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40" windowWidth="16608" windowHeight="9096"/>
  </bookViews>
  <sheets>
    <sheet name="सामान्य जानकारी" sheetId="14" r:id="rId1"/>
    <sheet name="Master sheet" sheetId="22" r:id="rId2"/>
    <sheet name="Marks Entry 1st" sheetId="10" r:id="rId3"/>
    <sheet name="Marks Entry 2nd" sheetId="21" r:id="rId4"/>
    <sheet name="Marks Entry 3rd" sheetId="25" r:id="rId5"/>
    <sheet name="Marks Entry 4th" sheetId="26" r:id="rId6"/>
    <sheet name="Result Sheet" sheetId="17" r:id="rId7"/>
    <sheet name="Teacher &amp; Cat. Wise Result" sheetId="23" r:id="rId8"/>
    <sheet name="Result Aggregate" sheetId="24" r:id="rId9"/>
    <sheet name="All student Report Card" sheetId="19" r:id="rId10"/>
  </sheets>
  <externalReferences>
    <externalReference r:id="rId11"/>
  </externalReferences>
  <definedNames>
    <definedName name="Mark">'Marks Entry 1st'!$I$7:$BH$407</definedName>
    <definedName name="Marks">'Result Sheet'!$B$8:$EI$207</definedName>
    <definedName name="NAME">#REF!</definedName>
    <definedName name="Name1">#REF!</definedName>
    <definedName name="_xlnm.Print_Area" localSheetId="9">'All student Report Card'!$B$1:$AF$26,'All student Report Card'!$B$28:$AF$53,'All student Report Card'!$B$55:$AF$80,'All student Report Card'!$B$82:$AF$107,'All student Report Card'!$B$109:$AF$134,'All student Report Card'!$B$136:$AF$161,'All student Report Card'!$B$163:$AF$188,'All student Report Card'!$B$190:$AF$215,'All student Report Card'!$B$217:$AF$242,'All student Report Card'!$B$244:$AF$269,'All student Report Card'!$B$271:$AF$296,'All student Report Card'!$B$298:$AF$323,'All student Report Card'!$B$325:$AF$350,'All student Report Card'!$B$352:$AF$377,'All student Report Card'!$B$379:$AF$404,'All student Report Card'!$B$406:$AF$431,'All student Report Card'!$B$433:$AF$458,'All student Report Card'!$B$460:$AF$485,'All student Report Card'!$B$487:$AF$512,'All student Report Card'!$B$514:$AF$539,'All student Report Card'!$B$541:$AF$566,'All student Report Card'!$B$568:$AF$593,'All student Report Card'!$B$595:$AF$620,'All student Report Card'!$B$622:$AF$647,'All student Report Card'!$B$649:$AF$674,'All student Report Card'!$B$676:$AF$701,'All student Report Card'!$B$703:$AF$728,'All student Report Card'!$B$730:$AF$755,'All student Report Card'!$B$757:$AF$782,'All student Report Card'!$B$784:$AF$809,'All student Report Card'!$B$811:$AF$836,'All student Report Card'!$B$838:$AF$863,'All student Report Card'!$B$865:$AF$890,'All student Report Card'!$B$892:$AF$917,'All student Report Card'!$B$919:$AF$944,'All student Report Card'!$B$946:$AF$971,'All student Report Card'!$B$973:$AF$998,'All student Report Card'!$B$1000:$AF$1025,'All student Report Card'!$B$1027:$AF$1052,'All student Report Card'!$B$1054:$AF$1079,'All student Report Card'!$B$1081:$AF$1106,'All student Report Card'!$B$1108:$AF$1133,'All student Report Card'!$B$1135:$AF$1160,'All student Report Card'!$B$1162:$AF$1187,'All student Report Card'!$B$1189:$AF$1214,'All student Report Card'!$B$1216:$AF$1241,'All student Report Card'!$B$1243:$AF$1268,'All student Report Card'!$B$1270:$AF$1295,'All student Report Card'!$B$1297:$AF$1322,'All student Report Card'!$B$1324:$AF$1349,'All student Report Card'!$B$1351:$AF$1376,'All student Report Card'!$B$1378:$AF$1403,'All student Report Card'!$B$1405:$AF$1430,'All student Report Card'!$B$1432:$AF$1457,'All student Report Card'!$B$1459:$AF$1484,'All student Report Card'!$B$1486:$AF$1511,'All student Report Card'!$B$1513:$AF$1538,'All student Report Card'!$B$1540:$AF$1565,'All student Report Card'!$B$1567:$AF$1592,'All student Report Card'!$B$1594:$AF$1619,'All student Report Card'!$B$1621:$AF$1646,'All student Report Card'!$B$1648:$AF$1673,'All student Report Card'!$B$1675:$AF$1700,'All student Report Card'!$B$1702:$AF$1727,'All student Report Card'!$B$1729:$AF$1754,'All student Report Card'!$B$1756:$AF$1781,'All student Report Card'!$B$1783:$AF$1808,'All student Report Card'!$B$1810:$AF$1835,'All student Report Card'!$B$1837:$AF$1862,'All student Report Card'!$B$1864:$AF$1889,'All student Report Card'!$B$1891:$AF$1916,'All student Report Card'!$B$1918:$AF$1943,'All student Report Card'!$B$1945:$AF$1970,'All student Report Card'!$B$1972:$AF$1997,'All student Report Card'!$B$1999:$AF$2024,'All student Report Card'!$B$2026:$AF$2051,'All student Report Card'!$B$2053:$AF$2078,'All student Report Card'!$B$2080:$AF$2105,'All student Report Card'!$B$2107:$AF$2132,'All student Report Card'!$B$2134:$AF$2159,'All student Report Card'!$B$2161:$AF$2186,'All student Report Card'!$B$2188:$AF$2213,'All student Report Card'!$B$2215:$AF$2240,'All student Report Card'!$B$2242:$AF$2267,'All student Report Card'!$B$2269:$AF$2294,'All student Report Card'!$B$2296:$AF$2321,'All student Report Card'!$B$2323:$AF$2348,'All student Report Card'!$B$2350:$AF$2375,'All student Report Card'!$B$2377:$AF$2402,'All student Report Card'!$B$2404:$AF$2429,'All student Report Card'!$B$2431:$AF$2456,'All student Report Card'!$B$2458:$AF$2483,'All student Report Card'!$B$2485:$AF$2510,'All student Report Card'!$B$2512:$AF$2537,'All student Report Card'!$B$2539:$AF$2564,'All student Report Card'!$B$2566:$AF$2591,'All student Report Card'!$B$2593:$AF$2618,'All student Report Card'!$B$2620:$AF$2645,'All student Report Card'!$B$2647:$AF$2672,'All student Report Card'!$B$2674:$AF$2699,'All student Report Card'!$AH$1:$AL$5</definedName>
    <definedName name="_xlnm.Print_Area" localSheetId="8">'Result Aggregate'!$A$1:$Y$213</definedName>
    <definedName name="_xlnm.Print_Area" localSheetId="6">'Result Sheet'!$A$2:$EI$218</definedName>
    <definedName name="_xlnm.Print_Area" localSheetId="7">'Teacher &amp; Cat. Wise Result'!$A$1:$O$17,'Teacher &amp; Cat. Wise Result'!$A$19:$O$37</definedName>
    <definedName name="sessional">'Marks Entry 1st'!$CB$7:$CP$407</definedName>
    <definedName name="Sub">'Marks Entry 1st'!$BM$21:$BM$66</definedName>
    <definedName name="Subject">'Marks Entry 1st'!$CR$1:$CR$8</definedName>
    <definedName name="subject1">'Marks Entry 1st'!$CT$1:$CT$4</definedName>
    <definedName name="subject2">'Marks Entry 1st'!$CU$1:$CU$3</definedName>
  </definedNames>
  <calcPr calcId="124519"/>
</workbook>
</file>

<file path=xl/calcChain.xml><?xml version="1.0" encoding="utf-8"?>
<calcChain xmlns="http://schemas.openxmlformats.org/spreadsheetml/2006/main">
  <c r="R1339" i="19"/>
  <c r="B1339"/>
  <c r="R1338"/>
  <c r="B1338"/>
  <c r="R1337"/>
  <c r="B1337"/>
  <c r="R1336"/>
  <c r="B1336"/>
  <c r="R1335"/>
  <c r="B1335"/>
  <c r="R1312"/>
  <c r="B1312"/>
  <c r="R1311"/>
  <c r="B1311"/>
  <c r="R1310"/>
  <c r="B1310"/>
  <c r="R1309"/>
  <c r="B1309"/>
  <c r="R1308"/>
  <c r="B1308"/>
  <c r="R1285"/>
  <c r="B1285"/>
  <c r="R1284"/>
  <c r="B1284"/>
  <c r="R1283"/>
  <c r="B1283"/>
  <c r="R1282"/>
  <c r="B1282"/>
  <c r="R1281"/>
  <c r="B1281"/>
  <c r="R1258"/>
  <c r="B1258"/>
  <c r="R1257"/>
  <c r="B1257"/>
  <c r="R1256"/>
  <c r="B1256"/>
  <c r="R1255"/>
  <c r="B1255"/>
  <c r="R1254"/>
  <c r="B1254"/>
  <c r="R1231"/>
  <c r="B1231"/>
  <c r="R1230"/>
  <c r="B1230"/>
  <c r="R1229"/>
  <c r="B1229"/>
  <c r="R1228"/>
  <c r="B1228"/>
  <c r="R1227"/>
  <c r="B1227"/>
  <c r="R1204"/>
  <c r="B1204"/>
  <c r="R1203"/>
  <c r="B1203"/>
  <c r="R1202"/>
  <c r="B1202"/>
  <c r="R1201"/>
  <c r="B1201"/>
  <c r="R1200"/>
  <c r="B1200"/>
  <c r="R1177"/>
  <c r="B1177"/>
  <c r="R1176"/>
  <c r="B1176"/>
  <c r="R1175"/>
  <c r="B1175"/>
  <c r="R1174"/>
  <c r="B1174"/>
  <c r="R1173"/>
  <c r="B1173"/>
  <c r="R1150"/>
  <c r="B1150"/>
  <c r="R1149"/>
  <c r="B1149"/>
  <c r="R1148"/>
  <c r="B1148"/>
  <c r="R1147"/>
  <c r="B1147"/>
  <c r="R1146"/>
  <c r="B1146"/>
  <c r="R1123"/>
  <c r="B1123"/>
  <c r="R1122"/>
  <c r="B1122"/>
  <c r="R1121"/>
  <c r="B1121"/>
  <c r="R1120"/>
  <c r="B1120"/>
  <c r="R1119"/>
  <c r="B1119"/>
  <c r="R1096"/>
  <c r="B1096"/>
  <c r="R1095"/>
  <c r="B1095"/>
  <c r="R1094"/>
  <c r="B1094"/>
  <c r="R1093"/>
  <c r="B1093"/>
  <c r="R1092"/>
  <c r="B1092"/>
  <c r="R1069"/>
  <c r="B1069"/>
  <c r="R1068"/>
  <c r="B1068"/>
  <c r="R1067"/>
  <c r="B1067"/>
  <c r="R1066"/>
  <c r="B1066"/>
  <c r="R1065"/>
  <c r="B1065"/>
  <c r="R1042"/>
  <c r="B1042"/>
  <c r="R1041"/>
  <c r="B1041"/>
  <c r="R1040"/>
  <c r="B1040"/>
  <c r="R1039"/>
  <c r="B1039"/>
  <c r="R1038"/>
  <c r="B1038"/>
  <c r="R1015"/>
  <c r="B1015"/>
  <c r="R1014"/>
  <c r="B1014"/>
  <c r="R1013"/>
  <c r="B1013"/>
  <c r="R1012"/>
  <c r="B1012"/>
  <c r="R1011"/>
  <c r="B1011"/>
  <c r="R988"/>
  <c r="B988"/>
  <c r="R987"/>
  <c r="B987"/>
  <c r="R986"/>
  <c r="B986"/>
  <c r="R985"/>
  <c r="B985"/>
  <c r="R984"/>
  <c r="B984"/>
  <c r="R961"/>
  <c r="B961"/>
  <c r="R960"/>
  <c r="B960"/>
  <c r="R959"/>
  <c r="B959"/>
  <c r="R958"/>
  <c r="B958"/>
  <c r="R957"/>
  <c r="B957"/>
  <c r="R934"/>
  <c r="B934"/>
  <c r="R933"/>
  <c r="B933"/>
  <c r="R932"/>
  <c r="B932"/>
  <c r="R931"/>
  <c r="B931"/>
  <c r="R930"/>
  <c r="B930"/>
  <c r="R907"/>
  <c r="B907"/>
  <c r="R906"/>
  <c r="B906"/>
  <c r="R905"/>
  <c r="B905"/>
  <c r="R904"/>
  <c r="B904"/>
  <c r="R903"/>
  <c r="B903"/>
  <c r="R880"/>
  <c r="B880"/>
  <c r="R879"/>
  <c r="B879"/>
  <c r="R878"/>
  <c r="B878"/>
  <c r="R877"/>
  <c r="B877"/>
  <c r="R876"/>
  <c r="B876"/>
  <c r="R853"/>
  <c r="B853"/>
  <c r="R852"/>
  <c r="B852"/>
  <c r="R851"/>
  <c r="B851"/>
  <c r="R850"/>
  <c r="B850"/>
  <c r="R849"/>
  <c r="B849"/>
  <c r="R826"/>
  <c r="B826"/>
  <c r="R825"/>
  <c r="B825"/>
  <c r="R824"/>
  <c r="B824"/>
  <c r="R823"/>
  <c r="B823"/>
  <c r="R822"/>
  <c r="B822"/>
  <c r="R799"/>
  <c r="B799"/>
  <c r="R798"/>
  <c r="B798"/>
  <c r="R797"/>
  <c r="B797"/>
  <c r="R796"/>
  <c r="B796"/>
  <c r="R795"/>
  <c r="B795"/>
  <c r="R772"/>
  <c r="B772"/>
  <c r="R771"/>
  <c r="B771"/>
  <c r="R770"/>
  <c r="B770"/>
  <c r="R769"/>
  <c r="B769"/>
  <c r="R768"/>
  <c r="B768"/>
  <c r="R745"/>
  <c r="B745"/>
  <c r="R744"/>
  <c r="B744"/>
  <c r="R743"/>
  <c r="B743"/>
  <c r="R742"/>
  <c r="B742"/>
  <c r="R741"/>
  <c r="B741"/>
  <c r="R718"/>
  <c r="B718"/>
  <c r="R717"/>
  <c r="B717"/>
  <c r="R716"/>
  <c r="B716"/>
  <c r="R715"/>
  <c r="B715"/>
  <c r="R714"/>
  <c r="B714"/>
  <c r="R691"/>
  <c r="B691"/>
  <c r="R690"/>
  <c r="B690"/>
  <c r="R689"/>
  <c r="B689"/>
  <c r="R688"/>
  <c r="B688"/>
  <c r="R687"/>
  <c r="B687"/>
  <c r="R664"/>
  <c r="B664"/>
  <c r="R663"/>
  <c r="B663"/>
  <c r="R662"/>
  <c r="B662"/>
  <c r="R661"/>
  <c r="B661"/>
  <c r="R660"/>
  <c r="B660"/>
  <c r="R637"/>
  <c r="B637"/>
  <c r="R636"/>
  <c r="B636"/>
  <c r="R635"/>
  <c r="B635"/>
  <c r="R634"/>
  <c r="B634"/>
  <c r="R633"/>
  <c r="B633"/>
  <c r="R610"/>
  <c r="B610"/>
  <c r="R609"/>
  <c r="B609"/>
  <c r="R608"/>
  <c r="B608"/>
  <c r="R607"/>
  <c r="B607"/>
  <c r="R606"/>
  <c r="B606"/>
  <c r="R583"/>
  <c r="B583"/>
  <c r="R582"/>
  <c r="B582"/>
  <c r="R581"/>
  <c r="B581"/>
  <c r="R580"/>
  <c r="B580"/>
  <c r="R579"/>
  <c r="B579"/>
  <c r="R556"/>
  <c r="B556"/>
  <c r="R555"/>
  <c r="B555"/>
  <c r="R554"/>
  <c r="B554"/>
  <c r="R553"/>
  <c r="B553"/>
  <c r="R552"/>
  <c r="B552"/>
  <c r="R529"/>
  <c r="B529"/>
  <c r="R528"/>
  <c r="B528"/>
  <c r="R527"/>
  <c r="B527"/>
  <c r="R526"/>
  <c r="B526"/>
  <c r="R525"/>
  <c r="B525"/>
  <c r="R502"/>
  <c r="B502"/>
  <c r="R501"/>
  <c r="B501"/>
  <c r="R500"/>
  <c r="B500"/>
  <c r="R499"/>
  <c r="B499"/>
  <c r="R498"/>
  <c r="B498"/>
  <c r="R475"/>
  <c r="B475"/>
  <c r="R474"/>
  <c r="B474"/>
  <c r="R473"/>
  <c r="B473"/>
  <c r="R472"/>
  <c r="B472"/>
  <c r="R471"/>
  <c r="B471"/>
  <c r="R448"/>
  <c r="B448"/>
  <c r="R447"/>
  <c r="B447"/>
  <c r="R446"/>
  <c r="B446"/>
  <c r="R445"/>
  <c r="B445"/>
  <c r="R444"/>
  <c r="B444"/>
  <c r="R421"/>
  <c r="B421"/>
  <c r="R420"/>
  <c r="B420"/>
  <c r="R419"/>
  <c r="B419"/>
  <c r="R418"/>
  <c r="B418"/>
  <c r="R417"/>
  <c r="B417"/>
  <c r="R394"/>
  <c r="B394"/>
  <c r="R393"/>
  <c r="B393"/>
  <c r="R392"/>
  <c r="B392"/>
  <c r="R391"/>
  <c r="B391"/>
  <c r="R390"/>
  <c r="B390"/>
  <c r="R367"/>
  <c r="B367"/>
  <c r="R366"/>
  <c r="B366"/>
  <c r="R365"/>
  <c r="B365"/>
  <c r="R364"/>
  <c r="B364"/>
  <c r="R363"/>
  <c r="B363"/>
  <c r="R340"/>
  <c r="B340"/>
  <c r="R339"/>
  <c r="B339"/>
  <c r="R338"/>
  <c r="B338"/>
  <c r="R337"/>
  <c r="B337"/>
  <c r="R336"/>
  <c r="B336"/>
  <c r="R313"/>
  <c r="B313"/>
  <c r="R312"/>
  <c r="B312"/>
  <c r="R311"/>
  <c r="B311"/>
  <c r="R310"/>
  <c r="B310"/>
  <c r="R309"/>
  <c r="B309"/>
  <c r="R286"/>
  <c r="B286"/>
  <c r="R285"/>
  <c r="B285"/>
  <c r="R284"/>
  <c r="B284"/>
  <c r="R283"/>
  <c r="B283"/>
  <c r="R282"/>
  <c r="B282"/>
  <c r="R259"/>
  <c r="B259"/>
  <c r="R258"/>
  <c r="B258"/>
  <c r="R257"/>
  <c r="B257"/>
  <c r="R256"/>
  <c r="B256"/>
  <c r="R255"/>
  <c r="B255"/>
  <c r="R232"/>
  <c r="B232"/>
  <c r="R231"/>
  <c r="B231"/>
  <c r="R230"/>
  <c r="B230"/>
  <c r="R229"/>
  <c r="B229"/>
  <c r="R228"/>
  <c r="B228"/>
  <c r="R205"/>
  <c r="B205"/>
  <c r="R204"/>
  <c r="B204"/>
  <c r="R203"/>
  <c r="B203"/>
  <c r="R202"/>
  <c r="B202"/>
  <c r="R201"/>
  <c r="B201"/>
  <c r="R178"/>
  <c r="B178"/>
  <c r="R177"/>
  <c r="B177"/>
  <c r="R176"/>
  <c r="B176"/>
  <c r="R175"/>
  <c r="B175"/>
  <c r="R174"/>
  <c r="B174"/>
  <c r="R151"/>
  <c r="B151"/>
  <c r="R150"/>
  <c r="B150"/>
  <c r="R149"/>
  <c r="B149"/>
  <c r="R148"/>
  <c r="B148"/>
  <c r="R147"/>
  <c r="B147"/>
  <c r="R124"/>
  <c r="B124"/>
  <c r="R123"/>
  <c r="B123"/>
  <c r="R122"/>
  <c r="B122"/>
  <c r="R121"/>
  <c r="B121"/>
  <c r="R120"/>
  <c r="B120"/>
  <c r="R97"/>
  <c r="B97"/>
  <c r="R96"/>
  <c r="B96"/>
  <c r="R95"/>
  <c r="B95"/>
  <c r="R94"/>
  <c r="B94"/>
  <c r="R93"/>
  <c r="B93"/>
  <c r="R70"/>
  <c r="B70"/>
  <c r="R69"/>
  <c r="B69"/>
  <c r="R68"/>
  <c r="B68"/>
  <c r="R67"/>
  <c r="B67"/>
  <c r="R66"/>
  <c r="B66"/>
  <c r="EA7" i="17"/>
  <c r="U2697" i="19" l="1"/>
  <c r="E2697"/>
  <c r="R2689"/>
  <c r="B2689"/>
  <c r="R2688"/>
  <c r="B2688"/>
  <c r="R2687"/>
  <c r="B2687"/>
  <c r="R2686"/>
  <c r="B2686"/>
  <c r="R2685"/>
  <c r="B2685"/>
  <c r="U2670"/>
  <c r="E2670"/>
  <c r="R2662"/>
  <c r="B2662"/>
  <c r="R2661"/>
  <c r="B2661"/>
  <c r="R2660"/>
  <c r="B2660"/>
  <c r="R2659"/>
  <c r="B2659"/>
  <c r="R2658"/>
  <c r="B2658"/>
  <c r="U2643"/>
  <c r="E2643"/>
  <c r="R2635"/>
  <c r="B2635"/>
  <c r="R2634"/>
  <c r="B2634"/>
  <c r="R2633"/>
  <c r="B2633"/>
  <c r="R2632"/>
  <c r="B2632"/>
  <c r="R2631"/>
  <c r="B2631"/>
  <c r="U2616"/>
  <c r="E2616"/>
  <c r="R2608"/>
  <c r="B2608"/>
  <c r="R2607"/>
  <c r="B2607"/>
  <c r="R2606"/>
  <c r="B2606"/>
  <c r="R2605"/>
  <c r="B2605"/>
  <c r="R2604"/>
  <c r="B2604"/>
  <c r="U2589"/>
  <c r="E2589"/>
  <c r="R2581"/>
  <c r="B2581"/>
  <c r="R2580"/>
  <c r="B2580"/>
  <c r="R2579"/>
  <c r="B2579"/>
  <c r="R2578"/>
  <c r="B2578"/>
  <c r="R2577"/>
  <c r="B2577"/>
  <c r="U2562"/>
  <c r="E2562"/>
  <c r="R2554"/>
  <c r="B2554"/>
  <c r="R2553"/>
  <c r="B2553"/>
  <c r="R2552"/>
  <c r="B2552"/>
  <c r="R2551"/>
  <c r="B2551"/>
  <c r="R2550"/>
  <c r="B2550"/>
  <c r="U2535"/>
  <c r="E2535"/>
  <c r="R2527"/>
  <c r="B2527"/>
  <c r="R2526"/>
  <c r="B2526"/>
  <c r="R2525"/>
  <c r="B2525"/>
  <c r="R2524"/>
  <c r="B2524"/>
  <c r="R2523"/>
  <c r="B2523"/>
  <c r="U2508"/>
  <c r="E2508"/>
  <c r="R2500"/>
  <c r="B2500"/>
  <c r="R2499"/>
  <c r="B2499"/>
  <c r="R2498"/>
  <c r="B2498"/>
  <c r="R2497"/>
  <c r="B2497"/>
  <c r="R2496"/>
  <c r="B2496"/>
  <c r="U2481"/>
  <c r="E2481"/>
  <c r="R2473"/>
  <c r="B2473"/>
  <c r="R2472"/>
  <c r="B2472"/>
  <c r="R2471"/>
  <c r="B2471"/>
  <c r="R2470"/>
  <c r="B2470"/>
  <c r="R2469"/>
  <c r="B2469"/>
  <c r="U2454"/>
  <c r="E2454"/>
  <c r="R2446"/>
  <c r="B2446"/>
  <c r="R2445"/>
  <c r="B2445"/>
  <c r="R2444"/>
  <c r="B2444"/>
  <c r="R2443"/>
  <c r="B2443"/>
  <c r="R2442"/>
  <c r="B2442"/>
  <c r="U2427"/>
  <c r="E2427"/>
  <c r="R2419"/>
  <c r="B2419"/>
  <c r="R2418"/>
  <c r="B2418"/>
  <c r="R2417"/>
  <c r="B2417"/>
  <c r="R2416"/>
  <c r="B2416"/>
  <c r="R2415"/>
  <c r="B2415"/>
  <c r="U2400"/>
  <c r="E2400"/>
  <c r="R2392"/>
  <c r="B2392"/>
  <c r="R2391"/>
  <c r="B2391"/>
  <c r="R2390"/>
  <c r="B2390"/>
  <c r="R2389"/>
  <c r="B2389"/>
  <c r="R2388"/>
  <c r="B2388"/>
  <c r="U2346"/>
  <c r="E2346"/>
  <c r="R2338"/>
  <c r="B2338"/>
  <c r="R2337"/>
  <c r="B2337"/>
  <c r="R2336"/>
  <c r="B2336"/>
  <c r="R2335"/>
  <c r="B2335"/>
  <c r="R2334"/>
  <c r="B2334"/>
  <c r="U2319"/>
  <c r="E2319"/>
  <c r="R2311"/>
  <c r="B2311"/>
  <c r="R2310"/>
  <c r="B2310"/>
  <c r="R2309"/>
  <c r="B2309"/>
  <c r="R2308"/>
  <c r="B2308"/>
  <c r="R2307"/>
  <c r="B2307"/>
  <c r="U2292"/>
  <c r="E2292"/>
  <c r="R2284"/>
  <c r="B2284"/>
  <c r="R2283"/>
  <c r="B2283"/>
  <c r="R2282"/>
  <c r="B2282"/>
  <c r="R2281"/>
  <c r="B2281"/>
  <c r="R2280"/>
  <c r="B2280"/>
  <c r="U2265"/>
  <c r="E2265"/>
  <c r="R2257"/>
  <c r="B2257"/>
  <c r="R2256"/>
  <c r="B2256"/>
  <c r="R2255"/>
  <c r="B2255"/>
  <c r="R2254"/>
  <c r="B2254"/>
  <c r="R2253"/>
  <c r="B2253"/>
  <c r="U2238"/>
  <c r="E2238"/>
  <c r="R2230"/>
  <c r="B2230"/>
  <c r="R2229"/>
  <c r="B2229"/>
  <c r="R2228"/>
  <c r="B2228"/>
  <c r="R2227"/>
  <c r="B2227"/>
  <c r="R2226"/>
  <c r="B2226"/>
  <c r="U2211"/>
  <c r="E2211"/>
  <c r="R2203"/>
  <c r="B2203"/>
  <c r="R2202"/>
  <c r="B2202"/>
  <c r="R2201"/>
  <c r="B2201"/>
  <c r="R2200"/>
  <c r="B2200"/>
  <c r="R2199"/>
  <c r="B2199"/>
  <c r="U2184"/>
  <c r="E2184"/>
  <c r="R2176"/>
  <c r="B2176"/>
  <c r="R2175"/>
  <c r="B2175"/>
  <c r="R2174"/>
  <c r="B2174"/>
  <c r="R2173"/>
  <c r="B2173"/>
  <c r="R2172"/>
  <c r="B2172"/>
  <c r="U2157"/>
  <c r="E2157"/>
  <c r="R2149"/>
  <c r="B2149"/>
  <c r="R2148"/>
  <c r="B2148"/>
  <c r="R2147"/>
  <c r="B2147"/>
  <c r="R2146"/>
  <c r="B2146"/>
  <c r="R2145"/>
  <c r="B2145"/>
  <c r="U2130"/>
  <c r="E2130"/>
  <c r="R2122"/>
  <c r="B2122"/>
  <c r="R2121"/>
  <c r="B2121"/>
  <c r="R2120"/>
  <c r="B2120"/>
  <c r="R2119"/>
  <c r="B2119"/>
  <c r="R2118"/>
  <c r="B2118"/>
  <c r="U2103"/>
  <c r="E2103"/>
  <c r="R2095"/>
  <c r="B2095"/>
  <c r="R2094"/>
  <c r="B2094"/>
  <c r="R2093"/>
  <c r="B2093"/>
  <c r="R2092"/>
  <c r="B2092"/>
  <c r="R2091"/>
  <c r="B2091"/>
  <c r="U2076"/>
  <c r="E2076"/>
  <c r="R2068"/>
  <c r="B2068"/>
  <c r="R2067"/>
  <c r="B2067"/>
  <c r="R2066"/>
  <c r="B2066"/>
  <c r="R2065"/>
  <c r="B2065"/>
  <c r="R2064"/>
  <c r="B2064"/>
  <c r="U2049"/>
  <c r="E2049"/>
  <c r="R2041"/>
  <c r="B2041"/>
  <c r="R2040"/>
  <c r="B2040"/>
  <c r="R2039"/>
  <c r="B2039"/>
  <c r="R2038"/>
  <c r="B2038"/>
  <c r="R2037"/>
  <c r="B2037"/>
  <c r="U2022"/>
  <c r="E2022"/>
  <c r="R2014"/>
  <c r="B2014"/>
  <c r="R2013"/>
  <c r="B2013"/>
  <c r="R2012"/>
  <c r="B2012"/>
  <c r="R2011"/>
  <c r="B2011"/>
  <c r="R2010"/>
  <c r="B2010"/>
  <c r="U1995"/>
  <c r="E1995"/>
  <c r="R1987"/>
  <c r="B1987"/>
  <c r="R1986"/>
  <c r="B1986"/>
  <c r="R1985"/>
  <c r="B1985"/>
  <c r="R1984"/>
  <c r="B1984"/>
  <c r="R1983"/>
  <c r="B1983"/>
  <c r="U1968"/>
  <c r="E1968"/>
  <c r="R1960"/>
  <c r="B1960"/>
  <c r="R1959"/>
  <c r="B1959"/>
  <c r="R1958"/>
  <c r="B1958"/>
  <c r="R1957"/>
  <c r="B1957"/>
  <c r="R1956"/>
  <c r="B1956"/>
  <c r="U1941"/>
  <c r="E1941"/>
  <c r="R1933"/>
  <c r="B1933"/>
  <c r="R1932"/>
  <c r="B1932"/>
  <c r="R1931"/>
  <c r="B1931"/>
  <c r="R1930"/>
  <c r="B1930"/>
  <c r="R1929"/>
  <c r="B1929"/>
  <c r="U1914"/>
  <c r="E1914"/>
  <c r="R1906"/>
  <c r="B1906"/>
  <c r="R1905"/>
  <c r="B1905"/>
  <c r="R1904"/>
  <c r="B1904"/>
  <c r="R1903"/>
  <c r="B1903"/>
  <c r="R1902"/>
  <c r="B1902"/>
  <c r="U1887"/>
  <c r="E1887"/>
  <c r="R1879"/>
  <c r="B1879"/>
  <c r="R1878"/>
  <c r="B1878"/>
  <c r="R1877"/>
  <c r="B1877"/>
  <c r="R1876"/>
  <c r="B1876"/>
  <c r="R1875"/>
  <c r="B1875"/>
  <c r="U1860"/>
  <c r="E1860"/>
  <c r="R1852"/>
  <c r="B1852"/>
  <c r="R1851"/>
  <c r="B1851"/>
  <c r="R1850"/>
  <c r="B1850"/>
  <c r="R1849"/>
  <c r="B1849"/>
  <c r="R1848"/>
  <c r="B1848"/>
  <c r="U1833"/>
  <c r="E1833"/>
  <c r="R1825"/>
  <c r="B1825"/>
  <c r="R1824"/>
  <c r="B1824"/>
  <c r="R1823"/>
  <c r="B1823"/>
  <c r="R1822"/>
  <c r="B1822"/>
  <c r="R1821"/>
  <c r="B1821"/>
  <c r="U1806"/>
  <c r="E1806"/>
  <c r="R1798"/>
  <c r="B1798"/>
  <c r="R1797"/>
  <c r="B1797"/>
  <c r="R1796"/>
  <c r="B1796"/>
  <c r="R1795"/>
  <c r="B1795"/>
  <c r="R1794"/>
  <c r="B1794"/>
  <c r="U1779"/>
  <c r="E1779"/>
  <c r="R1771"/>
  <c r="B1771"/>
  <c r="R1770"/>
  <c r="B1770"/>
  <c r="R1769"/>
  <c r="B1769"/>
  <c r="R1768"/>
  <c r="B1768"/>
  <c r="R1767"/>
  <c r="B1767"/>
  <c r="U1752"/>
  <c r="E1752"/>
  <c r="R1744"/>
  <c r="B1744"/>
  <c r="R1743"/>
  <c r="B1743"/>
  <c r="R1742"/>
  <c r="B1742"/>
  <c r="R1741"/>
  <c r="B1741"/>
  <c r="R1740"/>
  <c r="B1740"/>
  <c r="U1725"/>
  <c r="E1725"/>
  <c r="R1717"/>
  <c r="B1717"/>
  <c r="R1716"/>
  <c r="B1716"/>
  <c r="R1715"/>
  <c r="B1715"/>
  <c r="R1714"/>
  <c r="B1714"/>
  <c r="R1713"/>
  <c r="B1713"/>
  <c r="U1698"/>
  <c r="E1698"/>
  <c r="R1690"/>
  <c r="B1690"/>
  <c r="R1689"/>
  <c r="B1689"/>
  <c r="R1688"/>
  <c r="B1688"/>
  <c r="R1687"/>
  <c r="B1687"/>
  <c r="R1686"/>
  <c r="B1686"/>
  <c r="U1671"/>
  <c r="E1671"/>
  <c r="R1663"/>
  <c r="B1663"/>
  <c r="R1662"/>
  <c r="B1662"/>
  <c r="R1661"/>
  <c r="B1661"/>
  <c r="R1660"/>
  <c r="B1660"/>
  <c r="R1659"/>
  <c r="B1659"/>
  <c r="U1644"/>
  <c r="E1644"/>
  <c r="R1636"/>
  <c r="B1636"/>
  <c r="R1635"/>
  <c r="B1635"/>
  <c r="R1634"/>
  <c r="B1634"/>
  <c r="R1633"/>
  <c r="B1633"/>
  <c r="R1632"/>
  <c r="B1632"/>
  <c r="U1617"/>
  <c r="E1617"/>
  <c r="R1609"/>
  <c r="B1609"/>
  <c r="R1608"/>
  <c r="B1608"/>
  <c r="R1607"/>
  <c r="B1607"/>
  <c r="R1606"/>
  <c r="B1606"/>
  <c r="R1605"/>
  <c r="B1605"/>
  <c r="U1590"/>
  <c r="E1590"/>
  <c r="R1582"/>
  <c r="B1582"/>
  <c r="R1581"/>
  <c r="B1581"/>
  <c r="R1580"/>
  <c r="B1580"/>
  <c r="R1579"/>
  <c r="B1579"/>
  <c r="R1578"/>
  <c r="B1578"/>
  <c r="U1563"/>
  <c r="E1563"/>
  <c r="R1555"/>
  <c r="B1555"/>
  <c r="R1554"/>
  <c r="B1554"/>
  <c r="R1553"/>
  <c r="B1553"/>
  <c r="R1552"/>
  <c r="B1552"/>
  <c r="R1551"/>
  <c r="B1551"/>
  <c r="U1536"/>
  <c r="E1536"/>
  <c r="R1528"/>
  <c r="B1528"/>
  <c r="R1527"/>
  <c r="B1527"/>
  <c r="R1526"/>
  <c r="B1526"/>
  <c r="R1525"/>
  <c r="B1525"/>
  <c r="R1524"/>
  <c r="B1524"/>
  <c r="U1509"/>
  <c r="E1509"/>
  <c r="R1501"/>
  <c r="B1501"/>
  <c r="R1500"/>
  <c r="B1500"/>
  <c r="R1499"/>
  <c r="B1499"/>
  <c r="R1498"/>
  <c r="B1498"/>
  <c r="R1497"/>
  <c r="B1497"/>
  <c r="U1482"/>
  <c r="E1482"/>
  <c r="R1474"/>
  <c r="B1474"/>
  <c r="R1473"/>
  <c r="B1473"/>
  <c r="R1472"/>
  <c r="B1472"/>
  <c r="R1471"/>
  <c r="B1471"/>
  <c r="R1470"/>
  <c r="B1470"/>
  <c r="U1455"/>
  <c r="E1455"/>
  <c r="R1447"/>
  <c r="B1447"/>
  <c r="R1446"/>
  <c r="B1446"/>
  <c r="R1445"/>
  <c r="B1445"/>
  <c r="R1444"/>
  <c r="B1444"/>
  <c r="R1443"/>
  <c r="B1443"/>
  <c r="U1428"/>
  <c r="E1428"/>
  <c r="R1420"/>
  <c r="B1420"/>
  <c r="R1419"/>
  <c r="B1419"/>
  <c r="R1418"/>
  <c r="B1418"/>
  <c r="R1417"/>
  <c r="B1417"/>
  <c r="R1416"/>
  <c r="B1416"/>
  <c r="U1401"/>
  <c r="E1401"/>
  <c r="R1393"/>
  <c r="B1393"/>
  <c r="R1392"/>
  <c r="B1392"/>
  <c r="R1391"/>
  <c r="B1391"/>
  <c r="R1390"/>
  <c r="B1390"/>
  <c r="R1389"/>
  <c r="B1389"/>
  <c r="U1374"/>
  <c r="E1374"/>
  <c r="R1366"/>
  <c r="B1366"/>
  <c r="R1365"/>
  <c r="B1365"/>
  <c r="R1364"/>
  <c r="B1364"/>
  <c r="R1363"/>
  <c r="B1363"/>
  <c r="R1362"/>
  <c r="B1362"/>
  <c r="U1347"/>
  <c r="E1347"/>
  <c r="U1320"/>
  <c r="E1320"/>
  <c r="U1293"/>
  <c r="E1293"/>
  <c r="U1266"/>
  <c r="E1266"/>
  <c r="U1239"/>
  <c r="E1239"/>
  <c r="U1212"/>
  <c r="E1212"/>
  <c r="U1185"/>
  <c r="E1185"/>
  <c r="U1158"/>
  <c r="E1158"/>
  <c r="U1131"/>
  <c r="E1131"/>
  <c r="U1104"/>
  <c r="E1104"/>
  <c r="U1077"/>
  <c r="E1077"/>
  <c r="U1050"/>
  <c r="E1050"/>
  <c r="U1023"/>
  <c r="E1023"/>
  <c r="U996"/>
  <c r="E996"/>
  <c r="U969"/>
  <c r="E969"/>
  <c r="U942"/>
  <c r="E942"/>
  <c r="U915"/>
  <c r="E915"/>
  <c r="U888"/>
  <c r="E888"/>
  <c r="U861"/>
  <c r="E861"/>
  <c r="U834"/>
  <c r="E834"/>
  <c r="U807"/>
  <c r="E807"/>
  <c r="U780"/>
  <c r="E780"/>
  <c r="U753"/>
  <c r="E753"/>
  <c r="U726"/>
  <c r="E726"/>
  <c r="U699"/>
  <c r="E699"/>
  <c r="U672"/>
  <c r="E672"/>
  <c r="U645"/>
  <c r="E645"/>
  <c r="U618"/>
  <c r="E618"/>
  <c r="U591"/>
  <c r="E591"/>
  <c r="U564"/>
  <c r="E564"/>
  <c r="U537"/>
  <c r="E537"/>
  <c r="U510"/>
  <c r="E510"/>
  <c r="U483"/>
  <c r="E483"/>
  <c r="U456"/>
  <c r="E456"/>
  <c r="U429"/>
  <c r="E429"/>
  <c r="U402"/>
  <c r="E402"/>
  <c r="U375"/>
  <c r="E375"/>
  <c r="U348"/>
  <c r="E348"/>
  <c r="U321"/>
  <c r="E321"/>
  <c r="U294"/>
  <c r="E294"/>
  <c r="U267"/>
  <c r="E267"/>
  <c r="U240"/>
  <c r="E240"/>
  <c r="U213"/>
  <c r="E213"/>
  <c r="U186"/>
  <c r="E186"/>
  <c r="U159"/>
  <c r="E159"/>
  <c r="U132"/>
  <c r="E132"/>
  <c r="U105"/>
  <c r="E105"/>
  <c r="U78"/>
  <c r="E78"/>
  <c r="U51"/>
  <c r="E51"/>
  <c r="R43"/>
  <c r="B43"/>
  <c r="R42"/>
  <c r="B42"/>
  <c r="R41"/>
  <c r="B41"/>
  <c r="R40"/>
  <c r="B40"/>
  <c r="R39"/>
  <c r="B39"/>
  <c r="U24"/>
  <c r="R16"/>
  <c r="R15"/>
  <c r="R14"/>
  <c r="R13"/>
  <c r="R12"/>
  <c r="B14"/>
  <c r="S2" i="24"/>
  <c r="K9" i="23"/>
  <c r="K8" l="1"/>
  <c r="K7"/>
  <c r="B9"/>
  <c r="B8"/>
  <c r="B7"/>
  <c r="BA4" i="17"/>
  <c r="AW209" s="1"/>
  <c r="AH4"/>
  <c r="AW208"/>
  <c r="BG7"/>
  <c r="BH7"/>
  <c r="BF7"/>
  <c r="BB7"/>
  <c r="BD7" s="1"/>
  <c r="BC7"/>
  <c r="BA7"/>
  <c r="AY7"/>
  <c r="AX7"/>
  <c r="AZ7" s="1"/>
  <c r="AT3" i="26"/>
  <c r="AL3"/>
  <c r="AD3"/>
  <c r="AT3" i="25"/>
  <c r="AL3"/>
  <c r="AD3"/>
  <c r="AT3" i="10"/>
  <c r="AL3"/>
  <c r="AT3" i="21"/>
  <c r="AL3"/>
  <c r="AD3"/>
  <c r="AD3" i="10"/>
  <c r="V3"/>
  <c r="EG211" i="17"/>
  <c r="EG209"/>
  <c r="V3" i="26"/>
  <c r="N3"/>
  <c r="V3" i="25"/>
  <c r="N3"/>
  <c r="O13" i="23"/>
  <c r="J12"/>
  <c r="K6"/>
  <c r="J5"/>
  <c r="EP9" i="17"/>
  <c r="B9" s="1"/>
  <c r="EP10"/>
  <c r="B10" s="1"/>
  <c r="EP11"/>
  <c r="B11" s="1"/>
  <c r="EP12"/>
  <c r="B12" s="1"/>
  <c r="EP13"/>
  <c r="B13" s="1"/>
  <c r="EP14"/>
  <c r="B14" s="1"/>
  <c r="EP15"/>
  <c r="B15" s="1"/>
  <c r="EP16"/>
  <c r="B16" s="1"/>
  <c r="EP17"/>
  <c r="B17" s="1"/>
  <c r="EP18"/>
  <c r="B18" s="1"/>
  <c r="EP19"/>
  <c r="B19" s="1"/>
  <c r="EP20"/>
  <c r="B20" s="1"/>
  <c r="EP21"/>
  <c r="B21" s="1"/>
  <c r="EP22"/>
  <c r="B22" s="1"/>
  <c r="EP23"/>
  <c r="B23" s="1"/>
  <c r="EP24"/>
  <c r="B24" s="1"/>
  <c r="EP25"/>
  <c r="B25" s="1"/>
  <c r="EP26"/>
  <c r="B26" s="1"/>
  <c r="EP27"/>
  <c r="B27" s="1"/>
  <c r="EP28"/>
  <c r="B28" s="1"/>
  <c r="EP29"/>
  <c r="B29" s="1"/>
  <c r="EP30"/>
  <c r="B30" s="1"/>
  <c r="EP31"/>
  <c r="B31" s="1"/>
  <c r="EP32"/>
  <c r="B32" s="1"/>
  <c r="EP33"/>
  <c r="B33" s="1"/>
  <c r="EP34"/>
  <c r="B34" s="1"/>
  <c r="EP35"/>
  <c r="B35" s="1"/>
  <c r="EP36"/>
  <c r="B36" s="1"/>
  <c r="EP37"/>
  <c r="B37" s="1"/>
  <c r="EP38"/>
  <c r="B38" s="1"/>
  <c r="EP39"/>
  <c r="B39" s="1"/>
  <c r="EP40"/>
  <c r="B40" s="1"/>
  <c r="EP41"/>
  <c r="B41" s="1"/>
  <c r="EP42"/>
  <c r="B42" s="1"/>
  <c r="EP43"/>
  <c r="B43" s="1"/>
  <c r="EP44"/>
  <c r="B44" s="1"/>
  <c r="EP45"/>
  <c r="B45" s="1"/>
  <c r="EP46"/>
  <c r="B46" s="1"/>
  <c r="EP47"/>
  <c r="B47" s="1"/>
  <c r="EP48"/>
  <c r="B48" s="1"/>
  <c r="EP49"/>
  <c r="B49" s="1"/>
  <c r="EP50"/>
  <c r="B50" s="1"/>
  <c r="EP51"/>
  <c r="B51" s="1"/>
  <c r="EP52"/>
  <c r="B52" s="1"/>
  <c r="EP53"/>
  <c r="B53" s="1"/>
  <c r="EP54"/>
  <c r="B54" s="1"/>
  <c r="EP55"/>
  <c r="B55" s="1"/>
  <c r="EP56"/>
  <c r="B56" s="1"/>
  <c r="EP57"/>
  <c r="B57" s="1"/>
  <c r="EP58"/>
  <c r="B58" s="1"/>
  <c r="EP59"/>
  <c r="B59" s="1"/>
  <c r="EP60"/>
  <c r="B60" s="1"/>
  <c r="EP61"/>
  <c r="B61" s="1"/>
  <c r="EP62"/>
  <c r="B62" s="1"/>
  <c r="EP63"/>
  <c r="B63" s="1"/>
  <c r="EP64"/>
  <c r="B64" s="1"/>
  <c r="EP65"/>
  <c r="B65" s="1"/>
  <c r="EP66"/>
  <c r="B66" s="1"/>
  <c r="EP67"/>
  <c r="B67" s="1"/>
  <c r="EP68"/>
  <c r="B68" s="1"/>
  <c r="EP69"/>
  <c r="B69" s="1"/>
  <c r="EP70"/>
  <c r="B70" s="1"/>
  <c r="EP71"/>
  <c r="B71" s="1"/>
  <c r="EP72"/>
  <c r="B72" s="1"/>
  <c r="EP73"/>
  <c r="B73" s="1"/>
  <c r="EP74"/>
  <c r="B74" s="1"/>
  <c r="EP75"/>
  <c r="B75" s="1"/>
  <c r="EP76"/>
  <c r="B76" s="1"/>
  <c r="EP77"/>
  <c r="B77" s="1"/>
  <c r="EP78"/>
  <c r="B78" s="1"/>
  <c r="EP79"/>
  <c r="B79" s="1"/>
  <c r="EP80"/>
  <c r="B80" s="1"/>
  <c r="EP81"/>
  <c r="B81" s="1"/>
  <c r="EP82"/>
  <c r="B82" s="1"/>
  <c r="EP83"/>
  <c r="B83" s="1"/>
  <c r="EP84"/>
  <c r="B84" s="1"/>
  <c r="EP85"/>
  <c r="B85" s="1"/>
  <c r="EP86"/>
  <c r="B86" s="1"/>
  <c r="EP87"/>
  <c r="B87" s="1"/>
  <c r="EP88"/>
  <c r="B88" s="1"/>
  <c r="EP89"/>
  <c r="B89" s="1"/>
  <c r="EP90"/>
  <c r="B90" s="1"/>
  <c r="EP91"/>
  <c r="B91" s="1"/>
  <c r="EP92"/>
  <c r="B92" s="1"/>
  <c r="EP93"/>
  <c r="B93" s="1"/>
  <c r="EP94"/>
  <c r="B94" s="1"/>
  <c r="EP95"/>
  <c r="B95" s="1"/>
  <c r="EP96"/>
  <c r="B96" s="1"/>
  <c r="EP97"/>
  <c r="B97" s="1"/>
  <c r="EP98"/>
  <c r="B98" s="1"/>
  <c r="EP99"/>
  <c r="B99" s="1"/>
  <c r="EP100"/>
  <c r="B100" s="1"/>
  <c r="EP101"/>
  <c r="B101" s="1"/>
  <c r="EP102"/>
  <c r="B102" s="1"/>
  <c r="EP103"/>
  <c r="B103" s="1"/>
  <c r="EP104"/>
  <c r="B104" s="1"/>
  <c r="EP105"/>
  <c r="B105" s="1"/>
  <c r="EP106"/>
  <c r="B106" s="1"/>
  <c r="EP107"/>
  <c r="B107" s="1"/>
  <c r="EP108"/>
  <c r="B108" s="1"/>
  <c r="EP109"/>
  <c r="B109" s="1"/>
  <c r="EP110"/>
  <c r="B110" s="1"/>
  <c r="EP111"/>
  <c r="B111" s="1"/>
  <c r="EP112"/>
  <c r="B112" s="1"/>
  <c r="EP113"/>
  <c r="B113" s="1"/>
  <c r="EP114"/>
  <c r="B114" s="1"/>
  <c r="EP115"/>
  <c r="B115" s="1"/>
  <c r="EP116"/>
  <c r="B116" s="1"/>
  <c r="EP117"/>
  <c r="B117" s="1"/>
  <c r="EP118"/>
  <c r="B118" s="1"/>
  <c r="EP119"/>
  <c r="B119" s="1"/>
  <c r="EP120"/>
  <c r="B120" s="1"/>
  <c r="EP121"/>
  <c r="B121" s="1"/>
  <c r="EP122"/>
  <c r="B122" s="1"/>
  <c r="EP123"/>
  <c r="B123" s="1"/>
  <c r="EP124"/>
  <c r="B124" s="1"/>
  <c r="EP125"/>
  <c r="B125" s="1"/>
  <c r="EP126"/>
  <c r="B126" s="1"/>
  <c r="EP127"/>
  <c r="B127" s="1"/>
  <c r="EP128"/>
  <c r="B128" s="1"/>
  <c r="EP129"/>
  <c r="B129" s="1"/>
  <c r="EP130"/>
  <c r="B130" s="1"/>
  <c r="EP131"/>
  <c r="B131" s="1"/>
  <c r="EP132"/>
  <c r="B132" s="1"/>
  <c r="EP133"/>
  <c r="B133" s="1"/>
  <c r="EP134"/>
  <c r="B134" s="1"/>
  <c r="EP135"/>
  <c r="B135" s="1"/>
  <c r="EP136"/>
  <c r="B136" s="1"/>
  <c r="EP137"/>
  <c r="B137" s="1"/>
  <c r="EP138"/>
  <c r="B138" s="1"/>
  <c r="EP139"/>
  <c r="B139" s="1"/>
  <c r="EP140"/>
  <c r="B140" s="1"/>
  <c r="EP141"/>
  <c r="B141" s="1"/>
  <c r="EP142"/>
  <c r="B142" s="1"/>
  <c r="EP143"/>
  <c r="B143" s="1"/>
  <c r="EP144"/>
  <c r="B144" s="1"/>
  <c r="EP145"/>
  <c r="B145" s="1"/>
  <c r="EP146"/>
  <c r="B146" s="1"/>
  <c r="EP147"/>
  <c r="B147" s="1"/>
  <c r="EP148"/>
  <c r="B148" s="1"/>
  <c r="EP149"/>
  <c r="B149" s="1"/>
  <c r="EP150"/>
  <c r="B150" s="1"/>
  <c r="EP151"/>
  <c r="B151" s="1"/>
  <c r="EP152"/>
  <c r="B152" s="1"/>
  <c r="EP153"/>
  <c r="B153" s="1"/>
  <c r="EP154"/>
  <c r="B154" s="1"/>
  <c r="EP155"/>
  <c r="B155" s="1"/>
  <c r="EP156"/>
  <c r="B156" s="1"/>
  <c r="EP157"/>
  <c r="B157" s="1"/>
  <c r="EP158"/>
  <c r="B158" s="1"/>
  <c r="EP159"/>
  <c r="B159" s="1"/>
  <c r="EP160"/>
  <c r="B160" s="1"/>
  <c r="EP161"/>
  <c r="B161" s="1"/>
  <c r="EP162"/>
  <c r="B162" s="1"/>
  <c r="EP163"/>
  <c r="B163" s="1"/>
  <c r="EP164"/>
  <c r="B164" s="1"/>
  <c r="EP165"/>
  <c r="B165" s="1"/>
  <c r="EP166"/>
  <c r="B166" s="1"/>
  <c r="EP167"/>
  <c r="B167" s="1"/>
  <c r="EP168"/>
  <c r="B168" s="1"/>
  <c r="EP169"/>
  <c r="B169" s="1"/>
  <c r="EP170"/>
  <c r="B170" s="1"/>
  <c r="EP171"/>
  <c r="B171" s="1"/>
  <c r="EP172"/>
  <c r="B172" s="1"/>
  <c r="EP173"/>
  <c r="B173" s="1"/>
  <c r="EP174"/>
  <c r="B174" s="1"/>
  <c r="EP175"/>
  <c r="B175" s="1"/>
  <c r="EP176"/>
  <c r="B176" s="1"/>
  <c r="EP177"/>
  <c r="B177" s="1"/>
  <c r="EP178"/>
  <c r="B178" s="1"/>
  <c r="EP179"/>
  <c r="B179" s="1"/>
  <c r="EP180"/>
  <c r="B180" s="1"/>
  <c r="EP181"/>
  <c r="B181" s="1"/>
  <c r="EP182"/>
  <c r="B182" s="1"/>
  <c r="EP183"/>
  <c r="B183" s="1"/>
  <c r="EP184"/>
  <c r="B184" s="1"/>
  <c r="EP185"/>
  <c r="B185" s="1"/>
  <c r="EP186"/>
  <c r="B186" s="1"/>
  <c r="EP187"/>
  <c r="B187" s="1"/>
  <c r="EP188"/>
  <c r="B188" s="1"/>
  <c r="EP189"/>
  <c r="B189" s="1"/>
  <c r="EP190"/>
  <c r="B190" s="1"/>
  <c r="EP191"/>
  <c r="B191" s="1"/>
  <c r="EP192"/>
  <c r="B192" s="1"/>
  <c r="EP193"/>
  <c r="B193" s="1"/>
  <c r="EP194"/>
  <c r="B194" s="1"/>
  <c r="EP195"/>
  <c r="B195" s="1"/>
  <c r="EP196"/>
  <c r="B196" s="1"/>
  <c r="EP197"/>
  <c r="B197" s="1"/>
  <c r="EP198"/>
  <c r="B198" s="1"/>
  <c r="EP199"/>
  <c r="B199" s="1"/>
  <c r="EP200"/>
  <c r="B200" s="1"/>
  <c r="EP201"/>
  <c r="B201" s="1"/>
  <c r="EP202"/>
  <c r="B202" s="1"/>
  <c r="EP203"/>
  <c r="B203" s="1"/>
  <c r="EP204"/>
  <c r="B204" s="1"/>
  <c r="EP205"/>
  <c r="B205" s="1"/>
  <c r="EP206"/>
  <c r="B206" s="1"/>
  <c r="EP207"/>
  <c r="B207" s="1"/>
  <c r="EP8"/>
  <c r="B8" s="1"/>
  <c r="A7" i="23" l="1"/>
  <c r="BI7" i="17"/>
  <c r="BE7"/>
  <c r="BJ7" s="1"/>
  <c r="J8"/>
  <c r="K204"/>
  <c r="K200"/>
  <c r="K196"/>
  <c r="K192"/>
  <c r="K188"/>
  <c r="K184"/>
  <c r="K180"/>
  <c r="K176"/>
  <c r="K172"/>
  <c r="K168"/>
  <c r="K164"/>
  <c r="K160"/>
  <c r="K156"/>
  <c r="K152"/>
  <c r="K148"/>
  <c r="K144"/>
  <c r="K140"/>
  <c r="K136"/>
  <c r="K132"/>
  <c r="K128"/>
  <c r="K124"/>
  <c r="K120"/>
  <c r="K116"/>
  <c r="K112"/>
  <c r="K108"/>
  <c r="K104"/>
  <c r="K100"/>
  <c r="K96"/>
  <c r="K92"/>
  <c r="K88"/>
  <c r="K84"/>
  <c r="K80"/>
  <c r="K76"/>
  <c r="K72"/>
  <c r="K68"/>
  <c r="K64"/>
  <c r="K60"/>
  <c r="K56"/>
  <c r="K52"/>
  <c r="K48"/>
  <c r="K44"/>
  <c r="K40"/>
  <c r="K36"/>
  <c r="K32"/>
  <c r="K28"/>
  <c r="K24"/>
  <c r="K20"/>
  <c r="K16"/>
  <c r="K12"/>
  <c r="K205"/>
  <c r="K201"/>
  <c r="K197"/>
  <c r="K193"/>
  <c r="K189"/>
  <c r="K185"/>
  <c r="K181"/>
  <c r="K177"/>
  <c r="K173"/>
  <c r="K169"/>
  <c r="K165"/>
  <c r="K161"/>
  <c r="K157"/>
  <c r="K153"/>
  <c r="K149"/>
  <c r="K145"/>
  <c r="K141"/>
  <c r="K137"/>
  <c r="K133"/>
  <c r="K129"/>
  <c r="K125"/>
  <c r="K121"/>
  <c r="K117"/>
  <c r="K113"/>
  <c r="K109"/>
  <c r="K105"/>
  <c r="K101"/>
  <c r="K97"/>
  <c r="K93"/>
  <c r="K89"/>
  <c r="K85"/>
  <c r="K81"/>
  <c r="K77"/>
  <c r="K73"/>
  <c r="K69"/>
  <c r="K65"/>
  <c r="K61"/>
  <c r="K57"/>
  <c r="K53"/>
  <c r="K49"/>
  <c r="K45"/>
  <c r="K41"/>
  <c r="K37"/>
  <c r="K33"/>
  <c r="K29"/>
  <c r="K25"/>
  <c r="K21"/>
  <c r="K17"/>
  <c r="K13"/>
  <c r="K9"/>
  <c r="K206"/>
  <c r="K202"/>
  <c r="K198"/>
  <c r="K194"/>
  <c r="K190"/>
  <c r="K186"/>
  <c r="K182"/>
  <c r="K178"/>
  <c r="K174"/>
  <c r="K170"/>
  <c r="K166"/>
  <c r="K162"/>
  <c r="K158"/>
  <c r="K154"/>
  <c r="K150"/>
  <c r="K146"/>
  <c r="K142"/>
  <c r="K138"/>
  <c r="K134"/>
  <c r="K130"/>
  <c r="K126"/>
  <c r="K122"/>
  <c r="K118"/>
  <c r="K114"/>
  <c r="K110"/>
  <c r="K106"/>
  <c r="K102"/>
  <c r="K98"/>
  <c r="K94"/>
  <c r="K90"/>
  <c r="K86"/>
  <c r="K82"/>
  <c r="K78"/>
  <c r="K74"/>
  <c r="K70"/>
  <c r="K66"/>
  <c r="K62"/>
  <c r="K58"/>
  <c r="K54"/>
  <c r="K50"/>
  <c r="K46"/>
  <c r="K42"/>
  <c r="K38"/>
  <c r="K34"/>
  <c r="K30"/>
  <c r="K26"/>
  <c r="K22"/>
  <c r="K18"/>
  <c r="K14"/>
  <c r="K10"/>
  <c r="K207"/>
  <c r="K203"/>
  <c r="K199"/>
  <c r="K195"/>
  <c r="K191"/>
  <c r="K187"/>
  <c r="K183"/>
  <c r="K179"/>
  <c r="K175"/>
  <c r="K171"/>
  <c r="K167"/>
  <c r="K163"/>
  <c r="K159"/>
  <c r="K155"/>
  <c r="K151"/>
  <c r="K147"/>
  <c r="K143"/>
  <c r="K139"/>
  <c r="K135"/>
  <c r="K131"/>
  <c r="K127"/>
  <c r="K123"/>
  <c r="K119"/>
  <c r="K115"/>
  <c r="K111"/>
  <c r="K107"/>
  <c r="K103"/>
  <c r="K99"/>
  <c r="K95"/>
  <c r="K91"/>
  <c r="K87"/>
  <c r="K83"/>
  <c r="K79"/>
  <c r="K75"/>
  <c r="K71"/>
  <c r="K67"/>
  <c r="K63"/>
  <c r="K59"/>
  <c r="K55"/>
  <c r="K51"/>
  <c r="K47"/>
  <c r="K43"/>
  <c r="K39"/>
  <c r="K35"/>
  <c r="K31"/>
  <c r="K27"/>
  <c r="K23"/>
  <c r="K19"/>
  <c r="K15"/>
  <c r="K11"/>
  <c r="J207"/>
  <c r="J205"/>
  <c r="J203"/>
  <c r="J201"/>
  <c r="J199"/>
  <c r="J197"/>
  <c r="J195"/>
  <c r="J193"/>
  <c r="J191"/>
  <c r="J189"/>
  <c r="J187"/>
  <c r="J185"/>
  <c r="J183"/>
  <c r="J181"/>
  <c r="J179"/>
  <c r="J177"/>
  <c r="J175"/>
  <c r="J173"/>
  <c r="J171"/>
  <c r="J169"/>
  <c r="J167"/>
  <c r="J165"/>
  <c r="J163"/>
  <c r="J161"/>
  <c r="J159"/>
  <c r="J157"/>
  <c r="J155"/>
  <c r="J153"/>
  <c r="J151"/>
  <c r="J149"/>
  <c r="J147"/>
  <c r="J145"/>
  <c r="J143"/>
  <c r="J141"/>
  <c r="J139"/>
  <c r="J137"/>
  <c r="J135"/>
  <c r="J133"/>
  <c r="J131"/>
  <c r="J129"/>
  <c r="J127"/>
  <c r="J125"/>
  <c r="J123"/>
  <c r="J121"/>
  <c r="J119"/>
  <c r="J117"/>
  <c r="J115"/>
  <c r="J113"/>
  <c r="J111"/>
  <c r="J109"/>
  <c r="J107"/>
  <c r="J105"/>
  <c r="J103"/>
  <c r="J101"/>
  <c r="J99"/>
  <c r="J97"/>
  <c r="J95"/>
  <c r="J93"/>
  <c r="J91"/>
  <c r="J89"/>
  <c r="J87"/>
  <c r="J85"/>
  <c r="J83"/>
  <c r="J81"/>
  <c r="J79"/>
  <c r="J77"/>
  <c r="J75"/>
  <c r="J73"/>
  <c r="J71"/>
  <c r="J69"/>
  <c r="J67"/>
  <c r="J65"/>
  <c r="J63"/>
  <c r="J61"/>
  <c r="J59"/>
  <c r="J57"/>
  <c r="J55"/>
  <c r="J53"/>
  <c r="J51"/>
  <c r="J49"/>
  <c r="J47"/>
  <c r="J45"/>
  <c r="J43"/>
  <c r="J41"/>
  <c r="J39"/>
  <c r="J37"/>
  <c r="J35"/>
  <c r="J33"/>
  <c r="J31"/>
  <c r="J29"/>
  <c r="J27"/>
  <c r="J25"/>
  <c r="J23"/>
  <c r="J21"/>
  <c r="J19"/>
  <c r="J17"/>
  <c r="J15"/>
  <c r="J13"/>
  <c r="J11"/>
  <c r="J9"/>
  <c r="K8"/>
  <c r="J206"/>
  <c r="J204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8"/>
  <c r="J156"/>
  <c r="J154"/>
  <c r="J152"/>
  <c r="J150"/>
  <c r="J148"/>
  <c r="J146"/>
  <c r="J144"/>
  <c r="J142"/>
  <c r="J140"/>
  <c r="J138"/>
  <c r="J136"/>
  <c r="J134"/>
  <c r="J132"/>
  <c r="J130"/>
  <c r="J128"/>
  <c r="J126"/>
  <c r="J124"/>
  <c r="J122"/>
  <c r="J120"/>
  <c r="J118"/>
  <c r="J116"/>
  <c r="J114"/>
  <c r="J112"/>
  <c r="J110"/>
  <c r="J108"/>
  <c r="J106"/>
  <c r="J104"/>
  <c r="J102"/>
  <c r="J100"/>
  <c r="J98"/>
  <c r="J96"/>
  <c r="J94"/>
  <c r="J92"/>
  <c r="J90"/>
  <c r="J88"/>
  <c r="J86"/>
  <c r="J84"/>
  <c r="J82"/>
  <c r="J80"/>
  <c r="J78"/>
  <c r="J76"/>
  <c r="J74"/>
  <c r="J72"/>
  <c r="J70"/>
  <c r="J68"/>
  <c r="J66"/>
  <c r="J64"/>
  <c r="J62"/>
  <c r="J60"/>
  <c r="J58"/>
  <c r="J56"/>
  <c r="J54"/>
  <c r="J52"/>
  <c r="J50"/>
  <c r="J48"/>
  <c r="J46"/>
  <c r="J44"/>
  <c r="J42"/>
  <c r="J40"/>
  <c r="J38"/>
  <c r="J36"/>
  <c r="J34"/>
  <c r="J32"/>
  <c r="J30"/>
  <c r="J28"/>
  <c r="J26"/>
  <c r="J24"/>
  <c r="J22"/>
  <c r="J20"/>
  <c r="J18"/>
  <c r="J16"/>
  <c r="J14"/>
  <c r="J12"/>
  <c r="J10"/>
  <c r="F200"/>
  <c r="E200"/>
  <c r="I200"/>
  <c r="D200"/>
  <c r="H200"/>
  <c r="C200"/>
  <c r="G200"/>
  <c r="F192"/>
  <c r="E192"/>
  <c r="I192"/>
  <c r="D192"/>
  <c r="H192"/>
  <c r="C192"/>
  <c r="G192"/>
  <c r="F188"/>
  <c r="E188"/>
  <c r="I188"/>
  <c r="D188"/>
  <c r="H188"/>
  <c r="C188"/>
  <c r="G188"/>
  <c r="F180"/>
  <c r="E180"/>
  <c r="I180"/>
  <c r="D180"/>
  <c r="H180"/>
  <c r="C180"/>
  <c r="G180"/>
  <c r="F172"/>
  <c r="E172"/>
  <c r="I172"/>
  <c r="D172"/>
  <c r="H172"/>
  <c r="C172"/>
  <c r="G172"/>
  <c r="F164"/>
  <c r="E164"/>
  <c r="I164"/>
  <c r="D164"/>
  <c r="H164"/>
  <c r="C164"/>
  <c r="G164"/>
  <c r="F156"/>
  <c r="E156"/>
  <c r="I156"/>
  <c r="D156"/>
  <c r="H156"/>
  <c r="C156"/>
  <c r="G156"/>
  <c r="F148"/>
  <c r="E148"/>
  <c r="I148"/>
  <c r="D148"/>
  <c r="H148"/>
  <c r="C148"/>
  <c r="G148"/>
  <c r="E205"/>
  <c r="I205"/>
  <c r="D205"/>
  <c r="H205"/>
  <c r="C205"/>
  <c r="G205"/>
  <c r="F205"/>
  <c r="E201"/>
  <c r="I201"/>
  <c r="D201"/>
  <c r="H201"/>
  <c r="C201"/>
  <c r="G201"/>
  <c r="F201"/>
  <c r="E197"/>
  <c r="I197"/>
  <c r="D197"/>
  <c r="H197"/>
  <c r="C197"/>
  <c r="G197"/>
  <c r="F197"/>
  <c r="E193"/>
  <c r="I193"/>
  <c r="D193"/>
  <c r="H193"/>
  <c r="C193"/>
  <c r="G193"/>
  <c r="F193"/>
  <c r="E189"/>
  <c r="I189"/>
  <c r="D189"/>
  <c r="H189"/>
  <c r="C189"/>
  <c r="G189"/>
  <c r="F189"/>
  <c r="E185"/>
  <c r="I185"/>
  <c r="D185"/>
  <c r="H185"/>
  <c r="C185"/>
  <c r="G185"/>
  <c r="F185"/>
  <c r="E181"/>
  <c r="I181"/>
  <c r="D181"/>
  <c r="H181"/>
  <c r="C181"/>
  <c r="G181"/>
  <c r="F181"/>
  <c r="E177"/>
  <c r="I177"/>
  <c r="D177"/>
  <c r="H177"/>
  <c r="C177"/>
  <c r="G177"/>
  <c r="F177"/>
  <c r="E173"/>
  <c r="I173"/>
  <c r="D173"/>
  <c r="H173"/>
  <c r="C173"/>
  <c r="G173"/>
  <c r="F173"/>
  <c r="E169"/>
  <c r="I169"/>
  <c r="D169"/>
  <c r="H169"/>
  <c r="C169"/>
  <c r="G169"/>
  <c r="F169"/>
  <c r="E165"/>
  <c r="I165"/>
  <c r="D165"/>
  <c r="H165"/>
  <c r="C165"/>
  <c r="G165"/>
  <c r="F165"/>
  <c r="E161"/>
  <c r="I161"/>
  <c r="D161"/>
  <c r="H161"/>
  <c r="C161"/>
  <c r="G161"/>
  <c r="F161"/>
  <c r="E157"/>
  <c r="I157"/>
  <c r="D157"/>
  <c r="H157"/>
  <c r="C157"/>
  <c r="G157"/>
  <c r="F157"/>
  <c r="E153"/>
  <c r="I153"/>
  <c r="D153"/>
  <c r="H153"/>
  <c r="C153"/>
  <c r="G153"/>
  <c r="F153"/>
  <c r="E149"/>
  <c r="I149"/>
  <c r="D149"/>
  <c r="H149"/>
  <c r="C149"/>
  <c r="G149"/>
  <c r="F149"/>
  <c r="E145"/>
  <c r="I145"/>
  <c r="D145"/>
  <c r="H145"/>
  <c r="C145"/>
  <c r="G145"/>
  <c r="F145"/>
  <c r="E141"/>
  <c r="I141"/>
  <c r="D141"/>
  <c r="H141"/>
  <c r="C141"/>
  <c r="G141"/>
  <c r="F141"/>
  <c r="E137"/>
  <c r="I137"/>
  <c r="D137"/>
  <c r="H137"/>
  <c r="C137"/>
  <c r="G137"/>
  <c r="F137"/>
  <c r="E133"/>
  <c r="I133"/>
  <c r="D133"/>
  <c r="H133"/>
  <c r="C133"/>
  <c r="G133"/>
  <c r="F133"/>
  <c r="E129"/>
  <c r="I129"/>
  <c r="D129"/>
  <c r="H129"/>
  <c r="C129"/>
  <c r="G129"/>
  <c r="F129"/>
  <c r="E125"/>
  <c r="I125"/>
  <c r="D125"/>
  <c r="H125"/>
  <c r="C125"/>
  <c r="G125"/>
  <c r="F125"/>
  <c r="E121"/>
  <c r="I121"/>
  <c r="D121"/>
  <c r="H121"/>
  <c r="C121"/>
  <c r="G121"/>
  <c r="F121"/>
  <c r="E117"/>
  <c r="I117"/>
  <c r="D117"/>
  <c r="H117"/>
  <c r="C117"/>
  <c r="G117"/>
  <c r="F117"/>
  <c r="E113"/>
  <c r="I113"/>
  <c r="D113"/>
  <c r="H113"/>
  <c r="C113"/>
  <c r="G113"/>
  <c r="F113"/>
  <c r="E109"/>
  <c r="I109"/>
  <c r="D109"/>
  <c r="H109"/>
  <c r="C109"/>
  <c r="G109"/>
  <c r="F109"/>
  <c r="E105"/>
  <c r="I105"/>
  <c r="D105"/>
  <c r="H105"/>
  <c r="C105"/>
  <c r="G105"/>
  <c r="F105"/>
  <c r="E101"/>
  <c r="I101"/>
  <c r="D101"/>
  <c r="H101"/>
  <c r="C101"/>
  <c r="G101"/>
  <c r="F101"/>
  <c r="E97"/>
  <c r="I97"/>
  <c r="D97"/>
  <c r="H97"/>
  <c r="C97"/>
  <c r="G97"/>
  <c r="F97"/>
  <c r="E93"/>
  <c r="I93"/>
  <c r="D93"/>
  <c r="H93"/>
  <c r="C93"/>
  <c r="G93"/>
  <c r="F93"/>
  <c r="E89"/>
  <c r="I89"/>
  <c r="D89"/>
  <c r="H89"/>
  <c r="C89"/>
  <c r="G89"/>
  <c r="F89"/>
  <c r="E85"/>
  <c r="I85"/>
  <c r="D85"/>
  <c r="H85"/>
  <c r="C85"/>
  <c r="G85"/>
  <c r="F85"/>
  <c r="E81"/>
  <c r="I81"/>
  <c r="D81"/>
  <c r="H81"/>
  <c r="C81"/>
  <c r="G81"/>
  <c r="F81"/>
  <c r="E77"/>
  <c r="I77"/>
  <c r="D77"/>
  <c r="H77"/>
  <c r="C77"/>
  <c r="G77"/>
  <c r="F77"/>
  <c r="E73"/>
  <c r="I73"/>
  <c r="D73"/>
  <c r="H73"/>
  <c r="C73"/>
  <c r="G73"/>
  <c r="F73"/>
  <c r="E69"/>
  <c r="I69"/>
  <c r="D69"/>
  <c r="H69"/>
  <c r="C69"/>
  <c r="G69"/>
  <c r="F69"/>
  <c r="E65"/>
  <c r="I65"/>
  <c r="D65"/>
  <c r="H65"/>
  <c r="C65"/>
  <c r="G65"/>
  <c r="F65"/>
  <c r="E61"/>
  <c r="I61"/>
  <c r="D61"/>
  <c r="H61"/>
  <c r="C61"/>
  <c r="G61"/>
  <c r="F61"/>
  <c r="E57"/>
  <c r="I57"/>
  <c r="D57"/>
  <c r="H57"/>
  <c r="C57"/>
  <c r="G57"/>
  <c r="F57"/>
  <c r="E53"/>
  <c r="I53"/>
  <c r="D53"/>
  <c r="H53"/>
  <c r="C53"/>
  <c r="G53"/>
  <c r="F53"/>
  <c r="E49"/>
  <c r="I49"/>
  <c r="D49"/>
  <c r="H49"/>
  <c r="C49"/>
  <c r="G49"/>
  <c r="F49"/>
  <c r="E45"/>
  <c r="I45"/>
  <c r="D45"/>
  <c r="H45"/>
  <c r="C45"/>
  <c r="G45"/>
  <c r="F45"/>
  <c r="E41"/>
  <c r="I41"/>
  <c r="D41"/>
  <c r="H41"/>
  <c r="C41"/>
  <c r="G41"/>
  <c r="F41"/>
  <c r="E37"/>
  <c r="I37"/>
  <c r="D37"/>
  <c r="H37"/>
  <c r="C37"/>
  <c r="G37"/>
  <c r="F37"/>
  <c r="E33"/>
  <c r="I33"/>
  <c r="D33"/>
  <c r="H33"/>
  <c r="C33"/>
  <c r="G33"/>
  <c r="F33"/>
  <c r="E29"/>
  <c r="I29"/>
  <c r="D29"/>
  <c r="H29"/>
  <c r="C29"/>
  <c r="G29"/>
  <c r="F29"/>
  <c r="E25"/>
  <c r="I25"/>
  <c r="D25"/>
  <c r="H25"/>
  <c r="C25"/>
  <c r="G25"/>
  <c r="F25"/>
  <c r="E21"/>
  <c r="I21"/>
  <c r="D21"/>
  <c r="H21"/>
  <c r="C21"/>
  <c r="G21"/>
  <c r="F21"/>
  <c r="E17"/>
  <c r="I17"/>
  <c r="D17"/>
  <c r="H17"/>
  <c r="C17"/>
  <c r="G17"/>
  <c r="F17"/>
  <c r="E13"/>
  <c r="I13"/>
  <c r="D13"/>
  <c r="H13"/>
  <c r="C13"/>
  <c r="G13"/>
  <c r="F13"/>
  <c r="D9"/>
  <c r="H9"/>
  <c r="C9"/>
  <c r="G9"/>
  <c r="F9"/>
  <c r="E9"/>
  <c r="I9"/>
  <c r="D206"/>
  <c r="H206"/>
  <c r="C206"/>
  <c r="G206"/>
  <c r="F206"/>
  <c r="E206"/>
  <c r="I206"/>
  <c r="D194"/>
  <c r="H194"/>
  <c r="C194"/>
  <c r="G194"/>
  <c r="F194"/>
  <c r="E194"/>
  <c r="I194"/>
  <c r="D186"/>
  <c r="H186"/>
  <c r="C186"/>
  <c r="G186"/>
  <c r="F186"/>
  <c r="E186"/>
  <c r="I186"/>
  <c r="D178"/>
  <c r="H178"/>
  <c r="C178"/>
  <c r="G178"/>
  <c r="F178"/>
  <c r="E178"/>
  <c r="I178"/>
  <c r="D170"/>
  <c r="H170"/>
  <c r="C170"/>
  <c r="G170"/>
  <c r="F170"/>
  <c r="E170"/>
  <c r="I170"/>
  <c r="D162"/>
  <c r="H162"/>
  <c r="C162"/>
  <c r="G162"/>
  <c r="F162"/>
  <c r="E162"/>
  <c r="I162"/>
  <c r="D154"/>
  <c r="H154"/>
  <c r="C154"/>
  <c r="G154"/>
  <c r="F154"/>
  <c r="E154"/>
  <c r="I154"/>
  <c r="D146"/>
  <c r="H146"/>
  <c r="C146"/>
  <c r="G146"/>
  <c r="F146"/>
  <c r="E146"/>
  <c r="I146"/>
  <c r="D138"/>
  <c r="H138"/>
  <c r="C138"/>
  <c r="G138"/>
  <c r="F138"/>
  <c r="E138"/>
  <c r="I138"/>
  <c r="D134"/>
  <c r="H134"/>
  <c r="C134"/>
  <c r="G134"/>
  <c r="F134"/>
  <c r="E134"/>
  <c r="I134"/>
  <c r="D130"/>
  <c r="H130"/>
  <c r="C130"/>
  <c r="G130"/>
  <c r="F130"/>
  <c r="E130"/>
  <c r="I130"/>
  <c r="D126"/>
  <c r="H126"/>
  <c r="C126"/>
  <c r="G126"/>
  <c r="F126"/>
  <c r="E126"/>
  <c r="I126"/>
  <c r="D122"/>
  <c r="H122"/>
  <c r="C122"/>
  <c r="G122"/>
  <c r="F122"/>
  <c r="E122"/>
  <c r="I122"/>
  <c r="D118"/>
  <c r="H118"/>
  <c r="C118"/>
  <c r="G118"/>
  <c r="F118"/>
  <c r="E118"/>
  <c r="I118"/>
  <c r="D114"/>
  <c r="H114"/>
  <c r="C114"/>
  <c r="G114"/>
  <c r="F114"/>
  <c r="E114"/>
  <c r="I114"/>
  <c r="D110"/>
  <c r="H110"/>
  <c r="C110"/>
  <c r="G110"/>
  <c r="F110"/>
  <c r="E110"/>
  <c r="I110"/>
  <c r="D106"/>
  <c r="H106"/>
  <c r="C106"/>
  <c r="G106"/>
  <c r="F106"/>
  <c r="E106"/>
  <c r="I106"/>
  <c r="D102"/>
  <c r="H102"/>
  <c r="C102"/>
  <c r="G102"/>
  <c r="F102"/>
  <c r="E102"/>
  <c r="I102"/>
  <c r="D98"/>
  <c r="H98"/>
  <c r="C98"/>
  <c r="G98"/>
  <c r="F98"/>
  <c r="E98"/>
  <c r="I98"/>
  <c r="D94"/>
  <c r="H94"/>
  <c r="C94"/>
  <c r="G94"/>
  <c r="F94"/>
  <c r="E94"/>
  <c r="I94"/>
  <c r="D90"/>
  <c r="H90"/>
  <c r="C90"/>
  <c r="G90"/>
  <c r="F90"/>
  <c r="E90"/>
  <c r="I90"/>
  <c r="D86"/>
  <c r="H86"/>
  <c r="C86"/>
  <c r="G86"/>
  <c r="F86"/>
  <c r="E86"/>
  <c r="I86"/>
  <c r="D82"/>
  <c r="H82"/>
  <c r="C82"/>
  <c r="G82"/>
  <c r="F82"/>
  <c r="E82"/>
  <c r="I82"/>
  <c r="D78"/>
  <c r="H78"/>
  <c r="C78"/>
  <c r="G78"/>
  <c r="F78"/>
  <c r="E78"/>
  <c r="I78"/>
  <c r="D74"/>
  <c r="H74"/>
  <c r="C74"/>
  <c r="G74"/>
  <c r="F74"/>
  <c r="E74"/>
  <c r="I74"/>
  <c r="D70"/>
  <c r="H70"/>
  <c r="C70"/>
  <c r="G70"/>
  <c r="F70"/>
  <c r="E70"/>
  <c r="I70"/>
  <c r="D66"/>
  <c r="H66"/>
  <c r="C66"/>
  <c r="G66"/>
  <c r="F66"/>
  <c r="E66"/>
  <c r="I66"/>
  <c r="D62"/>
  <c r="H62"/>
  <c r="C62"/>
  <c r="G62"/>
  <c r="F62"/>
  <c r="E62"/>
  <c r="I62"/>
  <c r="D58"/>
  <c r="H58"/>
  <c r="C58"/>
  <c r="G58"/>
  <c r="F58"/>
  <c r="E58"/>
  <c r="I58"/>
  <c r="D54"/>
  <c r="H54"/>
  <c r="C54"/>
  <c r="G54"/>
  <c r="F54"/>
  <c r="E54"/>
  <c r="I54"/>
  <c r="D50"/>
  <c r="H50"/>
  <c r="C50"/>
  <c r="G50"/>
  <c r="F50"/>
  <c r="E50"/>
  <c r="I50"/>
  <c r="D46"/>
  <c r="H46"/>
  <c r="C46"/>
  <c r="G46"/>
  <c r="F46"/>
  <c r="E46"/>
  <c r="I46"/>
  <c r="D42"/>
  <c r="H42"/>
  <c r="C42"/>
  <c r="G42"/>
  <c r="F42"/>
  <c r="E42"/>
  <c r="I42"/>
  <c r="D38"/>
  <c r="H38"/>
  <c r="C38"/>
  <c r="G38"/>
  <c r="F38"/>
  <c r="E38"/>
  <c r="I38"/>
  <c r="D34"/>
  <c r="H34"/>
  <c r="C34"/>
  <c r="G34"/>
  <c r="F34"/>
  <c r="E34"/>
  <c r="I34"/>
  <c r="D30"/>
  <c r="H30"/>
  <c r="C30"/>
  <c r="G30"/>
  <c r="F30"/>
  <c r="E30"/>
  <c r="I30"/>
  <c r="D26"/>
  <c r="H26"/>
  <c r="C26"/>
  <c r="G26"/>
  <c r="F26"/>
  <c r="E26"/>
  <c r="I26"/>
  <c r="D22"/>
  <c r="H22"/>
  <c r="C22"/>
  <c r="G22"/>
  <c r="F22"/>
  <c r="E22"/>
  <c r="I22"/>
  <c r="D18"/>
  <c r="H18"/>
  <c r="C18"/>
  <c r="G18"/>
  <c r="F18"/>
  <c r="E18"/>
  <c r="I18"/>
  <c r="D14"/>
  <c r="H14"/>
  <c r="C14"/>
  <c r="G14"/>
  <c r="F14"/>
  <c r="E14"/>
  <c r="I14"/>
  <c r="C10"/>
  <c r="G10"/>
  <c r="F10"/>
  <c r="E10"/>
  <c r="I10"/>
  <c r="D10"/>
  <c r="H10"/>
  <c r="H8"/>
  <c r="D8"/>
  <c r="I8"/>
  <c r="E8"/>
  <c r="F8"/>
  <c r="G8"/>
  <c r="C8"/>
  <c r="D202"/>
  <c r="H202"/>
  <c r="C202"/>
  <c r="G202"/>
  <c r="F202"/>
  <c r="E202"/>
  <c r="I202"/>
  <c r="D198"/>
  <c r="H198"/>
  <c r="C198"/>
  <c r="G198"/>
  <c r="F198"/>
  <c r="E198"/>
  <c r="I198"/>
  <c r="D190"/>
  <c r="H190"/>
  <c r="C190"/>
  <c r="G190"/>
  <c r="F190"/>
  <c r="E190"/>
  <c r="I190"/>
  <c r="D182"/>
  <c r="H182"/>
  <c r="C182"/>
  <c r="G182"/>
  <c r="F182"/>
  <c r="E182"/>
  <c r="I182"/>
  <c r="D174"/>
  <c r="H174"/>
  <c r="C174"/>
  <c r="G174"/>
  <c r="F174"/>
  <c r="E174"/>
  <c r="I174"/>
  <c r="D166"/>
  <c r="H166"/>
  <c r="C166"/>
  <c r="G166"/>
  <c r="F166"/>
  <c r="E166"/>
  <c r="I166"/>
  <c r="D158"/>
  <c r="H158"/>
  <c r="C158"/>
  <c r="G158"/>
  <c r="F158"/>
  <c r="E158"/>
  <c r="I158"/>
  <c r="D150"/>
  <c r="H150"/>
  <c r="C150"/>
  <c r="G150"/>
  <c r="F150"/>
  <c r="E150"/>
  <c r="I150"/>
  <c r="D142"/>
  <c r="H142"/>
  <c r="C142"/>
  <c r="G142"/>
  <c r="F142"/>
  <c r="E142"/>
  <c r="I142"/>
  <c r="C207"/>
  <c r="G207"/>
  <c r="F207"/>
  <c r="E207"/>
  <c r="I207"/>
  <c r="D207"/>
  <c r="H207"/>
  <c r="C203"/>
  <c r="G203"/>
  <c r="F203"/>
  <c r="E203"/>
  <c r="I203"/>
  <c r="D203"/>
  <c r="H203"/>
  <c r="C199"/>
  <c r="G199"/>
  <c r="F199"/>
  <c r="E199"/>
  <c r="I199"/>
  <c r="D199"/>
  <c r="H199"/>
  <c r="C195"/>
  <c r="G195"/>
  <c r="F195"/>
  <c r="E195"/>
  <c r="I195"/>
  <c r="D195"/>
  <c r="H195"/>
  <c r="C191"/>
  <c r="G191"/>
  <c r="F191"/>
  <c r="E191"/>
  <c r="I191"/>
  <c r="D191"/>
  <c r="H191"/>
  <c r="C187"/>
  <c r="G187"/>
  <c r="F187"/>
  <c r="E187"/>
  <c r="I187"/>
  <c r="D187"/>
  <c r="H187"/>
  <c r="C183"/>
  <c r="G183"/>
  <c r="F183"/>
  <c r="E183"/>
  <c r="I183"/>
  <c r="D183"/>
  <c r="H183"/>
  <c r="C179"/>
  <c r="G179"/>
  <c r="F179"/>
  <c r="E179"/>
  <c r="I179"/>
  <c r="D179"/>
  <c r="H179"/>
  <c r="C175"/>
  <c r="G175"/>
  <c r="F175"/>
  <c r="E175"/>
  <c r="I175"/>
  <c r="D175"/>
  <c r="H175"/>
  <c r="C171"/>
  <c r="G171"/>
  <c r="F171"/>
  <c r="E171"/>
  <c r="I171"/>
  <c r="D171"/>
  <c r="H171"/>
  <c r="C167"/>
  <c r="G167"/>
  <c r="F167"/>
  <c r="E167"/>
  <c r="I167"/>
  <c r="D167"/>
  <c r="H167"/>
  <c r="C163"/>
  <c r="G163"/>
  <c r="F163"/>
  <c r="E163"/>
  <c r="I163"/>
  <c r="D163"/>
  <c r="H163"/>
  <c r="C159"/>
  <c r="G159"/>
  <c r="F159"/>
  <c r="E159"/>
  <c r="I159"/>
  <c r="D159"/>
  <c r="H159"/>
  <c r="C155"/>
  <c r="G155"/>
  <c r="F155"/>
  <c r="E155"/>
  <c r="I155"/>
  <c r="D155"/>
  <c r="H155"/>
  <c r="C151"/>
  <c r="G151"/>
  <c r="F151"/>
  <c r="E151"/>
  <c r="I151"/>
  <c r="D151"/>
  <c r="H151"/>
  <c r="C147"/>
  <c r="G147"/>
  <c r="F147"/>
  <c r="E147"/>
  <c r="I147"/>
  <c r="D147"/>
  <c r="H147"/>
  <c r="C143"/>
  <c r="G143"/>
  <c r="F143"/>
  <c r="E143"/>
  <c r="I143"/>
  <c r="D143"/>
  <c r="H143"/>
  <c r="C139"/>
  <c r="G139"/>
  <c r="F139"/>
  <c r="E139"/>
  <c r="I139"/>
  <c r="D139"/>
  <c r="H139"/>
  <c r="C135"/>
  <c r="G135"/>
  <c r="F135"/>
  <c r="E135"/>
  <c r="I135"/>
  <c r="D135"/>
  <c r="H135"/>
  <c r="C131"/>
  <c r="G131"/>
  <c r="F131"/>
  <c r="E131"/>
  <c r="I131"/>
  <c r="D131"/>
  <c r="H131"/>
  <c r="C127"/>
  <c r="G127"/>
  <c r="F127"/>
  <c r="E127"/>
  <c r="I127"/>
  <c r="D127"/>
  <c r="H127"/>
  <c r="C123"/>
  <c r="G123"/>
  <c r="F123"/>
  <c r="E123"/>
  <c r="I123"/>
  <c r="D123"/>
  <c r="H123"/>
  <c r="C119"/>
  <c r="G119"/>
  <c r="F119"/>
  <c r="E119"/>
  <c r="I119"/>
  <c r="D119"/>
  <c r="H119"/>
  <c r="C115"/>
  <c r="G115"/>
  <c r="F115"/>
  <c r="E115"/>
  <c r="I115"/>
  <c r="D115"/>
  <c r="H115"/>
  <c r="C111"/>
  <c r="G111"/>
  <c r="F111"/>
  <c r="E111"/>
  <c r="I111"/>
  <c r="D111"/>
  <c r="H111"/>
  <c r="C107"/>
  <c r="G107"/>
  <c r="F107"/>
  <c r="E107"/>
  <c r="I107"/>
  <c r="D107"/>
  <c r="H107"/>
  <c r="C103"/>
  <c r="G103"/>
  <c r="F103"/>
  <c r="E103"/>
  <c r="I103"/>
  <c r="D103"/>
  <c r="H103"/>
  <c r="C99"/>
  <c r="G99"/>
  <c r="F99"/>
  <c r="E99"/>
  <c r="I99"/>
  <c r="D99"/>
  <c r="H99"/>
  <c r="C95"/>
  <c r="G95"/>
  <c r="F95"/>
  <c r="E95"/>
  <c r="I95"/>
  <c r="D95"/>
  <c r="H95"/>
  <c r="C91"/>
  <c r="G91"/>
  <c r="F91"/>
  <c r="E91"/>
  <c r="I91"/>
  <c r="D91"/>
  <c r="H91"/>
  <c r="C87"/>
  <c r="G87"/>
  <c r="F87"/>
  <c r="E87"/>
  <c r="I87"/>
  <c r="D87"/>
  <c r="H87"/>
  <c r="C83"/>
  <c r="G83"/>
  <c r="F83"/>
  <c r="E83"/>
  <c r="I83"/>
  <c r="D83"/>
  <c r="H83"/>
  <c r="C79"/>
  <c r="G79"/>
  <c r="F79"/>
  <c r="E79"/>
  <c r="I79"/>
  <c r="D79"/>
  <c r="H79"/>
  <c r="C75"/>
  <c r="G75"/>
  <c r="F75"/>
  <c r="E75"/>
  <c r="I75"/>
  <c r="D75"/>
  <c r="H75"/>
  <c r="C71"/>
  <c r="G71"/>
  <c r="F71"/>
  <c r="E71"/>
  <c r="I71"/>
  <c r="D71"/>
  <c r="H71"/>
  <c r="C67"/>
  <c r="G67"/>
  <c r="F67"/>
  <c r="E67"/>
  <c r="I67"/>
  <c r="D67"/>
  <c r="H67"/>
  <c r="C63"/>
  <c r="G63"/>
  <c r="F63"/>
  <c r="E63"/>
  <c r="I63"/>
  <c r="D63"/>
  <c r="H63"/>
  <c r="C59"/>
  <c r="G59"/>
  <c r="F59"/>
  <c r="E59"/>
  <c r="I59"/>
  <c r="D59"/>
  <c r="H59"/>
  <c r="C55"/>
  <c r="G55"/>
  <c r="F55"/>
  <c r="E55"/>
  <c r="I55"/>
  <c r="D55"/>
  <c r="H55"/>
  <c r="C51"/>
  <c r="G51"/>
  <c r="F51"/>
  <c r="E51"/>
  <c r="I51"/>
  <c r="D51"/>
  <c r="H51"/>
  <c r="C47"/>
  <c r="G47"/>
  <c r="F47"/>
  <c r="E47"/>
  <c r="I47"/>
  <c r="D47"/>
  <c r="H47"/>
  <c r="C43"/>
  <c r="G43"/>
  <c r="F43"/>
  <c r="E43"/>
  <c r="I43"/>
  <c r="D43"/>
  <c r="H43"/>
  <c r="C39"/>
  <c r="G39"/>
  <c r="F39"/>
  <c r="E39"/>
  <c r="I39"/>
  <c r="D39"/>
  <c r="H39"/>
  <c r="C35"/>
  <c r="G35"/>
  <c r="F35"/>
  <c r="E35"/>
  <c r="I35"/>
  <c r="D35"/>
  <c r="H35"/>
  <c r="C31"/>
  <c r="G31"/>
  <c r="F31"/>
  <c r="E31"/>
  <c r="I31"/>
  <c r="D31"/>
  <c r="H31"/>
  <c r="C27"/>
  <c r="G27"/>
  <c r="F27"/>
  <c r="E27"/>
  <c r="I27"/>
  <c r="D27"/>
  <c r="H27"/>
  <c r="C23"/>
  <c r="G23"/>
  <c r="F23"/>
  <c r="E23"/>
  <c r="I23"/>
  <c r="D23"/>
  <c r="H23"/>
  <c r="C19"/>
  <c r="G19"/>
  <c r="F19"/>
  <c r="E19"/>
  <c r="I19"/>
  <c r="D19"/>
  <c r="H19"/>
  <c r="C15"/>
  <c r="G15"/>
  <c r="F15"/>
  <c r="E15"/>
  <c r="I15"/>
  <c r="D15"/>
  <c r="H15"/>
  <c r="F11"/>
  <c r="E11"/>
  <c r="I11"/>
  <c r="D11"/>
  <c r="H11"/>
  <c r="C11"/>
  <c r="G11"/>
  <c r="F204"/>
  <c r="E204"/>
  <c r="I204"/>
  <c r="D204"/>
  <c r="H204"/>
  <c r="C204"/>
  <c r="G204"/>
  <c r="F196"/>
  <c r="E196"/>
  <c r="I196"/>
  <c r="D196"/>
  <c r="H196"/>
  <c r="C196"/>
  <c r="G196"/>
  <c r="F184"/>
  <c r="E184"/>
  <c r="I184"/>
  <c r="D184"/>
  <c r="H184"/>
  <c r="C184"/>
  <c r="G184"/>
  <c r="F176"/>
  <c r="E176"/>
  <c r="I176"/>
  <c r="D176"/>
  <c r="H176"/>
  <c r="C176"/>
  <c r="G176"/>
  <c r="F168"/>
  <c r="E168"/>
  <c r="I168"/>
  <c r="D168"/>
  <c r="H168"/>
  <c r="C168"/>
  <c r="G168"/>
  <c r="F160"/>
  <c r="E160"/>
  <c r="I160"/>
  <c r="D160"/>
  <c r="H160"/>
  <c r="C160"/>
  <c r="G160"/>
  <c r="F152"/>
  <c r="E152"/>
  <c r="I152"/>
  <c r="D152"/>
  <c r="H152"/>
  <c r="C152"/>
  <c r="G152"/>
  <c r="F144"/>
  <c r="E144"/>
  <c r="I144"/>
  <c r="D144"/>
  <c r="H144"/>
  <c r="C144"/>
  <c r="G144"/>
  <c r="F140"/>
  <c r="E140"/>
  <c r="I140"/>
  <c r="D140"/>
  <c r="H140"/>
  <c r="C140"/>
  <c r="G140"/>
  <c r="F136"/>
  <c r="E136"/>
  <c r="I136"/>
  <c r="D136"/>
  <c r="H136"/>
  <c r="C136"/>
  <c r="G136"/>
  <c r="F132"/>
  <c r="E132"/>
  <c r="I132"/>
  <c r="D132"/>
  <c r="H132"/>
  <c r="C132"/>
  <c r="G132"/>
  <c r="F128"/>
  <c r="E128"/>
  <c r="I128"/>
  <c r="D128"/>
  <c r="H128"/>
  <c r="C128"/>
  <c r="G128"/>
  <c r="F124"/>
  <c r="E124"/>
  <c r="I124"/>
  <c r="D124"/>
  <c r="H124"/>
  <c r="C124"/>
  <c r="G124"/>
  <c r="F120"/>
  <c r="E120"/>
  <c r="I120"/>
  <c r="D120"/>
  <c r="H120"/>
  <c r="C120"/>
  <c r="G120"/>
  <c r="F116"/>
  <c r="E116"/>
  <c r="I116"/>
  <c r="D116"/>
  <c r="H116"/>
  <c r="C116"/>
  <c r="G116"/>
  <c r="F112"/>
  <c r="E112"/>
  <c r="I112"/>
  <c r="D112"/>
  <c r="H112"/>
  <c r="C112"/>
  <c r="G112"/>
  <c r="F108"/>
  <c r="E108"/>
  <c r="I108"/>
  <c r="D108"/>
  <c r="H108"/>
  <c r="C108"/>
  <c r="G108"/>
  <c r="F104"/>
  <c r="E104"/>
  <c r="I104"/>
  <c r="D104"/>
  <c r="H104"/>
  <c r="C104"/>
  <c r="G104"/>
  <c r="F100"/>
  <c r="E100"/>
  <c r="I100"/>
  <c r="D100"/>
  <c r="H100"/>
  <c r="C100"/>
  <c r="G100"/>
  <c r="F96"/>
  <c r="E96"/>
  <c r="I96"/>
  <c r="D96"/>
  <c r="H96"/>
  <c r="C96"/>
  <c r="G96"/>
  <c r="F92"/>
  <c r="E92"/>
  <c r="I92"/>
  <c r="D92"/>
  <c r="H92"/>
  <c r="C92"/>
  <c r="G92"/>
  <c r="F88"/>
  <c r="E88"/>
  <c r="I88"/>
  <c r="D88"/>
  <c r="H88"/>
  <c r="C88"/>
  <c r="G88"/>
  <c r="F84"/>
  <c r="E84"/>
  <c r="I84"/>
  <c r="D84"/>
  <c r="H84"/>
  <c r="C84"/>
  <c r="G84"/>
  <c r="F80"/>
  <c r="E80"/>
  <c r="I80"/>
  <c r="D80"/>
  <c r="H80"/>
  <c r="C80"/>
  <c r="G80"/>
  <c r="F76"/>
  <c r="E76"/>
  <c r="I76"/>
  <c r="D76"/>
  <c r="H76"/>
  <c r="C76"/>
  <c r="G76"/>
  <c r="F72"/>
  <c r="E72"/>
  <c r="I72"/>
  <c r="D72"/>
  <c r="H72"/>
  <c r="C72"/>
  <c r="G72"/>
  <c r="F68"/>
  <c r="E68"/>
  <c r="I68"/>
  <c r="D68"/>
  <c r="H68"/>
  <c r="C68"/>
  <c r="G68"/>
  <c r="F64"/>
  <c r="E64"/>
  <c r="I64"/>
  <c r="D64"/>
  <c r="H64"/>
  <c r="C64"/>
  <c r="G64"/>
  <c r="F60"/>
  <c r="E60"/>
  <c r="I60"/>
  <c r="D60"/>
  <c r="H60"/>
  <c r="C60"/>
  <c r="G60"/>
  <c r="F56"/>
  <c r="E56"/>
  <c r="I56"/>
  <c r="D56"/>
  <c r="H56"/>
  <c r="C56"/>
  <c r="G56"/>
  <c r="F52"/>
  <c r="E52"/>
  <c r="I52"/>
  <c r="D52"/>
  <c r="H52"/>
  <c r="C52"/>
  <c r="G52"/>
  <c r="F48"/>
  <c r="E48"/>
  <c r="I48"/>
  <c r="D48"/>
  <c r="H48"/>
  <c r="C48"/>
  <c r="G48"/>
  <c r="F44"/>
  <c r="E44"/>
  <c r="I44"/>
  <c r="D44"/>
  <c r="H44"/>
  <c r="C44"/>
  <c r="G44"/>
  <c r="F40"/>
  <c r="E40"/>
  <c r="I40"/>
  <c r="D40"/>
  <c r="H40"/>
  <c r="C40"/>
  <c r="G40"/>
  <c r="F36"/>
  <c r="E36"/>
  <c r="I36"/>
  <c r="D36"/>
  <c r="H36"/>
  <c r="C36"/>
  <c r="G36"/>
  <c r="F32"/>
  <c r="E32"/>
  <c r="I32"/>
  <c r="D32"/>
  <c r="H32"/>
  <c r="C32"/>
  <c r="G32"/>
  <c r="F28"/>
  <c r="E28"/>
  <c r="I28"/>
  <c r="D28"/>
  <c r="H28"/>
  <c r="C28"/>
  <c r="G28"/>
  <c r="F24"/>
  <c r="E24"/>
  <c r="I24"/>
  <c r="D24"/>
  <c r="H24"/>
  <c r="C24"/>
  <c r="G24"/>
  <c r="F20"/>
  <c r="E20"/>
  <c r="I20"/>
  <c r="D20"/>
  <c r="H20"/>
  <c r="C20"/>
  <c r="G20"/>
  <c r="F16"/>
  <c r="E16"/>
  <c r="I16"/>
  <c r="D16"/>
  <c r="H16"/>
  <c r="C16"/>
  <c r="G16"/>
  <c r="EC217"/>
  <c r="E12"/>
  <c r="I12"/>
  <c r="D12"/>
  <c r="H12"/>
  <c r="C12"/>
  <c r="G12"/>
  <c r="F12"/>
  <c r="CO407" i="26"/>
  <c r="CP407" s="1"/>
  <c r="CM407"/>
  <c r="CN407" s="1"/>
  <c r="CK407"/>
  <c r="CL407" s="1"/>
  <c r="CI407"/>
  <c r="CJ407" s="1"/>
  <c r="CG407"/>
  <c r="CH407" s="1"/>
  <c r="CE407"/>
  <c r="CF407" s="1"/>
  <c r="CC407"/>
  <c r="CD407" s="1"/>
  <c r="CB407"/>
  <c r="CP406"/>
  <c r="CO406"/>
  <c r="CN406"/>
  <c r="CM406"/>
  <c r="CL406"/>
  <c r="CK406"/>
  <c r="CJ406"/>
  <c r="CI406"/>
  <c r="CH406"/>
  <c r="CG406"/>
  <c r="CF406"/>
  <c r="CE406"/>
  <c r="CD406"/>
  <c r="CC406"/>
  <c r="CB406"/>
  <c r="CO405"/>
  <c r="CP405" s="1"/>
  <c r="CM405"/>
  <c r="CN405" s="1"/>
  <c r="CK405"/>
  <c r="CL405" s="1"/>
  <c r="CI405"/>
  <c r="CJ405" s="1"/>
  <c r="CG405"/>
  <c r="CH405" s="1"/>
  <c r="CE405"/>
  <c r="CF405" s="1"/>
  <c r="CC405"/>
  <c r="CD405" s="1"/>
  <c r="CB405"/>
  <c r="CP404"/>
  <c r="CO404"/>
  <c r="CN404"/>
  <c r="CM404"/>
  <c r="CL404"/>
  <c r="CK404"/>
  <c r="CJ404"/>
  <c r="CI404"/>
  <c r="CH404"/>
  <c r="CG404"/>
  <c r="CF404"/>
  <c r="CE404"/>
  <c r="CD404"/>
  <c r="CC404"/>
  <c r="CB404"/>
  <c r="CO403"/>
  <c r="CP403" s="1"/>
  <c r="CM403"/>
  <c r="CN403" s="1"/>
  <c r="CK403"/>
  <c r="CL403" s="1"/>
  <c r="CI403"/>
  <c r="CJ403" s="1"/>
  <c r="CG403"/>
  <c r="CH403" s="1"/>
  <c r="CE403"/>
  <c r="CF403" s="1"/>
  <c r="CC403"/>
  <c r="CD403" s="1"/>
  <c r="CB403"/>
  <c r="CP402"/>
  <c r="CO402"/>
  <c r="CN402"/>
  <c r="CM402"/>
  <c r="CL402"/>
  <c r="CK402"/>
  <c r="CJ402"/>
  <c r="CI402"/>
  <c r="CH402"/>
  <c r="CG402"/>
  <c r="CF402"/>
  <c r="CE402"/>
  <c r="CD402"/>
  <c r="CC402"/>
  <c r="CB402"/>
  <c r="CO401"/>
  <c r="CP401" s="1"/>
  <c r="CM401"/>
  <c r="CN401" s="1"/>
  <c r="CK401"/>
  <c r="CL401" s="1"/>
  <c r="CI401"/>
  <c r="CJ401" s="1"/>
  <c r="CG401"/>
  <c r="CH401" s="1"/>
  <c r="CE401"/>
  <c r="CF401" s="1"/>
  <c r="CC401"/>
  <c r="CD401" s="1"/>
  <c r="CB401"/>
  <c r="CP400"/>
  <c r="CO400"/>
  <c r="CN400"/>
  <c r="CM400"/>
  <c r="CL400"/>
  <c r="CK400"/>
  <c r="CJ400"/>
  <c r="CI400"/>
  <c r="CH400"/>
  <c r="CG400"/>
  <c r="CF400"/>
  <c r="CE400"/>
  <c r="CD400"/>
  <c r="CC400"/>
  <c r="CB400"/>
  <c r="CO399"/>
  <c r="CP399" s="1"/>
  <c r="CM399"/>
  <c r="CN399" s="1"/>
  <c r="CK399"/>
  <c r="CL399" s="1"/>
  <c r="CI399"/>
  <c r="CJ399" s="1"/>
  <c r="CG399"/>
  <c r="CH399" s="1"/>
  <c r="CE399"/>
  <c r="CF399" s="1"/>
  <c r="CC399"/>
  <c r="CD399" s="1"/>
  <c r="CB399"/>
  <c r="CP398"/>
  <c r="CO398"/>
  <c r="CN398"/>
  <c r="CM398"/>
  <c r="CL398"/>
  <c r="CK398"/>
  <c r="CJ398"/>
  <c r="CI398"/>
  <c r="CH398"/>
  <c r="CG398"/>
  <c r="CF398"/>
  <c r="CE398"/>
  <c r="CD398"/>
  <c r="CC398"/>
  <c r="CB398"/>
  <c r="CO397"/>
  <c r="CP397" s="1"/>
  <c r="CM397"/>
  <c r="CN397" s="1"/>
  <c r="CK397"/>
  <c r="CL397" s="1"/>
  <c r="CI397"/>
  <c r="CJ397" s="1"/>
  <c r="CG397"/>
  <c r="CH397" s="1"/>
  <c r="CE397"/>
  <c r="CF397" s="1"/>
  <c r="CC397"/>
  <c r="CD397" s="1"/>
  <c r="CB397"/>
  <c r="CP396"/>
  <c r="CO396"/>
  <c r="CN396"/>
  <c r="CM396"/>
  <c r="CL396"/>
  <c r="CK396"/>
  <c r="CJ396"/>
  <c r="CI396"/>
  <c r="CH396"/>
  <c r="CG396"/>
  <c r="CF396"/>
  <c r="CE396"/>
  <c r="CD396"/>
  <c r="CC396"/>
  <c r="CB396"/>
  <c r="CO395"/>
  <c r="CP395" s="1"/>
  <c r="CM395"/>
  <c r="CN395" s="1"/>
  <c r="CK395"/>
  <c r="CL395" s="1"/>
  <c r="CI395"/>
  <c r="CJ395" s="1"/>
  <c r="CG395"/>
  <c r="CH395" s="1"/>
  <c r="CE395"/>
  <c r="CF395" s="1"/>
  <c r="CC395"/>
  <c r="CD395" s="1"/>
  <c r="CB395"/>
  <c r="CP394"/>
  <c r="CO394"/>
  <c r="CN394"/>
  <c r="CM394"/>
  <c r="CL394"/>
  <c r="CK394"/>
  <c r="CJ394"/>
  <c r="CI394"/>
  <c r="CH394"/>
  <c r="CG394"/>
  <c r="CF394"/>
  <c r="CE394"/>
  <c r="CD394"/>
  <c r="CC394"/>
  <c r="CB394"/>
  <c r="CO393"/>
  <c r="CP393" s="1"/>
  <c r="CM393"/>
  <c r="CN393" s="1"/>
  <c r="CK393"/>
  <c r="CL393" s="1"/>
  <c r="CI393"/>
  <c r="CJ393" s="1"/>
  <c r="CG393"/>
  <c r="CH393" s="1"/>
  <c r="CE393"/>
  <c r="CF393" s="1"/>
  <c r="CC393"/>
  <c r="CD393" s="1"/>
  <c r="CB393"/>
  <c r="CP392"/>
  <c r="CO392"/>
  <c r="CN392"/>
  <c r="CM392"/>
  <c r="CL392"/>
  <c r="CK392"/>
  <c r="CJ392"/>
  <c r="CI392"/>
  <c r="CH392"/>
  <c r="CG392"/>
  <c r="CF392"/>
  <c r="CE392"/>
  <c r="CD392"/>
  <c r="CC392"/>
  <c r="CB392"/>
  <c r="CO391"/>
  <c r="CP391" s="1"/>
  <c r="CM391"/>
  <c r="CN391" s="1"/>
  <c r="CK391"/>
  <c r="CL391" s="1"/>
  <c r="CI391"/>
  <c r="CJ391" s="1"/>
  <c r="CG391"/>
  <c r="CH391" s="1"/>
  <c r="CE391"/>
  <c r="CF391" s="1"/>
  <c r="CC391"/>
  <c r="CD391" s="1"/>
  <c r="CB391"/>
  <c r="CP390"/>
  <c r="CO390"/>
  <c r="CN390"/>
  <c r="CM390"/>
  <c r="CL390"/>
  <c r="CK390"/>
  <c r="CJ390"/>
  <c r="CI390"/>
  <c r="CH390"/>
  <c r="CG390"/>
  <c r="CF390"/>
  <c r="CE390"/>
  <c r="CD390"/>
  <c r="CC390"/>
  <c r="CB390"/>
  <c r="CO389"/>
  <c r="CP389" s="1"/>
  <c r="CM389"/>
  <c r="CN389" s="1"/>
  <c r="CK389"/>
  <c r="CL389" s="1"/>
  <c r="CI389"/>
  <c r="CJ389" s="1"/>
  <c r="CG389"/>
  <c r="CH389" s="1"/>
  <c r="CE389"/>
  <c r="CF389" s="1"/>
  <c r="CC389"/>
  <c r="CD389" s="1"/>
  <c r="CB389"/>
  <c r="CP388"/>
  <c r="CO388"/>
  <c r="CN388"/>
  <c r="CM388"/>
  <c r="CL388"/>
  <c r="CK388"/>
  <c r="CJ388"/>
  <c r="CI388"/>
  <c r="CH388"/>
  <c r="CG388"/>
  <c r="CF388"/>
  <c r="CE388"/>
  <c r="CD388"/>
  <c r="CC388"/>
  <c r="CB388"/>
  <c r="CO387"/>
  <c r="CP387" s="1"/>
  <c r="CM387"/>
  <c r="CN387" s="1"/>
  <c r="CK387"/>
  <c r="CL387" s="1"/>
  <c r="CI387"/>
  <c r="CJ387" s="1"/>
  <c r="CG387"/>
  <c r="CH387" s="1"/>
  <c r="CE387"/>
  <c r="CF387" s="1"/>
  <c r="CC387"/>
  <c r="CD387" s="1"/>
  <c r="CB387"/>
  <c r="CP386"/>
  <c r="CO386"/>
  <c r="CN386"/>
  <c r="CM386"/>
  <c r="CL386"/>
  <c r="CK386"/>
  <c r="CJ386"/>
  <c r="CI386"/>
  <c r="CH386"/>
  <c r="CG386"/>
  <c r="CF386"/>
  <c r="CE386"/>
  <c r="CD386"/>
  <c r="CC386"/>
  <c r="CB386"/>
  <c r="CO385"/>
  <c r="CP385" s="1"/>
  <c r="CM385"/>
  <c r="CN385" s="1"/>
  <c r="CK385"/>
  <c r="CL385" s="1"/>
  <c r="CI385"/>
  <c r="CJ385" s="1"/>
  <c r="CG385"/>
  <c r="CH385" s="1"/>
  <c r="CE385"/>
  <c r="CF385" s="1"/>
  <c r="CC385"/>
  <c r="CD385" s="1"/>
  <c r="CB385"/>
  <c r="CP384"/>
  <c r="CO384"/>
  <c r="CN384"/>
  <c r="CM384"/>
  <c r="CL384"/>
  <c r="CK384"/>
  <c r="CJ384"/>
  <c r="CI384"/>
  <c r="CH384"/>
  <c r="CG384"/>
  <c r="CF384"/>
  <c r="CE384"/>
  <c r="CD384"/>
  <c r="CC384"/>
  <c r="CB384"/>
  <c r="CO383"/>
  <c r="CP383" s="1"/>
  <c r="CM383"/>
  <c r="CN383" s="1"/>
  <c r="CK383"/>
  <c r="CL383" s="1"/>
  <c r="CI383"/>
  <c r="CJ383" s="1"/>
  <c r="CG383"/>
  <c r="CH383" s="1"/>
  <c r="CE383"/>
  <c r="CF383" s="1"/>
  <c r="CC383"/>
  <c r="CD383" s="1"/>
  <c r="CB383"/>
  <c r="CP382"/>
  <c r="CO382"/>
  <c r="CN382"/>
  <c r="CM382"/>
  <c r="CL382"/>
  <c r="CK382"/>
  <c r="CJ382"/>
  <c r="CI382"/>
  <c r="CH382"/>
  <c r="CG382"/>
  <c r="CF382"/>
  <c r="CE382"/>
  <c r="CD382"/>
  <c r="CC382"/>
  <c r="CB382"/>
  <c r="CO381"/>
  <c r="CP381" s="1"/>
  <c r="CM381"/>
  <c r="CN381" s="1"/>
  <c r="CK381"/>
  <c r="CL381" s="1"/>
  <c r="CI381"/>
  <c r="CJ381" s="1"/>
  <c r="CG381"/>
  <c r="CH381" s="1"/>
  <c r="CE381"/>
  <c r="CF381" s="1"/>
  <c r="CC381"/>
  <c r="CD381" s="1"/>
  <c r="CB381"/>
  <c r="CP380"/>
  <c r="CO380"/>
  <c r="CN380"/>
  <c r="CM380"/>
  <c r="CL380"/>
  <c r="CK380"/>
  <c r="CJ380"/>
  <c r="CI380"/>
  <c r="CH380"/>
  <c r="CG380"/>
  <c r="CF380"/>
  <c r="CE380"/>
  <c r="CD380"/>
  <c r="CC380"/>
  <c r="CB380"/>
  <c r="CO379"/>
  <c r="CP379" s="1"/>
  <c r="CM379"/>
  <c r="CN379" s="1"/>
  <c r="CK379"/>
  <c r="CL379" s="1"/>
  <c r="CI379"/>
  <c r="CJ379" s="1"/>
  <c r="CG379"/>
  <c r="CH379" s="1"/>
  <c r="CE379"/>
  <c r="CF379" s="1"/>
  <c r="CC379"/>
  <c r="CD379" s="1"/>
  <c r="CB379"/>
  <c r="CP378"/>
  <c r="CO378"/>
  <c r="CN378"/>
  <c r="CM378"/>
  <c r="CL378"/>
  <c r="CK378"/>
  <c r="CJ378"/>
  <c r="CI378"/>
  <c r="CH378"/>
  <c r="CG378"/>
  <c r="CF378"/>
  <c r="CE378"/>
  <c r="CD378"/>
  <c r="CC378"/>
  <c r="CB378"/>
  <c r="CO377"/>
  <c r="CP377" s="1"/>
  <c r="CM377"/>
  <c r="CN377" s="1"/>
  <c r="CK377"/>
  <c r="CL377" s="1"/>
  <c r="CI377"/>
  <c r="CJ377" s="1"/>
  <c r="CG377"/>
  <c r="CH377" s="1"/>
  <c r="CE377"/>
  <c r="CF377" s="1"/>
  <c r="CC377"/>
  <c r="CD377" s="1"/>
  <c r="CB377"/>
  <c r="CP376"/>
  <c r="CO376"/>
  <c r="CN376"/>
  <c r="CM376"/>
  <c r="CL376"/>
  <c r="CK376"/>
  <c r="CJ376"/>
  <c r="CI376"/>
  <c r="CH376"/>
  <c r="CG376"/>
  <c r="CF376"/>
  <c r="CE376"/>
  <c r="CD376"/>
  <c r="CC376"/>
  <c r="CB376"/>
  <c r="CO375"/>
  <c r="CP375" s="1"/>
  <c r="CM375"/>
  <c r="CN375" s="1"/>
  <c r="CK375"/>
  <c r="CL375" s="1"/>
  <c r="CI375"/>
  <c r="CJ375" s="1"/>
  <c r="CG375"/>
  <c r="CH375" s="1"/>
  <c r="CE375"/>
  <c r="CF375" s="1"/>
  <c r="CC375"/>
  <c r="CD375" s="1"/>
  <c r="CB375"/>
  <c r="CP374"/>
  <c r="CO374"/>
  <c r="CN374"/>
  <c r="CM374"/>
  <c r="CL374"/>
  <c r="CK374"/>
  <c r="CJ374"/>
  <c r="CI374"/>
  <c r="CH374"/>
  <c r="CG374"/>
  <c r="CF374"/>
  <c r="CE374"/>
  <c r="CD374"/>
  <c r="CC374"/>
  <c r="CB374"/>
  <c r="CO373"/>
  <c r="CP373" s="1"/>
  <c r="CM373"/>
  <c r="CN373" s="1"/>
  <c r="CK373"/>
  <c r="CL373" s="1"/>
  <c r="CI373"/>
  <c r="CJ373" s="1"/>
  <c r="CG373"/>
  <c r="CH373" s="1"/>
  <c r="CE373"/>
  <c r="CF373" s="1"/>
  <c r="CC373"/>
  <c r="CD373" s="1"/>
  <c r="CB373"/>
  <c r="CP372"/>
  <c r="CO372"/>
  <c r="CN372"/>
  <c r="CM372"/>
  <c r="CL372"/>
  <c r="CK372"/>
  <c r="CJ372"/>
  <c r="CI372"/>
  <c r="CH372"/>
  <c r="CG372"/>
  <c r="CF372"/>
  <c r="CE372"/>
  <c r="CD372"/>
  <c r="CC372"/>
  <c r="CB372"/>
  <c r="CO371"/>
  <c r="CP371" s="1"/>
  <c r="CM371"/>
  <c r="CN371" s="1"/>
  <c r="CK371"/>
  <c r="CL371" s="1"/>
  <c r="CI371"/>
  <c r="CJ371" s="1"/>
  <c r="CG371"/>
  <c r="CH371" s="1"/>
  <c r="CE371"/>
  <c r="CF371" s="1"/>
  <c r="CC371"/>
  <c r="CD371" s="1"/>
  <c r="CB371"/>
  <c r="CP370"/>
  <c r="CO370"/>
  <c r="CN370"/>
  <c r="CM370"/>
  <c r="CL370"/>
  <c r="CK370"/>
  <c r="CJ370"/>
  <c r="CI370"/>
  <c r="CH370"/>
  <c r="CG370"/>
  <c r="CF370"/>
  <c r="CE370"/>
  <c r="CD370"/>
  <c r="CC370"/>
  <c r="CB370"/>
  <c r="CO369"/>
  <c r="CP369" s="1"/>
  <c r="CM369"/>
  <c r="CN369" s="1"/>
  <c r="CK369"/>
  <c r="CL369" s="1"/>
  <c r="CI369"/>
  <c r="CJ369" s="1"/>
  <c r="CG369"/>
  <c r="CH369" s="1"/>
  <c r="CE369"/>
  <c r="CF369" s="1"/>
  <c r="CC369"/>
  <c r="CD369" s="1"/>
  <c r="CB369"/>
  <c r="CP368"/>
  <c r="CO368"/>
  <c r="CN368"/>
  <c r="CM368"/>
  <c r="CL368"/>
  <c r="CK368"/>
  <c r="CJ368"/>
  <c r="CI368"/>
  <c r="CH368"/>
  <c r="CG368"/>
  <c r="CF368"/>
  <c r="CE368"/>
  <c r="CD368"/>
  <c r="CC368"/>
  <c r="CB368"/>
  <c r="CO367"/>
  <c r="CP367" s="1"/>
  <c r="CM367"/>
  <c r="CN367" s="1"/>
  <c r="CK367"/>
  <c r="CL367" s="1"/>
  <c r="CI367"/>
  <c r="CJ367" s="1"/>
  <c r="CG367"/>
  <c r="CH367" s="1"/>
  <c r="CE367"/>
  <c r="CF367" s="1"/>
  <c r="CC367"/>
  <c r="CD367" s="1"/>
  <c r="CB367"/>
  <c r="CP366"/>
  <c r="CO366"/>
  <c r="CN366"/>
  <c r="CM366"/>
  <c r="CL366"/>
  <c r="CK366"/>
  <c r="CJ366"/>
  <c r="CI366"/>
  <c r="CH366"/>
  <c r="CG366"/>
  <c r="CF366"/>
  <c r="CE366"/>
  <c r="CD366"/>
  <c r="CC366"/>
  <c r="CB366"/>
  <c r="CO365"/>
  <c r="CP365" s="1"/>
  <c r="CM365"/>
  <c r="CN365" s="1"/>
  <c r="CK365"/>
  <c r="CL365" s="1"/>
  <c r="CI365"/>
  <c r="CJ365" s="1"/>
  <c r="CG365"/>
  <c r="CH365" s="1"/>
  <c r="CE365"/>
  <c r="CF365" s="1"/>
  <c r="CC365"/>
  <c r="CD365" s="1"/>
  <c r="CB365"/>
  <c r="CP364"/>
  <c r="CO364"/>
  <c r="CN364"/>
  <c r="CM364"/>
  <c r="CL364"/>
  <c r="CK364"/>
  <c r="CJ364"/>
  <c r="CI364"/>
  <c r="CH364"/>
  <c r="CG364"/>
  <c r="CF364"/>
  <c r="CE364"/>
  <c r="CD364"/>
  <c r="CC364"/>
  <c r="CB364"/>
  <c r="CO363"/>
  <c r="CP363" s="1"/>
  <c r="CM363"/>
  <c r="CN363" s="1"/>
  <c r="CK363"/>
  <c r="CL363" s="1"/>
  <c r="CI363"/>
  <c r="CJ363" s="1"/>
  <c r="CG363"/>
  <c r="CH363" s="1"/>
  <c r="CE363"/>
  <c r="CF363" s="1"/>
  <c r="CC363"/>
  <c r="CD363" s="1"/>
  <c r="CB363"/>
  <c r="CP362"/>
  <c r="CO362"/>
  <c r="CN362"/>
  <c r="CM362"/>
  <c r="CL362"/>
  <c r="CK362"/>
  <c r="CJ362"/>
  <c r="CI362"/>
  <c r="CH362"/>
  <c r="CG362"/>
  <c r="CF362"/>
  <c r="CE362"/>
  <c r="CD362"/>
  <c r="CC362"/>
  <c r="CB362"/>
  <c r="CO361"/>
  <c r="CP361" s="1"/>
  <c r="CM361"/>
  <c r="CN361" s="1"/>
  <c r="CK361"/>
  <c r="CL361" s="1"/>
  <c r="CI361"/>
  <c r="CJ361" s="1"/>
  <c r="CG361"/>
  <c r="CH361" s="1"/>
  <c r="CE361"/>
  <c r="CF361" s="1"/>
  <c r="CC361"/>
  <c r="CD361" s="1"/>
  <c r="CB361"/>
  <c r="CP360"/>
  <c r="CO360"/>
  <c r="CN360"/>
  <c r="CM360"/>
  <c r="CL360"/>
  <c r="CK360"/>
  <c r="CJ360"/>
  <c r="CI360"/>
  <c r="CH360"/>
  <c r="CG360"/>
  <c r="CF360"/>
  <c r="CE360"/>
  <c r="CD360"/>
  <c r="CC360"/>
  <c r="CB360"/>
  <c r="CO359"/>
  <c r="CP359" s="1"/>
  <c r="CM359"/>
  <c r="CN359" s="1"/>
  <c r="CK359"/>
  <c r="CL359" s="1"/>
  <c r="CI359"/>
  <c r="CJ359" s="1"/>
  <c r="CG359"/>
  <c r="CH359" s="1"/>
  <c r="CE359"/>
  <c r="CF359" s="1"/>
  <c r="CC359"/>
  <c r="CD359" s="1"/>
  <c r="CB359"/>
  <c r="CP358"/>
  <c r="CO358"/>
  <c r="CN358"/>
  <c r="CM358"/>
  <c r="CL358"/>
  <c r="CK358"/>
  <c r="CJ358"/>
  <c r="CI358"/>
  <c r="CH358"/>
  <c r="CG358"/>
  <c r="CF358"/>
  <c r="CE358"/>
  <c r="CD358"/>
  <c r="CC358"/>
  <c r="CB358"/>
  <c r="CO357"/>
  <c r="CP357" s="1"/>
  <c r="CM357"/>
  <c r="CN357" s="1"/>
  <c r="CK357"/>
  <c r="CL357" s="1"/>
  <c r="CI357"/>
  <c r="CJ357" s="1"/>
  <c r="CG357"/>
  <c r="CH357" s="1"/>
  <c r="CE357"/>
  <c r="CF357" s="1"/>
  <c r="CC357"/>
  <c r="CD357" s="1"/>
  <c r="CB357"/>
  <c r="CP356"/>
  <c r="CO356"/>
  <c r="CN356"/>
  <c r="CM356"/>
  <c r="CL356"/>
  <c r="CK356"/>
  <c r="CJ356"/>
  <c r="CI356"/>
  <c r="CH356"/>
  <c r="CG356"/>
  <c r="CF356"/>
  <c r="CE356"/>
  <c r="CD356"/>
  <c r="CC356"/>
  <c r="CB356"/>
  <c r="CO355"/>
  <c r="CP355" s="1"/>
  <c r="CM355"/>
  <c r="CN355" s="1"/>
  <c r="CK355"/>
  <c r="CL355" s="1"/>
  <c r="CI355"/>
  <c r="CJ355" s="1"/>
  <c r="CG355"/>
  <c r="CH355" s="1"/>
  <c r="CE355"/>
  <c r="CF355" s="1"/>
  <c r="CC355"/>
  <c r="CD355" s="1"/>
  <c r="CB355"/>
  <c r="CP354"/>
  <c r="CO354"/>
  <c r="CN354"/>
  <c r="CM354"/>
  <c r="CL354"/>
  <c r="CK354"/>
  <c r="CJ354"/>
  <c r="CI354"/>
  <c r="CH354"/>
  <c r="CG354"/>
  <c r="CF354"/>
  <c r="CE354"/>
  <c r="CD354"/>
  <c r="CC354"/>
  <c r="CB354"/>
  <c r="CO353"/>
  <c r="CP353" s="1"/>
  <c r="CM353"/>
  <c r="CN353" s="1"/>
  <c r="CK353"/>
  <c r="CL353" s="1"/>
  <c r="CI353"/>
  <c r="CJ353" s="1"/>
  <c r="CG353"/>
  <c r="CH353" s="1"/>
  <c r="CE353"/>
  <c r="CF353" s="1"/>
  <c r="CC353"/>
  <c r="CD353" s="1"/>
  <c r="CB353"/>
  <c r="CP352"/>
  <c r="CO352"/>
  <c r="CN352"/>
  <c r="CM352"/>
  <c r="CL352"/>
  <c r="CK352"/>
  <c r="CJ352"/>
  <c r="CI352"/>
  <c r="CH352"/>
  <c r="CG352"/>
  <c r="CF352"/>
  <c r="CE352"/>
  <c r="CD352"/>
  <c r="CC352"/>
  <c r="CB352"/>
  <c r="CO351"/>
  <c r="CP351" s="1"/>
  <c r="CM351"/>
  <c r="CN351" s="1"/>
  <c r="CK351"/>
  <c r="CL351" s="1"/>
  <c r="CI351"/>
  <c r="CJ351" s="1"/>
  <c r="CG351"/>
  <c r="CH351" s="1"/>
  <c r="CE351"/>
  <c r="CF351" s="1"/>
  <c r="CC351"/>
  <c r="CD351" s="1"/>
  <c r="CB351"/>
  <c r="CP350"/>
  <c r="CO350"/>
  <c r="CN350"/>
  <c r="CM350"/>
  <c r="CL350"/>
  <c r="CK350"/>
  <c r="CJ350"/>
  <c r="CI350"/>
  <c r="CH350"/>
  <c r="CG350"/>
  <c r="CF350"/>
  <c r="CE350"/>
  <c r="CD350"/>
  <c r="CC350"/>
  <c r="CB350"/>
  <c r="CO349"/>
  <c r="CP349" s="1"/>
  <c r="CM349"/>
  <c r="CN349" s="1"/>
  <c r="CK349"/>
  <c r="CL349" s="1"/>
  <c r="CI349"/>
  <c r="CJ349" s="1"/>
  <c r="CG349"/>
  <c r="CH349" s="1"/>
  <c r="CE349"/>
  <c r="CF349" s="1"/>
  <c r="CC349"/>
  <c r="CD349" s="1"/>
  <c r="CB349"/>
  <c r="CP348"/>
  <c r="CO348"/>
  <c r="CN348"/>
  <c r="CM348"/>
  <c r="CL348"/>
  <c r="CK348"/>
  <c r="CJ348"/>
  <c r="CI348"/>
  <c r="CH348"/>
  <c r="CG348"/>
  <c r="CF348"/>
  <c r="CE348"/>
  <c r="CD348"/>
  <c r="CC348"/>
  <c r="CB348"/>
  <c r="CO347"/>
  <c r="CP347" s="1"/>
  <c r="CM347"/>
  <c r="CN347" s="1"/>
  <c r="CK347"/>
  <c r="CL347" s="1"/>
  <c r="CI347"/>
  <c r="CJ347" s="1"/>
  <c r="CG347"/>
  <c r="CH347" s="1"/>
  <c r="CE347"/>
  <c r="CF347" s="1"/>
  <c r="CC347"/>
  <c r="CD347" s="1"/>
  <c r="CB347"/>
  <c r="CP346"/>
  <c r="CO346"/>
  <c r="CN346"/>
  <c r="CM346"/>
  <c r="CL346"/>
  <c r="CK346"/>
  <c r="CJ346"/>
  <c r="CI346"/>
  <c r="CH346"/>
  <c r="CG346"/>
  <c r="CF346"/>
  <c r="CE346"/>
  <c r="CD346"/>
  <c r="CC346"/>
  <c r="CB346"/>
  <c r="CO345"/>
  <c r="CP345" s="1"/>
  <c r="CM345"/>
  <c r="CN345" s="1"/>
  <c r="CK345"/>
  <c r="CL345" s="1"/>
  <c r="CI345"/>
  <c r="CJ345" s="1"/>
  <c r="CG345"/>
  <c r="CH345" s="1"/>
  <c r="CE345"/>
  <c r="CF345" s="1"/>
  <c r="CC345"/>
  <c r="CD345" s="1"/>
  <c r="CB345"/>
  <c r="CP344"/>
  <c r="CO344"/>
  <c r="CN344"/>
  <c r="CM344"/>
  <c r="CL344"/>
  <c r="CK344"/>
  <c r="CJ344"/>
  <c r="CI344"/>
  <c r="CH344"/>
  <c r="CG344"/>
  <c r="CF344"/>
  <c r="CE344"/>
  <c r="CD344"/>
  <c r="CC344"/>
  <c r="CB344"/>
  <c r="CO343"/>
  <c r="CP343" s="1"/>
  <c r="CM343"/>
  <c r="CN343" s="1"/>
  <c r="CK343"/>
  <c r="CL343" s="1"/>
  <c r="CI343"/>
  <c r="CJ343" s="1"/>
  <c r="CG343"/>
  <c r="CH343" s="1"/>
  <c r="CE343"/>
  <c r="CF343" s="1"/>
  <c r="CC343"/>
  <c r="CD343" s="1"/>
  <c r="CB343"/>
  <c r="CP342"/>
  <c r="CO342"/>
  <c r="CN342"/>
  <c r="CM342"/>
  <c r="CL342"/>
  <c r="CK342"/>
  <c r="CJ342"/>
  <c r="CI342"/>
  <c r="CH342"/>
  <c r="CG342"/>
  <c r="CF342"/>
  <c r="CE342"/>
  <c r="CD342"/>
  <c r="CC342"/>
  <c r="CB342"/>
  <c r="CO341"/>
  <c r="CP341" s="1"/>
  <c r="CM341"/>
  <c r="CN341" s="1"/>
  <c r="CK341"/>
  <c r="CL341" s="1"/>
  <c r="CI341"/>
  <c r="CJ341" s="1"/>
  <c r="CG341"/>
  <c r="CH341" s="1"/>
  <c r="CE341"/>
  <c r="CF341" s="1"/>
  <c r="CC341"/>
  <c r="CD341" s="1"/>
  <c r="CB341"/>
  <c r="CP340"/>
  <c r="CO340"/>
  <c r="CN340"/>
  <c r="CM340"/>
  <c r="CL340"/>
  <c r="CK340"/>
  <c r="CJ340"/>
  <c r="CI340"/>
  <c r="CH340"/>
  <c r="CG340"/>
  <c r="CF340"/>
  <c r="CE340"/>
  <c r="CD340"/>
  <c r="CC340"/>
  <c r="CB340"/>
  <c r="CO339"/>
  <c r="CP339" s="1"/>
  <c r="CM339"/>
  <c r="CN339" s="1"/>
  <c r="CK339"/>
  <c r="CL339" s="1"/>
  <c r="CI339"/>
  <c r="CJ339" s="1"/>
  <c r="CG339"/>
  <c r="CH339" s="1"/>
  <c r="CE339"/>
  <c r="CF339" s="1"/>
  <c r="CC339"/>
  <c r="CD339" s="1"/>
  <c r="CB339"/>
  <c r="CP338"/>
  <c r="CO338"/>
  <c r="CN338"/>
  <c r="CM338"/>
  <c r="CL338"/>
  <c r="CK338"/>
  <c r="CJ338"/>
  <c r="CI338"/>
  <c r="CH338"/>
  <c r="CG338"/>
  <c r="CF338"/>
  <c r="CE338"/>
  <c r="CD338"/>
  <c r="CC338"/>
  <c r="CB338"/>
  <c r="CO337"/>
  <c r="CP337" s="1"/>
  <c r="CM337"/>
  <c r="CN337" s="1"/>
  <c r="CK337"/>
  <c r="CL337" s="1"/>
  <c r="CI337"/>
  <c r="CJ337" s="1"/>
  <c r="CG337"/>
  <c r="CH337" s="1"/>
  <c r="CE337"/>
  <c r="CF337" s="1"/>
  <c r="CC337"/>
  <c r="CD337" s="1"/>
  <c r="CB337"/>
  <c r="CP336"/>
  <c r="CO336"/>
  <c r="CN336"/>
  <c r="CM336"/>
  <c r="CL336"/>
  <c r="CK336"/>
  <c r="CJ336"/>
  <c r="CI336"/>
  <c r="CH336"/>
  <c r="CG336"/>
  <c r="CF336"/>
  <c r="CE336"/>
  <c r="CD336"/>
  <c r="CC336"/>
  <c r="CB336"/>
  <c r="CO335"/>
  <c r="CP335" s="1"/>
  <c r="CM335"/>
  <c r="CN335" s="1"/>
  <c r="CK335"/>
  <c r="CL335" s="1"/>
  <c r="CI335"/>
  <c r="CJ335" s="1"/>
  <c r="CG335"/>
  <c r="CH335" s="1"/>
  <c r="CE335"/>
  <c r="CF335" s="1"/>
  <c r="CC335"/>
  <c r="CD335" s="1"/>
  <c r="CB335"/>
  <c r="CP334"/>
  <c r="CO334"/>
  <c r="CN334"/>
  <c r="CM334"/>
  <c r="CL334"/>
  <c r="CK334"/>
  <c r="CJ334"/>
  <c r="CI334"/>
  <c r="CH334"/>
  <c r="CG334"/>
  <c r="CF334"/>
  <c r="CE334"/>
  <c r="CD334"/>
  <c r="CC334"/>
  <c r="CB334"/>
  <c r="CO333"/>
  <c r="CP333" s="1"/>
  <c r="CM333"/>
  <c r="CN333" s="1"/>
  <c r="CK333"/>
  <c r="CL333" s="1"/>
  <c r="CI333"/>
  <c r="CJ333" s="1"/>
  <c r="CG333"/>
  <c r="CH333" s="1"/>
  <c r="CE333"/>
  <c r="CF333" s="1"/>
  <c r="CC333"/>
  <c r="CD333" s="1"/>
  <c r="CB333"/>
  <c r="CP332"/>
  <c r="CO332"/>
  <c r="CN332"/>
  <c r="CM332"/>
  <c r="CL332"/>
  <c r="CK332"/>
  <c r="CJ332"/>
  <c r="CI332"/>
  <c r="CH332"/>
  <c r="CG332"/>
  <c r="CF332"/>
  <c r="CE332"/>
  <c r="CD332"/>
  <c r="CC332"/>
  <c r="CB332"/>
  <c r="CO331"/>
  <c r="CP331" s="1"/>
  <c r="CM331"/>
  <c r="CN331" s="1"/>
  <c r="CK331"/>
  <c r="CL331" s="1"/>
  <c r="CI331"/>
  <c r="CJ331" s="1"/>
  <c r="CG331"/>
  <c r="CH331" s="1"/>
  <c r="CE331"/>
  <c r="CF331" s="1"/>
  <c r="CC331"/>
  <c r="CD331" s="1"/>
  <c r="CB331"/>
  <c r="CP330"/>
  <c r="CO330"/>
  <c r="CN330"/>
  <c r="CM330"/>
  <c r="CL330"/>
  <c r="CK330"/>
  <c r="CJ330"/>
  <c r="CI330"/>
  <c r="CH330"/>
  <c r="CG330"/>
  <c r="CF330"/>
  <c r="CE330"/>
  <c r="CD330"/>
  <c r="CC330"/>
  <c r="CB330"/>
  <c r="CO329"/>
  <c r="CP329" s="1"/>
  <c r="CM329"/>
  <c r="CN329" s="1"/>
  <c r="CK329"/>
  <c r="CL329" s="1"/>
  <c r="CI329"/>
  <c r="CJ329" s="1"/>
  <c r="CG329"/>
  <c r="CH329" s="1"/>
  <c r="CE329"/>
  <c r="CF329" s="1"/>
  <c r="CC329"/>
  <c r="CD329" s="1"/>
  <c r="CB329"/>
  <c r="CP328"/>
  <c r="CO328"/>
  <c r="CN328"/>
  <c r="CM328"/>
  <c r="CL328"/>
  <c r="CK328"/>
  <c r="CJ328"/>
  <c r="CI328"/>
  <c r="CH328"/>
  <c r="CG328"/>
  <c r="CF328"/>
  <c r="CE328"/>
  <c r="CD328"/>
  <c r="CC328"/>
  <c r="CB328"/>
  <c r="CO327"/>
  <c r="CP327" s="1"/>
  <c r="CM327"/>
  <c r="CN327" s="1"/>
  <c r="CK327"/>
  <c r="CL327" s="1"/>
  <c r="CI327"/>
  <c r="CJ327" s="1"/>
  <c r="CG327"/>
  <c r="CH327" s="1"/>
  <c r="CE327"/>
  <c r="CF327" s="1"/>
  <c r="CC327"/>
  <c r="CD327" s="1"/>
  <c r="CB327"/>
  <c r="CP326"/>
  <c r="CO326"/>
  <c r="CN326"/>
  <c r="CM326"/>
  <c r="CL326"/>
  <c r="CK326"/>
  <c r="CJ326"/>
  <c r="CI326"/>
  <c r="CH326"/>
  <c r="CG326"/>
  <c r="CF326"/>
  <c r="CE326"/>
  <c r="CD326"/>
  <c r="CC326"/>
  <c r="CB326"/>
  <c r="CO325"/>
  <c r="CP325" s="1"/>
  <c r="CM325"/>
  <c r="CN325" s="1"/>
  <c r="CK325"/>
  <c r="CL325" s="1"/>
  <c r="CI325"/>
  <c r="CJ325" s="1"/>
  <c r="CG325"/>
  <c r="CH325" s="1"/>
  <c r="CE325"/>
  <c r="CF325" s="1"/>
  <c r="CC325"/>
  <c r="CD325" s="1"/>
  <c r="CB325"/>
  <c r="CP324"/>
  <c r="CO324"/>
  <c r="CN324"/>
  <c r="CM324"/>
  <c r="CL324"/>
  <c r="CK324"/>
  <c r="CJ324"/>
  <c r="CI324"/>
  <c r="CH324"/>
  <c r="CG324"/>
  <c r="CF324"/>
  <c r="CE324"/>
  <c r="CD324"/>
  <c r="CC324"/>
  <c r="CB324"/>
  <c r="CO323"/>
  <c r="CP323" s="1"/>
  <c r="CM323"/>
  <c r="CN323" s="1"/>
  <c r="CK323"/>
  <c r="CL323" s="1"/>
  <c r="CI323"/>
  <c r="CJ323" s="1"/>
  <c r="CG323"/>
  <c r="CH323" s="1"/>
  <c r="CE323"/>
  <c r="CF323" s="1"/>
  <c r="CC323"/>
  <c r="CD323" s="1"/>
  <c r="CB323"/>
  <c r="CP322"/>
  <c r="CO322"/>
  <c r="CN322"/>
  <c r="CM322"/>
  <c r="CL322"/>
  <c r="CK322"/>
  <c r="CJ322"/>
  <c r="CI322"/>
  <c r="CH322"/>
  <c r="CG322"/>
  <c r="CF322"/>
  <c r="CE322"/>
  <c r="CD322"/>
  <c r="CC322"/>
  <c r="CB322"/>
  <c r="CO321"/>
  <c r="CP321" s="1"/>
  <c r="CM321"/>
  <c r="CN321" s="1"/>
  <c r="CK321"/>
  <c r="CL321" s="1"/>
  <c r="CI321"/>
  <c r="CJ321" s="1"/>
  <c r="CG321"/>
  <c r="CH321" s="1"/>
  <c r="CE321"/>
  <c r="CF321" s="1"/>
  <c r="CC321"/>
  <c r="CD321" s="1"/>
  <c r="CB321"/>
  <c r="CP320"/>
  <c r="CO320"/>
  <c r="CN320"/>
  <c r="CM320"/>
  <c r="CL320"/>
  <c r="CK320"/>
  <c r="CJ320"/>
  <c r="CI320"/>
  <c r="CH320"/>
  <c r="CG320"/>
  <c r="CF320"/>
  <c r="CE320"/>
  <c r="CD320"/>
  <c r="CC320"/>
  <c r="CB320"/>
  <c r="CO319"/>
  <c r="CP319" s="1"/>
  <c r="CM319"/>
  <c r="CN319" s="1"/>
  <c r="CK319"/>
  <c r="CL319" s="1"/>
  <c r="CI319"/>
  <c r="CJ319" s="1"/>
  <c r="CG319"/>
  <c r="CH319" s="1"/>
  <c r="CE319"/>
  <c r="CF319" s="1"/>
  <c r="CC319"/>
  <c r="CD319" s="1"/>
  <c r="CB319"/>
  <c r="CP318"/>
  <c r="CO318"/>
  <c r="CN318"/>
  <c r="CM318"/>
  <c r="CL318"/>
  <c r="CK318"/>
  <c r="CJ318"/>
  <c r="CI318"/>
  <c r="CH318"/>
  <c r="CG318"/>
  <c r="CF318"/>
  <c r="CE318"/>
  <c r="CD318"/>
  <c r="CC318"/>
  <c r="CB318"/>
  <c r="CO317"/>
  <c r="CP317" s="1"/>
  <c r="CM317"/>
  <c r="CN317" s="1"/>
  <c r="CK317"/>
  <c r="CL317" s="1"/>
  <c r="CI317"/>
  <c r="CJ317" s="1"/>
  <c r="CG317"/>
  <c r="CH317" s="1"/>
  <c r="CE317"/>
  <c r="CF317" s="1"/>
  <c r="CC317"/>
  <c r="CD317" s="1"/>
  <c r="CB317"/>
  <c r="CP316"/>
  <c r="CO316"/>
  <c r="CN316"/>
  <c r="CM316"/>
  <c r="CL316"/>
  <c r="CK316"/>
  <c r="CJ316"/>
  <c r="CI316"/>
  <c r="CH316"/>
  <c r="CG316"/>
  <c r="CF316"/>
  <c r="CE316"/>
  <c r="CD316"/>
  <c r="CC316"/>
  <c r="CB316"/>
  <c r="CO315"/>
  <c r="CP315" s="1"/>
  <c r="CM315"/>
  <c r="CN315" s="1"/>
  <c r="CK315"/>
  <c r="CL315" s="1"/>
  <c r="CI315"/>
  <c r="CJ315" s="1"/>
  <c r="CG315"/>
  <c r="CH315" s="1"/>
  <c r="CE315"/>
  <c r="CF315" s="1"/>
  <c r="CC315"/>
  <c r="CD315" s="1"/>
  <c r="CB315"/>
  <c r="CP314"/>
  <c r="CO314"/>
  <c r="CN314"/>
  <c r="CM314"/>
  <c r="CL314"/>
  <c r="CK314"/>
  <c r="CJ314"/>
  <c r="CI314"/>
  <c r="CH314"/>
  <c r="CG314"/>
  <c r="CF314"/>
  <c r="CE314"/>
  <c r="CD314"/>
  <c r="CC314"/>
  <c r="CB314"/>
  <c r="CO313"/>
  <c r="CP313" s="1"/>
  <c r="CM313"/>
  <c r="CN313" s="1"/>
  <c r="CK313"/>
  <c r="CL313" s="1"/>
  <c r="CI313"/>
  <c r="CJ313" s="1"/>
  <c r="CG313"/>
  <c r="CH313" s="1"/>
  <c r="CE313"/>
  <c r="CF313" s="1"/>
  <c r="CC313"/>
  <c r="CD313" s="1"/>
  <c r="CB313"/>
  <c r="CP312"/>
  <c r="CO312"/>
  <c r="CN312"/>
  <c r="CM312"/>
  <c r="CL312"/>
  <c r="CK312"/>
  <c r="CJ312"/>
  <c r="CI312"/>
  <c r="CH312"/>
  <c r="CG312"/>
  <c r="CF312"/>
  <c r="CE312"/>
  <c r="CD312"/>
  <c r="CC312"/>
  <c r="CB312"/>
  <c r="CO311"/>
  <c r="CP311" s="1"/>
  <c r="CM311"/>
  <c r="CN311" s="1"/>
  <c r="CK311"/>
  <c r="CL311" s="1"/>
  <c r="CI311"/>
  <c r="CJ311" s="1"/>
  <c r="CG311"/>
  <c r="CH311" s="1"/>
  <c r="CE311"/>
  <c r="CF311" s="1"/>
  <c r="CC311"/>
  <c r="CD311" s="1"/>
  <c r="CB311"/>
  <c r="CP310"/>
  <c r="CO310"/>
  <c r="CN310"/>
  <c r="CM310"/>
  <c r="CL310"/>
  <c r="CK310"/>
  <c r="CJ310"/>
  <c r="CI310"/>
  <c r="CH310"/>
  <c r="CG310"/>
  <c r="CF310"/>
  <c r="CE310"/>
  <c r="CD310"/>
  <c r="CC310"/>
  <c r="CB310"/>
  <c r="CO309"/>
  <c r="CP309" s="1"/>
  <c r="CM309"/>
  <c r="CN309" s="1"/>
  <c r="CK309"/>
  <c r="CL309" s="1"/>
  <c r="CI309"/>
  <c r="CJ309" s="1"/>
  <c r="CG309"/>
  <c r="CH309" s="1"/>
  <c r="CE309"/>
  <c r="CF309" s="1"/>
  <c r="CC309"/>
  <c r="CD309" s="1"/>
  <c r="CB309"/>
  <c r="CP308"/>
  <c r="CO308"/>
  <c r="CN308"/>
  <c r="CM308"/>
  <c r="CL308"/>
  <c r="CK308"/>
  <c r="CJ308"/>
  <c r="CI308"/>
  <c r="CH308"/>
  <c r="CG308"/>
  <c r="CF308"/>
  <c r="CE308"/>
  <c r="CD308"/>
  <c r="CC308"/>
  <c r="CB308"/>
  <c r="CO307"/>
  <c r="CP307" s="1"/>
  <c r="CM307"/>
  <c r="CN307" s="1"/>
  <c r="CK307"/>
  <c r="CL307" s="1"/>
  <c r="CI307"/>
  <c r="CJ307" s="1"/>
  <c r="CG307"/>
  <c r="CH307" s="1"/>
  <c r="CE307"/>
  <c r="CF307" s="1"/>
  <c r="CC307"/>
  <c r="CD307" s="1"/>
  <c r="CB307"/>
  <c r="CP306"/>
  <c r="CO306"/>
  <c r="CN306"/>
  <c r="CM306"/>
  <c r="CL306"/>
  <c r="CK306"/>
  <c r="CJ306"/>
  <c r="CI306"/>
  <c r="CH306"/>
  <c r="CG306"/>
  <c r="CF306"/>
  <c r="CE306"/>
  <c r="CD306"/>
  <c r="CC306"/>
  <c r="CB306"/>
  <c r="CO305"/>
  <c r="CP305" s="1"/>
  <c r="CM305"/>
  <c r="CN305" s="1"/>
  <c r="CK305"/>
  <c r="CL305" s="1"/>
  <c r="CI305"/>
  <c r="CJ305" s="1"/>
  <c r="CG305"/>
  <c r="CH305" s="1"/>
  <c r="CE305"/>
  <c r="CF305" s="1"/>
  <c r="CC305"/>
  <c r="CD305" s="1"/>
  <c r="CB305"/>
  <c r="CP304"/>
  <c r="CO304"/>
  <c r="CN304"/>
  <c r="CM304"/>
  <c r="CL304"/>
  <c r="CK304"/>
  <c r="CJ304"/>
  <c r="CI304"/>
  <c r="CH304"/>
  <c r="CG304"/>
  <c r="CF304"/>
  <c r="CE304"/>
  <c r="CD304"/>
  <c r="CC304"/>
  <c r="CB304"/>
  <c r="CO303"/>
  <c r="CP303" s="1"/>
  <c r="CM303"/>
  <c r="CN303" s="1"/>
  <c r="CK303"/>
  <c r="CL303" s="1"/>
  <c r="CI303"/>
  <c r="CJ303" s="1"/>
  <c r="CG303"/>
  <c r="CH303" s="1"/>
  <c r="CE303"/>
  <c r="CF303" s="1"/>
  <c r="CC303"/>
  <c r="CD303" s="1"/>
  <c r="CB303"/>
  <c r="CP302"/>
  <c r="CO302"/>
  <c r="CN302"/>
  <c r="CM302"/>
  <c r="CL302"/>
  <c r="CK302"/>
  <c r="CJ302"/>
  <c r="CI302"/>
  <c r="CH302"/>
  <c r="CG302"/>
  <c r="CF302"/>
  <c r="CE302"/>
  <c r="CD302"/>
  <c r="CC302"/>
  <c r="CB302"/>
  <c r="CO301"/>
  <c r="CP301" s="1"/>
  <c r="CM301"/>
  <c r="CN301" s="1"/>
  <c r="CK301"/>
  <c r="CL301" s="1"/>
  <c r="CI301"/>
  <c r="CJ301" s="1"/>
  <c r="CG301"/>
  <c r="CH301" s="1"/>
  <c r="CE301"/>
  <c r="CF301" s="1"/>
  <c r="CC301"/>
  <c r="CD301" s="1"/>
  <c r="CB301"/>
  <c r="CP300"/>
  <c r="CO300"/>
  <c r="CN300"/>
  <c r="CM300"/>
  <c r="CL300"/>
  <c r="CK300"/>
  <c r="CJ300"/>
  <c r="CI300"/>
  <c r="CH300"/>
  <c r="CG300"/>
  <c r="CF300"/>
  <c r="CE300"/>
  <c r="CD300"/>
  <c r="CC300"/>
  <c r="CB300"/>
  <c r="CO299"/>
  <c r="CP299" s="1"/>
  <c r="CM299"/>
  <c r="CN299" s="1"/>
  <c r="CK299"/>
  <c r="CL299" s="1"/>
  <c r="CI299"/>
  <c r="CJ299" s="1"/>
  <c r="CG299"/>
  <c r="CH299" s="1"/>
  <c r="CE299"/>
  <c r="CF299" s="1"/>
  <c r="CC299"/>
  <c r="CD299" s="1"/>
  <c r="CB299"/>
  <c r="CP298"/>
  <c r="CO298"/>
  <c r="CN298"/>
  <c r="CM298"/>
  <c r="CL298"/>
  <c r="CK298"/>
  <c r="CJ298"/>
  <c r="CI298"/>
  <c r="CH298"/>
  <c r="CG298"/>
  <c r="CF298"/>
  <c r="CE298"/>
  <c r="CD298"/>
  <c r="CC298"/>
  <c r="CB298"/>
  <c r="CO297"/>
  <c r="CP297" s="1"/>
  <c r="CM297"/>
  <c r="CN297" s="1"/>
  <c r="CK297"/>
  <c r="CL297" s="1"/>
  <c r="CI297"/>
  <c r="CJ297" s="1"/>
  <c r="CG297"/>
  <c r="CH297" s="1"/>
  <c r="CE297"/>
  <c r="CF297" s="1"/>
  <c r="CC297"/>
  <c r="CD297" s="1"/>
  <c r="CB297"/>
  <c r="CP296"/>
  <c r="CO296"/>
  <c r="CN296"/>
  <c r="CM296"/>
  <c r="CL296"/>
  <c r="CK296"/>
  <c r="CJ296"/>
  <c r="CI296"/>
  <c r="CH296"/>
  <c r="CG296"/>
  <c r="CF296"/>
  <c r="CE296"/>
  <c r="CD296"/>
  <c r="CC296"/>
  <c r="CB296"/>
  <c r="CO295"/>
  <c r="CP295" s="1"/>
  <c r="CM295"/>
  <c r="CN295" s="1"/>
  <c r="CK295"/>
  <c r="CL295" s="1"/>
  <c r="CI295"/>
  <c r="CJ295" s="1"/>
  <c r="CG295"/>
  <c r="CH295" s="1"/>
  <c r="CE295"/>
  <c r="CF295" s="1"/>
  <c r="CC295"/>
  <c r="CD295" s="1"/>
  <c r="CB295"/>
  <c r="CP294"/>
  <c r="CO294"/>
  <c r="CN294"/>
  <c r="CM294"/>
  <c r="CL294"/>
  <c r="CK294"/>
  <c r="CJ294"/>
  <c r="CI294"/>
  <c r="CH294"/>
  <c r="CG294"/>
  <c r="CF294"/>
  <c r="CE294"/>
  <c r="CD294"/>
  <c r="CC294"/>
  <c r="CB294"/>
  <c r="CO293"/>
  <c r="CP293" s="1"/>
  <c r="CM293"/>
  <c r="CN293" s="1"/>
  <c r="CK293"/>
  <c r="CL293" s="1"/>
  <c r="CI293"/>
  <c r="CJ293" s="1"/>
  <c r="CG293"/>
  <c r="CH293" s="1"/>
  <c r="CE293"/>
  <c r="CF293" s="1"/>
  <c r="CC293"/>
  <c r="CD293" s="1"/>
  <c r="CB293"/>
  <c r="CP292"/>
  <c r="CO292"/>
  <c r="CN292"/>
  <c r="CM292"/>
  <c r="CL292"/>
  <c r="CK292"/>
  <c r="CJ292"/>
  <c r="CI292"/>
  <c r="CH292"/>
  <c r="CG292"/>
  <c r="CF292"/>
  <c r="CE292"/>
  <c r="CD292"/>
  <c r="CC292"/>
  <c r="CB292"/>
  <c r="CO291"/>
  <c r="CP291" s="1"/>
  <c r="CM291"/>
  <c r="CN291" s="1"/>
  <c r="CK291"/>
  <c r="CL291" s="1"/>
  <c r="CI291"/>
  <c r="CJ291" s="1"/>
  <c r="CG291"/>
  <c r="CH291" s="1"/>
  <c r="CE291"/>
  <c r="CF291" s="1"/>
  <c r="CC291"/>
  <c r="CD291" s="1"/>
  <c r="CB291"/>
  <c r="CP290"/>
  <c r="CO290"/>
  <c r="CN290"/>
  <c r="CM290"/>
  <c r="CL290"/>
  <c r="CK290"/>
  <c r="CJ290"/>
  <c r="CI290"/>
  <c r="CH290"/>
  <c r="CG290"/>
  <c r="CF290"/>
  <c r="CE290"/>
  <c r="CD290"/>
  <c r="CC290"/>
  <c r="CB290"/>
  <c r="CO289"/>
  <c r="CP289" s="1"/>
  <c r="CM289"/>
  <c r="CN289" s="1"/>
  <c r="CK289"/>
  <c r="CL289" s="1"/>
  <c r="CI289"/>
  <c r="CJ289" s="1"/>
  <c r="CG289"/>
  <c r="CH289" s="1"/>
  <c r="CE289"/>
  <c r="CF289" s="1"/>
  <c r="CC289"/>
  <c r="CD289" s="1"/>
  <c r="CB289"/>
  <c r="CP288"/>
  <c r="CO288"/>
  <c r="CN288"/>
  <c r="CM288"/>
  <c r="CL288"/>
  <c r="CK288"/>
  <c r="CJ288"/>
  <c r="CI288"/>
  <c r="CH288"/>
  <c r="CG288"/>
  <c r="CF288"/>
  <c r="CE288"/>
  <c r="CD288"/>
  <c r="CC288"/>
  <c r="CB288"/>
  <c r="CO287"/>
  <c r="CP287" s="1"/>
  <c r="CM287"/>
  <c r="CN287" s="1"/>
  <c r="CK287"/>
  <c r="CL287" s="1"/>
  <c r="CI287"/>
  <c r="CJ287" s="1"/>
  <c r="CG287"/>
  <c r="CH287" s="1"/>
  <c r="CE287"/>
  <c r="CF287" s="1"/>
  <c r="CC287"/>
  <c r="CD287" s="1"/>
  <c r="CB287"/>
  <c r="CP286"/>
  <c r="CO286"/>
  <c r="CN286"/>
  <c r="CM286"/>
  <c r="CL286"/>
  <c r="CK286"/>
  <c r="CJ286"/>
  <c r="CI286"/>
  <c r="CH286"/>
  <c r="CG286"/>
  <c r="CF286"/>
  <c r="CE286"/>
  <c r="CD286"/>
  <c r="CC286"/>
  <c r="CB286"/>
  <c r="CO285"/>
  <c r="CP285" s="1"/>
  <c r="CM285"/>
  <c r="CN285" s="1"/>
  <c r="CK285"/>
  <c r="CL285" s="1"/>
  <c r="CI285"/>
  <c r="CJ285" s="1"/>
  <c r="CG285"/>
  <c r="CH285" s="1"/>
  <c r="CE285"/>
  <c r="CF285" s="1"/>
  <c r="CC285"/>
  <c r="CD285" s="1"/>
  <c r="CB285"/>
  <c r="CP284"/>
  <c r="CO284"/>
  <c r="CN284"/>
  <c r="CM284"/>
  <c r="CL284"/>
  <c r="CK284"/>
  <c r="CJ284"/>
  <c r="CI284"/>
  <c r="CH284"/>
  <c r="CG284"/>
  <c r="CF284"/>
  <c r="CE284"/>
  <c r="CD284"/>
  <c r="CC284"/>
  <c r="CB284"/>
  <c r="CO283"/>
  <c r="CP283" s="1"/>
  <c r="CM283"/>
  <c r="CN283" s="1"/>
  <c r="CK283"/>
  <c r="CL283" s="1"/>
  <c r="CI283"/>
  <c r="CJ283" s="1"/>
  <c r="CG283"/>
  <c r="CH283" s="1"/>
  <c r="CE283"/>
  <c r="CF283" s="1"/>
  <c r="CC283"/>
  <c r="CD283" s="1"/>
  <c r="CB283"/>
  <c r="CP282"/>
  <c r="CO282"/>
  <c r="CN282"/>
  <c r="CM282"/>
  <c r="CL282"/>
  <c r="CK282"/>
  <c r="CJ282"/>
  <c r="CI282"/>
  <c r="CH282"/>
  <c r="CG282"/>
  <c r="CF282"/>
  <c r="CE282"/>
  <c r="CD282"/>
  <c r="CC282"/>
  <c r="CB282"/>
  <c r="CO281"/>
  <c r="CP281" s="1"/>
  <c r="CM281"/>
  <c r="CN281" s="1"/>
  <c r="CK281"/>
  <c r="CL281" s="1"/>
  <c r="CI281"/>
  <c r="CJ281" s="1"/>
  <c r="CG281"/>
  <c r="CH281" s="1"/>
  <c r="CE281"/>
  <c r="CF281" s="1"/>
  <c r="CC281"/>
  <c r="CD281" s="1"/>
  <c r="CB281"/>
  <c r="CP280"/>
  <c r="CO280"/>
  <c r="CN280"/>
  <c r="CM280"/>
  <c r="CL280"/>
  <c r="CK280"/>
  <c r="CJ280"/>
  <c r="CI280"/>
  <c r="CH280"/>
  <c r="CG280"/>
  <c r="CF280"/>
  <c r="CE280"/>
  <c r="CD280"/>
  <c r="CC280"/>
  <c r="CB280"/>
  <c r="CO279"/>
  <c r="CP279" s="1"/>
  <c r="CM279"/>
  <c r="CN279" s="1"/>
  <c r="CK279"/>
  <c r="CL279" s="1"/>
  <c r="CI279"/>
  <c r="CJ279" s="1"/>
  <c r="CG279"/>
  <c r="CH279" s="1"/>
  <c r="CE279"/>
  <c r="CF279" s="1"/>
  <c r="CC279"/>
  <c r="CD279" s="1"/>
  <c r="CB279"/>
  <c r="CP278"/>
  <c r="CO278"/>
  <c r="CN278"/>
  <c r="CM278"/>
  <c r="CL278"/>
  <c r="CK278"/>
  <c r="CJ278"/>
  <c r="CI278"/>
  <c r="CH278"/>
  <c r="CG278"/>
  <c r="CF278"/>
  <c r="CE278"/>
  <c r="CD278"/>
  <c r="CC278"/>
  <c r="CB278"/>
  <c r="CO277"/>
  <c r="CP277" s="1"/>
  <c r="CM277"/>
  <c r="CN277" s="1"/>
  <c r="CK277"/>
  <c r="CL277" s="1"/>
  <c r="CI277"/>
  <c r="CJ277" s="1"/>
  <c r="CG277"/>
  <c r="CH277" s="1"/>
  <c r="CE277"/>
  <c r="CF277" s="1"/>
  <c r="CC277"/>
  <c r="CD277" s="1"/>
  <c r="CB277"/>
  <c r="CP276"/>
  <c r="CO276"/>
  <c r="CN276"/>
  <c r="CM276"/>
  <c r="CL276"/>
  <c r="CK276"/>
  <c r="CJ276"/>
  <c r="CI276"/>
  <c r="CH276"/>
  <c r="CG276"/>
  <c r="CF276"/>
  <c r="CE276"/>
  <c r="CD276"/>
  <c r="CC276"/>
  <c r="CB276"/>
  <c r="CO275"/>
  <c r="CP275" s="1"/>
  <c r="CM275"/>
  <c r="CN275" s="1"/>
  <c r="CK275"/>
  <c r="CL275" s="1"/>
  <c r="CI275"/>
  <c r="CJ275" s="1"/>
  <c r="CG275"/>
  <c r="CH275" s="1"/>
  <c r="CE275"/>
  <c r="CF275" s="1"/>
  <c r="CC275"/>
  <c r="CD275" s="1"/>
  <c r="CB275"/>
  <c r="CP274"/>
  <c r="CO274"/>
  <c r="CN274"/>
  <c r="CM274"/>
  <c r="CL274"/>
  <c r="CK274"/>
  <c r="CJ274"/>
  <c r="CI274"/>
  <c r="CH274"/>
  <c r="CG274"/>
  <c r="CF274"/>
  <c r="CE274"/>
  <c r="CD274"/>
  <c r="CC274"/>
  <c r="CB274"/>
  <c r="CO273"/>
  <c r="CP273" s="1"/>
  <c r="CM273"/>
  <c r="CN273" s="1"/>
  <c r="CK273"/>
  <c r="CL273" s="1"/>
  <c r="CI273"/>
  <c r="CJ273" s="1"/>
  <c r="CG273"/>
  <c r="CH273" s="1"/>
  <c r="CE273"/>
  <c r="CF273" s="1"/>
  <c r="CC273"/>
  <c r="CD273" s="1"/>
  <c r="CB273"/>
  <c r="CP272"/>
  <c r="CO272"/>
  <c r="CN272"/>
  <c r="CM272"/>
  <c r="CL272"/>
  <c r="CK272"/>
  <c r="CJ272"/>
  <c r="CI272"/>
  <c r="CH272"/>
  <c r="CG272"/>
  <c r="CF272"/>
  <c r="CE272"/>
  <c r="CD272"/>
  <c r="CC272"/>
  <c r="CB272"/>
  <c r="CO271"/>
  <c r="CP271" s="1"/>
  <c r="CM271"/>
  <c r="CN271" s="1"/>
  <c r="CK271"/>
  <c r="CL271" s="1"/>
  <c r="CI271"/>
  <c r="CJ271" s="1"/>
  <c r="CG271"/>
  <c r="CH271" s="1"/>
  <c r="CE271"/>
  <c r="CF271" s="1"/>
  <c r="CC271"/>
  <c r="CD271" s="1"/>
  <c r="CB271"/>
  <c r="CP270"/>
  <c r="CO270"/>
  <c r="CN270"/>
  <c r="CM270"/>
  <c r="CL270"/>
  <c r="CK270"/>
  <c r="CJ270"/>
  <c r="CI270"/>
  <c r="CH270"/>
  <c r="CG270"/>
  <c r="CF270"/>
  <c r="CE270"/>
  <c r="CD270"/>
  <c r="CC270"/>
  <c r="CB270"/>
  <c r="CO269"/>
  <c r="CP269" s="1"/>
  <c r="CM269"/>
  <c r="CN269" s="1"/>
  <c r="CK269"/>
  <c r="CL269" s="1"/>
  <c r="CI269"/>
  <c r="CJ269" s="1"/>
  <c r="CG269"/>
  <c r="CH269" s="1"/>
  <c r="CE269"/>
  <c r="CF269" s="1"/>
  <c r="CC269"/>
  <c r="CD269" s="1"/>
  <c r="CB269"/>
  <c r="CP268"/>
  <c r="CO268"/>
  <c r="CN268"/>
  <c r="CM268"/>
  <c r="CL268"/>
  <c r="CK268"/>
  <c r="CJ268"/>
  <c r="CI268"/>
  <c r="CH268"/>
  <c r="CG268"/>
  <c r="CF268"/>
  <c r="CE268"/>
  <c r="CD268"/>
  <c r="CC268"/>
  <c r="CB268"/>
  <c r="CO267"/>
  <c r="CP267" s="1"/>
  <c r="CM267"/>
  <c r="CN267" s="1"/>
  <c r="CK267"/>
  <c r="CL267" s="1"/>
  <c r="CI267"/>
  <c r="CJ267" s="1"/>
  <c r="CG267"/>
  <c r="CH267" s="1"/>
  <c r="CE267"/>
  <c r="CF267" s="1"/>
  <c r="CC267"/>
  <c r="CD267" s="1"/>
  <c r="CB267"/>
  <c r="CP266"/>
  <c r="CO266"/>
  <c r="CN266"/>
  <c r="CM266"/>
  <c r="CL266"/>
  <c r="CK266"/>
  <c r="CJ266"/>
  <c r="CI266"/>
  <c r="CH266"/>
  <c r="CG266"/>
  <c r="CF266"/>
  <c r="CE266"/>
  <c r="CD266"/>
  <c r="CC266"/>
  <c r="CB266"/>
  <c r="CO265"/>
  <c r="CP265" s="1"/>
  <c r="CM265"/>
  <c r="CN265" s="1"/>
  <c r="CK265"/>
  <c r="CL265" s="1"/>
  <c r="CI265"/>
  <c r="CJ265" s="1"/>
  <c r="CG265"/>
  <c r="CH265" s="1"/>
  <c r="CE265"/>
  <c r="CF265" s="1"/>
  <c r="CC265"/>
  <c r="CD265" s="1"/>
  <c r="CB265"/>
  <c r="CP264"/>
  <c r="CO264"/>
  <c r="CN264"/>
  <c r="CM264"/>
  <c r="CL264"/>
  <c r="CK264"/>
  <c r="CJ264"/>
  <c r="CI264"/>
  <c r="CH264"/>
  <c r="CG264"/>
  <c r="CF264"/>
  <c r="CE264"/>
  <c r="CD264"/>
  <c r="CC264"/>
  <c r="CB264"/>
  <c r="CO263"/>
  <c r="CP263" s="1"/>
  <c r="CM263"/>
  <c r="CN263" s="1"/>
  <c r="CK263"/>
  <c r="CL263" s="1"/>
  <c r="CI263"/>
  <c r="CJ263" s="1"/>
  <c r="CG263"/>
  <c r="CH263" s="1"/>
  <c r="CE263"/>
  <c r="CF263" s="1"/>
  <c r="CC263"/>
  <c r="CD263" s="1"/>
  <c r="CB263"/>
  <c r="CO262"/>
  <c r="CP262" s="1"/>
  <c r="CN262"/>
  <c r="CM262"/>
  <c r="CK262"/>
  <c r="CL262" s="1"/>
  <c r="CJ262"/>
  <c r="CI262"/>
  <c r="CG262"/>
  <c r="CH262" s="1"/>
  <c r="CE262"/>
  <c r="CF262" s="1"/>
  <c r="CC262"/>
  <c r="CD262" s="1"/>
  <c r="CB262"/>
  <c r="CP261"/>
  <c r="CO261"/>
  <c r="CM261"/>
  <c r="CN261" s="1"/>
  <c r="CL261"/>
  <c r="CK261"/>
  <c r="CI261"/>
  <c r="CJ261" s="1"/>
  <c r="CH261"/>
  <c r="CG261"/>
  <c r="CE261"/>
  <c r="CF261" s="1"/>
  <c r="CD261"/>
  <c r="CC261"/>
  <c r="CB261"/>
  <c r="CO260"/>
  <c r="CP260" s="1"/>
  <c r="CM260"/>
  <c r="CN260" s="1"/>
  <c r="CK260"/>
  <c r="CL260" s="1"/>
  <c r="CI260"/>
  <c r="CJ260" s="1"/>
  <c r="CG260"/>
  <c r="CH260" s="1"/>
  <c r="CE260"/>
  <c r="CF260" s="1"/>
  <c r="CC260"/>
  <c r="CD260" s="1"/>
  <c r="CB260"/>
  <c r="CO259"/>
  <c r="CP259" s="1"/>
  <c r="CN259"/>
  <c r="CM259"/>
  <c r="CK259"/>
  <c r="CL259" s="1"/>
  <c r="CJ259"/>
  <c r="CI259"/>
  <c r="CG259"/>
  <c r="CH259" s="1"/>
  <c r="CF259"/>
  <c r="CE259"/>
  <c r="CC259"/>
  <c r="CD259" s="1"/>
  <c r="CB259"/>
  <c r="CO258"/>
  <c r="CP258" s="1"/>
  <c r="CM258"/>
  <c r="CN258" s="1"/>
  <c r="CK258"/>
  <c r="CL258" s="1"/>
  <c r="CI258"/>
  <c r="CJ258" s="1"/>
  <c r="CG258"/>
  <c r="CH258" s="1"/>
  <c r="CE258"/>
  <c r="CF258" s="1"/>
  <c r="CC258"/>
  <c r="CD258" s="1"/>
  <c r="CB258"/>
  <c r="CP257"/>
  <c r="CO257"/>
  <c r="CM257"/>
  <c r="CN257" s="1"/>
  <c r="CL257"/>
  <c r="CK257"/>
  <c r="CI257"/>
  <c r="CJ257" s="1"/>
  <c r="CH257"/>
  <c r="CG257"/>
  <c r="CE257"/>
  <c r="CF257" s="1"/>
  <c r="CD257"/>
  <c r="CC257"/>
  <c r="CB257"/>
  <c r="CO256"/>
  <c r="CP256" s="1"/>
  <c r="CM256"/>
  <c r="CN256" s="1"/>
  <c r="CK256"/>
  <c r="CL256" s="1"/>
  <c r="CI256"/>
  <c r="CJ256" s="1"/>
  <c r="CG256"/>
  <c r="CH256" s="1"/>
  <c r="CE256"/>
  <c r="CF256" s="1"/>
  <c r="CC256"/>
  <c r="CD256" s="1"/>
  <c r="CB256"/>
  <c r="CO255"/>
  <c r="CP255" s="1"/>
  <c r="CN255"/>
  <c r="CM255"/>
  <c r="CK255"/>
  <c r="CL255" s="1"/>
  <c r="CJ255"/>
  <c r="CI255"/>
  <c r="CG255"/>
  <c r="CH255" s="1"/>
  <c r="CF255"/>
  <c r="CE255"/>
  <c r="CC255"/>
  <c r="CD255" s="1"/>
  <c r="CB255"/>
  <c r="CO254"/>
  <c r="CP254" s="1"/>
  <c r="CM254"/>
  <c r="CN254" s="1"/>
  <c r="CK254"/>
  <c r="CL254" s="1"/>
  <c r="CI254"/>
  <c r="CJ254" s="1"/>
  <c r="CG254"/>
  <c r="CH254" s="1"/>
  <c r="CE254"/>
  <c r="CF254" s="1"/>
  <c r="CC254"/>
  <c r="CD254" s="1"/>
  <c r="CB254"/>
  <c r="CP253"/>
  <c r="CO253"/>
  <c r="CM253"/>
  <c r="CN253" s="1"/>
  <c r="CL253"/>
  <c r="CK253"/>
  <c r="CI253"/>
  <c r="CJ253" s="1"/>
  <c r="CH253"/>
  <c r="CG253"/>
  <c r="CE253"/>
  <c r="CF253" s="1"/>
  <c r="CD253"/>
  <c r="CC253"/>
  <c r="CB253"/>
  <c r="CO252"/>
  <c r="CP252" s="1"/>
  <c r="CM252"/>
  <c r="CN252" s="1"/>
  <c r="CK252"/>
  <c r="CL252" s="1"/>
  <c r="CI252"/>
  <c r="CJ252" s="1"/>
  <c r="CG252"/>
  <c r="CH252" s="1"/>
  <c r="CE252"/>
  <c r="CF252" s="1"/>
  <c r="CC252"/>
  <c r="CD252" s="1"/>
  <c r="CB252"/>
  <c r="CO251"/>
  <c r="CP251" s="1"/>
  <c r="CN251"/>
  <c r="CM251"/>
  <c r="CK251"/>
  <c r="CL251" s="1"/>
  <c r="CJ251"/>
  <c r="CI251"/>
  <c r="CG251"/>
  <c r="CH251" s="1"/>
  <c r="CF251"/>
  <c r="CE251"/>
  <c r="CC251"/>
  <c r="CD251" s="1"/>
  <c r="CB251"/>
  <c r="CO250"/>
  <c r="CP250" s="1"/>
  <c r="CM250"/>
  <c r="CN250" s="1"/>
  <c r="CK250"/>
  <c r="CL250" s="1"/>
  <c r="CI250"/>
  <c r="CJ250" s="1"/>
  <c r="CG250"/>
  <c r="CH250" s="1"/>
  <c r="CE250"/>
  <c r="CF250" s="1"/>
  <c r="CC250"/>
  <c r="CD250" s="1"/>
  <c r="CB250"/>
  <c r="CP249"/>
  <c r="CO249"/>
  <c r="CM249"/>
  <c r="CN249" s="1"/>
  <c r="CL249"/>
  <c r="CK249"/>
  <c r="CI249"/>
  <c r="CJ249" s="1"/>
  <c r="CH249"/>
  <c r="CG249"/>
  <c r="CE249"/>
  <c r="CF249" s="1"/>
  <c r="CD249"/>
  <c r="CC249"/>
  <c r="CB249"/>
  <c r="CO248"/>
  <c r="CP248" s="1"/>
  <c r="CM248"/>
  <c r="CN248" s="1"/>
  <c r="CK248"/>
  <c r="CL248" s="1"/>
  <c r="CI248"/>
  <c r="CJ248" s="1"/>
  <c r="CG248"/>
  <c r="CH248" s="1"/>
  <c r="CE248"/>
  <c r="CF248" s="1"/>
  <c r="CC248"/>
  <c r="CD248" s="1"/>
  <c r="CB248"/>
  <c r="CO247"/>
  <c r="CP247" s="1"/>
  <c r="CN247"/>
  <c r="CM247"/>
  <c r="CK247"/>
  <c r="CL247" s="1"/>
  <c r="CJ247"/>
  <c r="CI247"/>
  <c r="CG247"/>
  <c r="CH247" s="1"/>
  <c r="CF247"/>
  <c r="CE247"/>
  <c r="CC247"/>
  <c r="CD247" s="1"/>
  <c r="CB247"/>
  <c r="CO246"/>
  <c r="CP246" s="1"/>
  <c r="CM246"/>
  <c r="CN246" s="1"/>
  <c r="CK246"/>
  <c r="CL246" s="1"/>
  <c r="CI246"/>
  <c r="CJ246" s="1"/>
  <c r="CG246"/>
  <c r="CH246" s="1"/>
  <c r="CE246"/>
  <c r="CF246" s="1"/>
  <c r="CC246"/>
  <c r="CD246" s="1"/>
  <c r="CB246"/>
  <c r="CP245"/>
  <c r="CO245"/>
  <c r="CM245"/>
  <c r="CN245" s="1"/>
  <c r="CL245"/>
  <c r="CK245"/>
  <c r="CI245"/>
  <c r="CJ245" s="1"/>
  <c r="CH245"/>
  <c r="CG245"/>
  <c r="CE245"/>
  <c r="CF245" s="1"/>
  <c r="CD245"/>
  <c r="CC245"/>
  <c r="CB245"/>
  <c r="CO244"/>
  <c r="CP244" s="1"/>
  <c r="CM244"/>
  <c r="CN244" s="1"/>
  <c r="CK244"/>
  <c r="CL244" s="1"/>
  <c r="CI244"/>
  <c r="CJ244" s="1"/>
  <c r="CG244"/>
  <c r="CH244" s="1"/>
  <c r="CE244"/>
  <c r="CF244" s="1"/>
  <c r="CC244"/>
  <c r="CD244" s="1"/>
  <c r="CB244"/>
  <c r="CO243"/>
  <c r="CP243" s="1"/>
  <c r="CN243"/>
  <c r="CM243"/>
  <c r="CK243"/>
  <c r="CL243" s="1"/>
  <c r="CJ243"/>
  <c r="CI243"/>
  <c r="CG243"/>
  <c r="CH243" s="1"/>
  <c r="CF243"/>
  <c r="CE243"/>
  <c r="CC243"/>
  <c r="CD243" s="1"/>
  <c r="CB243"/>
  <c r="CO242"/>
  <c r="CP242" s="1"/>
  <c r="CM242"/>
  <c r="CN242" s="1"/>
  <c r="CK242"/>
  <c r="CL242" s="1"/>
  <c r="CI242"/>
  <c r="CJ242" s="1"/>
  <c r="CG242"/>
  <c r="CH242" s="1"/>
  <c r="CE242"/>
  <c r="CF242" s="1"/>
  <c r="CC242"/>
  <c r="CD242" s="1"/>
  <c r="CB242"/>
  <c r="CP241"/>
  <c r="CO241"/>
  <c r="CM241"/>
  <c r="CN241" s="1"/>
  <c r="CL241"/>
  <c r="CK241"/>
  <c r="CI241"/>
  <c r="CJ241" s="1"/>
  <c r="CH241"/>
  <c r="CG241"/>
  <c r="CE241"/>
  <c r="CF241" s="1"/>
  <c r="CD241"/>
  <c r="CC241"/>
  <c r="CB241"/>
  <c r="CO240"/>
  <c r="CP240" s="1"/>
  <c r="CM240"/>
  <c r="CN240" s="1"/>
  <c r="CK240"/>
  <c r="CL240" s="1"/>
  <c r="CI240"/>
  <c r="CJ240" s="1"/>
  <c r="CG240"/>
  <c r="CH240" s="1"/>
  <c r="CE240"/>
  <c r="CF240" s="1"/>
  <c r="CC240"/>
  <c r="CD240" s="1"/>
  <c r="CB240"/>
  <c r="CO239"/>
  <c r="CP239" s="1"/>
  <c r="CN239"/>
  <c r="CM239"/>
  <c r="CK239"/>
  <c r="CL239" s="1"/>
  <c r="CJ239"/>
  <c r="CI239"/>
  <c r="CG239"/>
  <c r="CH239" s="1"/>
  <c r="CF239"/>
  <c r="CE239"/>
  <c r="CC239"/>
  <c r="CD239" s="1"/>
  <c r="CB239"/>
  <c r="CP238"/>
  <c r="CO238"/>
  <c r="CM238"/>
  <c r="CN238" s="1"/>
  <c r="CK238"/>
  <c r="CL238" s="1"/>
  <c r="CI238"/>
  <c r="CJ238" s="1"/>
  <c r="CG238"/>
  <c r="CH238" s="1"/>
  <c r="CE238"/>
  <c r="CF238" s="1"/>
  <c r="CC238"/>
  <c r="CD238" s="1"/>
  <c r="CB238"/>
  <c r="CP237"/>
  <c r="CO237"/>
  <c r="CM237"/>
  <c r="CN237" s="1"/>
  <c r="CL237"/>
  <c r="CK237"/>
  <c r="CI237"/>
  <c r="CJ237" s="1"/>
  <c r="CH237"/>
  <c r="CG237"/>
  <c r="CE237"/>
  <c r="CF237" s="1"/>
  <c r="CD237"/>
  <c r="CC237"/>
  <c r="CB237"/>
  <c r="CO236"/>
  <c r="CP236" s="1"/>
  <c r="CM236"/>
  <c r="CN236" s="1"/>
  <c r="CK236"/>
  <c r="CL236" s="1"/>
  <c r="CI236"/>
  <c r="CJ236" s="1"/>
  <c r="CG236"/>
  <c r="CH236" s="1"/>
  <c r="CE236"/>
  <c r="CF236" s="1"/>
  <c r="CC236"/>
  <c r="CD236" s="1"/>
  <c r="CB236"/>
  <c r="CO235"/>
  <c r="CP235" s="1"/>
  <c r="CN235"/>
  <c r="CM235"/>
  <c r="CK235"/>
  <c r="CL235" s="1"/>
  <c r="CJ235"/>
  <c r="CI235"/>
  <c r="CG235"/>
  <c r="CH235" s="1"/>
  <c r="CF235"/>
  <c r="CE235"/>
  <c r="CC235"/>
  <c r="CD235" s="1"/>
  <c r="CB235"/>
  <c r="CO234"/>
  <c r="CP234" s="1"/>
  <c r="CM234"/>
  <c r="CN234" s="1"/>
  <c r="CK234"/>
  <c r="CL234" s="1"/>
  <c r="CI234"/>
  <c r="CJ234" s="1"/>
  <c r="CG234"/>
  <c r="CH234" s="1"/>
  <c r="CE234"/>
  <c r="CF234" s="1"/>
  <c r="CC234"/>
  <c r="CD234" s="1"/>
  <c r="CB234"/>
  <c r="CP233"/>
  <c r="CO233"/>
  <c r="CM233"/>
  <c r="CN233" s="1"/>
  <c r="CL233"/>
  <c r="CK233"/>
  <c r="CI233"/>
  <c r="CJ233" s="1"/>
  <c r="CH233"/>
  <c r="CG233"/>
  <c r="CE233"/>
  <c r="CF233" s="1"/>
  <c r="CD233"/>
  <c r="CC233"/>
  <c r="CB233"/>
  <c r="CO232"/>
  <c r="CP232" s="1"/>
  <c r="CM232"/>
  <c r="CN232" s="1"/>
  <c r="CK232"/>
  <c r="CL232" s="1"/>
  <c r="CI232"/>
  <c r="CJ232" s="1"/>
  <c r="CG232"/>
  <c r="CH232" s="1"/>
  <c r="CE232"/>
  <c r="CF232" s="1"/>
  <c r="CC232"/>
  <c r="CD232" s="1"/>
  <c r="CB232"/>
  <c r="CO231"/>
  <c r="CP231" s="1"/>
  <c r="CN231"/>
  <c r="CM231"/>
  <c r="CK231"/>
  <c r="CL231" s="1"/>
  <c r="CJ231"/>
  <c r="CI231"/>
  <c r="CG231"/>
  <c r="CH231" s="1"/>
  <c r="CF231"/>
  <c r="CE231"/>
  <c r="CC231"/>
  <c r="CD231" s="1"/>
  <c r="CB231"/>
  <c r="CO230"/>
  <c r="CP230" s="1"/>
  <c r="CM230"/>
  <c r="CN230" s="1"/>
  <c r="CK230"/>
  <c r="CL230" s="1"/>
  <c r="CI230"/>
  <c r="CJ230" s="1"/>
  <c r="CG230"/>
  <c r="CH230" s="1"/>
  <c r="CE230"/>
  <c r="CF230" s="1"/>
  <c r="CC230"/>
  <c r="CD230" s="1"/>
  <c r="CB230"/>
  <c r="CP229"/>
  <c r="CO229"/>
  <c r="CM229"/>
  <c r="CN229" s="1"/>
  <c r="CL229"/>
  <c r="CK229"/>
  <c r="CI229"/>
  <c r="CJ229" s="1"/>
  <c r="CH229"/>
  <c r="CG229"/>
  <c r="CE229"/>
  <c r="CF229" s="1"/>
  <c r="CD229"/>
  <c r="CC229"/>
  <c r="CB229"/>
  <c r="CO228"/>
  <c r="CP228" s="1"/>
  <c r="CM228"/>
  <c r="CN228" s="1"/>
  <c r="CK228"/>
  <c r="CL228" s="1"/>
  <c r="CI228"/>
  <c r="CJ228" s="1"/>
  <c r="CG228"/>
  <c r="CH228" s="1"/>
  <c r="CE228"/>
  <c r="CF228" s="1"/>
  <c r="CC228"/>
  <c r="CD228" s="1"/>
  <c r="CB228"/>
  <c r="CO227"/>
  <c r="CP227" s="1"/>
  <c r="CN227"/>
  <c r="CM227"/>
  <c r="CK227"/>
  <c r="CL227" s="1"/>
  <c r="CJ227"/>
  <c r="CI227"/>
  <c r="CG227"/>
  <c r="CH227" s="1"/>
  <c r="CF227"/>
  <c r="CE227"/>
  <c r="CC227"/>
  <c r="CD227" s="1"/>
  <c r="CB227"/>
  <c r="CO226"/>
  <c r="CP226" s="1"/>
  <c r="CM226"/>
  <c r="CN226" s="1"/>
  <c r="CK226"/>
  <c r="CL226" s="1"/>
  <c r="CI226"/>
  <c r="CJ226" s="1"/>
  <c r="CG226"/>
  <c r="CH226" s="1"/>
  <c r="CE226"/>
  <c r="CF226" s="1"/>
  <c r="CC226"/>
  <c r="CD226" s="1"/>
  <c r="CB226"/>
  <c r="CP225"/>
  <c r="CO225"/>
  <c r="CM225"/>
  <c r="CN225" s="1"/>
  <c r="CL225"/>
  <c r="CK225"/>
  <c r="CI225"/>
  <c r="CJ225" s="1"/>
  <c r="CH225"/>
  <c r="CG225"/>
  <c r="CE225"/>
  <c r="CF225" s="1"/>
  <c r="CD225"/>
  <c r="CC225"/>
  <c r="CB225"/>
  <c r="CO224"/>
  <c r="CP224" s="1"/>
  <c r="CM224"/>
  <c r="CN224" s="1"/>
  <c r="CK224"/>
  <c r="CL224" s="1"/>
  <c r="CI224"/>
  <c r="CJ224" s="1"/>
  <c r="CG224"/>
  <c r="CH224" s="1"/>
  <c r="CE224"/>
  <c r="CF224" s="1"/>
  <c r="CC224"/>
  <c r="CD224" s="1"/>
  <c r="CB224"/>
  <c r="CO223"/>
  <c r="CP223" s="1"/>
  <c r="CN223"/>
  <c r="CM223"/>
  <c r="CK223"/>
  <c r="CL223" s="1"/>
  <c r="CJ223"/>
  <c r="CI223"/>
  <c r="CG223"/>
  <c r="CH223" s="1"/>
  <c r="CF223"/>
  <c r="CE223"/>
  <c r="CC223"/>
  <c r="CD223" s="1"/>
  <c r="CB223"/>
  <c r="CO222"/>
  <c r="CP222" s="1"/>
  <c r="CM222"/>
  <c r="CN222" s="1"/>
  <c r="CK222"/>
  <c r="CL222" s="1"/>
  <c r="CI222"/>
  <c r="CJ222" s="1"/>
  <c r="CG222"/>
  <c r="CH222" s="1"/>
  <c r="CE222"/>
  <c r="CF222" s="1"/>
  <c r="CC222"/>
  <c r="CD222" s="1"/>
  <c r="CB222"/>
  <c r="CP221"/>
  <c r="CO221"/>
  <c r="CM221"/>
  <c r="CN221" s="1"/>
  <c r="CL221"/>
  <c r="CK221"/>
  <c r="CI221"/>
  <c r="CJ221" s="1"/>
  <c r="CH221"/>
  <c r="CG221"/>
  <c r="CE221"/>
  <c r="CF221" s="1"/>
  <c r="CD221"/>
  <c r="CC221"/>
  <c r="CB221"/>
  <c r="CO220"/>
  <c r="CP220" s="1"/>
  <c r="CM220"/>
  <c r="CN220" s="1"/>
  <c r="CK220"/>
  <c r="CL220" s="1"/>
  <c r="CI220"/>
  <c r="CJ220" s="1"/>
  <c r="CG220"/>
  <c r="CH220" s="1"/>
  <c r="CE220"/>
  <c r="CF220" s="1"/>
  <c r="CC220"/>
  <c r="CD220" s="1"/>
  <c r="CB220"/>
  <c r="CO219"/>
  <c r="CP219" s="1"/>
  <c r="CN219"/>
  <c r="CM219"/>
  <c r="CK219"/>
  <c r="CL219" s="1"/>
  <c r="CJ219"/>
  <c r="CI219"/>
  <c r="CG219"/>
  <c r="CH219" s="1"/>
  <c r="CF219"/>
  <c r="CE219"/>
  <c r="CC219"/>
  <c r="CD219" s="1"/>
  <c r="CB219"/>
  <c r="CP218"/>
  <c r="CO218"/>
  <c r="CM218"/>
  <c r="CN218" s="1"/>
  <c r="CK218"/>
  <c r="CL218" s="1"/>
  <c r="CI218"/>
  <c r="CJ218" s="1"/>
  <c r="CG218"/>
  <c r="CH218" s="1"/>
  <c r="CE218"/>
  <c r="CF218" s="1"/>
  <c r="CC218"/>
  <c r="CD218" s="1"/>
  <c r="CB218"/>
  <c r="CP217"/>
  <c r="CO217"/>
  <c r="CM217"/>
  <c r="CN217" s="1"/>
  <c r="CL217"/>
  <c r="CK217"/>
  <c r="CI217"/>
  <c r="CJ217" s="1"/>
  <c r="CH217"/>
  <c r="CG217"/>
  <c r="CE217"/>
  <c r="CF217" s="1"/>
  <c r="CD217"/>
  <c r="CC217"/>
  <c r="CB217"/>
  <c r="CO216"/>
  <c r="CP216" s="1"/>
  <c r="CM216"/>
  <c r="CN216" s="1"/>
  <c r="CK216"/>
  <c r="CL216" s="1"/>
  <c r="CI216"/>
  <c r="CJ216" s="1"/>
  <c r="CG216"/>
  <c r="CH216" s="1"/>
  <c r="CE216"/>
  <c r="CF216" s="1"/>
  <c r="CC216"/>
  <c r="CD216" s="1"/>
  <c r="CB216"/>
  <c r="CO215"/>
  <c r="CP215" s="1"/>
  <c r="CN215"/>
  <c r="CM215"/>
  <c r="CK215"/>
  <c r="CL215" s="1"/>
  <c r="CJ215"/>
  <c r="CI215"/>
  <c r="CG215"/>
  <c r="CH215" s="1"/>
  <c r="CF215"/>
  <c r="CE215"/>
  <c r="CC215"/>
  <c r="CD215" s="1"/>
  <c r="CB215"/>
  <c r="CP214"/>
  <c r="CO214"/>
  <c r="CM214"/>
  <c r="CN214" s="1"/>
  <c r="CL214"/>
  <c r="CK214"/>
  <c r="CI214"/>
  <c r="CJ214" s="1"/>
  <c r="CH214"/>
  <c r="CG214"/>
  <c r="CE214"/>
  <c r="CF214" s="1"/>
  <c r="CD214"/>
  <c r="CC214"/>
  <c r="CB214"/>
  <c r="CP213"/>
  <c r="CO213"/>
  <c r="CM213"/>
  <c r="CN213" s="1"/>
  <c r="CL213"/>
  <c r="CK213"/>
  <c r="CI213"/>
  <c r="CJ213" s="1"/>
  <c r="CH213"/>
  <c r="CG213"/>
  <c r="CE213"/>
  <c r="CF213" s="1"/>
  <c r="CD213"/>
  <c r="CC213"/>
  <c r="CB213"/>
  <c r="CO212"/>
  <c r="CP212" s="1"/>
  <c r="CN212"/>
  <c r="CM212"/>
  <c r="CK212"/>
  <c r="CL212" s="1"/>
  <c r="CJ212"/>
  <c r="CI212"/>
  <c r="CG212"/>
  <c r="CH212" s="1"/>
  <c r="CF212"/>
  <c r="CE212"/>
  <c r="CC212"/>
  <c r="CD212" s="1"/>
  <c r="CB212"/>
  <c r="CO211"/>
  <c r="CP211" s="1"/>
  <c r="CN211"/>
  <c r="CM211"/>
  <c r="CK211"/>
  <c r="CL211" s="1"/>
  <c r="CJ211"/>
  <c r="CI211"/>
  <c r="CG211"/>
  <c r="CH211" s="1"/>
  <c r="CF211"/>
  <c r="CE211"/>
  <c r="CC211"/>
  <c r="CD211" s="1"/>
  <c r="CB211"/>
  <c r="CP210"/>
  <c r="CO210"/>
  <c r="CM210"/>
  <c r="CN210" s="1"/>
  <c r="CL210"/>
  <c r="CK210"/>
  <c r="CI210"/>
  <c r="CJ210" s="1"/>
  <c r="CH210"/>
  <c r="CG210"/>
  <c r="CE210"/>
  <c r="CF210" s="1"/>
  <c r="CD210"/>
  <c r="CC210"/>
  <c r="CB210"/>
  <c r="CP209"/>
  <c r="CO209"/>
  <c r="CM209"/>
  <c r="CN209" s="1"/>
  <c r="CL209"/>
  <c r="CK209"/>
  <c r="CI209"/>
  <c r="CJ209" s="1"/>
  <c r="CH209"/>
  <c r="CG209"/>
  <c r="CE209"/>
  <c r="CF209" s="1"/>
  <c r="CD209"/>
  <c r="CC209"/>
  <c r="CB209"/>
  <c r="CO208"/>
  <c r="CP208" s="1"/>
  <c r="CN208"/>
  <c r="CM208"/>
  <c r="CK208"/>
  <c r="CL208" s="1"/>
  <c r="CJ208"/>
  <c r="CI208"/>
  <c r="CG208"/>
  <c r="CH208" s="1"/>
  <c r="CF208"/>
  <c r="CE208"/>
  <c r="CC208"/>
  <c r="CD208" s="1"/>
  <c r="CB208"/>
  <c r="CO207"/>
  <c r="CP207" s="1"/>
  <c r="CN207"/>
  <c r="CM207"/>
  <c r="CK207"/>
  <c r="CL207" s="1"/>
  <c r="CJ207"/>
  <c r="CI207"/>
  <c r="CG207"/>
  <c r="CH207" s="1"/>
  <c r="CF207"/>
  <c r="CE207"/>
  <c r="CC207"/>
  <c r="CD207" s="1"/>
  <c r="CB207"/>
  <c r="CP206"/>
  <c r="CO206"/>
  <c r="CM206"/>
  <c r="CN206" s="1"/>
  <c r="CL206"/>
  <c r="CK206"/>
  <c r="CI206"/>
  <c r="CJ206" s="1"/>
  <c r="CH206"/>
  <c r="CG206"/>
  <c r="CE206"/>
  <c r="CF206" s="1"/>
  <c r="CD206"/>
  <c r="CC206"/>
  <c r="CB206"/>
  <c r="CP205"/>
  <c r="CO205"/>
  <c r="CM205"/>
  <c r="CN205" s="1"/>
  <c r="CL205"/>
  <c r="CK205"/>
  <c r="CI205"/>
  <c r="CJ205" s="1"/>
  <c r="CH205"/>
  <c r="CG205"/>
  <c r="CE205"/>
  <c r="CF205" s="1"/>
  <c r="CD205"/>
  <c r="CC205"/>
  <c r="CB205"/>
  <c r="CO204"/>
  <c r="CP204" s="1"/>
  <c r="CN204"/>
  <c r="CM204"/>
  <c r="CK204"/>
  <c r="CL204" s="1"/>
  <c r="CJ204"/>
  <c r="CI204"/>
  <c r="CG204"/>
  <c r="CH204" s="1"/>
  <c r="CF204"/>
  <c r="CE204"/>
  <c r="CC204"/>
  <c r="CD204" s="1"/>
  <c r="CB204"/>
  <c r="CO203"/>
  <c r="CP203" s="1"/>
  <c r="CN203"/>
  <c r="CM203"/>
  <c r="CK203"/>
  <c r="CL203" s="1"/>
  <c r="CJ203"/>
  <c r="CI203"/>
  <c r="CG203"/>
  <c r="CH203" s="1"/>
  <c r="CF203"/>
  <c r="CE203"/>
  <c r="CC203"/>
  <c r="CD203" s="1"/>
  <c r="CB203"/>
  <c r="CP202"/>
  <c r="CO202"/>
  <c r="CM202"/>
  <c r="CN202" s="1"/>
  <c r="CL202"/>
  <c r="CK202"/>
  <c r="CI202"/>
  <c r="CJ202" s="1"/>
  <c r="CH202"/>
  <c r="CG202"/>
  <c r="CE202"/>
  <c r="CF202" s="1"/>
  <c r="CD202"/>
  <c r="CC202"/>
  <c r="CB202"/>
  <c r="CP201"/>
  <c r="CO201"/>
  <c r="CM201"/>
  <c r="CN201" s="1"/>
  <c r="CL201"/>
  <c r="CK201"/>
  <c r="CI201"/>
  <c r="CJ201" s="1"/>
  <c r="CH201"/>
  <c r="CG201"/>
  <c r="CE201"/>
  <c r="CF201" s="1"/>
  <c r="CD201"/>
  <c r="CC201"/>
  <c r="CB201"/>
  <c r="CO200"/>
  <c r="CP200" s="1"/>
  <c r="CN200"/>
  <c r="CM200"/>
  <c r="CK200"/>
  <c r="CL200" s="1"/>
  <c r="CJ200"/>
  <c r="CI200"/>
  <c r="CG200"/>
  <c r="CH200" s="1"/>
  <c r="CF200"/>
  <c r="CE200"/>
  <c r="CC200"/>
  <c r="CD200" s="1"/>
  <c r="CB200"/>
  <c r="CO199"/>
  <c r="CP199" s="1"/>
  <c r="CN199"/>
  <c r="CM199"/>
  <c r="CK199"/>
  <c r="CL199" s="1"/>
  <c r="CJ199"/>
  <c r="CI199"/>
  <c r="CG199"/>
  <c r="CH199" s="1"/>
  <c r="CF199"/>
  <c r="CE199"/>
  <c r="CC199"/>
  <c r="CD199" s="1"/>
  <c r="CB199"/>
  <c r="CP198"/>
  <c r="CO198"/>
  <c r="CM198"/>
  <c r="CN198" s="1"/>
  <c r="CL198"/>
  <c r="CK198"/>
  <c r="CI198"/>
  <c r="CJ198" s="1"/>
  <c r="CH198"/>
  <c r="CG198"/>
  <c r="CE198"/>
  <c r="CF198" s="1"/>
  <c r="CD198"/>
  <c r="CC198"/>
  <c r="CB198"/>
  <c r="CP197"/>
  <c r="CO197"/>
  <c r="CM197"/>
  <c r="CN197" s="1"/>
  <c r="CL197"/>
  <c r="CK197"/>
  <c r="CI197"/>
  <c r="CJ197" s="1"/>
  <c r="CH197"/>
  <c r="CG197"/>
  <c r="CE197"/>
  <c r="CF197" s="1"/>
  <c r="CD197"/>
  <c r="CC197"/>
  <c r="CB197"/>
  <c r="CO196"/>
  <c r="CP196" s="1"/>
  <c r="CN196"/>
  <c r="CM196"/>
  <c r="CK196"/>
  <c r="CL196" s="1"/>
  <c r="CJ196"/>
  <c r="CI196"/>
  <c r="CG196"/>
  <c r="CH196" s="1"/>
  <c r="CF196"/>
  <c r="CE196"/>
  <c r="CC196"/>
  <c r="CD196" s="1"/>
  <c r="CB196"/>
  <c r="CO195"/>
  <c r="CP195" s="1"/>
  <c r="CN195"/>
  <c r="CM195"/>
  <c r="CK195"/>
  <c r="CL195" s="1"/>
  <c r="CJ195"/>
  <c r="CI195"/>
  <c r="CG195"/>
  <c r="CH195" s="1"/>
  <c r="CF195"/>
  <c r="CE195"/>
  <c r="CC195"/>
  <c r="CD195" s="1"/>
  <c r="CB195"/>
  <c r="CP194"/>
  <c r="CO194"/>
  <c r="CM194"/>
  <c r="CN194" s="1"/>
  <c r="CL194"/>
  <c r="CK194"/>
  <c r="CI194"/>
  <c r="CJ194" s="1"/>
  <c r="CH194"/>
  <c r="CG194"/>
  <c r="CE194"/>
  <c r="CF194" s="1"/>
  <c r="CD194"/>
  <c r="CC194"/>
  <c r="CB194"/>
  <c r="CP193"/>
  <c r="CO193"/>
  <c r="CM193"/>
  <c r="CN193" s="1"/>
  <c r="CL193"/>
  <c r="CK193"/>
  <c r="CI193"/>
  <c r="CJ193" s="1"/>
  <c r="CH193"/>
  <c r="CG193"/>
  <c r="CE193"/>
  <c r="CF193" s="1"/>
  <c r="CD193"/>
  <c r="CC193"/>
  <c r="CB193"/>
  <c r="CO192"/>
  <c r="CP192" s="1"/>
  <c r="CN192"/>
  <c r="CM192"/>
  <c r="CK192"/>
  <c r="CL192" s="1"/>
  <c r="CJ192"/>
  <c r="CI192"/>
  <c r="CG192"/>
  <c r="CH192" s="1"/>
  <c r="CF192"/>
  <c r="CE192"/>
  <c r="CC192"/>
  <c r="CD192" s="1"/>
  <c r="CB192"/>
  <c r="CO191"/>
  <c r="CP191" s="1"/>
  <c r="CN191"/>
  <c r="CM191"/>
  <c r="CK191"/>
  <c r="CL191" s="1"/>
  <c r="CJ191"/>
  <c r="CI191"/>
  <c r="CG191"/>
  <c r="CH191" s="1"/>
  <c r="CF191"/>
  <c r="CE191"/>
  <c r="CC191"/>
  <c r="CD191" s="1"/>
  <c r="CB191"/>
  <c r="CP190"/>
  <c r="CO190"/>
  <c r="CM190"/>
  <c r="CN190" s="1"/>
  <c r="CL190"/>
  <c r="CK190"/>
  <c r="CI190"/>
  <c r="CJ190" s="1"/>
  <c r="CH190"/>
  <c r="CG190"/>
  <c r="CE190"/>
  <c r="CF190" s="1"/>
  <c r="CD190"/>
  <c r="CC190"/>
  <c r="CB190"/>
  <c r="CP189"/>
  <c r="CO189"/>
  <c r="CM189"/>
  <c r="CN189" s="1"/>
  <c r="CL189"/>
  <c r="CK189"/>
  <c r="CI189"/>
  <c r="CJ189" s="1"/>
  <c r="CH189"/>
  <c r="CG189"/>
  <c r="CE189"/>
  <c r="CF189" s="1"/>
  <c r="CD189"/>
  <c r="CC189"/>
  <c r="CB189"/>
  <c r="CO188"/>
  <c r="CP188" s="1"/>
  <c r="CN188"/>
  <c r="CM188"/>
  <c r="CK188"/>
  <c r="CL188" s="1"/>
  <c r="CJ188"/>
  <c r="CI188"/>
  <c r="CG188"/>
  <c r="CH188" s="1"/>
  <c r="CF188"/>
  <c r="CE188"/>
  <c r="CC188"/>
  <c r="CD188" s="1"/>
  <c r="CB188"/>
  <c r="CO187"/>
  <c r="CP187" s="1"/>
  <c r="CN187"/>
  <c r="CM187"/>
  <c r="CK187"/>
  <c r="CL187" s="1"/>
  <c r="CJ187"/>
  <c r="CI187"/>
  <c r="CG187"/>
  <c r="CH187" s="1"/>
  <c r="CF187"/>
  <c r="CE187"/>
  <c r="CC187"/>
  <c r="CD187" s="1"/>
  <c r="CB187"/>
  <c r="CP186"/>
  <c r="CO186"/>
  <c r="CM186"/>
  <c r="CN186" s="1"/>
  <c r="CL186"/>
  <c r="CK186"/>
  <c r="CI186"/>
  <c r="CJ186" s="1"/>
  <c r="CH186"/>
  <c r="CG186"/>
  <c r="CE186"/>
  <c r="CF186" s="1"/>
  <c r="CD186"/>
  <c r="CC186"/>
  <c r="CB186"/>
  <c r="CP185"/>
  <c r="CO185"/>
  <c r="CM185"/>
  <c r="CN185" s="1"/>
  <c r="CL185"/>
  <c r="CK185"/>
  <c r="CI185"/>
  <c r="CJ185" s="1"/>
  <c r="CH185"/>
  <c r="CG185"/>
  <c r="CE185"/>
  <c r="CF185" s="1"/>
  <c r="CD185"/>
  <c r="CC185"/>
  <c r="CB185"/>
  <c r="CO184"/>
  <c r="CP184" s="1"/>
  <c r="CN184"/>
  <c r="CM184"/>
  <c r="CK184"/>
  <c r="CL184" s="1"/>
  <c r="CJ184"/>
  <c r="CI184"/>
  <c r="CG184"/>
  <c r="CH184" s="1"/>
  <c r="CF184"/>
  <c r="CE184"/>
  <c r="CC184"/>
  <c r="CD184" s="1"/>
  <c r="CB184"/>
  <c r="CP183"/>
  <c r="CO183"/>
  <c r="CN183"/>
  <c r="CM183"/>
  <c r="CK183"/>
  <c r="CL183" s="1"/>
  <c r="CJ183"/>
  <c r="CI183"/>
  <c r="CG183"/>
  <c r="CH183" s="1"/>
  <c r="CF183"/>
  <c r="CE183"/>
  <c r="CC183"/>
  <c r="CD183" s="1"/>
  <c r="CB183"/>
  <c r="CP182"/>
  <c r="CO182"/>
  <c r="CM182"/>
  <c r="CN182" s="1"/>
  <c r="CL182"/>
  <c r="CK182"/>
  <c r="CI182"/>
  <c r="CJ182" s="1"/>
  <c r="CH182"/>
  <c r="CG182"/>
  <c r="CE182"/>
  <c r="CF182" s="1"/>
  <c r="CD182"/>
  <c r="CC182"/>
  <c r="CB182"/>
  <c r="CP181"/>
  <c r="CO181"/>
  <c r="CM181"/>
  <c r="CN181" s="1"/>
  <c r="CL181"/>
  <c r="CK181"/>
  <c r="CI181"/>
  <c r="CJ181" s="1"/>
  <c r="CH181"/>
  <c r="CG181"/>
  <c r="CE181"/>
  <c r="CF181" s="1"/>
  <c r="CD181"/>
  <c r="CC181"/>
  <c r="CB181"/>
  <c r="CO180"/>
  <c r="CP180" s="1"/>
  <c r="CN180"/>
  <c r="CM180"/>
  <c r="CK180"/>
  <c r="CL180" s="1"/>
  <c r="CJ180"/>
  <c r="CI180"/>
  <c r="CG180"/>
  <c r="CH180" s="1"/>
  <c r="CF180"/>
  <c r="CE180"/>
  <c r="CC180"/>
  <c r="CD180" s="1"/>
  <c r="CB180"/>
  <c r="CP179"/>
  <c r="CO179"/>
  <c r="CN179"/>
  <c r="CM179"/>
  <c r="CL179"/>
  <c r="CK179"/>
  <c r="CJ179"/>
  <c r="CI179"/>
  <c r="CH179"/>
  <c r="CG179"/>
  <c r="CF179"/>
  <c r="CE179"/>
  <c r="CD179"/>
  <c r="CC179"/>
  <c r="CB179"/>
  <c r="CP178"/>
  <c r="CO178"/>
  <c r="CM178"/>
  <c r="CN178" s="1"/>
  <c r="CL178"/>
  <c r="CK178"/>
  <c r="CI178"/>
  <c r="CJ178" s="1"/>
  <c r="CH178"/>
  <c r="CG178"/>
  <c r="CE178"/>
  <c r="CF178" s="1"/>
  <c r="CD178"/>
  <c r="CC178"/>
  <c r="CB178"/>
  <c r="CP177"/>
  <c r="CO177"/>
  <c r="CN177"/>
  <c r="CM177"/>
  <c r="CL177"/>
  <c r="CK177"/>
  <c r="CJ177"/>
  <c r="CI177"/>
  <c r="CH177"/>
  <c r="CG177"/>
  <c r="CF177"/>
  <c r="CE177"/>
  <c r="CD177"/>
  <c r="CC177"/>
  <c r="CB177"/>
  <c r="CO176"/>
  <c r="CP176" s="1"/>
  <c r="CN176"/>
  <c r="CM176"/>
  <c r="CK176"/>
  <c r="CL176" s="1"/>
  <c r="CJ176"/>
  <c r="CI176"/>
  <c r="CG176"/>
  <c r="CH176" s="1"/>
  <c r="CF176"/>
  <c r="CE176"/>
  <c r="CC176"/>
  <c r="CD176" s="1"/>
  <c r="CB176"/>
  <c r="CP175"/>
  <c r="CO175"/>
  <c r="CN175"/>
  <c r="CM175"/>
  <c r="CL175"/>
  <c r="CK175"/>
  <c r="CJ175"/>
  <c r="CI175"/>
  <c r="CH175"/>
  <c r="CG175"/>
  <c r="CF175"/>
  <c r="CE175"/>
  <c r="CD175"/>
  <c r="CC175"/>
  <c r="CB175"/>
  <c r="CP174"/>
  <c r="CO174"/>
  <c r="CM174"/>
  <c r="CN174" s="1"/>
  <c r="CL174"/>
  <c r="CK174"/>
  <c r="CI174"/>
  <c r="CJ174" s="1"/>
  <c r="CH174"/>
  <c r="CG174"/>
  <c r="CE174"/>
  <c r="CF174" s="1"/>
  <c r="CD174"/>
  <c r="CC174"/>
  <c r="CB174"/>
  <c r="CP173"/>
  <c r="CO173"/>
  <c r="CN173"/>
  <c r="CM173"/>
  <c r="CL173"/>
  <c r="CK173"/>
  <c r="CJ173"/>
  <c r="CI173"/>
  <c r="CH173"/>
  <c r="CG173"/>
  <c r="CF173"/>
  <c r="CE173"/>
  <c r="CD173"/>
  <c r="CC173"/>
  <c r="CB173"/>
  <c r="CO172"/>
  <c r="CP172" s="1"/>
  <c r="CN172"/>
  <c r="CM172"/>
  <c r="CK172"/>
  <c r="CL172" s="1"/>
  <c r="CJ172"/>
  <c r="CI172"/>
  <c r="CG172"/>
  <c r="CH172" s="1"/>
  <c r="CF172"/>
  <c r="CE172"/>
  <c r="CC172"/>
  <c r="CD172" s="1"/>
  <c r="CB172"/>
  <c r="CP171"/>
  <c r="CO171"/>
  <c r="CN171"/>
  <c r="CM171"/>
  <c r="CL171"/>
  <c r="CK171"/>
  <c r="CJ171"/>
  <c r="CI171"/>
  <c r="CH171"/>
  <c r="CG171"/>
  <c r="CF171"/>
  <c r="CE171"/>
  <c r="CD171"/>
  <c r="CC171"/>
  <c r="CB171"/>
  <c r="CP170"/>
  <c r="CO170"/>
  <c r="CM170"/>
  <c r="CN170" s="1"/>
  <c r="CL170"/>
  <c r="CK170"/>
  <c r="CI170"/>
  <c r="CJ170" s="1"/>
  <c r="CH170"/>
  <c r="CG170"/>
  <c r="CE170"/>
  <c r="CF170" s="1"/>
  <c r="CD170"/>
  <c r="CC170"/>
  <c r="CB170"/>
  <c r="CP169"/>
  <c r="CO169"/>
  <c r="CN169"/>
  <c r="CM169"/>
  <c r="CL169"/>
  <c r="CK169"/>
  <c r="CJ169"/>
  <c r="CI169"/>
  <c r="CH169"/>
  <c r="CG169"/>
  <c r="CF169"/>
  <c r="CE169"/>
  <c r="CD169"/>
  <c r="CC169"/>
  <c r="CB169"/>
  <c r="CO168"/>
  <c r="CP168" s="1"/>
  <c r="CN168"/>
  <c r="CM168"/>
  <c r="CK168"/>
  <c r="CL168" s="1"/>
  <c r="CJ168"/>
  <c r="CI168"/>
  <c r="CG168"/>
  <c r="CH168" s="1"/>
  <c r="CF168"/>
  <c r="CE168"/>
  <c r="CC168"/>
  <c r="CD168" s="1"/>
  <c r="CB168"/>
  <c r="CP167"/>
  <c r="CO167"/>
  <c r="CN167"/>
  <c r="CM167"/>
  <c r="CL167"/>
  <c r="CK167"/>
  <c r="CJ167"/>
  <c r="CI167"/>
  <c r="CH167"/>
  <c r="CG167"/>
  <c r="CF167"/>
  <c r="CE167"/>
  <c r="CD167"/>
  <c r="CC167"/>
  <c r="CB167"/>
  <c r="CP166"/>
  <c r="CO166"/>
  <c r="CM166"/>
  <c r="CN166" s="1"/>
  <c r="CL166"/>
  <c r="CK166"/>
  <c r="CI166"/>
  <c r="CJ166" s="1"/>
  <c r="CH166"/>
  <c r="CG166"/>
  <c r="CE166"/>
  <c r="CF166" s="1"/>
  <c r="CD166"/>
  <c r="CC166"/>
  <c r="CB166"/>
  <c r="CP165"/>
  <c r="CO165"/>
  <c r="CN165"/>
  <c r="CM165"/>
  <c r="CL165"/>
  <c r="CK165"/>
  <c r="CJ165"/>
  <c r="CI165"/>
  <c r="CH165"/>
  <c r="CG165"/>
  <c r="CF165"/>
  <c r="CE165"/>
  <c r="CD165"/>
  <c r="CC165"/>
  <c r="CB165"/>
  <c r="CO164"/>
  <c r="CP164" s="1"/>
  <c r="CN164"/>
  <c r="CM164"/>
  <c r="CK164"/>
  <c r="CL164" s="1"/>
  <c r="CJ164"/>
  <c r="CI164"/>
  <c r="CG164"/>
  <c r="CH164" s="1"/>
  <c r="CF164"/>
  <c r="CE164"/>
  <c r="CC164"/>
  <c r="CD164" s="1"/>
  <c r="CB164"/>
  <c r="CP163"/>
  <c r="CO163"/>
  <c r="CN163"/>
  <c r="CM163"/>
  <c r="CL163"/>
  <c r="CK163"/>
  <c r="CJ163"/>
  <c r="CI163"/>
  <c r="CH163"/>
  <c r="CG163"/>
  <c r="CF163"/>
  <c r="CE163"/>
  <c r="CD163"/>
  <c r="CC163"/>
  <c r="CB163"/>
  <c r="CP162"/>
  <c r="CO162"/>
  <c r="CM162"/>
  <c r="CN162" s="1"/>
  <c r="CL162"/>
  <c r="CK162"/>
  <c r="CI162"/>
  <c r="CJ162" s="1"/>
  <c r="CH162"/>
  <c r="CG162"/>
  <c r="CE162"/>
  <c r="CF162" s="1"/>
  <c r="CD162"/>
  <c r="CC162"/>
  <c r="CB162"/>
  <c r="CP161"/>
  <c r="CO161"/>
  <c r="CN161"/>
  <c r="CM161"/>
  <c r="CL161"/>
  <c r="CK161"/>
  <c r="CJ161"/>
  <c r="CI161"/>
  <c r="CH161"/>
  <c r="CG161"/>
  <c r="CF161"/>
  <c r="CE161"/>
  <c r="CD161"/>
  <c r="CC161"/>
  <c r="CB161"/>
  <c r="CO160"/>
  <c r="CP160" s="1"/>
  <c r="CN160"/>
  <c r="CM160"/>
  <c r="CK160"/>
  <c r="CL160" s="1"/>
  <c r="CJ160"/>
  <c r="CI160"/>
  <c r="CG160"/>
  <c r="CH160" s="1"/>
  <c r="CF160"/>
  <c r="CE160"/>
  <c r="CC160"/>
  <c r="CD160" s="1"/>
  <c r="CB160"/>
  <c r="CP159"/>
  <c r="CO159"/>
  <c r="CN159"/>
  <c r="CM159"/>
  <c r="CL159"/>
  <c r="CK159"/>
  <c r="CJ159"/>
  <c r="CI159"/>
  <c r="CH159"/>
  <c r="CG159"/>
  <c r="CF159"/>
  <c r="CE159"/>
  <c r="CD159"/>
  <c r="CC159"/>
  <c r="CB159"/>
  <c r="CP158"/>
  <c r="CO158"/>
  <c r="CM158"/>
  <c r="CN158" s="1"/>
  <c r="CL158"/>
  <c r="CK158"/>
  <c r="CI158"/>
  <c r="CJ158" s="1"/>
  <c r="CH158"/>
  <c r="CG158"/>
  <c r="CE158"/>
  <c r="CF158" s="1"/>
  <c r="CD158"/>
  <c r="CC158"/>
  <c r="CB158"/>
  <c r="CP157"/>
  <c r="CO157"/>
  <c r="CN157"/>
  <c r="CM157"/>
  <c r="CL157"/>
  <c r="CK157"/>
  <c r="CJ157"/>
  <c r="CI157"/>
  <c r="CH157"/>
  <c r="CG157"/>
  <c r="CF157"/>
  <c r="CE157"/>
  <c r="CD157"/>
  <c r="CC157"/>
  <c r="CB157"/>
  <c r="CO156"/>
  <c r="CP156" s="1"/>
  <c r="CN156"/>
  <c r="CM156"/>
  <c r="CK156"/>
  <c r="CL156" s="1"/>
  <c r="CJ156"/>
  <c r="CI156"/>
  <c r="CG156"/>
  <c r="CH156" s="1"/>
  <c r="CF156"/>
  <c r="CE156"/>
  <c r="CC156"/>
  <c r="CD156" s="1"/>
  <c r="CB156"/>
  <c r="CP155"/>
  <c r="CO155"/>
  <c r="CN155"/>
  <c r="CM155"/>
  <c r="CL155"/>
  <c r="CK155"/>
  <c r="CJ155"/>
  <c r="CI155"/>
  <c r="CH155"/>
  <c r="CG155"/>
  <c r="CF155"/>
  <c r="CE155"/>
  <c r="CD155"/>
  <c r="CC155"/>
  <c r="CB155"/>
  <c r="CP154"/>
  <c r="CO154"/>
  <c r="CM154"/>
  <c r="CN154" s="1"/>
  <c r="CL154"/>
  <c r="CK154"/>
  <c r="CI154"/>
  <c r="CJ154" s="1"/>
  <c r="CH154"/>
  <c r="CG154"/>
  <c r="CE154"/>
  <c r="CF154" s="1"/>
  <c r="CD154"/>
  <c r="CC154"/>
  <c r="CB154"/>
  <c r="CP153"/>
  <c r="CO153"/>
  <c r="CN153"/>
  <c r="CM153"/>
  <c r="CL153"/>
  <c r="CK153"/>
  <c r="CJ153"/>
  <c r="CI153"/>
  <c r="CH153"/>
  <c r="CG153"/>
  <c r="CF153"/>
  <c r="CE153"/>
  <c r="CD153"/>
  <c r="CC153"/>
  <c r="CB153"/>
  <c r="CO152"/>
  <c r="CP152" s="1"/>
  <c r="CN152"/>
  <c r="CM152"/>
  <c r="CK152"/>
  <c r="CL152" s="1"/>
  <c r="CJ152"/>
  <c r="CI152"/>
  <c r="CG152"/>
  <c r="CH152" s="1"/>
  <c r="CF152"/>
  <c r="CE152"/>
  <c r="CC152"/>
  <c r="CD152" s="1"/>
  <c r="CB152"/>
  <c r="CP151"/>
  <c r="CO151"/>
  <c r="CN151"/>
  <c r="CM151"/>
  <c r="CL151"/>
  <c r="CK151"/>
  <c r="CJ151"/>
  <c r="CI151"/>
  <c r="CH151"/>
  <c r="CG151"/>
  <c r="CF151"/>
  <c r="CE151"/>
  <c r="CD151"/>
  <c r="CC151"/>
  <c r="CB151"/>
  <c r="CP150"/>
  <c r="CO150"/>
  <c r="CM150"/>
  <c r="CN150" s="1"/>
  <c r="CL150"/>
  <c r="CK150"/>
  <c r="CI150"/>
  <c r="CJ150" s="1"/>
  <c r="CH150"/>
  <c r="CG150"/>
  <c r="CE150"/>
  <c r="CF150" s="1"/>
  <c r="CD150"/>
  <c r="CC150"/>
  <c r="CB150"/>
  <c r="CP149"/>
  <c r="CO149"/>
  <c r="CN149"/>
  <c r="CM149"/>
  <c r="CL149"/>
  <c r="CK149"/>
  <c r="CJ149"/>
  <c r="CI149"/>
  <c r="CH149"/>
  <c r="CG149"/>
  <c r="CF149"/>
  <c r="CE149"/>
  <c r="CD149"/>
  <c r="CC149"/>
  <c r="CB149"/>
  <c r="CO148"/>
  <c r="CP148" s="1"/>
  <c r="CN148"/>
  <c r="CM148"/>
  <c r="CK148"/>
  <c r="CL148" s="1"/>
  <c r="CJ148"/>
  <c r="CI148"/>
  <c r="CG148"/>
  <c r="CH148" s="1"/>
  <c r="CF148"/>
  <c r="CE148"/>
  <c r="CC148"/>
  <c r="CD148" s="1"/>
  <c r="CB148"/>
  <c r="CP147"/>
  <c r="CO147"/>
  <c r="CN147"/>
  <c r="CM147"/>
  <c r="CL147"/>
  <c r="CK147"/>
  <c r="CJ147"/>
  <c r="CI147"/>
  <c r="CH147"/>
  <c r="CG147"/>
  <c r="CF147"/>
  <c r="CE147"/>
  <c r="CD147"/>
  <c r="CC147"/>
  <c r="CB147"/>
  <c r="CP146"/>
  <c r="CO146"/>
  <c r="CM146"/>
  <c r="CN146" s="1"/>
  <c r="CL146"/>
  <c r="CK146"/>
  <c r="CI146"/>
  <c r="CJ146" s="1"/>
  <c r="CH146"/>
  <c r="CG146"/>
  <c r="CE146"/>
  <c r="CF146" s="1"/>
  <c r="CD146"/>
  <c r="CC146"/>
  <c r="CB146"/>
  <c r="CP145"/>
  <c r="CO145"/>
  <c r="CN145"/>
  <c r="CM145"/>
  <c r="CL145"/>
  <c r="CK145"/>
  <c r="CJ145"/>
  <c r="CI145"/>
  <c r="CH145"/>
  <c r="CG145"/>
  <c r="CF145"/>
  <c r="CE145"/>
  <c r="CD145"/>
  <c r="CC145"/>
  <c r="CB145"/>
  <c r="CO144"/>
  <c r="CP144" s="1"/>
  <c r="CN144"/>
  <c r="CM144"/>
  <c r="CK144"/>
  <c r="CL144" s="1"/>
  <c r="CJ144"/>
  <c r="CI144"/>
  <c r="CG144"/>
  <c r="CH144" s="1"/>
  <c r="CF144"/>
  <c r="CE144"/>
  <c r="CC144"/>
  <c r="CD144" s="1"/>
  <c r="CB144"/>
  <c r="CP143"/>
  <c r="CO143"/>
  <c r="CN143"/>
  <c r="CM143"/>
  <c r="CL143"/>
  <c r="CK143"/>
  <c r="CJ143"/>
  <c r="CI143"/>
  <c r="CH143"/>
  <c r="CG143"/>
  <c r="CF143"/>
  <c r="CE143"/>
  <c r="CD143"/>
  <c r="CC143"/>
  <c r="CB143"/>
  <c r="CP142"/>
  <c r="CO142"/>
  <c r="CM142"/>
  <c r="CN142" s="1"/>
  <c r="CL142"/>
  <c r="CK142"/>
  <c r="CI142"/>
  <c r="CJ142" s="1"/>
  <c r="CH142"/>
  <c r="CG142"/>
  <c r="CE142"/>
  <c r="CF142" s="1"/>
  <c r="CD142"/>
  <c r="CC142"/>
  <c r="CB142"/>
  <c r="CP141"/>
  <c r="CO141"/>
  <c r="CN141"/>
  <c r="CM141"/>
  <c r="CL141"/>
  <c r="CK141"/>
  <c r="CJ141"/>
  <c r="CI141"/>
  <c r="CH141"/>
  <c r="CG141"/>
  <c r="CF141"/>
  <c r="CE141"/>
  <c r="CD141"/>
  <c r="CC141"/>
  <c r="CB141"/>
  <c r="CO140"/>
  <c r="CP140" s="1"/>
  <c r="CN140"/>
  <c r="CM140"/>
  <c r="CK140"/>
  <c r="CL140" s="1"/>
  <c r="CJ140"/>
  <c r="CI140"/>
  <c r="CG140"/>
  <c r="CH140" s="1"/>
  <c r="CF140"/>
  <c r="CE140"/>
  <c r="CC140"/>
  <c r="CD140" s="1"/>
  <c r="CB140"/>
  <c r="CP139"/>
  <c r="CO139"/>
  <c r="CN139"/>
  <c r="CM139"/>
  <c r="CL139"/>
  <c r="CK139"/>
  <c r="CJ139"/>
  <c r="CI139"/>
  <c r="CH139"/>
  <c r="CG139"/>
  <c r="CF139"/>
  <c r="CE139"/>
  <c r="CD139"/>
  <c r="CC139"/>
  <c r="CB139"/>
  <c r="CP138"/>
  <c r="CO138"/>
  <c r="CM138"/>
  <c r="CN138" s="1"/>
  <c r="CL138"/>
  <c r="CK138"/>
  <c r="CI138"/>
  <c r="CJ138" s="1"/>
  <c r="CH138"/>
  <c r="CG138"/>
  <c r="CE138"/>
  <c r="CF138" s="1"/>
  <c r="CD138"/>
  <c r="CC138"/>
  <c r="CB138"/>
  <c r="CO137"/>
  <c r="CP137" s="1"/>
  <c r="CN137"/>
  <c r="CM137"/>
  <c r="CK137"/>
  <c r="CL137" s="1"/>
  <c r="CJ137"/>
  <c r="CI137"/>
  <c r="CG137"/>
  <c r="CH137" s="1"/>
  <c r="CF137"/>
  <c r="CE137"/>
  <c r="CC137"/>
  <c r="CD137" s="1"/>
  <c r="CB137"/>
  <c r="CO136"/>
  <c r="CP136" s="1"/>
  <c r="CN136"/>
  <c r="CM136"/>
  <c r="CK136"/>
  <c r="CL136" s="1"/>
  <c r="CJ136"/>
  <c r="CI136"/>
  <c r="CG136"/>
  <c r="CH136" s="1"/>
  <c r="CF136"/>
  <c r="CE136"/>
  <c r="CC136"/>
  <c r="CD136" s="1"/>
  <c r="CB136"/>
  <c r="CP135"/>
  <c r="CO135"/>
  <c r="CM135"/>
  <c r="CN135" s="1"/>
  <c r="CL135"/>
  <c r="CK135"/>
  <c r="CI135"/>
  <c r="CJ135" s="1"/>
  <c r="CH135"/>
  <c r="CG135"/>
  <c r="CE135"/>
  <c r="CF135" s="1"/>
  <c r="CD135"/>
  <c r="CC135"/>
  <c r="CB135"/>
  <c r="CP134"/>
  <c r="CO134"/>
  <c r="CM134"/>
  <c r="CN134" s="1"/>
  <c r="CK134"/>
  <c r="CL134" s="1"/>
  <c r="CI134"/>
  <c r="CJ134" s="1"/>
  <c r="CH134"/>
  <c r="CG134"/>
  <c r="CE134"/>
  <c r="CF134" s="1"/>
  <c r="CC134"/>
  <c r="CD134" s="1"/>
  <c r="CB134"/>
  <c r="CP133"/>
  <c r="CO133"/>
  <c r="CN133"/>
  <c r="CM133"/>
  <c r="CL133"/>
  <c r="CK133"/>
  <c r="CJ133"/>
  <c r="CI133"/>
  <c r="CH133"/>
  <c r="CG133"/>
  <c r="CF133"/>
  <c r="CE133"/>
  <c r="CD133"/>
  <c r="CC133"/>
  <c r="CB133"/>
  <c r="CO132"/>
  <c r="CP132" s="1"/>
  <c r="CN132"/>
  <c r="CM132"/>
  <c r="CK132"/>
  <c r="CL132" s="1"/>
  <c r="CI132"/>
  <c r="CJ132" s="1"/>
  <c r="CG132"/>
  <c r="CH132" s="1"/>
  <c r="CF132"/>
  <c r="CE132"/>
  <c r="CC132"/>
  <c r="CD132" s="1"/>
  <c r="CB132"/>
  <c r="CP131"/>
  <c r="CO131"/>
  <c r="CN131"/>
  <c r="CM131"/>
  <c r="CL131"/>
  <c r="CK131"/>
  <c r="CJ131"/>
  <c r="CI131"/>
  <c r="CH131"/>
  <c r="CG131"/>
  <c r="CF131"/>
  <c r="CE131"/>
  <c r="CD131"/>
  <c r="CC131"/>
  <c r="CB131"/>
  <c r="CO130"/>
  <c r="CP130" s="1"/>
  <c r="CM130"/>
  <c r="CN130" s="1"/>
  <c r="CL130"/>
  <c r="CK130"/>
  <c r="CI130"/>
  <c r="CJ130" s="1"/>
  <c r="CG130"/>
  <c r="CH130" s="1"/>
  <c r="CE130"/>
  <c r="CF130" s="1"/>
  <c r="CD130"/>
  <c r="CC130"/>
  <c r="CB130"/>
  <c r="CO129"/>
  <c r="CP129" s="1"/>
  <c r="CN129"/>
  <c r="CM129"/>
  <c r="CK129"/>
  <c r="CL129" s="1"/>
  <c r="CJ129"/>
  <c r="CI129"/>
  <c r="CG129"/>
  <c r="CH129" s="1"/>
  <c r="CF129"/>
  <c r="CE129"/>
  <c r="CC129"/>
  <c r="CD129" s="1"/>
  <c r="CB129"/>
  <c r="CO128"/>
  <c r="CP128" s="1"/>
  <c r="CM128"/>
  <c r="CN128" s="1"/>
  <c r="CK128"/>
  <c r="CL128" s="1"/>
  <c r="CJ128"/>
  <c r="CI128"/>
  <c r="CG128"/>
  <c r="CH128" s="1"/>
  <c r="CE128"/>
  <c r="CF128" s="1"/>
  <c r="CC128"/>
  <c r="CD128" s="1"/>
  <c r="CB128"/>
  <c r="CP127"/>
  <c r="CO127"/>
  <c r="CM127"/>
  <c r="CN127" s="1"/>
  <c r="CL127"/>
  <c r="CK127"/>
  <c r="CI127"/>
  <c r="CJ127" s="1"/>
  <c r="CH127"/>
  <c r="CG127"/>
  <c r="CE127"/>
  <c r="CF127" s="1"/>
  <c r="CD127"/>
  <c r="CC127"/>
  <c r="CB127"/>
  <c r="CN126"/>
  <c r="CM126"/>
  <c r="CK126"/>
  <c r="CL126" s="1"/>
  <c r="CI126"/>
  <c r="CJ126" s="1"/>
  <c r="CG126"/>
  <c r="CH126" s="1"/>
  <c r="CF126"/>
  <c r="CE126"/>
  <c r="CC126"/>
  <c r="CD126" s="1"/>
  <c r="CB126"/>
  <c r="CN125"/>
  <c r="CM125"/>
  <c r="CL125"/>
  <c r="CK125"/>
  <c r="CJ125"/>
  <c r="CI125"/>
  <c r="CH125"/>
  <c r="CG125"/>
  <c r="CF125"/>
  <c r="CE125"/>
  <c r="CD125"/>
  <c r="CC125"/>
  <c r="CB125"/>
  <c r="CM124"/>
  <c r="CN124" s="1"/>
  <c r="CL124"/>
  <c r="CK124"/>
  <c r="CI124"/>
  <c r="CJ124" s="1"/>
  <c r="CG124"/>
  <c r="CH124" s="1"/>
  <c r="CE124"/>
  <c r="CF124" s="1"/>
  <c r="CD124"/>
  <c r="CC124"/>
  <c r="CB124"/>
  <c r="CM123"/>
  <c r="CN123" s="1"/>
  <c r="CL123"/>
  <c r="CK123"/>
  <c r="CI123"/>
  <c r="CJ123" s="1"/>
  <c r="CH123"/>
  <c r="CG123"/>
  <c r="CE123"/>
  <c r="CF123" s="1"/>
  <c r="CD123"/>
  <c r="CC123"/>
  <c r="CB123"/>
  <c r="CN122"/>
  <c r="CM122"/>
  <c r="CK122"/>
  <c r="CL122" s="1"/>
  <c r="CI122"/>
  <c r="CJ122" s="1"/>
  <c r="CG122"/>
  <c r="CH122" s="1"/>
  <c r="CF122"/>
  <c r="CE122"/>
  <c r="CC122"/>
  <c r="CD122" s="1"/>
  <c r="CB122"/>
  <c r="CN121"/>
  <c r="CM121"/>
  <c r="CL121"/>
  <c r="CK121"/>
  <c r="CJ121"/>
  <c r="CI121"/>
  <c r="CH121"/>
  <c r="CG121"/>
  <c r="CF121"/>
  <c r="CE121"/>
  <c r="CD121"/>
  <c r="CC121"/>
  <c r="CB121"/>
  <c r="CM120"/>
  <c r="CN120" s="1"/>
  <c r="CL120"/>
  <c r="CK120"/>
  <c r="CI120"/>
  <c r="CJ120" s="1"/>
  <c r="CG120"/>
  <c r="CH120" s="1"/>
  <c r="CE120"/>
  <c r="CF120" s="1"/>
  <c r="CD120"/>
  <c r="CC120"/>
  <c r="CB120"/>
  <c r="CM119"/>
  <c r="CN119" s="1"/>
  <c r="CL119"/>
  <c r="CK119"/>
  <c r="CI119"/>
  <c r="CJ119" s="1"/>
  <c r="CH119"/>
  <c r="CG119"/>
  <c r="CE119"/>
  <c r="CF119" s="1"/>
  <c r="CD119"/>
  <c r="CC119"/>
  <c r="CB119"/>
  <c r="CN118"/>
  <c r="CM118"/>
  <c r="CK118"/>
  <c r="CL118" s="1"/>
  <c r="CI118"/>
  <c r="CJ118" s="1"/>
  <c r="CG118"/>
  <c r="CH118" s="1"/>
  <c r="CF118"/>
  <c r="CE118"/>
  <c r="CC118"/>
  <c r="CD118" s="1"/>
  <c r="CB118"/>
  <c r="CN117"/>
  <c r="CM117"/>
  <c r="CL117"/>
  <c r="CK117"/>
  <c r="CJ117"/>
  <c r="CI117"/>
  <c r="CH117"/>
  <c r="CG117"/>
  <c r="CF117"/>
  <c r="CE117"/>
  <c r="CD117"/>
  <c r="CC117"/>
  <c r="CB117"/>
  <c r="CM116"/>
  <c r="CN116" s="1"/>
  <c r="CL116"/>
  <c r="CK116"/>
  <c r="CI116"/>
  <c r="CJ116" s="1"/>
  <c r="CG116"/>
  <c r="CH116" s="1"/>
  <c r="CE116"/>
  <c r="CF116" s="1"/>
  <c r="CD116"/>
  <c r="CC116"/>
  <c r="CB116"/>
  <c r="CM115"/>
  <c r="CN115" s="1"/>
  <c r="CL115"/>
  <c r="CK115"/>
  <c r="CI115"/>
  <c r="CJ115" s="1"/>
  <c r="CH115"/>
  <c r="CG115"/>
  <c r="CE115"/>
  <c r="CF115" s="1"/>
  <c r="CD115"/>
  <c r="CC115"/>
  <c r="CB115"/>
  <c r="CN114"/>
  <c r="CM114"/>
  <c r="CK114"/>
  <c r="CL114" s="1"/>
  <c r="CI114"/>
  <c r="CJ114" s="1"/>
  <c r="CG114"/>
  <c r="CH114" s="1"/>
  <c r="CF114"/>
  <c r="CE114"/>
  <c r="CD114"/>
  <c r="CC114"/>
  <c r="CB114"/>
  <c r="CM113"/>
  <c r="CN113" s="1"/>
  <c r="CK113"/>
  <c r="CL113" s="1"/>
  <c r="CI113"/>
  <c r="CJ113" s="1"/>
  <c r="CG113"/>
  <c r="CH113" s="1"/>
  <c r="CE113"/>
  <c r="CF113" s="1"/>
  <c r="CC113"/>
  <c r="CD113" s="1"/>
  <c r="CB113"/>
  <c r="CN112"/>
  <c r="CM112"/>
  <c r="CL112"/>
  <c r="CK112"/>
  <c r="CJ112"/>
  <c r="CI112"/>
  <c r="CH112"/>
  <c r="CG112"/>
  <c r="CF112"/>
  <c r="CE112"/>
  <c r="CD112"/>
  <c r="CC112"/>
  <c r="CB112"/>
  <c r="CM111"/>
  <c r="CN111" s="1"/>
  <c r="CK111"/>
  <c r="CL111" s="1"/>
  <c r="CI111"/>
  <c r="CJ111" s="1"/>
  <c r="CG111"/>
  <c r="CH111" s="1"/>
  <c r="CE111"/>
  <c r="CF111" s="1"/>
  <c r="CC111"/>
  <c r="CD111" s="1"/>
  <c r="CB111"/>
  <c r="CN110"/>
  <c r="CM110"/>
  <c r="CL110"/>
  <c r="CK110"/>
  <c r="CJ110"/>
  <c r="CI110"/>
  <c r="CH110"/>
  <c r="CG110"/>
  <c r="CF110"/>
  <c r="CE110"/>
  <c r="CD110"/>
  <c r="CC110"/>
  <c r="CB110"/>
  <c r="CM109"/>
  <c r="CN109" s="1"/>
  <c r="CK109"/>
  <c r="CL109" s="1"/>
  <c r="CI109"/>
  <c r="CJ109" s="1"/>
  <c r="CG109"/>
  <c r="CH109" s="1"/>
  <c r="CE109"/>
  <c r="CF109" s="1"/>
  <c r="CC109"/>
  <c r="CD109" s="1"/>
  <c r="CB109"/>
  <c r="CN108"/>
  <c r="CM108"/>
  <c r="CL108"/>
  <c r="CK108"/>
  <c r="CJ108"/>
  <c r="CI108"/>
  <c r="CH108"/>
  <c r="CG108"/>
  <c r="CF108"/>
  <c r="CE108"/>
  <c r="CD108"/>
  <c r="CC108"/>
  <c r="CB108"/>
  <c r="CM107"/>
  <c r="CN107" s="1"/>
  <c r="CK107"/>
  <c r="CL107" s="1"/>
  <c r="CI107"/>
  <c r="CJ107" s="1"/>
  <c r="CG107"/>
  <c r="CH107" s="1"/>
  <c r="CE107"/>
  <c r="CF107" s="1"/>
  <c r="CC107"/>
  <c r="CD107" s="1"/>
  <c r="CB107"/>
  <c r="CN106"/>
  <c r="CM106"/>
  <c r="CL106"/>
  <c r="CK106"/>
  <c r="CJ106"/>
  <c r="CI106"/>
  <c r="CH106"/>
  <c r="CG106"/>
  <c r="CF106"/>
  <c r="CE106"/>
  <c r="CD106"/>
  <c r="CC106"/>
  <c r="CB106"/>
  <c r="CM105"/>
  <c r="CN105" s="1"/>
  <c r="CK105"/>
  <c r="CL105" s="1"/>
  <c r="CI105"/>
  <c r="CJ105" s="1"/>
  <c r="CG105"/>
  <c r="CH105" s="1"/>
  <c r="CE105"/>
  <c r="CF105" s="1"/>
  <c r="CC105"/>
  <c r="CD105" s="1"/>
  <c r="CB105"/>
  <c r="CN104"/>
  <c r="CM104"/>
  <c r="CL104"/>
  <c r="CK104"/>
  <c r="CJ104"/>
  <c r="CI104"/>
  <c r="CH104"/>
  <c r="CG104"/>
  <c r="CF104"/>
  <c r="CE104"/>
  <c r="CD104"/>
  <c r="CC104"/>
  <c r="CB104"/>
  <c r="CM103"/>
  <c r="CN103" s="1"/>
  <c r="CK103"/>
  <c r="CL103" s="1"/>
  <c r="CI103"/>
  <c r="CJ103" s="1"/>
  <c r="CG103"/>
  <c r="CH103" s="1"/>
  <c r="CE103"/>
  <c r="CF103" s="1"/>
  <c r="CC103"/>
  <c r="CD103" s="1"/>
  <c r="CB103"/>
  <c r="CN102"/>
  <c r="CM102"/>
  <c r="CL102"/>
  <c r="CK102"/>
  <c r="CJ102"/>
  <c r="CI102"/>
  <c r="CH102"/>
  <c r="CG102"/>
  <c r="CF102"/>
  <c r="CE102"/>
  <c r="CD102"/>
  <c r="CC102"/>
  <c r="CB102"/>
  <c r="CM101"/>
  <c r="CN101" s="1"/>
  <c r="CK101"/>
  <c r="CL101" s="1"/>
  <c r="CI101"/>
  <c r="CJ101" s="1"/>
  <c r="CG101"/>
  <c r="CH101" s="1"/>
  <c r="CE101"/>
  <c r="CF101" s="1"/>
  <c r="CC101"/>
  <c r="CD101" s="1"/>
  <c r="CB101"/>
  <c r="CN100"/>
  <c r="CM100"/>
  <c r="CL100"/>
  <c r="CK100"/>
  <c r="CJ100"/>
  <c r="CI100"/>
  <c r="CH100"/>
  <c r="CG100"/>
  <c r="CF100"/>
  <c r="CE100"/>
  <c r="CD100"/>
  <c r="CC100"/>
  <c r="CB100"/>
  <c r="CM99"/>
  <c r="CN99" s="1"/>
  <c r="CK99"/>
  <c r="CL99" s="1"/>
  <c r="CI99"/>
  <c r="CJ99" s="1"/>
  <c r="CG99"/>
  <c r="CH99" s="1"/>
  <c r="CE99"/>
  <c r="CF99" s="1"/>
  <c r="CC99"/>
  <c r="CD99" s="1"/>
  <c r="CB99"/>
  <c r="CN98"/>
  <c r="CM98"/>
  <c r="CL98"/>
  <c r="CK98"/>
  <c r="CJ98"/>
  <c r="CI98"/>
  <c r="CH98"/>
  <c r="CG98"/>
  <c r="CF98"/>
  <c r="CE98"/>
  <c r="CD98"/>
  <c r="CC98"/>
  <c r="CB98"/>
  <c r="CM97"/>
  <c r="CN97" s="1"/>
  <c r="CK97"/>
  <c r="CL97" s="1"/>
  <c r="CI97"/>
  <c r="CJ97" s="1"/>
  <c r="CG97"/>
  <c r="CH97" s="1"/>
  <c r="CE97"/>
  <c r="CF97" s="1"/>
  <c r="CC97"/>
  <c r="CD97" s="1"/>
  <c r="CB97"/>
  <c r="CN96"/>
  <c r="CM96"/>
  <c r="CL96"/>
  <c r="CK96"/>
  <c r="CJ96"/>
  <c r="CI96"/>
  <c r="CH96"/>
  <c r="CG96"/>
  <c r="CF96"/>
  <c r="CE96"/>
  <c r="CD96"/>
  <c r="CC96"/>
  <c r="CB96"/>
  <c r="CM95"/>
  <c r="CN95" s="1"/>
  <c r="CK95"/>
  <c r="CL95" s="1"/>
  <c r="CI95"/>
  <c r="CJ95" s="1"/>
  <c r="CG95"/>
  <c r="CH95" s="1"/>
  <c r="CE95"/>
  <c r="CF95" s="1"/>
  <c r="CC95"/>
  <c r="CD95" s="1"/>
  <c r="CB95"/>
  <c r="CN94"/>
  <c r="CM94"/>
  <c r="CL94"/>
  <c r="CK94"/>
  <c r="CJ94"/>
  <c r="CI94"/>
  <c r="CH94"/>
  <c r="CG94"/>
  <c r="CF94"/>
  <c r="CE94"/>
  <c r="CD94"/>
  <c r="CC94"/>
  <c r="CB94"/>
  <c r="CM93"/>
  <c r="CN93" s="1"/>
  <c r="CK93"/>
  <c r="CL93" s="1"/>
  <c r="CI93"/>
  <c r="CJ93" s="1"/>
  <c r="CG93"/>
  <c r="CH93" s="1"/>
  <c r="CE93"/>
  <c r="CF93" s="1"/>
  <c r="CC93"/>
  <c r="CD93" s="1"/>
  <c r="CB93"/>
  <c r="CN92"/>
  <c r="CM92"/>
  <c r="CL92"/>
  <c r="CK92"/>
  <c r="CJ92"/>
  <c r="CI92"/>
  <c r="CH92"/>
  <c r="CG92"/>
  <c r="CF92"/>
  <c r="CE92"/>
  <c r="CD92"/>
  <c r="CC92"/>
  <c r="CB92"/>
  <c r="CM91"/>
  <c r="CN91" s="1"/>
  <c r="CK91"/>
  <c r="CL91" s="1"/>
  <c r="CI91"/>
  <c r="CJ91" s="1"/>
  <c r="CG91"/>
  <c r="CH91" s="1"/>
  <c r="CE91"/>
  <c r="CF91" s="1"/>
  <c r="CC91"/>
  <c r="CD91" s="1"/>
  <c r="CB91"/>
  <c r="CN90"/>
  <c r="CM90"/>
  <c r="CL90"/>
  <c r="CK90"/>
  <c r="CJ90"/>
  <c r="CI90"/>
  <c r="CH90"/>
  <c r="CG90"/>
  <c r="CF90"/>
  <c r="CE90"/>
  <c r="CD90"/>
  <c r="CC90"/>
  <c r="CB90"/>
  <c r="CM89"/>
  <c r="CN89" s="1"/>
  <c r="CK89"/>
  <c r="CL89" s="1"/>
  <c r="CI89"/>
  <c r="CJ89" s="1"/>
  <c r="CG89"/>
  <c r="CH89" s="1"/>
  <c r="CE89"/>
  <c r="CF89" s="1"/>
  <c r="CC89"/>
  <c r="CD89" s="1"/>
  <c r="CB89"/>
  <c r="CN88"/>
  <c r="CM88"/>
  <c r="CL88"/>
  <c r="CK88"/>
  <c r="CJ88"/>
  <c r="CI88"/>
  <c r="CH88"/>
  <c r="CG88"/>
  <c r="CF88"/>
  <c r="CE88"/>
  <c r="CD88"/>
  <c r="CC88"/>
  <c r="CB88"/>
  <c r="CM87"/>
  <c r="CN87" s="1"/>
  <c r="CK87"/>
  <c r="CL87" s="1"/>
  <c r="CI87"/>
  <c r="CJ87" s="1"/>
  <c r="CG87"/>
  <c r="CH87" s="1"/>
  <c r="CE87"/>
  <c r="CF87" s="1"/>
  <c r="CC87"/>
  <c r="CD87" s="1"/>
  <c r="CB87"/>
  <c r="CN86"/>
  <c r="CM86"/>
  <c r="CL86"/>
  <c r="CK86"/>
  <c r="CJ86"/>
  <c r="CI86"/>
  <c r="CH86"/>
  <c r="CG86"/>
  <c r="CF86"/>
  <c r="CE86"/>
  <c r="CD86"/>
  <c r="CC86"/>
  <c r="CB86"/>
  <c r="CM85"/>
  <c r="CN85" s="1"/>
  <c r="CK85"/>
  <c r="CL85" s="1"/>
  <c r="CI85"/>
  <c r="CJ85" s="1"/>
  <c r="CG85"/>
  <c r="CH85" s="1"/>
  <c r="CE85"/>
  <c r="CF85" s="1"/>
  <c r="CC85"/>
  <c r="CD85" s="1"/>
  <c r="CB85"/>
  <c r="CN84"/>
  <c r="CM84"/>
  <c r="CL84"/>
  <c r="CK84"/>
  <c r="CJ84"/>
  <c r="CI84"/>
  <c r="CH84"/>
  <c r="CG84"/>
  <c r="CF84"/>
  <c r="CE84"/>
  <c r="CD84"/>
  <c r="CC84"/>
  <c r="CB84"/>
  <c r="CM83"/>
  <c r="CN83" s="1"/>
  <c r="CK83"/>
  <c r="CL83" s="1"/>
  <c r="CI83"/>
  <c r="CJ83" s="1"/>
  <c r="CG83"/>
  <c r="CH83" s="1"/>
  <c r="CE83"/>
  <c r="CF83" s="1"/>
  <c r="CC83"/>
  <c r="CD83" s="1"/>
  <c r="CB83"/>
  <c r="CN82"/>
  <c r="CM82"/>
  <c r="CL82"/>
  <c r="CK82"/>
  <c r="CJ82"/>
  <c r="CI82"/>
  <c r="CH82"/>
  <c r="CG82"/>
  <c r="CF82"/>
  <c r="CE82"/>
  <c r="CD82"/>
  <c r="CC82"/>
  <c r="CB82"/>
  <c r="CM81"/>
  <c r="CN81" s="1"/>
  <c r="CK81"/>
  <c r="CL81" s="1"/>
  <c r="CI81"/>
  <c r="CJ81" s="1"/>
  <c r="CG81"/>
  <c r="CH81" s="1"/>
  <c r="CE81"/>
  <c r="CF81" s="1"/>
  <c r="CC81"/>
  <c r="CD81" s="1"/>
  <c r="CB81"/>
  <c r="CN80"/>
  <c r="CM80"/>
  <c r="CL80"/>
  <c r="CK80"/>
  <c r="CJ80"/>
  <c r="CI80"/>
  <c r="CH80"/>
  <c r="CG80"/>
  <c r="CF80"/>
  <c r="CE80"/>
  <c r="CD80"/>
  <c r="CC80"/>
  <c r="CB80"/>
  <c r="CM79"/>
  <c r="CN79" s="1"/>
  <c r="CK79"/>
  <c r="CL79" s="1"/>
  <c r="CI79"/>
  <c r="CJ79" s="1"/>
  <c r="CG79"/>
  <c r="CH79" s="1"/>
  <c r="CE79"/>
  <c r="CF79" s="1"/>
  <c r="CC79"/>
  <c r="CD79" s="1"/>
  <c r="CB79"/>
  <c r="CN78"/>
  <c r="CM78"/>
  <c r="CL78"/>
  <c r="CK78"/>
  <c r="CJ78"/>
  <c r="CI78"/>
  <c r="CH78"/>
  <c r="CG78"/>
  <c r="CF78"/>
  <c r="CE78"/>
  <c r="CD78"/>
  <c r="CC78"/>
  <c r="CB78"/>
  <c r="CM77"/>
  <c r="CN77" s="1"/>
  <c r="CK77"/>
  <c r="CL77" s="1"/>
  <c r="CI77"/>
  <c r="CJ77" s="1"/>
  <c r="CG77"/>
  <c r="CH77" s="1"/>
  <c r="CE77"/>
  <c r="CF77" s="1"/>
  <c r="CC77"/>
  <c r="CD77" s="1"/>
  <c r="CB77"/>
  <c r="CN76"/>
  <c r="CM76"/>
  <c r="CL76"/>
  <c r="CK76"/>
  <c r="CJ76"/>
  <c r="CI76"/>
  <c r="CH76"/>
  <c r="CG76"/>
  <c r="CF76"/>
  <c r="CE76"/>
  <c r="CD76"/>
  <c r="CC76"/>
  <c r="CB76"/>
  <c r="CM75"/>
  <c r="CN75" s="1"/>
  <c r="CK75"/>
  <c r="CL75" s="1"/>
  <c r="CI75"/>
  <c r="CJ75" s="1"/>
  <c r="CG75"/>
  <c r="CH75" s="1"/>
  <c r="CE75"/>
  <c r="CF75" s="1"/>
  <c r="CC75"/>
  <c r="CD75" s="1"/>
  <c r="CB75"/>
  <c r="CN74"/>
  <c r="CM74"/>
  <c r="CL74"/>
  <c r="CK74"/>
  <c r="CJ74"/>
  <c r="CI74"/>
  <c r="CH74"/>
  <c r="CG74"/>
  <c r="CF74"/>
  <c r="CE74"/>
  <c r="CD74"/>
  <c r="CC74"/>
  <c r="CB74"/>
  <c r="CM73"/>
  <c r="CN73" s="1"/>
  <c r="CK73"/>
  <c r="CL73" s="1"/>
  <c r="CI73"/>
  <c r="CJ73" s="1"/>
  <c r="CG73"/>
  <c r="CH73" s="1"/>
  <c r="CE73"/>
  <c r="CF73" s="1"/>
  <c r="CC73"/>
  <c r="CD73" s="1"/>
  <c r="CB73"/>
  <c r="CN72"/>
  <c r="CM72"/>
  <c r="CL72"/>
  <c r="CK72"/>
  <c r="CJ72"/>
  <c r="CI72"/>
  <c r="CH72"/>
  <c r="CG72"/>
  <c r="CF72"/>
  <c r="CE72"/>
  <c r="CD72"/>
  <c r="CC72"/>
  <c r="CB72"/>
  <c r="CM71"/>
  <c r="CN71" s="1"/>
  <c r="CK71"/>
  <c r="CL71" s="1"/>
  <c r="CI71"/>
  <c r="CJ71" s="1"/>
  <c r="CG71"/>
  <c r="CH71" s="1"/>
  <c r="CE71"/>
  <c r="CF71" s="1"/>
  <c r="CC71"/>
  <c r="CD71" s="1"/>
  <c r="CB71"/>
  <c r="CN70"/>
  <c r="CM70"/>
  <c r="CL70"/>
  <c r="CK70"/>
  <c r="CJ70"/>
  <c r="CI70"/>
  <c r="CH70"/>
  <c r="CG70"/>
  <c r="CF70"/>
  <c r="CE70"/>
  <c r="CD70"/>
  <c r="CC70"/>
  <c r="CB70"/>
  <c r="CM69"/>
  <c r="CN69" s="1"/>
  <c r="CK69"/>
  <c r="CL69" s="1"/>
  <c r="CI69"/>
  <c r="CJ69" s="1"/>
  <c r="CG69"/>
  <c r="CH69" s="1"/>
  <c r="CE69"/>
  <c r="CF69" s="1"/>
  <c r="CC69"/>
  <c r="CD69" s="1"/>
  <c r="CB69"/>
  <c r="CN68"/>
  <c r="CM68"/>
  <c r="CL68"/>
  <c r="CK68"/>
  <c r="CJ68"/>
  <c r="CI68"/>
  <c r="CH68"/>
  <c r="CG68"/>
  <c r="CF68"/>
  <c r="CE68"/>
  <c r="CD68"/>
  <c r="CC68"/>
  <c r="CB68"/>
  <c r="CM67"/>
  <c r="CN67" s="1"/>
  <c r="CK67"/>
  <c r="CL67" s="1"/>
  <c r="CI67"/>
  <c r="CJ67" s="1"/>
  <c r="CG67"/>
  <c r="CH67" s="1"/>
  <c r="CE67"/>
  <c r="CF67" s="1"/>
  <c r="CC67"/>
  <c r="CD67" s="1"/>
  <c r="CB67"/>
  <c r="CN66"/>
  <c r="CM66"/>
  <c r="CL66"/>
  <c r="CK66"/>
  <c r="CJ66"/>
  <c r="CI66"/>
  <c r="CH66"/>
  <c r="CG66"/>
  <c r="CF66"/>
  <c r="CE66"/>
  <c r="CD66"/>
  <c r="CC66"/>
  <c r="CB66"/>
  <c r="CM65"/>
  <c r="CN65" s="1"/>
  <c r="CK65"/>
  <c r="CL65" s="1"/>
  <c r="CI65"/>
  <c r="CJ65" s="1"/>
  <c r="CG65"/>
  <c r="CH65" s="1"/>
  <c r="CE65"/>
  <c r="CF65" s="1"/>
  <c r="CC65"/>
  <c r="CD65" s="1"/>
  <c r="CB65"/>
  <c r="CN64"/>
  <c r="CM64"/>
  <c r="CL64"/>
  <c r="CK64"/>
  <c r="CJ64"/>
  <c r="CI64"/>
  <c r="CH64"/>
  <c r="CG64"/>
  <c r="CF64"/>
  <c r="CE64"/>
  <c r="CD64"/>
  <c r="CC64"/>
  <c r="CB64"/>
  <c r="CM63"/>
  <c r="CN63" s="1"/>
  <c r="CK63"/>
  <c r="CL63" s="1"/>
  <c r="CI63"/>
  <c r="CJ63" s="1"/>
  <c r="CG63"/>
  <c r="CH63" s="1"/>
  <c r="CE63"/>
  <c r="CF63" s="1"/>
  <c r="CC63"/>
  <c r="CD63" s="1"/>
  <c r="CB63"/>
  <c r="CN62"/>
  <c r="CM62"/>
  <c r="CL62"/>
  <c r="CK62"/>
  <c r="CJ62"/>
  <c r="CI62"/>
  <c r="CH62"/>
  <c r="CG62"/>
  <c r="CF62"/>
  <c r="CE62"/>
  <c r="CD62"/>
  <c r="CC62"/>
  <c r="CB62"/>
  <c r="CM61"/>
  <c r="CN61" s="1"/>
  <c r="CK61"/>
  <c r="CL61" s="1"/>
  <c r="CI61"/>
  <c r="CJ61" s="1"/>
  <c r="CG61"/>
  <c r="CH61" s="1"/>
  <c r="CE61"/>
  <c r="CF61" s="1"/>
  <c r="CC61"/>
  <c r="CD61" s="1"/>
  <c r="CB61"/>
  <c r="CN60"/>
  <c r="CM60"/>
  <c r="CL60"/>
  <c r="CK60"/>
  <c r="CJ60"/>
  <c r="CI60"/>
  <c r="CH60"/>
  <c r="CG60"/>
  <c r="CF60"/>
  <c r="CE60"/>
  <c r="CD60"/>
  <c r="CC60"/>
  <c r="CB60"/>
  <c r="CM59"/>
  <c r="CN59" s="1"/>
  <c r="CK59"/>
  <c r="CL59" s="1"/>
  <c r="CI59"/>
  <c r="CJ59" s="1"/>
  <c r="CG59"/>
  <c r="CH59" s="1"/>
  <c r="CE59"/>
  <c r="CF59" s="1"/>
  <c r="CC59"/>
  <c r="CD59" s="1"/>
  <c r="CB59"/>
  <c r="CN58"/>
  <c r="CM58"/>
  <c r="CL58"/>
  <c r="CK58"/>
  <c r="CJ58"/>
  <c r="CI58"/>
  <c r="CH58"/>
  <c r="CG58"/>
  <c r="CF58"/>
  <c r="CE58"/>
  <c r="CD58"/>
  <c r="CC58"/>
  <c r="CB58"/>
  <c r="CM57"/>
  <c r="CN57" s="1"/>
  <c r="CK57"/>
  <c r="CL57" s="1"/>
  <c r="CI57"/>
  <c r="CJ57" s="1"/>
  <c r="CG57"/>
  <c r="CH57" s="1"/>
  <c r="CE57"/>
  <c r="CF57" s="1"/>
  <c r="CC57"/>
  <c r="CD57" s="1"/>
  <c r="CB57"/>
  <c r="CN56"/>
  <c r="CM56"/>
  <c r="CL56"/>
  <c r="CK56"/>
  <c r="CJ56"/>
  <c r="CI56"/>
  <c r="CH56"/>
  <c r="CG56"/>
  <c r="CF56"/>
  <c r="CE56"/>
  <c r="CD56"/>
  <c r="CC56"/>
  <c r="CB56"/>
  <c r="CM55"/>
  <c r="CN55" s="1"/>
  <c r="CK55"/>
  <c r="CL55" s="1"/>
  <c r="CI55"/>
  <c r="CJ55" s="1"/>
  <c r="CG55"/>
  <c r="CH55" s="1"/>
  <c r="CE55"/>
  <c r="CF55" s="1"/>
  <c r="CC55"/>
  <c r="CD55" s="1"/>
  <c r="CB55"/>
  <c r="CN54"/>
  <c r="CM54"/>
  <c r="CL54"/>
  <c r="CK54"/>
  <c r="CJ54"/>
  <c r="CI54"/>
  <c r="CH54"/>
  <c r="CG54"/>
  <c r="CF54"/>
  <c r="CE54"/>
  <c r="CD54"/>
  <c r="CC54"/>
  <c r="CB54"/>
  <c r="CM53"/>
  <c r="CN53" s="1"/>
  <c r="CK53"/>
  <c r="CL53" s="1"/>
  <c r="CI53"/>
  <c r="CJ53" s="1"/>
  <c r="CG53"/>
  <c r="CH53" s="1"/>
  <c r="CE53"/>
  <c r="CF53" s="1"/>
  <c r="CC53"/>
  <c r="CD53" s="1"/>
  <c r="CB53"/>
  <c r="CN52"/>
  <c r="CM52"/>
  <c r="CL52"/>
  <c r="CK52"/>
  <c r="CJ52"/>
  <c r="CI52"/>
  <c r="CH52"/>
  <c r="CG52"/>
  <c r="CF52"/>
  <c r="CE52"/>
  <c r="CD52"/>
  <c r="CC52"/>
  <c r="CB52"/>
  <c r="CM51"/>
  <c r="CN51" s="1"/>
  <c r="CK51"/>
  <c r="CL51" s="1"/>
  <c r="CI51"/>
  <c r="CJ51" s="1"/>
  <c r="CG51"/>
  <c r="CH51" s="1"/>
  <c r="CE51"/>
  <c r="CF51" s="1"/>
  <c r="CC51"/>
  <c r="CD51" s="1"/>
  <c r="CB51"/>
  <c r="CN50"/>
  <c r="CM50"/>
  <c r="CL50"/>
  <c r="CK50"/>
  <c r="CJ50"/>
  <c r="CI50"/>
  <c r="CH50"/>
  <c r="CG50"/>
  <c r="CF50"/>
  <c r="CE50"/>
  <c r="CD50"/>
  <c r="CC50"/>
  <c r="CB50"/>
  <c r="CM49"/>
  <c r="CN49" s="1"/>
  <c r="CK49"/>
  <c r="CL49" s="1"/>
  <c r="CI49"/>
  <c r="CJ49" s="1"/>
  <c r="CG49"/>
  <c r="CH49" s="1"/>
  <c r="CE49"/>
  <c r="CF49" s="1"/>
  <c r="CC49"/>
  <c r="CD49" s="1"/>
  <c r="CB49"/>
  <c r="CN48"/>
  <c r="CM48"/>
  <c r="CL48"/>
  <c r="CK48"/>
  <c r="CJ48"/>
  <c r="CI48"/>
  <c r="CH48"/>
  <c r="CG48"/>
  <c r="CF48"/>
  <c r="CE48"/>
  <c r="CD48"/>
  <c r="CC48"/>
  <c r="CB48"/>
  <c r="CM47"/>
  <c r="CN47" s="1"/>
  <c r="CK47"/>
  <c r="CL47" s="1"/>
  <c r="CI47"/>
  <c r="CJ47" s="1"/>
  <c r="CG47"/>
  <c r="CH47" s="1"/>
  <c r="CE47"/>
  <c r="CF47" s="1"/>
  <c r="CC47"/>
  <c r="CD47" s="1"/>
  <c r="CB47"/>
  <c r="CN46"/>
  <c r="CM46"/>
  <c r="CL46"/>
  <c r="CK46"/>
  <c r="CJ46"/>
  <c r="CI46"/>
  <c r="CH46"/>
  <c r="CG46"/>
  <c r="CF46"/>
  <c r="CE46"/>
  <c r="CD46"/>
  <c r="CC46"/>
  <c r="CB46"/>
  <c r="CM45"/>
  <c r="CN45" s="1"/>
  <c r="CK45"/>
  <c r="CL45" s="1"/>
  <c r="CI45"/>
  <c r="CJ45" s="1"/>
  <c r="CG45"/>
  <c r="CH45" s="1"/>
  <c r="CE45"/>
  <c r="CF45" s="1"/>
  <c r="CC45"/>
  <c r="CD45" s="1"/>
  <c r="CB45"/>
  <c r="CN44"/>
  <c r="CM44"/>
  <c r="CL44"/>
  <c r="CK44"/>
  <c r="CJ44"/>
  <c r="CI44"/>
  <c r="CH44"/>
  <c r="CG44"/>
  <c r="CF44"/>
  <c r="CE44"/>
  <c r="CD44"/>
  <c r="CC44"/>
  <c r="CB44"/>
  <c r="CM43"/>
  <c r="CN43" s="1"/>
  <c r="CK43"/>
  <c r="CL43" s="1"/>
  <c r="CI43"/>
  <c r="CJ43" s="1"/>
  <c r="CG43"/>
  <c r="CH43" s="1"/>
  <c r="CE43"/>
  <c r="CF43" s="1"/>
  <c r="CC43"/>
  <c r="CD43" s="1"/>
  <c r="CB43"/>
  <c r="CN42"/>
  <c r="CM42"/>
  <c r="CL42"/>
  <c r="CK42"/>
  <c r="CJ42"/>
  <c r="CI42"/>
  <c r="CH42"/>
  <c r="CG42"/>
  <c r="CF42"/>
  <c r="CE42"/>
  <c r="CD42"/>
  <c r="CC42"/>
  <c r="CB42"/>
  <c r="CM41"/>
  <c r="CN41" s="1"/>
  <c r="CK41"/>
  <c r="CL41" s="1"/>
  <c r="CI41"/>
  <c r="CJ41" s="1"/>
  <c r="CG41"/>
  <c r="CH41" s="1"/>
  <c r="CE41"/>
  <c r="CF41" s="1"/>
  <c r="CC41"/>
  <c r="CD41" s="1"/>
  <c r="CB41"/>
  <c r="CN40"/>
  <c r="CM40"/>
  <c r="CL40"/>
  <c r="CK40"/>
  <c r="CJ40"/>
  <c r="CI40"/>
  <c r="CH40"/>
  <c r="CG40"/>
  <c r="CF40"/>
  <c r="CE40"/>
  <c r="CD40"/>
  <c r="CC40"/>
  <c r="CB40"/>
  <c r="CM39"/>
  <c r="CN39" s="1"/>
  <c r="CK39"/>
  <c r="CL39" s="1"/>
  <c r="CI39"/>
  <c r="CJ39" s="1"/>
  <c r="CG39"/>
  <c r="CH39" s="1"/>
  <c r="CE39"/>
  <c r="CF39" s="1"/>
  <c r="CC39"/>
  <c r="CD39" s="1"/>
  <c r="CB39"/>
  <c r="CN38"/>
  <c r="CM38"/>
  <c r="CL38"/>
  <c r="CK38"/>
  <c r="CJ38"/>
  <c r="CI38"/>
  <c r="CH38"/>
  <c r="CG38"/>
  <c r="CF38"/>
  <c r="CE38"/>
  <c r="CD38"/>
  <c r="CC38"/>
  <c r="CB38"/>
  <c r="CM37"/>
  <c r="CN37" s="1"/>
  <c r="CK37"/>
  <c r="CL37" s="1"/>
  <c r="CI37"/>
  <c r="CJ37" s="1"/>
  <c r="CG37"/>
  <c r="CH37" s="1"/>
  <c r="CE37"/>
  <c r="CF37" s="1"/>
  <c r="CC37"/>
  <c r="CD37" s="1"/>
  <c r="CB37"/>
  <c r="CN36"/>
  <c r="CM36"/>
  <c r="CL36"/>
  <c r="CK36"/>
  <c r="CJ36"/>
  <c r="CI36"/>
  <c r="CH36"/>
  <c r="CG36"/>
  <c r="CF36"/>
  <c r="CE36"/>
  <c r="CD36"/>
  <c r="CC36"/>
  <c r="CB36"/>
  <c r="CM35"/>
  <c r="CN35" s="1"/>
  <c r="CK35"/>
  <c r="CL35" s="1"/>
  <c r="CI35"/>
  <c r="CJ35" s="1"/>
  <c r="CG35"/>
  <c r="CH35" s="1"/>
  <c r="CE35"/>
  <c r="CF35" s="1"/>
  <c r="CC35"/>
  <c r="CD35" s="1"/>
  <c r="CB35"/>
  <c r="CN34"/>
  <c r="CM34"/>
  <c r="CL34"/>
  <c r="CK34"/>
  <c r="CJ34"/>
  <c r="CI34"/>
  <c r="CH34"/>
  <c r="CG34"/>
  <c r="CF34"/>
  <c r="CE34"/>
  <c r="CD34"/>
  <c r="CC34"/>
  <c r="CB34"/>
  <c r="CM33"/>
  <c r="CN33" s="1"/>
  <c r="CK33"/>
  <c r="CL33" s="1"/>
  <c r="CI33"/>
  <c r="CJ33" s="1"/>
  <c r="CG33"/>
  <c r="CH33" s="1"/>
  <c r="CE33"/>
  <c r="CF33" s="1"/>
  <c r="CC33"/>
  <c r="CD33" s="1"/>
  <c r="CB33"/>
  <c r="CN32"/>
  <c r="CM32"/>
  <c r="CL32"/>
  <c r="CK32"/>
  <c r="CJ32"/>
  <c r="CI32"/>
  <c r="CH32"/>
  <c r="CG32"/>
  <c r="CF32"/>
  <c r="CE32"/>
  <c r="CD32"/>
  <c r="CC32"/>
  <c r="CB32"/>
  <c r="CM31"/>
  <c r="CN31" s="1"/>
  <c r="CK31"/>
  <c r="CL31" s="1"/>
  <c r="CI31"/>
  <c r="CJ31" s="1"/>
  <c r="CG31"/>
  <c r="CH31" s="1"/>
  <c r="CE31"/>
  <c r="CF31" s="1"/>
  <c r="CC31"/>
  <c r="CD31" s="1"/>
  <c r="CB31"/>
  <c r="CN30"/>
  <c r="CM30"/>
  <c r="CL30"/>
  <c r="CK30"/>
  <c r="CJ30"/>
  <c r="CI30"/>
  <c r="CH30"/>
  <c r="CG30"/>
  <c r="CF30"/>
  <c r="CE30"/>
  <c r="CD30"/>
  <c r="CC30"/>
  <c r="CB30"/>
  <c r="CM29"/>
  <c r="CN29" s="1"/>
  <c r="CK29"/>
  <c r="CL29" s="1"/>
  <c r="CI29"/>
  <c r="CJ29" s="1"/>
  <c r="CG29"/>
  <c r="CH29" s="1"/>
  <c r="CE29"/>
  <c r="CF29" s="1"/>
  <c r="CC29"/>
  <c r="CD29" s="1"/>
  <c r="CB29"/>
  <c r="CN28"/>
  <c r="CM28"/>
  <c r="CL28"/>
  <c r="CK28"/>
  <c r="CJ28"/>
  <c r="CI28"/>
  <c r="CH28"/>
  <c r="CG28"/>
  <c r="CF28"/>
  <c r="CE28"/>
  <c r="CD28"/>
  <c r="CC28"/>
  <c r="CB28"/>
  <c r="CM27"/>
  <c r="CN27" s="1"/>
  <c r="CK27"/>
  <c r="CL27" s="1"/>
  <c r="CI27"/>
  <c r="CJ27" s="1"/>
  <c r="CG27"/>
  <c r="CH27" s="1"/>
  <c r="CE27"/>
  <c r="CF27" s="1"/>
  <c r="CC27"/>
  <c r="CD27" s="1"/>
  <c r="CB27"/>
  <c r="CN26"/>
  <c r="CM26"/>
  <c r="CL26"/>
  <c r="CK26"/>
  <c r="CJ26"/>
  <c r="CI26"/>
  <c r="CH26"/>
  <c r="CG26"/>
  <c r="CF26"/>
  <c r="CE26"/>
  <c r="CD26"/>
  <c r="CC26"/>
  <c r="CB26"/>
  <c r="CM25"/>
  <c r="CN25" s="1"/>
  <c r="CK25"/>
  <c r="CL25" s="1"/>
  <c r="CI25"/>
  <c r="CJ25" s="1"/>
  <c r="CG25"/>
  <c r="CH25" s="1"/>
  <c r="CE25"/>
  <c r="CF25" s="1"/>
  <c r="CC25"/>
  <c r="CD25" s="1"/>
  <c r="CB25"/>
  <c r="CN24"/>
  <c r="CM24"/>
  <c r="CL24"/>
  <c r="CK24"/>
  <c r="CJ24"/>
  <c r="CI24"/>
  <c r="CH24"/>
  <c r="CG24"/>
  <c r="CF24"/>
  <c r="CE24"/>
  <c r="CD24"/>
  <c r="CC24"/>
  <c r="CB24"/>
  <c r="CM23"/>
  <c r="CN23" s="1"/>
  <c r="CK23"/>
  <c r="CL23" s="1"/>
  <c r="CI23"/>
  <c r="CJ23" s="1"/>
  <c r="CG23"/>
  <c r="CH23" s="1"/>
  <c r="CE23"/>
  <c r="CF23" s="1"/>
  <c r="CC23"/>
  <c r="CD23" s="1"/>
  <c r="CB23"/>
  <c r="CN22"/>
  <c r="CM22"/>
  <c r="CL22"/>
  <c r="CK22"/>
  <c r="CJ22"/>
  <c r="CI22"/>
  <c r="CH22"/>
  <c r="CG22"/>
  <c r="CF22"/>
  <c r="CE22"/>
  <c r="CD22"/>
  <c r="CC22"/>
  <c r="CB22"/>
  <c r="CM21"/>
  <c r="CN21" s="1"/>
  <c r="CK21"/>
  <c r="CL21" s="1"/>
  <c r="CI21"/>
  <c r="CJ21" s="1"/>
  <c r="CG21"/>
  <c r="CH21" s="1"/>
  <c r="CE21"/>
  <c r="CF21" s="1"/>
  <c r="CC21"/>
  <c r="CD21" s="1"/>
  <c r="CB21"/>
  <c r="CN20"/>
  <c r="CM20"/>
  <c r="CL20"/>
  <c r="CK20"/>
  <c r="CJ20"/>
  <c r="CI20"/>
  <c r="CH20"/>
  <c r="CG20"/>
  <c r="CF20"/>
  <c r="CE20"/>
  <c r="CD20"/>
  <c r="CC20"/>
  <c r="CB20"/>
  <c r="CM19"/>
  <c r="CN19" s="1"/>
  <c r="CK19"/>
  <c r="CL19" s="1"/>
  <c r="CI19"/>
  <c r="CJ19" s="1"/>
  <c r="CG19"/>
  <c r="CH19" s="1"/>
  <c r="CE19"/>
  <c r="CF19" s="1"/>
  <c r="CC19"/>
  <c r="CD19" s="1"/>
  <c r="CB19"/>
  <c r="CN18"/>
  <c r="CM18"/>
  <c r="CL18"/>
  <c r="CK18"/>
  <c r="CJ18"/>
  <c r="CI18"/>
  <c r="CH18"/>
  <c r="CG18"/>
  <c r="CF18"/>
  <c r="CE18"/>
  <c r="CD18"/>
  <c r="CC18"/>
  <c r="CB18"/>
  <c r="CM17"/>
  <c r="CN17" s="1"/>
  <c r="CK17"/>
  <c r="CL17" s="1"/>
  <c r="CI17"/>
  <c r="CJ17" s="1"/>
  <c r="CG17"/>
  <c r="CH17" s="1"/>
  <c r="CE17"/>
  <c r="CF17" s="1"/>
  <c r="CC17"/>
  <c r="CD17" s="1"/>
  <c r="CB17"/>
  <c r="CN16"/>
  <c r="CM16"/>
  <c r="CL16"/>
  <c r="CK16"/>
  <c r="CJ16"/>
  <c r="CI16"/>
  <c r="CH16"/>
  <c r="CG16"/>
  <c r="CF16"/>
  <c r="CE16"/>
  <c r="CD16"/>
  <c r="CC16"/>
  <c r="CB16"/>
  <c r="CM15"/>
  <c r="CN15" s="1"/>
  <c r="CK15"/>
  <c r="CL15" s="1"/>
  <c r="CI15"/>
  <c r="CJ15" s="1"/>
  <c r="CG15"/>
  <c r="CH15" s="1"/>
  <c r="CE15"/>
  <c r="CF15" s="1"/>
  <c r="CC15"/>
  <c r="CD15" s="1"/>
  <c r="CB15"/>
  <c r="CN14"/>
  <c r="CM14"/>
  <c r="CL14"/>
  <c r="CK14"/>
  <c r="CJ14"/>
  <c r="CI14"/>
  <c r="CH14"/>
  <c r="CG14"/>
  <c r="CF14"/>
  <c r="CE14"/>
  <c r="CD14"/>
  <c r="CC14"/>
  <c r="CB14"/>
  <c r="CM13"/>
  <c r="CN13" s="1"/>
  <c r="CK13"/>
  <c r="CL13" s="1"/>
  <c r="CI13"/>
  <c r="CJ13" s="1"/>
  <c r="CG13"/>
  <c r="CH13" s="1"/>
  <c r="CE13"/>
  <c r="CF13" s="1"/>
  <c r="CC13"/>
  <c r="CD13" s="1"/>
  <c r="CB13"/>
  <c r="CN12"/>
  <c r="CM12"/>
  <c r="CL12"/>
  <c r="CK12"/>
  <c r="CJ12"/>
  <c r="CI12"/>
  <c r="CH12"/>
  <c r="CG12"/>
  <c r="CF12"/>
  <c r="CE12"/>
  <c r="CD12"/>
  <c r="CC12"/>
  <c r="CB12"/>
  <c r="CM11"/>
  <c r="CN11" s="1"/>
  <c r="CK11"/>
  <c r="CL11" s="1"/>
  <c r="CI11"/>
  <c r="CJ11" s="1"/>
  <c r="CG11"/>
  <c r="CH11" s="1"/>
  <c r="CE11"/>
  <c r="CF11" s="1"/>
  <c r="CC11"/>
  <c r="CD11" s="1"/>
  <c r="CB11"/>
  <c r="CN10"/>
  <c r="CM10"/>
  <c r="CL10"/>
  <c r="CK10"/>
  <c r="CJ10"/>
  <c r="CI10"/>
  <c r="CH10"/>
  <c r="CG10"/>
  <c r="CF10"/>
  <c r="CE10"/>
  <c r="CD10"/>
  <c r="CC10"/>
  <c r="CB10"/>
  <c r="CM9"/>
  <c r="CN9" s="1"/>
  <c r="CK9"/>
  <c r="CL9" s="1"/>
  <c r="CI9"/>
  <c r="CJ9" s="1"/>
  <c r="CG9"/>
  <c r="CH9" s="1"/>
  <c r="CE9"/>
  <c r="CF9" s="1"/>
  <c r="CC9"/>
  <c r="CD9" s="1"/>
  <c r="CB9"/>
  <c r="CN8"/>
  <c r="CM8"/>
  <c r="CL8"/>
  <c r="CK8"/>
  <c r="CJ8"/>
  <c r="CI8"/>
  <c r="CH8"/>
  <c r="CG8"/>
  <c r="CF8"/>
  <c r="CE8"/>
  <c r="CD8"/>
  <c r="CC8"/>
  <c r="CB8"/>
  <c r="CM7"/>
  <c r="CN7" s="1"/>
  <c r="CK7"/>
  <c r="CL7" s="1"/>
  <c r="CI7"/>
  <c r="CJ7" s="1"/>
  <c r="CG7"/>
  <c r="CH7" s="1"/>
  <c r="CE7"/>
  <c r="CF7" s="1"/>
  <c r="CC7"/>
  <c r="CD7" s="1"/>
  <c r="CB7"/>
  <c r="CR6"/>
  <c r="CR5"/>
  <c r="CM5"/>
  <c r="CK5"/>
  <c r="CI5"/>
  <c r="CG5"/>
  <c r="CE5"/>
  <c r="CC5"/>
  <c r="CR4"/>
  <c r="CU3"/>
  <c r="CR3"/>
  <c r="CU2"/>
  <c r="CR2"/>
  <c r="CU1"/>
  <c r="CR1"/>
  <c r="A1"/>
  <c r="EA44" i="17" l="1"/>
  <c r="AX44"/>
  <c r="BC44"/>
  <c r="BB44"/>
  <c r="BH44"/>
  <c r="BA44"/>
  <c r="BG44"/>
  <c r="AY44"/>
  <c r="BF44"/>
  <c r="EA108"/>
  <c r="BB108"/>
  <c r="BH108"/>
  <c r="BA108"/>
  <c r="BG108"/>
  <c r="AY108"/>
  <c r="BF108"/>
  <c r="AX108"/>
  <c r="BC108"/>
  <c r="EA168"/>
  <c r="AX168"/>
  <c r="BC168"/>
  <c r="BB168"/>
  <c r="BH168"/>
  <c r="BA168"/>
  <c r="BG168"/>
  <c r="AY168"/>
  <c r="BF168"/>
  <c r="EA204"/>
  <c r="AX204"/>
  <c r="BC204"/>
  <c r="BB204"/>
  <c r="BH204"/>
  <c r="BA204"/>
  <c r="BG204"/>
  <c r="BI204" s="1"/>
  <c r="BJ204" s="1"/>
  <c r="BP204" s="1"/>
  <c r="T201" i="24" s="1"/>
  <c r="AY204" i="17"/>
  <c r="BF204"/>
  <c r="AY15"/>
  <c r="BC15"/>
  <c r="AX15"/>
  <c r="BB15"/>
  <c r="BH15"/>
  <c r="BA15"/>
  <c r="BG15"/>
  <c r="BF15"/>
  <c r="BA31"/>
  <c r="BG31"/>
  <c r="BF31"/>
  <c r="AY31"/>
  <c r="BC31"/>
  <c r="AX31"/>
  <c r="BB31"/>
  <c r="BH31"/>
  <c r="EA47"/>
  <c r="AY47"/>
  <c r="BC47"/>
  <c r="AX47"/>
  <c r="BB47"/>
  <c r="BH47"/>
  <c r="BA47"/>
  <c r="BG47"/>
  <c r="BF47"/>
  <c r="EA95"/>
  <c r="BB95"/>
  <c r="BH95"/>
  <c r="BA95"/>
  <c r="BG95"/>
  <c r="AY95"/>
  <c r="BF95"/>
  <c r="AX95"/>
  <c r="BC95"/>
  <c r="EA159"/>
  <c r="BA159"/>
  <c r="BG159"/>
  <c r="AY159"/>
  <c r="BF159"/>
  <c r="AX159"/>
  <c r="BC159"/>
  <c r="BB159"/>
  <c r="BH159"/>
  <c r="EA191"/>
  <c r="BA191"/>
  <c r="BF191"/>
  <c r="AY191"/>
  <c r="BC191"/>
  <c r="BH191"/>
  <c r="AX191"/>
  <c r="BB191"/>
  <c r="BG191"/>
  <c r="AY22"/>
  <c r="BC22"/>
  <c r="BH22"/>
  <c r="AX22"/>
  <c r="BB22"/>
  <c r="BG22"/>
  <c r="BA22"/>
  <c r="BF22"/>
  <c r="EA70"/>
  <c r="AY70"/>
  <c r="BC70"/>
  <c r="BH70"/>
  <c r="AX70"/>
  <c r="BB70"/>
  <c r="BG70"/>
  <c r="BA70"/>
  <c r="BF70"/>
  <c r="EA134"/>
  <c r="AX134"/>
  <c r="BC134"/>
  <c r="BB134"/>
  <c r="BH134"/>
  <c r="BA134"/>
  <c r="BG134"/>
  <c r="AY134"/>
  <c r="BF134"/>
  <c r="BI134" s="1"/>
  <c r="BJ134" s="1"/>
  <c r="BP134" s="1"/>
  <c r="T131" i="24" s="1"/>
  <c r="EA162" i="17"/>
  <c r="BA162"/>
  <c r="BG162"/>
  <c r="AY162"/>
  <c r="AZ162" s="1"/>
  <c r="BF162"/>
  <c r="AX162"/>
  <c r="BC162"/>
  <c r="BB162"/>
  <c r="BH162"/>
  <c r="EA194"/>
  <c r="AX194"/>
  <c r="BC194"/>
  <c r="BB194"/>
  <c r="BH194"/>
  <c r="BA194"/>
  <c r="BG194"/>
  <c r="AY194"/>
  <c r="BF194"/>
  <c r="EA53"/>
  <c r="BA53"/>
  <c r="BG53"/>
  <c r="AY53"/>
  <c r="BF53"/>
  <c r="AX53"/>
  <c r="BC53"/>
  <c r="BB53"/>
  <c r="BH53"/>
  <c r="EA101"/>
  <c r="BB101"/>
  <c r="BH101"/>
  <c r="BA101"/>
  <c r="BG101"/>
  <c r="AY101"/>
  <c r="BF101"/>
  <c r="AX101"/>
  <c r="BC101"/>
  <c r="EA149"/>
  <c r="AX149"/>
  <c r="BB149"/>
  <c r="BG149"/>
  <c r="BA149"/>
  <c r="BF149"/>
  <c r="AY149"/>
  <c r="BC149"/>
  <c r="BH149"/>
  <c r="EA197"/>
  <c r="BA197"/>
  <c r="BG197"/>
  <c r="AY197"/>
  <c r="BF197"/>
  <c r="AX197"/>
  <c r="BC197"/>
  <c r="BB197"/>
  <c r="BH197"/>
  <c r="AX32"/>
  <c r="BC32"/>
  <c r="BB32"/>
  <c r="BH32"/>
  <c r="BA32"/>
  <c r="BG32"/>
  <c r="AY32"/>
  <c r="BF32"/>
  <c r="EA64"/>
  <c r="AY64"/>
  <c r="BF64"/>
  <c r="AX64"/>
  <c r="BC64"/>
  <c r="BB64"/>
  <c r="BH64"/>
  <c r="BA64"/>
  <c r="BG64"/>
  <c r="EA96"/>
  <c r="AX96"/>
  <c r="BC96"/>
  <c r="BB96"/>
  <c r="BH96"/>
  <c r="BA96"/>
  <c r="BG96"/>
  <c r="AY96"/>
  <c r="BF96"/>
  <c r="BI96" s="1"/>
  <c r="BJ96" s="1"/>
  <c r="BP96" s="1"/>
  <c r="T93" i="24" s="1"/>
  <c r="EA128" i="17"/>
  <c r="AX128"/>
  <c r="BC128"/>
  <c r="BB128"/>
  <c r="BH128"/>
  <c r="BA128"/>
  <c r="BG128"/>
  <c r="AY128"/>
  <c r="BF128"/>
  <c r="BF35"/>
  <c r="AY35"/>
  <c r="BC35"/>
  <c r="AX35"/>
  <c r="BB35"/>
  <c r="BH35"/>
  <c r="BA35"/>
  <c r="BG35"/>
  <c r="EA83"/>
  <c r="AX83"/>
  <c r="BC83"/>
  <c r="BB83"/>
  <c r="BH83"/>
  <c r="BA83"/>
  <c r="BG83"/>
  <c r="AY83"/>
  <c r="BF83"/>
  <c r="EA131"/>
  <c r="AY131"/>
  <c r="BF131"/>
  <c r="AX131"/>
  <c r="BC131"/>
  <c r="BB131"/>
  <c r="BH131"/>
  <c r="BA131"/>
  <c r="BG131"/>
  <c r="EA179"/>
  <c r="AY179"/>
  <c r="BC179"/>
  <c r="BH179"/>
  <c r="AX179"/>
  <c r="BB179"/>
  <c r="BG179"/>
  <c r="BA179"/>
  <c r="BF179"/>
  <c r="EA190"/>
  <c r="BB190"/>
  <c r="BH190"/>
  <c r="BA190"/>
  <c r="BG190"/>
  <c r="AY190"/>
  <c r="BF190"/>
  <c r="AX190"/>
  <c r="BC190"/>
  <c r="AX26"/>
  <c r="BB26"/>
  <c r="BG26"/>
  <c r="BA26"/>
  <c r="BF26"/>
  <c r="AY26"/>
  <c r="BC26"/>
  <c r="BH26"/>
  <c r="EA42"/>
  <c r="AY42"/>
  <c r="BC42"/>
  <c r="BH42"/>
  <c r="AX42"/>
  <c r="BB42"/>
  <c r="BG42"/>
  <c r="BA42"/>
  <c r="BF42"/>
  <c r="EA90"/>
  <c r="BA90"/>
  <c r="BF90"/>
  <c r="AY90"/>
  <c r="BC90"/>
  <c r="BH90"/>
  <c r="AX90"/>
  <c r="BB90"/>
  <c r="BG90"/>
  <c r="EA138"/>
  <c r="BB138"/>
  <c r="BH138"/>
  <c r="BA138"/>
  <c r="BG138"/>
  <c r="AY138"/>
  <c r="BF138"/>
  <c r="AX138"/>
  <c r="BC138"/>
  <c r="EA170"/>
  <c r="AY170"/>
  <c r="BF170"/>
  <c r="AX170"/>
  <c r="BC170"/>
  <c r="BB170"/>
  <c r="BH170"/>
  <c r="BA170"/>
  <c r="BG170"/>
  <c r="EA206"/>
  <c r="BB206"/>
  <c r="BH206"/>
  <c r="BA206"/>
  <c r="BG206"/>
  <c r="AY206"/>
  <c r="BF206"/>
  <c r="AX206"/>
  <c r="BC206"/>
  <c r="AY25"/>
  <c r="BF25"/>
  <c r="AX25"/>
  <c r="BC25"/>
  <c r="BB25"/>
  <c r="BH25"/>
  <c r="BA25"/>
  <c r="BG25"/>
  <c r="EA41"/>
  <c r="AY41"/>
  <c r="BF41"/>
  <c r="AX41"/>
  <c r="BC41"/>
  <c r="BB41"/>
  <c r="BH41"/>
  <c r="BA41"/>
  <c r="BG41"/>
  <c r="EA57"/>
  <c r="BA57"/>
  <c r="BG57"/>
  <c r="AY57"/>
  <c r="BF57"/>
  <c r="AX57"/>
  <c r="BC57"/>
  <c r="BB57"/>
  <c r="BH57"/>
  <c r="EA105"/>
  <c r="AX105"/>
  <c r="BC105"/>
  <c r="BB105"/>
  <c r="BH105"/>
  <c r="BA105"/>
  <c r="BG105"/>
  <c r="AY105"/>
  <c r="AZ105" s="1"/>
  <c r="BF105"/>
  <c r="EA60"/>
  <c r="AX60"/>
  <c r="BC60"/>
  <c r="BB60"/>
  <c r="BH60"/>
  <c r="BA60"/>
  <c r="BG60"/>
  <c r="AY60"/>
  <c r="BF60"/>
  <c r="EA92"/>
  <c r="AY92"/>
  <c r="BF92"/>
  <c r="AX92"/>
  <c r="BC92"/>
  <c r="BB92"/>
  <c r="BH92"/>
  <c r="BA92"/>
  <c r="BG92"/>
  <c r="EA140"/>
  <c r="AY140"/>
  <c r="BF140"/>
  <c r="AX140"/>
  <c r="BC140"/>
  <c r="BB140"/>
  <c r="BH140"/>
  <c r="BA140"/>
  <c r="BG140"/>
  <c r="BI140" s="1"/>
  <c r="BJ140" s="1"/>
  <c r="BP140" s="1"/>
  <c r="T137" i="24" s="1"/>
  <c r="EA79" i="17"/>
  <c r="BA79"/>
  <c r="BG79"/>
  <c r="AY79"/>
  <c r="BF79"/>
  <c r="AX79"/>
  <c r="BC79"/>
  <c r="BB79"/>
  <c r="BH79"/>
  <c r="EA127"/>
  <c r="BA127"/>
  <c r="BG127"/>
  <c r="AY127"/>
  <c r="BF127"/>
  <c r="AX127"/>
  <c r="BC127"/>
  <c r="BB127"/>
  <c r="BH127"/>
  <c r="EA182"/>
  <c r="BA182"/>
  <c r="BG182"/>
  <c r="AY182"/>
  <c r="BF182"/>
  <c r="AX182"/>
  <c r="BC182"/>
  <c r="BB182"/>
  <c r="BH182"/>
  <c r="EA54"/>
  <c r="BA54"/>
  <c r="BF54"/>
  <c r="AY54"/>
  <c r="BC54"/>
  <c r="BH54"/>
  <c r="AX54"/>
  <c r="BB54"/>
  <c r="BG54"/>
  <c r="EA102"/>
  <c r="AY102"/>
  <c r="BC102"/>
  <c r="BH102"/>
  <c r="AX102"/>
  <c r="BB102"/>
  <c r="BG102"/>
  <c r="BA102"/>
  <c r="BF102"/>
  <c r="EA85"/>
  <c r="BA85"/>
  <c r="BG85"/>
  <c r="AY85"/>
  <c r="BF85"/>
  <c r="AX85"/>
  <c r="BC85"/>
  <c r="BB85"/>
  <c r="BH85"/>
  <c r="EA133"/>
  <c r="AX133"/>
  <c r="BB133"/>
  <c r="BG133"/>
  <c r="BA133"/>
  <c r="BF133"/>
  <c r="AY133"/>
  <c r="BC133"/>
  <c r="BH133"/>
  <c r="EA181"/>
  <c r="AY181"/>
  <c r="BF181"/>
  <c r="AX181"/>
  <c r="BC181"/>
  <c r="BB181"/>
  <c r="BH181"/>
  <c r="BA181"/>
  <c r="BG181"/>
  <c r="EA148"/>
  <c r="BB148"/>
  <c r="BH148"/>
  <c r="BA148"/>
  <c r="BG148"/>
  <c r="AY148"/>
  <c r="BF148"/>
  <c r="AX148"/>
  <c r="BC148"/>
  <c r="EA180"/>
  <c r="BB180"/>
  <c r="BH180"/>
  <c r="BA180"/>
  <c r="BG180"/>
  <c r="AY180"/>
  <c r="BF180"/>
  <c r="AX180"/>
  <c r="BC180"/>
  <c r="EA144"/>
  <c r="AX144"/>
  <c r="BC144"/>
  <c r="BB144"/>
  <c r="BH144"/>
  <c r="BA144"/>
  <c r="BG144"/>
  <c r="AY144"/>
  <c r="BF144"/>
  <c r="EA67"/>
  <c r="BA67"/>
  <c r="BG67"/>
  <c r="AY67"/>
  <c r="BF67"/>
  <c r="AX67"/>
  <c r="BC67"/>
  <c r="BB67"/>
  <c r="BH67"/>
  <c r="EA115"/>
  <c r="AX115"/>
  <c r="BB115"/>
  <c r="BH115"/>
  <c r="BA115"/>
  <c r="BG115"/>
  <c r="BF115"/>
  <c r="AY115"/>
  <c r="BC115"/>
  <c r="EA195"/>
  <c r="BA195"/>
  <c r="BF195"/>
  <c r="AY195"/>
  <c r="BC195"/>
  <c r="BH195"/>
  <c r="AX195"/>
  <c r="BB195"/>
  <c r="BG195"/>
  <c r="EA74"/>
  <c r="AY74"/>
  <c r="BC74"/>
  <c r="BH74"/>
  <c r="AX74"/>
  <c r="BB74"/>
  <c r="BG74"/>
  <c r="BA74"/>
  <c r="BF74"/>
  <c r="EA122"/>
  <c r="BB122"/>
  <c r="BH122"/>
  <c r="BA122"/>
  <c r="BG122"/>
  <c r="AY122"/>
  <c r="BF122"/>
  <c r="AX122"/>
  <c r="BC122"/>
  <c r="EA73"/>
  <c r="AY73"/>
  <c r="BF73"/>
  <c r="AX73"/>
  <c r="BC73"/>
  <c r="BB73"/>
  <c r="BH73"/>
  <c r="BA73"/>
  <c r="BG73"/>
  <c r="EA121"/>
  <c r="BA121"/>
  <c r="BF121"/>
  <c r="AY121"/>
  <c r="BC121"/>
  <c r="BH121"/>
  <c r="AX121"/>
  <c r="BB121"/>
  <c r="BG121"/>
  <c r="EA137"/>
  <c r="BA137"/>
  <c r="BF137"/>
  <c r="AY137"/>
  <c r="BC137"/>
  <c r="BH137"/>
  <c r="AX137"/>
  <c r="BB137"/>
  <c r="BG137"/>
  <c r="EA169"/>
  <c r="AY169"/>
  <c r="BC169"/>
  <c r="BH169"/>
  <c r="AX169"/>
  <c r="BB169"/>
  <c r="BG169"/>
  <c r="BA169"/>
  <c r="BF169"/>
  <c r="EA185"/>
  <c r="AX185"/>
  <c r="BB185"/>
  <c r="BG185"/>
  <c r="BA185"/>
  <c r="BF185"/>
  <c r="AY185"/>
  <c r="BC185"/>
  <c r="BH185"/>
  <c r="BA20"/>
  <c r="BG20"/>
  <c r="AY20"/>
  <c r="BF20"/>
  <c r="AX20"/>
  <c r="BC20"/>
  <c r="BB20"/>
  <c r="BH20"/>
  <c r="BB36"/>
  <c r="BH36"/>
  <c r="BA36"/>
  <c r="BG36"/>
  <c r="AY36"/>
  <c r="BF36"/>
  <c r="AX36"/>
  <c r="BC36"/>
  <c r="EA52"/>
  <c r="AX52"/>
  <c r="BC52"/>
  <c r="BB52"/>
  <c r="BH52"/>
  <c r="BA52"/>
  <c r="BG52"/>
  <c r="AY52"/>
  <c r="BF52"/>
  <c r="EA68"/>
  <c r="BA68"/>
  <c r="BG68"/>
  <c r="AY68"/>
  <c r="BF68"/>
  <c r="AX68"/>
  <c r="BC68"/>
  <c r="BB68"/>
  <c r="BH68"/>
  <c r="EA84"/>
  <c r="AX84"/>
  <c r="BC84"/>
  <c r="BB84"/>
  <c r="BH84"/>
  <c r="BA84"/>
  <c r="BG84"/>
  <c r="AY84"/>
  <c r="BF84"/>
  <c r="EA100"/>
  <c r="BA100"/>
  <c r="BG100"/>
  <c r="AY100"/>
  <c r="BF100"/>
  <c r="AX100"/>
  <c r="BC100"/>
  <c r="BB100"/>
  <c r="BH100"/>
  <c r="EA116"/>
  <c r="AX116"/>
  <c r="BC116"/>
  <c r="BB116"/>
  <c r="BH116"/>
  <c r="BA116"/>
  <c r="BG116"/>
  <c r="AY116"/>
  <c r="BF116"/>
  <c r="EA132"/>
  <c r="BB132"/>
  <c r="BH132"/>
  <c r="BA132"/>
  <c r="BG132"/>
  <c r="AY132"/>
  <c r="BF132"/>
  <c r="AX132"/>
  <c r="BC132"/>
  <c r="EA152"/>
  <c r="BA152"/>
  <c r="BG152"/>
  <c r="AY152"/>
  <c r="BF152"/>
  <c r="AX152"/>
  <c r="BC152"/>
  <c r="BB152"/>
  <c r="BH152"/>
  <c r="EA184"/>
  <c r="BB184"/>
  <c r="BH184"/>
  <c r="BA184"/>
  <c r="BG184"/>
  <c r="AY184"/>
  <c r="BF184"/>
  <c r="AX184"/>
  <c r="BC184"/>
  <c r="AX23"/>
  <c r="BB23"/>
  <c r="BH23"/>
  <c r="BA23"/>
  <c r="BG23"/>
  <c r="BF23"/>
  <c r="AY23"/>
  <c r="BC23"/>
  <c r="EA39"/>
  <c r="AX39"/>
  <c r="BB39"/>
  <c r="BH39"/>
  <c r="BA39"/>
  <c r="BG39"/>
  <c r="BF39"/>
  <c r="AY39"/>
  <c r="BC39"/>
  <c r="EA55"/>
  <c r="AY55"/>
  <c r="BC55"/>
  <c r="AX55"/>
  <c r="BB55"/>
  <c r="BH55"/>
  <c r="BA55"/>
  <c r="BG55"/>
  <c r="BF55"/>
  <c r="EA71"/>
  <c r="BB71"/>
  <c r="BH71"/>
  <c r="BA71"/>
  <c r="BG71"/>
  <c r="AY71"/>
  <c r="BF71"/>
  <c r="AX71"/>
  <c r="BC71"/>
  <c r="EA87"/>
  <c r="BA87"/>
  <c r="BG87"/>
  <c r="AY87"/>
  <c r="BF87"/>
  <c r="AX87"/>
  <c r="BC87"/>
  <c r="BB87"/>
  <c r="BH87"/>
  <c r="EA103"/>
  <c r="AX103"/>
  <c r="BC103"/>
  <c r="BB103"/>
  <c r="BH103"/>
  <c r="BA103"/>
  <c r="BG103"/>
  <c r="AY103"/>
  <c r="BF103"/>
  <c r="EA119"/>
  <c r="AX119"/>
  <c r="BC119"/>
  <c r="BB119"/>
  <c r="BH119"/>
  <c r="BA119"/>
  <c r="BG119"/>
  <c r="AY119"/>
  <c r="BF119"/>
  <c r="EA135"/>
  <c r="AX135"/>
  <c r="BC135"/>
  <c r="BB135"/>
  <c r="BH135"/>
  <c r="BA135"/>
  <c r="BG135"/>
  <c r="AY135"/>
  <c r="BF135"/>
  <c r="EA151"/>
  <c r="BB151"/>
  <c r="BH151"/>
  <c r="BA151"/>
  <c r="BG151"/>
  <c r="AY151"/>
  <c r="BF151"/>
  <c r="AX151"/>
  <c r="BC151"/>
  <c r="EA167"/>
  <c r="AY167"/>
  <c r="BF167"/>
  <c r="AX167"/>
  <c r="BC167"/>
  <c r="BB167"/>
  <c r="BH167"/>
  <c r="BA167"/>
  <c r="BG167"/>
  <c r="EA183"/>
  <c r="AY183"/>
  <c r="BC183"/>
  <c r="BH183"/>
  <c r="AX183"/>
  <c r="BB183"/>
  <c r="BG183"/>
  <c r="BA183"/>
  <c r="BF183"/>
  <c r="EA199"/>
  <c r="BA199"/>
  <c r="BF199"/>
  <c r="AY199"/>
  <c r="BC199"/>
  <c r="BH199"/>
  <c r="AX199"/>
  <c r="BB199"/>
  <c r="BG199"/>
  <c r="EA166"/>
  <c r="AY166"/>
  <c r="BF166"/>
  <c r="AX166"/>
  <c r="BC166"/>
  <c r="BB166"/>
  <c r="BH166"/>
  <c r="BA166"/>
  <c r="BG166"/>
  <c r="EA198"/>
  <c r="BB198"/>
  <c r="BH198"/>
  <c r="BA198"/>
  <c r="BG198"/>
  <c r="AY198"/>
  <c r="BF198"/>
  <c r="AX198"/>
  <c r="BC198"/>
  <c r="BB8"/>
  <c r="AX8"/>
  <c r="BF8"/>
  <c r="AY8"/>
  <c r="BH8"/>
  <c r="BA8"/>
  <c r="BG8"/>
  <c r="BC8"/>
  <c r="AY14"/>
  <c r="BC14"/>
  <c r="BH14"/>
  <c r="AX14"/>
  <c r="BB14"/>
  <c r="BG14"/>
  <c r="BA14"/>
  <c r="BF14"/>
  <c r="AX30"/>
  <c r="BB30"/>
  <c r="BG30"/>
  <c r="BA30"/>
  <c r="BF30"/>
  <c r="AY30"/>
  <c r="BC30"/>
  <c r="BH30"/>
  <c r="EA46"/>
  <c r="BA46"/>
  <c r="BF46"/>
  <c r="AY46"/>
  <c r="BC46"/>
  <c r="BH46"/>
  <c r="AX46"/>
  <c r="BB46"/>
  <c r="BG46"/>
  <c r="EA62"/>
  <c r="BA62"/>
  <c r="BF62"/>
  <c r="AY62"/>
  <c r="BC62"/>
  <c r="BH62"/>
  <c r="AX62"/>
  <c r="BB62"/>
  <c r="BG62"/>
  <c r="EA78"/>
  <c r="BA78"/>
  <c r="BF78"/>
  <c r="AY78"/>
  <c r="BC78"/>
  <c r="BH78"/>
  <c r="AX78"/>
  <c r="BB78"/>
  <c r="BG78"/>
  <c r="EA94"/>
  <c r="AX94"/>
  <c r="BB94"/>
  <c r="BG94"/>
  <c r="BA94"/>
  <c r="BF94"/>
  <c r="AY94"/>
  <c r="BC94"/>
  <c r="BH94"/>
  <c r="EA110"/>
  <c r="AY110"/>
  <c r="BC110"/>
  <c r="BH110"/>
  <c r="AX110"/>
  <c r="BB110"/>
  <c r="BG110"/>
  <c r="BA110"/>
  <c r="BF110"/>
  <c r="EA126"/>
  <c r="BA126"/>
  <c r="BG126"/>
  <c r="AY126"/>
  <c r="BF126"/>
  <c r="AX126"/>
  <c r="BC126"/>
  <c r="BB126"/>
  <c r="BH126"/>
  <c r="EA146"/>
  <c r="AY146"/>
  <c r="BF146"/>
  <c r="AX146"/>
  <c r="BC146"/>
  <c r="BB146"/>
  <c r="BH146"/>
  <c r="BA146"/>
  <c r="BG146"/>
  <c r="EA178"/>
  <c r="BB178"/>
  <c r="BH178"/>
  <c r="BA178"/>
  <c r="BG178"/>
  <c r="AY178"/>
  <c r="BF178"/>
  <c r="AX178"/>
  <c r="BC178"/>
  <c r="BB9"/>
  <c r="BH9"/>
  <c r="BA9"/>
  <c r="BG9"/>
  <c r="AY9"/>
  <c r="BF9"/>
  <c r="AX9"/>
  <c r="BC9"/>
  <c r="BA13"/>
  <c r="BG13"/>
  <c r="AY13"/>
  <c r="BF13"/>
  <c r="AX13"/>
  <c r="BC13"/>
  <c r="BB13"/>
  <c r="BH13"/>
  <c r="AY29"/>
  <c r="BF29"/>
  <c r="AX29"/>
  <c r="BC29"/>
  <c r="BB29"/>
  <c r="BH29"/>
  <c r="BA29"/>
  <c r="BG29"/>
  <c r="EA45"/>
  <c r="BA45"/>
  <c r="BG45"/>
  <c r="AY45"/>
  <c r="BF45"/>
  <c r="AX45"/>
  <c r="BC45"/>
  <c r="BB45"/>
  <c r="BH45"/>
  <c r="EA61"/>
  <c r="BA61"/>
  <c r="BG61"/>
  <c r="AY61"/>
  <c r="BF61"/>
  <c r="AX61"/>
  <c r="BC61"/>
  <c r="BB61"/>
  <c r="BH61"/>
  <c r="EA77"/>
  <c r="BA77"/>
  <c r="BG77"/>
  <c r="AY77"/>
  <c r="AZ77" s="1"/>
  <c r="BF77"/>
  <c r="AX77"/>
  <c r="BC77"/>
  <c r="BB77"/>
  <c r="BH77"/>
  <c r="EA93"/>
  <c r="BA93"/>
  <c r="BG93"/>
  <c r="AY93"/>
  <c r="BF93"/>
  <c r="AX93"/>
  <c r="BC93"/>
  <c r="BB93"/>
  <c r="BH93"/>
  <c r="EA109"/>
  <c r="AX109"/>
  <c r="BC109"/>
  <c r="BB109"/>
  <c r="BH109"/>
  <c r="BA109"/>
  <c r="BG109"/>
  <c r="AY109"/>
  <c r="BF109"/>
  <c r="EA125"/>
  <c r="AY125"/>
  <c r="BC125"/>
  <c r="BH125"/>
  <c r="AX125"/>
  <c r="BB125"/>
  <c r="BG125"/>
  <c r="BA125"/>
  <c r="BF125"/>
  <c r="EA141"/>
  <c r="AY141"/>
  <c r="BC141"/>
  <c r="BH141"/>
  <c r="AX141"/>
  <c r="BB141"/>
  <c r="BG141"/>
  <c r="BA141"/>
  <c r="BF141"/>
  <c r="EA157"/>
  <c r="BA157"/>
  <c r="BF157"/>
  <c r="AY157"/>
  <c r="BC157"/>
  <c r="BH157"/>
  <c r="AX157"/>
  <c r="BB157"/>
  <c r="BG157"/>
  <c r="EA173"/>
  <c r="AY173"/>
  <c r="BF173"/>
  <c r="AX173"/>
  <c r="BC173"/>
  <c r="BB173"/>
  <c r="BH173"/>
  <c r="BA173"/>
  <c r="BG173"/>
  <c r="EA189"/>
  <c r="AY189"/>
  <c r="BF189"/>
  <c r="AX189"/>
  <c r="BC189"/>
  <c r="BB189"/>
  <c r="BH189"/>
  <c r="BA189"/>
  <c r="BG189"/>
  <c r="EA205"/>
  <c r="BA205"/>
  <c r="BG205"/>
  <c r="AY205"/>
  <c r="BF205"/>
  <c r="AX205"/>
  <c r="BC205"/>
  <c r="BB205"/>
  <c r="BH205"/>
  <c r="EA164"/>
  <c r="AY164"/>
  <c r="BF164"/>
  <c r="AX164"/>
  <c r="BC164"/>
  <c r="BB164"/>
  <c r="BH164"/>
  <c r="BA164"/>
  <c r="BG164"/>
  <c r="EA192"/>
  <c r="AX192"/>
  <c r="BC192"/>
  <c r="BB192"/>
  <c r="BH192"/>
  <c r="BA192"/>
  <c r="BG192"/>
  <c r="AY192"/>
  <c r="BF192"/>
  <c r="BA12"/>
  <c r="BG12"/>
  <c r="AY12"/>
  <c r="BF12"/>
  <c r="AX12"/>
  <c r="BC12"/>
  <c r="BB12"/>
  <c r="BH12"/>
  <c r="AY28"/>
  <c r="BF28"/>
  <c r="AX28"/>
  <c r="BC28"/>
  <c r="BB28"/>
  <c r="BH28"/>
  <c r="BA28"/>
  <c r="BG28"/>
  <c r="EA76"/>
  <c r="AX76"/>
  <c r="BC76"/>
  <c r="BB76"/>
  <c r="BH76"/>
  <c r="BA76"/>
  <c r="BG76"/>
  <c r="AY76"/>
  <c r="BF76"/>
  <c r="BI76" s="1"/>
  <c r="BJ76" s="1"/>
  <c r="BP76" s="1"/>
  <c r="T73" i="24" s="1"/>
  <c r="EA124" i="17"/>
  <c r="AY124"/>
  <c r="BF124"/>
  <c r="AX124"/>
  <c r="BC124"/>
  <c r="BB124"/>
  <c r="BH124"/>
  <c r="BA124"/>
  <c r="BG124"/>
  <c r="EA63"/>
  <c r="AY63"/>
  <c r="BF63"/>
  <c r="AX63"/>
  <c r="BC63"/>
  <c r="BB63"/>
  <c r="BH63"/>
  <c r="BA63"/>
  <c r="BG63"/>
  <c r="EA111"/>
  <c r="AY111"/>
  <c r="BF111"/>
  <c r="AX111"/>
  <c r="BC111"/>
  <c r="BB111"/>
  <c r="BH111"/>
  <c r="BA111"/>
  <c r="BG111"/>
  <c r="EA143"/>
  <c r="BA143"/>
  <c r="BG143"/>
  <c r="AY143"/>
  <c r="BF143"/>
  <c r="AX143"/>
  <c r="BC143"/>
  <c r="BB143"/>
  <c r="BH143"/>
  <c r="EA175"/>
  <c r="AY175"/>
  <c r="BC175"/>
  <c r="BH175"/>
  <c r="AX175"/>
  <c r="BB175"/>
  <c r="BG175"/>
  <c r="BA175"/>
  <c r="BF175"/>
  <c r="EA207"/>
  <c r="BA207"/>
  <c r="BF207"/>
  <c r="AY207"/>
  <c r="BC207"/>
  <c r="BH207"/>
  <c r="AX207"/>
  <c r="BB207"/>
  <c r="BG207"/>
  <c r="EA150"/>
  <c r="BB150"/>
  <c r="BH150"/>
  <c r="BA150"/>
  <c r="BG150"/>
  <c r="AY150"/>
  <c r="AZ150" s="1"/>
  <c r="BF150"/>
  <c r="AX150"/>
  <c r="BC150"/>
  <c r="EA38"/>
  <c r="AY38"/>
  <c r="BC38"/>
  <c r="BH38"/>
  <c r="AX38"/>
  <c r="BB38"/>
  <c r="BG38"/>
  <c r="BA38"/>
  <c r="BF38"/>
  <c r="EA86"/>
  <c r="BA86"/>
  <c r="BF86"/>
  <c r="AY86"/>
  <c r="BC86"/>
  <c r="BH86"/>
  <c r="AX86"/>
  <c r="BB86"/>
  <c r="BG86"/>
  <c r="EA118"/>
  <c r="AY118"/>
  <c r="BC118"/>
  <c r="BH118"/>
  <c r="AX118"/>
  <c r="BB118"/>
  <c r="BG118"/>
  <c r="BA118"/>
  <c r="BF118"/>
  <c r="BA21"/>
  <c r="BG21"/>
  <c r="AY21"/>
  <c r="BF21"/>
  <c r="AX21"/>
  <c r="BC21"/>
  <c r="BB21"/>
  <c r="BH21"/>
  <c r="BB37"/>
  <c r="BH37"/>
  <c r="BA37"/>
  <c r="BG37"/>
  <c r="AY37"/>
  <c r="BF37"/>
  <c r="AX37"/>
  <c r="BC37"/>
  <c r="EA69"/>
  <c r="AX69"/>
  <c r="BC69"/>
  <c r="BB69"/>
  <c r="BH69"/>
  <c r="BA69"/>
  <c r="BG69"/>
  <c r="AY69"/>
  <c r="BF69"/>
  <c r="EA117"/>
  <c r="AY117"/>
  <c r="BC117"/>
  <c r="BH117"/>
  <c r="AX117"/>
  <c r="BB117"/>
  <c r="BG117"/>
  <c r="BA117"/>
  <c r="BF117"/>
  <c r="EA165"/>
  <c r="AY165"/>
  <c r="BC165"/>
  <c r="BH165"/>
  <c r="AX165"/>
  <c r="BB165"/>
  <c r="BG165"/>
  <c r="BA165"/>
  <c r="BF165"/>
  <c r="BA16"/>
  <c r="BG16"/>
  <c r="AY16"/>
  <c r="BF16"/>
  <c r="AX16"/>
  <c r="BC16"/>
  <c r="BB16"/>
  <c r="BH16"/>
  <c r="EA48"/>
  <c r="AX48"/>
  <c r="BC48"/>
  <c r="BB48"/>
  <c r="BH48"/>
  <c r="BA48"/>
  <c r="BG48"/>
  <c r="AY48"/>
  <c r="BF48"/>
  <c r="EA80"/>
  <c r="BA80"/>
  <c r="BG80"/>
  <c r="AY80"/>
  <c r="BF80"/>
  <c r="AX80"/>
  <c r="BC80"/>
  <c r="BB80"/>
  <c r="BH80"/>
  <c r="EA112"/>
  <c r="AX112"/>
  <c r="BC112"/>
  <c r="BB112"/>
  <c r="BH112"/>
  <c r="BA112"/>
  <c r="BG112"/>
  <c r="AY112"/>
  <c r="BF112"/>
  <c r="EA176"/>
  <c r="BB176"/>
  <c r="BH176"/>
  <c r="BA176"/>
  <c r="BG176"/>
  <c r="AY176"/>
  <c r="BF176"/>
  <c r="AX176"/>
  <c r="BC176"/>
  <c r="AY11"/>
  <c r="BC11"/>
  <c r="AX11"/>
  <c r="BB11"/>
  <c r="BH11"/>
  <c r="BA11"/>
  <c r="BG11"/>
  <c r="BF11"/>
  <c r="AY19"/>
  <c r="BC19"/>
  <c r="AX19"/>
  <c r="BB19"/>
  <c r="BH19"/>
  <c r="BA19"/>
  <c r="BG19"/>
  <c r="BF19"/>
  <c r="EA51"/>
  <c r="AY51"/>
  <c r="BC51"/>
  <c r="AX51"/>
  <c r="BB51"/>
  <c r="BH51"/>
  <c r="BA51"/>
  <c r="BG51"/>
  <c r="BF51"/>
  <c r="EA99"/>
  <c r="BA99"/>
  <c r="BG99"/>
  <c r="AY99"/>
  <c r="BF99"/>
  <c r="AX99"/>
  <c r="BC99"/>
  <c r="BB99"/>
  <c r="BH99"/>
  <c r="EA147"/>
  <c r="AY147"/>
  <c r="BF147"/>
  <c r="AX147"/>
  <c r="BC147"/>
  <c r="BB147"/>
  <c r="BH147"/>
  <c r="BA147"/>
  <c r="BG147"/>
  <c r="EA163"/>
  <c r="BA163"/>
  <c r="BG163"/>
  <c r="AY163"/>
  <c r="BF163"/>
  <c r="AX163"/>
  <c r="BC163"/>
  <c r="BB163"/>
  <c r="BH163"/>
  <c r="EA158"/>
  <c r="BA158"/>
  <c r="BG158"/>
  <c r="AY158"/>
  <c r="BF158"/>
  <c r="AX158"/>
  <c r="BC158"/>
  <c r="BB158"/>
  <c r="BH158"/>
  <c r="EA58"/>
  <c r="BA58"/>
  <c r="BF58"/>
  <c r="AY58"/>
  <c r="BC58"/>
  <c r="BH58"/>
  <c r="AX58"/>
  <c r="BB58"/>
  <c r="BG58"/>
  <c r="EA106"/>
  <c r="AY106"/>
  <c r="BC106"/>
  <c r="BH106"/>
  <c r="AX106"/>
  <c r="BB106"/>
  <c r="BG106"/>
  <c r="BA106"/>
  <c r="BF106"/>
  <c r="EA89"/>
  <c r="BA89"/>
  <c r="BG89"/>
  <c r="AY89"/>
  <c r="AZ89" s="1"/>
  <c r="BF89"/>
  <c r="AX89"/>
  <c r="BC89"/>
  <c r="BB89"/>
  <c r="BH89"/>
  <c r="EA153"/>
  <c r="BA153"/>
  <c r="BF153"/>
  <c r="AY153"/>
  <c r="BC153"/>
  <c r="BH153"/>
  <c r="AX153"/>
  <c r="BB153"/>
  <c r="BG153"/>
  <c r="EA201"/>
  <c r="AY201"/>
  <c r="BC201"/>
  <c r="BH201"/>
  <c r="AX201"/>
  <c r="BB201"/>
  <c r="BG201"/>
  <c r="BA201"/>
  <c r="BF201"/>
  <c r="EA156"/>
  <c r="BA156"/>
  <c r="BG156"/>
  <c r="AY156"/>
  <c r="BF156"/>
  <c r="AX156"/>
  <c r="BC156"/>
  <c r="BB156"/>
  <c r="BH156"/>
  <c r="EA188"/>
  <c r="BB188"/>
  <c r="BH188"/>
  <c r="BA188"/>
  <c r="BG188"/>
  <c r="AY188"/>
  <c r="BF188"/>
  <c r="AX188"/>
  <c r="BC188"/>
  <c r="AY24"/>
  <c r="BF24"/>
  <c r="AX24"/>
  <c r="BC24"/>
  <c r="BB24"/>
  <c r="BH24"/>
  <c r="BA24"/>
  <c r="BG24"/>
  <c r="EA40"/>
  <c r="BB40"/>
  <c r="BH40"/>
  <c r="BA40"/>
  <c r="BG40"/>
  <c r="AY40"/>
  <c r="BF40"/>
  <c r="AX40"/>
  <c r="BC40"/>
  <c r="EA56"/>
  <c r="AX56"/>
  <c r="BC56"/>
  <c r="BB56"/>
  <c r="BH56"/>
  <c r="BA56"/>
  <c r="BG56"/>
  <c r="AY56"/>
  <c r="BF56"/>
  <c r="EA72"/>
  <c r="BB72"/>
  <c r="BH72"/>
  <c r="BA72"/>
  <c r="BG72"/>
  <c r="AY72"/>
  <c r="BF72"/>
  <c r="AX72"/>
  <c r="BC72"/>
  <c r="EA88"/>
  <c r="BB88"/>
  <c r="BH88"/>
  <c r="BA88"/>
  <c r="BG88"/>
  <c r="AY88"/>
  <c r="BF88"/>
  <c r="AX88"/>
  <c r="BC88"/>
  <c r="EA104"/>
  <c r="AY104"/>
  <c r="BF104"/>
  <c r="AX104"/>
  <c r="BC104"/>
  <c r="BB104"/>
  <c r="BH104"/>
  <c r="BA104"/>
  <c r="BG104"/>
  <c r="EA120"/>
  <c r="BA120"/>
  <c r="BG120"/>
  <c r="AY120"/>
  <c r="BF120"/>
  <c r="AX120"/>
  <c r="BC120"/>
  <c r="BB120"/>
  <c r="BH120"/>
  <c r="EA136"/>
  <c r="BA136"/>
  <c r="BG136"/>
  <c r="AY136"/>
  <c r="BF136"/>
  <c r="AX136"/>
  <c r="BC136"/>
  <c r="BB136"/>
  <c r="BH136"/>
  <c r="EA160"/>
  <c r="AY160"/>
  <c r="BF160"/>
  <c r="AX160"/>
  <c r="BC160"/>
  <c r="BB160"/>
  <c r="BH160"/>
  <c r="BA160"/>
  <c r="BG160"/>
  <c r="EA196"/>
  <c r="AX196"/>
  <c r="BC196"/>
  <c r="BB196"/>
  <c r="BH196"/>
  <c r="BA196"/>
  <c r="BG196"/>
  <c r="AY196"/>
  <c r="BF196"/>
  <c r="BB27"/>
  <c r="BH27"/>
  <c r="BA27"/>
  <c r="BG27"/>
  <c r="AY27"/>
  <c r="BF27"/>
  <c r="AX27"/>
  <c r="BC27"/>
  <c r="EA43"/>
  <c r="AY43"/>
  <c r="BC43"/>
  <c r="AX43"/>
  <c r="BB43"/>
  <c r="BH43"/>
  <c r="BA43"/>
  <c r="BG43"/>
  <c r="BF43"/>
  <c r="EA59"/>
  <c r="AY59"/>
  <c r="BC59"/>
  <c r="AX59"/>
  <c r="BB59"/>
  <c r="BH59"/>
  <c r="BA59"/>
  <c r="BG59"/>
  <c r="BF59"/>
  <c r="EA75"/>
  <c r="AX75"/>
  <c r="BC75"/>
  <c r="BB75"/>
  <c r="BH75"/>
  <c r="BA75"/>
  <c r="BG75"/>
  <c r="AY75"/>
  <c r="BF75"/>
  <c r="EA91"/>
  <c r="AY91"/>
  <c r="BF91"/>
  <c r="AX91"/>
  <c r="BC91"/>
  <c r="BB91"/>
  <c r="BH91"/>
  <c r="BA91"/>
  <c r="BG91"/>
  <c r="EA107"/>
  <c r="BB107"/>
  <c r="BH107"/>
  <c r="BA107"/>
  <c r="BG107"/>
  <c r="AY107"/>
  <c r="BF107"/>
  <c r="AX107"/>
  <c r="BC107"/>
  <c r="EA123"/>
  <c r="BB123"/>
  <c r="BH123"/>
  <c r="BA123"/>
  <c r="BG123"/>
  <c r="AY123"/>
  <c r="BF123"/>
  <c r="AX123"/>
  <c r="BC123"/>
  <c r="EA139"/>
  <c r="BB139"/>
  <c r="BH139"/>
  <c r="BA139"/>
  <c r="BG139"/>
  <c r="AY139"/>
  <c r="BF139"/>
  <c r="AX139"/>
  <c r="BC139"/>
  <c r="EA155"/>
  <c r="BB155"/>
  <c r="BH155"/>
  <c r="BA155"/>
  <c r="BG155"/>
  <c r="AY155"/>
  <c r="BF155"/>
  <c r="AX155"/>
  <c r="BC155"/>
  <c r="EA171"/>
  <c r="AY171"/>
  <c r="BF171"/>
  <c r="AX171"/>
  <c r="BC171"/>
  <c r="BB171"/>
  <c r="BH171"/>
  <c r="BA171"/>
  <c r="BG171"/>
  <c r="EA187"/>
  <c r="AY187"/>
  <c r="BC187"/>
  <c r="BH187"/>
  <c r="AX187"/>
  <c r="BB187"/>
  <c r="BG187"/>
  <c r="BA187"/>
  <c r="BF187"/>
  <c r="EA203"/>
  <c r="BA203"/>
  <c r="BF203"/>
  <c r="AY203"/>
  <c r="BC203"/>
  <c r="BH203"/>
  <c r="AX203"/>
  <c r="BB203"/>
  <c r="BG203"/>
  <c r="EA142"/>
  <c r="BA142"/>
  <c r="BG142"/>
  <c r="AY142"/>
  <c r="BF142"/>
  <c r="AX142"/>
  <c r="BC142"/>
  <c r="BB142"/>
  <c r="BH142"/>
  <c r="EA174"/>
  <c r="BA174"/>
  <c r="BG174"/>
  <c r="AY174"/>
  <c r="BF174"/>
  <c r="AX174"/>
  <c r="BC174"/>
  <c r="BB174"/>
  <c r="BH174"/>
  <c r="EA202"/>
  <c r="AX202"/>
  <c r="BC202"/>
  <c r="BB202"/>
  <c r="BH202"/>
  <c r="BA202"/>
  <c r="BG202"/>
  <c r="AY202"/>
  <c r="BF202"/>
  <c r="AY10"/>
  <c r="BC10"/>
  <c r="BH10"/>
  <c r="AX10"/>
  <c r="BB10"/>
  <c r="BG10"/>
  <c r="BA10"/>
  <c r="BF10"/>
  <c r="AY18"/>
  <c r="BC18"/>
  <c r="BH18"/>
  <c r="AX18"/>
  <c r="BB18"/>
  <c r="BG18"/>
  <c r="BA18"/>
  <c r="BF18"/>
  <c r="BA34"/>
  <c r="BF34"/>
  <c r="AY34"/>
  <c r="BC34"/>
  <c r="BH34"/>
  <c r="AX34"/>
  <c r="BB34"/>
  <c r="BG34"/>
  <c r="EA50"/>
  <c r="BA50"/>
  <c r="BF50"/>
  <c r="AY50"/>
  <c r="BC50"/>
  <c r="BH50"/>
  <c r="AX50"/>
  <c r="BB50"/>
  <c r="BG50"/>
  <c r="EA66"/>
  <c r="AX66"/>
  <c r="BB66"/>
  <c r="BG66"/>
  <c r="BA66"/>
  <c r="BF66"/>
  <c r="AY66"/>
  <c r="BC66"/>
  <c r="BH66"/>
  <c r="EA82"/>
  <c r="AY82"/>
  <c r="BC82"/>
  <c r="BH82"/>
  <c r="AX82"/>
  <c r="BB82"/>
  <c r="BG82"/>
  <c r="BA82"/>
  <c r="BF82"/>
  <c r="EA98"/>
  <c r="AX98"/>
  <c r="BB98"/>
  <c r="BG98"/>
  <c r="BA98"/>
  <c r="BF98"/>
  <c r="AY98"/>
  <c r="BC98"/>
  <c r="BH98"/>
  <c r="EA114"/>
  <c r="AX114"/>
  <c r="BB114"/>
  <c r="BG114"/>
  <c r="BA114"/>
  <c r="BF114"/>
  <c r="AY114"/>
  <c r="BC114"/>
  <c r="BH114"/>
  <c r="EA130"/>
  <c r="AY130"/>
  <c r="BF130"/>
  <c r="AX130"/>
  <c r="BC130"/>
  <c r="BB130"/>
  <c r="BH130"/>
  <c r="BA130"/>
  <c r="BG130"/>
  <c r="EA154"/>
  <c r="BB154"/>
  <c r="BH154"/>
  <c r="BA154"/>
  <c r="BG154"/>
  <c r="AY154"/>
  <c r="BF154"/>
  <c r="AX154"/>
  <c r="BC154"/>
  <c r="EA186"/>
  <c r="BB186"/>
  <c r="BH186"/>
  <c r="BA186"/>
  <c r="BG186"/>
  <c r="AY186"/>
  <c r="BF186"/>
  <c r="AX186"/>
  <c r="BC186"/>
  <c r="BA17"/>
  <c r="BG17"/>
  <c r="AY17"/>
  <c r="BF17"/>
  <c r="AX17"/>
  <c r="BC17"/>
  <c r="BB17"/>
  <c r="BH17"/>
  <c r="AX33"/>
  <c r="BC33"/>
  <c r="BB33"/>
  <c r="BH33"/>
  <c r="BA33"/>
  <c r="BG33"/>
  <c r="AY33"/>
  <c r="BF33"/>
  <c r="EA49"/>
  <c r="BA49"/>
  <c r="BG49"/>
  <c r="AY49"/>
  <c r="BF49"/>
  <c r="AX49"/>
  <c r="BC49"/>
  <c r="BB49"/>
  <c r="BH49"/>
  <c r="EA65"/>
  <c r="BB65"/>
  <c r="BH65"/>
  <c r="BA65"/>
  <c r="BG65"/>
  <c r="AY65"/>
  <c r="BF65"/>
  <c r="BI65" s="1"/>
  <c r="BJ65" s="1"/>
  <c r="BP65" s="1"/>
  <c r="T62" i="24" s="1"/>
  <c r="AX65" i="17"/>
  <c r="BC65"/>
  <c r="EA81"/>
  <c r="AX81"/>
  <c r="BC81"/>
  <c r="BB81"/>
  <c r="BH81"/>
  <c r="BA81"/>
  <c r="BG81"/>
  <c r="AY81"/>
  <c r="BF81"/>
  <c r="EA97"/>
  <c r="BB97"/>
  <c r="BH97"/>
  <c r="BA97"/>
  <c r="BG97"/>
  <c r="AY97"/>
  <c r="BF97"/>
  <c r="AX97"/>
  <c r="BC97"/>
  <c r="EA113"/>
  <c r="BA113"/>
  <c r="BG113"/>
  <c r="AY113"/>
  <c r="AZ113" s="1"/>
  <c r="BF113"/>
  <c r="AX113"/>
  <c r="BC113"/>
  <c r="BB113"/>
  <c r="BH113"/>
  <c r="EA129"/>
  <c r="AY129"/>
  <c r="BC129"/>
  <c r="BH129"/>
  <c r="AX129"/>
  <c r="BB129"/>
  <c r="BG129"/>
  <c r="BA129"/>
  <c r="BF129"/>
  <c r="EA145"/>
  <c r="AY145"/>
  <c r="BC145"/>
  <c r="BH145"/>
  <c r="AX145"/>
  <c r="BB145"/>
  <c r="BG145"/>
  <c r="BA145"/>
  <c r="BF145"/>
  <c r="EA161"/>
  <c r="AY161"/>
  <c r="BC161"/>
  <c r="BH161"/>
  <c r="AX161"/>
  <c r="BB161"/>
  <c r="BG161"/>
  <c r="BA161"/>
  <c r="BF161"/>
  <c r="EA177"/>
  <c r="AX177"/>
  <c r="BB177"/>
  <c r="BG177"/>
  <c r="BA177"/>
  <c r="BF177"/>
  <c r="AY177"/>
  <c r="BC177"/>
  <c r="BH177"/>
  <c r="EA193"/>
  <c r="AY193"/>
  <c r="BC193"/>
  <c r="BH193"/>
  <c r="AX193"/>
  <c r="BB193"/>
  <c r="BG193"/>
  <c r="BA193"/>
  <c r="BF193"/>
  <c r="EA172"/>
  <c r="AX172"/>
  <c r="BC172"/>
  <c r="BB172"/>
  <c r="BH172"/>
  <c r="BA172"/>
  <c r="BG172"/>
  <c r="AY172"/>
  <c r="BF172"/>
  <c r="EA200"/>
  <c r="AX200"/>
  <c r="BC200"/>
  <c r="BB200"/>
  <c r="BH200"/>
  <c r="BA200"/>
  <c r="BG200"/>
  <c r="AY200"/>
  <c r="BF200"/>
  <c r="BI200" s="1"/>
  <c r="BJ200" s="1"/>
  <c r="BP200" s="1"/>
  <c r="T197" i="24" s="1"/>
  <c r="EF19" i="17"/>
  <c r="DU19"/>
  <c r="DT19"/>
  <c r="EG19"/>
  <c r="DM19"/>
  <c r="DS19"/>
  <c r="DL19"/>
  <c r="DK19"/>
  <c r="DE19"/>
  <c r="CS19"/>
  <c r="DD19"/>
  <c r="CR19"/>
  <c r="DC19"/>
  <c r="CT19"/>
  <c r="BY19"/>
  <c r="CO19"/>
  <c r="CN19"/>
  <c r="CK19"/>
  <c r="CA19"/>
  <c r="CM19"/>
  <c r="CJ19"/>
  <c r="BZ19"/>
  <c r="AM19"/>
  <c r="V19"/>
  <c r="P19"/>
  <c r="M19"/>
  <c r="BV19"/>
  <c r="AJ19"/>
  <c r="U19"/>
  <c r="O19"/>
  <c r="L19"/>
  <c r="BU19"/>
  <c r="BR19"/>
  <c r="AO19"/>
  <c r="AI19"/>
  <c r="AF19"/>
  <c r="T19"/>
  <c r="BT19"/>
  <c r="BQ19"/>
  <c r="AN19"/>
  <c r="AH19"/>
  <c r="AE19"/>
  <c r="Q19"/>
  <c r="EF27"/>
  <c r="DU27"/>
  <c r="DT27"/>
  <c r="EG27"/>
  <c r="DM27"/>
  <c r="DS27"/>
  <c r="DL27"/>
  <c r="DK27"/>
  <c r="DE27"/>
  <c r="CS27"/>
  <c r="DD27"/>
  <c r="CR27"/>
  <c r="DC27"/>
  <c r="CT27"/>
  <c r="BY27"/>
  <c r="CO27"/>
  <c r="CN27"/>
  <c r="CK27"/>
  <c r="CA27"/>
  <c r="CM27"/>
  <c r="CJ27"/>
  <c r="BZ27"/>
  <c r="AM27"/>
  <c r="V27"/>
  <c r="P27"/>
  <c r="M27"/>
  <c r="BV27"/>
  <c r="AJ27"/>
  <c r="U27"/>
  <c r="O27"/>
  <c r="L27"/>
  <c r="BU27"/>
  <c r="BR27"/>
  <c r="AO27"/>
  <c r="AI27"/>
  <c r="AF27"/>
  <c r="T27"/>
  <c r="BT27"/>
  <c r="BQ27"/>
  <c r="AN27"/>
  <c r="AH27"/>
  <c r="AE27"/>
  <c r="Q27"/>
  <c r="EF35"/>
  <c r="DU35"/>
  <c r="DT35"/>
  <c r="EG35"/>
  <c r="DM35"/>
  <c r="DS35"/>
  <c r="DL35"/>
  <c r="DK35"/>
  <c r="DE35"/>
  <c r="CS35"/>
  <c r="DD35"/>
  <c r="CR35"/>
  <c r="DC35"/>
  <c r="CT35"/>
  <c r="BY35"/>
  <c r="CO35"/>
  <c r="CN35"/>
  <c r="CK35"/>
  <c r="CA35"/>
  <c r="CM35"/>
  <c r="CJ35"/>
  <c r="BZ35"/>
  <c r="AM35"/>
  <c r="V35"/>
  <c r="P35"/>
  <c r="M35"/>
  <c r="BV35"/>
  <c r="AJ35"/>
  <c r="U35"/>
  <c r="O35"/>
  <c r="L35"/>
  <c r="BU35"/>
  <c r="BR35"/>
  <c r="AO35"/>
  <c r="AI35"/>
  <c r="AF35"/>
  <c r="T35"/>
  <c r="BT35"/>
  <c r="BQ35"/>
  <c r="AN35"/>
  <c r="AH35"/>
  <c r="AE35"/>
  <c r="Q35"/>
  <c r="EF43"/>
  <c r="DU43"/>
  <c r="DT43"/>
  <c r="EG43"/>
  <c r="DM43"/>
  <c r="DS43"/>
  <c r="DL43"/>
  <c r="DK43"/>
  <c r="DE43"/>
  <c r="CS43"/>
  <c r="DD43"/>
  <c r="CR43"/>
  <c r="DC43"/>
  <c r="CT43"/>
  <c r="BY43"/>
  <c r="CO43"/>
  <c r="CN43"/>
  <c r="CK43"/>
  <c r="CA43"/>
  <c r="CM43"/>
  <c r="CJ43"/>
  <c r="BZ43"/>
  <c r="AM43"/>
  <c r="V43"/>
  <c r="P43"/>
  <c r="M43"/>
  <c r="BV43"/>
  <c r="AJ43"/>
  <c r="U43"/>
  <c r="O43"/>
  <c r="L43"/>
  <c r="BU43"/>
  <c r="BR43"/>
  <c r="AO43"/>
  <c r="AI43"/>
  <c r="AF43"/>
  <c r="T43"/>
  <c r="BT43"/>
  <c r="BQ43"/>
  <c r="AN43"/>
  <c r="AH43"/>
  <c r="AE43"/>
  <c r="Q43"/>
  <c r="EF51"/>
  <c r="DU51"/>
  <c r="DT51"/>
  <c r="EG51"/>
  <c r="DM51"/>
  <c r="DS51"/>
  <c r="DL51"/>
  <c r="DK51"/>
  <c r="DE51"/>
  <c r="CS51"/>
  <c r="DD51"/>
  <c r="CR51"/>
  <c r="DC51"/>
  <c r="CT51"/>
  <c r="BY51"/>
  <c r="CO51"/>
  <c r="CN51"/>
  <c r="CK51"/>
  <c r="CA51"/>
  <c r="CM51"/>
  <c r="CJ51"/>
  <c r="BZ51"/>
  <c r="AM51"/>
  <c r="V51"/>
  <c r="P51"/>
  <c r="M51"/>
  <c r="BV51"/>
  <c r="AJ51"/>
  <c r="U51"/>
  <c r="O51"/>
  <c r="L51"/>
  <c r="BU51"/>
  <c r="BR51"/>
  <c r="AO51"/>
  <c r="AI51"/>
  <c r="AF51"/>
  <c r="T51"/>
  <c r="BT51"/>
  <c r="BQ51"/>
  <c r="AN51"/>
  <c r="AH51"/>
  <c r="AE51"/>
  <c r="Q51"/>
  <c r="EF59"/>
  <c r="DU59"/>
  <c r="DT59"/>
  <c r="EG59"/>
  <c r="DM59"/>
  <c r="DS59"/>
  <c r="DL59"/>
  <c r="DK59"/>
  <c r="DE59"/>
  <c r="CS59"/>
  <c r="DD59"/>
  <c r="CR59"/>
  <c r="DC59"/>
  <c r="CT59"/>
  <c r="BY59"/>
  <c r="CO59"/>
  <c r="CN59"/>
  <c r="CK59"/>
  <c r="CA59"/>
  <c r="CM59"/>
  <c r="CJ59"/>
  <c r="BZ59"/>
  <c r="AM59"/>
  <c r="V59"/>
  <c r="P59"/>
  <c r="M59"/>
  <c r="BV59"/>
  <c r="AJ59"/>
  <c r="U59"/>
  <c r="O59"/>
  <c r="L59"/>
  <c r="BU59"/>
  <c r="BR59"/>
  <c r="AO59"/>
  <c r="AI59"/>
  <c r="AF59"/>
  <c r="T59"/>
  <c r="BT59"/>
  <c r="BQ59"/>
  <c r="AN59"/>
  <c r="AH59"/>
  <c r="AE59"/>
  <c r="Q59"/>
  <c r="EF67"/>
  <c r="DU67"/>
  <c r="DT67"/>
  <c r="EG67"/>
  <c r="DM67"/>
  <c r="DS67"/>
  <c r="DL67"/>
  <c r="DK67"/>
  <c r="DE67"/>
  <c r="DD67"/>
  <c r="DC67"/>
  <c r="CR67"/>
  <c r="BY67"/>
  <c r="CO67"/>
  <c r="CT67"/>
  <c r="CN67"/>
  <c r="CK67"/>
  <c r="CA67"/>
  <c r="CS67"/>
  <c r="CM67"/>
  <c r="CJ67"/>
  <c r="BZ67"/>
  <c r="AM67"/>
  <c r="V67"/>
  <c r="P67"/>
  <c r="M67"/>
  <c r="BV67"/>
  <c r="AJ67"/>
  <c r="U67"/>
  <c r="O67"/>
  <c r="L67"/>
  <c r="BU67"/>
  <c r="BR67"/>
  <c r="AO67"/>
  <c r="AI67"/>
  <c r="AF67"/>
  <c r="T67"/>
  <c r="BT67"/>
  <c r="BQ67"/>
  <c r="AN67"/>
  <c r="AH67"/>
  <c r="AE67"/>
  <c r="Q67"/>
  <c r="EF75"/>
  <c r="DU75"/>
  <c r="DT75"/>
  <c r="EG75"/>
  <c r="DM75"/>
  <c r="DS75"/>
  <c r="DL75"/>
  <c r="DK75"/>
  <c r="DE75"/>
  <c r="DD75"/>
  <c r="DC75"/>
  <c r="CR75"/>
  <c r="BY75"/>
  <c r="CO75"/>
  <c r="CT75"/>
  <c r="CN75"/>
  <c r="CK75"/>
  <c r="CA75"/>
  <c r="CS75"/>
  <c r="CM75"/>
  <c r="CJ75"/>
  <c r="BZ75"/>
  <c r="AM75"/>
  <c r="V75"/>
  <c r="P75"/>
  <c r="M75"/>
  <c r="BV75"/>
  <c r="AJ75"/>
  <c r="U75"/>
  <c r="O75"/>
  <c r="L75"/>
  <c r="BU75"/>
  <c r="BR75"/>
  <c r="AO75"/>
  <c r="AI75"/>
  <c r="AF75"/>
  <c r="T75"/>
  <c r="BT75"/>
  <c r="BQ75"/>
  <c r="AN75"/>
  <c r="AH75"/>
  <c r="AE75"/>
  <c r="Q75"/>
  <c r="EF83"/>
  <c r="DU83"/>
  <c r="DT83"/>
  <c r="EG83"/>
  <c r="DM83"/>
  <c r="DS83"/>
  <c r="DL83"/>
  <c r="DK83"/>
  <c r="DE83"/>
  <c r="DD83"/>
  <c r="DC83"/>
  <c r="CR83"/>
  <c r="BY83"/>
  <c r="CO83"/>
  <c r="CT83"/>
  <c r="CN83"/>
  <c r="CK83"/>
  <c r="CA83"/>
  <c r="CS83"/>
  <c r="CM83"/>
  <c r="CJ83"/>
  <c r="BZ83"/>
  <c r="AM83"/>
  <c r="V83"/>
  <c r="P83"/>
  <c r="M83"/>
  <c r="BV83"/>
  <c r="AJ83"/>
  <c r="U83"/>
  <c r="O83"/>
  <c r="L83"/>
  <c r="BU83"/>
  <c r="BR83"/>
  <c r="AO83"/>
  <c r="AI83"/>
  <c r="AF83"/>
  <c r="T83"/>
  <c r="BT83"/>
  <c r="BQ83"/>
  <c r="AN83"/>
  <c r="AH83"/>
  <c r="AE83"/>
  <c r="Q83"/>
  <c r="EF91"/>
  <c r="DU91"/>
  <c r="DT91"/>
  <c r="EG91"/>
  <c r="DM91"/>
  <c r="DS91"/>
  <c r="DL91"/>
  <c r="DK91"/>
  <c r="DE91"/>
  <c r="DD91"/>
  <c r="DC91"/>
  <c r="CR91"/>
  <c r="BY91"/>
  <c r="CO91"/>
  <c r="CT91"/>
  <c r="CN91"/>
  <c r="CK91"/>
  <c r="CA91"/>
  <c r="CS91"/>
  <c r="CM91"/>
  <c r="CJ91"/>
  <c r="BZ91"/>
  <c r="AM91"/>
  <c r="V91"/>
  <c r="P91"/>
  <c r="M91"/>
  <c r="BV91"/>
  <c r="AJ91"/>
  <c r="U91"/>
  <c r="O91"/>
  <c r="L91"/>
  <c r="BU91"/>
  <c r="BR91"/>
  <c r="AO91"/>
  <c r="AI91"/>
  <c r="AF91"/>
  <c r="T91"/>
  <c r="BT91"/>
  <c r="BQ91"/>
  <c r="AN91"/>
  <c r="AH91"/>
  <c r="AE91"/>
  <c r="Q91"/>
  <c r="EF99"/>
  <c r="DU99"/>
  <c r="DT99"/>
  <c r="EG99"/>
  <c r="DS99"/>
  <c r="DL99"/>
  <c r="DK99"/>
  <c r="DE99"/>
  <c r="DD99"/>
  <c r="DC99"/>
  <c r="DM99"/>
  <c r="CR99"/>
  <c r="BY99"/>
  <c r="CO99"/>
  <c r="CT99"/>
  <c r="CN99"/>
  <c r="CK99"/>
  <c r="CA99"/>
  <c r="CS99"/>
  <c r="CM99"/>
  <c r="CJ99"/>
  <c r="BZ99"/>
  <c r="AM99"/>
  <c r="V99"/>
  <c r="P99"/>
  <c r="M99"/>
  <c r="BV99"/>
  <c r="AJ99"/>
  <c r="U99"/>
  <c r="O99"/>
  <c r="L99"/>
  <c r="BU99"/>
  <c r="BR99"/>
  <c r="AO99"/>
  <c r="AI99"/>
  <c r="AF99"/>
  <c r="T99"/>
  <c r="BT99"/>
  <c r="BQ99"/>
  <c r="AN99"/>
  <c r="AH99"/>
  <c r="AE99"/>
  <c r="Q99"/>
  <c r="EF107"/>
  <c r="DU107"/>
  <c r="DT107"/>
  <c r="EG107"/>
  <c r="DS107"/>
  <c r="DL107"/>
  <c r="DK107"/>
  <c r="DE107"/>
  <c r="DD107"/>
  <c r="DC107"/>
  <c r="DM107"/>
  <c r="CR107"/>
  <c r="BY107"/>
  <c r="CO107"/>
  <c r="CT107"/>
  <c r="CN107"/>
  <c r="CK107"/>
  <c r="CA107"/>
  <c r="CS107"/>
  <c r="CM107"/>
  <c r="CJ107"/>
  <c r="BZ107"/>
  <c r="AM107"/>
  <c r="V107"/>
  <c r="P107"/>
  <c r="M107"/>
  <c r="BV107"/>
  <c r="AJ107"/>
  <c r="U107"/>
  <c r="O107"/>
  <c r="L107"/>
  <c r="BU107"/>
  <c r="BR107"/>
  <c r="AO107"/>
  <c r="AI107"/>
  <c r="AF107"/>
  <c r="T107"/>
  <c r="BT107"/>
  <c r="BQ107"/>
  <c r="AN107"/>
  <c r="AH107"/>
  <c r="AE107"/>
  <c r="Q107"/>
  <c r="EF115"/>
  <c r="DU115"/>
  <c r="DT115"/>
  <c r="EG115"/>
  <c r="DS115"/>
  <c r="DL115"/>
  <c r="DK115"/>
  <c r="DE115"/>
  <c r="DD115"/>
  <c r="DC115"/>
  <c r="DM115"/>
  <c r="CR115"/>
  <c r="BY115"/>
  <c r="CO115"/>
  <c r="CT115"/>
  <c r="CN115"/>
  <c r="CK115"/>
  <c r="CA115"/>
  <c r="CS115"/>
  <c r="CM115"/>
  <c r="CJ115"/>
  <c r="BZ115"/>
  <c r="AM115"/>
  <c r="V115"/>
  <c r="P115"/>
  <c r="M115"/>
  <c r="BV115"/>
  <c r="AJ115"/>
  <c r="U115"/>
  <c r="O115"/>
  <c r="L115"/>
  <c r="BU115"/>
  <c r="BR115"/>
  <c r="AO115"/>
  <c r="AI115"/>
  <c r="AF115"/>
  <c r="T115"/>
  <c r="BT115"/>
  <c r="BQ115"/>
  <c r="AN115"/>
  <c r="AH115"/>
  <c r="AE115"/>
  <c r="Q115"/>
  <c r="DU123"/>
  <c r="DT123"/>
  <c r="EG123"/>
  <c r="DS123"/>
  <c r="DL123"/>
  <c r="EF123"/>
  <c r="DK123"/>
  <c r="DE123"/>
  <c r="DD123"/>
  <c r="DC123"/>
  <c r="DM123"/>
  <c r="CR123"/>
  <c r="BY123"/>
  <c r="CO123"/>
  <c r="CT123"/>
  <c r="CN123"/>
  <c r="CK123"/>
  <c r="CA123"/>
  <c r="CS123"/>
  <c r="CM123"/>
  <c r="CJ123"/>
  <c r="BZ123"/>
  <c r="AM123"/>
  <c r="V123"/>
  <c r="P123"/>
  <c r="M123"/>
  <c r="BV123"/>
  <c r="AJ123"/>
  <c r="U123"/>
  <c r="O123"/>
  <c r="L123"/>
  <c r="BU123"/>
  <c r="BR123"/>
  <c r="AO123"/>
  <c r="AI123"/>
  <c r="AF123"/>
  <c r="T123"/>
  <c r="BT123"/>
  <c r="BQ123"/>
  <c r="AN123"/>
  <c r="AH123"/>
  <c r="AE123"/>
  <c r="Q123"/>
  <c r="DU131"/>
  <c r="DT131"/>
  <c r="EG131"/>
  <c r="DS131"/>
  <c r="DL131"/>
  <c r="EF131"/>
  <c r="DK131"/>
  <c r="DE131"/>
  <c r="DD131"/>
  <c r="DC131"/>
  <c r="DM131"/>
  <c r="CR131"/>
  <c r="BY131"/>
  <c r="CO131"/>
  <c r="CT131"/>
  <c r="CN131"/>
  <c r="CK131"/>
  <c r="CA131"/>
  <c r="CS131"/>
  <c r="CM131"/>
  <c r="CJ131"/>
  <c r="BZ131"/>
  <c r="AM131"/>
  <c r="V131"/>
  <c r="P131"/>
  <c r="M131"/>
  <c r="BV131"/>
  <c r="AJ131"/>
  <c r="U131"/>
  <c r="O131"/>
  <c r="L131"/>
  <c r="BU131"/>
  <c r="BR131"/>
  <c r="AO131"/>
  <c r="AI131"/>
  <c r="AF131"/>
  <c r="T131"/>
  <c r="BT131"/>
  <c r="BQ131"/>
  <c r="AN131"/>
  <c r="AH131"/>
  <c r="AE131"/>
  <c r="Q131"/>
  <c r="DU139"/>
  <c r="DT139"/>
  <c r="EG139"/>
  <c r="DS139"/>
  <c r="EF139"/>
  <c r="DE139"/>
  <c r="DM139"/>
  <c r="DD139"/>
  <c r="DL139"/>
  <c r="DC139"/>
  <c r="DK139"/>
  <c r="CR139"/>
  <c r="BY139"/>
  <c r="CO139"/>
  <c r="CT139"/>
  <c r="CN139"/>
  <c r="CK139"/>
  <c r="CA139"/>
  <c r="CS139"/>
  <c r="CM139"/>
  <c r="CJ139"/>
  <c r="BZ139"/>
  <c r="AM139"/>
  <c r="V139"/>
  <c r="P139"/>
  <c r="M139"/>
  <c r="BV139"/>
  <c r="AJ139"/>
  <c r="U139"/>
  <c r="O139"/>
  <c r="L139"/>
  <c r="BU139"/>
  <c r="BR139"/>
  <c r="AO139"/>
  <c r="AI139"/>
  <c r="AF139"/>
  <c r="T139"/>
  <c r="BT139"/>
  <c r="BQ139"/>
  <c r="AN139"/>
  <c r="AH139"/>
  <c r="AE139"/>
  <c r="Q139"/>
  <c r="DU147"/>
  <c r="DT147"/>
  <c r="EG147"/>
  <c r="DS147"/>
  <c r="EF147"/>
  <c r="DE147"/>
  <c r="DM147"/>
  <c r="DD147"/>
  <c r="DL147"/>
  <c r="DC147"/>
  <c r="DK147"/>
  <c r="CR147"/>
  <c r="BY147"/>
  <c r="CO147"/>
  <c r="CT147"/>
  <c r="CN147"/>
  <c r="CK147"/>
  <c r="CA147"/>
  <c r="CS147"/>
  <c r="CM147"/>
  <c r="CJ147"/>
  <c r="BZ147"/>
  <c r="AM147"/>
  <c r="V147"/>
  <c r="P147"/>
  <c r="M147"/>
  <c r="BV147"/>
  <c r="AJ147"/>
  <c r="U147"/>
  <c r="O147"/>
  <c r="L147"/>
  <c r="BU147"/>
  <c r="BR147"/>
  <c r="AO147"/>
  <c r="AI147"/>
  <c r="AF147"/>
  <c r="T147"/>
  <c r="BT147"/>
  <c r="BQ147"/>
  <c r="AN147"/>
  <c r="AH147"/>
  <c r="AE147"/>
  <c r="Q147"/>
  <c r="DS155"/>
  <c r="EG155"/>
  <c r="DU155"/>
  <c r="EF155"/>
  <c r="DT155"/>
  <c r="DE155"/>
  <c r="DM155"/>
  <c r="DD155"/>
  <c r="DL155"/>
  <c r="DC155"/>
  <c r="DK155"/>
  <c r="CR155"/>
  <c r="BY155"/>
  <c r="CO155"/>
  <c r="CT155"/>
  <c r="CN155"/>
  <c r="CK155"/>
  <c r="CA155"/>
  <c r="CS155"/>
  <c r="CM155"/>
  <c r="CJ155"/>
  <c r="BZ155"/>
  <c r="AM155"/>
  <c r="V155"/>
  <c r="P155"/>
  <c r="M155"/>
  <c r="BV155"/>
  <c r="AJ155"/>
  <c r="U155"/>
  <c r="O155"/>
  <c r="L155"/>
  <c r="BU155"/>
  <c r="BR155"/>
  <c r="AO155"/>
  <c r="AI155"/>
  <c r="AF155"/>
  <c r="T155"/>
  <c r="BT155"/>
  <c r="BQ155"/>
  <c r="AN155"/>
  <c r="AH155"/>
  <c r="AE155"/>
  <c r="Q155"/>
  <c r="DS163"/>
  <c r="EG163"/>
  <c r="DU163"/>
  <c r="EF163"/>
  <c r="DT163"/>
  <c r="DE163"/>
  <c r="DM163"/>
  <c r="DD163"/>
  <c r="DL163"/>
  <c r="DC163"/>
  <c r="DK163"/>
  <c r="CR163"/>
  <c r="BY163"/>
  <c r="CO163"/>
  <c r="CT163"/>
  <c r="CN163"/>
  <c r="CK163"/>
  <c r="CA163"/>
  <c r="CS163"/>
  <c r="CM163"/>
  <c r="CJ163"/>
  <c r="BZ163"/>
  <c r="AM163"/>
  <c r="V163"/>
  <c r="P163"/>
  <c r="M163"/>
  <c r="BV163"/>
  <c r="AJ163"/>
  <c r="U163"/>
  <c r="O163"/>
  <c r="L163"/>
  <c r="BU163"/>
  <c r="BR163"/>
  <c r="AO163"/>
  <c r="AI163"/>
  <c r="AF163"/>
  <c r="T163"/>
  <c r="BT163"/>
  <c r="BQ163"/>
  <c r="AN163"/>
  <c r="AH163"/>
  <c r="AE163"/>
  <c r="Q163"/>
  <c r="DS171"/>
  <c r="EG171"/>
  <c r="DU171"/>
  <c r="EF171"/>
  <c r="DT171"/>
  <c r="DE171"/>
  <c r="DM171"/>
  <c r="DD171"/>
  <c r="DL171"/>
  <c r="DC171"/>
  <c r="DK171"/>
  <c r="CR171"/>
  <c r="BY171"/>
  <c r="CO171"/>
  <c r="CT171"/>
  <c r="CN171"/>
  <c r="CK171"/>
  <c r="CA171"/>
  <c r="CS171"/>
  <c r="CM171"/>
  <c r="CJ171"/>
  <c r="BZ171"/>
  <c r="AM171"/>
  <c r="V171"/>
  <c r="P171"/>
  <c r="M171"/>
  <c r="BV171"/>
  <c r="AJ171"/>
  <c r="U171"/>
  <c r="O171"/>
  <c r="L171"/>
  <c r="BU171"/>
  <c r="BR171"/>
  <c r="AO171"/>
  <c r="AI171"/>
  <c r="AF171"/>
  <c r="T171"/>
  <c r="BT171"/>
  <c r="BQ171"/>
  <c r="AN171"/>
  <c r="AH171"/>
  <c r="AE171"/>
  <c r="Q171"/>
  <c r="DS179"/>
  <c r="EG179"/>
  <c r="DU179"/>
  <c r="EF179"/>
  <c r="DT179"/>
  <c r="DE179"/>
  <c r="DM179"/>
  <c r="DD179"/>
  <c r="DL179"/>
  <c r="DC179"/>
  <c r="DK179"/>
  <c r="CR179"/>
  <c r="BY179"/>
  <c r="CO179"/>
  <c r="CT179"/>
  <c r="CN179"/>
  <c r="CK179"/>
  <c r="CA179"/>
  <c r="CS179"/>
  <c r="CM179"/>
  <c r="CJ179"/>
  <c r="BZ179"/>
  <c r="AM179"/>
  <c r="V179"/>
  <c r="P179"/>
  <c r="BV179"/>
  <c r="AJ179"/>
  <c r="U179"/>
  <c r="O179"/>
  <c r="BU179"/>
  <c r="BR179"/>
  <c r="AO179"/>
  <c r="AI179"/>
  <c r="AF179"/>
  <c r="T179"/>
  <c r="BT179"/>
  <c r="BQ179"/>
  <c r="AN179"/>
  <c r="AH179"/>
  <c r="AE179"/>
  <c r="Q179"/>
  <c r="M179"/>
  <c r="L179"/>
  <c r="DS187"/>
  <c r="EG187"/>
  <c r="DU187"/>
  <c r="EF187"/>
  <c r="DT187"/>
  <c r="DE187"/>
  <c r="DM187"/>
  <c r="DD187"/>
  <c r="DL187"/>
  <c r="DC187"/>
  <c r="DK187"/>
  <c r="CR187"/>
  <c r="BY187"/>
  <c r="CO187"/>
  <c r="CT187"/>
  <c r="CN187"/>
  <c r="CK187"/>
  <c r="CA187"/>
  <c r="CS187"/>
  <c r="CM187"/>
  <c r="CJ187"/>
  <c r="BZ187"/>
  <c r="AM187"/>
  <c r="V187"/>
  <c r="P187"/>
  <c r="BV187"/>
  <c r="AJ187"/>
  <c r="U187"/>
  <c r="O187"/>
  <c r="BU187"/>
  <c r="BR187"/>
  <c r="AO187"/>
  <c r="AI187"/>
  <c r="AF187"/>
  <c r="T187"/>
  <c r="BT187"/>
  <c r="BQ187"/>
  <c r="AN187"/>
  <c r="AH187"/>
  <c r="AE187"/>
  <c r="Q187"/>
  <c r="M187"/>
  <c r="L187"/>
  <c r="DS195"/>
  <c r="EG195"/>
  <c r="DU195"/>
  <c r="EF195"/>
  <c r="DT195"/>
  <c r="DE195"/>
  <c r="DM195"/>
  <c r="DD195"/>
  <c r="DL195"/>
  <c r="DC195"/>
  <c r="DK195"/>
  <c r="CR195"/>
  <c r="BY195"/>
  <c r="CO195"/>
  <c r="CT195"/>
  <c r="CN195"/>
  <c r="CK195"/>
  <c r="CA195"/>
  <c r="CS195"/>
  <c r="CM195"/>
  <c r="CJ195"/>
  <c r="BZ195"/>
  <c r="AM195"/>
  <c r="V195"/>
  <c r="P195"/>
  <c r="BV195"/>
  <c r="AJ195"/>
  <c r="U195"/>
  <c r="O195"/>
  <c r="BU195"/>
  <c r="BR195"/>
  <c r="AO195"/>
  <c r="AI195"/>
  <c r="AF195"/>
  <c r="T195"/>
  <c r="BT195"/>
  <c r="BQ195"/>
  <c r="AN195"/>
  <c r="AH195"/>
  <c r="AE195"/>
  <c r="Q195"/>
  <c r="M195"/>
  <c r="L195"/>
  <c r="DS203"/>
  <c r="EG203"/>
  <c r="DU203"/>
  <c r="EF203"/>
  <c r="DT203"/>
  <c r="DE203"/>
  <c r="DM203"/>
  <c r="DD203"/>
  <c r="DL203"/>
  <c r="DC203"/>
  <c r="DK203"/>
  <c r="CR203"/>
  <c r="BY203"/>
  <c r="CO203"/>
  <c r="CT203"/>
  <c r="CN203"/>
  <c r="CK203"/>
  <c r="CA203"/>
  <c r="CS203"/>
  <c r="CM203"/>
  <c r="CJ203"/>
  <c r="BZ203"/>
  <c r="AM203"/>
  <c r="V203"/>
  <c r="P203"/>
  <c r="BV203"/>
  <c r="AJ203"/>
  <c r="U203"/>
  <c r="O203"/>
  <c r="BU203"/>
  <c r="BR203"/>
  <c r="AO203"/>
  <c r="AI203"/>
  <c r="AF203"/>
  <c r="T203"/>
  <c r="BT203"/>
  <c r="BQ203"/>
  <c r="AN203"/>
  <c r="AH203"/>
  <c r="AE203"/>
  <c r="Q203"/>
  <c r="M203"/>
  <c r="L203"/>
  <c r="EG150"/>
  <c r="EF150"/>
  <c r="DU150"/>
  <c r="DT150"/>
  <c r="DS150"/>
  <c r="DM150"/>
  <c r="DD150"/>
  <c r="DL150"/>
  <c r="DC150"/>
  <c r="DK150"/>
  <c r="DE150"/>
  <c r="CO150"/>
  <c r="CK150"/>
  <c r="CT150"/>
  <c r="CN150"/>
  <c r="CJ150"/>
  <c r="CA150"/>
  <c r="CS150"/>
  <c r="CM150"/>
  <c r="BZ150"/>
  <c r="CR150"/>
  <c r="BY150"/>
  <c r="BV150"/>
  <c r="BR150"/>
  <c r="AJ150"/>
  <c r="AF150"/>
  <c r="U150"/>
  <c r="O150"/>
  <c r="BU150"/>
  <c r="BQ150"/>
  <c r="AO150"/>
  <c r="AI150"/>
  <c r="AE150"/>
  <c r="T150"/>
  <c r="BT150"/>
  <c r="AN150"/>
  <c r="AH150"/>
  <c r="Q150"/>
  <c r="M150"/>
  <c r="AM150"/>
  <c r="V150"/>
  <c r="P150"/>
  <c r="L150"/>
  <c r="EG166"/>
  <c r="EF166"/>
  <c r="DU166"/>
  <c r="DT166"/>
  <c r="DS166"/>
  <c r="DM166"/>
  <c r="DD166"/>
  <c r="DL166"/>
  <c r="DC166"/>
  <c r="DK166"/>
  <c r="DE166"/>
  <c r="CO166"/>
  <c r="CK166"/>
  <c r="CT166"/>
  <c r="CN166"/>
  <c r="CJ166"/>
  <c r="CA166"/>
  <c r="CS166"/>
  <c r="CM166"/>
  <c r="BZ166"/>
  <c r="CR166"/>
  <c r="BY166"/>
  <c r="BV166"/>
  <c r="BR166"/>
  <c r="AJ166"/>
  <c r="AF166"/>
  <c r="U166"/>
  <c r="O166"/>
  <c r="BU166"/>
  <c r="BQ166"/>
  <c r="AO166"/>
  <c r="AI166"/>
  <c r="AE166"/>
  <c r="T166"/>
  <c r="BT166"/>
  <c r="AN166"/>
  <c r="AH166"/>
  <c r="Q166"/>
  <c r="M166"/>
  <c r="AM166"/>
  <c r="V166"/>
  <c r="P166"/>
  <c r="L166"/>
  <c r="EG182"/>
  <c r="EF182"/>
  <c r="DU182"/>
  <c r="DT182"/>
  <c r="DS182"/>
  <c r="DM182"/>
  <c r="DD182"/>
  <c r="DL182"/>
  <c r="DC182"/>
  <c r="DK182"/>
  <c r="DE182"/>
  <c r="CO182"/>
  <c r="CK182"/>
  <c r="CT182"/>
  <c r="CN182"/>
  <c r="CJ182"/>
  <c r="CA182"/>
  <c r="CS182"/>
  <c r="CM182"/>
  <c r="BZ182"/>
  <c r="CR182"/>
  <c r="BY182"/>
  <c r="BV182"/>
  <c r="BR182"/>
  <c r="AJ182"/>
  <c r="AF182"/>
  <c r="U182"/>
  <c r="O182"/>
  <c r="BU182"/>
  <c r="BQ182"/>
  <c r="AO182"/>
  <c r="AI182"/>
  <c r="AE182"/>
  <c r="T182"/>
  <c r="BT182"/>
  <c r="AN182"/>
  <c r="AH182"/>
  <c r="Q182"/>
  <c r="AM182"/>
  <c r="V182"/>
  <c r="P182"/>
  <c r="M182"/>
  <c r="L182"/>
  <c r="EG198"/>
  <c r="EF198"/>
  <c r="DU198"/>
  <c r="DT198"/>
  <c r="DS198"/>
  <c r="DM198"/>
  <c r="DD198"/>
  <c r="DL198"/>
  <c r="DC198"/>
  <c r="DK198"/>
  <c r="DE198"/>
  <c r="CO198"/>
  <c r="CK198"/>
  <c r="CT198"/>
  <c r="CN198"/>
  <c r="CJ198"/>
  <c r="CA198"/>
  <c r="CS198"/>
  <c r="CM198"/>
  <c r="BZ198"/>
  <c r="CR198"/>
  <c r="BY198"/>
  <c r="BV198"/>
  <c r="BR198"/>
  <c r="AJ198"/>
  <c r="AF198"/>
  <c r="U198"/>
  <c r="O198"/>
  <c r="BU198"/>
  <c r="BQ198"/>
  <c r="AO198"/>
  <c r="AI198"/>
  <c r="AE198"/>
  <c r="T198"/>
  <c r="BT198"/>
  <c r="AN198"/>
  <c r="AH198"/>
  <c r="Q198"/>
  <c r="AM198"/>
  <c r="V198"/>
  <c r="P198"/>
  <c r="M198"/>
  <c r="L198"/>
  <c r="EF8"/>
  <c r="EG8"/>
  <c r="DU8"/>
  <c r="DT8"/>
  <c r="DS8"/>
  <c r="DL8"/>
  <c r="DC8"/>
  <c r="DK8"/>
  <c r="DE8"/>
  <c r="DM8"/>
  <c r="DD8"/>
  <c r="CT8"/>
  <c r="CN8"/>
  <c r="CJ8"/>
  <c r="CA8"/>
  <c r="CS8"/>
  <c r="CK8"/>
  <c r="BZ8"/>
  <c r="CM8"/>
  <c r="CR8"/>
  <c r="CO8"/>
  <c r="BY8"/>
  <c r="BU8"/>
  <c r="BQ8"/>
  <c r="AO8"/>
  <c r="AI8"/>
  <c r="AE8"/>
  <c r="O8"/>
  <c r="BR8"/>
  <c r="AN8"/>
  <c r="AF8"/>
  <c r="T8"/>
  <c r="Q8"/>
  <c r="BT8"/>
  <c r="AH8"/>
  <c r="V8"/>
  <c r="P8"/>
  <c r="BV8"/>
  <c r="AM8"/>
  <c r="AJ8"/>
  <c r="U8"/>
  <c r="L8"/>
  <c r="M8"/>
  <c r="EG18"/>
  <c r="DT18"/>
  <c r="EF18"/>
  <c r="DS18"/>
  <c r="DM18"/>
  <c r="DL18"/>
  <c r="DK18"/>
  <c r="DU18"/>
  <c r="DD18"/>
  <c r="CR18"/>
  <c r="DC18"/>
  <c r="CT18"/>
  <c r="DE18"/>
  <c r="CS18"/>
  <c r="CO18"/>
  <c r="CK18"/>
  <c r="CN18"/>
  <c r="CJ18"/>
  <c r="CA18"/>
  <c r="CM18"/>
  <c r="BZ18"/>
  <c r="BY18"/>
  <c r="BV18"/>
  <c r="BR18"/>
  <c r="AJ18"/>
  <c r="AF18"/>
  <c r="U18"/>
  <c r="O18"/>
  <c r="BU18"/>
  <c r="BQ18"/>
  <c r="AO18"/>
  <c r="AI18"/>
  <c r="AE18"/>
  <c r="T18"/>
  <c r="BT18"/>
  <c r="AN18"/>
  <c r="AH18"/>
  <c r="Q18"/>
  <c r="M18"/>
  <c r="AM18"/>
  <c r="V18"/>
  <c r="P18"/>
  <c r="L18"/>
  <c r="EG26"/>
  <c r="DT26"/>
  <c r="EF26"/>
  <c r="DS26"/>
  <c r="DM26"/>
  <c r="DL26"/>
  <c r="DK26"/>
  <c r="DU26"/>
  <c r="DD26"/>
  <c r="CR26"/>
  <c r="DC26"/>
  <c r="CT26"/>
  <c r="DE26"/>
  <c r="CS26"/>
  <c r="CO26"/>
  <c r="CK26"/>
  <c r="CN26"/>
  <c r="CJ26"/>
  <c r="CA26"/>
  <c r="CM26"/>
  <c r="BZ26"/>
  <c r="BY26"/>
  <c r="BV26"/>
  <c r="BR26"/>
  <c r="AJ26"/>
  <c r="AF26"/>
  <c r="U26"/>
  <c r="O26"/>
  <c r="BU26"/>
  <c r="BQ26"/>
  <c r="AO26"/>
  <c r="AI26"/>
  <c r="AE26"/>
  <c r="T26"/>
  <c r="BT26"/>
  <c r="AN26"/>
  <c r="AH26"/>
  <c r="Q26"/>
  <c r="M26"/>
  <c r="AM26"/>
  <c r="V26"/>
  <c r="P26"/>
  <c r="L26"/>
  <c r="EG34"/>
  <c r="DT34"/>
  <c r="EF34"/>
  <c r="DS34"/>
  <c r="DM34"/>
  <c r="DL34"/>
  <c r="DK34"/>
  <c r="DU34"/>
  <c r="DD34"/>
  <c r="CR34"/>
  <c r="DC34"/>
  <c r="CT34"/>
  <c r="DE34"/>
  <c r="CS34"/>
  <c r="CO34"/>
  <c r="CK34"/>
  <c r="CN34"/>
  <c r="CJ34"/>
  <c r="CA34"/>
  <c r="CM34"/>
  <c r="BZ34"/>
  <c r="BY34"/>
  <c r="BV34"/>
  <c r="BR34"/>
  <c r="AJ34"/>
  <c r="AF34"/>
  <c r="U34"/>
  <c r="O34"/>
  <c r="BU34"/>
  <c r="BQ34"/>
  <c r="AO34"/>
  <c r="AI34"/>
  <c r="AE34"/>
  <c r="T34"/>
  <c r="BT34"/>
  <c r="AN34"/>
  <c r="AH34"/>
  <c r="Q34"/>
  <c r="M34"/>
  <c r="AM34"/>
  <c r="V34"/>
  <c r="P34"/>
  <c r="L34"/>
  <c r="EG42"/>
  <c r="DT42"/>
  <c r="EF42"/>
  <c r="DS42"/>
  <c r="DM42"/>
  <c r="DL42"/>
  <c r="DK42"/>
  <c r="DU42"/>
  <c r="DD42"/>
  <c r="CR42"/>
  <c r="DC42"/>
  <c r="CT42"/>
  <c r="DE42"/>
  <c r="CS42"/>
  <c r="CO42"/>
  <c r="CK42"/>
  <c r="CN42"/>
  <c r="CJ42"/>
  <c r="CA42"/>
  <c r="CM42"/>
  <c r="BZ42"/>
  <c r="BY42"/>
  <c r="BV42"/>
  <c r="BR42"/>
  <c r="AJ42"/>
  <c r="AF42"/>
  <c r="U42"/>
  <c r="O42"/>
  <c r="BU42"/>
  <c r="BQ42"/>
  <c r="AO42"/>
  <c r="AI42"/>
  <c r="AE42"/>
  <c r="T42"/>
  <c r="BT42"/>
  <c r="AN42"/>
  <c r="AH42"/>
  <c r="Q42"/>
  <c r="M42"/>
  <c r="AM42"/>
  <c r="V42"/>
  <c r="P42"/>
  <c r="L42"/>
  <c r="EG50"/>
  <c r="DT50"/>
  <c r="EF50"/>
  <c r="DS50"/>
  <c r="DM50"/>
  <c r="DL50"/>
  <c r="DK50"/>
  <c r="DU50"/>
  <c r="DD50"/>
  <c r="CR50"/>
  <c r="DC50"/>
  <c r="CT50"/>
  <c r="DE50"/>
  <c r="CS50"/>
  <c r="CO50"/>
  <c r="CK50"/>
  <c r="CN50"/>
  <c r="CJ50"/>
  <c r="CA50"/>
  <c r="CM50"/>
  <c r="BZ50"/>
  <c r="BY50"/>
  <c r="BV50"/>
  <c r="BR50"/>
  <c r="AJ50"/>
  <c r="AF50"/>
  <c r="U50"/>
  <c r="O50"/>
  <c r="BU50"/>
  <c r="BQ50"/>
  <c r="AO50"/>
  <c r="AI50"/>
  <c r="AE50"/>
  <c r="T50"/>
  <c r="BT50"/>
  <c r="AN50"/>
  <c r="AH50"/>
  <c r="Q50"/>
  <c r="M50"/>
  <c r="AM50"/>
  <c r="V50"/>
  <c r="P50"/>
  <c r="L50"/>
  <c r="EG58"/>
  <c r="DT58"/>
  <c r="EF58"/>
  <c r="DS58"/>
  <c r="DM58"/>
  <c r="DL58"/>
  <c r="DK58"/>
  <c r="DU58"/>
  <c r="DD58"/>
  <c r="CR58"/>
  <c r="DC58"/>
  <c r="CT58"/>
  <c r="DE58"/>
  <c r="CS58"/>
  <c r="CO58"/>
  <c r="CK58"/>
  <c r="CN58"/>
  <c r="CJ58"/>
  <c r="CA58"/>
  <c r="CM58"/>
  <c r="BZ58"/>
  <c r="BY58"/>
  <c r="BV58"/>
  <c r="BR58"/>
  <c r="AJ58"/>
  <c r="AF58"/>
  <c r="U58"/>
  <c r="O58"/>
  <c r="BU58"/>
  <c r="BQ58"/>
  <c r="AO58"/>
  <c r="AI58"/>
  <c r="AE58"/>
  <c r="T58"/>
  <c r="BT58"/>
  <c r="AN58"/>
  <c r="AH58"/>
  <c r="Q58"/>
  <c r="M58"/>
  <c r="AM58"/>
  <c r="V58"/>
  <c r="P58"/>
  <c r="L58"/>
  <c r="EG66"/>
  <c r="DT66"/>
  <c r="EF66"/>
  <c r="DS66"/>
  <c r="DM66"/>
  <c r="DL66"/>
  <c r="DK66"/>
  <c r="DU66"/>
  <c r="DD66"/>
  <c r="DC66"/>
  <c r="DE66"/>
  <c r="CO66"/>
  <c r="CK66"/>
  <c r="CT66"/>
  <c r="CN66"/>
  <c r="CJ66"/>
  <c r="CA66"/>
  <c r="CS66"/>
  <c r="CM66"/>
  <c r="BZ66"/>
  <c r="CR66"/>
  <c r="BY66"/>
  <c r="BV66"/>
  <c r="BR66"/>
  <c r="AJ66"/>
  <c r="AF66"/>
  <c r="U66"/>
  <c r="O66"/>
  <c r="BU66"/>
  <c r="BQ66"/>
  <c r="AO66"/>
  <c r="AI66"/>
  <c r="AE66"/>
  <c r="T66"/>
  <c r="BT66"/>
  <c r="AN66"/>
  <c r="AH66"/>
  <c r="Q66"/>
  <c r="M66"/>
  <c r="AM66"/>
  <c r="V66"/>
  <c r="P66"/>
  <c r="L66"/>
  <c r="EG74"/>
  <c r="DT74"/>
  <c r="EF74"/>
  <c r="DS74"/>
  <c r="DM74"/>
  <c r="DL74"/>
  <c r="DK74"/>
  <c r="DU74"/>
  <c r="DD74"/>
  <c r="DC74"/>
  <c r="DE74"/>
  <c r="CO74"/>
  <c r="CK74"/>
  <c r="CT74"/>
  <c r="CN74"/>
  <c r="CJ74"/>
  <c r="CA74"/>
  <c r="CS74"/>
  <c r="CM74"/>
  <c r="BZ74"/>
  <c r="CR74"/>
  <c r="BY74"/>
  <c r="BV74"/>
  <c r="BR74"/>
  <c r="AJ74"/>
  <c r="AF74"/>
  <c r="U74"/>
  <c r="O74"/>
  <c r="BU74"/>
  <c r="BQ74"/>
  <c r="AO74"/>
  <c r="AI74"/>
  <c r="AE74"/>
  <c r="T74"/>
  <c r="BT74"/>
  <c r="AN74"/>
  <c r="AH74"/>
  <c r="Q74"/>
  <c r="M74"/>
  <c r="AM74"/>
  <c r="V74"/>
  <c r="P74"/>
  <c r="L74"/>
  <c r="EG82"/>
  <c r="DT82"/>
  <c r="EF82"/>
  <c r="DS82"/>
  <c r="DM82"/>
  <c r="DL82"/>
  <c r="DK82"/>
  <c r="DU82"/>
  <c r="DD82"/>
  <c r="DC82"/>
  <c r="DE82"/>
  <c r="CO82"/>
  <c r="CK82"/>
  <c r="CT82"/>
  <c r="CN82"/>
  <c r="CJ82"/>
  <c r="CA82"/>
  <c r="CS82"/>
  <c r="CM82"/>
  <c r="BZ82"/>
  <c r="CR82"/>
  <c r="BY82"/>
  <c r="BV82"/>
  <c r="BR82"/>
  <c r="AJ82"/>
  <c r="AF82"/>
  <c r="U82"/>
  <c r="O82"/>
  <c r="BU82"/>
  <c r="BQ82"/>
  <c r="AO82"/>
  <c r="AI82"/>
  <c r="AE82"/>
  <c r="T82"/>
  <c r="BT82"/>
  <c r="AN82"/>
  <c r="AH82"/>
  <c r="Q82"/>
  <c r="M82"/>
  <c r="AM82"/>
  <c r="V82"/>
  <c r="P82"/>
  <c r="L82"/>
  <c r="EG90"/>
  <c r="DT90"/>
  <c r="EF90"/>
  <c r="DS90"/>
  <c r="DM90"/>
  <c r="DL90"/>
  <c r="DK90"/>
  <c r="DU90"/>
  <c r="DD90"/>
  <c r="DC90"/>
  <c r="DE90"/>
  <c r="CO90"/>
  <c r="CK90"/>
  <c r="CT90"/>
  <c r="CN90"/>
  <c r="CJ90"/>
  <c r="CA90"/>
  <c r="CS90"/>
  <c r="CM90"/>
  <c r="BZ90"/>
  <c r="CR90"/>
  <c r="BY90"/>
  <c r="BV90"/>
  <c r="BR90"/>
  <c r="AJ90"/>
  <c r="AF90"/>
  <c r="U90"/>
  <c r="O90"/>
  <c r="BU90"/>
  <c r="BQ90"/>
  <c r="AO90"/>
  <c r="AI90"/>
  <c r="AE90"/>
  <c r="T90"/>
  <c r="BT90"/>
  <c r="AN90"/>
  <c r="AH90"/>
  <c r="Q90"/>
  <c r="M90"/>
  <c r="AM90"/>
  <c r="V90"/>
  <c r="P90"/>
  <c r="L90"/>
  <c r="EG98"/>
  <c r="DT98"/>
  <c r="EF98"/>
  <c r="DS98"/>
  <c r="DK98"/>
  <c r="DU98"/>
  <c r="DM98"/>
  <c r="DD98"/>
  <c r="DL98"/>
  <c r="DC98"/>
  <c r="DE98"/>
  <c r="CO98"/>
  <c r="CK98"/>
  <c r="CT98"/>
  <c r="CN98"/>
  <c r="CJ98"/>
  <c r="CA98"/>
  <c r="CS98"/>
  <c r="CM98"/>
  <c r="BZ98"/>
  <c r="CR98"/>
  <c r="BY98"/>
  <c r="BV98"/>
  <c r="BR98"/>
  <c r="AJ98"/>
  <c r="AF98"/>
  <c r="U98"/>
  <c r="O98"/>
  <c r="BU98"/>
  <c r="BQ98"/>
  <c r="AO98"/>
  <c r="AI98"/>
  <c r="AE98"/>
  <c r="T98"/>
  <c r="BT98"/>
  <c r="AN98"/>
  <c r="AH98"/>
  <c r="Q98"/>
  <c r="M98"/>
  <c r="AM98"/>
  <c r="V98"/>
  <c r="P98"/>
  <c r="L98"/>
  <c r="EG106"/>
  <c r="DT106"/>
  <c r="EF106"/>
  <c r="DS106"/>
  <c r="DK106"/>
  <c r="DU106"/>
  <c r="DM106"/>
  <c r="DD106"/>
  <c r="DL106"/>
  <c r="DC106"/>
  <c r="DE106"/>
  <c r="CO106"/>
  <c r="CK106"/>
  <c r="CT106"/>
  <c r="CN106"/>
  <c r="CJ106"/>
  <c r="CA106"/>
  <c r="CS106"/>
  <c r="CM106"/>
  <c r="BZ106"/>
  <c r="CR106"/>
  <c r="BY106"/>
  <c r="BV106"/>
  <c r="BR106"/>
  <c r="AJ106"/>
  <c r="AF106"/>
  <c r="U106"/>
  <c r="O106"/>
  <c r="BU106"/>
  <c r="BQ106"/>
  <c r="AO106"/>
  <c r="AI106"/>
  <c r="AE106"/>
  <c r="T106"/>
  <c r="BT106"/>
  <c r="AN106"/>
  <c r="AH106"/>
  <c r="Q106"/>
  <c r="M106"/>
  <c r="AM106"/>
  <c r="V106"/>
  <c r="P106"/>
  <c r="L106"/>
  <c r="EG114"/>
  <c r="DT114"/>
  <c r="EF114"/>
  <c r="DS114"/>
  <c r="DK114"/>
  <c r="DU114"/>
  <c r="DM114"/>
  <c r="DD114"/>
  <c r="DL114"/>
  <c r="DC114"/>
  <c r="DE114"/>
  <c r="CO114"/>
  <c r="CK114"/>
  <c r="CT114"/>
  <c r="CN114"/>
  <c r="CJ114"/>
  <c r="CA114"/>
  <c r="CS114"/>
  <c r="CM114"/>
  <c r="BZ114"/>
  <c r="CR114"/>
  <c r="BY114"/>
  <c r="BV114"/>
  <c r="BR114"/>
  <c r="AJ114"/>
  <c r="AF114"/>
  <c r="U114"/>
  <c r="O114"/>
  <c r="BU114"/>
  <c r="BQ114"/>
  <c r="AO114"/>
  <c r="AI114"/>
  <c r="AE114"/>
  <c r="T114"/>
  <c r="BT114"/>
  <c r="AN114"/>
  <c r="AH114"/>
  <c r="Q114"/>
  <c r="M114"/>
  <c r="AM114"/>
  <c r="V114"/>
  <c r="P114"/>
  <c r="L114"/>
  <c r="EG122"/>
  <c r="DT122"/>
  <c r="EF122"/>
  <c r="DS122"/>
  <c r="DK122"/>
  <c r="DU122"/>
  <c r="DM122"/>
  <c r="DD122"/>
  <c r="DL122"/>
  <c r="DC122"/>
  <c r="DE122"/>
  <c r="CO122"/>
  <c r="CK122"/>
  <c r="CT122"/>
  <c r="CN122"/>
  <c r="CJ122"/>
  <c r="CA122"/>
  <c r="CS122"/>
  <c r="CM122"/>
  <c r="BZ122"/>
  <c r="CR122"/>
  <c r="BY122"/>
  <c r="BV122"/>
  <c r="BR122"/>
  <c r="AJ122"/>
  <c r="AF122"/>
  <c r="U122"/>
  <c r="O122"/>
  <c r="BU122"/>
  <c r="BQ122"/>
  <c r="AO122"/>
  <c r="AI122"/>
  <c r="AE122"/>
  <c r="T122"/>
  <c r="BT122"/>
  <c r="AN122"/>
  <c r="AH122"/>
  <c r="Q122"/>
  <c r="M122"/>
  <c r="AM122"/>
  <c r="V122"/>
  <c r="P122"/>
  <c r="L122"/>
  <c r="EG130"/>
  <c r="DT130"/>
  <c r="EF130"/>
  <c r="DS130"/>
  <c r="DK130"/>
  <c r="DU130"/>
  <c r="DM130"/>
  <c r="DD130"/>
  <c r="DL130"/>
  <c r="DC130"/>
  <c r="DE130"/>
  <c r="CO130"/>
  <c r="CK130"/>
  <c r="CT130"/>
  <c r="CN130"/>
  <c r="CJ130"/>
  <c r="CA130"/>
  <c r="CS130"/>
  <c r="CM130"/>
  <c r="BZ130"/>
  <c r="CR130"/>
  <c r="BY130"/>
  <c r="BV130"/>
  <c r="BR130"/>
  <c r="AJ130"/>
  <c r="AF130"/>
  <c r="U130"/>
  <c r="O130"/>
  <c r="BU130"/>
  <c r="BQ130"/>
  <c r="AO130"/>
  <c r="AI130"/>
  <c r="AE130"/>
  <c r="T130"/>
  <c r="BT130"/>
  <c r="AN130"/>
  <c r="AH130"/>
  <c r="Q130"/>
  <c r="M130"/>
  <c r="AM130"/>
  <c r="V130"/>
  <c r="P130"/>
  <c r="L130"/>
  <c r="EG138"/>
  <c r="DT138"/>
  <c r="EF138"/>
  <c r="DS138"/>
  <c r="DK138"/>
  <c r="DU138"/>
  <c r="DM138"/>
  <c r="DD138"/>
  <c r="DL138"/>
  <c r="DC138"/>
  <c r="DE138"/>
  <c r="CO138"/>
  <c r="CK138"/>
  <c r="CT138"/>
  <c r="CN138"/>
  <c r="CJ138"/>
  <c r="CA138"/>
  <c r="CS138"/>
  <c r="CM138"/>
  <c r="BZ138"/>
  <c r="CR138"/>
  <c r="BY138"/>
  <c r="BV138"/>
  <c r="BR138"/>
  <c r="AJ138"/>
  <c r="AF138"/>
  <c r="U138"/>
  <c r="O138"/>
  <c r="BU138"/>
  <c r="BQ138"/>
  <c r="AO138"/>
  <c r="AI138"/>
  <c r="AE138"/>
  <c r="T138"/>
  <c r="BT138"/>
  <c r="AN138"/>
  <c r="AH138"/>
  <c r="Q138"/>
  <c r="M138"/>
  <c r="AM138"/>
  <c r="V138"/>
  <c r="P138"/>
  <c r="L138"/>
  <c r="EG154"/>
  <c r="EF154"/>
  <c r="DU154"/>
  <c r="DT154"/>
  <c r="DS154"/>
  <c r="DM154"/>
  <c r="DD154"/>
  <c r="DL154"/>
  <c r="DC154"/>
  <c r="DK154"/>
  <c r="DE154"/>
  <c r="CO154"/>
  <c r="CK154"/>
  <c r="CT154"/>
  <c r="CN154"/>
  <c r="CJ154"/>
  <c r="CA154"/>
  <c r="CS154"/>
  <c r="CM154"/>
  <c r="BZ154"/>
  <c r="CR154"/>
  <c r="BY154"/>
  <c r="BV154"/>
  <c r="BR154"/>
  <c r="AJ154"/>
  <c r="AF154"/>
  <c r="U154"/>
  <c r="O154"/>
  <c r="BU154"/>
  <c r="BQ154"/>
  <c r="AO154"/>
  <c r="AI154"/>
  <c r="AE154"/>
  <c r="T154"/>
  <c r="BT154"/>
  <c r="AN154"/>
  <c r="AH154"/>
  <c r="Q154"/>
  <c r="M154"/>
  <c r="AM154"/>
  <c r="V154"/>
  <c r="P154"/>
  <c r="L154"/>
  <c r="EG170"/>
  <c r="EF170"/>
  <c r="DU170"/>
  <c r="DT170"/>
  <c r="DS170"/>
  <c r="DM170"/>
  <c r="DD170"/>
  <c r="DL170"/>
  <c r="DC170"/>
  <c r="DK170"/>
  <c r="DE170"/>
  <c r="CO170"/>
  <c r="CK170"/>
  <c r="CT170"/>
  <c r="CN170"/>
  <c r="CJ170"/>
  <c r="CA170"/>
  <c r="CS170"/>
  <c r="CM170"/>
  <c r="BZ170"/>
  <c r="CR170"/>
  <c r="BY170"/>
  <c r="BV170"/>
  <c r="BR170"/>
  <c r="AJ170"/>
  <c r="AF170"/>
  <c r="U170"/>
  <c r="O170"/>
  <c r="BU170"/>
  <c r="BQ170"/>
  <c r="AO170"/>
  <c r="AI170"/>
  <c r="AE170"/>
  <c r="T170"/>
  <c r="BT170"/>
  <c r="AN170"/>
  <c r="AH170"/>
  <c r="Q170"/>
  <c r="M170"/>
  <c r="AM170"/>
  <c r="V170"/>
  <c r="P170"/>
  <c r="L170"/>
  <c r="EG186"/>
  <c r="EF186"/>
  <c r="DU186"/>
  <c r="DT186"/>
  <c r="DS186"/>
  <c r="DM186"/>
  <c r="DD186"/>
  <c r="DL186"/>
  <c r="DC186"/>
  <c r="DK186"/>
  <c r="DE186"/>
  <c r="CO186"/>
  <c r="CK186"/>
  <c r="CT186"/>
  <c r="CN186"/>
  <c r="CJ186"/>
  <c r="CA186"/>
  <c r="CS186"/>
  <c r="CM186"/>
  <c r="BZ186"/>
  <c r="CR186"/>
  <c r="BY186"/>
  <c r="BV186"/>
  <c r="BR186"/>
  <c r="AJ186"/>
  <c r="AF186"/>
  <c r="U186"/>
  <c r="O186"/>
  <c r="BU186"/>
  <c r="BQ186"/>
  <c r="AO186"/>
  <c r="AI186"/>
  <c r="AE186"/>
  <c r="T186"/>
  <c r="BT186"/>
  <c r="AN186"/>
  <c r="AH186"/>
  <c r="Q186"/>
  <c r="AM186"/>
  <c r="V186"/>
  <c r="P186"/>
  <c r="M186"/>
  <c r="L186"/>
  <c r="EG206"/>
  <c r="EF206"/>
  <c r="DU206"/>
  <c r="DT206"/>
  <c r="DS206"/>
  <c r="DM206"/>
  <c r="DD206"/>
  <c r="DL206"/>
  <c r="DC206"/>
  <c r="DK206"/>
  <c r="DE206"/>
  <c r="CO206"/>
  <c r="CK206"/>
  <c r="CT206"/>
  <c r="CN206"/>
  <c r="CJ206"/>
  <c r="CA206"/>
  <c r="CS206"/>
  <c r="CM206"/>
  <c r="BZ206"/>
  <c r="CR206"/>
  <c r="BY206"/>
  <c r="BV206"/>
  <c r="BR206"/>
  <c r="AJ206"/>
  <c r="AF206"/>
  <c r="U206"/>
  <c r="O206"/>
  <c r="BU206"/>
  <c r="BQ206"/>
  <c r="AO206"/>
  <c r="AI206"/>
  <c r="AE206"/>
  <c r="T206"/>
  <c r="BT206"/>
  <c r="AN206"/>
  <c r="AH206"/>
  <c r="Q206"/>
  <c r="AM206"/>
  <c r="V206"/>
  <c r="P206"/>
  <c r="M206"/>
  <c r="L206"/>
  <c r="EG16"/>
  <c r="EF16"/>
  <c r="DU16"/>
  <c r="DK16"/>
  <c r="DT16"/>
  <c r="DM16"/>
  <c r="DS16"/>
  <c r="DL16"/>
  <c r="CT16"/>
  <c r="DE16"/>
  <c r="CS16"/>
  <c r="DD16"/>
  <c r="CR16"/>
  <c r="DC16"/>
  <c r="CM16"/>
  <c r="CK16"/>
  <c r="BZ16"/>
  <c r="CJ16"/>
  <c r="BY16"/>
  <c r="CO16"/>
  <c r="CN16"/>
  <c r="CA16"/>
  <c r="BT16"/>
  <c r="BR16"/>
  <c r="AN16"/>
  <c r="AH16"/>
  <c r="AF16"/>
  <c r="Q16"/>
  <c r="BQ16"/>
  <c r="AM16"/>
  <c r="AE16"/>
  <c r="V16"/>
  <c r="P16"/>
  <c r="BV16"/>
  <c r="AJ16"/>
  <c r="U16"/>
  <c r="O16"/>
  <c r="M16"/>
  <c r="BU16"/>
  <c r="AO16"/>
  <c r="AI16"/>
  <c r="T16"/>
  <c r="L16"/>
  <c r="EG24"/>
  <c r="EF24"/>
  <c r="DU24"/>
  <c r="DK24"/>
  <c r="DT24"/>
  <c r="DM24"/>
  <c r="DS24"/>
  <c r="DL24"/>
  <c r="CT24"/>
  <c r="DE24"/>
  <c r="CS24"/>
  <c r="DD24"/>
  <c r="CR24"/>
  <c r="DC24"/>
  <c r="CM24"/>
  <c r="CK24"/>
  <c r="BZ24"/>
  <c r="CJ24"/>
  <c r="BY24"/>
  <c r="CO24"/>
  <c r="CN24"/>
  <c r="CA24"/>
  <c r="BT24"/>
  <c r="BR24"/>
  <c r="AN24"/>
  <c r="AH24"/>
  <c r="AF24"/>
  <c r="Q24"/>
  <c r="BQ24"/>
  <c r="AM24"/>
  <c r="AE24"/>
  <c r="V24"/>
  <c r="P24"/>
  <c r="BV24"/>
  <c r="AJ24"/>
  <c r="U24"/>
  <c r="O24"/>
  <c r="M24"/>
  <c r="BU24"/>
  <c r="AO24"/>
  <c r="AI24"/>
  <c r="T24"/>
  <c r="L24"/>
  <c r="EG32"/>
  <c r="EF32"/>
  <c r="DU32"/>
  <c r="DK32"/>
  <c r="DT32"/>
  <c r="DM32"/>
  <c r="DS32"/>
  <c r="DL32"/>
  <c r="CT32"/>
  <c r="DE32"/>
  <c r="CS32"/>
  <c r="DD32"/>
  <c r="CR32"/>
  <c r="DC32"/>
  <c r="CM32"/>
  <c r="CK32"/>
  <c r="BZ32"/>
  <c r="CJ32"/>
  <c r="BY32"/>
  <c r="CO32"/>
  <c r="CN32"/>
  <c r="CA32"/>
  <c r="BT32"/>
  <c r="BR32"/>
  <c r="AN32"/>
  <c r="AH32"/>
  <c r="AF32"/>
  <c r="Q32"/>
  <c r="BQ32"/>
  <c r="AM32"/>
  <c r="AE32"/>
  <c r="V32"/>
  <c r="P32"/>
  <c r="BV32"/>
  <c r="AJ32"/>
  <c r="U32"/>
  <c r="O32"/>
  <c r="M32"/>
  <c r="BU32"/>
  <c r="AO32"/>
  <c r="AI32"/>
  <c r="T32"/>
  <c r="L32"/>
  <c r="EG40"/>
  <c r="EF40"/>
  <c r="DU40"/>
  <c r="DK40"/>
  <c r="DT40"/>
  <c r="DM40"/>
  <c r="DS40"/>
  <c r="DL40"/>
  <c r="CT40"/>
  <c r="DE40"/>
  <c r="CS40"/>
  <c r="DD40"/>
  <c r="CR40"/>
  <c r="DC40"/>
  <c r="CM40"/>
  <c r="CK40"/>
  <c r="BZ40"/>
  <c r="CJ40"/>
  <c r="BY40"/>
  <c r="CO40"/>
  <c r="CN40"/>
  <c r="CA40"/>
  <c r="BT40"/>
  <c r="BR40"/>
  <c r="AN40"/>
  <c r="AH40"/>
  <c r="AF40"/>
  <c r="Q40"/>
  <c r="BQ40"/>
  <c r="AM40"/>
  <c r="AE40"/>
  <c r="V40"/>
  <c r="P40"/>
  <c r="BV40"/>
  <c r="AJ40"/>
  <c r="U40"/>
  <c r="O40"/>
  <c r="M40"/>
  <c r="BU40"/>
  <c r="AO40"/>
  <c r="AI40"/>
  <c r="T40"/>
  <c r="L40"/>
  <c r="EG48"/>
  <c r="EF48"/>
  <c r="DU48"/>
  <c r="DK48"/>
  <c r="DT48"/>
  <c r="DM48"/>
  <c r="DS48"/>
  <c r="DL48"/>
  <c r="CT48"/>
  <c r="DE48"/>
  <c r="CS48"/>
  <c r="DD48"/>
  <c r="CR48"/>
  <c r="DC48"/>
  <c r="CM48"/>
  <c r="CK48"/>
  <c r="BZ48"/>
  <c r="CJ48"/>
  <c r="BY48"/>
  <c r="CO48"/>
  <c r="CN48"/>
  <c r="CA48"/>
  <c r="BT48"/>
  <c r="BR48"/>
  <c r="AN48"/>
  <c r="AH48"/>
  <c r="AF48"/>
  <c r="Q48"/>
  <c r="BQ48"/>
  <c r="AM48"/>
  <c r="AE48"/>
  <c r="V48"/>
  <c r="P48"/>
  <c r="BV48"/>
  <c r="AJ48"/>
  <c r="U48"/>
  <c r="O48"/>
  <c r="M48"/>
  <c r="BU48"/>
  <c r="AO48"/>
  <c r="AI48"/>
  <c r="T48"/>
  <c r="L48"/>
  <c r="EG56"/>
  <c r="EF56"/>
  <c r="DU56"/>
  <c r="DK56"/>
  <c r="DT56"/>
  <c r="DM56"/>
  <c r="DS56"/>
  <c r="DL56"/>
  <c r="CT56"/>
  <c r="DE56"/>
  <c r="CS56"/>
  <c r="DD56"/>
  <c r="CR56"/>
  <c r="DC56"/>
  <c r="CM56"/>
  <c r="CK56"/>
  <c r="BZ56"/>
  <c r="CJ56"/>
  <c r="BY56"/>
  <c r="CO56"/>
  <c r="CN56"/>
  <c r="CA56"/>
  <c r="BT56"/>
  <c r="BR56"/>
  <c r="AN56"/>
  <c r="AH56"/>
  <c r="AF56"/>
  <c r="Q56"/>
  <c r="BQ56"/>
  <c r="AM56"/>
  <c r="AE56"/>
  <c r="V56"/>
  <c r="P56"/>
  <c r="BV56"/>
  <c r="AJ56"/>
  <c r="U56"/>
  <c r="O56"/>
  <c r="M56"/>
  <c r="BU56"/>
  <c r="AO56"/>
  <c r="AI56"/>
  <c r="T56"/>
  <c r="L56"/>
  <c r="EG64"/>
  <c r="EF64"/>
  <c r="DU64"/>
  <c r="DK64"/>
  <c r="DT64"/>
  <c r="DM64"/>
  <c r="DS64"/>
  <c r="DL64"/>
  <c r="DE64"/>
  <c r="DD64"/>
  <c r="DC64"/>
  <c r="CS64"/>
  <c r="CM64"/>
  <c r="CK64"/>
  <c r="BZ64"/>
  <c r="CR64"/>
  <c r="CJ64"/>
  <c r="BY64"/>
  <c r="CO64"/>
  <c r="CT64"/>
  <c r="CN64"/>
  <c r="CA64"/>
  <c r="BT64"/>
  <c r="BR64"/>
  <c r="AN64"/>
  <c r="AH64"/>
  <c r="AF64"/>
  <c r="Q64"/>
  <c r="BQ64"/>
  <c r="AM64"/>
  <c r="AE64"/>
  <c r="V64"/>
  <c r="P64"/>
  <c r="BV64"/>
  <c r="AJ64"/>
  <c r="U64"/>
  <c r="O64"/>
  <c r="M64"/>
  <c r="BU64"/>
  <c r="AO64"/>
  <c r="AI64"/>
  <c r="T64"/>
  <c r="L64"/>
  <c r="EG72"/>
  <c r="EF72"/>
  <c r="DU72"/>
  <c r="DK72"/>
  <c r="DT72"/>
  <c r="DM72"/>
  <c r="DS72"/>
  <c r="DL72"/>
  <c r="DE72"/>
  <c r="DD72"/>
  <c r="DC72"/>
  <c r="CS72"/>
  <c r="CM72"/>
  <c r="CK72"/>
  <c r="BZ72"/>
  <c r="CR72"/>
  <c r="CJ72"/>
  <c r="BY72"/>
  <c r="CO72"/>
  <c r="CT72"/>
  <c r="CN72"/>
  <c r="CA72"/>
  <c r="BT72"/>
  <c r="BR72"/>
  <c r="AN72"/>
  <c r="AH72"/>
  <c r="AF72"/>
  <c r="Q72"/>
  <c r="BQ72"/>
  <c r="AM72"/>
  <c r="AE72"/>
  <c r="V72"/>
  <c r="P72"/>
  <c r="BV72"/>
  <c r="AJ72"/>
  <c r="U72"/>
  <c r="O72"/>
  <c r="M72"/>
  <c r="BU72"/>
  <c r="AO72"/>
  <c r="AI72"/>
  <c r="T72"/>
  <c r="L72"/>
  <c r="EG80"/>
  <c r="EF80"/>
  <c r="DU80"/>
  <c r="DK80"/>
  <c r="DT80"/>
  <c r="DM80"/>
  <c r="DS80"/>
  <c r="DL80"/>
  <c r="DE80"/>
  <c r="DD80"/>
  <c r="DC80"/>
  <c r="CS80"/>
  <c r="CM80"/>
  <c r="CK80"/>
  <c r="BZ80"/>
  <c r="CR80"/>
  <c r="CJ80"/>
  <c r="BY80"/>
  <c r="CO80"/>
  <c r="CT80"/>
  <c r="CN80"/>
  <c r="CA80"/>
  <c r="BT80"/>
  <c r="BR80"/>
  <c r="AN80"/>
  <c r="AH80"/>
  <c r="AF80"/>
  <c r="Q80"/>
  <c r="BQ80"/>
  <c r="AM80"/>
  <c r="AE80"/>
  <c r="V80"/>
  <c r="P80"/>
  <c r="BV80"/>
  <c r="AJ80"/>
  <c r="U80"/>
  <c r="O80"/>
  <c r="M80"/>
  <c r="BU80"/>
  <c r="AO80"/>
  <c r="AI80"/>
  <c r="T80"/>
  <c r="L80"/>
  <c r="EG88"/>
  <c r="EF88"/>
  <c r="DU88"/>
  <c r="DK88"/>
  <c r="DT88"/>
  <c r="DM88"/>
  <c r="DS88"/>
  <c r="DL88"/>
  <c r="DE88"/>
  <c r="DD88"/>
  <c r="DC88"/>
  <c r="CS88"/>
  <c r="CM88"/>
  <c r="CK88"/>
  <c r="BZ88"/>
  <c r="CR88"/>
  <c r="CJ88"/>
  <c r="BY88"/>
  <c r="CO88"/>
  <c r="CT88"/>
  <c r="CN88"/>
  <c r="CA88"/>
  <c r="BT88"/>
  <c r="BR88"/>
  <c r="AN88"/>
  <c r="AH88"/>
  <c r="AF88"/>
  <c r="Q88"/>
  <c r="BQ88"/>
  <c r="AM88"/>
  <c r="AE88"/>
  <c r="V88"/>
  <c r="P88"/>
  <c r="BV88"/>
  <c r="AJ88"/>
  <c r="U88"/>
  <c r="O88"/>
  <c r="M88"/>
  <c r="BU88"/>
  <c r="AO88"/>
  <c r="AI88"/>
  <c r="T88"/>
  <c r="L88"/>
  <c r="EG96"/>
  <c r="EF96"/>
  <c r="DU96"/>
  <c r="DT96"/>
  <c r="DM96"/>
  <c r="DS96"/>
  <c r="DL96"/>
  <c r="DK96"/>
  <c r="DE96"/>
  <c r="DD96"/>
  <c r="DC96"/>
  <c r="CS96"/>
  <c r="CM96"/>
  <c r="CK96"/>
  <c r="BZ96"/>
  <c r="CR96"/>
  <c r="CJ96"/>
  <c r="BY96"/>
  <c r="CO96"/>
  <c r="CT96"/>
  <c r="CN96"/>
  <c r="CA96"/>
  <c r="BT96"/>
  <c r="BR96"/>
  <c r="AN96"/>
  <c r="AH96"/>
  <c r="AF96"/>
  <c r="Q96"/>
  <c r="BQ96"/>
  <c r="AM96"/>
  <c r="AE96"/>
  <c r="V96"/>
  <c r="P96"/>
  <c r="BV96"/>
  <c r="AJ96"/>
  <c r="U96"/>
  <c r="O96"/>
  <c r="M96"/>
  <c r="BU96"/>
  <c r="AO96"/>
  <c r="AI96"/>
  <c r="T96"/>
  <c r="L96"/>
  <c r="EG104"/>
  <c r="EF104"/>
  <c r="DU104"/>
  <c r="DT104"/>
  <c r="DM104"/>
  <c r="DS104"/>
  <c r="DL104"/>
  <c r="DK104"/>
  <c r="DE104"/>
  <c r="DD104"/>
  <c r="DC104"/>
  <c r="CS104"/>
  <c r="CM104"/>
  <c r="CK104"/>
  <c r="BZ104"/>
  <c r="CR104"/>
  <c r="CJ104"/>
  <c r="BY104"/>
  <c r="CO104"/>
  <c r="CT104"/>
  <c r="CN104"/>
  <c r="CA104"/>
  <c r="BT104"/>
  <c r="BR104"/>
  <c r="AN104"/>
  <c r="AH104"/>
  <c r="AF104"/>
  <c r="Q104"/>
  <c r="BQ104"/>
  <c r="AM104"/>
  <c r="AE104"/>
  <c r="V104"/>
  <c r="P104"/>
  <c r="BV104"/>
  <c r="AJ104"/>
  <c r="U104"/>
  <c r="O104"/>
  <c r="M104"/>
  <c r="BU104"/>
  <c r="AO104"/>
  <c r="AI104"/>
  <c r="T104"/>
  <c r="L104"/>
  <c r="EG112"/>
  <c r="EF112"/>
  <c r="DU112"/>
  <c r="DT112"/>
  <c r="DM112"/>
  <c r="DS112"/>
  <c r="DL112"/>
  <c r="DK112"/>
  <c r="DE112"/>
  <c r="DD112"/>
  <c r="DC112"/>
  <c r="CS112"/>
  <c r="CM112"/>
  <c r="CK112"/>
  <c r="BZ112"/>
  <c r="CR112"/>
  <c r="CJ112"/>
  <c r="BY112"/>
  <c r="CO112"/>
  <c r="CT112"/>
  <c r="CN112"/>
  <c r="CA112"/>
  <c r="BT112"/>
  <c r="BR112"/>
  <c r="AN112"/>
  <c r="AH112"/>
  <c r="AF112"/>
  <c r="Q112"/>
  <c r="BQ112"/>
  <c r="AM112"/>
  <c r="AE112"/>
  <c r="V112"/>
  <c r="P112"/>
  <c r="BV112"/>
  <c r="AJ112"/>
  <c r="U112"/>
  <c r="O112"/>
  <c r="M112"/>
  <c r="BU112"/>
  <c r="AO112"/>
  <c r="AI112"/>
  <c r="T112"/>
  <c r="L112"/>
  <c r="EG120"/>
  <c r="EF120"/>
  <c r="DU120"/>
  <c r="DT120"/>
  <c r="DM120"/>
  <c r="DS120"/>
  <c r="DL120"/>
  <c r="DK120"/>
  <c r="DE120"/>
  <c r="DD120"/>
  <c r="DC120"/>
  <c r="CS120"/>
  <c r="CM120"/>
  <c r="CK120"/>
  <c r="BZ120"/>
  <c r="CR120"/>
  <c r="CJ120"/>
  <c r="BY120"/>
  <c r="CO120"/>
  <c r="CT120"/>
  <c r="CN120"/>
  <c r="CA120"/>
  <c r="BT120"/>
  <c r="BR120"/>
  <c r="AN120"/>
  <c r="AH120"/>
  <c r="AF120"/>
  <c r="Q120"/>
  <c r="BQ120"/>
  <c r="AM120"/>
  <c r="AE120"/>
  <c r="V120"/>
  <c r="P120"/>
  <c r="BV120"/>
  <c r="AJ120"/>
  <c r="U120"/>
  <c r="O120"/>
  <c r="M120"/>
  <c r="BU120"/>
  <c r="AO120"/>
  <c r="AI120"/>
  <c r="T120"/>
  <c r="L120"/>
  <c r="EG128"/>
  <c r="EF128"/>
  <c r="DU128"/>
  <c r="DT128"/>
  <c r="DM128"/>
  <c r="DS128"/>
  <c r="DL128"/>
  <c r="DK128"/>
  <c r="DE128"/>
  <c r="DD128"/>
  <c r="DC128"/>
  <c r="CS128"/>
  <c r="CM128"/>
  <c r="CK128"/>
  <c r="BZ128"/>
  <c r="CR128"/>
  <c r="CJ128"/>
  <c r="BY128"/>
  <c r="CO128"/>
  <c r="CT128"/>
  <c r="CN128"/>
  <c r="CA128"/>
  <c r="BT128"/>
  <c r="BR128"/>
  <c r="AN128"/>
  <c r="AH128"/>
  <c r="AF128"/>
  <c r="Q128"/>
  <c r="BQ128"/>
  <c r="AM128"/>
  <c r="AE128"/>
  <c r="V128"/>
  <c r="P128"/>
  <c r="BV128"/>
  <c r="AJ128"/>
  <c r="U128"/>
  <c r="O128"/>
  <c r="M128"/>
  <c r="BU128"/>
  <c r="AO128"/>
  <c r="AI128"/>
  <c r="T128"/>
  <c r="L128"/>
  <c r="EG136"/>
  <c r="EF136"/>
  <c r="DU136"/>
  <c r="DT136"/>
  <c r="DM136"/>
  <c r="DS136"/>
  <c r="DL136"/>
  <c r="DK136"/>
  <c r="DE136"/>
  <c r="DD136"/>
  <c r="DC136"/>
  <c r="CS136"/>
  <c r="CM136"/>
  <c r="CK136"/>
  <c r="BZ136"/>
  <c r="CR136"/>
  <c r="CJ136"/>
  <c r="BY136"/>
  <c r="CO136"/>
  <c r="CT136"/>
  <c r="CN136"/>
  <c r="CA136"/>
  <c r="BT136"/>
  <c r="BR136"/>
  <c r="AN136"/>
  <c r="AH136"/>
  <c r="AF136"/>
  <c r="Q136"/>
  <c r="BQ136"/>
  <c r="AM136"/>
  <c r="AE136"/>
  <c r="V136"/>
  <c r="P136"/>
  <c r="BV136"/>
  <c r="AJ136"/>
  <c r="U136"/>
  <c r="O136"/>
  <c r="M136"/>
  <c r="BU136"/>
  <c r="AO136"/>
  <c r="AI136"/>
  <c r="T136"/>
  <c r="L136"/>
  <c r="EG144"/>
  <c r="EF144"/>
  <c r="DU144"/>
  <c r="DT144"/>
  <c r="DS144"/>
  <c r="DK144"/>
  <c r="DE144"/>
  <c r="DM144"/>
  <c r="DD144"/>
  <c r="DL144"/>
  <c r="DC144"/>
  <c r="CS144"/>
  <c r="CM144"/>
  <c r="CK144"/>
  <c r="BZ144"/>
  <c r="CR144"/>
  <c r="CJ144"/>
  <c r="BY144"/>
  <c r="CO144"/>
  <c r="CT144"/>
  <c r="CN144"/>
  <c r="CA144"/>
  <c r="BT144"/>
  <c r="BR144"/>
  <c r="AN144"/>
  <c r="AH144"/>
  <c r="AF144"/>
  <c r="Q144"/>
  <c r="BQ144"/>
  <c r="AM144"/>
  <c r="AE144"/>
  <c r="V144"/>
  <c r="P144"/>
  <c r="BV144"/>
  <c r="AJ144"/>
  <c r="U144"/>
  <c r="O144"/>
  <c r="M144"/>
  <c r="BU144"/>
  <c r="AO144"/>
  <c r="AI144"/>
  <c r="T144"/>
  <c r="L144"/>
  <c r="EG160"/>
  <c r="EF160"/>
  <c r="DT160"/>
  <c r="DS160"/>
  <c r="DU160"/>
  <c r="DK160"/>
  <c r="DE160"/>
  <c r="DM160"/>
  <c r="DD160"/>
  <c r="DL160"/>
  <c r="DC160"/>
  <c r="CS160"/>
  <c r="CM160"/>
  <c r="CK160"/>
  <c r="BZ160"/>
  <c r="CR160"/>
  <c r="CJ160"/>
  <c r="BY160"/>
  <c r="CO160"/>
  <c r="CT160"/>
  <c r="CN160"/>
  <c r="CA160"/>
  <c r="BT160"/>
  <c r="BR160"/>
  <c r="AN160"/>
  <c r="AH160"/>
  <c r="AF160"/>
  <c r="Q160"/>
  <c r="BQ160"/>
  <c r="AM160"/>
  <c r="AE160"/>
  <c r="V160"/>
  <c r="P160"/>
  <c r="BV160"/>
  <c r="AJ160"/>
  <c r="U160"/>
  <c r="O160"/>
  <c r="M160"/>
  <c r="BU160"/>
  <c r="AO160"/>
  <c r="AI160"/>
  <c r="T160"/>
  <c r="L160"/>
  <c r="EG176"/>
  <c r="EF176"/>
  <c r="DT176"/>
  <c r="DS176"/>
  <c r="DU176"/>
  <c r="DK176"/>
  <c r="DE176"/>
  <c r="DM176"/>
  <c r="DD176"/>
  <c r="DL176"/>
  <c r="DC176"/>
  <c r="CS176"/>
  <c r="CM176"/>
  <c r="CK176"/>
  <c r="BZ176"/>
  <c r="CR176"/>
  <c r="CJ176"/>
  <c r="BY176"/>
  <c r="CO176"/>
  <c r="CT176"/>
  <c r="CN176"/>
  <c r="CA176"/>
  <c r="BT176"/>
  <c r="BR176"/>
  <c r="AN176"/>
  <c r="AH176"/>
  <c r="AF176"/>
  <c r="Q176"/>
  <c r="BQ176"/>
  <c r="AM176"/>
  <c r="AE176"/>
  <c r="V176"/>
  <c r="P176"/>
  <c r="BV176"/>
  <c r="AJ176"/>
  <c r="U176"/>
  <c r="O176"/>
  <c r="BU176"/>
  <c r="AO176"/>
  <c r="AI176"/>
  <c r="T176"/>
  <c r="M176"/>
  <c r="L176"/>
  <c r="EG196"/>
  <c r="EF196"/>
  <c r="DT196"/>
  <c r="DS196"/>
  <c r="DU196"/>
  <c r="DK196"/>
  <c r="DE196"/>
  <c r="DM196"/>
  <c r="DD196"/>
  <c r="DL196"/>
  <c r="DC196"/>
  <c r="CS196"/>
  <c r="CM196"/>
  <c r="CK196"/>
  <c r="BZ196"/>
  <c r="CR196"/>
  <c r="CJ196"/>
  <c r="BY196"/>
  <c r="CO196"/>
  <c r="CT196"/>
  <c r="CN196"/>
  <c r="CA196"/>
  <c r="BT196"/>
  <c r="BR196"/>
  <c r="AN196"/>
  <c r="AH196"/>
  <c r="AF196"/>
  <c r="Q196"/>
  <c r="BQ196"/>
  <c r="AM196"/>
  <c r="AE196"/>
  <c r="V196"/>
  <c r="P196"/>
  <c r="BV196"/>
  <c r="AJ196"/>
  <c r="U196"/>
  <c r="O196"/>
  <c r="BU196"/>
  <c r="AO196"/>
  <c r="AI196"/>
  <c r="T196"/>
  <c r="M196"/>
  <c r="L196"/>
  <c r="EG11"/>
  <c r="EF11"/>
  <c r="DU11"/>
  <c r="DT11"/>
  <c r="DK11"/>
  <c r="DS11"/>
  <c r="DM11"/>
  <c r="DL11"/>
  <c r="CT11"/>
  <c r="DE11"/>
  <c r="CS11"/>
  <c r="DD11"/>
  <c r="CR11"/>
  <c r="DC11"/>
  <c r="CM11"/>
  <c r="CK11"/>
  <c r="BZ11"/>
  <c r="BT11"/>
  <c r="CJ11"/>
  <c r="BY11"/>
  <c r="CO11"/>
  <c r="BV11"/>
  <c r="CN11"/>
  <c r="CA11"/>
  <c r="BU11"/>
  <c r="BR11"/>
  <c r="AN11"/>
  <c r="AH11"/>
  <c r="AF11"/>
  <c r="Q11"/>
  <c r="BQ11"/>
  <c r="AM11"/>
  <c r="AE11"/>
  <c r="V11"/>
  <c r="P11"/>
  <c r="AJ11"/>
  <c r="U11"/>
  <c r="O11"/>
  <c r="M11"/>
  <c r="AO11"/>
  <c r="AI11"/>
  <c r="T11"/>
  <c r="L11"/>
  <c r="EF13"/>
  <c r="DS13"/>
  <c r="DL13"/>
  <c r="DK13"/>
  <c r="DU13"/>
  <c r="EG13"/>
  <c r="DT13"/>
  <c r="DM13"/>
  <c r="DC13"/>
  <c r="CT13"/>
  <c r="DE13"/>
  <c r="CS13"/>
  <c r="DD13"/>
  <c r="CR13"/>
  <c r="CN13"/>
  <c r="CA13"/>
  <c r="BU13"/>
  <c r="CM13"/>
  <c r="BZ13"/>
  <c r="BT13"/>
  <c r="CK13"/>
  <c r="BY13"/>
  <c r="CO13"/>
  <c r="CJ13"/>
  <c r="AO13"/>
  <c r="AI13"/>
  <c r="T13"/>
  <c r="M13"/>
  <c r="AN13"/>
  <c r="AH13"/>
  <c r="Q13"/>
  <c r="L13"/>
  <c r="BR13"/>
  <c r="AM13"/>
  <c r="AF13"/>
  <c r="V13"/>
  <c r="P13"/>
  <c r="BV13"/>
  <c r="BQ13"/>
  <c r="AJ13"/>
  <c r="AE13"/>
  <c r="U13"/>
  <c r="O13"/>
  <c r="EF21"/>
  <c r="DS21"/>
  <c r="DL21"/>
  <c r="DK21"/>
  <c r="DU21"/>
  <c r="EG21"/>
  <c r="DT21"/>
  <c r="DM21"/>
  <c r="DC21"/>
  <c r="CT21"/>
  <c r="DE21"/>
  <c r="CS21"/>
  <c r="DD21"/>
  <c r="CR21"/>
  <c r="CN21"/>
  <c r="CA21"/>
  <c r="CM21"/>
  <c r="BZ21"/>
  <c r="CK21"/>
  <c r="BY21"/>
  <c r="CO21"/>
  <c r="CJ21"/>
  <c r="BU21"/>
  <c r="AO21"/>
  <c r="AI21"/>
  <c r="T21"/>
  <c r="M21"/>
  <c r="BT21"/>
  <c r="AN21"/>
  <c r="AH21"/>
  <c r="Q21"/>
  <c r="L21"/>
  <c r="BR21"/>
  <c r="AM21"/>
  <c r="AF21"/>
  <c r="V21"/>
  <c r="P21"/>
  <c r="BV21"/>
  <c r="BQ21"/>
  <c r="AJ21"/>
  <c r="AE21"/>
  <c r="U21"/>
  <c r="O21"/>
  <c r="EF29"/>
  <c r="DS29"/>
  <c r="DL29"/>
  <c r="DK29"/>
  <c r="DU29"/>
  <c r="EG29"/>
  <c r="DT29"/>
  <c r="DM29"/>
  <c r="DC29"/>
  <c r="CT29"/>
  <c r="DE29"/>
  <c r="CS29"/>
  <c r="DD29"/>
  <c r="CR29"/>
  <c r="CN29"/>
  <c r="CA29"/>
  <c r="CM29"/>
  <c r="BZ29"/>
  <c r="CK29"/>
  <c r="BY29"/>
  <c r="CO29"/>
  <c r="CJ29"/>
  <c r="BU29"/>
  <c r="AO29"/>
  <c r="AI29"/>
  <c r="T29"/>
  <c r="M29"/>
  <c r="BT29"/>
  <c r="AN29"/>
  <c r="AH29"/>
  <c r="Q29"/>
  <c r="L29"/>
  <c r="BR29"/>
  <c r="AM29"/>
  <c r="AF29"/>
  <c r="V29"/>
  <c r="P29"/>
  <c r="BV29"/>
  <c r="BQ29"/>
  <c r="AJ29"/>
  <c r="AE29"/>
  <c r="U29"/>
  <c r="O29"/>
  <c r="EF37"/>
  <c r="DS37"/>
  <c r="DL37"/>
  <c r="DK37"/>
  <c r="DU37"/>
  <c r="EG37"/>
  <c r="DT37"/>
  <c r="DM37"/>
  <c r="DC37"/>
  <c r="CT37"/>
  <c r="DE37"/>
  <c r="CS37"/>
  <c r="DD37"/>
  <c r="CR37"/>
  <c r="CN37"/>
  <c r="CA37"/>
  <c r="CM37"/>
  <c r="BZ37"/>
  <c r="CK37"/>
  <c r="BY37"/>
  <c r="CO37"/>
  <c r="CJ37"/>
  <c r="BU37"/>
  <c r="AO37"/>
  <c r="AI37"/>
  <c r="T37"/>
  <c r="M37"/>
  <c r="BT37"/>
  <c r="AN37"/>
  <c r="AH37"/>
  <c r="Q37"/>
  <c r="L37"/>
  <c r="BR37"/>
  <c r="AM37"/>
  <c r="AF37"/>
  <c r="V37"/>
  <c r="P37"/>
  <c r="BV37"/>
  <c r="BQ37"/>
  <c r="AJ37"/>
  <c r="AE37"/>
  <c r="U37"/>
  <c r="O37"/>
  <c r="EF45"/>
  <c r="DS45"/>
  <c r="DL45"/>
  <c r="DK45"/>
  <c r="DU45"/>
  <c r="EG45"/>
  <c r="DT45"/>
  <c r="DM45"/>
  <c r="DC45"/>
  <c r="CT45"/>
  <c r="DE45"/>
  <c r="CS45"/>
  <c r="DD45"/>
  <c r="CR45"/>
  <c r="CN45"/>
  <c r="CA45"/>
  <c r="CM45"/>
  <c r="BZ45"/>
  <c r="CK45"/>
  <c r="BY45"/>
  <c r="CO45"/>
  <c r="CJ45"/>
  <c r="BU45"/>
  <c r="AO45"/>
  <c r="AI45"/>
  <c r="T45"/>
  <c r="M45"/>
  <c r="BT45"/>
  <c r="AN45"/>
  <c r="AH45"/>
  <c r="Q45"/>
  <c r="L45"/>
  <c r="BR45"/>
  <c r="AM45"/>
  <c r="AF45"/>
  <c r="V45"/>
  <c r="P45"/>
  <c r="BV45"/>
  <c r="BQ45"/>
  <c r="AJ45"/>
  <c r="AE45"/>
  <c r="U45"/>
  <c r="O45"/>
  <c r="EF53"/>
  <c r="DS53"/>
  <c r="DL53"/>
  <c r="DK53"/>
  <c r="DU53"/>
  <c r="EG53"/>
  <c r="DT53"/>
  <c r="DM53"/>
  <c r="DC53"/>
  <c r="CT53"/>
  <c r="DE53"/>
  <c r="CS53"/>
  <c r="DD53"/>
  <c r="CR53"/>
  <c r="CN53"/>
  <c r="CA53"/>
  <c r="CM53"/>
  <c r="BZ53"/>
  <c r="CK53"/>
  <c r="BY53"/>
  <c r="CO53"/>
  <c r="CJ53"/>
  <c r="BU53"/>
  <c r="AO53"/>
  <c r="AI53"/>
  <c r="T53"/>
  <c r="M53"/>
  <c r="BT53"/>
  <c r="AN53"/>
  <c r="AH53"/>
  <c r="Q53"/>
  <c r="L53"/>
  <c r="BR53"/>
  <c r="AM53"/>
  <c r="AF53"/>
  <c r="V53"/>
  <c r="P53"/>
  <c r="BV53"/>
  <c r="BQ53"/>
  <c r="AJ53"/>
  <c r="AE53"/>
  <c r="U53"/>
  <c r="O53"/>
  <c r="EF61"/>
  <c r="DS61"/>
  <c r="DL61"/>
  <c r="DK61"/>
  <c r="DU61"/>
  <c r="EG61"/>
  <c r="DT61"/>
  <c r="DM61"/>
  <c r="DC61"/>
  <c r="DE61"/>
  <c r="DD61"/>
  <c r="CT61"/>
  <c r="CN61"/>
  <c r="CA61"/>
  <c r="CS61"/>
  <c r="CM61"/>
  <c r="BZ61"/>
  <c r="CR61"/>
  <c r="CK61"/>
  <c r="BY61"/>
  <c r="CO61"/>
  <c r="CJ61"/>
  <c r="BU61"/>
  <c r="AO61"/>
  <c r="AI61"/>
  <c r="T61"/>
  <c r="M61"/>
  <c r="BT61"/>
  <c r="AN61"/>
  <c r="AH61"/>
  <c r="Q61"/>
  <c r="L61"/>
  <c r="BR61"/>
  <c r="AM61"/>
  <c r="AF61"/>
  <c r="V61"/>
  <c r="P61"/>
  <c r="BV61"/>
  <c r="BQ61"/>
  <c r="AJ61"/>
  <c r="AE61"/>
  <c r="U61"/>
  <c r="O61"/>
  <c r="EF69"/>
  <c r="DS69"/>
  <c r="DL69"/>
  <c r="DK69"/>
  <c r="DU69"/>
  <c r="EG69"/>
  <c r="DT69"/>
  <c r="DM69"/>
  <c r="DC69"/>
  <c r="DE69"/>
  <c r="DD69"/>
  <c r="CT69"/>
  <c r="CN69"/>
  <c r="CA69"/>
  <c r="CS69"/>
  <c r="CM69"/>
  <c r="BZ69"/>
  <c r="CR69"/>
  <c r="CK69"/>
  <c r="BY69"/>
  <c r="CO69"/>
  <c r="CJ69"/>
  <c r="BU69"/>
  <c r="AO69"/>
  <c r="AI69"/>
  <c r="T69"/>
  <c r="M69"/>
  <c r="BT69"/>
  <c r="AN69"/>
  <c r="AH69"/>
  <c r="Q69"/>
  <c r="L69"/>
  <c r="BR69"/>
  <c r="AM69"/>
  <c r="AF69"/>
  <c r="V69"/>
  <c r="P69"/>
  <c r="BV69"/>
  <c r="BQ69"/>
  <c r="AJ69"/>
  <c r="AE69"/>
  <c r="U69"/>
  <c r="O69"/>
  <c r="EF77"/>
  <c r="DS77"/>
  <c r="DL77"/>
  <c r="DK77"/>
  <c r="DU77"/>
  <c r="EG77"/>
  <c r="DT77"/>
  <c r="DM77"/>
  <c r="DC77"/>
  <c r="DE77"/>
  <c r="DD77"/>
  <c r="CT77"/>
  <c r="CN77"/>
  <c r="CA77"/>
  <c r="CS77"/>
  <c r="CM77"/>
  <c r="BZ77"/>
  <c r="CR77"/>
  <c r="CK77"/>
  <c r="BY77"/>
  <c r="CO77"/>
  <c r="CJ77"/>
  <c r="BU77"/>
  <c r="AO77"/>
  <c r="AI77"/>
  <c r="T77"/>
  <c r="M77"/>
  <c r="BT77"/>
  <c r="AN77"/>
  <c r="AH77"/>
  <c r="Q77"/>
  <c r="L77"/>
  <c r="BR77"/>
  <c r="AM77"/>
  <c r="AF77"/>
  <c r="V77"/>
  <c r="P77"/>
  <c r="BV77"/>
  <c r="BQ77"/>
  <c r="AJ77"/>
  <c r="AE77"/>
  <c r="U77"/>
  <c r="O77"/>
  <c r="EF85"/>
  <c r="DS85"/>
  <c r="DL85"/>
  <c r="DK85"/>
  <c r="DU85"/>
  <c r="EG85"/>
  <c r="DT85"/>
  <c r="DM85"/>
  <c r="DC85"/>
  <c r="DE85"/>
  <c r="DD85"/>
  <c r="CT85"/>
  <c r="CN85"/>
  <c r="CA85"/>
  <c r="CS85"/>
  <c r="CM85"/>
  <c r="BZ85"/>
  <c r="CR85"/>
  <c r="CK85"/>
  <c r="BY85"/>
  <c r="CO85"/>
  <c r="CJ85"/>
  <c r="BU85"/>
  <c r="AO85"/>
  <c r="AI85"/>
  <c r="T85"/>
  <c r="M85"/>
  <c r="BT85"/>
  <c r="AN85"/>
  <c r="AH85"/>
  <c r="Q85"/>
  <c r="L85"/>
  <c r="BR85"/>
  <c r="AM85"/>
  <c r="AF85"/>
  <c r="V85"/>
  <c r="P85"/>
  <c r="BV85"/>
  <c r="BQ85"/>
  <c r="AJ85"/>
  <c r="AE85"/>
  <c r="U85"/>
  <c r="O85"/>
  <c r="EF93"/>
  <c r="DS93"/>
  <c r="DL93"/>
  <c r="DK93"/>
  <c r="DU93"/>
  <c r="EG93"/>
  <c r="DT93"/>
  <c r="DM93"/>
  <c r="DC93"/>
  <c r="DE93"/>
  <c r="DD93"/>
  <c r="CT93"/>
  <c r="CN93"/>
  <c r="CA93"/>
  <c r="CS93"/>
  <c r="CM93"/>
  <c r="BZ93"/>
  <c r="CR93"/>
  <c r="CK93"/>
  <c r="BY93"/>
  <c r="CO93"/>
  <c r="CJ93"/>
  <c r="BU93"/>
  <c r="AO93"/>
  <c r="AI93"/>
  <c r="T93"/>
  <c r="M93"/>
  <c r="BT93"/>
  <c r="AN93"/>
  <c r="AH93"/>
  <c r="Q93"/>
  <c r="L93"/>
  <c r="BR93"/>
  <c r="AM93"/>
  <c r="AF93"/>
  <c r="V93"/>
  <c r="P93"/>
  <c r="BV93"/>
  <c r="BQ93"/>
  <c r="AJ93"/>
  <c r="AE93"/>
  <c r="U93"/>
  <c r="O93"/>
  <c r="EF101"/>
  <c r="DS101"/>
  <c r="DU101"/>
  <c r="EG101"/>
  <c r="DT101"/>
  <c r="DM101"/>
  <c r="DL101"/>
  <c r="DC101"/>
  <c r="DK101"/>
  <c r="DE101"/>
  <c r="DD101"/>
  <c r="CT101"/>
  <c r="CN101"/>
  <c r="CA101"/>
  <c r="CS101"/>
  <c r="CM101"/>
  <c r="BZ101"/>
  <c r="CR101"/>
  <c r="CK101"/>
  <c r="BY101"/>
  <c r="CO101"/>
  <c r="CJ101"/>
  <c r="BU101"/>
  <c r="AO101"/>
  <c r="AI101"/>
  <c r="T101"/>
  <c r="M101"/>
  <c r="BT101"/>
  <c r="AN101"/>
  <c r="AH101"/>
  <c r="Q101"/>
  <c r="L101"/>
  <c r="BR101"/>
  <c r="AM101"/>
  <c r="AF101"/>
  <c r="V101"/>
  <c r="P101"/>
  <c r="BV101"/>
  <c r="BQ101"/>
  <c r="AJ101"/>
  <c r="AE101"/>
  <c r="U101"/>
  <c r="O101"/>
  <c r="EF109"/>
  <c r="DS109"/>
  <c r="DU109"/>
  <c r="EG109"/>
  <c r="DT109"/>
  <c r="DM109"/>
  <c r="DL109"/>
  <c r="DC109"/>
  <c r="DK109"/>
  <c r="DE109"/>
  <c r="DD109"/>
  <c r="CT109"/>
  <c r="CN109"/>
  <c r="CA109"/>
  <c r="CS109"/>
  <c r="CM109"/>
  <c r="BZ109"/>
  <c r="CR109"/>
  <c r="CK109"/>
  <c r="BY109"/>
  <c r="CO109"/>
  <c r="CJ109"/>
  <c r="BU109"/>
  <c r="AO109"/>
  <c r="AI109"/>
  <c r="T109"/>
  <c r="M109"/>
  <c r="BT109"/>
  <c r="AN109"/>
  <c r="AH109"/>
  <c r="Q109"/>
  <c r="L109"/>
  <c r="BR109"/>
  <c r="AM109"/>
  <c r="AF109"/>
  <c r="V109"/>
  <c r="P109"/>
  <c r="BV109"/>
  <c r="BQ109"/>
  <c r="AJ109"/>
  <c r="AE109"/>
  <c r="U109"/>
  <c r="O109"/>
  <c r="EF117"/>
  <c r="DS117"/>
  <c r="DU117"/>
  <c r="EG117"/>
  <c r="DT117"/>
  <c r="DM117"/>
  <c r="DL117"/>
  <c r="DC117"/>
  <c r="DK117"/>
  <c r="DE117"/>
  <c r="DD117"/>
  <c r="CT117"/>
  <c r="CN117"/>
  <c r="CA117"/>
  <c r="CS117"/>
  <c r="CM117"/>
  <c r="BZ117"/>
  <c r="CR117"/>
  <c r="CK117"/>
  <c r="BY117"/>
  <c r="CO117"/>
  <c r="CJ117"/>
  <c r="BU117"/>
  <c r="AO117"/>
  <c r="AI117"/>
  <c r="T117"/>
  <c r="M117"/>
  <c r="BT117"/>
  <c r="AN117"/>
  <c r="AH117"/>
  <c r="Q117"/>
  <c r="L117"/>
  <c r="BR117"/>
  <c r="AM117"/>
  <c r="AF117"/>
  <c r="V117"/>
  <c r="P117"/>
  <c r="BV117"/>
  <c r="BQ117"/>
  <c r="AJ117"/>
  <c r="AE117"/>
  <c r="U117"/>
  <c r="O117"/>
  <c r="DS125"/>
  <c r="EG125"/>
  <c r="EF125"/>
  <c r="DU125"/>
  <c r="DT125"/>
  <c r="DM125"/>
  <c r="DL125"/>
  <c r="DC125"/>
  <c r="DK125"/>
  <c r="DE125"/>
  <c r="DD125"/>
  <c r="CT125"/>
  <c r="CN125"/>
  <c r="CA125"/>
  <c r="CS125"/>
  <c r="CM125"/>
  <c r="BZ125"/>
  <c r="CR125"/>
  <c r="CK125"/>
  <c r="BY125"/>
  <c r="CO125"/>
  <c r="CJ125"/>
  <c r="BU125"/>
  <c r="AO125"/>
  <c r="AI125"/>
  <c r="T125"/>
  <c r="M125"/>
  <c r="BT125"/>
  <c r="AN125"/>
  <c r="AH125"/>
  <c r="Q125"/>
  <c r="L125"/>
  <c r="BR125"/>
  <c r="AM125"/>
  <c r="AF125"/>
  <c r="V125"/>
  <c r="P125"/>
  <c r="BV125"/>
  <c r="BQ125"/>
  <c r="AJ125"/>
  <c r="AE125"/>
  <c r="U125"/>
  <c r="O125"/>
  <c r="DS133"/>
  <c r="EG133"/>
  <c r="EF133"/>
  <c r="DU133"/>
  <c r="DT133"/>
  <c r="DM133"/>
  <c r="DL133"/>
  <c r="DC133"/>
  <c r="DK133"/>
  <c r="DE133"/>
  <c r="DD133"/>
  <c r="CT133"/>
  <c r="CN133"/>
  <c r="CA133"/>
  <c r="CS133"/>
  <c r="CM133"/>
  <c r="BZ133"/>
  <c r="CR133"/>
  <c r="CK133"/>
  <c r="BY133"/>
  <c r="CO133"/>
  <c r="CJ133"/>
  <c r="BU133"/>
  <c r="AO133"/>
  <c r="AI133"/>
  <c r="T133"/>
  <c r="M133"/>
  <c r="BT133"/>
  <c r="AN133"/>
  <c r="AH133"/>
  <c r="Q133"/>
  <c r="L133"/>
  <c r="BR133"/>
  <c r="AM133"/>
  <c r="AF133"/>
  <c r="V133"/>
  <c r="P133"/>
  <c r="BV133"/>
  <c r="BQ133"/>
  <c r="AJ133"/>
  <c r="AE133"/>
  <c r="U133"/>
  <c r="O133"/>
  <c r="DS141"/>
  <c r="EG141"/>
  <c r="EF141"/>
  <c r="DU141"/>
  <c r="DT141"/>
  <c r="DL141"/>
  <c r="DC141"/>
  <c r="DK141"/>
  <c r="DE141"/>
  <c r="DM141"/>
  <c r="DD141"/>
  <c r="CT141"/>
  <c r="CN141"/>
  <c r="CA141"/>
  <c r="CS141"/>
  <c r="CM141"/>
  <c r="BZ141"/>
  <c r="CR141"/>
  <c r="CK141"/>
  <c r="BY141"/>
  <c r="CO141"/>
  <c r="CJ141"/>
  <c r="BU141"/>
  <c r="AO141"/>
  <c r="AI141"/>
  <c r="T141"/>
  <c r="M141"/>
  <c r="BT141"/>
  <c r="AN141"/>
  <c r="AH141"/>
  <c r="Q141"/>
  <c r="L141"/>
  <c r="BR141"/>
  <c r="AM141"/>
  <c r="AF141"/>
  <c r="V141"/>
  <c r="P141"/>
  <c r="BV141"/>
  <c r="BQ141"/>
  <c r="AJ141"/>
  <c r="AE141"/>
  <c r="U141"/>
  <c r="O141"/>
  <c r="EG149"/>
  <c r="DU149"/>
  <c r="EF149"/>
  <c r="DT149"/>
  <c r="DS149"/>
  <c r="DL149"/>
  <c r="DC149"/>
  <c r="DK149"/>
  <c r="DE149"/>
  <c r="DM149"/>
  <c r="DD149"/>
  <c r="CT149"/>
  <c r="CN149"/>
  <c r="CA149"/>
  <c r="CS149"/>
  <c r="CM149"/>
  <c r="BZ149"/>
  <c r="CR149"/>
  <c r="CK149"/>
  <c r="BY149"/>
  <c r="CO149"/>
  <c r="CJ149"/>
  <c r="BU149"/>
  <c r="AO149"/>
  <c r="AI149"/>
  <c r="T149"/>
  <c r="M149"/>
  <c r="BT149"/>
  <c r="AN149"/>
  <c r="AH149"/>
  <c r="Q149"/>
  <c r="L149"/>
  <c r="BR149"/>
  <c r="AM149"/>
  <c r="AF149"/>
  <c r="V149"/>
  <c r="P149"/>
  <c r="BV149"/>
  <c r="BQ149"/>
  <c r="AJ149"/>
  <c r="AE149"/>
  <c r="U149"/>
  <c r="O149"/>
  <c r="EG157"/>
  <c r="DU157"/>
  <c r="EF157"/>
  <c r="DT157"/>
  <c r="DS157"/>
  <c r="DL157"/>
  <c r="DC157"/>
  <c r="DK157"/>
  <c r="DE157"/>
  <c r="DM157"/>
  <c r="DD157"/>
  <c r="CT157"/>
  <c r="CN157"/>
  <c r="CA157"/>
  <c r="CS157"/>
  <c r="CM157"/>
  <c r="BZ157"/>
  <c r="CR157"/>
  <c r="CK157"/>
  <c r="BY157"/>
  <c r="CO157"/>
  <c r="CJ157"/>
  <c r="BU157"/>
  <c r="AO157"/>
  <c r="AI157"/>
  <c r="T157"/>
  <c r="M157"/>
  <c r="BT157"/>
  <c r="AN157"/>
  <c r="AH157"/>
  <c r="Q157"/>
  <c r="L157"/>
  <c r="BR157"/>
  <c r="AM157"/>
  <c r="AF157"/>
  <c r="V157"/>
  <c r="P157"/>
  <c r="BV157"/>
  <c r="BQ157"/>
  <c r="AJ157"/>
  <c r="AE157"/>
  <c r="U157"/>
  <c r="O157"/>
  <c r="EG165"/>
  <c r="DU165"/>
  <c r="EF165"/>
  <c r="DT165"/>
  <c r="DS165"/>
  <c r="DL165"/>
  <c r="DC165"/>
  <c r="DK165"/>
  <c r="DE165"/>
  <c r="DM165"/>
  <c r="DD165"/>
  <c r="CT165"/>
  <c r="CN165"/>
  <c r="CA165"/>
  <c r="CS165"/>
  <c r="CM165"/>
  <c r="BZ165"/>
  <c r="CR165"/>
  <c r="CK165"/>
  <c r="BY165"/>
  <c r="CO165"/>
  <c r="CJ165"/>
  <c r="BU165"/>
  <c r="AO165"/>
  <c r="AI165"/>
  <c r="T165"/>
  <c r="M165"/>
  <c r="BT165"/>
  <c r="AN165"/>
  <c r="AH165"/>
  <c r="Q165"/>
  <c r="L165"/>
  <c r="BR165"/>
  <c r="AM165"/>
  <c r="AF165"/>
  <c r="V165"/>
  <c r="P165"/>
  <c r="BV165"/>
  <c r="BQ165"/>
  <c r="AJ165"/>
  <c r="AE165"/>
  <c r="U165"/>
  <c r="O165"/>
  <c r="EG173"/>
  <c r="DU173"/>
  <c r="EF173"/>
  <c r="DT173"/>
  <c r="DS173"/>
  <c r="DL173"/>
  <c r="DC173"/>
  <c r="DK173"/>
  <c r="DE173"/>
  <c r="DM173"/>
  <c r="DD173"/>
  <c r="CT173"/>
  <c r="CN173"/>
  <c r="CA173"/>
  <c r="CS173"/>
  <c r="CM173"/>
  <c r="BZ173"/>
  <c r="CR173"/>
  <c r="CK173"/>
  <c r="BY173"/>
  <c r="CO173"/>
  <c r="CJ173"/>
  <c r="BU173"/>
  <c r="AO173"/>
  <c r="AI173"/>
  <c r="T173"/>
  <c r="BT173"/>
  <c r="AN173"/>
  <c r="AH173"/>
  <c r="Q173"/>
  <c r="BR173"/>
  <c r="AM173"/>
  <c r="AF173"/>
  <c r="V173"/>
  <c r="P173"/>
  <c r="BV173"/>
  <c r="BQ173"/>
  <c r="AJ173"/>
  <c r="AE173"/>
  <c r="U173"/>
  <c r="O173"/>
  <c r="M173"/>
  <c r="L173"/>
  <c r="EG181"/>
  <c r="DU181"/>
  <c r="EF181"/>
  <c r="DT181"/>
  <c r="DS181"/>
  <c r="DL181"/>
  <c r="DC181"/>
  <c r="DK181"/>
  <c r="DE181"/>
  <c r="DM181"/>
  <c r="DD181"/>
  <c r="CT181"/>
  <c r="CN181"/>
  <c r="CA181"/>
  <c r="CS181"/>
  <c r="CM181"/>
  <c r="BZ181"/>
  <c r="CR181"/>
  <c r="CK181"/>
  <c r="BY181"/>
  <c r="CO181"/>
  <c r="CJ181"/>
  <c r="BU181"/>
  <c r="AO181"/>
  <c r="AI181"/>
  <c r="T181"/>
  <c r="BT181"/>
  <c r="AN181"/>
  <c r="AH181"/>
  <c r="Q181"/>
  <c r="BR181"/>
  <c r="AM181"/>
  <c r="AF181"/>
  <c r="V181"/>
  <c r="P181"/>
  <c r="BV181"/>
  <c r="BQ181"/>
  <c r="AJ181"/>
  <c r="AE181"/>
  <c r="U181"/>
  <c r="O181"/>
  <c r="M181"/>
  <c r="L181"/>
  <c r="EG189"/>
  <c r="DU189"/>
  <c r="EF189"/>
  <c r="DT189"/>
  <c r="DS189"/>
  <c r="DL189"/>
  <c r="DC189"/>
  <c r="DK189"/>
  <c r="DE189"/>
  <c r="DM189"/>
  <c r="DD189"/>
  <c r="CT189"/>
  <c r="CN189"/>
  <c r="CA189"/>
  <c r="CS189"/>
  <c r="CM189"/>
  <c r="BZ189"/>
  <c r="CR189"/>
  <c r="CK189"/>
  <c r="BY189"/>
  <c r="CO189"/>
  <c r="CJ189"/>
  <c r="BU189"/>
  <c r="AO189"/>
  <c r="AI189"/>
  <c r="T189"/>
  <c r="BT189"/>
  <c r="AN189"/>
  <c r="AH189"/>
  <c r="Q189"/>
  <c r="BR189"/>
  <c r="AM189"/>
  <c r="AF189"/>
  <c r="V189"/>
  <c r="P189"/>
  <c r="BV189"/>
  <c r="BQ189"/>
  <c r="AJ189"/>
  <c r="AE189"/>
  <c r="U189"/>
  <c r="O189"/>
  <c r="M189"/>
  <c r="L189"/>
  <c r="EG197"/>
  <c r="DU197"/>
  <c r="EF197"/>
  <c r="DT197"/>
  <c r="DS197"/>
  <c r="DL197"/>
  <c r="DC197"/>
  <c r="DK197"/>
  <c r="DE197"/>
  <c r="DM197"/>
  <c r="DD197"/>
  <c r="CT197"/>
  <c r="CN197"/>
  <c r="CA197"/>
  <c r="CS197"/>
  <c r="CM197"/>
  <c r="BZ197"/>
  <c r="CR197"/>
  <c r="CK197"/>
  <c r="BY197"/>
  <c r="CO197"/>
  <c r="CJ197"/>
  <c r="BU197"/>
  <c r="AO197"/>
  <c r="AI197"/>
  <c r="T197"/>
  <c r="BT197"/>
  <c r="AN197"/>
  <c r="AH197"/>
  <c r="Q197"/>
  <c r="BR197"/>
  <c r="AM197"/>
  <c r="AF197"/>
  <c r="V197"/>
  <c r="P197"/>
  <c r="BV197"/>
  <c r="BQ197"/>
  <c r="AJ197"/>
  <c r="AE197"/>
  <c r="U197"/>
  <c r="O197"/>
  <c r="M197"/>
  <c r="L197"/>
  <c r="EG205"/>
  <c r="DU205"/>
  <c r="EF205"/>
  <c r="DT205"/>
  <c r="DS205"/>
  <c r="DL205"/>
  <c r="DC205"/>
  <c r="DK205"/>
  <c r="DE205"/>
  <c r="DM205"/>
  <c r="DD205"/>
  <c r="CT205"/>
  <c r="CN205"/>
  <c r="CA205"/>
  <c r="CS205"/>
  <c r="CM205"/>
  <c r="BZ205"/>
  <c r="CR205"/>
  <c r="CK205"/>
  <c r="BY205"/>
  <c r="CO205"/>
  <c r="CJ205"/>
  <c r="BU205"/>
  <c r="AO205"/>
  <c r="AI205"/>
  <c r="T205"/>
  <c r="BT205"/>
  <c r="AN205"/>
  <c r="AH205"/>
  <c r="Q205"/>
  <c r="BR205"/>
  <c r="AM205"/>
  <c r="AF205"/>
  <c r="V205"/>
  <c r="P205"/>
  <c r="BV205"/>
  <c r="BQ205"/>
  <c r="AJ205"/>
  <c r="AE205"/>
  <c r="U205"/>
  <c r="O205"/>
  <c r="M205"/>
  <c r="L205"/>
  <c r="EG148"/>
  <c r="EF148"/>
  <c r="DT148"/>
  <c r="DS148"/>
  <c r="DU148"/>
  <c r="DK148"/>
  <c r="DE148"/>
  <c r="DM148"/>
  <c r="DD148"/>
  <c r="DL148"/>
  <c r="DC148"/>
  <c r="CS148"/>
  <c r="CM148"/>
  <c r="CK148"/>
  <c r="BZ148"/>
  <c r="CR148"/>
  <c r="CJ148"/>
  <c r="BY148"/>
  <c r="CO148"/>
  <c r="CT148"/>
  <c r="CN148"/>
  <c r="CA148"/>
  <c r="BT148"/>
  <c r="BR148"/>
  <c r="AN148"/>
  <c r="AH148"/>
  <c r="AF148"/>
  <c r="Q148"/>
  <c r="BQ148"/>
  <c r="AM148"/>
  <c r="AE148"/>
  <c r="V148"/>
  <c r="P148"/>
  <c r="BV148"/>
  <c r="AJ148"/>
  <c r="U148"/>
  <c r="O148"/>
  <c r="M148"/>
  <c r="BU148"/>
  <c r="AO148"/>
  <c r="AI148"/>
  <c r="T148"/>
  <c r="L148"/>
  <c r="EG164"/>
  <c r="EF164"/>
  <c r="DT164"/>
  <c r="DS164"/>
  <c r="DU164"/>
  <c r="DK164"/>
  <c r="DE164"/>
  <c r="DM164"/>
  <c r="DD164"/>
  <c r="DL164"/>
  <c r="DC164"/>
  <c r="CS164"/>
  <c r="CM164"/>
  <c r="CK164"/>
  <c r="BZ164"/>
  <c r="CR164"/>
  <c r="CJ164"/>
  <c r="BY164"/>
  <c r="CO164"/>
  <c r="CT164"/>
  <c r="CN164"/>
  <c r="CA164"/>
  <c r="BT164"/>
  <c r="BR164"/>
  <c r="AN164"/>
  <c r="AH164"/>
  <c r="AF164"/>
  <c r="Q164"/>
  <c r="BQ164"/>
  <c r="AM164"/>
  <c r="AE164"/>
  <c r="V164"/>
  <c r="P164"/>
  <c r="BV164"/>
  <c r="AJ164"/>
  <c r="U164"/>
  <c r="O164"/>
  <c r="M164"/>
  <c r="BU164"/>
  <c r="AO164"/>
  <c r="AI164"/>
  <c r="T164"/>
  <c r="L164"/>
  <c r="EG180"/>
  <c r="EF180"/>
  <c r="DT180"/>
  <c r="DS180"/>
  <c r="DU180"/>
  <c r="DK180"/>
  <c r="DE180"/>
  <c r="DM180"/>
  <c r="DD180"/>
  <c r="DL180"/>
  <c r="DC180"/>
  <c r="CS180"/>
  <c r="CM180"/>
  <c r="CK180"/>
  <c r="BZ180"/>
  <c r="CR180"/>
  <c r="CJ180"/>
  <c r="BY180"/>
  <c r="CO180"/>
  <c r="CT180"/>
  <c r="CN180"/>
  <c r="CA180"/>
  <c r="BT180"/>
  <c r="BR180"/>
  <c r="AN180"/>
  <c r="AH180"/>
  <c r="AF180"/>
  <c r="Q180"/>
  <c r="BQ180"/>
  <c r="AM180"/>
  <c r="AE180"/>
  <c r="V180"/>
  <c r="P180"/>
  <c r="BV180"/>
  <c r="AJ180"/>
  <c r="U180"/>
  <c r="O180"/>
  <c r="BU180"/>
  <c r="AO180"/>
  <c r="AI180"/>
  <c r="T180"/>
  <c r="M180"/>
  <c r="L180"/>
  <c r="EG192"/>
  <c r="EF192"/>
  <c r="DT192"/>
  <c r="DS192"/>
  <c r="DU192"/>
  <c r="DK192"/>
  <c r="DE192"/>
  <c r="DM192"/>
  <c r="DD192"/>
  <c r="DL192"/>
  <c r="DC192"/>
  <c r="CS192"/>
  <c r="CM192"/>
  <c r="CK192"/>
  <c r="BZ192"/>
  <c r="CR192"/>
  <c r="CJ192"/>
  <c r="BY192"/>
  <c r="CO192"/>
  <c r="CT192"/>
  <c r="CN192"/>
  <c r="CA192"/>
  <c r="BT192"/>
  <c r="BR192"/>
  <c r="AN192"/>
  <c r="AH192"/>
  <c r="AF192"/>
  <c r="Q192"/>
  <c r="BQ192"/>
  <c r="AM192"/>
  <c r="AE192"/>
  <c r="V192"/>
  <c r="P192"/>
  <c r="BV192"/>
  <c r="AJ192"/>
  <c r="U192"/>
  <c r="O192"/>
  <c r="BU192"/>
  <c r="AO192"/>
  <c r="AI192"/>
  <c r="T192"/>
  <c r="M192"/>
  <c r="L192"/>
  <c r="EF15"/>
  <c r="DU15"/>
  <c r="DT15"/>
  <c r="DS15"/>
  <c r="DM15"/>
  <c r="EG15"/>
  <c r="DL15"/>
  <c r="DK15"/>
  <c r="DE15"/>
  <c r="CS15"/>
  <c r="DD15"/>
  <c r="CR15"/>
  <c r="DC15"/>
  <c r="CT15"/>
  <c r="BY15"/>
  <c r="CO15"/>
  <c r="CN15"/>
  <c r="CK15"/>
  <c r="CA15"/>
  <c r="CM15"/>
  <c r="CJ15"/>
  <c r="BZ15"/>
  <c r="AM15"/>
  <c r="V15"/>
  <c r="P15"/>
  <c r="M15"/>
  <c r="BV15"/>
  <c r="AJ15"/>
  <c r="U15"/>
  <c r="O15"/>
  <c r="L15"/>
  <c r="BU15"/>
  <c r="BR15"/>
  <c r="AO15"/>
  <c r="AI15"/>
  <c r="AF15"/>
  <c r="T15"/>
  <c r="BT15"/>
  <c r="BQ15"/>
  <c r="AN15"/>
  <c r="AH15"/>
  <c r="AE15"/>
  <c r="Q15"/>
  <c r="EF23"/>
  <c r="DU23"/>
  <c r="DT23"/>
  <c r="DS23"/>
  <c r="DM23"/>
  <c r="EG23"/>
  <c r="DL23"/>
  <c r="DK23"/>
  <c r="DE23"/>
  <c r="CS23"/>
  <c r="DD23"/>
  <c r="CR23"/>
  <c r="DC23"/>
  <c r="CT23"/>
  <c r="BY23"/>
  <c r="CO23"/>
  <c r="CN23"/>
  <c r="CK23"/>
  <c r="CA23"/>
  <c r="CM23"/>
  <c r="CJ23"/>
  <c r="BZ23"/>
  <c r="AM23"/>
  <c r="V23"/>
  <c r="P23"/>
  <c r="M23"/>
  <c r="BV23"/>
  <c r="AJ23"/>
  <c r="U23"/>
  <c r="O23"/>
  <c r="L23"/>
  <c r="BU23"/>
  <c r="BR23"/>
  <c r="AO23"/>
  <c r="AI23"/>
  <c r="AF23"/>
  <c r="T23"/>
  <c r="BT23"/>
  <c r="BQ23"/>
  <c r="AN23"/>
  <c r="AH23"/>
  <c r="AE23"/>
  <c r="Q23"/>
  <c r="EF31"/>
  <c r="DU31"/>
  <c r="DT31"/>
  <c r="DS31"/>
  <c r="DM31"/>
  <c r="EG31"/>
  <c r="DL31"/>
  <c r="DK31"/>
  <c r="DE31"/>
  <c r="CS31"/>
  <c r="DD31"/>
  <c r="CR31"/>
  <c r="DC31"/>
  <c r="CT31"/>
  <c r="BY31"/>
  <c r="CO31"/>
  <c r="CN31"/>
  <c r="CK31"/>
  <c r="CA31"/>
  <c r="CM31"/>
  <c r="CJ31"/>
  <c r="BZ31"/>
  <c r="AM31"/>
  <c r="V31"/>
  <c r="P31"/>
  <c r="M31"/>
  <c r="BV31"/>
  <c r="AJ31"/>
  <c r="U31"/>
  <c r="O31"/>
  <c r="L31"/>
  <c r="BU31"/>
  <c r="BR31"/>
  <c r="AO31"/>
  <c r="AI31"/>
  <c r="AF31"/>
  <c r="T31"/>
  <c r="BT31"/>
  <c r="BQ31"/>
  <c r="AN31"/>
  <c r="AH31"/>
  <c r="AE31"/>
  <c r="Q31"/>
  <c r="EF39"/>
  <c r="DU39"/>
  <c r="DT39"/>
  <c r="DS39"/>
  <c r="DM39"/>
  <c r="EG39"/>
  <c r="DL39"/>
  <c r="DK39"/>
  <c r="DE39"/>
  <c r="CS39"/>
  <c r="DD39"/>
  <c r="CR39"/>
  <c r="DC39"/>
  <c r="CT39"/>
  <c r="BY39"/>
  <c r="CO39"/>
  <c r="CN39"/>
  <c r="CK39"/>
  <c r="CA39"/>
  <c r="CM39"/>
  <c r="CJ39"/>
  <c r="BZ39"/>
  <c r="AM39"/>
  <c r="V39"/>
  <c r="P39"/>
  <c r="M39"/>
  <c r="BV39"/>
  <c r="AJ39"/>
  <c r="U39"/>
  <c r="O39"/>
  <c r="L39"/>
  <c r="BU39"/>
  <c r="BR39"/>
  <c r="AO39"/>
  <c r="AI39"/>
  <c r="AF39"/>
  <c r="T39"/>
  <c r="BT39"/>
  <c r="BQ39"/>
  <c r="AN39"/>
  <c r="AH39"/>
  <c r="AE39"/>
  <c r="Q39"/>
  <c r="EF47"/>
  <c r="DU47"/>
  <c r="DT47"/>
  <c r="DS47"/>
  <c r="DM47"/>
  <c r="EG47"/>
  <c r="DL47"/>
  <c r="DK47"/>
  <c r="DE47"/>
  <c r="CS47"/>
  <c r="DD47"/>
  <c r="CR47"/>
  <c r="DC47"/>
  <c r="CT47"/>
  <c r="BY47"/>
  <c r="CO47"/>
  <c r="CN47"/>
  <c r="CK47"/>
  <c r="CA47"/>
  <c r="CM47"/>
  <c r="CJ47"/>
  <c r="BZ47"/>
  <c r="AM47"/>
  <c r="V47"/>
  <c r="P47"/>
  <c r="M47"/>
  <c r="BV47"/>
  <c r="AJ47"/>
  <c r="U47"/>
  <c r="O47"/>
  <c r="L47"/>
  <c r="BU47"/>
  <c r="BR47"/>
  <c r="AO47"/>
  <c r="AI47"/>
  <c r="AF47"/>
  <c r="T47"/>
  <c r="BT47"/>
  <c r="BQ47"/>
  <c r="AN47"/>
  <c r="AH47"/>
  <c r="AE47"/>
  <c r="Q47"/>
  <c r="EF55"/>
  <c r="DU55"/>
  <c r="DT55"/>
  <c r="DS55"/>
  <c r="DM55"/>
  <c r="EG55"/>
  <c r="DL55"/>
  <c r="DK55"/>
  <c r="DE55"/>
  <c r="CS55"/>
  <c r="DD55"/>
  <c r="CR55"/>
  <c r="DC55"/>
  <c r="CT55"/>
  <c r="BY55"/>
  <c r="CO55"/>
  <c r="CN55"/>
  <c r="CK55"/>
  <c r="CA55"/>
  <c r="CM55"/>
  <c r="CJ55"/>
  <c r="BZ55"/>
  <c r="AM55"/>
  <c r="V55"/>
  <c r="P55"/>
  <c r="M55"/>
  <c r="BV55"/>
  <c r="AJ55"/>
  <c r="U55"/>
  <c r="O55"/>
  <c r="L55"/>
  <c r="BU55"/>
  <c r="BR55"/>
  <c r="AO55"/>
  <c r="AI55"/>
  <c r="AF55"/>
  <c r="T55"/>
  <c r="BT55"/>
  <c r="BQ55"/>
  <c r="AN55"/>
  <c r="AH55"/>
  <c r="AE55"/>
  <c r="Q55"/>
  <c r="EF63"/>
  <c r="DU63"/>
  <c r="DT63"/>
  <c r="DS63"/>
  <c r="DM63"/>
  <c r="EG63"/>
  <c r="DL63"/>
  <c r="DK63"/>
  <c r="DE63"/>
  <c r="DD63"/>
  <c r="DC63"/>
  <c r="CR63"/>
  <c r="BY63"/>
  <c r="CO63"/>
  <c r="CT63"/>
  <c r="CN63"/>
  <c r="CK63"/>
  <c r="CA63"/>
  <c r="CS63"/>
  <c r="CM63"/>
  <c r="CJ63"/>
  <c r="BZ63"/>
  <c r="AM63"/>
  <c r="V63"/>
  <c r="P63"/>
  <c r="M63"/>
  <c r="BV63"/>
  <c r="AJ63"/>
  <c r="U63"/>
  <c r="O63"/>
  <c r="L63"/>
  <c r="BU63"/>
  <c r="BR63"/>
  <c r="AO63"/>
  <c r="AI63"/>
  <c r="AF63"/>
  <c r="T63"/>
  <c r="BT63"/>
  <c r="BQ63"/>
  <c r="AN63"/>
  <c r="AH63"/>
  <c r="AE63"/>
  <c r="Q63"/>
  <c r="EF71"/>
  <c r="DU71"/>
  <c r="DT71"/>
  <c r="DS71"/>
  <c r="DM71"/>
  <c r="EG71"/>
  <c r="DL71"/>
  <c r="DK71"/>
  <c r="DE71"/>
  <c r="DD71"/>
  <c r="DC71"/>
  <c r="CR71"/>
  <c r="BY71"/>
  <c r="CO71"/>
  <c r="CT71"/>
  <c r="CN71"/>
  <c r="CK71"/>
  <c r="CA71"/>
  <c r="CS71"/>
  <c r="CM71"/>
  <c r="CJ71"/>
  <c r="BZ71"/>
  <c r="AM71"/>
  <c r="V71"/>
  <c r="P71"/>
  <c r="M71"/>
  <c r="BV71"/>
  <c r="AJ71"/>
  <c r="U71"/>
  <c r="O71"/>
  <c r="L71"/>
  <c r="BU71"/>
  <c r="BR71"/>
  <c r="AO71"/>
  <c r="AI71"/>
  <c r="AF71"/>
  <c r="T71"/>
  <c r="BT71"/>
  <c r="BQ71"/>
  <c r="AN71"/>
  <c r="AH71"/>
  <c r="AE71"/>
  <c r="Q71"/>
  <c r="EF79"/>
  <c r="DU79"/>
  <c r="DT79"/>
  <c r="DS79"/>
  <c r="DM79"/>
  <c r="EG79"/>
  <c r="DL79"/>
  <c r="DK79"/>
  <c r="DE79"/>
  <c r="DD79"/>
  <c r="DC79"/>
  <c r="CR79"/>
  <c r="BY79"/>
  <c r="CO79"/>
  <c r="CT79"/>
  <c r="CN79"/>
  <c r="CK79"/>
  <c r="CA79"/>
  <c r="CS79"/>
  <c r="CM79"/>
  <c r="CJ79"/>
  <c r="BZ79"/>
  <c r="AM79"/>
  <c r="V79"/>
  <c r="P79"/>
  <c r="M79"/>
  <c r="BV79"/>
  <c r="AJ79"/>
  <c r="U79"/>
  <c r="O79"/>
  <c r="L79"/>
  <c r="BU79"/>
  <c r="BR79"/>
  <c r="AO79"/>
  <c r="AI79"/>
  <c r="AF79"/>
  <c r="T79"/>
  <c r="BT79"/>
  <c r="BQ79"/>
  <c r="AN79"/>
  <c r="AH79"/>
  <c r="AE79"/>
  <c r="Q79"/>
  <c r="EF87"/>
  <c r="DU87"/>
  <c r="DT87"/>
  <c r="DS87"/>
  <c r="DM87"/>
  <c r="EG87"/>
  <c r="DL87"/>
  <c r="DK87"/>
  <c r="DE87"/>
  <c r="DD87"/>
  <c r="DC87"/>
  <c r="CR87"/>
  <c r="BY87"/>
  <c r="CO87"/>
  <c r="CT87"/>
  <c r="CN87"/>
  <c r="CK87"/>
  <c r="CA87"/>
  <c r="CS87"/>
  <c r="CM87"/>
  <c r="CJ87"/>
  <c r="BZ87"/>
  <c r="AM87"/>
  <c r="V87"/>
  <c r="P87"/>
  <c r="M87"/>
  <c r="BV87"/>
  <c r="AJ87"/>
  <c r="U87"/>
  <c r="O87"/>
  <c r="L87"/>
  <c r="BU87"/>
  <c r="BR87"/>
  <c r="AO87"/>
  <c r="AI87"/>
  <c r="AF87"/>
  <c r="T87"/>
  <c r="BT87"/>
  <c r="BQ87"/>
  <c r="AN87"/>
  <c r="AH87"/>
  <c r="AE87"/>
  <c r="Q87"/>
  <c r="EF95"/>
  <c r="DU95"/>
  <c r="DT95"/>
  <c r="DS95"/>
  <c r="EG95"/>
  <c r="DL95"/>
  <c r="DK95"/>
  <c r="DE95"/>
  <c r="DM95"/>
  <c r="DD95"/>
  <c r="DC95"/>
  <c r="CR95"/>
  <c r="BY95"/>
  <c r="CO95"/>
  <c r="CT95"/>
  <c r="CN95"/>
  <c r="CK95"/>
  <c r="CA95"/>
  <c r="CS95"/>
  <c r="CM95"/>
  <c r="CJ95"/>
  <c r="BZ95"/>
  <c r="AM95"/>
  <c r="V95"/>
  <c r="P95"/>
  <c r="M95"/>
  <c r="BV95"/>
  <c r="AJ95"/>
  <c r="U95"/>
  <c r="O95"/>
  <c r="L95"/>
  <c r="BU95"/>
  <c r="BR95"/>
  <c r="AO95"/>
  <c r="AI95"/>
  <c r="AF95"/>
  <c r="T95"/>
  <c r="BT95"/>
  <c r="BQ95"/>
  <c r="AN95"/>
  <c r="AH95"/>
  <c r="AE95"/>
  <c r="Q95"/>
  <c r="EF103"/>
  <c r="DU103"/>
  <c r="DT103"/>
  <c r="DS103"/>
  <c r="EG103"/>
  <c r="DL103"/>
  <c r="DK103"/>
  <c r="DE103"/>
  <c r="DM103"/>
  <c r="DD103"/>
  <c r="DC103"/>
  <c r="CR103"/>
  <c r="BY103"/>
  <c r="CO103"/>
  <c r="CT103"/>
  <c r="CN103"/>
  <c r="CK103"/>
  <c r="CA103"/>
  <c r="CS103"/>
  <c r="CM103"/>
  <c r="CJ103"/>
  <c r="BZ103"/>
  <c r="AM103"/>
  <c r="V103"/>
  <c r="P103"/>
  <c r="M103"/>
  <c r="BV103"/>
  <c r="AJ103"/>
  <c r="U103"/>
  <c r="O103"/>
  <c r="L103"/>
  <c r="BU103"/>
  <c r="BR103"/>
  <c r="AO103"/>
  <c r="AI103"/>
  <c r="AF103"/>
  <c r="T103"/>
  <c r="BT103"/>
  <c r="BQ103"/>
  <c r="AN103"/>
  <c r="AH103"/>
  <c r="AE103"/>
  <c r="Q103"/>
  <c r="EF111"/>
  <c r="DU111"/>
  <c r="DT111"/>
  <c r="DS111"/>
  <c r="EG111"/>
  <c r="DL111"/>
  <c r="DK111"/>
  <c r="DE111"/>
  <c r="DM111"/>
  <c r="DD111"/>
  <c r="DC111"/>
  <c r="CR111"/>
  <c r="BY111"/>
  <c r="CO111"/>
  <c r="CT111"/>
  <c r="CN111"/>
  <c r="CK111"/>
  <c r="CA111"/>
  <c r="CS111"/>
  <c r="CM111"/>
  <c r="CJ111"/>
  <c r="BZ111"/>
  <c r="AM111"/>
  <c r="V111"/>
  <c r="P111"/>
  <c r="M111"/>
  <c r="BV111"/>
  <c r="AJ111"/>
  <c r="U111"/>
  <c r="O111"/>
  <c r="L111"/>
  <c r="BU111"/>
  <c r="BR111"/>
  <c r="AO111"/>
  <c r="AI111"/>
  <c r="AF111"/>
  <c r="T111"/>
  <c r="BT111"/>
  <c r="BQ111"/>
  <c r="AN111"/>
  <c r="AH111"/>
  <c r="AE111"/>
  <c r="Q111"/>
  <c r="EF119"/>
  <c r="DU119"/>
  <c r="DT119"/>
  <c r="DS119"/>
  <c r="EG119"/>
  <c r="DL119"/>
  <c r="DK119"/>
  <c r="DE119"/>
  <c r="DM119"/>
  <c r="DD119"/>
  <c r="DC119"/>
  <c r="CR119"/>
  <c r="BY119"/>
  <c r="CO119"/>
  <c r="CT119"/>
  <c r="CN119"/>
  <c r="CK119"/>
  <c r="CA119"/>
  <c r="CS119"/>
  <c r="CM119"/>
  <c r="CJ119"/>
  <c r="BZ119"/>
  <c r="AM119"/>
  <c r="V119"/>
  <c r="P119"/>
  <c r="M119"/>
  <c r="BV119"/>
  <c r="AJ119"/>
  <c r="U119"/>
  <c r="O119"/>
  <c r="L119"/>
  <c r="BU119"/>
  <c r="BR119"/>
  <c r="AO119"/>
  <c r="AI119"/>
  <c r="AF119"/>
  <c r="T119"/>
  <c r="BT119"/>
  <c r="BQ119"/>
  <c r="AN119"/>
  <c r="AH119"/>
  <c r="AE119"/>
  <c r="Q119"/>
  <c r="DU127"/>
  <c r="DT127"/>
  <c r="DS127"/>
  <c r="EG127"/>
  <c r="DL127"/>
  <c r="EF127"/>
  <c r="DK127"/>
  <c r="DE127"/>
  <c r="DM127"/>
  <c r="DD127"/>
  <c r="DC127"/>
  <c r="CR127"/>
  <c r="BY127"/>
  <c r="CO127"/>
  <c r="CT127"/>
  <c r="CN127"/>
  <c r="CK127"/>
  <c r="CA127"/>
  <c r="CS127"/>
  <c r="CM127"/>
  <c r="CJ127"/>
  <c r="BZ127"/>
  <c r="AM127"/>
  <c r="V127"/>
  <c r="P127"/>
  <c r="M127"/>
  <c r="BV127"/>
  <c r="AJ127"/>
  <c r="U127"/>
  <c r="O127"/>
  <c r="L127"/>
  <c r="BU127"/>
  <c r="BR127"/>
  <c r="AO127"/>
  <c r="AI127"/>
  <c r="AF127"/>
  <c r="T127"/>
  <c r="BT127"/>
  <c r="BQ127"/>
  <c r="AN127"/>
  <c r="AH127"/>
  <c r="AE127"/>
  <c r="Q127"/>
  <c r="DU135"/>
  <c r="DT135"/>
  <c r="DS135"/>
  <c r="EG135"/>
  <c r="DL135"/>
  <c r="EF135"/>
  <c r="DK135"/>
  <c r="DE135"/>
  <c r="DM135"/>
  <c r="DD135"/>
  <c r="DC135"/>
  <c r="CR135"/>
  <c r="BY135"/>
  <c r="CO135"/>
  <c r="CT135"/>
  <c r="CN135"/>
  <c r="CK135"/>
  <c r="CA135"/>
  <c r="CS135"/>
  <c r="CM135"/>
  <c r="CJ135"/>
  <c r="BZ135"/>
  <c r="AM135"/>
  <c r="V135"/>
  <c r="P135"/>
  <c r="M135"/>
  <c r="BV135"/>
  <c r="AJ135"/>
  <c r="U135"/>
  <c r="O135"/>
  <c r="L135"/>
  <c r="BU135"/>
  <c r="BR135"/>
  <c r="AO135"/>
  <c r="AI135"/>
  <c r="AF135"/>
  <c r="T135"/>
  <c r="BT135"/>
  <c r="BQ135"/>
  <c r="AN135"/>
  <c r="AH135"/>
  <c r="AE135"/>
  <c r="Q135"/>
  <c r="DU143"/>
  <c r="DT143"/>
  <c r="DS143"/>
  <c r="EG143"/>
  <c r="EF143"/>
  <c r="DE143"/>
  <c r="DM143"/>
  <c r="DD143"/>
  <c r="DL143"/>
  <c r="DC143"/>
  <c r="DK143"/>
  <c r="CR143"/>
  <c r="BY143"/>
  <c r="CO143"/>
  <c r="CT143"/>
  <c r="CN143"/>
  <c r="CK143"/>
  <c r="CA143"/>
  <c r="CS143"/>
  <c r="CM143"/>
  <c r="CJ143"/>
  <c r="BZ143"/>
  <c r="AM143"/>
  <c r="V143"/>
  <c r="P143"/>
  <c r="M143"/>
  <c r="BV143"/>
  <c r="AJ143"/>
  <c r="U143"/>
  <c r="O143"/>
  <c r="L143"/>
  <c r="BU143"/>
  <c r="BR143"/>
  <c r="AO143"/>
  <c r="AI143"/>
  <c r="AF143"/>
  <c r="T143"/>
  <c r="BT143"/>
  <c r="BQ143"/>
  <c r="AN143"/>
  <c r="AH143"/>
  <c r="AE143"/>
  <c r="Q143"/>
  <c r="DS151"/>
  <c r="EG151"/>
  <c r="DU151"/>
  <c r="EF151"/>
  <c r="DT151"/>
  <c r="DE151"/>
  <c r="DM151"/>
  <c r="DD151"/>
  <c r="DL151"/>
  <c r="DC151"/>
  <c r="DK151"/>
  <c r="CR151"/>
  <c r="BY151"/>
  <c r="CO151"/>
  <c r="CT151"/>
  <c r="CN151"/>
  <c r="CK151"/>
  <c r="CA151"/>
  <c r="CS151"/>
  <c r="CM151"/>
  <c r="CJ151"/>
  <c r="BZ151"/>
  <c r="AM151"/>
  <c r="V151"/>
  <c r="P151"/>
  <c r="M151"/>
  <c r="BV151"/>
  <c r="AJ151"/>
  <c r="U151"/>
  <c r="O151"/>
  <c r="L151"/>
  <c r="BU151"/>
  <c r="BR151"/>
  <c r="AO151"/>
  <c r="AI151"/>
  <c r="AF151"/>
  <c r="T151"/>
  <c r="BT151"/>
  <c r="BQ151"/>
  <c r="AN151"/>
  <c r="AH151"/>
  <c r="AE151"/>
  <c r="Q151"/>
  <c r="DS159"/>
  <c r="EG159"/>
  <c r="DU159"/>
  <c r="EF159"/>
  <c r="DT159"/>
  <c r="DE159"/>
  <c r="DM159"/>
  <c r="DD159"/>
  <c r="DL159"/>
  <c r="DC159"/>
  <c r="DK159"/>
  <c r="CR159"/>
  <c r="BY159"/>
  <c r="CO159"/>
  <c r="CT159"/>
  <c r="CN159"/>
  <c r="CK159"/>
  <c r="CA159"/>
  <c r="CS159"/>
  <c r="CM159"/>
  <c r="CJ159"/>
  <c r="BZ159"/>
  <c r="AM159"/>
  <c r="V159"/>
  <c r="P159"/>
  <c r="M159"/>
  <c r="BV159"/>
  <c r="AJ159"/>
  <c r="U159"/>
  <c r="O159"/>
  <c r="L159"/>
  <c r="BU159"/>
  <c r="BR159"/>
  <c r="AO159"/>
  <c r="AI159"/>
  <c r="AF159"/>
  <c r="T159"/>
  <c r="BT159"/>
  <c r="BQ159"/>
  <c r="AN159"/>
  <c r="AH159"/>
  <c r="AE159"/>
  <c r="Q159"/>
  <c r="DS167"/>
  <c r="EG167"/>
  <c r="DU167"/>
  <c r="EF167"/>
  <c r="DT167"/>
  <c r="DE167"/>
  <c r="DM167"/>
  <c r="DD167"/>
  <c r="DL167"/>
  <c r="DC167"/>
  <c r="DK167"/>
  <c r="CR167"/>
  <c r="BY167"/>
  <c r="CO167"/>
  <c r="CT167"/>
  <c r="CN167"/>
  <c r="CK167"/>
  <c r="CA167"/>
  <c r="CS167"/>
  <c r="CM167"/>
  <c r="CJ167"/>
  <c r="BZ167"/>
  <c r="AM167"/>
  <c r="V167"/>
  <c r="P167"/>
  <c r="M167"/>
  <c r="BV167"/>
  <c r="AJ167"/>
  <c r="U167"/>
  <c r="O167"/>
  <c r="L167"/>
  <c r="BU167"/>
  <c r="BR167"/>
  <c r="AO167"/>
  <c r="AI167"/>
  <c r="AF167"/>
  <c r="T167"/>
  <c r="BT167"/>
  <c r="BQ167"/>
  <c r="AN167"/>
  <c r="AH167"/>
  <c r="AE167"/>
  <c r="Q167"/>
  <c r="DS175"/>
  <c r="EG175"/>
  <c r="DU175"/>
  <c r="EF175"/>
  <c r="DT175"/>
  <c r="DE175"/>
  <c r="DM175"/>
  <c r="DD175"/>
  <c r="DL175"/>
  <c r="DC175"/>
  <c r="DK175"/>
  <c r="CR175"/>
  <c r="BY175"/>
  <c r="CO175"/>
  <c r="CT175"/>
  <c r="CN175"/>
  <c r="CK175"/>
  <c r="CA175"/>
  <c r="CS175"/>
  <c r="CM175"/>
  <c r="CJ175"/>
  <c r="BZ175"/>
  <c r="AM175"/>
  <c r="V175"/>
  <c r="P175"/>
  <c r="BV175"/>
  <c r="AJ175"/>
  <c r="U175"/>
  <c r="O175"/>
  <c r="BU175"/>
  <c r="BR175"/>
  <c r="AO175"/>
  <c r="AI175"/>
  <c r="AF175"/>
  <c r="T175"/>
  <c r="BT175"/>
  <c r="BQ175"/>
  <c r="AN175"/>
  <c r="AH175"/>
  <c r="AE175"/>
  <c r="Q175"/>
  <c r="M175"/>
  <c r="L175"/>
  <c r="DS183"/>
  <c r="EG183"/>
  <c r="DU183"/>
  <c r="EF183"/>
  <c r="DT183"/>
  <c r="DE183"/>
  <c r="DM183"/>
  <c r="DD183"/>
  <c r="DL183"/>
  <c r="DC183"/>
  <c r="DK183"/>
  <c r="CR183"/>
  <c r="BY183"/>
  <c r="CO183"/>
  <c r="CT183"/>
  <c r="CN183"/>
  <c r="CK183"/>
  <c r="CA183"/>
  <c r="CS183"/>
  <c r="CM183"/>
  <c r="CJ183"/>
  <c r="BZ183"/>
  <c r="AM183"/>
  <c r="V183"/>
  <c r="P183"/>
  <c r="BV183"/>
  <c r="AJ183"/>
  <c r="U183"/>
  <c r="O183"/>
  <c r="BU183"/>
  <c r="BR183"/>
  <c r="AO183"/>
  <c r="AI183"/>
  <c r="AF183"/>
  <c r="T183"/>
  <c r="BT183"/>
  <c r="BQ183"/>
  <c r="AN183"/>
  <c r="AH183"/>
  <c r="AE183"/>
  <c r="Q183"/>
  <c r="M183"/>
  <c r="L183"/>
  <c r="DS191"/>
  <c r="EG191"/>
  <c r="DU191"/>
  <c r="EF191"/>
  <c r="DT191"/>
  <c r="DE191"/>
  <c r="DM191"/>
  <c r="DD191"/>
  <c r="DL191"/>
  <c r="DC191"/>
  <c r="DK191"/>
  <c r="CR191"/>
  <c r="BY191"/>
  <c r="CO191"/>
  <c r="CT191"/>
  <c r="CN191"/>
  <c r="CK191"/>
  <c r="CA191"/>
  <c r="CS191"/>
  <c r="CM191"/>
  <c r="CJ191"/>
  <c r="BZ191"/>
  <c r="AM191"/>
  <c r="V191"/>
  <c r="P191"/>
  <c r="BV191"/>
  <c r="AJ191"/>
  <c r="U191"/>
  <c r="O191"/>
  <c r="BU191"/>
  <c r="BR191"/>
  <c r="AO191"/>
  <c r="AI191"/>
  <c r="AF191"/>
  <c r="T191"/>
  <c r="BT191"/>
  <c r="BQ191"/>
  <c r="AN191"/>
  <c r="AH191"/>
  <c r="AE191"/>
  <c r="Q191"/>
  <c r="M191"/>
  <c r="L191"/>
  <c r="DS199"/>
  <c r="EG199"/>
  <c r="DU199"/>
  <c r="EF199"/>
  <c r="DT199"/>
  <c r="DE199"/>
  <c r="DM199"/>
  <c r="DD199"/>
  <c r="DL199"/>
  <c r="DC199"/>
  <c r="DK199"/>
  <c r="CR199"/>
  <c r="BY199"/>
  <c r="CO199"/>
  <c r="CT199"/>
  <c r="CN199"/>
  <c r="CK199"/>
  <c r="CA199"/>
  <c r="CS199"/>
  <c r="CM199"/>
  <c r="CJ199"/>
  <c r="BZ199"/>
  <c r="AM199"/>
  <c r="V199"/>
  <c r="P199"/>
  <c r="BV199"/>
  <c r="AJ199"/>
  <c r="U199"/>
  <c r="O199"/>
  <c r="BU199"/>
  <c r="BR199"/>
  <c r="AO199"/>
  <c r="AI199"/>
  <c r="AF199"/>
  <c r="T199"/>
  <c r="BT199"/>
  <c r="BQ199"/>
  <c r="AN199"/>
  <c r="AH199"/>
  <c r="AE199"/>
  <c r="Q199"/>
  <c r="M199"/>
  <c r="L199"/>
  <c r="DS207"/>
  <c r="EG207"/>
  <c r="DU207"/>
  <c r="EF207"/>
  <c r="DT207"/>
  <c r="DE207"/>
  <c r="DM207"/>
  <c r="DD207"/>
  <c r="DL207"/>
  <c r="DC207"/>
  <c r="DK207"/>
  <c r="CR207"/>
  <c r="BY207"/>
  <c r="CO207"/>
  <c r="CT207"/>
  <c r="CN207"/>
  <c r="CK207"/>
  <c r="CA207"/>
  <c r="CS207"/>
  <c r="CM207"/>
  <c r="CJ207"/>
  <c r="BZ207"/>
  <c r="AM207"/>
  <c r="V207"/>
  <c r="P207"/>
  <c r="BV207"/>
  <c r="AJ207"/>
  <c r="U207"/>
  <c r="O207"/>
  <c r="BU207"/>
  <c r="BR207"/>
  <c r="AO207"/>
  <c r="AI207"/>
  <c r="AF207"/>
  <c r="T207"/>
  <c r="BT207"/>
  <c r="BQ207"/>
  <c r="AN207"/>
  <c r="AH207"/>
  <c r="AE207"/>
  <c r="Q207"/>
  <c r="M207"/>
  <c r="L207"/>
  <c r="EG142"/>
  <c r="DT142"/>
  <c r="EF142"/>
  <c r="DS142"/>
  <c r="DU142"/>
  <c r="DM142"/>
  <c r="DD142"/>
  <c r="DL142"/>
  <c r="DC142"/>
  <c r="DK142"/>
  <c r="DE142"/>
  <c r="CO142"/>
  <c r="CK142"/>
  <c r="CT142"/>
  <c r="CN142"/>
  <c r="CJ142"/>
  <c r="CA142"/>
  <c r="CS142"/>
  <c r="CM142"/>
  <c r="BZ142"/>
  <c r="CR142"/>
  <c r="BY142"/>
  <c r="BV142"/>
  <c r="BR142"/>
  <c r="AJ142"/>
  <c r="AF142"/>
  <c r="U142"/>
  <c r="O142"/>
  <c r="BU142"/>
  <c r="BQ142"/>
  <c r="AO142"/>
  <c r="AI142"/>
  <c r="AE142"/>
  <c r="T142"/>
  <c r="BT142"/>
  <c r="AN142"/>
  <c r="AH142"/>
  <c r="Q142"/>
  <c r="M142"/>
  <c r="AM142"/>
  <c r="V142"/>
  <c r="P142"/>
  <c r="L142"/>
  <c r="EG158"/>
  <c r="EF158"/>
  <c r="DU158"/>
  <c r="DT158"/>
  <c r="DS158"/>
  <c r="DM158"/>
  <c r="DD158"/>
  <c r="DL158"/>
  <c r="DC158"/>
  <c r="DK158"/>
  <c r="DE158"/>
  <c r="CO158"/>
  <c r="CK158"/>
  <c r="CT158"/>
  <c r="CN158"/>
  <c r="CJ158"/>
  <c r="CA158"/>
  <c r="CS158"/>
  <c r="CM158"/>
  <c r="BZ158"/>
  <c r="CR158"/>
  <c r="BY158"/>
  <c r="BV158"/>
  <c r="BR158"/>
  <c r="AJ158"/>
  <c r="AF158"/>
  <c r="U158"/>
  <c r="O158"/>
  <c r="BU158"/>
  <c r="BQ158"/>
  <c r="AO158"/>
  <c r="AI158"/>
  <c r="AE158"/>
  <c r="T158"/>
  <c r="BT158"/>
  <c r="AN158"/>
  <c r="AH158"/>
  <c r="Q158"/>
  <c r="M158"/>
  <c r="AM158"/>
  <c r="V158"/>
  <c r="P158"/>
  <c r="L158"/>
  <c r="EG174"/>
  <c r="EF174"/>
  <c r="DU174"/>
  <c r="DT174"/>
  <c r="DS174"/>
  <c r="DM174"/>
  <c r="DD174"/>
  <c r="DL174"/>
  <c r="DC174"/>
  <c r="DK174"/>
  <c r="DE174"/>
  <c r="CO174"/>
  <c r="CK174"/>
  <c r="CT174"/>
  <c r="CN174"/>
  <c r="CJ174"/>
  <c r="CA174"/>
  <c r="CS174"/>
  <c r="CM174"/>
  <c r="BZ174"/>
  <c r="CR174"/>
  <c r="BY174"/>
  <c r="BV174"/>
  <c r="BR174"/>
  <c r="AJ174"/>
  <c r="AF174"/>
  <c r="U174"/>
  <c r="O174"/>
  <c r="BU174"/>
  <c r="BQ174"/>
  <c r="AO174"/>
  <c r="AI174"/>
  <c r="AE174"/>
  <c r="T174"/>
  <c r="BT174"/>
  <c r="AN174"/>
  <c r="AH174"/>
  <c r="Q174"/>
  <c r="AM174"/>
  <c r="V174"/>
  <c r="P174"/>
  <c r="M174"/>
  <c r="L174"/>
  <c r="EG190"/>
  <c r="EF190"/>
  <c r="DU190"/>
  <c r="DT190"/>
  <c r="DS190"/>
  <c r="DM190"/>
  <c r="DD190"/>
  <c r="DL190"/>
  <c r="DC190"/>
  <c r="DK190"/>
  <c r="DE190"/>
  <c r="CO190"/>
  <c r="CK190"/>
  <c r="CT190"/>
  <c r="CN190"/>
  <c r="CJ190"/>
  <c r="CA190"/>
  <c r="CS190"/>
  <c r="CM190"/>
  <c r="BZ190"/>
  <c r="CR190"/>
  <c r="BY190"/>
  <c r="BV190"/>
  <c r="BR190"/>
  <c r="AJ190"/>
  <c r="AF190"/>
  <c r="U190"/>
  <c r="O190"/>
  <c r="BU190"/>
  <c r="BQ190"/>
  <c r="AO190"/>
  <c r="AI190"/>
  <c r="AE190"/>
  <c r="T190"/>
  <c r="BT190"/>
  <c r="AN190"/>
  <c r="AH190"/>
  <c r="Q190"/>
  <c r="AM190"/>
  <c r="V190"/>
  <c r="P190"/>
  <c r="M190"/>
  <c r="L190"/>
  <c r="EG202"/>
  <c r="EF202"/>
  <c r="DU202"/>
  <c r="DT202"/>
  <c r="DS202"/>
  <c r="DM202"/>
  <c r="DD202"/>
  <c r="DL202"/>
  <c r="DC202"/>
  <c r="DK202"/>
  <c r="DE202"/>
  <c r="CO202"/>
  <c r="CK202"/>
  <c r="CT202"/>
  <c r="CN202"/>
  <c r="CJ202"/>
  <c r="CA202"/>
  <c r="CS202"/>
  <c r="CM202"/>
  <c r="BZ202"/>
  <c r="CR202"/>
  <c r="BY202"/>
  <c r="BV202"/>
  <c r="BR202"/>
  <c r="AJ202"/>
  <c r="AF202"/>
  <c r="U202"/>
  <c r="O202"/>
  <c r="BU202"/>
  <c r="BQ202"/>
  <c r="AO202"/>
  <c r="AI202"/>
  <c r="AE202"/>
  <c r="T202"/>
  <c r="BT202"/>
  <c r="AN202"/>
  <c r="AH202"/>
  <c r="Q202"/>
  <c r="AM202"/>
  <c r="V202"/>
  <c r="P202"/>
  <c r="M202"/>
  <c r="L202"/>
  <c r="EF10"/>
  <c r="DU10"/>
  <c r="DT10"/>
  <c r="EG10"/>
  <c r="DM10"/>
  <c r="DS10"/>
  <c r="DL10"/>
  <c r="DK10"/>
  <c r="DE10"/>
  <c r="CS10"/>
  <c r="DD10"/>
  <c r="CR10"/>
  <c r="DC10"/>
  <c r="CT10"/>
  <c r="BY10"/>
  <c r="CO10"/>
  <c r="BV10"/>
  <c r="CN10"/>
  <c r="CK10"/>
  <c r="CA10"/>
  <c r="BU10"/>
  <c r="CM10"/>
  <c r="CJ10"/>
  <c r="BZ10"/>
  <c r="BT10"/>
  <c r="AM10"/>
  <c r="V10"/>
  <c r="P10"/>
  <c r="M10"/>
  <c r="AJ10"/>
  <c r="U10"/>
  <c r="O10"/>
  <c r="L10"/>
  <c r="BR10"/>
  <c r="AO10"/>
  <c r="AI10"/>
  <c r="AF10"/>
  <c r="T10"/>
  <c r="BQ10"/>
  <c r="AN10"/>
  <c r="AH10"/>
  <c r="AE10"/>
  <c r="Q10"/>
  <c r="EG14"/>
  <c r="DT14"/>
  <c r="EF14"/>
  <c r="DS14"/>
  <c r="DM14"/>
  <c r="DU14"/>
  <c r="DL14"/>
  <c r="DK14"/>
  <c r="DD14"/>
  <c r="CR14"/>
  <c r="DC14"/>
  <c r="CT14"/>
  <c r="DE14"/>
  <c r="CS14"/>
  <c r="CO14"/>
  <c r="CK14"/>
  <c r="CN14"/>
  <c r="CJ14"/>
  <c r="CA14"/>
  <c r="CM14"/>
  <c r="BZ14"/>
  <c r="BY14"/>
  <c r="BV14"/>
  <c r="BR14"/>
  <c r="AJ14"/>
  <c r="AF14"/>
  <c r="U14"/>
  <c r="O14"/>
  <c r="BU14"/>
  <c r="BQ14"/>
  <c r="AO14"/>
  <c r="AI14"/>
  <c r="AE14"/>
  <c r="T14"/>
  <c r="BT14"/>
  <c r="AN14"/>
  <c r="AH14"/>
  <c r="Q14"/>
  <c r="M14"/>
  <c r="AM14"/>
  <c r="V14"/>
  <c r="P14"/>
  <c r="L14"/>
  <c r="EG22"/>
  <c r="DT22"/>
  <c r="EF22"/>
  <c r="DS22"/>
  <c r="DM22"/>
  <c r="DU22"/>
  <c r="DL22"/>
  <c r="DK22"/>
  <c r="DD22"/>
  <c r="CR22"/>
  <c r="DC22"/>
  <c r="CT22"/>
  <c r="DE22"/>
  <c r="CS22"/>
  <c r="CO22"/>
  <c r="CK22"/>
  <c r="CN22"/>
  <c r="CJ22"/>
  <c r="CA22"/>
  <c r="CM22"/>
  <c r="BZ22"/>
  <c r="BY22"/>
  <c r="BV22"/>
  <c r="BR22"/>
  <c r="AJ22"/>
  <c r="AF22"/>
  <c r="U22"/>
  <c r="O22"/>
  <c r="BU22"/>
  <c r="BQ22"/>
  <c r="AO22"/>
  <c r="AI22"/>
  <c r="AE22"/>
  <c r="T22"/>
  <c r="BT22"/>
  <c r="AN22"/>
  <c r="AH22"/>
  <c r="Q22"/>
  <c r="M22"/>
  <c r="AM22"/>
  <c r="V22"/>
  <c r="P22"/>
  <c r="L22"/>
  <c r="EG30"/>
  <c r="DT30"/>
  <c r="EF30"/>
  <c r="DS30"/>
  <c r="DM30"/>
  <c r="DU30"/>
  <c r="DL30"/>
  <c r="DK30"/>
  <c r="DD30"/>
  <c r="CR30"/>
  <c r="DC30"/>
  <c r="CT30"/>
  <c r="DE30"/>
  <c r="CS30"/>
  <c r="CO30"/>
  <c r="CK30"/>
  <c r="CN30"/>
  <c r="CJ30"/>
  <c r="CA30"/>
  <c r="CM30"/>
  <c r="BZ30"/>
  <c r="BY30"/>
  <c r="BV30"/>
  <c r="BR30"/>
  <c r="AJ30"/>
  <c r="AF30"/>
  <c r="U30"/>
  <c r="O30"/>
  <c r="BU30"/>
  <c r="BQ30"/>
  <c r="AO30"/>
  <c r="AI30"/>
  <c r="AE30"/>
  <c r="T30"/>
  <c r="BT30"/>
  <c r="AN30"/>
  <c r="AH30"/>
  <c r="Q30"/>
  <c r="M30"/>
  <c r="AM30"/>
  <c r="V30"/>
  <c r="P30"/>
  <c r="L30"/>
  <c r="EG38"/>
  <c r="DT38"/>
  <c r="EF38"/>
  <c r="DS38"/>
  <c r="DM38"/>
  <c r="DU38"/>
  <c r="DL38"/>
  <c r="DK38"/>
  <c r="DD38"/>
  <c r="CR38"/>
  <c r="DC38"/>
  <c r="CT38"/>
  <c r="DE38"/>
  <c r="CS38"/>
  <c r="CO38"/>
  <c r="CK38"/>
  <c r="CN38"/>
  <c r="CJ38"/>
  <c r="CA38"/>
  <c r="CM38"/>
  <c r="BZ38"/>
  <c r="BY38"/>
  <c r="BV38"/>
  <c r="BR38"/>
  <c r="AJ38"/>
  <c r="AF38"/>
  <c r="U38"/>
  <c r="O38"/>
  <c r="BU38"/>
  <c r="BQ38"/>
  <c r="AO38"/>
  <c r="AI38"/>
  <c r="AE38"/>
  <c r="T38"/>
  <c r="BT38"/>
  <c r="AN38"/>
  <c r="AH38"/>
  <c r="Q38"/>
  <c r="M38"/>
  <c r="AM38"/>
  <c r="V38"/>
  <c r="P38"/>
  <c r="L38"/>
  <c r="EG46"/>
  <c r="DT46"/>
  <c r="EF46"/>
  <c r="DS46"/>
  <c r="DM46"/>
  <c r="DU46"/>
  <c r="DL46"/>
  <c r="DK46"/>
  <c r="DD46"/>
  <c r="CR46"/>
  <c r="DC46"/>
  <c r="CT46"/>
  <c r="DE46"/>
  <c r="CS46"/>
  <c r="CO46"/>
  <c r="CK46"/>
  <c r="CN46"/>
  <c r="CJ46"/>
  <c r="CA46"/>
  <c r="CM46"/>
  <c r="BZ46"/>
  <c r="BY46"/>
  <c r="BV46"/>
  <c r="BR46"/>
  <c r="AJ46"/>
  <c r="AF46"/>
  <c r="U46"/>
  <c r="O46"/>
  <c r="BU46"/>
  <c r="BQ46"/>
  <c r="AO46"/>
  <c r="AI46"/>
  <c r="AE46"/>
  <c r="T46"/>
  <c r="BT46"/>
  <c r="AN46"/>
  <c r="AH46"/>
  <c r="Q46"/>
  <c r="M46"/>
  <c r="AM46"/>
  <c r="V46"/>
  <c r="P46"/>
  <c r="L46"/>
  <c r="EG54"/>
  <c r="DT54"/>
  <c r="EF54"/>
  <c r="DS54"/>
  <c r="DM54"/>
  <c r="DU54"/>
  <c r="DL54"/>
  <c r="DK54"/>
  <c r="DD54"/>
  <c r="CR54"/>
  <c r="DC54"/>
  <c r="CT54"/>
  <c r="DE54"/>
  <c r="CS54"/>
  <c r="CO54"/>
  <c r="CK54"/>
  <c r="CN54"/>
  <c r="CJ54"/>
  <c r="CA54"/>
  <c r="CM54"/>
  <c r="BZ54"/>
  <c r="BY54"/>
  <c r="BV54"/>
  <c r="BR54"/>
  <c r="AJ54"/>
  <c r="AF54"/>
  <c r="U54"/>
  <c r="O54"/>
  <c r="BU54"/>
  <c r="BQ54"/>
  <c r="AO54"/>
  <c r="AI54"/>
  <c r="AE54"/>
  <c r="T54"/>
  <c r="BT54"/>
  <c r="AN54"/>
  <c r="AH54"/>
  <c r="Q54"/>
  <c r="M54"/>
  <c r="AM54"/>
  <c r="V54"/>
  <c r="P54"/>
  <c r="L54"/>
  <c r="EG62"/>
  <c r="DT62"/>
  <c r="EF62"/>
  <c r="DS62"/>
  <c r="DM62"/>
  <c r="DU62"/>
  <c r="DL62"/>
  <c r="DK62"/>
  <c r="DD62"/>
  <c r="DC62"/>
  <c r="DE62"/>
  <c r="CO62"/>
  <c r="CK62"/>
  <c r="CT62"/>
  <c r="CN62"/>
  <c r="CJ62"/>
  <c r="CA62"/>
  <c r="CS62"/>
  <c r="CM62"/>
  <c r="BZ62"/>
  <c r="CR62"/>
  <c r="BY62"/>
  <c r="BV62"/>
  <c r="BR62"/>
  <c r="AJ62"/>
  <c r="AF62"/>
  <c r="U62"/>
  <c r="O62"/>
  <c r="BU62"/>
  <c r="BQ62"/>
  <c r="AO62"/>
  <c r="AI62"/>
  <c r="AE62"/>
  <c r="T62"/>
  <c r="BT62"/>
  <c r="AN62"/>
  <c r="AH62"/>
  <c r="Q62"/>
  <c r="M62"/>
  <c r="AM62"/>
  <c r="V62"/>
  <c r="P62"/>
  <c r="L62"/>
  <c r="EG70"/>
  <c r="DT70"/>
  <c r="EF70"/>
  <c r="DS70"/>
  <c r="DM70"/>
  <c r="DU70"/>
  <c r="DL70"/>
  <c r="DK70"/>
  <c r="DD70"/>
  <c r="DC70"/>
  <c r="DE70"/>
  <c r="CO70"/>
  <c r="CK70"/>
  <c r="CT70"/>
  <c r="CN70"/>
  <c r="CJ70"/>
  <c r="CA70"/>
  <c r="CS70"/>
  <c r="CM70"/>
  <c r="BZ70"/>
  <c r="CR70"/>
  <c r="BY70"/>
  <c r="BV70"/>
  <c r="BR70"/>
  <c r="AJ70"/>
  <c r="AF70"/>
  <c r="U70"/>
  <c r="O70"/>
  <c r="BU70"/>
  <c r="BQ70"/>
  <c r="AO70"/>
  <c r="AI70"/>
  <c r="AE70"/>
  <c r="T70"/>
  <c r="BT70"/>
  <c r="AN70"/>
  <c r="AH70"/>
  <c r="Q70"/>
  <c r="M70"/>
  <c r="AM70"/>
  <c r="V70"/>
  <c r="P70"/>
  <c r="L70"/>
  <c r="EG78"/>
  <c r="DT78"/>
  <c r="EF78"/>
  <c r="DS78"/>
  <c r="DM78"/>
  <c r="DU78"/>
  <c r="DL78"/>
  <c r="DK78"/>
  <c r="DD78"/>
  <c r="DC78"/>
  <c r="DE78"/>
  <c r="CO78"/>
  <c r="CK78"/>
  <c r="CT78"/>
  <c r="CN78"/>
  <c r="CJ78"/>
  <c r="CA78"/>
  <c r="CS78"/>
  <c r="CM78"/>
  <c r="BZ78"/>
  <c r="CR78"/>
  <c r="BY78"/>
  <c r="BV78"/>
  <c r="BR78"/>
  <c r="AJ78"/>
  <c r="AF78"/>
  <c r="U78"/>
  <c r="O78"/>
  <c r="BU78"/>
  <c r="BQ78"/>
  <c r="AO78"/>
  <c r="AI78"/>
  <c r="AE78"/>
  <c r="T78"/>
  <c r="BT78"/>
  <c r="AN78"/>
  <c r="AH78"/>
  <c r="Q78"/>
  <c r="M78"/>
  <c r="AM78"/>
  <c r="V78"/>
  <c r="P78"/>
  <c r="L78"/>
  <c r="EG86"/>
  <c r="DT86"/>
  <c r="EF86"/>
  <c r="DS86"/>
  <c r="DM86"/>
  <c r="DU86"/>
  <c r="DL86"/>
  <c r="DK86"/>
  <c r="DD86"/>
  <c r="DC86"/>
  <c r="DE86"/>
  <c r="CO86"/>
  <c r="CK86"/>
  <c r="CT86"/>
  <c r="CN86"/>
  <c r="CJ86"/>
  <c r="CA86"/>
  <c r="CS86"/>
  <c r="CM86"/>
  <c r="BZ86"/>
  <c r="CR86"/>
  <c r="BY86"/>
  <c r="BV86"/>
  <c r="BR86"/>
  <c r="AJ86"/>
  <c r="AF86"/>
  <c r="U86"/>
  <c r="O86"/>
  <c r="BU86"/>
  <c r="BQ86"/>
  <c r="AO86"/>
  <c r="AI86"/>
  <c r="AE86"/>
  <c r="T86"/>
  <c r="BT86"/>
  <c r="AN86"/>
  <c r="AH86"/>
  <c r="Q86"/>
  <c r="M86"/>
  <c r="AM86"/>
  <c r="V86"/>
  <c r="P86"/>
  <c r="L86"/>
  <c r="EG94"/>
  <c r="DT94"/>
  <c r="EF94"/>
  <c r="DS94"/>
  <c r="DU94"/>
  <c r="DK94"/>
  <c r="DD94"/>
  <c r="DC94"/>
  <c r="DM94"/>
  <c r="DL94"/>
  <c r="DE94"/>
  <c r="CO94"/>
  <c r="CK94"/>
  <c r="CT94"/>
  <c r="CN94"/>
  <c r="CJ94"/>
  <c r="CA94"/>
  <c r="CS94"/>
  <c r="CM94"/>
  <c r="BZ94"/>
  <c r="CR94"/>
  <c r="BY94"/>
  <c r="BV94"/>
  <c r="BR94"/>
  <c r="AJ94"/>
  <c r="AF94"/>
  <c r="U94"/>
  <c r="O94"/>
  <c r="BU94"/>
  <c r="BQ94"/>
  <c r="AO94"/>
  <c r="AI94"/>
  <c r="AE94"/>
  <c r="T94"/>
  <c r="BT94"/>
  <c r="AN94"/>
  <c r="AH94"/>
  <c r="Q94"/>
  <c r="M94"/>
  <c r="AM94"/>
  <c r="V94"/>
  <c r="P94"/>
  <c r="L94"/>
  <c r="EG102"/>
  <c r="DT102"/>
  <c r="EF102"/>
  <c r="DS102"/>
  <c r="DU102"/>
  <c r="DK102"/>
  <c r="DD102"/>
  <c r="DC102"/>
  <c r="DM102"/>
  <c r="DL102"/>
  <c r="DE102"/>
  <c r="CO102"/>
  <c r="CK102"/>
  <c r="CT102"/>
  <c r="CN102"/>
  <c r="CJ102"/>
  <c r="CA102"/>
  <c r="CS102"/>
  <c r="CM102"/>
  <c r="BZ102"/>
  <c r="CR102"/>
  <c r="BY102"/>
  <c r="BV102"/>
  <c r="BR102"/>
  <c r="AJ102"/>
  <c r="AF102"/>
  <c r="U102"/>
  <c r="O102"/>
  <c r="BU102"/>
  <c r="BQ102"/>
  <c r="AO102"/>
  <c r="AI102"/>
  <c r="AE102"/>
  <c r="T102"/>
  <c r="BT102"/>
  <c r="AN102"/>
  <c r="AH102"/>
  <c r="Q102"/>
  <c r="M102"/>
  <c r="AM102"/>
  <c r="V102"/>
  <c r="P102"/>
  <c r="L102"/>
  <c r="EG110"/>
  <c r="DT110"/>
  <c r="EF110"/>
  <c r="DS110"/>
  <c r="DU110"/>
  <c r="DK110"/>
  <c r="DD110"/>
  <c r="DC110"/>
  <c r="DM110"/>
  <c r="DL110"/>
  <c r="DE110"/>
  <c r="CO110"/>
  <c r="CK110"/>
  <c r="CT110"/>
  <c r="CN110"/>
  <c r="CJ110"/>
  <c r="CA110"/>
  <c r="CS110"/>
  <c r="CM110"/>
  <c r="BZ110"/>
  <c r="CR110"/>
  <c r="BY110"/>
  <c r="BV110"/>
  <c r="BR110"/>
  <c r="AJ110"/>
  <c r="AF110"/>
  <c r="U110"/>
  <c r="O110"/>
  <c r="BU110"/>
  <c r="BQ110"/>
  <c r="AO110"/>
  <c r="AI110"/>
  <c r="AE110"/>
  <c r="T110"/>
  <c r="BT110"/>
  <c r="AN110"/>
  <c r="AH110"/>
  <c r="Q110"/>
  <c r="M110"/>
  <c r="AM110"/>
  <c r="V110"/>
  <c r="P110"/>
  <c r="L110"/>
  <c r="EG118"/>
  <c r="DT118"/>
  <c r="EF118"/>
  <c r="DS118"/>
  <c r="DU118"/>
  <c r="DK118"/>
  <c r="DD118"/>
  <c r="DC118"/>
  <c r="DM118"/>
  <c r="DL118"/>
  <c r="DE118"/>
  <c r="CO118"/>
  <c r="CK118"/>
  <c r="CT118"/>
  <c r="CN118"/>
  <c r="CJ118"/>
  <c r="CA118"/>
  <c r="CS118"/>
  <c r="CM118"/>
  <c r="BZ118"/>
  <c r="CR118"/>
  <c r="BY118"/>
  <c r="BV118"/>
  <c r="BR118"/>
  <c r="AJ118"/>
  <c r="AF118"/>
  <c r="U118"/>
  <c r="O118"/>
  <c r="BU118"/>
  <c r="BQ118"/>
  <c r="AO118"/>
  <c r="AI118"/>
  <c r="AE118"/>
  <c r="T118"/>
  <c r="BT118"/>
  <c r="AN118"/>
  <c r="AH118"/>
  <c r="Q118"/>
  <c r="M118"/>
  <c r="AM118"/>
  <c r="V118"/>
  <c r="P118"/>
  <c r="L118"/>
  <c r="EG126"/>
  <c r="DT126"/>
  <c r="EF126"/>
  <c r="DS126"/>
  <c r="DU126"/>
  <c r="DK126"/>
  <c r="DD126"/>
  <c r="DC126"/>
  <c r="DM126"/>
  <c r="DL126"/>
  <c r="DE126"/>
  <c r="CO126"/>
  <c r="CK126"/>
  <c r="CT126"/>
  <c r="CN126"/>
  <c r="CJ126"/>
  <c r="CA126"/>
  <c r="CS126"/>
  <c r="CM126"/>
  <c r="BZ126"/>
  <c r="CR126"/>
  <c r="BY126"/>
  <c r="BV126"/>
  <c r="BR126"/>
  <c r="AJ126"/>
  <c r="AF126"/>
  <c r="U126"/>
  <c r="O126"/>
  <c r="BU126"/>
  <c r="BQ126"/>
  <c r="AO126"/>
  <c r="AI126"/>
  <c r="AE126"/>
  <c r="T126"/>
  <c r="BT126"/>
  <c r="AN126"/>
  <c r="AH126"/>
  <c r="Q126"/>
  <c r="M126"/>
  <c r="AM126"/>
  <c r="V126"/>
  <c r="P126"/>
  <c r="L126"/>
  <c r="EG134"/>
  <c r="DT134"/>
  <c r="EF134"/>
  <c r="DS134"/>
  <c r="DU134"/>
  <c r="DK134"/>
  <c r="DD134"/>
  <c r="DC134"/>
  <c r="DM134"/>
  <c r="DL134"/>
  <c r="DE134"/>
  <c r="CO134"/>
  <c r="CK134"/>
  <c r="CT134"/>
  <c r="CN134"/>
  <c r="CJ134"/>
  <c r="CA134"/>
  <c r="CS134"/>
  <c r="CM134"/>
  <c r="BZ134"/>
  <c r="CR134"/>
  <c r="BY134"/>
  <c r="BV134"/>
  <c r="BR134"/>
  <c r="AJ134"/>
  <c r="AF134"/>
  <c r="U134"/>
  <c r="O134"/>
  <c r="BU134"/>
  <c r="BQ134"/>
  <c r="AO134"/>
  <c r="AI134"/>
  <c r="AE134"/>
  <c r="T134"/>
  <c r="BT134"/>
  <c r="AN134"/>
  <c r="AH134"/>
  <c r="Q134"/>
  <c r="M134"/>
  <c r="AM134"/>
  <c r="V134"/>
  <c r="P134"/>
  <c r="L134"/>
  <c r="EG146"/>
  <c r="DT146"/>
  <c r="EF146"/>
  <c r="DS146"/>
  <c r="DU146"/>
  <c r="DM146"/>
  <c r="DD146"/>
  <c r="DL146"/>
  <c r="DC146"/>
  <c r="DK146"/>
  <c r="DE146"/>
  <c r="CO146"/>
  <c r="CK146"/>
  <c r="CT146"/>
  <c r="CN146"/>
  <c r="CJ146"/>
  <c r="CA146"/>
  <c r="CS146"/>
  <c r="CM146"/>
  <c r="BZ146"/>
  <c r="CR146"/>
  <c r="BY146"/>
  <c r="BV146"/>
  <c r="BR146"/>
  <c r="AJ146"/>
  <c r="AF146"/>
  <c r="U146"/>
  <c r="O146"/>
  <c r="BU146"/>
  <c r="BQ146"/>
  <c r="AO146"/>
  <c r="AI146"/>
  <c r="AE146"/>
  <c r="T146"/>
  <c r="BT146"/>
  <c r="AN146"/>
  <c r="AH146"/>
  <c r="Q146"/>
  <c r="M146"/>
  <c r="AM146"/>
  <c r="V146"/>
  <c r="P146"/>
  <c r="L146"/>
  <c r="EG162"/>
  <c r="EF162"/>
  <c r="DU162"/>
  <c r="DT162"/>
  <c r="DS162"/>
  <c r="DM162"/>
  <c r="DD162"/>
  <c r="DL162"/>
  <c r="DC162"/>
  <c r="DK162"/>
  <c r="DE162"/>
  <c r="CO162"/>
  <c r="CK162"/>
  <c r="CT162"/>
  <c r="CN162"/>
  <c r="CJ162"/>
  <c r="CA162"/>
  <c r="CS162"/>
  <c r="CM162"/>
  <c r="BZ162"/>
  <c r="CR162"/>
  <c r="BY162"/>
  <c r="BV162"/>
  <c r="BR162"/>
  <c r="AJ162"/>
  <c r="AF162"/>
  <c r="U162"/>
  <c r="O162"/>
  <c r="BU162"/>
  <c r="BQ162"/>
  <c r="AO162"/>
  <c r="AI162"/>
  <c r="AE162"/>
  <c r="T162"/>
  <c r="BT162"/>
  <c r="AN162"/>
  <c r="AH162"/>
  <c r="Q162"/>
  <c r="M162"/>
  <c r="AM162"/>
  <c r="V162"/>
  <c r="P162"/>
  <c r="L162"/>
  <c r="EG178"/>
  <c r="EF178"/>
  <c r="DU178"/>
  <c r="DT178"/>
  <c r="DS178"/>
  <c r="DM178"/>
  <c r="DD178"/>
  <c r="DL178"/>
  <c r="DC178"/>
  <c r="DK178"/>
  <c r="DE178"/>
  <c r="CO178"/>
  <c r="CK178"/>
  <c r="CT178"/>
  <c r="CN178"/>
  <c r="CJ178"/>
  <c r="CA178"/>
  <c r="CS178"/>
  <c r="CM178"/>
  <c r="BZ178"/>
  <c r="CR178"/>
  <c r="BY178"/>
  <c r="BV178"/>
  <c r="BR178"/>
  <c r="AJ178"/>
  <c r="AF178"/>
  <c r="U178"/>
  <c r="O178"/>
  <c r="BU178"/>
  <c r="BQ178"/>
  <c r="AO178"/>
  <c r="AI178"/>
  <c r="AE178"/>
  <c r="T178"/>
  <c r="BT178"/>
  <c r="AN178"/>
  <c r="AH178"/>
  <c r="Q178"/>
  <c r="AM178"/>
  <c r="V178"/>
  <c r="P178"/>
  <c r="M178"/>
  <c r="L178"/>
  <c r="EG194"/>
  <c r="EF194"/>
  <c r="DU194"/>
  <c r="DT194"/>
  <c r="DS194"/>
  <c r="DM194"/>
  <c r="DD194"/>
  <c r="DL194"/>
  <c r="DC194"/>
  <c r="DK194"/>
  <c r="DE194"/>
  <c r="CO194"/>
  <c r="CK194"/>
  <c r="CT194"/>
  <c r="CN194"/>
  <c r="CJ194"/>
  <c r="CA194"/>
  <c r="CS194"/>
  <c r="CM194"/>
  <c r="BZ194"/>
  <c r="CR194"/>
  <c r="BY194"/>
  <c r="BV194"/>
  <c r="BR194"/>
  <c r="AJ194"/>
  <c r="AF194"/>
  <c r="U194"/>
  <c r="O194"/>
  <c r="BU194"/>
  <c r="BQ194"/>
  <c r="AO194"/>
  <c r="AI194"/>
  <c r="AE194"/>
  <c r="T194"/>
  <c r="BT194"/>
  <c r="AN194"/>
  <c r="AH194"/>
  <c r="Q194"/>
  <c r="AM194"/>
  <c r="V194"/>
  <c r="P194"/>
  <c r="M194"/>
  <c r="L194"/>
  <c r="EG9"/>
  <c r="DT9"/>
  <c r="EF9"/>
  <c r="DS9"/>
  <c r="DM9"/>
  <c r="DL9"/>
  <c r="DK9"/>
  <c r="DU9"/>
  <c r="DD9"/>
  <c r="CR9"/>
  <c r="DC9"/>
  <c r="CT9"/>
  <c r="DE9"/>
  <c r="CS9"/>
  <c r="CO9"/>
  <c r="CK9"/>
  <c r="BV9"/>
  <c r="CN9"/>
  <c r="CJ9"/>
  <c r="CA9"/>
  <c r="BU9"/>
  <c r="CM9"/>
  <c r="BZ9"/>
  <c r="BT9"/>
  <c r="BY9"/>
  <c r="BR9"/>
  <c r="AJ9"/>
  <c r="AF9"/>
  <c r="U9"/>
  <c r="O9"/>
  <c r="BQ9"/>
  <c r="AO9"/>
  <c r="AI9"/>
  <c r="AE9"/>
  <c r="T9"/>
  <c r="AN9"/>
  <c r="AH9"/>
  <c r="Q9"/>
  <c r="M9"/>
  <c r="AM9"/>
  <c r="V9"/>
  <c r="P9"/>
  <c r="L9"/>
  <c r="EG20"/>
  <c r="EF20"/>
  <c r="DU20"/>
  <c r="DT20"/>
  <c r="DK20"/>
  <c r="DS20"/>
  <c r="DM20"/>
  <c r="DL20"/>
  <c r="CT20"/>
  <c r="DE20"/>
  <c r="CS20"/>
  <c r="DD20"/>
  <c r="CR20"/>
  <c r="DC20"/>
  <c r="CM20"/>
  <c r="CK20"/>
  <c r="BZ20"/>
  <c r="CJ20"/>
  <c r="BY20"/>
  <c r="CO20"/>
  <c r="CN20"/>
  <c r="CA20"/>
  <c r="BT20"/>
  <c r="BR20"/>
  <c r="AN20"/>
  <c r="AH20"/>
  <c r="AF20"/>
  <c r="Q20"/>
  <c r="BQ20"/>
  <c r="AM20"/>
  <c r="AE20"/>
  <c r="V20"/>
  <c r="P20"/>
  <c r="BV20"/>
  <c r="AJ20"/>
  <c r="U20"/>
  <c r="O20"/>
  <c r="M20"/>
  <c r="BU20"/>
  <c r="AO20"/>
  <c r="AI20"/>
  <c r="T20"/>
  <c r="L20"/>
  <c r="EG28"/>
  <c r="EF28"/>
  <c r="DU28"/>
  <c r="DT28"/>
  <c r="DK28"/>
  <c r="DS28"/>
  <c r="DM28"/>
  <c r="DL28"/>
  <c r="CT28"/>
  <c r="DE28"/>
  <c r="CS28"/>
  <c r="DD28"/>
  <c r="CR28"/>
  <c r="DC28"/>
  <c r="CM28"/>
  <c r="CK28"/>
  <c r="BZ28"/>
  <c r="CJ28"/>
  <c r="BY28"/>
  <c r="CO28"/>
  <c r="CN28"/>
  <c r="CA28"/>
  <c r="BT28"/>
  <c r="BR28"/>
  <c r="AN28"/>
  <c r="AH28"/>
  <c r="AF28"/>
  <c r="Q28"/>
  <c r="BQ28"/>
  <c r="AM28"/>
  <c r="AE28"/>
  <c r="V28"/>
  <c r="P28"/>
  <c r="BV28"/>
  <c r="AJ28"/>
  <c r="U28"/>
  <c r="O28"/>
  <c r="M28"/>
  <c r="BU28"/>
  <c r="AO28"/>
  <c r="AI28"/>
  <c r="T28"/>
  <c r="L28"/>
  <c r="EG36"/>
  <c r="EF36"/>
  <c r="DU36"/>
  <c r="DT36"/>
  <c r="DK36"/>
  <c r="DS36"/>
  <c r="DM36"/>
  <c r="DL36"/>
  <c r="CT36"/>
  <c r="DE36"/>
  <c r="CS36"/>
  <c r="DD36"/>
  <c r="CR36"/>
  <c r="DC36"/>
  <c r="CM36"/>
  <c r="CK36"/>
  <c r="BZ36"/>
  <c r="CJ36"/>
  <c r="BY36"/>
  <c r="CO36"/>
  <c r="CN36"/>
  <c r="CA36"/>
  <c r="BT36"/>
  <c r="BR36"/>
  <c r="AN36"/>
  <c r="AH36"/>
  <c r="AF36"/>
  <c r="Q36"/>
  <c r="BQ36"/>
  <c r="AM36"/>
  <c r="AE36"/>
  <c r="V36"/>
  <c r="P36"/>
  <c r="BV36"/>
  <c r="AJ36"/>
  <c r="U36"/>
  <c r="O36"/>
  <c r="M36"/>
  <c r="BU36"/>
  <c r="AO36"/>
  <c r="AI36"/>
  <c r="T36"/>
  <c r="L36"/>
  <c r="EG44"/>
  <c r="EF44"/>
  <c r="DU44"/>
  <c r="DT44"/>
  <c r="DK44"/>
  <c r="DS44"/>
  <c r="DM44"/>
  <c r="DL44"/>
  <c r="CT44"/>
  <c r="DE44"/>
  <c r="CS44"/>
  <c r="DD44"/>
  <c r="CR44"/>
  <c r="DC44"/>
  <c r="CM44"/>
  <c r="CK44"/>
  <c r="BZ44"/>
  <c r="CJ44"/>
  <c r="BY44"/>
  <c r="CO44"/>
  <c r="CN44"/>
  <c r="CA44"/>
  <c r="BT44"/>
  <c r="BR44"/>
  <c r="AN44"/>
  <c r="AH44"/>
  <c r="AF44"/>
  <c r="Q44"/>
  <c r="BQ44"/>
  <c r="AM44"/>
  <c r="AE44"/>
  <c r="V44"/>
  <c r="P44"/>
  <c r="BV44"/>
  <c r="AJ44"/>
  <c r="U44"/>
  <c r="O44"/>
  <c r="M44"/>
  <c r="BU44"/>
  <c r="AO44"/>
  <c r="AI44"/>
  <c r="T44"/>
  <c r="L44"/>
  <c r="EG52"/>
  <c r="EF52"/>
  <c r="DU52"/>
  <c r="DT52"/>
  <c r="DK52"/>
  <c r="DS52"/>
  <c r="DM52"/>
  <c r="DL52"/>
  <c r="CT52"/>
  <c r="DE52"/>
  <c r="CS52"/>
  <c r="DD52"/>
  <c r="CR52"/>
  <c r="DC52"/>
  <c r="CM52"/>
  <c r="CK52"/>
  <c r="BZ52"/>
  <c r="CJ52"/>
  <c r="BY52"/>
  <c r="CO52"/>
  <c r="CN52"/>
  <c r="CA52"/>
  <c r="BT52"/>
  <c r="BR52"/>
  <c r="AN52"/>
  <c r="AH52"/>
  <c r="AF52"/>
  <c r="Q52"/>
  <c r="BQ52"/>
  <c r="AM52"/>
  <c r="AE52"/>
  <c r="V52"/>
  <c r="P52"/>
  <c r="BV52"/>
  <c r="AJ52"/>
  <c r="U52"/>
  <c r="O52"/>
  <c r="M52"/>
  <c r="BU52"/>
  <c r="AO52"/>
  <c r="AI52"/>
  <c r="T52"/>
  <c r="L52"/>
  <c r="EG60"/>
  <c r="EF60"/>
  <c r="DU60"/>
  <c r="DT60"/>
  <c r="DK60"/>
  <c r="DS60"/>
  <c r="DM60"/>
  <c r="DL60"/>
  <c r="DE60"/>
  <c r="CS60"/>
  <c r="DD60"/>
  <c r="CR60"/>
  <c r="DC60"/>
  <c r="CM60"/>
  <c r="CK60"/>
  <c r="BZ60"/>
  <c r="CJ60"/>
  <c r="BY60"/>
  <c r="CO60"/>
  <c r="CT60"/>
  <c r="CN60"/>
  <c r="CA60"/>
  <c r="BT60"/>
  <c r="BR60"/>
  <c r="AN60"/>
  <c r="AH60"/>
  <c r="AF60"/>
  <c r="Q60"/>
  <c r="BQ60"/>
  <c r="AM60"/>
  <c r="AE60"/>
  <c r="V60"/>
  <c r="P60"/>
  <c r="BV60"/>
  <c r="AJ60"/>
  <c r="U60"/>
  <c r="O60"/>
  <c r="M60"/>
  <c r="BU60"/>
  <c r="AO60"/>
  <c r="AI60"/>
  <c r="T60"/>
  <c r="L60"/>
  <c r="EG68"/>
  <c r="EF68"/>
  <c r="DU68"/>
  <c r="DT68"/>
  <c r="DK68"/>
  <c r="DS68"/>
  <c r="DM68"/>
  <c r="DL68"/>
  <c r="DE68"/>
  <c r="DD68"/>
  <c r="DC68"/>
  <c r="CS68"/>
  <c r="CM68"/>
  <c r="CK68"/>
  <c r="BZ68"/>
  <c r="CR68"/>
  <c r="CJ68"/>
  <c r="BY68"/>
  <c r="CO68"/>
  <c r="CT68"/>
  <c r="CN68"/>
  <c r="CA68"/>
  <c r="BT68"/>
  <c r="BR68"/>
  <c r="AN68"/>
  <c r="AH68"/>
  <c r="AF68"/>
  <c r="Q68"/>
  <c r="BQ68"/>
  <c r="AM68"/>
  <c r="AE68"/>
  <c r="V68"/>
  <c r="P68"/>
  <c r="BV68"/>
  <c r="AJ68"/>
  <c r="U68"/>
  <c r="O68"/>
  <c r="M68"/>
  <c r="BU68"/>
  <c r="AO68"/>
  <c r="AI68"/>
  <c r="T68"/>
  <c r="L68"/>
  <c r="EG76"/>
  <c r="EF76"/>
  <c r="DU76"/>
  <c r="DT76"/>
  <c r="DK76"/>
  <c r="DS76"/>
  <c r="DM76"/>
  <c r="DL76"/>
  <c r="DE76"/>
  <c r="DD76"/>
  <c r="DC76"/>
  <c r="CS76"/>
  <c r="CM76"/>
  <c r="CK76"/>
  <c r="BZ76"/>
  <c r="CR76"/>
  <c r="CJ76"/>
  <c r="BY76"/>
  <c r="CO76"/>
  <c r="CT76"/>
  <c r="CN76"/>
  <c r="CA76"/>
  <c r="BT76"/>
  <c r="BR76"/>
  <c r="AN76"/>
  <c r="AH76"/>
  <c r="AF76"/>
  <c r="Q76"/>
  <c r="BQ76"/>
  <c r="AM76"/>
  <c r="AE76"/>
  <c r="V76"/>
  <c r="P76"/>
  <c r="BV76"/>
  <c r="AJ76"/>
  <c r="U76"/>
  <c r="O76"/>
  <c r="M76"/>
  <c r="BU76"/>
  <c r="AO76"/>
  <c r="AI76"/>
  <c r="T76"/>
  <c r="L76"/>
  <c r="EG84"/>
  <c r="EF84"/>
  <c r="DU84"/>
  <c r="DT84"/>
  <c r="DK84"/>
  <c r="DS84"/>
  <c r="DM84"/>
  <c r="DL84"/>
  <c r="DE84"/>
  <c r="DD84"/>
  <c r="DC84"/>
  <c r="CS84"/>
  <c r="CM84"/>
  <c r="CK84"/>
  <c r="BZ84"/>
  <c r="CR84"/>
  <c r="CJ84"/>
  <c r="BY84"/>
  <c r="CO84"/>
  <c r="CT84"/>
  <c r="CN84"/>
  <c r="CA84"/>
  <c r="BT84"/>
  <c r="BR84"/>
  <c r="AN84"/>
  <c r="AH84"/>
  <c r="AF84"/>
  <c r="Q84"/>
  <c r="BQ84"/>
  <c r="AM84"/>
  <c r="AE84"/>
  <c r="V84"/>
  <c r="P84"/>
  <c r="BV84"/>
  <c r="AJ84"/>
  <c r="U84"/>
  <c r="O84"/>
  <c r="M84"/>
  <c r="BU84"/>
  <c r="AO84"/>
  <c r="AI84"/>
  <c r="T84"/>
  <c r="L84"/>
  <c r="EG92"/>
  <c r="EF92"/>
  <c r="DU92"/>
  <c r="DT92"/>
  <c r="DK92"/>
  <c r="DS92"/>
  <c r="DM92"/>
  <c r="DL92"/>
  <c r="DE92"/>
  <c r="DD92"/>
  <c r="DC92"/>
  <c r="CS92"/>
  <c r="CM92"/>
  <c r="CK92"/>
  <c r="BZ92"/>
  <c r="CR92"/>
  <c r="CJ92"/>
  <c r="BY92"/>
  <c r="CO92"/>
  <c r="CT92"/>
  <c r="CN92"/>
  <c r="CA92"/>
  <c r="BT92"/>
  <c r="BR92"/>
  <c r="AN92"/>
  <c r="AH92"/>
  <c r="AF92"/>
  <c r="Q92"/>
  <c r="BQ92"/>
  <c r="AM92"/>
  <c r="AE92"/>
  <c r="V92"/>
  <c r="P92"/>
  <c r="BV92"/>
  <c r="AJ92"/>
  <c r="U92"/>
  <c r="O92"/>
  <c r="M92"/>
  <c r="BU92"/>
  <c r="AO92"/>
  <c r="AI92"/>
  <c r="T92"/>
  <c r="L92"/>
  <c r="EG100"/>
  <c r="EF100"/>
  <c r="DU100"/>
  <c r="DT100"/>
  <c r="DS100"/>
  <c r="DM100"/>
  <c r="DL100"/>
  <c r="DE100"/>
  <c r="DK100"/>
  <c r="DD100"/>
  <c r="DC100"/>
  <c r="CS100"/>
  <c r="CM100"/>
  <c r="CK100"/>
  <c r="BZ100"/>
  <c r="CR100"/>
  <c r="CJ100"/>
  <c r="BY100"/>
  <c r="CO100"/>
  <c r="CT100"/>
  <c r="CN100"/>
  <c r="CA100"/>
  <c r="BT100"/>
  <c r="BR100"/>
  <c r="AN100"/>
  <c r="AH100"/>
  <c r="AF100"/>
  <c r="Q100"/>
  <c r="BQ100"/>
  <c r="AM100"/>
  <c r="AE100"/>
  <c r="V100"/>
  <c r="P100"/>
  <c r="BV100"/>
  <c r="AJ100"/>
  <c r="U100"/>
  <c r="O100"/>
  <c r="M100"/>
  <c r="BU100"/>
  <c r="AO100"/>
  <c r="AI100"/>
  <c r="T100"/>
  <c r="L100"/>
  <c r="EG108"/>
  <c r="EF108"/>
  <c r="DU108"/>
  <c r="DT108"/>
  <c r="DS108"/>
  <c r="DM108"/>
  <c r="DL108"/>
  <c r="DE108"/>
  <c r="DK108"/>
  <c r="DD108"/>
  <c r="DC108"/>
  <c r="CS108"/>
  <c r="CM108"/>
  <c r="CK108"/>
  <c r="BZ108"/>
  <c r="CR108"/>
  <c r="CJ108"/>
  <c r="BY108"/>
  <c r="CO108"/>
  <c r="CT108"/>
  <c r="CN108"/>
  <c r="CA108"/>
  <c r="BT108"/>
  <c r="BR108"/>
  <c r="AN108"/>
  <c r="AH108"/>
  <c r="AF108"/>
  <c r="Q108"/>
  <c r="BQ108"/>
  <c r="AM108"/>
  <c r="AE108"/>
  <c r="V108"/>
  <c r="P108"/>
  <c r="BV108"/>
  <c r="AJ108"/>
  <c r="U108"/>
  <c r="O108"/>
  <c r="M108"/>
  <c r="BU108"/>
  <c r="AO108"/>
  <c r="AI108"/>
  <c r="T108"/>
  <c r="L108"/>
  <c r="EG116"/>
  <c r="EF116"/>
  <c r="DU116"/>
  <c r="DT116"/>
  <c r="DS116"/>
  <c r="DM116"/>
  <c r="DL116"/>
  <c r="DE116"/>
  <c r="DK116"/>
  <c r="DD116"/>
  <c r="DC116"/>
  <c r="CS116"/>
  <c r="CM116"/>
  <c r="CK116"/>
  <c r="BZ116"/>
  <c r="CR116"/>
  <c r="CJ116"/>
  <c r="BY116"/>
  <c r="CO116"/>
  <c r="CT116"/>
  <c r="CN116"/>
  <c r="CA116"/>
  <c r="BT116"/>
  <c r="BR116"/>
  <c r="AN116"/>
  <c r="AH116"/>
  <c r="AF116"/>
  <c r="Q116"/>
  <c r="BQ116"/>
  <c r="AM116"/>
  <c r="AE116"/>
  <c r="V116"/>
  <c r="P116"/>
  <c r="BV116"/>
  <c r="AJ116"/>
  <c r="U116"/>
  <c r="O116"/>
  <c r="M116"/>
  <c r="BU116"/>
  <c r="AO116"/>
  <c r="AI116"/>
  <c r="T116"/>
  <c r="L116"/>
  <c r="EG124"/>
  <c r="EF124"/>
  <c r="DU124"/>
  <c r="DT124"/>
  <c r="DS124"/>
  <c r="DM124"/>
  <c r="DL124"/>
  <c r="DE124"/>
  <c r="DK124"/>
  <c r="DD124"/>
  <c r="DC124"/>
  <c r="CS124"/>
  <c r="CM124"/>
  <c r="CK124"/>
  <c r="BZ124"/>
  <c r="CR124"/>
  <c r="CJ124"/>
  <c r="BY124"/>
  <c r="CO124"/>
  <c r="CT124"/>
  <c r="CN124"/>
  <c r="CA124"/>
  <c r="BT124"/>
  <c r="BR124"/>
  <c r="AN124"/>
  <c r="AH124"/>
  <c r="AF124"/>
  <c r="Q124"/>
  <c r="BQ124"/>
  <c r="AM124"/>
  <c r="AE124"/>
  <c r="V124"/>
  <c r="P124"/>
  <c r="BV124"/>
  <c r="AJ124"/>
  <c r="U124"/>
  <c r="O124"/>
  <c r="M124"/>
  <c r="BU124"/>
  <c r="AO124"/>
  <c r="AI124"/>
  <c r="T124"/>
  <c r="L124"/>
  <c r="EG132"/>
  <c r="EF132"/>
  <c r="DU132"/>
  <c r="DT132"/>
  <c r="DS132"/>
  <c r="DM132"/>
  <c r="DL132"/>
  <c r="DE132"/>
  <c r="DK132"/>
  <c r="DD132"/>
  <c r="DC132"/>
  <c r="CS132"/>
  <c r="CM132"/>
  <c r="CK132"/>
  <c r="BZ132"/>
  <c r="CR132"/>
  <c r="CJ132"/>
  <c r="BY132"/>
  <c r="CO132"/>
  <c r="CT132"/>
  <c r="CN132"/>
  <c r="CA132"/>
  <c r="BT132"/>
  <c r="BR132"/>
  <c r="AN132"/>
  <c r="AH132"/>
  <c r="AF132"/>
  <c r="Q132"/>
  <c r="BQ132"/>
  <c r="AM132"/>
  <c r="AE132"/>
  <c r="V132"/>
  <c r="P132"/>
  <c r="BV132"/>
  <c r="AJ132"/>
  <c r="U132"/>
  <c r="O132"/>
  <c r="M132"/>
  <c r="BU132"/>
  <c r="AO132"/>
  <c r="AI132"/>
  <c r="T132"/>
  <c r="L132"/>
  <c r="EG140"/>
  <c r="EF140"/>
  <c r="DU140"/>
  <c r="DT140"/>
  <c r="DS140"/>
  <c r="DK140"/>
  <c r="DE140"/>
  <c r="DM140"/>
  <c r="DD140"/>
  <c r="DL140"/>
  <c r="DC140"/>
  <c r="CS140"/>
  <c r="CM140"/>
  <c r="CK140"/>
  <c r="BZ140"/>
  <c r="CR140"/>
  <c r="CJ140"/>
  <c r="BY140"/>
  <c r="CO140"/>
  <c r="CT140"/>
  <c r="CN140"/>
  <c r="CA140"/>
  <c r="BT140"/>
  <c r="BR140"/>
  <c r="AN140"/>
  <c r="AH140"/>
  <c r="AF140"/>
  <c r="Q140"/>
  <c r="BQ140"/>
  <c r="AM140"/>
  <c r="AE140"/>
  <c r="V140"/>
  <c r="P140"/>
  <c r="BV140"/>
  <c r="AJ140"/>
  <c r="U140"/>
  <c r="O140"/>
  <c r="M140"/>
  <c r="BU140"/>
  <c r="AO140"/>
  <c r="AI140"/>
  <c r="T140"/>
  <c r="L140"/>
  <c r="EG152"/>
  <c r="EF152"/>
  <c r="DT152"/>
  <c r="DS152"/>
  <c r="DU152"/>
  <c r="DK152"/>
  <c r="DE152"/>
  <c r="DM152"/>
  <c r="DD152"/>
  <c r="DL152"/>
  <c r="DC152"/>
  <c r="CS152"/>
  <c r="CM152"/>
  <c r="CK152"/>
  <c r="BZ152"/>
  <c r="CR152"/>
  <c r="CJ152"/>
  <c r="BY152"/>
  <c r="CO152"/>
  <c r="CT152"/>
  <c r="CN152"/>
  <c r="CA152"/>
  <c r="BT152"/>
  <c r="BR152"/>
  <c r="AN152"/>
  <c r="AH152"/>
  <c r="AF152"/>
  <c r="Q152"/>
  <c r="BQ152"/>
  <c r="AM152"/>
  <c r="AE152"/>
  <c r="V152"/>
  <c r="P152"/>
  <c r="BV152"/>
  <c r="AJ152"/>
  <c r="U152"/>
  <c r="O152"/>
  <c r="M152"/>
  <c r="BU152"/>
  <c r="AO152"/>
  <c r="AI152"/>
  <c r="T152"/>
  <c r="L152"/>
  <c r="EG168"/>
  <c r="EF168"/>
  <c r="DT168"/>
  <c r="DS168"/>
  <c r="DU168"/>
  <c r="DK168"/>
  <c r="DE168"/>
  <c r="DM168"/>
  <c r="DD168"/>
  <c r="DL168"/>
  <c r="DC168"/>
  <c r="CS168"/>
  <c r="CM168"/>
  <c r="CK168"/>
  <c r="BZ168"/>
  <c r="CR168"/>
  <c r="CJ168"/>
  <c r="BY168"/>
  <c r="CO168"/>
  <c r="CT168"/>
  <c r="CN168"/>
  <c r="CA168"/>
  <c r="BT168"/>
  <c r="BR168"/>
  <c r="AN168"/>
  <c r="AH168"/>
  <c r="AF168"/>
  <c r="Q168"/>
  <c r="BQ168"/>
  <c r="AM168"/>
  <c r="AE168"/>
  <c r="V168"/>
  <c r="P168"/>
  <c r="BV168"/>
  <c r="AJ168"/>
  <c r="U168"/>
  <c r="O168"/>
  <c r="M168"/>
  <c r="BU168"/>
  <c r="AO168"/>
  <c r="AI168"/>
  <c r="T168"/>
  <c r="L168"/>
  <c r="EG184"/>
  <c r="EF184"/>
  <c r="DT184"/>
  <c r="DS184"/>
  <c r="DU184"/>
  <c r="DK184"/>
  <c r="DE184"/>
  <c r="DM184"/>
  <c r="DD184"/>
  <c r="DL184"/>
  <c r="DC184"/>
  <c r="CS184"/>
  <c r="CM184"/>
  <c r="CK184"/>
  <c r="BZ184"/>
  <c r="CR184"/>
  <c r="CJ184"/>
  <c r="BY184"/>
  <c r="CO184"/>
  <c r="CT184"/>
  <c r="CN184"/>
  <c r="CA184"/>
  <c r="BT184"/>
  <c r="BR184"/>
  <c r="AN184"/>
  <c r="AH184"/>
  <c r="AF184"/>
  <c r="Q184"/>
  <c r="BQ184"/>
  <c r="AM184"/>
  <c r="AE184"/>
  <c r="V184"/>
  <c r="P184"/>
  <c r="BV184"/>
  <c r="AJ184"/>
  <c r="U184"/>
  <c r="O184"/>
  <c r="BU184"/>
  <c r="AO184"/>
  <c r="AI184"/>
  <c r="T184"/>
  <c r="M184"/>
  <c r="L184"/>
  <c r="EG204"/>
  <c r="EF204"/>
  <c r="DT204"/>
  <c r="DS204"/>
  <c r="DU204"/>
  <c r="DK204"/>
  <c r="DE204"/>
  <c r="DM204"/>
  <c r="DD204"/>
  <c r="DL204"/>
  <c r="DC204"/>
  <c r="CS204"/>
  <c r="CM204"/>
  <c r="CK204"/>
  <c r="BZ204"/>
  <c r="CR204"/>
  <c r="CJ204"/>
  <c r="BY204"/>
  <c r="CO204"/>
  <c r="CT204"/>
  <c r="CN204"/>
  <c r="CA204"/>
  <c r="BT204"/>
  <c r="BR204"/>
  <c r="AN204"/>
  <c r="AH204"/>
  <c r="AF204"/>
  <c r="Q204"/>
  <c r="BQ204"/>
  <c r="AM204"/>
  <c r="AE204"/>
  <c r="V204"/>
  <c r="P204"/>
  <c r="BV204"/>
  <c r="AJ204"/>
  <c r="U204"/>
  <c r="O204"/>
  <c r="BU204"/>
  <c r="AO204"/>
  <c r="AI204"/>
  <c r="T204"/>
  <c r="M204"/>
  <c r="L204"/>
  <c r="EF17"/>
  <c r="DS17"/>
  <c r="DU17"/>
  <c r="DL17"/>
  <c r="EG17"/>
  <c r="DT17"/>
  <c r="DK17"/>
  <c r="DM17"/>
  <c r="DC17"/>
  <c r="CT17"/>
  <c r="DE17"/>
  <c r="CS17"/>
  <c r="DD17"/>
  <c r="CR17"/>
  <c r="CN17"/>
  <c r="CA17"/>
  <c r="CM17"/>
  <c r="BZ17"/>
  <c r="CK17"/>
  <c r="BY17"/>
  <c r="CO17"/>
  <c r="CJ17"/>
  <c r="BU17"/>
  <c r="AO17"/>
  <c r="AI17"/>
  <c r="T17"/>
  <c r="M17"/>
  <c r="BT17"/>
  <c r="AN17"/>
  <c r="AH17"/>
  <c r="Q17"/>
  <c r="L17"/>
  <c r="BR17"/>
  <c r="AM17"/>
  <c r="AF17"/>
  <c r="V17"/>
  <c r="P17"/>
  <c r="BV17"/>
  <c r="BQ17"/>
  <c r="AJ17"/>
  <c r="AE17"/>
  <c r="U17"/>
  <c r="O17"/>
  <c r="EF25"/>
  <c r="DS25"/>
  <c r="DU25"/>
  <c r="DL25"/>
  <c r="EG25"/>
  <c r="DT25"/>
  <c r="DK25"/>
  <c r="DM25"/>
  <c r="DC25"/>
  <c r="CT25"/>
  <c r="DE25"/>
  <c r="CS25"/>
  <c r="DD25"/>
  <c r="CR25"/>
  <c r="CN25"/>
  <c r="CA25"/>
  <c r="CM25"/>
  <c r="BZ25"/>
  <c r="CK25"/>
  <c r="BY25"/>
  <c r="CO25"/>
  <c r="CJ25"/>
  <c r="BU25"/>
  <c r="AO25"/>
  <c r="AI25"/>
  <c r="T25"/>
  <c r="M25"/>
  <c r="BT25"/>
  <c r="AN25"/>
  <c r="AH25"/>
  <c r="Q25"/>
  <c r="L25"/>
  <c r="BR25"/>
  <c r="AM25"/>
  <c r="AF25"/>
  <c r="V25"/>
  <c r="P25"/>
  <c r="BV25"/>
  <c r="BQ25"/>
  <c r="AJ25"/>
  <c r="AE25"/>
  <c r="U25"/>
  <c r="O25"/>
  <c r="EF33"/>
  <c r="DS33"/>
  <c r="DU33"/>
  <c r="DL33"/>
  <c r="EG33"/>
  <c r="DT33"/>
  <c r="DK33"/>
  <c r="DM33"/>
  <c r="DC33"/>
  <c r="CT33"/>
  <c r="DE33"/>
  <c r="CS33"/>
  <c r="DD33"/>
  <c r="CR33"/>
  <c r="CN33"/>
  <c r="CA33"/>
  <c r="CM33"/>
  <c r="BZ33"/>
  <c r="CK33"/>
  <c r="BY33"/>
  <c r="CO33"/>
  <c r="CJ33"/>
  <c r="BU33"/>
  <c r="AO33"/>
  <c r="AI33"/>
  <c r="T33"/>
  <c r="M33"/>
  <c r="BT33"/>
  <c r="AN33"/>
  <c r="AH33"/>
  <c r="Q33"/>
  <c r="L33"/>
  <c r="BR33"/>
  <c r="AM33"/>
  <c r="AF33"/>
  <c r="V33"/>
  <c r="P33"/>
  <c r="BV33"/>
  <c r="BQ33"/>
  <c r="AJ33"/>
  <c r="AE33"/>
  <c r="U33"/>
  <c r="O33"/>
  <c r="EF41"/>
  <c r="DS41"/>
  <c r="DU41"/>
  <c r="DL41"/>
  <c r="EG41"/>
  <c r="DT41"/>
  <c r="DK41"/>
  <c r="DM41"/>
  <c r="DC41"/>
  <c r="CT41"/>
  <c r="DE41"/>
  <c r="CS41"/>
  <c r="DD41"/>
  <c r="CR41"/>
  <c r="CN41"/>
  <c r="CA41"/>
  <c r="CM41"/>
  <c r="BZ41"/>
  <c r="CK41"/>
  <c r="BY41"/>
  <c r="CO41"/>
  <c r="CJ41"/>
  <c r="BU41"/>
  <c r="AO41"/>
  <c r="AI41"/>
  <c r="T41"/>
  <c r="M41"/>
  <c r="BT41"/>
  <c r="AN41"/>
  <c r="AH41"/>
  <c r="Q41"/>
  <c r="L41"/>
  <c r="BR41"/>
  <c r="AM41"/>
  <c r="AF41"/>
  <c r="V41"/>
  <c r="P41"/>
  <c r="BV41"/>
  <c r="BQ41"/>
  <c r="AJ41"/>
  <c r="AE41"/>
  <c r="U41"/>
  <c r="O41"/>
  <c r="EF49"/>
  <c r="DS49"/>
  <c r="DU49"/>
  <c r="DL49"/>
  <c r="EG49"/>
  <c r="DT49"/>
  <c r="DK49"/>
  <c r="DM49"/>
  <c r="DC49"/>
  <c r="CT49"/>
  <c r="DE49"/>
  <c r="CS49"/>
  <c r="DD49"/>
  <c r="CR49"/>
  <c r="CN49"/>
  <c r="CA49"/>
  <c r="CM49"/>
  <c r="BZ49"/>
  <c r="CK49"/>
  <c r="BY49"/>
  <c r="CO49"/>
  <c r="CJ49"/>
  <c r="BU49"/>
  <c r="AO49"/>
  <c r="AI49"/>
  <c r="T49"/>
  <c r="M49"/>
  <c r="BT49"/>
  <c r="AN49"/>
  <c r="AH49"/>
  <c r="Q49"/>
  <c r="L49"/>
  <c r="BR49"/>
  <c r="AM49"/>
  <c r="AF49"/>
  <c r="V49"/>
  <c r="P49"/>
  <c r="BV49"/>
  <c r="BQ49"/>
  <c r="AJ49"/>
  <c r="AE49"/>
  <c r="U49"/>
  <c r="O49"/>
  <c r="EF57"/>
  <c r="DS57"/>
  <c r="DU57"/>
  <c r="DL57"/>
  <c r="EG57"/>
  <c r="DT57"/>
  <c r="DK57"/>
  <c r="DM57"/>
  <c r="DC57"/>
  <c r="CT57"/>
  <c r="DE57"/>
  <c r="CS57"/>
  <c r="DD57"/>
  <c r="CR57"/>
  <c r="CN57"/>
  <c r="CA57"/>
  <c r="CM57"/>
  <c r="BZ57"/>
  <c r="CK57"/>
  <c r="BY57"/>
  <c r="CO57"/>
  <c r="CJ57"/>
  <c r="BU57"/>
  <c r="AO57"/>
  <c r="AI57"/>
  <c r="T57"/>
  <c r="M57"/>
  <c r="BT57"/>
  <c r="AN57"/>
  <c r="AH57"/>
  <c r="Q57"/>
  <c r="L57"/>
  <c r="BR57"/>
  <c r="AM57"/>
  <c r="AF57"/>
  <c r="V57"/>
  <c r="P57"/>
  <c r="BV57"/>
  <c r="BQ57"/>
  <c r="AJ57"/>
  <c r="AE57"/>
  <c r="U57"/>
  <c r="O57"/>
  <c r="EF65"/>
  <c r="DS65"/>
  <c r="DU65"/>
  <c r="DL65"/>
  <c r="EG65"/>
  <c r="DT65"/>
  <c r="DK65"/>
  <c r="DM65"/>
  <c r="DC65"/>
  <c r="DE65"/>
  <c r="DD65"/>
  <c r="CT65"/>
  <c r="CN65"/>
  <c r="CA65"/>
  <c r="CS65"/>
  <c r="CM65"/>
  <c r="BZ65"/>
  <c r="CR65"/>
  <c r="CK65"/>
  <c r="BY65"/>
  <c r="CO65"/>
  <c r="CJ65"/>
  <c r="BU65"/>
  <c r="AO65"/>
  <c r="AI65"/>
  <c r="T65"/>
  <c r="M65"/>
  <c r="BT65"/>
  <c r="AN65"/>
  <c r="AH65"/>
  <c r="Q65"/>
  <c r="L65"/>
  <c r="BR65"/>
  <c r="AM65"/>
  <c r="AF65"/>
  <c r="V65"/>
  <c r="P65"/>
  <c r="BV65"/>
  <c r="BQ65"/>
  <c r="AJ65"/>
  <c r="AE65"/>
  <c r="U65"/>
  <c r="O65"/>
  <c r="EF73"/>
  <c r="DS73"/>
  <c r="DU73"/>
  <c r="DL73"/>
  <c r="EG73"/>
  <c r="DT73"/>
  <c r="DK73"/>
  <c r="DM73"/>
  <c r="DC73"/>
  <c r="DE73"/>
  <c r="DD73"/>
  <c r="CT73"/>
  <c r="CN73"/>
  <c r="CA73"/>
  <c r="CS73"/>
  <c r="CM73"/>
  <c r="BZ73"/>
  <c r="CR73"/>
  <c r="CK73"/>
  <c r="BY73"/>
  <c r="CO73"/>
  <c r="CJ73"/>
  <c r="BU73"/>
  <c r="AO73"/>
  <c r="AI73"/>
  <c r="T73"/>
  <c r="M73"/>
  <c r="BT73"/>
  <c r="AN73"/>
  <c r="AH73"/>
  <c r="Q73"/>
  <c r="L73"/>
  <c r="BR73"/>
  <c r="AM73"/>
  <c r="AF73"/>
  <c r="V73"/>
  <c r="P73"/>
  <c r="BV73"/>
  <c r="BQ73"/>
  <c r="AJ73"/>
  <c r="AE73"/>
  <c r="U73"/>
  <c r="O73"/>
  <c r="EF81"/>
  <c r="DS81"/>
  <c r="DU81"/>
  <c r="DL81"/>
  <c r="EG81"/>
  <c r="DT81"/>
  <c r="DK81"/>
  <c r="DM81"/>
  <c r="DC81"/>
  <c r="DE81"/>
  <c r="DD81"/>
  <c r="CT81"/>
  <c r="CN81"/>
  <c r="CA81"/>
  <c r="CS81"/>
  <c r="CM81"/>
  <c r="BZ81"/>
  <c r="CR81"/>
  <c r="CK81"/>
  <c r="BY81"/>
  <c r="CO81"/>
  <c r="CJ81"/>
  <c r="BU81"/>
  <c r="AO81"/>
  <c r="AI81"/>
  <c r="T81"/>
  <c r="M81"/>
  <c r="BT81"/>
  <c r="AN81"/>
  <c r="AH81"/>
  <c r="Q81"/>
  <c r="L81"/>
  <c r="BR81"/>
  <c r="AM81"/>
  <c r="AF81"/>
  <c r="V81"/>
  <c r="P81"/>
  <c r="BV81"/>
  <c r="BQ81"/>
  <c r="AJ81"/>
  <c r="AE81"/>
  <c r="U81"/>
  <c r="O81"/>
  <c r="EF89"/>
  <c r="DS89"/>
  <c r="DU89"/>
  <c r="DL89"/>
  <c r="EG89"/>
  <c r="DT89"/>
  <c r="DK89"/>
  <c r="DM89"/>
  <c r="DC89"/>
  <c r="DE89"/>
  <c r="DD89"/>
  <c r="CT89"/>
  <c r="CN89"/>
  <c r="CA89"/>
  <c r="CS89"/>
  <c r="CM89"/>
  <c r="BZ89"/>
  <c r="CR89"/>
  <c r="CK89"/>
  <c r="BY89"/>
  <c r="CO89"/>
  <c r="CJ89"/>
  <c r="BU89"/>
  <c r="AO89"/>
  <c r="AI89"/>
  <c r="T89"/>
  <c r="M89"/>
  <c r="BT89"/>
  <c r="AN89"/>
  <c r="AH89"/>
  <c r="Q89"/>
  <c r="L89"/>
  <c r="BR89"/>
  <c r="AM89"/>
  <c r="AF89"/>
  <c r="V89"/>
  <c r="P89"/>
  <c r="BV89"/>
  <c r="BQ89"/>
  <c r="AJ89"/>
  <c r="AE89"/>
  <c r="U89"/>
  <c r="O89"/>
  <c r="EF97"/>
  <c r="DS97"/>
  <c r="DU97"/>
  <c r="EG97"/>
  <c r="DT97"/>
  <c r="DM97"/>
  <c r="DC97"/>
  <c r="DL97"/>
  <c r="DE97"/>
  <c r="DK97"/>
  <c r="DD97"/>
  <c r="CT97"/>
  <c r="CN97"/>
  <c r="CA97"/>
  <c r="CS97"/>
  <c r="CM97"/>
  <c r="BZ97"/>
  <c r="CR97"/>
  <c r="CK97"/>
  <c r="BY97"/>
  <c r="CO97"/>
  <c r="CJ97"/>
  <c r="BU97"/>
  <c r="AO97"/>
  <c r="AI97"/>
  <c r="T97"/>
  <c r="M97"/>
  <c r="BT97"/>
  <c r="AN97"/>
  <c r="AH97"/>
  <c r="Q97"/>
  <c r="L97"/>
  <c r="BR97"/>
  <c r="AM97"/>
  <c r="AF97"/>
  <c r="V97"/>
  <c r="P97"/>
  <c r="BV97"/>
  <c r="BQ97"/>
  <c r="AJ97"/>
  <c r="AE97"/>
  <c r="U97"/>
  <c r="O97"/>
  <c r="EF105"/>
  <c r="DS105"/>
  <c r="DU105"/>
  <c r="EG105"/>
  <c r="DT105"/>
  <c r="DM105"/>
  <c r="DC105"/>
  <c r="DL105"/>
  <c r="DE105"/>
  <c r="DK105"/>
  <c r="DD105"/>
  <c r="CT105"/>
  <c r="CN105"/>
  <c r="CA105"/>
  <c r="CS105"/>
  <c r="CM105"/>
  <c r="BZ105"/>
  <c r="CR105"/>
  <c r="CK105"/>
  <c r="BY105"/>
  <c r="CO105"/>
  <c r="CJ105"/>
  <c r="BU105"/>
  <c r="AO105"/>
  <c r="AI105"/>
  <c r="T105"/>
  <c r="M105"/>
  <c r="BT105"/>
  <c r="AN105"/>
  <c r="AH105"/>
  <c r="Q105"/>
  <c r="L105"/>
  <c r="BR105"/>
  <c r="AM105"/>
  <c r="AF105"/>
  <c r="V105"/>
  <c r="P105"/>
  <c r="BV105"/>
  <c r="BQ105"/>
  <c r="AJ105"/>
  <c r="AE105"/>
  <c r="U105"/>
  <c r="O105"/>
  <c r="EF113"/>
  <c r="DS113"/>
  <c r="DU113"/>
  <c r="EG113"/>
  <c r="DT113"/>
  <c r="DM113"/>
  <c r="DC113"/>
  <c r="DL113"/>
  <c r="DE113"/>
  <c r="DK113"/>
  <c r="DD113"/>
  <c r="CT113"/>
  <c r="CN113"/>
  <c r="CA113"/>
  <c r="CS113"/>
  <c r="CM113"/>
  <c r="BZ113"/>
  <c r="CR113"/>
  <c r="CK113"/>
  <c r="BY113"/>
  <c r="CO113"/>
  <c r="CJ113"/>
  <c r="BU113"/>
  <c r="AO113"/>
  <c r="AI113"/>
  <c r="T113"/>
  <c r="M113"/>
  <c r="BT113"/>
  <c r="AN113"/>
  <c r="AH113"/>
  <c r="Q113"/>
  <c r="L113"/>
  <c r="BR113"/>
  <c r="AM113"/>
  <c r="AF113"/>
  <c r="V113"/>
  <c r="P113"/>
  <c r="BV113"/>
  <c r="BQ113"/>
  <c r="AJ113"/>
  <c r="AE113"/>
  <c r="U113"/>
  <c r="O113"/>
  <c r="DS121"/>
  <c r="EG121"/>
  <c r="DU121"/>
  <c r="EF121"/>
  <c r="DT121"/>
  <c r="DM121"/>
  <c r="DC121"/>
  <c r="DL121"/>
  <c r="DE121"/>
  <c r="DK121"/>
  <c r="DD121"/>
  <c r="CT121"/>
  <c r="CN121"/>
  <c r="CA121"/>
  <c r="CS121"/>
  <c r="CM121"/>
  <c r="BZ121"/>
  <c r="CR121"/>
  <c r="CK121"/>
  <c r="BY121"/>
  <c r="CO121"/>
  <c r="CJ121"/>
  <c r="BU121"/>
  <c r="AO121"/>
  <c r="AI121"/>
  <c r="T121"/>
  <c r="M121"/>
  <c r="BT121"/>
  <c r="AN121"/>
  <c r="AH121"/>
  <c r="Q121"/>
  <c r="L121"/>
  <c r="BR121"/>
  <c r="AM121"/>
  <c r="AF121"/>
  <c r="V121"/>
  <c r="P121"/>
  <c r="BV121"/>
  <c r="BQ121"/>
  <c r="AJ121"/>
  <c r="AE121"/>
  <c r="U121"/>
  <c r="O121"/>
  <c r="DS129"/>
  <c r="EG129"/>
  <c r="DU129"/>
  <c r="EF129"/>
  <c r="DT129"/>
  <c r="DM129"/>
  <c r="DC129"/>
  <c r="DL129"/>
  <c r="DE129"/>
  <c r="DK129"/>
  <c r="DD129"/>
  <c r="CT129"/>
  <c r="CN129"/>
  <c r="CA129"/>
  <c r="CS129"/>
  <c r="CM129"/>
  <c r="BZ129"/>
  <c r="CR129"/>
  <c r="CK129"/>
  <c r="BY129"/>
  <c r="CO129"/>
  <c r="CJ129"/>
  <c r="BU129"/>
  <c r="AO129"/>
  <c r="AI129"/>
  <c r="T129"/>
  <c r="M129"/>
  <c r="BT129"/>
  <c r="AN129"/>
  <c r="AH129"/>
  <c r="Q129"/>
  <c r="L129"/>
  <c r="BR129"/>
  <c r="AM129"/>
  <c r="AF129"/>
  <c r="V129"/>
  <c r="P129"/>
  <c r="BV129"/>
  <c r="BQ129"/>
  <c r="AJ129"/>
  <c r="AE129"/>
  <c r="U129"/>
  <c r="O129"/>
  <c r="DS137"/>
  <c r="EG137"/>
  <c r="DU137"/>
  <c r="EF137"/>
  <c r="DT137"/>
  <c r="DM137"/>
  <c r="DC137"/>
  <c r="DL137"/>
  <c r="DE137"/>
  <c r="DK137"/>
  <c r="DD137"/>
  <c r="CT137"/>
  <c r="CN137"/>
  <c r="CA137"/>
  <c r="CS137"/>
  <c r="CM137"/>
  <c r="BZ137"/>
  <c r="CR137"/>
  <c r="CK137"/>
  <c r="BY137"/>
  <c r="CO137"/>
  <c r="CJ137"/>
  <c r="BU137"/>
  <c r="AO137"/>
  <c r="AI137"/>
  <c r="T137"/>
  <c r="M137"/>
  <c r="BT137"/>
  <c r="AN137"/>
  <c r="AH137"/>
  <c r="Q137"/>
  <c r="L137"/>
  <c r="BR137"/>
  <c r="AM137"/>
  <c r="AF137"/>
  <c r="V137"/>
  <c r="P137"/>
  <c r="BV137"/>
  <c r="BQ137"/>
  <c r="AJ137"/>
  <c r="AE137"/>
  <c r="U137"/>
  <c r="O137"/>
  <c r="DS145"/>
  <c r="EG145"/>
  <c r="DU145"/>
  <c r="EF145"/>
  <c r="DT145"/>
  <c r="DL145"/>
  <c r="DC145"/>
  <c r="DK145"/>
  <c r="DE145"/>
  <c r="DM145"/>
  <c r="DD145"/>
  <c r="CT145"/>
  <c r="CN145"/>
  <c r="CA145"/>
  <c r="CS145"/>
  <c r="CM145"/>
  <c r="BZ145"/>
  <c r="CR145"/>
  <c r="CK145"/>
  <c r="BY145"/>
  <c r="CO145"/>
  <c r="CJ145"/>
  <c r="BU145"/>
  <c r="AO145"/>
  <c r="AI145"/>
  <c r="T145"/>
  <c r="M145"/>
  <c r="BT145"/>
  <c r="AN145"/>
  <c r="AH145"/>
  <c r="Q145"/>
  <c r="L145"/>
  <c r="BR145"/>
  <c r="AM145"/>
  <c r="AF145"/>
  <c r="V145"/>
  <c r="P145"/>
  <c r="BV145"/>
  <c r="BQ145"/>
  <c r="AJ145"/>
  <c r="AE145"/>
  <c r="U145"/>
  <c r="O145"/>
  <c r="EG153"/>
  <c r="DU153"/>
  <c r="EF153"/>
  <c r="DT153"/>
  <c r="DS153"/>
  <c r="DL153"/>
  <c r="DC153"/>
  <c r="DK153"/>
  <c r="DE153"/>
  <c r="DM153"/>
  <c r="DD153"/>
  <c r="CT153"/>
  <c r="CN153"/>
  <c r="CA153"/>
  <c r="CS153"/>
  <c r="CM153"/>
  <c r="BZ153"/>
  <c r="CR153"/>
  <c r="CK153"/>
  <c r="BY153"/>
  <c r="CO153"/>
  <c r="CJ153"/>
  <c r="BU153"/>
  <c r="AO153"/>
  <c r="AI153"/>
  <c r="T153"/>
  <c r="M153"/>
  <c r="BT153"/>
  <c r="AN153"/>
  <c r="AH153"/>
  <c r="Q153"/>
  <c r="L153"/>
  <c r="BR153"/>
  <c r="AM153"/>
  <c r="AF153"/>
  <c r="V153"/>
  <c r="P153"/>
  <c r="BV153"/>
  <c r="BQ153"/>
  <c r="AJ153"/>
  <c r="AE153"/>
  <c r="U153"/>
  <c r="O153"/>
  <c r="EG161"/>
  <c r="DU161"/>
  <c r="EF161"/>
  <c r="DT161"/>
  <c r="DS161"/>
  <c r="DL161"/>
  <c r="DC161"/>
  <c r="DK161"/>
  <c r="DE161"/>
  <c r="DM161"/>
  <c r="DD161"/>
  <c r="CT161"/>
  <c r="CN161"/>
  <c r="CA161"/>
  <c r="CS161"/>
  <c r="CM161"/>
  <c r="BZ161"/>
  <c r="CR161"/>
  <c r="CK161"/>
  <c r="BY161"/>
  <c r="CO161"/>
  <c r="CJ161"/>
  <c r="BU161"/>
  <c r="AO161"/>
  <c r="AI161"/>
  <c r="T161"/>
  <c r="M161"/>
  <c r="BT161"/>
  <c r="AN161"/>
  <c r="AH161"/>
  <c r="Q161"/>
  <c r="L161"/>
  <c r="BR161"/>
  <c r="AM161"/>
  <c r="AF161"/>
  <c r="V161"/>
  <c r="P161"/>
  <c r="BV161"/>
  <c r="BQ161"/>
  <c r="AJ161"/>
  <c r="AE161"/>
  <c r="U161"/>
  <c r="O161"/>
  <c r="EG169"/>
  <c r="DU169"/>
  <c r="EF169"/>
  <c r="DT169"/>
  <c r="DS169"/>
  <c r="DL169"/>
  <c r="DC169"/>
  <c r="DK169"/>
  <c r="DE169"/>
  <c r="DM169"/>
  <c r="DD169"/>
  <c r="CT169"/>
  <c r="CN169"/>
  <c r="CA169"/>
  <c r="CS169"/>
  <c r="CM169"/>
  <c r="BZ169"/>
  <c r="CR169"/>
  <c r="CK169"/>
  <c r="BY169"/>
  <c r="CO169"/>
  <c r="CJ169"/>
  <c r="BU169"/>
  <c r="AO169"/>
  <c r="AI169"/>
  <c r="T169"/>
  <c r="M169"/>
  <c r="BT169"/>
  <c r="AN169"/>
  <c r="AH169"/>
  <c r="Q169"/>
  <c r="L169"/>
  <c r="BR169"/>
  <c r="AM169"/>
  <c r="AF169"/>
  <c r="V169"/>
  <c r="P169"/>
  <c r="BV169"/>
  <c r="BQ169"/>
  <c r="AJ169"/>
  <c r="AE169"/>
  <c r="U169"/>
  <c r="O169"/>
  <c r="EG177"/>
  <c r="DU177"/>
  <c r="EF177"/>
  <c r="DT177"/>
  <c r="DS177"/>
  <c r="DL177"/>
  <c r="DC177"/>
  <c r="DK177"/>
  <c r="DE177"/>
  <c r="DM177"/>
  <c r="DD177"/>
  <c r="CT177"/>
  <c r="CN177"/>
  <c r="CA177"/>
  <c r="CS177"/>
  <c r="CM177"/>
  <c r="BZ177"/>
  <c r="CR177"/>
  <c r="CK177"/>
  <c r="BY177"/>
  <c r="CO177"/>
  <c r="CJ177"/>
  <c r="BU177"/>
  <c r="AO177"/>
  <c r="AI177"/>
  <c r="T177"/>
  <c r="BT177"/>
  <c r="AN177"/>
  <c r="AH177"/>
  <c r="Q177"/>
  <c r="BR177"/>
  <c r="AM177"/>
  <c r="AF177"/>
  <c r="V177"/>
  <c r="P177"/>
  <c r="BV177"/>
  <c r="BQ177"/>
  <c r="AJ177"/>
  <c r="AE177"/>
  <c r="U177"/>
  <c r="O177"/>
  <c r="M177"/>
  <c r="L177"/>
  <c r="EG185"/>
  <c r="DU185"/>
  <c r="EF185"/>
  <c r="DT185"/>
  <c r="DS185"/>
  <c r="DL185"/>
  <c r="DC185"/>
  <c r="DK185"/>
  <c r="DE185"/>
  <c r="DM185"/>
  <c r="DD185"/>
  <c r="CT185"/>
  <c r="CN185"/>
  <c r="CA185"/>
  <c r="CS185"/>
  <c r="CM185"/>
  <c r="BZ185"/>
  <c r="CR185"/>
  <c r="CK185"/>
  <c r="BY185"/>
  <c r="CO185"/>
  <c r="CJ185"/>
  <c r="BU185"/>
  <c r="AO185"/>
  <c r="AI185"/>
  <c r="T185"/>
  <c r="BT185"/>
  <c r="AN185"/>
  <c r="AH185"/>
  <c r="Q185"/>
  <c r="BR185"/>
  <c r="AM185"/>
  <c r="AF185"/>
  <c r="V185"/>
  <c r="P185"/>
  <c r="BV185"/>
  <c r="BQ185"/>
  <c r="AJ185"/>
  <c r="AE185"/>
  <c r="U185"/>
  <c r="O185"/>
  <c r="M185"/>
  <c r="L185"/>
  <c r="EG193"/>
  <c r="DU193"/>
  <c r="EF193"/>
  <c r="DT193"/>
  <c r="DS193"/>
  <c r="DL193"/>
  <c r="DC193"/>
  <c r="DK193"/>
  <c r="DE193"/>
  <c r="DM193"/>
  <c r="DD193"/>
  <c r="CT193"/>
  <c r="CN193"/>
  <c r="CA193"/>
  <c r="CS193"/>
  <c r="CM193"/>
  <c r="BZ193"/>
  <c r="CR193"/>
  <c r="CK193"/>
  <c r="BY193"/>
  <c r="CO193"/>
  <c r="CJ193"/>
  <c r="BU193"/>
  <c r="AO193"/>
  <c r="AI193"/>
  <c r="T193"/>
  <c r="BT193"/>
  <c r="AN193"/>
  <c r="AH193"/>
  <c r="Q193"/>
  <c r="BR193"/>
  <c r="AM193"/>
  <c r="AF193"/>
  <c r="V193"/>
  <c r="P193"/>
  <c r="BV193"/>
  <c r="BQ193"/>
  <c r="AJ193"/>
  <c r="AE193"/>
  <c r="U193"/>
  <c r="O193"/>
  <c r="M193"/>
  <c r="L193"/>
  <c r="EG201"/>
  <c r="DU201"/>
  <c r="EF201"/>
  <c r="DT201"/>
  <c r="DS201"/>
  <c r="DL201"/>
  <c r="DC201"/>
  <c r="DK201"/>
  <c r="DE201"/>
  <c r="DM201"/>
  <c r="DD201"/>
  <c r="CT201"/>
  <c r="CN201"/>
  <c r="CA201"/>
  <c r="CS201"/>
  <c r="CM201"/>
  <c r="BZ201"/>
  <c r="CR201"/>
  <c r="CK201"/>
  <c r="BY201"/>
  <c r="CO201"/>
  <c r="CJ201"/>
  <c r="BU201"/>
  <c r="AO201"/>
  <c r="AI201"/>
  <c r="T201"/>
  <c r="BT201"/>
  <c r="AN201"/>
  <c r="AH201"/>
  <c r="Q201"/>
  <c r="BR201"/>
  <c r="AM201"/>
  <c r="AF201"/>
  <c r="V201"/>
  <c r="P201"/>
  <c r="BV201"/>
  <c r="BQ201"/>
  <c r="AJ201"/>
  <c r="AE201"/>
  <c r="U201"/>
  <c r="O201"/>
  <c r="M201"/>
  <c r="L201"/>
  <c r="EG156"/>
  <c r="EF156"/>
  <c r="DT156"/>
  <c r="DS156"/>
  <c r="DU156"/>
  <c r="DK156"/>
  <c r="DE156"/>
  <c r="DM156"/>
  <c r="DD156"/>
  <c r="DL156"/>
  <c r="DC156"/>
  <c r="CS156"/>
  <c r="CM156"/>
  <c r="CK156"/>
  <c r="BZ156"/>
  <c r="CR156"/>
  <c r="CJ156"/>
  <c r="BY156"/>
  <c r="CO156"/>
  <c r="CT156"/>
  <c r="CN156"/>
  <c r="CA156"/>
  <c r="BT156"/>
  <c r="BR156"/>
  <c r="AN156"/>
  <c r="AH156"/>
  <c r="AF156"/>
  <c r="Q156"/>
  <c r="BQ156"/>
  <c r="AM156"/>
  <c r="AE156"/>
  <c r="V156"/>
  <c r="P156"/>
  <c r="BV156"/>
  <c r="AJ156"/>
  <c r="U156"/>
  <c r="O156"/>
  <c r="M156"/>
  <c r="BU156"/>
  <c r="AO156"/>
  <c r="AI156"/>
  <c r="T156"/>
  <c r="L156"/>
  <c r="EG172"/>
  <c r="EF172"/>
  <c r="DT172"/>
  <c r="DS172"/>
  <c r="DU172"/>
  <c r="DK172"/>
  <c r="DE172"/>
  <c r="DM172"/>
  <c r="DD172"/>
  <c r="DL172"/>
  <c r="DC172"/>
  <c r="CS172"/>
  <c r="CM172"/>
  <c r="CK172"/>
  <c r="BZ172"/>
  <c r="CR172"/>
  <c r="CJ172"/>
  <c r="BY172"/>
  <c r="CO172"/>
  <c r="CT172"/>
  <c r="CN172"/>
  <c r="CA172"/>
  <c r="BT172"/>
  <c r="BR172"/>
  <c r="AN172"/>
  <c r="AH172"/>
  <c r="AF172"/>
  <c r="Q172"/>
  <c r="BQ172"/>
  <c r="AM172"/>
  <c r="AE172"/>
  <c r="V172"/>
  <c r="P172"/>
  <c r="BV172"/>
  <c r="AJ172"/>
  <c r="U172"/>
  <c r="O172"/>
  <c r="BU172"/>
  <c r="AO172"/>
  <c r="AI172"/>
  <c r="T172"/>
  <c r="M172"/>
  <c r="L172"/>
  <c r="EG188"/>
  <c r="EF188"/>
  <c r="DT188"/>
  <c r="DS188"/>
  <c r="DU188"/>
  <c r="DK188"/>
  <c r="DE188"/>
  <c r="DM188"/>
  <c r="DD188"/>
  <c r="DL188"/>
  <c r="DC188"/>
  <c r="CS188"/>
  <c r="CM188"/>
  <c r="CK188"/>
  <c r="BZ188"/>
  <c r="CR188"/>
  <c r="CJ188"/>
  <c r="BY188"/>
  <c r="CO188"/>
  <c r="CT188"/>
  <c r="CN188"/>
  <c r="CA188"/>
  <c r="BT188"/>
  <c r="BR188"/>
  <c r="AN188"/>
  <c r="AH188"/>
  <c r="AF188"/>
  <c r="Q188"/>
  <c r="BQ188"/>
  <c r="AM188"/>
  <c r="AE188"/>
  <c r="V188"/>
  <c r="P188"/>
  <c r="BV188"/>
  <c r="AJ188"/>
  <c r="U188"/>
  <c r="O188"/>
  <c r="BU188"/>
  <c r="AO188"/>
  <c r="AI188"/>
  <c r="T188"/>
  <c r="M188"/>
  <c r="L188"/>
  <c r="EG200"/>
  <c r="EF200"/>
  <c r="DT200"/>
  <c r="DS200"/>
  <c r="DU200"/>
  <c r="DK200"/>
  <c r="DE200"/>
  <c r="DM200"/>
  <c r="DD200"/>
  <c r="DL200"/>
  <c r="DC200"/>
  <c r="CS200"/>
  <c r="CM200"/>
  <c r="CK200"/>
  <c r="BZ200"/>
  <c r="CR200"/>
  <c r="CJ200"/>
  <c r="BY200"/>
  <c r="CO200"/>
  <c r="CT200"/>
  <c r="CN200"/>
  <c r="CA200"/>
  <c r="BT200"/>
  <c r="BR200"/>
  <c r="AN200"/>
  <c r="AH200"/>
  <c r="AF200"/>
  <c r="Q200"/>
  <c r="BQ200"/>
  <c r="AM200"/>
  <c r="AE200"/>
  <c r="V200"/>
  <c r="P200"/>
  <c r="BV200"/>
  <c r="AJ200"/>
  <c r="U200"/>
  <c r="O200"/>
  <c r="BU200"/>
  <c r="AO200"/>
  <c r="AI200"/>
  <c r="T200"/>
  <c r="M200"/>
  <c r="L200"/>
  <c r="EG12"/>
  <c r="DU12"/>
  <c r="DM12"/>
  <c r="DE12"/>
  <c r="CT12"/>
  <c r="CO12"/>
  <c r="CK12"/>
  <c r="CA12"/>
  <c r="BV12"/>
  <c r="BR12"/>
  <c r="AO12"/>
  <c r="AJ12"/>
  <c r="AF12"/>
  <c r="T12"/>
  <c r="O12"/>
  <c r="EF12"/>
  <c r="DT12"/>
  <c r="DL12"/>
  <c r="DD12"/>
  <c r="CS12"/>
  <c r="CN12"/>
  <c r="CJ12"/>
  <c r="BZ12"/>
  <c r="BU12"/>
  <c r="BQ12"/>
  <c r="AN12"/>
  <c r="AI12"/>
  <c r="AE12"/>
  <c r="DS12"/>
  <c r="DK12"/>
  <c r="DC12"/>
  <c r="CR12"/>
  <c r="CM12"/>
  <c r="BY12"/>
  <c r="BT12"/>
  <c r="AM12"/>
  <c r="AH12"/>
  <c r="V12"/>
  <c r="Q12"/>
  <c r="M12"/>
  <c r="U12"/>
  <c r="P12"/>
  <c r="L12"/>
  <c r="CO407" i="25"/>
  <c r="CP407" s="1"/>
  <c r="CM407"/>
  <c r="CN407" s="1"/>
  <c r="CK407"/>
  <c r="CL407" s="1"/>
  <c r="CI407"/>
  <c r="CJ407" s="1"/>
  <c r="CG407"/>
  <c r="CH407" s="1"/>
  <c r="CE407"/>
  <c r="CF407" s="1"/>
  <c r="CC407"/>
  <c r="CD407" s="1"/>
  <c r="CB407"/>
  <c r="CP406"/>
  <c r="CO406"/>
  <c r="CM406"/>
  <c r="CN406" s="1"/>
  <c r="CL406"/>
  <c r="CK406"/>
  <c r="CI406"/>
  <c r="CJ406" s="1"/>
  <c r="CH406"/>
  <c r="CG406"/>
  <c r="CE406"/>
  <c r="CF406" s="1"/>
  <c r="CD406"/>
  <c r="CC406"/>
  <c r="CB406"/>
  <c r="CO405"/>
  <c r="CP405" s="1"/>
  <c r="CN405"/>
  <c r="CM405"/>
  <c r="CK405"/>
  <c r="CL405" s="1"/>
  <c r="CJ405"/>
  <c r="CI405"/>
  <c r="CG405"/>
  <c r="CH405" s="1"/>
  <c r="CF405"/>
  <c r="CE405"/>
  <c r="CC405"/>
  <c r="CD405" s="1"/>
  <c r="CB405"/>
  <c r="CO404"/>
  <c r="CP404" s="1"/>
  <c r="CN404"/>
  <c r="CM404"/>
  <c r="CK404"/>
  <c r="CL404" s="1"/>
  <c r="CJ404"/>
  <c r="CI404"/>
  <c r="CG404"/>
  <c r="CH404" s="1"/>
  <c r="CF404"/>
  <c r="CE404"/>
  <c r="CC404"/>
  <c r="CD404" s="1"/>
  <c r="CB404"/>
  <c r="CP403"/>
  <c r="CO403"/>
  <c r="CM403"/>
  <c r="CN403" s="1"/>
  <c r="CL403"/>
  <c r="CK403"/>
  <c r="CI403"/>
  <c r="CJ403" s="1"/>
  <c r="CH403"/>
  <c r="CG403"/>
  <c r="CE403"/>
  <c r="CF403" s="1"/>
  <c r="CD403"/>
  <c r="CC403"/>
  <c r="CB403"/>
  <c r="CP402"/>
  <c r="CO402"/>
  <c r="CM402"/>
  <c r="CN402" s="1"/>
  <c r="CL402"/>
  <c r="CK402"/>
  <c r="CI402"/>
  <c r="CJ402" s="1"/>
  <c r="CH402"/>
  <c r="CG402"/>
  <c r="CE402"/>
  <c r="CF402" s="1"/>
  <c r="CD402"/>
  <c r="CC402"/>
  <c r="CB402"/>
  <c r="CO401"/>
  <c r="CP401" s="1"/>
  <c r="CN401"/>
  <c r="CM401"/>
  <c r="CK401"/>
  <c r="CL401" s="1"/>
  <c r="CJ401"/>
  <c r="CI401"/>
  <c r="CG401"/>
  <c r="CH401" s="1"/>
  <c r="CF401"/>
  <c r="CE401"/>
  <c r="CC401"/>
  <c r="CD401" s="1"/>
  <c r="CB401"/>
  <c r="CO400"/>
  <c r="CP400" s="1"/>
  <c r="CN400"/>
  <c r="CM400"/>
  <c r="CK400"/>
  <c r="CL400" s="1"/>
  <c r="CJ400"/>
  <c r="CI400"/>
  <c r="CG400"/>
  <c r="CH400" s="1"/>
  <c r="CF400"/>
  <c r="CE400"/>
  <c r="CC400"/>
  <c r="CD400" s="1"/>
  <c r="CB400"/>
  <c r="CP399"/>
  <c r="CO399"/>
  <c r="CN399"/>
  <c r="CM399"/>
  <c r="CL399"/>
  <c r="CK399"/>
  <c r="CJ399"/>
  <c r="CI399"/>
  <c r="CH399"/>
  <c r="CG399"/>
  <c r="CF399"/>
  <c r="CE399"/>
  <c r="CD399"/>
  <c r="CC399"/>
  <c r="CB399"/>
  <c r="CP398"/>
  <c r="CO398"/>
  <c r="CM398"/>
  <c r="CN398" s="1"/>
  <c r="CL398"/>
  <c r="CK398"/>
  <c r="CI398"/>
  <c r="CJ398" s="1"/>
  <c r="CH398"/>
  <c r="CG398"/>
  <c r="CE398"/>
  <c r="CF398" s="1"/>
  <c r="CD398"/>
  <c r="CC398"/>
  <c r="CB398"/>
  <c r="CO397"/>
  <c r="CP397" s="1"/>
  <c r="CN397"/>
  <c r="CM397"/>
  <c r="CK397"/>
  <c r="CL397" s="1"/>
  <c r="CJ397"/>
  <c r="CI397"/>
  <c r="CG397"/>
  <c r="CH397" s="1"/>
  <c r="CF397"/>
  <c r="CE397"/>
  <c r="CC397"/>
  <c r="CD397" s="1"/>
  <c r="CB397"/>
  <c r="CO396"/>
  <c r="CP396" s="1"/>
  <c r="CN396"/>
  <c r="CM396"/>
  <c r="CK396"/>
  <c r="CL396" s="1"/>
  <c r="CJ396"/>
  <c r="CI396"/>
  <c r="CG396"/>
  <c r="CH396" s="1"/>
  <c r="CF396"/>
  <c r="CE396"/>
  <c r="CC396"/>
  <c r="CD396" s="1"/>
  <c r="CB396"/>
  <c r="CP395"/>
  <c r="CO395"/>
  <c r="CN395"/>
  <c r="CM395"/>
  <c r="CL395"/>
  <c r="CK395"/>
  <c r="CJ395"/>
  <c r="CI395"/>
  <c r="CH395"/>
  <c r="CG395"/>
  <c r="CF395"/>
  <c r="CE395"/>
  <c r="CD395"/>
  <c r="CC395"/>
  <c r="CB395"/>
  <c r="CO394"/>
  <c r="CP394" s="1"/>
  <c r="CM394"/>
  <c r="CN394" s="1"/>
  <c r="CK394"/>
  <c r="CL394" s="1"/>
  <c r="CI394"/>
  <c r="CJ394" s="1"/>
  <c r="CG394"/>
  <c r="CH394" s="1"/>
  <c r="CE394"/>
  <c r="CF394" s="1"/>
  <c r="CC394"/>
  <c r="CD394" s="1"/>
  <c r="CB394"/>
  <c r="CO393"/>
  <c r="CP393" s="1"/>
  <c r="CN393"/>
  <c r="CM393"/>
  <c r="CK393"/>
  <c r="CL393" s="1"/>
  <c r="CJ393"/>
  <c r="CI393"/>
  <c r="CG393"/>
  <c r="CH393" s="1"/>
  <c r="CF393"/>
  <c r="CE393"/>
  <c r="CC393"/>
  <c r="CD393" s="1"/>
  <c r="CB393"/>
  <c r="CO392"/>
  <c r="CP392" s="1"/>
  <c r="CN392"/>
  <c r="CM392"/>
  <c r="CK392"/>
  <c r="CL392" s="1"/>
  <c r="CJ392"/>
  <c r="CI392"/>
  <c r="CG392"/>
  <c r="CH392" s="1"/>
  <c r="CF392"/>
  <c r="CE392"/>
  <c r="CC392"/>
  <c r="CD392" s="1"/>
  <c r="CB392"/>
  <c r="CP391"/>
  <c r="CO391"/>
  <c r="CN391"/>
  <c r="CM391"/>
  <c r="CL391"/>
  <c r="CK391"/>
  <c r="CJ391"/>
  <c r="CI391"/>
  <c r="CH391"/>
  <c r="CG391"/>
  <c r="CF391"/>
  <c r="CE391"/>
  <c r="CD391"/>
  <c r="CC391"/>
  <c r="CB391"/>
  <c r="CO390"/>
  <c r="CP390" s="1"/>
  <c r="CM390"/>
  <c r="CN390" s="1"/>
  <c r="CK390"/>
  <c r="CL390" s="1"/>
  <c r="CI390"/>
  <c r="CJ390" s="1"/>
  <c r="CG390"/>
  <c r="CH390" s="1"/>
  <c r="CE390"/>
  <c r="CF390" s="1"/>
  <c r="CC390"/>
  <c r="CD390" s="1"/>
  <c r="CB390"/>
  <c r="CO389"/>
  <c r="CP389" s="1"/>
  <c r="CN389"/>
  <c r="CM389"/>
  <c r="CK389"/>
  <c r="CL389" s="1"/>
  <c r="CJ389"/>
  <c r="CI389"/>
  <c r="CG389"/>
  <c r="CH389" s="1"/>
  <c r="CF389"/>
  <c r="CE389"/>
  <c r="CC389"/>
  <c r="CD389" s="1"/>
  <c r="CB389"/>
  <c r="CO388"/>
  <c r="CP388" s="1"/>
  <c r="CN388"/>
  <c r="CM388"/>
  <c r="CK388"/>
  <c r="CL388" s="1"/>
  <c r="CJ388"/>
  <c r="CI388"/>
  <c r="CG388"/>
  <c r="CH388" s="1"/>
  <c r="CF388"/>
  <c r="CE388"/>
  <c r="CC388"/>
  <c r="CD388" s="1"/>
  <c r="CB388"/>
  <c r="CP387"/>
  <c r="CO387"/>
  <c r="CN387"/>
  <c r="CM387"/>
  <c r="CL387"/>
  <c r="CK387"/>
  <c r="CJ387"/>
  <c r="CI387"/>
  <c r="CH387"/>
  <c r="CG387"/>
  <c r="CF387"/>
  <c r="CE387"/>
  <c r="CD387"/>
  <c r="CC387"/>
  <c r="CB387"/>
  <c r="CO386"/>
  <c r="CP386" s="1"/>
  <c r="CM386"/>
  <c r="CN386" s="1"/>
  <c r="CK386"/>
  <c r="CL386" s="1"/>
  <c r="CI386"/>
  <c r="CJ386" s="1"/>
  <c r="CG386"/>
  <c r="CH386" s="1"/>
  <c r="CE386"/>
  <c r="CF386" s="1"/>
  <c r="CC386"/>
  <c r="CD386" s="1"/>
  <c r="CB386"/>
  <c r="CO385"/>
  <c r="CP385" s="1"/>
  <c r="CN385"/>
  <c r="CM385"/>
  <c r="CK385"/>
  <c r="CL385" s="1"/>
  <c r="CJ385"/>
  <c r="CI385"/>
  <c r="CG385"/>
  <c r="CH385" s="1"/>
  <c r="CF385"/>
  <c r="CE385"/>
  <c r="CC385"/>
  <c r="CD385" s="1"/>
  <c r="CB385"/>
  <c r="CO384"/>
  <c r="CP384" s="1"/>
  <c r="CN384"/>
  <c r="CM384"/>
  <c r="CK384"/>
  <c r="CL384" s="1"/>
  <c r="CJ384"/>
  <c r="CI384"/>
  <c r="CG384"/>
  <c r="CH384" s="1"/>
  <c r="CF384"/>
  <c r="CE384"/>
  <c r="CC384"/>
  <c r="CD384" s="1"/>
  <c r="CB384"/>
  <c r="CP383"/>
  <c r="CO383"/>
  <c r="CN383"/>
  <c r="CM383"/>
  <c r="CL383"/>
  <c r="CK383"/>
  <c r="CJ383"/>
  <c r="CI383"/>
  <c r="CH383"/>
  <c r="CG383"/>
  <c r="CF383"/>
  <c r="CE383"/>
  <c r="CD383"/>
  <c r="CC383"/>
  <c r="CB383"/>
  <c r="CO382"/>
  <c r="CP382" s="1"/>
  <c r="CM382"/>
  <c r="CN382" s="1"/>
  <c r="CK382"/>
  <c r="CL382" s="1"/>
  <c r="CI382"/>
  <c r="CJ382" s="1"/>
  <c r="CG382"/>
  <c r="CH382" s="1"/>
  <c r="CE382"/>
  <c r="CF382" s="1"/>
  <c r="CC382"/>
  <c r="CD382" s="1"/>
  <c r="CB382"/>
  <c r="CO381"/>
  <c r="CP381" s="1"/>
  <c r="CN381"/>
  <c r="CM381"/>
  <c r="CK381"/>
  <c r="CL381" s="1"/>
  <c r="CJ381"/>
  <c r="CI381"/>
  <c r="CG381"/>
  <c r="CH381" s="1"/>
  <c r="CF381"/>
  <c r="CE381"/>
  <c r="CC381"/>
  <c r="CD381" s="1"/>
  <c r="CB381"/>
  <c r="CO380"/>
  <c r="CP380" s="1"/>
  <c r="CN380"/>
  <c r="CM380"/>
  <c r="CK380"/>
  <c r="CL380" s="1"/>
  <c r="CJ380"/>
  <c r="CI380"/>
  <c r="CG380"/>
  <c r="CH380" s="1"/>
  <c r="CF380"/>
  <c r="CE380"/>
  <c r="CC380"/>
  <c r="CD380" s="1"/>
  <c r="CB380"/>
  <c r="CP379"/>
  <c r="CO379"/>
  <c r="CN379"/>
  <c r="CM379"/>
  <c r="CL379"/>
  <c r="CK379"/>
  <c r="CJ379"/>
  <c r="CI379"/>
  <c r="CH379"/>
  <c r="CG379"/>
  <c r="CF379"/>
  <c r="CE379"/>
  <c r="CD379"/>
  <c r="CC379"/>
  <c r="CB379"/>
  <c r="CO378"/>
  <c r="CP378" s="1"/>
  <c r="CM378"/>
  <c r="CN378" s="1"/>
  <c r="CK378"/>
  <c r="CL378" s="1"/>
  <c r="CI378"/>
  <c r="CJ378" s="1"/>
  <c r="CG378"/>
  <c r="CH378" s="1"/>
  <c r="CE378"/>
  <c r="CF378" s="1"/>
  <c r="CC378"/>
  <c r="CD378" s="1"/>
  <c r="CB378"/>
  <c r="CO377"/>
  <c r="CP377" s="1"/>
  <c r="CN377"/>
  <c r="CM377"/>
  <c r="CK377"/>
  <c r="CL377" s="1"/>
  <c r="CJ377"/>
  <c r="CI377"/>
  <c r="CG377"/>
  <c r="CH377" s="1"/>
  <c r="CF377"/>
  <c r="CE377"/>
  <c r="CC377"/>
  <c r="CD377" s="1"/>
  <c r="CB377"/>
  <c r="CO376"/>
  <c r="CP376" s="1"/>
  <c r="CN376"/>
  <c r="CM376"/>
  <c r="CK376"/>
  <c r="CL376" s="1"/>
  <c r="CJ376"/>
  <c r="CI376"/>
  <c r="CG376"/>
  <c r="CH376" s="1"/>
  <c r="CF376"/>
  <c r="CE376"/>
  <c r="CC376"/>
  <c r="CD376" s="1"/>
  <c r="CB376"/>
  <c r="CP375"/>
  <c r="CO375"/>
  <c r="CN375"/>
  <c r="CM375"/>
  <c r="CL375"/>
  <c r="CK375"/>
  <c r="CJ375"/>
  <c r="CI375"/>
  <c r="CH375"/>
  <c r="CG375"/>
  <c r="CF375"/>
  <c r="CE375"/>
  <c r="CD375"/>
  <c r="CC375"/>
  <c r="CB375"/>
  <c r="CO374"/>
  <c r="CP374" s="1"/>
  <c r="CM374"/>
  <c r="CN374" s="1"/>
  <c r="CK374"/>
  <c r="CL374" s="1"/>
  <c r="CI374"/>
  <c r="CJ374" s="1"/>
  <c r="CG374"/>
  <c r="CH374" s="1"/>
  <c r="CE374"/>
  <c r="CF374" s="1"/>
  <c r="CC374"/>
  <c r="CD374" s="1"/>
  <c r="CB374"/>
  <c r="CO373"/>
  <c r="CP373" s="1"/>
  <c r="CN373"/>
  <c r="CM373"/>
  <c r="CK373"/>
  <c r="CL373" s="1"/>
  <c r="CJ373"/>
  <c r="CI373"/>
  <c r="CG373"/>
  <c r="CH373" s="1"/>
  <c r="CF373"/>
  <c r="CE373"/>
  <c r="CC373"/>
  <c r="CD373" s="1"/>
  <c r="CB373"/>
  <c r="CO372"/>
  <c r="CP372" s="1"/>
  <c r="CN372"/>
  <c r="CM372"/>
  <c r="CK372"/>
  <c r="CL372" s="1"/>
  <c r="CJ372"/>
  <c r="CI372"/>
  <c r="CG372"/>
  <c r="CH372" s="1"/>
  <c r="CF372"/>
  <c r="CE372"/>
  <c r="CC372"/>
  <c r="CD372" s="1"/>
  <c r="CB372"/>
  <c r="CP371"/>
  <c r="CO371"/>
  <c r="CN371"/>
  <c r="CM371"/>
  <c r="CL371"/>
  <c r="CK371"/>
  <c r="CJ371"/>
  <c r="CI371"/>
  <c r="CH371"/>
  <c r="CG371"/>
  <c r="CF371"/>
  <c r="CE371"/>
  <c r="CD371"/>
  <c r="CC371"/>
  <c r="CB371"/>
  <c r="CO370"/>
  <c r="CP370" s="1"/>
  <c r="CM370"/>
  <c r="CN370" s="1"/>
  <c r="CK370"/>
  <c r="CL370" s="1"/>
  <c r="CI370"/>
  <c r="CJ370" s="1"/>
  <c r="CG370"/>
  <c r="CH370" s="1"/>
  <c r="CE370"/>
  <c r="CF370" s="1"/>
  <c r="CC370"/>
  <c r="CD370" s="1"/>
  <c r="CB370"/>
  <c r="CO369"/>
  <c r="CP369" s="1"/>
  <c r="CN369"/>
  <c r="CM369"/>
  <c r="CK369"/>
  <c r="CL369" s="1"/>
  <c r="CJ369"/>
  <c r="CI369"/>
  <c r="CG369"/>
  <c r="CH369" s="1"/>
  <c r="CF369"/>
  <c r="CE369"/>
  <c r="CC369"/>
  <c r="CD369" s="1"/>
  <c r="CB369"/>
  <c r="CO368"/>
  <c r="CP368" s="1"/>
  <c r="CN368"/>
  <c r="CM368"/>
  <c r="CK368"/>
  <c r="CL368" s="1"/>
  <c r="CJ368"/>
  <c r="CI368"/>
  <c r="CG368"/>
  <c r="CH368" s="1"/>
  <c r="CF368"/>
  <c r="CE368"/>
  <c r="CC368"/>
  <c r="CD368" s="1"/>
  <c r="CB368"/>
  <c r="CP367"/>
  <c r="CO367"/>
  <c r="CN367"/>
  <c r="CM367"/>
  <c r="CL367"/>
  <c r="CK367"/>
  <c r="CJ367"/>
  <c r="CI367"/>
  <c r="CH367"/>
  <c r="CG367"/>
  <c r="CF367"/>
  <c r="CE367"/>
  <c r="CD367"/>
  <c r="CC367"/>
  <c r="CB367"/>
  <c r="CO366"/>
  <c r="CP366" s="1"/>
  <c r="CM366"/>
  <c r="CN366" s="1"/>
  <c r="CK366"/>
  <c r="CL366" s="1"/>
  <c r="CI366"/>
  <c r="CJ366" s="1"/>
  <c r="CG366"/>
  <c r="CH366" s="1"/>
  <c r="CE366"/>
  <c r="CF366" s="1"/>
  <c r="CC366"/>
  <c r="CD366" s="1"/>
  <c r="CB366"/>
  <c r="CO365"/>
  <c r="CP365" s="1"/>
  <c r="CN365"/>
  <c r="CM365"/>
  <c r="CK365"/>
  <c r="CL365" s="1"/>
  <c r="CJ365"/>
  <c r="CI365"/>
  <c r="CG365"/>
  <c r="CH365" s="1"/>
  <c r="CF365"/>
  <c r="CE365"/>
  <c r="CC365"/>
  <c r="CD365" s="1"/>
  <c r="CB365"/>
  <c r="CO364"/>
  <c r="CP364" s="1"/>
  <c r="CN364"/>
  <c r="CM364"/>
  <c r="CK364"/>
  <c r="CL364" s="1"/>
  <c r="CJ364"/>
  <c r="CI364"/>
  <c r="CG364"/>
  <c r="CH364" s="1"/>
  <c r="CF364"/>
  <c r="CE364"/>
  <c r="CC364"/>
  <c r="CD364" s="1"/>
  <c r="CB364"/>
  <c r="CP363"/>
  <c r="CO363"/>
  <c r="CN363"/>
  <c r="CM363"/>
  <c r="CL363"/>
  <c r="CK363"/>
  <c r="CJ363"/>
  <c r="CI363"/>
  <c r="CH363"/>
  <c r="CG363"/>
  <c r="CF363"/>
  <c r="CE363"/>
  <c r="CD363"/>
  <c r="CC363"/>
  <c r="CB363"/>
  <c r="CO362"/>
  <c r="CP362" s="1"/>
  <c r="CM362"/>
  <c r="CN362" s="1"/>
  <c r="CK362"/>
  <c r="CL362" s="1"/>
  <c r="CI362"/>
  <c r="CJ362" s="1"/>
  <c r="CG362"/>
  <c r="CH362" s="1"/>
  <c r="CE362"/>
  <c r="CF362" s="1"/>
  <c r="CC362"/>
  <c r="CD362" s="1"/>
  <c r="CB362"/>
  <c r="CO361"/>
  <c r="CP361" s="1"/>
  <c r="CN361"/>
  <c r="CM361"/>
  <c r="CK361"/>
  <c r="CL361" s="1"/>
  <c r="CJ361"/>
  <c r="CI361"/>
  <c r="CG361"/>
  <c r="CH361" s="1"/>
  <c r="CF361"/>
  <c r="CE361"/>
  <c r="CC361"/>
  <c r="CD361" s="1"/>
  <c r="CB361"/>
  <c r="CO360"/>
  <c r="CP360" s="1"/>
  <c r="CN360"/>
  <c r="CM360"/>
  <c r="CK360"/>
  <c r="CL360" s="1"/>
  <c r="CJ360"/>
  <c r="CI360"/>
  <c r="CG360"/>
  <c r="CH360" s="1"/>
  <c r="CF360"/>
  <c r="CE360"/>
  <c r="CC360"/>
  <c r="CD360" s="1"/>
  <c r="CB360"/>
  <c r="CP359"/>
  <c r="CO359"/>
  <c r="CN359"/>
  <c r="CM359"/>
  <c r="CL359"/>
  <c r="CK359"/>
  <c r="CJ359"/>
  <c r="CI359"/>
  <c r="CH359"/>
  <c r="CG359"/>
  <c r="CF359"/>
  <c r="CE359"/>
  <c r="CD359"/>
  <c r="CC359"/>
  <c r="CB359"/>
  <c r="CO358"/>
  <c r="CP358" s="1"/>
  <c r="CM358"/>
  <c r="CN358" s="1"/>
  <c r="CK358"/>
  <c r="CL358" s="1"/>
  <c r="CI358"/>
  <c r="CJ358" s="1"/>
  <c r="CG358"/>
  <c r="CH358" s="1"/>
  <c r="CE358"/>
  <c r="CF358" s="1"/>
  <c r="CC358"/>
  <c r="CD358" s="1"/>
  <c r="CB358"/>
  <c r="CO357"/>
  <c r="CP357" s="1"/>
  <c r="CN357"/>
  <c r="CM357"/>
  <c r="CK357"/>
  <c r="CL357" s="1"/>
  <c r="CJ357"/>
  <c r="CI357"/>
  <c r="CG357"/>
  <c r="CH357" s="1"/>
  <c r="CF357"/>
  <c r="CE357"/>
  <c r="CC357"/>
  <c r="CD357" s="1"/>
  <c r="CB357"/>
  <c r="CO356"/>
  <c r="CP356" s="1"/>
  <c r="CN356"/>
  <c r="CM356"/>
  <c r="CK356"/>
  <c r="CL356" s="1"/>
  <c r="CJ356"/>
  <c r="CI356"/>
  <c r="CG356"/>
  <c r="CH356" s="1"/>
  <c r="CF356"/>
  <c r="CE356"/>
  <c r="CC356"/>
  <c r="CD356" s="1"/>
  <c r="CB356"/>
  <c r="CP355"/>
  <c r="CO355"/>
  <c r="CN355"/>
  <c r="CM355"/>
  <c r="CL355"/>
  <c r="CK355"/>
  <c r="CJ355"/>
  <c r="CI355"/>
  <c r="CH355"/>
  <c r="CG355"/>
  <c r="CF355"/>
  <c r="CE355"/>
  <c r="CD355"/>
  <c r="CC355"/>
  <c r="CB355"/>
  <c r="CO354"/>
  <c r="CP354" s="1"/>
  <c r="CM354"/>
  <c r="CN354" s="1"/>
  <c r="CK354"/>
  <c r="CL354" s="1"/>
  <c r="CI354"/>
  <c r="CJ354" s="1"/>
  <c r="CG354"/>
  <c r="CH354" s="1"/>
  <c r="CE354"/>
  <c r="CF354" s="1"/>
  <c r="CC354"/>
  <c r="CD354" s="1"/>
  <c r="CB354"/>
  <c r="CO353"/>
  <c r="CP353" s="1"/>
  <c r="CN353"/>
  <c r="CM353"/>
  <c r="CK353"/>
  <c r="CL353" s="1"/>
  <c r="CJ353"/>
  <c r="CI353"/>
  <c r="CG353"/>
  <c r="CH353" s="1"/>
  <c r="CF353"/>
  <c r="CE353"/>
  <c r="CC353"/>
  <c r="CD353" s="1"/>
  <c r="CB353"/>
  <c r="CO352"/>
  <c r="CP352" s="1"/>
  <c r="CN352"/>
  <c r="CM352"/>
  <c r="CK352"/>
  <c r="CL352" s="1"/>
  <c r="CJ352"/>
  <c r="CI352"/>
  <c r="CG352"/>
  <c r="CH352" s="1"/>
  <c r="CF352"/>
  <c r="CE352"/>
  <c r="CC352"/>
  <c r="CD352" s="1"/>
  <c r="CB352"/>
  <c r="CP351"/>
  <c r="CO351"/>
  <c r="CN351"/>
  <c r="CM351"/>
  <c r="CL351"/>
  <c r="CK351"/>
  <c r="CJ351"/>
  <c r="CI351"/>
  <c r="CH351"/>
  <c r="CG351"/>
  <c r="CF351"/>
  <c r="CE351"/>
  <c r="CD351"/>
  <c r="CC351"/>
  <c r="CB351"/>
  <c r="CO350"/>
  <c r="CP350" s="1"/>
  <c r="CM350"/>
  <c r="CN350" s="1"/>
  <c r="CK350"/>
  <c r="CL350" s="1"/>
  <c r="CI350"/>
  <c r="CJ350" s="1"/>
  <c r="CG350"/>
  <c r="CH350" s="1"/>
  <c r="CE350"/>
  <c r="CF350" s="1"/>
  <c r="CC350"/>
  <c r="CD350" s="1"/>
  <c r="CB350"/>
  <c r="CO349"/>
  <c r="CP349" s="1"/>
  <c r="CN349"/>
  <c r="CM349"/>
  <c r="CK349"/>
  <c r="CL349" s="1"/>
  <c r="CJ349"/>
  <c r="CI349"/>
  <c r="CG349"/>
  <c r="CH349" s="1"/>
  <c r="CF349"/>
  <c r="CE349"/>
  <c r="CC349"/>
  <c r="CD349" s="1"/>
  <c r="CB349"/>
  <c r="CO348"/>
  <c r="CP348" s="1"/>
  <c r="CN348"/>
  <c r="CM348"/>
  <c r="CK348"/>
  <c r="CL348" s="1"/>
  <c r="CJ348"/>
  <c r="CI348"/>
  <c r="CG348"/>
  <c r="CH348" s="1"/>
  <c r="CF348"/>
  <c r="CE348"/>
  <c r="CC348"/>
  <c r="CD348" s="1"/>
  <c r="CB348"/>
  <c r="CP347"/>
  <c r="CO347"/>
  <c r="CN347"/>
  <c r="CM347"/>
  <c r="CL347"/>
  <c r="CK347"/>
  <c r="CJ347"/>
  <c r="CI347"/>
  <c r="CH347"/>
  <c r="CG347"/>
  <c r="CF347"/>
  <c r="CE347"/>
  <c r="CD347"/>
  <c r="CC347"/>
  <c r="CB347"/>
  <c r="CO346"/>
  <c r="CP346" s="1"/>
  <c r="CM346"/>
  <c r="CN346" s="1"/>
  <c r="CK346"/>
  <c r="CL346" s="1"/>
  <c r="CI346"/>
  <c r="CJ346" s="1"/>
  <c r="CG346"/>
  <c r="CH346" s="1"/>
  <c r="CE346"/>
  <c r="CF346" s="1"/>
  <c r="CC346"/>
  <c r="CD346" s="1"/>
  <c r="CB346"/>
  <c r="CO345"/>
  <c r="CP345" s="1"/>
  <c r="CN345"/>
  <c r="CM345"/>
  <c r="CK345"/>
  <c r="CL345" s="1"/>
  <c r="CJ345"/>
  <c r="CI345"/>
  <c r="CG345"/>
  <c r="CH345" s="1"/>
  <c r="CF345"/>
  <c r="CE345"/>
  <c r="CC345"/>
  <c r="CD345" s="1"/>
  <c r="CB345"/>
  <c r="CO344"/>
  <c r="CP344" s="1"/>
  <c r="CN344"/>
  <c r="CM344"/>
  <c r="CK344"/>
  <c r="CL344" s="1"/>
  <c r="CJ344"/>
  <c r="CI344"/>
  <c r="CG344"/>
  <c r="CH344" s="1"/>
  <c r="CF344"/>
  <c r="CE344"/>
  <c r="CC344"/>
  <c r="CD344" s="1"/>
  <c r="CB344"/>
  <c r="CP343"/>
  <c r="CO343"/>
  <c r="CN343"/>
  <c r="CM343"/>
  <c r="CL343"/>
  <c r="CK343"/>
  <c r="CJ343"/>
  <c r="CI343"/>
  <c r="CH343"/>
  <c r="CG343"/>
  <c r="CF343"/>
  <c r="CE343"/>
  <c r="CD343"/>
  <c r="CC343"/>
  <c r="CB343"/>
  <c r="CO342"/>
  <c r="CP342" s="1"/>
  <c r="CM342"/>
  <c r="CN342" s="1"/>
  <c r="CK342"/>
  <c r="CL342" s="1"/>
  <c r="CI342"/>
  <c r="CJ342" s="1"/>
  <c r="CG342"/>
  <c r="CH342" s="1"/>
  <c r="CE342"/>
  <c r="CF342" s="1"/>
  <c r="CC342"/>
  <c r="CD342" s="1"/>
  <c r="CB342"/>
  <c r="CO341"/>
  <c r="CP341" s="1"/>
  <c r="CN341"/>
  <c r="CM341"/>
  <c r="CK341"/>
  <c r="CL341" s="1"/>
  <c r="CJ341"/>
  <c r="CI341"/>
  <c r="CG341"/>
  <c r="CH341" s="1"/>
  <c r="CF341"/>
  <c r="CE341"/>
  <c r="CC341"/>
  <c r="CD341" s="1"/>
  <c r="CB341"/>
  <c r="CO340"/>
  <c r="CP340" s="1"/>
  <c r="CN340"/>
  <c r="CM340"/>
  <c r="CK340"/>
  <c r="CL340" s="1"/>
  <c r="CJ340"/>
  <c r="CI340"/>
  <c r="CG340"/>
  <c r="CH340" s="1"/>
  <c r="CF340"/>
  <c r="CE340"/>
  <c r="CC340"/>
  <c r="CD340" s="1"/>
  <c r="CB340"/>
  <c r="CP339"/>
  <c r="CO339"/>
  <c r="CN339"/>
  <c r="CM339"/>
  <c r="CL339"/>
  <c r="CK339"/>
  <c r="CJ339"/>
  <c r="CI339"/>
  <c r="CH339"/>
  <c r="CG339"/>
  <c r="CF339"/>
  <c r="CE339"/>
  <c r="CD339"/>
  <c r="CC339"/>
  <c r="CB339"/>
  <c r="CO338"/>
  <c r="CP338" s="1"/>
  <c r="CM338"/>
  <c r="CN338" s="1"/>
  <c r="CK338"/>
  <c r="CL338" s="1"/>
  <c r="CI338"/>
  <c r="CJ338" s="1"/>
  <c r="CG338"/>
  <c r="CH338" s="1"/>
  <c r="CE338"/>
  <c r="CF338" s="1"/>
  <c r="CC338"/>
  <c r="CD338" s="1"/>
  <c r="CB338"/>
  <c r="CO337"/>
  <c r="CP337" s="1"/>
  <c r="CN337"/>
  <c r="CM337"/>
  <c r="CK337"/>
  <c r="CL337" s="1"/>
  <c r="CJ337"/>
  <c r="CI337"/>
  <c r="CG337"/>
  <c r="CH337" s="1"/>
  <c r="CF337"/>
  <c r="CE337"/>
  <c r="CC337"/>
  <c r="CD337" s="1"/>
  <c r="CB337"/>
  <c r="CO336"/>
  <c r="CP336" s="1"/>
  <c r="CN336"/>
  <c r="CM336"/>
  <c r="CK336"/>
  <c r="CL336" s="1"/>
  <c r="CJ336"/>
  <c r="CI336"/>
  <c r="CG336"/>
  <c r="CH336" s="1"/>
  <c r="CF336"/>
  <c r="CE336"/>
  <c r="CC336"/>
  <c r="CD336" s="1"/>
  <c r="CB336"/>
  <c r="CP335"/>
  <c r="CO335"/>
  <c r="CN335"/>
  <c r="CM335"/>
  <c r="CL335"/>
  <c r="CK335"/>
  <c r="CJ335"/>
  <c r="CI335"/>
  <c r="CH335"/>
  <c r="CG335"/>
  <c r="CF335"/>
  <c r="CE335"/>
  <c r="CD335"/>
  <c r="CC335"/>
  <c r="CB335"/>
  <c r="CO334"/>
  <c r="CP334" s="1"/>
  <c r="CM334"/>
  <c r="CN334" s="1"/>
  <c r="CK334"/>
  <c r="CL334" s="1"/>
  <c r="CI334"/>
  <c r="CJ334" s="1"/>
  <c r="CG334"/>
  <c r="CH334" s="1"/>
  <c r="CE334"/>
  <c r="CF334" s="1"/>
  <c r="CC334"/>
  <c r="CD334" s="1"/>
  <c r="CB334"/>
  <c r="CO333"/>
  <c r="CP333" s="1"/>
  <c r="CN333"/>
  <c r="CM333"/>
  <c r="CK333"/>
  <c r="CL333" s="1"/>
  <c r="CJ333"/>
  <c r="CI333"/>
  <c r="CG333"/>
  <c r="CH333" s="1"/>
  <c r="CF333"/>
  <c r="CE333"/>
  <c r="CC333"/>
  <c r="CD333" s="1"/>
  <c r="CB333"/>
  <c r="CO332"/>
  <c r="CP332" s="1"/>
  <c r="CN332"/>
  <c r="CM332"/>
  <c r="CK332"/>
  <c r="CL332" s="1"/>
  <c r="CJ332"/>
  <c r="CI332"/>
  <c r="CG332"/>
  <c r="CH332" s="1"/>
  <c r="CF332"/>
  <c r="CE332"/>
  <c r="CC332"/>
  <c r="CD332" s="1"/>
  <c r="CB332"/>
  <c r="CP331"/>
  <c r="CO331"/>
  <c r="CN331"/>
  <c r="CM331"/>
  <c r="CL331"/>
  <c r="CK331"/>
  <c r="CJ331"/>
  <c r="CI331"/>
  <c r="CH331"/>
  <c r="CG331"/>
  <c r="CF331"/>
  <c r="CE331"/>
  <c r="CD331"/>
  <c r="CC331"/>
  <c r="CB331"/>
  <c r="CO330"/>
  <c r="CP330" s="1"/>
  <c r="CM330"/>
  <c r="CN330" s="1"/>
  <c r="CK330"/>
  <c r="CL330" s="1"/>
  <c r="CI330"/>
  <c r="CJ330" s="1"/>
  <c r="CG330"/>
  <c r="CH330" s="1"/>
  <c r="CE330"/>
  <c r="CF330" s="1"/>
  <c r="CC330"/>
  <c r="CD330" s="1"/>
  <c r="CB330"/>
  <c r="CO329"/>
  <c r="CP329" s="1"/>
  <c r="CN329"/>
  <c r="CM329"/>
  <c r="CK329"/>
  <c r="CL329" s="1"/>
  <c r="CJ329"/>
  <c r="CI329"/>
  <c r="CG329"/>
  <c r="CH329" s="1"/>
  <c r="CF329"/>
  <c r="CE329"/>
  <c r="CC329"/>
  <c r="CD329" s="1"/>
  <c r="CB329"/>
  <c r="CO328"/>
  <c r="CP328" s="1"/>
  <c r="CN328"/>
  <c r="CM328"/>
  <c r="CK328"/>
  <c r="CL328" s="1"/>
  <c r="CJ328"/>
  <c r="CI328"/>
  <c r="CG328"/>
  <c r="CH328" s="1"/>
  <c r="CF328"/>
  <c r="CE328"/>
  <c r="CC328"/>
  <c r="CD328" s="1"/>
  <c r="CB328"/>
  <c r="CP327"/>
  <c r="CO327"/>
  <c r="CN327"/>
  <c r="CM327"/>
  <c r="CL327"/>
  <c r="CK327"/>
  <c r="CJ327"/>
  <c r="CI327"/>
  <c r="CH327"/>
  <c r="CG327"/>
  <c r="CF327"/>
  <c r="CE327"/>
  <c r="CD327"/>
  <c r="CC327"/>
  <c r="CB327"/>
  <c r="CO326"/>
  <c r="CP326" s="1"/>
  <c r="CM326"/>
  <c r="CN326" s="1"/>
  <c r="CK326"/>
  <c r="CL326" s="1"/>
  <c r="CI326"/>
  <c r="CJ326" s="1"/>
  <c r="CG326"/>
  <c r="CH326" s="1"/>
  <c r="CE326"/>
  <c r="CF326" s="1"/>
  <c r="CC326"/>
  <c r="CD326" s="1"/>
  <c r="CB326"/>
  <c r="CP325"/>
  <c r="CO325"/>
  <c r="CN325"/>
  <c r="CM325"/>
  <c r="CL325"/>
  <c r="CK325"/>
  <c r="CJ325"/>
  <c r="CI325"/>
  <c r="CH325"/>
  <c r="CG325"/>
  <c r="CF325"/>
  <c r="CE325"/>
  <c r="CD325"/>
  <c r="CC325"/>
  <c r="CB325"/>
  <c r="CO324"/>
  <c r="CP324" s="1"/>
  <c r="CM324"/>
  <c r="CN324" s="1"/>
  <c r="CK324"/>
  <c r="CL324" s="1"/>
  <c r="CI324"/>
  <c r="CJ324" s="1"/>
  <c r="CG324"/>
  <c r="CH324" s="1"/>
  <c r="CE324"/>
  <c r="CF324" s="1"/>
  <c r="CC324"/>
  <c r="CD324" s="1"/>
  <c r="CB324"/>
  <c r="CP323"/>
  <c r="CO323"/>
  <c r="CN323"/>
  <c r="CM323"/>
  <c r="CL323"/>
  <c r="CK323"/>
  <c r="CJ323"/>
  <c r="CI323"/>
  <c r="CH323"/>
  <c r="CG323"/>
  <c r="CF323"/>
  <c r="CE323"/>
  <c r="CD323"/>
  <c r="CC323"/>
  <c r="CB323"/>
  <c r="CO322"/>
  <c r="CP322" s="1"/>
  <c r="CM322"/>
  <c r="CN322" s="1"/>
  <c r="CK322"/>
  <c r="CL322" s="1"/>
  <c r="CI322"/>
  <c r="CJ322" s="1"/>
  <c r="CG322"/>
  <c r="CH322" s="1"/>
  <c r="CE322"/>
  <c r="CF322" s="1"/>
  <c r="CC322"/>
  <c r="CD322" s="1"/>
  <c r="CB322"/>
  <c r="CP321"/>
  <c r="CO321"/>
  <c r="CN321"/>
  <c r="CM321"/>
  <c r="CL321"/>
  <c r="CK321"/>
  <c r="CJ321"/>
  <c r="CI321"/>
  <c r="CH321"/>
  <c r="CG321"/>
  <c r="CF321"/>
  <c r="CE321"/>
  <c r="CD321"/>
  <c r="CC321"/>
  <c r="CB321"/>
  <c r="CO320"/>
  <c r="CP320" s="1"/>
  <c r="CM320"/>
  <c r="CN320" s="1"/>
  <c r="CK320"/>
  <c r="CL320" s="1"/>
  <c r="CI320"/>
  <c r="CJ320" s="1"/>
  <c r="CG320"/>
  <c r="CH320" s="1"/>
  <c r="CE320"/>
  <c r="CF320" s="1"/>
  <c r="CC320"/>
  <c r="CD320" s="1"/>
  <c r="CB320"/>
  <c r="CP319"/>
  <c r="CO319"/>
  <c r="CN319"/>
  <c r="CM319"/>
  <c r="CL319"/>
  <c r="CK319"/>
  <c r="CJ319"/>
  <c r="CI319"/>
  <c r="CH319"/>
  <c r="CG319"/>
  <c r="CF319"/>
  <c r="CE319"/>
  <c r="CD319"/>
  <c r="CC319"/>
  <c r="CB319"/>
  <c r="CO318"/>
  <c r="CP318" s="1"/>
  <c r="CM318"/>
  <c r="CN318" s="1"/>
  <c r="CK318"/>
  <c r="CL318" s="1"/>
  <c r="CI318"/>
  <c r="CJ318" s="1"/>
  <c r="CG318"/>
  <c r="CH318" s="1"/>
  <c r="CE318"/>
  <c r="CF318" s="1"/>
  <c r="CC318"/>
  <c r="CD318" s="1"/>
  <c r="CB318"/>
  <c r="CP317"/>
  <c r="CO317"/>
  <c r="CN317"/>
  <c r="CM317"/>
  <c r="CL317"/>
  <c r="CK317"/>
  <c r="CJ317"/>
  <c r="CI317"/>
  <c r="CH317"/>
  <c r="CG317"/>
  <c r="CF317"/>
  <c r="CE317"/>
  <c r="CD317"/>
  <c r="CC317"/>
  <c r="CB317"/>
  <c r="CO316"/>
  <c r="CP316" s="1"/>
  <c r="CM316"/>
  <c r="CN316" s="1"/>
  <c r="CK316"/>
  <c r="CL316" s="1"/>
  <c r="CI316"/>
  <c r="CJ316" s="1"/>
  <c r="CG316"/>
  <c r="CH316" s="1"/>
  <c r="CE316"/>
  <c r="CF316" s="1"/>
  <c r="CC316"/>
  <c r="CD316" s="1"/>
  <c r="CB316"/>
  <c r="CP315"/>
  <c r="CO315"/>
  <c r="CN315"/>
  <c r="CM315"/>
  <c r="CL315"/>
  <c r="CK315"/>
  <c r="CJ315"/>
  <c r="CI315"/>
  <c r="CH315"/>
  <c r="CG315"/>
  <c r="CF315"/>
  <c r="CE315"/>
  <c r="CD315"/>
  <c r="CC315"/>
  <c r="CB315"/>
  <c r="CO314"/>
  <c r="CP314" s="1"/>
  <c r="CM314"/>
  <c r="CN314" s="1"/>
  <c r="CK314"/>
  <c r="CL314" s="1"/>
  <c r="CI314"/>
  <c r="CJ314" s="1"/>
  <c r="CG314"/>
  <c r="CH314" s="1"/>
  <c r="CE314"/>
  <c r="CF314" s="1"/>
  <c r="CC314"/>
  <c r="CD314" s="1"/>
  <c r="CB314"/>
  <c r="CP313"/>
  <c r="CO313"/>
  <c r="CN313"/>
  <c r="CM313"/>
  <c r="CL313"/>
  <c r="CK313"/>
  <c r="CJ313"/>
  <c r="CI313"/>
  <c r="CH313"/>
  <c r="CG313"/>
  <c r="CF313"/>
  <c r="CE313"/>
  <c r="CD313"/>
  <c r="CC313"/>
  <c r="CB313"/>
  <c r="CO312"/>
  <c r="CP312" s="1"/>
  <c r="CM312"/>
  <c r="CN312" s="1"/>
  <c r="CK312"/>
  <c r="CL312" s="1"/>
  <c r="CI312"/>
  <c r="CJ312" s="1"/>
  <c r="CG312"/>
  <c r="CH312" s="1"/>
  <c r="CE312"/>
  <c r="CF312" s="1"/>
  <c r="CC312"/>
  <c r="CD312" s="1"/>
  <c r="CB312"/>
  <c r="CP311"/>
  <c r="CO311"/>
  <c r="CN311"/>
  <c r="CM311"/>
  <c r="CL311"/>
  <c r="CK311"/>
  <c r="CJ311"/>
  <c r="CI311"/>
  <c r="CH311"/>
  <c r="CG311"/>
  <c r="CF311"/>
  <c r="CE311"/>
  <c r="CD311"/>
  <c r="CC311"/>
  <c r="CB311"/>
  <c r="CO310"/>
  <c r="CP310" s="1"/>
  <c r="CM310"/>
  <c r="CN310" s="1"/>
  <c r="CK310"/>
  <c r="CL310" s="1"/>
  <c r="CI310"/>
  <c r="CJ310" s="1"/>
  <c r="CG310"/>
  <c r="CH310" s="1"/>
  <c r="CE310"/>
  <c r="CF310" s="1"/>
  <c r="CC310"/>
  <c r="CD310" s="1"/>
  <c r="CB310"/>
  <c r="CP309"/>
  <c r="CO309"/>
  <c r="CN309"/>
  <c r="CM309"/>
  <c r="CL309"/>
  <c r="CK309"/>
  <c r="CJ309"/>
  <c r="CI309"/>
  <c r="CH309"/>
  <c r="CG309"/>
  <c r="CF309"/>
  <c r="CE309"/>
  <c r="CD309"/>
  <c r="CC309"/>
  <c r="CB309"/>
  <c r="CO308"/>
  <c r="CP308" s="1"/>
  <c r="CM308"/>
  <c r="CN308" s="1"/>
  <c r="CK308"/>
  <c r="CL308" s="1"/>
  <c r="CI308"/>
  <c r="CJ308" s="1"/>
  <c r="CG308"/>
  <c r="CH308" s="1"/>
  <c r="CE308"/>
  <c r="CF308" s="1"/>
  <c r="CC308"/>
  <c r="CD308" s="1"/>
  <c r="CB308"/>
  <c r="CP307"/>
  <c r="CO307"/>
  <c r="CN307"/>
  <c r="CM307"/>
  <c r="CL307"/>
  <c r="CK307"/>
  <c r="CJ307"/>
  <c r="CI307"/>
  <c r="CH307"/>
  <c r="CG307"/>
  <c r="CF307"/>
  <c r="CE307"/>
  <c r="CD307"/>
  <c r="CC307"/>
  <c r="CB307"/>
  <c r="CO306"/>
  <c r="CP306" s="1"/>
  <c r="CM306"/>
  <c r="CN306" s="1"/>
  <c r="CK306"/>
  <c r="CL306" s="1"/>
  <c r="CI306"/>
  <c r="CJ306" s="1"/>
  <c r="CG306"/>
  <c r="CH306" s="1"/>
  <c r="CE306"/>
  <c r="CF306" s="1"/>
  <c r="CC306"/>
  <c r="CD306" s="1"/>
  <c r="CB306"/>
  <c r="CP305"/>
  <c r="CO305"/>
  <c r="CN305"/>
  <c r="CM305"/>
  <c r="CL305"/>
  <c r="CK305"/>
  <c r="CJ305"/>
  <c r="CI305"/>
  <c r="CH305"/>
  <c r="CG305"/>
  <c r="CF305"/>
  <c r="CE305"/>
  <c r="CD305"/>
  <c r="CC305"/>
  <c r="CB305"/>
  <c r="CO304"/>
  <c r="CP304" s="1"/>
  <c r="CM304"/>
  <c r="CN304" s="1"/>
  <c r="CK304"/>
  <c r="CL304" s="1"/>
  <c r="CI304"/>
  <c r="CJ304" s="1"/>
  <c r="CG304"/>
  <c r="CH304" s="1"/>
  <c r="CE304"/>
  <c r="CF304" s="1"/>
  <c r="CC304"/>
  <c r="CD304" s="1"/>
  <c r="CB304"/>
  <c r="CP303"/>
  <c r="CO303"/>
  <c r="CN303"/>
  <c r="CM303"/>
  <c r="CL303"/>
  <c r="CK303"/>
  <c r="CJ303"/>
  <c r="CI303"/>
  <c r="CH303"/>
  <c r="CG303"/>
  <c r="CF303"/>
  <c r="CE303"/>
  <c r="CD303"/>
  <c r="CC303"/>
  <c r="CB303"/>
  <c r="CO302"/>
  <c r="CP302" s="1"/>
  <c r="CM302"/>
  <c r="CN302" s="1"/>
  <c r="CK302"/>
  <c r="CL302" s="1"/>
  <c r="CI302"/>
  <c r="CJ302" s="1"/>
  <c r="CG302"/>
  <c r="CH302" s="1"/>
  <c r="CE302"/>
  <c r="CF302" s="1"/>
  <c r="CC302"/>
  <c r="CD302" s="1"/>
  <c r="CB302"/>
  <c r="CP301"/>
  <c r="CO301"/>
  <c r="CN301"/>
  <c r="CM301"/>
  <c r="CL301"/>
  <c r="CK301"/>
  <c r="CJ301"/>
  <c r="CI301"/>
  <c r="CH301"/>
  <c r="CG301"/>
  <c r="CF301"/>
  <c r="CE301"/>
  <c r="CD301"/>
  <c r="CC301"/>
  <c r="CB301"/>
  <c r="CO300"/>
  <c r="CP300" s="1"/>
  <c r="CM300"/>
  <c r="CN300" s="1"/>
  <c r="CK300"/>
  <c r="CL300" s="1"/>
  <c r="CI300"/>
  <c r="CJ300" s="1"/>
  <c r="CG300"/>
  <c r="CH300" s="1"/>
  <c r="CE300"/>
  <c r="CF300" s="1"/>
  <c r="CC300"/>
  <c r="CD300" s="1"/>
  <c r="CB300"/>
  <c r="CP299"/>
  <c r="CO299"/>
  <c r="CN299"/>
  <c r="CM299"/>
  <c r="CL299"/>
  <c r="CK299"/>
  <c r="CJ299"/>
  <c r="CI299"/>
  <c r="CH299"/>
  <c r="CG299"/>
  <c r="CF299"/>
  <c r="CE299"/>
  <c r="CD299"/>
  <c r="CC299"/>
  <c r="CB299"/>
  <c r="CO298"/>
  <c r="CP298" s="1"/>
  <c r="CM298"/>
  <c r="CN298" s="1"/>
  <c r="CK298"/>
  <c r="CL298" s="1"/>
  <c r="CI298"/>
  <c r="CJ298" s="1"/>
  <c r="CG298"/>
  <c r="CH298" s="1"/>
  <c r="CE298"/>
  <c r="CF298" s="1"/>
  <c r="CC298"/>
  <c r="CD298" s="1"/>
  <c r="CB298"/>
  <c r="CP297"/>
  <c r="CO297"/>
  <c r="CN297"/>
  <c r="CM297"/>
  <c r="CL297"/>
  <c r="CK297"/>
  <c r="CJ297"/>
  <c r="CI297"/>
  <c r="CH297"/>
  <c r="CG297"/>
  <c r="CF297"/>
  <c r="CE297"/>
  <c r="CD297"/>
  <c r="CC297"/>
  <c r="CB297"/>
  <c r="CO296"/>
  <c r="CP296" s="1"/>
  <c r="CM296"/>
  <c r="CN296" s="1"/>
  <c r="CK296"/>
  <c r="CL296" s="1"/>
  <c r="CI296"/>
  <c r="CJ296" s="1"/>
  <c r="CG296"/>
  <c r="CH296" s="1"/>
  <c r="CE296"/>
  <c r="CF296" s="1"/>
  <c r="CC296"/>
  <c r="CD296" s="1"/>
  <c r="CB296"/>
  <c r="CP295"/>
  <c r="CO295"/>
  <c r="CN295"/>
  <c r="CM295"/>
  <c r="CL295"/>
  <c r="CK295"/>
  <c r="CJ295"/>
  <c r="CI295"/>
  <c r="CH295"/>
  <c r="CG295"/>
  <c r="CF295"/>
  <c r="CE295"/>
  <c r="CD295"/>
  <c r="CC295"/>
  <c r="CB295"/>
  <c r="CO294"/>
  <c r="CP294" s="1"/>
  <c r="CM294"/>
  <c r="CN294" s="1"/>
  <c r="CK294"/>
  <c r="CL294" s="1"/>
  <c r="CI294"/>
  <c r="CJ294" s="1"/>
  <c r="CG294"/>
  <c r="CH294" s="1"/>
  <c r="CE294"/>
  <c r="CF294" s="1"/>
  <c r="CC294"/>
  <c r="CD294" s="1"/>
  <c r="CB294"/>
  <c r="CP293"/>
  <c r="CO293"/>
  <c r="CN293"/>
  <c r="CM293"/>
  <c r="CL293"/>
  <c r="CK293"/>
  <c r="CJ293"/>
  <c r="CI293"/>
  <c r="CH293"/>
  <c r="CG293"/>
  <c r="CF293"/>
  <c r="CE293"/>
  <c r="CD293"/>
  <c r="CC293"/>
  <c r="CB293"/>
  <c r="CO292"/>
  <c r="CP292" s="1"/>
  <c r="CM292"/>
  <c r="CN292" s="1"/>
  <c r="CK292"/>
  <c r="CL292" s="1"/>
  <c r="CI292"/>
  <c r="CJ292" s="1"/>
  <c r="CG292"/>
  <c r="CH292" s="1"/>
  <c r="CE292"/>
  <c r="CF292" s="1"/>
  <c r="CC292"/>
  <c r="CD292" s="1"/>
  <c r="CB292"/>
  <c r="CP291"/>
  <c r="CO291"/>
  <c r="CN291"/>
  <c r="CM291"/>
  <c r="CL291"/>
  <c r="CK291"/>
  <c r="CJ291"/>
  <c r="CI291"/>
  <c r="CH291"/>
  <c r="CG291"/>
  <c r="CF291"/>
  <c r="CE291"/>
  <c r="CD291"/>
  <c r="CC291"/>
  <c r="CB291"/>
  <c r="CO290"/>
  <c r="CP290" s="1"/>
  <c r="CM290"/>
  <c r="CN290" s="1"/>
  <c r="CK290"/>
  <c r="CL290" s="1"/>
  <c r="CI290"/>
  <c r="CJ290" s="1"/>
  <c r="CG290"/>
  <c r="CH290" s="1"/>
  <c r="CE290"/>
  <c r="CF290" s="1"/>
  <c r="CC290"/>
  <c r="CD290" s="1"/>
  <c r="CB290"/>
  <c r="CP289"/>
  <c r="CO289"/>
  <c r="CN289"/>
  <c r="CM289"/>
  <c r="CL289"/>
  <c r="CK289"/>
  <c r="CJ289"/>
  <c r="CI289"/>
  <c r="CH289"/>
  <c r="CG289"/>
  <c r="CF289"/>
  <c r="CE289"/>
  <c r="CD289"/>
  <c r="CC289"/>
  <c r="CB289"/>
  <c r="CO288"/>
  <c r="CP288" s="1"/>
  <c r="CM288"/>
  <c r="CN288" s="1"/>
  <c r="CK288"/>
  <c r="CL288" s="1"/>
  <c r="CI288"/>
  <c r="CJ288" s="1"/>
  <c r="CG288"/>
  <c r="CH288" s="1"/>
  <c r="CE288"/>
  <c r="CF288" s="1"/>
  <c r="CC288"/>
  <c r="CD288" s="1"/>
  <c r="CB288"/>
  <c r="CP287"/>
  <c r="CO287"/>
  <c r="CN287"/>
  <c r="CM287"/>
  <c r="CL287"/>
  <c r="CK287"/>
  <c r="CJ287"/>
  <c r="CI287"/>
  <c r="CH287"/>
  <c r="CG287"/>
  <c r="CF287"/>
  <c r="CE287"/>
  <c r="CD287"/>
  <c r="CC287"/>
  <c r="CB287"/>
  <c r="CO286"/>
  <c r="CP286" s="1"/>
  <c r="CM286"/>
  <c r="CN286" s="1"/>
  <c r="CK286"/>
  <c r="CL286" s="1"/>
  <c r="CI286"/>
  <c r="CJ286" s="1"/>
  <c r="CG286"/>
  <c r="CH286" s="1"/>
  <c r="CE286"/>
  <c r="CF286" s="1"/>
  <c r="CC286"/>
  <c r="CD286" s="1"/>
  <c r="CB286"/>
  <c r="CP285"/>
  <c r="CO285"/>
  <c r="CN285"/>
  <c r="CM285"/>
  <c r="CL285"/>
  <c r="CK285"/>
  <c r="CJ285"/>
  <c r="CI285"/>
  <c r="CH285"/>
  <c r="CG285"/>
  <c r="CF285"/>
  <c r="CE285"/>
  <c r="CD285"/>
  <c r="CC285"/>
  <c r="CB285"/>
  <c r="CO284"/>
  <c r="CP284" s="1"/>
  <c r="CM284"/>
  <c r="CN284" s="1"/>
  <c r="CK284"/>
  <c r="CL284" s="1"/>
  <c r="CI284"/>
  <c r="CJ284" s="1"/>
  <c r="CG284"/>
  <c r="CH284" s="1"/>
  <c r="CE284"/>
  <c r="CF284" s="1"/>
  <c r="CC284"/>
  <c r="CD284" s="1"/>
  <c r="CB284"/>
  <c r="CP283"/>
  <c r="CO283"/>
  <c r="CN283"/>
  <c r="CM283"/>
  <c r="CL283"/>
  <c r="CK283"/>
  <c r="CJ283"/>
  <c r="CI283"/>
  <c r="CH283"/>
  <c r="CG283"/>
  <c r="CF283"/>
  <c r="CE283"/>
  <c r="CD283"/>
  <c r="CC283"/>
  <c r="CB283"/>
  <c r="CO282"/>
  <c r="CP282" s="1"/>
  <c r="CM282"/>
  <c r="CN282" s="1"/>
  <c r="CK282"/>
  <c r="CL282" s="1"/>
  <c r="CI282"/>
  <c r="CJ282" s="1"/>
  <c r="CG282"/>
  <c r="CH282" s="1"/>
  <c r="CE282"/>
  <c r="CF282" s="1"/>
  <c r="CC282"/>
  <c r="CD282" s="1"/>
  <c r="CB282"/>
  <c r="CP281"/>
  <c r="CO281"/>
  <c r="CN281"/>
  <c r="CM281"/>
  <c r="CL281"/>
  <c r="CK281"/>
  <c r="CJ281"/>
  <c r="CI281"/>
  <c r="CH281"/>
  <c r="CG281"/>
  <c r="CF281"/>
  <c r="CE281"/>
  <c r="CD281"/>
  <c r="CC281"/>
  <c r="CB281"/>
  <c r="CO280"/>
  <c r="CP280" s="1"/>
  <c r="CM280"/>
  <c r="CN280" s="1"/>
  <c r="CK280"/>
  <c r="CL280" s="1"/>
  <c r="CI280"/>
  <c r="CJ280" s="1"/>
  <c r="CG280"/>
  <c r="CH280" s="1"/>
  <c r="CE280"/>
  <c r="CF280" s="1"/>
  <c r="CC280"/>
  <c r="CD280" s="1"/>
  <c r="CB280"/>
  <c r="CP279"/>
  <c r="CO279"/>
  <c r="CN279"/>
  <c r="CM279"/>
  <c r="CL279"/>
  <c r="CK279"/>
  <c r="CJ279"/>
  <c r="CI279"/>
  <c r="CH279"/>
  <c r="CG279"/>
  <c r="CF279"/>
  <c r="CE279"/>
  <c r="CD279"/>
  <c r="CC279"/>
  <c r="CB279"/>
  <c r="CO278"/>
  <c r="CP278" s="1"/>
  <c r="CM278"/>
  <c r="CN278" s="1"/>
  <c r="CK278"/>
  <c r="CL278" s="1"/>
  <c r="CI278"/>
  <c r="CJ278" s="1"/>
  <c r="CG278"/>
  <c r="CH278" s="1"/>
  <c r="CE278"/>
  <c r="CF278" s="1"/>
  <c r="CC278"/>
  <c r="CD278" s="1"/>
  <c r="CB278"/>
  <c r="CP277"/>
  <c r="CO277"/>
  <c r="CN277"/>
  <c r="CM277"/>
  <c r="CL277"/>
  <c r="CK277"/>
  <c r="CJ277"/>
  <c r="CI277"/>
  <c r="CH277"/>
  <c r="CG277"/>
  <c r="CF277"/>
  <c r="CE277"/>
  <c r="CD277"/>
  <c r="CC277"/>
  <c r="CB277"/>
  <c r="CO276"/>
  <c r="CP276" s="1"/>
  <c r="CM276"/>
  <c r="CN276" s="1"/>
  <c r="CK276"/>
  <c r="CL276" s="1"/>
  <c r="CI276"/>
  <c r="CJ276" s="1"/>
  <c r="CG276"/>
  <c r="CH276" s="1"/>
  <c r="CE276"/>
  <c r="CF276" s="1"/>
  <c r="CC276"/>
  <c r="CD276" s="1"/>
  <c r="CB276"/>
  <c r="CP275"/>
  <c r="CO275"/>
  <c r="CN275"/>
  <c r="CM275"/>
  <c r="CL275"/>
  <c r="CK275"/>
  <c r="CJ275"/>
  <c r="CI275"/>
  <c r="CH275"/>
  <c r="CG275"/>
  <c r="CF275"/>
  <c r="CE275"/>
  <c r="CD275"/>
  <c r="CC275"/>
  <c r="CB275"/>
  <c r="CO274"/>
  <c r="CP274" s="1"/>
  <c r="CM274"/>
  <c r="CN274" s="1"/>
  <c r="CK274"/>
  <c r="CL274" s="1"/>
  <c r="CI274"/>
  <c r="CJ274" s="1"/>
  <c r="CG274"/>
  <c r="CH274" s="1"/>
  <c r="CE274"/>
  <c r="CF274" s="1"/>
  <c r="CC274"/>
  <c r="CD274" s="1"/>
  <c r="CB274"/>
  <c r="CP273"/>
  <c r="CO273"/>
  <c r="CN273"/>
  <c r="CM273"/>
  <c r="CL273"/>
  <c r="CK273"/>
  <c r="CJ273"/>
  <c r="CI273"/>
  <c r="CH273"/>
  <c r="CG273"/>
  <c r="CF273"/>
  <c r="CE273"/>
  <c r="CD273"/>
  <c r="CC273"/>
  <c r="CB273"/>
  <c r="CO272"/>
  <c r="CP272" s="1"/>
  <c r="CM272"/>
  <c r="CN272" s="1"/>
  <c r="CK272"/>
  <c r="CL272" s="1"/>
  <c r="CI272"/>
  <c r="CJ272" s="1"/>
  <c r="CG272"/>
  <c r="CH272" s="1"/>
  <c r="CE272"/>
  <c r="CF272" s="1"/>
  <c r="CC272"/>
  <c r="CD272" s="1"/>
  <c r="CB272"/>
  <c r="CP271"/>
  <c r="CO271"/>
  <c r="CN271"/>
  <c r="CM271"/>
  <c r="CL271"/>
  <c r="CK271"/>
  <c r="CJ271"/>
  <c r="CI271"/>
  <c r="CH271"/>
  <c r="CG271"/>
  <c r="CF271"/>
  <c r="CE271"/>
  <c r="CD271"/>
  <c r="CC271"/>
  <c r="CB271"/>
  <c r="CO270"/>
  <c r="CP270" s="1"/>
  <c r="CM270"/>
  <c r="CN270" s="1"/>
  <c r="CK270"/>
  <c r="CL270" s="1"/>
  <c r="CI270"/>
  <c r="CJ270" s="1"/>
  <c r="CG270"/>
  <c r="CH270" s="1"/>
  <c r="CE270"/>
  <c r="CF270" s="1"/>
  <c r="CC270"/>
  <c r="CD270" s="1"/>
  <c r="CB270"/>
  <c r="CP269"/>
  <c r="CO269"/>
  <c r="CN269"/>
  <c r="CM269"/>
  <c r="CL269"/>
  <c r="CK269"/>
  <c r="CJ269"/>
  <c r="CI269"/>
  <c r="CH269"/>
  <c r="CG269"/>
  <c r="CF269"/>
  <c r="CE269"/>
  <c r="CD269"/>
  <c r="CC269"/>
  <c r="CB269"/>
  <c r="CO268"/>
  <c r="CP268" s="1"/>
  <c r="CM268"/>
  <c r="CN268" s="1"/>
  <c r="CK268"/>
  <c r="CL268" s="1"/>
  <c r="CI268"/>
  <c r="CJ268" s="1"/>
  <c r="CG268"/>
  <c r="CH268" s="1"/>
  <c r="CE268"/>
  <c r="CF268" s="1"/>
  <c r="CC268"/>
  <c r="CD268" s="1"/>
  <c r="CB268"/>
  <c r="CP267"/>
  <c r="CO267"/>
  <c r="CN267"/>
  <c r="CM267"/>
  <c r="CL267"/>
  <c r="CK267"/>
  <c r="CJ267"/>
  <c r="CI267"/>
  <c r="CH267"/>
  <c r="CG267"/>
  <c r="CF267"/>
  <c r="CE267"/>
  <c r="CD267"/>
  <c r="CC267"/>
  <c r="CB267"/>
  <c r="CO266"/>
  <c r="CP266" s="1"/>
  <c r="CM266"/>
  <c r="CN266" s="1"/>
  <c r="CK266"/>
  <c r="CL266" s="1"/>
  <c r="CI266"/>
  <c r="CJ266" s="1"/>
  <c r="CG266"/>
  <c r="CH266" s="1"/>
  <c r="CE266"/>
  <c r="CF266" s="1"/>
  <c r="CC266"/>
  <c r="CD266" s="1"/>
  <c r="CB266"/>
  <c r="CP265"/>
  <c r="CO265"/>
  <c r="CN265"/>
  <c r="CM265"/>
  <c r="CL265"/>
  <c r="CK265"/>
  <c r="CJ265"/>
  <c r="CI265"/>
  <c r="CH265"/>
  <c r="CG265"/>
  <c r="CF265"/>
  <c r="CE265"/>
  <c r="CD265"/>
  <c r="CC265"/>
  <c r="CB265"/>
  <c r="CO264"/>
  <c r="CP264" s="1"/>
  <c r="CM264"/>
  <c r="CN264" s="1"/>
  <c r="CK264"/>
  <c r="CL264" s="1"/>
  <c r="CI264"/>
  <c r="CJ264" s="1"/>
  <c r="CG264"/>
  <c r="CH264" s="1"/>
  <c r="CE264"/>
  <c r="CF264" s="1"/>
  <c r="CC264"/>
  <c r="CD264" s="1"/>
  <c r="CB264"/>
  <c r="CP263"/>
  <c r="CO263"/>
  <c r="CN263"/>
  <c r="CM263"/>
  <c r="CL263"/>
  <c r="CK263"/>
  <c r="CJ263"/>
  <c r="CI263"/>
  <c r="CH263"/>
  <c r="CG263"/>
  <c r="CF263"/>
  <c r="CE263"/>
  <c r="CD263"/>
  <c r="CC263"/>
  <c r="CB263"/>
  <c r="CO262"/>
  <c r="CP262" s="1"/>
  <c r="CM262"/>
  <c r="CN262" s="1"/>
  <c r="CK262"/>
  <c r="CL262" s="1"/>
  <c r="CI262"/>
  <c r="CJ262" s="1"/>
  <c r="CG262"/>
  <c r="CH262" s="1"/>
  <c r="CE262"/>
  <c r="CF262" s="1"/>
  <c r="CC262"/>
  <c r="CD262" s="1"/>
  <c r="CB262"/>
  <c r="CP261"/>
  <c r="CO261"/>
  <c r="CN261"/>
  <c r="CM261"/>
  <c r="CL261"/>
  <c r="CK261"/>
  <c r="CJ261"/>
  <c r="CI261"/>
  <c r="CH261"/>
  <c r="CG261"/>
  <c r="CF261"/>
  <c r="CE261"/>
  <c r="CD261"/>
  <c r="CC261"/>
  <c r="CB261"/>
  <c r="CO260"/>
  <c r="CP260" s="1"/>
  <c r="CM260"/>
  <c r="CN260" s="1"/>
  <c r="CK260"/>
  <c r="CL260" s="1"/>
  <c r="CI260"/>
  <c r="CJ260" s="1"/>
  <c r="CH260"/>
  <c r="CG260"/>
  <c r="CE260"/>
  <c r="CF260" s="1"/>
  <c r="CC260"/>
  <c r="CD260" s="1"/>
  <c r="CB260"/>
  <c r="CP259"/>
  <c r="CO259"/>
  <c r="CN259"/>
  <c r="CM259"/>
  <c r="CL259"/>
  <c r="CK259"/>
  <c r="CJ259"/>
  <c r="CI259"/>
  <c r="CH259"/>
  <c r="CG259"/>
  <c r="CF259"/>
  <c r="CE259"/>
  <c r="CD259"/>
  <c r="CC259"/>
  <c r="CB259"/>
  <c r="CO258"/>
  <c r="CP258" s="1"/>
  <c r="CN258"/>
  <c r="CM258"/>
  <c r="CK258"/>
  <c r="CL258" s="1"/>
  <c r="CI258"/>
  <c r="CJ258" s="1"/>
  <c r="CG258"/>
  <c r="CH258" s="1"/>
  <c r="CF258"/>
  <c r="CE258"/>
  <c r="CC258"/>
  <c r="CD258" s="1"/>
  <c r="CB258"/>
  <c r="CP257"/>
  <c r="CO257"/>
  <c r="CN257"/>
  <c r="CM257"/>
  <c r="CL257"/>
  <c r="CK257"/>
  <c r="CJ257"/>
  <c r="CI257"/>
  <c r="CH257"/>
  <c r="CG257"/>
  <c r="CF257"/>
  <c r="CE257"/>
  <c r="CD257"/>
  <c r="CC257"/>
  <c r="CB257"/>
  <c r="CO256"/>
  <c r="CP256" s="1"/>
  <c r="CM256"/>
  <c r="CN256" s="1"/>
  <c r="CK256"/>
  <c r="CL256" s="1"/>
  <c r="CI256"/>
  <c r="CJ256" s="1"/>
  <c r="CG256"/>
  <c r="CH256" s="1"/>
  <c r="CE256"/>
  <c r="CF256" s="1"/>
  <c r="CC256"/>
  <c r="CD256" s="1"/>
  <c r="CB256"/>
  <c r="CP255"/>
  <c r="CO255"/>
  <c r="CN255"/>
  <c r="CM255"/>
  <c r="CL255"/>
  <c r="CK255"/>
  <c r="CJ255"/>
  <c r="CI255"/>
  <c r="CH255"/>
  <c r="CG255"/>
  <c r="CF255"/>
  <c r="CE255"/>
  <c r="CD255"/>
  <c r="CC255"/>
  <c r="CB255"/>
  <c r="CO254"/>
  <c r="CP254" s="1"/>
  <c r="CN254"/>
  <c r="CM254"/>
  <c r="CK254"/>
  <c r="CL254" s="1"/>
  <c r="CI254"/>
  <c r="CJ254" s="1"/>
  <c r="CG254"/>
  <c r="CH254" s="1"/>
  <c r="CE254"/>
  <c r="CF254" s="1"/>
  <c r="CC254"/>
  <c r="CD254" s="1"/>
  <c r="CB254"/>
  <c r="CP253"/>
  <c r="CO253"/>
  <c r="CN253"/>
  <c r="CM253"/>
  <c r="CL253"/>
  <c r="CK253"/>
  <c r="CJ253"/>
  <c r="CI253"/>
  <c r="CH253"/>
  <c r="CG253"/>
  <c r="CF253"/>
  <c r="CE253"/>
  <c r="CD253"/>
  <c r="CC253"/>
  <c r="CB253"/>
  <c r="CO252"/>
  <c r="CP252" s="1"/>
  <c r="CM252"/>
  <c r="CN252" s="1"/>
  <c r="CK252"/>
  <c r="CL252" s="1"/>
  <c r="CI252"/>
  <c r="CJ252" s="1"/>
  <c r="CG252"/>
  <c r="CH252" s="1"/>
  <c r="CE252"/>
  <c r="CF252" s="1"/>
  <c r="CC252"/>
  <c r="CD252" s="1"/>
  <c r="CB252"/>
  <c r="CP251"/>
  <c r="CO251"/>
  <c r="CN251"/>
  <c r="CM251"/>
  <c r="CL251"/>
  <c r="CK251"/>
  <c r="CJ251"/>
  <c r="CI251"/>
  <c r="CH251"/>
  <c r="CG251"/>
  <c r="CF251"/>
  <c r="CE251"/>
  <c r="CD251"/>
  <c r="CC251"/>
  <c r="CB251"/>
  <c r="CO250"/>
  <c r="CP250" s="1"/>
  <c r="CM250"/>
  <c r="CN250" s="1"/>
  <c r="CK250"/>
  <c r="CL250" s="1"/>
  <c r="CI250"/>
  <c r="CJ250" s="1"/>
  <c r="CG250"/>
  <c r="CH250" s="1"/>
  <c r="CE250"/>
  <c r="CF250" s="1"/>
  <c r="CC250"/>
  <c r="CD250" s="1"/>
  <c r="CB250"/>
  <c r="CP249"/>
  <c r="CO249"/>
  <c r="CN249"/>
  <c r="CM249"/>
  <c r="CL249"/>
  <c r="CK249"/>
  <c r="CJ249"/>
  <c r="CI249"/>
  <c r="CH249"/>
  <c r="CG249"/>
  <c r="CF249"/>
  <c r="CE249"/>
  <c r="CD249"/>
  <c r="CC249"/>
  <c r="CB249"/>
  <c r="CO248"/>
  <c r="CP248" s="1"/>
  <c r="CM248"/>
  <c r="CN248" s="1"/>
  <c r="CK248"/>
  <c r="CL248" s="1"/>
  <c r="CI248"/>
  <c r="CJ248" s="1"/>
  <c r="CG248"/>
  <c r="CH248" s="1"/>
  <c r="CE248"/>
  <c r="CF248" s="1"/>
  <c r="CC248"/>
  <c r="CD248" s="1"/>
  <c r="CB248"/>
  <c r="CP247"/>
  <c r="CO247"/>
  <c r="CN247"/>
  <c r="CM247"/>
  <c r="CL247"/>
  <c r="CK247"/>
  <c r="CJ247"/>
  <c r="CI247"/>
  <c r="CH247"/>
  <c r="CG247"/>
  <c r="CF247"/>
  <c r="CE247"/>
  <c r="CD247"/>
  <c r="CC247"/>
  <c r="CB247"/>
  <c r="CO246"/>
  <c r="CP246" s="1"/>
  <c r="CM246"/>
  <c r="CN246" s="1"/>
  <c r="CK246"/>
  <c r="CL246" s="1"/>
  <c r="CI246"/>
  <c r="CJ246" s="1"/>
  <c r="CG246"/>
  <c r="CH246" s="1"/>
  <c r="CE246"/>
  <c r="CF246" s="1"/>
  <c r="CC246"/>
  <c r="CD246" s="1"/>
  <c r="CB246"/>
  <c r="CP245"/>
  <c r="CO245"/>
  <c r="CN245"/>
  <c r="CM245"/>
  <c r="CL245"/>
  <c r="CK245"/>
  <c r="CJ245"/>
  <c r="CI245"/>
  <c r="CH245"/>
  <c r="CG245"/>
  <c r="CF245"/>
  <c r="CE245"/>
  <c r="CD245"/>
  <c r="CC245"/>
  <c r="CB245"/>
  <c r="CO244"/>
  <c r="CP244" s="1"/>
  <c r="CM244"/>
  <c r="CN244" s="1"/>
  <c r="CK244"/>
  <c r="CL244" s="1"/>
  <c r="CI244"/>
  <c r="CJ244" s="1"/>
  <c r="CG244"/>
  <c r="CH244" s="1"/>
  <c r="CE244"/>
  <c r="CF244" s="1"/>
  <c r="CC244"/>
  <c r="CD244" s="1"/>
  <c r="CB244"/>
  <c r="CP243"/>
  <c r="CO243"/>
  <c r="CN243"/>
  <c r="CM243"/>
  <c r="CL243"/>
  <c r="CK243"/>
  <c r="CJ243"/>
  <c r="CI243"/>
  <c r="CH243"/>
  <c r="CG243"/>
  <c r="CF243"/>
  <c r="CE243"/>
  <c r="CD243"/>
  <c r="CC243"/>
  <c r="CB243"/>
  <c r="CO242"/>
  <c r="CP242" s="1"/>
  <c r="CM242"/>
  <c r="CN242" s="1"/>
  <c r="CK242"/>
  <c r="CL242" s="1"/>
  <c r="CI242"/>
  <c r="CJ242" s="1"/>
  <c r="CG242"/>
  <c r="CH242" s="1"/>
  <c r="CE242"/>
  <c r="CF242" s="1"/>
  <c r="CC242"/>
  <c r="CD242" s="1"/>
  <c r="CB242"/>
  <c r="CP241"/>
  <c r="CO241"/>
  <c r="CN241"/>
  <c r="CM241"/>
  <c r="CL241"/>
  <c r="CK241"/>
  <c r="CJ241"/>
  <c r="CI241"/>
  <c r="CH241"/>
  <c r="CG241"/>
  <c r="CF241"/>
  <c r="CE241"/>
  <c r="CD241"/>
  <c r="CC241"/>
  <c r="CB241"/>
  <c r="CO240"/>
  <c r="CP240" s="1"/>
  <c r="CM240"/>
  <c r="CN240" s="1"/>
  <c r="CK240"/>
  <c r="CL240" s="1"/>
  <c r="CI240"/>
  <c r="CJ240" s="1"/>
  <c r="CG240"/>
  <c r="CH240" s="1"/>
  <c r="CE240"/>
  <c r="CF240" s="1"/>
  <c r="CC240"/>
  <c r="CD240" s="1"/>
  <c r="CB240"/>
  <c r="CP239"/>
  <c r="CO239"/>
  <c r="CN239"/>
  <c r="CM239"/>
  <c r="CL239"/>
  <c r="CK239"/>
  <c r="CJ239"/>
  <c r="CI239"/>
  <c r="CH239"/>
  <c r="CG239"/>
  <c r="CF239"/>
  <c r="CE239"/>
  <c r="CD239"/>
  <c r="CC239"/>
  <c r="CB239"/>
  <c r="CO238"/>
  <c r="CP238" s="1"/>
  <c r="CM238"/>
  <c r="CN238" s="1"/>
  <c r="CK238"/>
  <c r="CL238" s="1"/>
  <c r="CI238"/>
  <c r="CJ238" s="1"/>
  <c r="CG238"/>
  <c r="CH238" s="1"/>
  <c r="CE238"/>
  <c r="CF238" s="1"/>
  <c r="CC238"/>
  <c r="CD238" s="1"/>
  <c r="CB238"/>
  <c r="CP237"/>
  <c r="CO237"/>
  <c r="CN237"/>
  <c r="CM237"/>
  <c r="CL237"/>
  <c r="CK237"/>
  <c r="CJ237"/>
  <c r="CI237"/>
  <c r="CH237"/>
  <c r="CG237"/>
  <c r="CF237"/>
  <c r="CE237"/>
  <c r="CD237"/>
  <c r="CC237"/>
  <c r="CB237"/>
  <c r="CO236"/>
  <c r="CP236" s="1"/>
  <c r="CM236"/>
  <c r="CN236" s="1"/>
  <c r="CK236"/>
  <c r="CL236" s="1"/>
  <c r="CI236"/>
  <c r="CJ236" s="1"/>
  <c r="CG236"/>
  <c r="CH236" s="1"/>
  <c r="CE236"/>
  <c r="CF236" s="1"/>
  <c r="CC236"/>
  <c r="CD236" s="1"/>
  <c r="CB236"/>
  <c r="CP235"/>
  <c r="CO235"/>
  <c r="CN235"/>
  <c r="CM235"/>
  <c r="CL235"/>
  <c r="CK235"/>
  <c r="CJ235"/>
  <c r="CI235"/>
  <c r="CH235"/>
  <c r="CG235"/>
  <c r="CF235"/>
  <c r="CE235"/>
  <c r="CD235"/>
  <c r="CC235"/>
  <c r="CB235"/>
  <c r="CO234"/>
  <c r="CP234" s="1"/>
  <c r="CM234"/>
  <c r="CN234" s="1"/>
  <c r="CK234"/>
  <c r="CL234" s="1"/>
  <c r="CI234"/>
  <c r="CJ234" s="1"/>
  <c r="CG234"/>
  <c r="CH234" s="1"/>
  <c r="CE234"/>
  <c r="CF234" s="1"/>
  <c r="CC234"/>
  <c r="CD234" s="1"/>
  <c r="CB234"/>
  <c r="CP233"/>
  <c r="CO233"/>
  <c r="CN233"/>
  <c r="CM233"/>
  <c r="CL233"/>
  <c r="CK233"/>
  <c r="CJ233"/>
  <c r="CI233"/>
  <c r="CH233"/>
  <c r="CG233"/>
  <c r="CF233"/>
  <c r="CE233"/>
  <c r="CD233"/>
  <c r="CC233"/>
  <c r="CB233"/>
  <c r="CO232"/>
  <c r="CP232" s="1"/>
  <c r="CM232"/>
  <c r="CN232" s="1"/>
  <c r="CK232"/>
  <c r="CL232" s="1"/>
  <c r="CI232"/>
  <c r="CJ232" s="1"/>
  <c r="CG232"/>
  <c r="CH232" s="1"/>
  <c r="CE232"/>
  <c r="CF232" s="1"/>
  <c r="CC232"/>
  <c r="CD232" s="1"/>
  <c r="CB232"/>
  <c r="CP231"/>
  <c r="CO231"/>
  <c r="CN231"/>
  <c r="CM231"/>
  <c r="CL231"/>
  <c r="CK231"/>
  <c r="CJ231"/>
  <c r="CI231"/>
  <c r="CH231"/>
  <c r="CG231"/>
  <c r="CF231"/>
  <c r="CE231"/>
  <c r="CD231"/>
  <c r="CC231"/>
  <c r="CB231"/>
  <c r="CO230"/>
  <c r="CP230" s="1"/>
  <c r="CM230"/>
  <c r="CN230" s="1"/>
  <c r="CK230"/>
  <c r="CL230" s="1"/>
  <c r="CI230"/>
  <c r="CJ230" s="1"/>
  <c r="CG230"/>
  <c r="CH230" s="1"/>
  <c r="CE230"/>
  <c r="CF230" s="1"/>
  <c r="CC230"/>
  <c r="CD230" s="1"/>
  <c r="CB230"/>
  <c r="CP229"/>
  <c r="CO229"/>
  <c r="CN229"/>
  <c r="CM229"/>
  <c r="CL229"/>
  <c r="CK229"/>
  <c r="CJ229"/>
  <c r="CI229"/>
  <c r="CH229"/>
  <c r="CG229"/>
  <c r="CF229"/>
  <c r="CE229"/>
  <c r="CD229"/>
  <c r="CC229"/>
  <c r="CB229"/>
  <c r="CO228"/>
  <c r="CP228" s="1"/>
  <c r="CM228"/>
  <c r="CN228" s="1"/>
  <c r="CK228"/>
  <c r="CL228" s="1"/>
  <c r="CI228"/>
  <c r="CJ228" s="1"/>
  <c r="CG228"/>
  <c r="CH228" s="1"/>
  <c r="CE228"/>
  <c r="CF228" s="1"/>
  <c r="CC228"/>
  <c r="CD228" s="1"/>
  <c r="CB228"/>
  <c r="CP227"/>
  <c r="CO227"/>
  <c r="CN227"/>
  <c r="CM227"/>
  <c r="CL227"/>
  <c r="CK227"/>
  <c r="CJ227"/>
  <c r="CI227"/>
  <c r="CH227"/>
  <c r="CG227"/>
  <c r="CF227"/>
  <c r="CE227"/>
  <c r="CD227"/>
  <c r="CC227"/>
  <c r="CB227"/>
  <c r="CO226"/>
  <c r="CP226" s="1"/>
  <c r="CM226"/>
  <c r="CN226" s="1"/>
  <c r="CK226"/>
  <c r="CL226" s="1"/>
  <c r="CI226"/>
  <c r="CJ226" s="1"/>
  <c r="CG226"/>
  <c r="CH226" s="1"/>
  <c r="CE226"/>
  <c r="CF226" s="1"/>
  <c r="CC226"/>
  <c r="CD226" s="1"/>
  <c r="CB226"/>
  <c r="CP225"/>
  <c r="CO225"/>
  <c r="CN225"/>
  <c r="CM225"/>
  <c r="CL225"/>
  <c r="CK225"/>
  <c r="CJ225"/>
  <c r="CI225"/>
  <c r="CH225"/>
  <c r="CG225"/>
  <c r="CF225"/>
  <c r="CE225"/>
  <c r="CD225"/>
  <c r="CC225"/>
  <c r="CB225"/>
  <c r="CO224"/>
  <c r="CP224" s="1"/>
  <c r="CM224"/>
  <c r="CN224" s="1"/>
  <c r="CK224"/>
  <c r="CL224" s="1"/>
  <c r="CI224"/>
  <c r="CJ224" s="1"/>
  <c r="CG224"/>
  <c r="CH224" s="1"/>
  <c r="CE224"/>
  <c r="CF224" s="1"/>
  <c r="CC224"/>
  <c r="CD224" s="1"/>
  <c r="CB224"/>
  <c r="CP223"/>
  <c r="CO223"/>
  <c r="CN223"/>
  <c r="CM223"/>
  <c r="CL223"/>
  <c r="CK223"/>
  <c r="CJ223"/>
  <c r="CI223"/>
  <c r="CH223"/>
  <c r="CG223"/>
  <c r="CF223"/>
  <c r="CE223"/>
  <c r="CD223"/>
  <c r="CC223"/>
  <c r="CB223"/>
  <c r="CO222"/>
  <c r="CP222" s="1"/>
  <c r="CM222"/>
  <c r="CN222" s="1"/>
  <c r="CK222"/>
  <c r="CL222" s="1"/>
  <c r="CI222"/>
  <c r="CJ222" s="1"/>
  <c r="CG222"/>
  <c r="CH222" s="1"/>
  <c r="CE222"/>
  <c r="CF222" s="1"/>
  <c r="CC222"/>
  <c r="CD222" s="1"/>
  <c r="CB222"/>
  <c r="CP221"/>
  <c r="CO221"/>
  <c r="CN221"/>
  <c r="CM221"/>
  <c r="CL221"/>
  <c r="CK221"/>
  <c r="CJ221"/>
  <c r="CI221"/>
  <c r="CH221"/>
  <c r="CG221"/>
  <c r="CF221"/>
  <c r="CE221"/>
  <c r="CD221"/>
  <c r="CC221"/>
  <c r="CB221"/>
  <c r="CO220"/>
  <c r="CP220" s="1"/>
  <c r="CM220"/>
  <c r="CN220" s="1"/>
  <c r="CK220"/>
  <c r="CL220" s="1"/>
  <c r="CI220"/>
  <c r="CJ220" s="1"/>
  <c r="CG220"/>
  <c r="CH220" s="1"/>
  <c r="CE220"/>
  <c r="CF220" s="1"/>
  <c r="CC220"/>
  <c r="CD220" s="1"/>
  <c r="CB220"/>
  <c r="CP219"/>
  <c r="CO219"/>
  <c r="CN219"/>
  <c r="CM219"/>
  <c r="CL219"/>
  <c r="CK219"/>
  <c r="CJ219"/>
  <c r="CI219"/>
  <c r="CH219"/>
  <c r="CG219"/>
  <c r="CF219"/>
  <c r="CE219"/>
  <c r="CD219"/>
  <c r="CC219"/>
  <c r="CB219"/>
  <c r="CO218"/>
  <c r="CP218" s="1"/>
  <c r="CM218"/>
  <c r="CN218" s="1"/>
  <c r="CK218"/>
  <c r="CL218" s="1"/>
  <c r="CI218"/>
  <c r="CJ218" s="1"/>
  <c r="CG218"/>
  <c r="CH218" s="1"/>
  <c r="CE218"/>
  <c r="CF218" s="1"/>
  <c r="CC218"/>
  <c r="CD218" s="1"/>
  <c r="CB218"/>
  <c r="CP217"/>
  <c r="CO217"/>
  <c r="CN217"/>
  <c r="CM217"/>
  <c r="CL217"/>
  <c r="CK217"/>
  <c r="CJ217"/>
  <c r="CI217"/>
  <c r="CH217"/>
  <c r="CG217"/>
  <c r="CF217"/>
  <c r="CE217"/>
  <c r="CD217"/>
  <c r="CC217"/>
  <c r="CB217"/>
  <c r="CO216"/>
  <c r="CP216" s="1"/>
  <c r="CM216"/>
  <c r="CN216" s="1"/>
  <c r="CK216"/>
  <c r="CL216" s="1"/>
  <c r="CI216"/>
  <c r="CJ216" s="1"/>
  <c r="CG216"/>
  <c r="CH216" s="1"/>
  <c r="CE216"/>
  <c r="CF216" s="1"/>
  <c r="CC216"/>
  <c r="CD216" s="1"/>
  <c r="CB216"/>
  <c r="CP215"/>
  <c r="CO215"/>
  <c r="CN215"/>
  <c r="CM215"/>
  <c r="CL215"/>
  <c r="CK215"/>
  <c r="CJ215"/>
  <c r="CI215"/>
  <c r="CH215"/>
  <c r="CG215"/>
  <c r="CF215"/>
  <c r="CE215"/>
  <c r="CD215"/>
  <c r="CC215"/>
  <c r="CB215"/>
  <c r="CO214"/>
  <c r="CP214" s="1"/>
  <c r="CM214"/>
  <c r="CN214" s="1"/>
  <c r="CK214"/>
  <c r="CL214" s="1"/>
  <c r="CI214"/>
  <c r="CJ214" s="1"/>
  <c r="CG214"/>
  <c r="CH214" s="1"/>
  <c r="CE214"/>
  <c r="CF214" s="1"/>
  <c r="CC214"/>
  <c r="CD214" s="1"/>
  <c r="CB214"/>
  <c r="CP213"/>
  <c r="CO213"/>
  <c r="CN213"/>
  <c r="CM213"/>
  <c r="CL213"/>
  <c r="CK213"/>
  <c r="CJ213"/>
  <c r="CI213"/>
  <c r="CH213"/>
  <c r="CG213"/>
  <c r="CF213"/>
  <c r="CE213"/>
  <c r="CD213"/>
  <c r="CC213"/>
  <c r="CB213"/>
  <c r="CO212"/>
  <c r="CP212" s="1"/>
  <c r="CM212"/>
  <c r="CN212" s="1"/>
  <c r="CK212"/>
  <c r="CL212" s="1"/>
  <c r="CI212"/>
  <c r="CJ212" s="1"/>
  <c r="CG212"/>
  <c r="CH212" s="1"/>
  <c r="CE212"/>
  <c r="CF212" s="1"/>
  <c r="CC212"/>
  <c r="CD212" s="1"/>
  <c r="CB212"/>
  <c r="CP211"/>
  <c r="CO211"/>
  <c r="CN211"/>
  <c r="CM211"/>
  <c r="CL211"/>
  <c r="CK211"/>
  <c r="CJ211"/>
  <c r="CI211"/>
  <c r="CH211"/>
  <c r="CG211"/>
  <c r="CF211"/>
  <c r="CE211"/>
  <c r="CD211"/>
  <c r="CC211"/>
  <c r="CB211"/>
  <c r="CO210"/>
  <c r="CP210" s="1"/>
  <c r="CM210"/>
  <c r="CN210" s="1"/>
  <c r="CK210"/>
  <c r="CL210" s="1"/>
  <c r="CI210"/>
  <c r="CJ210" s="1"/>
  <c r="CG210"/>
  <c r="CH210" s="1"/>
  <c r="CE210"/>
  <c r="CF210" s="1"/>
  <c r="CC210"/>
  <c r="CD210" s="1"/>
  <c r="CB210"/>
  <c r="CP209"/>
  <c r="CO209"/>
  <c r="CN209"/>
  <c r="CM209"/>
  <c r="CL209"/>
  <c r="CK209"/>
  <c r="CJ209"/>
  <c r="CI209"/>
  <c r="CH209"/>
  <c r="CG209"/>
  <c r="CF209"/>
  <c r="CE209"/>
  <c r="CD209"/>
  <c r="CC209"/>
  <c r="CB209"/>
  <c r="CO208"/>
  <c r="CP208" s="1"/>
  <c r="CM208"/>
  <c r="CN208" s="1"/>
  <c r="CK208"/>
  <c r="CL208" s="1"/>
  <c r="CI208"/>
  <c r="CJ208" s="1"/>
  <c r="CG208"/>
  <c r="CH208" s="1"/>
  <c r="CE208"/>
  <c r="CF208" s="1"/>
  <c r="CC208"/>
  <c r="CD208" s="1"/>
  <c r="CB208"/>
  <c r="CP207"/>
  <c r="CO207"/>
  <c r="CN207"/>
  <c r="CM207"/>
  <c r="CL207"/>
  <c r="CK207"/>
  <c r="CJ207"/>
  <c r="CI207"/>
  <c r="CH207"/>
  <c r="CG207"/>
  <c r="CF207"/>
  <c r="CE207"/>
  <c r="CD207"/>
  <c r="CC207"/>
  <c r="CB207"/>
  <c r="CO206"/>
  <c r="CP206" s="1"/>
  <c r="CM206"/>
  <c r="CN206" s="1"/>
  <c r="CK206"/>
  <c r="CL206" s="1"/>
  <c r="CI206"/>
  <c r="CJ206" s="1"/>
  <c r="CG206"/>
  <c r="CH206" s="1"/>
  <c r="CE206"/>
  <c r="CF206" s="1"/>
  <c r="CC206"/>
  <c r="CD206" s="1"/>
  <c r="CB206"/>
  <c r="CP205"/>
  <c r="CO205"/>
  <c r="CN205"/>
  <c r="CM205"/>
  <c r="CL205"/>
  <c r="CK205"/>
  <c r="CJ205"/>
  <c r="CI205"/>
  <c r="CH205"/>
  <c r="CG205"/>
  <c r="CF205"/>
  <c r="CE205"/>
  <c r="CD205"/>
  <c r="CC205"/>
  <c r="CB205"/>
  <c r="CO204"/>
  <c r="CP204" s="1"/>
  <c r="CM204"/>
  <c r="CN204" s="1"/>
  <c r="CK204"/>
  <c r="CL204" s="1"/>
  <c r="CI204"/>
  <c r="CJ204" s="1"/>
  <c r="CG204"/>
  <c r="CH204" s="1"/>
  <c r="CE204"/>
  <c r="CF204" s="1"/>
  <c r="CC204"/>
  <c r="CD204" s="1"/>
  <c r="CB204"/>
  <c r="CP203"/>
  <c r="CO203"/>
  <c r="CN203"/>
  <c r="CM203"/>
  <c r="CL203"/>
  <c r="CK203"/>
  <c r="CJ203"/>
  <c r="CI203"/>
  <c r="CH203"/>
  <c r="CG203"/>
  <c r="CF203"/>
  <c r="CE203"/>
  <c r="CD203"/>
  <c r="CC203"/>
  <c r="CB203"/>
  <c r="CO202"/>
  <c r="CP202" s="1"/>
  <c r="CM202"/>
  <c r="CN202" s="1"/>
  <c r="CK202"/>
  <c r="CL202" s="1"/>
  <c r="CI202"/>
  <c r="CJ202" s="1"/>
  <c r="CG202"/>
  <c r="CH202" s="1"/>
  <c r="CE202"/>
  <c r="CF202" s="1"/>
  <c r="CC202"/>
  <c r="CD202" s="1"/>
  <c r="CB202"/>
  <c r="CP201"/>
  <c r="CO201"/>
  <c r="CN201"/>
  <c r="CM201"/>
  <c r="CL201"/>
  <c r="CK201"/>
  <c r="CJ201"/>
  <c r="CI201"/>
  <c r="CH201"/>
  <c r="CG201"/>
  <c r="CF201"/>
  <c r="CE201"/>
  <c r="CD201"/>
  <c r="CC201"/>
  <c r="CB201"/>
  <c r="CO200"/>
  <c r="CP200" s="1"/>
  <c r="CM200"/>
  <c r="CN200" s="1"/>
  <c r="CK200"/>
  <c r="CL200" s="1"/>
  <c r="CI200"/>
  <c r="CJ200" s="1"/>
  <c r="CG200"/>
  <c r="CH200" s="1"/>
  <c r="CE200"/>
  <c r="CF200" s="1"/>
  <c r="CC200"/>
  <c r="CD200" s="1"/>
  <c r="CB200"/>
  <c r="CP199"/>
  <c r="CO199"/>
  <c r="CN199"/>
  <c r="CM199"/>
  <c r="CL199"/>
  <c r="CK199"/>
  <c r="CJ199"/>
  <c r="CI199"/>
  <c r="CH199"/>
  <c r="CG199"/>
  <c r="CF199"/>
  <c r="CE199"/>
  <c r="CD199"/>
  <c r="CC199"/>
  <c r="CB199"/>
  <c r="CO198"/>
  <c r="CP198" s="1"/>
  <c r="CM198"/>
  <c r="CN198" s="1"/>
  <c r="CK198"/>
  <c r="CL198" s="1"/>
  <c r="CI198"/>
  <c r="CJ198" s="1"/>
  <c r="CG198"/>
  <c r="CH198" s="1"/>
  <c r="CE198"/>
  <c r="CF198" s="1"/>
  <c r="CC198"/>
  <c r="CD198" s="1"/>
  <c r="CB198"/>
  <c r="CP197"/>
  <c r="CO197"/>
  <c r="CN197"/>
  <c r="CM197"/>
  <c r="CL197"/>
  <c r="CK197"/>
  <c r="CJ197"/>
  <c r="CI197"/>
  <c r="CH197"/>
  <c r="CG197"/>
  <c r="CF197"/>
  <c r="CE197"/>
  <c r="CD197"/>
  <c r="CC197"/>
  <c r="CB197"/>
  <c r="CO196"/>
  <c r="CP196" s="1"/>
  <c r="CM196"/>
  <c r="CN196" s="1"/>
  <c r="CK196"/>
  <c r="CL196" s="1"/>
  <c r="CI196"/>
  <c r="CJ196" s="1"/>
  <c r="CG196"/>
  <c r="CH196" s="1"/>
  <c r="CE196"/>
  <c r="CF196" s="1"/>
  <c r="CC196"/>
  <c r="CD196" s="1"/>
  <c r="CB196"/>
  <c r="CP195"/>
  <c r="CO195"/>
  <c r="CN195"/>
  <c r="CM195"/>
  <c r="CL195"/>
  <c r="CK195"/>
  <c r="CJ195"/>
  <c r="CI195"/>
  <c r="CH195"/>
  <c r="CG195"/>
  <c r="CF195"/>
  <c r="CE195"/>
  <c r="CD195"/>
  <c r="CC195"/>
  <c r="CB195"/>
  <c r="CO194"/>
  <c r="CP194" s="1"/>
  <c r="CM194"/>
  <c r="CN194" s="1"/>
  <c r="CK194"/>
  <c r="CL194" s="1"/>
  <c r="CI194"/>
  <c r="CJ194" s="1"/>
  <c r="CG194"/>
  <c r="CH194" s="1"/>
  <c r="CE194"/>
  <c r="CF194" s="1"/>
  <c r="CC194"/>
  <c r="CD194" s="1"/>
  <c r="CB194"/>
  <c r="CP193"/>
  <c r="CO193"/>
  <c r="CN193"/>
  <c r="CM193"/>
  <c r="CL193"/>
  <c r="CK193"/>
  <c r="CJ193"/>
  <c r="CI193"/>
  <c r="CH193"/>
  <c r="CG193"/>
  <c r="CF193"/>
  <c r="CE193"/>
  <c r="CD193"/>
  <c r="CC193"/>
  <c r="CB193"/>
  <c r="CO192"/>
  <c r="CP192" s="1"/>
  <c r="CM192"/>
  <c r="CN192" s="1"/>
  <c r="CK192"/>
  <c r="CL192" s="1"/>
  <c r="CI192"/>
  <c r="CJ192" s="1"/>
  <c r="CG192"/>
  <c r="CH192" s="1"/>
  <c r="CE192"/>
  <c r="CF192" s="1"/>
  <c r="CC192"/>
  <c r="CD192" s="1"/>
  <c r="CB192"/>
  <c r="CP191"/>
  <c r="CO191"/>
  <c r="CN191"/>
  <c r="CM191"/>
  <c r="CL191"/>
  <c r="CK191"/>
  <c r="CJ191"/>
  <c r="CI191"/>
  <c r="CH191"/>
  <c r="CG191"/>
  <c r="CF191"/>
  <c r="CE191"/>
  <c r="CD191"/>
  <c r="CC191"/>
  <c r="CB191"/>
  <c r="CO190"/>
  <c r="CP190" s="1"/>
  <c r="CM190"/>
  <c r="CN190" s="1"/>
  <c r="CK190"/>
  <c r="CL190" s="1"/>
  <c r="CI190"/>
  <c r="CJ190" s="1"/>
  <c r="CG190"/>
  <c r="CH190" s="1"/>
  <c r="CE190"/>
  <c r="CF190" s="1"/>
  <c r="CC190"/>
  <c r="CD190" s="1"/>
  <c r="CB190"/>
  <c r="CP189"/>
  <c r="CO189"/>
  <c r="CN189"/>
  <c r="CM189"/>
  <c r="CL189"/>
  <c r="CK189"/>
  <c r="CJ189"/>
  <c r="CI189"/>
  <c r="CH189"/>
  <c r="CG189"/>
  <c r="CF189"/>
  <c r="CE189"/>
  <c r="CD189"/>
  <c r="CC189"/>
  <c r="CB189"/>
  <c r="CO188"/>
  <c r="CP188" s="1"/>
  <c r="CM188"/>
  <c r="CN188" s="1"/>
  <c r="CK188"/>
  <c r="CL188" s="1"/>
  <c r="CI188"/>
  <c r="CJ188" s="1"/>
  <c r="CG188"/>
  <c r="CH188" s="1"/>
  <c r="CE188"/>
  <c r="CF188" s="1"/>
  <c r="CC188"/>
  <c r="CD188" s="1"/>
  <c r="CB188"/>
  <c r="CP187"/>
  <c r="CO187"/>
  <c r="CN187"/>
  <c r="CM187"/>
  <c r="CL187"/>
  <c r="CK187"/>
  <c r="CJ187"/>
  <c r="CI187"/>
  <c r="CH187"/>
  <c r="CG187"/>
  <c r="CF187"/>
  <c r="CE187"/>
  <c r="CD187"/>
  <c r="CC187"/>
  <c r="CB187"/>
  <c r="CO186"/>
  <c r="CP186" s="1"/>
  <c r="CM186"/>
  <c r="CN186" s="1"/>
  <c r="CK186"/>
  <c r="CL186" s="1"/>
  <c r="CI186"/>
  <c r="CJ186" s="1"/>
  <c r="CG186"/>
  <c r="CH186" s="1"/>
  <c r="CE186"/>
  <c r="CF186" s="1"/>
  <c r="CC186"/>
  <c r="CD186" s="1"/>
  <c r="CB186"/>
  <c r="CP185"/>
  <c r="CO185"/>
  <c r="CN185"/>
  <c r="CM185"/>
  <c r="CL185"/>
  <c r="CK185"/>
  <c r="CJ185"/>
  <c r="CI185"/>
  <c r="CH185"/>
  <c r="CG185"/>
  <c r="CF185"/>
  <c r="CE185"/>
  <c r="CD185"/>
  <c r="CC185"/>
  <c r="CB185"/>
  <c r="CO184"/>
  <c r="CP184" s="1"/>
  <c r="CM184"/>
  <c r="CN184" s="1"/>
  <c r="CK184"/>
  <c r="CL184" s="1"/>
  <c r="CI184"/>
  <c r="CJ184" s="1"/>
  <c r="CG184"/>
  <c r="CH184" s="1"/>
  <c r="CE184"/>
  <c r="CF184" s="1"/>
  <c r="CC184"/>
  <c r="CD184" s="1"/>
  <c r="CB184"/>
  <c r="CP183"/>
  <c r="CO183"/>
  <c r="CN183"/>
  <c r="CM183"/>
  <c r="CL183"/>
  <c r="CK183"/>
  <c r="CJ183"/>
  <c r="CI183"/>
  <c r="CH183"/>
  <c r="CG183"/>
  <c r="CF183"/>
  <c r="CE183"/>
  <c r="CD183"/>
  <c r="CC183"/>
  <c r="CB183"/>
  <c r="CO182"/>
  <c r="CP182" s="1"/>
  <c r="CM182"/>
  <c r="CN182" s="1"/>
  <c r="CK182"/>
  <c r="CL182" s="1"/>
  <c r="CI182"/>
  <c r="CJ182" s="1"/>
  <c r="CG182"/>
  <c r="CH182" s="1"/>
  <c r="CE182"/>
  <c r="CF182" s="1"/>
  <c r="CC182"/>
  <c r="CD182" s="1"/>
  <c r="CB182"/>
  <c r="CP181"/>
  <c r="CO181"/>
  <c r="CN181"/>
  <c r="CM181"/>
  <c r="CL181"/>
  <c r="CK181"/>
  <c r="CJ181"/>
  <c r="CI181"/>
  <c r="CH181"/>
  <c r="CG181"/>
  <c r="CF181"/>
  <c r="CE181"/>
  <c r="CD181"/>
  <c r="CC181"/>
  <c r="CB181"/>
  <c r="CO180"/>
  <c r="CP180" s="1"/>
  <c r="CM180"/>
  <c r="CN180" s="1"/>
  <c r="CK180"/>
  <c r="CL180" s="1"/>
  <c r="CI180"/>
  <c r="CJ180" s="1"/>
  <c r="CG180"/>
  <c r="CH180" s="1"/>
  <c r="CE180"/>
  <c r="CF180" s="1"/>
  <c r="CC180"/>
  <c r="CD180" s="1"/>
  <c r="CB180"/>
  <c r="CP179"/>
  <c r="CO179"/>
  <c r="CN179"/>
  <c r="CM179"/>
  <c r="CL179"/>
  <c r="CK179"/>
  <c r="CJ179"/>
  <c r="CI179"/>
  <c r="CH179"/>
  <c r="CG179"/>
  <c r="CF179"/>
  <c r="CE179"/>
  <c r="CD179"/>
  <c r="CC179"/>
  <c r="CB179"/>
  <c r="CO178"/>
  <c r="CP178" s="1"/>
  <c r="CM178"/>
  <c r="CN178" s="1"/>
  <c r="CK178"/>
  <c r="CL178" s="1"/>
  <c r="CI178"/>
  <c r="CJ178" s="1"/>
  <c r="CG178"/>
  <c r="CH178" s="1"/>
  <c r="CE178"/>
  <c r="CF178" s="1"/>
  <c r="CC178"/>
  <c r="CD178" s="1"/>
  <c r="CB178"/>
  <c r="CP177"/>
  <c r="CO177"/>
  <c r="CN177"/>
  <c r="CM177"/>
  <c r="CL177"/>
  <c r="CK177"/>
  <c r="CJ177"/>
  <c r="CI177"/>
  <c r="CH177"/>
  <c r="CG177"/>
  <c r="CF177"/>
  <c r="CE177"/>
  <c r="CD177"/>
  <c r="CC177"/>
  <c r="CB177"/>
  <c r="CO176"/>
  <c r="CP176" s="1"/>
  <c r="CM176"/>
  <c r="CN176" s="1"/>
  <c r="CK176"/>
  <c r="CL176" s="1"/>
  <c r="CI176"/>
  <c r="CJ176" s="1"/>
  <c r="CG176"/>
  <c r="CH176" s="1"/>
  <c r="CE176"/>
  <c r="CF176" s="1"/>
  <c r="CC176"/>
  <c r="CD176" s="1"/>
  <c r="CB176"/>
  <c r="CP175"/>
  <c r="CO175"/>
  <c r="CN175"/>
  <c r="CM175"/>
  <c r="CL175"/>
  <c r="CK175"/>
  <c r="CJ175"/>
  <c r="CI175"/>
  <c r="CH175"/>
  <c r="CG175"/>
  <c r="CF175"/>
  <c r="CE175"/>
  <c r="CD175"/>
  <c r="CC175"/>
  <c r="CB175"/>
  <c r="CO174"/>
  <c r="CP174" s="1"/>
  <c r="CM174"/>
  <c r="CN174" s="1"/>
  <c r="CK174"/>
  <c r="CL174" s="1"/>
  <c r="CI174"/>
  <c r="CJ174" s="1"/>
  <c r="CG174"/>
  <c r="CH174" s="1"/>
  <c r="CE174"/>
  <c r="CF174" s="1"/>
  <c r="CC174"/>
  <c r="CD174" s="1"/>
  <c r="CB174"/>
  <c r="CP173"/>
  <c r="CO173"/>
  <c r="CN173"/>
  <c r="CM173"/>
  <c r="CL173"/>
  <c r="CK173"/>
  <c r="CJ173"/>
  <c r="CI173"/>
  <c r="CH173"/>
  <c r="CG173"/>
  <c r="CF173"/>
  <c r="CE173"/>
  <c r="CD173"/>
  <c r="CC173"/>
  <c r="CB173"/>
  <c r="CO172"/>
  <c r="CP172" s="1"/>
  <c r="CM172"/>
  <c r="CN172" s="1"/>
  <c r="CK172"/>
  <c r="CL172" s="1"/>
  <c r="CI172"/>
  <c r="CJ172" s="1"/>
  <c r="CG172"/>
  <c r="CH172" s="1"/>
  <c r="CE172"/>
  <c r="CF172" s="1"/>
  <c r="CC172"/>
  <c r="CD172" s="1"/>
  <c r="CB172"/>
  <c r="CP171"/>
  <c r="CO171"/>
  <c r="CN171"/>
  <c r="CM171"/>
  <c r="CL171"/>
  <c r="CK171"/>
  <c r="CJ171"/>
  <c r="CI171"/>
  <c r="CH171"/>
  <c r="CG171"/>
  <c r="CF171"/>
  <c r="CE171"/>
  <c r="CD171"/>
  <c r="CC171"/>
  <c r="CB171"/>
  <c r="CO170"/>
  <c r="CP170" s="1"/>
  <c r="CM170"/>
  <c r="CN170" s="1"/>
  <c r="CK170"/>
  <c r="CL170" s="1"/>
  <c r="CI170"/>
  <c r="CJ170" s="1"/>
  <c r="CG170"/>
  <c r="CH170" s="1"/>
  <c r="CE170"/>
  <c r="CF170" s="1"/>
  <c r="CC170"/>
  <c r="CD170" s="1"/>
  <c r="CB170"/>
  <c r="CP169"/>
  <c r="CO169"/>
  <c r="CN169"/>
  <c r="CM169"/>
  <c r="CL169"/>
  <c r="CK169"/>
  <c r="CJ169"/>
  <c r="CI169"/>
  <c r="CH169"/>
  <c r="CG169"/>
  <c r="CF169"/>
  <c r="CE169"/>
  <c r="CD169"/>
  <c r="CC169"/>
  <c r="CB169"/>
  <c r="CO168"/>
  <c r="CP168" s="1"/>
  <c r="CM168"/>
  <c r="CN168" s="1"/>
  <c r="CK168"/>
  <c r="CL168" s="1"/>
  <c r="CI168"/>
  <c r="CJ168" s="1"/>
  <c r="CG168"/>
  <c r="CH168" s="1"/>
  <c r="CE168"/>
  <c r="CF168" s="1"/>
  <c r="CC168"/>
  <c r="CD168" s="1"/>
  <c r="CB168"/>
  <c r="CP167"/>
  <c r="CO167"/>
  <c r="CN167"/>
  <c r="CM167"/>
  <c r="CL167"/>
  <c r="CK167"/>
  <c r="CJ167"/>
  <c r="CI167"/>
  <c r="CH167"/>
  <c r="CG167"/>
  <c r="CF167"/>
  <c r="CE167"/>
  <c r="CD167"/>
  <c r="CC167"/>
  <c r="CB167"/>
  <c r="CO166"/>
  <c r="CP166" s="1"/>
  <c r="CM166"/>
  <c r="CN166" s="1"/>
  <c r="CK166"/>
  <c r="CL166" s="1"/>
  <c r="CI166"/>
  <c r="CJ166" s="1"/>
  <c r="CG166"/>
  <c r="CH166" s="1"/>
  <c r="CE166"/>
  <c r="CF166" s="1"/>
  <c r="CC166"/>
  <c r="CD166" s="1"/>
  <c r="CB166"/>
  <c r="CP165"/>
  <c r="CO165"/>
  <c r="CN165"/>
  <c r="CM165"/>
  <c r="CL165"/>
  <c r="CK165"/>
  <c r="CJ165"/>
  <c r="CI165"/>
  <c r="CH165"/>
  <c r="CG165"/>
  <c r="CF165"/>
  <c r="CE165"/>
  <c r="CD165"/>
  <c r="CC165"/>
  <c r="CB165"/>
  <c r="CO164"/>
  <c r="CP164" s="1"/>
  <c r="CM164"/>
  <c r="CN164" s="1"/>
  <c r="CK164"/>
  <c r="CL164" s="1"/>
  <c r="CI164"/>
  <c r="CJ164" s="1"/>
  <c r="CG164"/>
  <c r="CH164" s="1"/>
  <c r="CE164"/>
  <c r="CF164" s="1"/>
  <c r="CC164"/>
  <c r="CD164" s="1"/>
  <c r="CB164"/>
  <c r="CP163"/>
  <c r="CO163"/>
  <c r="CN163"/>
  <c r="CM163"/>
  <c r="CL163"/>
  <c r="CK163"/>
  <c r="CJ163"/>
  <c r="CI163"/>
  <c r="CH163"/>
  <c r="CG163"/>
  <c r="CF163"/>
  <c r="CE163"/>
  <c r="CD163"/>
  <c r="CC163"/>
  <c r="CB163"/>
  <c r="CO162"/>
  <c r="CP162" s="1"/>
  <c r="CM162"/>
  <c r="CN162" s="1"/>
  <c r="CK162"/>
  <c r="CL162" s="1"/>
  <c r="CI162"/>
  <c r="CJ162" s="1"/>
  <c r="CG162"/>
  <c r="CH162" s="1"/>
  <c r="CE162"/>
  <c r="CF162" s="1"/>
  <c r="CC162"/>
  <c r="CD162" s="1"/>
  <c r="CB162"/>
  <c r="CP161"/>
  <c r="CO161"/>
  <c r="CN161"/>
  <c r="CM161"/>
  <c r="CL161"/>
  <c r="CK161"/>
  <c r="CJ161"/>
  <c r="CI161"/>
  <c r="CH161"/>
  <c r="CG161"/>
  <c r="CF161"/>
  <c r="CE161"/>
  <c r="CD161"/>
  <c r="CC161"/>
  <c r="CB161"/>
  <c r="CO160"/>
  <c r="CP160" s="1"/>
  <c r="CM160"/>
  <c r="CN160" s="1"/>
  <c r="CK160"/>
  <c r="CL160" s="1"/>
  <c r="CI160"/>
  <c r="CJ160" s="1"/>
  <c r="CG160"/>
  <c r="CH160" s="1"/>
  <c r="CE160"/>
  <c r="CF160" s="1"/>
  <c r="CC160"/>
  <c r="CD160" s="1"/>
  <c r="CB160"/>
  <c r="CP159"/>
  <c r="CO159"/>
  <c r="CN159"/>
  <c r="CM159"/>
  <c r="CL159"/>
  <c r="CK159"/>
  <c r="CJ159"/>
  <c r="CI159"/>
  <c r="CH159"/>
  <c r="CG159"/>
  <c r="CF159"/>
  <c r="CE159"/>
  <c r="CD159"/>
  <c r="CC159"/>
  <c r="CB159"/>
  <c r="CO158"/>
  <c r="CP158" s="1"/>
  <c r="CM158"/>
  <c r="CN158" s="1"/>
  <c r="CK158"/>
  <c r="CL158" s="1"/>
  <c r="CI158"/>
  <c r="CJ158" s="1"/>
  <c r="CG158"/>
  <c r="CH158" s="1"/>
  <c r="CE158"/>
  <c r="CF158" s="1"/>
  <c r="CC158"/>
  <c r="CD158" s="1"/>
  <c r="CB158"/>
  <c r="CP157"/>
  <c r="CO157"/>
  <c r="CN157"/>
  <c r="CM157"/>
  <c r="CL157"/>
  <c r="CK157"/>
  <c r="CJ157"/>
  <c r="CI157"/>
  <c r="CH157"/>
  <c r="CG157"/>
  <c r="CF157"/>
  <c r="CE157"/>
  <c r="CD157"/>
  <c r="CC157"/>
  <c r="CB157"/>
  <c r="CO156"/>
  <c r="CP156" s="1"/>
  <c r="CM156"/>
  <c r="CN156" s="1"/>
  <c r="CK156"/>
  <c r="CL156" s="1"/>
  <c r="CI156"/>
  <c r="CJ156" s="1"/>
  <c r="CG156"/>
  <c r="CH156" s="1"/>
  <c r="CE156"/>
  <c r="CF156" s="1"/>
  <c r="CC156"/>
  <c r="CD156" s="1"/>
  <c r="CB156"/>
  <c r="CP155"/>
  <c r="CO155"/>
  <c r="CN155"/>
  <c r="CM155"/>
  <c r="CL155"/>
  <c r="CK155"/>
  <c r="CJ155"/>
  <c r="CI155"/>
  <c r="CH155"/>
  <c r="CG155"/>
  <c r="CF155"/>
  <c r="CE155"/>
  <c r="CD155"/>
  <c r="CC155"/>
  <c r="CB155"/>
  <c r="CO154"/>
  <c r="CP154" s="1"/>
  <c r="CM154"/>
  <c r="CN154" s="1"/>
  <c r="CK154"/>
  <c r="CL154" s="1"/>
  <c r="CI154"/>
  <c r="CJ154" s="1"/>
  <c r="CG154"/>
  <c r="CH154" s="1"/>
  <c r="CE154"/>
  <c r="CF154" s="1"/>
  <c r="CC154"/>
  <c r="CD154" s="1"/>
  <c r="CB154"/>
  <c r="CP153"/>
  <c r="CO153"/>
  <c r="CN153"/>
  <c r="CM153"/>
  <c r="CL153"/>
  <c r="CK153"/>
  <c r="CJ153"/>
  <c r="CI153"/>
  <c r="CH153"/>
  <c r="CG153"/>
  <c r="CF153"/>
  <c r="CE153"/>
  <c r="CD153"/>
  <c r="CC153"/>
  <c r="CB153"/>
  <c r="CO152"/>
  <c r="CP152" s="1"/>
  <c r="CM152"/>
  <c r="CN152" s="1"/>
  <c r="CK152"/>
  <c r="CL152" s="1"/>
  <c r="CI152"/>
  <c r="CJ152" s="1"/>
  <c r="CG152"/>
  <c r="CH152" s="1"/>
  <c r="CE152"/>
  <c r="CF152" s="1"/>
  <c r="CC152"/>
  <c r="CD152" s="1"/>
  <c r="CB152"/>
  <c r="CP151"/>
  <c r="CO151"/>
  <c r="CN151"/>
  <c r="CM151"/>
  <c r="CL151"/>
  <c r="CK151"/>
  <c r="CJ151"/>
  <c r="CI151"/>
  <c r="CH151"/>
  <c r="CG151"/>
  <c r="CF151"/>
  <c r="CE151"/>
  <c r="CD151"/>
  <c r="CC151"/>
  <c r="CB151"/>
  <c r="CO150"/>
  <c r="CP150" s="1"/>
  <c r="CM150"/>
  <c r="CN150" s="1"/>
  <c r="CK150"/>
  <c r="CL150" s="1"/>
  <c r="CI150"/>
  <c r="CJ150" s="1"/>
  <c r="CG150"/>
  <c r="CH150" s="1"/>
  <c r="CE150"/>
  <c r="CF150" s="1"/>
  <c r="CC150"/>
  <c r="CD150" s="1"/>
  <c r="CB150"/>
  <c r="CP149"/>
  <c r="CO149"/>
  <c r="CN149"/>
  <c r="CM149"/>
  <c r="CL149"/>
  <c r="CK149"/>
  <c r="CJ149"/>
  <c r="CI149"/>
  <c r="CH149"/>
  <c r="CG149"/>
  <c r="CF149"/>
  <c r="CE149"/>
  <c r="CD149"/>
  <c r="CC149"/>
  <c r="CB149"/>
  <c r="CO148"/>
  <c r="CP148" s="1"/>
  <c r="CM148"/>
  <c r="CN148" s="1"/>
  <c r="CK148"/>
  <c r="CL148" s="1"/>
  <c r="CI148"/>
  <c r="CJ148" s="1"/>
  <c r="CG148"/>
  <c r="CH148" s="1"/>
  <c r="CE148"/>
  <c r="CF148" s="1"/>
  <c r="CC148"/>
  <c r="CD148" s="1"/>
  <c r="CB148"/>
  <c r="CP147"/>
  <c r="CO147"/>
  <c r="CN147"/>
  <c r="CM147"/>
  <c r="CL147"/>
  <c r="CK147"/>
  <c r="CJ147"/>
  <c r="CI147"/>
  <c r="CH147"/>
  <c r="CG147"/>
  <c r="CF147"/>
  <c r="CE147"/>
  <c r="CD147"/>
  <c r="CC147"/>
  <c r="CB147"/>
  <c r="CO146"/>
  <c r="CP146" s="1"/>
  <c r="CM146"/>
  <c r="CN146" s="1"/>
  <c r="CK146"/>
  <c r="CL146" s="1"/>
  <c r="CI146"/>
  <c r="CJ146" s="1"/>
  <c r="CG146"/>
  <c r="CH146" s="1"/>
  <c r="CE146"/>
  <c r="CF146" s="1"/>
  <c r="CC146"/>
  <c r="CD146" s="1"/>
  <c r="CB146"/>
  <c r="CP145"/>
  <c r="CO145"/>
  <c r="CN145"/>
  <c r="CM145"/>
  <c r="CL145"/>
  <c r="CK145"/>
  <c r="CJ145"/>
  <c r="CI145"/>
  <c r="CH145"/>
  <c r="CG145"/>
  <c r="CF145"/>
  <c r="CE145"/>
  <c r="CD145"/>
  <c r="CC145"/>
  <c r="CB145"/>
  <c r="CO144"/>
  <c r="CP144" s="1"/>
  <c r="CM144"/>
  <c r="CN144" s="1"/>
  <c r="CK144"/>
  <c r="CL144" s="1"/>
  <c r="CI144"/>
  <c r="CJ144" s="1"/>
  <c r="CG144"/>
  <c r="CH144" s="1"/>
  <c r="CE144"/>
  <c r="CF144" s="1"/>
  <c r="CC144"/>
  <c r="CD144" s="1"/>
  <c r="CB144"/>
  <c r="CP143"/>
  <c r="CO143"/>
  <c r="CN143"/>
  <c r="CM143"/>
  <c r="CL143"/>
  <c r="CK143"/>
  <c r="CJ143"/>
  <c r="CI143"/>
  <c r="CH143"/>
  <c r="CG143"/>
  <c r="CF143"/>
  <c r="CE143"/>
  <c r="CD143"/>
  <c r="CC143"/>
  <c r="CB143"/>
  <c r="CO142"/>
  <c r="CP142" s="1"/>
  <c r="CM142"/>
  <c r="CN142" s="1"/>
  <c r="CK142"/>
  <c r="CL142" s="1"/>
  <c r="CI142"/>
  <c r="CJ142" s="1"/>
  <c r="CG142"/>
  <c r="CH142" s="1"/>
  <c r="CE142"/>
  <c r="CF142" s="1"/>
  <c r="CC142"/>
  <c r="CD142" s="1"/>
  <c r="CB142"/>
  <c r="CP141"/>
  <c r="CO141"/>
  <c r="CN141"/>
  <c r="CM141"/>
  <c r="CL141"/>
  <c r="CK141"/>
  <c r="CJ141"/>
  <c r="CI141"/>
  <c r="CH141"/>
  <c r="CG141"/>
  <c r="CF141"/>
  <c r="CE141"/>
  <c r="CD141"/>
  <c r="CC141"/>
  <c r="CB141"/>
  <c r="CO140"/>
  <c r="CP140" s="1"/>
  <c r="CM140"/>
  <c r="CN140" s="1"/>
  <c r="CK140"/>
  <c r="CL140" s="1"/>
  <c r="CI140"/>
  <c r="CJ140" s="1"/>
  <c r="CG140"/>
  <c r="CH140" s="1"/>
  <c r="CE140"/>
  <c r="CF140" s="1"/>
  <c r="CC140"/>
  <c r="CD140" s="1"/>
  <c r="CB140"/>
  <c r="CP139"/>
  <c r="CO139"/>
  <c r="CN139"/>
  <c r="CM139"/>
  <c r="CL139"/>
  <c r="CK139"/>
  <c r="CJ139"/>
  <c r="CI139"/>
  <c r="CH139"/>
  <c r="CG139"/>
  <c r="CF139"/>
  <c r="CE139"/>
  <c r="CD139"/>
  <c r="CC139"/>
  <c r="CB139"/>
  <c r="CO138"/>
  <c r="CP138" s="1"/>
  <c r="CM138"/>
  <c r="CN138" s="1"/>
  <c r="CK138"/>
  <c r="CL138" s="1"/>
  <c r="CI138"/>
  <c r="CJ138" s="1"/>
  <c r="CG138"/>
  <c r="CH138" s="1"/>
  <c r="CE138"/>
  <c r="CF138" s="1"/>
  <c r="CC138"/>
  <c r="CD138" s="1"/>
  <c r="CB138"/>
  <c r="CP137"/>
  <c r="CO137"/>
  <c r="CN137"/>
  <c r="CM137"/>
  <c r="CL137"/>
  <c r="CK137"/>
  <c r="CJ137"/>
  <c r="CI137"/>
  <c r="CH137"/>
  <c r="CG137"/>
  <c r="CF137"/>
  <c r="CE137"/>
  <c r="CD137"/>
  <c r="CC137"/>
  <c r="CB137"/>
  <c r="CO136"/>
  <c r="CP136" s="1"/>
  <c r="CM136"/>
  <c r="CN136" s="1"/>
  <c r="CK136"/>
  <c r="CL136" s="1"/>
  <c r="CI136"/>
  <c r="CJ136" s="1"/>
  <c r="CG136"/>
  <c r="CH136" s="1"/>
  <c r="CE136"/>
  <c r="CF136" s="1"/>
  <c r="CC136"/>
  <c r="CD136" s="1"/>
  <c r="CB136"/>
  <c r="CP135"/>
  <c r="CO135"/>
  <c r="CN135"/>
  <c r="CM135"/>
  <c r="CL135"/>
  <c r="CK135"/>
  <c r="CJ135"/>
  <c r="CI135"/>
  <c r="CH135"/>
  <c r="CG135"/>
  <c r="CF135"/>
  <c r="CE135"/>
  <c r="CD135"/>
  <c r="CC135"/>
  <c r="CB135"/>
  <c r="CO134"/>
  <c r="CP134" s="1"/>
  <c r="CM134"/>
  <c r="CN134" s="1"/>
  <c r="CK134"/>
  <c r="CL134" s="1"/>
  <c r="CI134"/>
  <c r="CJ134" s="1"/>
  <c r="CG134"/>
  <c r="CH134" s="1"/>
  <c r="CE134"/>
  <c r="CF134" s="1"/>
  <c r="CC134"/>
  <c r="CD134" s="1"/>
  <c r="CB134"/>
  <c r="CP133"/>
  <c r="CO133"/>
  <c r="CN133"/>
  <c r="CM133"/>
  <c r="CL133"/>
  <c r="CK133"/>
  <c r="CJ133"/>
  <c r="CI133"/>
  <c r="CH133"/>
  <c r="CG133"/>
  <c r="CF133"/>
  <c r="CE133"/>
  <c r="CD133"/>
  <c r="CC133"/>
  <c r="CB133"/>
  <c r="CO132"/>
  <c r="CP132" s="1"/>
  <c r="CM132"/>
  <c r="CN132" s="1"/>
  <c r="CK132"/>
  <c r="CL132" s="1"/>
  <c r="CI132"/>
  <c r="CJ132" s="1"/>
  <c r="CG132"/>
  <c r="CH132" s="1"/>
  <c r="CE132"/>
  <c r="CF132" s="1"/>
  <c r="CC132"/>
  <c r="CD132" s="1"/>
  <c r="CB132"/>
  <c r="CP131"/>
  <c r="CO131"/>
  <c r="CN131"/>
  <c r="CM131"/>
  <c r="CL131"/>
  <c r="CK131"/>
  <c r="CJ131"/>
  <c r="CI131"/>
  <c r="CH131"/>
  <c r="CG131"/>
  <c r="CF131"/>
  <c r="CE131"/>
  <c r="CD131"/>
  <c r="CC131"/>
  <c r="CB131"/>
  <c r="CO130"/>
  <c r="CP130" s="1"/>
  <c r="CM130"/>
  <c r="CN130" s="1"/>
  <c r="CK130"/>
  <c r="CL130" s="1"/>
  <c r="CI130"/>
  <c r="CJ130" s="1"/>
  <c r="CG130"/>
  <c r="CH130" s="1"/>
  <c r="CE130"/>
  <c r="CF130" s="1"/>
  <c r="CC130"/>
  <c r="CD130" s="1"/>
  <c r="CB130"/>
  <c r="CP129"/>
  <c r="CO129"/>
  <c r="CN129"/>
  <c r="CM129"/>
  <c r="CL129"/>
  <c r="CK129"/>
  <c r="CJ129"/>
  <c r="CI129"/>
  <c r="CH129"/>
  <c r="CG129"/>
  <c r="CF129"/>
  <c r="CE129"/>
  <c r="CD129"/>
  <c r="CC129"/>
  <c r="CB129"/>
  <c r="CO128"/>
  <c r="CP128" s="1"/>
  <c r="CM128"/>
  <c r="CN128" s="1"/>
  <c r="CK128"/>
  <c r="CL128" s="1"/>
  <c r="CI128"/>
  <c r="CJ128" s="1"/>
  <c r="CG128"/>
  <c r="CH128" s="1"/>
  <c r="CE128"/>
  <c r="CF128" s="1"/>
  <c r="CC128"/>
  <c r="CD128" s="1"/>
  <c r="CB128"/>
  <c r="CP127"/>
  <c r="CO127"/>
  <c r="CN127"/>
  <c r="CM127"/>
  <c r="CL127"/>
  <c r="CK127"/>
  <c r="CJ127"/>
  <c r="CI127"/>
  <c r="CH127"/>
  <c r="CG127"/>
  <c r="CF127"/>
  <c r="CE127"/>
  <c r="CD127"/>
  <c r="CC127"/>
  <c r="CB127"/>
  <c r="CM126"/>
  <c r="CN126" s="1"/>
  <c r="CK126"/>
  <c r="CL126" s="1"/>
  <c r="CI126"/>
  <c r="CJ126" s="1"/>
  <c r="CG126"/>
  <c r="CH126" s="1"/>
  <c r="CE126"/>
  <c r="CF126" s="1"/>
  <c r="CC126"/>
  <c r="CD126" s="1"/>
  <c r="CB126"/>
  <c r="CN125"/>
  <c r="CM125"/>
  <c r="CL125"/>
  <c r="CK125"/>
  <c r="CJ125"/>
  <c r="CI125"/>
  <c r="CH125"/>
  <c r="CG125"/>
  <c r="CF125"/>
  <c r="CE125"/>
  <c r="CD125"/>
  <c r="CC125"/>
  <c r="CB125"/>
  <c r="CM124"/>
  <c r="CN124" s="1"/>
  <c r="CK124"/>
  <c r="CL124" s="1"/>
  <c r="CI124"/>
  <c r="CJ124" s="1"/>
  <c r="CG124"/>
  <c r="CH124" s="1"/>
  <c r="CE124"/>
  <c r="CF124" s="1"/>
  <c r="CC124"/>
  <c r="CD124" s="1"/>
  <c r="CB124"/>
  <c r="CN123"/>
  <c r="CM123"/>
  <c r="CL123"/>
  <c r="CK123"/>
  <c r="CJ123"/>
  <c r="CI123"/>
  <c r="CH123"/>
  <c r="CG123"/>
  <c r="CF123"/>
  <c r="CE123"/>
  <c r="CD123"/>
  <c r="CC123"/>
  <c r="CB123"/>
  <c r="CM122"/>
  <c r="CN122" s="1"/>
  <c r="CK122"/>
  <c r="CL122" s="1"/>
  <c r="CI122"/>
  <c r="CJ122" s="1"/>
  <c r="CG122"/>
  <c r="CH122" s="1"/>
  <c r="CE122"/>
  <c r="CF122" s="1"/>
  <c r="CC122"/>
  <c r="CD122" s="1"/>
  <c r="CB122"/>
  <c r="CN121"/>
  <c r="CM121"/>
  <c r="CL121"/>
  <c r="CK121"/>
  <c r="CJ121"/>
  <c r="CI121"/>
  <c r="CH121"/>
  <c r="CG121"/>
  <c r="CF121"/>
  <c r="CE121"/>
  <c r="CD121"/>
  <c r="CC121"/>
  <c r="CB121"/>
  <c r="CM120"/>
  <c r="CN120" s="1"/>
  <c r="CK120"/>
  <c r="CL120" s="1"/>
  <c r="CI120"/>
  <c r="CJ120" s="1"/>
  <c r="CG120"/>
  <c r="CH120" s="1"/>
  <c r="CE120"/>
  <c r="CF120" s="1"/>
  <c r="CC120"/>
  <c r="CD120" s="1"/>
  <c r="CB120"/>
  <c r="CN119"/>
  <c r="CM119"/>
  <c r="CL119"/>
  <c r="CK119"/>
  <c r="CJ119"/>
  <c r="CI119"/>
  <c r="CH119"/>
  <c r="CG119"/>
  <c r="CF119"/>
  <c r="CE119"/>
  <c r="CD119"/>
  <c r="CC119"/>
  <c r="CB119"/>
  <c r="CM118"/>
  <c r="CN118" s="1"/>
  <c r="CK118"/>
  <c r="CL118" s="1"/>
  <c r="CI118"/>
  <c r="CJ118" s="1"/>
  <c r="CG118"/>
  <c r="CH118" s="1"/>
  <c r="CE118"/>
  <c r="CF118" s="1"/>
  <c r="CC118"/>
  <c r="CD118" s="1"/>
  <c r="CB118"/>
  <c r="CN117"/>
  <c r="CM117"/>
  <c r="CL117"/>
  <c r="CK117"/>
  <c r="CJ117"/>
  <c r="CI117"/>
  <c r="CH117"/>
  <c r="CG117"/>
  <c r="CF117"/>
  <c r="CE117"/>
  <c r="CD117"/>
  <c r="CC117"/>
  <c r="CB117"/>
  <c r="CM116"/>
  <c r="CN116" s="1"/>
  <c r="CK116"/>
  <c r="CL116" s="1"/>
  <c r="CI116"/>
  <c r="CJ116" s="1"/>
  <c r="CG116"/>
  <c r="CH116" s="1"/>
  <c r="CE116"/>
  <c r="CF116" s="1"/>
  <c r="CC116"/>
  <c r="CD116" s="1"/>
  <c r="CB116"/>
  <c r="CN115"/>
  <c r="CM115"/>
  <c r="CL115"/>
  <c r="CK115"/>
  <c r="CJ115"/>
  <c r="CI115"/>
  <c r="CH115"/>
  <c r="CG115"/>
  <c r="CF115"/>
  <c r="CE115"/>
  <c r="CD115"/>
  <c r="CC115"/>
  <c r="CB115"/>
  <c r="CM114"/>
  <c r="CN114" s="1"/>
  <c r="CK114"/>
  <c r="CL114" s="1"/>
  <c r="CI114"/>
  <c r="CJ114" s="1"/>
  <c r="CG114"/>
  <c r="CH114" s="1"/>
  <c r="CE114"/>
  <c r="CF114" s="1"/>
  <c r="CD114"/>
  <c r="CC114"/>
  <c r="CB114"/>
  <c r="CN113"/>
  <c r="CM113"/>
  <c r="CK113"/>
  <c r="CL113" s="1"/>
  <c r="CJ113"/>
  <c r="CI113"/>
  <c r="CG113"/>
  <c r="CH113" s="1"/>
  <c r="CF113"/>
  <c r="CE113"/>
  <c r="CC113"/>
  <c r="CD113" s="1"/>
  <c r="CB113"/>
  <c r="CN112"/>
  <c r="CM112"/>
  <c r="CK112"/>
  <c r="CL112" s="1"/>
  <c r="CI112"/>
  <c r="CJ112" s="1"/>
  <c r="CG112"/>
  <c r="CH112" s="1"/>
  <c r="CE112"/>
  <c r="CF112" s="1"/>
  <c r="CC112"/>
  <c r="CD112" s="1"/>
  <c r="CB112"/>
  <c r="CN111"/>
  <c r="CM111"/>
  <c r="CL111"/>
  <c r="CK111"/>
  <c r="CJ111"/>
  <c r="CI111"/>
  <c r="CH111"/>
  <c r="CG111"/>
  <c r="CF111"/>
  <c r="CE111"/>
  <c r="CD111"/>
  <c r="CC111"/>
  <c r="CB111"/>
  <c r="CM110"/>
  <c r="CN110" s="1"/>
  <c r="CL110"/>
  <c r="CK110"/>
  <c r="CI110"/>
  <c r="CJ110" s="1"/>
  <c r="CG110"/>
  <c r="CH110" s="1"/>
  <c r="CE110"/>
  <c r="CF110" s="1"/>
  <c r="CC110"/>
  <c r="CD110" s="1"/>
  <c r="CB110"/>
  <c r="CM109"/>
  <c r="CN109" s="1"/>
  <c r="CK109"/>
  <c r="CL109" s="1"/>
  <c r="CI109"/>
  <c r="CJ109" s="1"/>
  <c r="CG109"/>
  <c r="CH109" s="1"/>
  <c r="CE109"/>
  <c r="CF109" s="1"/>
  <c r="CC109"/>
  <c r="CD109" s="1"/>
  <c r="CB109"/>
  <c r="CM108"/>
  <c r="CN108" s="1"/>
  <c r="CL108"/>
  <c r="CK108"/>
  <c r="CI108"/>
  <c r="CJ108" s="1"/>
  <c r="CH108"/>
  <c r="CG108"/>
  <c r="CE108"/>
  <c r="CF108" s="1"/>
  <c r="CD108"/>
  <c r="CC108"/>
  <c r="CB108"/>
  <c r="CM107"/>
  <c r="CN107" s="1"/>
  <c r="CK107"/>
  <c r="CL107" s="1"/>
  <c r="CI107"/>
  <c r="CJ107" s="1"/>
  <c r="CG107"/>
  <c r="CH107" s="1"/>
  <c r="CE107"/>
  <c r="CF107" s="1"/>
  <c r="CC107"/>
  <c r="CD107" s="1"/>
  <c r="CB107"/>
  <c r="CN106"/>
  <c r="CM106"/>
  <c r="CK106"/>
  <c r="CL106" s="1"/>
  <c r="CJ106"/>
  <c r="CI106"/>
  <c r="CG106"/>
  <c r="CH106" s="1"/>
  <c r="CF106"/>
  <c r="CE106"/>
  <c r="CC106"/>
  <c r="CD106" s="1"/>
  <c r="CB106"/>
  <c r="CM105"/>
  <c r="CN105" s="1"/>
  <c r="CK105"/>
  <c r="CL105" s="1"/>
  <c r="CI105"/>
  <c r="CJ105" s="1"/>
  <c r="CG105"/>
  <c r="CH105" s="1"/>
  <c r="CE105"/>
  <c r="CF105" s="1"/>
  <c r="CC105"/>
  <c r="CD105" s="1"/>
  <c r="CB105"/>
  <c r="CM104"/>
  <c r="CN104" s="1"/>
  <c r="CL104"/>
  <c r="CK104"/>
  <c r="CI104"/>
  <c r="CJ104" s="1"/>
  <c r="CH104"/>
  <c r="CG104"/>
  <c r="CE104"/>
  <c r="CF104" s="1"/>
  <c r="CD104"/>
  <c r="CC104"/>
  <c r="CB104"/>
  <c r="CM103"/>
  <c r="CN103" s="1"/>
  <c r="CK103"/>
  <c r="CL103" s="1"/>
  <c r="CI103"/>
  <c r="CJ103" s="1"/>
  <c r="CG103"/>
  <c r="CH103" s="1"/>
  <c r="CE103"/>
  <c r="CF103" s="1"/>
  <c r="CC103"/>
  <c r="CD103" s="1"/>
  <c r="CB103"/>
  <c r="CN102"/>
  <c r="CM102"/>
  <c r="CK102"/>
  <c r="CL102" s="1"/>
  <c r="CJ102"/>
  <c r="CI102"/>
  <c r="CG102"/>
  <c r="CH102" s="1"/>
  <c r="CF102"/>
  <c r="CE102"/>
  <c r="CC102"/>
  <c r="CD102" s="1"/>
  <c r="CB102"/>
  <c r="CM101"/>
  <c r="CN101" s="1"/>
  <c r="CK101"/>
  <c r="CL101" s="1"/>
  <c r="CI101"/>
  <c r="CJ101" s="1"/>
  <c r="CG101"/>
  <c r="CH101" s="1"/>
  <c r="CE101"/>
  <c r="CF101" s="1"/>
  <c r="CC101"/>
  <c r="CD101" s="1"/>
  <c r="CB101"/>
  <c r="CM100"/>
  <c r="CN100" s="1"/>
  <c r="CL100"/>
  <c r="CK100"/>
  <c r="CI100"/>
  <c r="CJ100" s="1"/>
  <c r="CH100"/>
  <c r="CG100"/>
  <c r="CE100"/>
  <c r="CF100" s="1"/>
  <c r="CD100"/>
  <c r="CC100"/>
  <c r="CB100"/>
  <c r="CM99"/>
  <c r="CN99" s="1"/>
  <c r="CK99"/>
  <c r="CL99" s="1"/>
  <c r="CI99"/>
  <c r="CJ99" s="1"/>
  <c r="CG99"/>
  <c r="CH99" s="1"/>
  <c r="CE99"/>
  <c r="CF99" s="1"/>
  <c r="CC99"/>
  <c r="CD99" s="1"/>
  <c r="CB99"/>
  <c r="CN98"/>
  <c r="CM98"/>
  <c r="CK98"/>
  <c r="CL98" s="1"/>
  <c r="CJ98"/>
  <c r="CI98"/>
  <c r="CG98"/>
  <c r="CH98" s="1"/>
  <c r="CF98"/>
  <c r="CE98"/>
  <c r="CC98"/>
  <c r="CD98" s="1"/>
  <c r="CB98"/>
  <c r="CM97"/>
  <c r="CN97" s="1"/>
  <c r="CK97"/>
  <c r="CL97" s="1"/>
  <c r="CI97"/>
  <c r="CJ97" s="1"/>
  <c r="CG97"/>
  <c r="CH97" s="1"/>
  <c r="CE97"/>
  <c r="CF97" s="1"/>
  <c r="CC97"/>
  <c r="CD97" s="1"/>
  <c r="CB97"/>
  <c r="CM96"/>
  <c r="CN96" s="1"/>
  <c r="CL96"/>
  <c r="CK96"/>
  <c r="CI96"/>
  <c r="CJ96" s="1"/>
  <c r="CH96"/>
  <c r="CG96"/>
  <c r="CE96"/>
  <c r="CF96" s="1"/>
  <c r="CD96"/>
  <c r="CC96"/>
  <c r="CB96"/>
  <c r="CM95"/>
  <c r="CN95" s="1"/>
  <c r="CK95"/>
  <c r="CL95" s="1"/>
  <c r="CI95"/>
  <c r="CJ95" s="1"/>
  <c r="CG95"/>
  <c r="CH95" s="1"/>
  <c r="CE95"/>
  <c r="CF95" s="1"/>
  <c r="CC95"/>
  <c r="CD95" s="1"/>
  <c r="CB95"/>
  <c r="CN94"/>
  <c r="CM94"/>
  <c r="CK94"/>
  <c r="CL94" s="1"/>
  <c r="CJ94"/>
  <c r="CI94"/>
  <c r="CG94"/>
  <c r="CH94" s="1"/>
  <c r="CF94"/>
  <c r="CE94"/>
  <c r="CC94"/>
  <c r="CD94" s="1"/>
  <c r="CB94"/>
  <c r="CM93"/>
  <c r="CN93" s="1"/>
  <c r="CK93"/>
  <c r="CL93" s="1"/>
  <c r="CI93"/>
  <c r="CJ93" s="1"/>
  <c r="CG93"/>
  <c r="CH93" s="1"/>
  <c r="CE93"/>
  <c r="CF93" s="1"/>
  <c r="CC93"/>
  <c r="CD93" s="1"/>
  <c r="CB93"/>
  <c r="CM92"/>
  <c r="CN92" s="1"/>
  <c r="CL92"/>
  <c r="CK92"/>
  <c r="CI92"/>
  <c r="CJ92" s="1"/>
  <c r="CH92"/>
  <c r="CG92"/>
  <c r="CE92"/>
  <c r="CF92" s="1"/>
  <c r="CD92"/>
  <c r="CC92"/>
  <c r="CB92"/>
  <c r="CM91"/>
  <c r="CN91" s="1"/>
  <c r="CK91"/>
  <c r="CL91" s="1"/>
  <c r="CI91"/>
  <c r="CJ91" s="1"/>
  <c r="CG91"/>
  <c r="CH91" s="1"/>
  <c r="CE91"/>
  <c r="CF91" s="1"/>
  <c r="CC91"/>
  <c r="CD91" s="1"/>
  <c r="CB91"/>
  <c r="CN90"/>
  <c r="CM90"/>
  <c r="CK90"/>
  <c r="CL90" s="1"/>
  <c r="CJ90"/>
  <c r="CI90"/>
  <c r="CG90"/>
  <c r="CH90" s="1"/>
  <c r="CF90"/>
  <c r="CE90"/>
  <c r="CC90"/>
  <c r="CD90" s="1"/>
  <c r="CB90"/>
  <c r="CM89"/>
  <c r="CN89" s="1"/>
  <c r="CK89"/>
  <c r="CL89" s="1"/>
  <c r="CI89"/>
  <c r="CJ89" s="1"/>
  <c r="CG89"/>
  <c r="CH89" s="1"/>
  <c r="CE89"/>
  <c r="CF89" s="1"/>
  <c r="CC89"/>
  <c r="CD89" s="1"/>
  <c r="CB89"/>
  <c r="CM88"/>
  <c r="CN88" s="1"/>
  <c r="CL88"/>
  <c r="CK88"/>
  <c r="CI88"/>
  <c r="CJ88" s="1"/>
  <c r="CH88"/>
  <c r="CG88"/>
  <c r="CE88"/>
  <c r="CF88" s="1"/>
  <c r="CD88"/>
  <c r="CC88"/>
  <c r="CB88"/>
  <c r="CM87"/>
  <c r="CN87" s="1"/>
  <c r="CK87"/>
  <c r="CL87" s="1"/>
  <c r="CI87"/>
  <c r="CJ87" s="1"/>
  <c r="CG87"/>
  <c r="CH87" s="1"/>
  <c r="CE87"/>
  <c r="CF87" s="1"/>
  <c r="CC87"/>
  <c r="CD87" s="1"/>
  <c r="CB87"/>
  <c r="CN86"/>
  <c r="CM86"/>
  <c r="CK86"/>
  <c r="CL86" s="1"/>
  <c r="CJ86"/>
  <c r="CI86"/>
  <c r="CG86"/>
  <c r="CH86" s="1"/>
  <c r="CF86"/>
  <c r="CE86"/>
  <c r="CC86"/>
  <c r="CD86" s="1"/>
  <c r="CB86"/>
  <c r="CM85"/>
  <c r="CN85" s="1"/>
  <c r="CK85"/>
  <c r="CL85" s="1"/>
  <c r="CI85"/>
  <c r="CJ85" s="1"/>
  <c r="CG85"/>
  <c r="CH85" s="1"/>
  <c r="CE85"/>
  <c r="CF85" s="1"/>
  <c r="CC85"/>
  <c r="CD85" s="1"/>
  <c r="CB85"/>
  <c r="CM84"/>
  <c r="CN84" s="1"/>
  <c r="CL84"/>
  <c r="CK84"/>
  <c r="CI84"/>
  <c r="CJ84" s="1"/>
  <c r="CH84"/>
  <c r="CG84"/>
  <c r="CE84"/>
  <c r="CF84" s="1"/>
  <c r="CD84"/>
  <c r="CC84"/>
  <c r="CB84"/>
  <c r="CM83"/>
  <c r="CN83" s="1"/>
  <c r="CK83"/>
  <c r="CL83" s="1"/>
  <c r="CI83"/>
  <c r="CJ83" s="1"/>
  <c r="CG83"/>
  <c r="CH83" s="1"/>
  <c r="CE83"/>
  <c r="CF83" s="1"/>
  <c r="CC83"/>
  <c r="CD83" s="1"/>
  <c r="CB83"/>
  <c r="CN82"/>
  <c r="CM82"/>
  <c r="CK82"/>
  <c r="CL82" s="1"/>
  <c r="CJ82"/>
  <c r="CI82"/>
  <c r="CG82"/>
  <c r="CH82" s="1"/>
  <c r="CF82"/>
  <c r="CE82"/>
  <c r="CC82"/>
  <c r="CD82" s="1"/>
  <c r="CB82"/>
  <c r="CM81"/>
  <c r="CN81" s="1"/>
  <c r="CK81"/>
  <c r="CL81" s="1"/>
  <c r="CI81"/>
  <c r="CJ81" s="1"/>
  <c r="CG81"/>
  <c r="CH81" s="1"/>
  <c r="CE81"/>
  <c r="CF81" s="1"/>
  <c r="CC81"/>
  <c r="CD81" s="1"/>
  <c r="CB81"/>
  <c r="CM80"/>
  <c r="CN80" s="1"/>
  <c r="CL80"/>
  <c r="CK80"/>
  <c r="CI80"/>
  <c r="CJ80" s="1"/>
  <c r="CH80"/>
  <c r="CG80"/>
  <c r="CE80"/>
  <c r="CF80" s="1"/>
  <c r="CD80"/>
  <c r="CC80"/>
  <c r="CB80"/>
  <c r="CM79"/>
  <c r="CN79" s="1"/>
  <c r="CK79"/>
  <c r="CL79" s="1"/>
  <c r="CI79"/>
  <c r="CJ79" s="1"/>
  <c r="CG79"/>
  <c r="CH79" s="1"/>
  <c r="CE79"/>
  <c r="CF79" s="1"/>
  <c r="CC79"/>
  <c r="CD79" s="1"/>
  <c r="CB79"/>
  <c r="CN78"/>
  <c r="CM78"/>
  <c r="CK78"/>
  <c r="CL78" s="1"/>
  <c r="CJ78"/>
  <c r="CI78"/>
  <c r="CG78"/>
  <c r="CH78" s="1"/>
  <c r="CF78"/>
  <c r="CE78"/>
  <c r="CC78"/>
  <c r="CD78" s="1"/>
  <c r="CB78"/>
  <c r="CM77"/>
  <c r="CN77" s="1"/>
  <c r="CK77"/>
  <c r="CL77" s="1"/>
  <c r="CI77"/>
  <c r="CJ77" s="1"/>
  <c r="CG77"/>
  <c r="CH77" s="1"/>
  <c r="CE77"/>
  <c r="CF77" s="1"/>
  <c r="CC77"/>
  <c r="CD77" s="1"/>
  <c r="CB77"/>
  <c r="CM76"/>
  <c r="CN76" s="1"/>
  <c r="CL76"/>
  <c r="CK76"/>
  <c r="CI76"/>
  <c r="CJ76" s="1"/>
  <c r="CH76"/>
  <c r="CG76"/>
  <c r="CE76"/>
  <c r="CF76" s="1"/>
  <c r="CD76"/>
  <c r="CC76"/>
  <c r="CB76"/>
  <c r="CM75"/>
  <c r="CN75" s="1"/>
  <c r="CK75"/>
  <c r="CL75" s="1"/>
  <c r="CI75"/>
  <c r="CJ75" s="1"/>
  <c r="CG75"/>
  <c r="CH75" s="1"/>
  <c r="CE75"/>
  <c r="CF75" s="1"/>
  <c r="CC75"/>
  <c r="CD75" s="1"/>
  <c r="CB75"/>
  <c r="CN74"/>
  <c r="CM74"/>
  <c r="CK74"/>
  <c r="CL74" s="1"/>
  <c r="CJ74"/>
  <c r="CI74"/>
  <c r="CG74"/>
  <c r="CH74" s="1"/>
  <c r="CF74"/>
  <c r="CE74"/>
  <c r="CC74"/>
  <c r="CD74" s="1"/>
  <c r="CB74"/>
  <c r="CM73"/>
  <c r="CN73" s="1"/>
  <c r="CK73"/>
  <c r="CL73" s="1"/>
  <c r="CI73"/>
  <c r="CJ73" s="1"/>
  <c r="CG73"/>
  <c r="CH73" s="1"/>
  <c r="CE73"/>
  <c r="CF73" s="1"/>
  <c r="CC73"/>
  <c r="CD73" s="1"/>
  <c r="CB73"/>
  <c r="CM72"/>
  <c r="CN72" s="1"/>
  <c r="CL72"/>
  <c r="CK72"/>
  <c r="CI72"/>
  <c r="CJ72" s="1"/>
  <c r="CH72"/>
  <c r="CG72"/>
  <c r="CE72"/>
  <c r="CF72" s="1"/>
  <c r="CD72"/>
  <c r="CC72"/>
  <c r="CB72"/>
  <c r="CM71"/>
  <c r="CN71" s="1"/>
  <c r="CK71"/>
  <c r="CL71" s="1"/>
  <c r="CI71"/>
  <c r="CJ71" s="1"/>
  <c r="CG71"/>
  <c r="CH71" s="1"/>
  <c r="CE71"/>
  <c r="CF71" s="1"/>
  <c r="CC71"/>
  <c r="CD71" s="1"/>
  <c r="CB71"/>
  <c r="CN70"/>
  <c r="CM70"/>
  <c r="CK70"/>
  <c r="CL70" s="1"/>
  <c r="CJ70"/>
  <c r="CI70"/>
  <c r="CG70"/>
  <c r="CH70" s="1"/>
  <c r="CF70"/>
  <c r="CE70"/>
  <c r="CC70"/>
  <c r="CD70" s="1"/>
  <c r="CB70"/>
  <c r="CM69"/>
  <c r="CN69" s="1"/>
  <c r="CK69"/>
  <c r="CL69" s="1"/>
  <c r="CI69"/>
  <c r="CJ69" s="1"/>
  <c r="CG69"/>
  <c r="CH69" s="1"/>
  <c r="CE69"/>
  <c r="CF69" s="1"/>
  <c r="CC69"/>
  <c r="CD69" s="1"/>
  <c r="CB69"/>
  <c r="CM68"/>
  <c r="CN68" s="1"/>
  <c r="CL68"/>
  <c r="CK68"/>
  <c r="CI68"/>
  <c r="CJ68" s="1"/>
  <c r="CH68"/>
  <c r="CG68"/>
  <c r="CE68"/>
  <c r="CF68" s="1"/>
  <c r="CD68"/>
  <c r="CC68"/>
  <c r="CB68"/>
  <c r="CM67"/>
  <c r="CN67" s="1"/>
  <c r="CK67"/>
  <c r="CL67" s="1"/>
  <c r="CI67"/>
  <c r="CJ67" s="1"/>
  <c r="CG67"/>
  <c r="CH67" s="1"/>
  <c r="CE67"/>
  <c r="CF67" s="1"/>
  <c r="CC67"/>
  <c r="CD67" s="1"/>
  <c r="CB67"/>
  <c r="CN66"/>
  <c r="CM66"/>
  <c r="CK66"/>
  <c r="CL66" s="1"/>
  <c r="CJ66"/>
  <c r="CI66"/>
  <c r="CG66"/>
  <c r="CH66" s="1"/>
  <c r="CF66"/>
  <c r="CE66"/>
  <c r="CC66"/>
  <c r="CD66" s="1"/>
  <c r="CB66"/>
  <c r="CM65"/>
  <c r="CN65" s="1"/>
  <c r="CK65"/>
  <c r="CL65" s="1"/>
  <c r="CI65"/>
  <c r="CJ65" s="1"/>
  <c r="CG65"/>
  <c r="CH65" s="1"/>
  <c r="CE65"/>
  <c r="CF65" s="1"/>
  <c r="CC65"/>
  <c r="CD65" s="1"/>
  <c r="CB65"/>
  <c r="CM64"/>
  <c r="CN64" s="1"/>
  <c r="CL64"/>
  <c r="CK64"/>
  <c r="CI64"/>
  <c r="CJ64" s="1"/>
  <c r="CH64"/>
  <c r="CG64"/>
  <c r="CE64"/>
  <c r="CF64" s="1"/>
  <c r="CD64"/>
  <c r="CC64"/>
  <c r="CB64"/>
  <c r="CM63"/>
  <c r="CN63" s="1"/>
  <c r="CK63"/>
  <c r="CL63" s="1"/>
  <c r="CI63"/>
  <c r="CJ63" s="1"/>
  <c r="CG63"/>
  <c r="CH63" s="1"/>
  <c r="CE63"/>
  <c r="CF63" s="1"/>
  <c r="CC63"/>
  <c r="CD63" s="1"/>
  <c r="CB63"/>
  <c r="CN62"/>
  <c r="CM62"/>
  <c r="CK62"/>
  <c r="CL62" s="1"/>
  <c r="CJ62"/>
  <c r="CI62"/>
  <c r="CG62"/>
  <c r="CH62" s="1"/>
  <c r="CF62"/>
  <c r="CE62"/>
  <c r="CC62"/>
  <c r="CD62" s="1"/>
  <c r="CB62"/>
  <c r="CM61"/>
  <c r="CN61" s="1"/>
  <c r="CK61"/>
  <c r="CL61" s="1"/>
  <c r="CI61"/>
  <c r="CJ61" s="1"/>
  <c r="CG61"/>
  <c r="CH61" s="1"/>
  <c r="CE61"/>
  <c r="CF61" s="1"/>
  <c r="CC61"/>
  <c r="CD61" s="1"/>
  <c r="CB61"/>
  <c r="CM60"/>
  <c r="CN60" s="1"/>
  <c r="CL60"/>
  <c r="CK60"/>
  <c r="CI60"/>
  <c r="CJ60" s="1"/>
  <c r="CH60"/>
  <c r="CG60"/>
  <c r="CE60"/>
  <c r="CF60" s="1"/>
  <c r="CD60"/>
  <c r="CC60"/>
  <c r="CB60"/>
  <c r="CM59"/>
  <c r="CN59" s="1"/>
  <c r="CK59"/>
  <c r="CL59" s="1"/>
  <c r="CI59"/>
  <c r="CJ59" s="1"/>
  <c r="CG59"/>
  <c r="CH59" s="1"/>
  <c r="CE59"/>
  <c r="CF59" s="1"/>
  <c r="CC59"/>
  <c r="CD59" s="1"/>
  <c r="CB59"/>
  <c r="CN58"/>
  <c r="CM58"/>
  <c r="CK58"/>
  <c r="CL58" s="1"/>
  <c r="CJ58"/>
  <c r="CI58"/>
  <c r="CG58"/>
  <c r="CH58" s="1"/>
  <c r="CF58"/>
  <c r="CE58"/>
  <c r="CC58"/>
  <c r="CD58" s="1"/>
  <c r="CB58"/>
  <c r="CM57"/>
  <c r="CN57" s="1"/>
  <c r="CK57"/>
  <c r="CL57" s="1"/>
  <c r="CI57"/>
  <c r="CJ57" s="1"/>
  <c r="CG57"/>
  <c r="CH57" s="1"/>
  <c r="CE57"/>
  <c r="CF57" s="1"/>
  <c r="CC57"/>
  <c r="CD57" s="1"/>
  <c r="CB57"/>
  <c r="CM56"/>
  <c r="CN56" s="1"/>
  <c r="CL56"/>
  <c r="CK56"/>
  <c r="CI56"/>
  <c r="CJ56" s="1"/>
  <c r="CH56"/>
  <c r="CG56"/>
  <c r="CE56"/>
  <c r="CF56" s="1"/>
  <c r="CD56"/>
  <c r="CC56"/>
  <c r="CB56"/>
  <c r="CM55"/>
  <c r="CN55" s="1"/>
  <c r="CK55"/>
  <c r="CL55" s="1"/>
  <c r="CI55"/>
  <c r="CJ55" s="1"/>
  <c r="CG55"/>
  <c r="CH55" s="1"/>
  <c r="CE55"/>
  <c r="CF55" s="1"/>
  <c r="CC55"/>
  <c r="CD55" s="1"/>
  <c r="CB55"/>
  <c r="CN54"/>
  <c r="CM54"/>
  <c r="CK54"/>
  <c r="CL54" s="1"/>
  <c r="CJ54"/>
  <c r="CI54"/>
  <c r="CG54"/>
  <c r="CH54" s="1"/>
  <c r="CF54"/>
  <c r="CE54"/>
  <c r="CC54"/>
  <c r="CD54" s="1"/>
  <c r="CB54"/>
  <c r="CM53"/>
  <c r="CN53" s="1"/>
  <c r="CK53"/>
  <c r="CL53" s="1"/>
  <c r="CI53"/>
  <c r="CJ53" s="1"/>
  <c r="CG53"/>
  <c r="CH53" s="1"/>
  <c r="CE53"/>
  <c r="CF53" s="1"/>
  <c r="CC53"/>
  <c r="CD53" s="1"/>
  <c r="CB53"/>
  <c r="CM52"/>
  <c r="CN52" s="1"/>
  <c r="CL52"/>
  <c r="CK52"/>
  <c r="CI52"/>
  <c r="CJ52" s="1"/>
  <c r="CH52"/>
  <c r="CG52"/>
  <c r="CE52"/>
  <c r="CF52" s="1"/>
  <c r="CD52"/>
  <c r="CC52"/>
  <c r="CB52"/>
  <c r="CM51"/>
  <c r="CN51" s="1"/>
  <c r="CK51"/>
  <c r="CL51" s="1"/>
  <c r="CI51"/>
  <c r="CJ51" s="1"/>
  <c r="CG51"/>
  <c r="CH51" s="1"/>
  <c r="CE51"/>
  <c r="CF51" s="1"/>
  <c r="CC51"/>
  <c r="CD51" s="1"/>
  <c r="CB51"/>
  <c r="CN50"/>
  <c r="CM50"/>
  <c r="CK50"/>
  <c r="CL50" s="1"/>
  <c r="CJ50"/>
  <c r="CI50"/>
  <c r="CG50"/>
  <c r="CH50" s="1"/>
  <c r="CF50"/>
  <c r="CE50"/>
  <c r="CC50"/>
  <c r="CD50" s="1"/>
  <c r="CB50"/>
  <c r="CM49"/>
  <c r="CN49" s="1"/>
  <c r="CK49"/>
  <c r="CL49" s="1"/>
  <c r="CI49"/>
  <c r="CJ49" s="1"/>
  <c r="CG49"/>
  <c r="CH49" s="1"/>
  <c r="CE49"/>
  <c r="CF49" s="1"/>
  <c r="CC49"/>
  <c r="CD49" s="1"/>
  <c r="CB49"/>
  <c r="CM48"/>
  <c r="CN48" s="1"/>
  <c r="CL48"/>
  <c r="CK48"/>
  <c r="CI48"/>
  <c r="CJ48" s="1"/>
  <c r="CH48"/>
  <c r="CG48"/>
  <c r="CE48"/>
  <c r="CF48" s="1"/>
  <c r="CD48"/>
  <c r="CC48"/>
  <c r="CB48"/>
  <c r="CM47"/>
  <c r="CN47" s="1"/>
  <c r="CK47"/>
  <c r="CL47" s="1"/>
  <c r="CI47"/>
  <c r="CJ47" s="1"/>
  <c r="CG47"/>
  <c r="CH47" s="1"/>
  <c r="CE47"/>
  <c r="CF47" s="1"/>
  <c r="CC47"/>
  <c r="CD47" s="1"/>
  <c r="CB47"/>
  <c r="CN46"/>
  <c r="CM46"/>
  <c r="CK46"/>
  <c r="CL46" s="1"/>
  <c r="CJ46"/>
  <c r="CI46"/>
  <c r="CG46"/>
  <c r="CH46" s="1"/>
  <c r="CF46"/>
  <c r="CE46"/>
  <c r="CC46"/>
  <c r="CD46" s="1"/>
  <c r="CB46"/>
  <c r="CM45"/>
  <c r="CN45" s="1"/>
  <c r="CK45"/>
  <c r="CL45" s="1"/>
  <c r="CI45"/>
  <c r="CJ45" s="1"/>
  <c r="CG45"/>
  <c r="CH45" s="1"/>
  <c r="CE45"/>
  <c r="CF45" s="1"/>
  <c r="CC45"/>
  <c r="CD45" s="1"/>
  <c r="CB45"/>
  <c r="CM44"/>
  <c r="CN44" s="1"/>
  <c r="CL44"/>
  <c r="CK44"/>
  <c r="CI44"/>
  <c r="CJ44" s="1"/>
  <c r="CH44"/>
  <c r="CG44"/>
  <c r="CE44"/>
  <c r="CF44" s="1"/>
  <c r="CD44"/>
  <c r="CC44"/>
  <c r="CB44"/>
  <c r="CM43"/>
  <c r="CN43" s="1"/>
  <c r="CK43"/>
  <c r="CL43" s="1"/>
  <c r="CI43"/>
  <c r="CJ43" s="1"/>
  <c r="CG43"/>
  <c r="CH43" s="1"/>
  <c r="CE43"/>
  <c r="CF43" s="1"/>
  <c r="CC43"/>
  <c r="CD43" s="1"/>
  <c r="CB43"/>
  <c r="CN42"/>
  <c r="CM42"/>
  <c r="CK42"/>
  <c r="CL42" s="1"/>
  <c r="CJ42"/>
  <c r="CI42"/>
  <c r="CG42"/>
  <c r="CH42" s="1"/>
  <c r="CF42"/>
  <c r="CE42"/>
  <c r="CC42"/>
  <c r="CD42" s="1"/>
  <c r="CB42"/>
  <c r="CM41"/>
  <c r="CN41" s="1"/>
  <c r="CK41"/>
  <c r="CL41" s="1"/>
  <c r="CI41"/>
  <c r="CJ41" s="1"/>
  <c r="CG41"/>
  <c r="CH41" s="1"/>
  <c r="CE41"/>
  <c r="CF41" s="1"/>
  <c r="CC41"/>
  <c r="CD41" s="1"/>
  <c r="CB41"/>
  <c r="CM40"/>
  <c r="CN40" s="1"/>
  <c r="CL40"/>
  <c r="CK40"/>
  <c r="CI40"/>
  <c r="CJ40" s="1"/>
  <c r="CH40"/>
  <c r="CG40"/>
  <c r="CE40"/>
  <c r="CF40" s="1"/>
  <c r="CD40"/>
  <c r="CC40"/>
  <c r="CB40"/>
  <c r="CM39"/>
  <c r="CN39" s="1"/>
  <c r="CK39"/>
  <c r="CL39" s="1"/>
  <c r="CI39"/>
  <c r="CJ39" s="1"/>
  <c r="CG39"/>
  <c r="CH39" s="1"/>
  <c r="CE39"/>
  <c r="CF39" s="1"/>
  <c r="CC39"/>
  <c r="CD39" s="1"/>
  <c r="CB39"/>
  <c r="CN38"/>
  <c r="CM38"/>
  <c r="CK38"/>
  <c r="CL38" s="1"/>
  <c r="CJ38"/>
  <c r="CI38"/>
  <c r="CG38"/>
  <c r="CH38" s="1"/>
  <c r="CF38"/>
  <c r="CE38"/>
  <c r="CC38"/>
  <c r="CD38" s="1"/>
  <c r="CB38"/>
  <c r="CM37"/>
  <c r="CN37" s="1"/>
  <c r="CK37"/>
  <c r="CL37" s="1"/>
  <c r="CI37"/>
  <c r="CJ37" s="1"/>
  <c r="CG37"/>
  <c r="CH37" s="1"/>
  <c r="CE37"/>
  <c r="CF37" s="1"/>
  <c r="CC37"/>
  <c r="CD37" s="1"/>
  <c r="CB37"/>
  <c r="CM36"/>
  <c r="CN36" s="1"/>
  <c r="CL36"/>
  <c r="CK36"/>
  <c r="CI36"/>
  <c r="CJ36" s="1"/>
  <c r="CH36"/>
  <c r="CG36"/>
  <c r="CE36"/>
  <c r="CF36" s="1"/>
  <c r="CD36"/>
  <c r="CC36"/>
  <c r="CB36"/>
  <c r="CM35"/>
  <c r="CN35" s="1"/>
  <c r="CK35"/>
  <c r="CL35" s="1"/>
  <c r="CI35"/>
  <c r="CJ35" s="1"/>
  <c r="CG35"/>
  <c r="CH35" s="1"/>
  <c r="CE35"/>
  <c r="CF35" s="1"/>
  <c r="CC35"/>
  <c r="CD35" s="1"/>
  <c r="CB35"/>
  <c r="CN34"/>
  <c r="CM34"/>
  <c r="CK34"/>
  <c r="CL34" s="1"/>
  <c r="CJ34"/>
  <c r="CI34"/>
  <c r="CG34"/>
  <c r="CH34" s="1"/>
  <c r="CF34"/>
  <c r="CE34"/>
  <c r="CC34"/>
  <c r="CD34" s="1"/>
  <c r="CB34"/>
  <c r="CM33"/>
  <c r="CN33" s="1"/>
  <c r="CK33"/>
  <c r="CL33" s="1"/>
  <c r="CI33"/>
  <c r="CJ33" s="1"/>
  <c r="CG33"/>
  <c r="CH33" s="1"/>
  <c r="CE33"/>
  <c r="CF33" s="1"/>
  <c r="CC33"/>
  <c r="CD33" s="1"/>
  <c r="CB33"/>
  <c r="CM32"/>
  <c r="CN32" s="1"/>
  <c r="CL32"/>
  <c r="CK32"/>
  <c r="CI32"/>
  <c r="CJ32" s="1"/>
  <c r="CH32"/>
  <c r="CG32"/>
  <c r="CE32"/>
  <c r="CF32" s="1"/>
  <c r="CD32"/>
  <c r="CC32"/>
  <c r="CB32"/>
  <c r="CM31"/>
  <c r="CN31" s="1"/>
  <c r="CK31"/>
  <c r="CL31" s="1"/>
  <c r="CI31"/>
  <c r="CJ31" s="1"/>
  <c r="CG31"/>
  <c r="CH31" s="1"/>
  <c r="CE31"/>
  <c r="CF31" s="1"/>
  <c r="CC31"/>
  <c r="CD31" s="1"/>
  <c r="CB31"/>
  <c r="CN30"/>
  <c r="CM30"/>
  <c r="CK30"/>
  <c r="CL30" s="1"/>
  <c r="CJ30"/>
  <c r="CI30"/>
  <c r="CG30"/>
  <c r="CH30" s="1"/>
  <c r="CF30"/>
  <c r="CE30"/>
  <c r="CC30"/>
  <c r="CD30" s="1"/>
  <c r="CB30"/>
  <c r="CM29"/>
  <c r="CN29" s="1"/>
  <c r="CK29"/>
  <c r="CL29" s="1"/>
  <c r="CI29"/>
  <c r="CJ29" s="1"/>
  <c r="CG29"/>
  <c r="CH29" s="1"/>
  <c r="CE29"/>
  <c r="CF29" s="1"/>
  <c r="CC29"/>
  <c r="CD29" s="1"/>
  <c r="CB29"/>
  <c r="CN28"/>
  <c r="CM28"/>
  <c r="CL28"/>
  <c r="CK28"/>
  <c r="CI28"/>
  <c r="CJ28" s="1"/>
  <c r="CH28"/>
  <c r="CG28"/>
  <c r="CE28"/>
  <c r="CF28" s="1"/>
  <c r="CD28"/>
  <c r="CC28"/>
  <c r="CB28"/>
  <c r="CM27"/>
  <c r="CN27" s="1"/>
  <c r="CK27"/>
  <c r="CL27" s="1"/>
  <c r="CI27"/>
  <c r="CJ27" s="1"/>
  <c r="CG27"/>
  <c r="CH27" s="1"/>
  <c r="CE27"/>
  <c r="CF27" s="1"/>
  <c r="CC27"/>
  <c r="CD27" s="1"/>
  <c r="CB27"/>
  <c r="CN26"/>
  <c r="CM26"/>
  <c r="CK26"/>
  <c r="CL26" s="1"/>
  <c r="CJ26"/>
  <c r="CI26"/>
  <c r="CG26"/>
  <c r="CH26" s="1"/>
  <c r="CF26"/>
  <c r="CE26"/>
  <c r="CC26"/>
  <c r="CD26" s="1"/>
  <c r="CB26"/>
  <c r="CM25"/>
  <c r="CN25" s="1"/>
  <c r="CK25"/>
  <c r="CL25" s="1"/>
  <c r="CI25"/>
  <c r="CJ25" s="1"/>
  <c r="CG25"/>
  <c r="CH25" s="1"/>
  <c r="CE25"/>
  <c r="CF25" s="1"/>
  <c r="CC25"/>
  <c r="CD25" s="1"/>
  <c r="CB25"/>
  <c r="CN24"/>
  <c r="CM24"/>
  <c r="CL24"/>
  <c r="CK24"/>
  <c r="CJ24"/>
  <c r="CI24"/>
  <c r="CH24"/>
  <c r="CG24"/>
  <c r="CF24"/>
  <c r="CE24"/>
  <c r="CD24"/>
  <c r="CC24"/>
  <c r="CB24"/>
  <c r="CM23"/>
  <c r="CN23" s="1"/>
  <c r="CK23"/>
  <c r="CL23" s="1"/>
  <c r="CI23"/>
  <c r="CJ23" s="1"/>
  <c r="CG23"/>
  <c r="CH23" s="1"/>
  <c r="CE23"/>
  <c r="CF23" s="1"/>
  <c r="CC23"/>
  <c r="CD23" s="1"/>
  <c r="CB23"/>
  <c r="CN22"/>
  <c r="CM22"/>
  <c r="CL22"/>
  <c r="CK22"/>
  <c r="CJ22"/>
  <c r="CI22"/>
  <c r="CH22"/>
  <c r="CG22"/>
  <c r="CF22"/>
  <c r="CE22"/>
  <c r="CD22"/>
  <c r="CC22"/>
  <c r="CB22"/>
  <c r="CM21"/>
  <c r="CN21" s="1"/>
  <c r="CK21"/>
  <c r="CL21" s="1"/>
  <c r="CI21"/>
  <c r="CJ21" s="1"/>
  <c r="CG21"/>
  <c r="CH21" s="1"/>
  <c r="CE21"/>
  <c r="CF21" s="1"/>
  <c r="CC21"/>
  <c r="CD21" s="1"/>
  <c r="CB21"/>
  <c r="CN20"/>
  <c r="CM20"/>
  <c r="CL20"/>
  <c r="CK20"/>
  <c r="CJ20"/>
  <c r="CI20"/>
  <c r="CH20"/>
  <c r="CG20"/>
  <c r="CF20"/>
  <c r="CE20"/>
  <c r="CD20"/>
  <c r="CC20"/>
  <c r="CB20"/>
  <c r="CM19"/>
  <c r="CN19" s="1"/>
  <c r="CK19"/>
  <c r="CL19" s="1"/>
  <c r="CI19"/>
  <c r="CJ19" s="1"/>
  <c r="CG19"/>
  <c r="CH19" s="1"/>
  <c r="CE19"/>
  <c r="CF19" s="1"/>
  <c r="CC19"/>
  <c r="CD19" s="1"/>
  <c r="CB19"/>
  <c r="CN18"/>
  <c r="CM18"/>
  <c r="CL18"/>
  <c r="CK18"/>
  <c r="CJ18"/>
  <c r="CI18"/>
  <c r="CH18"/>
  <c r="CG18"/>
  <c r="CF18"/>
  <c r="CE18"/>
  <c r="CD18"/>
  <c r="CC18"/>
  <c r="CB18"/>
  <c r="CM17"/>
  <c r="CN17" s="1"/>
  <c r="CK17"/>
  <c r="CL17" s="1"/>
  <c r="CI17"/>
  <c r="CJ17" s="1"/>
  <c r="CG17"/>
  <c r="CH17" s="1"/>
  <c r="CE17"/>
  <c r="CF17" s="1"/>
  <c r="CC17"/>
  <c r="CD17" s="1"/>
  <c r="CB17"/>
  <c r="CN16"/>
  <c r="CM16"/>
  <c r="CL16"/>
  <c r="CK16"/>
  <c r="CJ16"/>
  <c r="CI16"/>
  <c r="CH16"/>
  <c r="CG16"/>
  <c r="CF16"/>
  <c r="CE16"/>
  <c r="CD16"/>
  <c r="CC16"/>
  <c r="CB16"/>
  <c r="CM15"/>
  <c r="CN15" s="1"/>
  <c r="CK15"/>
  <c r="CL15" s="1"/>
  <c r="CI15"/>
  <c r="CJ15" s="1"/>
  <c r="CG15"/>
  <c r="CH15" s="1"/>
  <c r="CE15"/>
  <c r="CF15" s="1"/>
  <c r="CC15"/>
  <c r="CD15" s="1"/>
  <c r="CB15"/>
  <c r="CN14"/>
  <c r="CM14"/>
  <c r="CL14"/>
  <c r="CK14"/>
  <c r="CJ14"/>
  <c r="CI14"/>
  <c r="CH14"/>
  <c r="CG14"/>
  <c r="CF14"/>
  <c r="CE14"/>
  <c r="CD14"/>
  <c r="CC14"/>
  <c r="CB14"/>
  <c r="CM13"/>
  <c r="CN13" s="1"/>
  <c r="CK13"/>
  <c r="CL13" s="1"/>
  <c r="CI13"/>
  <c r="CJ13" s="1"/>
  <c r="CG13"/>
  <c r="CH13" s="1"/>
  <c r="CE13"/>
  <c r="CF13" s="1"/>
  <c r="CC13"/>
  <c r="CD13" s="1"/>
  <c r="CB13"/>
  <c r="CN12"/>
  <c r="CM12"/>
  <c r="CL12"/>
  <c r="CK12"/>
  <c r="CJ12"/>
  <c r="CI12"/>
  <c r="CH12"/>
  <c r="CG12"/>
  <c r="CF12"/>
  <c r="CE12"/>
  <c r="CD12"/>
  <c r="CC12"/>
  <c r="CB12"/>
  <c r="CM11"/>
  <c r="CN11" s="1"/>
  <c r="CK11"/>
  <c r="CL11" s="1"/>
  <c r="CI11"/>
  <c r="CJ11" s="1"/>
  <c r="CG11"/>
  <c r="CH11" s="1"/>
  <c r="CE11"/>
  <c r="CF11" s="1"/>
  <c r="CC11"/>
  <c r="CD11" s="1"/>
  <c r="CB11"/>
  <c r="CN10"/>
  <c r="CM10"/>
  <c r="CL10"/>
  <c r="CK10"/>
  <c r="CJ10"/>
  <c r="CI10"/>
  <c r="CH10"/>
  <c r="CG10"/>
  <c r="CF10"/>
  <c r="CE10"/>
  <c r="CD10"/>
  <c r="CC10"/>
  <c r="CB10"/>
  <c r="CM9"/>
  <c r="CN9" s="1"/>
  <c r="CK9"/>
  <c r="CL9" s="1"/>
  <c r="CI9"/>
  <c r="CJ9" s="1"/>
  <c r="CG9"/>
  <c r="CH9" s="1"/>
  <c r="CE9"/>
  <c r="CF9" s="1"/>
  <c r="CC9"/>
  <c r="CD9" s="1"/>
  <c r="CB9"/>
  <c r="CN8"/>
  <c r="CM8"/>
  <c r="CL8"/>
  <c r="CK8"/>
  <c r="CJ8"/>
  <c r="CI8"/>
  <c r="CH8"/>
  <c r="CG8"/>
  <c r="CF8"/>
  <c r="CE8"/>
  <c r="CD8"/>
  <c r="CC8"/>
  <c r="CB8"/>
  <c r="CM7"/>
  <c r="CN7" s="1"/>
  <c r="CK7"/>
  <c r="CL7" s="1"/>
  <c r="CI7"/>
  <c r="CJ7" s="1"/>
  <c r="CG7"/>
  <c r="CH7" s="1"/>
  <c r="CE7"/>
  <c r="CF7" s="1"/>
  <c r="CC7"/>
  <c r="CD7" s="1"/>
  <c r="CB7"/>
  <c r="CR6"/>
  <c r="CR5"/>
  <c r="CM5"/>
  <c r="CK5"/>
  <c r="CI5"/>
  <c r="CG5"/>
  <c r="CE5"/>
  <c r="CC5"/>
  <c r="CR4"/>
  <c r="CU3"/>
  <c r="CR3"/>
  <c r="CU2"/>
  <c r="CR2"/>
  <c r="CU1"/>
  <c r="CR1"/>
  <c r="A1"/>
  <c r="H2" i="23"/>
  <c r="N1" i="24"/>
  <c r="U2373" i="19"/>
  <c r="E2373"/>
  <c r="R2365"/>
  <c r="B2365"/>
  <c r="R2364"/>
  <c r="B2364"/>
  <c r="R2362"/>
  <c r="B2362"/>
  <c r="R2361"/>
  <c r="B2361"/>
  <c r="B16"/>
  <c r="B15"/>
  <c r="I24" i="23"/>
  <c r="C2" i="24"/>
  <c r="BI38" i="17" l="1"/>
  <c r="BJ38" s="1"/>
  <c r="BP38" s="1"/>
  <c r="T35" i="24" s="1"/>
  <c r="BI207" i="17"/>
  <c r="BJ207" s="1"/>
  <c r="BP207" s="1"/>
  <c r="T204" i="24" s="1"/>
  <c r="BD173" i="17"/>
  <c r="BD141"/>
  <c r="BI125"/>
  <c r="BJ125" s="1"/>
  <c r="BP125" s="1"/>
  <c r="T122" i="24" s="1"/>
  <c r="BD8" i="17"/>
  <c r="BI169"/>
  <c r="BJ169" s="1"/>
  <c r="BP169" s="1"/>
  <c r="T166" i="24" s="1"/>
  <c r="BI121" i="17"/>
  <c r="BJ121" s="1"/>
  <c r="BP121" s="1"/>
  <c r="T118" i="24" s="1"/>
  <c r="BI195" i="17"/>
  <c r="BJ195" s="1"/>
  <c r="BP195" s="1"/>
  <c r="T192" i="24" s="1"/>
  <c r="CY38" i="17"/>
  <c r="BD200"/>
  <c r="BI172"/>
  <c r="BJ172" s="1"/>
  <c r="BP172" s="1"/>
  <c r="T169" i="24" s="1"/>
  <c r="AZ97" i="17"/>
  <c r="BE97" s="1"/>
  <c r="BD33"/>
  <c r="BD17"/>
  <c r="BD202"/>
  <c r="AZ142"/>
  <c r="BI171"/>
  <c r="BJ171" s="1"/>
  <c r="BP171" s="1"/>
  <c r="T168" i="24" s="1"/>
  <c r="BI107" i="17"/>
  <c r="BJ107" s="1"/>
  <c r="BP107" s="1"/>
  <c r="T104" i="24" s="1"/>
  <c r="BD91" i="17"/>
  <c r="BI75"/>
  <c r="BJ75" s="1"/>
  <c r="BP75" s="1"/>
  <c r="T72" i="24" s="1"/>
  <c r="BD112" i="17"/>
  <c r="BI150"/>
  <c r="BJ150" s="1"/>
  <c r="BP150" s="1"/>
  <c r="T147" i="24" s="1"/>
  <c r="BD63" i="17"/>
  <c r="BI124"/>
  <c r="BJ124" s="1"/>
  <c r="BP124" s="1"/>
  <c r="T121" i="24" s="1"/>
  <c r="BD76" i="17"/>
  <c r="BI28"/>
  <c r="AZ122"/>
  <c r="BD67"/>
  <c r="BI144"/>
  <c r="BJ144" s="1"/>
  <c r="BP144" s="1"/>
  <c r="T141" i="24" s="1"/>
  <c r="BD180" i="17"/>
  <c r="BI148"/>
  <c r="BJ148" s="1"/>
  <c r="BP148" s="1"/>
  <c r="T145" i="24" s="1"/>
  <c r="AZ85" i="17"/>
  <c r="BE85" s="1"/>
  <c r="BI105"/>
  <c r="BJ105" s="1"/>
  <c r="BP105" s="1"/>
  <c r="T102" i="24" s="1"/>
  <c r="AZ138" i="17"/>
  <c r="BD197"/>
  <c r="BD149"/>
  <c r="AZ101"/>
  <c r="BI53"/>
  <c r="BJ53" s="1"/>
  <c r="BP53" s="1"/>
  <c r="T50" i="24" s="1"/>
  <c r="AZ194" i="17"/>
  <c r="BD134"/>
  <c r="BI161"/>
  <c r="BJ161" s="1"/>
  <c r="BP161" s="1"/>
  <c r="T158" i="24" s="1"/>
  <c r="BI10" i="17"/>
  <c r="BD175"/>
  <c r="BD28"/>
  <c r="BD205"/>
  <c r="BI157"/>
  <c r="BJ157" s="1"/>
  <c r="BP157" s="1"/>
  <c r="T154" i="24" s="1"/>
  <c r="BD137" i="17"/>
  <c r="BI133"/>
  <c r="BJ133" s="1"/>
  <c r="BP133" s="1"/>
  <c r="T130" i="24" s="1"/>
  <c r="BI168" i="17"/>
  <c r="BJ168" s="1"/>
  <c r="BP168" s="1"/>
  <c r="T165" i="24" s="1"/>
  <c r="BI44" i="17"/>
  <c r="BJ44" s="1"/>
  <c r="BP44" s="1"/>
  <c r="T41" i="24" s="1"/>
  <c r="BD172" i="17"/>
  <c r="BD97"/>
  <c r="BM49"/>
  <c r="BD188"/>
  <c r="BD99"/>
  <c r="BI118"/>
  <c r="BJ118" s="1"/>
  <c r="BP118" s="1"/>
  <c r="T115" i="24" s="1"/>
  <c r="BD192" i="17"/>
  <c r="BD93"/>
  <c r="BD45"/>
  <c r="BI29"/>
  <c r="BD144"/>
  <c r="BD148"/>
  <c r="BD85"/>
  <c r="BI102"/>
  <c r="BJ102" s="1"/>
  <c r="BP102" s="1"/>
  <c r="T99" i="24" s="1"/>
  <c r="BD182" i="17"/>
  <c r="BI90"/>
  <c r="BJ90" s="1"/>
  <c r="BP90" s="1"/>
  <c r="T87" i="24" s="1"/>
  <c r="BD44" i="17"/>
  <c r="BD123"/>
  <c r="BD48"/>
  <c r="BI175"/>
  <c r="BJ175" s="1"/>
  <c r="BP175" s="1"/>
  <c r="T172" i="24" s="1"/>
  <c r="BD186" i="17"/>
  <c r="AZ130"/>
  <c r="BD18"/>
  <c r="BD196"/>
  <c r="BM136"/>
  <c r="BI88"/>
  <c r="BJ88" s="1"/>
  <c r="BP88" s="1"/>
  <c r="T85" i="24" s="1"/>
  <c r="BD72" i="17"/>
  <c r="BI56"/>
  <c r="BJ56" s="1"/>
  <c r="BP56" s="1"/>
  <c r="T53" i="24" s="1"/>
  <c r="BI24" i="17"/>
  <c r="BI201"/>
  <c r="BJ201" s="1"/>
  <c r="BP201" s="1"/>
  <c r="T198" i="24" s="1"/>
  <c r="BD153" i="17"/>
  <c r="BD89"/>
  <c r="BI106"/>
  <c r="BJ106" s="1"/>
  <c r="BP106" s="1"/>
  <c r="T103" i="24" s="1"/>
  <c r="BI58" i="17"/>
  <c r="BJ58" s="1"/>
  <c r="BP58" s="1"/>
  <c r="T55" i="24" s="1"/>
  <c r="BD158" i="17"/>
  <c r="BI69"/>
  <c r="BJ69" s="1"/>
  <c r="BP69" s="1"/>
  <c r="T66" i="24" s="1"/>
  <c r="BM37" i="17"/>
  <c r="BD21"/>
  <c r="BI192"/>
  <c r="BJ192" s="1"/>
  <c r="BP192" s="1"/>
  <c r="T189" i="24" s="1"/>
  <c r="BD157" i="17"/>
  <c r="BD125"/>
  <c r="BI109"/>
  <c r="BJ109" s="1"/>
  <c r="BP109" s="1"/>
  <c r="T106" i="24" s="1"/>
  <c r="AZ61" i="17"/>
  <c r="AZ178"/>
  <c r="AZ126"/>
  <c r="BI30"/>
  <c r="BI184"/>
  <c r="BJ184" s="1"/>
  <c r="BP184" s="1"/>
  <c r="T181" i="24" s="1"/>
  <c r="BI132" i="17"/>
  <c r="BJ132" s="1"/>
  <c r="BP132" s="1"/>
  <c r="T129" i="24" s="1"/>
  <c r="BD116" i="17"/>
  <c r="BI68"/>
  <c r="BJ68" s="1"/>
  <c r="BP68" s="1"/>
  <c r="T65" i="24" s="1"/>
  <c r="BI36" i="17"/>
  <c r="BD105"/>
  <c r="BI190"/>
  <c r="BJ190" s="1"/>
  <c r="BP190" s="1"/>
  <c r="T187" i="24" s="1"/>
  <c r="BD179" i="17"/>
  <c r="BD83"/>
  <c r="BI128"/>
  <c r="BJ128" s="1"/>
  <c r="BP128" s="1"/>
  <c r="T125" i="24" s="1"/>
  <c r="BM128" i="17"/>
  <c r="BD22"/>
  <c r="BD199"/>
  <c r="BD185"/>
  <c r="BI186"/>
  <c r="BJ186" s="1"/>
  <c r="BP186" s="1"/>
  <c r="T183" i="24" s="1"/>
  <c r="BD154" i="17"/>
  <c r="BI82"/>
  <c r="BJ82" s="1"/>
  <c r="BP82" s="1"/>
  <c r="T79" i="24" s="1"/>
  <c r="BI66" i="17"/>
  <c r="BJ66" s="1"/>
  <c r="BP66" s="1"/>
  <c r="T63" i="24" s="1"/>
  <c r="BD66" i="17"/>
  <c r="BD50"/>
  <c r="BI34"/>
  <c r="AZ174"/>
  <c r="BI142"/>
  <c r="BJ142" s="1"/>
  <c r="BP142" s="1"/>
  <c r="T139" i="24" s="1"/>
  <c r="BI123" i="17"/>
  <c r="BJ123" s="1"/>
  <c r="BP123" s="1"/>
  <c r="T120" i="24" s="1"/>
  <c r="BD107" i="17"/>
  <c r="BD75"/>
  <c r="BD59"/>
  <c r="BI136"/>
  <c r="BJ136" s="1"/>
  <c r="BP136" s="1"/>
  <c r="T133" i="24" s="1"/>
  <c r="BM120" i="17"/>
  <c r="BI72"/>
  <c r="BJ72" s="1"/>
  <c r="BP72" s="1"/>
  <c r="T69" i="24" s="1"/>
  <c r="AZ176" i="17"/>
  <c r="BI48"/>
  <c r="BJ48" s="1"/>
  <c r="BP48" s="1"/>
  <c r="T45" i="24" s="1"/>
  <c r="BD16" i="17"/>
  <c r="AZ69"/>
  <c r="BD37"/>
  <c r="BI9"/>
  <c r="AZ146"/>
  <c r="BD30"/>
  <c r="AZ166"/>
  <c r="BI199"/>
  <c r="BJ199" s="1"/>
  <c r="BP199" s="1"/>
  <c r="T196" i="24" s="1"/>
  <c r="BD183" i="17"/>
  <c r="BD151"/>
  <c r="BD119"/>
  <c r="BI103"/>
  <c r="BJ103" s="1"/>
  <c r="BP103" s="1"/>
  <c r="T100" i="24" s="1"/>
  <c r="BD87" i="17"/>
  <c r="BI71"/>
  <c r="BJ71" s="1"/>
  <c r="BP71" s="1"/>
  <c r="T68" i="24" s="1"/>
  <c r="AZ184" i="17"/>
  <c r="BI152"/>
  <c r="BJ152" s="1"/>
  <c r="BP152" s="1"/>
  <c r="T149" i="24" s="1"/>
  <c r="BI116" i="17"/>
  <c r="BJ116" s="1"/>
  <c r="BP116" s="1"/>
  <c r="T113" i="24" s="1"/>
  <c r="BI52" i="17"/>
  <c r="BJ52" s="1"/>
  <c r="BP52" s="1"/>
  <c r="T49" i="24" s="1"/>
  <c r="AZ170" i="17"/>
  <c r="BI138"/>
  <c r="BJ138" s="1"/>
  <c r="BP138" s="1"/>
  <c r="T135" i="24" s="1"/>
  <c r="BI42" i="17"/>
  <c r="BJ42" s="1"/>
  <c r="BP42" s="1"/>
  <c r="T39" i="24" s="1"/>
  <c r="BI26" i="17"/>
  <c r="AZ190"/>
  <c r="BI83"/>
  <c r="BJ83" s="1"/>
  <c r="BP83" s="1"/>
  <c r="T80" i="24" s="1"/>
  <c r="BI95" i="17"/>
  <c r="BJ95" s="1"/>
  <c r="BP95" s="1"/>
  <c r="T92" i="24" s="1"/>
  <c r="BN172" i="17"/>
  <c r="BO172" s="1"/>
  <c r="S169" i="24" s="1"/>
  <c r="BL172" i="17"/>
  <c r="BN185"/>
  <c r="BO185" s="1"/>
  <c r="S182" i="24" s="1"/>
  <c r="BL185" i="17"/>
  <c r="BN137"/>
  <c r="BO137" s="1"/>
  <c r="S134" i="24" s="1"/>
  <c r="BL137" i="17"/>
  <c r="BL73"/>
  <c r="BN73"/>
  <c r="BO73" s="1"/>
  <c r="S70" i="24" s="1"/>
  <c r="BL124" i="17"/>
  <c r="BN124"/>
  <c r="BO124" s="1"/>
  <c r="S121" i="24" s="1"/>
  <c r="BL60" i="17"/>
  <c r="BN60"/>
  <c r="BO60" s="1"/>
  <c r="S57" i="24" s="1"/>
  <c r="BL162" i="17"/>
  <c r="BN162"/>
  <c r="BO162" s="1"/>
  <c r="S159" i="24" s="1"/>
  <c r="BL86" i="17"/>
  <c r="BN86"/>
  <c r="BO86" s="1"/>
  <c r="S83" i="24" s="1"/>
  <c r="BN190" i="17"/>
  <c r="BO190" s="1"/>
  <c r="S187" i="24" s="1"/>
  <c r="BL190" i="17"/>
  <c r="BN127"/>
  <c r="BO127" s="1"/>
  <c r="S124" i="24" s="1"/>
  <c r="BL127" i="17"/>
  <c r="BL63"/>
  <c r="BN63"/>
  <c r="BO63" s="1"/>
  <c r="S60" i="24" s="1"/>
  <c r="BN189" i="17"/>
  <c r="BO189" s="1"/>
  <c r="S186" i="24" s="1"/>
  <c r="BL189" i="17"/>
  <c r="BL109"/>
  <c r="BN109"/>
  <c r="BO109" s="1"/>
  <c r="S106" i="24" s="1"/>
  <c r="BN136" i="17"/>
  <c r="BO136" s="1"/>
  <c r="S133" i="24" s="1"/>
  <c r="BL136" i="17"/>
  <c r="BN72"/>
  <c r="BO72" s="1"/>
  <c r="S69" i="24" s="1"/>
  <c r="BL72" i="17"/>
  <c r="BL186"/>
  <c r="BN186"/>
  <c r="BO186" s="1"/>
  <c r="S183" i="24" s="1"/>
  <c r="BL66" i="17"/>
  <c r="BN66"/>
  <c r="BO66" s="1"/>
  <c r="S63" i="24" s="1"/>
  <c r="BL155" i="17"/>
  <c r="BN155"/>
  <c r="BO155" s="1"/>
  <c r="S152" i="24" s="1"/>
  <c r="BK161" i="17"/>
  <c r="AZ161"/>
  <c r="BM161"/>
  <c r="BM81"/>
  <c r="BK81"/>
  <c r="BM17"/>
  <c r="BK17"/>
  <c r="BL17" s="1"/>
  <c r="AZ17"/>
  <c r="BE17" s="1"/>
  <c r="BM202"/>
  <c r="BK202"/>
  <c r="AZ155"/>
  <c r="BK155"/>
  <c r="BM155"/>
  <c r="BK91"/>
  <c r="BM91"/>
  <c r="AZ91"/>
  <c r="BE91" s="1"/>
  <c r="BK43"/>
  <c r="BD43"/>
  <c r="AZ27"/>
  <c r="BM27"/>
  <c r="AZ201"/>
  <c r="BM201"/>
  <c r="BK201"/>
  <c r="BK106"/>
  <c r="BD106"/>
  <c r="BM158"/>
  <c r="BK158"/>
  <c r="BM147"/>
  <c r="BK147"/>
  <c r="AZ147"/>
  <c r="AZ11"/>
  <c r="BM11"/>
  <c r="BK112"/>
  <c r="AZ112"/>
  <c r="BE112" s="1"/>
  <c r="BM112"/>
  <c r="AZ21"/>
  <c r="BK21"/>
  <c r="AZ38"/>
  <c r="BK38"/>
  <c r="BM38"/>
  <c r="BN156"/>
  <c r="BO156" s="1"/>
  <c r="S153" i="24" s="1"/>
  <c r="BL156" i="17"/>
  <c r="BN177"/>
  <c r="BO177" s="1"/>
  <c r="S174" i="24" s="1"/>
  <c r="BL177" i="17"/>
  <c r="BN129"/>
  <c r="BO129" s="1"/>
  <c r="S126" i="24" s="1"/>
  <c r="BL129" i="17"/>
  <c r="BN65"/>
  <c r="BO65" s="1"/>
  <c r="S62" i="24" s="1"/>
  <c r="BL65" i="17"/>
  <c r="BL116"/>
  <c r="BN116"/>
  <c r="BO116" s="1"/>
  <c r="S113" i="24" s="1"/>
  <c r="BL52" i="17"/>
  <c r="BN52"/>
  <c r="BO52" s="1"/>
  <c r="S49" i="24" s="1"/>
  <c r="BL146" i="17"/>
  <c r="BN146"/>
  <c r="BO146" s="1"/>
  <c r="S143" i="24" s="1"/>
  <c r="BL78" i="17"/>
  <c r="BN78"/>
  <c r="BO78" s="1"/>
  <c r="S75" i="24" s="1"/>
  <c r="BL174" i="17"/>
  <c r="BN174"/>
  <c r="BO174" s="1"/>
  <c r="S171" i="24" s="1"/>
  <c r="BL207" i="17"/>
  <c r="BN207"/>
  <c r="BO207" s="1"/>
  <c r="S204" i="24" s="1"/>
  <c r="BL151" i="17"/>
  <c r="BN151"/>
  <c r="BO151" s="1"/>
  <c r="S148" i="24" s="1"/>
  <c r="BN87" i="17"/>
  <c r="BO87" s="1"/>
  <c r="S84" i="24" s="1"/>
  <c r="BL87" i="17"/>
  <c r="BN55"/>
  <c r="BO55" s="1"/>
  <c r="S52" i="24" s="1"/>
  <c r="BL55" i="17"/>
  <c r="BL165"/>
  <c r="BN165"/>
  <c r="BO165" s="1"/>
  <c r="S162" i="24" s="1"/>
  <c r="BN101" i="17"/>
  <c r="BO101" s="1"/>
  <c r="S98" i="24" s="1"/>
  <c r="BL101" i="17"/>
  <c r="BN176"/>
  <c r="BO176" s="1"/>
  <c r="S173" i="24" s="1"/>
  <c r="BL176" i="17"/>
  <c r="BN128"/>
  <c r="BO128" s="1"/>
  <c r="S125" i="24" s="1"/>
  <c r="BL128" i="17"/>
  <c r="BN64"/>
  <c r="BO64" s="1"/>
  <c r="S61" i="24" s="1"/>
  <c r="BL64" i="17"/>
  <c r="BN122"/>
  <c r="BO122" s="1"/>
  <c r="S119" i="24" s="1"/>
  <c r="BL122" i="17"/>
  <c r="BL58"/>
  <c r="BN58"/>
  <c r="BO58" s="1"/>
  <c r="S55" i="24" s="1"/>
  <c r="BL182" i="17"/>
  <c r="BN182"/>
  <c r="BO182" s="1"/>
  <c r="S179" i="24" s="1"/>
  <c r="BN147" i="17"/>
  <c r="BO147" s="1"/>
  <c r="S144" i="24" s="1"/>
  <c r="BL147" i="17"/>
  <c r="BN115"/>
  <c r="BO115" s="1"/>
  <c r="S112" i="24" s="1"/>
  <c r="BL115" i="17"/>
  <c r="BN51"/>
  <c r="BO51" s="1"/>
  <c r="S48" i="24" s="1"/>
  <c r="BL51" i="17"/>
  <c r="BK200"/>
  <c r="BM200"/>
  <c r="BM65"/>
  <c r="BK65"/>
  <c r="BK33"/>
  <c r="AZ33"/>
  <c r="BE33" s="1"/>
  <c r="BM186"/>
  <c r="BK186"/>
  <c r="BM82"/>
  <c r="AZ82"/>
  <c r="AZ50"/>
  <c r="BE50" s="1"/>
  <c r="BK50"/>
  <c r="BM50"/>
  <c r="AZ171"/>
  <c r="BK171"/>
  <c r="BM171"/>
  <c r="BM43"/>
  <c r="AZ43"/>
  <c r="BM196"/>
  <c r="BK196"/>
  <c r="BM99"/>
  <c r="BK99"/>
  <c r="AZ99"/>
  <c r="BE99" s="1"/>
  <c r="BK51"/>
  <c r="BD51"/>
  <c r="AZ175"/>
  <c r="BE175" s="1"/>
  <c r="BK175"/>
  <c r="BM175"/>
  <c r="BM143"/>
  <c r="AZ143"/>
  <c r="BK143"/>
  <c r="AZ76"/>
  <c r="BE76" s="1"/>
  <c r="BM76"/>
  <c r="BK76"/>
  <c r="BK125"/>
  <c r="AZ125"/>
  <c r="BE125" s="1"/>
  <c r="BM125"/>
  <c r="AZ45"/>
  <c r="BE45" s="1"/>
  <c r="BK45"/>
  <c r="BM94"/>
  <c r="AZ94"/>
  <c r="BM30"/>
  <c r="AZ30"/>
  <c r="BE30" s="1"/>
  <c r="BK30"/>
  <c r="BL30" s="1"/>
  <c r="BK87"/>
  <c r="AZ87"/>
  <c r="BM87"/>
  <c r="BM55"/>
  <c r="AZ55"/>
  <c r="BK39"/>
  <c r="BD39"/>
  <c r="AZ23"/>
  <c r="BM23"/>
  <c r="AZ52"/>
  <c r="BM52"/>
  <c r="BK52"/>
  <c r="BN188"/>
  <c r="BO188" s="1"/>
  <c r="S185" i="24" s="1"/>
  <c r="BL188" i="17"/>
  <c r="BN193"/>
  <c r="BO193" s="1"/>
  <c r="S190" i="24" s="1"/>
  <c r="BL193" i="17"/>
  <c r="BN145"/>
  <c r="BO145" s="1"/>
  <c r="S142" i="24" s="1"/>
  <c r="BL145" i="17"/>
  <c r="BN113"/>
  <c r="BO113" s="1"/>
  <c r="S110" i="24" s="1"/>
  <c r="BL113" i="17"/>
  <c r="BN81"/>
  <c r="BO81" s="1"/>
  <c r="S78" i="24" s="1"/>
  <c r="BL81" i="17"/>
  <c r="BN49"/>
  <c r="BO49" s="1"/>
  <c r="S46" i="24" s="1"/>
  <c r="BL49" i="17"/>
  <c r="BN184"/>
  <c r="BO184" s="1"/>
  <c r="S181" i="24" s="1"/>
  <c r="BL184" i="17"/>
  <c r="BN132"/>
  <c r="BO132" s="1"/>
  <c r="S129" i="24" s="1"/>
  <c r="BL132" i="17"/>
  <c r="BN100"/>
  <c r="BO100" s="1"/>
  <c r="S97" i="24" s="1"/>
  <c r="BL100" i="17"/>
  <c r="BN68"/>
  <c r="BO68" s="1"/>
  <c r="S65" i="24" s="1"/>
  <c r="BL68" i="17"/>
  <c r="BL178"/>
  <c r="BN178"/>
  <c r="BO178" s="1"/>
  <c r="S175" i="24" s="1"/>
  <c r="BL126" i="17"/>
  <c r="BN126"/>
  <c r="BO126" s="1"/>
  <c r="S123" i="24" s="1"/>
  <c r="BN94" i="17"/>
  <c r="BO94" s="1"/>
  <c r="S91" i="24" s="1"/>
  <c r="BL94" i="17"/>
  <c r="BL62"/>
  <c r="BN62"/>
  <c r="BO62" s="1"/>
  <c r="S59" i="24" s="1"/>
  <c r="BN202" i="17"/>
  <c r="BO202" s="1"/>
  <c r="S199" i="24" s="1"/>
  <c r="BL202" i="17"/>
  <c r="BL142"/>
  <c r="BN142"/>
  <c r="BO142" s="1"/>
  <c r="S139" i="24" s="1"/>
  <c r="BL191" i="17"/>
  <c r="BN191"/>
  <c r="BO191" s="1"/>
  <c r="S188" i="24" s="1"/>
  <c r="BL167" i="17"/>
  <c r="BN167"/>
  <c r="BO167" s="1"/>
  <c r="S164" i="24" s="1"/>
  <c r="BL135" i="17"/>
  <c r="BN135"/>
  <c r="BO135" s="1"/>
  <c r="S132" i="24" s="1"/>
  <c r="BN103" i="17"/>
  <c r="BO103" s="1"/>
  <c r="S100" i="24" s="1"/>
  <c r="BL103" i="17"/>
  <c r="BN71"/>
  <c r="BO71" s="1"/>
  <c r="S68" i="24" s="1"/>
  <c r="BL71" i="17"/>
  <c r="BN39"/>
  <c r="BO39" s="1"/>
  <c r="S36" i="24" s="1"/>
  <c r="BL39" i="17"/>
  <c r="BN180"/>
  <c r="BO180" s="1"/>
  <c r="S177" i="24" s="1"/>
  <c r="BL180" i="17"/>
  <c r="BN197"/>
  <c r="BO197" s="1"/>
  <c r="S194" i="24" s="1"/>
  <c r="BL197" i="17"/>
  <c r="BN149"/>
  <c r="BO149" s="1"/>
  <c r="S146" i="24" s="1"/>
  <c r="BL149" i="17"/>
  <c r="BL117"/>
  <c r="BN117"/>
  <c r="BO117" s="1"/>
  <c r="S114" i="24" s="1"/>
  <c r="BN85" i="17"/>
  <c r="BO85" s="1"/>
  <c r="S82" i="24" s="1"/>
  <c r="BL85" i="17"/>
  <c r="BN53"/>
  <c r="BO53" s="1"/>
  <c r="S50" i="24" s="1"/>
  <c r="BL53" i="17"/>
  <c r="BN144"/>
  <c r="BO144" s="1"/>
  <c r="S141" i="24" s="1"/>
  <c r="BL144" i="17"/>
  <c r="BL112"/>
  <c r="BN112"/>
  <c r="BO112" s="1"/>
  <c r="S109" i="24" s="1"/>
  <c r="BN80" i="17"/>
  <c r="BO80" s="1"/>
  <c r="S77" i="24" s="1"/>
  <c r="BL80" i="17"/>
  <c r="BL48"/>
  <c r="BN48"/>
  <c r="BO48" s="1"/>
  <c r="S45" i="24" s="1"/>
  <c r="BN206" i="17"/>
  <c r="BO206" s="1"/>
  <c r="S203" i="24" s="1"/>
  <c r="BL206" i="17"/>
  <c r="BN138"/>
  <c r="BO138" s="1"/>
  <c r="S135" i="24" s="1"/>
  <c r="BL138" i="17"/>
  <c r="BN106"/>
  <c r="BO106" s="1"/>
  <c r="S103" i="24" s="1"/>
  <c r="BL106" i="17"/>
  <c r="BN74"/>
  <c r="BO74" s="1"/>
  <c r="S71" i="24" s="1"/>
  <c r="BL74" i="17"/>
  <c r="BN42"/>
  <c r="BO42" s="1"/>
  <c r="S39" i="24" s="1"/>
  <c r="BL42" i="17"/>
  <c r="BN150"/>
  <c r="BO150" s="1"/>
  <c r="S147" i="24" s="1"/>
  <c r="BL150" i="17"/>
  <c r="BL187"/>
  <c r="BN187"/>
  <c r="BO187" s="1"/>
  <c r="S184" i="24" s="1"/>
  <c r="BL163" i="17"/>
  <c r="BN163"/>
  <c r="BO163" s="1"/>
  <c r="S160" i="24" s="1"/>
  <c r="BN131" i="17"/>
  <c r="BO131" s="1"/>
  <c r="S128" i="24" s="1"/>
  <c r="BL131" i="17"/>
  <c r="BL99"/>
  <c r="BN99"/>
  <c r="BO99" s="1"/>
  <c r="S96" i="24" s="1"/>
  <c r="BL67" i="17"/>
  <c r="BN67"/>
  <c r="BO67" s="1"/>
  <c r="S64" i="24" s="1"/>
  <c r="BK145" i="17"/>
  <c r="AZ145"/>
  <c r="BM145"/>
  <c r="BM97"/>
  <c r="BK97"/>
  <c r="BM130"/>
  <c r="BK130"/>
  <c r="BK114"/>
  <c r="BD114"/>
  <c r="BM98"/>
  <c r="AZ98"/>
  <c r="BK174"/>
  <c r="BM174"/>
  <c r="AZ187"/>
  <c r="BK187"/>
  <c r="BM187"/>
  <c r="BM139"/>
  <c r="BK139"/>
  <c r="AZ139"/>
  <c r="AZ136"/>
  <c r="BK136"/>
  <c r="BM104"/>
  <c r="AZ104"/>
  <c r="BK104"/>
  <c r="AZ40"/>
  <c r="BK40"/>
  <c r="BM40"/>
  <c r="BM89"/>
  <c r="BK89"/>
  <c r="BK163"/>
  <c r="AZ163"/>
  <c r="BM163"/>
  <c r="BK11"/>
  <c r="BL11" s="1"/>
  <c r="BD11"/>
  <c r="BK176"/>
  <c r="BM176"/>
  <c r="AZ80"/>
  <c r="BK80"/>
  <c r="BM80"/>
  <c r="BK165"/>
  <c r="AZ165"/>
  <c r="BM165"/>
  <c r="BK37"/>
  <c r="AZ37"/>
  <c r="BE37" s="1"/>
  <c r="BM86"/>
  <c r="AZ86"/>
  <c r="AZ12"/>
  <c r="BK12"/>
  <c r="BL12" s="1"/>
  <c r="BM12"/>
  <c r="BM205"/>
  <c r="AZ205"/>
  <c r="BE205" s="1"/>
  <c r="BK205"/>
  <c r="BM173"/>
  <c r="AZ173"/>
  <c r="BE173" s="1"/>
  <c r="BK173"/>
  <c r="BM77"/>
  <c r="BK77"/>
  <c r="BM13"/>
  <c r="BK13"/>
  <c r="AZ13"/>
  <c r="BM178"/>
  <c r="BK178"/>
  <c r="BM126"/>
  <c r="BK126"/>
  <c r="AZ46"/>
  <c r="BK46"/>
  <c r="BM46"/>
  <c r="BM14"/>
  <c r="AZ14"/>
  <c r="BK14"/>
  <c r="BM166"/>
  <c r="BK166"/>
  <c r="AZ151"/>
  <c r="BE151" s="1"/>
  <c r="BM151"/>
  <c r="BK151"/>
  <c r="BM119"/>
  <c r="AZ119"/>
  <c r="BE119" s="1"/>
  <c r="BK119"/>
  <c r="BK152"/>
  <c r="BM152"/>
  <c r="AZ152"/>
  <c r="AZ84"/>
  <c r="BM84"/>
  <c r="BK84"/>
  <c r="AZ20"/>
  <c r="BM20"/>
  <c r="BK20"/>
  <c r="BM122"/>
  <c r="BK122"/>
  <c r="AZ74"/>
  <c r="BK74"/>
  <c r="BM74"/>
  <c r="BM181"/>
  <c r="AZ181"/>
  <c r="BK181"/>
  <c r="BM85"/>
  <c r="BK85"/>
  <c r="BM127"/>
  <c r="AZ127"/>
  <c r="BK127"/>
  <c r="AZ140"/>
  <c r="BK140"/>
  <c r="AZ60"/>
  <c r="BM60"/>
  <c r="BK60"/>
  <c r="BK206"/>
  <c r="BM206"/>
  <c r="BM90"/>
  <c r="AZ90"/>
  <c r="BM131"/>
  <c r="BK131"/>
  <c r="AZ131"/>
  <c r="AZ32"/>
  <c r="BM32"/>
  <c r="BK32"/>
  <c r="BK53"/>
  <c r="AZ53"/>
  <c r="BK47"/>
  <c r="BD47"/>
  <c r="BM204"/>
  <c r="BK204"/>
  <c r="AZ108"/>
  <c r="BM108"/>
  <c r="BK108"/>
  <c r="BL13"/>
  <c r="BL20"/>
  <c r="BL37"/>
  <c r="BD177"/>
  <c r="BD129"/>
  <c r="BD81"/>
  <c r="BI18"/>
  <c r="BD139"/>
  <c r="BD40"/>
  <c r="BI153"/>
  <c r="BJ153" s="1"/>
  <c r="BP153" s="1"/>
  <c r="T150" i="24" s="1"/>
  <c r="BD58" i="17"/>
  <c r="BI11"/>
  <c r="BI61"/>
  <c r="BJ61" s="1"/>
  <c r="BP61" s="1"/>
  <c r="T58" i="24" s="1"/>
  <c r="BI146" i="17"/>
  <c r="BJ146" s="1"/>
  <c r="BP146" s="1"/>
  <c r="T143" i="24" s="1"/>
  <c r="BL21" i="17"/>
  <c r="AZ200"/>
  <c r="BE200" s="1"/>
  <c r="BD161"/>
  <c r="BI145"/>
  <c r="BJ145" s="1"/>
  <c r="BP145" s="1"/>
  <c r="T142" i="24" s="1"/>
  <c r="BD113" i="17"/>
  <c r="BI81"/>
  <c r="BJ81" s="1"/>
  <c r="BP81" s="1"/>
  <c r="T78" i="24" s="1"/>
  <c r="AZ65" i="17"/>
  <c r="BI49"/>
  <c r="BJ49" s="1"/>
  <c r="BP49" s="1"/>
  <c r="T46" i="24" s="1"/>
  <c r="BM33" i="17"/>
  <c r="BI17"/>
  <c r="AZ186"/>
  <c r="BI154"/>
  <c r="BJ154" s="1"/>
  <c r="BP154" s="1"/>
  <c r="T151" i="24" s="1"/>
  <c r="BD130" i="17"/>
  <c r="BI114"/>
  <c r="BJ114" s="1"/>
  <c r="BP114" s="1"/>
  <c r="T111" i="24" s="1"/>
  <c r="BD34" i="17"/>
  <c r="BD10"/>
  <c r="BI202"/>
  <c r="BJ202" s="1"/>
  <c r="BP202" s="1"/>
  <c r="T199" i="24" s="1"/>
  <c r="BD174" i="17"/>
  <c r="BE174" s="1"/>
  <c r="BI187"/>
  <c r="BJ187" s="1"/>
  <c r="BP187" s="1"/>
  <c r="T184" i="24" s="1"/>
  <c r="BD171" i="17"/>
  <c r="BI155"/>
  <c r="BJ155" s="1"/>
  <c r="BP155" s="1"/>
  <c r="T152" i="24" s="1"/>
  <c r="BI91" i="17"/>
  <c r="BJ91" s="1"/>
  <c r="BP91" s="1"/>
  <c r="T88" i="24" s="1"/>
  <c r="BI59" i="17"/>
  <c r="BJ59" s="1"/>
  <c r="BP59" s="1"/>
  <c r="T56" i="24" s="1"/>
  <c r="BI27" i="17"/>
  <c r="AZ196"/>
  <c r="BE196" s="1"/>
  <c r="BI160"/>
  <c r="BJ160" s="1"/>
  <c r="BP160" s="1"/>
  <c r="T157" i="24" s="1"/>
  <c r="BD136" i="17"/>
  <c r="BI120"/>
  <c r="BJ120" s="1"/>
  <c r="BP120" s="1"/>
  <c r="T117" i="24" s="1"/>
  <c r="BD104" i="17"/>
  <c r="AZ188"/>
  <c r="BE188" s="1"/>
  <c r="BI156"/>
  <c r="BJ156" s="1"/>
  <c r="BP156" s="1"/>
  <c r="T153" i="24" s="1"/>
  <c r="BD201" i="17"/>
  <c r="BI158"/>
  <c r="BJ158" s="1"/>
  <c r="BP158" s="1"/>
  <c r="T155" i="24" s="1"/>
  <c r="BI147" i="17"/>
  <c r="BJ147" s="1"/>
  <c r="BP147" s="1"/>
  <c r="T144" i="24" s="1"/>
  <c r="BI51" i="17"/>
  <c r="BJ51" s="1"/>
  <c r="BP51" s="1"/>
  <c r="T48" i="24" s="1"/>
  <c r="BD176" i="17"/>
  <c r="BE176" s="1"/>
  <c r="BI112"/>
  <c r="BJ112" s="1"/>
  <c r="BP112" s="1"/>
  <c r="T109" i="24" s="1"/>
  <c r="BD80" i="17"/>
  <c r="BI165"/>
  <c r="BJ165" s="1"/>
  <c r="BP165" s="1"/>
  <c r="T162" i="24" s="1"/>
  <c r="BD69" i="17"/>
  <c r="BE69" s="1"/>
  <c r="BI21"/>
  <c r="BD38"/>
  <c r="BD207"/>
  <c r="BD143"/>
  <c r="BD12"/>
  <c r="AZ192"/>
  <c r="BE192" s="1"/>
  <c r="BI164"/>
  <c r="BJ164" s="1"/>
  <c r="BP164" s="1"/>
  <c r="T161" i="24" s="1"/>
  <c r="BI189" i="17"/>
  <c r="BJ189" s="1"/>
  <c r="BP189" s="1"/>
  <c r="T186" i="24" s="1"/>
  <c r="AZ109" i="17"/>
  <c r="BI93"/>
  <c r="BJ93" s="1"/>
  <c r="BP93" s="1"/>
  <c r="T90" i="24" s="1"/>
  <c r="BD61" i="17"/>
  <c r="BM45"/>
  <c r="BD13"/>
  <c r="BD178"/>
  <c r="BE178" s="1"/>
  <c r="BD126"/>
  <c r="BI62"/>
  <c r="BJ62" s="1"/>
  <c r="BP62" s="1"/>
  <c r="T59" i="24" s="1"/>
  <c r="BD62" i="17"/>
  <c r="BI46"/>
  <c r="BJ46" s="1"/>
  <c r="BP46" s="1"/>
  <c r="T43" i="24" s="1"/>
  <c r="BI14" i="17"/>
  <c r="BI8"/>
  <c r="BI198"/>
  <c r="BJ198" s="1"/>
  <c r="BP198" s="1"/>
  <c r="T195" i="24" s="1"/>
  <c r="BD166" i="17"/>
  <c r="BE166" s="1"/>
  <c r="BI167"/>
  <c r="BJ167" s="1"/>
  <c r="BP167" s="1"/>
  <c r="T164" i="24" s="1"/>
  <c r="BI135" i="17"/>
  <c r="BJ135" s="1"/>
  <c r="BP135" s="1"/>
  <c r="T132" i="24" s="1"/>
  <c r="BI39" i="17"/>
  <c r="BJ39" s="1"/>
  <c r="BP39" s="1"/>
  <c r="T36" i="24" s="1"/>
  <c r="BD152" i="17"/>
  <c r="BI100"/>
  <c r="BJ100" s="1"/>
  <c r="BP100" s="1"/>
  <c r="T97" i="24" s="1"/>
  <c r="BD84" i="17"/>
  <c r="BD52"/>
  <c r="BD20"/>
  <c r="BD169"/>
  <c r="BD121"/>
  <c r="BI73"/>
  <c r="BJ73" s="1"/>
  <c r="BP73" s="1"/>
  <c r="T70" i="24" s="1"/>
  <c r="BD122" i="17"/>
  <c r="BE122" s="1"/>
  <c r="BD195"/>
  <c r="BI115"/>
  <c r="BJ115" s="1"/>
  <c r="BP115" s="1"/>
  <c r="T112" i="24" s="1"/>
  <c r="AZ180" i="17"/>
  <c r="BD133"/>
  <c r="BI182"/>
  <c r="BJ182" s="1"/>
  <c r="BP182" s="1"/>
  <c r="T179" i="24" s="1"/>
  <c r="BD140" i="17"/>
  <c r="BD60"/>
  <c r="BE105"/>
  <c r="BI57"/>
  <c r="BJ57" s="1"/>
  <c r="BP57" s="1"/>
  <c r="T54" i="24" s="1"/>
  <c r="BM41" i="17"/>
  <c r="BI25"/>
  <c r="BD206"/>
  <c r="BD42"/>
  <c r="BD26"/>
  <c r="BI35"/>
  <c r="BD101"/>
  <c r="BE101" s="1"/>
  <c r="BD53"/>
  <c r="BI159"/>
  <c r="BJ159" s="1"/>
  <c r="BP159" s="1"/>
  <c r="T156" i="24" s="1"/>
  <c r="BI31" i="17"/>
  <c r="BI15"/>
  <c r="BD204"/>
  <c r="BD108"/>
  <c r="AZ207"/>
  <c r="BK207"/>
  <c r="BM207"/>
  <c r="AZ124"/>
  <c r="BK124"/>
  <c r="AZ189"/>
  <c r="BK189"/>
  <c r="BM189"/>
  <c r="BK93"/>
  <c r="BM93"/>
  <c r="AZ9"/>
  <c r="BM9"/>
  <c r="BK9"/>
  <c r="BK110"/>
  <c r="BD110"/>
  <c r="BK94"/>
  <c r="BD94"/>
  <c r="BK78"/>
  <c r="BD78"/>
  <c r="AZ62"/>
  <c r="BE62" s="1"/>
  <c r="BK62"/>
  <c r="BM62"/>
  <c r="BK8"/>
  <c r="BL8" s="1"/>
  <c r="BM8"/>
  <c r="AZ8"/>
  <c r="BE8" s="1"/>
  <c r="BJ8" s="1"/>
  <c r="BK198"/>
  <c r="BM198"/>
  <c r="AZ167"/>
  <c r="BK167"/>
  <c r="BM167"/>
  <c r="BM135"/>
  <c r="AZ135"/>
  <c r="BK135"/>
  <c r="BK55"/>
  <c r="BD55"/>
  <c r="BE55" s="1"/>
  <c r="BK23"/>
  <c r="BL23" s="1"/>
  <c r="BD23"/>
  <c r="AZ132"/>
  <c r="BK132"/>
  <c r="BK100"/>
  <c r="AZ100"/>
  <c r="BM100"/>
  <c r="BK169"/>
  <c r="AZ169"/>
  <c r="BM169"/>
  <c r="BK121"/>
  <c r="AZ121"/>
  <c r="BE121" s="1"/>
  <c r="BM121"/>
  <c r="BM73"/>
  <c r="BK73"/>
  <c r="AZ195"/>
  <c r="BE195" s="1"/>
  <c r="BK195"/>
  <c r="BM195"/>
  <c r="BK144"/>
  <c r="AZ144"/>
  <c r="BE144" s="1"/>
  <c r="BK148"/>
  <c r="AZ148"/>
  <c r="BE148" s="1"/>
  <c r="BK133"/>
  <c r="AZ133"/>
  <c r="BM133"/>
  <c r="BK102"/>
  <c r="BD102"/>
  <c r="BK182"/>
  <c r="BM182"/>
  <c r="BK57"/>
  <c r="AZ57"/>
  <c r="BK25"/>
  <c r="AZ25"/>
  <c r="BM42"/>
  <c r="AZ42"/>
  <c r="BE42" s="1"/>
  <c r="BK42"/>
  <c r="BM26"/>
  <c r="AZ26"/>
  <c r="BE26" s="1"/>
  <c r="BK26"/>
  <c r="BL26" s="1"/>
  <c r="BK83"/>
  <c r="BM83"/>
  <c r="AZ83"/>
  <c r="BM134"/>
  <c r="BK134"/>
  <c r="BM159"/>
  <c r="BK159"/>
  <c r="AZ159"/>
  <c r="BM47"/>
  <c r="AZ47"/>
  <c r="AZ44"/>
  <c r="BE44" s="1"/>
  <c r="BM44"/>
  <c r="BK44"/>
  <c r="BI143"/>
  <c r="BJ143" s="1"/>
  <c r="BP143" s="1"/>
  <c r="T140" i="24" s="1"/>
  <c r="BI63" i="17"/>
  <c r="BJ63" s="1"/>
  <c r="BP63" s="1"/>
  <c r="T60" i="24" s="1"/>
  <c r="BD124" i="17"/>
  <c r="BD77"/>
  <c r="BE77" s="1"/>
  <c r="BI45"/>
  <c r="BJ45" s="1"/>
  <c r="BP45" s="1"/>
  <c r="T42" i="24" s="1"/>
  <c r="BM29" i="17"/>
  <c r="BD9"/>
  <c r="BI110"/>
  <c r="BJ110" s="1"/>
  <c r="BP110" s="1"/>
  <c r="T107" i="24" s="1"/>
  <c r="BI94" i="17"/>
  <c r="BJ94" s="1"/>
  <c r="BP94" s="1"/>
  <c r="T91" i="24" s="1"/>
  <c r="BI78" i="17"/>
  <c r="BJ78" s="1"/>
  <c r="BP78" s="1"/>
  <c r="T75" i="24" s="1"/>
  <c r="BD198" i="17"/>
  <c r="BI87"/>
  <c r="BJ87" s="1"/>
  <c r="BP87" s="1"/>
  <c r="T84" i="24" s="1"/>
  <c r="BD132" i="17"/>
  <c r="BD100"/>
  <c r="BI67"/>
  <c r="BJ67" s="1"/>
  <c r="BP67" s="1"/>
  <c r="T64" i="24" s="1"/>
  <c r="BJ26" i="17"/>
  <c r="BI162"/>
  <c r="BJ162" s="1"/>
  <c r="BP162" s="1"/>
  <c r="T159" i="24" s="1"/>
  <c r="BK137" i="17"/>
  <c r="AZ137"/>
  <c r="BE137" s="1"/>
  <c r="BM137"/>
  <c r="BK67"/>
  <c r="BM67"/>
  <c r="AZ67"/>
  <c r="BE67" s="1"/>
  <c r="BM180"/>
  <c r="BK180"/>
  <c r="BM102"/>
  <c r="AZ102"/>
  <c r="BM105"/>
  <c r="BK105"/>
  <c r="BK41"/>
  <c r="AZ41"/>
  <c r="BM138"/>
  <c r="BK138"/>
  <c r="BK190"/>
  <c r="BM190"/>
  <c r="AZ179"/>
  <c r="BK179"/>
  <c r="BM179"/>
  <c r="BK35"/>
  <c r="BL35" s="1"/>
  <c r="BD35"/>
  <c r="BK96"/>
  <c r="AZ96"/>
  <c r="BM96"/>
  <c r="BK149"/>
  <c r="AZ149"/>
  <c r="BM149"/>
  <c r="BM162"/>
  <c r="BK162"/>
  <c r="BM22"/>
  <c r="AZ22"/>
  <c r="BK22"/>
  <c r="BL22" s="1"/>
  <c r="BK95"/>
  <c r="BM95"/>
  <c r="AZ95"/>
  <c r="BK31"/>
  <c r="BL31" s="1"/>
  <c r="BD31"/>
  <c r="BK15"/>
  <c r="BL15" s="1"/>
  <c r="BD15"/>
  <c r="BI137"/>
  <c r="BJ137" s="1"/>
  <c r="BP137" s="1"/>
  <c r="T134" i="24" s="1"/>
  <c r="BD73" i="17"/>
  <c r="BD115"/>
  <c r="BE180"/>
  <c r="BD181"/>
  <c r="BD54"/>
  <c r="BD127"/>
  <c r="BI79"/>
  <c r="BJ79" s="1"/>
  <c r="BP79" s="1"/>
  <c r="T76" i="24" s="1"/>
  <c r="BM140" i="17"/>
  <c r="BI92"/>
  <c r="BJ92" s="1"/>
  <c r="BP92" s="1"/>
  <c r="T89" i="24" s="1"/>
  <c r="BD57" i="17"/>
  <c r="BD41"/>
  <c r="BD25"/>
  <c r="AZ206"/>
  <c r="BI170"/>
  <c r="BJ170" s="1"/>
  <c r="BP170" s="1"/>
  <c r="T167" i="24" s="1"/>
  <c r="BD138" i="17"/>
  <c r="BE138" s="1"/>
  <c r="BD190"/>
  <c r="BE190" s="1"/>
  <c r="BI179"/>
  <c r="BJ179" s="1"/>
  <c r="BP179" s="1"/>
  <c r="T176" i="24" s="1"/>
  <c r="BD131" i="17"/>
  <c r="BD96"/>
  <c r="BI64"/>
  <c r="BJ64" s="1"/>
  <c r="BP64" s="1"/>
  <c r="T61" i="24" s="1"/>
  <c r="BD32" i="17"/>
  <c r="BI197"/>
  <c r="BJ197" s="1"/>
  <c r="BP197" s="1"/>
  <c r="T194" i="24" s="1"/>
  <c r="BI149" i="17"/>
  <c r="BJ149" s="1"/>
  <c r="BP149" s="1"/>
  <c r="T146" i="24" s="1"/>
  <c r="BI101" i="17"/>
  <c r="BJ101" s="1"/>
  <c r="BP101" s="1"/>
  <c r="T98" i="24" s="1"/>
  <c r="BM53" i="17"/>
  <c r="BI194"/>
  <c r="BJ194" s="1"/>
  <c r="BP194" s="1"/>
  <c r="T191" i="24" s="1"/>
  <c r="BD162" i="17"/>
  <c r="BE162" s="1"/>
  <c r="BD70"/>
  <c r="BI70"/>
  <c r="BJ70" s="1"/>
  <c r="BP70" s="1"/>
  <c r="T67" i="24" s="1"/>
  <c r="BI22" i="17"/>
  <c r="BD191"/>
  <c r="BD95"/>
  <c r="BI47"/>
  <c r="BJ47" s="1"/>
  <c r="BP47" s="1"/>
  <c r="T44" i="24" s="1"/>
  <c r="AZ204" i="17"/>
  <c r="BN169"/>
  <c r="BO169" s="1"/>
  <c r="S166" i="24" s="1"/>
  <c r="BL169" i="17"/>
  <c r="BN105"/>
  <c r="BO105" s="1"/>
  <c r="S102" i="24" s="1"/>
  <c r="BL105" i="17"/>
  <c r="BL41"/>
  <c r="BN41"/>
  <c r="BO41" s="1"/>
  <c r="S38" i="24" s="1"/>
  <c r="BN168" i="17"/>
  <c r="BO168" s="1"/>
  <c r="S165" i="24" s="1"/>
  <c r="BL168" i="17"/>
  <c r="BL92"/>
  <c r="BN92"/>
  <c r="BO92" s="1"/>
  <c r="S89" i="24" s="1"/>
  <c r="BN118" i="17"/>
  <c r="BO118" s="1"/>
  <c r="S115" i="24" s="1"/>
  <c r="BL118" i="17"/>
  <c r="BL54"/>
  <c r="BN54"/>
  <c r="BO54" s="1"/>
  <c r="S51" i="24" s="1"/>
  <c r="BL183" i="17"/>
  <c r="BN183"/>
  <c r="BO183" s="1"/>
  <c r="S180" i="24" s="1"/>
  <c r="BL159" i="17"/>
  <c r="BN159"/>
  <c r="BO159" s="1"/>
  <c r="S156" i="24" s="1"/>
  <c r="BN95" i="17"/>
  <c r="BO95" s="1"/>
  <c r="S92" i="24" s="1"/>
  <c r="BL95" i="17"/>
  <c r="BL164"/>
  <c r="BN164"/>
  <c r="BO164" s="1"/>
  <c r="S161" i="24" s="1"/>
  <c r="BL141" i="17"/>
  <c r="BN141"/>
  <c r="BO141" s="1"/>
  <c r="S138" i="24" s="1"/>
  <c r="BN77" i="17"/>
  <c r="BO77" s="1"/>
  <c r="S74" i="24" s="1"/>
  <c r="BL77" i="17"/>
  <c r="BN45"/>
  <c r="BO45" s="1"/>
  <c r="S42" i="24" s="1"/>
  <c r="BL45" i="17"/>
  <c r="BL196"/>
  <c r="BN196"/>
  <c r="BO196" s="1"/>
  <c r="S193" i="24" s="1"/>
  <c r="BL104" i="17"/>
  <c r="BN104"/>
  <c r="BO104" s="1"/>
  <c r="S101" i="24" s="1"/>
  <c r="BN40" i="17"/>
  <c r="BO40" s="1"/>
  <c r="S37" i="24" s="1"/>
  <c r="BL40" i="17"/>
  <c r="BL130"/>
  <c r="BN130"/>
  <c r="BO130" s="1"/>
  <c r="S127" i="24" s="1"/>
  <c r="BN98" i="17"/>
  <c r="BO98" s="1"/>
  <c r="S95" i="24" s="1"/>
  <c r="BL98" i="17"/>
  <c r="BN198"/>
  <c r="BO198" s="1"/>
  <c r="S195" i="24" s="1"/>
  <c r="BL198" i="17"/>
  <c r="BL179"/>
  <c r="BN179"/>
  <c r="BO179" s="1"/>
  <c r="S176" i="24" s="1"/>
  <c r="BN123" i="17"/>
  <c r="BO123" s="1"/>
  <c r="S120" i="24" s="1"/>
  <c r="BL123" i="17"/>
  <c r="BL91"/>
  <c r="BN91"/>
  <c r="BO91" s="1"/>
  <c r="S88" i="24" s="1"/>
  <c r="BN59" i="17"/>
  <c r="BO59" s="1"/>
  <c r="S56" i="24" s="1"/>
  <c r="BL59" i="17"/>
  <c r="BK172"/>
  <c r="AZ172"/>
  <c r="BE172" s="1"/>
  <c r="BM172"/>
  <c r="BM154"/>
  <c r="BK154"/>
  <c r="AZ114"/>
  <c r="BM114"/>
  <c r="BK82"/>
  <c r="BD82"/>
  <c r="AZ34"/>
  <c r="BE34" s="1"/>
  <c r="BJ34" s="1"/>
  <c r="BK34"/>
  <c r="BL34" s="1"/>
  <c r="BM34"/>
  <c r="BM10"/>
  <c r="AZ10"/>
  <c r="BE10" s="1"/>
  <c r="BJ10" s="1"/>
  <c r="BK10"/>
  <c r="BL10" s="1"/>
  <c r="BK27"/>
  <c r="BL27" s="1"/>
  <c r="BD27"/>
  <c r="BK19"/>
  <c r="BL19" s="1"/>
  <c r="BD19"/>
  <c r="BL161"/>
  <c r="BN161"/>
  <c r="BO161" s="1"/>
  <c r="S158" i="24" s="1"/>
  <c r="BN97" i="17"/>
  <c r="BO97" s="1"/>
  <c r="S94" i="24" s="1"/>
  <c r="BL97" i="17"/>
  <c r="BN152"/>
  <c r="BO152" s="1"/>
  <c r="S149" i="24" s="1"/>
  <c r="BL152" i="17"/>
  <c r="BL84"/>
  <c r="BN84"/>
  <c r="BO84" s="1"/>
  <c r="S81" i="24" s="1"/>
  <c r="BL110" i="17"/>
  <c r="BN110"/>
  <c r="BO110" s="1"/>
  <c r="S107" i="24" s="1"/>
  <c r="BL46" i="17"/>
  <c r="BN46"/>
  <c r="BO46" s="1"/>
  <c r="S43" i="24" s="1"/>
  <c r="BL14" i="17"/>
  <c r="BL175"/>
  <c r="BN175"/>
  <c r="BO175" s="1"/>
  <c r="S172" i="24" s="1"/>
  <c r="BL119" i="17"/>
  <c r="BN119"/>
  <c r="BO119" s="1"/>
  <c r="S116" i="24" s="1"/>
  <c r="BN148" i="17"/>
  <c r="BO148" s="1"/>
  <c r="S145" i="24" s="1"/>
  <c r="BL148" i="17"/>
  <c r="BL181"/>
  <c r="BN181"/>
  <c r="BO181" s="1"/>
  <c r="S178" i="24" s="1"/>
  <c r="BN133" i="17"/>
  <c r="BO133" s="1"/>
  <c r="S130" i="24" s="1"/>
  <c r="BL133" i="17"/>
  <c r="BN69"/>
  <c r="BO69" s="1"/>
  <c r="S66" i="24" s="1"/>
  <c r="BL69" i="17"/>
  <c r="BL96"/>
  <c r="BN96"/>
  <c r="BO96" s="1"/>
  <c r="S93" i="24" s="1"/>
  <c r="BL170" i="17"/>
  <c r="BN170"/>
  <c r="BO170" s="1"/>
  <c r="S167" i="24" s="1"/>
  <c r="BL90" i="17"/>
  <c r="BN90"/>
  <c r="BO90" s="1"/>
  <c r="S87" i="24" s="1"/>
  <c r="BL203" i="17"/>
  <c r="BN203"/>
  <c r="BO203" s="1"/>
  <c r="S200" i="24" s="1"/>
  <c r="BN83" i="17"/>
  <c r="BO83" s="1"/>
  <c r="S80" i="24" s="1"/>
  <c r="BL83" i="17"/>
  <c r="BM66"/>
  <c r="AZ66"/>
  <c r="BE66" s="1"/>
  <c r="BK66"/>
  <c r="AZ18"/>
  <c r="BE18" s="1"/>
  <c r="BK18"/>
  <c r="BL18" s="1"/>
  <c r="BK107"/>
  <c r="BM107"/>
  <c r="AZ107"/>
  <c r="BE107" s="1"/>
  <c r="BK75"/>
  <c r="BM75"/>
  <c r="AZ75"/>
  <c r="BE75" s="1"/>
  <c r="AZ72"/>
  <c r="BE72" s="1"/>
  <c r="BK72"/>
  <c r="BM72"/>
  <c r="BK188"/>
  <c r="BM188"/>
  <c r="BK153"/>
  <c r="AZ153"/>
  <c r="BM153"/>
  <c r="BM106"/>
  <c r="AZ106"/>
  <c r="BE106" s="1"/>
  <c r="AZ19"/>
  <c r="BM19"/>
  <c r="AZ16"/>
  <c r="BE16" s="1"/>
  <c r="BM16"/>
  <c r="BK16"/>
  <c r="BL16" s="1"/>
  <c r="BK63"/>
  <c r="BM63"/>
  <c r="AZ63"/>
  <c r="BE63" s="1"/>
  <c r="BM192"/>
  <c r="BK192"/>
  <c r="BK157"/>
  <c r="AZ157"/>
  <c r="BE157" s="1"/>
  <c r="BM157"/>
  <c r="BM109"/>
  <c r="BK109"/>
  <c r="AZ110"/>
  <c r="BE110" s="1"/>
  <c r="BM110"/>
  <c r="BM78"/>
  <c r="AZ78"/>
  <c r="BE78" s="1"/>
  <c r="AZ199"/>
  <c r="BE199" s="1"/>
  <c r="BK199"/>
  <c r="BM199"/>
  <c r="AZ116"/>
  <c r="BE116" s="1"/>
  <c r="BM116"/>
  <c r="BK116"/>
  <c r="BN200"/>
  <c r="BO200" s="1"/>
  <c r="S197" i="24" s="1"/>
  <c r="BL200" i="17"/>
  <c r="BN201"/>
  <c r="BO201" s="1"/>
  <c r="S198" i="24" s="1"/>
  <c r="BL201" i="17"/>
  <c r="BN153"/>
  <c r="BO153" s="1"/>
  <c r="S150" i="24" s="1"/>
  <c r="BL153" i="17"/>
  <c r="BN121"/>
  <c r="BO121" s="1"/>
  <c r="S118" i="24" s="1"/>
  <c r="BL121" i="17"/>
  <c r="BN89"/>
  <c r="BO89" s="1"/>
  <c r="S86" i="24" s="1"/>
  <c r="BL89" i="17"/>
  <c r="BN57"/>
  <c r="BO57" s="1"/>
  <c r="S54" i="24" s="1"/>
  <c r="BL57" i="17"/>
  <c r="BL204"/>
  <c r="BN204"/>
  <c r="BO204" s="1"/>
  <c r="S201" i="24" s="1"/>
  <c r="BL140" i="17"/>
  <c r="BN140"/>
  <c r="BO140" s="1"/>
  <c r="S137" i="24" s="1"/>
  <c r="BN108" i="17"/>
  <c r="BO108" s="1"/>
  <c r="S105" i="24" s="1"/>
  <c r="BL108" i="17"/>
  <c r="BL76"/>
  <c r="BN76"/>
  <c r="BO76" s="1"/>
  <c r="S73" i="24" s="1"/>
  <c r="BL44" i="17"/>
  <c r="BN44"/>
  <c r="BO44" s="1"/>
  <c r="S41" i="24" s="1"/>
  <c r="BN194" i="17"/>
  <c r="BO194" s="1"/>
  <c r="S191" i="24" s="1"/>
  <c r="BL194" i="17"/>
  <c r="BN134"/>
  <c r="BO134" s="1"/>
  <c r="S131" i="24" s="1"/>
  <c r="BL134" i="17"/>
  <c r="BN102"/>
  <c r="BO102" s="1"/>
  <c r="S99" i="24" s="1"/>
  <c r="BL102" i="17"/>
  <c r="BN70"/>
  <c r="BO70" s="1"/>
  <c r="S67" i="24" s="1"/>
  <c r="BL70" i="17"/>
  <c r="BN38"/>
  <c r="BO38" s="1"/>
  <c r="S35" i="24" s="1"/>
  <c r="BL38" i="17"/>
  <c r="BL158"/>
  <c r="BN158"/>
  <c r="BO158" s="1"/>
  <c r="S155" i="24" s="1"/>
  <c r="BL199" i="17"/>
  <c r="BN199"/>
  <c r="BO199" s="1"/>
  <c r="S196" i="24" s="1"/>
  <c r="BN143" i="17"/>
  <c r="BO143" s="1"/>
  <c r="S140" i="24" s="1"/>
  <c r="BL143" i="17"/>
  <c r="BL111"/>
  <c r="BN111"/>
  <c r="BO111" s="1"/>
  <c r="S108" i="24" s="1"/>
  <c r="BL79" i="17"/>
  <c r="BN79"/>
  <c r="BO79" s="1"/>
  <c r="S76" i="24" s="1"/>
  <c r="BN47" i="17"/>
  <c r="BO47" s="1"/>
  <c r="S44" i="24" s="1"/>
  <c r="BL47" i="17"/>
  <c r="BN192"/>
  <c r="BO192" s="1"/>
  <c r="S189" i="24" s="1"/>
  <c r="BL192" i="17"/>
  <c r="BN205"/>
  <c r="BO205" s="1"/>
  <c r="S202" i="24" s="1"/>
  <c r="BL205" i="17"/>
  <c r="BL173"/>
  <c r="BN173"/>
  <c r="BO173" s="1"/>
  <c r="S170" i="24" s="1"/>
  <c r="BN157" i="17"/>
  <c r="BO157" s="1"/>
  <c r="S154" i="24" s="1"/>
  <c r="BL157" i="17"/>
  <c r="BL125"/>
  <c r="BN125"/>
  <c r="BO125" s="1"/>
  <c r="S122" i="24" s="1"/>
  <c r="BN93" i="17"/>
  <c r="BO93" s="1"/>
  <c r="S90" i="24" s="1"/>
  <c r="BL93" i="17"/>
  <c r="BN61"/>
  <c r="BO61" s="1"/>
  <c r="S58" i="24" s="1"/>
  <c r="BL61" i="17"/>
  <c r="BL160"/>
  <c r="BN160"/>
  <c r="BO160" s="1"/>
  <c r="S157" i="24" s="1"/>
  <c r="BN120" i="17"/>
  <c r="BO120" s="1"/>
  <c r="S117" i="24" s="1"/>
  <c r="BL120" i="17"/>
  <c r="BL88"/>
  <c r="BN88"/>
  <c r="BO88" s="1"/>
  <c r="S85" i="24" s="1"/>
  <c r="BL56" i="17"/>
  <c r="BN56"/>
  <c r="BO56" s="1"/>
  <c r="S53" i="24" s="1"/>
  <c r="BN154" i="17"/>
  <c r="BO154" s="1"/>
  <c r="S151" i="24" s="1"/>
  <c r="BL154" i="17"/>
  <c r="BN114"/>
  <c r="BO114" s="1"/>
  <c r="S111" i="24" s="1"/>
  <c r="BL114" i="17"/>
  <c r="BN82"/>
  <c r="BO82" s="1"/>
  <c r="S79" i="24" s="1"/>
  <c r="BL82" i="17"/>
  <c r="BL50"/>
  <c r="BN50"/>
  <c r="BO50" s="1"/>
  <c r="S47" i="24" s="1"/>
  <c r="BL166" i="17"/>
  <c r="BN166"/>
  <c r="BO166" s="1"/>
  <c r="S163" i="24" s="1"/>
  <c r="BL195" i="17"/>
  <c r="BN195"/>
  <c r="BO195" s="1"/>
  <c r="S192" i="24" s="1"/>
  <c r="BL171" i="17"/>
  <c r="BN171"/>
  <c r="BO171" s="1"/>
  <c r="S168" i="24" s="1"/>
  <c r="BN139" i="17"/>
  <c r="BO139" s="1"/>
  <c r="S136" i="24" s="1"/>
  <c r="BL139" i="17"/>
  <c r="BN107"/>
  <c r="BO107" s="1"/>
  <c r="S104" i="24" s="1"/>
  <c r="BL107" i="17"/>
  <c r="BN75"/>
  <c r="BO75" s="1"/>
  <c r="S72" i="24" s="1"/>
  <c r="BL75" i="17"/>
  <c r="BN43"/>
  <c r="BO43" s="1"/>
  <c r="S40" i="24" s="1"/>
  <c r="BL43" i="17"/>
  <c r="AZ193"/>
  <c r="BK193"/>
  <c r="BM193"/>
  <c r="AZ177"/>
  <c r="BE177" s="1"/>
  <c r="BK177"/>
  <c r="BM177"/>
  <c r="BK129"/>
  <c r="AZ129"/>
  <c r="BE129" s="1"/>
  <c r="BM129"/>
  <c r="BM113"/>
  <c r="BK113"/>
  <c r="BK49"/>
  <c r="AZ49"/>
  <c r="BK98"/>
  <c r="BD98"/>
  <c r="BM142"/>
  <c r="BK142"/>
  <c r="AZ203"/>
  <c r="BK203"/>
  <c r="BM203"/>
  <c r="BM123"/>
  <c r="BK123"/>
  <c r="AZ123"/>
  <c r="BK59"/>
  <c r="BM59"/>
  <c r="AZ59"/>
  <c r="BE59" s="1"/>
  <c r="BK160"/>
  <c r="AZ160"/>
  <c r="BM160"/>
  <c r="AZ120"/>
  <c r="BK120"/>
  <c r="BK88"/>
  <c r="BM88"/>
  <c r="AZ88"/>
  <c r="AZ56"/>
  <c r="BM56"/>
  <c r="BK56"/>
  <c r="AZ24"/>
  <c r="BK24"/>
  <c r="BM24"/>
  <c r="BK156"/>
  <c r="AZ156"/>
  <c r="BM156"/>
  <c r="AZ58"/>
  <c r="BE58" s="1"/>
  <c r="BK58"/>
  <c r="BM58"/>
  <c r="BM51"/>
  <c r="AZ51"/>
  <c r="AZ48"/>
  <c r="BE48" s="1"/>
  <c r="BM48"/>
  <c r="BK48"/>
  <c r="BM117"/>
  <c r="AZ117"/>
  <c r="BK117"/>
  <c r="BM69"/>
  <c r="BK69"/>
  <c r="AZ118"/>
  <c r="BK118"/>
  <c r="BM118"/>
  <c r="BK86"/>
  <c r="BD86"/>
  <c r="BM150"/>
  <c r="BK150"/>
  <c r="AZ111"/>
  <c r="BM111"/>
  <c r="BK111"/>
  <c r="AZ28"/>
  <c r="BM28"/>
  <c r="BK28"/>
  <c r="BL28" s="1"/>
  <c r="BK164"/>
  <c r="BM164"/>
  <c r="AZ164"/>
  <c r="BK141"/>
  <c r="AZ141"/>
  <c r="BE141" s="1"/>
  <c r="BM141"/>
  <c r="BM61"/>
  <c r="BK61"/>
  <c r="BK29"/>
  <c r="AZ29"/>
  <c r="BM146"/>
  <c r="BK146"/>
  <c r="AZ183"/>
  <c r="BK183"/>
  <c r="BM183"/>
  <c r="BK103"/>
  <c r="AZ103"/>
  <c r="BM103"/>
  <c r="BK71"/>
  <c r="BM71"/>
  <c r="AZ71"/>
  <c r="BM39"/>
  <c r="AZ39"/>
  <c r="BK184"/>
  <c r="BM184"/>
  <c r="AZ68"/>
  <c r="BM68"/>
  <c r="BK68"/>
  <c r="AZ36"/>
  <c r="BM36"/>
  <c r="BK36"/>
  <c r="BL36" s="1"/>
  <c r="AZ185"/>
  <c r="BE185" s="1"/>
  <c r="BM185"/>
  <c r="BK185"/>
  <c r="AZ115"/>
  <c r="BM115"/>
  <c r="BK115"/>
  <c r="AZ54"/>
  <c r="BK54"/>
  <c r="BM54"/>
  <c r="BK79"/>
  <c r="BM79"/>
  <c r="AZ79"/>
  <c r="BK92"/>
  <c r="AZ92"/>
  <c r="BM92"/>
  <c r="BM170"/>
  <c r="BK170"/>
  <c r="BK90"/>
  <c r="BD90"/>
  <c r="AZ35"/>
  <c r="BM35"/>
  <c r="AZ128"/>
  <c r="BK128"/>
  <c r="AZ64"/>
  <c r="BM64"/>
  <c r="BK64"/>
  <c r="BK197"/>
  <c r="AZ197"/>
  <c r="BE197" s="1"/>
  <c r="BM197"/>
  <c r="BM101"/>
  <c r="BK101"/>
  <c r="BM194"/>
  <c r="BK194"/>
  <c r="BM70"/>
  <c r="AZ70"/>
  <c r="BK70"/>
  <c r="AZ191"/>
  <c r="BE191" s="1"/>
  <c r="BK191"/>
  <c r="BM191"/>
  <c r="AZ31"/>
  <c r="BM31"/>
  <c r="AZ15"/>
  <c r="BM15"/>
  <c r="BK168"/>
  <c r="AZ168"/>
  <c r="BM168"/>
  <c r="BE113"/>
  <c r="BI99"/>
  <c r="BJ99" s="1"/>
  <c r="BP99" s="1"/>
  <c r="T96" i="24" s="1"/>
  <c r="BI16" i="17"/>
  <c r="BL33"/>
  <c r="BL32"/>
  <c r="BD193"/>
  <c r="BI113"/>
  <c r="BJ113" s="1"/>
  <c r="BP113" s="1"/>
  <c r="T110" i="24" s="1"/>
  <c r="BE186" i="17"/>
  <c r="BI50"/>
  <c r="BJ50" s="1"/>
  <c r="BP50" s="1"/>
  <c r="T47" i="24" s="1"/>
  <c r="BD203" i="17"/>
  <c r="BE89"/>
  <c r="BD163"/>
  <c r="BD117"/>
  <c r="BD118"/>
  <c r="BI111"/>
  <c r="BJ111" s="1"/>
  <c r="BP111" s="1"/>
  <c r="T108" i="24" s="1"/>
  <c r="BE126" i="17"/>
  <c r="BL25"/>
  <c r="BL29"/>
  <c r="BL24"/>
  <c r="BI193"/>
  <c r="BJ193" s="1"/>
  <c r="BP193" s="1"/>
  <c r="T190" i="24" s="1"/>
  <c r="BI177" i="17"/>
  <c r="BJ177" s="1"/>
  <c r="BP177" s="1"/>
  <c r="T174" i="24" s="1"/>
  <c r="BD145" i="17"/>
  <c r="BI129"/>
  <c r="BJ129" s="1"/>
  <c r="BP129" s="1"/>
  <c r="T126" i="24" s="1"/>
  <c r="BI97" i="17"/>
  <c r="BJ97" s="1"/>
  <c r="BP97" s="1"/>
  <c r="T94" i="24" s="1"/>
  <c r="AZ81" i="17"/>
  <c r="BE81" s="1"/>
  <c r="BD65"/>
  <c r="BD49"/>
  <c r="BI33"/>
  <c r="AZ154"/>
  <c r="BI130"/>
  <c r="BJ130" s="1"/>
  <c r="BP130" s="1"/>
  <c r="T127" i="24" s="1"/>
  <c r="BI98" i="17"/>
  <c r="BJ98" s="1"/>
  <c r="BP98" s="1"/>
  <c r="T95" i="24" s="1"/>
  <c r="BM18" i="17"/>
  <c r="AZ202"/>
  <c r="BE202" s="1"/>
  <c r="BI174"/>
  <c r="BJ174" s="1"/>
  <c r="BP174" s="1"/>
  <c r="T171" i="24" s="1"/>
  <c r="BD142" i="17"/>
  <c r="BI203"/>
  <c r="BJ203" s="1"/>
  <c r="BP203" s="1"/>
  <c r="T200" i="24" s="1"/>
  <c r="BD187" i="17"/>
  <c r="BD155"/>
  <c r="BI139"/>
  <c r="BJ139" s="1"/>
  <c r="BP139" s="1"/>
  <c r="T136" i="24" s="1"/>
  <c r="BI43" i="17"/>
  <c r="BJ43" s="1"/>
  <c r="BP43" s="1"/>
  <c r="T40" i="24" s="1"/>
  <c r="BI196" i="17"/>
  <c r="BJ196" s="1"/>
  <c r="BP196" s="1"/>
  <c r="T193" i="24" s="1"/>
  <c r="BD160" i="17"/>
  <c r="BD120"/>
  <c r="BI104"/>
  <c r="BJ104" s="1"/>
  <c r="BP104" s="1"/>
  <c r="T101" i="24" s="1"/>
  <c r="BD88" i="17"/>
  <c r="BD56"/>
  <c r="BI40"/>
  <c r="BJ40" s="1"/>
  <c r="BP40" s="1"/>
  <c r="T37" i="24" s="1"/>
  <c r="BD24" i="17"/>
  <c r="BI188"/>
  <c r="BJ188" s="1"/>
  <c r="BP188" s="1"/>
  <c r="T185" i="24" s="1"/>
  <c r="BD156" i="17"/>
  <c r="BI89"/>
  <c r="BJ89" s="1"/>
  <c r="BP89" s="1"/>
  <c r="T86" i="24" s="1"/>
  <c r="AZ158" i="17"/>
  <c r="BE158" s="1"/>
  <c r="BI163"/>
  <c r="BJ163" s="1"/>
  <c r="BP163" s="1"/>
  <c r="T160" i="24" s="1"/>
  <c r="BD147" i="17"/>
  <c r="BI19"/>
  <c r="BI176"/>
  <c r="BJ176" s="1"/>
  <c r="BP176" s="1"/>
  <c r="T173" i="24" s="1"/>
  <c r="BI80" i="17"/>
  <c r="BJ80" s="1"/>
  <c r="BP80" s="1"/>
  <c r="T77" i="24" s="1"/>
  <c r="BD165" i="17"/>
  <c r="BI117"/>
  <c r="BJ117" s="1"/>
  <c r="BP117" s="1"/>
  <c r="T114" i="24" s="1"/>
  <c r="BI37" i="17"/>
  <c r="BM21"/>
  <c r="BI86"/>
  <c r="BJ86" s="1"/>
  <c r="BP86" s="1"/>
  <c r="T83" i="24" s="1"/>
  <c r="BD150" i="17"/>
  <c r="BE150" s="1"/>
  <c r="BD111"/>
  <c r="BM124"/>
  <c r="BI12"/>
  <c r="BD164"/>
  <c r="BI205"/>
  <c r="BJ205" s="1"/>
  <c r="BP205" s="1"/>
  <c r="T202" i="24" s="1"/>
  <c r="BD189" i="17"/>
  <c r="BI173"/>
  <c r="BJ173" s="1"/>
  <c r="BP173" s="1"/>
  <c r="T170" i="24" s="1"/>
  <c r="BI141" i="17"/>
  <c r="BJ141" s="1"/>
  <c r="BP141" s="1"/>
  <c r="T138" i="24" s="1"/>
  <c r="BD109" i="17"/>
  <c r="AZ93"/>
  <c r="BE93" s="1"/>
  <c r="BI77"/>
  <c r="BJ77" s="1"/>
  <c r="BP77" s="1"/>
  <c r="T74" i="24" s="1"/>
  <c r="BD29" i="17"/>
  <c r="BI13"/>
  <c r="BL9"/>
  <c r="BI178"/>
  <c r="BJ178" s="1"/>
  <c r="BP178" s="1"/>
  <c r="T175" i="24" s="1"/>
  <c r="BD146" i="17"/>
  <c r="BI126"/>
  <c r="BJ126" s="1"/>
  <c r="BP126" s="1"/>
  <c r="T123" i="24" s="1"/>
  <c r="BD46" i="17"/>
  <c r="BD14"/>
  <c r="AZ198"/>
  <c r="BI166"/>
  <c r="BJ166" s="1"/>
  <c r="BP166" s="1"/>
  <c r="T163" i="24" s="1"/>
  <c r="BI183" i="17"/>
  <c r="BJ183" s="1"/>
  <c r="BP183" s="1"/>
  <c r="T180" i="24" s="1"/>
  <c r="BD167" i="17"/>
  <c r="BI151"/>
  <c r="BJ151" s="1"/>
  <c r="BP151" s="1"/>
  <c r="T148" i="24" s="1"/>
  <c r="BD135" i="17"/>
  <c r="BI119"/>
  <c r="BJ119" s="1"/>
  <c r="BP119" s="1"/>
  <c r="T116" i="24" s="1"/>
  <c r="BD103" i="17"/>
  <c r="BD71"/>
  <c r="BI55"/>
  <c r="BJ55" s="1"/>
  <c r="BP55" s="1"/>
  <c r="T52" i="24" s="1"/>
  <c r="BI23" i="17"/>
  <c r="BD184"/>
  <c r="BE184" s="1"/>
  <c r="BM132"/>
  <c r="BI84"/>
  <c r="BJ84" s="1"/>
  <c r="BP84" s="1"/>
  <c r="T81" i="24" s="1"/>
  <c r="BD68" i="17"/>
  <c r="BD36"/>
  <c r="BI20"/>
  <c r="BI185"/>
  <c r="BJ185" s="1"/>
  <c r="BP185" s="1"/>
  <c r="T182" i="24" s="1"/>
  <c r="AZ73" i="17"/>
  <c r="BE73" s="1"/>
  <c r="BI122"/>
  <c r="BJ122" s="1"/>
  <c r="BP122" s="1"/>
  <c r="T119" i="24" s="1"/>
  <c r="BD74" i="17"/>
  <c r="BI74"/>
  <c r="BJ74" s="1"/>
  <c r="BP74" s="1"/>
  <c r="T71" i="24" s="1"/>
  <c r="BM144" i="17"/>
  <c r="BI180"/>
  <c r="BJ180" s="1"/>
  <c r="BP180" s="1"/>
  <c r="T177" i="24" s="1"/>
  <c r="BM148" i="17"/>
  <c r="BI181"/>
  <c r="BJ181" s="1"/>
  <c r="BP181" s="1"/>
  <c r="T178" i="24" s="1"/>
  <c r="BI85" i="17"/>
  <c r="BJ85" s="1"/>
  <c r="BP85" s="1"/>
  <c r="T82" i="24" s="1"/>
  <c r="BI54" i="17"/>
  <c r="BJ54" s="1"/>
  <c r="BP54" s="1"/>
  <c r="T51" i="24" s="1"/>
  <c r="AZ182" i="17"/>
  <c r="BE182" s="1"/>
  <c r="BI127"/>
  <c r="BJ127" s="1"/>
  <c r="BP127" s="1"/>
  <c r="T124" i="24" s="1"/>
  <c r="BD79" i="17"/>
  <c r="BD92"/>
  <c r="BI60"/>
  <c r="BJ60" s="1"/>
  <c r="BP60" s="1"/>
  <c r="T57" i="24" s="1"/>
  <c r="BM57" i="17"/>
  <c r="BI41"/>
  <c r="BJ41" s="1"/>
  <c r="BP41" s="1"/>
  <c r="T38" i="24" s="1"/>
  <c r="BM25" i="17"/>
  <c r="BI206"/>
  <c r="BJ206" s="1"/>
  <c r="BP206" s="1"/>
  <c r="T203" i="24" s="1"/>
  <c r="BD170" i="17"/>
  <c r="BE170" s="1"/>
  <c r="BI131"/>
  <c r="BJ131" s="1"/>
  <c r="BP131" s="1"/>
  <c r="T128" i="24" s="1"/>
  <c r="BD128" i="17"/>
  <c r="BD64"/>
  <c r="BI32"/>
  <c r="BD194"/>
  <c r="BE194" s="1"/>
  <c r="AZ134"/>
  <c r="BI191"/>
  <c r="BJ191" s="1"/>
  <c r="BP191" s="1"/>
  <c r="T188" i="24" s="1"/>
  <c r="BD159" i="17"/>
  <c r="BD168"/>
  <c r="BI108"/>
  <c r="BJ108" s="1"/>
  <c r="BP108" s="1"/>
  <c r="T105" i="24" s="1"/>
  <c r="AT201" i="17"/>
  <c r="CY193"/>
  <c r="CF169"/>
  <c r="CY161"/>
  <c r="AT153"/>
  <c r="AA145"/>
  <c r="CF137"/>
  <c r="CY129"/>
  <c r="AT121"/>
  <c r="AA113"/>
  <c r="CF105"/>
  <c r="CY97"/>
  <c r="AT89"/>
  <c r="AA81"/>
  <c r="CF73"/>
  <c r="CY65"/>
  <c r="AT57"/>
  <c r="AA49"/>
  <c r="CF41"/>
  <c r="CY33"/>
  <c r="AT25"/>
  <c r="AA17"/>
  <c r="AA204"/>
  <c r="AT204"/>
  <c r="CF168"/>
  <c r="CY168"/>
  <c r="AA140"/>
  <c r="AT140"/>
  <c r="CF124"/>
  <c r="CY124"/>
  <c r="AA108"/>
  <c r="AT108"/>
  <c r="AA76"/>
  <c r="AT76"/>
  <c r="CF60"/>
  <c r="CY60"/>
  <c r="AA44"/>
  <c r="AT44"/>
  <c r="CY36"/>
  <c r="CF28"/>
  <c r="AA9"/>
  <c r="CF9"/>
  <c r="CY9"/>
  <c r="CF194"/>
  <c r="CY162"/>
  <c r="AA146"/>
  <c r="CF134"/>
  <c r="CY118"/>
  <c r="AA110"/>
  <c r="CF102"/>
  <c r="CY86"/>
  <c r="CF70"/>
  <c r="AA46"/>
  <c r="CF38"/>
  <c r="AA14"/>
  <c r="AT10"/>
  <c r="CY190"/>
  <c r="AA174"/>
  <c r="CF158"/>
  <c r="CF183"/>
  <c r="CY183"/>
  <c r="AT175"/>
  <c r="CF167"/>
  <c r="AA167"/>
  <c r="CF135"/>
  <c r="AA135"/>
  <c r="AT127"/>
  <c r="CY119"/>
  <c r="CF103"/>
  <c r="AA103"/>
  <c r="AT95"/>
  <c r="CY87"/>
  <c r="CF71"/>
  <c r="AA71"/>
  <c r="AT63"/>
  <c r="CF39"/>
  <c r="AA39"/>
  <c r="AA192"/>
  <c r="AT192"/>
  <c r="AA205"/>
  <c r="CF189"/>
  <c r="AA173"/>
  <c r="CF92"/>
  <c r="CY92"/>
  <c r="CY55"/>
  <c r="AT31"/>
  <c r="CY23"/>
  <c r="CF164"/>
  <c r="CY164"/>
  <c r="AT205"/>
  <c r="CY197"/>
  <c r="AT173"/>
  <c r="CY165"/>
  <c r="AA78"/>
  <c r="AT172"/>
  <c r="AT168"/>
  <c r="AT124"/>
  <c r="AT92"/>
  <c r="AT60"/>
  <c r="AT28"/>
  <c r="CY199"/>
  <c r="CY167"/>
  <c r="CY135"/>
  <c r="CY103"/>
  <c r="AT164"/>
  <c r="AT196"/>
  <c r="AT136"/>
  <c r="AT104"/>
  <c r="AT72"/>
  <c r="AT40"/>
  <c r="AT157"/>
  <c r="CF141"/>
  <c r="CY133"/>
  <c r="AT125"/>
  <c r="CF109"/>
  <c r="CY101"/>
  <c r="AT93"/>
  <c r="CY71"/>
  <c r="M206" i="24"/>
  <c r="M208"/>
  <c r="CF77" i="17"/>
  <c r="CY69"/>
  <c r="AT61"/>
  <c r="CF45"/>
  <c r="AT29"/>
  <c r="AA160"/>
  <c r="AT160"/>
  <c r="CF136"/>
  <c r="CY136"/>
  <c r="AA120"/>
  <c r="AT120"/>
  <c r="CF104"/>
  <c r="CY104"/>
  <c r="AA88"/>
  <c r="AT88"/>
  <c r="CF72"/>
  <c r="CY72"/>
  <c r="AA56"/>
  <c r="AT56"/>
  <c r="CY48"/>
  <c r="CF40"/>
  <c r="AA24"/>
  <c r="AT24"/>
  <c r="CY16"/>
  <c r="CY186"/>
  <c r="AA170"/>
  <c r="AA64"/>
  <c r="AA32"/>
  <c r="AT32"/>
  <c r="CF16"/>
  <c r="CF154"/>
  <c r="CF114"/>
  <c r="CF82"/>
  <c r="CF50"/>
  <c r="CY50"/>
  <c r="CY14"/>
  <c r="CY195"/>
  <c r="CF18"/>
  <c r="CY18"/>
  <c r="CY163"/>
  <c r="CY46"/>
  <c r="AA207"/>
  <c r="CF191"/>
  <c r="CY191"/>
  <c r="AT183"/>
  <c r="AA175"/>
  <c r="CY159"/>
  <c r="CF143"/>
  <c r="AA143"/>
  <c r="CY127"/>
  <c r="CF111"/>
  <c r="AA111"/>
  <c r="CY95"/>
  <c r="CF79"/>
  <c r="AA79"/>
  <c r="CY63"/>
  <c r="CF47"/>
  <c r="AA47"/>
  <c r="CF15"/>
  <c r="AA148"/>
  <c r="AT148"/>
  <c r="CF197"/>
  <c r="AA181"/>
  <c r="CF166"/>
  <c r="AA156"/>
  <c r="AT156"/>
  <c r="CF193"/>
  <c r="AA177"/>
  <c r="AA152"/>
  <c r="AT152"/>
  <c r="AA116"/>
  <c r="AT116"/>
  <c r="AA84"/>
  <c r="AA52"/>
  <c r="AT52"/>
  <c r="CF36"/>
  <c r="AA20"/>
  <c r="AT20"/>
  <c r="AA128"/>
  <c r="AT128"/>
  <c r="AA96"/>
  <c r="AT96"/>
  <c r="AT64"/>
  <c r="AT11"/>
  <c r="AA176"/>
  <c r="AT176"/>
  <c r="CF48"/>
  <c r="CF27"/>
  <c r="AT84"/>
  <c r="CF163"/>
  <c r="CF131"/>
  <c r="AA131"/>
  <c r="AT123"/>
  <c r="CY115"/>
  <c r="CF99"/>
  <c r="AA99"/>
  <c r="CY83"/>
  <c r="AT12"/>
  <c r="CY131"/>
  <c r="CY67"/>
  <c r="CF67"/>
  <c r="AT59"/>
  <c r="AT91"/>
  <c r="AA67"/>
  <c r="AA27"/>
  <c r="CY99"/>
  <c r="AA153"/>
  <c r="AA121"/>
  <c r="AA89"/>
  <c r="AA57"/>
  <c r="AA25"/>
  <c r="AT9"/>
  <c r="AA15"/>
  <c r="AA157"/>
  <c r="AA125"/>
  <c r="AA93"/>
  <c r="AA61"/>
  <c r="AA29"/>
  <c r="CY58"/>
  <c r="CY26"/>
  <c r="AA149"/>
  <c r="AA117"/>
  <c r="AA85"/>
  <c r="AA53"/>
  <c r="CY37"/>
  <c r="AA21"/>
  <c r="CF13"/>
  <c r="CF196"/>
  <c r="CY196"/>
  <c r="CY51"/>
  <c r="CF35"/>
  <c r="AA35"/>
  <c r="AT27"/>
  <c r="CY19"/>
  <c r="CF19"/>
  <c r="AA12"/>
  <c r="CF188"/>
  <c r="CY188"/>
  <c r="CY201"/>
  <c r="AT177"/>
  <c r="CY169"/>
  <c r="AT161"/>
  <c r="CF132"/>
  <c r="CF68"/>
  <c r="CY62"/>
  <c r="AA54"/>
  <c r="AA22"/>
  <c r="CY142"/>
  <c r="AT167"/>
  <c r="AT135"/>
  <c r="AT103"/>
  <c r="CY138"/>
  <c r="AA130"/>
  <c r="CF122"/>
  <c r="CY106"/>
  <c r="AA98"/>
  <c r="CF90"/>
  <c r="CY74"/>
  <c r="AA66"/>
  <c r="CF58"/>
  <c r="AA34"/>
  <c r="CF26"/>
  <c r="CF8"/>
  <c r="AA198"/>
  <c r="CF182"/>
  <c r="CY150"/>
  <c r="AA203"/>
  <c r="CF187"/>
  <c r="CY187"/>
  <c r="AT179"/>
  <c r="CF171"/>
  <c r="AA171"/>
  <c r="AT163"/>
  <c r="CY155"/>
  <c r="CF139"/>
  <c r="AA139"/>
  <c r="AT131"/>
  <c r="CY123"/>
  <c r="CF107"/>
  <c r="AA107"/>
  <c r="AT99"/>
  <c r="CY91"/>
  <c r="CF75"/>
  <c r="AA75"/>
  <c r="AT67"/>
  <c r="CF43"/>
  <c r="CF172"/>
  <c r="AT178"/>
  <c r="AT126"/>
  <c r="AT94"/>
  <c r="AT62"/>
  <c r="AT30"/>
  <c r="AT202"/>
  <c r="AT142"/>
  <c r="AT207"/>
  <c r="AA199"/>
  <c r="AT159"/>
  <c r="CY151"/>
  <c r="AT206"/>
  <c r="AT138"/>
  <c r="CY130"/>
  <c r="AA122"/>
  <c r="AT106"/>
  <c r="CY98"/>
  <c r="AA90"/>
  <c r="AT74"/>
  <c r="CY66"/>
  <c r="AA58"/>
  <c r="AT42"/>
  <c r="AA26"/>
  <c r="CY198"/>
  <c r="AA182"/>
  <c r="AT150"/>
  <c r="AT203"/>
  <c r="AA195"/>
  <c r="CF179"/>
  <c r="CY179"/>
  <c r="AA163"/>
  <c r="AT155"/>
  <c r="CY147"/>
  <c r="AT200"/>
  <c r="AA201"/>
  <c r="CF12"/>
  <c r="AA188"/>
  <c r="AT188"/>
  <c r="CF156"/>
  <c r="CY156"/>
  <c r="AA193"/>
  <c r="AT193"/>
  <c r="CY185"/>
  <c r="CF177"/>
  <c r="AA169"/>
  <c r="CF161"/>
  <c r="CY153"/>
  <c r="AT145"/>
  <c r="AA137"/>
  <c r="CF129"/>
  <c r="CY121"/>
  <c r="AT113"/>
  <c r="AA105"/>
  <c r="CF97"/>
  <c r="CY89"/>
  <c r="AT81"/>
  <c r="AA73"/>
  <c r="CF65"/>
  <c r="CY57"/>
  <c r="AT49"/>
  <c r="AA41"/>
  <c r="CF33"/>
  <c r="CY25"/>
  <c r="AT17"/>
  <c r="AA184"/>
  <c r="AT184"/>
  <c r="CF152"/>
  <c r="CY152"/>
  <c r="AA132"/>
  <c r="AT132"/>
  <c r="CF116"/>
  <c r="CY116"/>
  <c r="AA100"/>
  <c r="AT100"/>
  <c r="CF84"/>
  <c r="CY84"/>
  <c r="AA68"/>
  <c r="AT68"/>
  <c r="CF52"/>
  <c r="AA36"/>
  <c r="AT36"/>
  <c r="CY28"/>
  <c r="CF20"/>
  <c r="AA194"/>
  <c r="CF178"/>
  <c r="AT162"/>
  <c r="CY146"/>
  <c r="AA134"/>
  <c r="CF126"/>
  <c r="AT118"/>
  <c r="CY110"/>
  <c r="AA102"/>
  <c r="CF94"/>
  <c r="AT86"/>
  <c r="CY78"/>
  <c r="AA70"/>
  <c r="CF62"/>
  <c r="AT54"/>
  <c r="AA38"/>
  <c r="CF30"/>
  <c r="CY30"/>
  <c r="AT22"/>
  <c r="CF10"/>
  <c r="CY10"/>
  <c r="CF202"/>
  <c r="AT190"/>
  <c r="CY174"/>
  <c r="AA158"/>
  <c r="CF142"/>
  <c r="CF207"/>
  <c r="CY207"/>
  <c r="AT199"/>
  <c r="AA191"/>
  <c r="CF175"/>
  <c r="CY175"/>
  <c r="CF159"/>
  <c r="AA159"/>
  <c r="AT151"/>
  <c r="CY143"/>
  <c r="CF127"/>
  <c r="AA127"/>
  <c r="AT119"/>
  <c r="CY111"/>
  <c r="CF95"/>
  <c r="AA95"/>
  <c r="AT87"/>
  <c r="CY79"/>
  <c r="CF63"/>
  <c r="AA63"/>
  <c r="AT55"/>
  <c r="CY47"/>
  <c r="CF31"/>
  <c r="AA31"/>
  <c r="AT23"/>
  <c r="CY15"/>
  <c r="AA180"/>
  <c r="AT180"/>
  <c r="CF148"/>
  <c r="CY148"/>
  <c r="AA197"/>
  <c r="AT197"/>
  <c r="CY189"/>
  <c r="CF181"/>
  <c r="CF165"/>
  <c r="CY157"/>
  <c r="AT149"/>
  <c r="AA141"/>
  <c r="CF133"/>
  <c r="CY125"/>
  <c r="AT117"/>
  <c r="AA109"/>
  <c r="CF101"/>
  <c r="CY93"/>
  <c r="AT85"/>
  <c r="AA77"/>
  <c r="CF69"/>
  <c r="CY61"/>
  <c r="AT53"/>
  <c r="AA45"/>
  <c r="CF37"/>
  <c r="CY29"/>
  <c r="AT21"/>
  <c r="AA13"/>
  <c r="CY13"/>
  <c r="AA11"/>
  <c r="CF11"/>
  <c r="CY11"/>
  <c r="CF176"/>
  <c r="CY176"/>
  <c r="AA144"/>
  <c r="AT144"/>
  <c r="CF128"/>
  <c r="CY128"/>
  <c r="AA112"/>
  <c r="AT112"/>
  <c r="CF96"/>
  <c r="CY96"/>
  <c r="AA80"/>
  <c r="AT80"/>
  <c r="CF64"/>
  <c r="CY64"/>
  <c r="AA48"/>
  <c r="AT48"/>
  <c r="CY40"/>
  <c r="CF32"/>
  <c r="AA16"/>
  <c r="AT16"/>
  <c r="CF206"/>
  <c r="AT186"/>
  <c r="CY170"/>
  <c r="AA154"/>
  <c r="CF138"/>
  <c r="AT130"/>
  <c r="CY122"/>
  <c r="AA114"/>
  <c r="CF106"/>
  <c r="AT98"/>
  <c r="CY90"/>
  <c r="AA82"/>
  <c r="CF74"/>
  <c r="AT66"/>
  <c r="AA50"/>
  <c r="CF42"/>
  <c r="CY42"/>
  <c r="AT34"/>
  <c r="AA18"/>
  <c r="AA8"/>
  <c r="CY8"/>
  <c r="AT198"/>
  <c r="CY182"/>
  <c r="AA166"/>
  <c r="CF150"/>
  <c r="CF203"/>
  <c r="CY203"/>
  <c r="AT195"/>
  <c r="AA187"/>
  <c r="CY171"/>
  <c r="CF155"/>
  <c r="AA155"/>
  <c r="AT147"/>
  <c r="CY139"/>
  <c r="CF123"/>
  <c r="AA123"/>
  <c r="AT115"/>
  <c r="CY107"/>
  <c r="CF91"/>
  <c r="AA91"/>
  <c r="AT83"/>
  <c r="CY75"/>
  <c r="CF59"/>
  <c r="AA59"/>
  <c r="AT51"/>
  <c r="CY43"/>
  <c r="AT19"/>
  <c r="AA200"/>
  <c r="CY172"/>
  <c r="CF185"/>
  <c r="CY12"/>
  <c r="CF200"/>
  <c r="CY200"/>
  <c r="AA172"/>
  <c r="CF201"/>
  <c r="AA185"/>
  <c r="AT185"/>
  <c r="CY177"/>
  <c r="AT169"/>
  <c r="AA161"/>
  <c r="CF153"/>
  <c r="CY145"/>
  <c r="AT137"/>
  <c r="AA129"/>
  <c r="CF121"/>
  <c r="CY113"/>
  <c r="AT105"/>
  <c r="AA97"/>
  <c r="CF89"/>
  <c r="CY81"/>
  <c r="AT73"/>
  <c r="AA65"/>
  <c r="CF57"/>
  <c r="CY49"/>
  <c r="AT41"/>
  <c r="AA33"/>
  <c r="CF25"/>
  <c r="CY17"/>
  <c r="CF204"/>
  <c r="CY204"/>
  <c r="AA168"/>
  <c r="CF140"/>
  <c r="CY140"/>
  <c r="AA124"/>
  <c r="CF108"/>
  <c r="CY108"/>
  <c r="AA92"/>
  <c r="CF76"/>
  <c r="CY76"/>
  <c r="AA60"/>
  <c r="CY52"/>
  <c r="CF44"/>
  <c r="AA28"/>
  <c r="CY20"/>
  <c r="CY194"/>
  <c r="AA178"/>
  <c r="CF162"/>
  <c r="AT146"/>
  <c r="CY134"/>
  <c r="AA126"/>
  <c r="CF118"/>
  <c r="AT110"/>
  <c r="CY102"/>
  <c r="AA94"/>
  <c r="CF86"/>
  <c r="AT78"/>
  <c r="CY70"/>
  <c r="AA62"/>
  <c r="CF54"/>
  <c r="CY54"/>
  <c r="AT46"/>
  <c r="AA30"/>
  <c r="CF22"/>
  <c r="CY22"/>
  <c r="AT14"/>
  <c r="AA202"/>
  <c r="CF190"/>
  <c r="AT174"/>
  <c r="CY158"/>
  <c r="AA142"/>
  <c r="CF199"/>
  <c r="AT191"/>
  <c r="AA183"/>
  <c r="CF151"/>
  <c r="AA151"/>
  <c r="AT143"/>
  <c r="CF119"/>
  <c r="AA119"/>
  <c r="AT111"/>
  <c r="CF87"/>
  <c r="AA87"/>
  <c r="AT79"/>
  <c r="CF55"/>
  <c r="AA55"/>
  <c r="AT47"/>
  <c r="CY39"/>
  <c r="CF23"/>
  <c r="AA23"/>
  <c r="AT15"/>
  <c r="CF192"/>
  <c r="CY192"/>
  <c r="AA164"/>
  <c r="CF205"/>
  <c r="AA189"/>
  <c r="AT189"/>
  <c r="CY181"/>
  <c r="CF173"/>
  <c r="AA165"/>
  <c r="CF157"/>
  <c r="CY149"/>
  <c r="AT141"/>
  <c r="AA133"/>
  <c r="CF125"/>
  <c r="CY117"/>
  <c r="AT109"/>
  <c r="AA101"/>
  <c r="CF93"/>
  <c r="CY85"/>
  <c r="AT77"/>
  <c r="AA69"/>
  <c r="CF61"/>
  <c r="CY53"/>
  <c r="AT45"/>
  <c r="AA37"/>
  <c r="CF29"/>
  <c r="CY21"/>
  <c r="AT13"/>
  <c r="AA196"/>
  <c r="CF160"/>
  <c r="CY160"/>
  <c r="AA136"/>
  <c r="CF120"/>
  <c r="CY120"/>
  <c r="AA104"/>
  <c r="CF88"/>
  <c r="CY88"/>
  <c r="AA72"/>
  <c r="CF56"/>
  <c r="AA40"/>
  <c r="CY32"/>
  <c r="CF24"/>
  <c r="AA206"/>
  <c r="CF186"/>
  <c r="AT170"/>
  <c r="CY154"/>
  <c r="AA138"/>
  <c r="CF130"/>
  <c r="AT122"/>
  <c r="CY114"/>
  <c r="AA106"/>
  <c r="CF98"/>
  <c r="AT90"/>
  <c r="CY82"/>
  <c r="AA74"/>
  <c r="CF66"/>
  <c r="AT58"/>
  <c r="AA42"/>
  <c r="CF34"/>
  <c r="CY34"/>
  <c r="AT26"/>
  <c r="AT8"/>
  <c r="CF198"/>
  <c r="AT182"/>
  <c r="CY166"/>
  <c r="AA150"/>
  <c r="CF195"/>
  <c r="AT187"/>
  <c r="AA179"/>
  <c r="AT171"/>
  <c r="CF147"/>
  <c r="AA147"/>
  <c r="AT139"/>
  <c r="CF115"/>
  <c r="AA115"/>
  <c r="AT107"/>
  <c r="CF83"/>
  <c r="AA83"/>
  <c r="AT75"/>
  <c r="CF51"/>
  <c r="AA51"/>
  <c r="AT43"/>
  <c r="CY35"/>
  <c r="AA19"/>
  <c r="CF145"/>
  <c r="CY137"/>
  <c r="AT129"/>
  <c r="CF113"/>
  <c r="CY105"/>
  <c r="AT97"/>
  <c r="CF81"/>
  <c r="CY73"/>
  <c r="AT65"/>
  <c r="CF49"/>
  <c r="CY41"/>
  <c r="AT33"/>
  <c r="CF17"/>
  <c r="CF184"/>
  <c r="CY184"/>
  <c r="CY132"/>
  <c r="CF100"/>
  <c r="CY100"/>
  <c r="CY68"/>
  <c r="CY44"/>
  <c r="AT194"/>
  <c r="CY178"/>
  <c r="AA162"/>
  <c r="CF146"/>
  <c r="AT134"/>
  <c r="CY126"/>
  <c r="AA118"/>
  <c r="CF110"/>
  <c r="AT102"/>
  <c r="CY94"/>
  <c r="AA86"/>
  <c r="CF78"/>
  <c r="AT70"/>
  <c r="CF46"/>
  <c r="AT38"/>
  <c r="CF14"/>
  <c r="AA10"/>
  <c r="CY202"/>
  <c r="AA190"/>
  <c r="CF174"/>
  <c r="AT158"/>
  <c r="AT71"/>
  <c r="AT39"/>
  <c r="CY31"/>
  <c r="CF180"/>
  <c r="CY180"/>
  <c r="CY205"/>
  <c r="AT181"/>
  <c r="CY173"/>
  <c r="AT165"/>
  <c r="CF149"/>
  <c r="CY141"/>
  <c r="AT133"/>
  <c r="CF117"/>
  <c r="CY109"/>
  <c r="AT101"/>
  <c r="CF85"/>
  <c r="CY77"/>
  <c r="AT69"/>
  <c r="CF53"/>
  <c r="CY45"/>
  <c r="AT37"/>
  <c r="CF21"/>
  <c r="CF144"/>
  <c r="CY144"/>
  <c r="CF112"/>
  <c r="CY112"/>
  <c r="CF80"/>
  <c r="CY80"/>
  <c r="CY56"/>
  <c r="CY24"/>
  <c r="CY206"/>
  <c r="AA186"/>
  <c r="CF170"/>
  <c r="AT154"/>
  <c r="AT114"/>
  <c r="AT82"/>
  <c r="AT50"/>
  <c r="AT18"/>
  <c r="AT166"/>
  <c r="CY59"/>
  <c r="AA43"/>
  <c r="AT35"/>
  <c r="CY27"/>
  <c r="R8"/>
  <c r="N3" i="21"/>
  <c r="V3"/>
  <c r="CM4" i="17"/>
  <c r="BT4"/>
  <c r="BZ7"/>
  <c r="CA7"/>
  <c r="BY7"/>
  <c r="BU7"/>
  <c r="BV7"/>
  <c r="BT7"/>
  <c r="BR7"/>
  <c r="BQ7"/>
  <c r="A16" i="23"/>
  <c r="A36"/>
  <c r="J16"/>
  <c r="J36"/>
  <c r="T206" i="24"/>
  <c r="M212"/>
  <c r="BS209"/>
  <c r="BS210"/>
  <c r="BS211"/>
  <c r="BS212"/>
  <c r="BS213"/>
  <c r="BS214"/>
  <c r="BS215"/>
  <c r="BS216"/>
  <c r="BS217"/>
  <c r="BS208"/>
  <c r="BS3"/>
  <c r="A1"/>
  <c r="A22" i="23"/>
  <c r="EG217" i="17"/>
  <c r="EG215"/>
  <c r="M210" i="24"/>
  <c r="EG213" i="17"/>
  <c r="W2" i="24"/>
  <c r="U2"/>
  <c r="Q2"/>
  <c r="O2"/>
  <c r="CE207"/>
  <c r="CD207"/>
  <c r="CC207"/>
  <c r="CB207"/>
  <c r="CA207"/>
  <c r="BZ207"/>
  <c r="BY207"/>
  <c r="BX207"/>
  <c r="BW207"/>
  <c r="BV207"/>
  <c r="BU207"/>
  <c r="BT207"/>
  <c r="BT206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1" i="23"/>
  <c r="EG208" i="17"/>
  <c r="BE134" l="1"/>
  <c r="BE114"/>
  <c r="BE149"/>
  <c r="BE142"/>
  <c r="BE28"/>
  <c r="BJ28" s="1"/>
  <c r="BN28" s="1"/>
  <c r="BE61"/>
  <c r="BJ30"/>
  <c r="BN30" s="1"/>
  <c r="BO30" s="1"/>
  <c r="S27" i="24" s="1"/>
  <c r="BJ16" i="17"/>
  <c r="BN16" s="1"/>
  <c r="BE183"/>
  <c r="BE153"/>
  <c r="BN34"/>
  <c r="BO34" s="1"/>
  <c r="S31" i="24" s="1"/>
  <c r="BE102" i="17"/>
  <c r="BN26"/>
  <c r="BO26" s="1"/>
  <c r="S23" i="24" s="1"/>
  <c r="BE169" i="17"/>
  <c r="BE11"/>
  <c r="BE154"/>
  <c r="BE22"/>
  <c r="BJ22" s="1"/>
  <c r="BN22" s="1"/>
  <c r="BE133"/>
  <c r="BE21"/>
  <c r="BJ21" s="1"/>
  <c r="BN21" s="1"/>
  <c r="BO21" s="1"/>
  <c r="S18" i="24" s="1"/>
  <c r="BE146" i="17"/>
  <c r="BE70"/>
  <c r="BE54"/>
  <c r="BE123"/>
  <c r="BE27"/>
  <c r="BJ27" s="1"/>
  <c r="BN27" s="1"/>
  <c r="BE179"/>
  <c r="BE83"/>
  <c r="BE23"/>
  <c r="BJ23" s="1"/>
  <c r="BE207"/>
  <c r="BE130"/>
  <c r="BE87"/>
  <c r="BN8"/>
  <c r="BP8" s="1"/>
  <c r="BN10"/>
  <c r="BO10" s="1"/>
  <c r="S7" i="24" s="1"/>
  <c r="BP34" i="17"/>
  <c r="T31" i="24" s="1"/>
  <c r="BE64" i="17"/>
  <c r="BE79"/>
  <c r="BE164"/>
  <c r="BE111"/>
  <c r="BE160"/>
  <c r="BE115"/>
  <c r="BE15"/>
  <c r="BJ15" s="1"/>
  <c r="BN15" s="1"/>
  <c r="BO15" s="1"/>
  <c r="S12" i="24" s="1"/>
  <c r="BE95" i="17"/>
  <c r="BE96"/>
  <c r="BE100"/>
  <c r="BE206"/>
  <c r="BJ18"/>
  <c r="BE53"/>
  <c r="BE32"/>
  <c r="BJ32" s="1"/>
  <c r="BE90"/>
  <c r="BE140"/>
  <c r="BE20"/>
  <c r="BJ20" s="1"/>
  <c r="BE152"/>
  <c r="BE14"/>
  <c r="BJ14" s="1"/>
  <c r="BE46"/>
  <c r="BE165"/>
  <c r="BE80"/>
  <c r="BE40"/>
  <c r="BE94"/>
  <c r="BE51"/>
  <c r="BE201"/>
  <c r="BE168"/>
  <c r="BE118"/>
  <c r="BE117"/>
  <c r="BE49"/>
  <c r="BE193"/>
  <c r="BE41"/>
  <c r="BP26"/>
  <c r="T23" i="24" s="1"/>
  <c r="BE159" i="17"/>
  <c r="BE57"/>
  <c r="BE132"/>
  <c r="BE189"/>
  <c r="BE65"/>
  <c r="BE108"/>
  <c r="BE181"/>
  <c r="BE74"/>
  <c r="BE84"/>
  <c r="BE86"/>
  <c r="BJ11"/>
  <c r="BE187"/>
  <c r="BE145"/>
  <c r="BE52"/>
  <c r="BE143"/>
  <c r="BE171"/>
  <c r="BE82"/>
  <c r="BJ33"/>
  <c r="BE38"/>
  <c r="BE147"/>
  <c r="BE43"/>
  <c r="BE161"/>
  <c r="BE128"/>
  <c r="BE92"/>
  <c r="BE36"/>
  <c r="BJ36" s="1"/>
  <c r="BE71"/>
  <c r="BE103"/>
  <c r="BE156"/>
  <c r="BE24"/>
  <c r="BJ24" s="1"/>
  <c r="BE88"/>
  <c r="BE120"/>
  <c r="BE203"/>
  <c r="BE19"/>
  <c r="BJ19" s="1"/>
  <c r="BE31"/>
  <c r="BJ31" s="1"/>
  <c r="BE35"/>
  <c r="BJ35" s="1"/>
  <c r="BE9"/>
  <c r="BJ9" s="1"/>
  <c r="BN9" s="1"/>
  <c r="BO9" s="1"/>
  <c r="S6" i="24" s="1"/>
  <c r="BE204" i="17"/>
  <c r="BE47"/>
  <c r="BE60"/>
  <c r="BE127"/>
  <c r="BE12"/>
  <c r="BJ12" s="1"/>
  <c r="BE163"/>
  <c r="BE104"/>
  <c r="BE139"/>
  <c r="BE98"/>
  <c r="BE39"/>
  <c r="BE155"/>
  <c r="BP30"/>
  <c r="T27" i="24" s="1"/>
  <c r="BE68" i="17"/>
  <c r="BE29"/>
  <c r="BJ29" s="1"/>
  <c r="BE56"/>
  <c r="BE198"/>
  <c r="BE25"/>
  <c r="BJ25" s="1"/>
  <c r="BE135"/>
  <c r="BE167"/>
  <c r="BE124"/>
  <c r="BE109"/>
  <c r="BN33"/>
  <c r="BO33" s="1"/>
  <c r="S30" i="24" s="1"/>
  <c r="BE131" i="17"/>
  <c r="BE13"/>
  <c r="BJ13" s="1"/>
  <c r="BJ37"/>
  <c r="BE136"/>
  <c r="BJ17"/>
  <c r="DS208"/>
  <c r="DS209" s="1"/>
  <c r="DK208"/>
  <c r="DK209" s="1"/>
  <c r="DC208"/>
  <c r="DC209" s="1"/>
  <c r="CJ208"/>
  <c r="BQ208"/>
  <c r="AE208"/>
  <c r="B6" i="23" s="1"/>
  <c r="K208" i="17"/>
  <c r="B5" i="23" s="1"/>
  <c r="BO22" i="17" l="1"/>
  <c r="S19" i="24" s="1"/>
  <c r="BP22" i="17"/>
  <c r="T19" i="24" s="1"/>
  <c r="BO16" i="17"/>
  <c r="S13" i="24" s="1"/>
  <c r="BP16" i="17"/>
  <c r="T13" i="24" s="1"/>
  <c r="BN12" i="17"/>
  <c r="BO12" s="1"/>
  <c r="S9" i="24" s="1"/>
  <c r="BN32" i="17"/>
  <c r="BO32" s="1"/>
  <c r="S29" i="24" s="1"/>
  <c r="BN25" i="17"/>
  <c r="BO25" s="1"/>
  <c r="S22" i="24" s="1"/>
  <c r="BN20" i="17"/>
  <c r="BO20" s="1"/>
  <c r="S17" i="24" s="1"/>
  <c r="BN23" i="17"/>
  <c r="BO23" s="1"/>
  <c r="S20" i="24" s="1"/>
  <c r="BO8" i="17"/>
  <c r="BP9"/>
  <c r="T6" i="24" s="1"/>
  <c r="BN17" i="17"/>
  <c r="BO17" s="1"/>
  <c r="S14" i="24" s="1"/>
  <c r="BP33" i="17"/>
  <c r="T30" i="24" s="1"/>
  <c r="BN35" i="17"/>
  <c r="BO35" s="1"/>
  <c r="S32" i="24" s="1"/>
  <c r="BP15" i="17"/>
  <c r="T12" i="24" s="1"/>
  <c r="BN18" i="17"/>
  <c r="BO18" s="1"/>
  <c r="S15" i="24" s="1"/>
  <c r="BN13" i="17"/>
  <c r="BO13" s="1"/>
  <c r="S10" i="24" s="1"/>
  <c r="BN24" i="17"/>
  <c r="BO24" s="1"/>
  <c r="S21" i="24" s="1"/>
  <c r="BN36" i="17"/>
  <c r="BO36" s="1"/>
  <c r="S33" i="24" s="1"/>
  <c r="BP36" i="17"/>
  <c r="T33" i="24" s="1"/>
  <c r="BN11" i="17"/>
  <c r="BO11" s="1"/>
  <c r="S8" i="24" s="1"/>
  <c r="T5"/>
  <c r="BO28" i="17"/>
  <c r="S25" i="24" s="1"/>
  <c r="BP28" i="17"/>
  <c r="T25" i="24" s="1"/>
  <c r="BO27" i="17"/>
  <c r="S24" i="24" s="1"/>
  <c r="BP27" i="17"/>
  <c r="T24" i="24" s="1"/>
  <c r="BP21" i="17"/>
  <c r="T18" i="24" s="1"/>
  <c r="BN29" i="17"/>
  <c r="BO29" s="1"/>
  <c r="S26" i="24" s="1"/>
  <c r="BN19" i="17"/>
  <c r="BO19" s="1"/>
  <c r="S16" i="24" s="1"/>
  <c r="BN37" i="17"/>
  <c r="BO37" s="1"/>
  <c r="S34" i="24" s="1"/>
  <c r="BN31" i="17"/>
  <c r="BO31" s="1"/>
  <c r="S28" i="24" s="1"/>
  <c r="BN14" i="17"/>
  <c r="BO14" s="1"/>
  <c r="S11" i="24" s="1"/>
  <c r="BP10" i="17"/>
  <c r="T7" i="24" s="1"/>
  <c r="B10" i="23"/>
  <c r="B11"/>
  <c r="A11"/>
  <c r="B12"/>
  <c r="A12"/>
  <c r="F2" i="17"/>
  <c r="A1" i="21"/>
  <c r="A1" i="10"/>
  <c r="E24" i="19"/>
  <c r="N3" i="10"/>
  <c r="O4" i="17" s="1"/>
  <c r="P62" i="2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B13" i="19"/>
  <c r="B12"/>
  <c r="U7" i="17"/>
  <c r="V7"/>
  <c r="T7"/>
  <c r="DU7"/>
  <c r="DT7"/>
  <c r="DS7"/>
  <c r="DM7"/>
  <c r="DL7"/>
  <c r="DK7"/>
  <c r="DE7"/>
  <c r="DD7"/>
  <c r="DC7"/>
  <c r="CT7"/>
  <c r="CS7"/>
  <c r="CR7"/>
  <c r="CO7"/>
  <c r="CN7"/>
  <c r="CM7"/>
  <c r="CK7"/>
  <c r="CJ7"/>
  <c r="AO7"/>
  <c r="AN7"/>
  <c r="AM7"/>
  <c r="AJ7"/>
  <c r="AI7"/>
  <c r="AH7"/>
  <c r="AF7"/>
  <c r="AE7"/>
  <c r="Q7"/>
  <c r="P7"/>
  <c r="O7"/>
  <c r="M7"/>
  <c r="L7"/>
  <c r="CJ209"/>
  <c r="BQ209"/>
  <c r="A8" i="23" s="1"/>
  <c r="J3" i="17"/>
  <c r="CO407" i="21"/>
  <c r="CP407" s="1"/>
  <c r="CM407"/>
  <c r="CN407" s="1"/>
  <c r="CK407"/>
  <c r="CL407" s="1"/>
  <c r="CI407"/>
  <c r="CJ407" s="1"/>
  <c r="CG407"/>
  <c r="CH407" s="1"/>
  <c r="CE407"/>
  <c r="CF407" s="1"/>
  <c r="CC407"/>
  <c r="CD407" s="1"/>
  <c r="CO406"/>
  <c r="CP406" s="1"/>
  <c r="CM406"/>
  <c r="CN406" s="1"/>
  <c r="CK406"/>
  <c r="CL406" s="1"/>
  <c r="CI406"/>
  <c r="CJ406" s="1"/>
  <c r="CG406"/>
  <c r="CH406" s="1"/>
  <c r="CE406"/>
  <c r="CF406" s="1"/>
  <c r="CC406"/>
  <c r="CD406" s="1"/>
  <c r="CO405"/>
  <c r="CP405" s="1"/>
  <c r="CM405"/>
  <c r="CN405" s="1"/>
  <c r="CK405"/>
  <c r="CL405" s="1"/>
  <c r="CI405"/>
  <c r="CJ405" s="1"/>
  <c r="CG405"/>
  <c r="CH405" s="1"/>
  <c r="CE405"/>
  <c r="CF405" s="1"/>
  <c r="CC405"/>
  <c r="CD405" s="1"/>
  <c r="CO404"/>
  <c r="CP404" s="1"/>
  <c r="CM404"/>
  <c r="CN404" s="1"/>
  <c r="CK404"/>
  <c r="CL404" s="1"/>
  <c r="CI404"/>
  <c r="CJ404" s="1"/>
  <c r="CG404"/>
  <c r="CH404" s="1"/>
  <c r="CE404"/>
  <c r="CF404" s="1"/>
  <c r="CC404"/>
  <c r="CD404" s="1"/>
  <c r="CO403"/>
  <c r="CP403" s="1"/>
  <c r="CM403"/>
  <c r="CN403" s="1"/>
  <c r="CK403"/>
  <c r="CL403" s="1"/>
  <c r="CI403"/>
  <c r="CJ403" s="1"/>
  <c r="CG403"/>
  <c r="CH403" s="1"/>
  <c r="CE403"/>
  <c r="CF403" s="1"/>
  <c r="CC403"/>
  <c r="CD403" s="1"/>
  <c r="CO402"/>
  <c r="CP402" s="1"/>
  <c r="CM402"/>
  <c r="CN402" s="1"/>
  <c r="CK402"/>
  <c r="CL402" s="1"/>
  <c r="CI402"/>
  <c r="CJ402" s="1"/>
  <c r="CG402"/>
  <c r="CH402" s="1"/>
  <c r="CE402"/>
  <c r="CF402" s="1"/>
  <c r="CC402"/>
  <c r="CD402" s="1"/>
  <c r="CO401"/>
  <c r="CP401" s="1"/>
  <c r="CM401"/>
  <c r="CN401" s="1"/>
  <c r="CK401"/>
  <c r="CL401" s="1"/>
  <c r="CI401"/>
  <c r="CJ401" s="1"/>
  <c r="CG401"/>
  <c r="CH401" s="1"/>
  <c r="CE401"/>
  <c r="CF401" s="1"/>
  <c r="CC401"/>
  <c r="CD401" s="1"/>
  <c r="CO400"/>
  <c r="CP400" s="1"/>
  <c r="CM400"/>
  <c r="CN400" s="1"/>
  <c r="CK400"/>
  <c r="CL400" s="1"/>
  <c r="CI400"/>
  <c r="CJ400" s="1"/>
  <c r="CG400"/>
  <c r="CH400" s="1"/>
  <c r="CE400"/>
  <c r="CF400" s="1"/>
  <c r="CC400"/>
  <c r="CD400" s="1"/>
  <c r="CO399"/>
  <c r="CP399" s="1"/>
  <c r="CM399"/>
  <c r="CN399" s="1"/>
  <c r="CK399"/>
  <c r="CL399" s="1"/>
  <c r="CI399"/>
  <c r="CJ399" s="1"/>
  <c r="CG399"/>
  <c r="CH399" s="1"/>
  <c r="CE399"/>
  <c r="CF399" s="1"/>
  <c r="CC399"/>
  <c r="CD399" s="1"/>
  <c r="CO398"/>
  <c r="CP398" s="1"/>
  <c r="CM398"/>
  <c r="CN398" s="1"/>
  <c r="CK398"/>
  <c r="CL398" s="1"/>
  <c r="CI398"/>
  <c r="CJ398" s="1"/>
  <c r="CG398"/>
  <c r="CH398" s="1"/>
  <c r="CE398"/>
  <c r="CF398" s="1"/>
  <c r="CC398"/>
  <c r="CD398" s="1"/>
  <c r="CO397"/>
  <c r="CP397" s="1"/>
  <c r="CM397"/>
  <c r="CN397" s="1"/>
  <c r="CK397"/>
  <c r="CL397" s="1"/>
  <c r="CI397"/>
  <c r="CJ397" s="1"/>
  <c r="CG397"/>
  <c r="CH397" s="1"/>
  <c r="CE397"/>
  <c r="CF397" s="1"/>
  <c r="CC397"/>
  <c r="CD397" s="1"/>
  <c r="CO396"/>
  <c r="CP396" s="1"/>
  <c r="CM396"/>
  <c r="CN396" s="1"/>
  <c r="CK396"/>
  <c r="CL396" s="1"/>
  <c r="CI396"/>
  <c r="CJ396" s="1"/>
  <c r="CG396"/>
  <c r="CH396" s="1"/>
  <c r="CE396"/>
  <c r="CF396" s="1"/>
  <c r="CC396"/>
  <c r="CD396" s="1"/>
  <c r="CO395"/>
  <c r="CP395" s="1"/>
  <c r="CM395"/>
  <c r="CN395" s="1"/>
  <c r="CK395"/>
  <c r="CL395" s="1"/>
  <c r="CI395"/>
  <c r="CJ395" s="1"/>
  <c r="CG395"/>
  <c r="CH395" s="1"/>
  <c r="CE395"/>
  <c r="CF395" s="1"/>
  <c r="CC395"/>
  <c r="CD395" s="1"/>
  <c r="CO394"/>
  <c r="CP394" s="1"/>
  <c r="CM394"/>
  <c r="CN394" s="1"/>
  <c r="CK394"/>
  <c r="CL394" s="1"/>
  <c r="CI394"/>
  <c r="CJ394" s="1"/>
  <c r="CG394"/>
  <c r="CH394" s="1"/>
  <c r="CE394"/>
  <c r="CF394" s="1"/>
  <c r="CC394"/>
  <c r="CD394" s="1"/>
  <c r="CO393"/>
  <c r="CP393" s="1"/>
  <c r="CM393"/>
  <c r="CN393" s="1"/>
  <c r="CK393"/>
  <c r="CL393" s="1"/>
  <c r="CI393"/>
  <c r="CJ393" s="1"/>
  <c r="CG393"/>
  <c r="CH393" s="1"/>
  <c r="CE393"/>
  <c r="CF393" s="1"/>
  <c r="CC393"/>
  <c r="CD393" s="1"/>
  <c r="CO392"/>
  <c r="CP392" s="1"/>
  <c r="CM392"/>
  <c r="CN392" s="1"/>
  <c r="CK392"/>
  <c r="CL392" s="1"/>
  <c r="CI392"/>
  <c r="CJ392" s="1"/>
  <c r="CG392"/>
  <c r="CH392" s="1"/>
  <c r="CE392"/>
  <c r="CF392" s="1"/>
  <c r="CC392"/>
  <c r="CD392" s="1"/>
  <c r="CO391"/>
  <c r="CP391" s="1"/>
  <c r="CM391"/>
  <c r="CN391" s="1"/>
  <c r="CK391"/>
  <c r="CL391" s="1"/>
  <c r="CI391"/>
  <c r="CJ391" s="1"/>
  <c r="CG391"/>
  <c r="CH391" s="1"/>
  <c r="CE391"/>
  <c r="CF391" s="1"/>
  <c r="CC391"/>
  <c r="CD391" s="1"/>
  <c r="CO390"/>
  <c r="CP390" s="1"/>
  <c r="CM390"/>
  <c r="CN390" s="1"/>
  <c r="CK390"/>
  <c r="CL390" s="1"/>
  <c r="CI390"/>
  <c r="CJ390" s="1"/>
  <c r="CG390"/>
  <c r="CH390" s="1"/>
  <c r="CE390"/>
  <c r="CF390" s="1"/>
  <c r="CC390"/>
  <c r="CD390" s="1"/>
  <c r="CO389"/>
  <c r="CP389" s="1"/>
  <c r="CM389"/>
  <c r="CN389" s="1"/>
  <c r="CK389"/>
  <c r="CL389" s="1"/>
  <c r="CI389"/>
  <c r="CJ389" s="1"/>
  <c r="CG389"/>
  <c r="CH389" s="1"/>
  <c r="CE389"/>
  <c r="CF389" s="1"/>
  <c r="CC389"/>
  <c r="CD389" s="1"/>
  <c r="CO388"/>
  <c r="CP388" s="1"/>
  <c r="CM388"/>
  <c r="CN388" s="1"/>
  <c r="CK388"/>
  <c r="CL388" s="1"/>
  <c r="CI388"/>
  <c r="CJ388" s="1"/>
  <c r="CG388"/>
  <c r="CH388" s="1"/>
  <c r="CE388"/>
  <c r="CF388" s="1"/>
  <c r="CC388"/>
  <c r="CD388" s="1"/>
  <c r="CO387"/>
  <c r="CP387" s="1"/>
  <c r="CM387"/>
  <c r="CN387" s="1"/>
  <c r="CK387"/>
  <c r="CL387" s="1"/>
  <c r="CI387"/>
  <c r="CJ387" s="1"/>
  <c r="CG387"/>
  <c r="CH387" s="1"/>
  <c r="CE387"/>
  <c r="CF387" s="1"/>
  <c r="CC387"/>
  <c r="CD387" s="1"/>
  <c r="CO386"/>
  <c r="CP386" s="1"/>
  <c r="CM386"/>
  <c r="CN386" s="1"/>
  <c r="CK386"/>
  <c r="CL386" s="1"/>
  <c r="CI386"/>
  <c r="CJ386" s="1"/>
  <c r="CG386"/>
  <c r="CH386" s="1"/>
  <c r="CE386"/>
  <c r="CF386" s="1"/>
  <c r="CC386"/>
  <c r="CD386" s="1"/>
  <c r="CO385"/>
  <c r="CP385" s="1"/>
  <c r="CM385"/>
  <c r="CN385" s="1"/>
  <c r="CK385"/>
  <c r="CL385" s="1"/>
  <c r="CI385"/>
  <c r="CJ385" s="1"/>
  <c r="CG385"/>
  <c r="CH385" s="1"/>
  <c r="CE385"/>
  <c r="CF385" s="1"/>
  <c r="CC385"/>
  <c r="CD385" s="1"/>
  <c r="CO384"/>
  <c r="CP384" s="1"/>
  <c r="CM384"/>
  <c r="CN384" s="1"/>
  <c r="CK384"/>
  <c r="CL384" s="1"/>
  <c r="CI384"/>
  <c r="CJ384" s="1"/>
  <c r="CG384"/>
  <c r="CH384" s="1"/>
  <c r="CE384"/>
  <c r="CF384" s="1"/>
  <c r="CC384"/>
  <c r="CD384" s="1"/>
  <c r="CO383"/>
  <c r="CP383" s="1"/>
  <c r="CM383"/>
  <c r="CN383" s="1"/>
  <c r="CK383"/>
  <c r="CL383" s="1"/>
  <c r="CI383"/>
  <c r="CJ383" s="1"/>
  <c r="CG383"/>
  <c r="CH383" s="1"/>
  <c r="CE383"/>
  <c r="CF383" s="1"/>
  <c r="CC383"/>
  <c r="CD383" s="1"/>
  <c r="CO382"/>
  <c r="CP382" s="1"/>
  <c r="CM382"/>
  <c r="CN382" s="1"/>
  <c r="CK382"/>
  <c r="CL382" s="1"/>
  <c r="CI382"/>
  <c r="CJ382" s="1"/>
  <c r="CG382"/>
  <c r="CH382" s="1"/>
  <c r="CE382"/>
  <c r="CF382" s="1"/>
  <c r="CC382"/>
  <c r="CD382" s="1"/>
  <c r="CO381"/>
  <c r="CP381" s="1"/>
  <c r="CM381"/>
  <c r="CN381" s="1"/>
  <c r="CK381"/>
  <c r="CL381" s="1"/>
  <c r="CI381"/>
  <c r="CJ381" s="1"/>
  <c r="CG381"/>
  <c r="CH381" s="1"/>
  <c r="CE381"/>
  <c r="CF381" s="1"/>
  <c r="CC381"/>
  <c r="CD381" s="1"/>
  <c r="CO380"/>
  <c r="CP380" s="1"/>
  <c r="CM380"/>
  <c r="CN380" s="1"/>
  <c r="CK380"/>
  <c r="CL380" s="1"/>
  <c r="CI380"/>
  <c r="CJ380" s="1"/>
  <c r="CG380"/>
  <c r="CH380" s="1"/>
  <c r="CE380"/>
  <c r="CF380" s="1"/>
  <c r="CC380"/>
  <c r="CD380" s="1"/>
  <c r="CO379"/>
  <c r="CP379" s="1"/>
  <c r="CM379"/>
  <c r="CN379" s="1"/>
  <c r="CK379"/>
  <c r="CL379" s="1"/>
  <c r="CI379"/>
  <c r="CJ379" s="1"/>
  <c r="CG379"/>
  <c r="CH379" s="1"/>
  <c r="CE379"/>
  <c r="CF379" s="1"/>
  <c r="CC379"/>
  <c r="CD379" s="1"/>
  <c r="CO378"/>
  <c r="CP378" s="1"/>
  <c r="CM378"/>
  <c r="CN378" s="1"/>
  <c r="CK378"/>
  <c r="CL378" s="1"/>
  <c r="CI378"/>
  <c r="CJ378" s="1"/>
  <c r="CG378"/>
  <c r="CH378" s="1"/>
  <c r="CE378"/>
  <c r="CF378" s="1"/>
  <c r="CC378"/>
  <c r="CD378" s="1"/>
  <c r="CO377"/>
  <c r="CP377" s="1"/>
  <c r="CM377"/>
  <c r="CN377" s="1"/>
  <c r="CK377"/>
  <c r="CL377" s="1"/>
  <c r="CI377"/>
  <c r="CJ377" s="1"/>
  <c r="CG377"/>
  <c r="CH377" s="1"/>
  <c r="CE377"/>
  <c r="CF377" s="1"/>
  <c r="CC377"/>
  <c r="CD377" s="1"/>
  <c r="CO376"/>
  <c r="CP376" s="1"/>
  <c r="CM376"/>
  <c r="CN376" s="1"/>
  <c r="CK376"/>
  <c r="CL376" s="1"/>
  <c r="CI376"/>
  <c r="CJ376" s="1"/>
  <c r="CG376"/>
  <c r="CH376" s="1"/>
  <c r="CE376"/>
  <c r="CF376" s="1"/>
  <c r="CC376"/>
  <c r="CD376" s="1"/>
  <c r="CO375"/>
  <c r="CP375" s="1"/>
  <c r="CM375"/>
  <c r="CN375" s="1"/>
  <c r="CK375"/>
  <c r="CL375" s="1"/>
  <c r="CI375"/>
  <c r="CJ375" s="1"/>
  <c r="CG375"/>
  <c r="CH375" s="1"/>
  <c r="CE375"/>
  <c r="CF375" s="1"/>
  <c r="CC375"/>
  <c r="CD375" s="1"/>
  <c r="CO374"/>
  <c r="CP374" s="1"/>
  <c r="CM374"/>
  <c r="CN374" s="1"/>
  <c r="CK374"/>
  <c r="CL374" s="1"/>
  <c r="CI374"/>
  <c r="CJ374" s="1"/>
  <c r="CG374"/>
  <c r="CH374" s="1"/>
  <c r="CE374"/>
  <c r="CF374" s="1"/>
  <c r="CC374"/>
  <c r="CD374" s="1"/>
  <c r="CO373"/>
  <c r="CP373" s="1"/>
  <c r="CM373"/>
  <c r="CN373" s="1"/>
  <c r="CK373"/>
  <c r="CL373" s="1"/>
  <c r="CI373"/>
  <c r="CJ373" s="1"/>
  <c r="CG373"/>
  <c r="CH373" s="1"/>
  <c r="CE373"/>
  <c r="CF373" s="1"/>
  <c r="CC373"/>
  <c r="CD373" s="1"/>
  <c r="CO372"/>
  <c r="CP372" s="1"/>
  <c r="CM372"/>
  <c r="CN372" s="1"/>
  <c r="CK372"/>
  <c r="CL372" s="1"/>
  <c r="CI372"/>
  <c r="CJ372" s="1"/>
  <c r="CG372"/>
  <c r="CH372" s="1"/>
  <c r="CE372"/>
  <c r="CF372" s="1"/>
  <c r="CC372"/>
  <c r="CD372" s="1"/>
  <c r="CO371"/>
  <c r="CP371" s="1"/>
  <c r="CM371"/>
  <c r="CN371" s="1"/>
  <c r="CK371"/>
  <c r="CL371" s="1"/>
  <c r="CI371"/>
  <c r="CJ371" s="1"/>
  <c r="CG371"/>
  <c r="CH371" s="1"/>
  <c r="CE371"/>
  <c r="CF371" s="1"/>
  <c r="CC371"/>
  <c r="CD371" s="1"/>
  <c r="CO370"/>
  <c r="CP370" s="1"/>
  <c r="CM370"/>
  <c r="CN370" s="1"/>
  <c r="CK370"/>
  <c r="CL370" s="1"/>
  <c r="CI370"/>
  <c r="CJ370" s="1"/>
  <c r="CG370"/>
  <c r="CH370" s="1"/>
  <c r="CE370"/>
  <c r="CF370" s="1"/>
  <c r="CC370"/>
  <c r="CD370" s="1"/>
  <c r="CO369"/>
  <c r="CP369" s="1"/>
  <c r="CM369"/>
  <c r="CN369" s="1"/>
  <c r="CK369"/>
  <c r="CL369" s="1"/>
  <c r="CI369"/>
  <c r="CJ369" s="1"/>
  <c r="CG369"/>
  <c r="CH369" s="1"/>
  <c r="CE369"/>
  <c r="CF369" s="1"/>
  <c r="CC369"/>
  <c r="CD369" s="1"/>
  <c r="CO368"/>
  <c r="CP368" s="1"/>
  <c r="CM368"/>
  <c r="CN368" s="1"/>
  <c r="CK368"/>
  <c r="CL368" s="1"/>
  <c r="CI368"/>
  <c r="CJ368" s="1"/>
  <c r="CG368"/>
  <c r="CH368" s="1"/>
  <c r="CE368"/>
  <c r="CF368" s="1"/>
  <c r="CC368"/>
  <c r="CD368" s="1"/>
  <c r="CO367"/>
  <c r="CP367" s="1"/>
  <c r="CM367"/>
  <c r="CN367" s="1"/>
  <c r="CK367"/>
  <c r="CL367" s="1"/>
  <c r="CI367"/>
  <c r="CJ367" s="1"/>
  <c r="CG367"/>
  <c r="CH367" s="1"/>
  <c r="CE367"/>
  <c r="CF367" s="1"/>
  <c r="CC367"/>
  <c r="CD367" s="1"/>
  <c r="CO366"/>
  <c r="CP366" s="1"/>
  <c r="CM366"/>
  <c r="CN366" s="1"/>
  <c r="CK366"/>
  <c r="CL366" s="1"/>
  <c r="CI366"/>
  <c r="CJ366" s="1"/>
  <c r="CG366"/>
  <c r="CH366" s="1"/>
  <c r="CE366"/>
  <c r="CF366" s="1"/>
  <c r="CC366"/>
  <c r="CD366" s="1"/>
  <c r="CO365"/>
  <c r="CP365" s="1"/>
  <c r="CM365"/>
  <c r="CN365" s="1"/>
  <c r="CK365"/>
  <c r="CL365" s="1"/>
  <c r="CI365"/>
  <c r="CJ365" s="1"/>
  <c r="CG365"/>
  <c r="CH365" s="1"/>
  <c r="CE365"/>
  <c r="CF365" s="1"/>
  <c r="CC365"/>
  <c r="CD365" s="1"/>
  <c r="CO364"/>
  <c r="CP364" s="1"/>
  <c r="CM364"/>
  <c r="CN364" s="1"/>
  <c r="CK364"/>
  <c r="CL364" s="1"/>
  <c r="CI364"/>
  <c r="CJ364" s="1"/>
  <c r="CG364"/>
  <c r="CH364" s="1"/>
  <c r="CE364"/>
  <c r="CF364" s="1"/>
  <c r="CC364"/>
  <c r="CD364" s="1"/>
  <c r="CO363"/>
  <c r="CP363" s="1"/>
  <c r="CM363"/>
  <c r="CN363" s="1"/>
  <c r="CK363"/>
  <c r="CL363" s="1"/>
  <c r="CI363"/>
  <c r="CJ363" s="1"/>
  <c r="CG363"/>
  <c r="CH363" s="1"/>
  <c r="CE363"/>
  <c r="CF363" s="1"/>
  <c r="CC363"/>
  <c r="CD363" s="1"/>
  <c r="CO362"/>
  <c r="CP362" s="1"/>
  <c r="CM362"/>
  <c r="CN362" s="1"/>
  <c r="CK362"/>
  <c r="CL362" s="1"/>
  <c r="CI362"/>
  <c r="CJ362" s="1"/>
  <c r="CG362"/>
  <c r="CH362" s="1"/>
  <c r="CE362"/>
  <c r="CF362" s="1"/>
  <c r="CC362"/>
  <c r="CD362" s="1"/>
  <c r="CO361"/>
  <c r="CP361" s="1"/>
  <c r="CM361"/>
  <c r="CN361" s="1"/>
  <c r="CK361"/>
  <c r="CL361" s="1"/>
  <c r="CI361"/>
  <c r="CJ361" s="1"/>
  <c r="CG361"/>
  <c r="CH361" s="1"/>
  <c r="CE361"/>
  <c r="CF361" s="1"/>
  <c r="CC361"/>
  <c r="CD361" s="1"/>
  <c r="CO360"/>
  <c r="CP360" s="1"/>
  <c r="CM360"/>
  <c r="CN360" s="1"/>
  <c r="CK360"/>
  <c r="CL360" s="1"/>
  <c r="CI360"/>
  <c r="CJ360" s="1"/>
  <c r="CG360"/>
  <c r="CH360" s="1"/>
  <c r="CE360"/>
  <c r="CF360" s="1"/>
  <c r="CC360"/>
  <c r="CD360" s="1"/>
  <c r="CO359"/>
  <c r="CP359" s="1"/>
  <c r="CM359"/>
  <c r="CN359" s="1"/>
  <c r="CK359"/>
  <c r="CL359" s="1"/>
  <c r="CI359"/>
  <c r="CJ359" s="1"/>
  <c r="CG359"/>
  <c r="CH359" s="1"/>
  <c r="CE359"/>
  <c r="CF359" s="1"/>
  <c r="CC359"/>
  <c r="CD359" s="1"/>
  <c r="CO358"/>
  <c r="CP358" s="1"/>
  <c r="CM358"/>
  <c r="CN358" s="1"/>
  <c r="CK358"/>
  <c r="CL358" s="1"/>
  <c r="CI358"/>
  <c r="CJ358" s="1"/>
  <c r="CG358"/>
  <c r="CH358" s="1"/>
  <c r="CE358"/>
  <c r="CF358" s="1"/>
  <c r="CC358"/>
  <c r="CD358" s="1"/>
  <c r="CO357"/>
  <c r="CP357" s="1"/>
  <c r="CM357"/>
  <c r="CN357" s="1"/>
  <c r="CK357"/>
  <c r="CL357" s="1"/>
  <c r="CI357"/>
  <c r="CJ357" s="1"/>
  <c r="CG357"/>
  <c r="CH357" s="1"/>
  <c r="CE357"/>
  <c r="CF357" s="1"/>
  <c r="CC357"/>
  <c r="CD357" s="1"/>
  <c r="CO356"/>
  <c r="CP356" s="1"/>
  <c r="CM356"/>
  <c r="CN356" s="1"/>
  <c r="CK356"/>
  <c r="CL356" s="1"/>
  <c r="CI356"/>
  <c r="CJ356" s="1"/>
  <c r="CG356"/>
  <c r="CH356" s="1"/>
  <c r="CE356"/>
  <c r="CF356" s="1"/>
  <c r="CC356"/>
  <c r="CD356" s="1"/>
  <c r="CO355"/>
  <c r="CP355" s="1"/>
  <c r="CM355"/>
  <c r="CN355" s="1"/>
  <c r="CK355"/>
  <c r="CL355" s="1"/>
  <c r="CI355"/>
  <c r="CJ355" s="1"/>
  <c r="CG355"/>
  <c r="CH355" s="1"/>
  <c r="CE355"/>
  <c r="CF355" s="1"/>
  <c r="CC355"/>
  <c r="CD355" s="1"/>
  <c r="CO354"/>
  <c r="CP354" s="1"/>
  <c r="CM354"/>
  <c r="CN354" s="1"/>
  <c r="CK354"/>
  <c r="CL354" s="1"/>
  <c r="CI354"/>
  <c r="CJ354" s="1"/>
  <c r="CG354"/>
  <c r="CH354" s="1"/>
  <c r="CE354"/>
  <c r="CF354" s="1"/>
  <c r="CC354"/>
  <c r="CD354" s="1"/>
  <c r="CO353"/>
  <c r="CP353" s="1"/>
  <c r="CM353"/>
  <c r="CN353" s="1"/>
  <c r="CK353"/>
  <c r="CL353" s="1"/>
  <c r="CI353"/>
  <c r="CJ353" s="1"/>
  <c r="CG353"/>
  <c r="CH353" s="1"/>
  <c r="CE353"/>
  <c r="CF353" s="1"/>
  <c r="CC353"/>
  <c r="CD353" s="1"/>
  <c r="CO352"/>
  <c r="CP352" s="1"/>
  <c r="CM352"/>
  <c r="CN352" s="1"/>
  <c r="CK352"/>
  <c r="CL352" s="1"/>
  <c r="CI352"/>
  <c r="CJ352" s="1"/>
  <c r="CG352"/>
  <c r="CH352" s="1"/>
  <c r="CE352"/>
  <c r="CF352" s="1"/>
  <c r="CC352"/>
  <c r="CD352" s="1"/>
  <c r="CO351"/>
  <c r="CP351" s="1"/>
  <c r="CM351"/>
  <c r="CN351" s="1"/>
  <c r="CK351"/>
  <c r="CL351" s="1"/>
  <c r="CI351"/>
  <c r="CJ351" s="1"/>
  <c r="CG351"/>
  <c r="CH351" s="1"/>
  <c r="CE351"/>
  <c r="CF351" s="1"/>
  <c r="CC351"/>
  <c r="CD351" s="1"/>
  <c r="CO350"/>
  <c r="CP350" s="1"/>
  <c r="CM350"/>
  <c r="CN350" s="1"/>
  <c r="CK350"/>
  <c r="CL350" s="1"/>
  <c r="CI350"/>
  <c r="CJ350" s="1"/>
  <c r="CG350"/>
  <c r="CH350" s="1"/>
  <c r="CE350"/>
  <c r="CF350" s="1"/>
  <c r="CC350"/>
  <c r="CD350" s="1"/>
  <c r="CO349"/>
  <c r="CP349" s="1"/>
  <c r="CM349"/>
  <c r="CN349" s="1"/>
  <c r="CK349"/>
  <c r="CL349" s="1"/>
  <c r="CI349"/>
  <c r="CJ349" s="1"/>
  <c r="CG349"/>
  <c r="CH349" s="1"/>
  <c r="CE349"/>
  <c r="CF349" s="1"/>
  <c r="CC349"/>
  <c r="CD349" s="1"/>
  <c r="CO348"/>
  <c r="CP348" s="1"/>
  <c r="CM348"/>
  <c r="CN348" s="1"/>
  <c r="CK348"/>
  <c r="CL348" s="1"/>
  <c r="CI348"/>
  <c r="CJ348" s="1"/>
  <c r="CG348"/>
  <c r="CH348" s="1"/>
  <c r="CE348"/>
  <c r="CF348" s="1"/>
  <c r="CC348"/>
  <c r="CD348" s="1"/>
  <c r="CO347"/>
  <c r="CP347" s="1"/>
  <c r="CM347"/>
  <c r="CN347" s="1"/>
  <c r="CK347"/>
  <c r="CL347" s="1"/>
  <c r="CI347"/>
  <c r="CJ347" s="1"/>
  <c r="CG347"/>
  <c r="CH347" s="1"/>
  <c r="CE347"/>
  <c r="CF347" s="1"/>
  <c r="CC347"/>
  <c r="CD347" s="1"/>
  <c r="CO346"/>
  <c r="CP346" s="1"/>
  <c r="CM346"/>
  <c r="CN346" s="1"/>
  <c r="CK346"/>
  <c r="CL346" s="1"/>
  <c r="CI346"/>
  <c r="CJ346" s="1"/>
  <c r="CG346"/>
  <c r="CH346" s="1"/>
  <c r="CE346"/>
  <c r="CF346" s="1"/>
  <c r="CC346"/>
  <c r="CD346" s="1"/>
  <c r="CO345"/>
  <c r="CP345" s="1"/>
  <c r="CM345"/>
  <c r="CN345" s="1"/>
  <c r="CK345"/>
  <c r="CL345" s="1"/>
  <c r="CI345"/>
  <c r="CJ345" s="1"/>
  <c r="CG345"/>
  <c r="CH345" s="1"/>
  <c r="CE345"/>
  <c r="CF345" s="1"/>
  <c r="CC345"/>
  <c r="CD345" s="1"/>
  <c r="CO344"/>
  <c r="CP344" s="1"/>
  <c r="CM344"/>
  <c r="CN344" s="1"/>
  <c r="CK344"/>
  <c r="CL344" s="1"/>
  <c r="CI344"/>
  <c r="CJ344" s="1"/>
  <c r="CG344"/>
  <c r="CH344" s="1"/>
  <c r="CE344"/>
  <c r="CF344" s="1"/>
  <c r="CC344"/>
  <c r="CD344" s="1"/>
  <c r="CO343"/>
  <c r="CP343" s="1"/>
  <c r="CM343"/>
  <c r="CN343" s="1"/>
  <c r="CK343"/>
  <c r="CL343" s="1"/>
  <c r="CI343"/>
  <c r="CJ343" s="1"/>
  <c r="CG343"/>
  <c r="CH343" s="1"/>
  <c r="CE343"/>
  <c r="CF343" s="1"/>
  <c r="CC343"/>
  <c r="CD343" s="1"/>
  <c r="CO342"/>
  <c r="CP342" s="1"/>
  <c r="CM342"/>
  <c r="CN342" s="1"/>
  <c r="CK342"/>
  <c r="CL342" s="1"/>
  <c r="CI342"/>
  <c r="CJ342" s="1"/>
  <c r="CG342"/>
  <c r="CH342" s="1"/>
  <c r="CE342"/>
  <c r="CF342" s="1"/>
  <c r="CC342"/>
  <c r="CD342" s="1"/>
  <c r="CO341"/>
  <c r="CP341" s="1"/>
  <c r="CM341"/>
  <c r="CN341" s="1"/>
  <c r="CK341"/>
  <c r="CL341" s="1"/>
  <c r="CI341"/>
  <c r="CJ341" s="1"/>
  <c r="CG341"/>
  <c r="CH341" s="1"/>
  <c r="CE341"/>
  <c r="CF341" s="1"/>
  <c r="CC341"/>
  <c r="CD341" s="1"/>
  <c r="CO340"/>
  <c r="CP340" s="1"/>
  <c r="CM340"/>
  <c r="CN340" s="1"/>
  <c r="CK340"/>
  <c r="CL340" s="1"/>
  <c r="CI340"/>
  <c r="CJ340" s="1"/>
  <c r="CG340"/>
  <c r="CH340" s="1"/>
  <c r="CE340"/>
  <c r="CF340" s="1"/>
  <c r="CC340"/>
  <c r="CD340" s="1"/>
  <c r="CO339"/>
  <c r="CP339" s="1"/>
  <c r="CM339"/>
  <c r="CN339" s="1"/>
  <c r="CK339"/>
  <c r="CL339" s="1"/>
  <c r="CI339"/>
  <c r="CJ339" s="1"/>
  <c r="CG339"/>
  <c r="CH339" s="1"/>
  <c r="CE339"/>
  <c r="CF339" s="1"/>
  <c r="CC339"/>
  <c r="CD339" s="1"/>
  <c r="CO338"/>
  <c r="CP338" s="1"/>
  <c r="CM338"/>
  <c r="CN338" s="1"/>
  <c r="CK338"/>
  <c r="CL338" s="1"/>
  <c r="CI338"/>
  <c r="CJ338" s="1"/>
  <c r="CG338"/>
  <c r="CH338" s="1"/>
  <c r="CE338"/>
  <c r="CF338" s="1"/>
  <c r="CC338"/>
  <c r="CD338" s="1"/>
  <c r="CO337"/>
  <c r="CP337" s="1"/>
  <c r="CM337"/>
  <c r="CN337" s="1"/>
  <c r="CK337"/>
  <c r="CL337" s="1"/>
  <c r="CI337"/>
  <c r="CJ337" s="1"/>
  <c r="CG337"/>
  <c r="CH337" s="1"/>
  <c r="CE337"/>
  <c r="CF337" s="1"/>
  <c r="CC337"/>
  <c r="CD337" s="1"/>
  <c r="CO336"/>
  <c r="CP336" s="1"/>
  <c r="CM336"/>
  <c r="CN336" s="1"/>
  <c r="CK336"/>
  <c r="CL336" s="1"/>
  <c r="CI336"/>
  <c r="CJ336" s="1"/>
  <c r="CG336"/>
  <c r="CH336" s="1"/>
  <c r="CE336"/>
  <c r="CF336" s="1"/>
  <c r="CC336"/>
  <c r="CD336" s="1"/>
  <c r="CO335"/>
  <c r="CP335" s="1"/>
  <c r="CM335"/>
  <c r="CN335" s="1"/>
  <c r="CK335"/>
  <c r="CL335" s="1"/>
  <c r="CI335"/>
  <c r="CJ335" s="1"/>
  <c r="CG335"/>
  <c r="CH335" s="1"/>
  <c r="CE335"/>
  <c r="CF335" s="1"/>
  <c r="CC335"/>
  <c r="CD335" s="1"/>
  <c r="CO334"/>
  <c r="CP334" s="1"/>
  <c r="CM334"/>
  <c r="CN334" s="1"/>
  <c r="CK334"/>
  <c r="CL334" s="1"/>
  <c r="CI334"/>
  <c r="CJ334" s="1"/>
  <c r="CG334"/>
  <c r="CH334" s="1"/>
  <c r="CE334"/>
  <c r="CF334" s="1"/>
  <c r="CC334"/>
  <c r="CD334" s="1"/>
  <c r="CO333"/>
  <c r="CP333" s="1"/>
  <c r="CM333"/>
  <c r="CN333" s="1"/>
  <c r="CK333"/>
  <c r="CL333" s="1"/>
  <c r="CI333"/>
  <c r="CJ333" s="1"/>
  <c r="CG333"/>
  <c r="CH333" s="1"/>
  <c r="CE333"/>
  <c r="CF333" s="1"/>
  <c r="CC333"/>
  <c r="CD333" s="1"/>
  <c r="CO332"/>
  <c r="CP332" s="1"/>
  <c r="CM332"/>
  <c r="CN332" s="1"/>
  <c r="CK332"/>
  <c r="CL332" s="1"/>
  <c r="CI332"/>
  <c r="CJ332" s="1"/>
  <c r="CG332"/>
  <c r="CH332" s="1"/>
  <c r="CE332"/>
  <c r="CF332" s="1"/>
  <c r="CC332"/>
  <c r="CD332" s="1"/>
  <c r="CO331"/>
  <c r="CP331" s="1"/>
  <c r="CM331"/>
  <c r="CN331" s="1"/>
  <c r="CK331"/>
  <c r="CL331" s="1"/>
  <c r="CI331"/>
  <c r="CJ331" s="1"/>
  <c r="CG331"/>
  <c r="CH331" s="1"/>
  <c r="CE331"/>
  <c r="CF331" s="1"/>
  <c r="CC331"/>
  <c r="CD331" s="1"/>
  <c r="CO330"/>
  <c r="CP330" s="1"/>
  <c r="CM330"/>
  <c r="CN330" s="1"/>
  <c r="CK330"/>
  <c r="CL330" s="1"/>
  <c r="CI330"/>
  <c r="CJ330" s="1"/>
  <c r="CG330"/>
  <c r="CH330" s="1"/>
  <c r="CE330"/>
  <c r="CF330" s="1"/>
  <c r="CC330"/>
  <c r="CD330" s="1"/>
  <c r="CO329"/>
  <c r="CP329" s="1"/>
  <c r="CM329"/>
  <c r="CN329" s="1"/>
  <c r="CK329"/>
  <c r="CL329" s="1"/>
  <c r="CI329"/>
  <c r="CJ329" s="1"/>
  <c r="CG329"/>
  <c r="CH329" s="1"/>
  <c r="CE329"/>
  <c r="CF329" s="1"/>
  <c r="CC329"/>
  <c r="CD329" s="1"/>
  <c r="CO328"/>
  <c r="CP328" s="1"/>
  <c r="CM328"/>
  <c r="CN328" s="1"/>
  <c r="CK328"/>
  <c r="CL328" s="1"/>
  <c r="CI328"/>
  <c r="CJ328" s="1"/>
  <c r="CG328"/>
  <c r="CH328" s="1"/>
  <c r="CE328"/>
  <c r="CF328" s="1"/>
  <c r="CC328"/>
  <c r="CD328" s="1"/>
  <c r="CO327"/>
  <c r="CP327" s="1"/>
  <c r="CM327"/>
  <c r="CN327" s="1"/>
  <c r="CK327"/>
  <c r="CL327" s="1"/>
  <c r="CI327"/>
  <c r="CJ327" s="1"/>
  <c r="CG327"/>
  <c r="CH327" s="1"/>
  <c r="CE327"/>
  <c r="CF327" s="1"/>
  <c r="CC327"/>
  <c r="CD327" s="1"/>
  <c r="CO326"/>
  <c r="CP326" s="1"/>
  <c r="CM326"/>
  <c r="CN326" s="1"/>
  <c r="CK326"/>
  <c r="CL326" s="1"/>
  <c r="CI326"/>
  <c r="CJ326" s="1"/>
  <c r="CG326"/>
  <c r="CH326" s="1"/>
  <c r="CE326"/>
  <c r="CF326" s="1"/>
  <c r="CC326"/>
  <c r="CD326" s="1"/>
  <c r="CO325"/>
  <c r="CP325" s="1"/>
  <c r="CM325"/>
  <c r="CN325" s="1"/>
  <c r="CK325"/>
  <c r="CL325" s="1"/>
  <c r="CI325"/>
  <c r="CJ325" s="1"/>
  <c r="CG325"/>
  <c r="CH325" s="1"/>
  <c r="CE325"/>
  <c r="CF325" s="1"/>
  <c r="CC325"/>
  <c r="CD325" s="1"/>
  <c r="CO324"/>
  <c r="CP324" s="1"/>
  <c r="CM324"/>
  <c r="CN324" s="1"/>
  <c r="CK324"/>
  <c r="CL324" s="1"/>
  <c r="CI324"/>
  <c r="CJ324" s="1"/>
  <c r="CG324"/>
  <c r="CH324" s="1"/>
  <c r="CE324"/>
  <c r="CF324" s="1"/>
  <c r="CC324"/>
  <c r="CD324" s="1"/>
  <c r="CO323"/>
  <c r="CP323" s="1"/>
  <c r="CM323"/>
  <c r="CN323" s="1"/>
  <c r="CK323"/>
  <c r="CL323" s="1"/>
  <c r="CI323"/>
  <c r="CJ323" s="1"/>
  <c r="CG323"/>
  <c r="CH323" s="1"/>
  <c r="CE323"/>
  <c r="CF323" s="1"/>
  <c r="CC323"/>
  <c r="CD323" s="1"/>
  <c r="CO322"/>
  <c r="CP322" s="1"/>
  <c r="CM322"/>
  <c r="CN322" s="1"/>
  <c r="CK322"/>
  <c r="CL322" s="1"/>
  <c r="CI322"/>
  <c r="CJ322" s="1"/>
  <c r="CG322"/>
  <c r="CH322" s="1"/>
  <c r="CE322"/>
  <c r="CF322" s="1"/>
  <c r="CC322"/>
  <c r="CD322" s="1"/>
  <c r="CO321"/>
  <c r="CP321" s="1"/>
  <c r="CM321"/>
  <c r="CN321" s="1"/>
  <c r="CK321"/>
  <c r="CL321" s="1"/>
  <c r="CI321"/>
  <c r="CJ321" s="1"/>
  <c r="CG321"/>
  <c r="CH321" s="1"/>
  <c r="CE321"/>
  <c r="CF321" s="1"/>
  <c r="CC321"/>
  <c r="CD321" s="1"/>
  <c r="CO320"/>
  <c r="CP320" s="1"/>
  <c r="CM320"/>
  <c r="CN320" s="1"/>
  <c r="CK320"/>
  <c r="CL320" s="1"/>
  <c r="CI320"/>
  <c r="CJ320" s="1"/>
  <c r="CG320"/>
  <c r="CH320" s="1"/>
  <c r="CE320"/>
  <c r="CF320" s="1"/>
  <c r="CC320"/>
  <c r="CD320" s="1"/>
  <c r="CO319"/>
  <c r="CP319" s="1"/>
  <c r="CM319"/>
  <c r="CN319" s="1"/>
  <c r="CK319"/>
  <c r="CL319" s="1"/>
  <c r="CI319"/>
  <c r="CJ319" s="1"/>
  <c r="CG319"/>
  <c r="CH319" s="1"/>
  <c r="CE319"/>
  <c r="CF319" s="1"/>
  <c r="CC319"/>
  <c r="CD319" s="1"/>
  <c r="CO318"/>
  <c r="CP318" s="1"/>
  <c r="CM318"/>
  <c r="CN318" s="1"/>
  <c r="CK318"/>
  <c r="CL318" s="1"/>
  <c r="CI318"/>
  <c r="CJ318" s="1"/>
  <c r="CG318"/>
  <c r="CH318" s="1"/>
  <c r="CE318"/>
  <c r="CF318" s="1"/>
  <c r="CC318"/>
  <c r="CD318" s="1"/>
  <c r="CO317"/>
  <c r="CP317" s="1"/>
  <c r="CM317"/>
  <c r="CN317" s="1"/>
  <c r="CK317"/>
  <c r="CL317" s="1"/>
  <c r="CI317"/>
  <c r="CJ317" s="1"/>
  <c r="CG317"/>
  <c r="CH317" s="1"/>
  <c r="CE317"/>
  <c r="CF317" s="1"/>
  <c r="CC317"/>
  <c r="CD317" s="1"/>
  <c r="CO316"/>
  <c r="CP316" s="1"/>
  <c r="CM316"/>
  <c r="CN316" s="1"/>
  <c r="CK316"/>
  <c r="CL316" s="1"/>
  <c r="CI316"/>
  <c r="CJ316" s="1"/>
  <c r="CG316"/>
  <c r="CH316" s="1"/>
  <c r="CE316"/>
  <c r="CF316" s="1"/>
  <c r="CC316"/>
  <c r="CD316" s="1"/>
  <c r="CO315"/>
  <c r="CP315" s="1"/>
  <c r="CM315"/>
  <c r="CN315" s="1"/>
  <c r="CK315"/>
  <c r="CL315" s="1"/>
  <c r="CI315"/>
  <c r="CJ315" s="1"/>
  <c r="CG315"/>
  <c r="CH315" s="1"/>
  <c r="CE315"/>
  <c r="CF315" s="1"/>
  <c r="CC315"/>
  <c r="CD315" s="1"/>
  <c r="CO314"/>
  <c r="CP314" s="1"/>
  <c r="CM314"/>
  <c r="CN314" s="1"/>
  <c r="CK314"/>
  <c r="CL314" s="1"/>
  <c r="CI314"/>
  <c r="CJ314" s="1"/>
  <c r="CG314"/>
  <c r="CH314" s="1"/>
  <c r="CE314"/>
  <c r="CF314" s="1"/>
  <c r="CC314"/>
  <c r="CD314" s="1"/>
  <c r="CO313"/>
  <c r="CP313" s="1"/>
  <c r="CM313"/>
  <c r="CN313" s="1"/>
  <c r="CK313"/>
  <c r="CL313" s="1"/>
  <c r="CI313"/>
  <c r="CJ313" s="1"/>
  <c r="CG313"/>
  <c r="CH313" s="1"/>
  <c r="CE313"/>
  <c r="CF313" s="1"/>
  <c r="CC313"/>
  <c r="CD313" s="1"/>
  <c r="CO312"/>
  <c r="CP312" s="1"/>
  <c r="CM312"/>
  <c r="CN312" s="1"/>
  <c r="CK312"/>
  <c r="CL312" s="1"/>
  <c r="CI312"/>
  <c r="CJ312" s="1"/>
  <c r="CG312"/>
  <c r="CH312" s="1"/>
  <c r="CE312"/>
  <c r="CF312" s="1"/>
  <c r="CC312"/>
  <c r="CD312" s="1"/>
  <c r="CO311"/>
  <c r="CP311" s="1"/>
  <c r="CM311"/>
  <c r="CN311" s="1"/>
  <c r="CK311"/>
  <c r="CL311" s="1"/>
  <c r="CI311"/>
  <c r="CJ311" s="1"/>
  <c r="CG311"/>
  <c r="CH311" s="1"/>
  <c r="CE311"/>
  <c r="CF311" s="1"/>
  <c r="CC311"/>
  <c r="CD311" s="1"/>
  <c r="CO310"/>
  <c r="CP310" s="1"/>
  <c r="CM310"/>
  <c r="CN310" s="1"/>
  <c r="CK310"/>
  <c r="CL310" s="1"/>
  <c r="CI310"/>
  <c r="CJ310" s="1"/>
  <c r="CG310"/>
  <c r="CH310" s="1"/>
  <c r="CE310"/>
  <c r="CF310" s="1"/>
  <c r="CC310"/>
  <c r="CD310" s="1"/>
  <c r="CO309"/>
  <c r="CP309" s="1"/>
  <c r="CM309"/>
  <c r="CN309" s="1"/>
  <c r="CK309"/>
  <c r="CL309" s="1"/>
  <c r="CI309"/>
  <c r="CJ309" s="1"/>
  <c r="CG309"/>
  <c r="CH309" s="1"/>
  <c r="CE309"/>
  <c r="CF309" s="1"/>
  <c r="CC309"/>
  <c r="CD309" s="1"/>
  <c r="CO308"/>
  <c r="CP308" s="1"/>
  <c r="CM308"/>
  <c r="CN308" s="1"/>
  <c r="CK308"/>
  <c r="CL308" s="1"/>
  <c r="CI308"/>
  <c r="CJ308" s="1"/>
  <c r="CG308"/>
  <c r="CH308" s="1"/>
  <c r="CE308"/>
  <c r="CF308" s="1"/>
  <c r="CC308"/>
  <c r="CD308" s="1"/>
  <c r="CO307"/>
  <c r="CP307" s="1"/>
  <c r="CM307"/>
  <c r="CN307" s="1"/>
  <c r="CK307"/>
  <c r="CL307" s="1"/>
  <c r="CI307"/>
  <c r="CJ307" s="1"/>
  <c r="CG307"/>
  <c r="CH307" s="1"/>
  <c r="CE307"/>
  <c r="CF307" s="1"/>
  <c r="CC307"/>
  <c r="CD307" s="1"/>
  <c r="CO306"/>
  <c r="CP306" s="1"/>
  <c r="CM306"/>
  <c r="CN306" s="1"/>
  <c r="CK306"/>
  <c r="CL306" s="1"/>
  <c r="CI306"/>
  <c r="CJ306" s="1"/>
  <c r="CG306"/>
  <c r="CH306" s="1"/>
  <c r="CE306"/>
  <c r="CF306" s="1"/>
  <c r="CC306"/>
  <c r="CD306" s="1"/>
  <c r="CO305"/>
  <c r="CP305" s="1"/>
  <c r="CM305"/>
  <c r="CN305" s="1"/>
  <c r="CK305"/>
  <c r="CL305" s="1"/>
  <c r="CI305"/>
  <c r="CJ305" s="1"/>
  <c r="CG305"/>
  <c r="CH305" s="1"/>
  <c r="CE305"/>
  <c r="CF305" s="1"/>
  <c r="CC305"/>
  <c r="CD305" s="1"/>
  <c r="CO304"/>
  <c r="CP304" s="1"/>
  <c r="CM304"/>
  <c r="CN304" s="1"/>
  <c r="CK304"/>
  <c r="CL304" s="1"/>
  <c r="CI304"/>
  <c r="CJ304" s="1"/>
  <c r="CG304"/>
  <c r="CH304" s="1"/>
  <c r="CE304"/>
  <c r="CF304" s="1"/>
  <c r="CC304"/>
  <c r="CD304" s="1"/>
  <c r="CO303"/>
  <c r="CP303" s="1"/>
  <c r="CM303"/>
  <c r="CN303" s="1"/>
  <c r="CK303"/>
  <c r="CL303" s="1"/>
  <c r="CI303"/>
  <c r="CJ303" s="1"/>
  <c r="CG303"/>
  <c r="CH303" s="1"/>
  <c r="CE303"/>
  <c r="CF303" s="1"/>
  <c r="CC303"/>
  <c r="CD303" s="1"/>
  <c r="CO302"/>
  <c r="CP302" s="1"/>
  <c r="CM302"/>
  <c r="CN302" s="1"/>
  <c r="CK302"/>
  <c r="CL302" s="1"/>
  <c r="CI302"/>
  <c r="CJ302" s="1"/>
  <c r="CG302"/>
  <c r="CH302" s="1"/>
  <c r="CE302"/>
  <c r="CF302" s="1"/>
  <c r="CC302"/>
  <c r="CD302" s="1"/>
  <c r="CO301"/>
  <c r="CP301" s="1"/>
  <c r="CM301"/>
  <c r="CN301" s="1"/>
  <c r="CK301"/>
  <c r="CL301" s="1"/>
  <c r="CI301"/>
  <c r="CJ301" s="1"/>
  <c r="CG301"/>
  <c r="CH301" s="1"/>
  <c r="CE301"/>
  <c r="CF301" s="1"/>
  <c r="CC301"/>
  <c r="CD301" s="1"/>
  <c r="CO300"/>
  <c r="CP300" s="1"/>
  <c r="CM300"/>
  <c r="CN300" s="1"/>
  <c r="CK300"/>
  <c r="CL300" s="1"/>
  <c r="CI300"/>
  <c r="CJ300" s="1"/>
  <c r="CG300"/>
  <c r="CH300" s="1"/>
  <c r="CE300"/>
  <c r="CF300" s="1"/>
  <c r="CC300"/>
  <c r="CD300" s="1"/>
  <c r="CO299"/>
  <c r="CP299" s="1"/>
  <c r="CM299"/>
  <c r="CN299" s="1"/>
  <c r="CK299"/>
  <c r="CL299" s="1"/>
  <c r="CI299"/>
  <c r="CJ299" s="1"/>
  <c r="CG299"/>
  <c r="CH299" s="1"/>
  <c r="CE299"/>
  <c r="CF299" s="1"/>
  <c r="CC299"/>
  <c r="CD299" s="1"/>
  <c r="CO298"/>
  <c r="CP298" s="1"/>
  <c r="CM298"/>
  <c r="CN298" s="1"/>
  <c r="CK298"/>
  <c r="CL298" s="1"/>
  <c r="CI298"/>
  <c r="CJ298" s="1"/>
  <c r="CG298"/>
  <c r="CH298" s="1"/>
  <c r="CE298"/>
  <c r="CF298" s="1"/>
  <c r="CC298"/>
  <c r="CD298" s="1"/>
  <c r="CO297"/>
  <c r="CP297" s="1"/>
  <c r="CM297"/>
  <c r="CN297" s="1"/>
  <c r="CK297"/>
  <c r="CL297" s="1"/>
  <c r="CI297"/>
  <c r="CJ297" s="1"/>
  <c r="CG297"/>
  <c r="CH297" s="1"/>
  <c r="CE297"/>
  <c r="CF297" s="1"/>
  <c r="CC297"/>
  <c r="CD297" s="1"/>
  <c r="CO296"/>
  <c r="CP296" s="1"/>
  <c r="CM296"/>
  <c r="CN296" s="1"/>
  <c r="CK296"/>
  <c r="CL296" s="1"/>
  <c r="CI296"/>
  <c r="CJ296" s="1"/>
  <c r="CG296"/>
  <c r="CH296" s="1"/>
  <c r="CE296"/>
  <c r="CF296" s="1"/>
  <c r="CC296"/>
  <c r="CD296" s="1"/>
  <c r="CO295"/>
  <c r="CP295" s="1"/>
  <c r="CM295"/>
  <c r="CN295" s="1"/>
  <c r="CK295"/>
  <c r="CL295" s="1"/>
  <c r="CI295"/>
  <c r="CJ295" s="1"/>
  <c r="CG295"/>
  <c r="CH295" s="1"/>
  <c r="CE295"/>
  <c r="CF295" s="1"/>
  <c r="CC295"/>
  <c r="CD295" s="1"/>
  <c r="CO294"/>
  <c r="CP294" s="1"/>
  <c r="CM294"/>
  <c r="CN294" s="1"/>
  <c r="CK294"/>
  <c r="CL294" s="1"/>
  <c r="CI294"/>
  <c r="CJ294" s="1"/>
  <c r="CG294"/>
  <c r="CH294" s="1"/>
  <c r="CE294"/>
  <c r="CF294" s="1"/>
  <c r="CC294"/>
  <c r="CD294" s="1"/>
  <c r="CO293"/>
  <c r="CP293" s="1"/>
  <c r="CM293"/>
  <c r="CN293" s="1"/>
  <c r="CK293"/>
  <c r="CL293" s="1"/>
  <c r="CI293"/>
  <c r="CJ293" s="1"/>
  <c r="CG293"/>
  <c r="CH293" s="1"/>
  <c r="CE293"/>
  <c r="CF293" s="1"/>
  <c r="CC293"/>
  <c r="CD293" s="1"/>
  <c r="CO292"/>
  <c r="CP292" s="1"/>
  <c r="CM292"/>
  <c r="CN292" s="1"/>
  <c r="CK292"/>
  <c r="CL292" s="1"/>
  <c r="CI292"/>
  <c r="CJ292" s="1"/>
  <c r="CG292"/>
  <c r="CH292" s="1"/>
  <c r="CE292"/>
  <c r="CF292" s="1"/>
  <c r="CC292"/>
  <c r="CD292" s="1"/>
  <c r="CO291"/>
  <c r="CP291" s="1"/>
  <c r="CM291"/>
  <c r="CN291" s="1"/>
  <c r="CK291"/>
  <c r="CL291" s="1"/>
  <c r="CI291"/>
  <c r="CJ291" s="1"/>
  <c r="CG291"/>
  <c r="CH291" s="1"/>
  <c r="CE291"/>
  <c r="CF291" s="1"/>
  <c r="CC291"/>
  <c r="CD291" s="1"/>
  <c r="CO290"/>
  <c r="CP290" s="1"/>
  <c r="CM290"/>
  <c r="CN290" s="1"/>
  <c r="CK290"/>
  <c r="CL290" s="1"/>
  <c r="CI290"/>
  <c r="CJ290" s="1"/>
  <c r="CG290"/>
  <c r="CH290" s="1"/>
  <c r="CE290"/>
  <c r="CF290" s="1"/>
  <c r="CC290"/>
  <c r="CD290" s="1"/>
  <c r="CO289"/>
  <c r="CP289" s="1"/>
  <c r="CM289"/>
  <c r="CN289" s="1"/>
  <c r="CK289"/>
  <c r="CL289" s="1"/>
  <c r="CI289"/>
  <c r="CJ289" s="1"/>
  <c r="CG289"/>
  <c r="CH289" s="1"/>
  <c r="CE289"/>
  <c r="CF289" s="1"/>
  <c r="CC289"/>
  <c r="CD289" s="1"/>
  <c r="CO288"/>
  <c r="CP288" s="1"/>
  <c r="CM288"/>
  <c r="CN288" s="1"/>
  <c r="CK288"/>
  <c r="CL288" s="1"/>
  <c r="CI288"/>
  <c r="CJ288" s="1"/>
  <c r="CG288"/>
  <c r="CH288" s="1"/>
  <c r="CE288"/>
  <c r="CF288" s="1"/>
  <c r="CC288"/>
  <c r="CD288" s="1"/>
  <c r="CO287"/>
  <c r="CP287" s="1"/>
  <c r="CM287"/>
  <c r="CN287" s="1"/>
  <c r="CK287"/>
  <c r="CL287" s="1"/>
  <c r="CI287"/>
  <c r="CJ287" s="1"/>
  <c r="CG287"/>
  <c r="CH287" s="1"/>
  <c r="CE287"/>
  <c r="CF287" s="1"/>
  <c r="CC287"/>
  <c r="CD287" s="1"/>
  <c r="CO286"/>
  <c r="CP286" s="1"/>
  <c r="CM286"/>
  <c r="CN286" s="1"/>
  <c r="CK286"/>
  <c r="CL286" s="1"/>
  <c r="CI286"/>
  <c r="CJ286" s="1"/>
  <c r="CG286"/>
  <c r="CH286" s="1"/>
  <c r="CE286"/>
  <c r="CF286" s="1"/>
  <c r="CC286"/>
  <c r="CD286" s="1"/>
  <c r="CO285"/>
  <c r="CP285" s="1"/>
  <c r="CM285"/>
  <c r="CN285" s="1"/>
  <c r="CK285"/>
  <c r="CL285" s="1"/>
  <c r="CI285"/>
  <c r="CJ285" s="1"/>
  <c r="CG285"/>
  <c r="CH285" s="1"/>
  <c r="CE285"/>
  <c r="CF285" s="1"/>
  <c r="CC285"/>
  <c r="CD285" s="1"/>
  <c r="CO284"/>
  <c r="CP284" s="1"/>
  <c r="CM284"/>
  <c r="CN284" s="1"/>
  <c r="CK284"/>
  <c r="CL284" s="1"/>
  <c r="CI284"/>
  <c r="CJ284" s="1"/>
  <c r="CG284"/>
  <c r="CH284" s="1"/>
  <c r="CE284"/>
  <c r="CF284" s="1"/>
  <c r="CC284"/>
  <c r="CD284" s="1"/>
  <c r="CO283"/>
  <c r="CP283" s="1"/>
  <c r="CM283"/>
  <c r="CN283" s="1"/>
  <c r="CK283"/>
  <c r="CL283" s="1"/>
  <c r="CI283"/>
  <c r="CJ283" s="1"/>
  <c r="CG283"/>
  <c r="CH283" s="1"/>
  <c r="CE283"/>
  <c r="CF283" s="1"/>
  <c r="CC283"/>
  <c r="CD283" s="1"/>
  <c r="CO282"/>
  <c r="CP282" s="1"/>
  <c r="CM282"/>
  <c r="CN282" s="1"/>
  <c r="CK282"/>
  <c r="CL282" s="1"/>
  <c r="CI282"/>
  <c r="CJ282" s="1"/>
  <c r="CG282"/>
  <c r="CH282" s="1"/>
  <c r="CE282"/>
  <c r="CF282" s="1"/>
  <c r="CC282"/>
  <c r="CD282" s="1"/>
  <c r="CO281"/>
  <c r="CP281" s="1"/>
  <c r="CM281"/>
  <c r="CN281" s="1"/>
  <c r="CK281"/>
  <c r="CL281" s="1"/>
  <c r="CI281"/>
  <c r="CJ281" s="1"/>
  <c r="CG281"/>
  <c r="CH281" s="1"/>
  <c r="CE281"/>
  <c r="CF281" s="1"/>
  <c r="CC281"/>
  <c r="CD281" s="1"/>
  <c r="CO280"/>
  <c r="CP280" s="1"/>
  <c r="CM280"/>
  <c r="CN280" s="1"/>
  <c r="CK280"/>
  <c r="CL280" s="1"/>
  <c r="CI280"/>
  <c r="CJ280" s="1"/>
  <c r="CG280"/>
  <c r="CH280" s="1"/>
  <c r="CE280"/>
  <c r="CF280" s="1"/>
  <c r="CC280"/>
  <c r="CD280" s="1"/>
  <c r="CO279"/>
  <c r="CP279" s="1"/>
  <c r="CM279"/>
  <c r="CN279" s="1"/>
  <c r="CK279"/>
  <c r="CL279" s="1"/>
  <c r="CI279"/>
  <c r="CJ279" s="1"/>
  <c r="CG279"/>
  <c r="CH279" s="1"/>
  <c r="CE279"/>
  <c r="CF279" s="1"/>
  <c r="CC279"/>
  <c r="CD279" s="1"/>
  <c r="CO278"/>
  <c r="CP278" s="1"/>
  <c r="CM278"/>
  <c r="CN278" s="1"/>
  <c r="CK278"/>
  <c r="CL278" s="1"/>
  <c r="CI278"/>
  <c r="CJ278" s="1"/>
  <c r="CG278"/>
  <c r="CH278" s="1"/>
  <c r="CE278"/>
  <c r="CF278" s="1"/>
  <c r="CC278"/>
  <c r="CD278" s="1"/>
  <c r="CO277"/>
  <c r="CP277" s="1"/>
  <c r="CM277"/>
  <c r="CN277" s="1"/>
  <c r="CK277"/>
  <c r="CL277" s="1"/>
  <c r="CI277"/>
  <c r="CJ277" s="1"/>
  <c r="CG277"/>
  <c r="CH277" s="1"/>
  <c r="CE277"/>
  <c r="CF277" s="1"/>
  <c r="CC277"/>
  <c r="CD277" s="1"/>
  <c r="CO276"/>
  <c r="CP276" s="1"/>
  <c r="CM276"/>
  <c r="CN276" s="1"/>
  <c r="CK276"/>
  <c r="CL276" s="1"/>
  <c r="CI276"/>
  <c r="CJ276" s="1"/>
  <c r="CG276"/>
  <c r="CH276" s="1"/>
  <c r="CE276"/>
  <c r="CF276" s="1"/>
  <c r="CC276"/>
  <c r="CD276" s="1"/>
  <c r="CO275"/>
  <c r="CP275" s="1"/>
  <c r="CM275"/>
  <c r="CN275" s="1"/>
  <c r="CK275"/>
  <c r="CL275" s="1"/>
  <c r="CI275"/>
  <c r="CJ275" s="1"/>
  <c r="CG275"/>
  <c r="CH275" s="1"/>
  <c r="CE275"/>
  <c r="CF275" s="1"/>
  <c r="CC275"/>
  <c r="CD275" s="1"/>
  <c r="CO274"/>
  <c r="CP274" s="1"/>
  <c r="CM274"/>
  <c r="CN274" s="1"/>
  <c r="CK274"/>
  <c r="CL274" s="1"/>
  <c r="CI274"/>
  <c r="CJ274" s="1"/>
  <c r="CG274"/>
  <c r="CH274" s="1"/>
  <c r="CE274"/>
  <c r="CF274" s="1"/>
  <c r="CC274"/>
  <c r="CD274" s="1"/>
  <c r="CO273"/>
  <c r="CP273" s="1"/>
  <c r="CM273"/>
  <c r="CN273" s="1"/>
  <c r="CK273"/>
  <c r="CL273" s="1"/>
  <c r="CI273"/>
  <c r="CJ273" s="1"/>
  <c r="CG273"/>
  <c r="CH273" s="1"/>
  <c r="CE273"/>
  <c r="CF273" s="1"/>
  <c r="CC273"/>
  <c r="CD273" s="1"/>
  <c r="CO272"/>
  <c r="CP272" s="1"/>
  <c r="CM272"/>
  <c r="CN272" s="1"/>
  <c r="CK272"/>
  <c r="CL272" s="1"/>
  <c r="CI272"/>
  <c r="CJ272" s="1"/>
  <c r="CG272"/>
  <c r="CH272" s="1"/>
  <c r="CE272"/>
  <c r="CF272" s="1"/>
  <c r="CC272"/>
  <c r="CD272" s="1"/>
  <c r="CO271"/>
  <c r="CP271" s="1"/>
  <c r="CM271"/>
  <c r="CN271" s="1"/>
  <c r="CK271"/>
  <c r="CL271" s="1"/>
  <c r="CI271"/>
  <c r="CJ271" s="1"/>
  <c r="CG271"/>
  <c r="CH271" s="1"/>
  <c r="CE271"/>
  <c r="CF271" s="1"/>
  <c r="CC271"/>
  <c r="CD271" s="1"/>
  <c r="CO270"/>
  <c r="CP270" s="1"/>
  <c r="CM270"/>
  <c r="CN270" s="1"/>
  <c r="CK270"/>
  <c r="CL270" s="1"/>
  <c r="CI270"/>
  <c r="CJ270" s="1"/>
  <c r="CG270"/>
  <c r="CH270" s="1"/>
  <c r="CE270"/>
  <c r="CF270" s="1"/>
  <c r="CC270"/>
  <c r="CD270" s="1"/>
  <c r="CO269"/>
  <c r="CP269" s="1"/>
  <c r="CM269"/>
  <c r="CN269" s="1"/>
  <c r="CK269"/>
  <c r="CL269" s="1"/>
  <c r="CI269"/>
  <c r="CJ269" s="1"/>
  <c r="CG269"/>
  <c r="CH269" s="1"/>
  <c r="CE269"/>
  <c r="CF269" s="1"/>
  <c r="CC269"/>
  <c r="CD269" s="1"/>
  <c r="CO268"/>
  <c r="CP268" s="1"/>
  <c r="CM268"/>
  <c r="CN268" s="1"/>
  <c r="CK268"/>
  <c r="CL268" s="1"/>
  <c r="CI268"/>
  <c r="CJ268" s="1"/>
  <c r="CG268"/>
  <c r="CH268" s="1"/>
  <c r="CE268"/>
  <c r="CF268" s="1"/>
  <c r="CC268"/>
  <c r="CD268" s="1"/>
  <c r="CO267"/>
  <c r="CP267" s="1"/>
  <c r="CM267"/>
  <c r="CN267" s="1"/>
  <c r="CK267"/>
  <c r="CL267" s="1"/>
  <c r="CI267"/>
  <c r="CJ267" s="1"/>
  <c r="CG267"/>
  <c r="CH267" s="1"/>
  <c r="CE267"/>
  <c r="CF267" s="1"/>
  <c r="CC267"/>
  <c r="CD267" s="1"/>
  <c r="CO266"/>
  <c r="CP266" s="1"/>
  <c r="CM266"/>
  <c r="CN266" s="1"/>
  <c r="CK266"/>
  <c r="CL266" s="1"/>
  <c r="CI266"/>
  <c r="CJ266" s="1"/>
  <c r="CG266"/>
  <c r="CH266" s="1"/>
  <c r="CE266"/>
  <c r="CF266" s="1"/>
  <c r="CC266"/>
  <c r="CD266" s="1"/>
  <c r="CO265"/>
  <c r="CP265" s="1"/>
  <c r="CM265"/>
  <c r="CN265" s="1"/>
  <c r="CK265"/>
  <c r="CL265" s="1"/>
  <c r="CI265"/>
  <c r="CJ265" s="1"/>
  <c r="CG265"/>
  <c r="CH265" s="1"/>
  <c r="CE265"/>
  <c r="CF265" s="1"/>
  <c r="CC265"/>
  <c r="CD265" s="1"/>
  <c r="CO264"/>
  <c r="CP264" s="1"/>
  <c r="CM264"/>
  <c r="CN264" s="1"/>
  <c r="CK264"/>
  <c r="CL264" s="1"/>
  <c r="CI264"/>
  <c r="CJ264" s="1"/>
  <c r="CG264"/>
  <c r="CH264" s="1"/>
  <c r="CE264"/>
  <c r="CF264" s="1"/>
  <c r="CC264"/>
  <c r="CD264" s="1"/>
  <c r="CO263"/>
  <c r="CP263" s="1"/>
  <c r="CM263"/>
  <c r="CN263" s="1"/>
  <c r="CK263"/>
  <c r="CL263" s="1"/>
  <c r="CI263"/>
  <c r="CJ263" s="1"/>
  <c r="CG263"/>
  <c r="CH263" s="1"/>
  <c r="CE263"/>
  <c r="CF263" s="1"/>
  <c r="CC263"/>
  <c r="CD263" s="1"/>
  <c r="CO262"/>
  <c r="CP262" s="1"/>
  <c r="CM262"/>
  <c r="CN262" s="1"/>
  <c r="CK262"/>
  <c r="CL262" s="1"/>
  <c r="CI262"/>
  <c r="CJ262" s="1"/>
  <c r="CG262"/>
  <c r="CH262" s="1"/>
  <c r="CE262"/>
  <c r="CF262" s="1"/>
  <c r="CC262"/>
  <c r="CD262" s="1"/>
  <c r="CO261"/>
  <c r="CP261" s="1"/>
  <c r="CM261"/>
  <c r="CN261" s="1"/>
  <c r="CK261"/>
  <c r="CL261" s="1"/>
  <c r="CI261"/>
  <c r="CJ261" s="1"/>
  <c r="CG261"/>
  <c r="CH261" s="1"/>
  <c r="CE261"/>
  <c r="CF261" s="1"/>
  <c r="CC261"/>
  <c r="CD261" s="1"/>
  <c r="CO260"/>
  <c r="CP260" s="1"/>
  <c r="CM260"/>
  <c r="CN260" s="1"/>
  <c r="CK260"/>
  <c r="CL260" s="1"/>
  <c r="CI260"/>
  <c r="CJ260" s="1"/>
  <c r="CG260"/>
  <c r="CH260" s="1"/>
  <c r="CE260"/>
  <c r="CF260" s="1"/>
  <c r="CC260"/>
  <c r="CD260" s="1"/>
  <c r="CO259"/>
  <c r="CP259" s="1"/>
  <c r="CM259"/>
  <c r="CN259" s="1"/>
  <c r="CK259"/>
  <c r="CL259" s="1"/>
  <c r="CI259"/>
  <c r="CJ259" s="1"/>
  <c r="CG259"/>
  <c r="CH259" s="1"/>
  <c r="CE259"/>
  <c r="CF259" s="1"/>
  <c r="CC259"/>
  <c r="CD259" s="1"/>
  <c r="CO258"/>
  <c r="CP258" s="1"/>
  <c r="CM258"/>
  <c r="CN258" s="1"/>
  <c r="CK258"/>
  <c r="CL258" s="1"/>
  <c r="CI258"/>
  <c r="CJ258" s="1"/>
  <c r="CG258"/>
  <c r="CH258" s="1"/>
  <c r="CE258"/>
  <c r="CF258" s="1"/>
  <c r="CC258"/>
  <c r="CD258" s="1"/>
  <c r="CO257"/>
  <c r="CP257" s="1"/>
  <c r="CM257"/>
  <c r="CN257" s="1"/>
  <c r="CK257"/>
  <c r="CL257" s="1"/>
  <c r="CI257"/>
  <c r="CJ257" s="1"/>
  <c r="CG257"/>
  <c r="CH257" s="1"/>
  <c r="CE257"/>
  <c r="CF257" s="1"/>
  <c r="CC257"/>
  <c r="CD257" s="1"/>
  <c r="CO256"/>
  <c r="CP256" s="1"/>
  <c r="CM256"/>
  <c r="CN256" s="1"/>
  <c r="CK256"/>
  <c r="CL256" s="1"/>
  <c r="CI256"/>
  <c r="CJ256" s="1"/>
  <c r="CG256"/>
  <c r="CH256" s="1"/>
  <c r="CE256"/>
  <c r="CF256" s="1"/>
  <c r="CC256"/>
  <c r="CD256" s="1"/>
  <c r="CO255"/>
  <c r="CP255" s="1"/>
  <c r="CM255"/>
  <c r="CN255" s="1"/>
  <c r="CK255"/>
  <c r="CL255" s="1"/>
  <c r="CI255"/>
  <c r="CJ255" s="1"/>
  <c r="CG255"/>
  <c r="CH255" s="1"/>
  <c r="CE255"/>
  <c r="CF255" s="1"/>
  <c r="CC255"/>
  <c r="CD255" s="1"/>
  <c r="CO254"/>
  <c r="CP254" s="1"/>
  <c r="CM254"/>
  <c r="CN254" s="1"/>
  <c r="CK254"/>
  <c r="CL254" s="1"/>
  <c r="CI254"/>
  <c r="CJ254" s="1"/>
  <c r="CG254"/>
  <c r="CH254" s="1"/>
  <c r="CE254"/>
  <c r="CF254" s="1"/>
  <c r="CC254"/>
  <c r="CD254" s="1"/>
  <c r="CO253"/>
  <c r="CP253" s="1"/>
  <c r="CM253"/>
  <c r="CN253" s="1"/>
  <c r="CK253"/>
  <c r="CL253" s="1"/>
  <c r="CI253"/>
  <c r="CJ253" s="1"/>
  <c r="CG253"/>
  <c r="CH253" s="1"/>
  <c r="CE253"/>
  <c r="CF253" s="1"/>
  <c r="CC253"/>
  <c r="CD253" s="1"/>
  <c r="CO252"/>
  <c r="CP252" s="1"/>
  <c r="CM252"/>
  <c r="CN252" s="1"/>
  <c r="CK252"/>
  <c r="CL252" s="1"/>
  <c r="CI252"/>
  <c r="CJ252" s="1"/>
  <c r="CG252"/>
  <c r="CH252" s="1"/>
  <c r="CE252"/>
  <c r="CF252" s="1"/>
  <c r="CC252"/>
  <c r="CD252" s="1"/>
  <c r="CO251"/>
  <c r="CP251" s="1"/>
  <c r="CM251"/>
  <c r="CN251" s="1"/>
  <c r="CK251"/>
  <c r="CL251" s="1"/>
  <c r="CI251"/>
  <c r="CJ251" s="1"/>
  <c r="CG251"/>
  <c r="CH251" s="1"/>
  <c r="CE251"/>
  <c r="CF251" s="1"/>
  <c r="CC251"/>
  <c r="CD251" s="1"/>
  <c r="CO250"/>
  <c r="CP250" s="1"/>
  <c r="CM250"/>
  <c r="CN250" s="1"/>
  <c r="CK250"/>
  <c r="CL250" s="1"/>
  <c r="CI250"/>
  <c r="CJ250" s="1"/>
  <c r="CG250"/>
  <c r="CH250" s="1"/>
  <c r="CE250"/>
  <c r="CF250" s="1"/>
  <c r="CC250"/>
  <c r="CD250" s="1"/>
  <c r="CO249"/>
  <c r="CP249" s="1"/>
  <c r="CM249"/>
  <c r="CN249" s="1"/>
  <c r="CK249"/>
  <c r="CL249" s="1"/>
  <c r="CI249"/>
  <c r="CJ249" s="1"/>
  <c r="CG249"/>
  <c r="CH249" s="1"/>
  <c r="CE249"/>
  <c r="CF249" s="1"/>
  <c r="CC249"/>
  <c r="CD249" s="1"/>
  <c r="CO248"/>
  <c r="CP248" s="1"/>
  <c r="CM248"/>
  <c r="CN248" s="1"/>
  <c r="CK248"/>
  <c r="CL248" s="1"/>
  <c r="CI248"/>
  <c r="CJ248" s="1"/>
  <c r="CG248"/>
  <c r="CH248" s="1"/>
  <c r="CE248"/>
  <c r="CF248" s="1"/>
  <c r="CC248"/>
  <c r="CD248" s="1"/>
  <c r="CO247"/>
  <c r="CP247" s="1"/>
  <c r="CM247"/>
  <c r="CN247" s="1"/>
  <c r="CK247"/>
  <c r="CL247" s="1"/>
  <c r="CI247"/>
  <c r="CJ247" s="1"/>
  <c r="CG247"/>
  <c r="CH247" s="1"/>
  <c r="CE247"/>
  <c r="CF247" s="1"/>
  <c r="CC247"/>
  <c r="CD247" s="1"/>
  <c r="CO246"/>
  <c r="CP246" s="1"/>
  <c r="CM246"/>
  <c r="CN246" s="1"/>
  <c r="CK246"/>
  <c r="CL246" s="1"/>
  <c r="CI246"/>
  <c r="CJ246" s="1"/>
  <c r="CG246"/>
  <c r="CH246" s="1"/>
  <c r="CE246"/>
  <c r="CF246" s="1"/>
  <c r="CC246"/>
  <c r="CD246" s="1"/>
  <c r="CO245"/>
  <c r="CP245" s="1"/>
  <c r="CM245"/>
  <c r="CN245" s="1"/>
  <c r="CK245"/>
  <c r="CL245" s="1"/>
  <c r="CI245"/>
  <c r="CJ245" s="1"/>
  <c r="CG245"/>
  <c r="CH245" s="1"/>
  <c r="CE245"/>
  <c r="CF245" s="1"/>
  <c r="CC245"/>
  <c r="CD245" s="1"/>
  <c r="CO244"/>
  <c r="CP244" s="1"/>
  <c r="CM244"/>
  <c r="CN244" s="1"/>
  <c r="CK244"/>
  <c r="CL244" s="1"/>
  <c r="CI244"/>
  <c r="CJ244" s="1"/>
  <c r="CG244"/>
  <c r="CH244" s="1"/>
  <c r="CE244"/>
  <c r="CF244" s="1"/>
  <c r="CC244"/>
  <c r="CD244" s="1"/>
  <c r="CO243"/>
  <c r="CP243" s="1"/>
  <c r="CM243"/>
  <c r="CN243" s="1"/>
  <c r="CK243"/>
  <c r="CL243" s="1"/>
  <c r="CI243"/>
  <c r="CJ243" s="1"/>
  <c r="CG243"/>
  <c r="CH243" s="1"/>
  <c r="CE243"/>
  <c r="CF243" s="1"/>
  <c r="CC243"/>
  <c r="CD243" s="1"/>
  <c r="CO242"/>
  <c r="CP242" s="1"/>
  <c r="CM242"/>
  <c r="CN242" s="1"/>
  <c r="CK242"/>
  <c r="CL242" s="1"/>
  <c r="CI242"/>
  <c r="CJ242" s="1"/>
  <c r="CG242"/>
  <c r="CH242" s="1"/>
  <c r="CE242"/>
  <c r="CF242" s="1"/>
  <c r="CC242"/>
  <c r="CD242" s="1"/>
  <c r="CO241"/>
  <c r="CP241" s="1"/>
  <c r="CM241"/>
  <c r="CN241" s="1"/>
  <c r="CK241"/>
  <c r="CL241" s="1"/>
  <c r="CI241"/>
  <c r="CJ241" s="1"/>
  <c r="CG241"/>
  <c r="CH241" s="1"/>
  <c r="CE241"/>
  <c r="CF241" s="1"/>
  <c r="CC241"/>
  <c r="CD241" s="1"/>
  <c r="CO240"/>
  <c r="CP240" s="1"/>
  <c r="CM240"/>
  <c r="CN240" s="1"/>
  <c r="CK240"/>
  <c r="CL240" s="1"/>
  <c r="CI240"/>
  <c r="CJ240" s="1"/>
  <c r="CG240"/>
  <c r="CH240" s="1"/>
  <c r="CE240"/>
  <c r="CF240" s="1"/>
  <c r="CC240"/>
  <c r="CD240" s="1"/>
  <c r="CO239"/>
  <c r="CP239" s="1"/>
  <c r="CM239"/>
  <c r="CN239" s="1"/>
  <c r="CK239"/>
  <c r="CL239" s="1"/>
  <c r="CI239"/>
  <c r="CJ239" s="1"/>
  <c r="CG239"/>
  <c r="CH239" s="1"/>
  <c r="CE239"/>
  <c r="CF239" s="1"/>
  <c r="CC239"/>
  <c r="CD239" s="1"/>
  <c r="CO238"/>
  <c r="CP238" s="1"/>
  <c r="CM238"/>
  <c r="CN238" s="1"/>
  <c r="CK238"/>
  <c r="CL238" s="1"/>
  <c r="CI238"/>
  <c r="CJ238" s="1"/>
  <c r="CG238"/>
  <c r="CH238" s="1"/>
  <c r="CE238"/>
  <c r="CF238" s="1"/>
  <c r="CC238"/>
  <c r="CD238" s="1"/>
  <c r="CO237"/>
  <c r="CP237" s="1"/>
  <c r="CM237"/>
  <c r="CN237" s="1"/>
  <c r="CK237"/>
  <c r="CL237" s="1"/>
  <c r="CI237"/>
  <c r="CJ237" s="1"/>
  <c r="CG237"/>
  <c r="CH237" s="1"/>
  <c r="CE237"/>
  <c r="CF237" s="1"/>
  <c r="CC237"/>
  <c r="CD237" s="1"/>
  <c r="CO236"/>
  <c r="CP236" s="1"/>
  <c r="CM236"/>
  <c r="CN236" s="1"/>
  <c r="CK236"/>
  <c r="CL236" s="1"/>
  <c r="CI236"/>
  <c r="CJ236" s="1"/>
  <c r="CG236"/>
  <c r="CH236" s="1"/>
  <c r="CE236"/>
  <c r="CF236" s="1"/>
  <c r="CC236"/>
  <c r="CD236" s="1"/>
  <c r="CO235"/>
  <c r="CP235" s="1"/>
  <c r="CM235"/>
  <c r="CN235" s="1"/>
  <c r="CK235"/>
  <c r="CL235" s="1"/>
  <c r="CI235"/>
  <c r="CJ235" s="1"/>
  <c r="CG235"/>
  <c r="CH235" s="1"/>
  <c r="CE235"/>
  <c r="CF235" s="1"/>
  <c r="CC235"/>
  <c r="CD235" s="1"/>
  <c r="CO234"/>
  <c r="CP234" s="1"/>
  <c r="CM234"/>
  <c r="CN234" s="1"/>
  <c r="CK234"/>
  <c r="CL234" s="1"/>
  <c r="CI234"/>
  <c r="CJ234" s="1"/>
  <c r="CG234"/>
  <c r="CH234" s="1"/>
  <c r="CE234"/>
  <c r="CF234" s="1"/>
  <c r="CC234"/>
  <c r="CD234" s="1"/>
  <c r="CO233"/>
  <c r="CP233" s="1"/>
  <c r="CM233"/>
  <c r="CN233" s="1"/>
  <c r="CK233"/>
  <c r="CL233" s="1"/>
  <c r="CI233"/>
  <c r="CJ233" s="1"/>
  <c r="CG233"/>
  <c r="CH233" s="1"/>
  <c r="CE233"/>
  <c r="CF233" s="1"/>
  <c r="CC233"/>
  <c r="CD233" s="1"/>
  <c r="CO232"/>
  <c r="CP232" s="1"/>
  <c r="CM232"/>
  <c r="CN232" s="1"/>
  <c r="CK232"/>
  <c r="CL232" s="1"/>
  <c r="CI232"/>
  <c r="CJ232" s="1"/>
  <c r="CG232"/>
  <c r="CH232" s="1"/>
  <c r="CE232"/>
  <c r="CF232" s="1"/>
  <c r="CC232"/>
  <c r="CD232" s="1"/>
  <c r="CO231"/>
  <c r="CP231" s="1"/>
  <c r="CM231"/>
  <c r="CN231" s="1"/>
  <c r="CK231"/>
  <c r="CL231" s="1"/>
  <c r="CI231"/>
  <c r="CJ231" s="1"/>
  <c r="CG231"/>
  <c r="CH231" s="1"/>
  <c r="CE231"/>
  <c r="CF231" s="1"/>
  <c r="CC231"/>
  <c r="CD231" s="1"/>
  <c r="CO230"/>
  <c r="CP230" s="1"/>
  <c r="CM230"/>
  <c r="CN230" s="1"/>
  <c r="CK230"/>
  <c r="CL230" s="1"/>
  <c r="CI230"/>
  <c r="CJ230" s="1"/>
  <c r="CG230"/>
  <c r="CH230" s="1"/>
  <c r="CE230"/>
  <c r="CF230" s="1"/>
  <c r="CC230"/>
  <c r="CD230" s="1"/>
  <c r="CO229"/>
  <c r="CP229" s="1"/>
  <c r="CM229"/>
  <c r="CN229" s="1"/>
  <c r="CK229"/>
  <c r="CL229" s="1"/>
  <c r="CI229"/>
  <c r="CJ229" s="1"/>
  <c r="CG229"/>
  <c r="CH229" s="1"/>
  <c r="CE229"/>
  <c r="CF229" s="1"/>
  <c r="CC229"/>
  <c r="CD229" s="1"/>
  <c r="CO228"/>
  <c r="CP228" s="1"/>
  <c r="CM228"/>
  <c r="CN228" s="1"/>
  <c r="CK228"/>
  <c r="CL228" s="1"/>
  <c r="CI228"/>
  <c r="CJ228" s="1"/>
  <c r="CG228"/>
  <c r="CH228" s="1"/>
  <c r="CE228"/>
  <c r="CF228" s="1"/>
  <c r="CC228"/>
  <c r="CD228" s="1"/>
  <c r="CO227"/>
  <c r="CP227" s="1"/>
  <c r="CM227"/>
  <c r="CN227" s="1"/>
  <c r="CK227"/>
  <c r="CL227" s="1"/>
  <c r="CI227"/>
  <c r="CJ227" s="1"/>
  <c r="CG227"/>
  <c r="CH227" s="1"/>
  <c r="CE227"/>
  <c r="CF227" s="1"/>
  <c r="CC227"/>
  <c r="CD227" s="1"/>
  <c r="CO226"/>
  <c r="CP226" s="1"/>
  <c r="CM226"/>
  <c r="CN226" s="1"/>
  <c r="CK226"/>
  <c r="CL226" s="1"/>
  <c r="CI226"/>
  <c r="CJ226" s="1"/>
  <c r="CG226"/>
  <c r="CH226" s="1"/>
  <c r="CE226"/>
  <c r="CF226" s="1"/>
  <c r="CC226"/>
  <c r="CD226" s="1"/>
  <c r="CO225"/>
  <c r="CP225" s="1"/>
  <c r="CM225"/>
  <c r="CN225" s="1"/>
  <c r="CK225"/>
  <c r="CL225" s="1"/>
  <c r="CI225"/>
  <c r="CJ225" s="1"/>
  <c r="CG225"/>
  <c r="CH225" s="1"/>
  <c r="CE225"/>
  <c r="CF225" s="1"/>
  <c r="CC225"/>
  <c r="CD225" s="1"/>
  <c r="CO224"/>
  <c r="CP224" s="1"/>
  <c r="CM224"/>
  <c r="CN224" s="1"/>
  <c r="CK224"/>
  <c r="CL224" s="1"/>
  <c r="CI224"/>
  <c r="CJ224" s="1"/>
  <c r="CG224"/>
  <c r="CH224" s="1"/>
  <c r="CE224"/>
  <c r="CF224" s="1"/>
  <c r="CC224"/>
  <c r="CD224" s="1"/>
  <c r="CO223"/>
  <c r="CP223" s="1"/>
  <c r="CM223"/>
  <c r="CN223" s="1"/>
  <c r="CK223"/>
  <c r="CL223" s="1"/>
  <c r="CI223"/>
  <c r="CJ223" s="1"/>
  <c r="CG223"/>
  <c r="CH223" s="1"/>
  <c r="CE223"/>
  <c r="CF223" s="1"/>
  <c r="CC223"/>
  <c r="CD223" s="1"/>
  <c r="CO222"/>
  <c r="CP222" s="1"/>
  <c r="CM222"/>
  <c r="CN222" s="1"/>
  <c r="CK222"/>
  <c r="CL222" s="1"/>
  <c r="CI222"/>
  <c r="CJ222" s="1"/>
  <c r="CG222"/>
  <c r="CH222" s="1"/>
  <c r="CE222"/>
  <c r="CF222" s="1"/>
  <c r="CC222"/>
  <c r="CD222" s="1"/>
  <c r="CO221"/>
  <c r="CP221" s="1"/>
  <c r="CM221"/>
  <c r="CN221" s="1"/>
  <c r="CK221"/>
  <c r="CL221" s="1"/>
  <c r="CI221"/>
  <c r="CJ221" s="1"/>
  <c r="CG221"/>
  <c r="CH221" s="1"/>
  <c r="CE221"/>
  <c r="CF221" s="1"/>
  <c r="CC221"/>
  <c r="CD221" s="1"/>
  <c r="CO220"/>
  <c r="CP220" s="1"/>
  <c r="CM220"/>
  <c r="CN220" s="1"/>
  <c r="CK220"/>
  <c r="CL220" s="1"/>
  <c r="CI220"/>
  <c r="CJ220" s="1"/>
  <c r="CG220"/>
  <c r="CH220" s="1"/>
  <c r="CE220"/>
  <c r="CF220" s="1"/>
  <c r="CC220"/>
  <c r="CD220" s="1"/>
  <c r="CO219"/>
  <c r="CP219" s="1"/>
  <c r="CM219"/>
  <c r="CN219" s="1"/>
  <c r="CK219"/>
  <c r="CL219" s="1"/>
  <c r="CI219"/>
  <c r="CJ219" s="1"/>
  <c r="CG219"/>
  <c r="CH219" s="1"/>
  <c r="CE219"/>
  <c r="CF219" s="1"/>
  <c r="CC219"/>
  <c r="CD219" s="1"/>
  <c r="CO218"/>
  <c r="CP218" s="1"/>
  <c r="CM218"/>
  <c r="CN218" s="1"/>
  <c r="CK218"/>
  <c r="CL218" s="1"/>
  <c r="CI218"/>
  <c r="CJ218" s="1"/>
  <c r="CG218"/>
  <c r="CH218" s="1"/>
  <c r="CE218"/>
  <c r="CF218" s="1"/>
  <c r="CC218"/>
  <c r="CD218" s="1"/>
  <c r="CO217"/>
  <c r="CP217" s="1"/>
  <c r="CM217"/>
  <c r="CN217" s="1"/>
  <c r="CK217"/>
  <c r="CL217" s="1"/>
  <c r="CI217"/>
  <c r="CJ217" s="1"/>
  <c r="CG217"/>
  <c r="CH217" s="1"/>
  <c r="CE217"/>
  <c r="CF217" s="1"/>
  <c r="CC217"/>
  <c r="CD217" s="1"/>
  <c r="CO216"/>
  <c r="CP216" s="1"/>
  <c r="CM216"/>
  <c r="CN216" s="1"/>
  <c r="CK216"/>
  <c r="CL216" s="1"/>
  <c r="CI216"/>
  <c r="CJ216" s="1"/>
  <c r="CG216"/>
  <c r="CH216" s="1"/>
  <c r="CE216"/>
  <c r="CF216" s="1"/>
  <c r="CC216"/>
  <c r="CD216" s="1"/>
  <c r="CO215"/>
  <c r="CP215" s="1"/>
  <c r="CM215"/>
  <c r="CN215" s="1"/>
  <c r="CK215"/>
  <c r="CL215" s="1"/>
  <c r="CI215"/>
  <c r="CJ215" s="1"/>
  <c r="CG215"/>
  <c r="CH215" s="1"/>
  <c r="CE215"/>
  <c r="CF215" s="1"/>
  <c r="CC215"/>
  <c r="CD215" s="1"/>
  <c r="CO214"/>
  <c r="CP214" s="1"/>
  <c r="CM214"/>
  <c r="CN214" s="1"/>
  <c r="CK214"/>
  <c r="CL214" s="1"/>
  <c r="CI214"/>
  <c r="CJ214" s="1"/>
  <c r="CG214"/>
  <c r="CH214" s="1"/>
  <c r="CE214"/>
  <c r="CF214" s="1"/>
  <c r="CC214"/>
  <c r="CD214" s="1"/>
  <c r="CO213"/>
  <c r="CP213" s="1"/>
  <c r="CM213"/>
  <c r="CN213" s="1"/>
  <c r="CK213"/>
  <c r="CL213" s="1"/>
  <c r="CI213"/>
  <c r="CJ213" s="1"/>
  <c r="CG213"/>
  <c r="CH213" s="1"/>
  <c r="CE213"/>
  <c r="CF213" s="1"/>
  <c r="CC213"/>
  <c r="CD213" s="1"/>
  <c r="CO212"/>
  <c r="CP212" s="1"/>
  <c r="CM212"/>
  <c r="CN212" s="1"/>
  <c r="CK212"/>
  <c r="CL212" s="1"/>
  <c r="CI212"/>
  <c r="CJ212" s="1"/>
  <c r="CG212"/>
  <c r="CH212" s="1"/>
  <c r="CE212"/>
  <c r="CF212" s="1"/>
  <c r="CC212"/>
  <c r="CD212" s="1"/>
  <c r="CO211"/>
  <c r="CP211" s="1"/>
  <c r="CM211"/>
  <c r="CN211" s="1"/>
  <c r="CK211"/>
  <c r="CL211" s="1"/>
  <c r="CI211"/>
  <c r="CJ211" s="1"/>
  <c r="CG211"/>
  <c r="CH211" s="1"/>
  <c r="CE211"/>
  <c r="CF211" s="1"/>
  <c r="CC211"/>
  <c r="CD211" s="1"/>
  <c r="CO210"/>
  <c r="CP210" s="1"/>
  <c r="CM210"/>
  <c r="CN210" s="1"/>
  <c r="CK210"/>
  <c r="CL210" s="1"/>
  <c r="CI210"/>
  <c r="CJ210" s="1"/>
  <c r="CG210"/>
  <c r="CH210" s="1"/>
  <c r="CE210"/>
  <c r="CF210" s="1"/>
  <c r="CC210"/>
  <c r="CD210" s="1"/>
  <c r="CO209"/>
  <c r="CP209" s="1"/>
  <c r="CM209"/>
  <c r="CN209" s="1"/>
  <c r="CK209"/>
  <c r="CL209" s="1"/>
  <c r="CI209"/>
  <c r="CJ209" s="1"/>
  <c r="CG209"/>
  <c r="CH209" s="1"/>
  <c r="CE209"/>
  <c r="CF209" s="1"/>
  <c r="CC209"/>
  <c r="CD209" s="1"/>
  <c r="CO208"/>
  <c r="CP208" s="1"/>
  <c r="CM208"/>
  <c r="CN208" s="1"/>
  <c r="CK208"/>
  <c r="CL208" s="1"/>
  <c r="CI208"/>
  <c r="CJ208" s="1"/>
  <c r="CG208"/>
  <c r="CH208" s="1"/>
  <c r="CE208"/>
  <c r="CF208" s="1"/>
  <c r="CC208"/>
  <c r="CD208" s="1"/>
  <c r="CO207"/>
  <c r="CP207" s="1"/>
  <c r="CM207"/>
  <c r="CN207" s="1"/>
  <c r="CK207"/>
  <c r="CL207" s="1"/>
  <c r="CI207"/>
  <c r="CJ207" s="1"/>
  <c r="CG207"/>
  <c r="CH207" s="1"/>
  <c r="CE207"/>
  <c r="CF207" s="1"/>
  <c r="CC207"/>
  <c r="CD207" s="1"/>
  <c r="CO206"/>
  <c r="CP206" s="1"/>
  <c r="CM206"/>
  <c r="CN206" s="1"/>
  <c r="CK206"/>
  <c r="CL206" s="1"/>
  <c r="CI206"/>
  <c r="CJ206" s="1"/>
  <c r="CG206"/>
  <c r="CH206" s="1"/>
  <c r="CE206"/>
  <c r="CF206" s="1"/>
  <c r="CC206"/>
  <c r="CD206" s="1"/>
  <c r="CO205"/>
  <c r="CP205" s="1"/>
  <c r="CM205"/>
  <c r="CN205" s="1"/>
  <c r="CK205"/>
  <c r="CL205" s="1"/>
  <c r="CI205"/>
  <c r="CJ205" s="1"/>
  <c r="CG205"/>
  <c r="CH205" s="1"/>
  <c r="CE205"/>
  <c r="CF205" s="1"/>
  <c r="CC205"/>
  <c r="CD205" s="1"/>
  <c r="CO204"/>
  <c r="CP204" s="1"/>
  <c r="CM204"/>
  <c r="CN204" s="1"/>
  <c r="CK204"/>
  <c r="CL204" s="1"/>
  <c r="CI204"/>
  <c r="CJ204" s="1"/>
  <c r="CG204"/>
  <c r="CH204" s="1"/>
  <c r="CE204"/>
  <c r="CF204" s="1"/>
  <c r="CC204"/>
  <c r="CD204" s="1"/>
  <c r="CO203"/>
  <c r="CP203" s="1"/>
  <c r="CM203"/>
  <c r="CN203" s="1"/>
  <c r="CK203"/>
  <c r="CL203" s="1"/>
  <c r="CI203"/>
  <c r="CJ203" s="1"/>
  <c r="CG203"/>
  <c r="CH203" s="1"/>
  <c r="CE203"/>
  <c r="CF203" s="1"/>
  <c r="CC203"/>
  <c r="CD203" s="1"/>
  <c r="CO202"/>
  <c r="CP202" s="1"/>
  <c r="CM202"/>
  <c r="CN202" s="1"/>
  <c r="CK202"/>
  <c r="CL202" s="1"/>
  <c r="CI202"/>
  <c r="CJ202" s="1"/>
  <c r="CG202"/>
  <c r="CH202" s="1"/>
  <c r="CE202"/>
  <c r="CF202" s="1"/>
  <c r="CC202"/>
  <c r="CD202" s="1"/>
  <c r="CO201"/>
  <c r="CP201" s="1"/>
  <c r="CM201"/>
  <c r="CN201" s="1"/>
  <c r="CK201"/>
  <c r="CL201" s="1"/>
  <c r="CI201"/>
  <c r="CJ201" s="1"/>
  <c r="CG201"/>
  <c r="CH201" s="1"/>
  <c r="CE201"/>
  <c r="CF201" s="1"/>
  <c r="CC201"/>
  <c r="CD201" s="1"/>
  <c r="CO200"/>
  <c r="CP200" s="1"/>
  <c r="CM200"/>
  <c r="CN200" s="1"/>
  <c r="CK200"/>
  <c r="CL200" s="1"/>
  <c r="CI200"/>
  <c r="CJ200" s="1"/>
  <c r="CG200"/>
  <c r="CH200" s="1"/>
  <c r="CE200"/>
  <c r="CF200" s="1"/>
  <c r="CC200"/>
  <c r="CD200" s="1"/>
  <c r="CO199"/>
  <c r="CP199" s="1"/>
  <c r="CM199"/>
  <c r="CN199" s="1"/>
  <c r="CK199"/>
  <c r="CL199" s="1"/>
  <c r="CI199"/>
  <c r="CJ199" s="1"/>
  <c r="CG199"/>
  <c r="CH199" s="1"/>
  <c r="CE199"/>
  <c r="CF199" s="1"/>
  <c r="CC199"/>
  <c r="CD199" s="1"/>
  <c r="CO198"/>
  <c r="CP198" s="1"/>
  <c r="CM198"/>
  <c r="CN198" s="1"/>
  <c r="CK198"/>
  <c r="CL198" s="1"/>
  <c r="CI198"/>
  <c r="CJ198" s="1"/>
  <c r="CG198"/>
  <c r="CH198" s="1"/>
  <c r="CE198"/>
  <c r="CF198" s="1"/>
  <c r="CC198"/>
  <c r="CD198" s="1"/>
  <c r="CO197"/>
  <c r="CP197" s="1"/>
  <c r="CM197"/>
  <c r="CN197" s="1"/>
  <c r="CK197"/>
  <c r="CL197" s="1"/>
  <c r="CI197"/>
  <c r="CJ197" s="1"/>
  <c r="CG197"/>
  <c r="CH197" s="1"/>
  <c r="CE197"/>
  <c r="CF197" s="1"/>
  <c r="CC197"/>
  <c r="CD197" s="1"/>
  <c r="CO196"/>
  <c r="CP196" s="1"/>
  <c r="CM196"/>
  <c r="CN196" s="1"/>
  <c r="CK196"/>
  <c r="CL196" s="1"/>
  <c r="CI196"/>
  <c r="CJ196" s="1"/>
  <c r="CG196"/>
  <c r="CH196" s="1"/>
  <c r="CE196"/>
  <c r="CF196" s="1"/>
  <c r="CC196"/>
  <c r="CD196" s="1"/>
  <c r="CO195"/>
  <c r="CP195" s="1"/>
  <c r="CM195"/>
  <c r="CN195" s="1"/>
  <c r="CK195"/>
  <c r="CL195" s="1"/>
  <c r="CI195"/>
  <c r="CJ195" s="1"/>
  <c r="CG195"/>
  <c r="CH195" s="1"/>
  <c r="CE195"/>
  <c r="CF195" s="1"/>
  <c r="CC195"/>
  <c r="CD195" s="1"/>
  <c r="CO194"/>
  <c r="CP194" s="1"/>
  <c r="CM194"/>
  <c r="CN194" s="1"/>
  <c r="CK194"/>
  <c r="CL194" s="1"/>
  <c r="CI194"/>
  <c r="CJ194" s="1"/>
  <c r="CG194"/>
  <c r="CH194" s="1"/>
  <c r="CE194"/>
  <c r="CF194" s="1"/>
  <c r="CC194"/>
  <c r="CD194" s="1"/>
  <c r="CO193"/>
  <c r="CP193" s="1"/>
  <c r="CM193"/>
  <c r="CN193" s="1"/>
  <c r="CK193"/>
  <c r="CL193" s="1"/>
  <c r="CI193"/>
  <c r="CJ193" s="1"/>
  <c r="CG193"/>
  <c r="CH193" s="1"/>
  <c r="CE193"/>
  <c r="CF193" s="1"/>
  <c r="CC193"/>
  <c r="CD193" s="1"/>
  <c r="CO192"/>
  <c r="CP192" s="1"/>
  <c r="CM192"/>
  <c r="CN192" s="1"/>
  <c r="CK192"/>
  <c r="CL192" s="1"/>
  <c r="CI192"/>
  <c r="CJ192" s="1"/>
  <c r="CG192"/>
  <c r="CH192" s="1"/>
  <c r="CE192"/>
  <c r="CF192" s="1"/>
  <c r="CC192"/>
  <c r="CD192" s="1"/>
  <c r="CO191"/>
  <c r="CP191" s="1"/>
  <c r="CM191"/>
  <c r="CN191" s="1"/>
  <c r="CK191"/>
  <c r="CL191" s="1"/>
  <c r="CI191"/>
  <c r="CJ191" s="1"/>
  <c r="CG191"/>
  <c r="CH191" s="1"/>
  <c r="CE191"/>
  <c r="CF191" s="1"/>
  <c r="CC191"/>
  <c r="CD191" s="1"/>
  <c r="CO190"/>
  <c r="CP190" s="1"/>
  <c r="CM190"/>
  <c r="CN190" s="1"/>
  <c r="CK190"/>
  <c r="CL190" s="1"/>
  <c r="CI190"/>
  <c r="CJ190" s="1"/>
  <c r="CG190"/>
  <c r="CH190" s="1"/>
  <c r="CE190"/>
  <c r="CF190" s="1"/>
  <c r="CC190"/>
  <c r="CD190" s="1"/>
  <c r="CO189"/>
  <c r="CP189" s="1"/>
  <c r="CM189"/>
  <c r="CN189" s="1"/>
  <c r="CK189"/>
  <c r="CL189" s="1"/>
  <c r="CI189"/>
  <c r="CJ189" s="1"/>
  <c r="CG189"/>
  <c r="CH189" s="1"/>
  <c r="CE189"/>
  <c r="CF189" s="1"/>
  <c r="CC189"/>
  <c r="CD189" s="1"/>
  <c r="CO188"/>
  <c r="CP188" s="1"/>
  <c r="CM188"/>
  <c r="CN188" s="1"/>
  <c r="CK188"/>
  <c r="CL188" s="1"/>
  <c r="CI188"/>
  <c r="CJ188" s="1"/>
  <c r="CG188"/>
  <c r="CH188" s="1"/>
  <c r="CE188"/>
  <c r="CF188" s="1"/>
  <c r="CC188"/>
  <c r="CD188" s="1"/>
  <c r="CO187"/>
  <c r="CP187" s="1"/>
  <c r="CM187"/>
  <c r="CN187" s="1"/>
  <c r="CK187"/>
  <c r="CL187" s="1"/>
  <c r="CI187"/>
  <c r="CJ187" s="1"/>
  <c r="CG187"/>
  <c r="CH187" s="1"/>
  <c r="CE187"/>
  <c r="CF187" s="1"/>
  <c r="CC187"/>
  <c r="CD187" s="1"/>
  <c r="CO186"/>
  <c r="CP186" s="1"/>
  <c r="CM186"/>
  <c r="CN186" s="1"/>
  <c r="CK186"/>
  <c r="CL186" s="1"/>
  <c r="CI186"/>
  <c r="CJ186" s="1"/>
  <c r="CG186"/>
  <c r="CH186" s="1"/>
  <c r="CE186"/>
  <c r="CF186" s="1"/>
  <c r="CC186"/>
  <c r="CD186" s="1"/>
  <c r="CO185"/>
  <c r="CP185" s="1"/>
  <c r="CM185"/>
  <c r="CN185" s="1"/>
  <c r="CK185"/>
  <c r="CL185" s="1"/>
  <c r="CI185"/>
  <c r="CJ185" s="1"/>
  <c r="CG185"/>
  <c r="CH185" s="1"/>
  <c r="CE185"/>
  <c r="CF185" s="1"/>
  <c r="CC185"/>
  <c r="CD185" s="1"/>
  <c r="CO184"/>
  <c r="CP184" s="1"/>
  <c r="CM184"/>
  <c r="CN184" s="1"/>
  <c r="CK184"/>
  <c r="CL184" s="1"/>
  <c r="CI184"/>
  <c r="CJ184" s="1"/>
  <c r="CG184"/>
  <c r="CH184" s="1"/>
  <c r="CE184"/>
  <c r="CF184" s="1"/>
  <c r="CC184"/>
  <c r="CD184" s="1"/>
  <c r="CO183"/>
  <c r="CP183" s="1"/>
  <c r="CM183"/>
  <c r="CN183" s="1"/>
  <c r="CK183"/>
  <c r="CL183" s="1"/>
  <c r="CI183"/>
  <c r="CJ183" s="1"/>
  <c r="CG183"/>
  <c r="CH183" s="1"/>
  <c r="CE183"/>
  <c r="CF183" s="1"/>
  <c r="CC183"/>
  <c r="CD183" s="1"/>
  <c r="CO182"/>
  <c r="CP182" s="1"/>
  <c r="CM182"/>
  <c r="CN182" s="1"/>
  <c r="CK182"/>
  <c r="CL182" s="1"/>
  <c r="CI182"/>
  <c r="CJ182" s="1"/>
  <c r="CG182"/>
  <c r="CH182" s="1"/>
  <c r="CE182"/>
  <c r="CF182" s="1"/>
  <c r="CC182"/>
  <c r="CD182" s="1"/>
  <c r="CO181"/>
  <c r="CP181" s="1"/>
  <c r="CM181"/>
  <c r="CN181" s="1"/>
  <c r="CK181"/>
  <c r="CL181" s="1"/>
  <c r="CI181"/>
  <c r="CJ181" s="1"/>
  <c r="CG181"/>
  <c r="CH181" s="1"/>
  <c r="CE181"/>
  <c r="CF181" s="1"/>
  <c r="CC181"/>
  <c r="CD181" s="1"/>
  <c r="CO180"/>
  <c r="CP180" s="1"/>
  <c r="CM180"/>
  <c r="CN180" s="1"/>
  <c r="CK180"/>
  <c r="CL180" s="1"/>
  <c r="CI180"/>
  <c r="CJ180" s="1"/>
  <c r="CG180"/>
  <c r="CH180" s="1"/>
  <c r="CE180"/>
  <c r="CF180" s="1"/>
  <c r="CC180"/>
  <c r="CD180" s="1"/>
  <c r="CO179"/>
  <c r="CP179" s="1"/>
  <c r="CM179"/>
  <c r="CN179" s="1"/>
  <c r="CK179"/>
  <c r="CL179" s="1"/>
  <c r="CI179"/>
  <c r="CJ179" s="1"/>
  <c r="CG179"/>
  <c r="CH179" s="1"/>
  <c r="CE179"/>
  <c r="CF179" s="1"/>
  <c r="CC179"/>
  <c r="CD179" s="1"/>
  <c r="CO178"/>
  <c r="CP178" s="1"/>
  <c r="CM178"/>
  <c r="CN178" s="1"/>
  <c r="CK178"/>
  <c r="CL178" s="1"/>
  <c r="CI178"/>
  <c r="CJ178" s="1"/>
  <c r="CG178"/>
  <c r="CH178" s="1"/>
  <c r="CE178"/>
  <c r="CF178" s="1"/>
  <c r="CC178"/>
  <c r="CD178" s="1"/>
  <c r="CO177"/>
  <c r="CP177" s="1"/>
  <c r="CM177"/>
  <c r="CN177" s="1"/>
  <c r="CK177"/>
  <c r="CL177" s="1"/>
  <c r="CI177"/>
  <c r="CJ177" s="1"/>
  <c r="CG177"/>
  <c r="CH177" s="1"/>
  <c r="CE177"/>
  <c r="CF177" s="1"/>
  <c r="CC177"/>
  <c r="CD177" s="1"/>
  <c r="CO176"/>
  <c r="CP176" s="1"/>
  <c r="CM176"/>
  <c r="CN176" s="1"/>
  <c r="CK176"/>
  <c r="CL176" s="1"/>
  <c r="CI176"/>
  <c r="CJ176" s="1"/>
  <c r="CG176"/>
  <c r="CH176" s="1"/>
  <c r="CE176"/>
  <c r="CF176" s="1"/>
  <c r="CC176"/>
  <c r="CD176" s="1"/>
  <c r="CO175"/>
  <c r="CP175" s="1"/>
  <c r="CM175"/>
  <c r="CN175" s="1"/>
  <c r="CK175"/>
  <c r="CL175" s="1"/>
  <c r="CI175"/>
  <c r="CJ175" s="1"/>
  <c r="CG175"/>
  <c r="CH175" s="1"/>
  <c r="CE175"/>
  <c r="CF175" s="1"/>
  <c r="CC175"/>
  <c r="CD175" s="1"/>
  <c r="CO174"/>
  <c r="CP174" s="1"/>
  <c r="CM174"/>
  <c r="CN174" s="1"/>
  <c r="CK174"/>
  <c r="CL174" s="1"/>
  <c r="CI174"/>
  <c r="CJ174" s="1"/>
  <c r="CG174"/>
  <c r="CH174" s="1"/>
  <c r="CE174"/>
  <c r="CF174" s="1"/>
  <c r="CC174"/>
  <c r="CD174" s="1"/>
  <c r="CO173"/>
  <c r="CP173" s="1"/>
  <c r="CM173"/>
  <c r="CN173" s="1"/>
  <c r="CK173"/>
  <c r="CL173" s="1"/>
  <c r="CI173"/>
  <c r="CJ173" s="1"/>
  <c r="CG173"/>
  <c r="CH173" s="1"/>
  <c r="CE173"/>
  <c r="CF173" s="1"/>
  <c r="CC173"/>
  <c r="CD173" s="1"/>
  <c r="CO172"/>
  <c r="CP172" s="1"/>
  <c r="CM172"/>
  <c r="CN172" s="1"/>
  <c r="CK172"/>
  <c r="CL172" s="1"/>
  <c r="CI172"/>
  <c r="CJ172" s="1"/>
  <c r="CG172"/>
  <c r="CH172" s="1"/>
  <c r="CE172"/>
  <c r="CF172" s="1"/>
  <c r="CC172"/>
  <c r="CD172" s="1"/>
  <c r="CO171"/>
  <c r="CP171" s="1"/>
  <c r="CM171"/>
  <c r="CN171" s="1"/>
  <c r="CK171"/>
  <c r="CL171" s="1"/>
  <c r="CI171"/>
  <c r="CJ171" s="1"/>
  <c r="CG171"/>
  <c r="CH171" s="1"/>
  <c r="CE171"/>
  <c r="CF171" s="1"/>
  <c r="CC171"/>
  <c r="CD171" s="1"/>
  <c r="CO170"/>
  <c r="CP170" s="1"/>
  <c r="CM170"/>
  <c r="CN170" s="1"/>
  <c r="CK170"/>
  <c r="CL170" s="1"/>
  <c r="CI170"/>
  <c r="CJ170" s="1"/>
  <c r="CG170"/>
  <c r="CH170" s="1"/>
  <c r="CE170"/>
  <c r="CF170" s="1"/>
  <c r="CC170"/>
  <c r="CD170" s="1"/>
  <c r="CO169"/>
  <c r="CP169" s="1"/>
  <c r="CM169"/>
  <c r="CN169" s="1"/>
  <c r="CK169"/>
  <c r="CL169" s="1"/>
  <c r="CI169"/>
  <c r="CJ169" s="1"/>
  <c r="CG169"/>
  <c r="CH169" s="1"/>
  <c r="CE169"/>
  <c r="CF169" s="1"/>
  <c r="CC169"/>
  <c r="CD169" s="1"/>
  <c r="CO168"/>
  <c r="CP168" s="1"/>
  <c r="CM168"/>
  <c r="CN168" s="1"/>
  <c r="CK168"/>
  <c r="CL168" s="1"/>
  <c r="CI168"/>
  <c r="CJ168" s="1"/>
  <c r="CG168"/>
  <c r="CH168" s="1"/>
  <c r="CE168"/>
  <c r="CF168" s="1"/>
  <c r="CC168"/>
  <c r="CD168" s="1"/>
  <c r="CO167"/>
  <c r="CP167" s="1"/>
  <c r="CM167"/>
  <c r="CN167" s="1"/>
  <c r="CK167"/>
  <c r="CL167" s="1"/>
  <c r="CI167"/>
  <c r="CJ167" s="1"/>
  <c r="CG167"/>
  <c r="CH167" s="1"/>
  <c r="CE167"/>
  <c r="CF167" s="1"/>
  <c r="CC167"/>
  <c r="CD167" s="1"/>
  <c r="CO166"/>
  <c r="CP166" s="1"/>
  <c r="CM166"/>
  <c r="CN166" s="1"/>
  <c r="CK166"/>
  <c r="CL166" s="1"/>
  <c r="CI166"/>
  <c r="CJ166" s="1"/>
  <c r="CG166"/>
  <c r="CH166" s="1"/>
  <c r="CE166"/>
  <c r="CF166" s="1"/>
  <c r="CC166"/>
  <c r="CD166" s="1"/>
  <c r="CO165"/>
  <c r="CP165" s="1"/>
  <c r="CM165"/>
  <c r="CN165" s="1"/>
  <c r="CK165"/>
  <c r="CL165" s="1"/>
  <c r="CI165"/>
  <c r="CJ165" s="1"/>
  <c r="CG165"/>
  <c r="CH165" s="1"/>
  <c r="CE165"/>
  <c r="CF165" s="1"/>
  <c r="CC165"/>
  <c r="CD165" s="1"/>
  <c r="CO164"/>
  <c r="CP164" s="1"/>
  <c r="CM164"/>
  <c r="CN164" s="1"/>
  <c r="CK164"/>
  <c r="CL164" s="1"/>
  <c r="CI164"/>
  <c r="CJ164" s="1"/>
  <c r="CG164"/>
  <c r="CH164" s="1"/>
  <c r="CE164"/>
  <c r="CF164" s="1"/>
  <c r="CC164"/>
  <c r="CD164" s="1"/>
  <c r="CO163"/>
  <c r="CP163" s="1"/>
  <c r="CM163"/>
  <c r="CN163" s="1"/>
  <c r="CK163"/>
  <c r="CL163" s="1"/>
  <c r="CI163"/>
  <c r="CJ163" s="1"/>
  <c r="CG163"/>
  <c r="CH163" s="1"/>
  <c r="CE163"/>
  <c r="CF163" s="1"/>
  <c r="CC163"/>
  <c r="CD163" s="1"/>
  <c r="CO162"/>
  <c r="CP162" s="1"/>
  <c r="CM162"/>
  <c r="CN162" s="1"/>
  <c r="CK162"/>
  <c r="CL162" s="1"/>
  <c r="CI162"/>
  <c r="CJ162" s="1"/>
  <c r="CG162"/>
  <c r="CH162" s="1"/>
  <c r="CE162"/>
  <c r="CF162" s="1"/>
  <c r="CC162"/>
  <c r="CD162" s="1"/>
  <c r="CO161"/>
  <c r="CP161" s="1"/>
  <c r="CM161"/>
  <c r="CN161" s="1"/>
  <c r="CK161"/>
  <c r="CL161" s="1"/>
  <c r="CI161"/>
  <c r="CJ161" s="1"/>
  <c r="CG161"/>
  <c r="CH161" s="1"/>
  <c r="CE161"/>
  <c r="CF161" s="1"/>
  <c r="CC161"/>
  <c r="CD161" s="1"/>
  <c r="CO160"/>
  <c r="CP160" s="1"/>
  <c r="CM160"/>
  <c r="CN160" s="1"/>
  <c r="CK160"/>
  <c r="CL160" s="1"/>
  <c r="CI160"/>
  <c r="CJ160" s="1"/>
  <c r="CG160"/>
  <c r="CH160" s="1"/>
  <c r="CE160"/>
  <c r="CF160" s="1"/>
  <c r="CC160"/>
  <c r="CD160" s="1"/>
  <c r="CO159"/>
  <c r="CP159" s="1"/>
  <c r="CM159"/>
  <c r="CN159" s="1"/>
  <c r="CK159"/>
  <c r="CL159" s="1"/>
  <c r="CI159"/>
  <c r="CJ159" s="1"/>
  <c r="CG159"/>
  <c r="CH159" s="1"/>
  <c r="CE159"/>
  <c r="CF159" s="1"/>
  <c r="CC159"/>
  <c r="CD159" s="1"/>
  <c r="CO158"/>
  <c r="CP158" s="1"/>
  <c r="CM158"/>
  <c r="CN158" s="1"/>
  <c r="CK158"/>
  <c r="CL158" s="1"/>
  <c r="CI158"/>
  <c r="CJ158" s="1"/>
  <c r="CG158"/>
  <c r="CH158" s="1"/>
  <c r="CE158"/>
  <c r="CF158" s="1"/>
  <c r="CC158"/>
  <c r="CD158" s="1"/>
  <c r="CO157"/>
  <c r="CP157" s="1"/>
  <c r="CM157"/>
  <c r="CN157" s="1"/>
  <c r="CK157"/>
  <c r="CL157" s="1"/>
  <c r="CI157"/>
  <c r="CJ157" s="1"/>
  <c r="CG157"/>
  <c r="CH157" s="1"/>
  <c r="CE157"/>
  <c r="CF157" s="1"/>
  <c r="CC157"/>
  <c r="CD157" s="1"/>
  <c r="CO156"/>
  <c r="CP156" s="1"/>
  <c r="CM156"/>
  <c r="CN156" s="1"/>
  <c r="CK156"/>
  <c r="CL156" s="1"/>
  <c r="CI156"/>
  <c r="CJ156" s="1"/>
  <c r="CG156"/>
  <c r="CH156" s="1"/>
  <c r="CE156"/>
  <c r="CF156" s="1"/>
  <c r="CC156"/>
  <c r="CD156" s="1"/>
  <c r="CO155"/>
  <c r="CP155" s="1"/>
  <c r="CM155"/>
  <c r="CN155" s="1"/>
  <c r="CK155"/>
  <c r="CL155" s="1"/>
  <c r="CI155"/>
  <c r="CJ155" s="1"/>
  <c r="CG155"/>
  <c r="CH155" s="1"/>
  <c r="CE155"/>
  <c r="CF155" s="1"/>
  <c r="CC155"/>
  <c r="CD155" s="1"/>
  <c r="CO154"/>
  <c r="CP154" s="1"/>
  <c r="CM154"/>
  <c r="CN154" s="1"/>
  <c r="CK154"/>
  <c r="CL154" s="1"/>
  <c r="CI154"/>
  <c r="CJ154" s="1"/>
  <c r="CG154"/>
  <c r="CH154" s="1"/>
  <c r="CE154"/>
  <c r="CF154" s="1"/>
  <c r="CC154"/>
  <c r="CD154" s="1"/>
  <c r="CO153"/>
  <c r="CP153" s="1"/>
  <c r="CM153"/>
  <c r="CN153" s="1"/>
  <c r="CK153"/>
  <c r="CL153" s="1"/>
  <c r="CI153"/>
  <c r="CJ153" s="1"/>
  <c r="CG153"/>
  <c r="CH153" s="1"/>
  <c r="CE153"/>
  <c r="CF153" s="1"/>
  <c r="CC153"/>
  <c r="CD153" s="1"/>
  <c r="CO152"/>
  <c r="CP152" s="1"/>
  <c r="CM152"/>
  <c r="CN152" s="1"/>
  <c r="CK152"/>
  <c r="CL152" s="1"/>
  <c r="CI152"/>
  <c r="CJ152" s="1"/>
  <c r="CG152"/>
  <c r="CH152" s="1"/>
  <c r="CE152"/>
  <c r="CF152" s="1"/>
  <c r="CC152"/>
  <c r="CD152" s="1"/>
  <c r="CO151"/>
  <c r="CP151" s="1"/>
  <c r="CM151"/>
  <c r="CN151" s="1"/>
  <c r="CK151"/>
  <c r="CL151" s="1"/>
  <c r="CI151"/>
  <c r="CJ151" s="1"/>
  <c r="CG151"/>
  <c r="CH151" s="1"/>
  <c r="CE151"/>
  <c r="CF151" s="1"/>
  <c r="CC151"/>
  <c r="CD151" s="1"/>
  <c r="CO150"/>
  <c r="CP150" s="1"/>
  <c r="CM150"/>
  <c r="CN150" s="1"/>
  <c r="CK150"/>
  <c r="CL150" s="1"/>
  <c r="CI150"/>
  <c r="CJ150" s="1"/>
  <c r="CG150"/>
  <c r="CH150" s="1"/>
  <c r="CE150"/>
  <c r="CF150" s="1"/>
  <c r="CC150"/>
  <c r="CD150" s="1"/>
  <c r="CO149"/>
  <c r="CP149" s="1"/>
  <c r="CM149"/>
  <c r="CN149" s="1"/>
  <c r="CK149"/>
  <c r="CL149" s="1"/>
  <c r="CI149"/>
  <c r="CJ149" s="1"/>
  <c r="CG149"/>
  <c r="CH149" s="1"/>
  <c r="CE149"/>
  <c r="CF149" s="1"/>
  <c r="CC149"/>
  <c r="CD149" s="1"/>
  <c r="CO148"/>
  <c r="CP148" s="1"/>
  <c r="CM148"/>
  <c r="CN148" s="1"/>
  <c r="CK148"/>
  <c r="CL148" s="1"/>
  <c r="CI148"/>
  <c r="CJ148" s="1"/>
  <c r="CG148"/>
  <c r="CH148" s="1"/>
  <c r="CE148"/>
  <c r="CF148" s="1"/>
  <c r="CC148"/>
  <c r="CD148" s="1"/>
  <c r="CO147"/>
  <c r="CP147" s="1"/>
  <c r="CM147"/>
  <c r="CN147" s="1"/>
  <c r="CK147"/>
  <c r="CL147" s="1"/>
  <c r="CI147"/>
  <c r="CJ147" s="1"/>
  <c r="CG147"/>
  <c r="CH147" s="1"/>
  <c r="CE147"/>
  <c r="CF147" s="1"/>
  <c r="CC147"/>
  <c r="CD147" s="1"/>
  <c r="CO146"/>
  <c r="CP146" s="1"/>
  <c r="CM146"/>
  <c r="CN146" s="1"/>
  <c r="CK146"/>
  <c r="CL146" s="1"/>
  <c r="CI146"/>
  <c r="CJ146" s="1"/>
  <c r="CG146"/>
  <c r="CH146" s="1"/>
  <c r="CE146"/>
  <c r="CF146" s="1"/>
  <c r="CC146"/>
  <c r="CD146" s="1"/>
  <c r="CO145"/>
  <c r="CP145" s="1"/>
  <c r="CM145"/>
  <c r="CN145" s="1"/>
  <c r="CK145"/>
  <c r="CL145" s="1"/>
  <c r="CI145"/>
  <c r="CJ145" s="1"/>
  <c r="CG145"/>
  <c r="CH145" s="1"/>
  <c r="CE145"/>
  <c r="CF145" s="1"/>
  <c r="CC145"/>
  <c r="CD145" s="1"/>
  <c r="CO144"/>
  <c r="CP144" s="1"/>
  <c r="CM144"/>
  <c r="CN144" s="1"/>
  <c r="CK144"/>
  <c r="CL144" s="1"/>
  <c r="CI144"/>
  <c r="CJ144" s="1"/>
  <c r="CG144"/>
  <c r="CH144" s="1"/>
  <c r="CE144"/>
  <c r="CF144" s="1"/>
  <c r="CC144"/>
  <c r="CD144" s="1"/>
  <c r="CO143"/>
  <c r="CP143" s="1"/>
  <c r="CM143"/>
  <c r="CN143" s="1"/>
  <c r="CK143"/>
  <c r="CL143" s="1"/>
  <c r="CI143"/>
  <c r="CJ143" s="1"/>
  <c r="CG143"/>
  <c r="CH143" s="1"/>
  <c r="CE143"/>
  <c r="CF143" s="1"/>
  <c r="CC143"/>
  <c r="CD143" s="1"/>
  <c r="CO142"/>
  <c r="CP142" s="1"/>
  <c r="CM142"/>
  <c r="CN142" s="1"/>
  <c r="CK142"/>
  <c r="CL142" s="1"/>
  <c r="CI142"/>
  <c r="CJ142" s="1"/>
  <c r="CG142"/>
  <c r="CH142" s="1"/>
  <c r="CE142"/>
  <c r="CF142" s="1"/>
  <c r="CC142"/>
  <c r="CD142" s="1"/>
  <c r="CO141"/>
  <c r="CP141" s="1"/>
  <c r="CM141"/>
  <c r="CN141" s="1"/>
  <c r="CK141"/>
  <c r="CL141" s="1"/>
  <c r="CI141"/>
  <c r="CJ141" s="1"/>
  <c r="CG141"/>
  <c r="CH141" s="1"/>
  <c r="CE141"/>
  <c r="CF141" s="1"/>
  <c r="CC141"/>
  <c r="CD141" s="1"/>
  <c r="CO140"/>
  <c r="CP140" s="1"/>
  <c r="CM140"/>
  <c r="CN140" s="1"/>
  <c r="CK140"/>
  <c r="CL140" s="1"/>
  <c r="CI140"/>
  <c r="CJ140" s="1"/>
  <c r="CG140"/>
  <c r="CH140" s="1"/>
  <c r="CE140"/>
  <c r="CF140" s="1"/>
  <c r="CC140"/>
  <c r="CD140" s="1"/>
  <c r="CO139"/>
  <c r="CP139" s="1"/>
  <c r="CM139"/>
  <c r="CN139" s="1"/>
  <c r="CK139"/>
  <c r="CL139" s="1"/>
  <c r="CI139"/>
  <c r="CJ139" s="1"/>
  <c r="CG139"/>
  <c r="CH139" s="1"/>
  <c r="CE139"/>
  <c r="CF139" s="1"/>
  <c r="CC139"/>
  <c r="CD139" s="1"/>
  <c r="CO138"/>
  <c r="CP138" s="1"/>
  <c r="CM138"/>
  <c r="CN138" s="1"/>
  <c r="CK138"/>
  <c r="CL138" s="1"/>
  <c r="CI138"/>
  <c r="CJ138" s="1"/>
  <c r="CG138"/>
  <c r="CH138" s="1"/>
  <c r="CE138"/>
  <c r="CF138" s="1"/>
  <c r="CC138"/>
  <c r="CD138" s="1"/>
  <c r="CO137"/>
  <c r="CP137" s="1"/>
  <c r="CM137"/>
  <c r="CN137" s="1"/>
  <c r="CK137"/>
  <c r="CL137" s="1"/>
  <c r="CI137"/>
  <c r="CJ137" s="1"/>
  <c r="CG137"/>
  <c r="CH137" s="1"/>
  <c r="CE137"/>
  <c r="CF137" s="1"/>
  <c r="CC137"/>
  <c r="CD137" s="1"/>
  <c r="CO136"/>
  <c r="CP136" s="1"/>
  <c r="CM136"/>
  <c r="CN136" s="1"/>
  <c r="CK136"/>
  <c r="CL136" s="1"/>
  <c r="CI136"/>
  <c r="CJ136" s="1"/>
  <c r="CG136"/>
  <c r="CH136" s="1"/>
  <c r="CE136"/>
  <c r="CF136" s="1"/>
  <c r="CC136"/>
  <c r="CD136" s="1"/>
  <c r="CO135"/>
  <c r="CP135" s="1"/>
  <c r="CM135"/>
  <c r="CN135" s="1"/>
  <c r="CK135"/>
  <c r="CL135" s="1"/>
  <c r="CI135"/>
  <c r="CJ135" s="1"/>
  <c r="CG135"/>
  <c r="CH135" s="1"/>
  <c r="CE135"/>
  <c r="CF135" s="1"/>
  <c r="CC135"/>
  <c r="CD135" s="1"/>
  <c r="CO134"/>
  <c r="CP134" s="1"/>
  <c r="CM134"/>
  <c r="CN134" s="1"/>
  <c r="CK134"/>
  <c r="CL134" s="1"/>
  <c r="CI134"/>
  <c r="CJ134" s="1"/>
  <c r="CG134"/>
  <c r="CH134" s="1"/>
  <c r="CE134"/>
  <c r="CF134" s="1"/>
  <c r="CC134"/>
  <c r="CD134" s="1"/>
  <c r="CO133"/>
  <c r="CP133" s="1"/>
  <c r="CM133"/>
  <c r="CN133" s="1"/>
  <c r="CK133"/>
  <c r="CL133" s="1"/>
  <c r="CI133"/>
  <c r="CJ133" s="1"/>
  <c r="CG133"/>
  <c r="CH133" s="1"/>
  <c r="CE133"/>
  <c r="CF133" s="1"/>
  <c r="CC133"/>
  <c r="CD133" s="1"/>
  <c r="CO132"/>
  <c r="CP132" s="1"/>
  <c r="CM132"/>
  <c r="CN132" s="1"/>
  <c r="CK132"/>
  <c r="CL132" s="1"/>
  <c r="CI132"/>
  <c r="CJ132" s="1"/>
  <c r="CG132"/>
  <c r="CH132" s="1"/>
  <c r="CE132"/>
  <c r="CF132" s="1"/>
  <c r="CC132"/>
  <c r="CD132" s="1"/>
  <c r="CO131"/>
  <c r="CP131" s="1"/>
  <c r="CM131"/>
  <c r="CN131" s="1"/>
  <c r="CK131"/>
  <c r="CL131" s="1"/>
  <c r="CI131"/>
  <c r="CJ131" s="1"/>
  <c r="CG131"/>
  <c r="CH131" s="1"/>
  <c r="CE131"/>
  <c r="CF131" s="1"/>
  <c r="CC131"/>
  <c r="CD131" s="1"/>
  <c r="CO130"/>
  <c r="CP130" s="1"/>
  <c r="CM130"/>
  <c r="CN130" s="1"/>
  <c r="CK130"/>
  <c r="CL130" s="1"/>
  <c r="CI130"/>
  <c r="CJ130" s="1"/>
  <c r="CG130"/>
  <c r="CH130" s="1"/>
  <c r="CE130"/>
  <c r="CF130" s="1"/>
  <c r="CC130"/>
  <c r="CD130" s="1"/>
  <c r="CO129"/>
  <c r="CP129" s="1"/>
  <c r="CM129"/>
  <c r="CN129" s="1"/>
  <c r="CK129"/>
  <c r="CL129" s="1"/>
  <c r="CI129"/>
  <c r="CJ129" s="1"/>
  <c r="CG129"/>
  <c r="CH129" s="1"/>
  <c r="CE129"/>
  <c r="CF129" s="1"/>
  <c r="CC129"/>
  <c r="CD129" s="1"/>
  <c r="CO128"/>
  <c r="CP128" s="1"/>
  <c r="CM128"/>
  <c r="CN128" s="1"/>
  <c r="CK128"/>
  <c r="CL128" s="1"/>
  <c r="CI128"/>
  <c r="CJ128" s="1"/>
  <c r="CG128"/>
  <c r="CH128" s="1"/>
  <c r="CE128"/>
  <c r="CF128" s="1"/>
  <c r="CC128"/>
  <c r="CD128" s="1"/>
  <c r="CO127"/>
  <c r="CP127" s="1"/>
  <c r="CM127"/>
  <c r="CN127" s="1"/>
  <c r="CK127"/>
  <c r="CL127" s="1"/>
  <c r="CI127"/>
  <c r="CJ127" s="1"/>
  <c r="CG127"/>
  <c r="CH127" s="1"/>
  <c r="CE127"/>
  <c r="CF127" s="1"/>
  <c r="CC127"/>
  <c r="CD127" s="1"/>
  <c r="CM126"/>
  <c r="CN126" s="1"/>
  <c r="CK126"/>
  <c r="CL126" s="1"/>
  <c r="CI126"/>
  <c r="CJ126" s="1"/>
  <c r="CG126"/>
  <c r="CH126" s="1"/>
  <c r="CE126"/>
  <c r="CF126" s="1"/>
  <c r="CC126"/>
  <c r="CD126" s="1"/>
  <c r="CM125"/>
  <c r="CN125" s="1"/>
  <c r="CK125"/>
  <c r="CL125" s="1"/>
  <c r="CI125"/>
  <c r="CJ125" s="1"/>
  <c r="CG125"/>
  <c r="CH125" s="1"/>
  <c r="CE125"/>
  <c r="CF125" s="1"/>
  <c r="CC125"/>
  <c r="CD125" s="1"/>
  <c r="CM124"/>
  <c r="CN124" s="1"/>
  <c r="CK124"/>
  <c r="CL124" s="1"/>
  <c r="CI124"/>
  <c r="CJ124" s="1"/>
  <c r="CG124"/>
  <c r="CH124" s="1"/>
  <c r="CE124"/>
  <c r="CF124" s="1"/>
  <c r="CC124"/>
  <c r="CD124" s="1"/>
  <c r="CM123"/>
  <c r="CN123" s="1"/>
  <c r="CK123"/>
  <c r="CL123" s="1"/>
  <c r="CI123"/>
  <c r="CJ123" s="1"/>
  <c r="CG123"/>
  <c r="CH123" s="1"/>
  <c r="CE123"/>
  <c r="CF123" s="1"/>
  <c r="CC123"/>
  <c r="CD123" s="1"/>
  <c r="CM122"/>
  <c r="CN122" s="1"/>
  <c r="CK122"/>
  <c r="CL122" s="1"/>
  <c r="CI122"/>
  <c r="CJ122" s="1"/>
  <c r="CG122"/>
  <c r="CH122" s="1"/>
  <c r="CE122"/>
  <c r="CF122" s="1"/>
  <c r="CC122"/>
  <c r="CD122" s="1"/>
  <c r="CM121"/>
  <c r="CN121" s="1"/>
  <c r="CK121"/>
  <c r="CL121" s="1"/>
  <c r="CI121"/>
  <c r="CJ121" s="1"/>
  <c r="CG121"/>
  <c r="CH121" s="1"/>
  <c r="CE121"/>
  <c r="CF121" s="1"/>
  <c r="CC121"/>
  <c r="CD121" s="1"/>
  <c r="CM120"/>
  <c r="CN120" s="1"/>
  <c r="CK120"/>
  <c r="CL120" s="1"/>
  <c r="CI120"/>
  <c r="CJ120" s="1"/>
  <c r="CG120"/>
  <c r="CH120" s="1"/>
  <c r="CE120"/>
  <c r="CF120" s="1"/>
  <c r="CC120"/>
  <c r="CD120" s="1"/>
  <c r="CM119"/>
  <c r="CN119" s="1"/>
  <c r="CK119"/>
  <c r="CL119" s="1"/>
  <c r="CI119"/>
  <c r="CJ119" s="1"/>
  <c r="CG119"/>
  <c r="CH119" s="1"/>
  <c r="CE119"/>
  <c r="CF119" s="1"/>
  <c r="CC119"/>
  <c r="CD119" s="1"/>
  <c r="CM118"/>
  <c r="CN118" s="1"/>
  <c r="CK118"/>
  <c r="CL118" s="1"/>
  <c r="CI118"/>
  <c r="CJ118" s="1"/>
  <c r="CG118"/>
  <c r="CH118" s="1"/>
  <c r="CE118"/>
  <c r="CF118" s="1"/>
  <c r="CC118"/>
  <c r="CD118" s="1"/>
  <c r="CM117"/>
  <c r="CN117" s="1"/>
  <c r="CK117"/>
  <c r="CL117" s="1"/>
  <c r="CI117"/>
  <c r="CJ117" s="1"/>
  <c r="CG117"/>
  <c r="CH117" s="1"/>
  <c r="CE117"/>
  <c r="CF117" s="1"/>
  <c r="CC117"/>
  <c r="CD117" s="1"/>
  <c r="CM116"/>
  <c r="CN116" s="1"/>
  <c r="CK116"/>
  <c r="CL116" s="1"/>
  <c r="CI116"/>
  <c r="CJ116" s="1"/>
  <c r="CG116"/>
  <c r="CH116" s="1"/>
  <c r="CE116"/>
  <c r="CF116" s="1"/>
  <c r="CC116"/>
  <c r="CD116" s="1"/>
  <c r="CM115"/>
  <c r="CN115" s="1"/>
  <c r="CK115"/>
  <c r="CL115" s="1"/>
  <c r="CI115"/>
  <c r="CJ115" s="1"/>
  <c r="CG115"/>
  <c r="CH115" s="1"/>
  <c r="CE115"/>
  <c r="CF115" s="1"/>
  <c r="CC115"/>
  <c r="CD115" s="1"/>
  <c r="CM114"/>
  <c r="CN114" s="1"/>
  <c r="CK114"/>
  <c r="CL114" s="1"/>
  <c r="CI114"/>
  <c r="CJ114" s="1"/>
  <c r="CG114"/>
  <c r="CH114" s="1"/>
  <c r="CE114"/>
  <c r="CF114" s="1"/>
  <c r="CC114"/>
  <c r="CD114" s="1"/>
  <c r="CM113"/>
  <c r="CN113" s="1"/>
  <c r="CK113"/>
  <c r="CL113" s="1"/>
  <c r="CI113"/>
  <c r="CJ113" s="1"/>
  <c r="CG113"/>
  <c r="CH113" s="1"/>
  <c r="CE113"/>
  <c r="CF113" s="1"/>
  <c r="CC113"/>
  <c r="CD113" s="1"/>
  <c r="CM112"/>
  <c r="CN112" s="1"/>
  <c r="CK112"/>
  <c r="CL112" s="1"/>
  <c r="CI112"/>
  <c r="CJ112" s="1"/>
  <c r="CG112"/>
  <c r="CH112" s="1"/>
  <c r="CE112"/>
  <c r="CF112" s="1"/>
  <c r="CC112"/>
  <c r="CD112" s="1"/>
  <c r="CM111"/>
  <c r="CN111" s="1"/>
  <c r="CK111"/>
  <c r="CL111" s="1"/>
  <c r="CI111"/>
  <c r="CJ111" s="1"/>
  <c r="CG111"/>
  <c r="CH111" s="1"/>
  <c r="CE111"/>
  <c r="CF111" s="1"/>
  <c r="CC111"/>
  <c r="CD111" s="1"/>
  <c r="CM110"/>
  <c r="CN110" s="1"/>
  <c r="CK110"/>
  <c r="CL110" s="1"/>
  <c r="CI110"/>
  <c r="CJ110" s="1"/>
  <c r="CG110"/>
  <c r="CH110" s="1"/>
  <c r="CE110"/>
  <c r="CF110" s="1"/>
  <c r="CC110"/>
  <c r="CD110" s="1"/>
  <c r="CM109"/>
  <c r="CN109" s="1"/>
  <c r="CK109"/>
  <c r="CL109" s="1"/>
  <c r="CI109"/>
  <c r="CJ109" s="1"/>
  <c r="CG109"/>
  <c r="CH109" s="1"/>
  <c r="CE109"/>
  <c r="CF109" s="1"/>
  <c r="CC109"/>
  <c r="CD109" s="1"/>
  <c r="CM108"/>
  <c r="CN108" s="1"/>
  <c r="CK108"/>
  <c r="CL108" s="1"/>
  <c r="CI108"/>
  <c r="CJ108" s="1"/>
  <c r="CG108"/>
  <c r="CH108" s="1"/>
  <c r="CE108"/>
  <c r="CF108" s="1"/>
  <c r="CC108"/>
  <c r="CD108" s="1"/>
  <c r="CM107"/>
  <c r="CN107" s="1"/>
  <c r="CK107"/>
  <c r="CL107" s="1"/>
  <c r="CI107"/>
  <c r="CJ107" s="1"/>
  <c r="CG107"/>
  <c r="CH107" s="1"/>
  <c r="CE107"/>
  <c r="CF107" s="1"/>
  <c r="CC107"/>
  <c r="CD107" s="1"/>
  <c r="CM106"/>
  <c r="CN106" s="1"/>
  <c r="CK106"/>
  <c r="CL106" s="1"/>
  <c r="CI106"/>
  <c r="CJ106" s="1"/>
  <c r="CG106"/>
  <c r="CH106" s="1"/>
  <c r="CE106"/>
  <c r="CF106" s="1"/>
  <c r="CC106"/>
  <c r="CD106" s="1"/>
  <c r="CM105"/>
  <c r="CN105" s="1"/>
  <c r="CK105"/>
  <c r="CL105" s="1"/>
  <c r="CI105"/>
  <c r="CJ105" s="1"/>
  <c r="CG105"/>
  <c r="CH105" s="1"/>
  <c r="CE105"/>
  <c r="CF105" s="1"/>
  <c r="CC105"/>
  <c r="CD105" s="1"/>
  <c r="CM104"/>
  <c r="CN104" s="1"/>
  <c r="CK104"/>
  <c r="CL104" s="1"/>
  <c r="CI104"/>
  <c r="CJ104" s="1"/>
  <c r="CG104"/>
  <c r="CH104" s="1"/>
  <c r="CE104"/>
  <c r="CF104" s="1"/>
  <c r="CC104"/>
  <c r="CD104" s="1"/>
  <c r="CM103"/>
  <c r="CN103" s="1"/>
  <c r="CK103"/>
  <c r="CL103" s="1"/>
  <c r="CI103"/>
  <c r="CJ103" s="1"/>
  <c r="CG103"/>
  <c r="CH103" s="1"/>
  <c r="CE103"/>
  <c r="CF103" s="1"/>
  <c r="CC103"/>
  <c r="CD103" s="1"/>
  <c r="CM102"/>
  <c r="CN102" s="1"/>
  <c r="CK102"/>
  <c r="CL102" s="1"/>
  <c r="CI102"/>
  <c r="CJ102" s="1"/>
  <c r="CG102"/>
  <c r="CH102" s="1"/>
  <c r="CE102"/>
  <c r="CF102" s="1"/>
  <c r="CC102"/>
  <c r="CD102" s="1"/>
  <c r="CM101"/>
  <c r="CN101" s="1"/>
  <c r="CK101"/>
  <c r="CL101" s="1"/>
  <c r="CI101"/>
  <c r="CJ101" s="1"/>
  <c r="CG101"/>
  <c r="CH101" s="1"/>
  <c r="CE101"/>
  <c r="CF101" s="1"/>
  <c r="CC101"/>
  <c r="CD101" s="1"/>
  <c r="CM100"/>
  <c r="CN100" s="1"/>
  <c r="CK100"/>
  <c r="CL100" s="1"/>
  <c r="CI100"/>
  <c r="CJ100" s="1"/>
  <c r="CG100"/>
  <c r="CH100" s="1"/>
  <c r="CE100"/>
  <c r="CF100" s="1"/>
  <c r="CC100"/>
  <c r="CD100" s="1"/>
  <c r="CM99"/>
  <c r="CN99" s="1"/>
  <c r="CK99"/>
  <c r="CL99" s="1"/>
  <c r="CI99"/>
  <c r="CJ99" s="1"/>
  <c r="CG99"/>
  <c r="CH99" s="1"/>
  <c r="CE99"/>
  <c r="CF99" s="1"/>
  <c r="CC99"/>
  <c r="CD99" s="1"/>
  <c r="CM98"/>
  <c r="CN98" s="1"/>
  <c r="CK98"/>
  <c r="CL98" s="1"/>
  <c r="CI98"/>
  <c r="CJ98" s="1"/>
  <c r="CG98"/>
  <c r="CH98" s="1"/>
  <c r="CE98"/>
  <c r="CF98" s="1"/>
  <c r="CC98"/>
  <c r="CD98" s="1"/>
  <c r="CM97"/>
  <c r="CN97" s="1"/>
  <c r="CK97"/>
  <c r="CL97" s="1"/>
  <c r="CI97"/>
  <c r="CJ97" s="1"/>
  <c r="CG97"/>
  <c r="CH97" s="1"/>
  <c r="CE97"/>
  <c r="CF97" s="1"/>
  <c r="CC97"/>
  <c r="CD97" s="1"/>
  <c r="CM96"/>
  <c r="CN96" s="1"/>
  <c r="CK96"/>
  <c r="CL96" s="1"/>
  <c r="CI96"/>
  <c r="CJ96" s="1"/>
  <c r="CG96"/>
  <c r="CH96" s="1"/>
  <c r="CE96"/>
  <c r="CF96" s="1"/>
  <c r="CC96"/>
  <c r="CD96" s="1"/>
  <c r="CM95"/>
  <c r="CN95" s="1"/>
  <c r="CK95"/>
  <c r="CL95" s="1"/>
  <c r="CI95"/>
  <c r="CJ95" s="1"/>
  <c r="CG95"/>
  <c r="CH95" s="1"/>
  <c r="CE95"/>
  <c r="CF95" s="1"/>
  <c r="CC95"/>
  <c r="CD95" s="1"/>
  <c r="CM94"/>
  <c r="CN94" s="1"/>
  <c r="CK94"/>
  <c r="CL94" s="1"/>
  <c r="CI94"/>
  <c r="CJ94" s="1"/>
  <c r="CG94"/>
  <c r="CH94" s="1"/>
  <c r="CE94"/>
  <c r="CF94" s="1"/>
  <c r="CC94"/>
  <c r="CD94" s="1"/>
  <c r="CM93"/>
  <c r="CN93" s="1"/>
  <c r="CK93"/>
  <c r="CL93" s="1"/>
  <c r="CI93"/>
  <c r="CJ93" s="1"/>
  <c r="CG93"/>
  <c r="CH93" s="1"/>
  <c r="CE93"/>
  <c r="CF93" s="1"/>
  <c r="CC93"/>
  <c r="CD93" s="1"/>
  <c r="CM92"/>
  <c r="CN92" s="1"/>
  <c r="CK92"/>
  <c r="CL92" s="1"/>
  <c r="CI92"/>
  <c r="CJ92" s="1"/>
  <c r="CG92"/>
  <c r="CH92" s="1"/>
  <c r="CE92"/>
  <c r="CF92" s="1"/>
  <c r="CC92"/>
  <c r="CD92" s="1"/>
  <c r="CM91"/>
  <c r="CN91" s="1"/>
  <c r="CK91"/>
  <c r="CL91" s="1"/>
  <c r="CI91"/>
  <c r="CJ91" s="1"/>
  <c r="CG91"/>
  <c r="CH91" s="1"/>
  <c r="CE91"/>
  <c r="CF91" s="1"/>
  <c r="CC91"/>
  <c r="CD91" s="1"/>
  <c r="CM90"/>
  <c r="CN90" s="1"/>
  <c r="CK90"/>
  <c r="CL90" s="1"/>
  <c r="CI90"/>
  <c r="CJ90" s="1"/>
  <c r="CG90"/>
  <c r="CH90" s="1"/>
  <c r="CE90"/>
  <c r="CF90" s="1"/>
  <c r="CC90"/>
  <c r="CD90" s="1"/>
  <c r="CM89"/>
  <c r="CN89" s="1"/>
  <c r="CK89"/>
  <c r="CL89" s="1"/>
  <c r="CI89"/>
  <c r="CJ89" s="1"/>
  <c r="CG89"/>
  <c r="CH89" s="1"/>
  <c r="CE89"/>
  <c r="CF89" s="1"/>
  <c r="CC89"/>
  <c r="CD89" s="1"/>
  <c r="CM88"/>
  <c r="CN88" s="1"/>
  <c r="CK88"/>
  <c r="CL88" s="1"/>
  <c r="CI88"/>
  <c r="CJ88" s="1"/>
  <c r="CG88"/>
  <c r="CH88" s="1"/>
  <c r="CE88"/>
  <c r="CF88" s="1"/>
  <c r="CC88"/>
  <c r="CD88" s="1"/>
  <c r="CM87"/>
  <c r="CN87" s="1"/>
  <c r="CK87"/>
  <c r="CL87" s="1"/>
  <c r="CI87"/>
  <c r="CJ87" s="1"/>
  <c r="CG87"/>
  <c r="CH87" s="1"/>
  <c r="CE87"/>
  <c r="CF87" s="1"/>
  <c r="CC87"/>
  <c r="CD87" s="1"/>
  <c r="CM86"/>
  <c r="CN86" s="1"/>
  <c r="CK86"/>
  <c r="CL86" s="1"/>
  <c r="CI86"/>
  <c r="CJ86" s="1"/>
  <c r="CG86"/>
  <c r="CH86" s="1"/>
  <c r="CE86"/>
  <c r="CF86" s="1"/>
  <c r="CC86"/>
  <c r="CD86" s="1"/>
  <c r="CM85"/>
  <c r="CN85" s="1"/>
  <c r="CK85"/>
  <c r="CL85" s="1"/>
  <c r="CI85"/>
  <c r="CJ85" s="1"/>
  <c r="CG85"/>
  <c r="CH85" s="1"/>
  <c r="CE85"/>
  <c r="CF85" s="1"/>
  <c r="CC85"/>
  <c r="CD85" s="1"/>
  <c r="CM84"/>
  <c r="CN84" s="1"/>
  <c r="CK84"/>
  <c r="CL84" s="1"/>
  <c r="CI84"/>
  <c r="CJ84" s="1"/>
  <c r="CG84"/>
  <c r="CH84" s="1"/>
  <c r="CE84"/>
  <c r="CF84" s="1"/>
  <c r="CC84"/>
  <c r="CD84" s="1"/>
  <c r="CM83"/>
  <c r="CN83" s="1"/>
  <c r="CK83"/>
  <c r="CL83" s="1"/>
  <c r="CI83"/>
  <c r="CJ83" s="1"/>
  <c r="CG83"/>
  <c r="CH83" s="1"/>
  <c r="CE83"/>
  <c r="CF83" s="1"/>
  <c r="CC83"/>
  <c r="CD83" s="1"/>
  <c r="CM82"/>
  <c r="CN82" s="1"/>
  <c r="CK82"/>
  <c r="CL82" s="1"/>
  <c r="CI82"/>
  <c r="CJ82" s="1"/>
  <c r="CG82"/>
  <c r="CH82" s="1"/>
  <c r="CE82"/>
  <c r="CF82" s="1"/>
  <c r="CC82"/>
  <c r="CD82" s="1"/>
  <c r="CM81"/>
  <c r="CN81" s="1"/>
  <c r="CK81"/>
  <c r="CL81" s="1"/>
  <c r="CI81"/>
  <c r="CJ81" s="1"/>
  <c r="CG81"/>
  <c r="CH81" s="1"/>
  <c r="CE81"/>
  <c r="CF81" s="1"/>
  <c r="CC81"/>
  <c r="CD81" s="1"/>
  <c r="CM80"/>
  <c r="CN80" s="1"/>
  <c r="CK80"/>
  <c r="CL80" s="1"/>
  <c r="CI80"/>
  <c r="CJ80" s="1"/>
  <c r="CG80"/>
  <c r="CH80" s="1"/>
  <c r="CE80"/>
  <c r="CF80" s="1"/>
  <c r="CC80"/>
  <c r="CD80" s="1"/>
  <c r="CM79"/>
  <c r="CN79" s="1"/>
  <c r="CK79"/>
  <c r="CL79" s="1"/>
  <c r="CI79"/>
  <c r="CJ79" s="1"/>
  <c r="CG79"/>
  <c r="CH79" s="1"/>
  <c r="CE79"/>
  <c r="CF79" s="1"/>
  <c r="CC79"/>
  <c r="CD79" s="1"/>
  <c r="CM78"/>
  <c r="CN78" s="1"/>
  <c r="CK78"/>
  <c r="CL78" s="1"/>
  <c r="CI78"/>
  <c r="CJ78" s="1"/>
  <c r="CG78"/>
  <c r="CH78" s="1"/>
  <c r="CE78"/>
  <c r="CF78" s="1"/>
  <c r="CC78"/>
  <c r="CD78" s="1"/>
  <c r="CM77"/>
  <c r="CN77" s="1"/>
  <c r="CK77"/>
  <c r="CL77" s="1"/>
  <c r="CI77"/>
  <c r="CJ77" s="1"/>
  <c r="CG77"/>
  <c r="CH77" s="1"/>
  <c r="CE77"/>
  <c r="CF77" s="1"/>
  <c r="CC77"/>
  <c r="CD77" s="1"/>
  <c r="CM76"/>
  <c r="CN76" s="1"/>
  <c r="CK76"/>
  <c r="CL76" s="1"/>
  <c r="CI76"/>
  <c r="CJ76" s="1"/>
  <c r="CG76"/>
  <c r="CH76" s="1"/>
  <c r="CE76"/>
  <c r="CF76" s="1"/>
  <c r="CC76"/>
  <c r="CD76" s="1"/>
  <c r="CM75"/>
  <c r="CN75" s="1"/>
  <c r="CK75"/>
  <c r="CL75" s="1"/>
  <c r="CI75"/>
  <c r="CJ75" s="1"/>
  <c r="CG75"/>
  <c r="CH75" s="1"/>
  <c r="CE75"/>
  <c r="CF75" s="1"/>
  <c r="CC75"/>
  <c r="CD75" s="1"/>
  <c r="CM74"/>
  <c r="CN74" s="1"/>
  <c r="CK74"/>
  <c r="CL74" s="1"/>
  <c r="CI74"/>
  <c r="CJ74" s="1"/>
  <c r="CG74"/>
  <c r="CH74" s="1"/>
  <c r="CE74"/>
  <c r="CF74" s="1"/>
  <c r="CC74"/>
  <c r="CD74" s="1"/>
  <c r="CM73"/>
  <c r="CN73" s="1"/>
  <c r="CK73"/>
  <c r="CL73" s="1"/>
  <c r="CI73"/>
  <c r="CJ73" s="1"/>
  <c r="CG73"/>
  <c r="CH73" s="1"/>
  <c r="CE73"/>
  <c r="CF73" s="1"/>
  <c r="CC73"/>
  <c r="CD73" s="1"/>
  <c r="CM72"/>
  <c r="CN72" s="1"/>
  <c r="CK72"/>
  <c r="CL72" s="1"/>
  <c r="CI72"/>
  <c r="CJ72" s="1"/>
  <c r="CG72"/>
  <c r="CH72" s="1"/>
  <c r="CE72"/>
  <c r="CF72" s="1"/>
  <c r="CC72"/>
  <c r="CD72" s="1"/>
  <c r="CM71"/>
  <c r="CN71" s="1"/>
  <c r="CK71"/>
  <c r="CL71" s="1"/>
  <c r="CI71"/>
  <c r="CJ71" s="1"/>
  <c r="CG71"/>
  <c r="CH71" s="1"/>
  <c r="CE71"/>
  <c r="CF71" s="1"/>
  <c r="CC71"/>
  <c r="CD71" s="1"/>
  <c r="CM70"/>
  <c r="CN70" s="1"/>
  <c r="CK70"/>
  <c r="CL70" s="1"/>
  <c r="CI70"/>
  <c r="CJ70" s="1"/>
  <c r="CG70"/>
  <c r="CH70" s="1"/>
  <c r="CE70"/>
  <c r="CF70" s="1"/>
  <c r="CC70"/>
  <c r="CD70" s="1"/>
  <c r="CM69"/>
  <c r="CN69" s="1"/>
  <c r="CK69"/>
  <c r="CL69" s="1"/>
  <c r="CI69"/>
  <c r="CJ69" s="1"/>
  <c r="CG69"/>
  <c r="CH69" s="1"/>
  <c r="CE69"/>
  <c r="CF69" s="1"/>
  <c r="CC69"/>
  <c r="CD69" s="1"/>
  <c r="CM68"/>
  <c r="CN68" s="1"/>
  <c r="CK68"/>
  <c r="CL68" s="1"/>
  <c r="CI68"/>
  <c r="CJ68" s="1"/>
  <c r="CG68"/>
  <c r="CH68" s="1"/>
  <c r="CE68"/>
  <c r="CF68" s="1"/>
  <c r="CC68"/>
  <c r="CD68" s="1"/>
  <c r="CM67"/>
  <c r="CN67" s="1"/>
  <c r="CK67"/>
  <c r="CL67" s="1"/>
  <c r="CI67"/>
  <c r="CJ67" s="1"/>
  <c r="CG67"/>
  <c r="CH67" s="1"/>
  <c r="CE67"/>
  <c r="CF67" s="1"/>
  <c r="CC67"/>
  <c r="CD67" s="1"/>
  <c r="CM66"/>
  <c r="CN66" s="1"/>
  <c r="CK66"/>
  <c r="CL66" s="1"/>
  <c r="CI66"/>
  <c r="CJ66" s="1"/>
  <c r="CG66"/>
  <c r="CH66" s="1"/>
  <c r="CE66"/>
  <c r="CF66" s="1"/>
  <c r="CC66"/>
  <c r="CD66" s="1"/>
  <c r="CM65"/>
  <c r="CN65" s="1"/>
  <c r="CK65"/>
  <c r="CL65" s="1"/>
  <c r="CI65"/>
  <c r="CJ65" s="1"/>
  <c r="CG65"/>
  <c r="CH65" s="1"/>
  <c r="CE65"/>
  <c r="CF65" s="1"/>
  <c r="CC65"/>
  <c r="CD65" s="1"/>
  <c r="CM64"/>
  <c r="CN64" s="1"/>
  <c r="CK64"/>
  <c r="CL64" s="1"/>
  <c r="CI64"/>
  <c r="CJ64" s="1"/>
  <c r="CG64"/>
  <c r="CH64" s="1"/>
  <c r="CE64"/>
  <c r="CF64" s="1"/>
  <c r="CC64"/>
  <c r="CD64" s="1"/>
  <c r="CM63"/>
  <c r="CN63" s="1"/>
  <c r="CK63"/>
  <c r="CL63" s="1"/>
  <c r="CI63"/>
  <c r="CJ63" s="1"/>
  <c r="CG63"/>
  <c r="CH63" s="1"/>
  <c r="CE63"/>
  <c r="CF63" s="1"/>
  <c r="CC63"/>
  <c r="CD63" s="1"/>
  <c r="CM62"/>
  <c r="CN62" s="1"/>
  <c r="CK62"/>
  <c r="CL62" s="1"/>
  <c r="CI62"/>
  <c r="CJ62" s="1"/>
  <c r="CG62"/>
  <c r="CH62" s="1"/>
  <c r="CE62"/>
  <c r="CF62" s="1"/>
  <c r="CC62"/>
  <c r="CD62" s="1"/>
  <c r="CM61"/>
  <c r="CN61" s="1"/>
  <c r="CK61"/>
  <c r="CL61" s="1"/>
  <c r="CI61"/>
  <c r="CJ61" s="1"/>
  <c r="CG61"/>
  <c r="CH61" s="1"/>
  <c r="CE61"/>
  <c r="CF61" s="1"/>
  <c r="CC61"/>
  <c r="CD61" s="1"/>
  <c r="CM60"/>
  <c r="CN60" s="1"/>
  <c r="CK60"/>
  <c r="CL60" s="1"/>
  <c r="CI60"/>
  <c r="CJ60" s="1"/>
  <c r="CG60"/>
  <c r="CH60" s="1"/>
  <c r="CE60"/>
  <c r="CF60" s="1"/>
  <c r="CC60"/>
  <c r="CD60" s="1"/>
  <c r="CM59"/>
  <c r="CN59" s="1"/>
  <c r="CK59"/>
  <c r="CL59" s="1"/>
  <c r="CI59"/>
  <c r="CJ59" s="1"/>
  <c r="CG59"/>
  <c r="CH59" s="1"/>
  <c r="CE59"/>
  <c r="CF59" s="1"/>
  <c r="CC59"/>
  <c r="CD59" s="1"/>
  <c r="CM58"/>
  <c r="CN58" s="1"/>
  <c r="CK58"/>
  <c r="CL58" s="1"/>
  <c r="CI58"/>
  <c r="CJ58" s="1"/>
  <c r="CG58"/>
  <c r="CH58" s="1"/>
  <c r="CE58"/>
  <c r="CF58" s="1"/>
  <c r="CC58"/>
  <c r="CD58" s="1"/>
  <c r="CM57"/>
  <c r="CN57" s="1"/>
  <c r="CK57"/>
  <c r="CL57" s="1"/>
  <c r="CI57"/>
  <c r="CJ57" s="1"/>
  <c r="CG57"/>
  <c r="CH57" s="1"/>
  <c r="CE57"/>
  <c r="CF57" s="1"/>
  <c r="CC57"/>
  <c r="CD57" s="1"/>
  <c r="CM56"/>
  <c r="CN56" s="1"/>
  <c r="CK56"/>
  <c r="CL56" s="1"/>
  <c r="CI56"/>
  <c r="CJ56" s="1"/>
  <c r="CG56"/>
  <c r="CH56" s="1"/>
  <c r="CE56"/>
  <c r="CF56" s="1"/>
  <c r="CC56"/>
  <c r="CD56" s="1"/>
  <c r="CM55"/>
  <c r="CN55" s="1"/>
  <c r="CK55"/>
  <c r="CL55" s="1"/>
  <c r="CI55"/>
  <c r="CJ55" s="1"/>
  <c r="CG55"/>
  <c r="CH55" s="1"/>
  <c r="CE55"/>
  <c r="CF55" s="1"/>
  <c r="CC55"/>
  <c r="CD55" s="1"/>
  <c r="CM54"/>
  <c r="CN54" s="1"/>
  <c r="CK54"/>
  <c r="CL54" s="1"/>
  <c r="CI54"/>
  <c r="CJ54" s="1"/>
  <c r="CG54"/>
  <c r="CH54" s="1"/>
  <c r="CE54"/>
  <c r="CF54" s="1"/>
  <c r="CC54"/>
  <c r="CD54" s="1"/>
  <c r="CM53"/>
  <c r="CN53" s="1"/>
  <c r="CK53"/>
  <c r="CL53" s="1"/>
  <c r="CI53"/>
  <c r="CJ53" s="1"/>
  <c r="CG53"/>
  <c r="CH53" s="1"/>
  <c r="CE53"/>
  <c r="CF53" s="1"/>
  <c r="CC53"/>
  <c r="CD53" s="1"/>
  <c r="CM52"/>
  <c r="CN52" s="1"/>
  <c r="CK52"/>
  <c r="CL52" s="1"/>
  <c r="CI52"/>
  <c r="CJ52" s="1"/>
  <c r="CG52"/>
  <c r="CH52" s="1"/>
  <c r="CE52"/>
  <c r="CF52" s="1"/>
  <c r="CC52"/>
  <c r="CD52" s="1"/>
  <c r="CM51"/>
  <c r="CN51" s="1"/>
  <c r="CK51"/>
  <c r="CL51" s="1"/>
  <c r="CI51"/>
  <c r="CJ51" s="1"/>
  <c r="CG51"/>
  <c r="CH51" s="1"/>
  <c r="CE51"/>
  <c r="CF51" s="1"/>
  <c r="CC51"/>
  <c r="CD51" s="1"/>
  <c r="CM50"/>
  <c r="CN50" s="1"/>
  <c r="CK50"/>
  <c r="CL50" s="1"/>
  <c r="CI50"/>
  <c r="CJ50" s="1"/>
  <c r="CG50"/>
  <c r="CH50" s="1"/>
  <c r="CE50"/>
  <c r="CF50" s="1"/>
  <c r="CC50"/>
  <c r="CD50" s="1"/>
  <c r="CM49"/>
  <c r="CN49" s="1"/>
  <c r="CK49"/>
  <c r="CL49" s="1"/>
  <c r="CI49"/>
  <c r="CJ49" s="1"/>
  <c r="CG49"/>
  <c r="CH49" s="1"/>
  <c r="CE49"/>
  <c r="CF49" s="1"/>
  <c r="CC49"/>
  <c r="CD49" s="1"/>
  <c r="CM48"/>
  <c r="CN48" s="1"/>
  <c r="CK48"/>
  <c r="CL48" s="1"/>
  <c r="CI48"/>
  <c r="CJ48" s="1"/>
  <c r="CG48"/>
  <c r="CH48" s="1"/>
  <c r="CE48"/>
  <c r="CF48" s="1"/>
  <c r="CC48"/>
  <c r="CD48" s="1"/>
  <c r="CM47"/>
  <c r="CN47" s="1"/>
  <c r="CK47"/>
  <c r="CL47" s="1"/>
  <c r="CI47"/>
  <c r="CJ47" s="1"/>
  <c r="CG47"/>
  <c r="CH47" s="1"/>
  <c r="CE47"/>
  <c r="CF47" s="1"/>
  <c r="CC47"/>
  <c r="CD47" s="1"/>
  <c r="CM46"/>
  <c r="CN46" s="1"/>
  <c r="CK46"/>
  <c r="CL46" s="1"/>
  <c r="CI46"/>
  <c r="CJ46" s="1"/>
  <c r="CG46"/>
  <c r="CH46" s="1"/>
  <c r="CE46"/>
  <c r="CF46" s="1"/>
  <c r="CC46"/>
  <c r="CD46" s="1"/>
  <c r="CM45"/>
  <c r="CN45" s="1"/>
  <c r="CK45"/>
  <c r="CL45" s="1"/>
  <c r="CI45"/>
  <c r="CJ45" s="1"/>
  <c r="CG45"/>
  <c r="CH45" s="1"/>
  <c r="CE45"/>
  <c r="CF45" s="1"/>
  <c r="CC45"/>
  <c r="CD45" s="1"/>
  <c r="CM44"/>
  <c r="CN44" s="1"/>
  <c r="CK44"/>
  <c r="CL44" s="1"/>
  <c r="CI44"/>
  <c r="CJ44" s="1"/>
  <c r="CG44"/>
  <c r="CH44" s="1"/>
  <c r="CE44"/>
  <c r="CF44" s="1"/>
  <c r="CC44"/>
  <c r="CD44" s="1"/>
  <c r="CM43"/>
  <c r="CN43" s="1"/>
  <c r="CK43"/>
  <c r="CL43" s="1"/>
  <c r="CI43"/>
  <c r="CJ43" s="1"/>
  <c r="CG43"/>
  <c r="CH43" s="1"/>
  <c r="CE43"/>
  <c r="CF43" s="1"/>
  <c r="CC43"/>
  <c r="CD43" s="1"/>
  <c r="CM42"/>
  <c r="CN42" s="1"/>
  <c r="CK42"/>
  <c r="CL42" s="1"/>
  <c r="CI42"/>
  <c r="CJ42" s="1"/>
  <c r="CG42"/>
  <c r="CH42" s="1"/>
  <c r="CE42"/>
  <c r="CF42" s="1"/>
  <c r="CC42"/>
  <c r="CD42" s="1"/>
  <c r="CM41"/>
  <c r="CN41" s="1"/>
  <c r="CK41"/>
  <c r="CL41" s="1"/>
  <c r="CI41"/>
  <c r="CJ41" s="1"/>
  <c r="CG41"/>
  <c r="CH41" s="1"/>
  <c r="CE41"/>
  <c r="CF41" s="1"/>
  <c r="CC41"/>
  <c r="CD41" s="1"/>
  <c r="CM40"/>
  <c r="CN40" s="1"/>
  <c r="CK40"/>
  <c r="CL40" s="1"/>
  <c r="CI40"/>
  <c r="CJ40" s="1"/>
  <c r="CG40"/>
  <c r="CH40" s="1"/>
  <c r="CE40"/>
  <c r="CF40" s="1"/>
  <c r="CC40"/>
  <c r="CD40" s="1"/>
  <c r="CM39"/>
  <c r="CN39" s="1"/>
  <c r="CK39"/>
  <c r="CL39" s="1"/>
  <c r="CI39"/>
  <c r="CJ39" s="1"/>
  <c r="CG39"/>
  <c r="CH39" s="1"/>
  <c r="CE39"/>
  <c r="CF39" s="1"/>
  <c r="CC39"/>
  <c r="CD39" s="1"/>
  <c r="CM38"/>
  <c r="CN38" s="1"/>
  <c r="CK38"/>
  <c r="CL38" s="1"/>
  <c r="CI38"/>
  <c r="CJ38" s="1"/>
  <c r="CG38"/>
  <c r="CH38" s="1"/>
  <c r="CE38"/>
  <c r="CF38" s="1"/>
  <c r="CC38"/>
  <c r="CD38" s="1"/>
  <c r="CM37"/>
  <c r="CN37" s="1"/>
  <c r="CK37"/>
  <c r="CL37" s="1"/>
  <c r="CI37"/>
  <c r="CJ37" s="1"/>
  <c r="CG37"/>
  <c r="CH37" s="1"/>
  <c r="CE37"/>
  <c r="CF37" s="1"/>
  <c r="CC37"/>
  <c r="CD37" s="1"/>
  <c r="CM36"/>
  <c r="CN36" s="1"/>
  <c r="CK36"/>
  <c r="CL36" s="1"/>
  <c r="CI36"/>
  <c r="CJ36" s="1"/>
  <c r="CG36"/>
  <c r="CH36" s="1"/>
  <c r="CE36"/>
  <c r="CF36" s="1"/>
  <c r="CC36"/>
  <c r="CD36" s="1"/>
  <c r="CM35"/>
  <c r="CN35" s="1"/>
  <c r="CK35"/>
  <c r="CL35" s="1"/>
  <c r="CI35"/>
  <c r="CJ35" s="1"/>
  <c r="CG35"/>
  <c r="CH35" s="1"/>
  <c r="CE35"/>
  <c r="CF35" s="1"/>
  <c r="CC35"/>
  <c r="CD35" s="1"/>
  <c r="CM34"/>
  <c r="CN34" s="1"/>
  <c r="CK34"/>
  <c r="CL34" s="1"/>
  <c r="CI34"/>
  <c r="CJ34" s="1"/>
  <c r="CG34"/>
  <c r="CH34" s="1"/>
  <c r="CE34"/>
  <c r="CF34" s="1"/>
  <c r="CC34"/>
  <c r="CD34" s="1"/>
  <c r="CM33"/>
  <c r="CN33" s="1"/>
  <c r="CK33"/>
  <c r="CL33" s="1"/>
  <c r="CI33"/>
  <c r="CJ33" s="1"/>
  <c r="CG33"/>
  <c r="CH33" s="1"/>
  <c r="CE33"/>
  <c r="CF33" s="1"/>
  <c r="CC33"/>
  <c r="CD33" s="1"/>
  <c r="CM32"/>
  <c r="CN32" s="1"/>
  <c r="CK32"/>
  <c r="CL32" s="1"/>
  <c r="CI32"/>
  <c r="CJ32" s="1"/>
  <c r="CG32"/>
  <c r="CH32" s="1"/>
  <c r="CE32"/>
  <c r="CF32" s="1"/>
  <c r="CC32"/>
  <c r="CD32" s="1"/>
  <c r="CM31"/>
  <c r="CN31" s="1"/>
  <c r="CK31"/>
  <c r="CL31" s="1"/>
  <c r="CI31"/>
  <c r="CJ31" s="1"/>
  <c r="CG31"/>
  <c r="CH31" s="1"/>
  <c r="CE31"/>
  <c r="CF31" s="1"/>
  <c r="CC31"/>
  <c r="CD31" s="1"/>
  <c r="CM30"/>
  <c r="CN30" s="1"/>
  <c r="CK30"/>
  <c r="CL30" s="1"/>
  <c r="CI30"/>
  <c r="CJ30" s="1"/>
  <c r="CG30"/>
  <c r="CH30" s="1"/>
  <c r="CE30"/>
  <c r="CF30" s="1"/>
  <c r="CC30"/>
  <c r="CD30" s="1"/>
  <c r="CM29"/>
  <c r="CN29" s="1"/>
  <c r="CK29"/>
  <c r="CL29" s="1"/>
  <c r="CI29"/>
  <c r="CJ29" s="1"/>
  <c r="CG29"/>
  <c r="CH29" s="1"/>
  <c r="CE29"/>
  <c r="CF29" s="1"/>
  <c r="CC29"/>
  <c r="CD29" s="1"/>
  <c r="CM28"/>
  <c r="CN28" s="1"/>
  <c r="CK28"/>
  <c r="CL28" s="1"/>
  <c r="CI28"/>
  <c r="CJ28" s="1"/>
  <c r="CG28"/>
  <c r="CH28" s="1"/>
  <c r="CE28"/>
  <c r="CF28" s="1"/>
  <c r="CC28"/>
  <c r="CD28" s="1"/>
  <c r="CM27"/>
  <c r="CN27" s="1"/>
  <c r="CK27"/>
  <c r="CL27" s="1"/>
  <c r="CI27"/>
  <c r="CJ27" s="1"/>
  <c r="CG27"/>
  <c r="CH27" s="1"/>
  <c r="CE27"/>
  <c r="CF27" s="1"/>
  <c r="CC27"/>
  <c r="CD27" s="1"/>
  <c r="CM26"/>
  <c r="CN26" s="1"/>
  <c r="CK26"/>
  <c r="CL26" s="1"/>
  <c r="CI26"/>
  <c r="CJ26" s="1"/>
  <c r="CG26"/>
  <c r="CH26" s="1"/>
  <c r="CE26"/>
  <c r="CF26" s="1"/>
  <c r="CC26"/>
  <c r="CD26" s="1"/>
  <c r="CM25"/>
  <c r="CN25" s="1"/>
  <c r="CK25"/>
  <c r="CL25" s="1"/>
  <c r="CI25"/>
  <c r="CJ25" s="1"/>
  <c r="CG25"/>
  <c r="CH25" s="1"/>
  <c r="CE25"/>
  <c r="CF25" s="1"/>
  <c r="CC25"/>
  <c r="CD25" s="1"/>
  <c r="CM24"/>
  <c r="CN24" s="1"/>
  <c r="CK24"/>
  <c r="CL24" s="1"/>
  <c r="CI24"/>
  <c r="CJ24" s="1"/>
  <c r="CG24"/>
  <c r="CH24" s="1"/>
  <c r="CE24"/>
  <c r="CF24" s="1"/>
  <c r="CC24"/>
  <c r="CD24" s="1"/>
  <c r="CM23"/>
  <c r="CN23" s="1"/>
  <c r="CK23"/>
  <c r="CL23" s="1"/>
  <c r="CI23"/>
  <c r="CJ23" s="1"/>
  <c r="CG23"/>
  <c r="CH23" s="1"/>
  <c r="CE23"/>
  <c r="CF23" s="1"/>
  <c r="CC23"/>
  <c r="CD23" s="1"/>
  <c r="CM22"/>
  <c r="CN22" s="1"/>
  <c r="CK22"/>
  <c r="CL22" s="1"/>
  <c r="CI22"/>
  <c r="CJ22" s="1"/>
  <c r="CG22"/>
  <c r="CH22" s="1"/>
  <c r="CE22"/>
  <c r="CF22" s="1"/>
  <c r="CC22"/>
  <c r="CD22" s="1"/>
  <c r="CM21"/>
  <c r="CN21" s="1"/>
  <c r="CK21"/>
  <c r="CL21" s="1"/>
  <c r="CI21"/>
  <c r="CJ21" s="1"/>
  <c r="CG21"/>
  <c r="CH21" s="1"/>
  <c r="CE21"/>
  <c r="CF21" s="1"/>
  <c r="CC21"/>
  <c r="CD21" s="1"/>
  <c r="CM20"/>
  <c r="CN20" s="1"/>
  <c r="CK20"/>
  <c r="CL20" s="1"/>
  <c r="CI20"/>
  <c r="CJ20" s="1"/>
  <c r="CG20"/>
  <c r="CH20" s="1"/>
  <c r="CE20"/>
  <c r="CF20" s="1"/>
  <c r="CC20"/>
  <c r="CD20" s="1"/>
  <c r="CM19"/>
  <c r="CN19" s="1"/>
  <c r="CK19"/>
  <c r="CL19" s="1"/>
  <c r="CI19"/>
  <c r="CJ19" s="1"/>
  <c r="CG19"/>
  <c r="CH19" s="1"/>
  <c r="CE19"/>
  <c r="CF19" s="1"/>
  <c r="CC19"/>
  <c r="CD19" s="1"/>
  <c r="CM18"/>
  <c r="CN18" s="1"/>
  <c r="CK18"/>
  <c r="CL18" s="1"/>
  <c r="CI18"/>
  <c r="CJ18" s="1"/>
  <c r="CG18"/>
  <c r="CH18" s="1"/>
  <c r="CE18"/>
  <c r="CF18" s="1"/>
  <c r="CC18"/>
  <c r="CD18" s="1"/>
  <c r="CM17"/>
  <c r="CN17" s="1"/>
  <c r="CK17"/>
  <c r="CL17" s="1"/>
  <c r="CI17"/>
  <c r="CJ17" s="1"/>
  <c r="CG17"/>
  <c r="CH17" s="1"/>
  <c r="CE17"/>
  <c r="CF17" s="1"/>
  <c r="CC17"/>
  <c r="CD17" s="1"/>
  <c r="CM16"/>
  <c r="CN16" s="1"/>
  <c r="CK16"/>
  <c r="CL16" s="1"/>
  <c r="CI16"/>
  <c r="CJ16" s="1"/>
  <c r="CG16"/>
  <c r="CH16" s="1"/>
  <c r="CE16"/>
  <c r="CF16" s="1"/>
  <c r="CC16"/>
  <c r="CD16" s="1"/>
  <c r="CM15"/>
  <c r="CN15" s="1"/>
  <c r="CK15"/>
  <c r="CL15" s="1"/>
  <c r="CI15"/>
  <c r="CJ15" s="1"/>
  <c r="CG15"/>
  <c r="CH15" s="1"/>
  <c r="CE15"/>
  <c r="CF15" s="1"/>
  <c r="CC15"/>
  <c r="CD15" s="1"/>
  <c r="CM14"/>
  <c r="CN14" s="1"/>
  <c r="CK14"/>
  <c r="CL14" s="1"/>
  <c r="CI14"/>
  <c r="CJ14" s="1"/>
  <c r="CG14"/>
  <c r="CH14" s="1"/>
  <c r="CE14"/>
  <c r="CF14" s="1"/>
  <c r="CC14"/>
  <c r="CD14" s="1"/>
  <c r="CM13"/>
  <c r="CN13" s="1"/>
  <c r="CK13"/>
  <c r="CL13" s="1"/>
  <c r="CI13"/>
  <c r="CJ13" s="1"/>
  <c r="CG13"/>
  <c r="CH13" s="1"/>
  <c r="CE13"/>
  <c r="CF13" s="1"/>
  <c r="CC13"/>
  <c r="CD13" s="1"/>
  <c r="CM12"/>
  <c r="CN12" s="1"/>
  <c r="CK12"/>
  <c r="CL12" s="1"/>
  <c r="CI12"/>
  <c r="CJ12" s="1"/>
  <c r="CG12"/>
  <c r="CH12" s="1"/>
  <c r="CE12"/>
  <c r="CF12" s="1"/>
  <c r="CC12"/>
  <c r="CD12" s="1"/>
  <c r="CM11"/>
  <c r="CN11" s="1"/>
  <c r="CK11"/>
  <c r="CL11" s="1"/>
  <c r="CI11"/>
  <c r="CJ11" s="1"/>
  <c r="CG11"/>
  <c r="CH11" s="1"/>
  <c r="CE11"/>
  <c r="CF11" s="1"/>
  <c r="CC11"/>
  <c r="CD11" s="1"/>
  <c r="CM10"/>
  <c r="CN10" s="1"/>
  <c r="CK10"/>
  <c r="CL10" s="1"/>
  <c r="CI10"/>
  <c r="CJ10" s="1"/>
  <c r="CG10"/>
  <c r="CH10" s="1"/>
  <c r="CE10"/>
  <c r="CF10" s="1"/>
  <c r="CC10"/>
  <c r="CD10" s="1"/>
  <c r="CM9"/>
  <c r="CN9" s="1"/>
  <c r="CK9"/>
  <c r="CL9" s="1"/>
  <c r="CI9"/>
  <c r="CJ9" s="1"/>
  <c r="CG9"/>
  <c r="CH9" s="1"/>
  <c r="CE9"/>
  <c r="CF9" s="1"/>
  <c r="CC9"/>
  <c r="CD9" s="1"/>
  <c r="CM8"/>
  <c r="CN8" s="1"/>
  <c r="CK8"/>
  <c r="CL8" s="1"/>
  <c r="CI8"/>
  <c r="CJ8" s="1"/>
  <c r="CG8"/>
  <c r="CH8" s="1"/>
  <c r="CE8"/>
  <c r="CF8" s="1"/>
  <c r="CC8"/>
  <c r="CD8" s="1"/>
  <c r="CM7"/>
  <c r="CN7" s="1"/>
  <c r="CK7"/>
  <c r="CL7" s="1"/>
  <c r="CI7"/>
  <c r="CJ7" s="1"/>
  <c r="CG7"/>
  <c r="CH7" s="1"/>
  <c r="CE7"/>
  <c r="CF7" s="1"/>
  <c r="CC7"/>
  <c r="CD7" s="1"/>
  <c r="CR6"/>
  <c r="CR5"/>
  <c r="CM5"/>
  <c r="CK5"/>
  <c r="CI5"/>
  <c r="CG5"/>
  <c r="CE5"/>
  <c r="CC5"/>
  <c r="CR4"/>
  <c r="CU3"/>
  <c r="CR3"/>
  <c r="CU2"/>
  <c r="CR2"/>
  <c r="CU1"/>
  <c r="CR1"/>
  <c r="CO407" i="10"/>
  <c r="CP407" s="1"/>
  <c r="CM407"/>
  <c r="CN407" s="1"/>
  <c r="CK407"/>
  <c r="CL407" s="1"/>
  <c r="CI407"/>
  <c r="CJ407" s="1"/>
  <c r="CG407"/>
  <c r="CH407" s="1"/>
  <c r="CE407"/>
  <c r="CF407" s="1"/>
  <c r="CC407"/>
  <c r="CD407" s="1"/>
  <c r="CO406"/>
  <c r="CP406" s="1"/>
  <c r="CM406"/>
  <c r="CN406" s="1"/>
  <c r="CK406"/>
  <c r="CL406" s="1"/>
  <c r="CI406"/>
  <c r="CJ406" s="1"/>
  <c r="CG406"/>
  <c r="CH406" s="1"/>
  <c r="CE406"/>
  <c r="CF406" s="1"/>
  <c r="CC406"/>
  <c r="CD406" s="1"/>
  <c r="CO405"/>
  <c r="CP405" s="1"/>
  <c r="CM405"/>
  <c r="CN405" s="1"/>
  <c r="CK405"/>
  <c r="CL405" s="1"/>
  <c r="CI405"/>
  <c r="CJ405" s="1"/>
  <c r="CG405"/>
  <c r="CH405" s="1"/>
  <c r="CE405"/>
  <c r="CF405" s="1"/>
  <c r="CC405"/>
  <c r="CD405" s="1"/>
  <c r="CO404"/>
  <c r="CP404" s="1"/>
  <c r="CM404"/>
  <c r="CN404" s="1"/>
  <c r="CK404"/>
  <c r="CL404" s="1"/>
  <c r="CI404"/>
  <c r="CJ404" s="1"/>
  <c r="CG404"/>
  <c r="CH404" s="1"/>
  <c r="CE404"/>
  <c r="CF404" s="1"/>
  <c r="CC404"/>
  <c r="CD404" s="1"/>
  <c r="CO403"/>
  <c r="CP403" s="1"/>
  <c r="CM403"/>
  <c r="CN403" s="1"/>
  <c r="CK403"/>
  <c r="CL403" s="1"/>
  <c r="CI403"/>
  <c r="CJ403" s="1"/>
  <c r="CG403"/>
  <c r="CH403" s="1"/>
  <c r="CE403"/>
  <c r="CF403" s="1"/>
  <c r="CC403"/>
  <c r="CD403" s="1"/>
  <c r="CO402"/>
  <c r="CP402" s="1"/>
  <c r="CM402"/>
  <c r="CN402" s="1"/>
  <c r="CK402"/>
  <c r="CL402" s="1"/>
  <c r="CI402"/>
  <c r="CJ402" s="1"/>
  <c r="CG402"/>
  <c r="CH402" s="1"/>
  <c r="CE402"/>
  <c r="CF402" s="1"/>
  <c r="CC402"/>
  <c r="CD402" s="1"/>
  <c r="CO401"/>
  <c r="CP401" s="1"/>
  <c r="CM401"/>
  <c r="CN401" s="1"/>
  <c r="CK401"/>
  <c r="CL401" s="1"/>
  <c r="CI401"/>
  <c r="CJ401" s="1"/>
  <c r="CG401"/>
  <c r="CH401" s="1"/>
  <c r="CE401"/>
  <c r="CF401" s="1"/>
  <c r="CC401"/>
  <c r="CD401" s="1"/>
  <c r="CO400"/>
  <c r="CP400" s="1"/>
  <c r="CM400"/>
  <c r="CN400" s="1"/>
  <c r="CK400"/>
  <c r="CL400" s="1"/>
  <c r="CI400"/>
  <c r="CJ400" s="1"/>
  <c r="CG400"/>
  <c r="CH400" s="1"/>
  <c r="CE400"/>
  <c r="CF400" s="1"/>
  <c r="CC400"/>
  <c r="CD400" s="1"/>
  <c r="CO399"/>
  <c r="CP399" s="1"/>
  <c r="CM399"/>
  <c r="CN399" s="1"/>
  <c r="CK399"/>
  <c r="CL399" s="1"/>
  <c r="CI399"/>
  <c r="CJ399" s="1"/>
  <c r="CG399"/>
  <c r="CH399" s="1"/>
  <c r="CE399"/>
  <c r="CF399" s="1"/>
  <c r="CC399"/>
  <c r="CD399" s="1"/>
  <c r="CO398"/>
  <c r="CP398" s="1"/>
  <c r="CM398"/>
  <c r="CN398" s="1"/>
  <c r="CK398"/>
  <c r="CL398" s="1"/>
  <c r="CI398"/>
  <c r="CJ398" s="1"/>
  <c r="CG398"/>
  <c r="CH398" s="1"/>
  <c r="CE398"/>
  <c r="CF398" s="1"/>
  <c r="CC398"/>
  <c r="CD398" s="1"/>
  <c r="CO397"/>
  <c r="CP397" s="1"/>
  <c r="CM397"/>
  <c r="CN397" s="1"/>
  <c r="CK397"/>
  <c r="CL397" s="1"/>
  <c r="CI397"/>
  <c r="CJ397" s="1"/>
  <c r="CG397"/>
  <c r="CH397" s="1"/>
  <c r="CE397"/>
  <c r="CF397" s="1"/>
  <c r="CC397"/>
  <c r="CD397" s="1"/>
  <c r="CO396"/>
  <c r="CP396" s="1"/>
  <c r="CM396"/>
  <c r="CN396" s="1"/>
  <c r="CK396"/>
  <c r="CL396" s="1"/>
  <c r="CI396"/>
  <c r="CJ396" s="1"/>
  <c r="CG396"/>
  <c r="CH396" s="1"/>
  <c r="CE396"/>
  <c r="CF396" s="1"/>
  <c r="CC396"/>
  <c r="CD396" s="1"/>
  <c r="CO395"/>
  <c r="CP395" s="1"/>
  <c r="CM395"/>
  <c r="CN395" s="1"/>
  <c r="CK395"/>
  <c r="CL395" s="1"/>
  <c r="CI395"/>
  <c r="CJ395" s="1"/>
  <c r="CG395"/>
  <c r="CH395" s="1"/>
  <c r="CE395"/>
  <c r="CF395" s="1"/>
  <c r="CC395"/>
  <c r="CD395" s="1"/>
  <c r="CO394"/>
  <c r="CP394" s="1"/>
  <c r="CM394"/>
  <c r="CN394" s="1"/>
  <c r="CK394"/>
  <c r="CL394" s="1"/>
  <c r="CI394"/>
  <c r="CJ394" s="1"/>
  <c r="CG394"/>
  <c r="CH394" s="1"/>
  <c r="CE394"/>
  <c r="CF394" s="1"/>
  <c r="CC394"/>
  <c r="CD394" s="1"/>
  <c r="CO393"/>
  <c r="CP393" s="1"/>
  <c r="CM393"/>
  <c r="CN393" s="1"/>
  <c r="CK393"/>
  <c r="CL393" s="1"/>
  <c r="CI393"/>
  <c r="CJ393" s="1"/>
  <c r="CG393"/>
  <c r="CH393" s="1"/>
  <c r="CE393"/>
  <c r="CF393" s="1"/>
  <c r="CC393"/>
  <c r="CD393" s="1"/>
  <c r="CO392"/>
  <c r="CP392" s="1"/>
  <c r="CM392"/>
  <c r="CN392" s="1"/>
  <c r="CK392"/>
  <c r="CL392" s="1"/>
  <c r="CI392"/>
  <c r="CJ392" s="1"/>
  <c r="CG392"/>
  <c r="CH392" s="1"/>
  <c r="CE392"/>
  <c r="CF392" s="1"/>
  <c r="CC392"/>
  <c r="CD392" s="1"/>
  <c r="CO391"/>
  <c r="CP391" s="1"/>
  <c r="CM391"/>
  <c r="CN391" s="1"/>
  <c r="CK391"/>
  <c r="CL391" s="1"/>
  <c r="CI391"/>
  <c r="CJ391" s="1"/>
  <c r="CG391"/>
  <c r="CH391" s="1"/>
  <c r="CE391"/>
  <c r="CF391" s="1"/>
  <c r="CC391"/>
  <c r="CD391" s="1"/>
  <c r="CO390"/>
  <c r="CP390" s="1"/>
  <c r="CM390"/>
  <c r="CN390" s="1"/>
  <c r="CK390"/>
  <c r="CL390" s="1"/>
  <c r="CI390"/>
  <c r="CJ390" s="1"/>
  <c r="CG390"/>
  <c r="CH390" s="1"/>
  <c r="CE390"/>
  <c r="CF390" s="1"/>
  <c r="CC390"/>
  <c r="CD390" s="1"/>
  <c r="CO389"/>
  <c r="CP389" s="1"/>
  <c r="CM389"/>
  <c r="CN389" s="1"/>
  <c r="CK389"/>
  <c r="CL389" s="1"/>
  <c r="CI389"/>
  <c r="CJ389" s="1"/>
  <c r="CG389"/>
  <c r="CH389" s="1"/>
  <c r="CE389"/>
  <c r="CF389" s="1"/>
  <c r="CC389"/>
  <c r="CD389" s="1"/>
  <c r="CO388"/>
  <c r="CP388" s="1"/>
  <c r="CM388"/>
  <c r="CN388" s="1"/>
  <c r="CK388"/>
  <c r="CL388" s="1"/>
  <c r="CI388"/>
  <c r="CJ388" s="1"/>
  <c r="CG388"/>
  <c r="CH388" s="1"/>
  <c r="CE388"/>
  <c r="CF388" s="1"/>
  <c r="CC388"/>
  <c r="CD388" s="1"/>
  <c r="CO387"/>
  <c r="CP387" s="1"/>
  <c r="CM387"/>
  <c r="CN387" s="1"/>
  <c r="CK387"/>
  <c r="CL387" s="1"/>
  <c r="CI387"/>
  <c r="CJ387" s="1"/>
  <c r="CG387"/>
  <c r="CH387" s="1"/>
  <c r="CE387"/>
  <c r="CF387" s="1"/>
  <c r="CC387"/>
  <c r="CD387" s="1"/>
  <c r="CO386"/>
  <c r="CP386" s="1"/>
  <c r="CM386"/>
  <c r="CN386" s="1"/>
  <c r="CK386"/>
  <c r="CL386" s="1"/>
  <c r="CI386"/>
  <c r="CJ386" s="1"/>
  <c r="CG386"/>
  <c r="CH386" s="1"/>
  <c r="CE386"/>
  <c r="CF386" s="1"/>
  <c r="CC386"/>
  <c r="CD386" s="1"/>
  <c r="CO385"/>
  <c r="CP385" s="1"/>
  <c r="CM385"/>
  <c r="CN385" s="1"/>
  <c r="CK385"/>
  <c r="CL385" s="1"/>
  <c r="CI385"/>
  <c r="CJ385" s="1"/>
  <c r="CG385"/>
  <c r="CH385" s="1"/>
  <c r="CE385"/>
  <c r="CF385" s="1"/>
  <c r="CC385"/>
  <c r="CD385" s="1"/>
  <c r="CO384"/>
  <c r="CP384" s="1"/>
  <c r="CM384"/>
  <c r="CN384" s="1"/>
  <c r="CK384"/>
  <c r="CL384" s="1"/>
  <c r="CI384"/>
  <c r="CJ384" s="1"/>
  <c r="CG384"/>
  <c r="CH384" s="1"/>
  <c r="CE384"/>
  <c r="CF384" s="1"/>
  <c r="CC384"/>
  <c r="CD384" s="1"/>
  <c r="CO383"/>
  <c r="CP383" s="1"/>
  <c r="CM383"/>
  <c r="CN383" s="1"/>
  <c r="CK383"/>
  <c r="CL383" s="1"/>
  <c r="CI383"/>
  <c r="CJ383" s="1"/>
  <c r="CG383"/>
  <c r="CH383" s="1"/>
  <c r="CE383"/>
  <c r="CF383" s="1"/>
  <c r="CC383"/>
  <c r="CD383" s="1"/>
  <c r="CO382"/>
  <c r="CP382" s="1"/>
  <c r="CM382"/>
  <c r="CN382" s="1"/>
  <c r="CK382"/>
  <c r="CL382" s="1"/>
  <c r="CI382"/>
  <c r="CJ382" s="1"/>
  <c r="CG382"/>
  <c r="CH382" s="1"/>
  <c r="CE382"/>
  <c r="CF382" s="1"/>
  <c r="CC382"/>
  <c r="CD382" s="1"/>
  <c r="CO381"/>
  <c r="CP381" s="1"/>
  <c r="CM381"/>
  <c r="CN381" s="1"/>
  <c r="CK381"/>
  <c r="CL381" s="1"/>
  <c r="CI381"/>
  <c r="CJ381" s="1"/>
  <c r="CG381"/>
  <c r="CH381" s="1"/>
  <c r="CE381"/>
  <c r="CF381" s="1"/>
  <c r="CC381"/>
  <c r="CD381" s="1"/>
  <c r="CO380"/>
  <c r="CP380" s="1"/>
  <c r="CM380"/>
  <c r="CN380" s="1"/>
  <c r="CK380"/>
  <c r="CL380" s="1"/>
  <c r="CI380"/>
  <c r="CJ380" s="1"/>
  <c r="CG380"/>
  <c r="CH380" s="1"/>
  <c r="CE380"/>
  <c r="CF380" s="1"/>
  <c r="CC380"/>
  <c r="CD380" s="1"/>
  <c r="CO379"/>
  <c r="CP379" s="1"/>
  <c r="CM379"/>
  <c r="CN379" s="1"/>
  <c r="CK379"/>
  <c r="CL379" s="1"/>
  <c r="CI379"/>
  <c r="CJ379" s="1"/>
  <c r="CG379"/>
  <c r="CH379" s="1"/>
  <c r="CE379"/>
  <c r="CF379" s="1"/>
  <c r="CC379"/>
  <c r="CD379" s="1"/>
  <c r="CO378"/>
  <c r="CP378" s="1"/>
  <c r="CM378"/>
  <c r="CN378" s="1"/>
  <c r="CK378"/>
  <c r="CL378" s="1"/>
  <c r="CI378"/>
  <c r="CJ378" s="1"/>
  <c r="CG378"/>
  <c r="CH378" s="1"/>
  <c r="CE378"/>
  <c r="CF378" s="1"/>
  <c r="CC378"/>
  <c r="CD378" s="1"/>
  <c r="CO377"/>
  <c r="CP377" s="1"/>
  <c r="CM377"/>
  <c r="CN377" s="1"/>
  <c r="CK377"/>
  <c r="CL377" s="1"/>
  <c r="CI377"/>
  <c r="CJ377" s="1"/>
  <c r="CG377"/>
  <c r="CH377" s="1"/>
  <c r="CE377"/>
  <c r="CF377" s="1"/>
  <c r="CC377"/>
  <c r="CD377" s="1"/>
  <c r="CO376"/>
  <c r="CP376" s="1"/>
  <c r="CM376"/>
  <c r="CN376" s="1"/>
  <c r="CK376"/>
  <c r="CL376" s="1"/>
  <c r="CI376"/>
  <c r="CJ376" s="1"/>
  <c r="CG376"/>
  <c r="CH376" s="1"/>
  <c r="CE376"/>
  <c r="CF376" s="1"/>
  <c r="CC376"/>
  <c r="CD376" s="1"/>
  <c r="CO375"/>
  <c r="CP375" s="1"/>
  <c r="CM375"/>
  <c r="CN375" s="1"/>
  <c r="CK375"/>
  <c r="CL375" s="1"/>
  <c r="CI375"/>
  <c r="CJ375" s="1"/>
  <c r="CG375"/>
  <c r="CH375" s="1"/>
  <c r="CE375"/>
  <c r="CF375" s="1"/>
  <c r="CC375"/>
  <c r="CD375" s="1"/>
  <c r="CO374"/>
  <c r="CP374" s="1"/>
  <c r="CM374"/>
  <c r="CN374" s="1"/>
  <c r="CK374"/>
  <c r="CL374" s="1"/>
  <c r="CI374"/>
  <c r="CJ374" s="1"/>
  <c r="CG374"/>
  <c r="CH374" s="1"/>
  <c r="CE374"/>
  <c r="CF374" s="1"/>
  <c r="CC374"/>
  <c r="CD374" s="1"/>
  <c r="CO373"/>
  <c r="CP373" s="1"/>
  <c r="CM373"/>
  <c r="CN373" s="1"/>
  <c r="CK373"/>
  <c r="CL373" s="1"/>
  <c r="CI373"/>
  <c r="CJ373" s="1"/>
  <c r="CG373"/>
  <c r="CH373" s="1"/>
  <c r="CE373"/>
  <c r="CF373" s="1"/>
  <c r="CC373"/>
  <c r="CD373" s="1"/>
  <c r="CO372"/>
  <c r="CP372" s="1"/>
  <c r="CM372"/>
  <c r="CN372" s="1"/>
  <c r="CK372"/>
  <c r="CL372" s="1"/>
  <c r="CI372"/>
  <c r="CJ372" s="1"/>
  <c r="CG372"/>
  <c r="CH372" s="1"/>
  <c r="CE372"/>
  <c r="CF372" s="1"/>
  <c r="CC372"/>
  <c r="CD372" s="1"/>
  <c r="CO371"/>
  <c r="CP371" s="1"/>
  <c r="CM371"/>
  <c r="CN371" s="1"/>
  <c r="CK371"/>
  <c r="CL371" s="1"/>
  <c r="CI371"/>
  <c r="CJ371" s="1"/>
  <c r="CG371"/>
  <c r="CH371" s="1"/>
  <c r="CE371"/>
  <c r="CF371" s="1"/>
  <c r="CC371"/>
  <c r="CD371" s="1"/>
  <c r="CO370"/>
  <c r="CP370" s="1"/>
  <c r="CM370"/>
  <c r="CN370" s="1"/>
  <c r="CK370"/>
  <c r="CL370" s="1"/>
  <c r="CI370"/>
  <c r="CJ370" s="1"/>
  <c r="CG370"/>
  <c r="CH370" s="1"/>
  <c r="CE370"/>
  <c r="CF370" s="1"/>
  <c r="CC370"/>
  <c r="CD370" s="1"/>
  <c r="CO369"/>
  <c r="CP369" s="1"/>
  <c r="CM369"/>
  <c r="CN369" s="1"/>
  <c r="CK369"/>
  <c r="CL369" s="1"/>
  <c r="CI369"/>
  <c r="CJ369" s="1"/>
  <c r="CG369"/>
  <c r="CH369" s="1"/>
  <c r="CE369"/>
  <c r="CF369" s="1"/>
  <c r="CC369"/>
  <c r="CD369" s="1"/>
  <c r="CO368"/>
  <c r="CP368" s="1"/>
  <c r="CM368"/>
  <c r="CN368" s="1"/>
  <c r="CK368"/>
  <c r="CL368" s="1"/>
  <c r="CI368"/>
  <c r="CJ368" s="1"/>
  <c r="CG368"/>
  <c r="CH368" s="1"/>
  <c r="CE368"/>
  <c r="CF368" s="1"/>
  <c r="CC368"/>
  <c r="CD368" s="1"/>
  <c r="CO367"/>
  <c r="CP367" s="1"/>
  <c r="CM367"/>
  <c r="CN367" s="1"/>
  <c r="CK367"/>
  <c r="CL367" s="1"/>
  <c r="CI367"/>
  <c r="CJ367" s="1"/>
  <c r="CG367"/>
  <c r="CH367" s="1"/>
  <c r="CE367"/>
  <c r="CF367" s="1"/>
  <c r="CC367"/>
  <c r="CD367" s="1"/>
  <c r="CO366"/>
  <c r="CP366" s="1"/>
  <c r="CM366"/>
  <c r="CN366" s="1"/>
  <c r="CK366"/>
  <c r="CL366" s="1"/>
  <c r="CI366"/>
  <c r="CJ366" s="1"/>
  <c r="CG366"/>
  <c r="CH366" s="1"/>
  <c r="CE366"/>
  <c r="CF366" s="1"/>
  <c r="CC366"/>
  <c r="CD366" s="1"/>
  <c r="CO365"/>
  <c r="CP365" s="1"/>
  <c r="CM365"/>
  <c r="CN365" s="1"/>
  <c r="CK365"/>
  <c r="CL365" s="1"/>
  <c r="CI365"/>
  <c r="CJ365" s="1"/>
  <c r="CG365"/>
  <c r="CH365" s="1"/>
  <c r="CE365"/>
  <c r="CF365" s="1"/>
  <c r="CC365"/>
  <c r="CD365" s="1"/>
  <c r="CO364"/>
  <c r="CP364" s="1"/>
  <c r="CM364"/>
  <c r="CN364" s="1"/>
  <c r="CK364"/>
  <c r="CL364" s="1"/>
  <c r="CI364"/>
  <c r="CJ364" s="1"/>
  <c r="CG364"/>
  <c r="CH364" s="1"/>
  <c r="CE364"/>
  <c r="CF364" s="1"/>
  <c r="CC364"/>
  <c r="CD364" s="1"/>
  <c r="CO363"/>
  <c r="CP363" s="1"/>
  <c r="CM363"/>
  <c r="CN363" s="1"/>
  <c r="CK363"/>
  <c r="CL363" s="1"/>
  <c r="CI363"/>
  <c r="CJ363" s="1"/>
  <c r="CG363"/>
  <c r="CH363" s="1"/>
  <c r="CE363"/>
  <c r="CF363" s="1"/>
  <c r="CC363"/>
  <c r="CD363" s="1"/>
  <c r="CO362"/>
  <c r="CP362" s="1"/>
  <c r="CM362"/>
  <c r="CN362" s="1"/>
  <c r="CK362"/>
  <c r="CL362" s="1"/>
  <c r="CI362"/>
  <c r="CJ362" s="1"/>
  <c r="CG362"/>
  <c r="CH362" s="1"/>
  <c r="CE362"/>
  <c r="CF362" s="1"/>
  <c r="CC362"/>
  <c r="CD362" s="1"/>
  <c r="CO361"/>
  <c r="CP361" s="1"/>
  <c r="CM361"/>
  <c r="CN361" s="1"/>
  <c r="CK361"/>
  <c r="CL361" s="1"/>
  <c r="CI361"/>
  <c r="CJ361" s="1"/>
  <c r="CG361"/>
  <c r="CH361" s="1"/>
  <c r="CE361"/>
  <c r="CF361" s="1"/>
  <c r="CC361"/>
  <c r="CD361" s="1"/>
  <c r="CO360"/>
  <c r="CP360" s="1"/>
  <c r="CM360"/>
  <c r="CN360" s="1"/>
  <c r="CK360"/>
  <c r="CL360" s="1"/>
  <c r="CI360"/>
  <c r="CJ360" s="1"/>
  <c r="CG360"/>
  <c r="CH360" s="1"/>
  <c r="CE360"/>
  <c r="CF360" s="1"/>
  <c r="CC360"/>
  <c r="CD360" s="1"/>
  <c r="CO359"/>
  <c r="CP359" s="1"/>
  <c r="CM359"/>
  <c r="CN359" s="1"/>
  <c r="CK359"/>
  <c r="CL359" s="1"/>
  <c r="CI359"/>
  <c r="CJ359" s="1"/>
  <c r="CG359"/>
  <c r="CH359" s="1"/>
  <c r="CE359"/>
  <c r="CF359" s="1"/>
  <c r="CC359"/>
  <c r="CD359" s="1"/>
  <c r="CO358"/>
  <c r="CP358" s="1"/>
  <c r="CM358"/>
  <c r="CN358" s="1"/>
  <c r="CK358"/>
  <c r="CL358" s="1"/>
  <c r="CI358"/>
  <c r="CJ358" s="1"/>
  <c r="CG358"/>
  <c r="CH358" s="1"/>
  <c r="CE358"/>
  <c r="CF358" s="1"/>
  <c r="CC358"/>
  <c r="CD358" s="1"/>
  <c r="CO357"/>
  <c r="CP357" s="1"/>
  <c r="CM357"/>
  <c r="CN357" s="1"/>
  <c r="CK357"/>
  <c r="CL357" s="1"/>
  <c r="CI357"/>
  <c r="CJ357" s="1"/>
  <c r="CG357"/>
  <c r="CH357" s="1"/>
  <c r="CE357"/>
  <c r="CF357" s="1"/>
  <c r="CC357"/>
  <c r="CD357" s="1"/>
  <c r="CO356"/>
  <c r="CP356" s="1"/>
  <c r="CM356"/>
  <c r="CN356" s="1"/>
  <c r="CK356"/>
  <c r="CL356" s="1"/>
  <c r="CI356"/>
  <c r="CJ356" s="1"/>
  <c r="CG356"/>
  <c r="CH356" s="1"/>
  <c r="CE356"/>
  <c r="CF356" s="1"/>
  <c r="CC356"/>
  <c r="CD356" s="1"/>
  <c r="CO355"/>
  <c r="CP355" s="1"/>
  <c r="CM355"/>
  <c r="CN355" s="1"/>
  <c r="CK355"/>
  <c r="CL355" s="1"/>
  <c r="CI355"/>
  <c r="CJ355" s="1"/>
  <c r="CG355"/>
  <c r="CH355" s="1"/>
  <c r="CE355"/>
  <c r="CF355" s="1"/>
  <c r="CC355"/>
  <c r="CD355" s="1"/>
  <c r="CO354"/>
  <c r="CP354" s="1"/>
  <c r="CM354"/>
  <c r="CN354" s="1"/>
  <c r="CK354"/>
  <c r="CL354" s="1"/>
  <c r="CI354"/>
  <c r="CJ354" s="1"/>
  <c r="CG354"/>
  <c r="CH354" s="1"/>
  <c r="CE354"/>
  <c r="CF354" s="1"/>
  <c r="CC354"/>
  <c r="CD354" s="1"/>
  <c r="CO353"/>
  <c r="CP353" s="1"/>
  <c r="CM353"/>
  <c r="CN353" s="1"/>
  <c r="CK353"/>
  <c r="CL353" s="1"/>
  <c r="CI353"/>
  <c r="CJ353" s="1"/>
  <c r="CG353"/>
  <c r="CH353" s="1"/>
  <c r="CE353"/>
  <c r="CF353" s="1"/>
  <c r="CC353"/>
  <c r="CD353" s="1"/>
  <c r="CO352"/>
  <c r="CP352" s="1"/>
  <c r="CM352"/>
  <c r="CN352" s="1"/>
  <c r="CK352"/>
  <c r="CL352" s="1"/>
  <c r="CI352"/>
  <c r="CJ352" s="1"/>
  <c r="CG352"/>
  <c r="CH352" s="1"/>
  <c r="CE352"/>
  <c r="CF352" s="1"/>
  <c r="CC352"/>
  <c r="CD352" s="1"/>
  <c r="CO351"/>
  <c r="CP351" s="1"/>
  <c r="CM351"/>
  <c r="CN351" s="1"/>
  <c r="CK351"/>
  <c r="CL351" s="1"/>
  <c r="CI351"/>
  <c r="CJ351" s="1"/>
  <c r="CG351"/>
  <c r="CH351" s="1"/>
  <c r="CE351"/>
  <c r="CF351" s="1"/>
  <c r="CC351"/>
  <c r="CD351" s="1"/>
  <c r="CO350"/>
  <c r="CP350" s="1"/>
  <c r="CM350"/>
  <c r="CN350" s="1"/>
  <c r="CK350"/>
  <c r="CL350" s="1"/>
  <c r="CI350"/>
  <c r="CJ350" s="1"/>
  <c r="CG350"/>
  <c r="CH350" s="1"/>
  <c r="CE350"/>
  <c r="CF350" s="1"/>
  <c r="CC350"/>
  <c r="CD350" s="1"/>
  <c r="CO349"/>
  <c r="CP349" s="1"/>
  <c r="CM349"/>
  <c r="CN349" s="1"/>
  <c r="CK349"/>
  <c r="CL349" s="1"/>
  <c r="CI349"/>
  <c r="CJ349" s="1"/>
  <c r="CG349"/>
  <c r="CH349" s="1"/>
  <c r="CE349"/>
  <c r="CF349" s="1"/>
  <c r="CC349"/>
  <c r="CD349" s="1"/>
  <c r="CO348"/>
  <c r="CP348" s="1"/>
  <c r="CM348"/>
  <c r="CN348" s="1"/>
  <c r="CK348"/>
  <c r="CL348" s="1"/>
  <c r="CI348"/>
  <c r="CJ348" s="1"/>
  <c r="CG348"/>
  <c r="CH348" s="1"/>
  <c r="CE348"/>
  <c r="CF348" s="1"/>
  <c r="CC348"/>
  <c r="CD348" s="1"/>
  <c r="CO347"/>
  <c r="CP347" s="1"/>
  <c r="CM347"/>
  <c r="CN347" s="1"/>
  <c r="CK347"/>
  <c r="CL347" s="1"/>
  <c r="CI347"/>
  <c r="CJ347" s="1"/>
  <c r="CG347"/>
  <c r="CH347" s="1"/>
  <c r="CE347"/>
  <c r="CF347" s="1"/>
  <c r="CC347"/>
  <c r="CD347" s="1"/>
  <c r="CO346"/>
  <c r="CP346" s="1"/>
  <c r="CM346"/>
  <c r="CN346" s="1"/>
  <c r="CK346"/>
  <c r="CL346" s="1"/>
  <c r="CI346"/>
  <c r="CJ346" s="1"/>
  <c r="CG346"/>
  <c r="CH346" s="1"/>
  <c r="CE346"/>
  <c r="CF346" s="1"/>
  <c r="CC346"/>
  <c r="CD346" s="1"/>
  <c r="CO345"/>
  <c r="CP345" s="1"/>
  <c r="CM345"/>
  <c r="CN345" s="1"/>
  <c r="CK345"/>
  <c r="CL345" s="1"/>
  <c r="CI345"/>
  <c r="CJ345" s="1"/>
  <c r="CG345"/>
  <c r="CH345" s="1"/>
  <c r="CE345"/>
  <c r="CF345" s="1"/>
  <c r="CC345"/>
  <c r="CD345" s="1"/>
  <c r="CO344"/>
  <c r="CP344" s="1"/>
  <c r="CM344"/>
  <c r="CN344" s="1"/>
  <c r="CK344"/>
  <c r="CL344" s="1"/>
  <c r="CI344"/>
  <c r="CJ344" s="1"/>
  <c r="CG344"/>
  <c r="CH344" s="1"/>
  <c r="CE344"/>
  <c r="CF344" s="1"/>
  <c r="CC344"/>
  <c r="CD344" s="1"/>
  <c r="CO343"/>
  <c r="CP343" s="1"/>
  <c r="CM343"/>
  <c r="CN343" s="1"/>
  <c r="CK343"/>
  <c r="CL343" s="1"/>
  <c r="CI343"/>
  <c r="CJ343" s="1"/>
  <c r="CG343"/>
  <c r="CH343" s="1"/>
  <c r="CE343"/>
  <c r="CF343" s="1"/>
  <c r="CC343"/>
  <c r="CD343" s="1"/>
  <c r="CO342"/>
  <c r="CP342" s="1"/>
  <c r="CM342"/>
  <c r="CN342" s="1"/>
  <c r="CK342"/>
  <c r="CL342" s="1"/>
  <c r="CI342"/>
  <c r="CJ342" s="1"/>
  <c r="CG342"/>
  <c r="CH342" s="1"/>
  <c r="CE342"/>
  <c r="CF342" s="1"/>
  <c r="CC342"/>
  <c r="CD342" s="1"/>
  <c r="CO341"/>
  <c r="CP341" s="1"/>
  <c r="CM341"/>
  <c r="CN341" s="1"/>
  <c r="CK341"/>
  <c r="CL341" s="1"/>
  <c r="CI341"/>
  <c r="CJ341" s="1"/>
  <c r="CG341"/>
  <c r="CH341" s="1"/>
  <c r="CE341"/>
  <c r="CF341" s="1"/>
  <c r="CC341"/>
  <c r="CD341" s="1"/>
  <c r="CO340"/>
  <c r="CP340" s="1"/>
  <c r="CM340"/>
  <c r="CN340" s="1"/>
  <c r="CK340"/>
  <c r="CL340" s="1"/>
  <c r="CI340"/>
  <c r="CJ340" s="1"/>
  <c r="CG340"/>
  <c r="CH340" s="1"/>
  <c r="CE340"/>
  <c r="CF340" s="1"/>
  <c r="CC340"/>
  <c r="CD340" s="1"/>
  <c r="CO339"/>
  <c r="CP339" s="1"/>
  <c r="CM339"/>
  <c r="CN339" s="1"/>
  <c r="CK339"/>
  <c r="CL339" s="1"/>
  <c r="CI339"/>
  <c r="CJ339" s="1"/>
  <c r="CG339"/>
  <c r="CH339" s="1"/>
  <c r="CE339"/>
  <c r="CF339" s="1"/>
  <c r="CC339"/>
  <c r="CD339" s="1"/>
  <c r="CO338"/>
  <c r="CP338" s="1"/>
  <c r="CM338"/>
  <c r="CN338" s="1"/>
  <c r="CK338"/>
  <c r="CL338" s="1"/>
  <c r="CI338"/>
  <c r="CJ338" s="1"/>
  <c r="CG338"/>
  <c r="CH338" s="1"/>
  <c r="CE338"/>
  <c r="CF338" s="1"/>
  <c r="CC338"/>
  <c r="CD338" s="1"/>
  <c r="CO337"/>
  <c r="CP337" s="1"/>
  <c r="CM337"/>
  <c r="CN337" s="1"/>
  <c r="CK337"/>
  <c r="CL337" s="1"/>
  <c r="CI337"/>
  <c r="CJ337" s="1"/>
  <c r="CG337"/>
  <c r="CH337" s="1"/>
  <c r="CE337"/>
  <c r="CF337" s="1"/>
  <c r="CC337"/>
  <c r="CD337" s="1"/>
  <c r="CO336"/>
  <c r="CP336" s="1"/>
  <c r="CM336"/>
  <c r="CN336" s="1"/>
  <c r="CK336"/>
  <c r="CL336" s="1"/>
  <c r="CI336"/>
  <c r="CJ336" s="1"/>
  <c r="CG336"/>
  <c r="CH336" s="1"/>
  <c r="CE336"/>
  <c r="CF336" s="1"/>
  <c r="CC336"/>
  <c r="CD336" s="1"/>
  <c r="CO335"/>
  <c r="CP335" s="1"/>
  <c r="CM335"/>
  <c r="CN335" s="1"/>
  <c r="CK335"/>
  <c r="CL335" s="1"/>
  <c r="CI335"/>
  <c r="CJ335" s="1"/>
  <c r="CG335"/>
  <c r="CH335" s="1"/>
  <c r="CE335"/>
  <c r="CF335" s="1"/>
  <c r="CC335"/>
  <c r="CD335" s="1"/>
  <c r="CO334"/>
  <c r="CP334" s="1"/>
  <c r="CM334"/>
  <c r="CN334" s="1"/>
  <c r="CK334"/>
  <c r="CL334" s="1"/>
  <c r="CI334"/>
  <c r="CJ334" s="1"/>
  <c r="CG334"/>
  <c r="CH334" s="1"/>
  <c r="CE334"/>
  <c r="CF334" s="1"/>
  <c r="CC334"/>
  <c r="CD334" s="1"/>
  <c r="CO333"/>
  <c r="CP333" s="1"/>
  <c r="CM333"/>
  <c r="CN333" s="1"/>
  <c r="CK333"/>
  <c r="CL333" s="1"/>
  <c r="CI333"/>
  <c r="CJ333" s="1"/>
  <c r="CG333"/>
  <c r="CH333" s="1"/>
  <c r="CE333"/>
  <c r="CF333" s="1"/>
  <c r="CC333"/>
  <c r="CD333" s="1"/>
  <c r="CO332"/>
  <c r="CP332" s="1"/>
  <c r="CM332"/>
  <c r="CN332" s="1"/>
  <c r="CK332"/>
  <c r="CL332" s="1"/>
  <c r="CI332"/>
  <c r="CJ332" s="1"/>
  <c r="CG332"/>
  <c r="CH332" s="1"/>
  <c r="CE332"/>
  <c r="CF332" s="1"/>
  <c r="CC332"/>
  <c r="CD332" s="1"/>
  <c r="CO331"/>
  <c r="CP331" s="1"/>
  <c r="CM331"/>
  <c r="CN331" s="1"/>
  <c r="CK331"/>
  <c r="CL331" s="1"/>
  <c r="CI331"/>
  <c r="CJ331" s="1"/>
  <c r="CG331"/>
  <c r="CH331" s="1"/>
  <c r="CE331"/>
  <c r="CF331" s="1"/>
  <c r="CC331"/>
  <c r="CD331" s="1"/>
  <c r="CO330"/>
  <c r="CP330" s="1"/>
  <c r="CM330"/>
  <c r="CN330" s="1"/>
  <c r="CK330"/>
  <c r="CL330" s="1"/>
  <c r="CI330"/>
  <c r="CJ330" s="1"/>
  <c r="CG330"/>
  <c r="CH330" s="1"/>
  <c r="CE330"/>
  <c r="CF330" s="1"/>
  <c r="CC330"/>
  <c r="CD330" s="1"/>
  <c r="CO329"/>
  <c r="CP329" s="1"/>
  <c r="CM329"/>
  <c r="CN329" s="1"/>
  <c r="CK329"/>
  <c r="CL329" s="1"/>
  <c r="CI329"/>
  <c r="CJ329" s="1"/>
  <c r="CG329"/>
  <c r="CH329" s="1"/>
  <c r="CE329"/>
  <c r="CF329" s="1"/>
  <c r="CC329"/>
  <c r="CD329" s="1"/>
  <c r="CO328"/>
  <c r="CP328" s="1"/>
  <c r="CM328"/>
  <c r="CN328" s="1"/>
  <c r="CK328"/>
  <c r="CL328" s="1"/>
  <c r="CI328"/>
  <c r="CJ328" s="1"/>
  <c r="CG328"/>
  <c r="CH328" s="1"/>
  <c r="CE328"/>
  <c r="CF328" s="1"/>
  <c r="CC328"/>
  <c r="CD328" s="1"/>
  <c r="CO327"/>
  <c r="CP327" s="1"/>
  <c r="CM327"/>
  <c r="CN327" s="1"/>
  <c r="CK327"/>
  <c r="CL327" s="1"/>
  <c r="CI327"/>
  <c r="CJ327" s="1"/>
  <c r="CG327"/>
  <c r="CH327" s="1"/>
  <c r="CE327"/>
  <c r="CF327" s="1"/>
  <c r="CC327"/>
  <c r="CD327" s="1"/>
  <c r="CO326"/>
  <c r="CP326" s="1"/>
  <c r="CM326"/>
  <c r="CN326" s="1"/>
  <c r="CK326"/>
  <c r="CL326" s="1"/>
  <c r="CI326"/>
  <c r="CJ326" s="1"/>
  <c r="CG326"/>
  <c r="CH326" s="1"/>
  <c r="CE326"/>
  <c r="CF326" s="1"/>
  <c r="CC326"/>
  <c r="CD326" s="1"/>
  <c r="CO325"/>
  <c r="CP325" s="1"/>
  <c r="CM325"/>
  <c r="CN325" s="1"/>
  <c r="CK325"/>
  <c r="CL325" s="1"/>
  <c r="CI325"/>
  <c r="CJ325" s="1"/>
  <c r="CG325"/>
  <c r="CH325" s="1"/>
  <c r="CE325"/>
  <c r="CF325" s="1"/>
  <c r="CC325"/>
  <c r="CD325" s="1"/>
  <c r="CO324"/>
  <c r="CP324" s="1"/>
  <c r="CM324"/>
  <c r="CN324" s="1"/>
  <c r="CK324"/>
  <c r="CL324" s="1"/>
  <c r="CI324"/>
  <c r="CJ324" s="1"/>
  <c r="CG324"/>
  <c r="CH324" s="1"/>
  <c r="CE324"/>
  <c r="CF324" s="1"/>
  <c r="CC324"/>
  <c r="CD324" s="1"/>
  <c r="CO323"/>
  <c r="CP323" s="1"/>
  <c r="CM323"/>
  <c r="CN323" s="1"/>
  <c r="CK323"/>
  <c r="CL323" s="1"/>
  <c r="CI323"/>
  <c r="CJ323" s="1"/>
  <c r="CG323"/>
  <c r="CH323" s="1"/>
  <c r="CE323"/>
  <c r="CF323" s="1"/>
  <c r="CC323"/>
  <c r="CD323" s="1"/>
  <c r="CO322"/>
  <c r="CP322" s="1"/>
  <c r="CM322"/>
  <c r="CN322" s="1"/>
  <c r="CK322"/>
  <c r="CL322" s="1"/>
  <c r="CI322"/>
  <c r="CJ322" s="1"/>
  <c r="CG322"/>
  <c r="CH322" s="1"/>
  <c r="CE322"/>
  <c r="CF322" s="1"/>
  <c r="CC322"/>
  <c r="CD322" s="1"/>
  <c r="CO321"/>
  <c r="CP321" s="1"/>
  <c r="CM321"/>
  <c r="CN321" s="1"/>
  <c r="CK321"/>
  <c r="CL321" s="1"/>
  <c r="CI321"/>
  <c r="CJ321" s="1"/>
  <c r="CG321"/>
  <c r="CH321" s="1"/>
  <c r="CE321"/>
  <c r="CF321" s="1"/>
  <c r="CC321"/>
  <c r="CD321" s="1"/>
  <c r="CO320"/>
  <c r="CP320" s="1"/>
  <c r="CM320"/>
  <c r="CN320" s="1"/>
  <c r="CK320"/>
  <c r="CL320" s="1"/>
  <c r="CI320"/>
  <c r="CJ320" s="1"/>
  <c r="CG320"/>
  <c r="CH320" s="1"/>
  <c r="CE320"/>
  <c r="CF320" s="1"/>
  <c r="CC320"/>
  <c r="CD320" s="1"/>
  <c r="CO319"/>
  <c r="CP319" s="1"/>
  <c r="CM319"/>
  <c r="CN319" s="1"/>
  <c r="CK319"/>
  <c r="CL319" s="1"/>
  <c r="CI319"/>
  <c r="CJ319" s="1"/>
  <c r="CG319"/>
  <c r="CH319" s="1"/>
  <c r="CE319"/>
  <c r="CF319" s="1"/>
  <c r="CC319"/>
  <c r="CD319" s="1"/>
  <c r="CO318"/>
  <c r="CP318" s="1"/>
  <c r="CM318"/>
  <c r="CN318" s="1"/>
  <c r="CK318"/>
  <c r="CL318" s="1"/>
  <c r="CI318"/>
  <c r="CJ318" s="1"/>
  <c r="CG318"/>
  <c r="CH318" s="1"/>
  <c r="CE318"/>
  <c r="CF318" s="1"/>
  <c r="CC318"/>
  <c r="CD318" s="1"/>
  <c r="CO317"/>
  <c r="CP317" s="1"/>
  <c r="CM317"/>
  <c r="CN317" s="1"/>
  <c r="CK317"/>
  <c r="CL317" s="1"/>
  <c r="CI317"/>
  <c r="CJ317" s="1"/>
  <c r="CG317"/>
  <c r="CH317" s="1"/>
  <c r="CE317"/>
  <c r="CF317" s="1"/>
  <c r="CC317"/>
  <c r="CD317" s="1"/>
  <c r="CO316"/>
  <c r="CP316" s="1"/>
  <c r="CM316"/>
  <c r="CN316" s="1"/>
  <c r="CK316"/>
  <c r="CL316" s="1"/>
  <c r="CI316"/>
  <c r="CJ316" s="1"/>
  <c r="CG316"/>
  <c r="CH316" s="1"/>
  <c r="CE316"/>
  <c r="CF316" s="1"/>
  <c r="CC316"/>
  <c r="CD316" s="1"/>
  <c r="CO315"/>
  <c r="CP315" s="1"/>
  <c r="CM315"/>
  <c r="CN315" s="1"/>
  <c r="CK315"/>
  <c r="CL315" s="1"/>
  <c r="CI315"/>
  <c r="CJ315" s="1"/>
  <c r="CG315"/>
  <c r="CH315" s="1"/>
  <c r="CE315"/>
  <c r="CF315" s="1"/>
  <c r="CC315"/>
  <c r="CD315" s="1"/>
  <c r="CO314"/>
  <c r="CP314" s="1"/>
  <c r="CM314"/>
  <c r="CN314" s="1"/>
  <c r="CK314"/>
  <c r="CL314" s="1"/>
  <c r="CI314"/>
  <c r="CJ314" s="1"/>
  <c r="CG314"/>
  <c r="CH314" s="1"/>
  <c r="CE314"/>
  <c r="CF314" s="1"/>
  <c r="CC314"/>
  <c r="CD314" s="1"/>
  <c r="CO313"/>
  <c r="CP313" s="1"/>
  <c r="CM313"/>
  <c r="CN313" s="1"/>
  <c r="CK313"/>
  <c r="CL313" s="1"/>
  <c r="CI313"/>
  <c r="CJ313" s="1"/>
  <c r="CG313"/>
  <c r="CH313" s="1"/>
  <c r="CE313"/>
  <c r="CF313" s="1"/>
  <c r="CC313"/>
  <c r="CD313" s="1"/>
  <c r="CO312"/>
  <c r="CP312" s="1"/>
  <c r="CM312"/>
  <c r="CN312" s="1"/>
  <c r="CK312"/>
  <c r="CL312" s="1"/>
  <c r="CI312"/>
  <c r="CJ312" s="1"/>
  <c r="CG312"/>
  <c r="CH312" s="1"/>
  <c r="CE312"/>
  <c r="CF312" s="1"/>
  <c r="CC312"/>
  <c r="CD312" s="1"/>
  <c r="CO311"/>
  <c r="CP311" s="1"/>
  <c r="CM311"/>
  <c r="CN311" s="1"/>
  <c r="CK311"/>
  <c r="CL311" s="1"/>
  <c r="CI311"/>
  <c r="CJ311" s="1"/>
  <c r="CG311"/>
  <c r="CH311" s="1"/>
  <c r="CE311"/>
  <c r="CF311" s="1"/>
  <c r="CC311"/>
  <c r="CD311" s="1"/>
  <c r="CO310"/>
  <c r="CP310" s="1"/>
  <c r="CM310"/>
  <c r="CN310" s="1"/>
  <c r="CK310"/>
  <c r="CL310" s="1"/>
  <c r="CI310"/>
  <c r="CJ310" s="1"/>
  <c r="CG310"/>
  <c r="CH310" s="1"/>
  <c r="CE310"/>
  <c r="CF310" s="1"/>
  <c r="CC310"/>
  <c r="CD310" s="1"/>
  <c r="CO309"/>
  <c r="CP309" s="1"/>
  <c r="CM309"/>
  <c r="CN309" s="1"/>
  <c r="CK309"/>
  <c r="CL309" s="1"/>
  <c r="CI309"/>
  <c r="CJ309" s="1"/>
  <c r="CG309"/>
  <c r="CH309" s="1"/>
  <c r="CE309"/>
  <c r="CF309" s="1"/>
  <c r="CC309"/>
  <c r="CD309" s="1"/>
  <c r="CO308"/>
  <c r="CP308" s="1"/>
  <c r="CM308"/>
  <c r="CN308" s="1"/>
  <c r="CK308"/>
  <c r="CL308" s="1"/>
  <c r="CI308"/>
  <c r="CJ308" s="1"/>
  <c r="CG308"/>
  <c r="CH308" s="1"/>
  <c r="CE308"/>
  <c r="CF308" s="1"/>
  <c r="CC308"/>
  <c r="CD308" s="1"/>
  <c r="CO307"/>
  <c r="CP307" s="1"/>
  <c r="CM307"/>
  <c r="CN307" s="1"/>
  <c r="CK307"/>
  <c r="CL307" s="1"/>
  <c r="CI307"/>
  <c r="CJ307" s="1"/>
  <c r="CG307"/>
  <c r="CH307" s="1"/>
  <c r="CE307"/>
  <c r="CF307" s="1"/>
  <c r="CC307"/>
  <c r="CD307" s="1"/>
  <c r="CO306"/>
  <c r="CP306" s="1"/>
  <c r="CM306"/>
  <c r="CN306" s="1"/>
  <c r="CK306"/>
  <c r="CL306" s="1"/>
  <c r="CI306"/>
  <c r="CJ306" s="1"/>
  <c r="CG306"/>
  <c r="CH306" s="1"/>
  <c r="CE306"/>
  <c r="CF306" s="1"/>
  <c r="CC306"/>
  <c r="CD306" s="1"/>
  <c r="CO305"/>
  <c r="CP305" s="1"/>
  <c r="CM305"/>
  <c r="CN305" s="1"/>
  <c r="CK305"/>
  <c r="CL305" s="1"/>
  <c r="CI305"/>
  <c r="CJ305" s="1"/>
  <c r="CG305"/>
  <c r="CH305" s="1"/>
  <c r="CE305"/>
  <c r="CF305" s="1"/>
  <c r="CC305"/>
  <c r="CD305" s="1"/>
  <c r="CO304"/>
  <c r="CP304" s="1"/>
  <c r="CM304"/>
  <c r="CN304" s="1"/>
  <c r="CK304"/>
  <c r="CL304" s="1"/>
  <c r="CI304"/>
  <c r="CJ304" s="1"/>
  <c r="CG304"/>
  <c r="CH304" s="1"/>
  <c r="CE304"/>
  <c r="CF304" s="1"/>
  <c r="CC304"/>
  <c r="CD304" s="1"/>
  <c r="CO303"/>
  <c r="CP303" s="1"/>
  <c r="CM303"/>
  <c r="CN303" s="1"/>
  <c r="CK303"/>
  <c r="CL303" s="1"/>
  <c r="CI303"/>
  <c r="CJ303" s="1"/>
  <c r="CG303"/>
  <c r="CH303" s="1"/>
  <c r="CE303"/>
  <c r="CF303" s="1"/>
  <c r="CC303"/>
  <c r="CD303" s="1"/>
  <c r="CO302"/>
  <c r="CP302" s="1"/>
  <c r="CM302"/>
  <c r="CN302" s="1"/>
  <c r="CK302"/>
  <c r="CL302" s="1"/>
  <c r="CI302"/>
  <c r="CJ302" s="1"/>
  <c r="CG302"/>
  <c r="CH302" s="1"/>
  <c r="CE302"/>
  <c r="CF302" s="1"/>
  <c r="CC302"/>
  <c r="CD302" s="1"/>
  <c r="CO301"/>
  <c r="CP301" s="1"/>
  <c r="CM301"/>
  <c r="CN301" s="1"/>
  <c r="CK301"/>
  <c r="CL301" s="1"/>
  <c r="CI301"/>
  <c r="CJ301" s="1"/>
  <c r="CG301"/>
  <c r="CH301" s="1"/>
  <c r="CE301"/>
  <c r="CF301" s="1"/>
  <c r="CC301"/>
  <c r="CD301" s="1"/>
  <c r="CO300"/>
  <c r="CP300" s="1"/>
  <c r="CM300"/>
  <c r="CN300" s="1"/>
  <c r="CK300"/>
  <c r="CL300" s="1"/>
  <c r="CI300"/>
  <c r="CJ300" s="1"/>
  <c r="CG300"/>
  <c r="CH300" s="1"/>
  <c r="CE300"/>
  <c r="CF300" s="1"/>
  <c r="CC300"/>
  <c r="CD300" s="1"/>
  <c r="CO299"/>
  <c r="CP299" s="1"/>
  <c r="CM299"/>
  <c r="CN299" s="1"/>
  <c r="CK299"/>
  <c r="CL299" s="1"/>
  <c r="CI299"/>
  <c r="CJ299" s="1"/>
  <c r="CG299"/>
  <c r="CH299" s="1"/>
  <c r="CE299"/>
  <c r="CF299" s="1"/>
  <c r="CC299"/>
  <c r="CD299" s="1"/>
  <c r="CO298"/>
  <c r="CP298" s="1"/>
  <c r="CM298"/>
  <c r="CN298" s="1"/>
  <c r="CK298"/>
  <c r="CL298" s="1"/>
  <c r="CI298"/>
  <c r="CJ298" s="1"/>
  <c r="CG298"/>
  <c r="CH298" s="1"/>
  <c r="CE298"/>
  <c r="CF298" s="1"/>
  <c r="CC298"/>
  <c r="CD298" s="1"/>
  <c r="CO297"/>
  <c r="CP297" s="1"/>
  <c r="CM297"/>
  <c r="CN297" s="1"/>
  <c r="CK297"/>
  <c r="CL297" s="1"/>
  <c r="CI297"/>
  <c r="CJ297" s="1"/>
  <c r="CG297"/>
  <c r="CH297" s="1"/>
  <c r="CE297"/>
  <c r="CF297" s="1"/>
  <c r="CC297"/>
  <c r="CD297" s="1"/>
  <c r="CO296"/>
  <c r="CP296" s="1"/>
  <c r="CM296"/>
  <c r="CN296" s="1"/>
  <c r="CK296"/>
  <c r="CL296" s="1"/>
  <c r="CI296"/>
  <c r="CJ296" s="1"/>
  <c r="CG296"/>
  <c r="CH296" s="1"/>
  <c r="CE296"/>
  <c r="CF296" s="1"/>
  <c r="CC296"/>
  <c r="CD296" s="1"/>
  <c r="CO295"/>
  <c r="CP295" s="1"/>
  <c r="CM295"/>
  <c r="CN295" s="1"/>
  <c r="CK295"/>
  <c r="CL295" s="1"/>
  <c r="CI295"/>
  <c r="CJ295" s="1"/>
  <c r="CG295"/>
  <c r="CH295" s="1"/>
  <c r="CE295"/>
  <c r="CF295" s="1"/>
  <c r="CC295"/>
  <c r="CD295" s="1"/>
  <c r="CO294"/>
  <c r="CP294" s="1"/>
  <c r="CM294"/>
  <c r="CN294" s="1"/>
  <c r="CK294"/>
  <c r="CL294" s="1"/>
  <c r="CI294"/>
  <c r="CJ294" s="1"/>
  <c r="CG294"/>
  <c r="CH294" s="1"/>
  <c r="CE294"/>
  <c r="CF294" s="1"/>
  <c r="CC294"/>
  <c r="CD294" s="1"/>
  <c r="CO293"/>
  <c r="CP293" s="1"/>
  <c r="CM293"/>
  <c r="CN293" s="1"/>
  <c r="CK293"/>
  <c r="CL293" s="1"/>
  <c r="CI293"/>
  <c r="CJ293" s="1"/>
  <c r="CG293"/>
  <c r="CH293" s="1"/>
  <c r="CE293"/>
  <c r="CF293" s="1"/>
  <c r="CC293"/>
  <c r="CD293" s="1"/>
  <c r="CO292"/>
  <c r="CP292" s="1"/>
  <c r="CM292"/>
  <c r="CN292" s="1"/>
  <c r="CK292"/>
  <c r="CL292" s="1"/>
  <c r="CI292"/>
  <c r="CJ292" s="1"/>
  <c r="CG292"/>
  <c r="CH292" s="1"/>
  <c r="CE292"/>
  <c r="CF292" s="1"/>
  <c r="CC292"/>
  <c r="CD292" s="1"/>
  <c r="CO291"/>
  <c r="CP291" s="1"/>
  <c r="CM291"/>
  <c r="CN291" s="1"/>
  <c r="CK291"/>
  <c r="CL291" s="1"/>
  <c r="CI291"/>
  <c r="CJ291" s="1"/>
  <c r="CG291"/>
  <c r="CH291" s="1"/>
  <c r="CE291"/>
  <c r="CF291" s="1"/>
  <c r="CC291"/>
  <c r="CD291" s="1"/>
  <c r="CO290"/>
  <c r="CP290" s="1"/>
  <c r="CM290"/>
  <c r="CN290" s="1"/>
  <c r="CK290"/>
  <c r="CL290" s="1"/>
  <c r="CI290"/>
  <c r="CJ290" s="1"/>
  <c r="CG290"/>
  <c r="CH290" s="1"/>
  <c r="CE290"/>
  <c r="CF290" s="1"/>
  <c r="CC290"/>
  <c r="CD290" s="1"/>
  <c r="CO289"/>
  <c r="CP289" s="1"/>
  <c r="CM289"/>
  <c r="CN289" s="1"/>
  <c r="CK289"/>
  <c r="CL289" s="1"/>
  <c r="CI289"/>
  <c r="CJ289" s="1"/>
  <c r="CG289"/>
  <c r="CH289" s="1"/>
  <c r="CE289"/>
  <c r="CF289" s="1"/>
  <c r="CC289"/>
  <c r="CD289" s="1"/>
  <c r="CO288"/>
  <c r="CP288" s="1"/>
  <c r="CM288"/>
  <c r="CN288" s="1"/>
  <c r="CK288"/>
  <c r="CL288" s="1"/>
  <c r="CI288"/>
  <c r="CJ288" s="1"/>
  <c r="CG288"/>
  <c r="CH288" s="1"/>
  <c r="CE288"/>
  <c r="CF288" s="1"/>
  <c r="CC288"/>
  <c r="CD288" s="1"/>
  <c r="CO287"/>
  <c r="CP287" s="1"/>
  <c r="CM287"/>
  <c r="CN287" s="1"/>
  <c r="CK287"/>
  <c r="CL287" s="1"/>
  <c r="CI287"/>
  <c r="CJ287" s="1"/>
  <c r="CG287"/>
  <c r="CH287" s="1"/>
  <c r="CE287"/>
  <c r="CF287" s="1"/>
  <c r="CC287"/>
  <c r="CD287" s="1"/>
  <c r="CO286"/>
  <c r="CP286" s="1"/>
  <c r="CM286"/>
  <c r="CN286" s="1"/>
  <c r="CK286"/>
  <c r="CL286" s="1"/>
  <c r="CI286"/>
  <c r="CJ286" s="1"/>
  <c r="CG286"/>
  <c r="CH286" s="1"/>
  <c r="CE286"/>
  <c r="CF286" s="1"/>
  <c r="CC286"/>
  <c r="CD286" s="1"/>
  <c r="CO285"/>
  <c r="CP285" s="1"/>
  <c r="CM285"/>
  <c r="CN285" s="1"/>
  <c r="CK285"/>
  <c r="CL285" s="1"/>
  <c r="CI285"/>
  <c r="CJ285" s="1"/>
  <c r="CG285"/>
  <c r="CH285" s="1"/>
  <c r="CE285"/>
  <c r="CF285" s="1"/>
  <c r="CC285"/>
  <c r="CD285" s="1"/>
  <c r="CO284"/>
  <c r="CP284" s="1"/>
  <c r="CM284"/>
  <c r="CN284" s="1"/>
  <c r="CK284"/>
  <c r="CL284" s="1"/>
  <c r="CI284"/>
  <c r="CJ284" s="1"/>
  <c r="CG284"/>
  <c r="CH284" s="1"/>
  <c r="CE284"/>
  <c r="CF284" s="1"/>
  <c r="CC284"/>
  <c r="CD284" s="1"/>
  <c r="CO283"/>
  <c r="CP283" s="1"/>
  <c r="CM283"/>
  <c r="CN283" s="1"/>
  <c r="CK283"/>
  <c r="CL283" s="1"/>
  <c r="CI283"/>
  <c r="CJ283" s="1"/>
  <c r="CG283"/>
  <c r="CH283" s="1"/>
  <c r="CE283"/>
  <c r="CF283" s="1"/>
  <c r="CC283"/>
  <c r="CD283" s="1"/>
  <c r="CO282"/>
  <c r="CP282" s="1"/>
  <c r="CM282"/>
  <c r="CN282" s="1"/>
  <c r="CK282"/>
  <c r="CL282" s="1"/>
  <c r="CI282"/>
  <c r="CJ282" s="1"/>
  <c r="CG282"/>
  <c r="CH282" s="1"/>
  <c r="CE282"/>
  <c r="CF282" s="1"/>
  <c r="CC282"/>
  <c r="CD282" s="1"/>
  <c r="CO281"/>
  <c r="CP281" s="1"/>
  <c r="CM281"/>
  <c r="CN281" s="1"/>
  <c r="CK281"/>
  <c r="CL281" s="1"/>
  <c r="CI281"/>
  <c r="CJ281" s="1"/>
  <c r="CG281"/>
  <c r="CH281" s="1"/>
  <c r="CE281"/>
  <c r="CF281" s="1"/>
  <c r="CC281"/>
  <c r="CD281" s="1"/>
  <c r="CO280"/>
  <c r="CP280" s="1"/>
  <c r="CM280"/>
  <c r="CN280" s="1"/>
  <c r="CK280"/>
  <c r="CL280" s="1"/>
  <c r="CI280"/>
  <c r="CJ280" s="1"/>
  <c r="CG280"/>
  <c r="CH280" s="1"/>
  <c r="CE280"/>
  <c r="CF280" s="1"/>
  <c r="CC280"/>
  <c r="CD280" s="1"/>
  <c r="CO279"/>
  <c r="CP279" s="1"/>
  <c r="CM279"/>
  <c r="CN279" s="1"/>
  <c r="CK279"/>
  <c r="CL279" s="1"/>
  <c r="CI279"/>
  <c r="CJ279" s="1"/>
  <c r="CG279"/>
  <c r="CH279" s="1"/>
  <c r="CE279"/>
  <c r="CF279" s="1"/>
  <c r="CC279"/>
  <c r="CD279" s="1"/>
  <c r="CO278"/>
  <c r="CP278" s="1"/>
  <c r="CM278"/>
  <c r="CN278" s="1"/>
  <c r="CK278"/>
  <c r="CL278" s="1"/>
  <c r="CI278"/>
  <c r="CJ278" s="1"/>
  <c r="CG278"/>
  <c r="CH278" s="1"/>
  <c r="CE278"/>
  <c r="CF278" s="1"/>
  <c r="CC278"/>
  <c r="CD278" s="1"/>
  <c r="CO277"/>
  <c r="CP277" s="1"/>
  <c r="CM277"/>
  <c r="CN277" s="1"/>
  <c r="CK277"/>
  <c r="CL277" s="1"/>
  <c r="CI277"/>
  <c r="CJ277" s="1"/>
  <c r="CG277"/>
  <c r="CH277" s="1"/>
  <c r="CE277"/>
  <c r="CF277" s="1"/>
  <c r="CC277"/>
  <c r="CD277" s="1"/>
  <c r="CO276"/>
  <c r="CP276" s="1"/>
  <c r="CM276"/>
  <c r="CN276" s="1"/>
  <c r="CK276"/>
  <c r="CL276" s="1"/>
  <c r="CI276"/>
  <c r="CJ276" s="1"/>
  <c r="CG276"/>
  <c r="CH276" s="1"/>
  <c r="CE276"/>
  <c r="CF276" s="1"/>
  <c r="CC276"/>
  <c r="CD276" s="1"/>
  <c r="CO275"/>
  <c r="CP275" s="1"/>
  <c r="CM275"/>
  <c r="CN275" s="1"/>
  <c r="CK275"/>
  <c r="CL275" s="1"/>
  <c r="CI275"/>
  <c r="CJ275" s="1"/>
  <c r="CG275"/>
  <c r="CH275" s="1"/>
  <c r="CE275"/>
  <c r="CF275" s="1"/>
  <c r="CC275"/>
  <c r="CD275" s="1"/>
  <c r="CO274"/>
  <c r="CP274" s="1"/>
  <c r="CM274"/>
  <c r="CN274" s="1"/>
  <c r="CK274"/>
  <c r="CL274" s="1"/>
  <c r="CI274"/>
  <c r="CJ274" s="1"/>
  <c r="CG274"/>
  <c r="CH274" s="1"/>
  <c r="CE274"/>
  <c r="CF274" s="1"/>
  <c r="CC274"/>
  <c r="CD274" s="1"/>
  <c r="CO273"/>
  <c r="CP273" s="1"/>
  <c r="CM273"/>
  <c r="CN273" s="1"/>
  <c r="CK273"/>
  <c r="CL273" s="1"/>
  <c r="CI273"/>
  <c r="CJ273" s="1"/>
  <c r="CG273"/>
  <c r="CH273" s="1"/>
  <c r="CE273"/>
  <c r="CF273" s="1"/>
  <c r="CC273"/>
  <c r="CD273" s="1"/>
  <c r="CO272"/>
  <c r="CP272" s="1"/>
  <c r="CM272"/>
  <c r="CN272" s="1"/>
  <c r="CK272"/>
  <c r="CL272" s="1"/>
  <c r="CI272"/>
  <c r="CJ272" s="1"/>
  <c r="CG272"/>
  <c r="CH272" s="1"/>
  <c r="CE272"/>
  <c r="CF272" s="1"/>
  <c r="CC272"/>
  <c r="CD272" s="1"/>
  <c r="CO271"/>
  <c r="CP271" s="1"/>
  <c r="CM271"/>
  <c r="CN271" s="1"/>
  <c r="CK271"/>
  <c r="CL271" s="1"/>
  <c r="CI271"/>
  <c r="CJ271" s="1"/>
  <c r="CG271"/>
  <c r="CH271" s="1"/>
  <c r="CE271"/>
  <c r="CF271" s="1"/>
  <c r="CC271"/>
  <c r="CD271" s="1"/>
  <c r="CO270"/>
  <c r="CP270" s="1"/>
  <c r="CM270"/>
  <c r="CN270" s="1"/>
  <c r="CK270"/>
  <c r="CL270" s="1"/>
  <c r="CI270"/>
  <c r="CJ270" s="1"/>
  <c r="CG270"/>
  <c r="CH270" s="1"/>
  <c r="CE270"/>
  <c r="CF270" s="1"/>
  <c r="CC270"/>
  <c r="CD270" s="1"/>
  <c r="CO269"/>
  <c r="CP269" s="1"/>
  <c r="CM269"/>
  <c r="CN269" s="1"/>
  <c r="CK269"/>
  <c r="CL269" s="1"/>
  <c r="CI269"/>
  <c r="CJ269" s="1"/>
  <c r="CG269"/>
  <c r="CH269" s="1"/>
  <c r="CE269"/>
  <c r="CF269" s="1"/>
  <c r="CC269"/>
  <c r="CD269" s="1"/>
  <c r="CO268"/>
  <c r="CP268" s="1"/>
  <c r="CM268"/>
  <c r="CN268" s="1"/>
  <c r="CK268"/>
  <c r="CL268" s="1"/>
  <c r="CI268"/>
  <c r="CJ268" s="1"/>
  <c r="CG268"/>
  <c r="CH268" s="1"/>
  <c r="CE268"/>
  <c r="CF268" s="1"/>
  <c r="CC268"/>
  <c r="CD268" s="1"/>
  <c r="CO267"/>
  <c r="CP267" s="1"/>
  <c r="CM267"/>
  <c r="CN267" s="1"/>
  <c r="CK267"/>
  <c r="CL267" s="1"/>
  <c r="CI267"/>
  <c r="CJ267" s="1"/>
  <c r="CG267"/>
  <c r="CH267" s="1"/>
  <c r="CE267"/>
  <c r="CF267" s="1"/>
  <c r="CC267"/>
  <c r="CD267" s="1"/>
  <c r="CO266"/>
  <c r="CP266" s="1"/>
  <c r="CM266"/>
  <c r="CN266" s="1"/>
  <c r="CK266"/>
  <c r="CL266" s="1"/>
  <c r="CI266"/>
  <c r="CJ266" s="1"/>
  <c r="CG266"/>
  <c r="CH266" s="1"/>
  <c r="CE266"/>
  <c r="CF266" s="1"/>
  <c r="CC266"/>
  <c r="CD266" s="1"/>
  <c r="CO265"/>
  <c r="CP265" s="1"/>
  <c r="CM265"/>
  <c r="CN265" s="1"/>
  <c r="CK265"/>
  <c r="CL265" s="1"/>
  <c r="CI265"/>
  <c r="CJ265" s="1"/>
  <c r="CG265"/>
  <c r="CH265" s="1"/>
  <c r="CE265"/>
  <c r="CF265" s="1"/>
  <c r="CC265"/>
  <c r="CD265" s="1"/>
  <c r="CO264"/>
  <c r="CP264" s="1"/>
  <c r="CM264"/>
  <c r="CN264" s="1"/>
  <c r="CK264"/>
  <c r="CL264" s="1"/>
  <c r="CI264"/>
  <c r="CJ264" s="1"/>
  <c r="CG264"/>
  <c r="CH264" s="1"/>
  <c r="CE264"/>
  <c r="CF264" s="1"/>
  <c r="CC264"/>
  <c r="CD264" s="1"/>
  <c r="CO263"/>
  <c r="CP263" s="1"/>
  <c r="CM263"/>
  <c r="CN263" s="1"/>
  <c r="CK263"/>
  <c r="CL263" s="1"/>
  <c r="CI263"/>
  <c r="CJ263" s="1"/>
  <c r="CG263"/>
  <c r="CH263" s="1"/>
  <c r="CE263"/>
  <c r="CF263" s="1"/>
  <c r="CC263"/>
  <c r="CD263" s="1"/>
  <c r="CO262"/>
  <c r="CP262" s="1"/>
  <c r="CM262"/>
  <c r="CN262" s="1"/>
  <c r="CK262"/>
  <c r="CL262" s="1"/>
  <c r="CI262"/>
  <c r="CJ262" s="1"/>
  <c r="CG262"/>
  <c r="CH262" s="1"/>
  <c r="CE262"/>
  <c r="CF262" s="1"/>
  <c r="CC262"/>
  <c r="CD262" s="1"/>
  <c r="CO261"/>
  <c r="CP261" s="1"/>
  <c r="CM261"/>
  <c r="CN261" s="1"/>
  <c r="CK261"/>
  <c r="CL261" s="1"/>
  <c r="CI261"/>
  <c r="CJ261" s="1"/>
  <c r="CG261"/>
  <c r="CH261" s="1"/>
  <c r="CE261"/>
  <c r="CF261" s="1"/>
  <c r="CC261"/>
  <c r="CD261" s="1"/>
  <c r="CO260"/>
  <c r="CP260" s="1"/>
  <c r="CM260"/>
  <c r="CN260" s="1"/>
  <c r="CK260"/>
  <c r="CL260" s="1"/>
  <c r="CI260"/>
  <c r="CJ260" s="1"/>
  <c r="CG260"/>
  <c r="CH260" s="1"/>
  <c r="CE260"/>
  <c r="CF260" s="1"/>
  <c r="CC260"/>
  <c r="CD260" s="1"/>
  <c r="CO259"/>
  <c r="CP259" s="1"/>
  <c r="CM259"/>
  <c r="CN259" s="1"/>
  <c r="CK259"/>
  <c r="CL259" s="1"/>
  <c r="CI259"/>
  <c r="CJ259" s="1"/>
  <c r="CG259"/>
  <c r="CH259" s="1"/>
  <c r="CE259"/>
  <c r="CF259" s="1"/>
  <c r="CC259"/>
  <c r="CD259" s="1"/>
  <c r="CO258"/>
  <c r="CP258" s="1"/>
  <c r="CM258"/>
  <c r="CN258" s="1"/>
  <c r="CK258"/>
  <c r="CL258" s="1"/>
  <c r="CI258"/>
  <c r="CJ258" s="1"/>
  <c r="CG258"/>
  <c r="CH258" s="1"/>
  <c r="CE258"/>
  <c r="CF258" s="1"/>
  <c r="CC258"/>
  <c r="CD258" s="1"/>
  <c r="CO257"/>
  <c r="CP257" s="1"/>
  <c r="CM257"/>
  <c r="CN257" s="1"/>
  <c r="CK257"/>
  <c r="CL257" s="1"/>
  <c r="CI257"/>
  <c r="CJ257" s="1"/>
  <c r="CG257"/>
  <c r="CH257" s="1"/>
  <c r="CE257"/>
  <c r="CF257" s="1"/>
  <c r="CC257"/>
  <c r="CD257" s="1"/>
  <c r="CO256"/>
  <c r="CP256" s="1"/>
  <c r="CM256"/>
  <c r="CN256" s="1"/>
  <c r="CK256"/>
  <c r="CL256" s="1"/>
  <c r="CI256"/>
  <c r="CJ256" s="1"/>
  <c r="CG256"/>
  <c r="CH256" s="1"/>
  <c r="CE256"/>
  <c r="CF256" s="1"/>
  <c r="CC256"/>
  <c r="CD256" s="1"/>
  <c r="CO255"/>
  <c r="CP255" s="1"/>
  <c r="CM255"/>
  <c r="CN255" s="1"/>
  <c r="CK255"/>
  <c r="CL255" s="1"/>
  <c r="CI255"/>
  <c r="CJ255" s="1"/>
  <c r="CG255"/>
  <c r="CH255" s="1"/>
  <c r="CE255"/>
  <c r="CF255" s="1"/>
  <c r="CC255"/>
  <c r="CD255" s="1"/>
  <c r="CO254"/>
  <c r="CP254" s="1"/>
  <c r="CM254"/>
  <c r="CN254" s="1"/>
  <c r="CK254"/>
  <c r="CL254" s="1"/>
  <c r="CI254"/>
  <c r="CJ254" s="1"/>
  <c r="CG254"/>
  <c r="CH254" s="1"/>
  <c r="CE254"/>
  <c r="CF254" s="1"/>
  <c r="CC254"/>
  <c r="CD254" s="1"/>
  <c r="CO253"/>
  <c r="CP253" s="1"/>
  <c r="CM253"/>
  <c r="CN253" s="1"/>
  <c r="CK253"/>
  <c r="CL253" s="1"/>
  <c r="CI253"/>
  <c r="CJ253" s="1"/>
  <c r="CG253"/>
  <c r="CH253" s="1"/>
  <c r="CE253"/>
  <c r="CF253" s="1"/>
  <c r="CC253"/>
  <c r="CD253" s="1"/>
  <c r="CO252"/>
  <c r="CP252" s="1"/>
  <c r="CM252"/>
  <c r="CN252" s="1"/>
  <c r="CK252"/>
  <c r="CL252" s="1"/>
  <c r="CI252"/>
  <c r="CJ252" s="1"/>
  <c r="CG252"/>
  <c r="CH252" s="1"/>
  <c r="CE252"/>
  <c r="CF252" s="1"/>
  <c r="CC252"/>
  <c r="CD252" s="1"/>
  <c r="CO251"/>
  <c r="CP251" s="1"/>
  <c r="CM251"/>
  <c r="CN251" s="1"/>
  <c r="CK251"/>
  <c r="CL251" s="1"/>
  <c r="CI251"/>
  <c r="CJ251" s="1"/>
  <c r="CG251"/>
  <c r="CH251" s="1"/>
  <c r="CE251"/>
  <c r="CF251" s="1"/>
  <c r="CC251"/>
  <c r="CD251" s="1"/>
  <c r="CO250"/>
  <c r="CP250" s="1"/>
  <c r="CM250"/>
  <c r="CN250" s="1"/>
  <c r="CK250"/>
  <c r="CL250" s="1"/>
  <c r="CI250"/>
  <c r="CJ250" s="1"/>
  <c r="CG250"/>
  <c r="CH250" s="1"/>
  <c r="CE250"/>
  <c r="CF250" s="1"/>
  <c r="CC250"/>
  <c r="CD250" s="1"/>
  <c r="CO249"/>
  <c r="CP249" s="1"/>
  <c r="CM249"/>
  <c r="CN249" s="1"/>
  <c r="CK249"/>
  <c r="CL249" s="1"/>
  <c r="CI249"/>
  <c r="CJ249" s="1"/>
  <c r="CG249"/>
  <c r="CH249" s="1"/>
  <c r="CE249"/>
  <c r="CF249" s="1"/>
  <c r="CC249"/>
  <c r="CD249" s="1"/>
  <c r="CO248"/>
  <c r="CP248" s="1"/>
  <c r="CM248"/>
  <c r="CN248" s="1"/>
  <c r="CK248"/>
  <c r="CL248" s="1"/>
  <c r="CI248"/>
  <c r="CJ248" s="1"/>
  <c r="CG248"/>
  <c r="CH248" s="1"/>
  <c r="CE248"/>
  <c r="CF248" s="1"/>
  <c r="CC248"/>
  <c r="CD248" s="1"/>
  <c r="CO247"/>
  <c r="CP247" s="1"/>
  <c r="CM247"/>
  <c r="CN247" s="1"/>
  <c r="CK247"/>
  <c r="CL247" s="1"/>
  <c r="CI247"/>
  <c r="CJ247" s="1"/>
  <c r="CG247"/>
  <c r="CH247" s="1"/>
  <c r="CE247"/>
  <c r="CF247" s="1"/>
  <c r="CC247"/>
  <c r="CD247" s="1"/>
  <c r="CO246"/>
  <c r="CP246" s="1"/>
  <c r="CM246"/>
  <c r="CN246" s="1"/>
  <c r="CK246"/>
  <c r="CL246" s="1"/>
  <c r="CI246"/>
  <c r="CJ246" s="1"/>
  <c r="CG246"/>
  <c r="CH246" s="1"/>
  <c r="CE246"/>
  <c r="CF246" s="1"/>
  <c r="CC246"/>
  <c r="CD246" s="1"/>
  <c r="CO245"/>
  <c r="CP245" s="1"/>
  <c r="CM245"/>
  <c r="CN245" s="1"/>
  <c r="CK245"/>
  <c r="CL245" s="1"/>
  <c r="CI245"/>
  <c r="CJ245" s="1"/>
  <c r="CG245"/>
  <c r="CH245" s="1"/>
  <c r="CE245"/>
  <c r="CF245" s="1"/>
  <c r="CC245"/>
  <c r="CD245" s="1"/>
  <c r="CO244"/>
  <c r="CP244" s="1"/>
  <c r="CM244"/>
  <c r="CN244" s="1"/>
  <c r="CK244"/>
  <c r="CL244" s="1"/>
  <c r="CI244"/>
  <c r="CJ244" s="1"/>
  <c r="CG244"/>
  <c r="CH244" s="1"/>
  <c r="CE244"/>
  <c r="CF244" s="1"/>
  <c r="CC244"/>
  <c r="CD244" s="1"/>
  <c r="CO243"/>
  <c r="CP243" s="1"/>
  <c r="CM243"/>
  <c r="CN243" s="1"/>
  <c r="CK243"/>
  <c r="CL243" s="1"/>
  <c r="CI243"/>
  <c r="CJ243" s="1"/>
  <c r="CG243"/>
  <c r="CH243" s="1"/>
  <c r="CE243"/>
  <c r="CF243" s="1"/>
  <c r="CC243"/>
  <c r="CD243" s="1"/>
  <c r="CO242"/>
  <c r="CP242" s="1"/>
  <c r="CM242"/>
  <c r="CN242" s="1"/>
  <c r="CK242"/>
  <c r="CL242" s="1"/>
  <c r="CI242"/>
  <c r="CJ242" s="1"/>
  <c r="CG242"/>
  <c r="CH242" s="1"/>
  <c r="CE242"/>
  <c r="CF242" s="1"/>
  <c r="CC242"/>
  <c r="CD242" s="1"/>
  <c r="CO241"/>
  <c r="CP241" s="1"/>
  <c r="CM241"/>
  <c r="CN241" s="1"/>
  <c r="CK241"/>
  <c r="CL241" s="1"/>
  <c r="CI241"/>
  <c r="CJ241" s="1"/>
  <c r="CG241"/>
  <c r="CH241" s="1"/>
  <c r="CE241"/>
  <c r="CF241" s="1"/>
  <c r="CC241"/>
  <c r="CD241" s="1"/>
  <c r="CO240"/>
  <c r="CP240" s="1"/>
  <c r="CM240"/>
  <c r="CN240" s="1"/>
  <c r="CK240"/>
  <c r="CL240" s="1"/>
  <c r="CI240"/>
  <c r="CJ240" s="1"/>
  <c r="CG240"/>
  <c r="CH240" s="1"/>
  <c r="CE240"/>
  <c r="CF240" s="1"/>
  <c r="CC240"/>
  <c r="CD240" s="1"/>
  <c r="CO239"/>
  <c r="CP239" s="1"/>
  <c r="CM239"/>
  <c r="CN239" s="1"/>
  <c r="CK239"/>
  <c r="CL239" s="1"/>
  <c r="CI239"/>
  <c r="CJ239" s="1"/>
  <c r="CG239"/>
  <c r="CH239" s="1"/>
  <c r="CE239"/>
  <c r="CF239" s="1"/>
  <c r="CC239"/>
  <c r="CD239" s="1"/>
  <c r="CO238"/>
  <c r="CP238" s="1"/>
  <c r="CM238"/>
  <c r="CN238" s="1"/>
  <c r="CK238"/>
  <c r="CL238" s="1"/>
  <c r="CI238"/>
  <c r="CJ238" s="1"/>
  <c r="CG238"/>
  <c r="CH238" s="1"/>
  <c r="CE238"/>
  <c r="CF238" s="1"/>
  <c r="CC238"/>
  <c r="CD238" s="1"/>
  <c r="CO237"/>
  <c r="CP237" s="1"/>
  <c r="CM237"/>
  <c r="CN237" s="1"/>
  <c r="CK237"/>
  <c r="CL237" s="1"/>
  <c r="CI237"/>
  <c r="CJ237" s="1"/>
  <c r="CG237"/>
  <c r="CH237" s="1"/>
  <c r="CE237"/>
  <c r="CF237" s="1"/>
  <c r="CC237"/>
  <c r="CD237" s="1"/>
  <c r="CO236"/>
  <c r="CP236" s="1"/>
  <c r="CM236"/>
  <c r="CN236" s="1"/>
  <c r="CK236"/>
  <c r="CL236" s="1"/>
  <c r="CI236"/>
  <c r="CJ236" s="1"/>
  <c r="CG236"/>
  <c r="CH236" s="1"/>
  <c r="CE236"/>
  <c r="CF236" s="1"/>
  <c r="CC236"/>
  <c r="CD236" s="1"/>
  <c r="CO235"/>
  <c r="CP235" s="1"/>
  <c r="CM235"/>
  <c r="CN235" s="1"/>
  <c r="CK235"/>
  <c r="CL235" s="1"/>
  <c r="CI235"/>
  <c r="CJ235" s="1"/>
  <c r="CG235"/>
  <c r="CH235" s="1"/>
  <c r="CE235"/>
  <c r="CF235" s="1"/>
  <c r="CC235"/>
  <c r="CD235" s="1"/>
  <c r="CO234"/>
  <c r="CP234" s="1"/>
  <c r="CM234"/>
  <c r="CN234" s="1"/>
  <c r="CK234"/>
  <c r="CL234" s="1"/>
  <c r="CI234"/>
  <c r="CJ234" s="1"/>
  <c r="CG234"/>
  <c r="CH234" s="1"/>
  <c r="CE234"/>
  <c r="CF234" s="1"/>
  <c r="CC234"/>
  <c r="CD234" s="1"/>
  <c r="CO233"/>
  <c r="CP233" s="1"/>
  <c r="CM233"/>
  <c r="CN233" s="1"/>
  <c r="CK233"/>
  <c r="CL233" s="1"/>
  <c r="CI233"/>
  <c r="CJ233" s="1"/>
  <c r="CG233"/>
  <c r="CH233" s="1"/>
  <c r="CE233"/>
  <c r="CF233" s="1"/>
  <c r="CC233"/>
  <c r="CD233" s="1"/>
  <c r="CO232"/>
  <c r="CP232" s="1"/>
  <c r="CM232"/>
  <c r="CN232" s="1"/>
  <c r="CK232"/>
  <c r="CL232" s="1"/>
  <c r="CI232"/>
  <c r="CJ232" s="1"/>
  <c r="CG232"/>
  <c r="CH232" s="1"/>
  <c r="CE232"/>
  <c r="CF232" s="1"/>
  <c r="CC232"/>
  <c r="CD232" s="1"/>
  <c r="CO231"/>
  <c r="CP231" s="1"/>
  <c r="CM231"/>
  <c r="CN231" s="1"/>
  <c r="CK231"/>
  <c r="CL231" s="1"/>
  <c r="CI231"/>
  <c r="CJ231" s="1"/>
  <c r="CG231"/>
  <c r="CH231" s="1"/>
  <c r="CE231"/>
  <c r="CF231" s="1"/>
  <c r="CC231"/>
  <c r="CD231" s="1"/>
  <c r="CO230"/>
  <c r="CP230" s="1"/>
  <c r="CM230"/>
  <c r="CN230" s="1"/>
  <c r="CK230"/>
  <c r="CL230" s="1"/>
  <c r="CI230"/>
  <c r="CJ230" s="1"/>
  <c r="CG230"/>
  <c r="CH230" s="1"/>
  <c r="CE230"/>
  <c r="CF230" s="1"/>
  <c r="CC230"/>
  <c r="CD230" s="1"/>
  <c r="CO229"/>
  <c r="CP229" s="1"/>
  <c r="CM229"/>
  <c r="CN229" s="1"/>
  <c r="CK229"/>
  <c r="CL229" s="1"/>
  <c r="CI229"/>
  <c r="CJ229" s="1"/>
  <c r="CG229"/>
  <c r="CH229" s="1"/>
  <c r="CE229"/>
  <c r="CF229" s="1"/>
  <c r="CC229"/>
  <c r="CD229" s="1"/>
  <c r="CO228"/>
  <c r="CP228" s="1"/>
  <c r="CM228"/>
  <c r="CN228" s="1"/>
  <c r="CK228"/>
  <c r="CL228" s="1"/>
  <c r="CI228"/>
  <c r="CJ228" s="1"/>
  <c r="CG228"/>
  <c r="CH228" s="1"/>
  <c r="CE228"/>
  <c r="CF228" s="1"/>
  <c r="CC228"/>
  <c r="CD228" s="1"/>
  <c r="CO227"/>
  <c r="CP227" s="1"/>
  <c r="CM227"/>
  <c r="CN227" s="1"/>
  <c r="CK227"/>
  <c r="CL227" s="1"/>
  <c r="CI227"/>
  <c r="CJ227" s="1"/>
  <c r="CG227"/>
  <c r="CH227" s="1"/>
  <c r="CE227"/>
  <c r="CF227" s="1"/>
  <c r="CC227"/>
  <c r="CD227" s="1"/>
  <c r="CO226"/>
  <c r="CP226" s="1"/>
  <c r="CM226"/>
  <c r="CN226" s="1"/>
  <c r="CK226"/>
  <c r="CL226" s="1"/>
  <c r="CI226"/>
  <c r="CJ226" s="1"/>
  <c r="CG226"/>
  <c r="CH226" s="1"/>
  <c r="CE226"/>
  <c r="CF226" s="1"/>
  <c r="CC226"/>
  <c r="CD226" s="1"/>
  <c r="CO225"/>
  <c r="CP225" s="1"/>
  <c r="CM225"/>
  <c r="CN225" s="1"/>
  <c r="CK225"/>
  <c r="CL225" s="1"/>
  <c r="CI225"/>
  <c r="CJ225" s="1"/>
  <c r="CG225"/>
  <c r="CH225" s="1"/>
  <c r="CE225"/>
  <c r="CF225" s="1"/>
  <c r="CC225"/>
  <c r="CD225" s="1"/>
  <c r="CO224"/>
  <c r="CP224" s="1"/>
  <c r="CM224"/>
  <c r="CN224" s="1"/>
  <c r="CK224"/>
  <c r="CL224" s="1"/>
  <c r="CI224"/>
  <c r="CJ224" s="1"/>
  <c r="CG224"/>
  <c r="CH224" s="1"/>
  <c r="CE224"/>
  <c r="CF224" s="1"/>
  <c r="CC224"/>
  <c r="CD224" s="1"/>
  <c r="CO223"/>
  <c r="CP223" s="1"/>
  <c r="CM223"/>
  <c r="CN223" s="1"/>
  <c r="CK223"/>
  <c r="CL223" s="1"/>
  <c r="CI223"/>
  <c r="CJ223" s="1"/>
  <c r="CG223"/>
  <c r="CH223" s="1"/>
  <c r="CE223"/>
  <c r="CF223" s="1"/>
  <c r="CC223"/>
  <c r="CD223" s="1"/>
  <c r="CO222"/>
  <c r="CP222" s="1"/>
  <c r="CM222"/>
  <c r="CN222" s="1"/>
  <c r="CK222"/>
  <c r="CL222" s="1"/>
  <c r="CI222"/>
  <c r="CJ222" s="1"/>
  <c r="CG222"/>
  <c r="CH222" s="1"/>
  <c r="CE222"/>
  <c r="CF222" s="1"/>
  <c r="CC222"/>
  <c r="CD222" s="1"/>
  <c r="CO221"/>
  <c r="CP221" s="1"/>
  <c r="CM221"/>
  <c r="CN221" s="1"/>
  <c r="CK221"/>
  <c r="CL221" s="1"/>
  <c r="CI221"/>
  <c r="CJ221" s="1"/>
  <c r="CG221"/>
  <c r="CH221" s="1"/>
  <c r="CE221"/>
  <c r="CF221" s="1"/>
  <c r="CC221"/>
  <c r="CD221" s="1"/>
  <c r="CO220"/>
  <c r="CP220" s="1"/>
  <c r="CM220"/>
  <c r="CN220" s="1"/>
  <c r="CK220"/>
  <c r="CL220" s="1"/>
  <c r="CI220"/>
  <c r="CJ220" s="1"/>
  <c r="CG220"/>
  <c r="CH220" s="1"/>
  <c r="CE220"/>
  <c r="CF220" s="1"/>
  <c r="CC220"/>
  <c r="CD220" s="1"/>
  <c r="CO219"/>
  <c r="CP219" s="1"/>
  <c r="CM219"/>
  <c r="CN219" s="1"/>
  <c r="CK219"/>
  <c r="CL219" s="1"/>
  <c r="CI219"/>
  <c r="CJ219" s="1"/>
  <c r="CG219"/>
  <c r="CH219" s="1"/>
  <c r="CE219"/>
  <c r="CF219" s="1"/>
  <c r="CC219"/>
  <c r="CD219" s="1"/>
  <c r="CO218"/>
  <c r="CP218" s="1"/>
  <c r="CM218"/>
  <c r="CN218" s="1"/>
  <c r="CK218"/>
  <c r="CL218" s="1"/>
  <c r="CI218"/>
  <c r="CJ218" s="1"/>
  <c r="CG218"/>
  <c r="CH218" s="1"/>
  <c r="CE218"/>
  <c r="CF218" s="1"/>
  <c r="CC218"/>
  <c r="CD218" s="1"/>
  <c r="CO217"/>
  <c r="CP217" s="1"/>
  <c r="CM217"/>
  <c r="CN217" s="1"/>
  <c r="CK217"/>
  <c r="CL217" s="1"/>
  <c r="CI217"/>
  <c r="CJ217" s="1"/>
  <c r="CG217"/>
  <c r="CH217" s="1"/>
  <c r="CE217"/>
  <c r="CF217" s="1"/>
  <c r="CC217"/>
  <c r="CD217" s="1"/>
  <c r="CO216"/>
  <c r="CP216" s="1"/>
  <c r="CM216"/>
  <c r="CN216" s="1"/>
  <c r="CK216"/>
  <c r="CL216" s="1"/>
  <c r="CI216"/>
  <c r="CJ216" s="1"/>
  <c r="CG216"/>
  <c r="CH216" s="1"/>
  <c r="CE216"/>
  <c r="CF216" s="1"/>
  <c r="CC216"/>
  <c r="CD216" s="1"/>
  <c r="CO215"/>
  <c r="CP215" s="1"/>
  <c r="CM215"/>
  <c r="CN215" s="1"/>
  <c r="CK215"/>
  <c r="CL215" s="1"/>
  <c r="CI215"/>
  <c r="CJ215" s="1"/>
  <c r="CG215"/>
  <c r="CH215" s="1"/>
  <c r="CE215"/>
  <c r="CF215" s="1"/>
  <c r="CC215"/>
  <c r="CD215" s="1"/>
  <c r="CO214"/>
  <c r="CP214" s="1"/>
  <c r="CM214"/>
  <c r="CN214" s="1"/>
  <c r="CK214"/>
  <c r="CL214" s="1"/>
  <c r="CI214"/>
  <c r="CJ214" s="1"/>
  <c r="CG214"/>
  <c r="CH214" s="1"/>
  <c r="CE214"/>
  <c r="CF214" s="1"/>
  <c r="CC214"/>
  <c r="CD214" s="1"/>
  <c r="CO213"/>
  <c r="CP213" s="1"/>
  <c r="CM213"/>
  <c r="CN213" s="1"/>
  <c r="CK213"/>
  <c r="CL213" s="1"/>
  <c r="CI213"/>
  <c r="CJ213" s="1"/>
  <c r="CG213"/>
  <c r="CH213" s="1"/>
  <c r="CE213"/>
  <c r="CF213" s="1"/>
  <c r="CC213"/>
  <c r="CD213" s="1"/>
  <c r="CO212"/>
  <c r="CP212" s="1"/>
  <c r="CM212"/>
  <c r="CN212" s="1"/>
  <c r="CK212"/>
  <c r="CL212" s="1"/>
  <c r="CI212"/>
  <c r="CJ212" s="1"/>
  <c r="CG212"/>
  <c r="CH212" s="1"/>
  <c r="CE212"/>
  <c r="CF212" s="1"/>
  <c r="CC212"/>
  <c r="CD212" s="1"/>
  <c r="CO211"/>
  <c r="CP211" s="1"/>
  <c r="CM211"/>
  <c r="CN211" s="1"/>
  <c r="CK211"/>
  <c r="CL211" s="1"/>
  <c r="CI211"/>
  <c r="CJ211" s="1"/>
  <c r="CG211"/>
  <c r="CH211" s="1"/>
  <c r="CE211"/>
  <c r="CF211" s="1"/>
  <c r="CC211"/>
  <c r="CD211" s="1"/>
  <c r="CO210"/>
  <c r="CP210" s="1"/>
  <c r="CM210"/>
  <c r="CN210" s="1"/>
  <c r="CK210"/>
  <c r="CL210" s="1"/>
  <c r="CI210"/>
  <c r="CJ210" s="1"/>
  <c r="CG210"/>
  <c r="CH210" s="1"/>
  <c r="CE210"/>
  <c r="CF210" s="1"/>
  <c r="CC210"/>
  <c r="CD210" s="1"/>
  <c r="CO209"/>
  <c r="CP209" s="1"/>
  <c r="CM209"/>
  <c r="CN209" s="1"/>
  <c r="CK209"/>
  <c r="CL209" s="1"/>
  <c r="CI209"/>
  <c r="CJ209" s="1"/>
  <c r="CG209"/>
  <c r="CH209" s="1"/>
  <c r="CE209"/>
  <c r="CF209" s="1"/>
  <c r="CC209"/>
  <c r="CD209" s="1"/>
  <c r="CO208"/>
  <c r="CP208" s="1"/>
  <c r="CM208"/>
  <c r="CN208" s="1"/>
  <c r="CK208"/>
  <c r="CL208" s="1"/>
  <c r="CI208"/>
  <c r="CJ208" s="1"/>
  <c r="CG208"/>
  <c r="CH208" s="1"/>
  <c r="CE208"/>
  <c r="CF208" s="1"/>
  <c r="CC208"/>
  <c r="CD208" s="1"/>
  <c r="CO207"/>
  <c r="CP207" s="1"/>
  <c r="CM207"/>
  <c r="CN207" s="1"/>
  <c r="CK207"/>
  <c r="CL207" s="1"/>
  <c r="CI207"/>
  <c r="CJ207" s="1"/>
  <c r="CG207"/>
  <c r="CH207" s="1"/>
  <c r="CE207"/>
  <c r="CF207" s="1"/>
  <c r="CC207"/>
  <c r="CD207" s="1"/>
  <c r="CO206"/>
  <c r="CP206" s="1"/>
  <c r="CM206"/>
  <c r="CN206" s="1"/>
  <c r="CK206"/>
  <c r="CL206" s="1"/>
  <c r="CI206"/>
  <c r="CJ206" s="1"/>
  <c r="CG206"/>
  <c r="CH206" s="1"/>
  <c r="CE206"/>
  <c r="CF206" s="1"/>
  <c r="CC206"/>
  <c r="CD206" s="1"/>
  <c r="CO205"/>
  <c r="CP205" s="1"/>
  <c r="CM205"/>
  <c r="CN205" s="1"/>
  <c r="CK205"/>
  <c r="CL205" s="1"/>
  <c r="CI205"/>
  <c r="CJ205" s="1"/>
  <c r="CG205"/>
  <c r="CH205" s="1"/>
  <c r="CE205"/>
  <c r="CF205" s="1"/>
  <c r="CC205"/>
  <c r="CD205" s="1"/>
  <c r="CO204"/>
  <c r="CP204" s="1"/>
  <c r="CM204"/>
  <c r="CN204" s="1"/>
  <c r="CK204"/>
  <c r="CL204" s="1"/>
  <c r="CI204"/>
  <c r="CJ204" s="1"/>
  <c r="CG204"/>
  <c r="CH204" s="1"/>
  <c r="CE204"/>
  <c r="CF204" s="1"/>
  <c r="CC204"/>
  <c r="CD204" s="1"/>
  <c r="CO203"/>
  <c r="CP203" s="1"/>
  <c r="CM203"/>
  <c r="CN203" s="1"/>
  <c r="CK203"/>
  <c r="CL203" s="1"/>
  <c r="CI203"/>
  <c r="CJ203" s="1"/>
  <c r="CG203"/>
  <c r="CH203" s="1"/>
  <c r="CE203"/>
  <c r="CF203" s="1"/>
  <c r="CC203"/>
  <c r="CD203" s="1"/>
  <c r="CO202"/>
  <c r="CP202" s="1"/>
  <c r="CM202"/>
  <c r="CN202" s="1"/>
  <c r="CK202"/>
  <c r="CL202" s="1"/>
  <c r="CI202"/>
  <c r="CJ202" s="1"/>
  <c r="CG202"/>
  <c r="CH202" s="1"/>
  <c r="CE202"/>
  <c r="CF202" s="1"/>
  <c r="CC202"/>
  <c r="CD202" s="1"/>
  <c r="CO201"/>
  <c r="CP201" s="1"/>
  <c r="CM201"/>
  <c r="CN201" s="1"/>
  <c r="CK201"/>
  <c r="CL201" s="1"/>
  <c r="CI201"/>
  <c r="CJ201" s="1"/>
  <c r="CG201"/>
  <c r="CH201" s="1"/>
  <c r="CE201"/>
  <c r="CF201" s="1"/>
  <c r="CC201"/>
  <c r="CD201" s="1"/>
  <c r="CO200"/>
  <c r="CP200" s="1"/>
  <c r="CM200"/>
  <c r="CN200" s="1"/>
  <c r="CK200"/>
  <c r="CL200" s="1"/>
  <c r="CI200"/>
  <c r="CJ200" s="1"/>
  <c r="CG200"/>
  <c r="CH200" s="1"/>
  <c r="CE200"/>
  <c r="CF200" s="1"/>
  <c r="CC200"/>
  <c r="CD200" s="1"/>
  <c r="CO199"/>
  <c r="CP199" s="1"/>
  <c r="CM199"/>
  <c r="CN199" s="1"/>
  <c r="CK199"/>
  <c r="CL199" s="1"/>
  <c r="CI199"/>
  <c r="CJ199" s="1"/>
  <c r="CG199"/>
  <c r="CH199" s="1"/>
  <c r="CE199"/>
  <c r="CF199" s="1"/>
  <c r="CC199"/>
  <c r="CD199" s="1"/>
  <c r="CO198"/>
  <c r="CP198" s="1"/>
  <c r="CM198"/>
  <c r="CN198" s="1"/>
  <c r="CK198"/>
  <c r="CL198" s="1"/>
  <c r="CI198"/>
  <c r="CJ198" s="1"/>
  <c r="CG198"/>
  <c r="CH198" s="1"/>
  <c r="CE198"/>
  <c r="CF198" s="1"/>
  <c r="CC198"/>
  <c r="CD198" s="1"/>
  <c r="CO197"/>
  <c r="CP197" s="1"/>
  <c r="CM197"/>
  <c r="CN197" s="1"/>
  <c r="CK197"/>
  <c r="CL197" s="1"/>
  <c r="CI197"/>
  <c r="CJ197" s="1"/>
  <c r="CG197"/>
  <c r="CH197" s="1"/>
  <c r="CE197"/>
  <c r="CF197" s="1"/>
  <c r="CC197"/>
  <c r="CD197" s="1"/>
  <c r="CO196"/>
  <c r="CP196" s="1"/>
  <c r="CM196"/>
  <c r="CN196" s="1"/>
  <c r="CK196"/>
  <c r="CL196" s="1"/>
  <c r="CI196"/>
  <c r="CJ196" s="1"/>
  <c r="CG196"/>
  <c r="CH196" s="1"/>
  <c r="CE196"/>
  <c r="CF196" s="1"/>
  <c r="CC196"/>
  <c r="CD196" s="1"/>
  <c r="CO195"/>
  <c r="CP195" s="1"/>
  <c r="CM195"/>
  <c r="CN195" s="1"/>
  <c r="CK195"/>
  <c r="CL195" s="1"/>
  <c r="CI195"/>
  <c r="CJ195" s="1"/>
  <c r="CG195"/>
  <c r="CH195" s="1"/>
  <c r="CE195"/>
  <c r="CF195" s="1"/>
  <c r="CC195"/>
  <c r="CD195" s="1"/>
  <c r="CO194"/>
  <c r="CP194" s="1"/>
  <c r="CM194"/>
  <c r="CN194" s="1"/>
  <c r="CK194"/>
  <c r="CL194" s="1"/>
  <c r="CI194"/>
  <c r="CJ194" s="1"/>
  <c r="CG194"/>
  <c r="CH194" s="1"/>
  <c r="CE194"/>
  <c r="CF194" s="1"/>
  <c r="CC194"/>
  <c r="CD194" s="1"/>
  <c r="CO193"/>
  <c r="CP193" s="1"/>
  <c r="CM193"/>
  <c r="CN193" s="1"/>
  <c r="CK193"/>
  <c r="CL193" s="1"/>
  <c r="CI193"/>
  <c r="CJ193" s="1"/>
  <c r="CG193"/>
  <c r="CH193" s="1"/>
  <c r="CE193"/>
  <c r="CF193" s="1"/>
  <c r="CC193"/>
  <c r="CD193" s="1"/>
  <c r="CO192"/>
  <c r="CP192" s="1"/>
  <c r="CM192"/>
  <c r="CN192" s="1"/>
  <c r="CK192"/>
  <c r="CL192" s="1"/>
  <c r="CI192"/>
  <c r="CJ192" s="1"/>
  <c r="CG192"/>
  <c r="CH192" s="1"/>
  <c r="CE192"/>
  <c r="CF192" s="1"/>
  <c r="CC192"/>
  <c r="CD192" s="1"/>
  <c r="CO191"/>
  <c r="CP191" s="1"/>
  <c r="CM191"/>
  <c r="CN191" s="1"/>
  <c r="CK191"/>
  <c r="CL191" s="1"/>
  <c r="CI191"/>
  <c r="CJ191" s="1"/>
  <c r="CG191"/>
  <c r="CH191" s="1"/>
  <c r="CE191"/>
  <c r="CF191" s="1"/>
  <c r="CC191"/>
  <c r="CD191" s="1"/>
  <c r="CO190"/>
  <c r="CP190" s="1"/>
  <c r="CM190"/>
  <c r="CN190" s="1"/>
  <c r="CK190"/>
  <c r="CL190" s="1"/>
  <c r="CI190"/>
  <c r="CJ190" s="1"/>
  <c r="CG190"/>
  <c r="CH190" s="1"/>
  <c r="CE190"/>
  <c r="CF190" s="1"/>
  <c r="CC190"/>
  <c r="CD190" s="1"/>
  <c r="CO189"/>
  <c r="CP189" s="1"/>
  <c r="CM189"/>
  <c r="CN189" s="1"/>
  <c r="CK189"/>
  <c r="CL189" s="1"/>
  <c r="CI189"/>
  <c r="CJ189" s="1"/>
  <c r="CG189"/>
  <c r="CH189" s="1"/>
  <c r="CE189"/>
  <c r="CF189" s="1"/>
  <c r="CC189"/>
  <c r="CD189" s="1"/>
  <c r="CO188"/>
  <c r="CP188" s="1"/>
  <c r="CM188"/>
  <c r="CN188" s="1"/>
  <c r="CK188"/>
  <c r="CL188" s="1"/>
  <c r="CI188"/>
  <c r="CJ188" s="1"/>
  <c r="CG188"/>
  <c r="CH188" s="1"/>
  <c r="CE188"/>
  <c r="CF188" s="1"/>
  <c r="CC188"/>
  <c r="CD188" s="1"/>
  <c r="CO187"/>
  <c r="CP187" s="1"/>
  <c r="CM187"/>
  <c r="CN187" s="1"/>
  <c r="CK187"/>
  <c r="CL187" s="1"/>
  <c r="CI187"/>
  <c r="CJ187" s="1"/>
  <c r="CG187"/>
  <c r="CH187" s="1"/>
  <c r="CE187"/>
  <c r="CF187" s="1"/>
  <c r="CC187"/>
  <c r="CD187" s="1"/>
  <c r="CO186"/>
  <c r="CP186" s="1"/>
  <c r="CM186"/>
  <c r="CN186" s="1"/>
  <c r="CK186"/>
  <c r="CL186" s="1"/>
  <c r="CI186"/>
  <c r="CJ186" s="1"/>
  <c r="CG186"/>
  <c r="CH186" s="1"/>
  <c r="CE186"/>
  <c r="CF186" s="1"/>
  <c r="CC186"/>
  <c r="CD186" s="1"/>
  <c r="CO185"/>
  <c r="CP185" s="1"/>
  <c r="CM185"/>
  <c r="CN185" s="1"/>
  <c r="CK185"/>
  <c r="CL185" s="1"/>
  <c r="CI185"/>
  <c r="CJ185" s="1"/>
  <c r="CG185"/>
  <c r="CH185" s="1"/>
  <c r="CE185"/>
  <c r="CF185" s="1"/>
  <c r="CC185"/>
  <c r="CD185" s="1"/>
  <c r="CO184"/>
  <c r="CP184" s="1"/>
  <c r="CM184"/>
  <c r="CN184" s="1"/>
  <c r="CK184"/>
  <c r="CL184" s="1"/>
  <c r="CI184"/>
  <c r="CJ184" s="1"/>
  <c r="CG184"/>
  <c r="CH184" s="1"/>
  <c r="CE184"/>
  <c r="CF184" s="1"/>
  <c r="CC184"/>
  <c r="CD184" s="1"/>
  <c r="CO183"/>
  <c r="CP183" s="1"/>
  <c r="CM183"/>
  <c r="CN183" s="1"/>
  <c r="CK183"/>
  <c r="CL183" s="1"/>
  <c r="CI183"/>
  <c r="CJ183" s="1"/>
  <c r="CG183"/>
  <c r="CH183" s="1"/>
  <c r="CE183"/>
  <c r="CF183" s="1"/>
  <c r="CC183"/>
  <c r="CD183" s="1"/>
  <c r="CO182"/>
  <c r="CP182" s="1"/>
  <c r="CM182"/>
  <c r="CN182" s="1"/>
  <c r="CK182"/>
  <c r="CL182" s="1"/>
  <c r="CI182"/>
  <c r="CJ182" s="1"/>
  <c r="CG182"/>
  <c r="CH182" s="1"/>
  <c r="CE182"/>
  <c r="CF182" s="1"/>
  <c r="CC182"/>
  <c r="CD182" s="1"/>
  <c r="CO181"/>
  <c r="CP181" s="1"/>
  <c r="CM181"/>
  <c r="CN181" s="1"/>
  <c r="CK181"/>
  <c r="CL181" s="1"/>
  <c r="CI181"/>
  <c r="CJ181" s="1"/>
  <c r="CG181"/>
  <c r="CH181" s="1"/>
  <c r="CE181"/>
  <c r="CF181" s="1"/>
  <c r="CC181"/>
  <c r="CD181" s="1"/>
  <c r="CO180"/>
  <c r="CP180" s="1"/>
  <c r="CM180"/>
  <c r="CN180" s="1"/>
  <c r="CK180"/>
  <c r="CL180" s="1"/>
  <c r="CI180"/>
  <c r="CJ180" s="1"/>
  <c r="CG180"/>
  <c r="CH180" s="1"/>
  <c r="CE180"/>
  <c r="CF180" s="1"/>
  <c r="CC180"/>
  <c r="CD180" s="1"/>
  <c r="CO179"/>
  <c r="CP179" s="1"/>
  <c r="CM179"/>
  <c r="CN179" s="1"/>
  <c r="CK179"/>
  <c r="CL179" s="1"/>
  <c r="CI179"/>
  <c r="CJ179" s="1"/>
  <c r="CG179"/>
  <c r="CH179" s="1"/>
  <c r="CE179"/>
  <c r="CF179" s="1"/>
  <c r="CC179"/>
  <c r="CD179" s="1"/>
  <c r="CO178"/>
  <c r="CP178" s="1"/>
  <c r="CM178"/>
  <c r="CN178" s="1"/>
  <c r="CK178"/>
  <c r="CL178" s="1"/>
  <c r="CI178"/>
  <c r="CJ178" s="1"/>
  <c r="CG178"/>
  <c r="CH178" s="1"/>
  <c r="CE178"/>
  <c r="CF178" s="1"/>
  <c r="CC178"/>
  <c r="CD178" s="1"/>
  <c r="CO177"/>
  <c r="CP177" s="1"/>
  <c r="CM177"/>
  <c r="CN177" s="1"/>
  <c r="CK177"/>
  <c r="CL177" s="1"/>
  <c r="CI177"/>
  <c r="CJ177" s="1"/>
  <c r="CG177"/>
  <c r="CH177" s="1"/>
  <c r="CE177"/>
  <c r="CF177" s="1"/>
  <c r="CC177"/>
  <c r="CD177" s="1"/>
  <c r="CO176"/>
  <c r="CP176" s="1"/>
  <c r="CM176"/>
  <c r="CN176" s="1"/>
  <c r="CK176"/>
  <c r="CL176" s="1"/>
  <c r="CI176"/>
  <c r="CJ176" s="1"/>
  <c r="CG176"/>
  <c r="CH176" s="1"/>
  <c r="CE176"/>
  <c r="CF176" s="1"/>
  <c r="CC176"/>
  <c r="CD176" s="1"/>
  <c r="CO175"/>
  <c r="CP175" s="1"/>
  <c r="CM175"/>
  <c r="CN175" s="1"/>
  <c r="CK175"/>
  <c r="CL175" s="1"/>
  <c r="CI175"/>
  <c r="CJ175" s="1"/>
  <c r="CG175"/>
  <c r="CH175" s="1"/>
  <c r="CE175"/>
  <c r="CF175" s="1"/>
  <c r="CC175"/>
  <c r="CD175" s="1"/>
  <c r="CO174"/>
  <c r="CP174" s="1"/>
  <c r="CM174"/>
  <c r="CN174" s="1"/>
  <c r="CK174"/>
  <c r="CL174" s="1"/>
  <c r="CI174"/>
  <c r="CJ174" s="1"/>
  <c r="CG174"/>
  <c r="CH174" s="1"/>
  <c r="CE174"/>
  <c r="CF174" s="1"/>
  <c r="CC174"/>
  <c r="CD174" s="1"/>
  <c r="CO173"/>
  <c r="CP173" s="1"/>
  <c r="CM173"/>
  <c r="CN173" s="1"/>
  <c r="CK173"/>
  <c r="CL173" s="1"/>
  <c r="CI173"/>
  <c r="CJ173" s="1"/>
  <c r="CG173"/>
  <c r="CH173" s="1"/>
  <c r="CE173"/>
  <c r="CF173" s="1"/>
  <c r="CC173"/>
  <c r="CD173" s="1"/>
  <c r="CO172"/>
  <c r="CP172" s="1"/>
  <c r="CM172"/>
  <c r="CN172" s="1"/>
  <c r="CK172"/>
  <c r="CL172" s="1"/>
  <c r="CI172"/>
  <c r="CJ172" s="1"/>
  <c r="CG172"/>
  <c r="CH172" s="1"/>
  <c r="CE172"/>
  <c r="CF172" s="1"/>
  <c r="CC172"/>
  <c r="CD172" s="1"/>
  <c r="CO171"/>
  <c r="CP171" s="1"/>
  <c r="CM171"/>
  <c r="CN171" s="1"/>
  <c r="CK171"/>
  <c r="CL171" s="1"/>
  <c r="CI171"/>
  <c r="CJ171" s="1"/>
  <c r="CG171"/>
  <c r="CH171" s="1"/>
  <c r="CE171"/>
  <c r="CF171" s="1"/>
  <c r="CC171"/>
  <c r="CD171" s="1"/>
  <c r="CO170"/>
  <c r="CP170" s="1"/>
  <c r="CM170"/>
  <c r="CN170" s="1"/>
  <c r="CK170"/>
  <c r="CL170" s="1"/>
  <c r="CI170"/>
  <c r="CJ170" s="1"/>
  <c r="CG170"/>
  <c r="CH170" s="1"/>
  <c r="CE170"/>
  <c r="CF170" s="1"/>
  <c r="CC170"/>
  <c r="CD170" s="1"/>
  <c r="CO169"/>
  <c r="CP169" s="1"/>
  <c r="CM169"/>
  <c r="CN169" s="1"/>
  <c r="CK169"/>
  <c r="CL169" s="1"/>
  <c r="CI169"/>
  <c r="CJ169" s="1"/>
  <c r="CG169"/>
  <c r="CH169" s="1"/>
  <c r="CE169"/>
  <c r="CF169" s="1"/>
  <c r="CC169"/>
  <c r="CD169" s="1"/>
  <c r="CO168"/>
  <c r="CP168" s="1"/>
  <c r="CM168"/>
  <c r="CN168" s="1"/>
  <c r="CK168"/>
  <c r="CL168" s="1"/>
  <c r="CI168"/>
  <c r="CJ168" s="1"/>
  <c r="CG168"/>
  <c r="CH168" s="1"/>
  <c r="CE168"/>
  <c r="CF168" s="1"/>
  <c r="CC168"/>
  <c r="CD168" s="1"/>
  <c r="CO167"/>
  <c r="CP167" s="1"/>
  <c r="CM167"/>
  <c r="CN167" s="1"/>
  <c r="CK167"/>
  <c r="CL167" s="1"/>
  <c r="CI167"/>
  <c r="CJ167" s="1"/>
  <c r="CG167"/>
  <c r="CH167" s="1"/>
  <c r="CE167"/>
  <c r="CF167" s="1"/>
  <c r="CC167"/>
  <c r="CD167" s="1"/>
  <c r="CO166"/>
  <c r="CP166" s="1"/>
  <c r="CM166"/>
  <c r="CN166" s="1"/>
  <c r="CK166"/>
  <c r="CL166" s="1"/>
  <c r="CI166"/>
  <c r="CJ166" s="1"/>
  <c r="CG166"/>
  <c r="CH166" s="1"/>
  <c r="CE166"/>
  <c r="CF166" s="1"/>
  <c r="CC166"/>
  <c r="CD166" s="1"/>
  <c r="CO165"/>
  <c r="CP165" s="1"/>
  <c r="CM165"/>
  <c r="CN165" s="1"/>
  <c r="CK165"/>
  <c r="CL165" s="1"/>
  <c r="CI165"/>
  <c r="CJ165" s="1"/>
  <c r="CG165"/>
  <c r="CH165" s="1"/>
  <c r="CE165"/>
  <c r="CF165" s="1"/>
  <c r="CC165"/>
  <c r="CD165" s="1"/>
  <c r="CO164"/>
  <c r="CP164" s="1"/>
  <c r="CM164"/>
  <c r="CN164" s="1"/>
  <c r="CK164"/>
  <c r="CL164" s="1"/>
  <c r="CI164"/>
  <c r="CJ164" s="1"/>
  <c r="CG164"/>
  <c r="CH164" s="1"/>
  <c r="CE164"/>
  <c r="CF164" s="1"/>
  <c r="CC164"/>
  <c r="CD164" s="1"/>
  <c r="CO163"/>
  <c r="CP163" s="1"/>
  <c r="CM163"/>
  <c r="CN163" s="1"/>
  <c r="CK163"/>
  <c r="CL163" s="1"/>
  <c r="CI163"/>
  <c r="CJ163" s="1"/>
  <c r="CG163"/>
  <c r="CH163" s="1"/>
  <c r="CE163"/>
  <c r="CF163" s="1"/>
  <c r="CC163"/>
  <c r="CD163" s="1"/>
  <c r="CO162"/>
  <c r="CP162" s="1"/>
  <c r="CM162"/>
  <c r="CN162" s="1"/>
  <c r="CK162"/>
  <c r="CL162" s="1"/>
  <c r="CI162"/>
  <c r="CJ162" s="1"/>
  <c r="CG162"/>
  <c r="CH162" s="1"/>
  <c r="CE162"/>
  <c r="CF162" s="1"/>
  <c r="CC162"/>
  <c r="CD162" s="1"/>
  <c r="CO161"/>
  <c r="CP161" s="1"/>
  <c r="CM161"/>
  <c r="CN161" s="1"/>
  <c r="CK161"/>
  <c r="CL161" s="1"/>
  <c r="CI161"/>
  <c r="CJ161" s="1"/>
  <c r="CG161"/>
  <c r="CH161" s="1"/>
  <c r="CE161"/>
  <c r="CF161" s="1"/>
  <c r="CC161"/>
  <c r="CD161" s="1"/>
  <c r="CO160"/>
  <c r="CP160" s="1"/>
  <c r="CM160"/>
  <c r="CN160" s="1"/>
  <c r="CK160"/>
  <c r="CL160" s="1"/>
  <c r="CI160"/>
  <c r="CJ160" s="1"/>
  <c r="CG160"/>
  <c r="CH160" s="1"/>
  <c r="CE160"/>
  <c r="CF160" s="1"/>
  <c r="CC160"/>
  <c r="CD160" s="1"/>
  <c r="CO159"/>
  <c r="CP159" s="1"/>
  <c r="CM159"/>
  <c r="CN159" s="1"/>
  <c r="CK159"/>
  <c r="CL159" s="1"/>
  <c r="CI159"/>
  <c r="CJ159" s="1"/>
  <c r="CG159"/>
  <c r="CH159" s="1"/>
  <c r="CE159"/>
  <c r="CF159" s="1"/>
  <c r="CC159"/>
  <c r="CD159" s="1"/>
  <c r="CO158"/>
  <c r="CP158" s="1"/>
  <c r="CM158"/>
  <c r="CN158" s="1"/>
  <c r="CK158"/>
  <c r="CL158" s="1"/>
  <c r="CI158"/>
  <c r="CJ158" s="1"/>
  <c r="CG158"/>
  <c r="CH158" s="1"/>
  <c r="CE158"/>
  <c r="CF158" s="1"/>
  <c r="CC158"/>
  <c r="CD158" s="1"/>
  <c r="CO157"/>
  <c r="CP157" s="1"/>
  <c r="CM157"/>
  <c r="CN157" s="1"/>
  <c r="CK157"/>
  <c r="CL157" s="1"/>
  <c r="CI157"/>
  <c r="CJ157" s="1"/>
  <c r="CG157"/>
  <c r="CH157" s="1"/>
  <c r="CE157"/>
  <c r="CF157" s="1"/>
  <c r="CC157"/>
  <c r="CD157" s="1"/>
  <c r="CO156"/>
  <c r="CP156" s="1"/>
  <c r="CM156"/>
  <c r="CN156" s="1"/>
  <c r="CK156"/>
  <c r="CL156" s="1"/>
  <c r="CI156"/>
  <c r="CJ156" s="1"/>
  <c r="CG156"/>
  <c r="CH156" s="1"/>
  <c r="CE156"/>
  <c r="CF156" s="1"/>
  <c r="CC156"/>
  <c r="CD156" s="1"/>
  <c r="CO155"/>
  <c r="CP155" s="1"/>
  <c r="CM155"/>
  <c r="CN155" s="1"/>
  <c r="CK155"/>
  <c r="CL155" s="1"/>
  <c r="CI155"/>
  <c r="CJ155" s="1"/>
  <c r="CG155"/>
  <c r="CH155" s="1"/>
  <c r="CE155"/>
  <c r="CF155" s="1"/>
  <c r="CC155"/>
  <c r="CD155" s="1"/>
  <c r="CO154"/>
  <c r="CP154" s="1"/>
  <c r="CM154"/>
  <c r="CN154" s="1"/>
  <c r="CK154"/>
  <c r="CL154" s="1"/>
  <c r="CI154"/>
  <c r="CJ154" s="1"/>
  <c r="CG154"/>
  <c r="CH154" s="1"/>
  <c r="CE154"/>
  <c r="CF154" s="1"/>
  <c r="CC154"/>
  <c r="CD154" s="1"/>
  <c r="CO153"/>
  <c r="CP153" s="1"/>
  <c r="CM153"/>
  <c r="CN153" s="1"/>
  <c r="CK153"/>
  <c r="CL153" s="1"/>
  <c r="CI153"/>
  <c r="CJ153" s="1"/>
  <c r="CG153"/>
  <c r="CH153" s="1"/>
  <c r="CE153"/>
  <c r="CF153" s="1"/>
  <c r="CC153"/>
  <c r="CD153" s="1"/>
  <c r="CO152"/>
  <c r="CP152" s="1"/>
  <c r="CM152"/>
  <c r="CN152" s="1"/>
  <c r="CK152"/>
  <c r="CL152" s="1"/>
  <c r="CI152"/>
  <c r="CJ152" s="1"/>
  <c r="CG152"/>
  <c r="CH152" s="1"/>
  <c r="CE152"/>
  <c r="CF152" s="1"/>
  <c r="CC152"/>
  <c r="CD152" s="1"/>
  <c r="CO151"/>
  <c r="CP151" s="1"/>
  <c r="CM151"/>
  <c r="CN151" s="1"/>
  <c r="CK151"/>
  <c r="CL151" s="1"/>
  <c r="CI151"/>
  <c r="CJ151" s="1"/>
  <c r="CG151"/>
  <c r="CH151" s="1"/>
  <c r="CE151"/>
  <c r="CF151" s="1"/>
  <c r="CC151"/>
  <c r="CD151" s="1"/>
  <c r="CO150"/>
  <c r="CP150" s="1"/>
  <c r="CM150"/>
  <c r="CN150" s="1"/>
  <c r="CK150"/>
  <c r="CL150" s="1"/>
  <c r="CI150"/>
  <c r="CJ150" s="1"/>
  <c r="CG150"/>
  <c r="CH150" s="1"/>
  <c r="CE150"/>
  <c r="CF150" s="1"/>
  <c r="CC150"/>
  <c r="CD150" s="1"/>
  <c r="CO149"/>
  <c r="CP149" s="1"/>
  <c r="CM149"/>
  <c r="CN149" s="1"/>
  <c r="CK149"/>
  <c r="CL149" s="1"/>
  <c r="CI149"/>
  <c r="CJ149" s="1"/>
  <c r="CG149"/>
  <c r="CH149" s="1"/>
  <c r="CE149"/>
  <c r="CF149" s="1"/>
  <c r="CC149"/>
  <c r="CD149" s="1"/>
  <c r="CO148"/>
  <c r="CP148" s="1"/>
  <c r="CM148"/>
  <c r="CN148" s="1"/>
  <c r="CK148"/>
  <c r="CL148" s="1"/>
  <c r="CI148"/>
  <c r="CJ148" s="1"/>
  <c r="CG148"/>
  <c r="CH148" s="1"/>
  <c r="CE148"/>
  <c r="CF148" s="1"/>
  <c r="CC148"/>
  <c r="CD148" s="1"/>
  <c r="CO147"/>
  <c r="CP147" s="1"/>
  <c r="CM147"/>
  <c r="CN147" s="1"/>
  <c r="CK147"/>
  <c r="CL147" s="1"/>
  <c r="CI147"/>
  <c r="CJ147" s="1"/>
  <c r="CG147"/>
  <c r="CH147" s="1"/>
  <c r="CE147"/>
  <c r="CF147" s="1"/>
  <c r="CC147"/>
  <c r="CD147" s="1"/>
  <c r="CO146"/>
  <c r="CP146" s="1"/>
  <c r="CM146"/>
  <c r="CN146" s="1"/>
  <c r="CK146"/>
  <c r="CL146" s="1"/>
  <c r="CI146"/>
  <c r="CJ146" s="1"/>
  <c r="CG146"/>
  <c r="CH146" s="1"/>
  <c r="CE146"/>
  <c r="CF146" s="1"/>
  <c r="CC146"/>
  <c r="CD146" s="1"/>
  <c r="CO145"/>
  <c r="CP145" s="1"/>
  <c r="CM145"/>
  <c r="CN145" s="1"/>
  <c r="CK145"/>
  <c r="CL145" s="1"/>
  <c r="CI145"/>
  <c r="CJ145" s="1"/>
  <c r="CG145"/>
  <c r="CH145" s="1"/>
  <c r="CE145"/>
  <c r="CF145" s="1"/>
  <c r="CC145"/>
  <c r="CD145" s="1"/>
  <c r="CO144"/>
  <c r="CP144" s="1"/>
  <c r="CM144"/>
  <c r="CN144" s="1"/>
  <c r="CK144"/>
  <c r="CL144" s="1"/>
  <c r="CI144"/>
  <c r="CJ144" s="1"/>
  <c r="CG144"/>
  <c r="CH144" s="1"/>
  <c r="CE144"/>
  <c r="CF144" s="1"/>
  <c r="CC144"/>
  <c r="CD144" s="1"/>
  <c r="CO143"/>
  <c r="CP143" s="1"/>
  <c r="CM143"/>
  <c r="CN143" s="1"/>
  <c r="CK143"/>
  <c r="CL143" s="1"/>
  <c r="CI143"/>
  <c r="CJ143" s="1"/>
  <c r="CG143"/>
  <c r="CH143" s="1"/>
  <c r="CE143"/>
  <c r="CF143" s="1"/>
  <c r="CC143"/>
  <c r="CD143" s="1"/>
  <c r="CO142"/>
  <c r="CP142" s="1"/>
  <c r="CM142"/>
  <c r="CN142" s="1"/>
  <c r="CK142"/>
  <c r="CL142" s="1"/>
  <c r="CI142"/>
  <c r="CJ142" s="1"/>
  <c r="CG142"/>
  <c r="CH142" s="1"/>
  <c r="CE142"/>
  <c r="CF142" s="1"/>
  <c r="CC142"/>
  <c r="CD142" s="1"/>
  <c r="CO141"/>
  <c r="CP141" s="1"/>
  <c r="CM141"/>
  <c r="CN141" s="1"/>
  <c r="CK141"/>
  <c r="CL141" s="1"/>
  <c r="CI141"/>
  <c r="CJ141" s="1"/>
  <c r="CG141"/>
  <c r="CH141" s="1"/>
  <c r="CE141"/>
  <c r="CF141" s="1"/>
  <c r="CC141"/>
  <c r="CD141" s="1"/>
  <c r="CO140"/>
  <c r="CP140" s="1"/>
  <c r="CM140"/>
  <c r="CN140" s="1"/>
  <c r="CK140"/>
  <c r="CL140" s="1"/>
  <c r="CI140"/>
  <c r="CJ140" s="1"/>
  <c r="CG140"/>
  <c r="CH140" s="1"/>
  <c r="CE140"/>
  <c r="CF140" s="1"/>
  <c r="CC140"/>
  <c r="CD140" s="1"/>
  <c r="CO139"/>
  <c r="CP139" s="1"/>
  <c r="CM139"/>
  <c r="CN139" s="1"/>
  <c r="CK139"/>
  <c r="CL139" s="1"/>
  <c r="CI139"/>
  <c r="CJ139" s="1"/>
  <c r="CG139"/>
  <c r="CH139" s="1"/>
  <c r="CE139"/>
  <c r="CF139" s="1"/>
  <c r="CC139"/>
  <c r="CD139" s="1"/>
  <c r="CO138"/>
  <c r="CP138" s="1"/>
  <c r="CM138"/>
  <c r="CN138" s="1"/>
  <c r="CK138"/>
  <c r="CL138" s="1"/>
  <c r="CI138"/>
  <c r="CJ138" s="1"/>
  <c r="CG138"/>
  <c r="CH138" s="1"/>
  <c r="CE138"/>
  <c r="CF138" s="1"/>
  <c r="CC138"/>
  <c r="CD138" s="1"/>
  <c r="CO137"/>
  <c r="CP137" s="1"/>
  <c r="CM137"/>
  <c r="CN137" s="1"/>
  <c r="CK137"/>
  <c r="CL137" s="1"/>
  <c r="CI137"/>
  <c r="CJ137" s="1"/>
  <c r="CG137"/>
  <c r="CH137" s="1"/>
  <c r="CE137"/>
  <c r="CF137" s="1"/>
  <c r="CC137"/>
  <c r="CD137" s="1"/>
  <c r="CO136"/>
  <c r="CP136" s="1"/>
  <c r="CM136"/>
  <c r="CN136" s="1"/>
  <c r="CK136"/>
  <c r="CL136" s="1"/>
  <c r="CI136"/>
  <c r="CJ136" s="1"/>
  <c r="CG136"/>
  <c r="CH136" s="1"/>
  <c r="CE136"/>
  <c r="CF136" s="1"/>
  <c r="CC136"/>
  <c r="CD136" s="1"/>
  <c r="CO135"/>
  <c r="CP135" s="1"/>
  <c r="CM135"/>
  <c r="CN135" s="1"/>
  <c r="CK135"/>
  <c r="CL135" s="1"/>
  <c r="CI135"/>
  <c r="CJ135" s="1"/>
  <c r="CG135"/>
  <c r="CH135" s="1"/>
  <c r="CE135"/>
  <c r="CF135" s="1"/>
  <c r="CC135"/>
  <c r="CD135" s="1"/>
  <c r="CO134"/>
  <c r="CP134" s="1"/>
  <c r="CM134"/>
  <c r="CN134" s="1"/>
  <c r="CK134"/>
  <c r="CL134" s="1"/>
  <c r="CI134"/>
  <c r="CJ134" s="1"/>
  <c r="CG134"/>
  <c r="CH134" s="1"/>
  <c r="CE134"/>
  <c r="CF134" s="1"/>
  <c r="CC134"/>
  <c r="CD134" s="1"/>
  <c r="CO133"/>
  <c r="CP133" s="1"/>
  <c r="CM133"/>
  <c r="CN133" s="1"/>
  <c r="CK133"/>
  <c r="CL133" s="1"/>
  <c r="CI133"/>
  <c r="CJ133" s="1"/>
  <c r="CG133"/>
  <c r="CH133" s="1"/>
  <c r="CE133"/>
  <c r="CF133" s="1"/>
  <c r="CC133"/>
  <c r="CD133" s="1"/>
  <c r="CO132"/>
  <c r="CP132" s="1"/>
  <c r="CM132"/>
  <c r="CN132" s="1"/>
  <c r="CK132"/>
  <c r="CL132" s="1"/>
  <c r="CI132"/>
  <c r="CJ132" s="1"/>
  <c r="CG132"/>
  <c r="CH132" s="1"/>
  <c r="CE132"/>
  <c r="CF132" s="1"/>
  <c r="CC132"/>
  <c r="CD132" s="1"/>
  <c r="CO131"/>
  <c r="CP131" s="1"/>
  <c r="CM131"/>
  <c r="CN131" s="1"/>
  <c r="CK131"/>
  <c r="CL131" s="1"/>
  <c r="CI131"/>
  <c r="CJ131" s="1"/>
  <c r="CG131"/>
  <c r="CH131" s="1"/>
  <c r="CE131"/>
  <c r="CF131" s="1"/>
  <c r="CC131"/>
  <c r="CD131" s="1"/>
  <c r="CO130"/>
  <c r="CP130" s="1"/>
  <c r="CM130"/>
  <c r="CN130" s="1"/>
  <c r="CK130"/>
  <c r="CL130" s="1"/>
  <c r="CI130"/>
  <c r="CJ130" s="1"/>
  <c r="CG130"/>
  <c r="CH130" s="1"/>
  <c r="CE130"/>
  <c r="CF130" s="1"/>
  <c r="CC130"/>
  <c r="CD130" s="1"/>
  <c r="CO129"/>
  <c r="CP129" s="1"/>
  <c r="CM129"/>
  <c r="CN129" s="1"/>
  <c r="CK129"/>
  <c r="CL129" s="1"/>
  <c r="CI129"/>
  <c r="CJ129" s="1"/>
  <c r="CG129"/>
  <c r="CH129" s="1"/>
  <c r="CE129"/>
  <c r="CF129" s="1"/>
  <c r="CC129"/>
  <c r="CD129" s="1"/>
  <c r="CO128"/>
  <c r="CP128" s="1"/>
  <c r="CM128"/>
  <c r="CN128" s="1"/>
  <c r="CK128"/>
  <c r="CL128" s="1"/>
  <c r="CI128"/>
  <c r="CJ128" s="1"/>
  <c r="CG128"/>
  <c r="CH128" s="1"/>
  <c r="CE128"/>
  <c r="CF128" s="1"/>
  <c r="CC128"/>
  <c r="CD128" s="1"/>
  <c r="CO127"/>
  <c r="CP127" s="1"/>
  <c r="CM127"/>
  <c r="CN127" s="1"/>
  <c r="CK127"/>
  <c r="CL127" s="1"/>
  <c r="CI127"/>
  <c r="CJ127" s="1"/>
  <c r="CG127"/>
  <c r="CH127" s="1"/>
  <c r="CE127"/>
  <c r="CF127" s="1"/>
  <c r="CC127"/>
  <c r="CD127" s="1"/>
  <c r="CM126"/>
  <c r="CN126" s="1"/>
  <c r="CK126"/>
  <c r="CL126" s="1"/>
  <c r="CI126"/>
  <c r="CJ126" s="1"/>
  <c r="CG126"/>
  <c r="CH126" s="1"/>
  <c r="CE126"/>
  <c r="CF126" s="1"/>
  <c r="CC126"/>
  <c r="CD126" s="1"/>
  <c r="CM125"/>
  <c r="CN125" s="1"/>
  <c r="CK125"/>
  <c r="CL125" s="1"/>
  <c r="CI125"/>
  <c r="CJ125" s="1"/>
  <c r="CG125"/>
  <c r="CH125" s="1"/>
  <c r="CE125"/>
  <c r="CF125" s="1"/>
  <c r="CC125"/>
  <c r="CD125" s="1"/>
  <c r="CM124"/>
  <c r="CN124" s="1"/>
  <c r="CK124"/>
  <c r="CL124" s="1"/>
  <c r="CI124"/>
  <c r="CJ124" s="1"/>
  <c r="CG124"/>
  <c r="CH124" s="1"/>
  <c r="CE124"/>
  <c r="CF124" s="1"/>
  <c r="CC124"/>
  <c r="CD124" s="1"/>
  <c r="CM123"/>
  <c r="CN123" s="1"/>
  <c r="CK123"/>
  <c r="CL123" s="1"/>
  <c r="CI123"/>
  <c r="CJ123" s="1"/>
  <c r="CG123"/>
  <c r="CH123" s="1"/>
  <c r="CE123"/>
  <c r="CF123" s="1"/>
  <c r="CC123"/>
  <c r="CD123" s="1"/>
  <c r="CM122"/>
  <c r="CN122" s="1"/>
  <c r="CK122"/>
  <c r="CL122" s="1"/>
  <c r="CI122"/>
  <c r="CJ122" s="1"/>
  <c r="CG122"/>
  <c r="CH122" s="1"/>
  <c r="CE122"/>
  <c r="CF122" s="1"/>
  <c r="CC122"/>
  <c r="CD122" s="1"/>
  <c r="CM121"/>
  <c r="CN121" s="1"/>
  <c r="CK121"/>
  <c r="CL121" s="1"/>
  <c r="CI121"/>
  <c r="CJ121" s="1"/>
  <c r="CG121"/>
  <c r="CH121" s="1"/>
  <c r="CE121"/>
  <c r="CF121" s="1"/>
  <c r="CC121"/>
  <c r="CD121" s="1"/>
  <c r="CM120"/>
  <c r="CN120" s="1"/>
  <c r="CK120"/>
  <c r="CL120" s="1"/>
  <c r="CI120"/>
  <c r="CJ120" s="1"/>
  <c r="CG120"/>
  <c r="CH120" s="1"/>
  <c r="CE120"/>
  <c r="CF120" s="1"/>
  <c r="CC120"/>
  <c r="CD120" s="1"/>
  <c r="CM119"/>
  <c r="CN119" s="1"/>
  <c r="CK119"/>
  <c r="CL119" s="1"/>
  <c r="CI119"/>
  <c r="CJ119" s="1"/>
  <c r="CG119"/>
  <c r="CH119" s="1"/>
  <c r="CE119"/>
  <c r="CF119" s="1"/>
  <c r="CC119"/>
  <c r="CD119" s="1"/>
  <c r="CM118"/>
  <c r="CN118" s="1"/>
  <c r="CK118"/>
  <c r="CL118" s="1"/>
  <c r="CI118"/>
  <c r="CJ118" s="1"/>
  <c r="CG118"/>
  <c r="CH118" s="1"/>
  <c r="CE118"/>
  <c r="CF118" s="1"/>
  <c r="CC118"/>
  <c r="CD118" s="1"/>
  <c r="CM117"/>
  <c r="CN117" s="1"/>
  <c r="CK117"/>
  <c r="CL117" s="1"/>
  <c r="CI117"/>
  <c r="CJ117" s="1"/>
  <c r="CG117"/>
  <c r="CH117" s="1"/>
  <c r="CE117"/>
  <c r="CF117" s="1"/>
  <c r="CC117"/>
  <c r="CD117" s="1"/>
  <c r="CM116"/>
  <c r="CN116" s="1"/>
  <c r="CK116"/>
  <c r="CL116" s="1"/>
  <c r="CI116"/>
  <c r="CJ116" s="1"/>
  <c r="CG116"/>
  <c r="CH116" s="1"/>
  <c r="CE116"/>
  <c r="CF116" s="1"/>
  <c r="CC116"/>
  <c r="CD116" s="1"/>
  <c r="CM115"/>
  <c r="CN115" s="1"/>
  <c r="CK115"/>
  <c r="CL115" s="1"/>
  <c r="CI115"/>
  <c r="CJ115" s="1"/>
  <c r="CG115"/>
  <c r="CH115" s="1"/>
  <c r="CE115"/>
  <c r="CF115" s="1"/>
  <c r="CC115"/>
  <c r="CD115" s="1"/>
  <c r="CM114"/>
  <c r="CN114" s="1"/>
  <c r="CK114"/>
  <c r="CL114" s="1"/>
  <c r="CI114"/>
  <c r="CJ114" s="1"/>
  <c r="CG114"/>
  <c r="CH114" s="1"/>
  <c r="CE114"/>
  <c r="CF114" s="1"/>
  <c r="CC114"/>
  <c r="CD114" s="1"/>
  <c r="CM113"/>
  <c r="CN113" s="1"/>
  <c r="CK113"/>
  <c r="CL113" s="1"/>
  <c r="CI113"/>
  <c r="CJ113" s="1"/>
  <c r="CG113"/>
  <c r="CH113" s="1"/>
  <c r="CE113"/>
  <c r="CF113" s="1"/>
  <c r="CC113"/>
  <c r="CD113" s="1"/>
  <c r="CM112"/>
  <c r="CN112" s="1"/>
  <c r="CK112"/>
  <c r="CL112" s="1"/>
  <c r="CI112"/>
  <c r="CJ112" s="1"/>
  <c r="CG112"/>
  <c r="CH112" s="1"/>
  <c r="CE112"/>
  <c r="CF112" s="1"/>
  <c r="CC112"/>
  <c r="CD112" s="1"/>
  <c r="CM111"/>
  <c r="CN111" s="1"/>
  <c r="CK111"/>
  <c r="CL111" s="1"/>
  <c r="CI111"/>
  <c r="CJ111" s="1"/>
  <c r="CG111"/>
  <c r="CH111" s="1"/>
  <c r="CE111"/>
  <c r="CF111" s="1"/>
  <c r="CC111"/>
  <c r="CD111" s="1"/>
  <c r="CM110"/>
  <c r="CN110" s="1"/>
  <c r="CK110"/>
  <c r="CL110" s="1"/>
  <c r="CI110"/>
  <c r="CJ110" s="1"/>
  <c r="CG110"/>
  <c r="CH110" s="1"/>
  <c r="CE110"/>
  <c r="CF110" s="1"/>
  <c r="CC110"/>
  <c r="CD110" s="1"/>
  <c r="CM109"/>
  <c r="CN109" s="1"/>
  <c r="CK109"/>
  <c r="CL109" s="1"/>
  <c r="CI109"/>
  <c r="CJ109" s="1"/>
  <c r="CG109"/>
  <c r="CH109" s="1"/>
  <c r="CE109"/>
  <c r="CF109" s="1"/>
  <c r="CC109"/>
  <c r="CD109" s="1"/>
  <c r="CM108"/>
  <c r="CN108" s="1"/>
  <c r="CK108"/>
  <c r="CL108" s="1"/>
  <c r="CI108"/>
  <c r="CJ108" s="1"/>
  <c r="CG108"/>
  <c r="CH108" s="1"/>
  <c r="CE108"/>
  <c r="CF108" s="1"/>
  <c r="CC108"/>
  <c r="CD108" s="1"/>
  <c r="CM107"/>
  <c r="CN107" s="1"/>
  <c r="CK107"/>
  <c r="CL107" s="1"/>
  <c r="CI107"/>
  <c r="CJ107" s="1"/>
  <c r="CG107"/>
  <c r="CH107" s="1"/>
  <c r="CE107"/>
  <c r="CF107" s="1"/>
  <c r="CC107"/>
  <c r="CD107" s="1"/>
  <c r="CM106"/>
  <c r="CN106" s="1"/>
  <c r="CK106"/>
  <c r="CL106" s="1"/>
  <c r="CI106"/>
  <c r="CJ106" s="1"/>
  <c r="CG106"/>
  <c r="CH106" s="1"/>
  <c r="CE106"/>
  <c r="CF106" s="1"/>
  <c r="CC106"/>
  <c r="CD106" s="1"/>
  <c r="CM105"/>
  <c r="CN105" s="1"/>
  <c r="CK105"/>
  <c r="CL105" s="1"/>
  <c r="CI105"/>
  <c r="CJ105" s="1"/>
  <c r="CG105"/>
  <c r="CH105" s="1"/>
  <c r="CE105"/>
  <c r="CF105" s="1"/>
  <c r="CC105"/>
  <c r="CD105" s="1"/>
  <c r="CM104"/>
  <c r="CN104" s="1"/>
  <c r="CK104"/>
  <c r="CL104" s="1"/>
  <c r="CI104"/>
  <c r="CJ104" s="1"/>
  <c r="CG104"/>
  <c r="CH104" s="1"/>
  <c r="CE104"/>
  <c r="CF104" s="1"/>
  <c r="CC104"/>
  <c r="CD104" s="1"/>
  <c r="CM103"/>
  <c r="CN103" s="1"/>
  <c r="CK103"/>
  <c r="CL103" s="1"/>
  <c r="CI103"/>
  <c r="CJ103" s="1"/>
  <c r="CG103"/>
  <c r="CH103" s="1"/>
  <c r="CE103"/>
  <c r="CF103" s="1"/>
  <c r="CC103"/>
  <c r="CD103" s="1"/>
  <c r="CM102"/>
  <c r="CN102" s="1"/>
  <c r="CK102"/>
  <c r="CL102" s="1"/>
  <c r="CI102"/>
  <c r="CJ102" s="1"/>
  <c r="CG102"/>
  <c r="CH102" s="1"/>
  <c r="CE102"/>
  <c r="CF102" s="1"/>
  <c r="CC102"/>
  <c r="CD102" s="1"/>
  <c r="CM101"/>
  <c r="CN101" s="1"/>
  <c r="CK101"/>
  <c r="CL101" s="1"/>
  <c r="CI101"/>
  <c r="CJ101" s="1"/>
  <c r="CG101"/>
  <c r="CH101" s="1"/>
  <c r="CE101"/>
  <c r="CF101" s="1"/>
  <c r="CC101"/>
  <c r="CD101" s="1"/>
  <c r="CM100"/>
  <c r="CN100" s="1"/>
  <c r="CK100"/>
  <c r="CL100" s="1"/>
  <c r="CI100"/>
  <c r="CJ100" s="1"/>
  <c r="CG100"/>
  <c r="CH100" s="1"/>
  <c r="CE100"/>
  <c r="CF100" s="1"/>
  <c r="CC100"/>
  <c r="CD100" s="1"/>
  <c r="CM99"/>
  <c r="CN99" s="1"/>
  <c r="CK99"/>
  <c r="CL99" s="1"/>
  <c r="CI99"/>
  <c r="CJ99" s="1"/>
  <c r="CG99"/>
  <c r="CH99" s="1"/>
  <c r="CE99"/>
  <c r="CF99" s="1"/>
  <c r="CC99"/>
  <c r="CD99" s="1"/>
  <c r="CM98"/>
  <c r="CN98" s="1"/>
  <c r="CK98"/>
  <c r="CL98" s="1"/>
  <c r="CI98"/>
  <c r="CJ98" s="1"/>
  <c r="CG98"/>
  <c r="CH98" s="1"/>
  <c r="CE98"/>
  <c r="CF98" s="1"/>
  <c r="CC98"/>
  <c r="CD98" s="1"/>
  <c r="CM97"/>
  <c r="CN97" s="1"/>
  <c r="CK97"/>
  <c r="CL97" s="1"/>
  <c r="CI97"/>
  <c r="CJ97" s="1"/>
  <c r="CG97"/>
  <c r="CH97" s="1"/>
  <c r="CE97"/>
  <c r="CF97" s="1"/>
  <c r="CC97"/>
  <c r="CD97" s="1"/>
  <c r="CM96"/>
  <c r="CN96" s="1"/>
  <c r="CK96"/>
  <c r="CL96" s="1"/>
  <c r="CI96"/>
  <c r="CJ96" s="1"/>
  <c r="CG96"/>
  <c r="CH96" s="1"/>
  <c r="CE96"/>
  <c r="CF96" s="1"/>
  <c r="CC96"/>
  <c r="CD96" s="1"/>
  <c r="CM95"/>
  <c r="CN95" s="1"/>
  <c r="CK95"/>
  <c r="CL95" s="1"/>
  <c r="CI95"/>
  <c r="CJ95" s="1"/>
  <c r="CG95"/>
  <c r="CH95" s="1"/>
  <c r="CE95"/>
  <c r="CF95" s="1"/>
  <c r="CC95"/>
  <c r="CD95" s="1"/>
  <c r="CM94"/>
  <c r="CN94" s="1"/>
  <c r="CK94"/>
  <c r="CL94" s="1"/>
  <c r="CI94"/>
  <c r="CJ94" s="1"/>
  <c r="CG94"/>
  <c r="CH94" s="1"/>
  <c r="CE94"/>
  <c r="CF94" s="1"/>
  <c r="CC94"/>
  <c r="CD94" s="1"/>
  <c r="CM93"/>
  <c r="CN93" s="1"/>
  <c r="CK93"/>
  <c r="CL93" s="1"/>
  <c r="CI93"/>
  <c r="CJ93" s="1"/>
  <c r="CG93"/>
  <c r="CH93" s="1"/>
  <c r="CE93"/>
  <c r="CF93" s="1"/>
  <c r="CC93"/>
  <c r="CD93" s="1"/>
  <c r="CM92"/>
  <c r="CN92" s="1"/>
  <c r="CK92"/>
  <c r="CL92" s="1"/>
  <c r="CI92"/>
  <c r="CJ92" s="1"/>
  <c r="CG92"/>
  <c r="CH92" s="1"/>
  <c r="CE92"/>
  <c r="CF92" s="1"/>
  <c r="CC92"/>
  <c r="CD92" s="1"/>
  <c r="CM91"/>
  <c r="CN91" s="1"/>
  <c r="CK91"/>
  <c r="CL91" s="1"/>
  <c r="CI91"/>
  <c r="CJ91" s="1"/>
  <c r="CG91"/>
  <c r="CH91" s="1"/>
  <c r="CE91"/>
  <c r="CF91" s="1"/>
  <c r="CC91"/>
  <c r="CD91" s="1"/>
  <c r="CM90"/>
  <c r="CN90" s="1"/>
  <c r="CK90"/>
  <c r="CL90" s="1"/>
  <c r="CI90"/>
  <c r="CJ90" s="1"/>
  <c r="CG90"/>
  <c r="CH90" s="1"/>
  <c r="CE90"/>
  <c r="CF90" s="1"/>
  <c r="CC90"/>
  <c r="CD90" s="1"/>
  <c r="CM89"/>
  <c r="CN89" s="1"/>
  <c r="CK89"/>
  <c r="CL89" s="1"/>
  <c r="CI89"/>
  <c r="CJ89" s="1"/>
  <c r="CG89"/>
  <c r="CH89" s="1"/>
  <c r="CE89"/>
  <c r="CF89" s="1"/>
  <c r="CC89"/>
  <c r="CD89" s="1"/>
  <c r="CM88"/>
  <c r="CN88" s="1"/>
  <c r="CK88"/>
  <c r="CL88" s="1"/>
  <c r="CI88"/>
  <c r="CJ88" s="1"/>
  <c r="CG88"/>
  <c r="CH88" s="1"/>
  <c r="CE88"/>
  <c r="CF88" s="1"/>
  <c r="CC88"/>
  <c r="CD88" s="1"/>
  <c r="CM87"/>
  <c r="CN87" s="1"/>
  <c r="CK87"/>
  <c r="CL87" s="1"/>
  <c r="CI87"/>
  <c r="CJ87" s="1"/>
  <c r="CG87"/>
  <c r="CH87" s="1"/>
  <c r="CE87"/>
  <c r="CF87" s="1"/>
  <c r="CC87"/>
  <c r="CD87" s="1"/>
  <c r="CM86"/>
  <c r="CN86" s="1"/>
  <c r="CK86"/>
  <c r="CL86" s="1"/>
  <c r="CI86"/>
  <c r="CJ86" s="1"/>
  <c r="CG86"/>
  <c r="CH86" s="1"/>
  <c r="CE86"/>
  <c r="CF86" s="1"/>
  <c r="CC86"/>
  <c r="CD86" s="1"/>
  <c r="CM85"/>
  <c r="CN85" s="1"/>
  <c r="CK85"/>
  <c r="CL85" s="1"/>
  <c r="CI85"/>
  <c r="CJ85" s="1"/>
  <c r="CG85"/>
  <c r="CH85" s="1"/>
  <c r="CE85"/>
  <c r="CF85" s="1"/>
  <c r="CC85"/>
  <c r="CD85" s="1"/>
  <c r="CM84"/>
  <c r="CN84" s="1"/>
  <c r="CK84"/>
  <c r="CL84" s="1"/>
  <c r="CI84"/>
  <c r="CJ84" s="1"/>
  <c r="CG84"/>
  <c r="CH84" s="1"/>
  <c r="CE84"/>
  <c r="CF84" s="1"/>
  <c r="CC84"/>
  <c r="CD84" s="1"/>
  <c r="CM83"/>
  <c r="CN83" s="1"/>
  <c r="CK83"/>
  <c r="CL83" s="1"/>
  <c r="CI83"/>
  <c r="CJ83" s="1"/>
  <c r="CG83"/>
  <c r="CH83" s="1"/>
  <c r="CE83"/>
  <c r="CF83" s="1"/>
  <c r="CC83"/>
  <c r="CD83" s="1"/>
  <c r="CM82"/>
  <c r="CN82" s="1"/>
  <c r="CK82"/>
  <c r="CL82" s="1"/>
  <c r="CI82"/>
  <c r="CJ82" s="1"/>
  <c r="CG82"/>
  <c r="CH82" s="1"/>
  <c r="CE82"/>
  <c r="CF82" s="1"/>
  <c r="CC82"/>
  <c r="CD82" s="1"/>
  <c r="CM81"/>
  <c r="CN81" s="1"/>
  <c r="CK81"/>
  <c r="CL81" s="1"/>
  <c r="CI81"/>
  <c r="CJ81" s="1"/>
  <c r="CG81"/>
  <c r="CH81" s="1"/>
  <c r="CE81"/>
  <c r="CF81" s="1"/>
  <c r="CC81"/>
  <c r="CD81" s="1"/>
  <c r="CM80"/>
  <c r="CN80" s="1"/>
  <c r="CK80"/>
  <c r="CL80" s="1"/>
  <c r="CI80"/>
  <c r="CJ80" s="1"/>
  <c r="CG80"/>
  <c r="CH80" s="1"/>
  <c r="CE80"/>
  <c r="CF80" s="1"/>
  <c r="CC80"/>
  <c r="CD80" s="1"/>
  <c r="CM79"/>
  <c r="CN79" s="1"/>
  <c r="CK79"/>
  <c r="CL79" s="1"/>
  <c r="CI79"/>
  <c r="CJ79" s="1"/>
  <c r="CG79"/>
  <c r="CH79" s="1"/>
  <c r="CE79"/>
  <c r="CF79" s="1"/>
  <c r="CC79"/>
  <c r="CD79" s="1"/>
  <c r="CM78"/>
  <c r="CN78" s="1"/>
  <c r="CK78"/>
  <c r="CL78" s="1"/>
  <c r="CI78"/>
  <c r="CJ78" s="1"/>
  <c r="CG78"/>
  <c r="CH78" s="1"/>
  <c r="CE78"/>
  <c r="CF78" s="1"/>
  <c r="CC78"/>
  <c r="CD78" s="1"/>
  <c r="CM77"/>
  <c r="CN77" s="1"/>
  <c r="CK77"/>
  <c r="CL77" s="1"/>
  <c r="CI77"/>
  <c r="CJ77" s="1"/>
  <c r="CG77"/>
  <c r="CH77" s="1"/>
  <c r="CE77"/>
  <c r="CF77" s="1"/>
  <c r="CC77"/>
  <c r="CD77" s="1"/>
  <c r="CM76"/>
  <c r="CN76" s="1"/>
  <c r="CK76"/>
  <c r="CL76" s="1"/>
  <c r="CI76"/>
  <c r="CJ76" s="1"/>
  <c r="CG76"/>
  <c r="CH76" s="1"/>
  <c r="CE76"/>
  <c r="CF76" s="1"/>
  <c r="CC76"/>
  <c r="CD76" s="1"/>
  <c r="CM75"/>
  <c r="CN75" s="1"/>
  <c r="CK75"/>
  <c r="CL75" s="1"/>
  <c r="CI75"/>
  <c r="CJ75" s="1"/>
  <c r="CG75"/>
  <c r="CH75" s="1"/>
  <c r="CE75"/>
  <c r="CF75" s="1"/>
  <c r="CC75"/>
  <c r="CD75" s="1"/>
  <c r="CM74"/>
  <c r="CN74" s="1"/>
  <c r="CK74"/>
  <c r="CL74" s="1"/>
  <c r="CI74"/>
  <c r="CJ74" s="1"/>
  <c r="CG74"/>
  <c r="CH74" s="1"/>
  <c r="CE74"/>
  <c r="CF74" s="1"/>
  <c r="CC74"/>
  <c r="CD74" s="1"/>
  <c r="CM73"/>
  <c r="CN73" s="1"/>
  <c r="CK73"/>
  <c r="CL73" s="1"/>
  <c r="CI73"/>
  <c r="CJ73" s="1"/>
  <c r="CG73"/>
  <c r="CH73" s="1"/>
  <c r="CE73"/>
  <c r="CF73" s="1"/>
  <c r="CC73"/>
  <c r="CD73" s="1"/>
  <c r="CM72"/>
  <c r="CN72" s="1"/>
  <c r="CK72"/>
  <c r="CL72" s="1"/>
  <c r="CI72"/>
  <c r="CJ72" s="1"/>
  <c r="CG72"/>
  <c r="CH72" s="1"/>
  <c r="CE72"/>
  <c r="CF72" s="1"/>
  <c r="CC72"/>
  <c r="CD72" s="1"/>
  <c r="CM71"/>
  <c r="CN71" s="1"/>
  <c r="CK71"/>
  <c r="CL71" s="1"/>
  <c r="CI71"/>
  <c r="CJ71" s="1"/>
  <c r="CG71"/>
  <c r="CH71" s="1"/>
  <c r="CE71"/>
  <c r="CF71" s="1"/>
  <c r="CC71"/>
  <c r="CD71" s="1"/>
  <c r="CM70"/>
  <c r="CN70" s="1"/>
  <c r="CK70"/>
  <c r="CL70" s="1"/>
  <c r="CI70"/>
  <c r="CJ70" s="1"/>
  <c r="CG70"/>
  <c r="CH70" s="1"/>
  <c r="CE70"/>
  <c r="CF70" s="1"/>
  <c r="CC70"/>
  <c r="CD70" s="1"/>
  <c r="CM69"/>
  <c r="CN69" s="1"/>
  <c r="CK69"/>
  <c r="CL69" s="1"/>
  <c r="CI69"/>
  <c r="CJ69" s="1"/>
  <c r="CG69"/>
  <c r="CH69" s="1"/>
  <c r="CE69"/>
  <c r="CF69" s="1"/>
  <c r="CC69"/>
  <c r="CD69" s="1"/>
  <c r="CM68"/>
  <c r="CN68" s="1"/>
  <c r="CK68"/>
  <c r="CL68" s="1"/>
  <c r="CI68"/>
  <c r="CJ68" s="1"/>
  <c r="CG68"/>
  <c r="CH68" s="1"/>
  <c r="CE68"/>
  <c r="CF68" s="1"/>
  <c r="CC68"/>
  <c r="CD68" s="1"/>
  <c r="CM67"/>
  <c r="CN67" s="1"/>
  <c r="CK67"/>
  <c r="CL67" s="1"/>
  <c r="CI67"/>
  <c r="CJ67" s="1"/>
  <c r="CG67"/>
  <c r="CH67" s="1"/>
  <c r="CE67"/>
  <c r="CF67" s="1"/>
  <c r="CC67"/>
  <c r="CD67" s="1"/>
  <c r="CM66"/>
  <c r="CN66" s="1"/>
  <c r="CK66"/>
  <c r="CL66" s="1"/>
  <c r="CI66"/>
  <c r="CJ66" s="1"/>
  <c r="CG66"/>
  <c r="CH66" s="1"/>
  <c r="CE66"/>
  <c r="CF66" s="1"/>
  <c r="CC66"/>
  <c r="CD66" s="1"/>
  <c r="CM65"/>
  <c r="CN65" s="1"/>
  <c r="CK65"/>
  <c r="CL65" s="1"/>
  <c r="CI65"/>
  <c r="CJ65" s="1"/>
  <c r="CG65"/>
  <c r="CH65" s="1"/>
  <c r="CE65"/>
  <c r="CF65" s="1"/>
  <c r="CC65"/>
  <c r="CD65" s="1"/>
  <c r="CM64"/>
  <c r="CN64" s="1"/>
  <c r="CK64"/>
  <c r="CL64" s="1"/>
  <c r="CI64"/>
  <c r="CJ64" s="1"/>
  <c r="CG64"/>
  <c r="CH64" s="1"/>
  <c r="CE64"/>
  <c r="CF64" s="1"/>
  <c r="CC64"/>
  <c r="CD64" s="1"/>
  <c r="CM63"/>
  <c r="CN63" s="1"/>
  <c r="CK63"/>
  <c r="CL63" s="1"/>
  <c r="CI63"/>
  <c r="CJ63" s="1"/>
  <c r="CG63"/>
  <c r="CH63" s="1"/>
  <c r="CE63"/>
  <c r="CF63" s="1"/>
  <c r="CC63"/>
  <c r="CD63" s="1"/>
  <c r="CM62"/>
  <c r="CN62" s="1"/>
  <c r="CK62"/>
  <c r="CL62" s="1"/>
  <c r="CI62"/>
  <c r="CJ62" s="1"/>
  <c r="CG62"/>
  <c r="CH62" s="1"/>
  <c r="CE62"/>
  <c r="CF62" s="1"/>
  <c r="CC62"/>
  <c r="CD62" s="1"/>
  <c r="CM61"/>
  <c r="CN61" s="1"/>
  <c r="CK61"/>
  <c r="CL61" s="1"/>
  <c r="CI61"/>
  <c r="CJ61" s="1"/>
  <c r="CG61"/>
  <c r="CH61" s="1"/>
  <c r="CE61"/>
  <c r="CF61" s="1"/>
  <c r="CC61"/>
  <c r="CD61" s="1"/>
  <c r="CM60"/>
  <c r="CN60" s="1"/>
  <c r="CK60"/>
  <c r="CL60" s="1"/>
  <c r="CI60"/>
  <c r="CJ60" s="1"/>
  <c r="CG60"/>
  <c r="CH60" s="1"/>
  <c r="CE60"/>
  <c r="CF60" s="1"/>
  <c r="CC60"/>
  <c r="CD60" s="1"/>
  <c r="CM59"/>
  <c r="CN59" s="1"/>
  <c r="CK59"/>
  <c r="CL59" s="1"/>
  <c r="CI59"/>
  <c r="CJ59" s="1"/>
  <c r="CG59"/>
  <c r="CH59" s="1"/>
  <c r="CE59"/>
  <c r="CF59" s="1"/>
  <c r="CC59"/>
  <c r="CD59" s="1"/>
  <c r="CM58"/>
  <c r="CN58" s="1"/>
  <c r="CK58"/>
  <c r="CL58" s="1"/>
  <c r="CI58"/>
  <c r="CJ58" s="1"/>
  <c r="CG58"/>
  <c r="CH58" s="1"/>
  <c r="CE58"/>
  <c r="CF58" s="1"/>
  <c r="CC58"/>
  <c r="CD58" s="1"/>
  <c r="CM57"/>
  <c r="CN57" s="1"/>
  <c r="CK57"/>
  <c r="CL57" s="1"/>
  <c r="CI57"/>
  <c r="CJ57" s="1"/>
  <c r="CG57"/>
  <c r="CH57" s="1"/>
  <c r="CE57"/>
  <c r="CF57" s="1"/>
  <c r="CC57"/>
  <c r="CD57" s="1"/>
  <c r="CM56"/>
  <c r="CN56" s="1"/>
  <c r="CK56"/>
  <c r="CL56" s="1"/>
  <c r="CI56"/>
  <c r="CJ56" s="1"/>
  <c r="CG56"/>
  <c r="CH56" s="1"/>
  <c r="CE56"/>
  <c r="CF56" s="1"/>
  <c r="CC56"/>
  <c r="CD56" s="1"/>
  <c r="CM55"/>
  <c r="CN55" s="1"/>
  <c r="CK55"/>
  <c r="CL55" s="1"/>
  <c r="CI55"/>
  <c r="CJ55" s="1"/>
  <c r="CG55"/>
  <c r="CH55" s="1"/>
  <c r="CE55"/>
  <c r="CF55" s="1"/>
  <c r="CC55"/>
  <c r="CD55" s="1"/>
  <c r="CM54"/>
  <c r="CN54" s="1"/>
  <c r="CK54"/>
  <c r="CL54" s="1"/>
  <c r="CI54"/>
  <c r="CJ54" s="1"/>
  <c r="CG54"/>
  <c r="CH54" s="1"/>
  <c r="CE54"/>
  <c r="CF54" s="1"/>
  <c r="CC54"/>
  <c r="CD54" s="1"/>
  <c r="CM53"/>
  <c r="CN53" s="1"/>
  <c r="CK53"/>
  <c r="CL53" s="1"/>
  <c r="CI53"/>
  <c r="CJ53" s="1"/>
  <c r="CG53"/>
  <c r="CH53" s="1"/>
  <c r="CE53"/>
  <c r="CF53" s="1"/>
  <c r="CC53"/>
  <c r="CD53" s="1"/>
  <c r="CM52"/>
  <c r="CN52" s="1"/>
  <c r="CK52"/>
  <c r="CL52" s="1"/>
  <c r="CI52"/>
  <c r="CJ52" s="1"/>
  <c r="CG52"/>
  <c r="CH52" s="1"/>
  <c r="CE52"/>
  <c r="CF52" s="1"/>
  <c r="CC52"/>
  <c r="CD52" s="1"/>
  <c r="CM51"/>
  <c r="CN51" s="1"/>
  <c r="CK51"/>
  <c r="CL51" s="1"/>
  <c r="CI51"/>
  <c r="CJ51" s="1"/>
  <c r="CG51"/>
  <c r="CH51" s="1"/>
  <c r="CE51"/>
  <c r="CF51" s="1"/>
  <c r="CC51"/>
  <c r="CD51" s="1"/>
  <c r="CM50"/>
  <c r="CN50" s="1"/>
  <c r="CK50"/>
  <c r="CL50" s="1"/>
  <c r="CI50"/>
  <c r="CJ50" s="1"/>
  <c r="CG50"/>
  <c r="CH50" s="1"/>
  <c r="CE50"/>
  <c r="CF50" s="1"/>
  <c r="CC50"/>
  <c r="CD50" s="1"/>
  <c r="CM49"/>
  <c r="CN49" s="1"/>
  <c r="CK49"/>
  <c r="CL49" s="1"/>
  <c r="CI49"/>
  <c r="CJ49" s="1"/>
  <c r="CG49"/>
  <c r="CH49" s="1"/>
  <c r="CE49"/>
  <c r="CF49" s="1"/>
  <c r="CC49"/>
  <c r="CD49" s="1"/>
  <c r="CM48"/>
  <c r="CN48" s="1"/>
  <c r="CK48"/>
  <c r="CL48" s="1"/>
  <c r="CI48"/>
  <c r="CJ48" s="1"/>
  <c r="CG48"/>
  <c r="CH48" s="1"/>
  <c r="CE48"/>
  <c r="CF48" s="1"/>
  <c r="CC48"/>
  <c r="CD48" s="1"/>
  <c r="CM47"/>
  <c r="CN47" s="1"/>
  <c r="CK47"/>
  <c r="CL47" s="1"/>
  <c r="CI47"/>
  <c r="CJ47" s="1"/>
  <c r="CG47"/>
  <c r="CH47" s="1"/>
  <c r="CE47"/>
  <c r="CF47" s="1"/>
  <c r="CC47"/>
  <c r="CD47" s="1"/>
  <c r="CM46"/>
  <c r="CN46" s="1"/>
  <c r="CK46"/>
  <c r="CL46" s="1"/>
  <c r="CI46"/>
  <c r="CJ46" s="1"/>
  <c r="CG46"/>
  <c r="CH46" s="1"/>
  <c r="CE46"/>
  <c r="CF46" s="1"/>
  <c r="CC46"/>
  <c r="CD46" s="1"/>
  <c r="CM45"/>
  <c r="CN45" s="1"/>
  <c r="CK45"/>
  <c r="CL45" s="1"/>
  <c r="CI45"/>
  <c r="CJ45" s="1"/>
  <c r="CG45"/>
  <c r="CH45" s="1"/>
  <c r="CE45"/>
  <c r="CF45" s="1"/>
  <c r="CC45"/>
  <c r="CD45" s="1"/>
  <c r="CM44"/>
  <c r="CN44" s="1"/>
  <c r="CK44"/>
  <c r="CL44" s="1"/>
  <c r="CI44"/>
  <c r="CJ44" s="1"/>
  <c r="CG44"/>
  <c r="CH44" s="1"/>
  <c r="CE44"/>
  <c r="CF44" s="1"/>
  <c r="CC44"/>
  <c r="CD44" s="1"/>
  <c r="CM43"/>
  <c r="CN43" s="1"/>
  <c r="CK43"/>
  <c r="CL43" s="1"/>
  <c r="CI43"/>
  <c r="CJ43" s="1"/>
  <c r="CG43"/>
  <c r="CH43" s="1"/>
  <c r="CE43"/>
  <c r="CF43" s="1"/>
  <c r="CC43"/>
  <c r="CD43" s="1"/>
  <c r="CM42"/>
  <c r="CN42" s="1"/>
  <c r="CK42"/>
  <c r="CL42" s="1"/>
  <c r="CI42"/>
  <c r="CJ42" s="1"/>
  <c r="CG42"/>
  <c r="CH42" s="1"/>
  <c r="CE42"/>
  <c r="CF42" s="1"/>
  <c r="CC42"/>
  <c r="CD42" s="1"/>
  <c r="CM41"/>
  <c r="CN41" s="1"/>
  <c r="CK41"/>
  <c r="CL41" s="1"/>
  <c r="CI41"/>
  <c r="CJ41" s="1"/>
  <c r="CG41"/>
  <c r="CH41" s="1"/>
  <c r="CE41"/>
  <c r="CF41" s="1"/>
  <c r="CC41"/>
  <c r="CD41" s="1"/>
  <c r="CM40"/>
  <c r="CN40" s="1"/>
  <c r="CK40"/>
  <c r="CL40" s="1"/>
  <c r="CI40"/>
  <c r="CJ40" s="1"/>
  <c r="CG40"/>
  <c r="CH40" s="1"/>
  <c r="CE40"/>
  <c r="CF40" s="1"/>
  <c r="CC40"/>
  <c r="CD40" s="1"/>
  <c r="CM39"/>
  <c r="CN39" s="1"/>
  <c r="CK39"/>
  <c r="CL39" s="1"/>
  <c r="CI39"/>
  <c r="CJ39" s="1"/>
  <c r="CG39"/>
  <c r="CH39" s="1"/>
  <c r="CE39"/>
  <c r="CF39" s="1"/>
  <c r="CC39"/>
  <c r="CD39" s="1"/>
  <c r="CM38"/>
  <c r="CN38" s="1"/>
  <c r="CK38"/>
  <c r="CL38" s="1"/>
  <c r="CI38"/>
  <c r="CJ38" s="1"/>
  <c r="CG38"/>
  <c r="CH38" s="1"/>
  <c r="CE38"/>
  <c r="CF38" s="1"/>
  <c r="CC38"/>
  <c r="CD38" s="1"/>
  <c r="CM37"/>
  <c r="CN37" s="1"/>
  <c r="CK37"/>
  <c r="CL37" s="1"/>
  <c r="CI37"/>
  <c r="CJ37" s="1"/>
  <c r="CG37"/>
  <c r="CH37" s="1"/>
  <c r="CE37"/>
  <c r="CF37" s="1"/>
  <c r="CC37"/>
  <c r="CD37" s="1"/>
  <c r="CM36"/>
  <c r="CN36" s="1"/>
  <c r="CK36"/>
  <c r="CL36" s="1"/>
  <c r="CI36"/>
  <c r="CJ36" s="1"/>
  <c r="CG36"/>
  <c r="CH36" s="1"/>
  <c r="CE36"/>
  <c r="CF36" s="1"/>
  <c r="CC36"/>
  <c r="CD36" s="1"/>
  <c r="CM35"/>
  <c r="CN35" s="1"/>
  <c r="CK35"/>
  <c r="CL35" s="1"/>
  <c r="CI35"/>
  <c r="CJ35" s="1"/>
  <c r="CG35"/>
  <c r="CH35" s="1"/>
  <c r="CE35"/>
  <c r="CF35" s="1"/>
  <c r="CC35"/>
  <c r="CD35" s="1"/>
  <c r="CM34"/>
  <c r="CN34" s="1"/>
  <c r="CK34"/>
  <c r="CL34" s="1"/>
  <c r="CI34"/>
  <c r="CJ34" s="1"/>
  <c r="CG34"/>
  <c r="CH34" s="1"/>
  <c r="CE34"/>
  <c r="CF34" s="1"/>
  <c r="CC34"/>
  <c r="CD34" s="1"/>
  <c r="CM33"/>
  <c r="CN33" s="1"/>
  <c r="CK33"/>
  <c r="CL33" s="1"/>
  <c r="CI33"/>
  <c r="CJ33" s="1"/>
  <c r="CG33"/>
  <c r="CH33" s="1"/>
  <c r="CE33"/>
  <c r="CF33" s="1"/>
  <c r="CC33"/>
  <c r="CD33" s="1"/>
  <c r="CM32"/>
  <c r="CN32" s="1"/>
  <c r="CK32"/>
  <c r="CL32" s="1"/>
  <c r="CI32"/>
  <c r="CJ32" s="1"/>
  <c r="CG32"/>
  <c r="CH32" s="1"/>
  <c r="CE32"/>
  <c r="CF32" s="1"/>
  <c r="CC32"/>
  <c r="CD32" s="1"/>
  <c r="CM31"/>
  <c r="CN31" s="1"/>
  <c r="CK31"/>
  <c r="CL31" s="1"/>
  <c r="CI31"/>
  <c r="CJ31" s="1"/>
  <c r="CG31"/>
  <c r="CH31" s="1"/>
  <c r="CE31"/>
  <c r="CF31" s="1"/>
  <c r="CC31"/>
  <c r="CD31" s="1"/>
  <c r="CM30"/>
  <c r="CN30" s="1"/>
  <c r="CK30"/>
  <c r="CL30" s="1"/>
  <c r="CI30"/>
  <c r="CJ30" s="1"/>
  <c r="CG30"/>
  <c r="CH30" s="1"/>
  <c r="CE30"/>
  <c r="CF30" s="1"/>
  <c r="CC30"/>
  <c r="CD30" s="1"/>
  <c r="CM29"/>
  <c r="CN29" s="1"/>
  <c r="CK29"/>
  <c r="CL29" s="1"/>
  <c r="CI29"/>
  <c r="CJ29" s="1"/>
  <c r="CG29"/>
  <c r="CH29" s="1"/>
  <c r="CE29"/>
  <c r="CF29" s="1"/>
  <c r="CC29"/>
  <c r="CD29" s="1"/>
  <c r="CM28"/>
  <c r="CN28" s="1"/>
  <c r="CK28"/>
  <c r="CL28" s="1"/>
  <c r="CI28"/>
  <c r="CJ28" s="1"/>
  <c r="CG28"/>
  <c r="CH28" s="1"/>
  <c r="CE28"/>
  <c r="CF28" s="1"/>
  <c r="CC28"/>
  <c r="CD28" s="1"/>
  <c r="CM27"/>
  <c r="CN27" s="1"/>
  <c r="CK27"/>
  <c r="CL27" s="1"/>
  <c r="CI27"/>
  <c r="CJ27" s="1"/>
  <c r="CG27"/>
  <c r="CH27" s="1"/>
  <c r="CE27"/>
  <c r="CF27" s="1"/>
  <c r="CC27"/>
  <c r="CD27" s="1"/>
  <c r="CM26"/>
  <c r="CN26" s="1"/>
  <c r="CK26"/>
  <c r="CL26" s="1"/>
  <c r="CI26"/>
  <c r="CJ26" s="1"/>
  <c r="CG26"/>
  <c r="CH26" s="1"/>
  <c r="CE26"/>
  <c r="CF26" s="1"/>
  <c r="CC26"/>
  <c r="CD26" s="1"/>
  <c r="CM25"/>
  <c r="CN25" s="1"/>
  <c r="CK25"/>
  <c r="CL25" s="1"/>
  <c r="CI25"/>
  <c r="CJ25" s="1"/>
  <c r="CG25"/>
  <c r="CH25" s="1"/>
  <c r="CE25"/>
  <c r="CF25" s="1"/>
  <c r="CC25"/>
  <c r="CD25" s="1"/>
  <c r="CM24"/>
  <c r="CN24" s="1"/>
  <c r="CK24"/>
  <c r="CL24" s="1"/>
  <c r="CI24"/>
  <c r="CJ24" s="1"/>
  <c r="CG24"/>
  <c r="CH24" s="1"/>
  <c r="CE24"/>
  <c r="CF24" s="1"/>
  <c r="CC24"/>
  <c r="CD24" s="1"/>
  <c r="CM23"/>
  <c r="CN23" s="1"/>
  <c r="CK23"/>
  <c r="CL23" s="1"/>
  <c r="CI23"/>
  <c r="CJ23" s="1"/>
  <c r="CG23"/>
  <c r="CH23" s="1"/>
  <c r="CE23"/>
  <c r="CF23" s="1"/>
  <c r="CC23"/>
  <c r="CD23" s="1"/>
  <c r="CM22"/>
  <c r="CN22" s="1"/>
  <c r="CK22"/>
  <c r="CL22" s="1"/>
  <c r="CI22"/>
  <c r="CJ22" s="1"/>
  <c r="CG22"/>
  <c r="CH22" s="1"/>
  <c r="CE22"/>
  <c r="CF22" s="1"/>
  <c r="CC22"/>
  <c r="CD22" s="1"/>
  <c r="CM21"/>
  <c r="CN21" s="1"/>
  <c r="CK21"/>
  <c r="CL21" s="1"/>
  <c r="CI21"/>
  <c r="CJ21" s="1"/>
  <c r="CG21"/>
  <c r="CH21" s="1"/>
  <c r="CE21"/>
  <c r="CF21" s="1"/>
  <c r="CC21"/>
  <c r="CD21" s="1"/>
  <c r="CM20"/>
  <c r="CN20" s="1"/>
  <c r="CK20"/>
  <c r="CL20" s="1"/>
  <c r="CI20"/>
  <c r="CJ20" s="1"/>
  <c r="CG20"/>
  <c r="CH20" s="1"/>
  <c r="CE20"/>
  <c r="CF20" s="1"/>
  <c r="CC20"/>
  <c r="CD20" s="1"/>
  <c r="CM19"/>
  <c r="CN19" s="1"/>
  <c r="CK19"/>
  <c r="CL19" s="1"/>
  <c r="CI19"/>
  <c r="CJ19" s="1"/>
  <c r="CG19"/>
  <c r="CH19" s="1"/>
  <c r="CE19"/>
  <c r="CF19" s="1"/>
  <c r="CC19"/>
  <c r="CD19" s="1"/>
  <c r="CM18"/>
  <c r="CN18" s="1"/>
  <c r="CK18"/>
  <c r="CL18" s="1"/>
  <c r="CI18"/>
  <c r="CJ18" s="1"/>
  <c r="CH18"/>
  <c r="CG18"/>
  <c r="CE18"/>
  <c r="CF18" s="1"/>
  <c r="CC18"/>
  <c r="CD18" s="1"/>
  <c r="CM17"/>
  <c r="CN17" s="1"/>
  <c r="CK17"/>
  <c r="CL17" s="1"/>
  <c r="CI17"/>
  <c r="CJ17" s="1"/>
  <c r="CG17"/>
  <c r="CH17" s="1"/>
  <c r="CE17"/>
  <c r="CF17" s="1"/>
  <c r="CC17"/>
  <c r="CD17" s="1"/>
  <c r="CM16"/>
  <c r="CN16" s="1"/>
  <c r="CK16"/>
  <c r="CL16" s="1"/>
  <c r="CI16"/>
  <c r="CJ16" s="1"/>
  <c r="CG16"/>
  <c r="CH16" s="1"/>
  <c r="CE16"/>
  <c r="CF16" s="1"/>
  <c r="CC16"/>
  <c r="CD16" s="1"/>
  <c r="CM15"/>
  <c r="CN15" s="1"/>
  <c r="CK15"/>
  <c r="CL15" s="1"/>
  <c r="CI15"/>
  <c r="CJ15" s="1"/>
  <c r="CG15"/>
  <c r="CH15" s="1"/>
  <c r="CE15"/>
  <c r="CF15" s="1"/>
  <c r="CC15"/>
  <c r="CD15" s="1"/>
  <c r="CM14"/>
  <c r="CN14" s="1"/>
  <c r="CK14"/>
  <c r="CL14" s="1"/>
  <c r="CI14"/>
  <c r="CJ14" s="1"/>
  <c r="CG14"/>
  <c r="CH14" s="1"/>
  <c r="CE14"/>
  <c r="CF14" s="1"/>
  <c r="CC14"/>
  <c r="CD14" s="1"/>
  <c r="CM13"/>
  <c r="CN13" s="1"/>
  <c r="CK13"/>
  <c r="CL13" s="1"/>
  <c r="CI13"/>
  <c r="CJ13" s="1"/>
  <c r="CG13"/>
  <c r="CH13" s="1"/>
  <c r="CE13"/>
  <c r="CF13" s="1"/>
  <c r="CC13"/>
  <c r="CD13" s="1"/>
  <c r="CM12"/>
  <c r="CN12" s="1"/>
  <c r="CK12"/>
  <c r="CL12" s="1"/>
  <c r="CI12"/>
  <c r="CJ12" s="1"/>
  <c r="CG12"/>
  <c r="CH12" s="1"/>
  <c r="CE12"/>
  <c r="CF12" s="1"/>
  <c r="CC12"/>
  <c r="CD12" s="1"/>
  <c r="CM11"/>
  <c r="CN11" s="1"/>
  <c r="CK11"/>
  <c r="CL11" s="1"/>
  <c r="CI11"/>
  <c r="CJ11" s="1"/>
  <c r="CG11"/>
  <c r="CH11" s="1"/>
  <c r="CE11"/>
  <c r="CF11" s="1"/>
  <c r="CC11"/>
  <c r="CD11" s="1"/>
  <c r="CM10"/>
  <c r="CN10" s="1"/>
  <c r="CK10"/>
  <c r="CL10" s="1"/>
  <c r="CI10"/>
  <c r="CJ10" s="1"/>
  <c r="CG10"/>
  <c r="CH10" s="1"/>
  <c r="CE10"/>
  <c r="CF10" s="1"/>
  <c r="CC10"/>
  <c r="CD10" s="1"/>
  <c r="CM9"/>
  <c r="CN9" s="1"/>
  <c r="CK9"/>
  <c r="CL9" s="1"/>
  <c r="CI9"/>
  <c r="CJ9" s="1"/>
  <c r="CG9"/>
  <c r="CH9" s="1"/>
  <c r="CE9"/>
  <c r="CF9" s="1"/>
  <c r="CC9"/>
  <c r="CD9" s="1"/>
  <c r="CM8"/>
  <c r="CN8" s="1"/>
  <c r="CK8"/>
  <c r="CL8" s="1"/>
  <c r="CI8"/>
  <c r="CJ8" s="1"/>
  <c r="CG8"/>
  <c r="CH8" s="1"/>
  <c r="CE8"/>
  <c r="CF8" s="1"/>
  <c r="CC8"/>
  <c r="CD8" s="1"/>
  <c r="CM7"/>
  <c r="CN7" s="1"/>
  <c r="CK7"/>
  <c r="CL7" s="1"/>
  <c r="CI7"/>
  <c r="CJ7" s="1"/>
  <c r="CG7"/>
  <c r="CH7" s="1"/>
  <c r="CE7"/>
  <c r="CF7" s="1"/>
  <c r="CC7"/>
  <c r="CD7" s="1"/>
  <c r="CR6"/>
  <c r="CR5"/>
  <c r="CM5"/>
  <c r="CK5"/>
  <c r="CI5"/>
  <c r="CG5"/>
  <c r="CE5"/>
  <c r="CC5"/>
  <c r="CR4"/>
  <c r="CU3"/>
  <c r="CR3"/>
  <c r="CU2"/>
  <c r="CR2"/>
  <c r="CU1"/>
  <c r="CR1"/>
  <c r="BP19" i="17" l="1"/>
  <c r="T16" i="24" s="1"/>
  <c r="BP13" i="17"/>
  <c r="T10" i="24" s="1"/>
  <c r="BP11" i="17"/>
  <c r="T8" i="24" s="1"/>
  <c r="S5"/>
  <c r="AW210" i="17"/>
  <c r="BP31"/>
  <c r="T28" i="24" s="1"/>
  <c r="BP17" i="17"/>
  <c r="T14" i="24" s="1"/>
  <c r="BP20" i="17"/>
  <c r="T17" i="24" s="1"/>
  <c r="BP25" i="17"/>
  <c r="T22" i="24" s="1"/>
  <c r="BP12" i="17"/>
  <c r="A9" i="23"/>
  <c r="BP29" i="17"/>
  <c r="T26" i="24" s="1"/>
  <c r="AW216" i="17"/>
  <c r="BP35"/>
  <c r="T32" i="24" s="1"/>
  <c r="BP14" i="17"/>
  <c r="T11" i="24" s="1"/>
  <c r="BP37" i="17"/>
  <c r="T34" i="24" s="1"/>
  <c r="AZ212" i="17"/>
  <c r="H7" i="23" s="1"/>
  <c r="BP24" i="17"/>
  <c r="T21" i="24" s="1"/>
  <c r="AW217" i="17"/>
  <c r="L7" i="23" s="1"/>
  <c r="BP18" i="17"/>
  <c r="T15" i="24" s="1"/>
  <c r="AW218" i="17"/>
  <c r="M7" i="23" s="1"/>
  <c r="BP23" i="17"/>
  <c r="T20" i="24" s="1"/>
  <c r="BP32" i="17"/>
  <c r="T29" i="24" s="1"/>
  <c r="J2"/>
  <c r="N24" i="23"/>
  <c r="M2"/>
  <c r="K209" i="17"/>
  <c r="A5" i="23"/>
  <c r="AE209" i="17"/>
  <c r="A6" i="23"/>
  <c r="AK7" i="17"/>
  <c r="DN7"/>
  <c r="R7"/>
  <c r="AG7"/>
  <c r="CU7"/>
  <c r="N7"/>
  <c r="BW7"/>
  <c r="CP7"/>
  <c r="DV7"/>
  <c r="AP7"/>
  <c r="CB7"/>
  <c r="BS7"/>
  <c r="CL7"/>
  <c r="CQ7" s="1"/>
  <c r="CV7" s="1"/>
  <c r="DF7"/>
  <c r="W7"/>
  <c r="C7" i="23" l="1"/>
  <c r="AW212" i="17"/>
  <c r="T9" i="24"/>
  <c r="BD212" i="17"/>
  <c r="J7" i="23" s="1"/>
  <c r="BB212" i="17"/>
  <c r="I7" i="23" s="1"/>
  <c r="AX212" i="17"/>
  <c r="G7" i="23" s="1"/>
  <c r="AL7" i="17"/>
  <c r="AQ7"/>
  <c r="BS7" i="24"/>
  <c r="BS18"/>
  <c r="BS22"/>
  <c r="BS26"/>
  <c r="BS30"/>
  <c r="BS34"/>
  <c r="BS38"/>
  <c r="BS42"/>
  <c r="BS46"/>
  <c r="BS50"/>
  <c r="BS54"/>
  <c r="BS58"/>
  <c r="BS62"/>
  <c r="BS66"/>
  <c r="BS70"/>
  <c r="BS74"/>
  <c r="BS78"/>
  <c r="BS82"/>
  <c r="BS86"/>
  <c r="BS90"/>
  <c r="BS94"/>
  <c r="BS98"/>
  <c r="BS102"/>
  <c r="BS106"/>
  <c r="BS110"/>
  <c r="BS114"/>
  <c r="BS118"/>
  <c r="BS122"/>
  <c r="BS12"/>
  <c r="BS16"/>
  <c r="BS20"/>
  <c r="BS24"/>
  <c r="BS28"/>
  <c r="BS32"/>
  <c r="BS36"/>
  <c r="BS40"/>
  <c r="BS44"/>
  <c r="BS48"/>
  <c r="BS52"/>
  <c r="BS56"/>
  <c r="BS60"/>
  <c r="BS64"/>
  <c r="BS68"/>
  <c r="BS72"/>
  <c r="BS76"/>
  <c r="BS80"/>
  <c r="BS84"/>
  <c r="BS88"/>
  <c r="BS92"/>
  <c r="BS96"/>
  <c r="BS100"/>
  <c r="BS104"/>
  <c r="BS108"/>
  <c r="BS112"/>
  <c r="BS116"/>
  <c r="BS120"/>
  <c r="BS124"/>
  <c r="BS185"/>
  <c r="BS10"/>
  <c r="BS14"/>
  <c r="CB209" i="10"/>
  <c r="CB213"/>
  <c r="CB217"/>
  <c r="CB221"/>
  <c r="CB225"/>
  <c r="CB229"/>
  <c r="CB233"/>
  <c r="CB237"/>
  <c r="CB241"/>
  <c r="CB245"/>
  <c r="CB249"/>
  <c r="CB253"/>
  <c r="CB257"/>
  <c r="CB261"/>
  <c r="CB265"/>
  <c r="CB269"/>
  <c r="CB273"/>
  <c r="CB277"/>
  <c r="CB281"/>
  <c r="CB285"/>
  <c r="CB289"/>
  <c r="CB293"/>
  <c r="CB297"/>
  <c r="CB301"/>
  <c r="CB305"/>
  <c r="CB309"/>
  <c r="CB313"/>
  <c r="CB317"/>
  <c r="CB321"/>
  <c r="CB325"/>
  <c r="CB329"/>
  <c r="CB333"/>
  <c r="BS186" i="24"/>
  <c r="BS190"/>
  <c r="BS194"/>
  <c r="BS198"/>
  <c r="BS202"/>
  <c r="CB208" i="10"/>
  <c r="CB212"/>
  <c r="CB216"/>
  <c r="CB220"/>
  <c r="CB224"/>
  <c r="CB228"/>
  <c r="CB232"/>
  <c r="CB236"/>
  <c r="CB240"/>
  <c r="CB244"/>
  <c r="CB248"/>
  <c r="CB252"/>
  <c r="CB256"/>
  <c r="CB260"/>
  <c r="CB264"/>
  <c r="CB268"/>
  <c r="CB272"/>
  <c r="CB276"/>
  <c r="CB280"/>
  <c r="CB284"/>
  <c r="CB288"/>
  <c r="CB292"/>
  <c r="CB296"/>
  <c r="CB300"/>
  <c r="CB304"/>
  <c r="CB308"/>
  <c r="CB312"/>
  <c r="CB316"/>
  <c r="CB320"/>
  <c r="CB324"/>
  <c r="CB328"/>
  <c r="CB332"/>
  <c r="CB349"/>
  <c r="CB365"/>
  <c r="CB381"/>
  <c r="BS8" i="24"/>
  <c r="BS17"/>
  <c r="BS21"/>
  <c r="BS25"/>
  <c r="BS29"/>
  <c r="BS33"/>
  <c r="BS37"/>
  <c r="BS41"/>
  <c r="BS45"/>
  <c r="BS49"/>
  <c r="BS53"/>
  <c r="BS57"/>
  <c r="BS61"/>
  <c r="BS65"/>
  <c r="BS69"/>
  <c r="BS73"/>
  <c r="BS77"/>
  <c r="BS81"/>
  <c r="BS85"/>
  <c r="BS89"/>
  <c r="BS93"/>
  <c r="BS97"/>
  <c r="BS101"/>
  <c r="BS105"/>
  <c r="BS109"/>
  <c r="BS113"/>
  <c r="BS117"/>
  <c r="BS121"/>
  <c r="BS125"/>
  <c r="BS129"/>
  <c r="BS133"/>
  <c r="BS137"/>
  <c r="BS141"/>
  <c r="BS145"/>
  <c r="BS149"/>
  <c r="BS153"/>
  <c r="BS157"/>
  <c r="BS161"/>
  <c r="BS165"/>
  <c r="BS169"/>
  <c r="BS173"/>
  <c r="BS177"/>
  <c r="BS181"/>
  <c r="BS19"/>
  <c r="BS23"/>
  <c r="BS27"/>
  <c r="BS31"/>
  <c r="BS35"/>
  <c r="BS39"/>
  <c r="BS43"/>
  <c r="BS47"/>
  <c r="BS51"/>
  <c r="BS55"/>
  <c r="BS59"/>
  <c r="BS63"/>
  <c r="BS67"/>
  <c r="BS71"/>
  <c r="BS75"/>
  <c r="BS79"/>
  <c r="BS83"/>
  <c r="BS87"/>
  <c r="BS91"/>
  <c r="BS95"/>
  <c r="BS99"/>
  <c r="BS103"/>
  <c r="BS107"/>
  <c r="BS111"/>
  <c r="BS115"/>
  <c r="BS119"/>
  <c r="BS123"/>
  <c r="BS127"/>
  <c r="BS131"/>
  <c r="BS135"/>
  <c r="BS139"/>
  <c r="BS143"/>
  <c r="BS147"/>
  <c r="BS151"/>
  <c r="BS155"/>
  <c r="BS159"/>
  <c r="BS163"/>
  <c r="BS167"/>
  <c r="BS171"/>
  <c r="BS175"/>
  <c r="BS179"/>
  <c r="BS183"/>
  <c r="BS184"/>
  <c r="BS188"/>
  <c r="BS192"/>
  <c r="BS196"/>
  <c r="BS200"/>
  <c r="BS204"/>
  <c r="CB337" i="10"/>
  <c r="CB353"/>
  <c r="CB369"/>
  <c r="CB385"/>
  <c r="BS191" i="24"/>
  <c r="BS195"/>
  <c r="BS199"/>
  <c r="BS203"/>
  <c r="CB336" i="10"/>
  <c r="CB340"/>
  <c r="CB344"/>
  <c r="CB348"/>
  <c r="CB352"/>
  <c r="CB356"/>
  <c r="CB360"/>
  <c r="CB364"/>
  <c r="CB368"/>
  <c r="CB372"/>
  <c r="CB376"/>
  <c r="CB380"/>
  <c r="CB384"/>
  <c r="CB388"/>
  <c r="CB392"/>
  <c r="CB396"/>
  <c r="CB400"/>
  <c r="CB404"/>
  <c r="BS9" i="24"/>
  <c r="BS128"/>
  <c r="BS132"/>
  <c r="BS136"/>
  <c r="BS140"/>
  <c r="BS144"/>
  <c r="BS148"/>
  <c r="BS152"/>
  <c r="BS156"/>
  <c r="BS160"/>
  <c r="BS164"/>
  <c r="BS168"/>
  <c r="BS172"/>
  <c r="BS176"/>
  <c r="BS180"/>
  <c r="BS187"/>
  <c r="BS126"/>
  <c r="BS130"/>
  <c r="BS134"/>
  <c r="BS138"/>
  <c r="BS142"/>
  <c r="BS146"/>
  <c r="BS150"/>
  <c r="BS154"/>
  <c r="BS158"/>
  <c r="BS162"/>
  <c r="BS166"/>
  <c r="BS170"/>
  <c r="BS174"/>
  <c r="BS178"/>
  <c r="BS182"/>
  <c r="CB345" i="10"/>
  <c r="CB361"/>
  <c r="CB377"/>
  <c r="CB210"/>
  <c r="CB214"/>
  <c r="CB218"/>
  <c r="CB222"/>
  <c r="CB226"/>
  <c r="CB230"/>
  <c r="CB234"/>
  <c r="CB238"/>
  <c r="CB242"/>
  <c r="CB246"/>
  <c r="CB250"/>
  <c r="CB254"/>
  <c r="CB258"/>
  <c r="CB262"/>
  <c r="CB266"/>
  <c r="CB270"/>
  <c r="CB274"/>
  <c r="CB278"/>
  <c r="CB282"/>
  <c r="CB286"/>
  <c r="CB290"/>
  <c r="CB294"/>
  <c r="CB298"/>
  <c r="CB302"/>
  <c r="CB306"/>
  <c r="CB310"/>
  <c r="CB314"/>
  <c r="CB318"/>
  <c r="CB322"/>
  <c r="CB326"/>
  <c r="CB330"/>
  <c r="CB341"/>
  <c r="CB357"/>
  <c r="CB373"/>
  <c r="CB389"/>
  <c r="CB334"/>
  <c r="CB338"/>
  <c r="CB342"/>
  <c r="CB346"/>
  <c r="CB350"/>
  <c r="CB354"/>
  <c r="CB358"/>
  <c r="CB362"/>
  <c r="CB366"/>
  <c r="CB370"/>
  <c r="CB374"/>
  <c r="CB378"/>
  <c r="CB382"/>
  <c r="CB386"/>
  <c r="CB390"/>
  <c r="CB394"/>
  <c r="CB398"/>
  <c r="CB402"/>
  <c r="CB406"/>
  <c r="CB335"/>
  <c r="CB339"/>
  <c r="CB343"/>
  <c r="CB347"/>
  <c r="CB351"/>
  <c r="CB355"/>
  <c r="CB359"/>
  <c r="CB363"/>
  <c r="CB367"/>
  <c r="CB371"/>
  <c r="CB375"/>
  <c r="CB379"/>
  <c r="CB383"/>
  <c r="CB387"/>
  <c r="CB391"/>
  <c r="CB395"/>
  <c r="CB399"/>
  <c r="CB403"/>
  <c r="CB407"/>
  <c r="CB393"/>
  <c r="CB397"/>
  <c r="CB401"/>
  <c r="CB405"/>
  <c r="CB407" i="21"/>
  <c r="CB406"/>
  <c r="CB405"/>
  <c r="CB404"/>
  <c r="CB403"/>
  <c r="CB399"/>
  <c r="CB395"/>
  <c r="CB391"/>
  <c r="CB387"/>
  <c r="CB383"/>
  <c r="CB379"/>
  <c r="CB375"/>
  <c r="CB371"/>
  <c r="CB367"/>
  <c r="CB363"/>
  <c r="CB359"/>
  <c r="CB355"/>
  <c r="CB351"/>
  <c r="CB347"/>
  <c r="CB343"/>
  <c r="CB339"/>
  <c r="CB335"/>
  <c r="CB331"/>
  <c r="CB327"/>
  <c r="CB323"/>
  <c r="CB319"/>
  <c r="CB315"/>
  <c r="CB311"/>
  <c r="CB307"/>
  <c r="CB303"/>
  <c r="CB299"/>
  <c r="CB295"/>
  <c r="CB291"/>
  <c r="CB287"/>
  <c r="CB283"/>
  <c r="CB279"/>
  <c r="CB275"/>
  <c r="CB271"/>
  <c r="CB267"/>
  <c r="CB263"/>
  <c r="CB259"/>
  <c r="CB255"/>
  <c r="CB251"/>
  <c r="CB402"/>
  <c r="CB398"/>
  <c r="CB394"/>
  <c r="CB390"/>
  <c r="CB386"/>
  <c r="CB382"/>
  <c r="CB378"/>
  <c r="CB374"/>
  <c r="CB370"/>
  <c r="CB366"/>
  <c r="CB362"/>
  <c r="CB358"/>
  <c r="CB354"/>
  <c r="CB350"/>
  <c r="CB346"/>
  <c r="CB342"/>
  <c r="CB338"/>
  <c r="CB334"/>
  <c r="CB330"/>
  <c r="CB326"/>
  <c r="CB322"/>
  <c r="CB318"/>
  <c r="CB314"/>
  <c r="CB310"/>
  <c r="CB306"/>
  <c r="CB302"/>
  <c r="CB298"/>
  <c r="CB294"/>
  <c r="CB290"/>
  <c r="CB286"/>
  <c r="CB282"/>
  <c r="CB278"/>
  <c r="CB274"/>
  <c r="CB270"/>
  <c r="CB266"/>
  <c r="CB262"/>
  <c r="CB258"/>
  <c r="CB254"/>
  <c r="CB250"/>
  <c r="CB401"/>
  <c r="CB397"/>
  <c r="CB393"/>
  <c r="CB389"/>
  <c r="CB385"/>
  <c r="CB381"/>
  <c r="CB377"/>
  <c r="CB373"/>
  <c r="CB369"/>
  <c r="CB365"/>
  <c r="CB361"/>
  <c r="CB357"/>
  <c r="CB353"/>
  <c r="CB349"/>
  <c r="CB345"/>
  <c r="CB341"/>
  <c r="CB337"/>
  <c r="CB333"/>
  <c r="CB329"/>
  <c r="CB325"/>
  <c r="CB321"/>
  <c r="CB317"/>
  <c r="CB313"/>
  <c r="CB309"/>
  <c r="CB305"/>
  <c r="CB301"/>
  <c r="CB297"/>
  <c r="CB293"/>
  <c r="CB289"/>
  <c r="CB285"/>
  <c r="CB281"/>
  <c r="CB277"/>
  <c r="CB273"/>
  <c r="CB269"/>
  <c r="CB265"/>
  <c r="CB261"/>
  <c r="CB257"/>
  <c r="CB253"/>
  <c r="CB249"/>
  <c r="CB400"/>
  <c r="CB396"/>
  <c r="CB392"/>
  <c r="CB388"/>
  <c r="CB384"/>
  <c r="CB380"/>
  <c r="CB376"/>
  <c r="CB372"/>
  <c r="CB368"/>
  <c r="CB364"/>
  <c r="CB360"/>
  <c r="CB356"/>
  <c r="CB352"/>
  <c r="CB348"/>
  <c r="CB344"/>
  <c r="CB340"/>
  <c r="CB336"/>
  <c r="CB332"/>
  <c r="CB328"/>
  <c r="CB324"/>
  <c r="CB320"/>
  <c r="CB316"/>
  <c r="CB312"/>
  <c r="CB308"/>
  <c r="CB304"/>
  <c r="CB300"/>
  <c r="CB296"/>
  <c r="CB292"/>
  <c r="CB288"/>
  <c r="CB284"/>
  <c r="CB280"/>
  <c r="CB276"/>
  <c r="CB272"/>
  <c r="CB268"/>
  <c r="CB264"/>
  <c r="CB260"/>
  <c r="CB256"/>
  <c r="CB252"/>
  <c r="CB248"/>
  <c r="CB243"/>
  <c r="CB239"/>
  <c r="CB235"/>
  <c r="CB231"/>
  <c r="CB227"/>
  <c r="CB223"/>
  <c r="CB219"/>
  <c r="CB215"/>
  <c r="CB211"/>
  <c r="CB207"/>
  <c r="CB203"/>
  <c r="CB199"/>
  <c r="CB195"/>
  <c r="CB191"/>
  <c r="CB187"/>
  <c r="CB183"/>
  <c r="CB179"/>
  <c r="CB175"/>
  <c r="CB171"/>
  <c r="CB167"/>
  <c r="CB163"/>
  <c r="CB159"/>
  <c r="CB155"/>
  <c r="CB151"/>
  <c r="CB147"/>
  <c r="CB143"/>
  <c r="CB139"/>
  <c r="CB135"/>
  <c r="CB131"/>
  <c r="CB127"/>
  <c r="CB123"/>
  <c r="CB119"/>
  <c r="CB115"/>
  <c r="CB111"/>
  <c r="CB107"/>
  <c r="CB103"/>
  <c r="CB99"/>
  <c r="CB95"/>
  <c r="CB247"/>
  <c r="CB246"/>
  <c r="CB242"/>
  <c r="CB238"/>
  <c r="CB234"/>
  <c r="CB230"/>
  <c r="CB226"/>
  <c r="CB222"/>
  <c r="CB218"/>
  <c r="CB214"/>
  <c r="CB210"/>
  <c r="CB206"/>
  <c r="CB202"/>
  <c r="CB198"/>
  <c r="CB194"/>
  <c r="CB190"/>
  <c r="CB186"/>
  <c r="CB182"/>
  <c r="CB178"/>
  <c r="CB174"/>
  <c r="CB170"/>
  <c r="CB166"/>
  <c r="CB162"/>
  <c r="CB158"/>
  <c r="CB154"/>
  <c r="CB150"/>
  <c r="CB146"/>
  <c r="CB142"/>
  <c r="CB138"/>
  <c r="CB134"/>
  <c r="CB130"/>
  <c r="CB124"/>
  <c r="CB120"/>
  <c r="CB116"/>
  <c r="CB112"/>
  <c r="CB108"/>
  <c r="CB104"/>
  <c r="CB100"/>
  <c r="CB96"/>
  <c r="CB92"/>
  <c r="CB245"/>
  <c r="CB241"/>
  <c r="CB237"/>
  <c r="CB233"/>
  <c r="CB229"/>
  <c r="CB225"/>
  <c r="CB221"/>
  <c r="CB217"/>
  <c r="CB213"/>
  <c r="CB209"/>
  <c r="CB205"/>
  <c r="CB201"/>
  <c r="CB197"/>
  <c r="CB193"/>
  <c r="CB189"/>
  <c r="CB185"/>
  <c r="CB181"/>
  <c r="CB177"/>
  <c r="CB173"/>
  <c r="CB169"/>
  <c r="CB165"/>
  <c r="CB161"/>
  <c r="CB157"/>
  <c r="CB153"/>
  <c r="CB149"/>
  <c r="CB145"/>
  <c r="CB141"/>
  <c r="CB137"/>
  <c r="CB133"/>
  <c r="CB129"/>
  <c r="CB125"/>
  <c r="CB121"/>
  <c r="CB117"/>
  <c r="CB113"/>
  <c r="CB109"/>
  <c r="CB105"/>
  <c r="CB101"/>
  <c r="CB97"/>
  <c r="CB93"/>
  <c r="CB244"/>
  <c r="CB240"/>
  <c r="CB236"/>
  <c r="CB232"/>
  <c r="CB228"/>
  <c r="CB224"/>
  <c r="CB220"/>
  <c r="CB216"/>
  <c r="CB212"/>
  <c r="CB208"/>
  <c r="CB204"/>
  <c r="CB200"/>
  <c r="CB196"/>
  <c r="CB192"/>
  <c r="CB188"/>
  <c r="CB184"/>
  <c r="CB180"/>
  <c r="CB176"/>
  <c r="CB172"/>
  <c r="CB168"/>
  <c r="CB164"/>
  <c r="CB160"/>
  <c r="CB156"/>
  <c r="CB152"/>
  <c r="CB148"/>
  <c r="CB144"/>
  <c r="CB140"/>
  <c r="CB136"/>
  <c r="CB132"/>
  <c r="CB128"/>
  <c r="CB126"/>
  <c r="CB122"/>
  <c r="CB118"/>
  <c r="CB114"/>
  <c r="CB110"/>
  <c r="CB106"/>
  <c r="CB102"/>
  <c r="CB98"/>
  <c r="CB94"/>
  <c r="CB90"/>
  <c r="CB88"/>
  <c r="CB84"/>
  <c r="CB80"/>
  <c r="CB76"/>
  <c r="CB72"/>
  <c r="CB68"/>
  <c r="CB64"/>
  <c r="CB60"/>
  <c r="CB56"/>
  <c r="CB52"/>
  <c r="CB48"/>
  <c r="CB44"/>
  <c r="CB40"/>
  <c r="CB36"/>
  <c r="CB32"/>
  <c r="CB28"/>
  <c r="CB24"/>
  <c r="CB20"/>
  <c r="CB16"/>
  <c r="CB12"/>
  <c r="CB8"/>
  <c r="CB89"/>
  <c r="CB85"/>
  <c r="CB81"/>
  <c r="CB77"/>
  <c r="CB73"/>
  <c r="CB69"/>
  <c r="CB65"/>
  <c r="CB61"/>
  <c r="CB57"/>
  <c r="CB53"/>
  <c r="CB49"/>
  <c r="CB45"/>
  <c r="CB41"/>
  <c r="CB37"/>
  <c r="CB33"/>
  <c r="CB29"/>
  <c r="CB25"/>
  <c r="CB21"/>
  <c r="CB17"/>
  <c r="CB13"/>
  <c r="CB9"/>
  <c r="CB86"/>
  <c r="CB82"/>
  <c r="CB78"/>
  <c r="CB74"/>
  <c r="CB70"/>
  <c r="CB66"/>
  <c r="CB62"/>
  <c r="CB58"/>
  <c r="CB54"/>
  <c r="CB50"/>
  <c r="CB46"/>
  <c r="CB42"/>
  <c r="CB38"/>
  <c r="CB34"/>
  <c r="CB30"/>
  <c r="CB26"/>
  <c r="CB22"/>
  <c r="CB18"/>
  <c r="CB14"/>
  <c r="CB10"/>
  <c r="CB91"/>
  <c r="CB87"/>
  <c r="CB83"/>
  <c r="CB79"/>
  <c r="CB75"/>
  <c r="CB71"/>
  <c r="CB67"/>
  <c r="CB63"/>
  <c r="CB59"/>
  <c r="CB55"/>
  <c r="CB51"/>
  <c r="CB47"/>
  <c r="CB43"/>
  <c r="CB39"/>
  <c r="CB35"/>
  <c r="CB31"/>
  <c r="CB27"/>
  <c r="CB23"/>
  <c r="CB19"/>
  <c r="CB15"/>
  <c r="CB11"/>
  <c r="CB7"/>
  <c r="BS6" i="24"/>
  <c r="BS13"/>
  <c r="BS11"/>
  <c r="BS15"/>
  <c r="BS189"/>
  <c r="BS193"/>
  <c r="BS197"/>
  <c r="BS201"/>
  <c r="CB207" i="10"/>
  <c r="CB211"/>
  <c r="CB215"/>
  <c r="CB219"/>
  <c r="CB223"/>
  <c r="CB227"/>
  <c r="CB231"/>
  <c r="CB235"/>
  <c r="CB239"/>
  <c r="CB243"/>
  <c r="CB247"/>
  <c r="CB251"/>
  <c r="CB255"/>
  <c r="CB259"/>
  <c r="CB263"/>
  <c r="CB267"/>
  <c r="CB271"/>
  <c r="CB275"/>
  <c r="CB279"/>
  <c r="CB283"/>
  <c r="CB287"/>
  <c r="CB291"/>
  <c r="CB295"/>
  <c r="CB299"/>
  <c r="CB303"/>
  <c r="CB307"/>
  <c r="CB311"/>
  <c r="CB315"/>
  <c r="CB319"/>
  <c r="CB323"/>
  <c r="CB327"/>
  <c r="CB331"/>
  <c r="S7" i="17"/>
  <c r="X7" s="1"/>
  <c r="BX7"/>
  <c r="CC7" s="1"/>
  <c r="F7" i="23" l="1"/>
  <c r="BF212" i="17"/>
  <c r="G201" i="24"/>
  <c r="I198"/>
  <c r="CX196" i="17"/>
  <c r="CE196"/>
  <c r="Z196"/>
  <c r="AS196"/>
  <c r="H190" i="24"/>
  <c r="G198"/>
  <c r="G169"/>
  <c r="G153"/>
  <c r="G137"/>
  <c r="G121"/>
  <c r="CZ119" i="17"/>
  <c r="DA119" s="1"/>
  <c r="AK119"/>
  <c r="H110" i="24"/>
  <c r="G105"/>
  <c r="CL103" i="17"/>
  <c r="H94" i="24"/>
  <c r="G89"/>
  <c r="CL87" i="17"/>
  <c r="CZ87"/>
  <c r="DA87" s="1"/>
  <c r="AP87"/>
  <c r="AQ87" s="1"/>
  <c r="AW87" s="1"/>
  <c r="H78" i="24"/>
  <c r="G73"/>
  <c r="CZ71" i="17"/>
  <c r="DA71" s="1"/>
  <c r="H62" i="24"/>
  <c r="G57"/>
  <c r="H46"/>
  <c r="G41"/>
  <c r="H30"/>
  <c r="G25"/>
  <c r="N23" i="17"/>
  <c r="CU23"/>
  <c r="I14" i="24"/>
  <c r="F9"/>
  <c r="F175"/>
  <c r="F159"/>
  <c r="F143"/>
  <c r="F127"/>
  <c r="I116"/>
  <c r="F111"/>
  <c r="I100"/>
  <c r="F95"/>
  <c r="I84"/>
  <c r="F79"/>
  <c r="I68"/>
  <c r="F63"/>
  <c r="I52"/>
  <c r="F47"/>
  <c r="I36"/>
  <c r="F31"/>
  <c r="C26"/>
  <c r="I20"/>
  <c r="G175"/>
  <c r="G159"/>
  <c r="G143"/>
  <c r="G127"/>
  <c r="BW125" i="17"/>
  <c r="H116" i="24"/>
  <c r="G111"/>
  <c r="N109" i="17"/>
  <c r="H100" i="24"/>
  <c r="G95"/>
  <c r="DG93" i="17"/>
  <c r="AP93"/>
  <c r="AQ93" s="1"/>
  <c r="AW93" s="1"/>
  <c r="CP93"/>
  <c r="H84" i="24"/>
  <c r="G79"/>
  <c r="AB77" i="17"/>
  <c r="AC77" s="1"/>
  <c r="H68" i="24"/>
  <c r="G197"/>
  <c r="I194"/>
  <c r="CX192" i="17"/>
  <c r="AS192"/>
  <c r="Z192"/>
  <c r="CE192"/>
  <c r="H202" i="24"/>
  <c r="G194"/>
  <c r="AS191" i="17"/>
  <c r="CX191"/>
  <c r="CE191"/>
  <c r="Z191"/>
  <c r="G181" i="24"/>
  <c r="G165"/>
  <c r="G149"/>
  <c r="G133"/>
  <c r="H122"/>
  <c r="G117"/>
  <c r="R115" i="17"/>
  <c r="H106" i="24"/>
  <c r="G101"/>
  <c r="H90"/>
  <c r="G85"/>
  <c r="H74"/>
  <c r="G69"/>
  <c r="AB67" i="17"/>
  <c r="AC67" s="1"/>
  <c r="H58" i="24"/>
  <c r="G53"/>
  <c r="H42"/>
  <c r="G37"/>
  <c r="AG35" i="17"/>
  <c r="H26" i="24"/>
  <c r="G21"/>
  <c r="C16"/>
  <c r="I10"/>
  <c r="F5"/>
  <c r="F171"/>
  <c r="F155"/>
  <c r="F139"/>
  <c r="F123"/>
  <c r="I112"/>
  <c r="F107"/>
  <c r="I96"/>
  <c r="F91"/>
  <c r="I80"/>
  <c r="F75"/>
  <c r="I64"/>
  <c r="F59"/>
  <c r="I48"/>
  <c r="F43"/>
  <c r="I32"/>
  <c r="F27"/>
  <c r="C22"/>
  <c r="C6"/>
  <c r="G193"/>
  <c r="AS204" i="17"/>
  <c r="CX204"/>
  <c r="Z204"/>
  <c r="CE204"/>
  <c r="I190" i="24"/>
  <c r="AS188" i="17"/>
  <c r="CX188"/>
  <c r="CE188"/>
  <c r="Z188"/>
  <c r="H198" i="24"/>
  <c r="G190"/>
  <c r="G177"/>
  <c r="G161"/>
  <c r="G145"/>
  <c r="G129"/>
  <c r="H118"/>
  <c r="G113"/>
  <c r="CZ111" i="17"/>
  <c r="DA111" s="1"/>
  <c r="H102" i="24"/>
  <c r="G97"/>
  <c r="H86"/>
  <c r="G81"/>
  <c r="AU79" i="17"/>
  <c r="AV79" s="1"/>
  <c r="H70" i="24"/>
  <c r="G65"/>
  <c r="H54"/>
  <c r="G49"/>
  <c r="H38"/>
  <c r="G33"/>
  <c r="H22"/>
  <c r="G17"/>
  <c r="C12"/>
  <c r="H6"/>
  <c r="F183"/>
  <c r="F167"/>
  <c r="F151"/>
  <c r="F135"/>
  <c r="I124"/>
  <c r="F119"/>
  <c r="I108"/>
  <c r="F103"/>
  <c r="I92"/>
  <c r="F87"/>
  <c r="I76"/>
  <c r="F71"/>
  <c r="I60"/>
  <c r="F55"/>
  <c r="I44"/>
  <c r="F39"/>
  <c r="C34"/>
  <c r="I28"/>
  <c r="F23"/>
  <c r="C18"/>
  <c r="G183"/>
  <c r="G167"/>
  <c r="G151"/>
  <c r="G135"/>
  <c r="H124"/>
  <c r="G119"/>
  <c r="H108"/>
  <c r="G103"/>
  <c r="H92"/>
  <c r="G87"/>
  <c r="AK85" i="17"/>
  <c r="CL85"/>
  <c r="AG85"/>
  <c r="H76" i="24"/>
  <c r="G71"/>
  <c r="BS69" i="17"/>
  <c r="BW69"/>
  <c r="G189" i="24"/>
  <c r="I202"/>
  <c r="CX200" i="17"/>
  <c r="AS200"/>
  <c r="CE200"/>
  <c r="Z200"/>
  <c r="I186" i="24"/>
  <c r="W203" i="17"/>
  <c r="X203" s="1"/>
  <c r="AD203" s="1"/>
  <c r="H194" i="24"/>
  <c r="G202"/>
  <c r="G186"/>
  <c r="G173"/>
  <c r="G157"/>
  <c r="G141"/>
  <c r="G125"/>
  <c r="CG123" i="17"/>
  <c r="CH123" s="1"/>
  <c r="AU123"/>
  <c r="AV123" s="1"/>
  <c r="H114" i="24"/>
  <c r="G109"/>
  <c r="W107" i="17"/>
  <c r="X107" s="1"/>
  <c r="AD107" s="1"/>
  <c r="H98" i="24"/>
  <c r="G93"/>
  <c r="AK91" i="17"/>
  <c r="H82" i="24"/>
  <c r="G77"/>
  <c r="H66"/>
  <c r="G61"/>
  <c r="H50"/>
  <c r="G45"/>
  <c r="CB43" i="17"/>
  <c r="H34" i="24"/>
  <c r="G29"/>
  <c r="H18"/>
  <c r="F13"/>
  <c r="CG189" i="17"/>
  <c r="CH189" s="1"/>
  <c r="F179" i="24"/>
  <c r="F163"/>
  <c r="F147"/>
  <c r="F131"/>
  <c r="I120"/>
  <c r="F115"/>
  <c r="I104"/>
  <c r="F99"/>
  <c r="I88"/>
  <c r="F83"/>
  <c r="I72"/>
  <c r="F67"/>
  <c r="I56"/>
  <c r="F51"/>
  <c r="I40"/>
  <c r="F35"/>
  <c r="C30"/>
  <c r="I24"/>
  <c r="F19"/>
  <c r="F186"/>
  <c r="G179"/>
  <c r="G163"/>
  <c r="G63"/>
  <c r="H52"/>
  <c r="G47"/>
  <c r="AP45" i="17"/>
  <c r="H36" i="24"/>
  <c r="G31"/>
  <c r="H20"/>
  <c r="F15"/>
  <c r="C10"/>
  <c r="Z189" i="17"/>
  <c r="AS189"/>
  <c r="CX189"/>
  <c r="CE189"/>
  <c r="F169" i="24"/>
  <c r="F153"/>
  <c r="F137"/>
  <c r="F121"/>
  <c r="I110"/>
  <c r="F105"/>
  <c r="I94"/>
  <c r="F89"/>
  <c r="I78"/>
  <c r="F73"/>
  <c r="I62"/>
  <c r="F57"/>
  <c r="I46"/>
  <c r="F41"/>
  <c r="I30"/>
  <c r="F25"/>
  <c r="C20"/>
  <c r="F200"/>
  <c r="G192"/>
  <c r="AS203" i="17"/>
  <c r="Z203"/>
  <c r="CG203"/>
  <c r="CH203" s="1"/>
  <c r="CX203"/>
  <c r="CE203"/>
  <c r="I189" i="24"/>
  <c r="F197"/>
  <c r="F168"/>
  <c r="F152"/>
  <c r="F136"/>
  <c r="CX123" i="17"/>
  <c r="CE123"/>
  <c r="Z123"/>
  <c r="AS123"/>
  <c r="CZ123"/>
  <c r="DA123" s="1"/>
  <c r="AB123"/>
  <c r="AC123" s="1"/>
  <c r="AS107"/>
  <c r="CE107"/>
  <c r="CX107"/>
  <c r="CZ107"/>
  <c r="DA107" s="1"/>
  <c r="Z107"/>
  <c r="AU107"/>
  <c r="AV107" s="1"/>
  <c r="CG107"/>
  <c r="CH107" s="1"/>
  <c r="AS91"/>
  <c r="CX91"/>
  <c r="Z91"/>
  <c r="CE91"/>
  <c r="AB91"/>
  <c r="AC91" s="1"/>
  <c r="CZ91"/>
  <c r="DA91" s="1"/>
  <c r="AU91"/>
  <c r="AV91" s="1"/>
  <c r="AS75"/>
  <c r="CX75"/>
  <c r="CE75"/>
  <c r="Z75"/>
  <c r="AB75"/>
  <c r="AC75" s="1"/>
  <c r="CG75"/>
  <c r="CH75" s="1"/>
  <c r="AU75"/>
  <c r="AV75" s="1"/>
  <c r="AS59"/>
  <c r="Z59"/>
  <c r="CX59"/>
  <c r="AB59"/>
  <c r="AC59" s="1"/>
  <c r="CE59"/>
  <c r="CZ59"/>
  <c r="DA59" s="1"/>
  <c r="AU59"/>
  <c r="AV59" s="1"/>
  <c r="H13" i="24"/>
  <c r="F8"/>
  <c r="H179"/>
  <c r="H163"/>
  <c r="H147"/>
  <c r="H131"/>
  <c r="H115"/>
  <c r="G110"/>
  <c r="CB108" i="17"/>
  <c r="CC108" s="1"/>
  <c r="CI108" s="1"/>
  <c r="H99" i="24"/>
  <c r="G94"/>
  <c r="H83"/>
  <c r="G78"/>
  <c r="AB76" i="17"/>
  <c r="AC76" s="1"/>
  <c r="H67" i="24"/>
  <c r="G62"/>
  <c r="H51"/>
  <c r="G46"/>
  <c r="H35"/>
  <c r="G30"/>
  <c r="CB28" i="17"/>
  <c r="H19" i="24"/>
  <c r="F14"/>
  <c r="F174"/>
  <c r="F158"/>
  <c r="F142"/>
  <c r="F126"/>
  <c r="CX113" i="17"/>
  <c r="Z113"/>
  <c r="AS113"/>
  <c r="CE113"/>
  <c r="Z97"/>
  <c r="CE97"/>
  <c r="AS97"/>
  <c r="CX97"/>
  <c r="CX81"/>
  <c r="Z81"/>
  <c r="AS81"/>
  <c r="CE81"/>
  <c r="CE65"/>
  <c r="AS65"/>
  <c r="CX65"/>
  <c r="Z65"/>
  <c r="G14" i="24"/>
  <c r="C9"/>
  <c r="H184"/>
  <c r="H173"/>
  <c r="H157"/>
  <c r="AU150" i="17"/>
  <c r="AV150" s="1"/>
  <c r="AB150"/>
  <c r="AC150" s="1"/>
  <c r="H141" i="24"/>
  <c r="H125"/>
  <c r="G120"/>
  <c r="H109"/>
  <c r="G104"/>
  <c r="CL102" i="17"/>
  <c r="H93" i="24"/>
  <c r="G88"/>
  <c r="H77"/>
  <c r="G72"/>
  <c r="BW70" i="17"/>
  <c r="H61" i="24"/>
  <c r="G56"/>
  <c r="H45"/>
  <c r="G40"/>
  <c r="H29"/>
  <c r="G24"/>
  <c r="I13"/>
  <c r="AU205" i="17"/>
  <c r="AV205" s="1"/>
  <c r="CG205"/>
  <c r="CH205" s="1"/>
  <c r="H196" i="24"/>
  <c r="F199"/>
  <c r="G191"/>
  <c r="AK202" i="17"/>
  <c r="H193" i="24"/>
  <c r="H180"/>
  <c r="CG173" i="17"/>
  <c r="CH173" s="1"/>
  <c r="H164" i="24"/>
  <c r="CZ157" i="17"/>
  <c r="DA157" s="1"/>
  <c r="AB157"/>
  <c r="AC157" s="1"/>
  <c r="CB157"/>
  <c r="CC157" s="1"/>
  <c r="CI157" s="1"/>
  <c r="H148" i="24"/>
  <c r="AB141" i="17"/>
  <c r="AC141" s="1"/>
  <c r="H132" i="24"/>
  <c r="AS184" i="17"/>
  <c r="CX184"/>
  <c r="CE184"/>
  <c r="Z184"/>
  <c r="I170" i="24"/>
  <c r="Z168" i="17"/>
  <c r="CE168"/>
  <c r="CX168"/>
  <c r="AS168"/>
  <c r="I154" i="24"/>
  <c r="Z152" i="17"/>
  <c r="AS152"/>
  <c r="CX152"/>
  <c r="CE152"/>
  <c r="I138" i="24"/>
  <c r="AS136" i="17"/>
  <c r="Z136"/>
  <c r="CX136"/>
  <c r="CE136"/>
  <c r="CX120"/>
  <c r="AS120"/>
  <c r="Z120"/>
  <c r="CE120"/>
  <c r="Z104"/>
  <c r="AS104"/>
  <c r="CE104"/>
  <c r="CX104"/>
  <c r="Z88"/>
  <c r="CE88"/>
  <c r="AS88"/>
  <c r="CX88"/>
  <c r="CE72"/>
  <c r="AS72"/>
  <c r="Z72"/>
  <c r="CX72"/>
  <c r="CX56"/>
  <c r="CE56"/>
  <c r="Z56"/>
  <c r="AS56"/>
  <c r="AG19"/>
  <c r="H10" i="24"/>
  <c r="G5"/>
  <c r="AB179" i="17"/>
  <c r="AC179" s="1"/>
  <c r="H170" i="24"/>
  <c r="AU163" i="17"/>
  <c r="AV163" s="1"/>
  <c r="H154" i="24"/>
  <c r="CG147" i="17"/>
  <c r="CH147" s="1"/>
  <c r="H138" i="24"/>
  <c r="AB131" i="17"/>
  <c r="AC131" s="1"/>
  <c r="F188" i="24"/>
  <c r="I180"/>
  <c r="Z178" i="17"/>
  <c r="AS178"/>
  <c r="CE178"/>
  <c r="CX178"/>
  <c r="I164" i="24"/>
  <c r="Z162" i="17"/>
  <c r="AS162"/>
  <c r="CE162"/>
  <c r="CX162"/>
  <c r="I148" i="24"/>
  <c r="AS146" i="17"/>
  <c r="CX146"/>
  <c r="CE146"/>
  <c r="Z146"/>
  <c r="I132" i="24"/>
  <c r="Z130" i="17"/>
  <c r="AS130"/>
  <c r="CX130"/>
  <c r="CE130"/>
  <c r="Z114"/>
  <c r="CX114"/>
  <c r="CE114"/>
  <c r="AS114"/>
  <c r="CX98"/>
  <c r="Z98"/>
  <c r="CE98"/>
  <c r="AS98"/>
  <c r="CE82"/>
  <c r="Z82"/>
  <c r="CX82"/>
  <c r="AS82"/>
  <c r="Z66"/>
  <c r="AS66"/>
  <c r="CX66"/>
  <c r="CE66"/>
  <c r="G15" i="24"/>
  <c r="CP13" i="17"/>
  <c r="F7" i="24"/>
  <c r="I195"/>
  <c r="AS193" i="17"/>
  <c r="Z193"/>
  <c r="CX193"/>
  <c r="CE193"/>
  <c r="H203" i="24"/>
  <c r="AU196" i="17"/>
  <c r="AV196" s="1"/>
  <c r="H187" i="24"/>
  <c r="F190"/>
  <c r="CX206" i="17"/>
  <c r="Z206"/>
  <c r="CE206"/>
  <c r="AS206"/>
  <c r="I192" i="24"/>
  <c r="CE190" i="17"/>
  <c r="Z190"/>
  <c r="AS190"/>
  <c r="CX190"/>
  <c r="I179" i="24"/>
  <c r="AS177" i="17"/>
  <c r="CX177"/>
  <c r="CE177"/>
  <c r="Z177"/>
  <c r="I163" i="24"/>
  <c r="Z161" i="17"/>
  <c r="AS161"/>
  <c r="CE161"/>
  <c r="CX161"/>
  <c r="I147" i="24"/>
  <c r="Z145" i="17"/>
  <c r="CX145"/>
  <c r="AS145"/>
  <c r="CE145"/>
  <c r="I131" i="24"/>
  <c r="CX129" i="17"/>
  <c r="Z129"/>
  <c r="AS129"/>
  <c r="CE129"/>
  <c r="I115" i="24"/>
  <c r="F110"/>
  <c r="I99"/>
  <c r="F94"/>
  <c r="I83"/>
  <c r="F78"/>
  <c r="I67"/>
  <c r="F62"/>
  <c r="I51"/>
  <c r="F46"/>
  <c r="I35"/>
  <c r="F30"/>
  <c r="C25"/>
  <c r="I19"/>
  <c r="G180"/>
  <c r="G164"/>
  <c r="G148"/>
  <c r="G132"/>
  <c r="AS183" i="17"/>
  <c r="Z183"/>
  <c r="CE183"/>
  <c r="CX183"/>
  <c r="I169" i="24"/>
  <c r="CE167" i="17"/>
  <c r="Z167"/>
  <c r="AS167"/>
  <c r="CX167"/>
  <c r="I153" i="24"/>
  <c r="Z151" i="17"/>
  <c r="CE151"/>
  <c r="AS151"/>
  <c r="CX151"/>
  <c r="I137" i="24"/>
  <c r="CX135" i="17"/>
  <c r="Z135"/>
  <c r="AS135"/>
  <c r="CE135"/>
  <c r="I121" i="24"/>
  <c r="F116"/>
  <c r="I105"/>
  <c r="F100"/>
  <c r="I89"/>
  <c r="F84"/>
  <c r="I73"/>
  <c r="F68"/>
  <c r="I57"/>
  <c r="F52"/>
  <c r="I41"/>
  <c r="F36"/>
  <c r="C31"/>
  <c r="I25"/>
  <c r="F20"/>
  <c r="I185"/>
  <c r="G174"/>
  <c r="G158"/>
  <c r="G142"/>
  <c r="G126"/>
  <c r="I8"/>
  <c r="G171"/>
  <c r="G155"/>
  <c r="G139"/>
  <c r="G123"/>
  <c r="H112"/>
  <c r="G107"/>
  <c r="H96"/>
  <c r="G91"/>
  <c r="H80"/>
  <c r="G75"/>
  <c r="CZ73" i="17"/>
  <c r="DA73" s="1"/>
  <c r="CG73"/>
  <c r="CH73" s="1"/>
  <c r="H64" i="24"/>
  <c r="G59"/>
  <c r="CG57" i="17"/>
  <c r="CH57" s="1"/>
  <c r="AK57"/>
  <c r="CZ57"/>
  <c r="DA57" s="1"/>
  <c r="H48" i="24"/>
  <c r="G43"/>
  <c r="H32"/>
  <c r="G27"/>
  <c r="I16"/>
  <c r="F11"/>
  <c r="F181"/>
  <c r="F165"/>
  <c r="F149"/>
  <c r="F133"/>
  <c r="I122"/>
  <c r="F117"/>
  <c r="I106"/>
  <c r="F101"/>
  <c r="I90"/>
  <c r="F85"/>
  <c r="I74"/>
  <c r="F69"/>
  <c r="I58"/>
  <c r="F53"/>
  <c r="I42"/>
  <c r="F37"/>
  <c r="C32"/>
  <c r="I26"/>
  <c r="F21"/>
  <c r="F196"/>
  <c r="G204"/>
  <c r="G188"/>
  <c r="I201"/>
  <c r="Z199" i="17"/>
  <c r="CE199"/>
  <c r="AS199"/>
  <c r="CX199"/>
  <c r="AB199"/>
  <c r="AC199" s="1"/>
  <c r="AU199"/>
  <c r="AV199" s="1"/>
  <c r="CG199"/>
  <c r="CH199" s="1"/>
  <c r="F193" i="24"/>
  <c r="H186"/>
  <c r="F180"/>
  <c r="F164"/>
  <c r="F148"/>
  <c r="F132"/>
  <c r="Z119" i="17"/>
  <c r="AS119"/>
  <c r="CX119"/>
  <c r="CE119"/>
  <c r="AU119"/>
  <c r="AV119" s="1"/>
  <c r="CG119"/>
  <c r="CH119" s="1"/>
  <c r="AB119"/>
  <c r="AC119" s="1"/>
  <c r="AS103"/>
  <c r="CE103"/>
  <c r="CX103"/>
  <c r="Z103"/>
  <c r="CG103"/>
  <c r="CH103" s="1"/>
  <c r="AB103"/>
  <c r="AC103" s="1"/>
  <c r="AU103"/>
  <c r="AV103" s="1"/>
  <c r="Z87"/>
  <c r="CX87"/>
  <c r="CE87"/>
  <c r="AB87"/>
  <c r="AC87" s="1"/>
  <c r="CG87"/>
  <c r="CH87" s="1"/>
  <c r="AS87"/>
  <c r="Z71"/>
  <c r="AS71"/>
  <c r="CX71"/>
  <c r="CE71"/>
  <c r="CG71"/>
  <c r="CH71" s="1"/>
  <c r="H9" i="24"/>
  <c r="H188"/>
  <c r="AU184" i="17"/>
  <c r="AV184" s="1"/>
  <c r="H175" i="24"/>
  <c r="CZ168" i="17"/>
  <c r="DA168" s="1"/>
  <c r="CG168"/>
  <c r="CH168" s="1"/>
  <c r="H159" i="24"/>
  <c r="CG152" i="17"/>
  <c r="CH152" s="1"/>
  <c r="CZ152"/>
  <c r="DA152" s="1"/>
  <c r="CU152"/>
  <c r="CV152" s="1"/>
  <c r="DB152" s="1"/>
  <c r="AB152"/>
  <c r="AC152" s="1"/>
  <c r="H143" i="24"/>
  <c r="H127"/>
  <c r="G122"/>
  <c r="R120" i="17"/>
  <c r="H111" i="24"/>
  <c r="G106"/>
  <c r="AB104" i="17"/>
  <c r="AC104" s="1"/>
  <c r="CZ104"/>
  <c r="DA104" s="1"/>
  <c r="H95" i="24"/>
  <c r="G90"/>
  <c r="R88" i="17"/>
  <c r="H79" i="24"/>
  <c r="G74"/>
  <c r="R72" i="17"/>
  <c r="H63" i="24"/>
  <c r="G58"/>
  <c r="CL56" i="17"/>
  <c r="H47" i="24"/>
  <c r="G42"/>
  <c r="H31"/>
  <c r="G26"/>
  <c r="I15"/>
  <c r="F10"/>
  <c r="C5"/>
  <c r="F170"/>
  <c r="F154"/>
  <c r="F138"/>
  <c r="Z125" i="17"/>
  <c r="CX125"/>
  <c r="CE125"/>
  <c r="AS125"/>
  <c r="CZ125"/>
  <c r="DA125" s="1"/>
  <c r="AB125"/>
  <c r="AC125" s="1"/>
  <c r="CG125"/>
  <c r="CH125" s="1"/>
  <c r="CX109"/>
  <c r="Z109"/>
  <c r="CE109"/>
  <c r="AS109"/>
  <c r="AB109"/>
  <c r="AC109" s="1"/>
  <c r="CG109"/>
  <c r="CH109" s="1"/>
  <c r="AB93"/>
  <c r="AC93" s="1"/>
  <c r="AU93"/>
  <c r="AV93" s="1"/>
  <c r="AS93"/>
  <c r="CE93"/>
  <c r="CX93"/>
  <c r="Z93"/>
  <c r="CZ93"/>
  <c r="DA93" s="1"/>
  <c r="CX77"/>
  <c r="AS77"/>
  <c r="Z77"/>
  <c r="CE77"/>
  <c r="CZ77"/>
  <c r="DA77" s="1"/>
  <c r="CG77"/>
  <c r="CH77" s="1"/>
  <c r="Z61"/>
  <c r="CE61"/>
  <c r="AU61"/>
  <c r="AV61" s="1"/>
  <c r="AS61"/>
  <c r="CX61"/>
  <c r="CZ61"/>
  <c r="DA61" s="1"/>
  <c r="CG61"/>
  <c r="CH61" s="1"/>
  <c r="H15" i="24"/>
  <c r="G10"/>
  <c r="G187"/>
  <c r="CP178" i="17"/>
  <c r="AU178"/>
  <c r="AV178" s="1"/>
  <c r="H169" i="24"/>
  <c r="W162" i="17"/>
  <c r="X162" s="1"/>
  <c r="AD162" s="1"/>
  <c r="H153" i="24"/>
  <c r="AK146" i="17"/>
  <c r="H137" i="24"/>
  <c r="CZ130" i="17"/>
  <c r="DA130" s="1"/>
  <c r="CU130"/>
  <c r="CV130" s="1"/>
  <c r="DB130" s="1"/>
  <c r="H121" i="24"/>
  <c r="G116"/>
  <c r="CZ114" i="17"/>
  <c r="DA114" s="1"/>
  <c r="CL114"/>
  <c r="H105" i="24"/>
  <c r="G100"/>
  <c r="CG98" i="17"/>
  <c r="CH98" s="1"/>
  <c r="H89" i="24"/>
  <c r="G84"/>
  <c r="CP82" i="17"/>
  <c r="H73" i="24"/>
  <c r="G68"/>
  <c r="CG66" i="17"/>
  <c r="CH66" s="1"/>
  <c r="H57" i="24"/>
  <c r="G52"/>
  <c r="AK50" i="17"/>
  <c r="N50"/>
  <c r="H41" i="24"/>
  <c r="G36"/>
  <c r="R34" i="17"/>
  <c r="H25" i="24"/>
  <c r="G20"/>
  <c r="C15"/>
  <c r="I9"/>
  <c r="H192"/>
  <c r="F195"/>
  <c r="G203"/>
  <c r="CZ198" i="17"/>
  <c r="DA198" s="1"/>
  <c r="AU198"/>
  <c r="AV198" s="1"/>
  <c r="R198"/>
  <c r="H189" i="24"/>
  <c r="H176"/>
  <c r="CZ169" i="17"/>
  <c r="DA169" s="1"/>
  <c r="H160" i="24"/>
  <c r="CB153" i="17"/>
  <c r="CC153" s="1"/>
  <c r="CI153" s="1"/>
  <c r="H144" i="24"/>
  <c r="CG137" i="17"/>
  <c r="CH137" s="1"/>
  <c r="H128" i="24"/>
  <c r="I182"/>
  <c r="CX180" i="17"/>
  <c r="AS180"/>
  <c r="CE180"/>
  <c r="Z180"/>
  <c r="I166" i="24"/>
  <c r="Z164" i="17"/>
  <c r="CE164"/>
  <c r="AS164"/>
  <c r="CX164"/>
  <c r="I150" i="24"/>
  <c r="Z148" i="17"/>
  <c r="AS148"/>
  <c r="CX148"/>
  <c r="CE148"/>
  <c r="I134" i="24"/>
  <c r="CX132" i="17"/>
  <c r="Z132"/>
  <c r="AS132"/>
  <c r="CE132"/>
  <c r="CE116"/>
  <c r="CX116"/>
  <c r="AS116"/>
  <c r="Z116"/>
  <c r="Z100"/>
  <c r="AS100"/>
  <c r="CX100"/>
  <c r="CE100"/>
  <c r="Z84"/>
  <c r="CX84"/>
  <c r="AS84"/>
  <c r="CE84"/>
  <c r="CX68"/>
  <c r="Z68"/>
  <c r="CE68"/>
  <c r="AS68"/>
  <c r="H182" i="24"/>
  <c r="H166"/>
  <c r="H150"/>
  <c r="H134"/>
  <c r="I176"/>
  <c r="AS174" i="17"/>
  <c r="Z174"/>
  <c r="CX174"/>
  <c r="CE174"/>
  <c r="I160" i="24"/>
  <c r="CE158" i="17"/>
  <c r="AS158"/>
  <c r="CX158"/>
  <c r="Z158"/>
  <c r="I144" i="24"/>
  <c r="Z142" i="17"/>
  <c r="CE142"/>
  <c r="AS142"/>
  <c r="CX142"/>
  <c r="I128" i="24"/>
  <c r="Z126" i="17"/>
  <c r="CE126"/>
  <c r="CX126"/>
  <c r="AS126"/>
  <c r="Z110"/>
  <c r="AS110"/>
  <c r="CX110"/>
  <c r="CE110"/>
  <c r="AS94"/>
  <c r="Z94"/>
  <c r="CX94"/>
  <c r="CE94"/>
  <c r="Z78"/>
  <c r="AS78"/>
  <c r="CX78"/>
  <c r="CE78"/>
  <c r="CX62"/>
  <c r="AS62"/>
  <c r="Z62"/>
  <c r="CE62"/>
  <c r="H16" i="24"/>
  <c r="G11"/>
  <c r="I5"/>
  <c r="CE205" i="17"/>
  <c r="AS205"/>
  <c r="CX205"/>
  <c r="Z205"/>
  <c r="AB205"/>
  <c r="AC205" s="1"/>
  <c r="I191" i="24"/>
  <c r="H199"/>
  <c r="F202"/>
  <c r="I204"/>
  <c r="AS202" i="17"/>
  <c r="CX202"/>
  <c r="Z202"/>
  <c r="CE202"/>
  <c r="CZ202"/>
  <c r="DA202" s="1"/>
  <c r="I188" i="24"/>
  <c r="I187"/>
  <c r="I175"/>
  <c r="Z173" i="17"/>
  <c r="CX173"/>
  <c r="CE173"/>
  <c r="AS173"/>
  <c r="CZ173"/>
  <c r="DA173" s="1"/>
  <c r="I159" i="24"/>
  <c r="CE157" i="17"/>
  <c r="AS157"/>
  <c r="CX157"/>
  <c r="Z157"/>
  <c r="AU157"/>
  <c r="AV157" s="1"/>
  <c r="I143" i="24"/>
  <c r="CE141" i="17"/>
  <c r="CX141"/>
  <c r="Z141"/>
  <c r="AS141"/>
  <c r="CG141"/>
  <c r="CH141" s="1"/>
  <c r="AU141"/>
  <c r="AV141" s="1"/>
  <c r="I127" i="24"/>
  <c r="F122"/>
  <c r="I111"/>
  <c r="F106"/>
  <c r="I95"/>
  <c r="F90"/>
  <c r="I79"/>
  <c r="F74"/>
  <c r="I63"/>
  <c r="F58"/>
  <c r="I47"/>
  <c r="F42"/>
  <c r="I31"/>
  <c r="F26"/>
  <c r="C21"/>
  <c r="G176"/>
  <c r="G160"/>
  <c r="G144"/>
  <c r="G128"/>
  <c r="I181"/>
  <c r="Z179" i="17"/>
  <c r="CE179"/>
  <c r="AS179"/>
  <c r="CX179"/>
  <c r="CG179"/>
  <c r="CH179" s="1"/>
  <c r="I165" i="24"/>
  <c r="CE163" i="17"/>
  <c r="AB163"/>
  <c r="AC163" s="1"/>
  <c r="Z163"/>
  <c r="AS163"/>
  <c r="CX163"/>
  <c r="CG163"/>
  <c r="CH163" s="1"/>
  <c r="I149" i="24"/>
  <c r="CX147" i="17"/>
  <c r="Z147"/>
  <c r="AU147"/>
  <c r="AV147" s="1"/>
  <c r="AS147"/>
  <c r="CE147"/>
  <c r="I133" i="24"/>
  <c r="Z131" i="17"/>
  <c r="CE131"/>
  <c r="AS131"/>
  <c r="CX131"/>
  <c r="CG131"/>
  <c r="CH131" s="1"/>
  <c r="AU131"/>
  <c r="AV131" s="1"/>
  <c r="I117" i="24"/>
  <c r="F112"/>
  <c r="I101"/>
  <c r="F96"/>
  <c r="I85"/>
  <c r="F80"/>
  <c r="I69"/>
  <c r="F64"/>
  <c r="I53"/>
  <c r="F48"/>
  <c r="I37"/>
  <c r="F32"/>
  <c r="C27"/>
  <c r="I21"/>
  <c r="G170"/>
  <c r="G154"/>
  <c r="G138"/>
  <c r="H60"/>
  <c r="G55"/>
  <c r="Y50"/>
  <c r="H44"/>
  <c r="G39"/>
  <c r="H28"/>
  <c r="G23"/>
  <c r="I12"/>
  <c r="Y7"/>
  <c r="F177"/>
  <c r="F161"/>
  <c r="F145"/>
  <c r="F129"/>
  <c r="I118"/>
  <c r="F113"/>
  <c r="I102"/>
  <c r="F97"/>
  <c r="I86"/>
  <c r="F81"/>
  <c r="I70"/>
  <c r="F65"/>
  <c r="I54"/>
  <c r="F49"/>
  <c r="I38"/>
  <c r="F33"/>
  <c r="C28"/>
  <c r="I22"/>
  <c r="F17"/>
  <c r="F192"/>
  <c r="G200"/>
  <c r="G184"/>
  <c r="I197"/>
  <c r="AS195" i="17"/>
  <c r="CE195"/>
  <c r="CX195"/>
  <c r="Z195"/>
  <c r="AU195"/>
  <c r="AV195" s="1"/>
  <c r="CG195"/>
  <c r="CH195" s="1"/>
  <c r="AB195"/>
  <c r="AC195" s="1"/>
  <c r="F189" i="24"/>
  <c r="F176"/>
  <c r="F160"/>
  <c r="F144"/>
  <c r="F128"/>
  <c r="AS115" i="17"/>
  <c r="Z115"/>
  <c r="CE115"/>
  <c r="CX115"/>
  <c r="AU115"/>
  <c r="AV115" s="1"/>
  <c r="CG115"/>
  <c r="CH115" s="1"/>
  <c r="AB115"/>
  <c r="AC115" s="1"/>
  <c r="CZ115"/>
  <c r="DA115" s="1"/>
  <c r="CE99"/>
  <c r="Z99"/>
  <c r="AS99"/>
  <c r="CG99"/>
  <c r="CH99" s="1"/>
  <c r="CX99"/>
  <c r="AU99"/>
  <c r="AV99" s="1"/>
  <c r="CX83"/>
  <c r="AS83"/>
  <c r="Z83"/>
  <c r="CE83"/>
  <c r="CG83"/>
  <c r="CH83" s="1"/>
  <c r="CZ83"/>
  <c r="DA83" s="1"/>
  <c r="AU83"/>
  <c r="AV83" s="1"/>
  <c r="AB83"/>
  <c r="AC83" s="1"/>
  <c r="Z67"/>
  <c r="CE67"/>
  <c r="CX67"/>
  <c r="CG67"/>
  <c r="CH67" s="1"/>
  <c r="AS67"/>
  <c r="AU67"/>
  <c r="AV67" s="1"/>
  <c r="G16" i="24"/>
  <c r="CP14" i="17"/>
  <c r="Y11" i="24"/>
  <c r="H5"/>
  <c r="CZ180" i="17"/>
  <c r="DA180" s="1"/>
  <c r="H171" i="24"/>
  <c r="H155"/>
  <c r="CZ148" i="17"/>
  <c r="DA148" s="1"/>
  <c r="CP148"/>
  <c r="H139" i="24"/>
  <c r="AU132" i="17"/>
  <c r="AV132" s="1"/>
  <c r="AK132"/>
  <c r="H123" i="24"/>
  <c r="G118"/>
  <c r="CG116" i="17"/>
  <c r="CH116" s="1"/>
  <c r="CZ116"/>
  <c r="DA116" s="1"/>
  <c r="H107" i="24"/>
  <c r="G102"/>
  <c r="AU100" i="17"/>
  <c r="AV100" s="1"/>
  <c r="H91" i="24"/>
  <c r="G86"/>
  <c r="H75"/>
  <c r="G70"/>
  <c r="AU68" i="17"/>
  <c r="AV68" s="1"/>
  <c r="H59" i="24"/>
  <c r="G54"/>
  <c r="H43"/>
  <c r="G38"/>
  <c r="H27"/>
  <c r="G22"/>
  <c r="I11"/>
  <c r="G6"/>
  <c r="F182"/>
  <c r="F166"/>
  <c r="F150"/>
  <c r="F134"/>
  <c r="CX121" i="17"/>
  <c r="Z121"/>
  <c r="AS121"/>
  <c r="CE121"/>
  <c r="CG121"/>
  <c r="CH121" s="1"/>
  <c r="CZ121"/>
  <c r="DA121" s="1"/>
  <c r="AB121"/>
  <c r="AC121" s="1"/>
  <c r="Z105"/>
  <c r="CX105"/>
  <c r="CE105"/>
  <c r="AS105"/>
  <c r="CG105"/>
  <c r="CH105" s="1"/>
  <c r="Z89"/>
  <c r="CE89"/>
  <c r="CX89"/>
  <c r="AS89"/>
  <c r="CZ89"/>
  <c r="DA89" s="1"/>
  <c r="Z73"/>
  <c r="CX73"/>
  <c r="AS73"/>
  <c r="CE73"/>
  <c r="AB73"/>
  <c r="AC73" s="1"/>
  <c r="Z57"/>
  <c r="AB57"/>
  <c r="AC57" s="1"/>
  <c r="AU57"/>
  <c r="AV57" s="1"/>
  <c r="CE57"/>
  <c r="AS57"/>
  <c r="CX57"/>
  <c r="H11" i="24"/>
  <c r="H181"/>
  <c r="CZ174" i="17"/>
  <c r="DA174" s="1"/>
  <c r="H165" i="24"/>
  <c r="CZ158" i="17"/>
  <c r="DA158" s="1"/>
  <c r="H149" i="24"/>
  <c r="AU142" i="17"/>
  <c r="AV142" s="1"/>
  <c r="AB142"/>
  <c r="AC142" s="1"/>
  <c r="CG142"/>
  <c r="CH142" s="1"/>
  <c r="H133" i="24"/>
  <c r="CZ126" i="17"/>
  <c r="DA126" s="1"/>
  <c r="AB126"/>
  <c r="AC126" s="1"/>
  <c r="H117" i="24"/>
  <c r="G112"/>
  <c r="CZ110" i="17"/>
  <c r="DA110" s="1"/>
  <c r="H101" i="24"/>
  <c r="G96"/>
  <c r="H85"/>
  <c r="G80"/>
  <c r="CZ78" i="17"/>
  <c r="DA78" s="1"/>
  <c r="H69" i="24"/>
  <c r="G64"/>
  <c r="AG62" i="17"/>
  <c r="H53" i="24"/>
  <c r="G48"/>
  <c r="H37"/>
  <c r="G32"/>
  <c r="DW30" i="17"/>
  <c r="H21" i="24"/>
  <c r="F16"/>
  <c r="C11"/>
  <c r="H204"/>
  <c r="F191"/>
  <c r="G199"/>
  <c r="H201"/>
  <c r="Y191"/>
  <c r="W194" i="17"/>
  <c r="X194" s="1"/>
  <c r="AD194" s="1"/>
  <c r="H185" i="24"/>
  <c r="H172"/>
  <c r="BS165" i="17"/>
  <c r="H156" i="24"/>
  <c r="AU149" i="17"/>
  <c r="AV149" s="1"/>
  <c r="H140" i="24"/>
  <c r="CG133" i="17"/>
  <c r="CH133" s="1"/>
  <c r="W133"/>
  <c r="X133" s="1"/>
  <c r="AD133" s="1"/>
  <c r="Y130" i="24"/>
  <c r="AU133" i="17"/>
  <c r="AV133" s="1"/>
  <c r="G7" i="24"/>
  <c r="F184"/>
  <c r="I178"/>
  <c r="Z176" i="17"/>
  <c r="CX176"/>
  <c r="CE176"/>
  <c r="AS176"/>
  <c r="I162" i="24"/>
  <c r="CX160" i="17"/>
  <c r="AS160"/>
  <c r="Z160"/>
  <c r="CE160"/>
  <c r="I146" i="24"/>
  <c r="Z144" i="17"/>
  <c r="AS144"/>
  <c r="CX144"/>
  <c r="CE144"/>
  <c r="I130" i="24"/>
  <c r="Z128" i="17"/>
  <c r="CE128"/>
  <c r="AS128"/>
  <c r="CX128"/>
  <c r="CE112"/>
  <c r="CX112"/>
  <c r="AS112"/>
  <c r="Z112"/>
  <c r="CX96"/>
  <c r="Z96"/>
  <c r="CE96"/>
  <c r="AS96"/>
  <c r="CE80"/>
  <c r="Z80"/>
  <c r="AS80"/>
  <c r="CX80"/>
  <c r="Z64"/>
  <c r="CX64"/>
  <c r="CE64"/>
  <c r="AS64"/>
  <c r="G13" i="24"/>
  <c r="C8"/>
  <c r="CE187" i="17"/>
  <c r="AS187"/>
  <c r="CX187"/>
  <c r="Z187"/>
  <c r="AB187"/>
  <c r="AC187" s="1"/>
  <c r="CZ187"/>
  <c r="DA187" s="1"/>
  <c r="AU187"/>
  <c r="AV187" s="1"/>
  <c r="CG187"/>
  <c r="CH187" s="1"/>
  <c r="H178" i="24"/>
  <c r="H162"/>
  <c r="CZ155" i="17"/>
  <c r="DA155" s="1"/>
  <c r="H146" i="24"/>
  <c r="CG139" i="17"/>
  <c r="CH139" s="1"/>
  <c r="H130" i="24"/>
  <c r="Y8"/>
  <c r="AS186" i="17"/>
  <c r="Z186"/>
  <c r="CX186"/>
  <c r="CE186"/>
  <c r="I172" i="24"/>
  <c r="AS170" i="17"/>
  <c r="Z170"/>
  <c r="CX170"/>
  <c r="CE170"/>
  <c r="I156" i="24"/>
  <c r="AS154" i="17"/>
  <c r="CE154"/>
  <c r="CX154"/>
  <c r="Z154"/>
  <c r="I140" i="24"/>
  <c r="AS138" i="17"/>
  <c r="Z138"/>
  <c r="CE138"/>
  <c r="CX138"/>
  <c r="Z122"/>
  <c r="CX122"/>
  <c r="CE122"/>
  <c r="AS122"/>
  <c r="Z106"/>
  <c r="CX106"/>
  <c r="CE106"/>
  <c r="AS106"/>
  <c r="CX90"/>
  <c r="Z90"/>
  <c r="AS90"/>
  <c r="CE90"/>
  <c r="Z74"/>
  <c r="AS74"/>
  <c r="CE74"/>
  <c r="CX74"/>
  <c r="CX58"/>
  <c r="AS58"/>
  <c r="Z58"/>
  <c r="CE58"/>
  <c r="H12" i="24"/>
  <c r="I203"/>
  <c r="AS201" i="17"/>
  <c r="CE201"/>
  <c r="CX201"/>
  <c r="Z201"/>
  <c r="CG201"/>
  <c r="CH201" s="1"/>
  <c r="N204"/>
  <c r="H195" i="24"/>
  <c r="F198"/>
  <c r="I200"/>
  <c r="Z198" i="17"/>
  <c r="CE198"/>
  <c r="CX198"/>
  <c r="AS198"/>
  <c r="AB198"/>
  <c r="AC198" s="1"/>
  <c r="I184" i="24"/>
  <c r="CX185" i="17"/>
  <c r="Z185"/>
  <c r="AS185"/>
  <c r="CE185"/>
  <c r="AB185"/>
  <c r="AC185" s="1"/>
  <c r="CG185"/>
  <c r="CH185" s="1"/>
  <c r="AU185"/>
  <c r="AV185" s="1"/>
  <c r="I171" i="24"/>
  <c r="Z169" i="17"/>
  <c r="AS169"/>
  <c r="CX169"/>
  <c r="CE169"/>
  <c r="I155" i="24"/>
  <c r="AS153" i="17"/>
  <c r="Z153"/>
  <c r="CX153"/>
  <c r="CE153"/>
  <c r="AU153"/>
  <c r="AV153" s="1"/>
  <c r="CG153"/>
  <c r="CH153" s="1"/>
  <c r="I139" i="24"/>
  <c r="CE137" i="17"/>
  <c r="AS137"/>
  <c r="Z137"/>
  <c r="CX137"/>
  <c r="AU137"/>
  <c r="AV137" s="1"/>
  <c r="AB137"/>
  <c r="AC137" s="1"/>
  <c r="I123" i="24"/>
  <c r="F118"/>
  <c r="I107"/>
  <c r="F102"/>
  <c r="I91"/>
  <c r="F86"/>
  <c r="I75"/>
  <c r="F70"/>
  <c r="I59"/>
  <c r="F54"/>
  <c r="I43"/>
  <c r="F38"/>
  <c r="C33"/>
  <c r="I27"/>
  <c r="F22"/>
  <c r="C17"/>
  <c r="F6"/>
  <c r="G172"/>
  <c r="G156"/>
  <c r="G140"/>
  <c r="C7"/>
  <c r="I177"/>
  <c r="CX175" i="17"/>
  <c r="AS175"/>
  <c r="CE175"/>
  <c r="Z175"/>
  <c r="AU175"/>
  <c r="AV175" s="1"/>
  <c r="CG175"/>
  <c r="CH175" s="1"/>
  <c r="I161" i="24"/>
  <c r="Z159" i="17"/>
  <c r="CE159"/>
  <c r="AS159"/>
  <c r="CX159"/>
  <c r="AB159"/>
  <c r="AC159" s="1"/>
  <c r="CZ159"/>
  <c r="DA159" s="1"/>
  <c r="I145" i="24"/>
  <c r="AS143" i="17"/>
  <c r="CX143"/>
  <c r="Z143"/>
  <c r="CE143"/>
  <c r="CG143"/>
  <c r="CH143" s="1"/>
  <c r="I129" i="24"/>
  <c r="F124"/>
  <c r="I113"/>
  <c r="F108"/>
  <c r="I97"/>
  <c r="F92"/>
  <c r="I81"/>
  <c r="F76"/>
  <c r="I65"/>
  <c r="F60"/>
  <c r="I49"/>
  <c r="F44"/>
  <c r="I33"/>
  <c r="F28"/>
  <c r="C23"/>
  <c r="I17"/>
  <c r="G182"/>
  <c r="G166"/>
  <c r="G150"/>
  <c r="G134"/>
  <c r="G147"/>
  <c r="G131"/>
  <c r="H120"/>
  <c r="G115"/>
  <c r="AU113" i="17"/>
  <c r="AV113" s="1"/>
  <c r="H104" i="24"/>
  <c r="G99"/>
  <c r="BW97" i="17"/>
  <c r="H88" i="24"/>
  <c r="G83"/>
  <c r="H72"/>
  <c r="G67"/>
  <c r="Y62"/>
  <c r="BW65" i="17"/>
  <c r="H56" i="24"/>
  <c r="G51"/>
  <c r="H40"/>
  <c r="G35"/>
  <c r="Y30"/>
  <c r="H24"/>
  <c r="G19"/>
  <c r="C14"/>
  <c r="F173"/>
  <c r="F157"/>
  <c r="F141"/>
  <c r="F125"/>
  <c r="I114"/>
  <c r="F109"/>
  <c r="I98"/>
  <c r="F93"/>
  <c r="I82"/>
  <c r="F77"/>
  <c r="I66"/>
  <c r="F61"/>
  <c r="I50"/>
  <c r="F45"/>
  <c r="I34"/>
  <c r="F29"/>
  <c r="C24"/>
  <c r="I18"/>
  <c r="H7"/>
  <c r="F204"/>
  <c r="G196"/>
  <c r="Z207" i="17"/>
  <c r="AS207"/>
  <c r="CX207"/>
  <c r="CE207"/>
  <c r="CG207"/>
  <c r="CH207" s="1"/>
  <c r="AB207"/>
  <c r="AC207" s="1"/>
  <c r="I193" i="24"/>
  <c r="F201"/>
  <c r="F185"/>
  <c r="F172"/>
  <c r="F156"/>
  <c r="F140"/>
  <c r="CX127" i="17"/>
  <c r="CE127"/>
  <c r="Z127"/>
  <c r="AS127"/>
  <c r="CZ127"/>
  <c r="DA127" s="1"/>
  <c r="AU127"/>
  <c r="AV127" s="1"/>
  <c r="AB127"/>
  <c r="AC127" s="1"/>
  <c r="CG127"/>
  <c r="CH127" s="1"/>
  <c r="CE111"/>
  <c r="Z111"/>
  <c r="AS111"/>
  <c r="CX111"/>
  <c r="AU111"/>
  <c r="AV111" s="1"/>
  <c r="CG111"/>
  <c r="CH111" s="1"/>
  <c r="AB111"/>
  <c r="AC111" s="1"/>
  <c r="CE95"/>
  <c r="Z95"/>
  <c r="CX95"/>
  <c r="CG95"/>
  <c r="CH95" s="1"/>
  <c r="CZ95"/>
  <c r="DA95" s="1"/>
  <c r="AS95"/>
  <c r="AU95"/>
  <c r="AV95" s="1"/>
  <c r="AB95"/>
  <c r="AC95" s="1"/>
  <c r="CX79"/>
  <c r="Z79"/>
  <c r="AS79"/>
  <c r="CE79"/>
  <c r="CG79"/>
  <c r="CH79" s="1"/>
  <c r="AB79"/>
  <c r="AC79" s="1"/>
  <c r="Z63"/>
  <c r="CG63"/>
  <c r="CH63" s="1"/>
  <c r="AS63"/>
  <c r="CX63"/>
  <c r="CE63"/>
  <c r="AB63"/>
  <c r="AC63" s="1"/>
  <c r="CZ63"/>
  <c r="DA63" s="1"/>
  <c r="AU63"/>
  <c r="AV63" s="1"/>
  <c r="G12" i="24"/>
  <c r="H183"/>
  <c r="H167"/>
  <c r="AB160" i="17"/>
  <c r="AC160" s="1"/>
  <c r="H151" i="24"/>
  <c r="CG144" i="17"/>
  <c r="CH144" s="1"/>
  <c r="CZ144"/>
  <c r="DA144" s="1"/>
  <c r="Y141" i="24"/>
  <c r="H135"/>
  <c r="CZ128" i="17"/>
  <c r="DA128" s="1"/>
  <c r="AU128"/>
  <c r="AV128" s="1"/>
  <c r="N128"/>
  <c r="H119" i="24"/>
  <c r="G114"/>
  <c r="AB112" i="17"/>
  <c r="AC112" s="1"/>
  <c r="Y109" i="24"/>
  <c r="H103"/>
  <c r="G98"/>
  <c r="H87"/>
  <c r="G82"/>
  <c r="AB80" i="17"/>
  <c r="AC80" s="1"/>
  <c r="H71" i="24"/>
  <c r="G66"/>
  <c r="AU64" i="17"/>
  <c r="AV64" s="1"/>
  <c r="CZ64"/>
  <c r="DA64" s="1"/>
  <c r="CB64"/>
  <c r="CC64" s="1"/>
  <c r="CI64" s="1"/>
  <c r="H55" i="24"/>
  <c r="G50"/>
  <c r="Y45"/>
  <c r="CP48" i="17"/>
  <c r="CU48"/>
  <c r="H39" i="24"/>
  <c r="G34"/>
  <c r="AK32" i="17"/>
  <c r="AP32"/>
  <c r="H23" i="24"/>
  <c r="G18"/>
  <c r="C13"/>
  <c r="F178"/>
  <c r="F162"/>
  <c r="F146"/>
  <c r="F130"/>
  <c r="CX117" i="17"/>
  <c r="Z117"/>
  <c r="AS117"/>
  <c r="CE117"/>
  <c r="CZ117"/>
  <c r="DA117" s="1"/>
  <c r="CG117"/>
  <c r="CH117" s="1"/>
  <c r="AB117"/>
  <c r="AC117" s="1"/>
  <c r="Z101"/>
  <c r="CX101"/>
  <c r="CE101"/>
  <c r="AS101"/>
  <c r="CG101"/>
  <c r="CH101" s="1"/>
  <c r="AB101"/>
  <c r="AC101" s="1"/>
  <c r="AS85"/>
  <c r="CX85"/>
  <c r="CE85"/>
  <c r="Z85"/>
  <c r="AB85"/>
  <c r="AC85" s="1"/>
  <c r="Z69"/>
  <c r="CG69"/>
  <c r="CH69" s="1"/>
  <c r="AS69"/>
  <c r="AU69"/>
  <c r="AV69" s="1"/>
  <c r="CE69"/>
  <c r="CX69"/>
  <c r="CZ69"/>
  <c r="DA69" s="1"/>
  <c r="Y13" i="24"/>
  <c r="I7"/>
  <c r="Y183"/>
  <c r="CZ186" i="17"/>
  <c r="DA186" s="1"/>
  <c r="H177" i="24"/>
  <c r="AB170" i="17"/>
  <c r="AC170" s="1"/>
  <c r="H161" i="24"/>
  <c r="Y151"/>
  <c r="H145"/>
  <c r="H129"/>
  <c r="G124"/>
  <c r="CZ122" i="17"/>
  <c r="DA122" s="1"/>
  <c r="H113" i="24"/>
  <c r="G108"/>
  <c r="CZ106" i="17"/>
  <c r="DA106" s="1"/>
  <c r="H97" i="24"/>
  <c r="G92"/>
  <c r="AB90" i="17"/>
  <c r="AC90" s="1"/>
  <c r="H81" i="24"/>
  <c r="G76"/>
  <c r="CG74" i="17"/>
  <c r="CH74" s="1"/>
  <c r="Y71" i="24"/>
  <c r="H65"/>
  <c r="G60"/>
  <c r="H49"/>
  <c r="G44"/>
  <c r="Y39"/>
  <c r="H33"/>
  <c r="G28"/>
  <c r="H17"/>
  <c r="F12"/>
  <c r="I6"/>
  <c r="H200"/>
  <c r="Y190"/>
  <c r="CZ193" i="17"/>
  <c r="DA193" s="1"/>
  <c r="F203" i="24"/>
  <c r="F187"/>
  <c r="G195"/>
  <c r="CG206" i="17"/>
  <c r="CH206" s="1"/>
  <c r="Y203" i="24"/>
  <c r="H197"/>
  <c r="Y187"/>
  <c r="CG177" i="17"/>
  <c r="CH177" s="1"/>
  <c r="CB177"/>
  <c r="CC177" s="1"/>
  <c r="CI177" s="1"/>
  <c r="H168" i="24"/>
  <c r="Y158"/>
  <c r="CG161" i="17"/>
  <c r="CH161" s="1"/>
  <c r="BW161"/>
  <c r="H152" i="24"/>
  <c r="H136"/>
  <c r="H8"/>
  <c r="I174"/>
  <c r="CX172" i="17"/>
  <c r="AS172"/>
  <c r="CE172"/>
  <c r="Z172"/>
  <c r="CG172"/>
  <c r="CH172" s="1"/>
  <c r="AB172"/>
  <c r="AC172" s="1"/>
  <c r="CZ172"/>
  <c r="DA172" s="1"/>
  <c r="I158" i="24"/>
  <c r="AS156" i="17"/>
  <c r="CX156"/>
  <c r="Z156"/>
  <c r="CE156"/>
  <c r="AB156"/>
  <c r="AC156" s="1"/>
  <c r="I142" i="24"/>
  <c r="Z140" i="17"/>
  <c r="AS140"/>
  <c r="CE140"/>
  <c r="CZ140"/>
  <c r="DA140" s="1"/>
  <c r="CX140"/>
  <c r="AB140"/>
  <c r="AC140" s="1"/>
  <c r="I126" i="24"/>
  <c r="Z124" i="17"/>
  <c r="CX124"/>
  <c r="AS124"/>
  <c r="CE124"/>
  <c r="CG124"/>
  <c r="CH124" s="1"/>
  <c r="CZ124"/>
  <c r="DA124" s="1"/>
  <c r="CX108"/>
  <c r="CE108"/>
  <c r="AS108"/>
  <c r="Z108"/>
  <c r="AU108"/>
  <c r="AV108" s="1"/>
  <c r="CZ108"/>
  <c r="DA108" s="1"/>
  <c r="CG108"/>
  <c r="CH108" s="1"/>
  <c r="AS92"/>
  <c r="CX92"/>
  <c r="Z92"/>
  <c r="CE92"/>
  <c r="AU92"/>
  <c r="AV92" s="1"/>
  <c r="AB92"/>
  <c r="AC92" s="1"/>
  <c r="CG92"/>
  <c r="CH92" s="1"/>
  <c r="CZ92"/>
  <c r="DA92" s="1"/>
  <c r="Z76"/>
  <c r="CE76"/>
  <c r="AS76"/>
  <c r="AU76"/>
  <c r="AV76" s="1"/>
  <c r="CX76"/>
  <c r="CG76"/>
  <c r="CH76" s="1"/>
  <c r="CZ76"/>
  <c r="DA76" s="1"/>
  <c r="CE60"/>
  <c r="Z60"/>
  <c r="CX60"/>
  <c r="AS60"/>
  <c r="AU60"/>
  <c r="AV60" s="1"/>
  <c r="AB60"/>
  <c r="AC60" s="1"/>
  <c r="CG60"/>
  <c r="CH60" s="1"/>
  <c r="H14" i="24"/>
  <c r="G9"/>
  <c r="CZ191" i="17"/>
  <c r="DA191" s="1"/>
  <c r="CZ183"/>
  <c r="DA183" s="1"/>
  <c r="Y180" i="24"/>
  <c r="H174"/>
  <c r="AB167" i="17"/>
  <c r="AC167" s="1"/>
  <c r="H158" i="24"/>
  <c r="CG151" i="17"/>
  <c r="CH151" s="1"/>
  <c r="H142" i="24"/>
  <c r="AG135" i="17"/>
  <c r="BW135"/>
  <c r="H126" i="24"/>
  <c r="Z182" i="17"/>
  <c r="AS182"/>
  <c r="CX182"/>
  <c r="CE182"/>
  <c r="AB182"/>
  <c r="AC182" s="1"/>
  <c r="CZ182"/>
  <c r="DA182" s="1"/>
  <c r="AU182"/>
  <c r="AV182" s="1"/>
  <c r="CG182"/>
  <c r="CH182" s="1"/>
  <c r="I168" i="24"/>
  <c r="Z166" i="17"/>
  <c r="AS166"/>
  <c r="CE166"/>
  <c r="CX166"/>
  <c r="AB166"/>
  <c r="AC166" s="1"/>
  <c r="CG166"/>
  <c r="CH166" s="1"/>
  <c r="I152" i="24"/>
  <c r="AS150" i="17"/>
  <c r="CE150"/>
  <c r="CX150"/>
  <c r="Z150"/>
  <c r="CG150"/>
  <c r="CH150" s="1"/>
  <c r="CZ150"/>
  <c r="DA150" s="1"/>
  <c r="I136" i="24"/>
  <c r="AS134" i="17"/>
  <c r="Z134"/>
  <c r="CE134"/>
  <c r="CX134"/>
  <c r="CG134"/>
  <c r="CH134" s="1"/>
  <c r="Z118"/>
  <c r="CX118"/>
  <c r="CE118"/>
  <c r="CZ118"/>
  <c r="DA118" s="1"/>
  <c r="AS118"/>
  <c r="AU118"/>
  <c r="AV118" s="1"/>
  <c r="AB118"/>
  <c r="AC118" s="1"/>
  <c r="Z102"/>
  <c r="CZ102"/>
  <c r="DA102" s="1"/>
  <c r="CE102"/>
  <c r="AS102"/>
  <c r="CX102"/>
  <c r="AB102"/>
  <c r="AC102" s="1"/>
  <c r="AU102"/>
  <c r="AV102" s="1"/>
  <c r="AS86"/>
  <c r="AU86"/>
  <c r="AV86" s="1"/>
  <c r="Z86"/>
  <c r="CX86"/>
  <c r="CE86"/>
  <c r="CZ86"/>
  <c r="DA86" s="1"/>
  <c r="CG86"/>
  <c r="CH86" s="1"/>
  <c r="AB86"/>
  <c r="AC86" s="1"/>
  <c r="Z70"/>
  <c r="CX70"/>
  <c r="CZ70"/>
  <c r="DA70" s="1"/>
  <c r="CE70"/>
  <c r="AS70"/>
  <c r="I199" i="24"/>
  <c r="Z197" i="17"/>
  <c r="CX197"/>
  <c r="CE197"/>
  <c r="AS197"/>
  <c r="AB197"/>
  <c r="AC197" s="1"/>
  <c r="CG197"/>
  <c r="CH197" s="1"/>
  <c r="CZ200"/>
  <c r="DA200" s="1"/>
  <c r="AK200"/>
  <c r="BW200"/>
  <c r="H191" i="24"/>
  <c r="F194"/>
  <c r="I196"/>
  <c r="Z194" i="17"/>
  <c r="AS194"/>
  <c r="CX194"/>
  <c r="CZ194"/>
  <c r="DA194" s="1"/>
  <c r="CE194"/>
  <c r="AU194"/>
  <c r="AV194" s="1"/>
  <c r="AB194"/>
  <c r="AC194" s="1"/>
  <c r="I183" i="24"/>
  <c r="CX181" i="17"/>
  <c r="CG181"/>
  <c r="CH181" s="1"/>
  <c r="AU181"/>
  <c r="AV181" s="1"/>
  <c r="CE181"/>
  <c r="AS181"/>
  <c r="Z181"/>
  <c r="AB181"/>
  <c r="AC181" s="1"/>
  <c r="CZ181"/>
  <c r="DA181" s="1"/>
  <c r="I167" i="24"/>
  <c r="Z165" i="17"/>
  <c r="AS165"/>
  <c r="CX165"/>
  <c r="CE165"/>
  <c r="I151" i="24"/>
  <c r="AS149" i="17"/>
  <c r="Z149"/>
  <c r="CE149"/>
  <c r="CX149"/>
  <c r="CZ149"/>
  <c r="DA149" s="1"/>
  <c r="CG149"/>
  <c r="CH149" s="1"/>
  <c r="I135" i="24"/>
  <c r="Z133" i="17"/>
  <c r="CX133"/>
  <c r="AS133"/>
  <c r="CE133"/>
  <c r="AB133"/>
  <c r="AC133" s="1"/>
  <c r="I119" i="24"/>
  <c r="F114"/>
  <c r="I103"/>
  <c r="F98"/>
  <c r="I87"/>
  <c r="F82"/>
  <c r="I71"/>
  <c r="F66"/>
  <c r="I55"/>
  <c r="F50"/>
  <c r="I39"/>
  <c r="F34"/>
  <c r="C29"/>
  <c r="I23"/>
  <c r="F18"/>
  <c r="G168"/>
  <c r="G152"/>
  <c r="G136"/>
  <c r="G8"/>
  <c r="G185"/>
  <c r="I173"/>
  <c r="Z171" i="17"/>
  <c r="CX171"/>
  <c r="CE171"/>
  <c r="AS171"/>
  <c r="CG171"/>
  <c r="CH171" s="1"/>
  <c r="AU171"/>
  <c r="AV171" s="1"/>
  <c r="I157" i="24"/>
  <c r="CX155" i="17"/>
  <c r="Z155"/>
  <c r="CE155"/>
  <c r="AS155"/>
  <c r="CG155"/>
  <c r="CH155" s="1"/>
  <c r="AB155"/>
  <c r="AC155" s="1"/>
  <c r="I141" i="24"/>
  <c r="CX139" i="17"/>
  <c r="AS139"/>
  <c r="Z139"/>
  <c r="AU139"/>
  <c r="AV139" s="1"/>
  <c r="CE139"/>
  <c r="I125" i="24"/>
  <c r="F120"/>
  <c r="I109"/>
  <c r="F104"/>
  <c r="I93"/>
  <c r="F88"/>
  <c r="I77"/>
  <c r="F72"/>
  <c r="I61"/>
  <c r="F56"/>
  <c r="I45"/>
  <c r="F40"/>
  <c r="C35"/>
  <c r="I29"/>
  <c r="F24"/>
  <c r="C19"/>
  <c r="G178"/>
  <c r="G162"/>
  <c r="G146"/>
  <c r="G130"/>
  <c r="Y5"/>
  <c r="CB203" i="10"/>
  <c r="C196" i="24"/>
  <c r="CB187" i="10"/>
  <c r="D204" i="24"/>
  <c r="Y204"/>
  <c r="E193"/>
  <c r="D124"/>
  <c r="Y124"/>
  <c r="D108"/>
  <c r="Y108"/>
  <c r="D92"/>
  <c r="Y92"/>
  <c r="D76"/>
  <c r="Y76"/>
  <c r="D60"/>
  <c r="Y60"/>
  <c r="D44"/>
  <c r="Y44"/>
  <c r="D28"/>
  <c r="Y28"/>
  <c r="C114"/>
  <c r="C98"/>
  <c r="C82"/>
  <c r="C66"/>
  <c r="C50"/>
  <c r="B7"/>
  <c r="CB9" i="10"/>
  <c r="D114" i="24"/>
  <c r="Y114"/>
  <c r="D98"/>
  <c r="Y98"/>
  <c r="D82"/>
  <c r="Y82"/>
  <c r="D66"/>
  <c r="Y66"/>
  <c r="D50"/>
  <c r="D34"/>
  <c r="Y34"/>
  <c r="D18"/>
  <c r="Y18"/>
  <c r="D7"/>
  <c r="C124"/>
  <c r="C108"/>
  <c r="C92"/>
  <c r="C76"/>
  <c r="C60"/>
  <c r="C44"/>
  <c r="E6"/>
  <c r="C203"/>
  <c r="CB194" i="10"/>
  <c r="CB114"/>
  <c r="CB98"/>
  <c r="CB82"/>
  <c r="CB66"/>
  <c r="CB50"/>
  <c r="B32" i="24"/>
  <c r="CB34" i="10"/>
  <c r="D11" i="24"/>
  <c r="E182"/>
  <c r="D177"/>
  <c r="Y177"/>
  <c r="E166"/>
  <c r="D161"/>
  <c r="Y161"/>
  <c r="E150"/>
  <c r="D145"/>
  <c r="Y145"/>
  <c r="E134"/>
  <c r="D129"/>
  <c r="Y129"/>
  <c r="D113"/>
  <c r="Y113"/>
  <c r="D97"/>
  <c r="Y97"/>
  <c r="D81"/>
  <c r="Y81"/>
  <c r="D65"/>
  <c r="Y65"/>
  <c r="D49"/>
  <c r="Y49"/>
  <c r="D33"/>
  <c r="Y33"/>
  <c r="D17"/>
  <c r="Y17"/>
  <c r="CB120" i="10"/>
  <c r="CB104"/>
  <c r="CB88"/>
  <c r="CB72"/>
  <c r="CB56"/>
  <c r="B38" i="24"/>
  <c r="CB40" i="10"/>
  <c r="B22" i="24"/>
  <c r="CB24" i="10"/>
  <c r="D6" i="24"/>
  <c r="Y6"/>
  <c r="E176"/>
  <c r="D171"/>
  <c r="Y171"/>
  <c r="E160"/>
  <c r="D155"/>
  <c r="Y155"/>
  <c r="E144"/>
  <c r="D139"/>
  <c r="Y139"/>
  <c r="E128"/>
  <c r="D123"/>
  <c r="Y123"/>
  <c r="D107"/>
  <c r="Y107"/>
  <c r="D91"/>
  <c r="Y91"/>
  <c r="D75"/>
  <c r="Y75"/>
  <c r="D59"/>
  <c r="Y59"/>
  <c r="D43"/>
  <c r="Y43"/>
  <c r="D27"/>
  <c r="Y27"/>
  <c r="E5"/>
  <c r="BS5"/>
  <c r="E199"/>
  <c r="D194"/>
  <c r="Y194"/>
  <c r="E196"/>
  <c r="D191"/>
  <c r="E183"/>
  <c r="D178"/>
  <c r="Y178"/>
  <c r="E167"/>
  <c r="D162"/>
  <c r="Y162"/>
  <c r="E151"/>
  <c r="D146"/>
  <c r="Y146"/>
  <c r="E135"/>
  <c r="D130"/>
  <c r="E119"/>
  <c r="E103"/>
  <c r="E87"/>
  <c r="E71"/>
  <c r="E55"/>
  <c r="E39"/>
  <c r="E23"/>
  <c r="CB175" i="10"/>
  <c r="C168" i="24"/>
  <c r="CB159" i="10"/>
  <c r="C152" i="24"/>
  <c r="CB143" i="10"/>
  <c r="C136" i="24"/>
  <c r="CB127" i="10"/>
  <c r="CB111"/>
  <c r="CB95"/>
  <c r="CB79"/>
  <c r="CB63"/>
  <c r="CB47"/>
  <c r="B29" i="24"/>
  <c r="CB31" i="10"/>
  <c r="CB186"/>
  <c r="E173" i="24"/>
  <c r="D168"/>
  <c r="Y168"/>
  <c r="E157"/>
  <c r="D152"/>
  <c r="Y152"/>
  <c r="E141"/>
  <c r="D136"/>
  <c r="Y136"/>
  <c r="E125"/>
  <c r="E109"/>
  <c r="E93"/>
  <c r="E77"/>
  <c r="E61"/>
  <c r="E45"/>
  <c r="E29"/>
  <c r="B13"/>
  <c r="CB15" i="10"/>
  <c r="D8" i="24"/>
  <c r="CB185" i="10"/>
  <c r="C178" i="24"/>
  <c r="CB169" i="10"/>
  <c r="C162" i="24"/>
  <c r="CB153" i="10"/>
  <c r="C146" i="24"/>
  <c r="CB137" i="10"/>
  <c r="C130" i="24"/>
  <c r="CB121" i="10"/>
  <c r="CB105"/>
  <c r="CB89"/>
  <c r="CB73"/>
  <c r="CB57"/>
  <c r="B39" i="24"/>
  <c r="CB41" i="10"/>
  <c r="B23" i="24"/>
  <c r="CB25" i="10"/>
  <c r="CB200"/>
  <c r="C193" i="24"/>
  <c r="D201"/>
  <c r="Y201"/>
  <c r="E190"/>
  <c r="D185"/>
  <c r="Y185"/>
  <c r="CB197" i="10"/>
  <c r="C190" i="24"/>
  <c r="CB184" i="10"/>
  <c r="C177" i="24"/>
  <c r="CB168" i="10"/>
  <c r="C161" i="24"/>
  <c r="CB152" i="10"/>
  <c r="C145" i="24"/>
  <c r="CB136" i="10"/>
  <c r="C129" i="24"/>
  <c r="C113"/>
  <c r="C97"/>
  <c r="C81"/>
  <c r="C65"/>
  <c r="C49"/>
  <c r="E124"/>
  <c r="E108"/>
  <c r="E92"/>
  <c r="E76"/>
  <c r="E60"/>
  <c r="E44"/>
  <c r="E28"/>
  <c r="B12"/>
  <c r="CB14" i="10"/>
  <c r="C183" i="24"/>
  <c r="CB174" i="10"/>
  <c r="C167" i="24"/>
  <c r="CB158" i="10"/>
  <c r="C151" i="24"/>
  <c r="CB142" i="10"/>
  <c r="C135" i="24"/>
  <c r="C119"/>
  <c r="C103"/>
  <c r="C87"/>
  <c r="C71"/>
  <c r="C55"/>
  <c r="E12"/>
  <c r="E118"/>
  <c r="E102"/>
  <c r="E86"/>
  <c r="E70"/>
  <c r="E54"/>
  <c r="E38"/>
  <c r="E22"/>
  <c r="CB199" i="10"/>
  <c r="C192" i="24"/>
  <c r="D200"/>
  <c r="Y200"/>
  <c r="E189"/>
  <c r="D184"/>
  <c r="Y184"/>
  <c r="D120"/>
  <c r="Y120"/>
  <c r="D104"/>
  <c r="Y104"/>
  <c r="D88"/>
  <c r="Y88"/>
  <c r="D72"/>
  <c r="Y72"/>
  <c r="D56"/>
  <c r="Y56"/>
  <c r="D40"/>
  <c r="Y40"/>
  <c r="D24"/>
  <c r="Y24"/>
  <c r="D186"/>
  <c r="Y186"/>
  <c r="C110"/>
  <c r="C94"/>
  <c r="C78"/>
  <c r="C62"/>
  <c r="C46"/>
  <c r="D110"/>
  <c r="Y110"/>
  <c r="D94"/>
  <c r="Y94"/>
  <c r="D78"/>
  <c r="Y78"/>
  <c r="D62"/>
  <c r="D46"/>
  <c r="Y46"/>
  <c r="D30"/>
  <c r="C120"/>
  <c r="C104"/>
  <c r="C88"/>
  <c r="C72"/>
  <c r="C56"/>
  <c r="E13"/>
  <c r="CB206" i="10"/>
  <c r="C199" i="24"/>
  <c r="CB126" i="10"/>
  <c r="CB110"/>
  <c r="CB94"/>
  <c r="CB78"/>
  <c r="CB62"/>
  <c r="CB46"/>
  <c r="B28" i="24"/>
  <c r="CB30" i="10"/>
  <c r="E178" i="24"/>
  <c r="D173"/>
  <c r="Y173"/>
  <c r="E162"/>
  <c r="D157"/>
  <c r="Y157"/>
  <c r="E146"/>
  <c r="D141"/>
  <c r="E130"/>
  <c r="D125"/>
  <c r="Y125"/>
  <c r="D109"/>
  <c r="D93"/>
  <c r="Y93"/>
  <c r="D77"/>
  <c r="Y77"/>
  <c r="D61"/>
  <c r="Y61"/>
  <c r="D45"/>
  <c r="D29"/>
  <c r="Y29"/>
  <c r="CB116" i="10"/>
  <c r="CB100"/>
  <c r="CB84"/>
  <c r="CB68"/>
  <c r="CB52"/>
  <c r="B34" i="24"/>
  <c r="CB36" i="10"/>
  <c r="B18" i="24"/>
  <c r="CB20" i="10"/>
  <c r="D13" i="24"/>
  <c r="D183"/>
  <c r="E172"/>
  <c r="D167"/>
  <c r="Y167"/>
  <c r="E156"/>
  <c r="D151"/>
  <c r="E140"/>
  <c r="D135"/>
  <c r="Y135"/>
  <c r="D119"/>
  <c r="Y119"/>
  <c r="D103"/>
  <c r="Y103"/>
  <c r="D87"/>
  <c r="Y87"/>
  <c r="D71"/>
  <c r="D55"/>
  <c r="Y55"/>
  <c r="D39"/>
  <c r="D23"/>
  <c r="Y23"/>
  <c r="E9"/>
  <c r="E195"/>
  <c r="D190"/>
  <c r="D203"/>
  <c r="E192"/>
  <c r="D187"/>
  <c r="C185"/>
  <c r="E179"/>
  <c r="D174"/>
  <c r="Y174"/>
  <c r="E163"/>
  <c r="D158"/>
  <c r="E147"/>
  <c r="D142"/>
  <c r="Y142"/>
  <c r="E131"/>
  <c r="D126"/>
  <c r="Y126"/>
  <c r="E115"/>
  <c r="E99"/>
  <c r="E83"/>
  <c r="E67"/>
  <c r="E51"/>
  <c r="E35"/>
  <c r="E19"/>
  <c r="C187"/>
  <c r="C180"/>
  <c r="CB171" i="10"/>
  <c r="C164" i="24"/>
  <c r="CB155" i="10"/>
  <c r="C148" i="24"/>
  <c r="CB139" i="10"/>
  <c r="C132" i="24"/>
  <c r="CB123" i="10"/>
  <c r="CB107"/>
  <c r="CB91"/>
  <c r="CB75"/>
  <c r="CB59"/>
  <c r="CB43"/>
  <c r="B25" i="24"/>
  <c r="CB27" i="10"/>
  <c r="D188" i="24"/>
  <c r="Y188"/>
  <c r="D180"/>
  <c r="E169"/>
  <c r="D164"/>
  <c r="Y164"/>
  <c r="E153"/>
  <c r="D148"/>
  <c r="Y148"/>
  <c r="E137"/>
  <c r="D132"/>
  <c r="Y132"/>
  <c r="E121"/>
  <c r="E105"/>
  <c r="E89"/>
  <c r="E73"/>
  <c r="E57"/>
  <c r="E41"/>
  <c r="E25"/>
  <c r="B9"/>
  <c r="CB11" i="10"/>
  <c r="CB181"/>
  <c r="C174" i="24"/>
  <c r="CB165" i="10"/>
  <c r="C158" i="24"/>
  <c r="CB149" i="10"/>
  <c r="C142" i="24"/>
  <c r="CB133" i="10"/>
  <c r="C126" i="24"/>
  <c r="CB117" i="10"/>
  <c r="CB101"/>
  <c r="CB85"/>
  <c r="CB69"/>
  <c r="CB53"/>
  <c r="B35" i="24"/>
  <c r="CB37" i="10"/>
  <c r="B19" i="24"/>
  <c r="CB21" i="10"/>
  <c r="D14" i="24"/>
  <c r="Y14"/>
  <c r="E8"/>
  <c r="CB196" i="10"/>
  <c r="E202" i="24"/>
  <c r="D197"/>
  <c r="Y197"/>
  <c r="E186"/>
  <c r="C202"/>
  <c r="CB193" i="10"/>
  <c r="C186" i="24"/>
  <c r="CB180" i="10"/>
  <c r="C173" i="24"/>
  <c r="CB164" i="10"/>
  <c r="C157" i="24"/>
  <c r="CB148" i="10"/>
  <c r="C141" i="24"/>
  <c r="CB132" i="10"/>
  <c r="C125" i="24"/>
  <c r="C109"/>
  <c r="C93"/>
  <c r="C77"/>
  <c r="C61"/>
  <c r="C45"/>
  <c r="E185"/>
  <c r="E120"/>
  <c r="E104"/>
  <c r="E88"/>
  <c r="E72"/>
  <c r="E56"/>
  <c r="E40"/>
  <c r="E24"/>
  <c r="C179"/>
  <c r="CB170" i="10"/>
  <c r="C163" i="24"/>
  <c r="CB154" i="10"/>
  <c r="C147" i="24"/>
  <c r="CB138" i="10"/>
  <c r="C131" i="24"/>
  <c r="C115"/>
  <c r="C99"/>
  <c r="C83"/>
  <c r="C67"/>
  <c r="C51"/>
  <c r="B8"/>
  <c r="CB10" i="10"/>
  <c r="E114" i="24"/>
  <c r="E98"/>
  <c r="E82"/>
  <c r="E66"/>
  <c r="E50"/>
  <c r="E34"/>
  <c r="E18"/>
  <c r="E7"/>
  <c r="C204"/>
  <c r="CB195" i="10"/>
  <c r="C188" i="24"/>
  <c r="E201"/>
  <c r="D196"/>
  <c r="Y196"/>
  <c r="D116"/>
  <c r="Y116"/>
  <c r="D100"/>
  <c r="Y100"/>
  <c r="D84"/>
  <c r="Y84"/>
  <c r="D68"/>
  <c r="Y68"/>
  <c r="D52"/>
  <c r="Y52"/>
  <c r="D36"/>
  <c r="Y36"/>
  <c r="D20"/>
  <c r="Y20"/>
  <c r="C122"/>
  <c r="C106"/>
  <c r="C90"/>
  <c r="C74"/>
  <c r="C58"/>
  <c r="C42"/>
  <c r="E15"/>
  <c r="C189"/>
  <c r="D122"/>
  <c r="Y122"/>
  <c r="D106"/>
  <c r="Y106"/>
  <c r="D90"/>
  <c r="Y90"/>
  <c r="D74"/>
  <c r="Y74"/>
  <c r="D58"/>
  <c r="Y58"/>
  <c r="D42"/>
  <c r="Y42"/>
  <c r="D26"/>
  <c r="Y26"/>
  <c r="CB188" i="10"/>
  <c r="C116" i="24"/>
  <c r="C100"/>
  <c r="C84"/>
  <c r="C68"/>
  <c r="C52"/>
  <c r="D9"/>
  <c r="Y9"/>
  <c r="CB202" i="10"/>
  <c r="C195" i="24"/>
  <c r="CB122" i="10"/>
  <c r="CB106"/>
  <c r="CB90"/>
  <c r="CB74"/>
  <c r="CB58"/>
  <c r="B40" i="24"/>
  <c r="CB42" i="10"/>
  <c r="B24" i="24"/>
  <c r="CB26" i="10"/>
  <c r="E174" i="24"/>
  <c r="D169"/>
  <c r="Y169"/>
  <c r="E158"/>
  <c r="D153"/>
  <c r="Y153"/>
  <c r="E142"/>
  <c r="D137"/>
  <c r="O137"/>
  <c r="Y137"/>
  <c r="E126"/>
  <c r="D121"/>
  <c r="Y121"/>
  <c r="D105"/>
  <c r="Y105"/>
  <c r="V105"/>
  <c r="D89"/>
  <c r="Y89"/>
  <c r="D73"/>
  <c r="Y73"/>
  <c r="D57"/>
  <c r="Y57"/>
  <c r="D41"/>
  <c r="Y41"/>
  <c r="D25"/>
  <c r="Y25"/>
  <c r="E187"/>
  <c r="CB112" i="10"/>
  <c r="CB96"/>
  <c r="CB80"/>
  <c r="CB64"/>
  <c r="CB48"/>
  <c r="B30" i="24"/>
  <c r="CB32" i="10"/>
  <c r="D179" i="24"/>
  <c r="Y179"/>
  <c r="E168"/>
  <c r="D163"/>
  <c r="Y163"/>
  <c r="E152"/>
  <c r="D147"/>
  <c r="O147"/>
  <c r="Y147"/>
  <c r="E136"/>
  <c r="D131"/>
  <c r="Y131"/>
  <c r="D115"/>
  <c r="Y115"/>
  <c r="D99"/>
  <c r="Y99"/>
  <c r="D83"/>
  <c r="Y83"/>
  <c r="D67"/>
  <c r="Y67"/>
  <c r="D51"/>
  <c r="Y51"/>
  <c r="D35"/>
  <c r="Y35"/>
  <c r="D19"/>
  <c r="Y19"/>
  <c r="D202"/>
  <c r="Y202"/>
  <c r="E191"/>
  <c r="E204"/>
  <c r="D199"/>
  <c r="Y199"/>
  <c r="E188"/>
  <c r="E175"/>
  <c r="D170"/>
  <c r="Y170"/>
  <c r="E159"/>
  <c r="D154"/>
  <c r="Y154"/>
  <c r="E143"/>
  <c r="D138"/>
  <c r="Y138"/>
  <c r="E127"/>
  <c r="E111"/>
  <c r="E95"/>
  <c r="E79"/>
  <c r="E63"/>
  <c r="E47"/>
  <c r="E31"/>
  <c r="B15"/>
  <c r="CB17" i="10"/>
  <c r="CB183"/>
  <c r="C176" i="24"/>
  <c r="CB167" i="10"/>
  <c r="C160" i="24"/>
  <c r="CB151" i="10"/>
  <c r="C144" i="24"/>
  <c r="CB135" i="10"/>
  <c r="C128" i="24"/>
  <c r="CB119" i="10"/>
  <c r="CB103"/>
  <c r="CB87"/>
  <c r="CB71"/>
  <c r="CB55"/>
  <c r="B37" i="24"/>
  <c r="CB39" i="10"/>
  <c r="B21" i="24"/>
  <c r="CB23" i="10"/>
  <c r="D16" i="24"/>
  <c r="Y16"/>
  <c r="E181"/>
  <c r="D176"/>
  <c r="Y176"/>
  <c r="E165"/>
  <c r="D160"/>
  <c r="Y160"/>
  <c r="E149"/>
  <c r="D144"/>
  <c r="Y144"/>
  <c r="E133"/>
  <c r="D128"/>
  <c r="Y128"/>
  <c r="E117"/>
  <c r="E101"/>
  <c r="E85"/>
  <c r="E69"/>
  <c r="E53"/>
  <c r="E37"/>
  <c r="E21"/>
  <c r="CB177" i="10"/>
  <c r="C170" i="24"/>
  <c r="CB161" i="10"/>
  <c r="C154" i="24"/>
  <c r="CB145" i="10"/>
  <c r="C138" i="24"/>
  <c r="CB129" i="10"/>
  <c r="CB113"/>
  <c r="CB97"/>
  <c r="CB81"/>
  <c r="CB65"/>
  <c r="CB49"/>
  <c r="B31" i="24"/>
  <c r="CB33" i="10"/>
  <c r="D10" i="24"/>
  <c r="Y10"/>
  <c r="C201"/>
  <c r="CB192" i="10"/>
  <c r="E198" i="24"/>
  <c r="D193"/>
  <c r="Y193"/>
  <c r="CB205" i="10"/>
  <c r="C198" i="24"/>
  <c r="CB189" i="10"/>
  <c r="CB176"/>
  <c r="C169" i="24"/>
  <c r="CB160" i="10"/>
  <c r="C153" i="24"/>
  <c r="CB144" i="10"/>
  <c r="C137" i="24"/>
  <c r="CB128" i="10"/>
  <c r="C121" i="24"/>
  <c r="C105"/>
  <c r="C89"/>
  <c r="C73"/>
  <c r="C57"/>
  <c r="C41"/>
  <c r="E14"/>
  <c r="E116"/>
  <c r="E100"/>
  <c r="E84"/>
  <c r="E68"/>
  <c r="E52"/>
  <c r="E36"/>
  <c r="E20"/>
  <c r="CB182" i="10"/>
  <c r="C175" i="24"/>
  <c r="CB166" i="10"/>
  <c r="C159" i="24"/>
  <c r="CB150" i="10"/>
  <c r="C143" i="24"/>
  <c r="CB134" i="10"/>
  <c r="C127" i="24"/>
  <c r="C111"/>
  <c r="C95"/>
  <c r="C79"/>
  <c r="C63"/>
  <c r="C47"/>
  <c r="E110"/>
  <c r="E94"/>
  <c r="E78"/>
  <c r="E62"/>
  <c r="E46"/>
  <c r="E30"/>
  <c r="B14"/>
  <c r="CB16" i="10"/>
  <c r="C200" i="24"/>
  <c r="CB191" i="10"/>
  <c r="C184" i="24"/>
  <c r="E197"/>
  <c r="D192"/>
  <c r="Y192"/>
  <c r="CB190" i="10"/>
  <c r="D112" i="24"/>
  <c r="Y112"/>
  <c r="D96"/>
  <c r="Y96"/>
  <c r="D80"/>
  <c r="Y80"/>
  <c r="D64"/>
  <c r="Y64"/>
  <c r="D48"/>
  <c r="Y48"/>
  <c r="D32"/>
  <c r="Y32"/>
  <c r="C118"/>
  <c r="C102"/>
  <c r="C86"/>
  <c r="C70"/>
  <c r="C54"/>
  <c r="E11"/>
  <c r="D118"/>
  <c r="Y118"/>
  <c r="D102"/>
  <c r="Y102"/>
  <c r="D86"/>
  <c r="Y86"/>
  <c r="D70"/>
  <c r="Y70"/>
  <c r="D54"/>
  <c r="Y54"/>
  <c r="D38"/>
  <c r="Y38"/>
  <c r="D22"/>
  <c r="Y22"/>
  <c r="CB7" i="10"/>
  <c r="C112" i="24"/>
  <c r="C96"/>
  <c r="C80"/>
  <c r="C64"/>
  <c r="C48"/>
  <c r="CB198" i="10"/>
  <c r="C191" i="24"/>
  <c r="CB118" i="10"/>
  <c r="CB102"/>
  <c r="CB86"/>
  <c r="CB70"/>
  <c r="CB54"/>
  <c r="B36" i="24"/>
  <c r="CB38" i="10"/>
  <c r="B20" i="24"/>
  <c r="CB22" i="10"/>
  <c r="D15" i="24"/>
  <c r="Y15"/>
  <c r="D181"/>
  <c r="Y181"/>
  <c r="E170"/>
  <c r="D165"/>
  <c r="Y165"/>
  <c r="E154"/>
  <c r="D149"/>
  <c r="O149"/>
  <c r="Y149"/>
  <c r="E138"/>
  <c r="D133"/>
  <c r="Y133"/>
  <c r="D117"/>
  <c r="Y117"/>
  <c r="D101"/>
  <c r="Y101"/>
  <c r="D85"/>
  <c r="Y85"/>
  <c r="D69"/>
  <c r="Y69"/>
  <c r="D53"/>
  <c r="Y53"/>
  <c r="D37"/>
  <c r="Y37"/>
  <c r="D21"/>
  <c r="Y21"/>
  <c r="CB124" i="10"/>
  <c r="CB108"/>
  <c r="CB92"/>
  <c r="CB76"/>
  <c r="CB60"/>
  <c r="CB44"/>
  <c r="B26" i="24"/>
  <c r="CB28" i="10"/>
  <c r="E180" i="24"/>
  <c r="D175"/>
  <c r="Y175"/>
  <c r="E164"/>
  <c r="D159"/>
  <c r="Y159"/>
  <c r="E148"/>
  <c r="D143"/>
  <c r="Y143"/>
  <c r="E132"/>
  <c r="D127"/>
  <c r="Y127"/>
  <c r="D111"/>
  <c r="Y111"/>
  <c r="D95"/>
  <c r="Y95"/>
  <c r="D79"/>
  <c r="Y79"/>
  <c r="D63"/>
  <c r="Y63"/>
  <c r="D47"/>
  <c r="Y47"/>
  <c r="D31"/>
  <c r="Y31"/>
  <c r="E203"/>
  <c r="Y198"/>
  <c r="D198"/>
  <c r="E200"/>
  <c r="D195"/>
  <c r="Y195"/>
  <c r="E184"/>
  <c r="D182"/>
  <c r="Y182"/>
  <c r="E171"/>
  <c r="D166"/>
  <c r="Y166"/>
  <c r="E155"/>
  <c r="D150"/>
  <c r="Y150"/>
  <c r="E139"/>
  <c r="D134"/>
  <c r="Y134"/>
  <c r="E123"/>
  <c r="E107"/>
  <c r="E91"/>
  <c r="E75"/>
  <c r="E59"/>
  <c r="E43"/>
  <c r="E27"/>
  <c r="B11"/>
  <c r="CB13" i="10"/>
  <c r="CB179"/>
  <c r="C172" i="24"/>
  <c r="CB163" i="10"/>
  <c r="C156" i="24"/>
  <c r="CB147" i="10"/>
  <c r="C140" i="24"/>
  <c r="CB131" i="10"/>
  <c r="CB115"/>
  <c r="CB99"/>
  <c r="CB83"/>
  <c r="CB67"/>
  <c r="CB51"/>
  <c r="B33" i="24"/>
  <c r="CB35" i="10"/>
  <c r="B17" i="24"/>
  <c r="CB19" i="10"/>
  <c r="D12" i="24"/>
  <c r="Y12"/>
  <c r="E177"/>
  <c r="D172"/>
  <c r="Y172"/>
  <c r="E161"/>
  <c r="D156"/>
  <c r="Y156"/>
  <c r="E145"/>
  <c r="D140"/>
  <c r="Y140"/>
  <c r="E129"/>
  <c r="E113"/>
  <c r="E97"/>
  <c r="E81"/>
  <c r="E65"/>
  <c r="E49"/>
  <c r="E33"/>
  <c r="E17"/>
  <c r="B6"/>
  <c r="CB8" i="10"/>
  <c r="C182" i="24"/>
  <c r="CB173" i="10"/>
  <c r="C166" i="24"/>
  <c r="CB157" i="10"/>
  <c r="C150" i="24"/>
  <c r="CB141" i="10"/>
  <c r="C134" i="24"/>
  <c r="CB125" i="10"/>
  <c r="CB109"/>
  <c r="CB93"/>
  <c r="CB77"/>
  <c r="CB61"/>
  <c r="CB45"/>
  <c r="B27" i="24"/>
  <c r="CB29" i="10"/>
  <c r="CB204"/>
  <c r="C197" i="24"/>
  <c r="E194"/>
  <c r="D189"/>
  <c r="Y189"/>
  <c r="CB201" i="10"/>
  <c r="C194" i="24"/>
  <c r="C181"/>
  <c r="CB172" i="10"/>
  <c r="C165" i="24"/>
  <c r="CB156" i="10"/>
  <c r="C149" i="24"/>
  <c r="CB140" i="10"/>
  <c r="C133" i="24"/>
  <c r="C117"/>
  <c r="C101"/>
  <c r="C85"/>
  <c r="C69"/>
  <c r="C53"/>
  <c r="E10"/>
  <c r="E112"/>
  <c r="E96"/>
  <c r="E80"/>
  <c r="E64"/>
  <c r="E48"/>
  <c r="E32"/>
  <c r="B16"/>
  <c r="CB18" i="10"/>
  <c r="CB178"/>
  <c r="C171" i="24"/>
  <c r="CB162" i="10"/>
  <c r="C155" i="24"/>
  <c r="CB146" i="10"/>
  <c r="C139" i="24"/>
  <c r="CB130" i="10"/>
  <c r="C123" i="24"/>
  <c r="C107"/>
  <c r="C91"/>
  <c r="C75"/>
  <c r="C59"/>
  <c r="C43"/>
  <c r="E16"/>
  <c r="D5"/>
  <c r="E122"/>
  <c r="E106"/>
  <c r="E90"/>
  <c r="E74"/>
  <c r="E58"/>
  <c r="E42"/>
  <c r="E26"/>
  <c r="B10"/>
  <c r="CB12" i="10"/>
  <c r="D7" i="23" l="1"/>
  <c r="AW213" i="17"/>
  <c r="E7" i="23" s="1"/>
  <c r="O118" i="24"/>
  <c r="O112"/>
  <c r="CB132" i="17"/>
  <c r="CC132" s="1"/>
  <c r="CI132" s="1"/>
  <c r="V129" i="24" s="1"/>
  <c r="BW53" i="17"/>
  <c r="AP60"/>
  <c r="AQ60" s="1"/>
  <c r="AW60" s="1"/>
  <c r="R57" i="24" s="1"/>
  <c r="AB107" i="17"/>
  <c r="AC107" s="1"/>
  <c r="CU39"/>
  <c r="AP55"/>
  <c r="N71"/>
  <c r="CU87"/>
  <c r="CV87" s="1"/>
  <c r="DB87" s="1"/>
  <c r="R199"/>
  <c r="BS148"/>
  <c r="AU87"/>
  <c r="AV87" s="1"/>
  <c r="R61"/>
  <c r="BW23"/>
  <c r="R55"/>
  <c r="CP55"/>
  <c r="W119"/>
  <c r="X119" s="1"/>
  <c r="AD119" s="1"/>
  <c r="N146"/>
  <c r="S146" s="1"/>
  <c r="R146"/>
  <c r="W150"/>
  <c r="X150" s="1"/>
  <c r="AD150" s="1"/>
  <c r="CB39"/>
  <c r="W198"/>
  <c r="X198" s="1"/>
  <c r="AD198" s="1"/>
  <c r="AP150"/>
  <c r="AQ150" s="1"/>
  <c r="AW150" s="1"/>
  <c r="AP63"/>
  <c r="AQ63" s="1"/>
  <c r="AW63" s="1"/>
  <c r="R60" i="24" s="1"/>
  <c r="DV153" i="17"/>
  <c r="CD198"/>
  <c r="W105"/>
  <c r="X105" s="1"/>
  <c r="AD105" s="1"/>
  <c r="BW38"/>
  <c r="CU45"/>
  <c r="AP43"/>
  <c r="AP31"/>
  <c r="CB63"/>
  <c r="CC63" s="1"/>
  <c r="CI63" s="1"/>
  <c r="V60" i="24" s="1"/>
  <c r="AP79" i="17"/>
  <c r="AQ79" s="1"/>
  <c r="AW79" s="1"/>
  <c r="AK66"/>
  <c r="W179"/>
  <c r="X179" s="1"/>
  <c r="AD179" s="1"/>
  <c r="BW76"/>
  <c r="CB92"/>
  <c r="CC92" s="1"/>
  <c r="CI92" s="1"/>
  <c r="W31"/>
  <c r="CP63"/>
  <c r="AK55"/>
  <c r="CP79"/>
  <c r="CB83"/>
  <c r="CC83" s="1"/>
  <c r="CI83" s="1"/>
  <c r="V80" i="24" s="1"/>
  <c r="R99" i="17"/>
  <c r="BW93"/>
  <c r="CB178"/>
  <c r="CC178" s="1"/>
  <c r="CI178" s="1"/>
  <c r="CU44"/>
  <c r="AP76"/>
  <c r="AQ76" s="1"/>
  <c r="AW76" s="1"/>
  <c r="R73" i="24" s="1"/>
  <c r="AK76" i="17"/>
  <c r="AK47"/>
  <c r="W39"/>
  <c r="BW55"/>
  <c r="BW71"/>
  <c r="BS87"/>
  <c r="CB87"/>
  <c r="CC87" s="1"/>
  <c r="CI87" s="1"/>
  <c r="V84" i="24" s="1"/>
  <c r="AK199" i="17"/>
  <c r="AP199"/>
  <c r="AQ199" s="1"/>
  <c r="AW199" s="1"/>
  <c r="R196" i="24" s="1"/>
  <c r="CP133" i="17"/>
  <c r="AP78"/>
  <c r="AQ78" s="1"/>
  <c r="AW78" s="1"/>
  <c r="R75" i="24" s="1"/>
  <c r="CP110" i="17"/>
  <c r="CL137"/>
  <c r="W149"/>
  <c r="X149" s="1"/>
  <c r="AD149" s="1"/>
  <c r="CU189"/>
  <c r="CV189" s="1"/>
  <c r="DB189" s="1"/>
  <c r="X186" i="24" s="1"/>
  <c r="BW35" i="17"/>
  <c r="AP179"/>
  <c r="AQ179" s="1"/>
  <c r="AW179" s="1"/>
  <c r="DF93"/>
  <c r="CU165"/>
  <c r="CV165" s="1"/>
  <c r="DB165" s="1"/>
  <c r="X162" i="24" s="1"/>
  <c r="AP153" i="17"/>
  <c r="AQ153" s="1"/>
  <c r="AW153" s="1"/>
  <c r="AK109"/>
  <c r="W35"/>
  <c r="BW120"/>
  <c r="CP38"/>
  <c r="CL67"/>
  <c r="N97"/>
  <c r="CB139"/>
  <c r="CC139" s="1"/>
  <c r="CI139" s="1"/>
  <c r="V136" i="24" s="1"/>
  <c r="AK10" i="17"/>
  <c r="AK43"/>
  <c r="CP193"/>
  <c r="AK143"/>
  <c r="BW143"/>
  <c r="AK175"/>
  <c r="CU193"/>
  <c r="CV193" s="1"/>
  <c r="DB193" s="1"/>
  <c r="AP74"/>
  <c r="AQ74" s="1"/>
  <c r="AW74" s="1"/>
  <c r="R71" i="24" s="1"/>
  <c r="BW106" i="17"/>
  <c r="AK138"/>
  <c r="W48"/>
  <c r="BW112"/>
  <c r="W144"/>
  <c r="X144" s="1"/>
  <c r="AD144" s="1"/>
  <c r="AG160"/>
  <c r="AK33"/>
  <c r="R97"/>
  <c r="S97" s="1"/>
  <c r="BW181"/>
  <c r="CU194"/>
  <c r="CV194" s="1"/>
  <c r="DB194" s="1"/>
  <c r="X191" i="24" s="1"/>
  <c r="AB105" i="17"/>
  <c r="AC105" s="1"/>
  <c r="W20"/>
  <c r="AP21"/>
  <c r="W159"/>
  <c r="X159" s="1"/>
  <c r="AD159" s="1"/>
  <c r="DV175"/>
  <c r="DN175"/>
  <c r="CB175"/>
  <c r="CC175" s="1"/>
  <c r="CI175" s="1"/>
  <c r="AP185"/>
  <c r="AQ185" s="1"/>
  <c r="AW185" s="1"/>
  <c r="AK98"/>
  <c r="BW178"/>
  <c r="AP56"/>
  <c r="AQ56" s="1"/>
  <c r="AW56" s="1"/>
  <c r="R18"/>
  <c r="BW73"/>
  <c r="AP102"/>
  <c r="AQ102" s="1"/>
  <c r="AW102" s="1"/>
  <c r="R99" i="24" s="1"/>
  <c r="AP108" i="17"/>
  <c r="AQ108" s="1"/>
  <c r="AW108" s="1"/>
  <c r="R105" i="24" s="1"/>
  <c r="AB203" i="17"/>
  <c r="AG12"/>
  <c r="CB187"/>
  <c r="CC187" s="1"/>
  <c r="CI187" s="1"/>
  <c r="V184" i="24" s="1"/>
  <c r="CP85" i="17"/>
  <c r="R51"/>
  <c r="AP99"/>
  <c r="AQ99" s="1"/>
  <c r="AW99" s="1"/>
  <c r="W93"/>
  <c r="X93" s="1"/>
  <c r="AD93" s="1"/>
  <c r="W103"/>
  <c r="X103" s="1"/>
  <c r="AD103" s="1"/>
  <c r="AB149"/>
  <c r="CP188"/>
  <c r="CB11"/>
  <c r="R132"/>
  <c r="CL21"/>
  <c r="CB37"/>
  <c r="AP37"/>
  <c r="W37"/>
  <c r="CB53"/>
  <c r="CG157"/>
  <c r="CH157" s="1"/>
  <c r="CB15"/>
  <c r="W15"/>
  <c r="AP196"/>
  <c r="AQ196" s="1"/>
  <c r="AW196" s="1"/>
  <c r="R13"/>
  <c r="BW173"/>
  <c r="CP173"/>
  <c r="AG202"/>
  <c r="AL202" s="1"/>
  <c r="R54"/>
  <c r="CL70"/>
  <c r="AP118"/>
  <c r="AQ118" s="1"/>
  <c r="AW118" s="1"/>
  <c r="AK166"/>
  <c r="AK172"/>
  <c r="W27"/>
  <c r="BW43"/>
  <c r="R43"/>
  <c r="W91"/>
  <c r="X91" s="1"/>
  <c r="AD91" s="1"/>
  <c r="CP107"/>
  <c r="AK107"/>
  <c r="W123"/>
  <c r="X123" s="1"/>
  <c r="AD123" s="1"/>
  <c r="AP187"/>
  <c r="AQ187" s="1"/>
  <c r="AW187" s="1"/>
  <c r="DF187"/>
  <c r="BW51"/>
  <c r="BW83"/>
  <c r="AG83"/>
  <c r="CZ165"/>
  <c r="DA165" s="1"/>
  <c r="W162" i="24" s="1"/>
  <c r="CP20" i="17"/>
  <c r="BW36"/>
  <c r="BW164"/>
  <c r="W21"/>
  <c r="R21"/>
  <c r="R37"/>
  <c r="CP37"/>
  <c r="AU179"/>
  <c r="AV179" s="1"/>
  <c r="Q176" i="24" s="1"/>
  <c r="AK192" i="17"/>
  <c r="CP130"/>
  <c r="AK121"/>
  <c r="CB196"/>
  <c r="CC196" s="1"/>
  <c r="CI196" s="1"/>
  <c r="V193" i="24" s="1"/>
  <c r="CU13" i="17"/>
  <c r="AP141"/>
  <c r="AQ141" s="1"/>
  <c r="AW141" s="1"/>
  <c r="CU173"/>
  <c r="CV173" s="1"/>
  <c r="DB173" s="1"/>
  <c r="CU202"/>
  <c r="CV202" s="1"/>
  <c r="DB202" s="1"/>
  <c r="X199" i="24" s="1"/>
  <c r="AP22" i="17"/>
  <c r="CB38"/>
  <c r="CB54"/>
  <c r="W54"/>
  <c r="BW54"/>
  <c r="CP70"/>
  <c r="AK70"/>
  <c r="CB86"/>
  <c r="CC86" s="1"/>
  <c r="CI86" s="1"/>
  <c r="V83" i="24" s="1"/>
  <c r="BW118" i="17"/>
  <c r="CB134"/>
  <c r="CC134" s="1"/>
  <c r="CI134" s="1"/>
  <c r="V131" i="24" s="1"/>
  <c r="AK134" i="17"/>
  <c r="W199"/>
  <c r="X199" s="1"/>
  <c r="AD199" s="1"/>
  <c r="AK74"/>
  <c r="BW128"/>
  <c r="CU148"/>
  <c r="CV148" s="1"/>
  <c r="DB148" s="1"/>
  <c r="CU107"/>
  <c r="CV107" s="1"/>
  <c r="DB107" s="1"/>
  <c r="X104" i="24" s="1"/>
  <c r="R187" i="17"/>
  <c r="AP67"/>
  <c r="AQ67" s="1"/>
  <c r="AW67" s="1"/>
  <c r="R64" i="24" s="1"/>
  <c r="CU191" i="17"/>
  <c r="CV191" s="1"/>
  <c r="DB191" s="1"/>
  <c r="W42"/>
  <c r="CU106"/>
  <c r="CV106" s="1"/>
  <c r="DB106" s="1"/>
  <c r="W122"/>
  <c r="X122" s="1"/>
  <c r="AD122" s="1"/>
  <c r="BW138"/>
  <c r="CB80"/>
  <c r="CC80" s="1"/>
  <c r="CI80" s="1"/>
  <c r="W96"/>
  <c r="X96" s="1"/>
  <c r="AD96" s="1"/>
  <c r="CP112"/>
  <c r="DF179"/>
  <c r="C38" i="24"/>
  <c r="CU51" i="17"/>
  <c r="CP58"/>
  <c r="AG58"/>
  <c r="AP64"/>
  <c r="AQ64" s="1"/>
  <c r="AW64" s="1"/>
  <c r="R61" i="24" s="1"/>
  <c r="AK9" i="17"/>
  <c r="R19"/>
  <c r="CB189"/>
  <c r="CC189" s="1"/>
  <c r="CI189" s="1"/>
  <c r="CU59"/>
  <c r="CV59" s="1"/>
  <c r="DB59" s="1"/>
  <c r="X56" i="24" s="1"/>
  <c r="W75" i="17"/>
  <c r="X75" s="1"/>
  <c r="AD75" s="1"/>
  <c r="R107"/>
  <c r="R67"/>
  <c r="CP174"/>
  <c r="BW192"/>
  <c r="BW198"/>
  <c r="AK201"/>
  <c r="AP50"/>
  <c r="R147"/>
  <c r="AK19"/>
  <c r="CP19"/>
  <c r="DN200"/>
  <c r="DP200" s="1"/>
  <c r="AK135"/>
  <c r="AL135" s="1"/>
  <c r="CU183"/>
  <c r="CV183" s="1"/>
  <c r="DB183" s="1"/>
  <c r="X180" i="24" s="1"/>
  <c r="CP191" i="17"/>
  <c r="AK145"/>
  <c r="BW177"/>
  <c r="BW190"/>
  <c r="CU42"/>
  <c r="W186"/>
  <c r="X186" s="1"/>
  <c r="AD186" s="1"/>
  <c r="BW160"/>
  <c r="AK197"/>
  <c r="BW197"/>
  <c r="AP46"/>
  <c r="BW46"/>
  <c r="R62"/>
  <c r="CP126"/>
  <c r="AP9"/>
  <c r="R20"/>
  <c r="AK36"/>
  <c r="CB36"/>
  <c r="BW68"/>
  <c r="R84"/>
  <c r="AP100"/>
  <c r="AQ100" s="1"/>
  <c r="AW100" s="1"/>
  <c r="R97" i="24" s="1"/>
  <c r="BW100" i="17"/>
  <c r="BW116"/>
  <c r="CU132"/>
  <c r="CV132" s="1"/>
  <c r="R14"/>
  <c r="AK14"/>
  <c r="BW14"/>
  <c r="DV131"/>
  <c r="AP131"/>
  <c r="AQ131" s="1"/>
  <c r="AW131" s="1"/>
  <c r="R128" i="24" s="1"/>
  <c r="AK203" i="17"/>
  <c r="CU69"/>
  <c r="CV69" s="1"/>
  <c r="DB69" s="1"/>
  <c r="X66" i="24" s="1"/>
  <c r="W83" i="17"/>
  <c r="X83" s="1"/>
  <c r="AD83" s="1"/>
  <c r="CP195"/>
  <c r="CB195"/>
  <c r="CC195" s="1"/>
  <c r="CI195" s="1"/>
  <c r="AK77"/>
  <c r="R77"/>
  <c r="CP109"/>
  <c r="W109"/>
  <c r="X109" s="1"/>
  <c r="AD109" s="1"/>
  <c r="CB109"/>
  <c r="CC109" s="1"/>
  <c r="CI109" s="1"/>
  <c r="CB125"/>
  <c r="CC125" s="1"/>
  <c r="CI125" s="1"/>
  <c r="W23"/>
  <c r="CB23"/>
  <c r="W167"/>
  <c r="X167" s="1"/>
  <c r="AD167" s="1"/>
  <c r="CP183"/>
  <c r="AK177"/>
  <c r="CB138"/>
  <c r="CC138" s="1"/>
  <c r="CI138" s="1"/>
  <c r="BW154"/>
  <c r="BW64"/>
  <c r="CP64"/>
  <c r="AK96"/>
  <c r="CU96"/>
  <c r="CV96" s="1"/>
  <c r="DB96" s="1"/>
  <c r="X93" i="24" s="1"/>
  <c r="CP96" i="17"/>
  <c r="R112"/>
  <c r="CB112"/>
  <c r="CC112" s="1"/>
  <c r="CI112" s="1"/>
  <c r="CU112"/>
  <c r="CV112" s="1"/>
  <c r="DB112" s="1"/>
  <c r="X109" i="24" s="1"/>
  <c r="AK133" i="17"/>
  <c r="AK149"/>
  <c r="BW149"/>
  <c r="W142"/>
  <c r="X142" s="1"/>
  <c r="AD142" s="1"/>
  <c r="BW158"/>
  <c r="CB164"/>
  <c r="CC164" s="1"/>
  <c r="CI164" s="1"/>
  <c r="V161" i="24" s="1"/>
  <c r="AP34" i="17"/>
  <c r="AK28"/>
  <c r="DO187"/>
  <c r="W181"/>
  <c r="X181" s="1"/>
  <c r="AD181" s="1"/>
  <c r="AP30"/>
  <c r="CD30"/>
  <c r="CE30" s="1"/>
  <c r="CU110"/>
  <c r="CV110" s="1"/>
  <c r="DB110" s="1"/>
  <c r="X107" i="24" s="1"/>
  <c r="AP126" i="17"/>
  <c r="AQ126" s="1"/>
  <c r="AW126" s="1"/>
  <c r="R123" i="24" s="1"/>
  <c r="AP174" i="17"/>
  <c r="AQ174" s="1"/>
  <c r="AW174" s="1"/>
  <c r="R174"/>
  <c r="CB100"/>
  <c r="CC100" s="1"/>
  <c r="CI100" s="1"/>
  <c r="W13"/>
  <c r="CP44"/>
  <c r="R35"/>
  <c r="W195"/>
  <c r="X195" s="1"/>
  <c r="AD195" s="1"/>
  <c r="W77"/>
  <c r="X77" s="1"/>
  <c r="AD77" s="1"/>
  <c r="BW58"/>
  <c r="R131"/>
  <c r="R163"/>
  <c r="CB19"/>
  <c r="CP141"/>
  <c r="AK173"/>
  <c r="CP202"/>
  <c r="CU22"/>
  <c r="CB60"/>
  <c r="CC60" s="1"/>
  <c r="CI60" s="1"/>
  <c r="AK59"/>
  <c r="DV187"/>
  <c r="AK49"/>
  <c r="R197"/>
  <c r="CU30"/>
  <c r="W46"/>
  <c r="CP78"/>
  <c r="AK158"/>
  <c r="CU20"/>
  <c r="CB52"/>
  <c r="W100"/>
  <c r="X100" s="1"/>
  <c r="AD100" s="1"/>
  <c r="CP100"/>
  <c r="CP116"/>
  <c r="R180"/>
  <c r="AK153"/>
  <c r="AK185"/>
  <c r="R201"/>
  <c r="CP34"/>
  <c r="CP98"/>
  <c r="R130"/>
  <c r="AK162"/>
  <c r="BW162"/>
  <c r="CB40"/>
  <c r="AP40"/>
  <c r="BW40"/>
  <c r="CB56"/>
  <c r="CC56" s="1"/>
  <c r="CI56" s="1"/>
  <c r="CU72"/>
  <c r="CV72" s="1"/>
  <c r="DB72" s="1"/>
  <c r="X69" i="24" s="1"/>
  <c r="BW72" i="17"/>
  <c r="AK72"/>
  <c r="CP88"/>
  <c r="W104"/>
  <c r="X104" s="1"/>
  <c r="AD104" s="1"/>
  <c r="CB120"/>
  <c r="CC120" s="1"/>
  <c r="CI120" s="1"/>
  <c r="AG120"/>
  <c r="BW136"/>
  <c r="CU184"/>
  <c r="CV184" s="1"/>
  <c r="DB184" s="1"/>
  <c r="X181" i="24" s="1"/>
  <c r="AK184" i="17"/>
  <c r="R184"/>
  <c r="CB25"/>
  <c r="CP57"/>
  <c r="CB57"/>
  <c r="CC57" s="1"/>
  <c r="CI57" s="1"/>
  <c r="CP73"/>
  <c r="DF89"/>
  <c r="R121"/>
  <c r="AP163"/>
  <c r="AQ163" s="1"/>
  <c r="AW163" s="1"/>
  <c r="W205"/>
  <c r="X205" s="1"/>
  <c r="AD205" s="1"/>
  <c r="R76"/>
  <c r="CP92"/>
  <c r="CB12"/>
  <c r="CB29"/>
  <c r="BW29"/>
  <c r="CP45"/>
  <c r="CB61"/>
  <c r="CC61" s="1"/>
  <c r="CI61" s="1"/>
  <c r="AP69"/>
  <c r="AQ69" s="1"/>
  <c r="AW69" s="1"/>
  <c r="R66" i="24" s="1"/>
  <c r="BW85" i="17"/>
  <c r="R101"/>
  <c r="AG47"/>
  <c r="BW63"/>
  <c r="AK63"/>
  <c r="AK111"/>
  <c r="CB111"/>
  <c r="CC111" s="1"/>
  <c r="CI111" s="1"/>
  <c r="CU111"/>
  <c r="CV111" s="1"/>
  <c r="AP127"/>
  <c r="AQ127" s="1"/>
  <c r="AW127" s="1"/>
  <c r="R124" i="24" s="1"/>
  <c r="R207" i="17"/>
  <c r="W58"/>
  <c r="X58" s="1"/>
  <c r="AD58" s="1"/>
  <c r="R74"/>
  <c r="CP154"/>
  <c r="R186"/>
  <c r="CB186"/>
  <c r="CC186" s="1"/>
  <c r="CI186" s="1"/>
  <c r="R48"/>
  <c r="S48" s="1"/>
  <c r="CU176"/>
  <c r="CV176" s="1"/>
  <c r="DB176" s="1"/>
  <c r="CB176"/>
  <c r="CC176" s="1"/>
  <c r="CI176" s="1"/>
  <c r="V173" i="24" s="1"/>
  <c r="R176" i="17"/>
  <c r="C40" i="24"/>
  <c r="R33" i="17"/>
  <c r="CP65"/>
  <c r="DN97"/>
  <c r="C39" i="24"/>
  <c r="BW188" i="17"/>
  <c r="BW11"/>
  <c r="CP11"/>
  <c r="BW155"/>
  <c r="AP171"/>
  <c r="AQ171" s="1"/>
  <c r="AW171" s="1"/>
  <c r="R171"/>
  <c r="CB148"/>
  <c r="CC148" s="1"/>
  <c r="CI148" s="1"/>
  <c r="AK180"/>
  <c r="AP180"/>
  <c r="AQ180" s="1"/>
  <c r="AW180" s="1"/>
  <c r="BW159"/>
  <c r="BW15"/>
  <c r="CU25"/>
  <c r="CP22"/>
  <c r="AP54"/>
  <c r="W86"/>
  <c r="X86" s="1"/>
  <c r="AD86" s="1"/>
  <c r="CU86"/>
  <c r="CV86" s="1"/>
  <c r="W118"/>
  <c r="X118" s="1"/>
  <c r="AD118" s="1"/>
  <c r="CP166"/>
  <c r="W67"/>
  <c r="X67" s="1"/>
  <c r="AD67" s="1"/>
  <c r="CP77"/>
  <c r="CB151"/>
  <c r="CC151" s="1"/>
  <c r="CI151" s="1"/>
  <c r="V148" i="24" s="1"/>
  <c r="CP151" i="17"/>
  <c r="R167"/>
  <c r="AK183"/>
  <c r="W30"/>
  <c r="CP46"/>
  <c r="CU62"/>
  <c r="CV62" s="1"/>
  <c r="DB62" s="1"/>
  <c r="AK78"/>
  <c r="CB78"/>
  <c r="CC78" s="1"/>
  <c r="CI78" s="1"/>
  <c r="AP94"/>
  <c r="AQ94" s="1"/>
  <c r="AW94" s="1"/>
  <c r="R91" i="24" s="1"/>
  <c r="BW110" i="17"/>
  <c r="BW126"/>
  <c r="BW9"/>
  <c r="CB9"/>
  <c r="W137"/>
  <c r="X137" s="1"/>
  <c r="AD137" s="1"/>
  <c r="CP153"/>
  <c r="W185"/>
  <c r="X185" s="1"/>
  <c r="AD185" s="1"/>
  <c r="CB185"/>
  <c r="CC185" s="1"/>
  <c r="CI185" s="1"/>
  <c r="V182" i="24" s="1"/>
  <c r="BW185" i="17"/>
  <c r="CU198"/>
  <c r="CV198" s="1"/>
  <c r="DB198" s="1"/>
  <c r="X195" i="24" s="1"/>
  <c r="BW82" i="17"/>
  <c r="AP24"/>
  <c r="CB24"/>
  <c r="AK40"/>
  <c r="W56"/>
  <c r="X56" s="1"/>
  <c r="AD56" s="1"/>
  <c r="AP88"/>
  <c r="AQ88" s="1"/>
  <c r="AW88" s="1"/>
  <c r="R85" i="24" s="1"/>
  <c r="R152" i="17"/>
  <c r="AK168"/>
  <c r="BW168"/>
  <c r="CP168"/>
  <c r="CP184"/>
  <c r="AP18"/>
  <c r="CU18"/>
  <c r="AK18"/>
  <c r="W25"/>
  <c r="AP25"/>
  <c r="AK73"/>
  <c r="CU73"/>
  <c r="CV73" s="1"/>
  <c r="DB73" s="1"/>
  <c r="X70" i="24" s="1"/>
  <c r="AK105" i="17"/>
  <c r="CP105"/>
  <c r="W121"/>
  <c r="X121" s="1"/>
  <c r="AD121" s="1"/>
  <c r="CB121"/>
  <c r="CC121" s="1"/>
  <c r="CI121" s="1"/>
  <c r="V118" i="24" s="1"/>
  <c r="W131" i="17"/>
  <c r="X131" s="1"/>
  <c r="AD131" s="1"/>
  <c r="CB163"/>
  <c r="CC163" s="1"/>
  <c r="CI163" s="1"/>
  <c r="V160" i="24" s="1"/>
  <c r="W157" i="17"/>
  <c r="X157" s="1"/>
  <c r="AD157" s="1"/>
  <c r="CU157"/>
  <c r="CV157" s="1"/>
  <c r="DB157" s="1"/>
  <c r="X154" i="24" s="1"/>
  <c r="CP102" i="17"/>
  <c r="BW182"/>
  <c r="W60"/>
  <c r="X60" s="1"/>
  <c r="AD60" s="1"/>
  <c r="BW92"/>
  <c r="CU140"/>
  <c r="CV140" s="1"/>
  <c r="DB140" s="1"/>
  <c r="BW140"/>
  <c r="CP172"/>
  <c r="W172"/>
  <c r="X172" s="1"/>
  <c r="AD172" s="1"/>
  <c r="CB172"/>
  <c r="CC172" s="1"/>
  <c r="CI172" s="1"/>
  <c r="CU172"/>
  <c r="CV172" s="1"/>
  <c r="DB172" s="1"/>
  <c r="X169" i="24" s="1"/>
  <c r="W12" i="17"/>
  <c r="C36" i="24"/>
  <c r="CU187" i="17"/>
  <c r="CV187" s="1"/>
  <c r="DB187" s="1"/>
  <c r="CB69"/>
  <c r="CC69" s="1"/>
  <c r="CI69" s="1"/>
  <c r="CQ85"/>
  <c r="BW117"/>
  <c r="BW31"/>
  <c r="W63"/>
  <c r="X63" s="1"/>
  <c r="AD63" s="1"/>
  <c r="AK79"/>
  <c r="R79"/>
  <c r="CB95"/>
  <c r="CC95" s="1"/>
  <c r="CI95" s="1"/>
  <c r="W111"/>
  <c r="X111" s="1"/>
  <c r="AD111" s="1"/>
  <c r="AK127"/>
  <c r="R195"/>
  <c r="BW129"/>
  <c r="CP190"/>
  <c r="CB206"/>
  <c r="CC206" s="1"/>
  <c r="CI206" s="1"/>
  <c r="V203" i="24" s="1"/>
  <c r="BW42" i="17"/>
  <c r="CB42"/>
  <c r="AK58"/>
  <c r="AL58" s="1"/>
  <c r="BW74"/>
  <c r="AK90"/>
  <c r="CB122"/>
  <c r="CC122" s="1"/>
  <c r="CI122" s="1"/>
  <c r="AK154"/>
  <c r="CU154"/>
  <c r="CV154" s="1"/>
  <c r="DB154" s="1"/>
  <c r="X151" i="24" s="1"/>
  <c r="BW16" i="17"/>
  <c r="CP16"/>
  <c r="AK176"/>
  <c r="CP33"/>
  <c r="R65"/>
  <c r="CP81"/>
  <c r="BS97"/>
  <c r="BX97" s="1"/>
  <c r="CP113"/>
  <c r="CB155"/>
  <c r="CC155" s="1"/>
  <c r="CI155" s="1"/>
  <c r="V152" i="24" s="1"/>
  <c r="W155" i="17"/>
  <c r="X155" s="1"/>
  <c r="AD155" s="1"/>
  <c r="W148"/>
  <c r="X148" s="1"/>
  <c r="AD148" s="1"/>
  <c r="BW148"/>
  <c r="W136"/>
  <c r="X136" s="1"/>
  <c r="AD136" s="1"/>
  <c r="AP13"/>
  <c r="AK13"/>
  <c r="R45"/>
  <c r="AK27"/>
  <c r="R27"/>
  <c r="CU27"/>
  <c r="CU91"/>
  <c r="CV91" s="1"/>
  <c r="DB91" s="1"/>
  <c r="AP107"/>
  <c r="AQ107" s="1"/>
  <c r="AW107" s="1"/>
  <c r="W187"/>
  <c r="X187" s="1"/>
  <c r="AD187" s="1"/>
  <c r="CB47"/>
  <c r="BW95"/>
  <c r="AK39"/>
  <c r="BW39"/>
  <c r="CD200"/>
  <c r="BS200"/>
  <c r="BX200" s="1"/>
  <c r="CB200"/>
  <c r="CC200" s="1"/>
  <c r="CI200" s="1"/>
  <c r="V197" i="24" s="1"/>
  <c r="CG200" i="17"/>
  <c r="CH200" s="1"/>
  <c r="CL200"/>
  <c r="CW200"/>
  <c r="AR17"/>
  <c r="AS17" s="1"/>
  <c r="AG17"/>
  <c r="DF17"/>
  <c r="DG17"/>
  <c r="DV17"/>
  <c r="DW17"/>
  <c r="CZ135"/>
  <c r="DA135" s="1"/>
  <c r="W132" i="24" s="1"/>
  <c r="CU135" i="17"/>
  <c r="CV135" s="1"/>
  <c r="DB135" s="1"/>
  <c r="X132" i="24" s="1"/>
  <c r="DN135" i="17"/>
  <c r="DO135"/>
  <c r="CB167"/>
  <c r="CC167" s="1"/>
  <c r="CI167" s="1"/>
  <c r="V164" i="24" s="1"/>
  <c r="CG167" i="17"/>
  <c r="CH167" s="1"/>
  <c r="U164" i="24" s="1"/>
  <c r="CD167" i="17"/>
  <c r="BS167"/>
  <c r="DF167"/>
  <c r="DG167"/>
  <c r="CW167"/>
  <c r="CL167"/>
  <c r="AP183"/>
  <c r="AQ183" s="1"/>
  <c r="AW183" s="1"/>
  <c r="R180" i="24" s="1"/>
  <c r="AU183" i="17"/>
  <c r="AV183" s="1"/>
  <c r="DN183"/>
  <c r="DO183"/>
  <c r="CL183"/>
  <c r="CQ183" s="1"/>
  <c r="CW183"/>
  <c r="N183"/>
  <c r="Y183"/>
  <c r="N191"/>
  <c r="Y191"/>
  <c r="DV129"/>
  <c r="DW129"/>
  <c r="N129"/>
  <c r="Y129"/>
  <c r="AR145"/>
  <c r="AG145"/>
  <c r="CB145"/>
  <c r="CC145" s="1"/>
  <c r="CI145" s="1"/>
  <c r="V142" i="24" s="1"/>
  <c r="CG145" i="17"/>
  <c r="CH145" s="1"/>
  <c r="U142" i="24" s="1"/>
  <c r="DF145" i="17"/>
  <c r="DG145"/>
  <c r="AB161"/>
  <c r="AC161" s="1"/>
  <c r="O158" i="24" s="1"/>
  <c r="W161" i="17"/>
  <c r="X161" s="1"/>
  <c r="AD161" s="1"/>
  <c r="AR161"/>
  <c r="AG161"/>
  <c r="DV177"/>
  <c r="DW177"/>
  <c r="AP177"/>
  <c r="AQ177" s="1"/>
  <c r="AW177" s="1"/>
  <c r="R174" i="24" s="1"/>
  <c r="AU177" i="17"/>
  <c r="AV177" s="1"/>
  <c r="AR190"/>
  <c r="AG190"/>
  <c r="W190"/>
  <c r="X190" s="1"/>
  <c r="AD190" s="1"/>
  <c r="AB190"/>
  <c r="AC190" s="1"/>
  <c r="DF190"/>
  <c r="DG190"/>
  <c r="CG190"/>
  <c r="CH190" s="1"/>
  <c r="CB190"/>
  <c r="CC190" s="1"/>
  <c r="CI190" s="1"/>
  <c r="CD190"/>
  <c r="BS190"/>
  <c r="DV193"/>
  <c r="DW193"/>
  <c r="W193"/>
  <c r="X193" s="1"/>
  <c r="AD193" s="1"/>
  <c r="AB193"/>
  <c r="AC193" s="1"/>
  <c r="DF193"/>
  <c r="DG193"/>
  <c r="CL193"/>
  <c r="CW193"/>
  <c r="CW26"/>
  <c r="CX26" s="1"/>
  <c r="CL26"/>
  <c r="DF26"/>
  <c r="DG26"/>
  <c r="Y42"/>
  <c r="Z42" s="1"/>
  <c r="N42"/>
  <c r="AR42"/>
  <c r="AS42" s="1"/>
  <c r="AK42"/>
  <c r="DF42"/>
  <c r="DG42"/>
  <c r="Y58"/>
  <c r="N58"/>
  <c r="CD58"/>
  <c r="BS58"/>
  <c r="BX58" s="1"/>
  <c r="DN58"/>
  <c r="DO58"/>
  <c r="AG74"/>
  <c r="AR74"/>
  <c r="DF90"/>
  <c r="DG90"/>
  <c r="N90"/>
  <c r="Y90"/>
  <c r="DV90"/>
  <c r="DW90"/>
  <c r="CP106"/>
  <c r="CL106"/>
  <c r="CW106"/>
  <c r="N122"/>
  <c r="Y122"/>
  <c r="DV122"/>
  <c r="DW122"/>
  <c r="CD138"/>
  <c r="BS138"/>
  <c r="BX138" s="1"/>
  <c r="AB138"/>
  <c r="AC138" s="1"/>
  <c r="W138"/>
  <c r="X138" s="1"/>
  <c r="AD138" s="1"/>
  <c r="DF138"/>
  <c r="DG138"/>
  <c r="DN138"/>
  <c r="DO138"/>
  <c r="CL154"/>
  <c r="CQ154" s="1"/>
  <c r="CW154"/>
  <c r="DV154"/>
  <c r="DW154"/>
  <c r="AU154"/>
  <c r="AV154" s="1"/>
  <c r="AP154"/>
  <c r="AQ154" s="1"/>
  <c r="AW154" s="1"/>
  <c r="R151" i="24" s="1"/>
  <c r="N154" i="17"/>
  <c r="DF170"/>
  <c r="DG170"/>
  <c r="AR170"/>
  <c r="AG170"/>
  <c r="AG16"/>
  <c r="AR16"/>
  <c r="AS16" s="1"/>
  <c r="CD16"/>
  <c r="CE16" s="1"/>
  <c r="BS16"/>
  <c r="CW32"/>
  <c r="CX32" s="1"/>
  <c r="CL32"/>
  <c r="CD32"/>
  <c r="CE32" s="1"/>
  <c r="AR48"/>
  <c r="AS48" s="1"/>
  <c r="AG48"/>
  <c r="DN48"/>
  <c r="DO48"/>
  <c r="N48"/>
  <c r="Y48"/>
  <c r="Z48" s="1"/>
  <c r="DV80"/>
  <c r="DW80"/>
  <c r="Y80"/>
  <c r="N80"/>
  <c r="DN96"/>
  <c r="DO96"/>
  <c r="DV112"/>
  <c r="DW112"/>
  <c r="DF112"/>
  <c r="DG112"/>
  <c r="DF128"/>
  <c r="DG128"/>
  <c r="AR144"/>
  <c r="AG144"/>
  <c r="DN144"/>
  <c r="DO144"/>
  <c r="CD160"/>
  <c r="BS160"/>
  <c r="CW160"/>
  <c r="CL160"/>
  <c r="AR160"/>
  <c r="DF176"/>
  <c r="DG176"/>
  <c r="CL176"/>
  <c r="CW176"/>
  <c r="CW33"/>
  <c r="CX33" s="1"/>
  <c r="CL33"/>
  <c r="W49"/>
  <c r="N49"/>
  <c r="Y49"/>
  <c r="Z49" s="1"/>
  <c r="BS65"/>
  <c r="BX65" s="1"/>
  <c r="CD65"/>
  <c r="AP81"/>
  <c r="AQ81" s="1"/>
  <c r="AW81" s="1"/>
  <c r="R78" i="24" s="1"/>
  <c r="AU81" i="17"/>
  <c r="AV81" s="1"/>
  <c r="CD81"/>
  <c r="BS81"/>
  <c r="CZ81"/>
  <c r="DA81" s="1"/>
  <c r="W78" i="24" s="1"/>
  <c r="CU81" i="17"/>
  <c r="CV81" s="1"/>
  <c r="DB81" s="1"/>
  <c r="X78" i="24" s="1"/>
  <c r="CZ97" i="17"/>
  <c r="DA97" s="1"/>
  <c r="CU97"/>
  <c r="CV97" s="1"/>
  <c r="DB97" s="1"/>
  <c r="X94" i="24" s="1"/>
  <c r="AP97" i="17"/>
  <c r="AQ97" s="1"/>
  <c r="AW97" s="1"/>
  <c r="R94" i="24" s="1"/>
  <c r="AU97" i="17"/>
  <c r="CZ113"/>
  <c r="DA113" s="1"/>
  <c r="CU113"/>
  <c r="CV113" s="1"/>
  <c r="DB113" s="1"/>
  <c r="DF113"/>
  <c r="DG113"/>
  <c r="DF188"/>
  <c r="DG188"/>
  <c r="CB204"/>
  <c r="CC204" s="1"/>
  <c r="CI204" s="1"/>
  <c r="V201" i="24" s="1"/>
  <c r="CG204" i="17"/>
  <c r="AR204"/>
  <c r="AG204"/>
  <c r="CZ204"/>
  <c r="DA204" s="1"/>
  <c r="W201" i="24" s="1"/>
  <c r="CU204" i="17"/>
  <c r="CV204" s="1"/>
  <c r="DB204" s="1"/>
  <c r="X201" i="24" s="1"/>
  <c r="DN204" i="17"/>
  <c r="DO204"/>
  <c r="DV11"/>
  <c r="DW11"/>
  <c r="N155"/>
  <c r="Y155"/>
  <c r="CD155"/>
  <c r="BS155"/>
  <c r="DN171"/>
  <c r="DO171"/>
  <c r="N171"/>
  <c r="Y171"/>
  <c r="DF171"/>
  <c r="DG171"/>
  <c r="AR133"/>
  <c r="AG133"/>
  <c r="AG149"/>
  <c r="AR149"/>
  <c r="BS149"/>
  <c r="CD149"/>
  <c r="DF149"/>
  <c r="DG149"/>
  <c r="DF181"/>
  <c r="DG181"/>
  <c r="CW181"/>
  <c r="CL181"/>
  <c r="DV181"/>
  <c r="DW181"/>
  <c r="N197"/>
  <c r="S197" s="1"/>
  <c r="Y197"/>
  <c r="AR30"/>
  <c r="AS30" s="1"/>
  <c r="AG30"/>
  <c r="CL46"/>
  <c r="CW46"/>
  <c r="CX46" s="1"/>
  <c r="DV46"/>
  <c r="DW46"/>
  <c r="CL62"/>
  <c r="CW62"/>
  <c r="DN62"/>
  <c r="DO62"/>
  <c r="DN78"/>
  <c r="DO78"/>
  <c r="Y78"/>
  <c r="N78"/>
  <c r="CD94"/>
  <c r="BS94"/>
  <c r="AR94"/>
  <c r="AG94"/>
  <c r="CD110"/>
  <c r="BS110"/>
  <c r="CL110"/>
  <c r="CQ110" s="1"/>
  <c r="CW110"/>
  <c r="DN126"/>
  <c r="DO126"/>
  <c r="CL126"/>
  <c r="CQ126" s="1"/>
  <c r="CW126"/>
  <c r="CW142"/>
  <c r="CL142"/>
  <c r="DN142"/>
  <c r="DO142"/>
  <c r="DF158"/>
  <c r="DG158"/>
  <c r="CW158"/>
  <c r="CL158"/>
  <c r="DV158"/>
  <c r="DW158"/>
  <c r="CD174"/>
  <c r="BS174"/>
  <c r="CL174"/>
  <c r="CW174"/>
  <c r="CW9"/>
  <c r="CX9" s="1"/>
  <c r="CL9"/>
  <c r="N20"/>
  <c r="Y20"/>
  <c r="Z20" s="1"/>
  <c r="AR36"/>
  <c r="AS36" s="1"/>
  <c r="AG36"/>
  <c r="AL36" s="1"/>
  <c r="CD36"/>
  <c r="CE36" s="1"/>
  <c r="AR52"/>
  <c r="AS52" s="1"/>
  <c r="AG52"/>
  <c r="CW52"/>
  <c r="CX52" s="1"/>
  <c r="CL52"/>
  <c r="AG68"/>
  <c r="AR68"/>
  <c r="N84"/>
  <c r="Y84"/>
  <c r="AG100"/>
  <c r="AR100"/>
  <c r="DN116"/>
  <c r="DO116"/>
  <c r="AB116"/>
  <c r="AC116" s="1"/>
  <c r="O113" i="24" s="1"/>
  <c r="W116" i="17"/>
  <c r="X116" s="1"/>
  <c r="AD116" s="1"/>
  <c r="CD132"/>
  <c r="BS132"/>
  <c r="CW132"/>
  <c r="CL132"/>
  <c r="AG132"/>
  <c r="AL132" s="1"/>
  <c r="AR132"/>
  <c r="DF132"/>
  <c r="DG132"/>
  <c r="DV148"/>
  <c r="DW148"/>
  <c r="CL148"/>
  <c r="CQ148" s="1"/>
  <c r="CW148"/>
  <c r="DN164"/>
  <c r="DO164"/>
  <c r="DF164"/>
  <c r="DG164"/>
  <c r="AU164"/>
  <c r="AV164" s="1"/>
  <c r="AP164"/>
  <c r="AQ164" s="1"/>
  <c r="AW164" s="1"/>
  <c r="N180"/>
  <c r="S180" s="1"/>
  <c r="Y180"/>
  <c r="DF14"/>
  <c r="DG14"/>
  <c r="AR14"/>
  <c r="AS14" s="1"/>
  <c r="AG14"/>
  <c r="AL14" s="1"/>
  <c r="DN10"/>
  <c r="DO10"/>
  <c r="CB10"/>
  <c r="DV10"/>
  <c r="DW10"/>
  <c r="DF21"/>
  <c r="DG21"/>
  <c r="DN37"/>
  <c r="DO37"/>
  <c r="W53"/>
  <c r="DN53"/>
  <c r="DO53"/>
  <c r="CZ192"/>
  <c r="CU192"/>
  <c r="CV192" s="1"/>
  <c r="DB192" s="1"/>
  <c r="Y192"/>
  <c r="N192"/>
  <c r="DF192"/>
  <c r="DG192"/>
  <c r="CW192"/>
  <c r="CL192"/>
  <c r="DV192"/>
  <c r="DW192"/>
  <c r="CD143"/>
  <c r="BS143"/>
  <c r="BX143" s="1"/>
  <c r="CL143"/>
  <c r="CW143"/>
  <c r="DN143"/>
  <c r="DO143"/>
  <c r="DF143"/>
  <c r="DG143"/>
  <c r="AU143"/>
  <c r="AV143" s="1"/>
  <c r="Q140" i="24" s="1"/>
  <c r="AP143" i="17"/>
  <c r="AQ143" s="1"/>
  <c r="AW143" s="1"/>
  <c r="R140" i="24" s="1"/>
  <c r="DF159" i="17"/>
  <c r="DG159"/>
  <c r="DN159"/>
  <c r="DO159"/>
  <c r="BS159"/>
  <c r="BX159" s="1"/>
  <c r="CD159"/>
  <c r="AG175"/>
  <c r="AR175"/>
  <c r="CW175"/>
  <c r="CL175"/>
  <c r="DF175"/>
  <c r="DG175"/>
  <c r="DV15"/>
  <c r="DW15"/>
  <c r="DF137"/>
  <c r="DG137"/>
  <c r="DV137"/>
  <c r="DW137"/>
  <c r="DN137"/>
  <c r="DO137"/>
  <c r="CZ153"/>
  <c r="CU153"/>
  <c r="CV153" s="1"/>
  <c r="DB153" s="1"/>
  <c r="CW169"/>
  <c r="CL169"/>
  <c r="DF169"/>
  <c r="DG169"/>
  <c r="DV185"/>
  <c r="DW185"/>
  <c r="AR185"/>
  <c r="AG185"/>
  <c r="AL185" s="1"/>
  <c r="N185"/>
  <c r="Y185"/>
  <c r="DN185"/>
  <c r="DO185"/>
  <c r="CL185"/>
  <c r="CW185"/>
  <c r="AR198"/>
  <c r="AG198"/>
  <c r="CP198"/>
  <c r="DV198"/>
  <c r="DW198"/>
  <c r="AG201"/>
  <c r="AL201" s="1"/>
  <c r="AR201"/>
  <c r="AB201"/>
  <c r="AC201" s="1"/>
  <c r="O198" i="24" s="1"/>
  <c r="W201" i="17"/>
  <c r="X201" s="1"/>
  <c r="AD201" s="1"/>
  <c r="DN201"/>
  <c r="DO201"/>
  <c r="CW34"/>
  <c r="CX34" s="1"/>
  <c r="CL34"/>
  <c r="DN34"/>
  <c r="DO34"/>
  <c r="DF34"/>
  <c r="DG34"/>
  <c r="DF50"/>
  <c r="DG50"/>
  <c r="AG50"/>
  <c r="AL50" s="1"/>
  <c r="AR50"/>
  <c r="AS50" s="1"/>
  <c r="DV50"/>
  <c r="DW50"/>
  <c r="DV66"/>
  <c r="DW66"/>
  <c r="CU66"/>
  <c r="CV66" s="1"/>
  <c r="DB66" s="1"/>
  <c r="CZ66"/>
  <c r="DA66" s="1"/>
  <c r="W63" i="24" s="1"/>
  <c r="AP82" i="17"/>
  <c r="AQ82" s="1"/>
  <c r="AW82" s="1"/>
  <c r="R79" i="24" s="1"/>
  <c r="AU82" i="17"/>
  <c r="AR82"/>
  <c r="AG82"/>
  <c r="N82"/>
  <c r="Y82"/>
  <c r="AB82"/>
  <c r="AC82" s="1"/>
  <c r="W82"/>
  <c r="X82" s="1"/>
  <c r="AD82" s="1"/>
  <c r="DN82"/>
  <c r="DO82"/>
  <c r="DF98"/>
  <c r="DG98"/>
  <c r="CU98"/>
  <c r="CV98" s="1"/>
  <c r="CZ98"/>
  <c r="CW98"/>
  <c r="CL98"/>
  <c r="AP114"/>
  <c r="AQ114" s="1"/>
  <c r="AW114" s="1"/>
  <c r="R111" i="24" s="1"/>
  <c r="AU114" i="17"/>
  <c r="CP114"/>
  <c r="CQ114" s="1"/>
  <c r="W114"/>
  <c r="X114" s="1"/>
  <c r="AD114" s="1"/>
  <c r="AB114"/>
  <c r="AC114" s="1"/>
  <c r="O111" i="24" s="1"/>
  <c r="BS114" i="17"/>
  <c r="W130"/>
  <c r="X130" s="1"/>
  <c r="AD130" s="1"/>
  <c r="AB130"/>
  <c r="AC130" s="1"/>
  <c r="O127" i="24" s="1"/>
  <c r="DF130" i="17"/>
  <c r="DG130"/>
  <c r="CG130"/>
  <c r="CH130" s="1"/>
  <c r="CB130"/>
  <c r="CC130" s="1"/>
  <c r="CI130" s="1"/>
  <c r="V127" i="24" s="1"/>
  <c r="CD130" i="17"/>
  <c r="BS130"/>
  <c r="CB162"/>
  <c r="CC162" s="1"/>
  <c r="CI162" s="1"/>
  <c r="CG162"/>
  <c r="CH162" s="1"/>
  <c r="U159" i="24" s="1"/>
  <c r="DN162" i="17"/>
  <c r="DO162"/>
  <c r="DF162"/>
  <c r="DG162"/>
  <c r="AK17"/>
  <c r="AK151"/>
  <c r="R151"/>
  <c r="BW191"/>
  <c r="CP177"/>
  <c r="R177"/>
  <c r="AK206"/>
  <c r="CU58"/>
  <c r="CV58" s="1"/>
  <c r="DB58" s="1"/>
  <c r="X55" i="24" s="1"/>
  <c r="CU90" i="17"/>
  <c r="CV90" s="1"/>
  <c r="DB90" s="1"/>
  <c r="CP138"/>
  <c r="CP170"/>
  <c r="CB170"/>
  <c r="CC170" s="1"/>
  <c r="CI170" s="1"/>
  <c r="V167" i="24" s="1"/>
  <c r="R170" i="17"/>
  <c r="CP186"/>
  <c r="W16"/>
  <c r="BW32"/>
  <c r="W64"/>
  <c r="X64" s="1"/>
  <c r="AD64" s="1"/>
  <c r="R128"/>
  <c r="W176"/>
  <c r="X176" s="1"/>
  <c r="AD176" s="1"/>
  <c r="CP176"/>
  <c r="BW81"/>
  <c r="AK204"/>
  <c r="R204"/>
  <c r="S204" s="1"/>
  <c r="AB58"/>
  <c r="AC58" s="1"/>
  <c r="O55" i="24" s="1"/>
  <c r="AB122" i="17"/>
  <c r="AC122" s="1"/>
  <c r="CG138"/>
  <c r="CZ154"/>
  <c r="DA154" s="1"/>
  <c r="AB186"/>
  <c r="AC186" s="1"/>
  <c r="O183" i="24" s="1"/>
  <c r="AK11" i="17"/>
  <c r="R11"/>
  <c r="W11"/>
  <c r="R139"/>
  <c r="CP155"/>
  <c r="R155"/>
  <c r="CP171"/>
  <c r="BW171"/>
  <c r="CG64"/>
  <c r="CH64" s="1"/>
  <c r="CG80"/>
  <c r="CH80" s="1"/>
  <c r="CZ96"/>
  <c r="DA96" s="1"/>
  <c r="CG112"/>
  <c r="CH112" s="1"/>
  <c r="U109" i="24" s="1"/>
  <c r="AB144" i="17"/>
  <c r="AC144" s="1"/>
  <c r="CZ176"/>
  <c r="AP133"/>
  <c r="AQ133" s="1"/>
  <c r="AW133" s="1"/>
  <c r="CB149"/>
  <c r="CC149" s="1"/>
  <c r="CI149" s="1"/>
  <c r="V146" i="24" s="1"/>
  <c r="AK165" i="17"/>
  <c r="CU181"/>
  <c r="CV181" s="1"/>
  <c r="DB181" s="1"/>
  <c r="X178" i="24" s="1"/>
  <c r="BW194" i="17"/>
  <c r="AK194"/>
  <c r="AK62"/>
  <c r="AL62" s="1"/>
  <c r="BW62"/>
  <c r="W78"/>
  <c r="X78" s="1"/>
  <c r="AD78" s="1"/>
  <c r="W110"/>
  <c r="X110" s="1"/>
  <c r="AD110" s="1"/>
  <c r="AK110"/>
  <c r="AP142"/>
  <c r="AQ142" s="1"/>
  <c r="AW142" s="1"/>
  <c r="W158"/>
  <c r="X158" s="1"/>
  <c r="AD158" s="1"/>
  <c r="AK174"/>
  <c r="BW174"/>
  <c r="CU9"/>
  <c r="AP36"/>
  <c r="CP36"/>
  <c r="CP52"/>
  <c r="BS52"/>
  <c r="AK68"/>
  <c r="W68"/>
  <c r="X68" s="1"/>
  <c r="AD68" s="1"/>
  <c r="R116"/>
  <c r="CP164"/>
  <c r="W164"/>
  <c r="X164" s="1"/>
  <c r="AD164" s="1"/>
  <c r="W180"/>
  <c r="X180" s="1"/>
  <c r="AD180" s="1"/>
  <c r="CB180"/>
  <c r="CC180" s="1"/>
  <c r="CI180" s="1"/>
  <c r="CP10"/>
  <c r="BW37"/>
  <c r="AK53"/>
  <c r="CZ62"/>
  <c r="DA62" s="1"/>
  <c r="AB78"/>
  <c r="AC78" s="1"/>
  <c r="O75" i="24" s="1"/>
  <c r="AB158" i="17"/>
  <c r="AC158" s="1"/>
  <c r="DO175"/>
  <c r="AP15"/>
  <c r="AB68"/>
  <c r="AC68" s="1"/>
  <c r="CG100"/>
  <c r="CH100" s="1"/>
  <c r="U97" i="24" s="1"/>
  <c r="CG148" i="17"/>
  <c r="CG164"/>
  <c r="CH164" s="1"/>
  <c r="CB137"/>
  <c r="CC137" s="1"/>
  <c r="CI137" s="1"/>
  <c r="DG153"/>
  <c r="CP169"/>
  <c r="CP185"/>
  <c r="CP201"/>
  <c r="BW50"/>
  <c r="R98"/>
  <c r="R114"/>
  <c r="CP162"/>
  <c r="N200"/>
  <c r="Y200"/>
  <c r="AP17"/>
  <c r="BS17"/>
  <c r="CD17"/>
  <c r="CE17" s="1"/>
  <c r="CL17"/>
  <c r="CW17"/>
  <c r="CX17" s="1"/>
  <c r="DV135"/>
  <c r="DW135"/>
  <c r="Y135"/>
  <c r="N135"/>
  <c r="AU135"/>
  <c r="AV135" s="1"/>
  <c r="AP135"/>
  <c r="AQ135" s="1"/>
  <c r="AW135" s="1"/>
  <c r="R132" i="24" s="1"/>
  <c r="DN151" i="17"/>
  <c r="DO151"/>
  <c r="CL151"/>
  <c r="CW151"/>
  <c r="DV151"/>
  <c r="DW151"/>
  <c r="CU151"/>
  <c r="CV151" s="1"/>
  <c r="DB151" s="1"/>
  <c r="CZ151"/>
  <c r="DA151" s="1"/>
  <c r="DF151"/>
  <c r="DG151"/>
  <c r="Y167"/>
  <c r="N167"/>
  <c r="S167" s="1"/>
  <c r="DN167"/>
  <c r="DO167"/>
  <c r="DV183"/>
  <c r="DW183"/>
  <c r="AG191"/>
  <c r="AR191"/>
  <c r="CB191"/>
  <c r="CC191" s="1"/>
  <c r="CI191" s="1"/>
  <c r="V188" i="24" s="1"/>
  <c r="CG191" i="17"/>
  <c r="CH191" s="1"/>
  <c r="DV191"/>
  <c r="DW191"/>
  <c r="DN191"/>
  <c r="DO191"/>
  <c r="CB129"/>
  <c r="CC129" s="1"/>
  <c r="CI129" s="1"/>
  <c r="V126" i="24" s="1"/>
  <c r="CG129" i="17"/>
  <c r="CH129" s="1"/>
  <c r="CD129"/>
  <c r="BS129"/>
  <c r="BX129" s="1"/>
  <c r="DN129"/>
  <c r="DO129"/>
  <c r="AG129"/>
  <c r="AR129"/>
  <c r="CU145"/>
  <c r="CV145" s="1"/>
  <c r="DB145" s="1"/>
  <c r="X142" i="24" s="1"/>
  <c r="CZ145" i="17"/>
  <c r="DA145" s="1"/>
  <c r="W145"/>
  <c r="X145" s="1"/>
  <c r="AD145" s="1"/>
  <c r="AB145"/>
  <c r="AC145" s="1"/>
  <c r="O142" i="24" s="1"/>
  <c r="CL145" i="17"/>
  <c r="CW145"/>
  <c r="CW161"/>
  <c r="CL161"/>
  <c r="N161"/>
  <c r="Y161"/>
  <c r="DF177"/>
  <c r="DG177"/>
  <c r="CU190"/>
  <c r="CV190" s="1"/>
  <c r="DB190" s="1"/>
  <c r="X187" i="24" s="1"/>
  <c r="CZ190" i="17"/>
  <c r="DA190" s="1"/>
  <c r="CL190"/>
  <c r="CW190"/>
  <c r="DV206"/>
  <c r="DW206"/>
  <c r="AP206"/>
  <c r="AQ206" s="1"/>
  <c r="AW206" s="1"/>
  <c r="R203" i="24" s="1"/>
  <c r="AU206" i="17"/>
  <c r="AV206" s="1"/>
  <c r="Q203" i="24" s="1"/>
  <c r="AR206" i="17"/>
  <c r="AG206"/>
  <c r="CG193"/>
  <c r="CH193" s="1"/>
  <c r="U190" i="24" s="1"/>
  <c r="CB193" i="17"/>
  <c r="CC193" s="1"/>
  <c r="CI193" s="1"/>
  <c r="V190" i="24" s="1"/>
  <c r="N193" i="17"/>
  <c r="Y193"/>
  <c r="AG42"/>
  <c r="AL42" s="1"/>
  <c r="DV58"/>
  <c r="DW58"/>
  <c r="AU58"/>
  <c r="AV58" s="1"/>
  <c r="AP58"/>
  <c r="AQ58" s="1"/>
  <c r="AW58" s="1"/>
  <c r="DF74"/>
  <c r="DG74"/>
  <c r="CL74"/>
  <c r="CW74"/>
  <c r="DV74"/>
  <c r="DW74"/>
  <c r="AR90"/>
  <c r="AG90"/>
  <c r="DF106"/>
  <c r="DG106"/>
  <c r="CD106"/>
  <c r="BS106"/>
  <c r="BX106" s="1"/>
  <c r="CL138"/>
  <c r="CW138"/>
  <c r="DV138"/>
  <c r="DW138"/>
  <c r="DN154"/>
  <c r="DO154"/>
  <c r="CD170"/>
  <c r="BS170"/>
  <c r="DV170"/>
  <c r="DW170"/>
  <c r="DN170"/>
  <c r="DO170"/>
  <c r="DF186"/>
  <c r="DG186"/>
  <c r="DN186"/>
  <c r="DO186"/>
  <c r="DV186"/>
  <c r="DW186"/>
  <c r="CL186"/>
  <c r="CW186"/>
  <c r="CW16"/>
  <c r="CX16" s="1"/>
  <c r="CL16"/>
  <c r="CQ16" s="1"/>
  <c r="Y16"/>
  <c r="Z16" s="1"/>
  <c r="N16"/>
  <c r="AG32"/>
  <c r="AL32" s="1"/>
  <c r="AQ32" s="1"/>
  <c r="AR32"/>
  <c r="AS32" s="1"/>
  <c r="DV32"/>
  <c r="DW32"/>
  <c r="DV48"/>
  <c r="DW48"/>
  <c r="Y64"/>
  <c r="N64"/>
  <c r="DN64"/>
  <c r="DO64"/>
  <c r="AR64"/>
  <c r="AG64"/>
  <c r="BS80"/>
  <c r="CD80"/>
  <c r="AR80"/>
  <c r="AG80"/>
  <c r="DV96"/>
  <c r="DW96"/>
  <c r="N112"/>
  <c r="Y112"/>
  <c r="BS128"/>
  <c r="CD128"/>
  <c r="AG128"/>
  <c r="AR128"/>
  <c r="Y128"/>
  <c r="AB128"/>
  <c r="W128"/>
  <c r="X128" s="1"/>
  <c r="AD128" s="1"/>
  <c r="DV144"/>
  <c r="DW144"/>
  <c r="BS144"/>
  <c r="CD144"/>
  <c r="DF160"/>
  <c r="DG160"/>
  <c r="N160"/>
  <c r="Y160"/>
  <c r="AU176"/>
  <c r="AV176" s="1"/>
  <c r="AP176"/>
  <c r="AQ176" s="1"/>
  <c r="AW176" s="1"/>
  <c r="Y33"/>
  <c r="Z33" s="1"/>
  <c r="N33"/>
  <c r="DV33"/>
  <c r="DW33"/>
  <c r="CD49"/>
  <c r="CE49" s="1"/>
  <c r="BS49"/>
  <c r="CU65"/>
  <c r="CV65" s="1"/>
  <c r="DB65" s="1"/>
  <c r="CZ65"/>
  <c r="DA65" s="1"/>
  <c r="DN65"/>
  <c r="DO65"/>
  <c r="CB65"/>
  <c r="CC65" s="1"/>
  <c r="CI65" s="1"/>
  <c r="V62" i="24" s="1"/>
  <c r="CG65" i="17"/>
  <c r="CH65" s="1"/>
  <c r="W65"/>
  <c r="X65" s="1"/>
  <c r="AD65" s="1"/>
  <c r="AB65"/>
  <c r="AC65" s="1"/>
  <c r="DF65"/>
  <c r="DG65"/>
  <c r="AR81"/>
  <c r="AG81"/>
  <c r="CB81"/>
  <c r="CC81" s="1"/>
  <c r="CI81" s="1"/>
  <c r="CG81"/>
  <c r="CH81" s="1"/>
  <c r="U78" i="24" s="1"/>
  <c r="Y81" i="17"/>
  <c r="N81"/>
  <c r="DN81"/>
  <c r="DO81"/>
  <c r="AB81"/>
  <c r="W81"/>
  <c r="X81" s="1"/>
  <c r="AD81" s="1"/>
  <c r="CW97"/>
  <c r="CL97"/>
  <c r="Y97"/>
  <c r="DN113"/>
  <c r="DO113"/>
  <c r="CU188"/>
  <c r="CV188" s="1"/>
  <c r="CZ188"/>
  <c r="DA188" s="1"/>
  <c r="W185" i="24" s="1"/>
  <c r="CB188" i="17"/>
  <c r="CC188" s="1"/>
  <c r="CI188" s="1"/>
  <c r="CG188"/>
  <c r="CH188" s="1"/>
  <c r="U185" i="24" s="1"/>
  <c r="DN188" i="17"/>
  <c r="DO188"/>
  <c r="Y188"/>
  <c r="N188"/>
  <c r="AU188"/>
  <c r="AV188" s="1"/>
  <c r="AP188"/>
  <c r="AQ188" s="1"/>
  <c r="AW188" s="1"/>
  <c r="R185" i="24" s="1"/>
  <c r="CD204" i="17"/>
  <c r="BS204"/>
  <c r="Y204"/>
  <c r="CW204"/>
  <c r="CL204"/>
  <c r="DF204"/>
  <c r="DG204"/>
  <c r="BS11"/>
  <c r="BX11" s="1"/>
  <c r="CD11"/>
  <c r="CE11" s="1"/>
  <c r="Y11"/>
  <c r="Z11" s="1"/>
  <c r="N11"/>
  <c r="DN11"/>
  <c r="DO11"/>
  <c r="AB139"/>
  <c r="AC139" s="1"/>
  <c r="O136" i="24" s="1"/>
  <c r="W139" i="17"/>
  <c r="X139" s="1"/>
  <c r="AD139" s="1"/>
  <c r="CD139"/>
  <c r="BS139"/>
  <c r="AG139"/>
  <c r="AR139"/>
  <c r="AU155"/>
  <c r="AP155"/>
  <c r="AQ155" s="1"/>
  <c r="AW155" s="1"/>
  <c r="CD171"/>
  <c r="BS171"/>
  <c r="DV133"/>
  <c r="DW133"/>
  <c r="DN133"/>
  <c r="DO133"/>
  <c r="N133"/>
  <c r="Y133"/>
  <c r="DV149"/>
  <c r="DW149"/>
  <c r="CW149"/>
  <c r="CL149"/>
  <c r="CL165"/>
  <c r="CW165"/>
  <c r="DN165"/>
  <c r="DO165"/>
  <c r="Y165"/>
  <c r="N165"/>
  <c r="CG165"/>
  <c r="CB165"/>
  <c r="CC165" s="1"/>
  <c r="Y194"/>
  <c r="N194"/>
  <c r="AR194"/>
  <c r="AG194"/>
  <c r="DN194"/>
  <c r="DO194"/>
  <c r="DF194"/>
  <c r="DG194"/>
  <c r="CL194"/>
  <c r="CW194"/>
  <c r="CZ197"/>
  <c r="CU197"/>
  <c r="CV197" s="1"/>
  <c r="DB197" s="1"/>
  <c r="CD197"/>
  <c r="BS197"/>
  <c r="BX197" s="1"/>
  <c r="AR197"/>
  <c r="AG197"/>
  <c r="AU197"/>
  <c r="AV197" s="1"/>
  <c r="Q194" i="24" s="1"/>
  <c r="AP197" i="17"/>
  <c r="AQ197" s="1"/>
  <c r="AW197" s="1"/>
  <c r="CL30"/>
  <c r="AR46"/>
  <c r="AS46" s="1"/>
  <c r="AG46"/>
  <c r="BS46"/>
  <c r="BX46" s="1"/>
  <c r="CD46"/>
  <c r="CE46" s="1"/>
  <c r="CD62"/>
  <c r="BS62"/>
  <c r="CL78"/>
  <c r="CW78"/>
  <c r="DV78"/>
  <c r="DW78"/>
  <c r="DV94"/>
  <c r="DW94"/>
  <c r="DF94"/>
  <c r="DG94"/>
  <c r="AR110"/>
  <c r="AG110"/>
  <c r="DF110"/>
  <c r="DG110"/>
  <c r="AR126"/>
  <c r="AG126"/>
  <c r="DV126"/>
  <c r="DW126"/>
  <c r="N126"/>
  <c r="Y126"/>
  <c r="CG126"/>
  <c r="CH126" s="1"/>
  <c r="CB126"/>
  <c r="CC126" s="1"/>
  <c r="CI126" s="1"/>
  <c r="N142"/>
  <c r="Y142"/>
  <c r="Y158"/>
  <c r="N158"/>
  <c r="DF174"/>
  <c r="DG174"/>
  <c r="DN174"/>
  <c r="DO174"/>
  <c r="DV174"/>
  <c r="DW174"/>
  <c r="CD9"/>
  <c r="CE9" s="1"/>
  <c r="BS9"/>
  <c r="BX9" s="1"/>
  <c r="DN9"/>
  <c r="DO9"/>
  <c r="AR20"/>
  <c r="AS20" s="1"/>
  <c r="AK20"/>
  <c r="BS20"/>
  <c r="CD20"/>
  <c r="CE20" s="1"/>
  <c r="DV20"/>
  <c r="DW20"/>
  <c r="DN36"/>
  <c r="DO36"/>
  <c r="N36"/>
  <c r="Y36"/>
  <c r="Z36" s="1"/>
  <c r="AP52"/>
  <c r="N52"/>
  <c r="Y52"/>
  <c r="Z52" s="1"/>
  <c r="DN52"/>
  <c r="DO52"/>
  <c r="DV52"/>
  <c r="DW52"/>
  <c r="N68"/>
  <c r="Y68"/>
  <c r="DN68"/>
  <c r="DO68"/>
  <c r="CL84"/>
  <c r="CW84"/>
  <c r="DF84"/>
  <c r="DG84"/>
  <c r="CG84"/>
  <c r="CH84" s="1"/>
  <c r="U81" i="24" s="1"/>
  <c r="CB84" i="17"/>
  <c r="CC84" s="1"/>
  <c r="CI84" s="1"/>
  <c r="AB84"/>
  <c r="W84"/>
  <c r="X84" s="1"/>
  <c r="AD84" s="1"/>
  <c r="N100"/>
  <c r="Y100"/>
  <c r="BS116"/>
  <c r="CD116"/>
  <c r="CW116"/>
  <c r="CL116"/>
  <c r="N116"/>
  <c r="S116" s="1"/>
  <c r="Y116"/>
  <c r="DN132"/>
  <c r="DO132"/>
  <c r="AB132"/>
  <c r="AC132" s="1"/>
  <c r="O129" i="24" s="1"/>
  <c r="W132" i="17"/>
  <c r="X132" s="1"/>
  <c r="AD132" s="1"/>
  <c r="AU148"/>
  <c r="AV148" s="1"/>
  <c r="Q145" i="24" s="1"/>
  <c r="AP148" i="17"/>
  <c r="AQ148" s="1"/>
  <c r="AW148" s="1"/>
  <c r="R145" i="24" s="1"/>
  <c r="N148" i="17"/>
  <c r="Y148"/>
  <c r="DN180"/>
  <c r="DO180"/>
  <c r="AG180"/>
  <c r="AR180"/>
  <c r="DV14"/>
  <c r="DW14"/>
  <c r="W10"/>
  <c r="CD10"/>
  <c r="CE10" s="1"/>
  <c r="BS10"/>
  <c r="CL10"/>
  <c r="CW10"/>
  <c r="CX10" s="1"/>
  <c r="AR10"/>
  <c r="AS10" s="1"/>
  <c r="AG10"/>
  <c r="AL10" s="1"/>
  <c r="CD21"/>
  <c r="CE21" s="1"/>
  <c r="BS21"/>
  <c r="CW21"/>
  <c r="CX21" s="1"/>
  <c r="DF37"/>
  <c r="DG37"/>
  <c r="CW53"/>
  <c r="CX53" s="1"/>
  <c r="CL53"/>
  <c r="DV53"/>
  <c r="DW53"/>
  <c r="CU53"/>
  <c r="AR192"/>
  <c r="AG192"/>
  <c r="AL192" s="1"/>
  <c r="AP192"/>
  <c r="AQ192" s="1"/>
  <c r="AW192" s="1"/>
  <c r="R189" i="24" s="1"/>
  <c r="AU192" i="17"/>
  <c r="DN192"/>
  <c r="DO192"/>
  <c r="W192"/>
  <c r="X192" s="1"/>
  <c r="AD192" s="1"/>
  <c r="AB192"/>
  <c r="DV143"/>
  <c r="DW143"/>
  <c r="Y143"/>
  <c r="N143"/>
  <c r="AG143"/>
  <c r="AR143"/>
  <c r="AB175"/>
  <c r="AC175" s="1"/>
  <c r="O172" i="24" s="1"/>
  <c r="W175" i="17"/>
  <c r="X175" s="1"/>
  <c r="AD175" s="1"/>
  <c r="N175"/>
  <c r="Y175"/>
  <c r="CD15"/>
  <c r="CE15" s="1"/>
  <c r="BS15"/>
  <c r="BX15" s="1"/>
  <c r="AG15"/>
  <c r="AR15"/>
  <c r="AS15" s="1"/>
  <c r="CD137"/>
  <c r="BS137"/>
  <c r="Y137"/>
  <c r="N137"/>
  <c r="CW153"/>
  <c r="CL153"/>
  <c r="DN153"/>
  <c r="DO153"/>
  <c r="DN169"/>
  <c r="DO169"/>
  <c r="AB169"/>
  <c r="W169"/>
  <c r="X169" s="1"/>
  <c r="AD169" s="1"/>
  <c r="N169"/>
  <c r="Y169"/>
  <c r="AR169"/>
  <c r="AG169"/>
  <c r="CZ185"/>
  <c r="DA185" s="1"/>
  <c r="W182" i="24" s="1"/>
  <c r="CU185" i="17"/>
  <c r="CV185" s="1"/>
  <c r="DB185" s="1"/>
  <c r="X182" i="24" s="1"/>
  <c r="DF198" i="17"/>
  <c r="DG198"/>
  <c r="CL198"/>
  <c r="CW198"/>
  <c r="CB146"/>
  <c r="CC146" s="1"/>
  <c r="CI146" s="1"/>
  <c r="V143" i="24" s="1"/>
  <c r="CG146" i="17"/>
  <c r="CH146" s="1"/>
  <c r="U143" i="24" s="1"/>
  <c r="AB146" i="17"/>
  <c r="AC146" s="1"/>
  <c r="W146"/>
  <c r="X146" s="1"/>
  <c r="AD146" s="1"/>
  <c r="DV146"/>
  <c r="DW146"/>
  <c r="AU146"/>
  <c r="AV146" s="1"/>
  <c r="AP146"/>
  <c r="AQ146" s="1"/>
  <c r="AW146" s="1"/>
  <c r="R143" i="24" s="1"/>
  <c r="R200" i="17"/>
  <c r="DO200"/>
  <c r="R17"/>
  <c r="CB17"/>
  <c r="BW17"/>
  <c r="BW151"/>
  <c r="BW183"/>
  <c r="AK129"/>
  <c r="CP145"/>
  <c r="R145"/>
  <c r="CP161"/>
  <c r="AK161"/>
  <c r="R161"/>
  <c r="R190"/>
  <c r="BW206"/>
  <c r="AK193"/>
  <c r="R193"/>
  <c r="BW193"/>
  <c r="R26"/>
  <c r="BW26"/>
  <c r="CU26"/>
  <c r="CP26"/>
  <c r="AP42"/>
  <c r="CB58"/>
  <c r="CC58" s="1"/>
  <c r="CI58" s="1"/>
  <c r="V55" i="24" s="1"/>
  <c r="CB74" i="17"/>
  <c r="CC74" s="1"/>
  <c r="CP74"/>
  <c r="W90"/>
  <c r="X90" s="1"/>
  <c r="AD90" s="1"/>
  <c r="BW90"/>
  <c r="AP106"/>
  <c r="AQ106" s="1"/>
  <c r="AW106" s="1"/>
  <c r="R103" i="24" s="1"/>
  <c r="W106" i="17"/>
  <c r="X106" s="1"/>
  <c r="AD106" s="1"/>
  <c r="AP122"/>
  <c r="AQ122" s="1"/>
  <c r="AW122" s="1"/>
  <c r="R122"/>
  <c r="Y154"/>
  <c r="AG154"/>
  <c r="AK170"/>
  <c r="CU16"/>
  <c r="CB16"/>
  <c r="AK16"/>
  <c r="CU32"/>
  <c r="CP32"/>
  <c r="R32"/>
  <c r="CU64"/>
  <c r="CV64" s="1"/>
  <c r="DB64" s="1"/>
  <c r="X61" i="24" s="1"/>
  <c r="CU80" i="17"/>
  <c r="CV80" s="1"/>
  <c r="DB80" s="1"/>
  <c r="X77" i="24" s="1"/>
  <c r="BW80" i="17"/>
  <c r="BW96"/>
  <c r="AP96"/>
  <c r="AQ96" s="1"/>
  <c r="AW96" s="1"/>
  <c r="CB128"/>
  <c r="CC128" s="1"/>
  <c r="CI128" s="1"/>
  <c r="V125" i="24" s="1"/>
  <c r="S128" i="17"/>
  <c r="AK128"/>
  <c r="AP128"/>
  <c r="AQ128" s="1"/>
  <c r="AW128" s="1"/>
  <c r="R125" i="24" s="1"/>
  <c r="CP128" i="17"/>
  <c r="CU144"/>
  <c r="CV144" s="1"/>
  <c r="DB144" s="1"/>
  <c r="X141" i="24" s="1"/>
  <c r="AK144" i="17"/>
  <c r="CP160"/>
  <c r="W160"/>
  <c r="X160" s="1"/>
  <c r="AD160" s="1"/>
  <c r="CB160"/>
  <c r="CC160" s="1"/>
  <c r="CI160" s="1"/>
  <c r="V157" i="24" s="1"/>
  <c r="BW176" i="17"/>
  <c r="CP49"/>
  <c r="BW49"/>
  <c r="AK65"/>
  <c r="AK97"/>
  <c r="AK113"/>
  <c r="BW113"/>
  <c r="AP113"/>
  <c r="AQ113" s="1"/>
  <c r="AW113" s="1"/>
  <c r="R110" i="24" s="1"/>
  <c r="R113" i="17"/>
  <c r="R188"/>
  <c r="BW204"/>
  <c r="CP204"/>
  <c r="CZ58"/>
  <c r="AU74"/>
  <c r="AV74" s="1"/>
  <c r="Q71" i="24" s="1"/>
  <c r="CZ90" i="17"/>
  <c r="DA90" s="1"/>
  <c r="W87" i="24" s="1"/>
  <c r="AB106" i="17"/>
  <c r="AC106" s="1"/>
  <c r="O103" i="24" s="1"/>
  <c r="AU122" i="17"/>
  <c r="CG170"/>
  <c r="CH170" s="1"/>
  <c r="U167" i="24" s="1"/>
  <c r="CG186" i="17"/>
  <c r="CH186" s="1"/>
  <c r="U183" i="24" s="1"/>
  <c r="CU11" i="17"/>
  <c r="CU155"/>
  <c r="CV155" s="1"/>
  <c r="DB155" s="1"/>
  <c r="X152" i="24" s="1"/>
  <c r="AK155" i="17"/>
  <c r="AK171"/>
  <c r="AB64"/>
  <c r="AB96"/>
  <c r="CZ112"/>
  <c r="DA112" s="1"/>
  <c r="W109" i="24" s="1"/>
  <c r="AB176" i="17"/>
  <c r="AC176" s="1"/>
  <c r="O173" i="24" s="1"/>
  <c r="CL133" i="17"/>
  <c r="CQ133" s="1"/>
  <c r="R133"/>
  <c r="BW133"/>
  <c r="CP149"/>
  <c r="R149"/>
  <c r="AK181"/>
  <c r="CB181"/>
  <c r="CC181" s="1"/>
  <c r="CI181" s="1"/>
  <c r="V178" i="24" s="1"/>
  <c r="AP181" i="17"/>
  <c r="AQ181" s="1"/>
  <c r="AW181" s="1"/>
  <c r="W197"/>
  <c r="X197" s="1"/>
  <c r="AD197" s="1"/>
  <c r="CB197"/>
  <c r="CC197" s="1"/>
  <c r="CI197" s="1"/>
  <c r="V194" i="24" s="1"/>
  <c r="R30" i="17"/>
  <c r="BW30"/>
  <c r="CP30"/>
  <c r="AK30"/>
  <c r="N46"/>
  <c r="R46"/>
  <c r="CB62"/>
  <c r="CC62" s="1"/>
  <c r="CI62" s="1"/>
  <c r="V59" i="24" s="1"/>
  <c r="CP62" i="17"/>
  <c r="BS78"/>
  <c r="R78"/>
  <c r="BW78"/>
  <c r="AK94"/>
  <c r="BW94"/>
  <c r="CB94"/>
  <c r="CC94" s="1"/>
  <c r="CI94" s="1"/>
  <c r="AP110"/>
  <c r="AQ110" s="1"/>
  <c r="AW110" s="1"/>
  <c r="R107" i="24" s="1"/>
  <c r="AK142" i="17"/>
  <c r="R142"/>
  <c r="CP142"/>
  <c r="AP158"/>
  <c r="AQ158" s="1"/>
  <c r="AW158" s="1"/>
  <c r="R155" i="24" s="1"/>
  <c r="CU158" i="17"/>
  <c r="CV158" s="1"/>
  <c r="DB158" s="1"/>
  <c r="CB174"/>
  <c r="CC174" s="1"/>
  <c r="CI174" s="1"/>
  <c r="V171" i="24" s="1"/>
  <c r="CP9" i="17"/>
  <c r="R9"/>
  <c r="BW20"/>
  <c r="BS36"/>
  <c r="W36"/>
  <c r="BW52"/>
  <c r="AP68"/>
  <c r="AQ68" s="1"/>
  <c r="AW68" s="1"/>
  <c r="CB68"/>
  <c r="CC68" s="1"/>
  <c r="CI68" s="1"/>
  <c r="V65" i="24" s="1"/>
  <c r="R68" i="17"/>
  <c r="BW84"/>
  <c r="AK84"/>
  <c r="CU100"/>
  <c r="CV100" s="1"/>
  <c r="DB100" s="1"/>
  <c r="AK100"/>
  <c r="CU116"/>
  <c r="CV116" s="1"/>
  <c r="DB116" s="1"/>
  <c r="X113" i="24" s="1"/>
  <c r="CB116" i="17"/>
  <c r="CC116" s="1"/>
  <c r="CI116" s="1"/>
  <c r="V113" i="24" s="1"/>
  <c r="AP132" i="17"/>
  <c r="AQ132" s="1"/>
  <c r="AW132" s="1"/>
  <c r="R129" i="24" s="1"/>
  <c r="CP132" i="17"/>
  <c r="R148"/>
  <c r="CU164"/>
  <c r="CV164" s="1"/>
  <c r="DB164" s="1"/>
  <c r="CU180"/>
  <c r="CV180" s="1"/>
  <c r="DB180" s="1"/>
  <c r="X177" i="24" s="1"/>
  <c r="CL14" i="17"/>
  <c r="CQ14" s="1"/>
  <c r="AP10"/>
  <c r="CP21"/>
  <c r="BW21"/>
  <c r="CU21"/>
  <c r="CU37"/>
  <c r="AP53"/>
  <c r="R53"/>
  <c r="C37" i="24"/>
  <c r="CG78" i="17"/>
  <c r="CG94"/>
  <c r="CH94" s="1"/>
  <c r="AB110"/>
  <c r="AC110" s="1"/>
  <c r="O107" i="24" s="1"/>
  <c r="AU158" i="17"/>
  <c r="AV158" s="1"/>
  <c r="AU174"/>
  <c r="CU159"/>
  <c r="CV159" s="1"/>
  <c r="DB159" s="1"/>
  <c r="X156" i="24" s="1"/>
  <c r="R159" i="17"/>
  <c r="CP175"/>
  <c r="DW175"/>
  <c r="AK15"/>
  <c r="AL15" s="1"/>
  <c r="AQ15" s="1"/>
  <c r="CU15"/>
  <c r="CG68"/>
  <c r="CH68" s="1"/>
  <c r="AB100"/>
  <c r="CG180"/>
  <c r="AK137"/>
  <c r="CP137"/>
  <c r="BW169"/>
  <c r="CU169"/>
  <c r="CV169" s="1"/>
  <c r="DB169" s="1"/>
  <c r="R185"/>
  <c r="AG200"/>
  <c r="AL200" s="1"/>
  <c r="AR200"/>
  <c r="AU200"/>
  <c r="AP200"/>
  <c r="AQ200" s="1"/>
  <c r="AW200" s="1"/>
  <c r="R197" i="24" s="1"/>
  <c r="DF200" i="17"/>
  <c r="DG200"/>
  <c r="W200"/>
  <c r="X200" s="1"/>
  <c r="AD200" s="1"/>
  <c r="AB200"/>
  <c r="AC200" s="1"/>
  <c r="W17"/>
  <c r="DN17"/>
  <c r="DO17"/>
  <c r="N17"/>
  <c r="Y17"/>
  <c r="Z17" s="1"/>
  <c r="CU17"/>
  <c r="AB135"/>
  <c r="W135"/>
  <c r="X135" s="1"/>
  <c r="AD135" s="1"/>
  <c r="CL135"/>
  <c r="CW135"/>
  <c r="AR135"/>
  <c r="AP167"/>
  <c r="AQ167" s="1"/>
  <c r="AW167" s="1"/>
  <c r="R164" i="24" s="1"/>
  <c r="AU167" i="17"/>
  <c r="AV167" s="1"/>
  <c r="Q164" i="24" s="1"/>
  <c r="CU167" i="17"/>
  <c r="CV167" s="1"/>
  <c r="DB167" s="1"/>
  <c r="X164" i="24" s="1"/>
  <c r="CZ167" i="17"/>
  <c r="CB183"/>
  <c r="CC183" s="1"/>
  <c r="CI183" s="1"/>
  <c r="CG183"/>
  <c r="CH183" s="1"/>
  <c r="U180" i="24" s="1"/>
  <c r="AR183" i="17"/>
  <c r="AG183"/>
  <c r="W183"/>
  <c r="X183" s="1"/>
  <c r="AD183" s="1"/>
  <c r="AB183"/>
  <c r="AC183" s="1"/>
  <c r="O180" i="24" s="1"/>
  <c r="DF183" i="17"/>
  <c r="DG183"/>
  <c r="BS191"/>
  <c r="CD191"/>
  <c r="R191"/>
  <c r="DF191"/>
  <c r="DG191"/>
  <c r="CL191"/>
  <c r="CQ191" s="1"/>
  <c r="CW191"/>
  <c r="W129"/>
  <c r="X129" s="1"/>
  <c r="AD129" s="1"/>
  <c r="AB129"/>
  <c r="AC129" s="1"/>
  <c r="O126" i="24" s="1"/>
  <c r="CU129" i="17"/>
  <c r="CV129" s="1"/>
  <c r="DB129" s="1"/>
  <c r="X126" i="24" s="1"/>
  <c r="CZ129" i="17"/>
  <c r="DF129"/>
  <c r="DG129"/>
  <c r="AP129"/>
  <c r="AQ129" s="1"/>
  <c r="AW129" s="1"/>
  <c r="AU129"/>
  <c r="AV129" s="1"/>
  <c r="CD145"/>
  <c r="BS145"/>
  <c r="Y145"/>
  <c r="N145"/>
  <c r="CU161"/>
  <c r="CV161" s="1"/>
  <c r="DB161" s="1"/>
  <c r="X158" i="24" s="1"/>
  <c r="CZ161" i="17"/>
  <c r="DA161" s="1"/>
  <c r="DN161"/>
  <c r="DO161"/>
  <c r="AU161"/>
  <c r="AP161"/>
  <c r="AQ161" s="1"/>
  <c r="AW161" s="1"/>
  <c r="R158" i="24" s="1"/>
  <c r="W177" i="17"/>
  <c r="X177" s="1"/>
  <c r="AD177" s="1"/>
  <c r="AB177"/>
  <c r="CW177"/>
  <c r="CL177"/>
  <c r="CQ177" s="1"/>
  <c r="DN177"/>
  <c r="DO177"/>
  <c r="BS177"/>
  <c r="CD177"/>
  <c r="AG177"/>
  <c r="AR177"/>
  <c r="DV190"/>
  <c r="DW190"/>
  <c r="AP190"/>
  <c r="AQ190" s="1"/>
  <c r="AW190" s="1"/>
  <c r="R187" i="24" s="1"/>
  <c r="AU190" i="17"/>
  <c r="Y190"/>
  <c r="N190"/>
  <c r="DF206"/>
  <c r="DG206"/>
  <c r="BS206"/>
  <c r="CD206"/>
  <c r="DN193"/>
  <c r="DO193"/>
  <c r="BS193"/>
  <c r="CD193"/>
  <c r="AR26"/>
  <c r="AS26" s="1"/>
  <c r="AG26"/>
  <c r="BS26"/>
  <c r="CD26"/>
  <c r="CE26" s="1"/>
  <c r="DN26"/>
  <c r="DO26"/>
  <c r="Y26"/>
  <c r="Z26" s="1"/>
  <c r="N26"/>
  <c r="CW42"/>
  <c r="CX42" s="1"/>
  <c r="CL42"/>
  <c r="CD42"/>
  <c r="CE42" s="1"/>
  <c r="BS42"/>
  <c r="CW58"/>
  <c r="CL58"/>
  <c r="CQ58" s="1"/>
  <c r="DF58"/>
  <c r="DG58"/>
  <c r="Y74"/>
  <c r="N74"/>
  <c r="CL90"/>
  <c r="CW90"/>
  <c r="AU90"/>
  <c r="AV90" s="1"/>
  <c r="Q87" i="24" s="1"/>
  <c r="AP90" i="17"/>
  <c r="AQ90" s="1"/>
  <c r="AW90" s="1"/>
  <c r="R87" i="24" s="1"/>
  <c r="Y106" i="17"/>
  <c r="N106"/>
  <c r="AR106"/>
  <c r="AG106"/>
  <c r="DF122"/>
  <c r="DG122"/>
  <c r="CP122"/>
  <c r="CZ138"/>
  <c r="CU138"/>
  <c r="CV138" s="1"/>
  <c r="DB138" s="1"/>
  <c r="X135" i="24" s="1"/>
  <c r="AR138" i="17"/>
  <c r="AG138"/>
  <c r="CD154"/>
  <c r="BS154"/>
  <c r="Y170"/>
  <c r="N170"/>
  <c r="S170" s="1"/>
  <c r="CZ170"/>
  <c r="CU170"/>
  <c r="CV170" s="1"/>
  <c r="DB170" s="1"/>
  <c r="X167" i="24" s="1"/>
  <c r="AU186" i="17"/>
  <c r="AV186" s="1"/>
  <c r="Q183" i="24" s="1"/>
  <c r="AP186" i="17"/>
  <c r="AQ186" s="1"/>
  <c r="AW186" s="1"/>
  <c r="R183" i="24" s="1"/>
  <c r="AG186" i="17"/>
  <c r="AR186"/>
  <c r="CD186"/>
  <c r="BS186"/>
  <c r="DF16"/>
  <c r="DG16"/>
  <c r="DV16"/>
  <c r="DW16"/>
  <c r="AP48"/>
  <c r="BS48"/>
  <c r="CD48"/>
  <c r="CE48" s="1"/>
  <c r="DV64"/>
  <c r="DW64"/>
  <c r="CW64"/>
  <c r="CL64"/>
  <c r="DN80"/>
  <c r="DO80"/>
  <c r="Y96"/>
  <c r="N96"/>
  <c r="DF96"/>
  <c r="DG96"/>
  <c r="CD96"/>
  <c r="BS96"/>
  <c r="AR96"/>
  <c r="AG96"/>
  <c r="AL96" s="1"/>
  <c r="CD112"/>
  <c r="BS112"/>
  <c r="DN112"/>
  <c r="DO112"/>
  <c r="AU112"/>
  <c r="AP112"/>
  <c r="AQ112" s="1"/>
  <c r="AW112" s="1"/>
  <c r="AU144"/>
  <c r="AV144" s="1"/>
  <c r="AP144"/>
  <c r="AQ144" s="1"/>
  <c r="AW144" s="1"/>
  <c r="R141" i="24" s="1"/>
  <c r="CL144" i="17"/>
  <c r="CW144"/>
  <c r="CZ160"/>
  <c r="DA160" s="1"/>
  <c r="CU160"/>
  <c r="CV160" s="1"/>
  <c r="DB160" s="1"/>
  <c r="DN160"/>
  <c r="DO160"/>
  <c r="AU160"/>
  <c r="AV160" s="1"/>
  <c r="Q157" i="24" s="1"/>
  <c r="AP160" i="17"/>
  <c r="AQ160" s="1"/>
  <c r="AW160" s="1"/>
  <c r="R157" i="24" s="1"/>
  <c r="DV176" i="17"/>
  <c r="DW176"/>
  <c r="Y176"/>
  <c r="N176"/>
  <c r="S176" s="1"/>
  <c r="AR176"/>
  <c r="AP33"/>
  <c r="AR33"/>
  <c r="AS33" s="1"/>
  <c r="AG33"/>
  <c r="AL33" s="1"/>
  <c r="CD33"/>
  <c r="CE33" s="1"/>
  <c r="BS33"/>
  <c r="CU33"/>
  <c r="DN49"/>
  <c r="DO49"/>
  <c r="DV49"/>
  <c r="DW49"/>
  <c r="CB49"/>
  <c r="DF49"/>
  <c r="DG49"/>
  <c r="CW65"/>
  <c r="CL65"/>
  <c r="CQ65" s="1"/>
  <c r="DV65"/>
  <c r="DW65"/>
  <c r="CW81"/>
  <c r="DV97"/>
  <c r="DW97"/>
  <c r="AG97"/>
  <c r="AR97"/>
  <c r="DR97"/>
  <c r="DP97"/>
  <c r="DQ97"/>
  <c r="CB97"/>
  <c r="CC97" s="1"/>
  <c r="CI97" s="1"/>
  <c r="V94" i="24" s="1"/>
  <c r="CG97" i="17"/>
  <c r="DV113"/>
  <c r="DW113"/>
  <c r="CD113"/>
  <c r="BS113"/>
  <c r="CL113"/>
  <c r="CW113"/>
  <c r="AR113"/>
  <c r="AG113"/>
  <c r="DV188"/>
  <c r="DW188"/>
  <c r="W188"/>
  <c r="X188" s="1"/>
  <c r="AD188" s="1"/>
  <c r="AB188"/>
  <c r="BS188"/>
  <c r="CD188"/>
  <c r="DV204"/>
  <c r="DW204"/>
  <c r="DF11"/>
  <c r="DG11"/>
  <c r="CZ139"/>
  <c r="DA139" s="1"/>
  <c r="W136" i="24" s="1"/>
  <c r="CU139" i="17"/>
  <c r="CV139" s="1"/>
  <c r="DB139" s="1"/>
  <c r="X136" i="24" s="1"/>
  <c r="DV139" i="17"/>
  <c r="DW139"/>
  <c r="N139"/>
  <c r="Y139"/>
  <c r="DF155"/>
  <c r="DG155"/>
  <c r="DN155"/>
  <c r="DO155"/>
  <c r="CW155"/>
  <c r="CL155"/>
  <c r="CQ155" s="1"/>
  <c r="DV155"/>
  <c r="DW155"/>
  <c r="AR155"/>
  <c r="AG155"/>
  <c r="DV171"/>
  <c r="DW171"/>
  <c r="CD133"/>
  <c r="BS133"/>
  <c r="DF133"/>
  <c r="DG133"/>
  <c r="CW133"/>
  <c r="Y149"/>
  <c r="N149"/>
  <c r="AG165"/>
  <c r="AR165"/>
  <c r="CD165"/>
  <c r="N181"/>
  <c r="Y181"/>
  <c r="AG181"/>
  <c r="AR181"/>
  <c r="BS181"/>
  <c r="BX181" s="1"/>
  <c r="CD181"/>
  <c r="DV194"/>
  <c r="DW194"/>
  <c r="BS194"/>
  <c r="BX194" s="1"/>
  <c r="CD194"/>
  <c r="CL197"/>
  <c r="CW197"/>
  <c r="DV197"/>
  <c r="DW197"/>
  <c r="N30"/>
  <c r="Y30"/>
  <c r="Z30" s="1"/>
  <c r="DN46"/>
  <c r="DO46"/>
  <c r="Y46"/>
  <c r="Z46" s="1"/>
  <c r="DV62"/>
  <c r="DW62"/>
  <c r="AU62"/>
  <c r="AP62"/>
  <c r="AQ62" s="1"/>
  <c r="AW62" s="1"/>
  <c r="R59" i="24" s="1"/>
  <c r="CD78" i="17"/>
  <c r="DN94"/>
  <c r="DO94"/>
  <c r="CL94"/>
  <c r="CW94"/>
  <c r="DV110"/>
  <c r="DW110"/>
  <c r="DN110"/>
  <c r="DO110"/>
  <c r="Y110"/>
  <c r="N110"/>
  <c r="CD126"/>
  <c r="BS126"/>
  <c r="AR142"/>
  <c r="AG142"/>
  <c r="BS158"/>
  <c r="CD158"/>
  <c r="AG174"/>
  <c r="AL174" s="1"/>
  <c r="AR174"/>
  <c r="AR9"/>
  <c r="AS9" s="1"/>
  <c r="AG9"/>
  <c r="AL9" s="1"/>
  <c r="CL36"/>
  <c r="CW36"/>
  <c r="CX36" s="1"/>
  <c r="CD52"/>
  <c r="CE52" s="1"/>
  <c r="DF52"/>
  <c r="DG52"/>
  <c r="BS68"/>
  <c r="CD68"/>
  <c r="DV68"/>
  <c r="DW68"/>
  <c r="DV84"/>
  <c r="DW84"/>
  <c r="AG84"/>
  <c r="AR84"/>
  <c r="CD100"/>
  <c r="BS100"/>
  <c r="BX100" s="1"/>
  <c r="DV100"/>
  <c r="DW100"/>
  <c r="AU116"/>
  <c r="AP116"/>
  <c r="AQ116" s="1"/>
  <c r="AW116" s="1"/>
  <c r="DV116"/>
  <c r="DW116"/>
  <c r="DN148"/>
  <c r="DO148"/>
  <c r="DF148"/>
  <c r="DG148"/>
  <c r="DV164"/>
  <c r="DW164"/>
  <c r="Y164"/>
  <c r="N164"/>
  <c r="DV180"/>
  <c r="DW180"/>
  <c r="DF180"/>
  <c r="DG180"/>
  <c r="CL180"/>
  <c r="CW180"/>
  <c r="CD14"/>
  <c r="CE14" s="1"/>
  <c r="BS14"/>
  <c r="CU10"/>
  <c r="Y10"/>
  <c r="Z10" s="1"/>
  <c r="N10"/>
  <c r="N21"/>
  <c r="S21" s="1"/>
  <c r="Y21"/>
  <c r="Z21" s="1"/>
  <c r="DV21"/>
  <c r="DW21"/>
  <c r="DN21"/>
  <c r="DO21"/>
  <c r="BS37"/>
  <c r="CD37"/>
  <c r="CE37" s="1"/>
  <c r="DV37"/>
  <c r="DW37"/>
  <c r="CW37"/>
  <c r="CX37" s="1"/>
  <c r="CL37"/>
  <c r="CQ37" s="1"/>
  <c r="DF53"/>
  <c r="DG53"/>
  <c r="CD192"/>
  <c r="BS192"/>
  <c r="BX192" s="1"/>
  <c r="AB143"/>
  <c r="AC143" s="1"/>
  <c r="O140" i="24" s="1"/>
  <c r="W143" i="17"/>
  <c r="X143" s="1"/>
  <c r="AD143" s="1"/>
  <c r="AU159"/>
  <c r="AP159"/>
  <c r="AQ159" s="1"/>
  <c r="AW159" s="1"/>
  <c r="Y159"/>
  <c r="N159"/>
  <c r="CG159"/>
  <c r="CB159"/>
  <c r="CC159" s="1"/>
  <c r="CI159" s="1"/>
  <c r="V156" i="24" s="1"/>
  <c r="DV159" i="17"/>
  <c r="DW159"/>
  <c r="CD175"/>
  <c r="BS175"/>
  <c r="DF15"/>
  <c r="DG15"/>
  <c r="CW137"/>
  <c r="AR153"/>
  <c r="AG153"/>
  <c r="N153"/>
  <c r="Y153"/>
  <c r="DV169"/>
  <c r="DW169"/>
  <c r="AU169"/>
  <c r="AP169"/>
  <c r="AQ169" s="1"/>
  <c r="AW169" s="1"/>
  <c r="CG169"/>
  <c r="CH169" s="1"/>
  <c r="CB169"/>
  <c r="CC169" s="1"/>
  <c r="CI169" s="1"/>
  <c r="V166" i="24" s="1"/>
  <c r="DF185" i="17"/>
  <c r="DG185"/>
  <c r="N198"/>
  <c r="S198" s="1"/>
  <c r="Y198"/>
  <c r="CG198"/>
  <c r="CB198"/>
  <c r="CC198" s="1"/>
  <c r="CI198" s="1"/>
  <c r="Y201"/>
  <c r="N201"/>
  <c r="DF201"/>
  <c r="DG201"/>
  <c r="CU34"/>
  <c r="DV34"/>
  <c r="DW34"/>
  <c r="Y34"/>
  <c r="Z34" s="1"/>
  <c r="N34"/>
  <c r="S34" s="1"/>
  <c r="AR34"/>
  <c r="AS34" s="1"/>
  <c r="AG34"/>
  <c r="W34"/>
  <c r="BS50"/>
  <c r="BX50" s="1"/>
  <c r="CD50"/>
  <c r="CE50" s="1"/>
  <c r="CU50"/>
  <c r="CB50"/>
  <c r="CL66"/>
  <c r="CW66"/>
  <c r="AB66"/>
  <c r="W66"/>
  <c r="X66" s="1"/>
  <c r="AD66" s="1"/>
  <c r="BS82"/>
  <c r="BX82" s="1"/>
  <c r="CD82"/>
  <c r="DF82"/>
  <c r="DG82"/>
  <c r="DV82"/>
  <c r="DW82"/>
  <c r="Y98"/>
  <c r="N98"/>
  <c r="DN98"/>
  <c r="DO98"/>
  <c r="AP98"/>
  <c r="AQ98" s="1"/>
  <c r="AW98" s="1"/>
  <c r="R95" i="24" s="1"/>
  <c r="AU98" i="17"/>
  <c r="N114"/>
  <c r="S114" s="1"/>
  <c r="Y114"/>
  <c r="AG114"/>
  <c r="AR114"/>
  <c r="DN114"/>
  <c r="DO114"/>
  <c r="DF114"/>
  <c r="DG114"/>
  <c r="DV130"/>
  <c r="DW130"/>
  <c r="Y130"/>
  <c r="N130"/>
  <c r="S130" s="1"/>
  <c r="CL130"/>
  <c r="CW130"/>
  <c r="W74"/>
  <c r="X74" s="1"/>
  <c r="AD74" s="1"/>
  <c r="CP90"/>
  <c r="R90"/>
  <c r="AK106"/>
  <c r="BW122"/>
  <c r="CU122"/>
  <c r="CV122" s="1"/>
  <c r="DB122" s="1"/>
  <c r="X119" i="24" s="1"/>
  <c r="AK122" i="17"/>
  <c r="R16"/>
  <c r="AK48"/>
  <c r="AK64"/>
  <c r="R80"/>
  <c r="AP80"/>
  <c r="AQ80" s="1"/>
  <c r="AW80" s="1"/>
  <c r="R77" i="24" s="1"/>
  <c r="CP80" i="17"/>
  <c r="CB96"/>
  <c r="CC96" s="1"/>
  <c r="CI96" s="1"/>
  <c r="V93" i="24" s="1"/>
  <c r="R160" i="17"/>
  <c r="CU49"/>
  <c r="AK81"/>
  <c r="DO97"/>
  <c r="CG58"/>
  <c r="CH58" s="1"/>
  <c r="U55" i="24" s="1"/>
  <c r="AB74" i="17"/>
  <c r="AC74" s="1"/>
  <c r="CG122"/>
  <c r="AU80"/>
  <c r="AV80" s="1"/>
  <c r="Q77" i="24" s="1"/>
  <c r="AU96" i="17"/>
  <c r="AV96" s="1"/>
  <c r="CG128"/>
  <c r="CG176"/>
  <c r="CB133"/>
  <c r="CC133" s="1"/>
  <c r="CI133" s="1"/>
  <c r="DV30"/>
  <c r="AK46"/>
  <c r="W62"/>
  <c r="X62" s="1"/>
  <c r="AD62" s="1"/>
  <c r="BW142"/>
  <c r="AG20"/>
  <c r="CU52"/>
  <c r="AP84"/>
  <c r="AQ84" s="1"/>
  <c r="AW84" s="1"/>
  <c r="R81" i="24" s="1"/>
  <c r="CU14" i="17"/>
  <c r="BW10"/>
  <c r="CB21"/>
  <c r="CP53"/>
  <c r="R192"/>
  <c r="AB62"/>
  <c r="AC62" s="1"/>
  <c r="AU78"/>
  <c r="AV78" s="1"/>
  <c r="Q75" i="24" s="1"/>
  <c r="AU94" i="17"/>
  <c r="AV94" s="1"/>
  <c r="Q91" i="24" s="1"/>
  <c r="R143" i="17"/>
  <c r="BW175"/>
  <c r="AB148"/>
  <c r="AC148" s="1"/>
  <c r="O145" i="24" s="1"/>
  <c r="AB164" i="17"/>
  <c r="AC164" s="1"/>
  <c r="O161" i="24" s="1"/>
  <c r="AB180" i="17"/>
  <c r="AC180" s="1"/>
  <c r="AU180"/>
  <c r="BW137"/>
  <c r="CP50"/>
  <c r="AK82"/>
  <c r="CB98"/>
  <c r="CC98" s="1"/>
  <c r="CI98" s="1"/>
  <c r="V95" i="24" s="1"/>
  <c r="AK114" i="17"/>
  <c r="DV200"/>
  <c r="DW200"/>
  <c r="CB135"/>
  <c r="CC135" s="1"/>
  <c r="CI135" s="1"/>
  <c r="CG135"/>
  <c r="CH135" s="1"/>
  <c r="U132" i="24" s="1"/>
  <c r="BS135" i="17"/>
  <c r="BX135" s="1"/>
  <c r="CD135"/>
  <c r="DF135"/>
  <c r="DG135"/>
  <c r="AP151"/>
  <c r="AQ151" s="1"/>
  <c r="AW151" s="1"/>
  <c r="R148" i="24" s="1"/>
  <c r="AU151" i="17"/>
  <c r="W151"/>
  <c r="X151" s="1"/>
  <c r="AD151" s="1"/>
  <c r="AB151"/>
  <c r="AC151" s="1"/>
  <c r="O148" i="24" s="1"/>
  <c r="AR151" i="17"/>
  <c r="AG151"/>
  <c r="AL151" s="1"/>
  <c r="Y151"/>
  <c r="N151"/>
  <c r="S151" s="1"/>
  <c r="BS151"/>
  <c r="CD151"/>
  <c r="AR167"/>
  <c r="AG167"/>
  <c r="DV167"/>
  <c r="DW167"/>
  <c r="BS183"/>
  <c r="CD183"/>
  <c r="AP191"/>
  <c r="AQ191" s="1"/>
  <c r="AW191" s="1"/>
  <c r="AU191"/>
  <c r="AB191"/>
  <c r="W191"/>
  <c r="X191" s="1"/>
  <c r="AD191" s="1"/>
  <c r="CL129"/>
  <c r="CW129"/>
  <c r="DN145"/>
  <c r="DO145"/>
  <c r="DV145"/>
  <c r="DW145"/>
  <c r="AP145"/>
  <c r="AQ145" s="1"/>
  <c r="AW145" s="1"/>
  <c r="AU145"/>
  <c r="AV145" s="1"/>
  <c r="Q142" i="24" s="1"/>
  <c r="DF161" i="17"/>
  <c r="DG161"/>
  <c r="DV161"/>
  <c r="DW161"/>
  <c r="BS161"/>
  <c r="BX161" s="1"/>
  <c r="CD161"/>
  <c r="N177"/>
  <c r="Y177"/>
  <c r="CU177"/>
  <c r="CV177" s="1"/>
  <c r="DB177" s="1"/>
  <c r="X174" i="24" s="1"/>
  <c r="CZ177" i="17"/>
  <c r="DN190"/>
  <c r="DO190"/>
  <c r="CU206"/>
  <c r="CV206" s="1"/>
  <c r="DB206" s="1"/>
  <c r="X203" i="24" s="1"/>
  <c r="CZ206" i="17"/>
  <c r="DA206" s="1"/>
  <c r="CW206"/>
  <c r="CL206"/>
  <c r="DN206"/>
  <c r="DO206"/>
  <c r="W206"/>
  <c r="X206" s="1"/>
  <c r="AD206" s="1"/>
  <c r="AB206"/>
  <c r="AC206" s="1"/>
  <c r="O203" i="24" s="1"/>
  <c r="N206" i="17"/>
  <c r="Y206"/>
  <c r="AG193"/>
  <c r="AR193"/>
  <c r="AU193"/>
  <c r="AV193" s="1"/>
  <c r="Q190" i="24" s="1"/>
  <c r="AP193" i="17"/>
  <c r="AQ193" s="1"/>
  <c r="AW193" s="1"/>
  <c r="R190" i="24" s="1"/>
  <c r="DV26" i="17"/>
  <c r="DW26"/>
  <c r="DN42"/>
  <c r="DO42"/>
  <c r="DV42"/>
  <c r="DW42"/>
  <c r="AR58"/>
  <c r="DN74"/>
  <c r="DO74"/>
  <c r="CD74"/>
  <c r="BS74"/>
  <c r="BX74" s="1"/>
  <c r="CZ74"/>
  <c r="DA74" s="1"/>
  <c r="CU74"/>
  <c r="CV74" s="1"/>
  <c r="DB74" s="1"/>
  <c r="X71" i="24" s="1"/>
  <c r="CD90" i="17"/>
  <c r="BS90"/>
  <c r="DN90"/>
  <c r="DO90"/>
  <c r="DV106"/>
  <c r="DW106"/>
  <c r="DN106"/>
  <c r="DO106"/>
  <c r="CG106"/>
  <c r="CH106" s="1"/>
  <c r="U103" i="24" s="1"/>
  <c r="CB106" i="17"/>
  <c r="CC106" s="1"/>
  <c r="CI106" s="1"/>
  <c r="AR122"/>
  <c r="AG122"/>
  <c r="DN122"/>
  <c r="DO122"/>
  <c r="CL122"/>
  <c r="CW122"/>
  <c r="BS122"/>
  <c r="CD122"/>
  <c r="AU138"/>
  <c r="AP138"/>
  <c r="AQ138" s="1"/>
  <c r="AW138" s="1"/>
  <c r="Y138"/>
  <c r="N138"/>
  <c r="DF154"/>
  <c r="DG154"/>
  <c r="AB154"/>
  <c r="AC154" s="1"/>
  <c r="W154"/>
  <c r="X154" s="1"/>
  <c r="AD154" s="1"/>
  <c r="AR154"/>
  <c r="AU170"/>
  <c r="AP170"/>
  <c r="AQ170" s="1"/>
  <c r="AW170" s="1"/>
  <c r="R167" i="24" s="1"/>
  <c r="CL170" i="17"/>
  <c r="CQ170" s="1"/>
  <c r="CW170"/>
  <c r="Y186"/>
  <c r="N186"/>
  <c r="DN16"/>
  <c r="DO16"/>
  <c r="DF32"/>
  <c r="DG32"/>
  <c r="N32"/>
  <c r="Y32"/>
  <c r="Z32" s="1"/>
  <c r="DN32"/>
  <c r="DO32"/>
  <c r="DF48"/>
  <c r="DG48"/>
  <c r="CL48"/>
  <c r="CQ48" s="1"/>
  <c r="CV48" s="1"/>
  <c r="CW48"/>
  <c r="CX48" s="1"/>
  <c r="DF64"/>
  <c r="DG64"/>
  <c r="BS64"/>
  <c r="CD64"/>
  <c r="CW80"/>
  <c r="CL80"/>
  <c r="DF80"/>
  <c r="DG80"/>
  <c r="CL96"/>
  <c r="CQ96" s="1"/>
  <c r="CW96"/>
  <c r="CW112"/>
  <c r="CL112"/>
  <c r="AG112"/>
  <c r="AR112"/>
  <c r="CW128"/>
  <c r="CL128"/>
  <c r="DV128"/>
  <c r="DW128"/>
  <c r="DN128"/>
  <c r="DO128"/>
  <c r="DF144"/>
  <c r="DG144"/>
  <c r="N144"/>
  <c r="Y144"/>
  <c r="DV160"/>
  <c r="DW160"/>
  <c r="CD176"/>
  <c r="BS176"/>
  <c r="DN176"/>
  <c r="DO176"/>
  <c r="DN33"/>
  <c r="DO33"/>
  <c r="DF33"/>
  <c r="DG33"/>
  <c r="W33"/>
  <c r="AG49"/>
  <c r="AR49"/>
  <c r="AS49" s="1"/>
  <c r="AP49"/>
  <c r="CL49"/>
  <c r="CW49"/>
  <c r="CX49" s="1"/>
  <c r="AR65"/>
  <c r="AG65"/>
  <c r="AP65"/>
  <c r="AQ65" s="1"/>
  <c r="AW65" s="1"/>
  <c r="R62" i="24" s="1"/>
  <c r="AU65" i="17"/>
  <c r="AV65" s="1"/>
  <c r="Q62" i="24" s="1"/>
  <c r="N65" i="17"/>
  <c r="Y65"/>
  <c r="DF81"/>
  <c r="DG81"/>
  <c r="DV81"/>
  <c r="DW81"/>
  <c r="DF97"/>
  <c r="DG97"/>
  <c r="W97"/>
  <c r="X97" s="1"/>
  <c r="AD97" s="1"/>
  <c r="AB97"/>
  <c r="CD97"/>
  <c r="W113"/>
  <c r="X113" s="1"/>
  <c r="AD113" s="1"/>
  <c r="AB113"/>
  <c r="AC113" s="1"/>
  <c r="O110" i="24" s="1"/>
  <c r="CB113" i="17"/>
  <c r="CC113" s="1"/>
  <c r="CG113"/>
  <c r="Y113"/>
  <c r="N113"/>
  <c r="CL188"/>
  <c r="CQ188" s="1"/>
  <c r="CW188"/>
  <c r="AR188"/>
  <c r="AK188"/>
  <c r="AG188"/>
  <c r="AP204"/>
  <c r="AQ204" s="1"/>
  <c r="AW204" s="1"/>
  <c r="R201" i="24" s="1"/>
  <c r="AU204" i="17"/>
  <c r="AV204" s="1"/>
  <c r="Q201" i="24" s="1"/>
  <c r="AB204" i="17"/>
  <c r="AC204" s="1"/>
  <c r="O201" i="24" s="1"/>
  <c r="W204" i="17"/>
  <c r="X204" s="1"/>
  <c r="AD204" s="1"/>
  <c r="CL11"/>
  <c r="CQ11" s="1"/>
  <c r="CW11"/>
  <c r="CX11" s="1"/>
  <c r="AG11"/>
  <c r="AR11"/>
  <c r="AS11" s="1"/>
  <c r="CL139"/>
  <c r="CW139"/>
  <c r="DN139"/>
  <c r="DO139"/>
  <c r="DF139"/>
  <c r="DG139"/>
  <c r="AR171"/>
  <c r="AG171"/>
  <c r="CZ171"/>
  <c r="DA171" s="1"/>
  <c r="CU171"/>
  <c r="CV171" s="1"/>
  <c r="DB171" s="1"/>
  <c r="X168" i="24" s="1"/>
  <c r="AB171" i="17"/>
  <c r="AC171" s="1"/>
  <c r="W171"/>
  <c r="X171" s="1"/>
  <c r="AD171" s="1"/>
  <c r="CW171"/>
  <c r="CL171"/>
  <c r="CQ171" s="1"/>
  <c r="CZ133"/>
  <c r="DA133" s="1"/>
  <c r="W130" i="24" s="1"/>
  <c r="CU133" i="17"/>
  <c r="CV133" s="1"/>
  <c r="DB133" s="1"/>
  <c r="X130" i="24" s="1"/>
  <c r="DN149" i="17"/>
  <c r="DO149"/>
  <c r="DV165"/>
  <c r="DW165"/>
  <c r="AB165"/>
  <c r="AC165" s="1"/>
  <c r="W165"/>
  <c r="X165" s="1"/>
  <c r="AD165" s="1"/>
  <c r="DF165"/>
  <c r="DG165"/>
  <c r="AU165"/>
  <c r="AP165"/>
  <c r="AQ165" s="1"/>
  <c r="AW165" s="1"/>
  <c r="R162" i="24" s="1"/>
  <c r="DN181" i="17"/>
  <c r="DO181"/>
  <c r="CP194"/>
  <c r="CG194"/>
  <c r="CH194" s="1"/>
  <c r="U191" i="24" s="1"/>
  <c r="CB194" i="17"/>
  <c r="CC194" s="1"/>
  <c r="CI194" s="1"/>
  <c r="DN197"/>
  <c r="DO197"/>
  <c r="DF197"/>
  <c r="DG197"/>
  <c r="BS30"/>
  <c r="DN30"/>
  <c r="DO30"/>
  <c r="DF30"/>
  <c r="DG30"/>
  <c r="DF46"/>
  <c r="DG46"/>
  <c r="Y62"/>
  <c r="N62"/>
  <c r="S62" s="1"/>
  <c r="DF62"/>
  <c r="DG62"/>
  <c r="AR62"/>
  <c r="AR78"/>
  <c r="AG78"/>
  <c r="DF78"/>
  <c r="DG78"/>
  <c r="AB94"/>
  <c r="W94"/>
  <c r="X94" s="1"/>
  <c r="AD94" s="1"/>
  <c r="N94"/>
  <c r="Y94"/>
  <c r="CG110"/>
  <c r="CB110"/>
  <c r="CC110" s="1"/>
  <c r="CI110" s="1"/>
  <c r="DF126"/>
  <c r="DG126"/>
  <c r="CD142"/>
  <c r="BS142"/>
  <c r="DF142"/>
  <c r="DG142"/>
  <c r="DV142"/>
  <c r="DW142"/>
  <c r="AG158"/>
  <c r="AL158" s="1"/>
  <c r="AR158"/>
  <c r="DN158"/>
  <c r="DO158"/>
  <c r="N174"/>
  <c r="S174" s="1"/>
  <c r="Y174"/>
  <c r="AB174"/>
  <c r="W174"/>
  <c r="X174" s="1"/>
  <c r="AD174" s="1"/>
  <c r="W9"/>
  <c r="DV9"/>
  <c r="DW9"/>
  <c r="N9"/>
  <c r="Y9"/>
  <c r="Z9" s="1"/>
  <c r="DF9"/>
  <c r="DG9"/>
  <c r="CW20"/>
  <c r="CX20" s="1"/>
  <c r="CL20"/>
  <c r="CQ20" s="1"/>
  <c r="DN20"/>
  <c r="DO20"/>
  <c r="DF20"/>
  <c r="DG20"/>
  <c r="DV36"/>
  <c r="DW36"/>
  <c r="DF36"/>
  <c r="DG36"/>
  <c r="DF68"/>
  <c r="DG68"/>
  <c r="CW68"/>
  <c r="CL68"/>
  <c r="CZ84"/>
  <c r="DA84" s="1"/>
  <c r="CU84"/>
  <c r="CV84" s="1"/>
  <c r="DB84" s="1"/>
  <c r="X81" i="24" s="1"/>
  <c r="DN84" i="17"/>
  <c r="DO84"/>
  <c r="BS84"/>
  <c r="CD84"/>
  <c r="CW100"/>
  <c r="CL100"/>
  <c r="CQ100" s="1"/>
  <c r="DN100"/>
  <c r="DO100"/>
  <c r="DF100"/>
  <c r="DG100"/>
  <c r="DF116"/>
  <c r="DG116"/>
  <c r="AG116"/>
  <c r="AR116"/>
  <c r="DV132"/>
  <c r="DW132"/>
  <c r="Y132"/>
  <c r="N132"/>
  <c r="S132" s="1"/>
  <c r="AG148"/>
  <c r="AR148"/>
  <c r="CD148"/>
  <c r="CD164"/>
  <c r="BS164"/>
  <c r="BX164" s="1"/>
  <c r="CW164"/>
  <c r="CL164"/>
  <c r="AR164"/>
  <c r="AG164"/>
  <c r="BS180"/>
  <c r="CD180"/>
  <c r="DN14"/>
  <c r="DO14"/>
  <c r="N14"/>
  <c r="S14" s="1"/>
  <c r="Y14"/>
  <c r="Z14" s="1"/>
  <c r="CW14"/>
  <c r="CX14" s="1"/>
  <c r="DF10"/>
  <c r="DG10"/>
  <c r="AR21"/>
  <c r="AS21" s="1"/>
  <c r="AG21"/>
  <c r="AG37"/>
  <c r="AR37"/>
  <c r="AS37" s="1"/>
  <c r="Y37"/>
  <c r="Z37" s="1"/>
  <c r="N37"/>
  <c r="AR53"/>
  <c r="AS53" s="1"/>
  <c r="AG53"/>
  <c r="CD53"/>
  <c r="CE53" s="1"/>
  <c r="BS53"/>
  <c r="BX53" s="1"/>
  <c r="Y53"/>
  <c r="Z53" s="1"/>
  <c r="N53"/>
  <c r="CB192"/>
  <c r="CC192" s="1"/>
  <c r="CI192" s="1"/>
  <c r="V189" i="24" s="1"/>
  <c r="CG192" i="17"/>
  <c r="CH192" s="1"/>
  <c r="U189" i="24" s="1"/>
  <c r="CZ143" i="17"/>
  <c r="DA143" s="1"/>
  <c r="CU143"/>
  <c r="CV143" s="1"/>
  <c r="CW159"/>
  <c r="CL159"/>
  <c r="AG159"/>
  <c r="AR159"/>
  <c r="CZ175"/>
  <c r="CU175"/>
  <c r="CV175" s="1"/>
  <c r="DB175" s="1"/>
  <c r="CW15"/>
  <c r="CX15" s="1"/>
  <c r="CL15"/>
  <c r="DN15"/>
  <c r="DO15"/>
  <c r="Y15"/>
  <c r="Z15" s="1"/>
  <c r="N15"/>
  <c r="AR137"/>
  <c r="AG137"/>
  <c r="AL137" s="1"/>
  <c r="CZ137"/>
  <c r="DA137" s="1"/>
  <c r="CU137"/>
  <c r="CV137" s="1"/>
  <c r="DB137" s="1"/>
  <c r="X134" i="24" s="1"/>
  <c r="R153" i="17"/>
  <c r="BS153"/>
  <c r="CD153"/>
  <c r="AB153"/>
  <c r="W153"/>
  <c r="X153" s="1"/>
  <c r="AD153" s="1"/>
  <c r="BS169"/>
  <c r="CD169"/>
  <c r="BS185"/>
  <c r="BX185" s="1"/>
  <c r="CD185"/>
  <c r="DN198"/>
  <c r="DO198"/>
  <c r="AG146"/>
  <c r="AL146" s="1"/>
  <c r="AR146"/>
  <c r="CU200"/>
  <c r="CV200" s="1"/>
  <c r="DB200" s="1"/>
  <c r="X197" i="24" s="1"/>
  <c r="CP200" i="17"/>
  <c r="CP17"/>
  <c r="CP135"/>
  <c r="R135"/>
  <c r="CP167"/>
  <c r="AK167"/>
  <c r="BW167"/>
  <c r="R183"/>
  <c r="AK191"/>
  <c r="R129"/>
  <c r="CP129"/>
  <c r="BW145"/>
  <c r="CB161"/>
  <c r="CC161" s="1"/>
  <c r="CI161" s="1"/>
  <c r="AK190"/>
  <c r="CP206"/>
  <c r="R206"/>
  <c r="AP26"/>
  <c r="AK26"/>
  <c r="W26"/>
  <c r="CB26"/>
  <c r="R42"/>
  <c r="CP42"/>
  <c r="R58"/>
  <c r="CB90"/>
  <c r="CC90" s="1"/>
  <c r="CI90" s="1"/>
  <c r="V87" i="24" s="1"/>
  <c r="R106" i="17"/>
  <c r="R138"/>
  <c r="CB154"/>
  <c r="CC154" s="1"/>
  <c r="CI154" s="1"/>
  <c r="V151" i="24" s="1"/>
  <c r="R154" i="17"/>
  <c r="W170"/>
  <c r="X170" s="1"/>
  <c r="AD170" s="1"/>
  <c r="BW170"/>
  <c r="AK186"/>
  <c r="CU186"/>
  <c r="CV186" s="1"/>
  <c r="BW186"/>
  <c r="AP16"/>
  <c r="BS32"/>
  <c r="CB32"/>
  <c r="W32"/>
  <c r="BW48"/>
  <c r="CB48"/>
  <c r="R64"/>
  <c r="W80"/>
  <c r="X80" s="1"/>
  <c r="AD80" s="1"/>
  <c r="AK80"/>
  <c r="R96"/>
  <c r="AK112"/>
  <c r="W112"/>
  <c r="X112" s="1"/>
  <c r="AD112" s="1"/>
  <c r="CU128"/>
  <c r="CV128" s="1"/>
  <c r="CP144"/>
  <c r="R144"/>
  <c r="BW144"/>
  <c r="CB144"/>
  <c r="CC144" s="1"/>
  <c r="CI144" s="1"/>
  <c r="AK160"/>
  <c r="AG176"/>
  <c r="CB33"/>
  <c r="BW33"/>
  <c r="R49"/>
  <c r="CL81"/>
  <c r="CQ81" s="1"/>
  <c r="R81"/>
  <c r="CP97"/>
  <c r="CG90"/>
  <c r="CH90" s="1"/>
  <c r="U87" i="24" s="1"/>
  <c r="AU106" i="17"/>
  <c r="CG154"/>
  <c r="AP11"/>
  <c r="AK139"/>
  <c r="BW139"/>
  <c r="CP139"/>
  <c r="AP139"/>
  <c r="AQ139" s="1"/>
  <c r="AW139" s="1"/>
  <c r="CB171"/>
  <c r="CC171" s="1"/>
  <c r="CI171" s="1"/>
  <c r="V168" i="24" s="1"/>
  <c r="CZ80" i="17"/>
  <c r="CG96"/>
  <c r="CG160"/>
  <c r="CH160" s="1"/>
  <c r="U157" i="24" s="1"/>
  <c r="CU149" i="17"/>
  <c r="CV149" s="1"/>
  <c r="DB149" s="1"/>
  <c r="X146" i="24" s="1"/>
  <c r="AP149" i="17"/>
  <c r="AQ149" s="1"/>
  <c r="AW149" s="1"/>
  <c r="R146" i="24" s="1"/>
  <c r="BW165" i="17"/>
  <c r="BX165" s="1"/>
  <c r="CP165"/>
  <c r="R165"/>
  <c r="S165" s="1"/>
  <c r="CP181"/>
  <c r="R181"/>
  <c r="AP194"/>
  <c r="AQ194" s="1"/>
  <c r="AW194" s="1"/>
  <c r="R194"/>
  <c r="CP197"/>
  <c r="CW30"/>
  <c r="CX30" s="1"/>
  <c r="CB30"/>
  <c r="CU46"/>
  <c r="CV46" s="1"/>
  <c r="CB46"/>
  <c r="CC46" s="1"/>
  <c r="CU78"/>
  <c r="CV78" s="1"/>
  <c r="DB78" s="1"/>
  <c r="X75" i="24" s="1"/>
  <c r="CU94" i="17"/>
  <c r="CV94" s="1"/>
  <c r="DB94" s="1"/>
  <c r="X91" i="24" s="1"/>
  <c r="CP94" i="17"/>
  <c r="R94"/>
  <c r="R110"/>
  <c r="W126"/>
  <c r="X126" s="1"/>
  <c r="AD126" s="1"/>
  <c r="CU126"/>
  <c r="CV126" s="1"/>
  <c r="AK126"/>
  <c r="R126"/>
  <c r="CU142"/>
  <c r="CV142" s="1"/>
  <c r="DB142" s="1"/>
  <c r="X139" i="24" s="1"/>
  <c r="CB142" i="17"/>
  <c r="CC142" s="1"/>
  <c r="CI142" s="1"/>
  <c r="V139" i="24" s="1"/>
  <c r="CB158" i="17"/>
  <c r="CC158" s="1"/>
  <c r="CI158" s="1"/>
  <c r="V155" i="24" s="1"/>
  <c r="CP158" i="17"/>
  <c r="R158"/>
  <c r="CU174"/>
  <c r="CV174" s="1"/>
  <c r="AP20"/>
  <c r="CB20"/>
  <c r="CU36"/>
  <c r="R36"/>
  <c r="S36" s="1"/>
  <c r="W52"/>
  <c r="R52"/>
  <c r="AK52"/>
  <c r="CU68"/>
  <c r="CV68" s="1"/>
  <c r="CP68"/>
  <c r="CP84"/>
  <c r="R100"/>
  <c r="AK116"/>
  <c r="BW132"/>
  <c r="AK148"/>
  <c r="AK164"/>
  <c r="R164"/>
  <c r="CP180"/>
  <c r="BW180"/>
  <c r="CB14"/>
  <c r="AP14"/>
  <c r="AQ14" s="1"/>
  <c r="W14"/>
  <c r="R10"/>
  <c r="AK21"/>
  <c r="AK37"/>
  <c r="CP192"/>
  <c r="CG62"/>
  <c r="CZ94"/>
  <c r="DA94" s="1"/>
  <c r="AU110"/>
  <c r="AV110" s="1"/>
  <c r="Q107" i="24" s="1"/>
  <c r="AU126" i="17"/>
  <c r="CZ142"/>
  <c r="CG158"/>
  <c r="CH158" s="1"/>
  <c r="U155" i="24" s="1"/>
  <c r="CG174" i="17"/>
  <c r="CH174" s="1"/>
  <c r="U171" i="24" s="1"/>
  <c r="CB143" i="17"/>
  <c r="CC143" s="1"/>
  <c r="CI143" s="1"/>
  <c r="V140" i="24" s="1"/>
  <c r="CP143" i="17"/>
  <c r="CP159"/>
  <c r="AK159"/>
  <c r="AP175"/>
  <c r="AQ175" s="1"/>
  <c r="AW175" s="1"/>
  <c r="R172" i="24" s="1"/>
  <c r="R175" i="17"/>
  <c r="S175" s="1"/>
  <c r="R15"/>
  <c r="CP15"/>
  <c r="CZ68"/>
  <c r="AU84"/>
  <c r="AV84" s="1"/>
  <c r="CZ100"/>
  <c r="DA100" s="1"/>
  <c r="CG132"/>
  <c r="CH132" s="1"/>
  <c r="CZ132"/>
  <c r="CZ164"/>
  <c r="DA164" s="1"/>
  <c r="R137"/>
  <c r="S137" s="1"/>
  <c r="AP137"/>
  <c r="AQ137" s="1"/>
  <c r="DF153"/>
  <c r="BW153"/>
  <c r="DW153"/>
  <c r="AK169"/>
  <c r="R169"/>
  <c r="AP198"/>
  <c r="AQ198" s="1"/>
  <c r="AW198" s="1"/>
  <c r="AK198"/>
  <c r="CP146"/>
  <c r="BS198"/>
  <c r="CD201"/>
  <c r="BS201"/>
  <c r="CW201"/>
  <c r="CL201"/>
  <c r="CZ201"/>
  <c r="DA201" s="1"/>
  <c r="CU201"/>
  <c r="CV201" s="1"/>
  <c r="DV201"/>
  <c r="DW201"/>
  <c r="CD34"/>
  <c r="CE34" s="1"/>
  <c r="BW34"/>
  <c r="CL50"/>
  <c r="CW50"/>
  <c r="CX50" s="1"/>
  <c r="DN50"/>
  <c r="DO50"/>
  <c r="DN66"/>
  <c r="DO66"/>
  <c r="AG66"/>
  <c r="AR66"/>
  <c r="Y66"/>
  <c r="N66"/>
  <c r="AB98"/>
  <c r="AC98" s="1"/>
  <c r="W98"/>
  <c r="X98" s="1"/>
  <c r="AD98" s="1"/>
  <c r="AG98"/>
  <c r="AL98" s="1"/>
  <c r="AR98"/>
  <c r="DV114"/>
  <c r="DW114"/>
  <c r="CG114"/>
  <c r="CH114" s="1"/>
  <c r="CB114"/>
  <c r="CC114" s="1"/>
  <c r="CI114" s="1"/>
  <c r="V111" i="24" s="1"/>
  <c r="CW146" i="17"/>
  <c r="CL146"/>
  <c r="BS146"/>
  <c r="CD146"/>
  <c r="Y146"/>
  <c r="DF146"/>
  <c r="DG146"/>
  <c r="AU162"/>
  <c r="AV162" s="1"/>
  <c r="AP162"/>
  <c r="AQ162" s="1"/>
  <c r="AW162" s="1"/>
  <c r="AR162"/>
  <c r="AG162"/>
  <c r="DV178"/>
  <c r="DW178"/>
  <c r="AG40"/>
  <c r="AR40"/>
  <c r="AS40" s="1"/>
  <c r="Y40"/>
  <c r="Z40" s="1"/>
  <c r="N40"/>
  <c r="CW40"/>
  <c r="CX40" s="1"/>
  <c r="CL40"/>
  <c r="AR56"/>
  <c r="AG56"/>
  <c r="CZ56"/>
  <c r="DA56" s="1"/>
  <c r="W53" i="24" s="1"/>
  <c r="CU56" i="17"/>
  <c r="CV56" s="1"/>
  <c r="DB56" s="1"/>
  <c r="X53" i="24" s="1"/>
  <c r="DF72" i="17"/>
  <c r="DG72"/>
  <c r="AG72"/>
  <c r="AR72"/>
  <c r="AU72"/>
  <c r="AV72" s="1"/>
  <c r="AP72"/>
  <c r="AQ72" s="1"/>
  <c r="AW72" s="1"/>
  <c r="DF88"/>
  <c r="DG88"/>
  <c r="AG88"/>
  <c r="AR88"/>
  <c r="DV88"/>
  <c r="DW88"/>
  <c r="AG104"/>
  <c r="AR104"/>
  <c r="CW120"/>
  <c r="CL120"/>
  <c r="AR120"/>
  <c r="DF136"/>
  <c r="DG136"/>
  <c r="Y152"/>
  <c r="N152"/>
  <c r="S152" s="1"/>
  <c r="DV152"/>
  <c r="DW152"/>
  <c r="AU152"/>
  <c r="AV152" s="1"/>
  <c r="Q149" i="24" s="1"/>
  <c r="AP152" i="17"/>
  <c r="AQ152" s="1"/>
  <c r="CD152"/>
  <c r="BS152"/>
  <c r="CL152"/>
  <c r="CW152"/>
  <c r="DV168"/>
  <c r="DW168"/>
  <c r="DV184"/>
  <c r="DW184"/>
  <c r="Y184"/>
  <c r="N184"/>
  <c r="DF18"/>
  <c r="DG18"/>
  <c r="BS25"/>
  <c r="CD25"/>
  <c r="CE25" s="1"/>
  <c r="Y41"/>
  <c r="Z41" s="1"/>
  <c r="N41"/>
  <c r="DN41"/>
  <c r="DO41"/>
  <c r="N57"/>
  <c r="Y57"/>
  <c r="DV73"/>
  <c r="DW73"/>
  <c r="DN73"/>
  <c r="DO73"/>
  <c r="N73"/>
  <c r="Y73"/>
  <c r="DN89"/>
  <c r="DO89"/>
  <c r="DV89"/>
  <c r="DW89"/>
  <c r="CG89"/>
  <c r="CB89"/>
  <c r="CC89" s="1"/>
  <c r="CI89" s="1"/>
  <c r="V86" i="24" s="1"/>
  <c r="AG89" i="17"/>
  <c r="AR89"/>
  <c r="DV105"/>
  <c r="DW105"/>
  <c r="DN121"/>
  <c r="DO121"/>
  <c r="AU121"/>
  <c r="AV121" s="1"/>
  <c r="AP121"/>
  <c r="AQ121" s="1"/>
  <c r="AW121" s="1"/>
  <c r="R118" i="24" s="1"/>
  <c r="AK196" i="17"/>
  <c r="DN196"/>
  <c r="DO196"/>
  <c r="AB196"/>
  <c r="W196"/>
  <c r="X196" s="1"/>
  <c r="AD196" s="1"/>
  <c r="N196"/>
  <c r="Y196"/>
  <c r="N13"/>
  <c r="Y13"/>
  <c r="Z13" s="1"/>
  <c r="DF147"/>
  <c r="DG147"/>
  <c r="AR163"/>
  <c r="AG163"/>
  <c r="CW163"/>
  <c r="CL163"/>
  <c r="CD179"/>
  <c r="BS179"/>
  <c r="CW179"/>
  <c r="CL179"/>
  <c r="DN179"/>
  <c r="DO179"/>
  <c r="BS19"/>
  <c r="CD19"/>
  <c r="CE19" s="1"/>
  <c r="N19"/>
  <c r="Y19"/>
  <c r="Z19" s="1"/>
  <c r="DF141"/>
  <c r="DG141"/>
  <c r="DV141"/>
  <c r="DW141"/>
  <c r="N141"/>
  <c r="Y141"/>
  <c r="DN157"/>
  <c r="DO157"/>
  <c r="AG157"/>
  <c r="AR157"/>
  <c r="N157"/>
  <c r="Y157"/>
  <c r="CL173"/>
  <c r="CQ173" s="1"/>
  <c r="CW173"/>
  <c r="BS173"/>
  <c r="CD173"/>
  <c r="AU173"/>
  <c r="AV173" s="1"/>
  <c r="AP173"/>
  <c r="AQ173" s="1"/>
  <c r="AW173" s="1"/>
  <c r="R170" i="24" s="1"/>
  <c r="DV202" i="17"/>
  <c r="DW202"/>
  <c r="AB202"/>
  <c r="AC202" s="1"/>
  <c r="W202"/>
  <c r="X202" s="1"/>
  <c r="AD202" s="1"/>
  <c r="AR202"/>
  <c r="DN205"/>
  <c r="DO205"/>
  <c r="DF205"/>
  <c r="DG205"/>
  <c r="DF22"/>
  <c r="DG22"/>
  <c r="BS22"/>
  <c r="CD22"/>
  <c r="CE22" s="1"/>
  <c r="Y22"/>
  <c r="Z22" s="1"/>
  <c r="N22"/>
  <c r="Y38"/>
  <c r="Z38" s="1"/>
  <c r="N38"/>
  <c r="DN38"/>
  <c r="DO38"/>
  <c r="AR54"/>
  <c r="AS54" s="1"/>
  <c r="AG54"/>
  <c r="DF54"/>
  <c r="DG54"/>
  <c r="Y70"/>
  <c r="N70"/>
  <c r="CW70"/>
  <c r="CD70"/>
  <c r="BS70"/>
  <c r="BX70" s="1"/>
  <c r="DF86"/>
  <c r="DG86"/>
  <c r="Y86"/>
  <c r="N86"/>
  <c r="DV86"/>
  <c r="DW86"/>
  <c r="AR102"/>
  <c r="AG102"/>
  <c r="DF118"/>
  <c r="DG118"/>
  <c r="CP118"/>
  <c r="CZ134"/>
  <c r="DA134" s="1"/>
  <c r="CU134"/>
  <c r="CV134" s="1"/>
  <c r="DB134" s="1"/>
  <c r="X131" i="24" s="1"/>
  <c r="DF134" i="17"/>
  <c r="DG134"/>
  <c r="AG134"/>
  <c r="AL134" s="1"/>
  <c r="AR134"/>
  <c r="CW150"/>
  <c r="CL150"/>
  <c r="DV150"/>
  <c r="DW150"/>
  <c r="AG150"/>
  <c r="AR150"/>
  <c r="DN166"/>
  <c r="DO166"/>
  <c r="AR166"/>
  <c r="AG166"/>
  <c r="AU166"/>
  <c r="AP166"/>
  <c r="AQ166" s="1"/>
  <c r="AW166" s="1"/>
  <c r="R163" i="24" s="1"/>
  <c r="DV182" i="17"/>
  <c r="DW182"/>
  <c r="CD182"/>
  <c r="BS182"/>
  <c r="Y182"/>
  <c r="N182"/>
  <c r="AR28"/>
  <c r="AS28" s="1"/>
  <c r="AG28"/>
  <c r="BS28"/>
  <c r="CD28"/>
  <c r="CE28" s="1"/>
  <c r="DN28"/>
  <c r="DO28"/>
  <c r="BS44"/>
  <c r="CD44"/>
  <c r="CE44" s="1"/>
  <c r="DN44"/>
  <c r="DO44"/>
  <c r="DV44"/>
  <c r="DW44"/>
  <c r="AR60"/>
  <c r="AG60"/>
  <c r="CW60"/>
  <c r="CL60"/>
  <c r="DN76"/>
  <c r="DO76"/>
  <c r="CD108"/>
  <c r="BS108"/>
  <c r="CL108"/>
  <c r="CW108"/>
  <c r="AB108"/>
  <c r="AC108" s="1"/>
  <c r="W108"/>
  <c r="X108" s="1"/>
  <c r="AD108" s="1"/>
  <c r="DV108"/>
  <c r="DW108"/>
  <c r="BS124"/>
  <c r="CD124"/>
  <c r="AB124"/>
  <c r="AC124" s="1"/>
  <c r="O121" i="24" s="1"/>
  <c r="W124" i="17"/>
  <c r="X124" s="1"/>
  <c r="AD124" s="1"/>
  <c r="DF124"/>
  <c r="DG124"/>
  <c r="AU124"/>
  <c r="AP124"/>
  <c r="AQ124" s="1"/>
  <c r="AW124" s="1"/>
  <c r="R121" i="24" s="1"/>
  <c r="CP140" i="17"/>
  <c r="DV140"/>
  <c r="DW140"/>
  <c r="CG140"/>
  <c r="CB140"/>
  <c r="CC140" s="1"/>
  <c r="CI140" s="1"/>
  <c r="CZ156"/>
  <c r="DA156" s="1"/>
  <c r="CU156"/>
  <c r="CV156" s="1"/>
  <c r="CW172"/>
  <c r="CL172"/>
  <c r="DN172"/>
  <c r="DO172"/>
  <c r="DF172"/>
  <c r="DG172"/>
  <c r="Y12"/>
  <c r="Z12" s="1"/>
  <c r="N12"/>
  <c r="DN12"/>
  <c r="DO12"/>
  <c r="DF29"/>
  <c r="DG29"/>
  <c r="AR45"/>
  <c r="AS45" s="1"/>
  <c r="AG45"/>
  <c r="AB61"/>
  <c r="AC61" s="1"/>
  <c r="O58" i="24" s="1"/>
  <c r="W61" i="17"/>
  <c r="X61" s="1"/>
  <c r="AD61" s="1"/>
  <c r="DV61"/>
  <c r="DW61"/>
  <c r="Y189"/>
  <c r="N189"/>
  <c r="DN189"/>
  <c r="DO189"/>
  <c r="CL189"/>
  <c r="CW189"/>
  <c r="AB189"/>
  <c r="W189"/>
  <c r="X189" s="1"/>
  <c r="AD189" s="1"/>
  <c r="Y27"/>
  <c r="Z27" s="1"/>
  <c r="N27"/>
  <c r="S27" s="1"/>
  <c r="N43"/>
  <c r="Y43"/>
  <c r="Z43" s="1"/>
  <c r="CD43"/>
  <c r="CE43" s="1"/>
  <c r="BS43"/>
  <c r="BX43" s="1"/>
  <c r="CC43" s="1"/>
  <c r="Y59"/>
  <c r="N59"/>
  <c r="DF59"/>
  <c r="DG59"/>
  <c r="DV59"/>
  <c r="DW59"/>
  <c r="DN59"/>
  <c r="DO59"/>
  <c r="CD75"/>
  <c r="BS75"/>
  <c r="CG91"/>
  <c r="CH91" s="1"/>
  <c r="U88" i="24" s="1"/>
  <c r="CB91" i="17"/>
  <c r="CC91" s="1"/>
  <c r="CI91" s="1"/>
  <c r="V88" i="24" s="1"/>
  <c r="Y123" i="17"/>
  <c r="N123"/>
  <c r="N187"/>
  <c r="S187" s="1"/>
  <c r="Y187"/>
  <c r="DV203"/>
  <c r="DW203"/>
  <c r="CD203"/>
  <c r="BS203"/>
  <c r="DF203"/>
  <c r="DG203"/>
  <c r="Y203"/>
  <c r="N203"/>
  <c r="AU203"/>
  <c r="AP203"/>
  <c r="AQ203" s="1"/>
  <c r="AW203" s="1"/>
  <c r="CZ203"/>
  <c r="DA203" s="1"/>
  <c r="CU203"/>
  <c r="CV203" s="1"/>
  <c r="DB203" s="1"/>
  <c r="X200" i="24" s="1"/>
  <c r="DF69" i="17"/>
  <c r="DG69"/>
  <c r="CD69"/>
  <c r="AB69"/>
  <c r="AC69" s="1"/>
  <c r="O66" i="24" s="1"/>
  <c r="W69" i="17"/>
  <c r="X69" s="1"/>
  <c r="AD69" s="1"/>
  <c r="DF85"/>
  <c r="DG85"/>
  <c r="CZ85"/>
  <c r="CU85"/>
  <c r="CV85" s="1"/>
  <c r="BS101"/>
  <c r="CD101"/>
  <c r="CL101"/>
  <c r="CW101"/>
  <c r="DF101"/>
  <c r="DG101"/>
  <c r="DF117"/>
  <c r="DG117"/>
  <c r="DV31"/>
  <c r="DW31"/>
  <c r="DF31"/>
  <c r="DG31"/>
  <c r="AR31"/>
  <c r="AS31" s="1"/>
  <c r="AG31"/>
  <c r="N31"/>
  <c r="Y31"/>
  <c r="Z31" s="1"/>
  <c r="DV47"/>
  <c r="DW47"/>
  <c r="AP47"/>
  <c r="AR63"/>
  <c r="AG63"/>
  <c r="BS63"/>
  <c r="CD63"/>
  <c r="DV63"/>
  <c r="DW63"/>
  <c r="Y79"/>
  <c r="N79"/>
  <c r="DN79"/>
  <c r="DO79"/>
  <c r="CZ79"/>
  <c r="DA79" s="1"/>
  <c r="CU79"/>
  <c r="CV79" s="1"/>
  <c r="DB79" s="1"/>
  <c r="X76" i="24" s="1"/>
  <c r="AR79" i="17"/>
  <c r="AG79"/>
  <c r="BS95"/>
  <c r="BX95" s="1"/>
  <c r="CD95"/>
  <c r="DN111"/>
  <c r="DO111"/>
  <c r="AR111"/>
  <c r="AG111"/>
  <c r="CL111"/>
  <c r="CW111"/>
  <c r="AG127"/>
  <c r="AL127" s="1"/>
  <c r="AR127"/>
  <c r="N127"/>
  <c r="Y127"/>
  <c r="DV207"/>
  <c r="DW207"/>
  <c r="DN207"/>
  <c r="DO207"/>
  <c r="DF207"/>
  <c r="DG207"/>
  <c r="CZ207"/>
  <c r="DA207" s="1"/>
  <c r="CU207"/>
  <c r="CV207" s="1"/>
  <c r="DB207" s="1"/>
  <c r="Y35"/>
  <c r="Z35" s="1"/>
  <c r="AR67"/>
  <c r="AG67"/>
  <c r="DN83"/>
  <c r="DO83"/>
  <c r="CW83"/>
  <c r="CL83"/>
  <c r="CL99"/>
  <c r="CW99"/>
  <c r="Y115"/>
  <c r="N115"/>
  <c r="S115" s="1"/>
  <c r="CD115"/>
  <c r="BS115"/>
  <c r="DN195"/>
  <c r="DO195"/>
  <c r="DF195"/>
  <c r="DG195"/>
  <c r="DV77"/>
  <c r="DW77"/>
  <c r="Y77"/>
  <c r="N77"/>
  <c r="S77" s="1"/>
  <c r="AU77"/>
  <c r="AP77"/>
  <c r="AQ77" s="1"/>
  <c r="AW77" s="1"/>
  <c r="R74" i="24" s="1"/>
  <c r="DN93" i="17"/>
  <c r="DO93"/>
  <c r="BS93"/>
  <c r="CD93"/>
  <c r="DV93"/>
  <c r="DW93"/>
  <c r="AG109"/>
  <c r="AR109"/>
  <c r="Y109"/>
  <c r="DF23"/>
  <c r="DG23"/>
  <c r="Y23"/>
  <c r="Z23" s="1"/>
  <c r="DF39"/>
  <c r="DG39"/>
  <c r="CL71"/>
  <c r="CW71"/>
  <c r="DV71"/>
  <c r="DW71"/>
  <c r="AB71"/>
  <c r="W71"/>
  <c r="X71" s="1"/>
  <c r="AD71" s="1"/>
  <c r="Y71"/>
  <c r="CD87"/>
  <c r="DV87"/>
  <c r="DW87"/>
  <c r="Y87"/>
  <c r="N87"/>
  <c r="AG103"/>
  <c r="AR103"/>
  <c r="AG119"/>
  <c r="AL119" s="1"/>
  <c r="AR119"/>
  <c r="BS119"/>
  <c r="CD119"/>
  <c r="DV199"/>
  <c r="DW199"/>
  <c r="AG199"/>
  <c r="AL199" s="1"/>
  <c r="AR199"/>
  <c r="CB201"/>
  <c r="CC201" s="1"/>
  <c r="R50"/>
  <c r="S50" s="1"/>
  <c r="BW66"/>
  <c r="AP66"/>
  <c r="AQ66" s="1"/>
  <c r="AW66" s="1"/>
  <c r="R63" i="24" s="1"/>
  <c r="R66" i="17"/>
  <c r="CU82"/>
  <c r="CV82" s="1"/>
  <c r="CB82"/>
  <c r="CC82" s="1"/>
  <c r="CI82" s="1"/>
  <c r="V79" i="24" s="1"/>
  <c r="CW114" i="17"/>
  <c r="AP130"/>
  <c r="AQ130" s="1"/>
  <c r="AW130" s="1"/>
  <c r="CU146"/>
  <c r="CV146" s="1"/>
  <c r="R162"/>
  <c r="CL162"/>
  <c r="R178"/>
  <c r="AK178"/>
  <c r="R24"/>
  <c r="AK24"/>
  <c r="W24"/>
  <c r="W40"/>
  <c r="R56"/>
  <c r="CB88"/>
  <c r="CC88" s="1"/>
  <c r="CI88" s="1"/>
  <c r="V85" i="24" s="1"/>
  <c r="CU88" i="17"/>
  <c r="CV88" s="1"/>
  <c r="BW104"/>
  <c r="CP104"/>
  <c r="AK120"/>
  <c r="CU120"/>
  <c r="CV120" s="1"/>
  <c r="CP120"/>
  <c r="CP136"/>
  <c r="CU136"/>
  <c r="CV136" s="1"/>
  <c r="AK136"/>
  <c r="BW152"/>
  <c r="N168"/>
  <c r="R168"/>
  <c r="AP184"/>
  <c r="AQ184" s="1"/>
  <c r="DF184"/>
  <c r="CB184"/>
  <c r="CC184" s="1"/>
  <c r="W18"/>
  <c r="CB18"/>
  <c r="CP18"/>
  <c r="AK25"/>
  <c r="R41"/>
  <c r="CU57"/>
  <c r="CV57" s="1"/>
  <c r="R57"/>
  <c r="CU89"/>
  <c r="CV89" s="1"/>
  <c r="CP89"/>
  <c r="BW196"/>
  <c r="CP196"/>
  <c r="BW13"/>
  <c r="CB131"/>
  <c r="CC131" s="1"/>
  <c r="CI131" s="1"/>
  <c r="V128" i="24" s="1"/>
  <c r="DW131" i="17"/>
  <c r="BW147"/>
  <c r="CB179"/>
  <c r="CC179" s="1"/>
  <c r="CI179" s="1"/>
  <c r="V176" i="24" s="1"/>
  <c r="CP179" i="17"/>
  <c r="W19"/>
  <c r="CG56"/>
  <c r="CH56" s="1"/>
  <c r="U53" i="24" s="1"/>
  <c r="CZ88" i="17"/>
  <c r="DA88" s="1"/>
  <c r="AB136"/>
  <c r="CG184"/>
  <c r="CH184" s="1"/>
  <c r="CB141"/>
  <c r="CC141" s="1"/>
  <c r="CI141" s="1"/>
  <c r="V138" i="24" s="1"/>
  <c r="BW157" i="17"/>
  <c r="CB173"/>
  <c r="CC173" s="1"/>
  <c r="CI173" s="1"/>
  <c r="V170" i="24" s="1"/>
  <c r="BW202" i="17"/>
  <c r="R202"/>
  <c r="AP205"/>
  <c r="AQ205" s="1"/>
  <c r="AK205"/>
  <c r="CP205"/>
  <c r="AK38"/>
  <c r="CP54"/>
  <c r="R70"/>
  <c r="CU70"/>
  <c r="CV70" s="1"/>
  <c r="DB70" s="1"/>
  <c r="AK86"/>
  <c r="R86"/>
  <c r="W102"/>
  <c r="X102" s="1"/>
  <c r="AD102" s="1"/>
  <c r="CQ102"/>
  <c r="R134"/>
  <c r="N150"/>
  <c r="AK150"/>
  <c r="BW166"/>
  <c r="AP182"/>
  <c r="AQ182" s="1"/>
  <c r="AW182" s="1"/>
  <c r="CU28"/>
  <c r="BW28"/>
  <c r="R28"/>
  <c r="W28"/>
  <c r="AK44"/>
  <c r="R60"/>
  <c r="BW60"/>
  <c r="CU76"/>
  <c r="CV76" s="1"/>
  <c r="DV76"/>
  <c r="DW76"/>
  <c r="CB76"/>
  <c r="CC76" s="1"/>
  <c r="AK92"/>
  <c r="AP92"/>
  <c r="AQ92" s="1"/>
  <c r="W92"/>
  <c r="X92" s="1"/>
  <c r="AD92" s="1"/>
  <c r="CU108"/>
  <c r="CV108" s="1"/>
  <c r="DB108" s="1"/>
  <c r="BW124"/>
  <c r="W140"/>
  <c r="X140" s="1"/>
  <c r="AD140" s="1"/>
  <c r="R140"/>
  <c r="AK140"/>
  <c r="R156"/>
  <c r="BW156"/>
  <c r="AK12"/>
  <c r="AL12" s="1"/>
  <c r="BW12"/>
  <c r="R12"/>
  <c r="CZ189"/>
  <c r="W29"/>
  <c r="AK29"/>
  <c r="W45"/>
  <c r="CB45"/>
  <c r="CL45"/>
  <c r="BW45"/>
  <c r="CU61"/>
  <c r="CV61" s="1"/>
  <c r="AP61"/>
  <c r="AQ61" s="1"/>
  <c r="AP27"/>
  <c r="CP27"/>
  <c r="AP59"/>
  <c r="AQ59" s="1"/>
  <c r="AW59" s="1"/>
  <c r="R56" i="24" s="1"/>
  <c r="W59" i="17"/>
  <c r="X59" s="1"/>
  <c r="AD59" s="1"/>
  <c r="CP75"/>
  <c r="AK75"/>
  <c r="BW75"/>
  <c r="AP91"/>
  <c r="AQ91" s="1"/>
  <c r="BW91"/>
  <c r="R91"/>
  <c r="AK123"/>
  <c r="CU123"/>
  <c r="CV123" s="1"/>
  <c r="CP123"/>
  <c r="BW123"/>
  <c r="CP187"/>
  <c r="AK187"/>
  <c r="CB101"/>
  <c r="CC101" s="1"/>
  <c r="CI101" s="1"/>
  <c r="V98" i="24" s="1"/>
  <c r="W117" i="17"/>
  <c r="X117" s="1"/>
  <c r="AD117" s="1"/>
  <c r="CP117"/>
  <c r="CP31"/>
  <c r="AK31"/>
  <c r="BW47"/>
  <c r="BW79"/>
  <c r="W79"/>
  <c r="X79" s="1"/>
  <c r="AD79" s="1"/>
  <c r="AP95"/>
  <c r="AQ95" s="1"/>
  <c r="AW95" s="1"/>
  <c r="R92" i="24" s="1"/>
  <c r="R111" i="17"/>
  <c r="AP111"/>
  <c r="AQ111" s="1"/>
  <c r="AW111" s="1"/>
  <c r="R108" i="24" s="1"/>
  <c r="R127" i="17"/>
  <c r="W127"/>
  <c r="X127" s="1"/>
  <c r="AD127" s="1"/>
  <c r="BW127"/>
  <c r="CP207"/>
  <c r="CB35"/>
  <c r="AP35"/>
  <c r="CP51"/>
  <c r="N51"/>
  <c r="AP51"/>
  <c r="CB67"/>
  <c r="CC67" s="1"/>
  <c r="CI67" s="1"/>
  <c r="V64" i="24" s="1"/>
  <c r="R83" i="17"/>
  <c r="DF99"/>
  <c r="CP99"/>
  <c r="DG99"/>
  <c r="CU115"/>
  <c r="CV115" s="1"/>
  <c r="AK115"/>
  <c r="AP115"/>
  <c r="AQ115" s="1"/>
  <c r="CU93"/>
  <c r="CV93" s="1"/>
  <c r="AK93"/>
  <c r="BW109"/>
  <c r="W125"/>
  <c r="X125" s="1"/>
  <c r="AD125" s="1"/>
  <c r="CU125"/>
  <c r="CV125" s="1"/>
  <c r="CP23"/>
  <c r="CP39"/>
  <c r="N55"/>
  <c r="S55" s="1"/>
  <c r="BS71"/>
  <c r="CU71"/>
  <c r="CV71" s="1"/>
  <c r="CP71"/>
  <c r="AK87"/>
  <c r="W87"/>
  <c r="X87" s="1"/>
  <c r="AD87" s="1"/>
  <c r="R87"/>
  <c r="R103"/>
  <c r="AP103"/>
  <c r="AQ103" s="1"/>
  <c r="BW103"/>
  <c r="AP119"/>
  <c r="AQ119" s="1"/>
  <c r="AW119" s="1"/>
  <c r="BW119"/>
  <c r="R119"/>
  <c r="DV162"/>
  <c r="DW162"/>
  <c r="Y178"/>
  <c r="N178"/>
  <c r="DN178"/>
  <c r="DO178"/>
  <c r="CW24"/>
  <c r="CX24" s="1"/>
  <c r="CL24"/>
  <c r="DV24"/>
  <c r="DW24"/>
  <c r="DF24"/>
  <c r="DG24"/>
  <c r="DF40"/>
  <c r="DG40"/>
  <c r="CD40"/>
  <c r="CE40" s="1"/>
  <c r="DF56"/>
  <c r="DG56"/>
  <c r="DV56"/>
  <c r="DW56"/>
  <c r="DN56"/>
  <c r="DO56"/>
  <c r="CW56"/>
  <c r="BS72"/>
  <c r="BX72" s="1"/>
  <c r="CD72"/>
  <c r="DV72"/>
  <c r="DW72"/>
  <c r="DN72"/>
  <c r="DO72"/>
  <c r="CL88"/>
  <c r="CW88"/>
  <c r="CW104"/>
  <c r="CL104"/>
  <c r="CQ104" s="1"/>
  <c r="DV104"/>
  <c r="DW104"/>
  <c r="N104"/>
  <c r="Y104"/>
  <c r="Y120"/>
  <c r="N120"/>
  <c r="S120" s="1"/>
  <c r="AU136"/>
  <c r="AV136" s="1"/>
  <c r="AP136"/>
  <c r="AQ136" s="1"/>
  <c r="AW136" s="1"/>
  <c r="R133" i="24" s="1"/>
  <c r="CL136" i="17"/>
  <c r="CW136"/>
  <c r="CD136"/>
  <c r="BS136"/>
  <c r="BX136" s="1"/>
  <c r="DN152"/>
  <c r="DO152"/>
  <c r="CD168"/>
  <c r="BS168"/>
  <c r="BX168" s="1"/>
  <c r="CW168"/>
  <c r="CL168"/>
  <c r="Y168"/>
  <c r="CL184"/>
  <c r="CQ184" s="1"/>
  <c r="CW184"/>
  <c r="AG184"/>
  <c r="AL184" s="1"/>
  <c r="AR184"/>
  <c r="AR18"/>
  <c r="AS18" s="1"/>
  <c r="AG18"/>
  <c r="DF25"/>
  <c r="DG25"/>
  <c r="DN25"/>
  <c r="DO25"/>
  <c r="DV25"/>
  <c r="DW25"/>
  <c r="CL25"/>
  <c r="CW25"/>
  <c r="CX25" s="1"/>
  <c r="CL41"/>
  <c r="CW41"/>
  <c r="CX41" s="1"/>
  <c r="CL57"/>
  <c r="CW57"/>
  <c r="AU73"/>
  <c r="AV73" s="1"/>
  <c r="AP73"/>
  <c r="AQ73" s="1"/>
  <c r="AW73" s="1"/>
  <c r="R70" i="24" s="1"/>
  <c r="CW89" i="17"/>
  <c r="CL89"/>
  <c r="CQ89" s="1"/>
  <c r="AU89"/>
  <c r="AV89" s="1"/>
  <c r="AP89"/>
  <c r="AQ89" s="1"/>
  <c r="CD89"/>
  <c r="BS89"/>
  <c r="CW121"/>
  <c r="CL121"/>
  <c r="DV121"/>
  <c r="DW121"/>
  <c r="DF121"/>
  <c r="DG121"/>
  <c r="AG196"/>
  <c r="AR196"/>
  <c r="DF13"/>
  <c r="DG13"/>
  <c r="BS131"/>
  <c r="CD131"/>
  <c r="AR131"/>
  <c r="AG131"/>
  <c r="N131"/>
  <c r="Y131"/>
  <c r="CZ131"/>
  <c r="DA131" s="1"/>
  <c r="CU131"/>
  <c r="CV131" s="1"/>
  <c r="DV147"/>
  <c r="DW147"/>
  <c r="CD147"/>
  <c r="BS147"/>
  <c r="DV163"/>
  <c r="DW163"/>
  <c r="DF163"/>
  <c r="DG163"/>
  <c r="N179"/>
  <c r="Y179"/>
  <c r="CW19"/>
  <c r="CX19" s="1"/>
  <c r="CL19"/>
  <c r="CQ19" s="1"/>
  <c r="BW19"/>
  <c r="DV19"/>
  <c r="DW19"/>
  <c r="DF19"/>
  <c r="DG19"/>
  <c r="DN19"/>
  <c r="DO19"/>
  <c r="CD141"/>
  <c r="BS141"/>
  <c r="CW157"/>
  <c r="CL157"/>
  <c r="DV157"/>
  <c r="DW157"/>
  <c r="DF173"/>
  <c r="DG173"/>
  <c r="DV173"/>
  <c r="DW173"/>
  <c r="AR173"/>
  <c r="AG173"/>
  <c r="BS202"/>
  <c r="CD202"/>
  <c r="Y202"/>
  <c r="N202"/>
  <c r="DV22"/>
  <c r="DW22"/>
  <c r="BS38"/>
  <c r="BX38" s="1"/>
  <c r="CD38"/>
  <c r="CE38" s="1"/>
  <c r="DV38"/>
  <c r="DW38"/>
  <c r="DN54"/>
  <c r="DO54"/>
  <c r="AB70"/>
  <c r="AC70" s="1"/>
  <c r="W70"/>
  <c r="X70" s="1"/>
  <c r="AD70" s="1"/>
  <c r="DN70"/>
  <c r="DO70"/>
  <c r="CW86"/>
  <c r="CL86"/>
  <c r="DF102"/>
  <c r="DG102"/>
  <c r="CW102"/>
  <c r="DN118"/>
  <c r="DO118"/>
  <c r="CW134"/>
  <c r="CL134"/>
  <c r="AU134"/>
  <c r="AP134"/>
  <c r="AQ134" s="1"/>
  <c r="DF150"/>
  <c r="DG150"/>
  <c r="Y150"/>
  <c r="DF166"/>
  <c r="DG166"/>
  <c r="CD166"/>
  <c r="BS166"/>
  <c r="DV166"/>
  <c r="DW166"/>
  <c r="CZ166"/>
  <c r="DA166" s="1"/>
  <c r="CU166"/>
  <c r="CV166" s="1"/>
  <c r="DB166" s="1"/>
  <c r="X163" i="24" s="1"/>
  <c r="DN182" i="17"/>
  <c r="DO182"/>
  <c r="DV28"/>
  <c r="DW28"/>
  <c r="DF28"/>
  <c r="DG28"/>
  <c r="DF44"/>
  <c r="DG44"/>
  <c r="W44"/>
  <c r="DF60"/>
  <c r="DG60"/>
  <c r="DV60"/>
  <c r="DW60"/>
  <c r="DN60"/>
  <c r="DO60"/>
  <c r="CZ60"/>
  <c r="CU60"/>
  <c r="CV60" s="1"/>
  <c r="CW76"/>
  <c r="CL76"/>
  <c r="AR76"/>
  <c r="AG76"/>
  <c r="AL76" s="1"/>
  <c r="Y92"/>
  <c r="N92"/>
  <c r="DF108"/>
  <c r="DG108"/>
  <c r="AR108"/>
  <c r="CW124"/>
  <c r="CL124"/>
  <c r="DN124"/>
  <c r="DO124"/>
  <c r="DV124"/>
  <c r="DW124"/>
  <c r="N124"/>
  <c r="Y124"/>
  <c r="AR140"/>
  <c r="AG140"/>
  <c r="DF140"/>
  <c r="DG140"/>
  <c r="BS140"/>
  <c r="CD140"/>
  <c r="Y156"/>
  <c r="N156"/>
  <c r="CG156"/>
  <c r="CH156" s="1"/>
  <c r="U153" i="24" s="1"/>
  <c r="CB156" i="17"/>
  <c r="CC156" s="1"/>
  <c r="CI156" s="1"/>
  <c r="V153" i="24" s="1"/>
  <c r="DV172" i="17"/>
  <c r="DW172"/>
  <c r="CD12"/>
  <c r="CE12" s="1"/>
  <c r="BS12"/>
  <c r="CW12"/>
  <c r="CX12" s="1"/>
  <c r="CL12"/>
  <c r="DV12"/>
  <c r="DW12"/>
  <c r="AR12"/>
  <c r="AS12" s="1"/>
  <c r="CL29"/>
  <c r="CW29"/>
  <c r="CX29" s="1"/>
  <c r="CD45"/>
  <c r="CE45" s="1"/>
  <c r="BS45"/>
  <c r="DV45"/>
  <c r="DW45"/>
  <c r="DN45"/>
  <c r="DO45"/>
  <c r="CW45"/>
  <c r="CX45" s="1"/>
  <c r="CD61"/>
  <c r="BS61"/>
  <c r="AR61"/>
  <c r="AG61"/>
  <c r="N61"/>
  <c r="S61" s="1"/>
  <c r="Y61"/>
  <c r="DF61"/>
  <c r="DG61"/>
  <c r="N75"/>
  <c r="Y75"/>
  <c r="Y107"/>
  <c r="N107"/>
  <c r="DN123"/>
  <c r="DO123"/>
  <c r="CL123"/>
  <c r="CQ123" s="1"/>
  <c r="CW123"/>
  <c r="BS187"/>
  <c r="CD187"/>
  <c r="DN203"/>
  <c r="DO203"/>
  <c r="DV69"/>
  <c r="DW69"/>
  <c r="N69"/>
  <c r="Y69"/>
  <c r="AG69"/>
  <c r="CG85"/>
  <c r="CB85"/>
  <c r="CC85" s="1"/>
  <c r="CI85" s="1"/>
  <c r="V82" i="24" s="1"/>
  <c r="CW85" i="17"/>
  <c r="AU85"/>
  <c r="AV85" s="1"/>
  <c r="Q82" i="24" s="1"/>
  <c r="AP85" i="17"/>
  <c r="AQ85" s="1"/>
  <c r="AW85" s="1"/>
  <c r="R82" i="24" s="1"/>
  <c r="CZ101" i="17"/>
  <c r="DA101" s="1"/>
  <c r="CU101"/>
  <c r="CV101" s="1"/>
  <c r="DN101"/>
  <c r="DO101"/>
  <c r="AR101"/>
  <c r="AG101"/>
  <c r="DN117"/>
  <c r="DO117"/>
  <c r="DN47"/>
  <c r="DO47"/>
  <c r="CW47"/>
  <c r="CX47" s="1"/>
  <c r="CL47"/>
  <c r="DF47"/>
  <c r="DG47"/>
  <c r="Y47"/>
  <c r="Z47" s="1"/>
  <c r="N47"/>
  <c r="N63"/>
  <c r="Y63"/>
  <c r="BS79"/>
  <c r="CD79"/>
  <c r="DV95"/>
  <c r="DW95"/>
  <c r="DF95"/>
  <c r="DG95"/>
  <c r="DF111"/>
  <c r="DG111"/>
  <c r="DV111"/>
  <c r="DW111"/>
  <c r="BS127"/>
  <c r="CD127"/>
  <c r="CW127"/>
  <c r="CL127"/>
  <c r="CW35"/>
  <c r="CX35" s="1"/>
  <c r="CL35"/>
  <c r="CD35"/>
  <c r="CE35" s="1"/>
  <c r="BS35"/>
  <c r="BX35" s="1"/>
  <c r="DF51"/>
  <c r="DG51"/>
  <c r="DV51"/>
  <c r="DW51"/>
  <c r="BS51"/>
  <c r="CD51"/>
  <c r="CE51" s="1"/>
  <c r="CD67"/>
  <c r="BS67"/>
  <c r="AB99"/>
  <c r="AC99" s="1"/>
  <c r="W99"/>
  <c r="X99" s="1"/>
  <c r="AD99" s="1"/>
  <c r="N99"/>
  <c r="S99" s="1"/>
  <c r="Y99"/>
  <c r="DN99"/>
  <c r="DO99"/>
  <c r="DN115"/>
  <c r="DO115"/>
  <c r="DV115"/>
  <c r="DW115"/>
  <c r="BS195"/>
  <c r="CD195"/>
  <c r="DV195"/>
  <c r="DW195"/>
  <c r="CZ195"/>
  <c r="DA195" s="1"/>
  <c r="CU195"/>
  <c r="CV195" s="1"/>
  <c r="DB195" s="1"/>
  <c r="X192" i="24" s="1"/>
  <c r="BS77" i="17"/>
  <c r="CD77"/>
  <c r="CL77"/>
  <c r="CW77"/>
  <c r="CL93"/>
  <c r="CQ93" s="1"/>
  <c r="CW93"/>
  <c r="AR93"/>
  <c r="AG93"/>
  <c r="CG93"/>
  <c r="CH93" s="1"/>
  <c r="CB93"/>
  <c r="CC93" s="1"/>
  <c r="CI93" s="1"/>
  <c r="CD109"/>
  <c r="BS109"/>
  <c r="CW109"/>
  <c r="CL109"/>
  <c r="DN109"/>
  <c r="DO109"/>
  <c r="N125"/>
  <c r="Y125"/>
  <c r="DN125"/>
  <c r="DO125"/>
  <c r="DV55"/>
  <c r="DW55"/>
  <c r="Y55"/>
  <c r="Z55" s="1"/>
  <c r="CL55"/>
  <c r="CW55"/>
  <c r="CX55" s="1"/>
  <c r="AU71"/>
  <c r="AV71" s="1"/>
  <c r="AP71"/>
  <c r="AQ71" s="1"/>
  <c r="AW71" s="1"/>
  <c r="AR87"/>
  <c r="AG87"/>
  <c r="DN87"/>
  <c r="DO87"/>
  <c r="DF87"/>
  <c r="DG87"/>
  <c r="CW87"/>
  <c r="DV103"/>
  <c r="DW103"/>
  <c r="DN103"/>
  <c r="DO103"/>
  <c r="DF103"/>
  <c r="DG103"/>
  <c r="DV119"/>
  <c r="DW119"/>
  <c r="Y119"/>
  <c r="N119"/>
  <c r="S119" s="1"/>
  <c r="CD199"/>
  <c r="BS199"/>
  <c r="DN199"/>
  <c r="DO199"/>
  <c r="DF199"/>
  <c r="DG199"/>
  <c r="W120"/>
  <c r="X120" s="1"/>
  <c r="AD120" s="1"/>
  <c r="CB168"/>
  <c r="CC168" s="1"/>
  <c r="CI168" s="1"/>
  <c r="V165" i="24" s="1"/>
  <c r="DG184" i="17"/>
  <c r="CP25"/>
  <c r="W41"/>
  <c r="R89"/>
  <c r="CB105"/>
  <c r="CC105" s="1"/>
  <c r="CI105" s="1"/>
  <c r="V102" i="24" s="1"/>
  <c r="CP121" i="17"/>
  <c r="CB13"/>
  <c r="AU66"/>
  <c r="AV66" s="1"/>
  <c r="CG82"/>
  <c r="CZ146"/>
  <c r="DA146" s="1"/>
  <c r="CG178"/>
  <c r="CH178" s="1"/>
  <c r="U175" i="24" s="1"/>
  <c r="CB147" i="17"/>
  <c r="CC147" s="1"/>
  <c r="AP147"/>
  <c r="AQ147" s="1"/>
  <c r="R179"/>
  <c r="AU56"/>
  <c r="AV56" s="1"/>
  <c r="CG88"/>
  <c r="CH88" s="1"/>
  <c r="CZ120"/>
  <c r="AK141"/>
  <c r="BW141"/>
  <c r="BW22"/>
  <c r="AK54"/>
  <c r="CU54"/>
  <c r="BW86"/>
  <c r="CU102"/>
  <c r="CV102" s="1"/>
  <c r="CB166"/>
  <c r="CC166" s="1"/>
  <c r="CI166" s="1"/>
  <c r="V163" i="24" s="1"/>
  <c r="AK182" i="17"/>
  <c r="CP28"/>
  <c r="CP124"/>
  <c r="W156"/>
  <c r="X156" s="1"/>
  <c r="AD156" s="1"/>
  <c r="CP156"/>
  <c r="CU29"/>
  <c r="R29"/>
  <c r="AK61"/>
  <c r="AG189"/>
  <c r="AK189"/>
  <c r="W43"/>
  <c r="CP43"/>
  <c r="R59"/>
  <c r="S59" s="1"/>
  <c r="CB203"/>
  <c r="CC203" s="1"/>
  <c r="CI203" s="1"/>
  <c r="V200" i="24" s="1"/>
  <c r="R117" i="17"/>
  <c r="CP47"/>
  <c r="AL47"/>
  <c r="R47"/>
  <c r="CU63"/>
  <c r="CV63" s="1"/>
  <c r="DB63" s="1"/>
  <c r="X60" i="24" s="1"/>
  <c r="AK207" i="17"/>
  <c r="CP67"/>
  <c r="BW67"/>
  <c r="AP83"/>
  <c r="AQ83" s="1"/>
  <c r="AW83" s="1"/>
  <c r="R80" i="24" s="1"/>
  <c r="AK195" i="17"/>
  <c r="R125"/>
  <c r="R39"/>
  <c r="AK71"/>
  <c r="CB103"/>
  <c r="CC103" s="1"/>
  <c r="CI103" s="1"/>
  <c r="V100" i="24" s="1"/>
  <c r="CP199" i="17"/>
  <c r="CB199"/>
  <c r="CC199" s="1"/>
  <c r="AU201"/>
  <c r="AV201" s="1"/>
  <c r="Q198" i="24" s="1"/>
  <c r="AP201" i="17"/>
  <c r="AQ201" s="1"/>
  <c r="BS34"/>
  <c r="Y50"/>
  <c r="Z50" s="1"/>
  <c r="BS66"/>
  <c r="BX66" s="1"/>
  <c r="CD66"/>
  <c r="DF66"/>
  <c r="DG66"/>
  <c r="CL82"/>
  <c r="CQ82" s="1"/>
  <c r="CW82"/>
  <c r="CD98"/>
  <c r="BS98"/>
  <c r="DV98"/>
  <c r="DW98"/>
  <c r="DN130"/>
  <c r="DO130"/>
  <c r="AG130"/>
  <c r="AR130"/>
  <c r="DN146"/>
  <c r="DO146"/>
  <c r="CD162"/>
  <c r="BS162"/>
  <c r="AG178"/>
  <c r="AR178"/>
  <c r="AB178"/>
  <c r="AC178" s="1"/>
  <c r="O175" i="24" s="1"/>
  <c r="W178" i="17"/>
  <c r="X178" s="1"/>
  <c r="AD178" s="1"/>
  <c r="BS24"/>
  <c r="CD24"/>
  <c r="CE24" s="1"/>
  <c r="DN24"/>
  <c r="DO24"/>
  <c r="N24"/>
  <c r="Y24"/>
  <c r="Z24" s="1"/>
  <c r="DV40"/>
  <c r="DW40"/>
  <c r="DN40"/>
  <c r="DO40"/>
  <c r="CU40"/>
  <c r="BS56"/>
  <c r="CD56"/>
  <c r="N56"/>
  <c r="Y56"/>
  <c r="N72"/>
  <c r="S72" s="1"/>
  <c r="Y72"/>
  <c r="Y88"/>
  <c r="N88"/>
  <c r="S88" s="1"/>
  <c r="AK104"/>
  <c r="AL104" s="1"/>
  <c r="DF104"/>
  <c r="DG104"/>
  <c r="DN104"/>
  <c r="DO104"/>
  <c r="BS120"/>
  <c r="CD120"/>
  <c r="AU120"/>
  <c r="AP120"/>
  <c r="AQ120" s="1"/>
  <c r="DF120"/>
  <c r="DG120"/>
  <c r="DV120"/>
  <c r="DW120"/>
  <c r="AR136"/>
  <c r="AG136"/>
  <c r="DN136"/>
  <c r="DO136"/>
  <c r="DF152"/>
  <c r="DG152"/>
  <c r="AG152"/>
  <c r="AR152"/>
  <c r="DN184"/>
  <c r="DO184"/>
  <c r="DV18"/>
  <c r="DW18"/>
  <c r="CW18"/>
  <c r="CX18" s="1"/>
  <c r="CL18"/>
  <c r="Y18"/>
  <c r="Z18" s="1"/>
  <c r="N18"/>
  <c r="S18" s="1"/>
  <c r="BS18"/>
  <c r="CD18"/>
  <c r="CE18" s="1"/>
  <c r="AG25"/>
  <c r="AR25"/>
  <c r="AS25" s="1"/>
  <c r="DF41"/>
  <c r="DG41"/>
  <c r="BS41"/>
  <c r="CD41"/>
  <c r="CE41" s="1"/>
  <c r="DN57"/>
  <c r="DO57"/>
  <c r="DF57"/>
  <c r="DG57"/>
  <c r="AG73"/>
  <c r="AR73"/>
  <c r="N89"/>
  <c r="Y89"/>
  <c r="CZ105"/>
  <c r="DA105" s="1"/>
  <c r="CU105"/>
  <c r="CV105" s="1"/>
  <c r="DB105" s="1"/>
  <c r="X102" i="24" s="1"/>
  <c r="CD105" i="17"/>
  <c r="BS105"/>
  <c r="N105"/>
  <c r="Y105"/>
  <c r="AU105"/>
  <c r="AV105" s="1"/>
  <c r="AP105"/>
  <c r="AQ105" s="1"/>
  <c r="AW105" s="1"/>
  <c r="R102" i="24" s="1"/>
  <c r="CD121" i="17"/>
  <c r="BS121"/>
  <c r="AR121"/>
  <c r="AG121"/>
  <c r="AL121" s="1"/>
  <c r="CD196"/>
  <c r="BS196"/>
  <c r="CW196"/>
  <c r="CL196"/>
  <c r="DF196"/>
  <c r="DG196"/>
  <c r="CL13"/>
  <c r="CQ13" s="1"/>
  <c r="CV13" s="1"/>
  <c r="CW13"/>
  <c r="CX13" s="1"/>
  <c r="CD13"/>
  <c r="CE13" s="1"/>
  <c r="BS13"/>
  <c r="DN147"/>
  <c r="DO147"/>
  <c r="CL147"/>
  <c r="CW147"/>
  <c r="N147"/>
  <c r="S147" s="1"/>
  <c r="Y147"/>
  <c r="CZ163"/>
  <c r="DA163" s="1"/>
  <c r="CU163"/>
  <c r="CV163" s="1"/>
  <c r="DB163" s="1"/>
  <c r="X160" i="24" s="1"/>
  <c r="AG179" i="17"/>
  <c r="AR179"/>
  <c r="DV179"/>
  <c r="DW179"/>
  <c r="AR19"/>
  <c r="AS19" s="1"/>
  <c r="AR141"/>
  <c r="AG141"/>
  <c r="CL141"/>
  <c r="CQ141" s="1"/>
  <c r="CW141"/>
  <c r="BS157"/>
  <c r="CD157"/>
  <c r="AB173"/>
  <c r="AC173" s="1"/>
  <c r="O170" i="24" s="1"/>
  <c r="W173" i="17"/>
  <c r="X173" s="1"/>
  <c r="AD173" s="1"/>
  <c r="DN202"/>
  <c r="DO202"/>
  <c r="AU202"/>
  <c r="AV202" s="1"/>
  <c r="AP202"/>
  <c r="AQ202" s="1"/>
  <c r="AW202" s="1"/>
  <c r="R199" i="24" s="1"/>
  <c r="Y205" i="17"/>
  <c r="N205"/>
  <c r="CZ205"/>
  <c r="DA205" s="1"/>
  <c r="CU205"/>
  <c r="CV205" s="1"/>
  <c r="CL205"/>
  <c r="CW205"/>
  <c r="AR205"/>
  <c r="AG205"/>
  <c r="AR22"/>
  <c r="AS22" s="1"/>
  <c r="AG22"/>
  <c r="DN22"/>
  <c r="DO22"/>
  <c r="CW22"/>
  <c r="CX22" s="1"/>
  <c r="CL22"/>
  <c r="AG38"/>
  <c r="AR38"/>
  <c r="AS38" s="1"/>
  <c r="BS54"/>
  <c r="CD54"/>
  <c r="CE54" s="1"/>
  <c r="DV54"/>
  <c r="DW54"/>
  <c r="DF70"/>
  <c r="DG70"/>
  <c r="AG70"/>
  <c r="AL70" s="1"/>
  <c r="AR70"/>
  <c r="AU70"/>
  <c r="AV70" s="1"/>
  <c r="AP70"/>
  <c r="AQ70" s="1"/>
  <c r="AW70" s="1"/>
  <c r="DN102"/>
  <c r="DO102"/>
  <c r="Y102"/>
  <c r="N102"/>
  <c r="CD102"/>
  <c r="BS102"/>
  <c r="N118"/>
  <c r="Y118"/>
  <c r="CG118"/>
  <c r="CH118" s="1"/>
  <c r="U115" i="24" s="1"/>
  <c r="CB118" i="17"/>
  <c r="CC118" s="1"/>
  <c r="CL118"/>
  <c r="CW118"/>
  <c r="Y134"/>
  <c r="N134"/>
  <c r="DN134"/>
  <c r="DO134"/>
  <c r="CL166"/>
  <c r="CW166"/>
  <c r="CL182"/>
  <c r="CW182"/>
  <c r="DF182"/>
  <c r="DG182"/>
  <c r="AR182"/>
  <c r="AG182"/>
  <c r="CW28"/>
  <c r="CX28" s="1"/>
  <c r="CL28"/>
  <c r="Y28"/>
  <c r="Z28" s="1"/>
  <c r="N28"/>
  <c r="S28" s="1"/>
  <c r="AG44"/>
  <c r="AR44"/>
  <c r="AS44" s="1"/>
  <c r="CW44"/>
  <c r="CX44" s="1"/>
  <c r="CL44"/>
  <c r="CQ44" s="1"/>
  <c r="CD60"/>
  <c r="BS60"/>
  <c r="DF76"/>
  <c r="DG76"/>
  <c r="DV92"/>
  <c r="DW92"/>
  <c r="CL92"/>
  <c r="CQ92" s="1"/>
  <c r="CW92"/>
  <c r="DN108"/>
  <c r="DO108"/>
  <c r="N108"/>
  <c r="Y108"/>
  <c r="AG124"/>
  <c r="AR124"/>
  <c r="DN140"/>
  <c r="DO140"/>
  <c r="AU140"/>
  <c r="AV140" s="1"/>
  <c r="AP140"/>
  <c r="AQ140" s="1"/>
  <c r="N140"/>
  <c r="Y140"/>
  <c r="DN156"/>
  <c r="DO156"/>
  <c r="Y172"/>
  <c r="N172"/>
  <c r="DF12"/>
  <c r="DG12"/>
  <c r="DV29"/>
  <c r="DW29"/>
  <c r="Y29"/>
  <c r="Z29" s="1"/>
  <c r="N29"/>
  <c r="AR29"/>
  <c r="AS29" s="1"/>
  <c r="AG29"/>
  <c r="DF45"/>
  <c r="DG45"/>
  <c r="Y45"/>
  <c r="Z45" s="1"/>
  <c r="N45"/>
  <c r="CW61"/>
  <c r="CL61"/>
  <c r="DF189"/>
  <c r="DG189"/>
  <c r="DV189"/>
  <c r="DW189"/>
  <c r="AU189"/>
  <c r="AP189"/>
  <c r="AQ189" s="1"/>
  <c r="AG27"/>
  <c r="AR27"/>
  <c r="AS27" s="1"/>
  <c r="DF27"/>
  <c r="DG27"/>
  <c r="DN27"/>
  <c r="DO27"/>
  <c r="CW27"/>
  <c r="CX27" s="1"/>
  <c r="CL27"/>
  <c r="DF43"/>
  <c r="DG43"/>
  <c r="CW43"/>
  <c r="CX43" s="1"/>
  <c r="CL43"/>
  <c r="DN43"/>
  <c r="DO43"/>
  <c r="CL59"/>
  <c r="CW59"/>
  <c r="CG59"/>
  <c r="CH59" s="1"/>
  <c r="CB59"/>
  <c r="CC59" s="1"/>
  <c r="AR75"/>
  <c r="AG75"/>
  <c r="AL75" s="1"/>
  <c r="CZ75"/>
  <c r="DA75" s="1"/>
  <c r="CU75"/>
  <c r="CV75" s="1"/>
  <c r="DB75" s="1"/>
  <c r="X72" i="24" s="1"/>
  <c r="CW75" i="17"/>
  <c r="CL75"/>
  <c r="N91"/>
  <c r="S91" s="1"/>
  <c r="Y91"/>
  <c r="CD91"/>
  <c r="BS91"/>
  <c r="DN91"/>
  <c r="DO91"/>
  <c r="DV107"/>
  <c r="DW107"/>
  <c r="DN107"/>
  <c r="DO107"/>
  <c r="AR107"/>
  <c r="AG107"/>
  <c r="AG123"/>
  <c r="AR123"/>
  <c r="CD123"/>
  <c r="BS123"/>
  <c r="BX123" s="1"/>
  <c r="DF123"/>
  <c r="DG123"/>
  <c r="CW187"/>
  <c r="CL187"/>
  <c r="AG187"/>
  <c r="AR187"/>
  <c r="CL203"/>
  <c r="CW203"/>
  <c r="CW69"/>
  <c r="CL69"/>
  <c r="DN69"/>
  <c r="DO69"/>
  <c r="N85"/>
  <c r="Y85"/>
  <c r="DV85"/>
  <c r="DW85"/>
  <c r="AR85"/>
  <c r="DV101"/>
  <c r="DW101"/>
  <c r="CL117"/>
  <c r="CW117"/>
  <c r="AR117"/>
  <c r="AG117"/>
  <c r="DV117"/>
  <c r="DW117"/>
  <c r="Y117"/>
  <c r="N117"/>
  <c r="AU117"/>
  <c r="AV117" s="1"/>
  <c r="AP117"/>
  <c r="AQ117" s="1"/>
  <c r="AW117" s="1"/>
  <c r="BS31"/>
  <c r="BX31" s="1"/>
  <c r="CD31"/>
  <c r="CE31" s="1"/>
  <c r="CW31"/>
  <c r="CX31" s="1"/>
  <c r="CL31"/>
  <c r="R63"/>
  <c r="DF79"/>
  <c r="DG79"/>
  <c r="DV79"/>
  <c r="DW79"/>
  <c r="CW79"/>
  <c r="CL79"/>
  <c r="CQ79" s="1"/>
  <c r="CW95"/>
  <c r="CL95"/>
  <c r="BS111"/>
  <c r="CD111"/>
  <c r="AU207"/>
  <c r="AV207" s="1"/>
  <c r="Q204" i="24" s="1"/>
  <c r="AP207" i="17"/>
  <c r="AQ207" s="1"/>
  <c r="AW207" s="1"/>
  <c r="R204" i="24" s="1"/>
  <c r="AR207" i="17"/>
  <c r="AG207"/>
  <c r="Y207"/>
  <c r="N207"/>
  <c r="CL207"/>
  <c r="CW207"/>
  <c r="DN35"/>
  <c r="DO35"/>
  <c r="DF35"/>
  <c r="DG35"/>
  <c r="DN51"/>
  <c r="DO51"/>
  <c r="CB51"/>
  <c r="CC51" s="1"/>
  <c r="N67"/>
  <c r="S67" s="1"/>
  <c r="Y67"/>
  <c r="CW67"/>
  <c r="DV83"/>
  <c r="DW83"/>
  <c r="DF83"/>
  <c r="DG83"/>
  <c r="CD83"/>
  <c r="BS83"/>
  <c r="AR83"/>
  <c r="DV99"/>
  <c r="DW99"/>
  <c r="CZ99"/>
  <c r="DA99" s="1"/>
  <c r="CU99"/>
  <c r="CV99" s="1"/>
  <c r="DF115"/>
  <c r="DG115"/>
  <c r="AG115"/>
  <c r="AR115"/>
  <c r="Y195"/>
  <c r="N195"/>
  <c r="S195" s="1"/>
  <c r="CW195"/>
  <c r="CL195"/>
  <c r="DF77"/>
  <c r="DG77"/>
  <c r="AG77"/>
  <c r="AR77"/>
  <c r="CZ109"/>
  <c r="DA109" s="1"/>
  <c r="CU109"/>
  <c r="CV109" s="1"/>
  <c r="DV109"/>
  <c r="DW109"/>
  <c r="AU109"/>
  <c r="AP109"/>
  <c r="AQ109" s="1"/>
  <c r="AW109" s="1"/>
  <c r="R106" i="24" s="1"/>
  <c r="CL125" i="17"/>
  <c r="CW125"/>
  <c r="DV125"/>
  <c r="DW125"/>
  <c r="AG125"/>
  <c r="AR125"/>
  <c r="AR23"/>
  <c r="AS23" s="1"/>
  <c r="AG23"/>
  <c r="CD39"/>
  <c r="CE39" s="1"/>
  <c r="BS39"/>
  <c r="BX39" s="1"/>
  <c r="CL39"/>
  <c r="CW39"/>
  <c r="CX39" s="1"/>
  <c r="DV39"/>
  <c r="DW39"/>
  <c r="CB55"/>
  <c r="DN55"/>
  <c r="DO55"/>
  <c r="DN71"/>
  <c r="DO71"/>
  <c r="DF71"/>
  <c r="DG71"/>
  <c r="AR71"/>
  <c r="AG71"/>
  <c r="AL71" s="1"/>
  <c r="CD103"/>
  <c r="BS103"/>
  <c r="CZ103"/>
  <c r="DA103" s="1"/>
  <c r="CU103"/>
  <c r="CV103" s="1"/>
  <c r="CZ199"/>
  <c r="CU199"/>
  <c r="CV199" s="1"/>
  <c r="BW201"/>
  <c r="CB34"/>
  <c r="AK34"/>
  <c r="W50"/>
  <c r="CP66"/>
  <c r="CB66"/>
  <c r="CC66" s="1"/>
  <c r="CI66" s="1"/>
  <c r="V63" i="24" s="1"/>
  <c r="R82" i="17"/>
  <c r="BW98"/>
  <c r="BW114"/>
  <c r="CD114"/>
  <c r="CU114"/>
  <c r="CV114" s="1"/>
  <c r="AK130"/>
  <c r="BW130"/>
  <c r="BW146"/>
  <c r="AP178"/>
  <c r="AQ178" s="1"/>
  <c r="CU178"/>
  <c r="CV178" s="1"/>
  <c r="BW24"/>
  <c r="CU24"/>
  <c r="CP24"/>
  <c r="BS40"/>
  <c r="CP40"/>
  <c r="AK56"/>
  <c r="CP56"/>
  <c r="CQ56" s="1"/>
  <c r="CP72"/>
  <c r="CB72"/>
  <c r="CC72" s="1"/>
  <c r="AK88"/>
  <c r="W88"/>
  <c r="X88" s="1"/>
  <c r="AD88" s="1"/>
  <c r="R104"/>
  <c r="CU104"/>
  <c r="CV104" s="1"/>
  <c r="DB104" s="1"/>
  <c r="X101" i="24" s="1"/>
  <c r="R136" i="17"/>
  <c r="CB152"/>
  <c r="CC152" s="1"/>
  <c r="W152"/>
  <c r="X152" s="1"/>
  <c r="AD152" s="1"/>
  <c r="CP152"/>
  <c r="W168"/>
  <c r="X168" s="1"/>
  <c r="AD168" s="1"/>
  <c r="CU168"/>
  <c r="CV168" s="1"/>
  <c r="BW18"/>
  <c r="R25"/>
  <c r="CB41"/>
  <c r="AP41"/>
  <c r="CU41"/>
  <c r="W57"/>
  <c r="X57" s="1"/>
  <c r="AD57" s="1"/>
  <c r="BW57"/>
  <c r="AP57"/>
  <c r="AQ57" s="1"/>
  <c r="AW57" s="1"/>
  <c r="R54" i="24" s="1"/>
  <c r="W73" i="17"/>
  <c r="X73" s="1"/>
  <c r="AD73" s="1"/>
  <c r="CB73"/>
  <c r="CC73" s="1"/>
  <c r="CI73" s="1"/>
  <c r="V70" i="24" s="1"/>
  <c r="BW89" i="17"/>
  <c r="DG89"/>
  <c r="BW105"/>
  <c r="BW121"/>
  <c r="CU196"/>
  <c r="CV196" s="1"/>
  <c r="R196"/>
  <c r="CZ82"/>
  <c r="DA82" s="1"/>
  <c r="AU130"/>
  <c r="AB162"/>
  <c r="AC162" s="1"/>
  <c r="CP131"/>
  <c r="AK131"/>
  <c r="BW131"/>
  <c r="AK147"/>
  <c r="CP147"/>
  <c r="CP163"/>
  <c r="AK163"/>
  <c r="W163"/>
  <c r="X163" s="1"/>
  <c r="AD163" s="1"/>
  <c r="DG179"/>
  <c r="BW179"/>
  <c r="CU19"/>
  <c r="AL19"/>
  <c r="AP19"/>
  <c r="CZ72"/>
  <c r="DA72" s="1"/>
  <c r="AB88"/>
  <c r="CG120"/>
  <c r="CH120" s="1"/>
  <c r="CZ136"/>
  <c r="AB168"/>
  <c r="AC168" s="1"/>
  <c r="CZ184"/>
  <c r="W141"/>
  <c r="X141" s="1"/>
  <c r="AD141" s="1"/>
  <c r="R157"/>
  <c r="AK157"/>
  <c r="CP157"/>
  <c r="R205"/>
  <c r="W22"/>
  <c r="CU38"/>
  <c r="W38"/>
  <c r="R38"/>
  <c r="CP86"/>
  <c r="R102"/>
  <c r="BS118"/>
  <c r="BX118" s="1"/>
  <c r="CU118"/>
  <c r="CV118" s="1"/>
  <c r="AK118"/>
  <c r="CU150"/>
  <c r="CV150" s="1"/>
  <c r="BW150"/>
  <c r="W166"/>
  <c r="X166" s="1"/>
  <c r="AD166" s="1"/>
  <c r="W182"/>
  <c r="X182" s="1"/>
  <c r="AD182" s="1"/>
  <c r="CP182"/>
  <c r="AP28"/>
  <c r="AP44"/>
  <c r="AQ44" s="1"/>
  <c r="R44"/>
  <c r="N44"/>
  <c r="BW44"/>
  <c r="CP60"/>
  <c r="AK60"/>
  <c r="W76"/>
  <c r="X76" s="1"/>
  <c r="AD76" s="1"/>
  <c r="CP76"/>
  <c r="R92"/>
  <c r="CU92"/>
  <c r="CV92" s="1"/>
  <c r="BW108"/>
  <c r="CP108"/>
  <c r="AK108"/>
  <c r="R108"/>
  <c r="AG108"/>
  <c r="CB124"/>
  <c r="CC124" s="1"/>
  <c r="CI124" s="1"/>
  <c r="V121" i="24" s="1"/>
  <c r="CU124" i="17"/>
  <c r="CV124" s="1"/>
  <c r="AK124"/>
  <c r="AK156"/>
  <c r="R172"/>
  <c r="CU12"/>
  <c r="CP12"/>
  <c r="AP12"/>
  <c r="CP29"/>
  <c r="AP29"/>
  <c r="BW61"/>
  <c r="CP61"/>
  <c r="BW189"/>
  <c r="R189"/>
  <c r="CP189"/>
  <c r="CB27"/>
  <c r="BW27"/>
  <c r="CU43"/>
  <c r="BW59"/>
  <c r="CP59"/>
  <c r="AP75"/>
  <c r="AQ75" s="1"/>
  <c r="AW75" s="1"/>
  <c r="R72" i="24" s="1"/>
  <c r="R75" i="17"/>
  <c r="CP91"/>
  <c r="BW107"/>
  <c r="AP123"/>
  <c r="AQ123" s="1"/>
  <c r="AW123" s="1"/>
  <c r="R120" i="24" s="1"/>
  <c r="CB123" i="17"/>
  <c r="CC123" s="1"/>
  <c r="DN187"/>
  <c r="DG187"/>
  <c r="R203"/>
  <c r="CP203"/>
  <c r="CP69"/>
  <c r="R69"/>
  <c r="W85"/>
  <c r="X85" s="1"/>
  <c r="AD85" s="1"/>
  <c r="AL85"/>
  <c r="CP101"/>
  <c r="AK117"/>
  <c r="CU117"/>
  <c r="CV117" s="1"/>
  <c r="DB117" s="1"/>
  <c r="X114" i="24" s="1"/>
  <c r="CB117" i="17"/>
  <c r="CC117" s="1"/>
  <c r="CB31"/>
  <c r="R31"/>
  <c r="CB79"/>
  <c r="CC79" s="1"/>
  <c r="CI79" s="1"/>
  <c r="V76" i="24" s="1"/>
  <c r="W95" i="17"/>
  <c r="X95" s="1"/>
  <c r="AD95" s="1"/>
  <c r="N95"/>
  <c r="CP95"/>
  <c r="AK95"/>
  <c r="CP111"/>
  <c r="CB127"/>
  <c r="CC127" s="1"/>
  <c r="CP127"/>
  <c r="CU127"/>
  <c r="CV127" s="1"/>
  <c r="DB127" s="1"/>
  <c r="X124" i="24" s="1"/>
  <c r="W207" i="17"/>
  <c r="X207" s="1"/>
  <c r="AD207" s="1"/>
  <c r="CB207"/>
  <c r="CC207" s="1"/>
  <c r="CI207" s="1"/>
  <c r="V204" i="24" s="1"/>
  <c r="BW207" i="17"/>
  <c r="AK35"/>
  <c r="AL35" s="1"/>
  <c r="CU35"/>
  <c r="CP35"/>
  <c r="N35"/>
  <c r="AK51"/>
  <c r="AK67"/>
  <c r="AK83"/>
  <c r="AL83" s="1"/>
  <c r="CU83"/>
  <c r="CV83" s="1"/>
  <c r="DB83" s="1"/>
  <c r="X80" i="24" s="1"/>
  <c r="CP83" i="17"/>
  <c r="CB99"/>
  <c r="CC99" s="1"/>
  <c r="BW99"/>
  <c r="AK99"/>
  <c r="CB115"/>
  <c r="CC115" s="1"/>
  <c r="CI115" s="1"/>
  <c r="BW115"/>
  <c r="CP115"/>
  <c r="BW77"/>
  <c r="CB77"/>
  <c r="CC77" s="1"/>
  <c r="R93"/>
  <c r="AK125"/>
  <c r="CP125"/>
  <c r="AP23"/>
  <c r="R23"/>
  <c r="S23" s="1"/>
  <c r="W55"/>
  <c r="X55" s="1"/>
  <c r="R71"/>
  <c r="CP87"/>
  <c r="CQ87" s="1"/>
  <c r="BW87"/>
  <c r="BX87" s="1"/>
  <c r="AK103"/>
  <c r="CP103"/>
  <c r="CQ103" s="1"/>
  <c r="CU119"/>
  <c r="CV119" s="1"/>
  <c r="CP119"/>
  <c r="BW199"/>
  <c r="CG196"/>
  <c r="CH196" s="1"/>
  <c r="Y162"/>
  <c r="N162"/>
  <c r="CW162"/>
  <c r="CZ162"/>
  <c r="DA162" s="1"/>
  <c r="CU162"/>
  <c r="CV162" s="1"/>
  <c r="CW178"/>
  <c r="CL178"/>
  <c r="CQ178" s="1"/>
  <c r="DF178"/>
  <c r="DG178"/>
  <c r="CD178"/>
  <c r="BS178"/>
  <c r="AR24"/>
  <c r="AS24" s="1"/>
  <c r="AG24"/>
  <c r="CW72"/>
  <c r="CL72"/>
  <c r="AB72"/>
  <c r="AC72" s="1"/>
  <c r="W72"/>
  <c r="X72" s="1"/>
  <c r="AD72" s="1"/>
  <c r="DN88"/>
  <c r="DO88"/>
  <c r="CD88"/>
  <c r="BS88"/>
  <c r="CD104"/>
  <c r="BS104"/>
  <c r="AU104"/>
  <c r="AP104"/>
  <c r="AQ104" s="1"/>
  <c r="AW104" s="1"/>
  <c r="R101" i="24" s="1"/>
  <c r="DN120" i="17"/>
  <c r="DO120"/>
  <c r="DV136"/>
  <c r="DW136"/>
  <c r="N136"/>
  <c r="Y136"/>
  <c r="CG136"/>
  <c r="CH136" s="1"/>
  <c r="CB136"/>
  <c r="CC136" s="1"/>
  <c r="DN168"/>
  <c r="DO168"/>
  <c r="DF168"/>
  <c r="DG168"/>
  <c r="AU168"/>
  <c r="AV168" s="1"/>
  <c r="AP168"/>
  <c r="AQ168" s="1"/>
  <c r="AW168" s="1"/>
  <c r="AR168"/>
  <c r="AG168"/>
  <c r="BS184"/>
  <c r="CD184"/>
  <c r="AB184"/>
  <c r="AC184" s="1"/>
  <c r="W184"/>
  <c r="X184" s="1"/>
  <c r="AD184" s="1"/>
  <c r="DN18"/>
  <c r="DO18"/>
  <c r="Y25"/>
  <c r="Z25" s="1"/>
  <c r="N25"/>
  <c r="DV41"/>
  <c r="DW41"/>
  <c r="AG41"/>
  <c r="AR41"/>
  <c r="AS41" s="1"/>
  <c r="AR57"/>
  <c r="AG57"/>
  <c r="AL57" s="1"/>
  <c r="BS57"/>
  <c r="CD57"/>
  <c r="DV57"/>
  <c r="DW57"/>
  <c r="CD73"/>
  <c r="BS73"/>
  <c r="BX73" s="1"/>
  <c r="CW73"/>
  <c r="CL73"/>
  <c r="DF73"/>
  <c r="DG73"/>
  <c r="AB89"/>
  <c r="AC89" s="1"/>
  <c r="W89"/>
  <c r="X89" s="1"/>
  <c r="AD89" s="1"/>
  <c r="CW105"/>
  <c r="CL105"/>
  <c r="DN105"/>
  <c r="DO105"/>
  <c r="AG105"/>
  <c r="AL105" s="1"/>
  <c r="AR105"/>
  <c r="DF105"/>
  <c r="DG105"/>
  <c r="Y121"/>
  <c r="N121"/>
  <c r="DV196"/>
  <c r="DW196"/>
  <c r="AR13"/>
  <c r="AS13" s="1"/>
  <c r="AG13"/>
  <c r="DV13"/>
  <c r="DW13"/>
  <c r="DN13"/>
  <c r="DO13"/>
  <c r="DF131"/>
  <c r="DG131"/>
  <c r="DN131"/>
  <c r="DO131"/>
  <c r="CW131"/>
  <c r="CL131"/>
  <c r="AB147"/>
  <c r="AC147" s="1"/>
  <c r="W147"/>
  <c r="X147" s="1"/>
  <c r="AD147" s="1"/>
  <c r="CZ147"/>
  <c r="CU147"/>
  <c r="CV147" s="1"/>
  <c r="AR147"/>
  <c r="AG147"/>
  <c r="CD163"/>
  <c r="BS163"/>
  <c r="N163"/>
  <c r="S163" s="1"/>
  <c r="Y163"/>
  <c r="DN163"/>
  <c r="DO163"/>
  <c r="CZ179"/>
  <c r="CU179"/>
  <c r="CV179" s="1"/>
  <c r="DN141"/>
  <c r="DO141"/>
  <c r="CZ141"/>
  <c r="CU141"/>
  <c r="CV141" s="1"/>
  <c r="DF157"/>
  <c r="DG157"/>
  <c r="N173"/>
  <c r="Y173"/>
  <c r="DN173"/>
  <c r="DO173"/>
  <c r="CW202"/>
  <c r="CL202"/>
  <c r="CQ202" s="1"/>
  <c r="DF202"/>
  <c r="DG202"/>
  <c r="CG202"/>
  <c r="CH202" s="1"/>
  <c r="CB202"/>
  <c r="CC202" s="1"/>
  <c r="CI202" s="1"/>
  <c r="DV205"/>
  <c r="DW205"/>
  <c r="BS205"/>
  <c r="CD205"/>
  <c r="CL38"/>
  <c r="CW38"/>
  <c r="CX38" s="1"/>
  <c r="DF38"/>
  <c r="DG38"/>
  <c r="CL54"/>
  <c r="CW54"/>
  <c r="CX54" s="1"/>
  <c r="N54"/>
  <c r="S54" s="1"/>
  <c r="Y54"/>
  <c r="Z54" s="1"/>
  <c r="DV70"/>
  <c r="DW70"/>
  <c r="CG70"/>
  <c r="CH70" s="1"/>
  <c r="CB70"/>
  <c r="CC70" s="1"/>
  <c r="CI70" s="1"/>
  <c r="V67" i="24" s="1"/>
  <c r="BS86" i="17"/>
  <c r="CD86"/>
  <c r="DN86"/>
  <c r="DO86"/>
  <c r="AR86"/>
  <c r="AG86"/>
  <c r="DV102"/>
  <c r="DW102"/>
  <c r="CG102"/>
  <c r="CH102" s="1"/>
  <c r="CB102"/>
  <c r="CC102" s="1"/>
  <c r="CI102" s="1"/>
  <c r="V99" i="24" s="1"/>
  <c r="AR118" i="17"/>
  <c r="AG118"/>
  <c r="DV118"/>
  <c r="DW118"/>
  <c r="CD118"/>
  <c r="CD134"/>
  <c r="BS134"/>
  <c r="DV134"/>
  <c r="DW134"/>
  <c r="AB134"/>
  <c r="AC134" s="1"/>
  <c r="W134"/>
  <c r="X134" s="1"/>
  <c r="AD134" s="1"/>
  <c r="CD150"/>
  <c r="BS150"/>
  <c r="DN150"/>
  <c r="DO150"/>
  <c r="Y166"/>
  <c r="N166"/>
  <c r="CB44"/>
  <c r="Y44"/>
  <c r="Z44" s="1"/>
  <c r="N60"/>
  <c r="Y60"/>
  <c r="BS76"/>
  <c r="CD76"/>
  <c r="N76"/>
  <c r="Y76"/>
  <c r="DF92"/>
  <c r="DG92"/>
  <c r="DN92"/>
  <c r="DO92"/>
  <c r="BS92"/>
  <c r="CD92"/>
  <c r="AG92"/>
  <c r="AR92"/>
  <c r="CL140"/>
  <c r="CW140"/>
  <c r="DF156"/>
  <c r="DG156"/>
  <c r="AG156"/>
  <c r="AR156"/>
  <c r="DV156"/>
  <c r="DW156"/>
  <c r="BS156"/>
  <c r="CD156"/>
  <c r="AU156"/>
  <c r="AP156"/>
  <c r="AQ156" s="1"/>
  <c r="CW156"/>
  <c r="CL156"/>
  <c r="CQ156" s="1"/>
  <c r="CD172"/>
  <c r="BS172"/>
  <c r="AG172"/>
  <c r="AL172" s="1"/>
  <c r="AR172"/>
  <c r="AU172"/>
  <c r="AV172" s="1"/>
  <c r="AP172"/>
  <c r="AQ172" s="1"/>
  <c r="AW172" s="1"/>
  <c r="R169" i="24" s="1"/>
  <c r="DN29" i="17"/>
  <c r="DO29"/>
  <c r="BS29"/>
  <c r="CD29"/>
  <c r="CE29" s="1"/>
  <c r="DN61"/>
  <c r="DO61"/>
  <c r="BS189"/>
  <c r="CD189"/>
  <c r="AR189"/>
  <c r="BS27"/>
  <c r="CD27"/>
  <c r="CE27" s="1"/>
  <c r="DV27"/>
  <c r="DW27"/>
  <c r="AG43"/>
  <c r="AL43" s="1"/>
  <c r="AR43"/>
  <c r="AS43" s="1"/>
  <c r="DV43"/>
  <c r="DW43"/>
  <c r="AG59"/>
  <c r="AR59"/>
  <c r="CD59"/>
  <c r="BS59"/>
  <c r="DN75"/>
  <c r="DO75"/>
  <c r="DF75"/>
  <c r="DG75"/>
  <c r="DV75"/>
  <c r="DW75"/>
  <c r="AR91"/>
  <c r="AG91"/>
  <c r="AL91" s="1"/>
  <c r="DF91"/>
  <c r="DG91"/>
  <c r="CL91"/>
  <c r="CW91"/>
  <c r="DV91"/>
  <c r="DW91"/>
  <c r="CD107"/>
  <c r="BS107"/>
  <c r="DF107"/>
  <c r="DG107"/>
  <c r="CL107"/>
  <c r="CW107"/>
  <c r="DV123"/>
  <c r="DW123"/>
  <c r="AG203"/>
  <c r="AL203" s="1"/>
  <c r="AR203"/>
  <c r="AR69"/>
  <c r="AK69"/>
  <c r="DN85"/>
  <c r="DO85"/>
  <c r="BS85"/>
  <c r="CD85"/>
  <c r="AU101"/>
  <c r="AV101" s="1"/>
  <c r="AP101"/>
  <c r="AQ101" s="1"/>
  <c r="N101"/>
  <c r="S101" s="1"/>
  <c r="Y101"/>
  <c r="CD117"/>
  <c r="BS117"/>
  <c r="DN31"/>
  <c r="DO31"/>
  <c r="W47"/>
  <c r="CD47"/>
  <c r="CE47" s="1"/>
  <c r="BS47"/>
  <c r="BX47" s="1"/>
  <c r="CU47"/>
  <c r="AR47"/>
  <c r="AS47" s="1"/>
  <c r="DF63"/>
  <c r="DG63"/>
  <c r="CW63"/>
  <c r="CL63"/>
  <c r="CQ63" s="1"/>
  <c r="DN63"/>
  <c r="DO63"/>
  <c r="AR95"/>
  <c r="AG95"/>
  <c r="DN95"/>
  <c r="DO95"/>
  <c r="Y95"/>
  <c r="N111"/>
  <c r="S111" s="1"/>
  <c r="Y111"/>
  <c r="DV127"/>
  <c r="DW127"/>
  <c r="DN127"/>
  <c r="DO127"/>
  <c r="DF127"/>
  <c r="DG127"/>
  <c r="CD207"/>
  <c r="BS207"/>
  <c r="DV35"/>
  <c r="DW35"/>
  <c r="AR35"/>
  <c r="AS35" s="1"/>
  <c r="CL51"/>
  <c r="CQ51" s="1"/>
  <c r="CW51"/>
  <c r="CX51" s="1"/>
  <c r="Y51"/>
  <c r="Z51" s="1"/>
  <c r="AG51"/>
  <c r="AR51"/>
  <c r="AS51" s="1"/>
  <c r="DN67"/>
  <c r="DO67"/>
  <c r="CZ67"/>
  <c r="DA67" s="1"/>
  <c r="CU67"/>
  <c r="CV67" s="1"/>
  <c r="DV67"/>
  <c r="DW67"/>
  <c r="DF67"/>
  <c r="DG67"/>
  <c r="N83"/>
  <c r="S83" s="1"/>
  <c r="Y83"/>
  <c r="AR99"/>
  <c r="AG99"/>
  <c r="BS99"/>
  <c r="CD99"/>
  <c r="CW115"/>
  <c r="CL115"/>
  <c r="AR195"/>
  <c r="AG195"/>
  <c r="DN77"/>
  <c r="DO77"/>
  <c r="N93"/>
  <c r="S93" s="1"/>
  <c r="Y93"/>
  <c r="DF109"/>
  <c r="DG109"/>
  <c r="DF125"/>
  <c r="DG125"/>
  <c r="CD125"/>
  <c r="BS125"/>
  <c r="BX125" s="1"/>
  <c r="AU125"/>
  <c r="AP125"/>
  <c r="AQ125" s="1"/>
  <c r="CD23"/>
  <c r="CE23" s="1"/>
  <c r="BS23"/>
  <c r="CW23"/>
  <c r="CX23" s="1"/>
  <c r="CL23"/>
  <c r="CQ23" s="1"/>
  <c r="CV23" s="1"/>
  <c r="DV23"/>
  <c r="DW23"/>
  <c r="DN23"/>
  <c r="DO23"/>
  <c r="DN39"/>
  <c r="DO39"/>
  <c r="N39"/>
  <c r="Y39"/>
  <c r="Z39" s="1"/>
  <c r="AR39"/>
  <c r="AS39" s="1"/>
  <c r="AG39"/>
  <c r="AP39"/>
  <c r="AR55"/>
  <c r="AS55" s="1"/>
  <c r="AG55"/>
  <c r="BS55"/>
  <c r="BX55" s="1"/>
  <c r="CD55"/>
  <c r="CE55" s="1"/>
  <c r="DF55"/>
  <c r="DG55"/>
  <c r="CD71"/>
  <c r="Y103"/>
  <c r="N103"/>
  <c r="CW103"/>
  <c r="DN119"/>
  <c r="DO119"/>
  <c r="CW119"/>
  <c r="CL119"/>
  <c r="DF119"/>
  <c r="DG119"/>
  <c r="N199"/>
  <c r="Y199"/>
  <c r="CW199"/>
  <c r="CL199"/>
  <c r="CQ199" s="1"/>
  <c r="R40"/>
  <c r="BW56"/>
  <c r="BW88"/>
  <c r="CB104"/>
  <c r="CC104" s="1"/>
  <c r="AK152"/>
  <c r="BW184"/>
  <c r="BW25"/>
  <c r="AK41"/>
  <c r="CP41"/>
  <c r="BW41"/>
  <c r="AL73"/>
  <c r="R73"/>
  <c r="AK89"/>
  <c r="R105"/>
  <c r="CU121"/>
  <c r="CV121" s="1"/>
  <c r="S13"/>
  <c r="X13" s="1"/>
  <c r="CZ178"/>
  <c r="DA178" s="1"/>
  <c r="BW163"/>
  <c r="AK179"/>
  <c r="AB56"/>
  <c r="AC56" s="1"/>
  <c r="CG72"/>
  <c r="CH72" s="1"/>
  <c r="AU88"/>
  <c r="AV88" s="1"/>
  <c r="CG104"/>
  <c r="CH104" s="1"/>
  <c r="AB120"/>
  <c r="R141"/>
  <c r="AP157"/>
  <c r="AQ157" s="1"/>
  <c r="R173"/>
  <c r="BW205"/>
  <c r="CB205"/>
  <c r="CC205" s="1"/>
  <c r="CI205" s="1"/>
  <c r="V202" i="24" s="1"/>
  <c r="CB22" i="17"/>
  <c r="R22"/>
  <c r="AK22"/>
  <c r="AP38"/>
  <c r="AP86"/>
  <c r="AQ86" s="1"/>
  <c r="AW86" s="1"/>
  <c r="R83" i="24" s="1"/>
  <c r="AK102" i="17"/>
  <c r="BW102"/>
  <c r="R118"/>
  <c r="BW134"/>
  <c r="CP134"/>
  <c r="CB150"/>
  <c r="CC150" s="1"/>
  <c r="CP150"/>
  <c r="R150"/>
  <c r="R166"/>
  <c r="R182"/>
  <c r="CB182"/>
  <c r="CC182" s="1"/>
  <c r="CU182"/>
  <c r="CV182" s="1"/>
  <c r="DB182" s="1"/>
  <c r="X179" i="24" s="1"/>
  <c r="R124" i="17"/>
  <c r="BW172"/>
  <c r="AK45"/>
  <c r="CB75"/>
  <c r="CC75" s="1"/>
  <c r="CB107"/>
  <c r="CC107" s="1"/>
  <c r="R123"/>
  <c r="BW187"/>
  <c r="DW187"/>
  <c r="BW203"/>
  <c r="BX69"/>
  <c r="R85"/>
  <c r="W101"/>
  <c r="X101" s="1"/>
  <c r="AD101" s="1"/>
  <c r="AK101"/>
  <c r="BW101"/>
  <c r="CU31"/>
  <c r="R95"/>
  <c r="CU95"/>
  <c r="CV95" s="1"/>
  <c r="DB95" s="1"/>
  <c r="X92" i="24" s="1"/>
  <c r="BW111" i="17"/>
  <c r="W51"/>
  <c r="X51" s="1"/>
  <c r="W115"/>
  <c r="X115" s="1"/>
  <c r="AD115" s="1"/>
  <c r="AP195"/>
  <c r="AQ195" s="1"/>
  <c r="BW195"/>
  <c r="CU77"/>
  <c r="CV77" s="1"/>
  <c r="R109"/>
  <c r="S109" s="1"/>
  <c r="AK23"/>
  <c r="CU55"/>
  <c r="CV55" s="1"/>
  <c r="CB71"/>
  <c r="CC71" s="1"/>
  <c r="CI71" s="1"/>
  <c r="V68" i="24" s="1"/>
  <c r="CB119" i="17"/>
  <c r="CC119" s="1"/>
  <c r="CZ196"/>
  <c r="DA196" s="1"/>
  <c r="X166" i="24"/>
  <c r="X127"/>
  <c r="X63"/>
  <c r="R182"/>
  <c r="R156"/>
  <c r="V195"/>
  <c r="R67"/>
  <c r="V106"/>
  <c r="V117"/>
  <c r="V174"/>
  <c r="X110"/>
  <c r="R173"/>
  <c r="R116"/>
  <c r="V187"/>
  <c r="V61"/>
  <c r="X173"/>
  <c r="R130"/>
  <c r="X194"/>
  <c r="X188"/>
  <c r="X170"/>
  <c r="R178"/>
  <c r="R171"/>
  <c r="R113"/>
  <c r="X145"/>
  <c r="V145"/>
  <c r="V175"/>
  <c r="R53"/>
  <c r="V54"/>
  <c r="V58"/>
  <c r="X157"/>
  <c r="P104"/>
  <c r="R55"/>
  <c r="V183"/>
  <c r="V134"/>
  <c r="V150"/>
  <c r="R195"/>
  <c r="R109"/>
  <c r="X88"/>
  <c r="R191"/>
  <c r="R194"/>
  <c r="R139"/>
  <c r="V177"/>
  <c r="X87"/>
  <c r="CL8" i="17"/>
  <c r="CW8"/>
  <c r="CX8" s="1"/>
  <c r="BW8"/>
  <c r="B128" i="24"/>
  <c r="B144"/>
  <c r="B160"/>
  <c r="O160"/>
  <c r="B176"/>
  <c r="B199"/>
  <c r="B49"/>
  <c r="B81"/>
  <c r="B113"/>
  <c r="W166"/>
  <c r="O182"/>
  <c r="U63"/>
  <c r="W127"/>
  <c r="Q175"/>
  <c r="CD8" i="17"/>
  <c r="CE8" s="1"/>
  <c r="BS8"/>
  <c r="AP8"/>
  <c r="B202" i="24"/>
  <c r="B43"/>
  <c r="W8" i="17"/>
  <c r="N8"/>
  <c r="Y8"/>
  <c r="Z8" s="1"/>
  <c r="DW8"/>
  <c r="DV8"/>
  <c r="CP8"/>
  <c r="AR8"/>
  <c r="AS8" s="1"/>
  <c r="AG8"/>
  <c r="B138" i="24"/>
  <c r="B154"/>
  <c r="O154"/>
  <c r="B170"/>
  <c r="W156"/>
  <c r="Q172"/>
  <c r="X189"/>
  <c r="DG8" i="17"/>
  <c r="DF8"/>
  <c r="DO8"/>
  <c r="DN8"/>
  <c r="CU8"/>
  <c r="AK8"/>
  <c r="B59" i="24"/>
  <c r="CB8" i="17"/>
  <c r="Q69" i="24"/>
  <c r="W101"/>
  <c r="U149"/>
  <c r="Q181"/>
  <c r="B52"/>
  <c r="B84"/>
  <c r="B116"/>
  <c r="B196"/>
  <c r="B5"/>
  <c r="AI3" i="19"/>
  <c r="N7" s="1"/>
  <c r="AN6"/>
  <c r="AN4"/>
  <c r="W118" i="24"/>
  <c r="Q64"/>
  <c r="O80"/>
  <c r="U112"/>
  <c r="B188"/>
  <c r="Q192"/>
  <c r="B47"/>
  <c r="B79"/>
  <c r="O79"/>
  <c r="B111"/>
  <c r="Q144"/>
  <c r="B69"/>
  <c r="B101"/>
  <c r="O138"/>
  <c r="W154"/>
  <c r="W202"/>
  <c r="W67"/>
  <c r="W99"/>
  <c r="Q99"/>
  <c r="Q115"/>
  <c r="B62"/>
  <c r="O62"/>
  <c r="B94"/>
  <c r="W73"/>
  <c r="U73"/>
  <c r="W89"/>
  <c r="U121"/>
  <c r="O153"/>
  <c r="O169"/>
  <c r="R96"/>
  <c r="R193"/>
  <c r="B75"/>
  <c r="B107"/>
  <c r="W140"/>
  <c r="U140"/>
  <c r="O156"/>
  <c r="U172"/>
  <c r="Q134"/>
  <c r="U150"/>
  <c r="Q195"/>
  <c r="W195"/>
  <c r="U198"/>
  <c r="U95"/>
  <c r="P159"/>
  <c r="B58"/>
  <c r="B90"/>
  <c r="B122"/>
  <c r="O101"/>
  <c r="W149"/>
  <c r="W165"/>
  <c r="O70"/>
  <c r="U70"/>
  <c r="W80"/>
  <c r="U80"/>
  <c r="U96"/>
  <c r="O192"/>
  <c r="U192"/>
  <c r="B189"/>
  <c r="B126"/>
  <c r="B142"/>
  <c r="B158"/>
  <c r="B174"/>
  <c r="Q193"/>
  <c r="Q160"/>
  <c r="U160"/>
  <c r="U138"/>
  <c r="U170"/>
  <c r="O199"/>
  <c r="Q202"/>
  <c r="W83"/>
  <c r="U83"/>
  <c r="V53"/>
  <c r="R69"/>
  <c r="X149"/>
  <c r="O128"/>
  <c r="V154"/>
  <c r="V199"/>
  <c r="B65"/>
  <c r="B97"/>
  <c r="B129"/>
  <c r="B145"/>
  <c r="B161"/>
  <c r="B177"/>
  <c r="O177"/>
  <c r="O134"/>
  <c r="Q150"/>
  <c r="U166"/>
  <c r="Q182"/>
  <c r="W198"/>
  <c r="O95"/>
  <c r="W111"/>
  <c r="U127"/>
  <c r="B68"/>
  <c r="B100"/>
  <c r="U54"/>
  <c r="W70"/>
  <c r="W86"/>
  <c r="U102"/>
  <c r="U118"/>
  <c r="U64"/>
  <c r="W112"/>
  <c r="U193"/>
  <c r="B190"/>
  <c r="B63"/>
  <c r="B95"/>
  <c r="B127"/>
  <c r="B143"/>
  <c r="B159"/>
  <c r="B175"/>
  <c r="Q128"/>
  <c r="O176"/>
  <c r="U176"/>
  <c r="B53"/>
  <c r="B85"/>
  <c r="B117"/>
  <c r="B133"/>
  <c r="B149"/>
  <c r="B165"/>
  <c r="B181"/>
  <c r="Q154"/>
  <c r="W199"/>
  <c r="Q83"/>
  <c r="W115"/>
  <c r="W147"/>
  <c r="U147"/>
  <c r="B46"/>
  <c r="B78"/>
  <c r="B110"/>
  <c r="R150"/>
  <c r="V192"/>
  <c r="R160"/>
  <c r="R138"/>
  <c r="X67"/>
  <c r="B91"/>
  <c r="B123"/>
  <c r="O123"/>
  <c r="B139"/>
  <c r="B155"/>
  <c r="B171"/>
  <c r="U134"/>
  <c r="W134"/>
  <c r="U182"/>
  <c r="Q143"/>
  <c r="B42"/>
  <c r="B74"/>
  <c r="B106"/>
  <c r="U165"/>
  <c r="W54"/>
  <c r="Q54"/>
  <c r="Q70"/>
  <c r="Q86"/>
  <c r="Q80"/>
  <c r="Q96"/>
  <c r="Q112"/>
  <c r="B132"/>
  <c r="B148"/>
  <c r="B164"/>
  <c r="O164"/>
  <c r="B180"/>
  <c r="B187"/>
  <c r="O187"/>
  <c r="B203"/>
  <c r="U128"/>
  <c r="U144"/>
  <c r="Q138"/>
  <c r="U154"/>
  <c r="W170"/>
  <c r="U202"/>
  <c r="O202"/>
  <c r="O67"/>
  <c r="O99"/>
  <c r="X172"/>
  <c r="V172"/>
  <c r="X150"/>
  <c r="R166"/>
  <c r="R127"/>
  <c r="V159"/>
  <c r="R165"/>
  <c r="V112"/>
  <c r="R176"/>
  <c r="U58"/>
  <c r="W84"/>
  <c r="Q84"/>
  <c r="Q100"/>
  <c r="U100"/>
  <c r="Q116"/>
  <c r="B194"/>
  <c r="B51"/>
  <c r="B83"/>
  <c r="O83"/>
  <c r="B115"/>
  <c r="B131"/>
  <c r="B147"/>
  <c r="B163"/>
  <c r="B179"/>
  <c r="O179"/>
  <c r="Q180"/>
  <c r="W180"/>
  <c r="W188"/>
  <c r="W158"/>
  <c r="W190"/>
  <c r="W119"/>
  <c r="W61"/>
  <c r="Q61"/>
  <c r="W125"/>
  <c r="W157"/>
  <c r="O157"/>
  <c r="B44"/>
  <c r="B76"/>
  <c r="B108"/>
  <c r="W62"/>
  <c r="Q78"/>
  <c r="W94"/>
  <c r="U186"/>
  <c r="Q56"/>
  <c r="O106"/>
  <c r="O116"/>
  <c r="V158"/>
  <c r="Q147"/>
  <c r="O163"/>
  <c r="W179"/>
  <c r="Q57"/>
  <c r="U105"/>
  <c r="W121"/>
  <c r="W169"/>
  <c r="B56"/>
  <c r="O56"/>
  <c r="B88"/>
  <c r="B120"/>
  <c r="B200"/>
  <c r="B186"/>
  <c r="Q58"/>
  <c r="U74"/>
  <c r="Q90"/>
  <c r="U122"/>
  <c r="W68"/>
  <c r="Q196"/>
  <c r="O196"/>
  <c r="B136"/>
  <c r="B152"/>
  <c r="B168"/>
  <c r="O168"/>
  <c r="B130"/>
  <c r="B146"/>
  <c r="B162"/>
  <c r="O162"/>
  <c r="B178"/>
  <c r="B191"/>
  <c r="O191"/>
  <c r="W148"/>
  <c r="B41"/>
  <c r="B73"/>
  <c r="O73"/>
  <c r="B105"/>
  <c r="Q126"/>
  <c r="U174"/>
  <c r="W187"/>
  <c r="U203"/>
  <c r="U71"/>
  <c r="W103"/>
  <c r="O119"/>
  <c r="W151"/>
  <c r="B50"/>
  <c r="B82"/>
  <c r="B114"/>
  <c r="U61"/>
  <c r="U77"/>
  <c r="W93"/>
  <c r="R115"/>
  <c r="R147"/>
  <c r="X105"/>
  <c r="X137"/>
  <c r="V137"/>
  <c r="R90"/>
  <c r="V122"/>
  <c r="R84"/>
  <c r="R142"/>
  <c r="X190"/>
  <c r="R135"/>
  <c r="V77"/>
  <c r="V141"/>
  <c r="U57"/>
  <c r="Q73"/>
  <c r="U89"/>
  <c r="W105"/>
  <c r="W137"/>
  <c r="O74"/>
  <c r="O90"/>
  <c r="U106"/>
  <c r="W122"/>
  <c r="O100"/>
  <c r="U116"/>
  <c r="W116"/>
  <c r="U196"/>
  <c r="B67"/>
  <c r="B99"/>
  <c r="Q132"/>
  <c r="U148"/>
  <c r="U188"/>
  <c r="U126"/>
  <c r="U158"/>
  <c r="Q174"/>
  <c r="U187"/>
  <c r="O135"/>
  <c r="O167"/>
  <c r="Q141"/>
  <c r="W141"/>
  <c r="Q173"/>
  <c r="B60"/>
  <c r="O60"/>
  <c r="B92"/>
  <c r="B124"/>
  <c r="B204"/>
  <c r="V89"/>
  <c r="V169"/>
  <c r="R68"/>
  <c r="V180"/>
  <c r="R188"/>
  <c r="X103"/>
  <c r="V119"/>
  <c r="R119"/>
  <c r="V135"/>
  <c r="O115"/>
  <c r="U131"/>
  <c r="U163"/>
  <c r="U179"/>
  <c r="Q179"/>
  <c r="O57"/>
  <c r="Q89"/>
  <c r="Q105"/>
  <c r="O105"/>
  <c r="Q137"/>
  <c r="U169"/>
  <c r="B72"/>
  <c r="B104"/>
  <c r="W58"/>
  <c r="W74"/>
  <c r="W90"/>
  <c r="U68"/>
  <c r="O84"/>
  <c r="U84"/>
  <c r="B193"/>
  <c r="W197"/>
  <c r="U197"/>
  <c r="B57"/>
  <c r="B89"/>
  <c r="O89"/>
  <c r="B121"/>
  <c r="B137"/>
  <c r="B153"/>
  <c r="B169"/>
  <c r="W142"/>
  <c r="W203"/>
  <c r="O190"/>
  <c r="Q55"/>
  <c r="W71"/>
  <c r="Q151"/>
  <c r="W183"/>
  <c r="B66"/>
  <c r="B98"/>
  <c r="Q93"/>
  <c r="O109"/>
  <c r="Q125"/>
  <c r="U141"/>
  <c r="R179"/>
  <c r="V57"/>
  <c r="V90"/>
  <c r="O122"/>
  <c r="X84"/>
  <c r="V132"/>
  <c r="X148"/>
  <c r="R126"/>
  <c r="V103"/>
  <c r="R93"/>
  <c r="V109"/>
  <c r="W88"/>
  <c r="Q88"/>
  <c r="Q120"/>
  <c r="U200"/>
  <c r="Q185"/>
  <c r="U136"/>
  <c r="O152"/>
  <c r="B61"/>
  <c r="B93"/>
  <c r="B125"/>
  <c r="B141"/>
  <c r="B157"/>
  <c r="B173"/>
  <c r="W146"/>
  <c r="O59"/>
  <c r="W75"/>
  <c r="W107"/>
  <c r="U139"/>
  <c r="W171"/>
  <c r="Q65"/>
  <c r="W81"/>
  <c r="W113"/>
  <c r="Q161"/>
  <c r="B64"/>
  <c r="O64"/>
  <c r="B96"/>
  <c r="B192"/>
  <c r="Q66"/>
  <c r="O98"/>
  <c r="W114"/>
  <c r="U76"/>
  <c r="Q76"/>
  <c r="U108"/>
  <c r="W108"/>
  <c r="O204"/>
  <c r="B185"/>
  <c r="B201"/>
  <c r="V130"/>
  <c r="V191"/>
  <c r="O139"/>
  <c r="X155"/>
  <c r="O114"/>
  <c r="V92"/>
  <c r="W110"/>
  <c r="U104"/>
  <c r="U184"/>
  <c r="B197"/>
  <c r="O197"/>
  <c r="B55"/>
  <c r="B87"/>
  <c r="O87"/>
  <c r="B119"/>
  <c r="B135"/>
  <c r="B151"/>
  <c r="B167"/>
  <c r="B183"/>
  <c r="Q136"/>
  <c r="U152"/>
  <c r="W168"/>
  <c r="Q146"/>
  <c r="O178"/>
  <c r="W191"/>
  <c r="Q191"/>
  <c r="W59"/>
  <c r="U91"/>
  <c r="Q155"/>
  <c r="B70"/>
  <c r="B102"/>
  <c r="U65"/>
  <c r="Q81"/>
  <c r="Q97"/>
  <c r="Q129"/>
  <c r="U161"/>
  <c r="O82"/>
  <c r="U114"/>
  <c r="Q114"/>
  <c r="Q60"/>
  <c r="W92"/>
  <c r="Q92"/>
  <c r="Q108"/>
  <c r="U124"/>
  <c r="W124"/>
  <c r="V78"/>
  <c r="O104"/>
  <c r="R184"/>
  <c r="R136"/>
  <c r="V91"/>
  <c r="V107"/>
  <c r="V81"/>
  <c r="V97"/>
  <c r="R161"/>
  <c r="V66"/>
  <c r="R76"/>
  <c r="V108"/>
  <c r="U56"/>
  <c r="U72"/>
  <c r="W104"/>
  <c r="W120"/>
  <c r="U120"/>
  <c r="O184"/>
  <c r="Q168"/>
  <c r="U168"/>
  <c r="B184"/>
  <c r="B45"/>
  <c r="B77"/>
  <c r="O77"/>
  <c r="B109"/>
  <c r="Q130"/>
  <c r="Q178"/>
  <c r="W178"/>
  <c r="U178"/>
  <c r="O194"/>
  <c r="U194"/>
  <c r="W123"/>
  <c r="Q139"/>
  <c r="O65"/>
  <c r="B48"/>
  <c r="B80"/>
  <c r="B112"/>
  <c r="W66"/>
  <c r="U98"/>
  <c r="O92"/>
  <c r="U92"/>
  <c r="O120"/>
  <c r="X184"/>
  <c r="P200"/>
  <c r="R152"/>
  <c r="R177"/>
  <c r="O108"/>
  <c r="X204"/>
  <c r="U62"/>
  <c r="Q110"/>
  <c r="W56"/>
  <c r="O72"/>
  <c r="Q72"/>
  <c r="O88"/>
  <c r="Q104"/>
  <c r="Q184"/>
  <c r="W184"/>
  <c r="B140"/>
  <c r="B156"/>
  <c r="B172"/>
  <c r="B134"/>
  <c r="B150"/>
  <c r="B166"/>
  <c r="B182"/>
  <c r="B195"/>
  <c r="O195"/>
  <c r="B198"/>
  <c r="B71"/>
  <c r="O71"/>
  <c r="B103"/>
  <c r="W152"/>
  <c r="U130"/>
  <c r="O130"/>
  <c r="P130"/>
  <c r="U146"/>
  <c r="U123"/>
  <c r="W155"/>
  <c r="B54"/>
  <c r="O54"/>
  <c r="B86"/>
  <c r="B118"/>
  <c r="U113"/>
  <c r="W145"/>
  <c r="W161"/>
  <c r="W177"/>
  <c r="U66"/>
  <c r="U60"/>
  <c r="W60"/>
  <c r="O76"/>
  <c r="Q124"/>
  <c r="U204"/>
  <c r="X62"/>
  <c r="V186"/>
  <c r="V185"/>
  <c r="R168"/>
  <c r="P191"/>
  <c r="X59"/>
  <c r="V75"/>
  <c r="V123"/>
  <c r="O155"/>
  <c r="R65"/>
  <c r="X97"/>
  <c r="X161"/>
  <c r="R114"/>
  <c r="O124"/>
  <c r="CQ107" i="17" l="1"/>
  <c r="S35"/>
  <c r="BX40"/>
  <c r="CQ17"/>
  <c r="CV17" s="1"/>
  <c r="AL53"/>
  <c r="AL65"/>
  <c r="AL154"/>
  <c r="CQ190"/>
  <c r="BX156"/>
  <c r="CQ152"/>
  <c r="CQ77"/>
  <c r="BX140"/>
  <c r="BX63"/>
  <c r="S184"/>
  <c r="AL72"/>
  <c r="AL40"/>
  <c r="AQ9"/>
  <c r="BX126"/>
  <c r="BX112"/>
  <c r="DQ200"/>
  <c r="X14"/>
  <c r="AB14" s="1"/>
  <c r="AC14" s="1"/>
  <c r="BX148"/>
  <c r="BX191"/>
  <c r="S22"/>
  <c r="X22" s="1"/>
  <c r="CQ105"/>
  <c r="CQ39"/>
  <c r="S134"/>
  <c r="X27"/>
  <c r="S139"/>
  <c r="CQ116"/>
  <c r="S39"/>
  <c r="BX85"/>
  <c r="AL59"/>
  <c r="BX86"/>
  <c r="CQ38"/>
  <c r="CQ207"/>
  <c r="BX54"/>
  <c r="CQ196"/>
  <c r="BX162"/>
  <c r="BX51"/>
  <c r="CQ88"/>
  <c r="AL120"/>
  <c r="AL28"/>
  <c r="BX182"/>
  <c r="BX173"/>
  <c r="CQ201"/>
  <c r="S169"/>
  <c r="S53"/>
  <c r="BX30"/>
  <c r="CC30" s="1"/>
  <c r="AL171"/>
  <c r="BX68"/>
  <c r="AL165"/>
  <c r="S74"/>
  <c r="S191"/>
  <c r="DR200"/>
  <c r="CQ153"/>
  <c r="CC15"/>
  <c r="AL180"/>
  <c r="BX116"/>
  <c r="CQ34"/>
  <c r="S84"/>
  <c r="AL133"/>
  <c r="BX160"/>
  <c r="AL74"/>
  <c r="CQ70"/>
  <c r="BX23"/>
  <c r="CC23" s="1"/>
  <c r="AL13"/>
  <c r="AQ13" s="1"/>
  <c r="AU13" s="1"/>
  <c r="AV13" s="1"/>
  <c r="AL168"/>
  <c r="CV19"/>
  <c r="S131"/>
  <c r="AL162"/>
  <c r="AL176"/>
  <c r="S201"/>
  <c r="BX14"/>
  <c r="CC14" s="1"/>
  <c r="CG14" s="1"/>
  <c r="CH14" s="1"/>
  <c r="S141"/>
  <c r="S199"/>
  <c r="S103"/>
  <c r="AL69"/>
  <c r="BX29"/>
  <c r="CC29" s="1"/>
  <c r="CG29" s="1"/>
  <c r="CH29" s="1"/>
  <c r="AL92"/>
  <c r="S76"/>
  <c r="AL86"/>
  <c r="CQ73"/>
  <c r="BX104"/>
  <c r="BX178"/>
  <c r="S82"/>
  <c r="AL77"/>
  <c r="AL115"/>
  <c r="CQ117"/>
  <c r="CQ187"/>
  <c r="AL107"/>
  <c r="S45"/>
  <c r="CQ22"/>
  <c r="CV22" s="1"/>
  <c r="CZ22" s="1"/>
  <c r="DA22" s="1"/>
  <c r="BX120"/>
  <c r="AL178"/>
  <c r="AL173"/>
  <c r="AL79"/>
  <c r="AL63"/>
  <c r="CQ172"/>
  <c r="AL66"/>
  <c r="BX32"/>
  <c r="CC32" s="1"/>
  <c r="CQ164"/>
  <c r="AL78"/>
  <c r="CQ194"/>
  <c r="BX64"/>
  <c r="BX183"/>
  <c r="BX37"/>
  <c r="CC37" s="1"/>
  <c r="BX158"/>
  <c r="BX188"/>
  <c r="CQ113"/>
  <c r="BX154"/>
  <c r="BX177"/>
  <c r="AL183"/>
  <c r="AL143"/>
  <c r="S33"/>
  <c r="X33" s="1"/>
  <c r="AB33" s="1"/>
  <c r="AC33" s="1"/>
  <c r="S20"/>
  <c r="CQ33"/>
  <c r="CV33" s="1"/>
  <c r="AV156"/>
  <c r="Q153" i="24" s="1"/>
  <c r="DA136" i="17"/>
  <c r="W133" i="24" s="1"/>
  <c r="DA142" i="17"/>
  <c r="W139" i="24" s="1"/>
  <c r="CH62" i="17"/>
  <c r="U59" i="24" s="1"/>
  <c r="CH96" i="17"/>
  <c r="U93" i="24" s="1"/>
  <c r="CH154" i="17"/>
  <c r="U151" i="24" s="1"/>
  <c r="DA175" i="17"/>
  <c r="W172" i="24" s="1"/>
  <c r="AV165" i="17"/>
  <c r="Q162" i="24" s="1"/>
  <c r="CH113" i="17"/>
  <c r="U110" i="24" s="1"/>
  <c r="AV170" i="17"/>
  <c r="Q167" i="24" s="1"/>
  <c r="AC191" i="17"/>
  <c r="O188" i="24" s="1"/>
  <c r="AV180" i="17"/>
  <c r="Q177" i="24" s="1"/>
  <c r="CH176" i="17"/>
  <c r="U173" i="24" s="1"/>
  <c r="CH122" i="17"/>
  <c r="U119" i="24" s="1"/>
  <c r="AV98" i="17"/>
  <c r="Q95" i="24" s="1"/>
  <c r="CH159" i="17"/>
  <c r="U156" i="24" s="1"/>
  <c r="AV159" i="17"/>
  <c r="Q156" i="24" s="1"/>
  <c r="AV112" i="17"/>
  <c r="Q109" i="24" s="1"/>
  <c r="AV161" i="17"/>
  <c r="Q158" i="24" s="1"/>
  <c r="DA167" i="17"/>
  <c r="W164" i="24" s="1"/>
  <c r="AC135" i="17"/>
  <c r="O132" i="24" s="1"/>
  <c r="AV200" i="17"/>
  <c r="Q197" i="24" s="1"/>
  <c r="CH180" i="17"/>
  <c r="U177" i="24" s="1"/>
  <c r="AC96" i="17"/>
  <c r="O93" i="24" s="1"/>
  <c r="AV122" i="17"/>
  <c r="Q119" i="24" s="1"/>
  <c r="DA58" i="17"/>
  <c r="W55" i="24" s="1"/>
  <c r="AC169" i="17"/>
  <c r="O166" i="24" s="1"/>
  <c r="DA141" i="17"/>
  <c r="W138" i="24" s="1"/>
  <c r="DA179" i="17"/>
  <c r="W176" i="24" s="1"/>
  <c r="AV104" i="17"/>
  <c r="Q101" i="24" s="1"/>
  <c r="DA184" i="17"/>
  <c r="W181" i="24" s="1"/>
  <c r="AC88" i="17"/>
  <c r="O85" i="24" s="1"/>
  <c r="AV130" i="17"/>
  <c r="Q127" i="24" s="1"/>
  <c r="AV109" i="17"/>
  <c r="Q106" i="24" s="1"/>
  <c r="AV120" i="17"/>
  <c r="Q117" i="24" s="1"/>
  <c r="CH85" i="17"/>
  <c r="U82" i="24" s="1"/>
  <c r="DA60" i="17"/>
  <c r="W57" i="24" s="1"/>
  <c r="AV134" i="17"/>
  <c r="Q131" i="24" s="1"/>
  <c r="DA189" i="17"/>
  <c r="W186" i="24" s="1"/>
  <c r="AC71" i="17"/>
  <c r="O68" i="24" s="1"/>
  <c r="AV77" i="17"/>
  <c r="Q74" i="24" s="1"/>
  <c r="DA85" i="17"/>
  <c r="W82" i="24" s="1"/>
  <c r="Q121"/>
  <c r="AV124" i="17"/>
  <c r="AV166"/>
  <c r="Q163" i="24" s="1"/>
  <c r="CH89" i="17"/>
  <c r="U86" i="24" s="1"/>
  <c r="AC120" i="17"/>
  <c r="O117" i="24" s="1"/>
  <c r="AV125" i="17"/>
  <c r="Q122" i="24" s="1"/>
  <c r="DA147" i="17"/>
  <c r="W144" i="24" s="1"/>
  <c r="DA199" i="17"/>
  <c r="W196" i="24" s="1"/>
  <c r="AV189" i="17"/>
  <c r="Q186" i="24" s="1"/>
  <c r="DA120" i="17"/>
  <c r="W117" i="24" s="1"/>
  <c r="CH82" i="17"/>
  <c r="U79" i="24" s="1"/>
  <c r="AC136" i="17"/>
  <c r="O133" i="24" s="1"/>
  <c r="AV203" i="17"/>
  <c r="Q200" i="24" s="1"/>
  <c r="AC189" i="17"/>
  <c r="O186" i="24" s="1"/>
  <c r="CH140" i="17"/>
  <c r="U137" i="24" s="1"/>
  <c r="AC196" i="17"/>
  <c r="O193" i="24" s="1"/>
  <c r="DA132" i="17"/>
  <c r="W129" i="24" s="1"/>
  <c r="DA68" i="17"/>
  <c r="W65" i="24" s="1"/>
  <c r="AV126" i="17"/>
  <c r="Q123" i="24" s="1"/>
  <c r="DA80" i="17"/>
  <c r="W77" i="24" s="1"/>
  <c r="AV106" i="17"/>
  <c r="Q103" i="24" s="1"/>
  <c r="AC153" i="17"/>
  <c r="O150" i="24" s="1"/>
  <c r="AC174" i="17"/>
  <c r="O171" i="24" s="1"/>
  <c r="CH110" i="17"/>
  <c r="U107" i="24" s="1"/>
  <c r="AC94" i="17"/>
  <c r="O91" i="24" s="1"/>
  <c r="AC97" i="17"/>
  <c r="O94" i="24" s="1"/>
  <c r="AV138" i="17"/>
  <c r="Q135" i="24" s="1"/>
  <c r="DA177" i="17"/>
  <c r="W174" i="24" s="1"/>
  <c r="AV191" i="17"/>
  <c r="Q188" i="24" s="1"/>
  <c r="AV151" i="17"/>
  <c r="Q148" i="24" s="1"/>
  <c r="CH128" i="17"/>
  <c r="U125" i="24" s="1"/>
  <c r="AC66" i="17"/>
  <c r="O63" i="24" s="1"/>
  <c r="CH198" i="17"/>
  <c r="U195" i="24" s="1"/>
  <c r="AV169" i="17"/>
  <c r="Q166" i="24" s="1"/>
  <c r="AV116" i="17"/>
  <c r="Q113" i="24" s="1"/>
  <c r="AV62" i="17"/>
  <c r="Q59" i="24" s="1"/>
  <c r="AC188" i="17"/>
  <c r="O185" i="24" s="1"/>
  <c r="CH97" i="17"/>
  <c r="U94" i="24" s="1"/>
  <c r="DA170" i="17"/>
  <c r="W167" i="24" s="1"/>
  <c r="DA138" i="17"/>
  <c r="W135" i="24" s="1"/>
  <c r="AV190" i="17"/>
  <c r="Q187" i="24" s="1"/>
  <c r="AC177" i="17"/>
  <c r="O174" i="24" s="1"/>
  <c r="DA129" i="17"/>
  <c r="W126" i="24" s="1"/>
  <c r="AC100" i="17"/>
  <c r="O97" i="24" s="1"/>
  <c r="AV174" i="17"/>
  <c r="Q171" i="24" s="1"/>
  <c r="CH78" i="17"/>
  <c r="U75" i="24" s="1"/>
  <c r="AC64" i="17"/>
  <c r="O61" i="24" s="1"/>
  <c r="AC192" i="17"/>
  <c r="O189" i="24" s="1"/>
  <c r="AV192" i="17"/>
  <c r="Q189" i="24" s="1"/>
  <c r="AC84" i="17"/>
  <c r="O81" i="24" s="1"/>
  <c r="DA197" i="17"/>
  <c r="W194" i="24" s="1"/>
  <c r="CH165" i="17"/>
  <c r="U162" i="24" s="1"/>
  <c r="AV155" i="17"/>
  <c r="Q152" i="24" s="1"/>
  <c r="AC81" i="17"/>
  <c r="O78" i="24" s="1"/>
  <c r="AC128" i="17"/>
  <c r="O125" i="24" s="1"/>
  <c r="CH148" i="17"/>
  <c r="U145" i="24" s="1"/>
  <c r="DA176" i="17"/>
  <c r="W173" i="24" s="1"/>
  <c r="CH138" i="17"/>
  <c r="U135" i="24" s="1"/>
  <c r="AV114" i="17"/>
  <c r="Q111" i="24" s="1"/>
  <c r="DA98" i="17"/>
  <c r="W95" i="24" s="1"/>
  <c r="AV82" i="17"/>
  <c r="Q79" i="24" s="1"/>
  <c r="DA153" i="17"/>
  <c r="W150" i="24" s="1"/>
  <c r="DA192" i="17"/>
  <c r="W189" i="24" s="1"/>
  <c r="CH204" i="17"/>
  <c r="U201" i="24" s="1"/>
  <c r="AV97" i="17"/>
  <c r="Q94" i="24" s="1"/>
  <c r="AC149" i="17"/>
  <c r="O146" i="24" s="1"/>
  <c r="AC203" i="17"/>
  <c r="O200" i="24" s="1"/>
  <c r="AD7" i="19"/>
  <c r="O20"/>
  <c r="E20"/>
  <c r="M16"/>
  <c r="I16"/>
  <c r="E16"/>
  <c r="K15"/>
  <c r="G15"/>
  <c r="C15"/>
  <c r="M14"/>
  <c r="I14"/>
  <c r="E14"/>
  <c r="N16"/>
  <c r="F16"/>
  <c r="L15"/>
  <c r="H15"/>
  <c r="D15"/>
  <c r="N14"/>
  <c r="J14"/>
  <c r="F14"/>
  <c r="C12"/>
  <c r="E21"/>
  <c r="J20"/>
  <c r="K16"/>
  <c r="G16"/>
  <c r="C16"/>
  <c r="M15"/>
  <c r="I15"/>
  <c r="E15"/>
  <c r="O14"/>
  <c r="K14"/>
  <c r="G14"/>
  <c r="C14"/>
  <c r="M21"/>
  <c r="L16"/>
  <c r="H16"/>
  <c r="D16"/>
  <c r="N15"/>
  <c r="F15"/>
  <c r="P14"/>
  <c r="L14"/>
  <c r="H14"/>
  <c r="D14"/>
  <c r="BX110" i="17"/>
  <c r="CQ193"/>
  <c r="BX93"/>
  <c r="BX83"/>
  <c r="CQ67"/>
  <c r="CQ109"/>
  <c r="AL55"/>
  <c r="S71"/>
  <c r="CQ195"/>
  <c r="AL27"/>
  <c r="CQ166"/>
  <c r="AL39"/>
  <c r="BX117"/>
  <c r="BX92"/>
  <c r="BX76"/>
  <c r="S121"/>
  <c r="S207"/>
  <c r="CQ55"/>
  <c r="CQ57"/>
  <c r="AL109"/>
  <c r="AL111"/>
  <c r="S79"/>
  <c r="CQ54"/>
  <c r="S162"/>
  <c r="BX157"/>
  <c r="AL87"/>
  <c r="AL18"/>
  <c r="AQ18" s="1"/>
  <c r="BX71"/>
  <c r="CQ45"/>
  <c r="S43"/>
  <c r="S19"/>
  <c r="X19" s="1"/>
  <c r="BX198"/>
  <c r="S9"/>
  <c r="AL193"/>
  <c r="S177"/>
  <c r="S98"/>
  <c r="CQ21"/>
  <c r="S193"/>
  <c r="AL197"/>
  <c r="S112"/>
  <c r="CQ46"/>
  <c r="AL149"/>
  <c r="BX16"/>
  <c r="CC16" s="1"/>
  <c r="S107"/>
  <c r="CQ168"/>
  <c r="AL160"/>
  <c r="S183"/>
  <c r="BX169"/>
  <c r="S37"/>
  <c r="AL49"/>
  <c r="CQ112"/>
  <c r="S186"/>
  <c r="CQ130"/>
  <c r="CQ64"/>
  <c r="BX42"/>
  <c r="BX36"/>
  <c r="CC36" s="1"/>
  <c r="CG36" s="1"/>
  <c r="CH36" s="1"/>
  <c r="CC9"/>
  <c r="BX62"/>
  <c r="AL90"/>
  <c r="CQ151"/>
  <c r="AQ36"/>
  <c r="AU36" s="1"/>
  <c r="AV36" s="1"/>
  <c r="CQ98"/>
  <c r="AL175"/>
  <c r="CQ127"/>
  <c r="CQ31"/>
  <c r="AL187"/>
  <c r="AL44"/>
  <c r="S51"/>
  <c r="AL166"/>
  <c r="BX84"/>
  <c r="S65"/>
  <c r="AL153"/>
  <c r="AL138"/>
  <c r="AL177"/>
  <c r="CQ137"/>
  <c r="S78"/>
  <c r="CQ78"/>
  <c r="BX128"/>
  <c r="S171"/>
  <c r="BX190"/>
  <c r="AL24"/>
  <c r="AQ35"/>
  <c r="AU35" s="1"/>
  <c r="AV35" s="1"/>
  <c r="S63"/>
  <c r="AL205"/>
  <c r="X43"/>
  <c r="AL195"/>
  <c r="S60"/>
  <c r="S157"/>
  <c r="BX103"/>
  <c r="AL207"/>
  <c r="BX91"/>
  <c r="CQ75"/>
  <c r="S87"/>
  <c r="CQ144"/>
  <c r="BX176"/>
  <c r="AL97"/>
  <c r="AQ12"/>
  <c r="AQ27"/>
  <c r="AU27" s="1"/>
  <c r="AV27" s="1"/>
  <c r="S113"/>
  <c r="S32"/>
  <c r="AL147"/>
  <c r="BX149"/>
  <c r="BX60"/>
  <c r="CQ205"/>
  <c r="CC50"/>
  <c r="CG50" s="1"/>
  <c r="CH50" s="1"/>
  <c r="BX193"/>
  <c r="BX196"/>
  <c r="AL136"/>
  <c r="AQ42"/>
  <c r="F206" i="24"/>
  <c r="Q85"/>
  <c r="W64"/>
  <c r="Q98"/>
  <c r="U67"/>
  <c r="U199"/>
  <c r="O144"/>
  <c r="O181"/>
  <c r="U133"/>
  <c r="O69"/>
  <c r="W159"/>
  <c r="O165"/>
  <c r="W69"/>
  <c r="W79"/>
  <c r="W100"/>
  <c r="W72"/>
  <c r="Q199"/>
  <c r="Q53"/>
  <c r="W192"/>
  <c r="W163"/>
  <c r="Q133"/>
  <c r="W131"/>
  <c r="Q118"/>
  <c r="U111"/>
  <c r="U129"/>
  <c r="U101"/>
  <c r="O131"/>
  <c r="W106"/>
  <c r="Q102"/>
  <c r="U85"/>
  <c r="Q63"/>
  <c r="W85"/>
  <c r="W204"/>
  <c r="Q159"/>
  <c r="O151"/>
  <c r="O143"/>
  <c r="O141"/>
  <c r="CQ10" i="17"/>
  <c r="BX171"/>
  <c r="O53" i="24"/>
  <c r="U99"/>
  <c r="O86"/>
  <c r="Q165"/>
  <c r="U117"/>
  <c r="O159"/>
  <c r="Q67"/>
  <c r="U90"/>
  <c r="O96"/>
  <c r="W98"/>
  <c r="W91"/>
  <c r="BX155" i="17"/>
  <c r="W193" i="24"/>
  <c r="U69"/>
  <c r="W175"/>
  <c r="Q169"/>
  <c r="W96"/>
  <c r="W160"/>
  <c r="W102"/>
  <c r="W143"/>
  <c r="Q68"/>
  <c r="W128"/>
  <c r="U181"/>
  <c r="W76"/>
  <c r="W200"/>
  <c r="W153"/>
  <c r="Q170"/>
  <c r="W97"/>
  <c r="O102"/>
  <c r="S144" i="17"/>
  <c r="CV10"/>
  <c r="CZ10" s="1"/>
  <c r="AL194"/>
  <c r="X20"/>
  <c r="CQ174"/>
  <c r="AL145"/>
  <c r="BX122"/>
  <c r="DP10"/>
  <c r="DQ10" s="1"/>
  <c r="DR10" s="1"/>
  <c r="DB77"/>
  <c r="X74" i="24" s="1"/>
  <c r="CI182" i="17"/>
  <c r="V179" i="24" s="1"/>
  <c r="AW157" i="17"/>
  <c r="R154" i="24" s="1"/>
  <c r="AW156" i="17"/>
  <c r="R153" i="24" s="1"/>
  <c r="DB150" i="17"/>
  <c r="X147" i="24" s="1"/>
  <c r="DB178" i="17"/>
  <c r="X175" i="24" s="1"/>
  <c r="DB99" i="17"/>
  <c r="X96" i="24" s="1"/>
  <c r="CI199" i="17"/>
  <c r="V196" i="24" s="1"/>
  <c r="DB131" i="17"/>
  <c r="X128" i="24" s="1"/>
  <c r="AW89" i="17"/>
  <c r="R86" i="24" s="1"/>
  <c r="DB61" i="17"/>
  <c r="X58" i="24" s="1"/>
  <c r="DB76" i="17"/>
  <c r="X73" i="24" s="1"/>
  <c r="DB146" i="17"/>
  <c r="X143" i="24" s="1"/>
  <c r="DB156" i="17"/>
  <c r="X153" i="24" s="1"/>
  <c r="AW137" i="17"/>
  <c r="R134" i="24" s="1"/>
  <c r="DB86" i="17"/>
  <c r="X83" i="24" s="1"/>
  <c r="DB111" i="17"/>
  <c r="X108" i="24" s="1"/>
  <c r="AW36" i="17"/>
  <c r="CI75"/>
  <c r="V72" i="24" s="1"/>
  <c r="DB121" i="17"/>
  <c r="X118" i="24" s="1"/>
  <c r="DB67" i="17"/>
  <c r="X64" i="24" s="1"/>
  <c r="AW101" i="17"/>
  <c r="R98" i="24" s="1"/>
  <c r="DB141" i="17"/>
  <c r="X138" i="24" s="1"/>
  <c r="DB179" i="17"/>
  <c r="X176" i="24" s="1"/>
  <c r="CI136" i="17"/>
  <c r="V133" i="24" s="1"/>
  <c r="DB162" i="17"/>
  <c r="X159" i="24" s="1"/>
  <c r="DB119" i="17"/>
  <c r="X116" i="24" s="1"/>
  <c r="CI77" i="17"/>
  <c r="V74" i="24" s="1"/>
  <c r="CI72" i="17"/>
  <c r="V69" i="24" s="1"/>
  <c r="DB103" i="17"/>
  <c r="X100" i="24" s="1"/>
  <c r="CI59" i="17"/>
  <c r="V56" i="24" s="1"/>
  <c r="AW140" i="17"/>
  <c r="R137" i="24" s="1"/>
  <c r="CI118" i="17"/>
  <c r="V115" i="24" s="1"/>
  <c r="DB205" i="17"/>
  <c r="X202" i="24" s="1"/>
  <c r="DB102" i="17"/>
  <c r="X99" i="24" s="1"/>
  <c r="CI147" i="17"/>
  <c r="V144" i="24" s="1"/>
  <c r="AW103" i="17"/>
  <c r="R100" i="24" s="1"/>
  <c r="AW115" i="17"/>
  <c r="R112" i="24" s="1"/>
  <c r="DB123" i="17"/>
  <c r="X120" i="24" s="1"/>
  <c r="AW91" i="17"/>
  <c r="R88" i="24" s="1"/>
  <c r="AW61" i="17"/>
  <c r="R58" i="24" s="1"/>
  <c r="AW92" i="17"/>
  <c r="R89" i="24" s="1"/>
  <c r="AW205" i="17"/>
  <c r="R202" i="24" s="1"/>
  <c r="DB89" i="17"/>
  <c r="X86" i="24" s="1"/>
  <c r="CI184" i="17"/>
  <c r="V181" i="24" s="1"/>
  <c r="DB85" i="17"/>
  <c r="X82" i="24" s="1"/>
  <c r="AW152" i="17"/>
  <c r="R149" i="24" s="1"/>
  <c r="DB128" i="17"/>
  <c r="X125" i="24" s="1"/>
  <c r="DB186" i="17"/>
  <c r="X183" i="24" s="1"/>
  <c r="DB188" i="17"/>
  <c r="X185" i="24" s="1"/>
  <c r="DB98" i="17"/>
  <c r="X95" i="24" s="1"/>
  <c r="DB132" i="17"/>
  <c r="X129" i="24" s="1"/>
  <c r="CI119" i="17"/>
  <c r="V116" i="24" s="1"/>
  <c r="AW195" i="17"/>
  <c r="R192" i="24" s="1"/>
  <c r="CI107" i="17"/>
  <c r="V104" i="24" s="1"/>
  <c r="CI104" i="17"/>
  <c r="V101" i="24" s="1"/>
  <c r="CI99" i="17"/>
  <c r="V96" i="24" s="1"/>
  <c r="CI117" i="17"/>
  <c r="V114" i="24" s="1"/>
  <c r="CI123" i="17"/>
  <c r="V120" i="24" s="1"/>
  <c r="DB124" i="17"/>
  <c r="X121" i="24" s="1"/>
  <c r="DB118" i="17"/>
  <c r="X115" i="24" s="1"/>
  <c r="DB196" i="17"/>
  <c r="X193" i="24" s="1"/>
  <c r="DB109" i="17"/>
  <c r="X106" i="24" s="1"/>
  <c r="CG51" i="17"/>
  <c r="CH51" s="1"/>
  <c r="AW120"/>
  <c r="R117" i="24" s="1"/>
  <c r="AW201" i="17"/>
  <c r="R198" i="24" s="1"/>
  <c r="AW147" i="17"/>
  <c r="R144" i="24" s="1"/>
  <c r="DB60" i="17"/>
  <c r="X57" i="24" s="1"/>
  <c r="AW134" i="17"/>
  <c r="R131" i="24" s="1"/>
  <c r="DB125" i="17"/>
  <c r="X122" i="24" s="1"/>
  <c r="DB93" i="17"/>
  <c r="X90" i="24" s="1"/>
  <c r="DB136" i="17"/>
  <c r="X133" i="24" s="1"/>
  <c r="CI201" i="17"/>
  <c r="V198" i="24" s="1"/>
  <c r="CI150" i="17"/>
  <c r="V147" i="24" s="1"/>
  <c r="AW125" i="17"/>
  <c r="R122" i="24" s="1"/>
  <c r="DB147" i="17"/>
  <c r="X144" i="24" s="1"/>
  <c r="CI127" i="17"/>
  <c r="V124" i="24" s="1"/>
  <c r="DB92" i="17"/>
  <c r="X89" i="24" s="1"/>
  <c r="DB168" i="17"/>
  <c r="X165" i="24" s="1"/>
  <c r="CI152" i="17"/>
  <c r="V149" i="24" s="1"/>
  <c r="AW178" i="17"/>
  <c r="R175" i="24" s="1"/>
  <c r="DB114" i="17"/>
  <c r="X111" i="24" s="1"/>
  <c r="DB199" i="17"/>
  <c r="X196" i="24" s="1"/>
  <c r="AW189" i="17"/>
  <c r="R186" i="24" s="1"/>
  <c r="DB101" i="17"/>
  <c r="X98" i="24" s="1"/>
  <c r="DB71" i="17"/>
  <c r="X68" i="24" s="1"/>
  <c r="DB115" i="17"/>
  <c r="X112" i="24" s="1"/>
  <c r="CI76" i="17"/>
  <c r="V73" i="24" s="1"/>
  <c r="DB57" i="17"/>
  <c r="X54" i="24" s="1"/>
  <c r="AW184" i="17"/>
  <c r="R181" i="24" s="1"/>
  <c r="DB120" i="17"/>
  <c r="X117" i="24" s="1"/>
  <c r="DB88" i="17"/>
  <c r="X85" i="24" s="1"/>
  <c r="DB82" i="17"/>
  <c r="X79" i="24" s="1"/>
  <c r="DB201" i="17"/>
  <c r="X198" i="24" s="1"/>
  <c r="DB68" i="17"/>
  <c r="X65" i="24" s="1"/>
  <c r="DB174" i="17"/>
  <c r="X171" i="24" s="1"/>
  <c r="DB126" i="17"/>
  <c r="X123" i="24" s="1"/>
  <c r="CZ17" i="17"/>
  <c r="DA17" s="1"/>
  <c r="DB143"/>
  <c r="X140" i="24" s="1"/>
  <c r="CI113" i="17"/>
  <c r="V110" i="24" s="1"/>
  <c r="CI74" i="17"/>
  <c r="V71" i="24" s="1"/>
  <c r="CI165" i="17"/>
  <c r="V162" i="24" s="1"/>
  <c r="CQ25" i="17"/>
  <c r="CV25" s="1"/>
  <c r="CZ25" s="1"/>
  <c r="CQ50"/>
  <c r="CV50" s="1"/>
  <c r="BX142"/>
  <c r="S133"/>
  <c r="BX166"/>
  <c r="X32"/>
  <c r="CV37"/>
  <c r="S149"/>
  <c r="CQ203"/>
  <c r="S117"/>
  <c r="S29"/>
  <c r="DP9"/>
  <c r="DQ9" s="1"/>
  <c r="DR9" s="1"/>
  <c r="DP11"/>
  <c r="DQ11" s="1"/>
  <c r="DR11" s="1"/>
  <c r="CQ40"/>
  <c r="CG9"/>
  <c r="CH9" s="1"/>
  <c r="AL118"/>
  <c r="AL123"/>
  <c r="BX202"/>
  <c r="CQ49"/>
  <c r="BX96"/>
  <c r="S161"/>
  <c r="CQ119"/>
  <c r="CQ18"/>
  <c r="CV18" s="1"/>
  <c r="S202"/>
  <c r="BX147"/>
  <c r="S153"/>
  <c r="S11"/>
  <c r="X11" s="1"/>
  <c r="CQ138"/>
  <c r="BX59"/>
  <c r="CQ28"/>
  <c r="CV28" s="1"/>
  <c r="CZ28" s="1"/>
  <c r="DA28" s="1"/>
  <c r="S24"/>
  <c r="X24" s="1"/>
  <c r="BX109"/>
  <c r="BX206"/>
  <c r="AL110"/>
  <c r="AL206"/>
  <c r="P204" i="24"/>
  <c r="EE207" i="17"/>
  <c r="P92" i="24"/>
  <c r="EE95" i="17"/>
  <c r="P163" i="24"/>
  <c r="EE166" i="17"/>
  <c r="P138" i="24"/>
  <c r="EE141" i="17"/>
  <c r="P165" i="24"/>
  <c r="EE168" i="17"/>
  <c r="P96" i="24"/>
  <c r="EE99" i="17"/>
  <c r="P66" i="24"/>
  <c r="EE69" i="17"/>
  <c r="R200" i="24"/>
  <c r="EE203" i="17"/>
  <c r="P199" i="24"/>
  <c r="EE202" i="17"/>
  <c r="R159" i="24"/>
  <c r="EE162" i="17"/>
  <c r="P167" i="24"/>
  <c r="EE170" i="17"/>
  <c r="P110" i="24"/>
  <c r="EE113" i="17"/>
  <c r="P94" i="24"/>
  <c r="EE97" i="17"/>
  <c r="P59" i="24"/>
  <c r="EE62" i="17"/>
  <c r="P140" i="24"/>
  <c r="EE143" i="17"/>
  <c r="P197" i="24"/>
  <c r="EE200" i="17"/>
  <c r="P172" i="24"/>
  <c r="EE175" i="17"/>
  <c r="P129" i="24"/>
  <c r="EE132" i="17"/>
  <c r="P136" i="24"/>
  <c r="EE139" i="17"/>
  <c r="P78" i="24"/>
  <c r="EE81" i="17"/>
  <c r="P177" i="24"/>
  <c r="EE180" i="17"/>
  <c r="P79" i="24"/>
  <c r="EE82" i="17"/>
  <c r="P135" i="24"/>
  <c r="EE138" i="17"/>
  <c r="P190" i="24"/>
  <c r="EE193" i="17"/>
  <c r="P158" i="24"/>
  <c r="EE161" i="17"/>
  <c r="P57" i="24"/>
  <c r="EE60" i="17"/>
  <c r="P154" i="24"/>
  <c r="EE157" i="17"/>
  <c r="P118" i="24"/>
  <c r="EE121" i="17"/>
  <c r="P53" i="24"/>
  <c r="EE56" i="17"/>
  <c r="P182" i="24"/>
  <c r="EE185" i="17"/>
  <c r="P115" i="24"/>
  <c r="EE118" i="17"/>
  <c r="P74" i="24"/>
  <c r="EE77" i="17"/>
  <c r="P178" i="24"/>
  <c r="EE181" i="17"/>
  <c r="P196" i="24"/>
  <c r="EE199" i="17"/>
  <c r="P100" i="24"/>
  <c r="EE103" i="17"/>
  <c r="P141" i="24"/>
  <c r="EE144" i="17"/>
  <c r="P116" i="24"/>
  <c r="EE119" i="17"/>
  <c r="EE194"/>
  <c r="P131" i="24"/>
  <c r="EE134" i="17"/>
  <c r="P179" i="24"/>
  <c r="EE182" i="17"/>
  <c r="P160" i="24"/>
  <c r="EE163" i="17"/>
  <c r="P85" i="24"/>
  <c r="EE88" i="17"/>
  <c r="P170" i="24"/>
  <c r="EE173" i="17"/>
  <c r="P117" i="24"/>
  <c r="EE120" i="17"/>
  <c r="P122" i="24"/>
  <c r="EE125" i="17"/>
  <c r="P76" i="24"/>
  <c r="EE79" i="17"/>
  <c r="P56" i="24"/>
  <c r="EE59" i="17"/>
  <c r="P137" i="24"/>
  <c r="EE140" i="17"/>
  <c r="P68" i="24"/>
  <c r="EE71" i="17"/>
  <c r="P186" i="24"/>
  <c r="EE189" i="17"/>
  <c r="P58" i="24"/>
  <c r="EE61" i="17"/>
  <c r="P105" i="24"/>
  <c r="EE108" i="17"/>
  <c r="P171" i="24"/>
  <c r="EE174" i="17"/>
  <c r="P168" i="24"/>
  <c r="EE171" i="17"/>
  <c r="P201" i="24"/>
  <c r="EE204" i="17"/>
  <c r="P148" i="24"/>
  <c r="EE151" i="17"/>
  <c r="P71" i="24"/>
  <c r="EE74" i="17"/>
  <c r="P126" i="24"/>
  <c r="EE129" i="17"/>
  <c r="P103" i="24"/>
  <c r="EE106" i="17"/>
  <c r="P189" i="24"/>
  <c r="EE192" i="17"/>
  <c r="P75" i="24"/>
  <c r="EE78" i="17"/>
  <c r="P61" i="24"/>
  <c r="EE64" i="17"/>
  <c r="P187" i="24"/>
  <c r="EE190" i="17"/>
  <c r="R104" i="24"/>
  <c r="EE107" i="17"/>
  <c r="P133" i="24"/>
  <c r="EE136" i="17"/>
  <c r="P169" i="24"/>
  <c r="EE172" i="17"/>
  <c r="P101" i="24"/>
  <c r="EE104" i="17"/>
  <c r="P97" i="24"/>
  <c r="EE100" i="17"/>
  <c r="P106" i="24"/>
  <c r="EE109" i="17"/>
  <c r="P120" i="24"/>
  <c r="EE123" i="17"/>
  <c r="P156" i="24"/>
  <c r="EE159" i="17"/>
  <c r="P146" i="24"/>
  <c r="EE149" i="17"/>
  <c r="P195" i="24"/>
  <c r="EE198" i="17"/>
  <c r="EE133"/>
  <c r="P98" i="24"/>
  <c r="EE101" i="17"/>
  <c r="P144" i="24"/>
  <c r="EE147" i="17"/>
  <c r="P69" i="24"/>
  <c r="EE72" i="17"/>
  <c r="P73" i="24"/>
  <c r="EE76" i="17"/>
  <c r="P70" i="24"/>
  <c r="EE73" i="17"/>
  <c r="P149" i="24"/>
  <c r="EE152" i="17"/>
  <c r="P175" i="24"/>
  <c r="EE178" i="17"/>
  <c r="P153" i="24"/>
  <c r="EE156" i="17"/>
  <c r="P84" i="24"/>
  <c r="EE87" i="17"/>
  <c r="P124" i="24"/>
  <c r="EE127" i="17"/>
  <c r="P89" i="24"/>
  <c r="EE92" i="17"/>
  <c r="P99" i="24"/>
  <c r="EE102" i="17"/>
  <c r="P121" i="24"/>
  <c r="EE124" i="17"/>
  <c r="P193" i="24"/>
  <c r="EE196" i="17"/>
  <c r="P123" i="24"/>
  <c r="EE126" i="17"/>
  <c r="P109" i="24"/>
  <c r="EE112" i="17"/>
  <c r="P77" i="24"/>
  <c r="EE80" i="17"/>
  <c r="P150" i="24"/>
  <c r="EE153" i="17"/>
  <c r="P203" i="24"/>
  <c r="EE206" i="17"/>
  <c r="P132" i="24"/>
  <c r="EE135" i="17"/>
  <c r="P194" i="24"/>
  <c r="EE197" i="17"/>
  <c r="P87" i="24"/>
  <c r="EE90" i="17"/>
  <c r="P166" i="24"/>
  <c r="EE169" i="17"/>
  <c r="P81" i="24"/>
  <c r="EE84" i="17"/>
  <c r="P125" i="24"/>
  <c r="EE128" i="17"/>
  <c r="P142" i="24"/>
  <c r="EE145" i="17"/>
  <c r="P155" i="24"/>
  <c r="EE158" i="17"/>
  <c r="P107" i="24"/>
  <c r="EE110" i="17"/>
  <c r="P127" i="24"/>
  <c r="EE130" i="17"/>
  <c r="P111" i="24"/>
  <c r="EE114" i="17"/>
  <c r="P198" i="24"/>
  <c r="EE201" i="17"/>
  <c r="P184" i="24"/>
  <c r="EE187" i="17"/>
  <c r="P152" i="24"/>
  <c r="EE155" i="17"/>
  <c r="P128" i="24"/>
  <c r="EE131" i="17"/>
  <c r="P134" i="24"/>
  <c r="EE137" i="17"/>
  <c r="P64" i="24"/>
  <c r="EE67" i="17"/>
  <c r="P83" i="24"/>
  <c r="EE86" i="17"/>
  <c r="P55" i="24"/>
  <c r="EE58" i="17"/>
  <c r="P139" i="24"/>
  <c r="EE142" i="17"/>
  <c r="P164" i="24"/>
  <c r="EE167" i="17"/>
  <c r="P183" i="24"/>
  <c r="EE186" i="17"/>
  <c r="P93" i="24"/>
  <c r="EE96" i="17"/>
  <c r="P88" i="24"/>
  <c r="EE91" i="17"/>
  <c r="P102" i="24"/>
  <c r="EE105" i="17"/>
  <c r="P112" i="24"/>
  <c r="EE115" i="17"/>
  <c r="P86" i="24"/>
  <c r="EE89" i="17"/>
  <c r="P181" i="24"/>
  <c r="EE184" i="17"/>
  <c r="P82" i="24"/>
  <c r="EE85" i="17"/>
  <c r="P54" i="24"/>
  <c r="EE57" i="17"/>
  <c r="P67" i="24"/>
  <c r="EE70" i="17"/>
  <c r="P114" i="24"/>
  <c r="EE117" i="17"/>
  <c r="P95" i="24"/>
  <c r="EE98" i="17"/>
  <c r="P91" i="24"/>
  <c r="EE94" i="17"/>
  <c r="P162" i="24"/>
  <c r="EE165" i="17"/>
  <c r="P151" i="24"/>
  <c r="EE154" i="17"/>
  <c r="P188" i="24"/>
  <c r="EE191" i="17"/>
  <c r="P63" i="24"/>
  <c r="EE66" i="17"/>
  <c r="P185" i="24"/>
  <c r="EE188" i="17"/>
  <c r="P174" i="24"/>
  <c r="EE177" i="17"/>
  <c r="P180" i="24"/>
  <c r="EE183" i="17"/>
  <c r="P157" i="24"/>
  <c r="EE160" i="17"/>
  <c r="P143" i="24"/>
  <c r="EE146" i="17"/>
  <c r="P62" i="24"/>
  <c r="EE65" i="17"/>
  <c r="P161" i="24"/>
  <c r="EE164" i="17"/>
  <c r="P65" i="24"/>
  <c r="EE68" i="17"/>
  <c r="P173" i="24"/>
  <c r="EE176" i="17"/>
  <c r="P113" i="24"/>
  <c r="EE116" i="17"/>
  <c r="P145" i="24"/>
  <c r="EE148" i="17"/>
  <c r="P108" i="24"/>
  <c r="EE111" i="17"/>
  <c r="P60" i="24"/>
  <c r="EE63" i="17"/>
  <c r="P202" i="24"/>
  <c r="EE205" i="17"/>
  <c r="P192" i="24"/>
  <c r="EE195" i="17"/>
  <c r="P80" i="24"/>
  <c r="EE83" i="17"/>
  <c r="P72" i="24"/>
  <c r="EE75" i="17"/>
  <c r="P119" i="24"/>
  <c r="EE122" i="17"/>
  <c r="P90" i="24"/>
  <c r="EE93" i="17"/>
  <c r="P176" i="24"/>
  <c r="EE179" i="17"/>
  <c r="P147" i="24"/>
  <c r="EE150" i="17"/>
  <c r="BX99"/>
  <c r="AL182"/>
  <c r="AL25"/>
  <c r="AQ25" s="1"/>
  <c r="AU25" s="1"/>
  <c r="AV25" s="1"/>
  <c r="BX79"/>
  <c r="S156"/>
  <c r="BX19"/>
  <c r="CC19" s="1"/>
  <c r="CG19" s="1"/>
  <c r="AL112"/>
  <c r="CQ128"/>
  <c r="BX151"/>
  <c r="AL142"/>
  <c r="CQ115"/>
  <c r="BX207"/>
  <c r="BX107"/>
  <c r="AL156"/>
  <c r="BX13"/>
  <c r="CC13" s="1"/>
  <c r="AL31"/>
  <c r="AQ31" s="1"/>
  <c r="AU31" s="1"/>
  <c r="AV31" s="1"/>
  <c r="BX90"/>
  <c r="S30"/>
  <c r="X30" s="1"/>
  <c r="AL181"/>
  <c r="BX113"/>
  <c r="BX26"/>
  <c r="CC26" s="1"/>
  <c r="CQ131"/>
  <c r="CQ72"/>
  <c r="CQ43"/>
  <c r="CV43" s="1"/>
  <c r="AL122"/>
  <c r="AL84"/>
  <c r="AL155"/>
  <c r="DP17"/>
  <c r="DQ17" s="1"/>
  <c r="DR17" s="1"/>
  <c r="AQ39"/>
  <c r="CG43"/>
  <c r="CH43" s="1"/>
  <c r="CV38"/>
  <c r="CZ38" s="1"/>
  <c r="X45"/>
  <c r="X53"/>
  <c r="CC47"/>
  <c r="X54"/>
  <c r="CV45"/>
  <c r="CV40"/>
  <c r="CZ55"/>
  <c r="DA55" s="1"/>
  <c r="AQ49"/>
  <c r="CV49"/>
  <c r="CZ49" s="1"/>
  <c r="DA49" s="1"/>
  <c r="CZ46"/>
  <c r="DA46" s="1"/>
  <c r="AQ43"/>
  <c r="CC55"/>
  <c r="AU44"/>
  <c r="AV44" s="1"/>
  <c r="CV54"/>
  <c r="AB43"/>
  <c r="AC43" s="1"/>
  <c r="CZ48"/>
  <c r="DA48" s="1"/>
  <c r="AQ33"/>
  <c r="AU33" s="1"/>
  <c r="AV33" s="1"/>
  <c r="AQ53"/>
  <c r="CC40"/>
  <c r="CC38"/>
  <c r="CC53"/>
  <c r="X48"/>
  <c r="X39"/>
  <c r="CV44"/>
  <c r="CV39"/>
  <c r="AB51"/>
  <c r="AC51" s="1"/>
  <c r="X50"/>
  <c r="AB55"/>
  <c r="AC55" s="1"/>
  <c r="AQ47"/>
  <c r="CG46"/>
  <c r="CH46" s="1"/>
  <c r="AU42"/>
  <c r="AV42" s="1"/>
  <c r="CC42"/>
  <c r="AQ40"/>
  <c r="AQ50"/>
  <c r="CV51"/>
  <c r="CC54"/>
  <c r="CC39"/>
  <c r="AQ55"/>
  <c r="CC31"/>
  <c r="CG31" s="1"/>
  <c r="CV31"/>
  <c r="AL141"/>
  <c r="S25"/>
  <c r="X25" s="1"/>
  <c r="AL99"/>
  <c r="AL51"/>
  <c r="AQ51" s="1"/>
  <c r="AL95"/>
  <c r="BX27"/>
  <c r="CC27" s="1"/>
  <c r="BX150"/>
  <c r="AL93"/>
  <c r="CQ80"/>
  <c r="BX12"/>
  <c r="CC12" s="1"/>
  <c r="CG12" s="1"/>
  <c r="CH12" s="1"/>
  <c r="AL140"/>
  <c r="BX133"/>
  <c r="S190"/>
  <c r="S148"/>
  <c r="S89"/>
  <c r="BX127"/>
  <c r="BX45"/>
  <c r="CC45" s="1"/>
  <c r="S159"/>
  <c r="S145"/>
  <c r="DZ153"/>
  <c r="DY153"/>
  <c r="DX153"/>
  <c r="DP14"/>
  <c r="DQ14" s="1"/>
  <c r="DR14" s="1"/>
  <c r="DH20"/>
  <c r="DI20" s="1"/>
  <c r="DJ20" s="1"/>
  <c r="DH10"/>
  <c r="DI10" s="1"/>
  <c r="DJ10" s="1"/>
  <c r="DH15"/>
  <c r="DI15" s="1"/>
  <c r="DJ15" s="1"/>
  <c r="AB24"/>
  <c r="AC24" s="1"/>
  <c r="DH11"/>
  <c r="DI11" s="1"/>
  <c r="DJ11" s="1"/>
  <c r="DH16"/>
  <c r="DI16" s="1"/>
  <c r="DJ16" s="1"/>
  <c r="DP19"/>
  <c r="DQ19" s="1"/>
  <c r="DR19" s="1"/>
  <c r="DX19"/>
  <c r="DY19" s="1"/>
  <c r="DZ19" s="1"/>
  <c r="DX13"/>
  <c r="DY13" s="1"/>
  <c r="DZ13" s="1"/>
  <c r="AL189"/>
  <c r="AB27"/>
  <c r="AC27" s="1"/>
  <c r="DP16"/>
  <c r="DQ16" s="1"/>
  <c r="DR16" s="1"/>
  <c r="CZ37"/>
  <c r="DA37" s="1"/>
  <c r="AU9"/>
  <c r="AU14"/>
  <c r="DP12"/>
  <c r="DQ12" s="1"/>
  <c r="DR12" s="1"/>
  <c r="DJ93"/>
  <c r="DI93"/>
  <c r="DH93"/>
  <c r="DX16"/>
  <c r="DY16" s="1"/>
  <c r="DZ16" s="1"/>
  <c r="AU32"/>
  <c r="AV32" s="1"/>
  <c r="DX10"/>
  <c r="DY10" s="1"/>
  <c r="DZ10" s="1"/>
  <c r="AB20"/>
  <c r="AC20" s="1"/>
  <c r="CZ19"/>
  <c r="DA19" s="1"/>
  <c r="AB13"/>
  <c r="AC13" s="1"/>
  <c r="DP15"/>
  <c r="DQ15" s="1"/>
  <c r="DR15" s="1"/>
  <c r="X9"/>
  <c r="DX14"/>
  <c r="DY14" s="1"/>
  <c r="DZ14" s="1"/>
  <c r="DX20"/>
  <c r="DY20" s="1"/>
  <c r="DZ20" s="1"/>
  <c r="AB11"/>
  <c r="DX11"/>
  <c r="DY11" s="1"/>
  <c r="DZ11" s="1"/>
  <c r="X23"/>
  <c r="X37"/>
  <c r="CG23"/>
  <c r="DP13"/>
  <c r="DQ13" s="1"/>
  <c r="DR13" s="1"/>
  <c r="DP18"/>
  <c r="DQ18" s="1"/>
  <c r="DR18" s="1"/>
  <c r="DH19"/>
  <c r="DI19" s="1"/>
  <c r="DJ19" s="1"/>
  <c r="DH13"/>
  <c r="DI13" s="1"/>
  <c r="DJ13" s="1"/>
  <c r="X28"/>
  <c r="CQ146"/>
  <c r="DH9"/>
  <c r="DI9" s="1"/>
  <c r="DJ9" s="1"/>
  <c r="DX9"/>
  <c r="DY9" s="1"/>
  <c r="DZ9" s="1"/>
  <c r="AU15"/>
  <c r="AV15" s="1"/>
  <c r="CG15"/>
  <c r="CH15" s="1"/>
  <c r="DX17"/>
  <c r="DY17" s="1"/>
  <c r="DZ17" s="1"/>
  <c r="AQ24"/>
  <c r="X21"/>
  <c r="X35"/>
  <c r="CZ23"/>
  <c r="DA23" s="1"/>
  <c r="DH12"/>
  <c r="DI12" s="1"/>
  <c r="DJ12" s="1"/>
  <c r="CZ13"/>
  <c r="DA13" s="1"/>
  <c r="DX18"/>
  <c r="DY18" s="1"/>
  <c r="DZ18" s="1"/>
  <c r="DX12"/>
  <c r="DY12" s="1"/>
  <c r="DZ12" s="1"/>
  <c r="CC35"/>
  <c r="DH18"/>
  <c r="DI18" s="1"/>
  <c r="DJ18" s="1"/>
  <c r="DP20"/>
  <c r="DQ20" s="1"/>
  <c r="DR20" s="1"/>
  <c r="CV11"/>
  <c r="DX15"/>
  <c r="DY15" s="1"/>
  <c r="DZ15" s="1"/>
  <c r="DH14"/>
  <c r="DI14" s="1"/>
  <c r="DJ14" s="1"/>
  <c r="CV20"/>
  <c r="X29"/>
  <c r="X18"/>
  <c r="X36"/>
  <c r="DH17"/>
  <c r="DI17" s="1"/>
  <c r="DJ17" s="1"/>
  <c r="CC11"/>
  <c r="S178"/>
  <c r="AL114"/>
  <c r="CV21"/>
  <c r="DZ175"/>
  <c r="DX175"/>
  <c r="DY175"/>
  <c r="DR175"/>
  <c r="DP175"/>
  <c r="DQ175"/>
  <c r="DJ187"/>
  <c r="DI187"/>
  <c r="DH187"/>
  <c r="DJ179"/>
  <c r="DH179"/>
  <c r="DI179"/>
  <c r="DZ187"/>
  <c r="DX187"/>
  <c r="DY187"/>
  <c r="DZ131"/>
  <c r="DX131"/>
  <c r="DY131"/>
  <c r="DJ89"/>
  <c r="DI89"/>
  <c r="DH89"/>
  <c r="S136"/>
  <c r="S44"/>
  <c r="X44" s="1"/>
  <c r="BX57"/>
  <c r="AQ19"/>
  <c r="CQ106"/>
  <c r="DJ119"/>
  <c r="DI119"/>
  <c r="DH119"/>
  <c r="DI55"/>
  <c r="DJ55" s="1"/>
  <c r="DH55"/>
  <c r="DP23"/>
  <c r="DQ23"/>
  <c r="DR23" s="1"/>
  <c r="DR77"/>
  <c r="DQ77"/>
  <c r="DP77"/>
  <c r="DJ127"/>
  <c r="DH127"/>
  <c r="DI127"/>
  <c r="DZ127"/>
  <c r="DX127"/>
  <c r="DY127"/>
  <c r="DZ123"/>
  <c r="DY123"/>
  <c r="DX123"/>
  <c r="DZ75"/>
  <c r="DY75"/>
  <c r="DX75"/>
  <c r="DJ75"/>
  <c r="DI75"/>
  <c r="DH75"/>
  <c r="DZ156"/>
  <c r="DY156"/>
  <c r="DX156"/>
  <c r="DZ102"/>
  <c r="DY102"/>
  <c r="DX102"/>
  <c r="DZ70"/>
  <c r="DY70"/>
  <c r="DX70"/>
  <c r="DJ157"/>
  <c r="DI157"/>
  <c r="DH157"/>
  <c r="DR141"/>
  <c r="DP141"/>
  <c r="DQ141"/>
  <c r="DR163"/>
  <c r="DP163"/>
  <c r="DQ163"/>
  <c r="DJ131"/>
  <c r="DH131"/>
  <c r="DI131"/>
  <c r="DJ105"/>
  <c r="DH105"/>
  <c r="DI105"/>
  <c r="DR168"/>
  <c r="DP168"/>
  <c r="DQ168"/>
  <c r="DI35"/>
  <c r="DJ35" s="1"/>
  <c r="DH35"/>
  <c r="DZ79"/>
  <c r="DX79"/>
  <c r="DY79"/>
  <c r="DJ123"/>
  <c r="DH123"/>
  <c r="DI123"/>
  <c r="DP27"/>
  <c r="DQ27"/>
  <c r="DR27" s="1"/>
  <c r="DZ92"/>
  <c r="DY92"/>
  <c r="DX92"/>
  <c r="DR134"/>
  <c r="DP134"/>
  <c r="DQ134"/>
  <c r="DQ22"/>
  <c r="DR22" s="1"/>
  <c r="DP22"/>
  <c r="DR147"/>
  <c r="DQ147"/>
  <c r="DP147"/>
  <c r="DJ196"/>
  <c r="DI196"/>
  <c r="DH196"/>
  <c r="DJ152"/>
  <c r="DH152"/>
  <c r="DI152"/>
  <c r="DR104"/>
  <c r="DP104"/>
  <c r="DQ104"/>
  <c r="DY40"/>
  <c r="DZ40" s="1"/>
  <c r="DX40"/>
  <c r="DR199"/>
  <c r="DQ199"/>
  <c r="DP199"/>
  <c r="DZ119"/>
  <c r="DX119"/>
  <c r="DY119"/>
  <c r="DJ103"/>
  <c r="DI103"/>
  <c r="DH103"/>
  <c r="DZ103"/>
  <c r="DY103"/>
  <c r="DX103"/>
  <c r="DR87"/>
  <c r="DP87"/>
  <c r="DQ87"/>
  <c r="DR125"/>
  <c r="DP125"/>
  <c r="DQ125"/>
  <c r="DZ115"/>
  <c r="DX115"/>
  <c r="DY115"/>
  <c r="DR99"/>
  <c r="DP99"/>
  <c r="DQ99"/>
  <c r="DY51"/>
  <c r="DZ51" s="1"/>
  <c r="DX51"/>
  <c r="DZ111"/>
  <c r="DY111"/>
  <c r="DX111"/>
  <c r="DJ111"/>
  <c r="DH111"/>
  <c r="DI111"/>
  <c r="DZ95"/>
  <c r="DY95"/>
  <c r="DX95"/>
  <c r="DI47"/>
  <c r="DJ47" s="1"/>
  <c r="DH47"/>
  <c r="DX45"/>
  <c r="DY45"/>
  <c r="DZ45" s="1"/>
  <c r="DJ140"/>
  <c r="DI140"/>
  <c r="DH140"/>
  <c r="DZ124"/>
  <c r="DX124"/>
  <c r="DY124"/>
  <c r="DZ60"/>
  <c r="DX60"/>
  <c r="DY60"/>
  <c r="DJ60"/>
  <c r="DH60"/>
  <c r="DI60"/>
  <c r="DI44"/>
  <c r="DJ44" s="1"/>
  <c r="DH44"/>
  <c r="DY28"/>
  <c r="DZ28" s="1"/>
  <c r="DX28"/>
  <c r="DR118"/>
  <c r="DQ118"/>
  <c r="DP118"/>
  <c r="DJ102"/>
  <c r="DI102"/>
  <c r="DH102"/>
  <c r="DR152"/>
  <c r="DQ152"/>
  <c r="DP152"/>
  <c r="DZ104"/>
  <c r="DX104"/>
  <c r="DY104"/>
  <c r="DZ72"/>
  <c r="DX72"/>
  <c r="DY72"/>
  <c r="DH39"/>
  <c r="DI39"/>
  <c r="DJ39" s="1"/>
  <c r="DH23"/>
  <c r="DI23"/>
  <c r="DJ23" s="1"/>
  <c r="DR93"/>
  <c r="DP93"/>
  <c r="DQ93"/>
  <c r="DJ207"/>
  <c r="DH207"/>
  <c r="DI207"/>
  <c r="DZ207"/>
  <c r="DY207"/>
  <c r="DX207"/>
  <c r="DZ59"/>
  <c r="DX59"/>
  <c r="DY59"/>
  <c r="DJ172"/>
  <c r="DI172"/>
  <c r="DH172"/>
  <c r="DR76"/>
  <c r="DP76"/>
  <c r="DQ76"/>
  <c r="DX44"/>
  <c r="DY44"/>
  <c r="DZ44" s="1"/>
  <c r="DP44"/>
  <c r="DQ44"/>
  <c r="DR44" s="1"/>
  <c r="DR166"/>
  <c r="DQ166"/>
  <c r="DP166"/>
  <c r="DZ86"/>
  <c r="DX86"/>
  <c r="DY86"/>
  <c r="DQ38"/>
  <c r="DR38" s="1"/>
  <c r="DP38"/>
  <c r="DR89"/>
  <c r="DP89"/>
  <c r="DQ89"/>
  <c r="DQ41"/>
  <c r="DR41" s="1"/>
  <c r="DP41"/>
  <c r="DZ152"/>
  <c r="DX152"/>
  <c r="DY152"/>
  <c r="DZ88"/>
  <c r="DY88"/>
  <c r="DX88"/>
  <c r="DJ72"/>
  <c r="DH72"/>
  <c r="DI72"/>
  <c r="DR66"/>
  <c r="DP66"/>
  <c r="DQ66"/>
  <c r="DJ153"/>
  <c r="DH153"/>
  <c r="DI153"/>
  <c r="DR198"/>
  <c r="DP198"/>
  <c r="DQ198"/>
  <c r="DJ68"/>
  <c r="DH68"/>
  <c r="DI68"/>
  <c r="DX36"/>
  <c r="DY36"/>
  <c r="DZ36" s="1"/>
  <c r="DJ62"/>
  <c r="DI62"/>
  <c r="DH62"/>
  <c r="DJ139"/>
  <c r="DH139"/>
  <c r="DI139"/>
  <c r="DP32"/>
  <c r="DQ32"/>
  <c r="DR32" s="1"/>
  <c r="DR190"/>
  <c r="DQ190"/>
  <c r="DP190"/>
  <c r="DZ161"/>
  <c r="DX161"/>
  <c r="DY161"/>
  <c r="DR145"/>
  <c r="DP145"/>
  <c r="DQ145"/>
  <c r="DJ135"/>
  <c r="DI135"/>
  <c r="DH135"/>
  <c r="DZ130"/>
  <c r="DY130"/>
  <c r="DX130"/>
  <c r="DR114"/>
  <c r="DQ114"/>
  <c r="DP114"/>
  <c r="DJ185"/>
  <c r="DH185"/>
  <c r="DI185"/>
  <c r="DZ159"/>
  <c r="DY159"/>
  <c r="DX159"/>
  <c r="DI53"/>
  <c r="DJ53" s="1"/>
  <c r="DH53"/>
  <c r="DX21"/>
  <c r="DY21"/>
  <c r="DZ21" s="1"/>
  <c r="DJ180"/>
  <c r="DI180"/>
  <c r="DH180"/>
  <c r="DI52"/>
  <c r="DJ52" s="1"/>
  <c r="DH52"/>
  <c r="DR155"/>
  <c r="DQ155"/>
  <c r="DP155"/>
  <c r="DH49"/>
  <c r="DI49"/>
  <c r="DJ49" s="1"/>
  <c r="DQ49"/>
  <c r="DR49" s="1"/>
  <c r="DP49"/>
  <c r="DR80"/>
  <c r="DP80"/>
  <c r="DQ80"/>
  <c r="DJ122"/>
  <c r="DI122"/>
  <c r="DH122"/>
  <c r="DJ58"/>
  <c r="DH58"/>
  <c r="DI58"/>
  <c r="DR161"/>
  <c r="DQ161"/>
  <c r="DP161"/>
  <c r="DR169"/>
  <c r="DP169"/>
  <c r="DQ169"/>
  <c r="DZ143"/>
  <c r="DX143"/>
  <c r="DY143"/>
  <c r="DR192"/>
  <c r="DQ192"/>
  <c r="DP192"/>
  <c r="DJ84"/>
  <c r="DI84"/>
  <c r="DH84"/>
  <c r="DQ52"/>
  <c r="DR52" s="1"/>
  <c r="DP52"/>
  <c r="DZ174"/>
  <c r="DX174"/>
  <c r="DY174"/>
  <c r="DJ174"/>
  <c r="DH174"/>
  <c r="DI174"/>
  <c r="DZ126"/>
  <c r="DY126"/>
  <c r="DX126"/>
  <c r="DJ94"/>
  <c r="DI94"/>
  <c r="DH94"/>
  <c r="DZ78"/>
  <c r="DX78"/>
  <c r="DY78"/>
  <c r="DJ194"/>
  <c r="DI194"/>
  <c r="DH194"/>
  <c r="DR133"/>
  <c r="DP133"/>
  <c r="DQ133"/>
  <c r="DR188"/>
  <c r="DP188"/>
  <c r="DQ188"/>
  <c r="DX32"/>
  <c r="DY32"/>
  <c r="DZ32" s="1"/>
  <c r="DR186"/>
  <c r="DQ186"/>
  <c r="DP186"/>
  <c r="DZ170"/>
  <c r="DY170"/>
  <c r="DX170"/>
  <c r="DZ74"/>
  <c r="DX74"/>
  <c r="DY74"/>
  <c r="DZ206"/>
  <c r="DX206"/>
  <c r="DY206"/>
  <c r="DZ191"/>
  <c r="DX191"/>
  <c r="DY191"/>
  <c r="DZ151"/>
  <c r="DX151"/>
  <c r="DY151"/>
  <c r="DZ135"/>
  <c r="DY135"/>
  <c r="DX135"/>
  <c r="DJ130"/>
  <c r="DI130"/>
  <c r="DH130"/>
  <c r="DH34"/>
  <c r="DI34"/>
  <c r="DJ34" s="1"/>
  <c r="DZ198"/>
  <c r="DY198"/>
  <c r="DX198"/>
  <c r="DJ169"/>
  <c r="DH169"/>
  <c r="DI169"/>
  <c r="DJ159"/>
  <c r="DI159"/>
  <c r="DH159"/>
  <c r="DJ143"/>
  <c r="DH143"/>
  <c r="DI143"/>
  <c r="DI21"/>
  <c r="DJ21" s="1"/>
  <c r="DH21"/>
  <c r="DJ164"/>
  <c r="DH164"/>
  <c r="DI164"/>
  <c r="DZ158"/>
  <c r="DX158"/>
  <c r="DY158"/>
  <c r="DR62"/>
  <c r="DQ62"/>
  <c r="DP62"/>
  <c r="DZ181"/>
  <c r="DY181"/>
  <c r="DX181"/>
  <c r="DJ113"/>
  <c r="DH113"/>
  <c r="DI113"/>
  <c r="DJ112"/>
  <c r="DH112"/>
  <c r="DI112"/>
  <c r="DR96"/>
  <c r="DQ96"/>
  <c r="DP96"/>
  <c r="DR138"/>
  <c r="DP138"/>
  <c r="DQ138"/>
  <c r="DJ190"/>
  <c r="DI190"/>
  <c r="DH190"/>
  <c r="DR135"/>
  <c r="DQ135"/>
  <c r="DP135"/>
  <c r="BX172"/>
  <c r="AL108"/>
  <c r="AL23"/>
  <c r="AQ23" s="1"/>
  <c r="BX111"/>
  <c r="S85"/>
  <c r="CQ69"/>
  <c r="AL124"/>
  <c r="BX121"/>
  <c r="BX24"/>
  <c r="CC24" s="1"/>
  <c r="AL130"/>
  <c r="S69"/>
  <c r="AL61"/>
  <c r="CQ124"/>
  <c r="AL131"/>
  <c r="CQ41"/>
  <c r="CV41" s="1"/>
  <c r="AL38"/>
  <c r="AQ38" s="1"/>
  <c r="S168"/>
  <c r="AL103"/>
  <c r="CQ71"/>
  <c r="BX115"/>
  <c r="CQ99"/>
  <c r="AL67"/>
  <c r="CQ140"/>
  <c r="BX28"/>
  <c r="CC28" s="1"/>
  <c r="S182"/>
  <c r="CQ118"/>
  <c r="AL102"/>
  <c r="S70"/>
  <c r="AL54"/>
  <c r="AQ54" s="1"/>
  <c r="CQ163"/>
  <c r="AL163"/>
  <c r="AL196"/>
  <c r="BX146"/>
  <c r="AL21"/>
  <c r="AQ21" s="1"/>
  <c r="CQ68"/>
  <c r="S138"/>
  <c r="BX175"/>
  <c r="S10"/>
  <c r="X10" s="1"/>
  <c r="CQ94"/>
  <c r="CQ197"/>
  <c r="BX33"/>
  <c r="CC33" s="1"/>
  <c r="S96"/>
  <c r="AL186"/>
  <c r="BX145"/>
  <c r="CQ135"/>
  <c r="AL169"/>
  <c r="BX137"/>
  <c r="S143"/>
  <c r="AL20"/>
  <c r="AQ20" s="1"/>
  <c r="CQ149"/>
  <c r="S188"/>
  <c r="BX80"/>
  <c r="CV16"/>
  <c r="AL191"/>
  <c r="S135"/>
  <c r="S200"/>
  <c r="AL198"/>
  <c r="S192"/>
  <c r="BX132"/>
  <c r="BX174"/>
  <c r="AL48"/>
  <c r="AQ48" s="1"/>
  <c r="CQ32"/>
  <c r="CV32" s="1"/>
  <c r="AL16"/>
  <c r="AQ16" s="1"/>
  <c r="AL190"/>
  <c r="AL17"/>
  <c r="AQ17" s="1"/>
  <c r="DR119"/>
  <c r="DP119"/>
  <c r="DQ119"/>
  <c r="DJ109"/>
  <c r="DH109"/>
  <c r="DI109"/>
  <c r="DZ67"/>
  <c r="DY67"/>
  <c r="DX67"/>
  <c r="DR67"/>
  <c r="DQ67"/>
  <c r="DP67"/>
  <c r="DJ63"/>
  <c r="DI63"/>
  <c r="DH63"/>
  <c r="DR85"/>
  <c r="DQ85"/>
  <c r="DP85"/>
  <c r="DJ91"/>
  <c r="DI91"/>
  <c r="DH91"/>
  <c r="DX27"/>
  <c r="DY27"/>
  <c r="DZ27" s="1"/>
  <c r="DR92"/>
  <c r="DQ92"/>
  <c r="DP92"/>
  <c r="DR150"/>
  <c r="DQ150"/>
  <c r="DP150"/>
  <c r="DR173"/>
  <c r="DQ173"/>
  <c r="DP173"/>
  <c r="DZ196"/>
  <c r="DY196"/>
  <c r="DX196"/>
  <c r="DR105"/>
  <c r="DQ105"/>
  <c r="DP105"/>
  <c r="DR88"/>
  <c r="DP88"/>
  <c r="DQ88"/>
  <c r="DR187"/>
  <c r="DP187"/>
  <c r="DQ187"/>
  <c r="DR71"/>
  <c r="DP71"/>
  <c r="DQ71"/>
  <c r="DZ125"/>
  <c r="DY125"/>
  <c r="DX125"/>
  <c r="DJ77"/>
  <c r="DH77"/>
  <c r="DI77"/>
  <c r="DZ83"/>
  <c r="DX83"/>
  <c r="DY83"/>
  <c r="DR107"/>
  <c r="DQ107"/>
  <c r="DP107"/>
  <c r="DI43"/>
  <c r="DJ43" s="1"/>
  <c r="DH43"/>
  <c r="DJ189"/>
  <c r="DH189"/>
  <c r="DI189"/>
  <c r="DH45"/>
  <c r="DI45"/>
  <c r="DJ45" s="1"/>
  <c r="DX29"/>
  <c r="DY29"/>
  <c r="DZ29" s="1"/>
  <c r="DI41"/>
  <c r="DJ41" s="1"/>
  <c r="DH41"/>
  <c r="DZ120"/>
  <c r="DY120"/>
  <c r="DX120"/>
  <c r="DR130"/>
  <c r="DP130"/>
  <c r="DQ130"/>
  <c r="DZ195"/>
  <c r="DX195"/>
  <c r="DY195"/>
  <c r="DZ69"/>
  <c r="DY69"/>
  <c r="DX69"/>
  <c r="DR203"/>
  <c r="DP203"/>
  <c r="DQ203"/>
  <c r="DJ61"/>
  <c r="DI61"/>
  <c r="DH61"/>
  <c r="DJ166"/>
  <c r="DI166"/>
  <c r="DH166"/>
  <c r="DJ150"/>
  <c r="DH150"/>
  <c r="DI150"/>
  <c r="DR70"/>
  <c r="DQ70"/>
  <c r="DP70"/>
  <c r="DP54"/>
  <c r="DQ54"/>
  <c r="DR54" s="1"/>
  <c r="DJ173"/>
  <c r="DH173"/>
  <c r="DI173"/>
  <c r="DJ163"/>
  <c r="DI163"/>
  <c r="DH163"/>
  <c r="DJ121"/>
  <c r="DH121"/>
  <c r="DI121"/>
  <c r="DQ25"/>
  <c r="DR25" s="1"/>
  <c r="DP25"/>
  <c r="DR56"/>
  <c r="DP56"/>
  <c r="DQ56"/>
  <c r="DI24"/>
  <c r="DJ24" s="1"/>
  <c r="DH24"/>
  <c r="DJ99"/>
  <c r="DH99"/>
  <c r="DI99"/>
  <c r="DZ76"/>
  <c r="DX76"/>
  <c r="DY76"/>
  <c r="DZ93"/>
  <c r="DY93"/>
  <c r="DX93"/>
  <c r="DZ77"/>
  <c r="DX77"/>
  <c r="DY77"/>
  <c r="DR195"/>
  <c r="DQ195"/>
  <c r="DP195"/>
  <c r="DY47"/>
  <c r="DZ47" s="1"/>
  <c r="DX47"/>
  <c r="DY31"/>
  <c r="DZ31" s="1"/>
  <c r="DX31"/>
  <c r="DJ101"/>
  <c r="DI101"/>
  <c r="DH101"/>
  <c r="DJ85"/>
  <c r="DI85"/>
  <c r="DH85"/>
  <c r="DZ203"/>
  <c r="DX203"/>
  <c r="DY203"/>
  <c r="DZ140"/>
  <c r="DY140"/>
  <c r="DX140"/>
  <c r="DZ182"/>
  <c r="DY182"/>
  <c r="DX182"/>
  <c r="DJ118"/>
  <c r="DI118"/>
  <c r="DH118"/>
  <c r="DI54"/>
  <c r="DJ54" s="1"/>
  <c r="DH54"/>
  <c r="DI22"/>
  <c r="DJ22" s="1"/>
  <c r="DH22"/>
  <c r="DJ147"/>
  <c r="DH147"/>
  <c r="DI147"/>
  <c r="DR196"/>
  <c r="DP196"/>
  <c r="DQ196"/>
  <c r="DZ105"/>
  <c r="DX105"/>
  <c r="DY105"/>
  <c r="DZ73"/>
  <c r="DY73"/>
  <c r="DX73"/>
  <c r="DZ168"/>
  <c r="DY168"/>
  <c r="DX168"/>
  <c r="DJ146"/>
  <c r="DH146"/>
  <c r="DI146"/>
  <c r="DJ100"/>
  <c r="DH100"/>
  <c r="DI100"/>
  <c r="DZ142"/>
  <c r="DX142"/>
  <c r="DY142"/>
  <c r="DI30"/>
  <c r="DJ30" s="1"/>
  <c r="DH30"/>
  <c r="DR197"/>
  <c r="DP197"/>
  <c r="DQ197"/>
  <c r="DR149"/>
  <c r="DQ149"/>
  <c r="DP149"/>
  <c r="DJ97"/>
  <c r="DH97"/>
  <c r="DI97"/>
  <c r="DJ81"/>
  <c r="DH81"/>
  <c r="DI81"/>
  <c r="DP33"/>
  <c r="DQ33"/>
  <c r="DR33" s="1"/>
  <c r="DJ144"/>
  <c r="DI144"/>
  <c r="DH144"/>
  <c r="DZ128"/>
  <c r="DY128"/>
  <c r="DX128"/>
  <c r="DJ80"/>
  <c r="DH80"/>
  <c r="DI80"/>
  <c r="DJ154"/>
  <c r="DH154"/>
  <c r="DI154"/>
  <c r="DZ106"/>
  <c r="DY106"/>
  <c r="DX106"/>
  <c r="DR90"/>
  <c r="DP90"/>
  <c r="DQ90"/>
  <c r="DY26"/>
  <c r="DZ26" s="1"/>
  <c r="DX26"/>
  <c r="DZ200"/>
  <c r="DX200"/>
  <c r="DY200"/>
  <c r="DZ82"/>
  <c r="DY82"/>
  <c r="DX82"/>
  <c r="DZ164"/>
  <c r="DX164"/>
  <c r="DY164"/>
  <c r="DR148"/>
  <c r="DQ148"/>
  <c r="DP148"/>
  <c r="DZ100"/>
  <c r="DX100"/>
  <c r="DY100"/>
  <c r="DZ68"/>
  <c r="DX68"/>
  <c r="DY68"/>
  <c r="DR110"/>
  <c r="DP110"/>
  <c r="DQ110"/>
  <c r="DZ197"/>
  <c r="DY197"/>
  <c r="DX197"/>
  <c r="DZ155"/>
  <c r="DY155"/>
  <c r="DX155"/>
  <c r="DZ139"/>
  <c r="DY139"/>
  <c r="DX139"/>
  <c r="DZ204"/>
  <c r="DX204"/>
  <c r="DY204"/>
  <c r="DZ97"/>
  <c r="DX97"/>
  <c r="DY97"/>
  <c r="DZ65"/>
  <c r="DY65"/>
  <c r="DX65"/>
  <c r="DJ96"/>
  <c r="DH96"/>
  <c r="DI96"/>
  <c r="DZ190"/>
  <c r="DX190"/>
  <c r="DY190"/>
  <c r="DR177"/>
  <c r="DP177"/>
  <c r="DQ177"/>
  <c r="DJ191"/>
  <c r="DI191"/>
  <c r="DH191"/>
  <c r="DJ200"/>
  <c r="DI200"/>
  <c r="DH200"/>
  <c r="DJ198"/>
  <c r="DH198"/>
  <c r="DI198"/>
  <c r="DJ110"/>
  <c r="DI110"/>
  <c r="DH110"/>
  <c r="DR165"/>
  <c r="DP165"/>
  <c r="DQ165"/>
  <c r="DZ149"/>
  <c r="DY149"/>
  <c r="DX149"/>
  <c r="DR65"/>
  <c r="DQ65"/>
  <c r="DP65"/>
  <c r="DZ144"/>
  <c r="DY144"/>
  <c r="DX144"/>
  <c r="DZ138"/>
  <c r="DX138"/>
  <c r="DY138"/>
  <c r="DR129"/>
  <c r="DP129"/>
  <c r="DQ129"/>
  <c r="DZ183"/>
  <c r="DX183"/>
  <c r="DY183"/>
  <c r="DR162"/>
  <c r="DQ162"/>
  <c r="DP162"/>
  <c r="DR82"/>
  <c r="DQ82"/>
  <c r="DP82"/>
  <c r="DZ66"/>
  <c r="DY66"/>
  <c r="DX66"/>
  <c r="DR201"/>
  <c r="DQ201"/>
  <c r="DP201"/>
  <c r="DR137"/>
  <c r="DQ137"/>
  <c r="DP137"/>
  <c r="DJ192"/>
  <c r="DH192"/>
  <c r="DI192"/>
  <c r="DZ148"/>
  <c r="DX148"/>
  <c r="DY148"/>
  <c r="DR142"/>
  <c r="DQ142"/>
  <c r="DP142"/>
  <c r="DR126"/>
  <c r="DP126"/>
  <c r="DQ126"/>
  <c r="DY46"/>
  <c r="DZ46" s="1"/>
  <c r="DX46"/>
  <c r="DJ149"/>
  <c r="DH149"/>
  <c r="DI149"/>
  <c r="DR171"/>
  <c r="DQ171"/>
  <c r="DP171"/>
  <c r="DZ80"/>
  <c r="DY80"/>
  <c r="DX80"/>
  <c r="DZ154"/>
  <c r="DX154"/>
  <c r="DY154"/>
  <c r="DJ90"/>
  <c r="DI90"/>
  <c r="DH90"/>
  <c r="DR183"/>
  <c r="DP183"/>
  <c r="DQ183"/>
  <c r="S166"/>
  <c r="BX134"/>
  <c r="BX205"/>
  <c r="BX163"/>
  <c r="AL41"/>
  <c r="AQ41" s="1"/>
  <c r="BX184"/>
  <c r="BX88"/>
  <c r="S95"/>
  <c r="CQ91"/>
  <c r="BX102"/>
  <c r="S105"/>
  <c r="BX77"/>
  <c r="CQ12"/>
  <c r="CV12" s="1"/>
  <c r="CQ157"/>
  <c r="CQ24"/>
  <c r="CV24" s="1"/>
  <c r="S150"/>
  <c r="S127"/>
  <c r="S31"/>
  <c r="X31" s="1"/>
  <c r="BX203"/>
  <c r="CQ189"/>
  <c r="CQ108"/>
  <c r="AL150"/>
  <c r="AL157"/>
  <c r="S196"/>
  <c r="S73"/>
  <c r="S57"/>
  <c r="BX152"/>
  <c r="AL88"/>
  <c r="S40"/>
  <c r="X40" s="1"/>
  <c r="BX201"/>
  <c r="BX153"/>
  <c r="S15"/>
  <c r="X15" s="1"/>
  <c r="CQ15"/>
  <c r="CV15" s="1"/>
  <c r="CQ159"/>
  <c r="AL116"/>
  <c r="CQ129"/>
  <c r="AL167"/>
  <c r="AL34"/>
  <c r="AQ34" s="1"/>
  <c r="S164"/>
  <c r="S110"/>
  <c r="BX48"/>
  <c r="CC48" s="1"/>
  <c r="CQ90"/>
  <c r="CQ42"/>
  <c r="CV42" s="1"/>
  <c r="AL26"/>
  <c r="AQ26" s="1"/>
  <c r="S17"/>
  <c r="X17" s="1"/>
  <c r="CQ84"/>
  <c r="S68"/>
  <c r="S52"/>
  <c r="X52" s="1"/>
  <c r="BX20"/>
  <c r="CC20" s="1"/>
  <c r="S158"/>
  <c r="AL126"/>
  <c r="BX139"/>
  <c r="BX204"/>
  <c r="CQ97"/>
  <c r="BX49"/>
  <c r="CC49" s="1"/>
  <c r="S160"/>
  <c r="AL80"/>
  <c r="CQ74"/>
  <c r="CQ36"/>
  <c r="CV36" s="1"/>
  <c r="AL11"/>
  <c r="AQ11" s="1"/>
  <c r="BX114"/>
  <c r="CV34"/>
  <c r="CQ185"/>
  <c r="CQ192"/>
  <c r="AL68"/>
  <c r="AL52"/>
  <c r="AQ52" s="1"/>
  <c r="BX94"/>
  <c r="CQ62"/>
  <c r="S155"/>
  <c r="S49"/>
  <c r="X49" s="1"/>
  <c r="CQ176"/>
  <c r="CQ160"/>
  <c r="AL144"/>
  <c r="S80"/>
  <c r="S154"/>
  <c r="S122"/>
  <c r="S58"/>
  <c r="BX167"/>
  <c r="CQ200"/>
  <c r="DP39"/>
  <c r="DQ39"/>
  <c r="DR39" s="1"/>
  <c r="DX23"/>
  <c r="DY23"/>
  <c r="DZ23" s="1"/>
  <c r="DR127"/>
  <c r="DQ127"/>
  <c r="DP127"/>
  <c r="DR63"/>
  <c r="DP63"/>
  <c r="DQ63"/>
  <c r="DP31"/>
  <c r="DQ31"/>
  <c r="DR31" s="1"/>
  <c r="DZ91"/>
  <c r="DY91"/>
  <c r="DX91"/>
  <c r="DR75"/>
  <c r="DP75"/>
  <c r="DQ75"/>
  <c r="DY43"/>
  <c r="DZ43" s="1"/>
  <c r="DX43"/>
  <c r="DP29"/>
  <c r="DQ29"/>
  <c r="DR29" s="1"/>
  <c r="DZ134"/>
  <c r="DY134"/>
  <c r="DX134"/>
  <c r="DH38"/>
  <c r="DI38"/>
  <c r="DJ38" s="1"/>
  <c r="DZ205"/>
  <c r="DY205"/>
  <c r="DX205"/>
  <c r="DJ202"/>
  <c r="DI202"/>
  <c r="DH202"/>
  <c r="DR131"/>
  <c r="DP131"/>
  <c r="DQ131"/>
  <c r="DJ73"/>
  <c r="DH73"/>
  <c r="DI73"/>
  <c r="DZ57"/>
  <c r="DY57"/>
  <c r="DX57"/>
  <c r="DJ168"/>
  <c r="DH168"/>
  <c r="DI168"/>
  <c r="DJ178"/>
  <c r="DI178"/>
  <c r="DH178"/>
  <c r="AU12"/>
  <c r="AV12" s="1"/>
  <c r="DZ109"/>
  <c r="DX109"/>
  <c r="DY109"/>
  <c r="DJ115"/>
  <c r="DH115"/>
  <c r="DI115"/>
  <c r="DZ99"/>
  <c r="DX99"/>
  <c r="DY99"/>
  <c r="DQ51"/>
  <c r="DR51" s="1"/>
  <c r="DP51"/>
  <c r="DP35"/>
  <c r="DQ35"/>
  <c r="DR35" s="1"/>
  <c r="DJ79"/>
  <c r="DH79"/>
  <c r="DI79"/>
  <c r="DR69"/>
  <c r="DQ69"/>
  <c r="DP69"/>
  <c r="DQ43"/>
  <c r="DR43" s="1"/>
  <c r="DP43"/>
  <c r="DH27"/>
  <c r="DI27"/>
  <c r="DJ27" s="1"/>
  <c r="DR156"/>
  <c r="DQ156"/>
  <c r="DP156"/>
  <c r="DJ76"/>
  <c r="DI76"/>
  <c r="DH76"/>
  <c r="DJ182"/>
  <c r="DI182"/>
  <c r="DH182"/>
  <c r="DR102"/>
  <c r="DQ102"/>
  <c r="DP102"/>
  <c r="DR202"/>
  <c r="DQ202"/>
  <c r="DP202"/>
  <c r="DJ57"/>
  <c r="DI57"/>
  <c r="DH57"/>
  <c r="DR57"/>
  <c r="DP57"/>
  <c r="DQ57"/>
  <c r="DR136"/>
  <c r="DQ136"/>
  <c r="DP136"/>
  <c r="DJ104"/>
  <c r="DH104"/>
  <c r="DI104"/>
  <c r="DQ40"/>
  <c r="DR40" s="1"/>
  <c r="DP40"/>
  <c r="DR146"/>
  <c r="DQ146"/>
  <c r="DP146"/>
  <c r="DJ199"/>
  <c r="DI199"/>
  <c r="DH199"/>
  <c r="DR103"/>
  <c r="DP103"/>
  <c r="DQ103"/>
  <c r="DJ87"/>
  <c r="DI87"/>
  <c r="DH87"/>
  <c r="DY55"/>
  <c r="DZ55" s="1"/>
  <c r="DX55"/>
  <c r="DR115"/>
  <c r="DQ115"/>
  <c r="DP115"/>
  <c r="DI51"/>
  <c r="DJ51" s="1"/>
  <c r="DH51"/>
  <c r="DJ95"/>
  <c r="DI95"/>
  <c r="DH95"/>
  <c r="DR101"/>
  <c r="DP101"/>
  <c r="DQ101"/>
  <c r="DP45"/>
  <c r="DQ45"/>
  <c r="DR45" s="1"/>
  <c r="DZ172"/>
  <c r="DY172"/>
  <c r="DX172"/>
  <c r="DR124"/>
  <c r="DP124"/>
  <c r="DQ124"/>
  <c r="DR60"/>
  <c r="DP60"/>
  <c r="DQ60"/>
  <c r="DH28"/>
  <c r="DI28"/>
  <c r="DJ28" s="1"/>
  <c r="DR182"/>
  <c r="DQ182"/>
  <c r="DP182"/>
  <c r="DZ166"/>
  <c r="DY166"/>
  <c r="DX166"/>
  <c r="DY22"/>
  <c r="DZ22" s="1"/>
  <c r="DX22"/>
  <c r="DZ147"/>
  <c r="DX147"/>
  <c r="DY147"/>
  <c r="DR72"/>
  <c r="DQ72"/>
  <c r="DP72"/>
  <c r="DR178"/>
  <c r="DQ178"/>
  <c r="DP178"/>
  <c r="DR207"/>
  <c r="DQ207"/>
  <c r="DP207"/>
  <c r="DR111"/>
  <c r="DP111"/>
  <c r="DQ111"/>
  <c r="DR79"/>
  <c r="DQ79"/>
  <c r="DP79"/>
  <c r="DJ203"/>
  <c r="DI203"/>
  <c r="DH203"/>
  <c r="DR59"/>
  <c r="DP59"/>
  <c r="DQ59"/>
  <c r="DJ59"/>
  <c r="DI59"/>
  <c r="DH59"/>
  <c r="DZ61"/>
  <c r="DX61"/>
  <c r="DY61"/>
  <c r="DR172"/>
  <c r="DP172"/>
  <c r="DQ172"/>
  <c r="DZ108"/>
  <c r="DY108"/>
  <c r="DX108"/>
  <c r="DZ141"/>
  <c r="DY141"/>
  <c r="DX141"/>
  <c r="DJ141"/>
  <c r="DI141"/>
  <c r="DH141"/>
  <c r="DZ89"/>
  <c r="DY89"/>
  <c r="DX89"/>
  <c r="DZ178"/>
  <c r="DY178"/>
  <c r="DX178"/>
  <c r="DP50"/>
  <c r="DQ50"/>
  <c r="DR50" s="1"/>
  <c r="DZ132"/>
  <c r="DY132"/>
  <c r="DX132"/>
  <c r="DI36"/>
  <c r="DJ36" s="1"/>
  <c r="DH36"/>
  <c r="DR158"/>
  <c r="DP158"/>
  <c r="DQ158"/>
  <c r="DJ126"/>
  <c r="DI126"/>
  <c r="DH126"/>
  <c r="DR139"/>
  <c r="DP139"/>
  <c r="DQ139"/>
  <c r="DZ160"/>
  <c r="DX160"/>
  <c r="DY160"/>
  <c r="DH48"/>
  <c r="DI48"/>
  <c r="DJ48" s="1"/>
  <c r="DR122"/>
  <c r="DP122"/>
  <c r="DQ122"/>
  <c r="DJ161"/>
  <c r="DH161"/>
  <c r="DI161"/>
  <c r="DZ145"/>
  <c r="DX145"/>
  <c r="DY145"/>
  <c r="DZ167"/>
  <c r="DY167"/>
  <c r="DX167"/>
  <c r="DX30"/>
  <c r="DY30"/>
  <c r="DZ30" s="1"/>
  <c r="DJ114"/>
  <c r="DH114"/>
  <c r="DI114"/>
  <c r="DR98"/>
  <c r="DP98"/>
  <c r="DQ98"/>
  <c r="DX34"/>
  <c r="DY34"/>
  <c r="DZ34" s="1"/>
  <c r="DJ201"/>
  <c r="DH201"/>
  <c r="DI201"/>
  <c r="DZ169"/>
  <c r="DX169"/>
  <c r="DY169"/>
  <c r="DP21"/>
  <c r="DQ21"/>
  <c r="DR21" s="1"/>
  <c r="DZ180"/>
  <c r="DY180"/>
  <c r="DX180"/>
  <c r="DR94"/>
  <c r="DQ94"/>
  <c r="DP94"/>
  <c r="DZ62"/>
  <c r="DY62"/>
  <c r="DX62"/>
  <c r="DQ46"/>
  <c r="DR46" s="1"/>
  <c r="DP46"/>
  <c r="DZ171"/>
  <c r="DY171"/>
  <c r="DX171"/>
  <c r="DJ155"/>
  <c r="DI155"/>
  <c r="DH155"/>
  <c r="DZ188"/>
  <c r="DY188"/>
  <c r="DX188"/>
  <c r="DX49"/>
  <c r="DY49"/>
  <c r="DZ49" s="1"/>
  <c r="DR112"/>
  <c r="DP112"/>
  <c r="DQ112"/>
  <c r="DP26"/>
  <c r="DQ26"/>
  <c r="DR26" s="1"/>
  <c r="DJ206"/>
  <c r="DH206"/>
  <c r="DI206"/>
  <c r="DJ129"/>
  <c r="DH129"/>
  <c r="DI129"/>
  <c r="DJ183"/>
  <c r="DI183"/>
  <c r="DH183"/>
  <c r="DR153"/>
  <c r="DQ153"/>
  <c r="DP153"/>
  <c r="DI37"/>
  <c r="DJ37" s="1"/>
  <c r="DH37"/>
  <c r="DR132"/>
  <c r="DP132"/>
  <c r="DQ132"/>
  <c r="DY52"/>
  <c r="DZ52" s="1"/>
  <c r="DX52"/>
  <c r="DP36"/>
  <c r="DQ36"/>
  <c r="DR36" s="1"/>
  <c r="DR174"/>
  <c r="DQ174"/>
  <c r="DP174"/>
  <c r="DZ94"/>
  <c r="DX94"/>
  <c r="DY94"/>
  <c r="DR194"/>
  <c r="DQ194"/>
  <c r="DP194"/>
  <c r="DZ133"/>
  <c r="DY133"/>
  <c r="DX133"/>
  <c r="DR113"/>
  <c r="DQ113"/>
  <c r="DP113"/>
  <c r="DX33"/>
  <c r="DY33"/>
  <c r="DZ33" s="1"/>
  <c r="DJ160"/>
  <c r="DH160"/>
  <c r="DI160"/>
  <c r="DZ96"/>
  <c r="DX96"/>
  <c r="DY96"/>
  <c r="DY48"/>
  <c r="DZ48" s="1"/>
  <c r="DX48"/>
  <c r="DZ186"/>
  <c r="DY186"/>
  <c r="DX186"/>
  <c r="DJ186"/>
  <c r="DI186"/>
  <c r="DH186"/>
  <c r="DR170"/>
  <c r="DQ170"/>
  <c r="DP170"/>
  <c r="DR191"/>
  <c r="DP191"/>
  <c r="DQ191"/>
  <c r="DJ151"/>
  <c r="DH151"/>
  <c r="DI151"/>
  <c r="DI50"/>
  <c r="DJ50" s="1"/>
  <c r="DH50"/>
  <c r="DP34"/>
  <c r="DQ34"/>
  <c r="DR34" s="1"/>
  <c r="DR185"/>
  <c r="DQ185"/>
  <c r="DP185"/>
  <c r="DZ185"/>
  <c r="DX185"/>
  <c r="DY185"/>
  <c r="DR159"/>
  <c r="DP159"/>
  <c r="DQ159"/>
  <c r="DR143"/>
  <c r="DQ143"/>
  <c r="DP143"/>
  <c r="DZ192"/>
  <c r="DX192"/>
  <c r="DY192"/>
  <c r="DQ53"/>
  <c r="DR53" s="1"/>
  <c r="DP53"/>
  <c r="DP37"/>
  <c r="DQ37"/>
  <c r="DR37" s="1"/>
  <c r="DR164"/>
  <c r="DQ164"/>
  <c r="DP164"/>
  <c r="DR116"/>
  <c r="DP116"/>
  <c r="DQ116"/>
  <c r="DR78"/>
  <c r="DQ78"/>
  <c r="DP78"/>
  <c r="DJ171"/>
  <c r="DH171"/>
  <c r="DI171"/>
  <c r="DJ188"/>
  <c r="DH188"/>
  <c r="DI188"/>
  <c r="DJ128"/>
  <c r="DH128"/>
  <c r="DI128"/>
  <c r="DZ112"/>
  <c r="DX112"/>
  <c r="DY112"/>
  <c r="DP48"/>
  <c r="DQ48"/>
  <c r="DR48" s="1"/>
  <c r="DJ138"/>
  <c r="DI138"/>
  <c r="DH138"/>
  <c r="DZ90"/>
  <c r="DX90"/>
  <c r="DY90"/>
  <c r="DR58"/>
  <c r="DQ58"/>
  <c r="DP58"/>
  <c r="DH42"/>
  <c r="DI42"/>
  <c r="DJ42" s="1"/>
  <c r="DJ145"/>
  <c r="DH145"/>
  <c r="DI145"/>
  <c r="DZ129"/>
  <c r="DX129"/>
  <c r="DY129"/>
  <c r="S173"/>
  <c r="CQ125"/>
  <c r="CQ95"/>
  <c r="AL117"/>
  <c r="CQ59"/>
  <c r="S172"/>
  <c r="S108"/>
  <c r="S102"/>
  <c r="AL179"/>
  <c r="CQ147"/>
  <c r="BX56"/>
  <c r="BX98"/>
  <c r="BX199"/>
  <c r="S125"/>
  <c r="BX195"/>
  <c r="BX67"/>
  <c r="CQ35"/>
  <c r="CV35" s="1"/>
  <c r="AL101"/>
  <c r="BX61"/>
  <c r="CQ29"/>
  <c r="CV29" s="1"/>
  <c r="S124"/>
  <c r="S92"/>
  <c r="CQ86"/>
  <c r="BX141"/>
  <c r="CQ121"/>
  <c r="BX89"/>
  <c r="S140"/>
  <c r="BX119"/>
  <c r="CQ101"/>
  <c r="S203"/>
  <c r="BX75"/>
  <c r="S189"/>
  <c r="BX124"/>
  <c r="BX44"/>
  <c r="CC44" s="1"/>
  <c r="CQ150"/>
  <c r="S38"/>
  <c r="X38" s="1"/>
  <c r="CQ179"/>
  <c r="AL89"/>
  <c r="CQ120"/>
  <c r="BX34"/>
  <c r="CC34" s="1"/>
  <c r="AL159"/>
  <c r="AL37"/>
  <c r="AQ37" s="1"/>
  <c r="AL164"/>
  <c r="CQ206"/>
  <c r="X34"/>
  <c r="CQ180"/>
  <c r="S181"/>
  <c r="AL106"/>
  <c r="BX78"/>
  <c r="S46"/>
  <c r="X46" s="1"/>
  <c r="CQ53"/>
  <c r="CV53" s="1"/>
  <c r="BX21"/>
  <c r="CC21" s="1"/>
  <c r="BX10"/>
  <c r="CC10" s="1"/>
  <c r="S100"/>
  <c r="S126"/>
  <c r="AL46"/>
  <c r="AQ46" s="1"/>
  <c r="S194"/>
  <c r="CQ165"/>
  <c r="AL139"/>
  <c r="CQ204"/>
  <c r="S81"/>
  <c r="AL128"/>
  <c r="S64"/>
  <c r="BX170"/>
  <c r="CQ145"/>
  <c r="BX17"/>
  <c r="CC17" s="1"/>
  <c r="CQ162"/>
  <c r="BX130"/>
  <c r="CQ175"/>
  <c r="CQ9"/>
  <c r="CV9" s="1"/>
  <c r="AL94"/>
  <c r="AL170"/>
  <c r="CQ26"/>
  <c r="CV26" s="1"/>
  <c r="AL161"/>
  <c r="S129"/>
  <c r="CQ167"/>
  <c r="DJ125"/>
  <c r="DH125"/>
  <c r="DI125"/>
  <c r="DJ67"/>
  <c r="DI67"/>
  <c r="DH67"/>
  <c r="DY35"/>
  <c r="DZ35" s="1"/>
  <c r="DX35"/>
  <c r="DR95"/>
  <c r="DP95"/>
  <c r="DQ95"/>
  <c r="DJ107"/>
  <c r="DH107"/>
  <c r="DI107"/>
  <c r="DR61"/>
  <c r="DP61"/>
  <c r="DQ61"/>
  <c r="DJ156"/>
  <c r="DI156"/>
  <c r="DH156"/>
  <c r="DJ92"/>
  <c r="DH92"/>
  <c r="DI92"/>
  <c r="DZ118"/>
  <c r="DX118"/>
  <c r="DY118"/>
  <c r="DR86"/>
  <c r="DQ86"/>
  <c r="DP86"/>
  <c r="DY41"/>
  <c r="DZ41" s="1"/>
  <c r="DX41"/>
  <c r="DZ136"/>
  <c r="DY136"/>
  <c r="DX136"/>
  <c r="DR120"/>
  <c r="DP120"/>
  <c r="DQ120"/>
  <c r="DJ71"/>
  <c r="DH71"/>
  <c r="DI71"/>
  <c r="DQ55"/>
  <c r="DR55" s="1"/>
  <c r="DP55"/>
  <c r="DX39"/>
  <c r="DY39"/>
  <c r="DZ39" s="1"/>
  <c r="DJ83"/>
  <c r="DH83"/>
  <c r="DI83"/>
  <c r="DZ117"/>
  <c r="DY117"/>
  <c r="DX117"/>
  <c r="DZ101"/>
  <c r="DY101"/>
  <c r="DX101"/>
  <c r="DZ85"/>
  <c r="DX85"/>
  <c r="DY85"/>
  <c r="DZ107"/>
  <c r="DX107"/>
  <c r="DY107"/>
  <c r="DP91"/>
  <c r="DR91"/>
  <c r="DQ91"/>
  <c r="DZ189"/>
  <c r="DY189"/>
  <c r="DX189"/>
  <c r="DR140"/>
  <c r="DP140"/>
  <c r="DQ140"/>
  <c r="DR108"/>
  <c r="DP108"/>
  <c r="DQ108"/>
  <c r="DJ70"/>
  <c r="DH70"/>
  <c r="DI70"/>
  <c r="DX54"/>
  <c r="DY54"/>
  <c r="DZ54" s="1"/>
  <c r="DZ179"/>
  <c r="DY179"/>
  <c r="DX179"/>
  <c r="DR184"/>
  <c r="DQ184"/>
  <c r="DP184"/>
  <c r="DJ120"/>
  <c r="DI120"/>
  <c r="DH120"/>
  <c r="DP24"/>
  <c r="DQ24"/>
  <c r="DR24" s="1"/>
  <c r="DZ98"/>
  <c r="DX98"/>
  <c r="DY98"/>
  <c r="DJ66"/>
  <c r="DH66"/>
  <c r="DI66"/>
  <c r="DR109"/>
  <c r="DQ109"/>
  <c r="DP109"/>
  <c r="DQ47"/>
  <c r="DR47" s="1"/>
  <c r="DP47"/>
  <c r="DR117"/>
  <c r="DP117"/>
  <c r="DQ117"/>
  <c r="DR123"/>
  <c r="DP123"/>
  <c r="DQ123"/>
  <c r="DJ108"/>
  <c r="DI108"/>
  <c r="DH108"/>
  <c r="DY38"/>
  <c r="DZ38" s="1"/>
  <c r="DX38"/>
  <c r="DZ173"/>
  <c r="DX173"/>
  <c r="DY173"/>
  <c r="DZ157"/>
  <c r="DX157"/>
  <c r="DY157"/>
  <c r="DZ163"/>
  <c r="DX163"/>
  <c r="DY163"/>
  <c r="DZ121"/>
  <c r="DX121"/>
  <c r="DY121"/>
  <c r="DX25"/>
  <c r="DY25"/>
  <c r="DZ25" s="1"/>
  <c r="DH25"/>
  <c r="DI25"/>
  <c r="DJ25" s="1"/>
  <c r="DZ56"/>
  <c r="DY56"/>
  <c r="DX56"/>
  <c r="DJ56"/>
  <c r="DI56"/>
  <c r="DH56"/>
  <c r="DI40"/>
  <c r="DJ40" s="1"/>
  <c r="DH40"/>
  <c r="DX24"/>
  <c r="DY24"/>
  <c r="DZ24" s="1"/>
  <c r="DZ162"/>
  <c r="DX162"/>
  <c r="DY162"/>
  <c r="DJ184"/>
  <c r="DH184"/>
  <c r="DI184"/>
  <c r="DZ199"/>
  <c r="DY199"/>
  <c r="DX199"/>
  <c r="DZ87"/>
  <c r="DX87"/>
  <c r="DY87"/>
  <c r="DZ71"/>
  <c r="DY71"/>
  <c r="DX71"/>
  <c r="DJ195"/>
  <c r="DI195"/>
  <c r="DH195"/>
  <c r="DR83"/>
  <c r="DQ83"/>
  <c r="DP83"/>
  <c r="DZ63"/>
  <c r="DY63"/>
  <c r="DX63"/>
  <c r="DI31"/>
  <c r="DJ31" s="1"/>
  <c r="DH31"/>
  <c r="DJ117"/>
  <c r="DI117"/>
  <c r="DH117"/>
  <c r="DJ69"/>
  <c r="DH69"/>
  <c r="DI69"/>
  <c r="DR189"/>
  <c r="DP189"/>
  <c r="DQ189"/>
  <c r="DH29"/>
  <c r="DI29"/>
  <c r="DJ29" s="1"/>
  <c r="DJ124"/>
  <c r="DH124"/>
  <c r="DI124"/>
  <c r="DP28"/>
  <c r="DQ28"/>
  <c r="DR28" s="1"/>
  <c r="DZ150"/>
  <c r="DX150"/>
  <c r="DY150"/>
  <c r="DJ134"/>
  <c r="DH134"/>
  <c r="DI134"/>
  <c r="DJ86"/>
  <c r="DI86"/>
  <c r="DH86"/>
  <c r="DJ205"/>
  <c r="DH205"/>
  <c r="DI205"/>
  <c r="DR205"/>
  <c r="DP205"/>
  <c r="DQ205"/>
  <c r="DZ202"/>
  <c r="DX202"/>
  <c r="DY202"/>
  <c r="DR157"/>
  <c r="DP157"/>
  <c r="DQ157"/>
  <c r="DR179"/>
  <c r="DP179"/>
  <c r="DQ179"/>
  <c r="DR121"/>
  <c r="DQ121"/>
  <c r="DP121"/>
  <c r="DR73"/>
  <c r="DQ73"/>
  <c r="DP73"/>
  <c r="DZ184"/>
  <c r="DY184"/>
  <c r="DX184"/>
  <c r="DJ136"/>
  <c r="DI136"/>
  <c r="DH136"/>
  <c r="DJ88"/>
  <c r="DH88"/>
  <c r="DI88"/>
  <c r="DZ114"/>
  <c r="DY114"/>
  <c r="DX114"/>
  <c r="DZ201"/>
  <c r="DY201"/>
  <c r="DX201"/>
  <c r="DJ116"/>
  <c r="DI116"/>
  <c r="DH116"/>
  <c r="DR100"/>
  <c r="DP100"/>
  <c r="DQ100"/>
  <c r="DR84"/>
  <c r="DP84"/>
  <c r="DQ84"/>
  <c r="DJ142"/>
  <c r="DH142"/>
  <c r="DI142"/>
  <c r="DJ78"/>
  <c r="DH78"/>
  <c r="DI78"/>
  <c r="DH46"/>
  <c r="DI46"/>
  <c r="DJ46" s="1"/>
  <c r="DQ30"/>
  <c r="DR30" s="1"/>
  <c r="DP30"/>
  <c r="DJ197"/>
  <c r="DI197"/>
  <c r="DH197"/>
  <c r="DR181"/>
  <c r="DP181"/>
  <c r="DQ181"/>
  <c r="DJ165"/>
  <c r="DH165"/>
  <c r="DI165"/>
  <c r="DZ165"/>
  <c r="DY165"/>
  <c r="DX165"/>
  <c r="DZ81"/>
  <c r="DX81"/>
  <c r="DY81"/>
  <c r="DH33"/>
  <c r="DI33"/>
  <c r="DJ33" s="1"/>
  <c r="DR176"/>
  <c r="DQ176"/>
  <c r="DP176"/>
  <c r="DR128"/>
  <c r="DP128"/>
  <c r="DQ128"/>
  <c r="DJ64"/>
  <c r="DI64"/>
  <c r="DH64"/>
  <c r="DH32"/>
  <c r="DI32"/>
  <c r="DJ32" s="1"/>
  <c r="DR106"/>
  <c r="DQ106"/>
  <c r="DP106"/>
  <c r="DR74"/>
  <c r="DP74"/>
  <c r="DQ74"/>
  <c r="DY42"/>
  <c r="DZ42" s="1"/>
  <c r="DX42"/>
  <c r="DQ42"/>
  <c r="DR42" s="1"/>
  <c r="DP42"/>
  <c r="DR206"/>
  <c r="DP206"/>
  <c r="DQ206"/>
  <c r="DJ82"/>
  <c r="DI82"/>
  <c r="DH82"/>
  <c r="DX37"/>
  <c r="DY37"/>
  <c r="DZ37" s="1"/>
  <c r="DJ148"/>
  <c r="DH148"/>
  <c r="DI148"/>
  <c r="DZ116"/>
  <c r="DY116"/>
  <c r="DX116"/>
  <c r="DZ84"/>
  <c r="DX84"/>
  <c r="DY84"/>
  <c r="DZ110"/>
  <c r="DX110"/>
  <c r="DY110"/>
  <c r="DZ194"/>
  <c r="DY194"/>
  <c r="DX194"/>
  <c r="DJ133"/>
  <c r="DI133"/>
  <c r="DH133"/>
  <c r="DZ113"/>
  <c r="DX113"/>
  <c r="DY113"/>
  <c r="DZ176"/>
  <c r="DX176"/>
  <c r="DY176"/>
  <c r="DR160"/>
  <c r="DP160"/>
  <c r="DQ160"/>
  <c r="DZ64"/>
  <c r="DY64"/>
  <c r="DX64"/>
  <c r="DR193"/>
  <c r="DQ193"/>
  <c r="DP193"/>
  <c r="DZ146"/>
  <c r="DY146"/>
  <c r="DX146"/>
  <c r="DY53"/>
  <c r="DZ53" s="1"/>
  <c r="DX53"/>
  <c r="DR180"/>
  <c r="DQ180"/>
  <c r="DP180"/>
  <c r="DR68"/>
  <c r="DP68"/>
  <c r="DQ68"/>
  <c r="DJ204"/>
  <c r="DH204"/>
  <c r="DI204"/>
  <c r="DR81"/>
  <c r="DP81"/>
  <c r="DQ81"/>
  <c r="DJ65"/>
  <c r="DH65"/>
  <c r="DI65"/>
  <c r="DR64"/>
  <c r="DQ64"/>
  <c r="DP64"/>
  <c r="DR154"/>
  <c r="DP154"/>
  <c r="DQ154"/>
  <c r="DJ106"/>
  <c r="DI106"/>
  <c r="DH106"/>
  <c r="DJ74"/>
  <c r="DI74"/>
  <c r="DH74"/>
  <c r="DZ58"/>
  <c r="DY58"/>
  <c r="DX58"/>
  <c r="DJ177"/>
  <c r="DI177"/>
  <c r="DH177"/>
  <c r="DR167"/>
  <c r="DP167"/>
  <c r="DQ167"/>
  <c r="DR151"/>
  <c r="DP151"/>
  <c r="DQ151"/>
  <c r="DJ162"/>
  <c r="DI162"/>
  <c r="DH162"/>
  <c r="DJ98"/>
  <c r="DI98"/>
  <c r="DH98"/>
  <c r="DX50"/>
  <c r="DY50"/>
  <c r="DZ50" s="1"/>
  <c r="DZ137"/>
  <c r="DY137"/>
  <c r="DX137"/>
  <c r="DJ137"/>
  <c r="DH137"/>
  <c r="DI137"/>
  <c r="DJ175"/>
  <c r="DH175"/>
  <c r="DI175"/>
  <c r="DJ132"/>
  <c r="DH132"/>
  <c r="DI132"/>
  <c r="DJ158"/>
  <c r="DH158"/>
  <c r="DI158"/>
  <c r="DJ181"/>
  <c r="DH181"/>
  <c r="DI181"/>
  <c r="DR204"/>
  <c r="DP204"/>
  <c r="DQ204"/>
  <c r="DJ176"/>
  <c r="DH176"/>
  <c r="DI176"/>
  <c r="DR144"/>
  <c r="DQ144"/>
  <c r="DP144"/>
  <c r="DJ170"/>
  <c r="DI170"/>
  <c r="DH170"/>
  <c r="DZ122"/>
  <c r="DY122"/>
  <c r="DX122"/>
  <c r="DH26"/>
  <c r="DI26"/>
  <c r="DJ26" s="1"/>
  <c r="DJ193"/>
  <c r="DI193"/>
  <c r="DH193"/>
  <c r="DZ193"/>
  <c r="DX193"/>
  <c r="DY193"/>
  <c r="DZ177"/>
  <c r="DX177"/>
  <c r="DY177"/>
  <c r="DJ167"/>
  <c r="DI167"/>
  <c r="DH167"/>
  <c r="BX189"/>
  <c r="AL125"/>
  <c r="CQ61"/>
  <c r="CQ182"/>
  <c r="S118"/>
  <c r="AL22"/>
  <c r="AQ22" s="1"/>
  <c r="S205"/>
  <c r="BX105"/>
  <c r="BX41"/>
  <c r="CC41" s="1"/>
  <c r="BX18"/>
  <c r="CC18" s="1"/>
  <c r="AL152"/>
  <c r="S47"/>
  <c r="X47" s="1"/>
  <c r="CQ47"/>
  <c r="CV47" s="1"/>
  <c r="BX187"/>
  <c r="S75"/>
  <c r="CQ76"/>
  <c r="CQ134"/>
  <c r="S179"/>
  <c r="BX131"/>
  <c r="S104"/>
  <c r="CQ27"/>
  <c r="CV27" s="1"/>
  <c r="AL29"/>
  <c r="AQ29" s="1"/>
  <c r="CQ136"/>
  <c r="S56"/>
  <c r="CQ83"/>
  <c r="CQ111"/>
  <c r="BX101"/>
  <c r="S123"/>
  <c r="AL45"/>
  <c r="AQ45" s="1"/>
  <c r="S12"/>
  <c r="X12" s="1"/>
  <c r="BX108"/>
  <c r="CQ60"/>
  <c r="AL60"/>
  <c r="AQ28"/>
  <c r="S86"/>
  <c r="BX22"/>
  <c r="CC22" s="1"/>
  <c r="BX179"/>
  <c r="S41"/>
  <c r="X41" s="1"/>
  <c r="BX25"/>
  <c r="CC25" s="1"/>
  <c r="AL56"/>
  <c r="S66"/>
  <c r="BX180"/>
  <c r="AL148"/>
  <c r="S94"/>
  <c r="CQ139"/>
  <c r="AL188"/>
  <c r="S206"/>
  <c r="CQ66"/>
  <c r="BX186"/>
  <c r="CQ122"/>
  <c r="S106"/>
  <c r="CV14"/>
  <c r="AL113"/>
  <c r="S26"/>
  <c r="X26" s="1"/>
  <c r="AQ10"/>
  <c r="S142"/>
  <c r="CQ30"/>
  <c r="CV30" s="1"/>
  <c r="AL81"/>
  <c r="BX144"/>
  <c r="AL64"/>
  <c r="S16"/>
  <c r="X16" s="1"/>
  <c r="EA16" s="1"/>
  <c r="CQ161"/>
  <c r="AL129"/>
  <c r="BX52"/>
  <c r="CC52" s="1"/>
  <c r="CQ186"/>
  <c r="AL82"/>
  <c r="CQ198"/>
  <c r="S185"/>
  <c r="CQ169"/>
  <c r="CQ143"/>
  <c r="CQ132"/>
  <c r="AL100"/>
  <c r="CQ52"/>
  <c r="CV52" s="1"/>
  <c r="CQ158"/>
  <c r="CQ142"/>
  <c r="AL30"/>
  <c r="AQ30" s="1"/>
  <c r="CQ181"/>
  <c r="AL204"/>
  <c r="BX81"/>
  <c r="S90"/>
  <c r="S42"/>
  <c r="X42" s="1"/>
  <c r="DX8"/>
  <c r="DY8" s="1"/>
  <c r="DZ8" s="1"/>
  <c r="P20" i="19" s="1"/>
  <c r="DP8" i="17"/>
  <c r="DQ8" s="1"/>
  <c r="DR8" s="1"/>
  <c r="K20" i="19" s="1"/>
  <c r="O17" i="24"/>
  <c r="Q12"/>
  <c r="Q33"/>
  <c r="W20"/>
  <c r="E13" i="19"/>
  <c r="AL8" i="17"/>
  <c r="G13" i="19"/>
  <c r="N13"/>
  <c r="D13"/>
  <c r="BX8" i="17"/>
  <c r="J15" i="19" s="1"/>
  <c r="CQ8" i="17"/>
  <c r="CV8" s="1"/>
  <c r="O16" i="19" s="1"/>
  <c r="O10" i="24"/>
  <c r="C13" i="19"/>
  <c r="K25"/>
  <c r="M12"/>
  <c r="H12"/>
  <c r="C4"/>
  <c r="B25" s="1"/>
  <c r="K12"/>
  <c r="N6"/>
  <c r="D12"/>
  <c r="G12"/>
  <c r="F12"/>
  <c r="E7"/>
  <c r="N5"/>
  <c r="E6"/>
  <c r="L12"/>
  <c r="E5"/>
  <c r="H4"/>
  <c r="N4"/>
  <c r="E3"/>
  <c r="F25"/>
  <c r="I12"/>
  <c r="N12"/>
  <c r="F13"/>
  <c r="DH8" i="17"/>
  <c r="DI8" s="1"/>
  <c r="E12" i="19"/>
  <c r="S8" i="17"/>
  <c r="J12" i="19" s="1"/>
  <c r="I13"/>
  <c r="M13"/>
  <c r="H13"/>
  <c r="K13"/>
  <c r="L13"/>
  <c r="EA23" i="17" l="1"/>
  <c r="EE23" s="1"/>
  <c r="E17" i="19"/>
  <c r="I17"/>
  <c r="D17"/>
  <c r="EA37" i="17"/>
  <c r="EE37" s="1"/>
  <c r="CI36"/>
  <c r="EA14"/>
  <c r="EE14" s="1"/>
  <c r="EA13"/>
  <c r="EA27"/>
  <c r="EE27" s="1"/>
  <c r="AB35"/>
  <c r="AC35" s="1"/>
  <c r="EA35"/>
  <c r="EE35" s="1"/>
  <c r="H17" i="19"/>
  <c r="DA38" i="17"/>
  <c r="W35" i="24" s="1"/>
  <c r="CH23" i="17"/>
  <c r="U20" i="24" s="1"/>
  <c r="AV14" i="17"/>
  <c r="Q11" i="24" s="1"/>
  <c r="DA25" i="17"/>
  <c r="W22" i="24" s="1"/>
  <c r="DA10" i="17"/>
  <c r="W7" i="24" s="1"/>
  <c r="EA34" i="17"/>
  <c r="EA17"/>
  <c r="EA31"/>
  <c r="EA9"/>
  <c r="EE9" s="1"/>
  <c r="U22" i="19" s="1"/>
  <c r="EA19" i="17"/>
  <c r="N34" i="19"/>
  <c r="EA10" i="17"/>
  <c r="EE10" s="1"/>
  <c r="EE13"/>
  <c r="N17" i="19"/>
  <c r="G17"/>
  <c r="L17"/>
  <c r="F17"/>
  <c r="K17"/>
  <c r="EA12" i="17"/>
  <c r="EA29"/>
  <c r="EE29" s="1"/>
  <c r="EA32"/>
  <c r="EE32" s="1"/>
  <c r="J16" i="19"/>
  <c r="P11"/>
  <c r="EA33" i="17"/>
  <c r="EE33" s="1"/>
  <c r="AB36"/>
  <c r="AC36" s="1"/>
  <c r="O33" i="24" s="1"/>
  <c r="EA36" i="17"/>
  <c r="AC11"/>
  <c r="O8" i="24" s="1"/>
  <c r="AB22" i="17"/>
  <c r="EA22"/>
  <c r="EE22" s="1"/>
  <c r="AV9"/>
  <c r="Q6" i="24" s="1"/>
  <c r="AB21" i="17"/>
  <c r="AC21" s="1"/>
  <c r="EA21"/>
  <c r="EE21" s="1"/>
  <c r="AB28"/>
  <c r="AC28" s="1"/>
  <c r="EA28"/>
  <c r="AB25"/>
  <c r="AC25" s="1"/>
  <c r="EA25"/>
  <c r="EE25" s="1"/>
  <c r="CH31"/>
  <c r="U28" i="24" s="1"/>
  <c r="CH19" i="17"/>
  <c r="U16" i="24" s="1"/>
  <c r="M17" i="19"/>
  <c r="EA26" i="17"/>
  <c r="EA15"/>
  <c r="EE15" s="1"/>
  <c r="EA18"/>
  <c r="EA30"/>
  <c r="EA24"/>
  <c r="EE24" s="1"/>
  <c r="EA11"/>
  <c r="EE11" s="1"/>
  <c r="EA20"/>
  <c r="C17" i="19"/>
  <c r="U21"/>
  <c r="AA25"/>
  <c r="AF20"/>
  <c r="V20"/>
  <c r="AD16"/>
  <c r="Z16"/>
  <c r="V16"/>
  <c r="AC15"/>
  <c r="Y15"/>
  <c r="T15"/>
  <c r="AE14"/>
  <c r="AA14"/>
  <c r="W14"/>
  <c r="S14"/>
  <c r="AD13"/>
  <c r="Z13"/>
  <c r="V13"/>
  <c r="AC12"/>
  <c r="Y12"/>
  <c r="U12"/>
  <c r="S12"/>
  <c r="AC21"/>
  <c r="Z20"/>
  <c r="AE16"/>
  <c r="AA16"/>
  <c r="W16"/>
  <c r="S16"/>
  <c r="AD15"/>
  <c r="Z15"/>
  <c r="U15"/>
  <c r="AF14"/>
  <c r="AB14"/>
  <c r="X14"/>
  <c r="T14"/>
  <c r="AE13"/>
  <c r="AA13"/>
  <c r="W13"/>
  <c r="S13"/>
  <c r="AD12"/>
  <c r="Z12"/>
  <c r="V12"/>
  <c r="AA20"/>
  <c r="AB16"/>
  <c r="X16"/>
  <c r="T16"/>
  <c r="AE15"/>
  <c r="AA15"/>
  <c r="V15"/>
  <c r="AC14"/>
  <c r="Y14"/>
  <c r="U14"/>
  <c r="AB13"/>
  <c r="X13"/>
  <c r="T13"/>
  <c r="AE12"/>
  <c r="AA12"/>
  <c r="W12"/>
  <c r="X15"/>
  <c r="V25"/>
  <c r="AE20"/>
  <c r="U20"/>
  <c r="AC16"/>
  <c r="Y16"/>
  <c r="U16"/>
  <c r="AB15"/>
  <c r="W15"/>
  <c r="S15"/>
  <c r="AD14"/>
  <c r="Z14"/>
  <c r="V14"/>
  <c r="AC13"/>
  <c r="Y13"/>
  <c r="U13"/>
  <c r="AB12"/>
  <c r="X12"/>
  <c r="T12"/>
  <c r="EH13" i="17"/>
  <c r="N10" i="24" s="1"/>
  <c r="EB13" i="17"/>
  <c r="Q30" i="24"/>
  <c r="Q41"/>
  <c r="U40"/>
  <c r="EH179" i="17"/>
  <c r="EB179"/>
  <c r="ED179" s="1"/>
  <c r="EH122"/>
  <c r="N119" i="24" s="1"/>
  <c r="EB122" i="17"/>
  <c r="ED122" s="1"/>
  <c r="EH83"/>
  <c r="EB83"/>
  <c r="ED83" s="1"/>
  <c r="EH205"/>
  <c r="N202" i="24" s="1"/>
  <c r="EB205" i="17"/>
  <c r="ED205" s="1"/>
  <c r="EH111"/>
  <c r="EB111"/>
  <c r="ED111" s="1"/>
  <c r="EH116"/>
  <c r="N113" i="24" s="1"/>
  <c r="EB116" i="17"/>
  <c r="ED116" s="1"/>
  <c r="EH68"/>
  <c r="EB68"/>
  <c r="ED68" s="1"/>
  <c r="EH65"/>
  <c r="N62" i="24" s="1"/>
  <c r="EB65" i="17"/>
  <c r="ED65" s="1"/>
  <c r="EH160"/>
  <c r="EB160"/>
  <c r="ED160" s="1"/>
  <c r="EH177"/>
  <c r="N174" i="24" s="1"/>
  <c r="EB177" i="17"/>
  <c r="ED177" s="1"/>
  <c r="EH66"/>
  <c r="EB66"/>
  <c r="ED66" s="1"/>
  <c r="EH154"/>
  <c r="N151" i="24" s="1"/>
  <c r="EB154" i="17"/>
  <c r="ED154" s="1"/>
  <c r="EH94"/>
  <c r="EB94"/>
  <c r="ED94" s="1"/>
  <c r="EH117"/>
  <c r="N114" i="24" s="1"/>
  <c r="EB117" i="17"/>
  <c r="ED117" s="1"/>
  <c r="EH57"/>
  <c r="EB57"/>
  <c r="ED57" s="1"/>
  <c r="EH184"/>
  <c r="N181" i="24" s="1"/>
  <c r="EB184" i="17"/>
  <c r="ED184" s="1"/>
  <c r="EH115"/>
  <c r="EB115"/>
  <c r="ED115" s="1"/>
  <c r="EH91"/>
  <c r="N88" i="24" s="1"/>
  <c r="EB91" i="17"/>
  <c r="ED91" s="1"/>
  <c r="EH186"/>
  <c r="EB186"/>
  <c r="ED186" s="1"/>
  <c r="EH142"/>
  <c r="N139" i="24" s="1"/>
  <c r="EB142" i="17"/>
  <c r="ED142" s="1"/>
  <c r="EH86"/>
  <c r="EB86"/>
  <c r="ED86" s="1"/>
  <c r="EH137"/>
  <c r="N134" i="24" s="1"/>
  <c r="EB137" i="17"/>
  <c r="ED137" s="1"/>
  <c r="EH155"/>
  <c r="EB155"/>
  <c r="ED155" s="1"/>
  <c r="EH201"/>
  <c r="N198" i="24" s="1"/>
  <c r="EB201" i="17"/>
  <c r="ED201" s="1"/>
  <c r="EH130"/>
  <c r="EB130"/>
  <c r="ED130" s="1"/>
  <c r="EH158"/>
  <c r="N155" i="24" s="1"/>
  <c r="EB158" i="17"/>
  <c r="ED158" s="1"/>
  <c r="EH128"/>
  <c r="EB128"/>
  <c r="ED128" s="1"/>
  <c r="EH169"/>
  <c r="N166" i="24" s="1"/>
  <c r="EB169" i="17"/>
  <c r="ED169" s="1"/>
  <c r="EH197"/>
  <c r="EB197"/>
  <c r="ED197" s="1"/>
  <c r="EH206"/>
  <c r="N203" i="24" s="1"/>
  <c r="EB206" i="17"/>
  <c r="ED206" s="1"/>
  <c r="EH80"/>
  <c r="EB80"/>
  <c r="ED80" s="1"/>
  <c r="EH126"/>
  <c r="N123" i="24" s="1"/>
  <c r="EB126" i="17"/>
  <c r="ED126" s="1"/>
  <c r="EH124"/>
  <c r="EB124"/>
  <c r="ED124" s="1"/>
  <c r="EH92"/>
  <c r="N89" i="24" s="1"/>
  <c r="EB92" i="17"/>
  <c r="ED92" s="1"/>
  <c r="EH87"/>
  <c r="EB87"/>
  <c r="ED87" s="1"/>
  <c r="EH178"/>
  <c r="N175" i="24" s="1"/>
  <c r="EB178" i="17"/>
  <c r="ED178" s="1"/>
  <c r="EH73"/>
  <c r="EB73"/>
  <c r="ED73" s="1"/>
  <c r="EH72"/>
  <c r="N69" i="24" s="1"/>
  <c r="EB72" i="17"/>
  <c r="ED72" s="1"/>
  <c r="EH101"/>
  <c r="EB101"/>
  <c r="ED101" s="1"/>
  <c r="EH144"/>
  <c r="N141" i="24" s="1"/>
  <c r="EB144" i="17"/>
  <c r="ED144" s="1"/>
  <c r="EH199"/>
  <c r="EB199"/>
  <c r="ED199" s="1"/>
  <c r="EH77"/>
  <c r="N74" i="24" s="1"/>
  <c r="EB77" i="17"/>
  <c r="ED77" s="1"/>
  <c r="EH185"/>
  <c r="EB185"/>
  <c r="ED185" s="1"/>
  <c r="EH121"/>
  <c r="N118" i="24" s="1"/>
  <c r="EB121" i="17"/>
  <c r="ED121" s="1"/>
  <c r="EH60"/>
  <c r="EB60"/>
  <c r="ED60" s="1"/>
  <c r="EH193"/>
  <c r="N190" i="24" s="1"/>
  <c r="EB193" i="17"/>
  <c r="ED193" s="1"/>
  <c r="EH82"/>
  <c r="EB82"/>
  <c r="ED82" s="1"/>
  <c r="EH81"/>
  <c r="N78" i="24" s="1"/>
  <c r="EB81" i="17"/>
  <c r="ED81" s="1"/>
  <c r="EH132"/>
  <c r="EB132"/>
  <c r="ED132" s="1"/>
  <c r="EH200"/>
  <c r="N197" i="24" s="1"/>
  <c r="EB200" i="17"/>
  <c r="ED200" s="1"/>
  <c r="EH62"/>
  <c r="EB62"/>
  <c r="ED62" s="1"/>
  <c r="EH113"/>
  <c r="N110" i="24" s="1"/>
  <c r="EB113" i="17"/>
  <c r="ED113" s="1"/>
  <c r="EH162"/>
  <c r="EB162"/>
  <c r="ED162" s="1"/>
  <c r="EH203"/>
  <c r="N200" i="24" s="1"/>
  <c r="EB203" i="17"/>
  <c r="ED203" s="1"/>
  <c r="EH99"/>
  <c r="EB99"/>
  <c r="ED99" s="1"/>
  <c r="EH141"/>
  <c r="N138" i="24" s="1"/>
  <c r="EB141" i="17"/>
  <c r="ED141" s="1"/>
  <c r="EH95"/>
  <c r="EB95"/>
  <c r="ED95" s="1"/>
  <c r="W19" i="24"/>
  <c r="U43"/>
  <c r="O48"/>
  <c r="W43"/>
  <c r="W52"/>
  <c r="EH198" i="17"/>
  <c r="N195" i="24" s="1"/>
  <c r="EB198" i="17"/>
  <c r="ED198" s="1"/>
  <c r="EH159"/>
  <c r="EB159"/>
  <c r="ED159" s="1"/>
  <c r="EH109"/>
  <c r="N106" i="24" s="1"/>
  <c r="EB109" i="17"/>
  <c r="ED109" s="1"/>
  <c r="EH104"/>
  <c r="EB104"/>
  <c r="ED104" s="1"/>
  <c r="EH136"/>
  <c r="N133" i="24" s="1"/>
  <c r="EB136" i="17"/>
  <c r="ED136" s="1"/>
  <c r="EH190"/>
  <c r="EB190"/>
  <c r="ED190" s="1"/>
  <c r="EH78"/>
  <c r="N75" i="24" s="1"/>
  <c r="EB78" i="17"/>
  <c r="ED78" s="1"/>
  <c r="EH106"/>
  <c r="EB106"/>
  <c r="ED106" s="1"/>
  <c r="EH74"/>
  <c r="N71" i="24" s="1"/>
  <c r="EB74" i="17"/>
  <c r="ED74" s="1"/>
  <c r="EH204"/>
  <c r="EB204"/>
  <c r="ED204" s="1"/>
  <c r="EH174"/>
  <c r="N171" i="24" s="1"/>
  <c r="EB174" i="17"/>
  <c r="ED174" s="1"/>
  <c r="EH61"/>
  <c r="EB61"/>
  <c r="ED61" s="1"/>
  <c r="EH71"/>
  <c r="N68" i="24" s="1"/>
  <c r="EB71" i="17"/>
  <c r="ED71" s="1"/>
  <c r="EH59"/>
  <c r="EB59"/>
  <c r="ED59" s="1"/>
  <c r="EH125"/>
  <c r="N122" i="24" s="1"/>
  <c r="EB125" i="17"/>
  <c r="ED125" s="1"/>
  <c r="EH173"/>
  <c r="EB173"/>
  <c r="ED173" s="1"/>
  <c r="EH163"/>
  <c r="N160" i="24" s="1"/>
  <c r="EB163" i="17"/>
  <c r="ED163" s="1"/>
  <c r="EH134"/>
  <c r="EB134"/>
  <c r="ED134" s="1"/>
  <c r="U47" i="24"/>
  <c r="U48"/>
  <c r="W25"/>
  <c r="Q39"/>
  <c r="O40"/>
  <c r="EH150" i="17"/>
  <c r="EB150"/>
  <c r="ED150" s="1"/>
  <c r="EH93"/>
  <c r="N90" i="24" s="1"/>
  <c r="EB93" i="17"/>
  <c r="ED93" s="1"/>
  <c r="EH75"/>
  <c r="EB75"/>
  <c r="ED75" s="1"/>
  <c r="EH195"/>
  <c r="N192" i="24" s="1"/>
  <c r="EB195" i="17"/>
  <c r="ED195" s="1"/>
  <c r="EH63"/>
  <c r="EB63"/>
  <c r="ED63" s="1"/>
  <c r="EH148"/>
  <c r="N145" i="24" s="1"/>
  <c r="EB148" i="17"/>
  <c r="ED148" s="1"/>
  <c r="EH176"/>
  <c r="EB176"/>
  <c r="ED176" s="1"/>
  <c r="EH164"/>
  <c r="N161" i="24" s="1"/>
  <c r="EB164" i="17"/>
  <c r="ED164" s="1"/>
  <c r="EH146"/>
  <c r="EB146"/>
  <c r="ED146" s="1"/>
  <c r="EH183"/>
  <c r="N180" i="24" s="1"/>
  <c r="EB183" i="17"/>
  <c r="ED183" s="1"/>
  <c r="EH188"/>
  <c r="EB188"/>
  <c r="ED188" s="1"/>
  <c r="EH191"/>
  <c r="N188" i="24" s="1"/>
  <c r="EB191" i="17"/>
  <c r="ED191" s="1"/>
  <c r="EH165"/>
  <c r="EB165"/>
  <c r="ED165" s="1"/>
  <c r="EH98"/>
  <c r="N95" i="24" s="1"/>
  <c r="EB98" i="17"/>
  <c r="ED98" s="1"/>
  <c r="EH70"/>
  <c r="EB70"/>
  <c r="ED70" s="1"/>
  <c r="EH85"/>
  <c r="N82" i="24" s="1"/>
  <c r="EB85" i="17"/>
  <c r="ED85" s="1"/>
  <c r="EH89"/>
  <c r="EB89"/>
  <c r="ED89" s="1"/>
  <c r="EH105"/>
  <c r="N102" i="24" s="1"/>
  <c r="EB105" i="17"/>
  <c r="ED105" s="1"/>
  <c r="EH96"/>
  <c r="EB96"/>
  <c r="ED96" s="1"/>
  <c r="EH167"/>
  <c r="N164" i="24" s="1"/>
  <c r="EB167" i="17"/>
  <c r="ED167" s="1"/>
  <c r="EH58"/>
  <c r="EB58"/>
  <c r="ED58" s="1"/>
  <c r="EH67"/>
  <c r="N64" i="24" s="1"/>
  <c r="EB67" i="17"/>
  <c r="ED67" s="1"/>
  <c r="EH131"/>
  <c r="EB131"/>
  <c r="ED131" s="1"/>
  <c r="EH187"/>
  <c r="N184" i="24" s="1"/>
  <c r="EB187" i="17"/>
  <c r="ED187" s="1"/>
  <c r="EH114"/>
  <c r="EB114"/>
  <c r="ED114" s="1"/>
  <c r="EH110"/>
  <c r="N107" i="24" s="1"/>
  <c r="EB110" i="17"/>
  <c r="ED110" s="1"/>
  <c r="EH145"/>
  <c r="EB145"/>
  <c r="ED145" s="1"/>
  <c r="EH84"/>
  <c r="N81" i="24" s="1"/>
  <c r="EB84" i="17"/>
  <c r="ED84" s="1"/>
  <c r="EH90"/>
  <c r="EB90"/>
  <c r="ED90" s="1"/>
  <c r="EH135"/>
  <c r="N132" i="24" s="1"/>
  <c r="EB135" i="17"/>
  <c r="ED135" s="1"/>
  <c r="EH153"/>
  <c r="EB153"/>
  <c r="ED153" s="1"/>
  <c r="EH112"/>
  <c r="N109" i="24" s="1"/>
  <c r="EB112" i="17"/>
  <c r="ED112" s="1"/>
  <c r="EH196"/>
  <c r="EB196"/>
  <c r="ED196" s="1"/>
  <c r="EH102"/>
  <c r="N99" i="24" s="1"/>
  <c r="EB102" i="17"/>
  <c r="ED102" s="1"/>
  <c r="EH127"/>
  <c r="EB127"/>
  <c r="ED127" s="1"/>
  <c r="EH156"/>
  <c r="N153" i="24" s="1"/>
  <c r="EB156" i="17"/>
  <c r="ED156" s="1"/>
  <c r="EH152"/>
  <c r="EB152"/>
  <c r="ED152" s="1"/>
  <c r="EH76"/>
  <c r="N73" i="24" s="1"/>
  <c r="EB76" i="17"/>
  <c r="ED76" s="1"/>
  <c r="EH147"/>
  <c r="EB147"/>
  <c r="ED147" s="1"/>
  <c r="EH133"/>
  <c r="N130" i="24" s="1"/>
  <c r="EB133" i="17"/>
  <c r="ED133" s="1"/>
  <c r="EH119"/>
  <c r="EB119"/>
  <c r="ED119" s="1"/>
  <c r="EH103"/>
  <c r="N100" i="24" s="1"/>
  <c r="EB103" i="17"/>
  <c r="ED103" s="1"/>
  <c r="EH181"/>
  <c r="EB181"/>
  <c r="ED181" s="1"/>
  <c r="EH118"/>
  <c r="N115" i="24" s="1"/>
  <c r="EB118" i="17"/>
  <c r="ED118" s="1"/>
  <c r="EH56"/>
  <c r="EB56"/>
  <c r="ED56" s="1"/>
  <c r="EH157"/>
  <c r="N154" i="24" s="1"/>
  <c r="EB157" i="17"/>
  <c r="ED157" s="1"/>
  <c r="EH161"/>
  <c r="EB161"/>
  <c r="ED161" s="1"/>
  <c r="EH138"/>
  <c r="N135" i="24" s="1"/>
  <c r="EB138" i="17"/>
  <c r="ED138" s="1"/>
  <c r="EH180"/>
  <c r="EB180"/>
  <c r="ED180" s="1"/>
  <c r="EH139"/>
  <c r="N136" i="24" s="1"/>
  <c r="EB139" i="17"/>
  <c r="ED139" s="1"/>
  <c r="EH175"/>
  <c r="EB175"/>
  <c r="ED175" s="1"/>
  <c r="EH143"/>
  <c r="N140" i="24" s="1"/>
  <c r="EB143" i="17"/>
  <c r="ED143" s="1"/>
  <c r="EH97"/>
  <c r="EB97"/>
  <c r="ED97" s="1"/>
  <c r="EH170"/>
  <c r="N167" i="24" s="1"/>
  <c r="EB170" i="17"/>
  <c r="ED170" s="1"/>
  <c r="EH202"/>
  <c r="EB202"/>
  <c r="ED202" s="1"/>
  <c r="EH69"/>
  <c r="N66" i="24" s="1"/>
  <c r="EB69" i="17"/>
  <c r="ED69" s="1"/>
  <c r="EH168"/>
  <c r="EB168"/>
  <c r="ED168" s="1"/>
  <c r="EH166"/>
  <c r="N163" i="24" s="1"/>
  <c r="EB166" i="17"/>
  <c r="ED166" s="1"/>
  <c r="EH207"/>
  <c r="EB207"/>
  <c r="ED207" s="1"/>
  <c r="O32" i="24"/>
  <c r="W34"/>
  <c r="U9"/>
  <c r="O52"/>
  <c r="W45"/>
  <c r="W46"/>
  <c r="EH149" i="17"/>
  <c r="EB149"/>
  <c r="ED149" s="1"/>
  <c r="EH123"/>
  <c r="N120" i="24" s="1"/>
  <c r="EB123" i="17"/>
  <c r="ED123" s="1"/>
  <c r="EH100"/>
  <c r="EB100"/>
  <c r="ED100" s="1"/>
  <c r="EH172"/>
  <c r="N169" i="24" s="1"/>
  <c r="EB172" i="17"/>
  <c r="ED172" s="1"/>
  <c r="EH107"/>
  <c r="EB107"/>
  <c r="ED107" s="1"/>
  <c r="EH64"/>
  <c r="N61" i="24" s="1"/>
  <c r="EB64" i="17"/>
  <c r="ED64" s="1"/>
  <c r="EH192"/>
  <c r="EB192"/>
  <c r="ED192" s="1"/>
  <c r="EH129"/>
  <c r="N126" i="24" s="1"/>
  <c r="EB129" i="17"/>
  <c r="ED129" s="1"/>
  <c r="EH151"/>
  <c r="EB151"/>
  <c r="ED151" s="1"/>
  <c r="EH171"/>
  <c r="N168" i="24" s="1"/>
  <c r="EB171" i="17"/>
  <c r="ED171" s="1"/>
  <c r="EH108"/>
  <c r="EB108"/>
  <c r="ED108" s="1"/>
  <c r="EH189"/>
  <c r="N186" i="24" s="1"/>
  <c r="EB189" i="17"/>
  <c r="ED189" s="1"/>
  <c r="EH140"/>
  <c r="EB140"/>
  <c r="ED140" s="1"/>
  <c r="EH79"/>
  <c r="N76" i="24" s="1"/>
  <c r="EB79" i="17"/>
  <c r="ED79" s="1"/>
  <c r="EH120"/>
  <c r="EB120"/>
  <c r="ED120" s="1"/>
  <c r="EH88"/>
  <c r="N85" i="24" s="1"/>
  <c r="EB88" i="17"/>
  <c r="ED88" s="1"/>
  <c r="EH182"/>
  <c r="EB182"/>
  <c r="ED182" s="1"/>
  <c r="EH194"/>
  <c r="N191" i="24" s="1"/>
  <c r="EB194" i="17"/>
  <c r="ED194" s="1"/>
  <c r="DB38"/>
  <c r="CI51"/>
  <c r="V48" i="24" s="1"/>
  <c r="AW44" i="17"/>
  <c r="R41" i="24" s="1"/>
  <c r="CI50" i="17"/>
  <c r="V47" i="24" s="1"/>
  <c r="DB55" i="17"/>
  <c r="AD55"/>
  <c r="AD43"/>
  <c r="P40" i="24" s="1"/>
  <c r="AD51" i="17"/>
  <c r="P48" i="24" s="1"/>
  <c r="CZ45" i="17"/>
  <c r="DA45" s="1"/>
  <c r="DB46"/>
  <c r="DB48"/>
  <c r="X45" i="24" s="1"/>
  <c r="CI43" i="17"/>
  <c r="V40" i="24" s="1"/>
  <c r="CZ54" i="17"/>
  <c r="DA54" s="1"/>
  <c r="DB49"/>
  <c r="AW42"/>
  <c r="R39" i="24" s="1"/>
  <c r="CI46" i="17"/>
  <c r="V43" i="24" s="1"/>
  <c r="DB10" i="17"/>
  <c r="DB17"/>
  <c r="AD14"/>
  <c r="AD33"/>
  <c r="P30" i="24" s="1"/>
  <c r="CG28" i="17"/>
  <c r="CH28" s="1"/>
  <c r="AU38"/>
  <c r="AV38" s="1"/>
  <c r="CZ18"/>
  <c r="DA18" s="1"/>
  <c r="AB53"/>
  <c r="AU39"/>
  <c r="AD22"/>
  <c r="P19" i="24" s="1"/>
  <c r="CI31" i="17"/>
  <c r="V28" i="24" s="1"/>
  <c r="DB28" i="17"/>
  <c r="DB37"/>
  <c r="AW15"/>
  <c r="R12" i="24" s="1"/>
  <c r="DB23" i="17"/>
  <c r="X20" i="24" s="1"/>
  <c r="DB13" i="17"/>
  <c r="CI23"/>
  <c r="AD27"/>
  <c r="CZ12"/>
  <c r="DA12" s="1"/>
  <c r="AU16"/>
  <c r="AV16" s="1"/>
  <c r="AB30"/>
  <c r="AC30" s="1"/>
  <c r="CG13"/>
  <c r="CH13" s="1"/>
  <c r="CG54"/>
  <c r="CG40"/>
  <c r="CG55"/>
  <c r="CG47"/>
  <c r="CH47" s="1"/>
  <c r="CI12"/>
  <c r="AD25"/>
  <c r="CI19"/>
  <c r="V16" i="24" s="1"/>
  <c r="AD24" i="17"/>
  <c r="AD11"/>
  <c r="P8" i="24" s="1"/>
  <c r="AD20" i="17"/>
  <c r="CI29"/>
  <c r="AD13"/>
  <c r="P10" i="24" s="1"/>
  <c r="AW9" i="17"/>
  <c r="AW13"/>
  <c r="R10" i="24" s="1"/>
  <c r="AB31" i="17"/>
  <c r="AC31" s="1"/>
  <c r="AB29"/>
  <c r="AC29" s="1"/>
  <c r="AB23"/>
  <c r="AC23" s="1"/>
  <c r="CZ31"/>
  <c r="DA31" s="1"/>
  <c r="AB50"/>
  <c r="AC50" s="1"/>
  <c r="CG38"/>
  <c r="CZ50"/>
  <c r="DA50" s="1"/>
  <c r="AB54"/>
  <c r="AC54" s="1"/>
  <c r="AD21"/>
  <c r="AW25"/>
  <c r="DB25"/>
  <c r="X22" i="24" s="1"/>
  <c r="DB22" i="17"/>
  <c r="X19" i="24" s="1"/>
  <c r="CI14" i="17"/>
  <c r="AW32"/>
  <c r="AW35"/>
  <c r="R32" i="24" s="1"/>
  <c r="CI9" i="17"/>
  <c r="AW12"/>
  <c r="CG26"/>
  <c r="CG22"/>
  <c r="CH22" s="1"/>
  <c r="AU34"/>
  <c r="AV34" s="1"/>
  <c r="CZ20"/>
  <c r="CG35"/>
  <c r="CH35" s="1"/>
  <c r="AB37"/>
  <c r="AC37" s="1"/>
  <c r="O34" i="24" s="1"/>
  <c r="AB45" i="17"/>
  <c r="AC45" s="1"/>
  <c r="AB32"/>
  <c r="AC32" s="1"/>
  <c r="AW33"/>
  <c r="AW31"/>
  <c r="AW14"/>
  <c r="R11" i="24" s="1"/>
  <c r="CI15" i="17"/>
  <c r="DB19"/>
  <c r="AW27"/>
  <c r="R24" i="24" s="1"/>
  <c r="CZ43" i="17"/>
  <c r="DA43" s="1"/>
  <c r="DS210"/>
  <c r="C12" i="23" s="1"/>
  <c r="DK210" i="17"/>
  <c r="X25" i="24"/>
  <c r="K195"/>
  <c r="N156"/>
  <c r="K156"/>
  <c r="K106"/>
  <c r="N101"/>
  <c r="K101"/>
  <c r="K133"/>
  <c r="N187"/>
  <c r="K187"/>
  <c r="K75"/>
  <c r="N103"/>
  <c r="K103"/>
  <c r="K71"/>
  <c r="N201"/>
  <c r="K201"/>
  <c r="K171"/>
  <c r="N58"/>
  <c r="K58"/>
  <c r="K68"/>
  <c r="N56"/>
  <c r="K56"/>
  <c r="K122"/>
  <c r="N170"/>
  <c r="K170"/>
  <c r="K160"/>
  <c r="N131"/>
  <c r="K131"/>
  <c r="N147"/>
  <c r="K147"/>
  <c r="K90"/>
  <c r="N72"/>
  <c r="K72"/>
  <c r="K192"/>
  <c r="N60"/>
  <c r="K60"/>
  <c r="K145"/>
  <c r="N173"/>
  <c r="K173"/>
  <c r="K161"/>
  <c r="N143"/>
  <c r="K143"/>
  <c r="K180"/>
  <c r="N185"/>
  <c r="K185"/>
  <c r="K188"/>
  <c r="N162"/>
  <c r="K162"/>
  <c r="K95"/>
  <c r="N67"/>
  <c r="K67"/>
  <c r="K82"/>
  <c r="N86"/>
  <c r="K86"/>
  <c r="K102"/>
  <c r="N93"/>
  <c r="K93"/>
  <c r="K164"/>
  <c r="N55"/>
  <c r="K55"/>
  <c r="K64"/>
  <c r="N128"/>
  <c r="K128"/>
  <c r="K184"/>
  <c r="N111"/>
  <c r="K111"/>
  <c r="K107"/>
  <c r="N142"/>
  <c r="K142"/>
  <c r="K81"/>
  <c r="N87"/>
  <c r="K87"/>
  <c r="K132"/>
  <c r="N150"/>
  <c r="K150"/>
  <c r="K109"/>
  <c r="N193"/>
  <c r="K193"/>
  <c r="K99"/>
  <c r="N124"/>
  <c r="K124"/>
  <c r="K153"/>
  <c r="N149"/>
  <c r="K149"/>
  <c r="K73"/>
  <c r="N144"/>
  <c r="K144"/>
  <c r="K130"/>
  <c r="N116"/>
  <c r="K116"/>
  <c r="K100"/>
  <c r="N178"/>
  <c r="K178"/>
  <c r="K115"/>
  <c r="N53"/>
  <c r="K53"/>
  <c r="K154"/>
  <c r="N158"/>
  <c r="K158"/>
  <c r="K135"/>
  <c r="N177"/>
  <c r="K177"/>
  <c r="K136"/>
  <c r="N172"/>
  <c r="K172"/>
  <c r="K140"/>
  <c r="N94"/>
  <c r="K94"/>
  <c r="K167"/>
  <c r="N199"/>
  <c r="K199"/>
  <c r="K66"/>
  <c r="N165"/>
  <c r="K165"/>
  <c r="K163"/>
  <c r="N204"/>
  <c r="K204"/>
  <c r="N146"/>
  <c r="K146"/>
  <c r="K120"/>
  <c r="N97"/>
  <c r="K97"/>
  <c r="K169"/>
  <c r="N104"/>
  <c r="K104"/>
  <c r="K61"/>
  <c r="N189"/>
  <c r="K189"/>
  <c r="K126"/>
  <c r="N148"/>
  <c r="K148"/>
  <c r="K168"/>
  <c r="N105"/>
  <c r="K105"/>
  <c r="K186"/>
  <c r="N137"/>
  <c r="K137"/>
  <c r="K76"/>
  <c r="N117"/>
  <c r="K117"/>
  <c r="K85"/>
  <c r="N179"/>
  <c r="K179"/>
  <c r="K191"/>
  <c r="N176"/>
  <c r="K176"/>
  <c r="K119"/>
  <c r="N80"/>
  <c r="K80"/>
  <c r="K202"/>
  <c r="N108"/>
  <c r="K108"/>
  <c r="K113"/>
  <c r="N65"/>
  <c r="K65"/>
  <c r="K62"/>
  <c r="N157"/>
  <c r="K157"/>
  <c r="K174"/>
  <c r="N63"/>
  <c r="K63"/>
  <c r="K151"/>
  <c r="N91"/>
  <c r="K91"/>
  <c r="K114"/>
  <c r="N54"/>
  <c r="K54"/>
  <c r="K181"/>
  <c r="N112"/>
  <c r="K112"/>
  <c r="K88"/>
  <c r="N183"/>
  <c r="K183"/>
  <c r="K139"/>
  <c r="N83"/>
  <c r="K83"/>
  <c r="K134"/>
  <c r="N152"/>
  <c r="K152"/>
  <c r="K198"/>
  <c r="N127"/>
  <c r="K127"/>
  <c r="K155"/>
  <c r="N125"/>
  <c r="K125"/>
  <c r="K166"/>
  <c r="N194"/>
  <c r="K194"/>
  <c r="K203"/>
  <c r="N77"/>
  <c r="K77"/>
  <c r="K123"/>
  <c r="N121"/>
  <c r="K121"/>
  <c r="K89"/>
  <c r="N84"/>
  <c r="K84"/>
  <c r="K175"/>
  <c r="N70"/>
  <c r="K70"/>
  <c r="K69"/>
  <c r="N98"/>
  <c r="K98"/>
  <c r="K141"/>
  <c r="N196"/>
  <c r="K196"/>
  <c r="K74"/>
  <c r="N182"/>
  <c r="K182"/>
  <c r="K118"/>
  <c r="N57"/>
  <c r="K57"/>
  <c r="K190"/>
  <c r="N79"/>
  <c r="K79"/>
  <c r="K78"/>
  <c r="N129"/>
  <c r="K129"/>
  <c r="K197"/>
  <c r="N59"/>
  <c r="K59"/>
  <c r="K110"/>
  <c r="N159"/>
  <c r="K159"/>
  <c r="K200"/>
  <c r="N96"/>
  <c r="K96"/>
  <c r="K138"/>
  <c r="N92"/>
  <c r="K92"/>
  <c r="CG52" i="17"/>
  <c r="CH52" s="1"/>
  <c r="CG41"/>
  <c r="CH41" s="1"/>
  <c r="EE42"/>
  <c r="AB42"/>
  <c r="AC42" s="1"/>
  <c r="CZ52"/>
  <c r="DA52" s="1"/>
  <c r="EE41"/>
  <c r="AB41"/>
  <c r="AC41" s="1"/>
  <c r="EE46"/>
  <c r="AB46"/>
  <c r="AC46" s="1"/>
  <c r="CG44"/>
  <c r="CH44" s="1"/>
  <c r="CG49"/>
  <c r="CH49" s="1"/>
  <c r="CZ42"/>
  <c r="DA42" s="1"/>
  <c r="AU48"/>
  <c r="AV48" s="1"/>
  <c r="CG45"/>
  <c r="CH45" s="1"/>
  <c r="CZ53"/>
  <c r="DA53" s="1"/>
  <c r="EE52"/>
  <c r="AB52"/>
  <c r="AC52" s="1"/>
  <c r="EE40"/>
  <c r="AB40"/>
  <c r="AC40" s="1"/>
  <c r="AU41"/>
  <c r="AV41" s="1"/>
  <c r="CZ41"/>
  <c r="DA41" s="1"/>
  <c r="EE44"/>
  <c r="AB44"/>
  <c r="AC44" s="1"/>
  <c r="AU51"/>
  <c r="AV51" s="1"/>
  <c r="EE51"/>
  <c r="EE47"/>
  <c r="AB47"/>
  <c r="AC47" s="1"/>
  <c r="AU46"/>
  <c r="AV46" s="1"/>
  <c r="CG48"/>
  <c r="CH48" s="1"/>
  <c r="CZ47"/>
  <c r="DA47" s="1"/>
  <c r="EE49"/>
  <c r="AB49"/>
  <c r="AC49" s="1"/>
  <c r="AU52"/>
  <c r="AV52" s="1"/>
  <c r="AU54"/>
  <c r="AV54" s="1"/>
  <c r="EE48"/>
  <c r="AB48"/>
  <c r="AC48" s="1"/>
  <c r="AU49"/>
  <c r="AV49" s="1"/>
  <c r="EE45"/>
  <c r="AU50"/>
  <c r="AV50" s="1"/>
  <c r="EE43"/>
  <c r="EE38"/>
  <c r="CG42"/>
  <c r="CH42" s="1"/>
  <c r="EE39"/>
  <c r="X46" i="24"/>
  <c r="X52"/>
  <c r="AU45" i="17"/>
  <c r="AV45" s="1"/>
  <c r="AU55"/>
  <c r="AV55" s="1"/>
  <c r="P52" i="24"/>
  <c r="AU40" i="17"/>
  <c r="AV40" s="1"/>
  <c r="EE50"/>
  <c r="CZ40"/>
  <c r="DA40" s="1"/>
  <c r="AU43"/>
  <c r="AV43" s="1"/>
  <c r="CZ44"/>
  <c r="DA44" s="1"/>
  <c r="CZ51"/>
  <c r="DA51" s="1"/>
  <c r="X43" i="24"/>
  <c r="X35"/>
  <c r="AB39" i="17"/>
  <c r="AC39" s="1"/>
  <c r="EE55"/>
  <c r="AU47"/>
  <c r="AV47" s="1"/>
  <c r="EE54"/>
  <c r="EE53"/>
  <c r="CG39"/>
  <c r="CH39" s="1"/>
  <c r="AB38"/>
  <c r="AC38" s="1"/>
  <c r="CZ39"/>
  <c r="DA39" s="1"/>
  <c r="AU53"/>
  <c r="AV53" s="1"/>
  <c r="CG53"/>
  <c r="CH53" s="1"/>
  <c r="EE26"/>
  <c r="AB26"/>
  <c r="CG25"/>
  <c r="CH25" s="1"/>
  <c r="CZ9"/>
  <c r="DA9" s="1"/>
  <c r="AU37"/>
  <c r="AU26"/>
  <c r="AV26" s="1"/>
  <c r="CZ15"/>
  <c r="DA15" s="1"/>
  <c r="AU20"/>
  <c r="AV20" s="1"/>
  <c r="EE20"/>
  <c r="CG33"/>
  <c r="CG20"/>
  <c r="CH20" s="1"/>
  <c r="EE17"/>
  <c r="AB17"/>
  <c r="AC17" s="1"/>
  <c r="O14" i="24" s="1"/>
  <c r="AU17" i="17"/>
  <c r="AV17" s="1"/>
  <c r="CZ32"/>
  <c r="DA32" s="1"/>
  <c r="AB10"/>
  <c r="AC10" s="1"/>
  <c r="AU30"/>
  <c r="AV30" s="1"/>
  <c r="CG21"/>
  <c r="CH21" s="1"/>
  <c r="CG34"/>
  <c r="CH34" s="1"/>
  <c r="CZ30"/>
  <c r="DA30" s="1"/>
  <c r="EE12"/>
  <c r="AB12"/>
  <c r="AC12" s="1"/>
  <c r="CZ35"/>
  <c r="CZ33"/>
  <c r="DA33" s="1"/>
  <c r="CZ16"/>
  <c r="DA16" s="1"/>
  <c r="W13" i="24" s="1"/>
  <c r="EE19" i="17"/>
  <c r="V20" i="24"/>
  <c r="CG27" i="17"/>
  <c r="CZ14"/>
  <c r="DA14" s="1"/>
  <c r="EE16"/>
  <c r="CG18"/>
  <c r="EE34"/>
  <c r="AB34"/>
  <c r="AC34" s="1"/>
  <c r="AU18"/>
  <c r="AV18" s="1"/>
  <c r="EE28"/>
  <c r="EE36"/>
  <c r="CZ21"/>
  <c r="AU19"/>
  <c r="AV19" s="1"/>
  <c r="AU11"/>
  <c r="AV11" s="1"/>
  <c r="AU22"/>
  <c r="AV22" s="1"/>
  <c r="CG10"/>
  <c r="CG30"/>
  <c r="CH30" s="1"/>
  <c r="AB9"/>
  <c r="AC9" s="1"/>
  <c r="CG32"/>
  <c r="EE31"/>
  <c r="CG16"/>
  <c r="CH16" s="1"/>
  <c r="AU21"/>
  <c r="AV21" s="1"/>
  <c r="AB15"/>
  <c r="AC15" s="1"/>
  <c r="AU23"/>
  <c r="AV23" s="1"/>
  <c r="CZ27"/>
  <c r="CZ11"/>
  <c r="DA11" s="1"/>
  <c r="AB16"/>
  <c r="CZ36"/>
  <c r="DA36" s="1"/>
  <c r="CZ34"/>
  <c r="DA34" s="1"/>
  <c r="CZ24"/>
  <c r="DA24" s="1"/>
  <c r="CG24"/>
  <c r="CH24" s="1"/>
  <c r="EE18"/>
  <c r="AB18"/>
  <c r="AC18" s="1"/>
  <c r="EE30"/>
  <c r="CZ29"/>
  <c r="DA29" s="1"/>
  <c r="CG11"/>
  <c r="CH11" s="1"/>
  <c r="CG37"/>
  <c r="CH37" s="1"/>
  <c r="AB19"/>
  <c r="AC19" s="1"/>
  <c r="AU29"/>
  <c r="AV29" s="1"/>
  <c r="AU28"/>
  <c r="AV28" s="1"/>
  <c r="AU24"/>
  <c r="AV24" s="1"/>
  <c r="CG17"/>
  <c r="CH17" s="1"/>
  <c r="CZ26"/>
  <c r="AU10"/>
  <c r="DS212"/>
  <c r="DU212"/>
  <c r="H12" i="23" s="1"/>
  <c r="DV212" i="17"/>
  <c r="I12" i="23" s="1"/>
  <c r="DT212" i="17"/>
  <c r="G12" i="23" s="1"/>
  <c r="DW212" i="17"/>
  <c r="DN212"/>
  <c r="I11" i="23" s="1"/>
  <c r="DM212" i="17"/>
  <c r="H11" i="23" s="1"/>
  <c r="DK212" i="17"/>
  <c r="F11" i="23" s="1"/>
  <c r="DL212" i="17"/>
  <c r="G11" i="23" s="1"/>
  <c r="DO212" i="17"/>
  <c r="J11" i="23" s="1"/>
  <c r="DJ8" i="17"/>
  <c r="F20" i="19" s="1"/>
  <c r="CZ8" i="17"/>
  <c r="DA8" s="1"/>
  <c r="Q32" i="24"/>
  <c r="P17"/>
  <c r="X7"/>
  <c r="Q9"/>
  <c r="DK217" i="17"/>
  <c r="L11" i="23" s="1"/>
  <c r="K11"/>
  <c r="DK216" i="17"/>
  <c r="DK218"/>
  <c r="M11" i="23" s="1"/>
  <c r="C11"/>
  <c r="Q28" i="24"/>
  <c r="U26"/>
  <c r="J13" i="19"/>
  <c r="J17" s="1"/>
  <c r="AQ8" i="17"/>
  <c r="Q24" i="24"/>
  <c r="Q10"/>
  <c r="CC8" i="17"/>
  <c r="O15" i="19" s="1"/>
  <c r="U25" i="24"/>
  <c r="R30"/>
  <c r="O30"/>
  <c r="O21"/>
  <c r="O20"/>
  <c r="X8" i="17"/>
  <c r="R33" i="24"/>
  <c r="O7"/>
  <c r="V9"/>
  <c r="U33"/>
  <c r="Q22"/>
  <c r="R22"/>
  <c r="W9"/>
  <c r="W14"/>
  <c r="U11"/>
  <c r="W16"/>
  <c r="X34"/>
  <c r="O11"/>
  <c r="R6"/>
  <c r="U6" i="19"/>
  <c r="U7"/>
  <c r="AD5"/>
  <c r="AD4"/>
  <c r="X4"/>
  <c r="U5"/>
  <c r="S4"/>
  <c r="R25" s="1"/>
  <c r="U3"/>
  <c r="AD6"/>
  <c r="O24" i="24"/>
  <c r="O18"/>
  <c r="DS218" i="17"/>
  <c r="M12" i="23" s="1"/>
  <c r="K12"/>
  <c r="DS217" i="17"/>
  <c r="L12" i="23" s="1"/>
  <c r="DS216" i="17"/>
  <c r="O22" i="24"/>
  <c r="U12"/>
  <c r="U32"/>
  <c r="EA8" i="17" l="1"/>
  <c r="EH8" s="1"/>
  <c r="AD28"/>
  <c r="X17" i="19"/>
  <c r="AE17"/>
  <c r="AD35" i="17"/>
  <c r="P32" i="24" s="1"/>
  <c r="AB17" i="19"/>
  <c r="AD36" i="17"/>
  <c r="P33" i="24" s="1"/>
  <c r="T17" i="19"/>
  <c r="AA17"/>
  <c r="AV10" i="17"/>
  <c r="Q7" i="24" s="1"/>
  <c r="DA27" i="17"/>
  <c r="W24" i="24" s="1"/>
  <c r="CH27" i="17"/>
  <c r="U24" i="24" s="1"/>
  <c r="DA35" i="17"/>
  <c r="W32" i="24" s="1"/>
  <c r="AV37" i="17"/>
  <c r="Q34" i="24" s="1"/>
  <c r="AC26" i="17"/>
  <c r="O23" i="24" s="1"/>
  <c r="CH26" i="17"/>
  <c r="U23" i="24" s="1"/>
  <c r="CI54" i="17"/>
  <c r="V51" i="24" s="1"/>
  <c r="CH54" i="17"/>
  <c r="U51" i="24" s="1"/>
  <c r="AD53" i="17"/>
  <c r="P50" i="24" s="1"/>
  <c r="AC53" i="17"/>
  <c r="O50" i="24" s="1"/>
  <c r="AC22" i="17"/>
  <c r="O19" i="24" s="1"/>
  <c r="AC17" i="19"/>
  <c r="CI40" i="17"/>
  <c r="V37" i="24" s="1"/>
  <c r="CH40" i="17"/>
  <c r="AW39"/>
  <c r="R36" i="24" s="1"/>
  <c r="AV39" i="17"/>
  <c r="Q36" i="24" s="1"/>
  <c r="W17" i="19"/>
  <c r="AD17"/>
  <c r="Y17"/>
  <c r="AF11"/>
  <c r="CH32" i="17"/>
  <c r="U29" i="24" s="1"/>
  <c r="CH33" i="17"/>
  <c r="U30" i="24" s="1"/>
  <c r="CI55" i="17"/>
  <c r="V52" i="24" s="1"/>
  <c r="CH55" i="17"/>
  <c r="Z17" i="19"/>
  <c r="U17"/>
  <c r="DA26" i="17"/>
  <c r="W23" i="24" s="1"/>
  <c r="AC16" i="17"/>
  <c r="O13" i="24" s="1"/>
  <c r="CH10" i="17"/>
  <c r="U7" i="24" s="1"/>
  <c r="DA21" i="17"/>
  <c r="W18" i="24" s="1"/>
  <c r="CH18" i="17"/>
  <c r="U15" i="24" s="1"/>
  <c r="DA20" i="17"/>
  <c r="CI38"/>
  <c r="CH38"/>
  <c r="U35" i="24" s="1"/>
  <c r="V17" i="19"/>
  <c r="S17"/>
  <c r="DB8" i="17"/>
  <c r="P16" i="19" s="1"/>
  <c r="U14" i="24"/>
  <c r="Q25"/>
  <c r="EH11" i="17"/>
  <c r="EB11"/>
  <c r="EH30"/>
  <c r="N27" i="24" s="1"/>
  <c r="EB30" i="17"/>
  <c r="EH18"/>
  <c r="EB18"/>
  <c r="W33" i="24"/>
  <c r="EH32" i="17"/>
  <c r="N29" i="24" s="1"/>
  <c r="EB32" i="17"/>
  <c r="O12" i="24"/>
  <c r="EH29" i="17"/>
  <c r="N26" i="24" s="1"/>
  <c r="EB29" i="17"/>
  <c r="O6" i="24"/>
  <c r="Q8"/>
  <c r="EH23" i="17"/>
  <c r="N20" i="24" s="1"/>
  <c r="EB23" i="17"/>
  <c r="O31" i="24"/>
  <c r="W11"/>
  <c r="EH9" i="17"/>
  <c r="N6" i="24" s="1"/>
  <c r="EB9" i="17"/>
  <c r="W30" i="24"/>
  <c r="W27"/>
  <c r="EH33" i="17"/>
  <c r="EB33"/>
  <c r="Q23" i="24"/>
  <c r="EH25" i="17"/>
  <c r="N22" i="24" s="1"/>
  <c r="EB25" i="17"/>
  <c r="W36" i="24"/>
  <c r="EH55" i="17"/>
  <c r="EB55"/>
  <c r="ED55" s="1"/>
  <c r="W48" i="24"/>
  <c r="W37"/>
  <c r="EH43" i="17"/>
  <c r="EB43"/>
  <c r="Q46" i="24"/>
  <c r="Q49"/>
  <c r="U45"/>
  <c r="EH51" i="17"/>
  <c r="N48" i="24" s="1"/>
  <c r="EB51" i="17"/>
  <c r="ED51" s="1"/>
  <c r="W38" i="24"/>
  <c r="O49"/>
  <c r="Q45"/>
  <c r="O43"/>
  <c r="W49"/>
  <c r="U49"/>
  <c r="W40"/>
  <c r="W47"/>
  <c r="W28"/>
  <c r="U52"/>
  <c r="Q35"/>
  <c r="EH22" i="17"/>
  <c r="N19" i="24" s="1"/>
  <c r="EB22" i="17"/>
  <c r="U34" i="24"/>
  <c r="O15"/>
  <c r="W31"/>
  <c r="W8"/>
  <c r="EH14" i="17"/>
  <c r="EB14"/>
  <c r="EH21"/>
  <c r="N18" i="24" s="1"/>
  <c r="EB21" i="17"/>
  <c r="Q19" i="24"/>
  <c r="EH36" i="17"/>
  <c r="N33" i="24" s="1"/>
  <c r="EB36" i="17"/>
  <c r="Q15" i="24"/>
  <c r="EH16" i="17"/>
  <c r="EB16"/>
  <c r="EH27"/>
  <c r="N24" i="24" s="1"/>
  <c r="EB27" i="17"/>
  <c r="EH15"/>
  <c r="EB15"/>
  <c r="EH12"/>
  <c r="N9" i="24" s="1"/>
  <c r="EB12" i="17"/>
  <c r="Q27" i="24"/>
  <c r="Q14"/>
  <c r="W12"/>
  <c r="U22"/>
  <c r="EH53" i="17"/>
  <c r="EB53"/>
  <c r="ED53" s="1"/>
  <c r="Q40" i="24"/>
  <c r="EH38" i="17"/>
  <c r="EB38"/>
  <c r="EH45"/>
  <c r="EB45"/>
  <c r="ED45" s="1"/>
  <c r="Q51" i="24"/>
  <c r="W44"/>
  <c r="EH47" i="17"/>
  <c r="EB47"/>
  <c r="ED47" s="1"/>
  <c r="EH44"/>
  <c r="EB44"/>
  <c r="ED44" s="1"/>
  <c r="EH40"/>
  <c r="N37" i="24" s="1"/>
  <c r="EB40" i="17"/>
  <c r="U42" i="24"/>
  <c r="U41"/>
  <c r="EH41" i="17"/>
  <c r="N38" i="24" s="1"/>
  <c r="EB41" i="17"/>
  <c r="U38" i="24"/>
  <c r="U19"/>
  <c r="O51"/>
  <c r="O47"/>
  <c r="O28"/>
  <c r="Q13"/>
  <c r="W15"/>
  <c r="EH24" i="17"/>
  <c r="N21" i="24" s="1"/>
  <c r="EB24" i="17"/>
  <c r="O16" i="24"/>
  <c r="W26"/>
  <c r="W21"/>
  <c r="Q20"/>
  <c r="EH37" i="17"/>
  <c r="EB37"/>
  <c r="EH31"/>
  <c r="N28" i="24" s="1"/>
  <c r="EB31" i="17"/>
  <c r="O9" i="24"/>
  <c r="U18"/>
  <c r="W29"/>
  <c r="U17"/>
  <c r="Q17"/>
  <c r="W6"/>
  <c r="EH26" i="17"/>
  <c r="N23" i="24" s="1"/>
  <c r="EB26" i="17"/>
  <c r="Q50" i="24"/>
  <c r="U36"/>
  <c r="Q44"/>
  <c r="Q37"/>
  <c r="Q42"/>
  <c r="U39"/>
  <c r="EH48" i="17"/>
  <c r="N45" i="24" s="1"/>
  <c r="EB48" i="17"/>
  <c r="ED48" s="1"/>
  <c r="EH49"/>
  <c r="EB49"/>
  <c r="ED49" s="1"/>
  <c r="O44" i="24"/>
  <c r="O41"/>
  <c r="O37"/>
  <c r="W50"/>
  <c r="U46"/>
  <c r="O38"/>
  <c r="EH42" i="17"/>
  <c r="EB42"/>
  <c r="O42" i="24"/>
  <c r="Q31"/>
  <c r="O26"/>
  <c r="U44"/>
  <c r="U37"/>
  <c r="Q21"/>
  <c r="Q26"/>
  <c r="U8"/>
  <c r="EH35" i="17"/>
  <c r="EB35"/>
  <c r="U21" i="24"/>
  <c r="Q18"/>
  <c r="U13"/>
  <c r="U27"/>
  <c r="Q16"/>
  <c r="EH28" i="17"/>
  <c r="EB28"/>
  <c r="EH34"/>
  <c r="EB34"/>
  <c r="EH19"/>
  <c r="EB19"/>
  <c r="U31" i="24"/>
  <c r="EH10" i="17"/>
  <c r="EB10"/>
  <c r="EH17"/>
  <c r="N14" i="24" s="1"/>
  <c r="EB17" i="17"/>
  <c r="EH20"/>
  <c r="N17" i="24" s="1"/>
  <c r="EB20" i="17"/>
  <c r="U50" i="24"/>
  <c r="O35"/>
  <c r="EH54" i="17"/>
  <c r="N51" i="24" s="1"/>
  <c r="EB54" i="17"/>
  <c r="ED54" s="1"/>
  <c r="O36" i="24"/>
  <c r="W41"/>
  <c r="EH50" i="17"/>
  <c r="N47" i="24" s="1"/>
  <c r="EB50" i="17"/>
  <c r="ED50" s="1"/>
  <c r="Q52" i="24"/>
  <c r="EH39" i="17"/>
  <c r="N36" i="24" s="1"/>
  <c r="EB39" i="17"/>
  <c r="Q47" i="24"/>
  <c r="O45"/>
  <c r="O46"/>
  <c r="Q43"/>
  <c r="Q48"/>
  <c r="Q38"/>
  <c r="EH52" i="17"/>
  <c r="N49" i="24" s="1"/>
  <c r="EB52" i="17"/>
  <c r="ED52" s="1"/>
  <c r="W39" i="24"/>
  <c r="EH46" i="17"/>
  <c r="N43" i="24" s="1"/>
  <c r="EB46" i="17"/>
  <c r="ED46" s="1"/>
  <c r="O39" i="24"/>
  <c r="O29"/>
  <c r="CI13" i="17"/>
  <c r="V10" i="24" s="1"/>
  <c r="U10"/>
  <c r="W51"/>
  <c r="W42"/>
  <c r="DB45" i="17"/>
  <c r="X42" i="24" s="1"/>
  <c r="AW38" i="17"/>
  <c r="AW47"/>
  <c r="DB53"/>
  <c r="X50" i="24" s="1"/>
  <c r="AW53" i="17"/>
  <c r="CI45"/>
  <c r="V42" i="24" s="1"/>
  <c r="CI44" i="17"/>
  <c r="DB54"/>
  <c r="X51" i="24" s="1"/>
  <c r="AW55" i="17"/>
  <c r="CI48"/>
  <c r="V45" i="24" s="1"/>
  <c r="AW40" i="17"/>
  <c r="R37" i="24" s="1"/>
  <c r="AD40" i="17"/>
  <c r="P37" i="24" s="1"/>
  <c r="AD41" i="17"/>
  <c r="P38" i="24" s="1"/>
  <c r="CI52" i="17"/>
  <c r="V49" i="24" s="1"/>
  <c r="AD54" i="17"/>
  <c r="P51" i="24" s="1"/>
  <c r="CI49" i="17"/>
  <c r="V46" i="24" s="1"/>
  <c r="AW43" i="17"/>
  <c r="R40" i="24" s="1"/>
  <c r="DB51" i="17"/>
  <c r="X48" i="24" s="1"/>
  <c r="AD49" i="17"/>
  <c r="P46" i="24" s="1"/>
  <c r="AW50" i="17"/>
  <c r="R47" i="24" s="1"/>
  <c r="AW48" i="17"/>
  <c r="DB44"/>
  <c r="X41" i="24" s="1"/>
  <c r="AW41" i="17"/>
  <c r="AW46"/>
  <c r="R43" i="24" s="1"/>
  <c r="CI41" i="17"/>
  <c r="V38" i="24" s="1"/>
  <c r="AD39" i="17"/>
  <c r="P36" i="24" s="1"/>
  <c r="DB42" i="17"/>
  <c r="X39" i="24" s="1"/>
  <c r="AW45" i="17"/>
  <c r="R42" i="24" s="1"/>
  <c r="AW49" i="17"/>
  <c r="R46" i="24" s="1"/>
  <c r="AW52" i="17"/>
  <c r="AD47"/>
  <c r="P44" i="24" s="1"/>
  <c r="DB43" i="17"/>
  <c r="X40" i="24" s="1"/>
  <c r="DB39" i="17"/>
  <c r="X36" i="24" s="1"/>
  <c r="AD44" i="17"/>
  <c r="P41" i="24" s="1"/>
  <c r="DB40" i="17"/>
  <c r="X37" i="24" s="1"/>
  <c r="AW54" i="17"/>
  <c r="R51" i="24" s="1"/>
  <c r="AD38" i="17"/>
  <c r="P35" i="24" s="1"/>
  <c r="AD42" i="17"/>
  <c r="AD45"/>
  <c r="P42" i="24" s="1"/>
  <c r="DB50" i="17"/>
  <c r="X47" i="24" s="1"/>
  <c r="AD50" i="17"/>
  <c r="P47" i="24" s="1"/>
  <c r="CI47" i="17"/>
  <c r="V44" i="24" s="1"/>
  <c r="CI42" i="17"/>
  <c r="V39" i="24" s="1"/>
  <c r="DB47" i="17"/>
  <c r="X44" i="24" s="1"/>
  <c r="AD48" i="17"/>
  <c r="P45" i="24" s="1"/>
  <c r="DB41" i="17"/>
  <c r="AD46"/>
  <c r="P43" i="24" s="1"/>
  <c r="CI53" i="17"/>
  <c r="V50" i="24" s="1"/>
  <c r="AW51" i="17"/>
  <c r="R48" i="24" s="1"/>
  <c r="CI39" i="17"/>
  <c r="V36" i="24" s="1"/>
  <c r="AD52" i="17"/>
  <c r="DB52"/>
  <c r="EC95"/>
  <c r="M92" i="24" s="1"/>
  <c r="EC162" i="17"/>
  <c r="EC200"/>
  <c r="M197" i="24" s="1"/>
  <c r="EC132" i="17"/>
  <c r="EC193"/>
  <c r="EC60"/>
  <c r="M57" i="24" s="1"/>
  <c r="EC199" i="17"/>
  <c r="M196" i="24" s="1"/>
  <c r="EC73" i="17"/>
  <c r="M70" i="24" s="1"/>
  <c r="EC124" i="17"/>
  <c r="M121" i="24" s="1"/>
  <c r="EC197" i="17"/>
  <c r="M194" i="24" s="1"/>
  <c r="EC130" i="17"/>
  <c r="M127" i="24" s="1"/>
  <c r="EC86" i="17"/>
  <c r="EC115"/>
  <c r="M112" i="24" s="1"/>
  <c r="EC94" i="17"/>
  <c r="M91" i="24" s="1"/>
  <c r="EC160" i="17"/>
  <c r="EC111"/>
  <c r="M108" i="24" s="1"/>
  <c r="EC179" i="17"/>
  <c r="EC120"/>
  <c r="M117" i="24" s="1"/>
  <c r="EC108" i="17"/>
  <c r="EC100"/>
  <c r="M97" i="24" s="1"/>
  <c r="EC166" i="17"/>
  <c r="M163" i="24" s="1"/>
  <c r="EC170" i="17"/>
  <c r="M167" i="24" s="1"/>
  <c r="EC139" i="17"/>
  <c r="M136" i="24" s="1"/>
  <c r="EC161" i="17"/>
  <c r="M158" i="24" s="1"/>
  <c r="EC157" i="17"/>
  <c r="M154" i="24" s="1"/>
  <c r="EC103" i="17"/>
  <c r="EC76"/>
  <c r="M73" i="24" s="1"/>
  <c r="EC102" i="17"/>
  <c r="EC145"/>
  <c r="M142" i="24" s="1"/>
  <c r="EC110" i="17"/>
  <c r="M107" i="24" s="1"/>
  <c r="EC67" i="17"/>
  <c r="M64" i="24" s="1"/>
  <c r="EC105" i="17"/>
  <c r="M102" i="24" s="1"/>
  <c r="EC98" i="17"/>
  <c r="M95" i="24" s="1"/>
  <c r="EC188" i="17"/>
  <c r="M185" i="24" s="1"/>
  <c r="EC148" i="17"/>
  <c r="M145" i="24" s="1"/>
  <c r="EC93" i="17"/>
  <c r="EC173"/>
  <c r="M170" i="24" s="1"/>
  <c r="EC61" i="17"/>
  <c r="M58" i="24" s="1"/>
  <c r="EC106" i="17"/>
  <c r="M103" i="24" s="1"/>
  <c r="EC104" i="17"/>
  <c r="M101" i="24" s="1"/>
  <c r="EC141" i="17"/>
  <c r="M138" i="24" s="1"/>
  <c r="EC121" i="17"/>
  <c r="M118" i="24" s="1"/>
  <c r="EC144" i="17"/>
  <c r="EC178"/>
  <c r="M175" i="24" s="1"/>
  <c r="EC126" i="17"/>
  <c r="EC169"/>
  <c r="M166" i="24" s="1"/>
  <c r="EC201" i="17"/>
  <c r="M198" i="24" s="1"/>
  <c r="EC142" i="17"/>
  <c r="M139" i="24" s="1"/>
  <c r="EC184" i="17"/>
  <c r="M181" i="24" s="1"/>
  <c r="EC154" i="17"/>
  <c r="M151" i="24" s="1"/>
  <c r="EC205" i="17"/>
  <c r="M202" i="24" s="1"/>
  <c r="EC194" i="17"/>
  <c r="M191" i="24" s="1"/>
  <c r="EC79" i="17"/>
  <c r="EC171"/>
  <c r="M168" i="24" s="1"/>
  <c r="EC192" i="17"/>
  <c r="M189" i="24" s="1"/>
  <c r="EC64" i="17"/>
  <c r="M61" i="24" s="1"/>
  <c r="EC123" i="17"/>
  <c r="M120" i="24" s="1"/>
  <c r="EC168" i="17"/>
  <c r="M165" i="24" s="1"/>
  <c r="EC180" i="17"/>
  <c r="M177" i="24" s="1"/>
  <c r="EC56" i="17"/>
  <c r="M53" i="24" s="1"/>
  <c r="EC119" i="17"/>
  <c r="M116" i="24" s="1"/>
  <c r="EC152" i="17"/>
  <c r="M149" i="24" s="1"/>
  <c r="EC196" i="17"/>
  <c r="M193" i="24" s="1"/>
  <c r="EC135" i="17"/>
  <c r="M132" i="24" s="1"/>
  <c r="EC90" i="17"/>
  <c r="M87" i="24" s="1"/>
  <c r="EC114" i="17"/>
  <c r="M111" i="24" s="1"/>
  <c r="EC58" i="17"/>
  <c r="EC89"/>
  <c r="M86" i="24" s="1"/>
  <c r="EC165" i="17"/>
  <c r="M162" i="24" s="1"/>
  <c r="EC183" i="17"/>
  <c r="M180" i="24" s="1"/>
  <c r="EC63" i="17"/>
  <c r="M60" i="24" s="1"/>
  <c r="EC150" i="17"/>
  <c r="M147" i="24" s="1"/>
  <c r="EC125" i="17"/>
  <c r="M122" i="24" s="1"/>
  <c r="EC174" i="17"/>
  <c r="M171" i="24" s="1"/>
  <c r="EC78" i="17"/>
  <c r="M75" i="24" s="1"/>
  <c r="EC109" i="17"/>
  <c r="M106" i="24" s="1"/>
  <c r="EC13" i="17"/>
  <c r="EC99"/>
  <c r="M96" i="24" s="1"/>
  <c r="EC113" i="17"/>
  <c r="M110" i="24" s="1"/>
  <c r="EC62" i="17"/>
  <c r="M59" i="24" s="1"/>
  <c r="EC81" i="17"/>
  <c r="M78" i="24" s="1"/>
  <c r="EC82" i="17"/>
  <c r="M79" i="24" s="1"/>
  <c r="EC185" i="17"/>
  <c r="M182" i="24" s="1"/>
  <c r="EC101" i="17"/>
  <c r="M98" i="24" s="1"/>
  <c r="EC87" i="17"/>
  <c r="M84" i="24" s="1"/>
  <c r="EC80" i="17"/>
  <c r="M77" i="24" s="1"/>
  <c r="EC128" i="17"/>
  <c r="EC155"/>
  <c r="M152" i="24" s="1"/>
  <c r="EC186" i="17"/>
  <c r="EC57"/>
  <c r="M54" i="24" s="1"/>
  <c r="EC66" i="17"/>
  <c r="M63" i="24" s="1"/>
  <c r="EC65" i="17"/>
  <c r="M62" i="24" s="1"/>
  <c r="EC68" i="17"/>
  <c r="M65" i="24" s="1"/>
  <c r="EC83" i="17"/>
  <c r="EC182"/>
  <c r="M179" i="24" s="1"/>
  <c r="EC140" i="17"/>
  <c r="M137" i="24" s="1"/>
  <c r="EC107" i="17"/>
  <c r="M104" i="24" s="1"/>
  <c r="EC149" i="17"/>
  <c r="M146" i="24" s="1"/>
  <c r="EC69" i="17"/>
  <c r="M66" i="24" s="1"/>
  <c r="EC97" i="17"/>
  <c r="M94" i="24" s="1"/>
  <c r="EC143" i="17"/>
  <c r="M140" i="24" s="1"/>
  <c r="EC138" i="17"/>
  <c r="M135" i="24" s="1"/>
  <c r="EC118" i="17"/>
  <c r="M115" i="24" s="1"/>
  <c r="EC133" i="17"/>
  <c r="EC156"/>
  <c r="M153" i="24" s="1"/>
  <c r="EC112" i="17"/>
  <c r="EC84"/>
  <c r="M81" i="24" s="1"/>
  <c r="EC187" i="17"/>
  <c r="M184" i="24" s="1"/>
  <c r="EC85" i="17"/>
  <c r="EC146"/>
  <c r="M143" i="24" s="1"/>
  <c r="EC164" i="17"/>
  <c r="M161" i="24" s="1"/>
  <c r="EC195" i="17"/>
  <c r="M192" i="24" s="1"/>
  <c r="EC134" i="17"/>
  <c r="M131" i="24" s="1"/>
  <c r="EC59" i="17"/>
  <c r="EC204"/>
  <c r="M201" i="24" s="1"/>
  <c r="EC190" i="17"/>
  <c r="M187" i="24" s="1"/>
  <c r="EC159" i="17"/>
  <c r="M156" i="24" s="1"/>
  <c r="EC203" i="17"/>
  <c r="M200" i="24" s="1"/>
  <c r="EC77" i="17"/>
  <c r="M74" i="24" s="1"/>
  <c r="EC72" i="17"/>
  <c r="M69" i="24" s="1"/>
  <c r="EC92" i="17"/>
  <c r="M89" i="24" s="1"/>
  <c r="EC206" i="17"/>
  <c r="M203" i="24" s="1"/>
  <c r="EC158" i="17"/>
  <c r="M155" i="24" s="1"/>
  <c r="EC137" i="17"/>
  <c r="M134" i="24" s="1"/>
  <c r="EC91" i="17"/>
  <c r="M88" i="24" s="1"/>
  <c r="EC117" i="17"/>
  <c r="M114" i="24" s="1"/>
  <c r="EC177" i="17"/>
  <c r="M174" i="24" s="1"/>
  <c r="EC116" i="17"/>
  <c r="M113" i="24" s="1"/>
  <c r="EC122" i="17"/>
  <c r="M119" i="24" s="1"/>
  <c r="EC88" i="17"/>
  <c r="M85" i="24" s="1"/>
  <c r="EC189" i="17"/>
  <c r="M186" i="24" s="1"/>
  <c r="EC151" i="17"/>
  <c r="M148" i="24" s="1"/>
  <c r="EC129" i="17"/>
  <c r="M126" i="24" s="1"/>
  <c r="EC172" i="17"/>
  <c r="M169" i="24" s="1"/>
  <c r="EC207" i="17"/>
  <c r="M204" i="24" s="1"/>
  <c r="EC202" i="17"/>
  <c r="M199" i="24" s="1"/>
  <c r="EC175" i="17"/>
  <c r="M172" i="24" s="1"/>
  <c r="EC181" i="17"/>
  <c r="M178" i="24" s="1"/>
  <c r="EC147" i="17"/>
  <c r="M144" i="24" s="1"/>
  <c r="EC127" i="17"/>
  <c r="M124" i="24" s="1"/>
  <c r="EC153" i="17"/>
  <c r="M150" i="24" s="1"/>
  <c r="EC131" i="17"/>
  <c r="M128" i="24" s="1"/>
  <c r="EC167" i="17"/>
  <c r="M164" i="24" s="1"/>
  <c r="EC96" i="17"/>
  <c r="M93" i="24" s="1"/>
  <c r="EC70" i="17"/>
  <c r="M67" i="24" s="1"/>
  <c r="EC191" i="17"/>
  <c r="M188" i="24" s="1"/>
  <c r="EC176" i="17"/>
  <c r="M173" i="24" s="1"/>
  <c r="EC75" i="17"/>
  <c r="M72" i="24" s="1"/>
  <c r="EC163" i="17"/>
  <c r="M160" i="24" s="1"/>
  <c r="EC71" i="17"/>
  <c r="M68" i="24" s="1"/>
  <c r="EC74" i="17"/>
  <c r="M71" i="24" s="1"/>
  <c r="EC136" i="17"/>
  <c r="M133" i="24" s="1"/>
  <c r="EC198" i="17"/>
  <c r="M195" i="24" s="1"/>
  <c r="AW23" i="17"/>
  <c r="AW17"/>
  <c r="R14" i="24" s="1"/>
  <c r="CI17" i="17"/>
  <c r="V14" i="24" s="1"/>
  <c r="AD19" i="17"/>
  <c r="P16" i="24" s="1"/>
  <c r="AD17" i="17"/>
  <c r="P14" i="24" s="1"/>
  <c r="CI10" i="17"/>
  <c r="AW26"/>
  <c r="CI21"/>
  <c r="V18" i="24" s="1"/>
  <c r="AW29" i="17"/>
  <c r="AD16"/>
  <c r="P13" i="24" s="1"/>
  <c r="CI37" i="17"/>
  <c r="V34" i="24" s="1"/>
  <c r="CI16" i="17"/>
  <c r="DB27"/>
  <c r="X24" i="24" s="1"/>
  <c r="AD9" i="17"/>
  <c r="P6" i="24" s="1"/>
  <c r="DB21" i="17"/>
  <c r="X18" i="24" s="1"/>
  <c r="DB32" i="17"/>
  <c r="X29" i="24" s="1"/>
  <c r="AW37" i="17"/>
  <c r="R34" i="24" s="1"/>
  <c r="AW10" i="17"/>
  <c r="R7" i="24" s="1"/>
  <c r="CI35" i="17"/>
  <c r="V32" i="24" s="1"/>
  <c r="AW34" i="17"/>
  <c r="R31" i="24" s="1"/>
  <c r="CI26" i="17"/>
  <c r="V23" i="24" s="1"/>
  <c r="AW18" i="17"/>
  <c r="R15" i="24" s="1"/>
  <c r="DB16" i="17"/>
  <c r="X13" i="24" s="1"/>
  <c r="AD34" i="17"/>
  <c r="P31" i="24" s="1"/>
  <c r="DB31" i="17"/>
  <c r="X28" i="24" s="1"/>
  <c r="AD29" i="17"/>
  <c r="P26" i="24" s="1"/>
  <c r="DB15" i="17"/>
  <c r="X12" i="24" s="1"/>
  <c r="CI34" i="17"/>
  <c r="CI18"/>
  <c r="V15" i="24" s="1"/>
  <c r="DB30" i="17"/>
  <c r="X27" i="24" s="1"/>
  <c r="AD30" i="17"/>
  <c r="DB12"/>
  <c r="X9" i="24" s="1"/>
  <c r="DB11" i="17"/>
  <c r="X8" i="24" s="1"/>
  <c r="AW19" i="17"/>
  <c r="R16" i="24" s="1"/>
  <c r="DB36" i="17"/>
  <c r="X33" i="24" s="1"/>
  <c r="DB18" i="17"/>
  <c r="X15" i="24" s="1"/>
  <c r="CI28" i="17"/>
  <c r="V25" i="24" s="1"/>
  <c r="CI11" i="17"/>
  <c r="V8" i="24" s="1"/>
  <c r="AD10" i="17"/>
  <c r="P7" i="24" s="1"/>
  <c r="DB34" i="17"/>
  <c r="X31" i="24" s="1"/>
  <c r="DB26" i="17"/>
  <c r="AW20"/>
  <c r="R17" i="24" s="1"/>
  <c r="DB35" i="17"/>
  <c r="X32" i="24" s="1"/>
  <c r="AD26" i="17"/>
  <c r="P23" i="24" s="1"/>
  <c r="CI24" i="17"/>
  <c r="DB29"/>
  <c r="X26" i="24" s="1"/>
  <c r="AW22" i="17"/>
  <c r="R19" i="24" s="1"/>
  <c r="AW28" i="17"/>
  <c r="CI27"/>
  <c r="V24" i="24" s="1"/>
  <c r="CI32" i="17"/>
  <c r="V29" i="24" s="1"/>
  <c r="CI30" i="17"/>
  <c r="AW30"/>
  <c r="R27" i="24" s="1"/>
  <c r="AD18" i="17"/>
  <c r="P15" i="24" s="1"/>
  <c r="AW21" i="17"/>
  <c r="R18" i="24" s="1"/>
  <c r="DB24" i="17"/>
  <c r="X21" i="24" s="1"/>
  <c r="DB9" i="17"/>
  <c r="X6" i="24" s="1"/>
  <c r="AD32" i="17"/>
  <c r="P29" i="24" s="1"/>
  <c r="AD37" i="17"/>
  <c r="P34" i="24" s="1"/>
  <c r="DB20" i="17"/>
  <c r="CI22"/>
  <c r="V19" i="24" s="1"/>
  <c r="CI33" i="17"/>
  <c r="V30" i="24" s="1"/>
  <c r="CI20" i="17"/>
  <c r="CI25"/>
  <c r="V22" i="24" s="1"/>
  <c r="AD23" i="17"/>
  <c r="P20" i="24" s="1"/>
  <c r="AD31" i="17"/>
  <c r="P28" i="24" s="1"/>
  <c r="AW24" i="17"/>
  <c r="AW11"/>
  <c r="R8" i="24" s="1"/>
  <c r="DB33" i="17"/>
  <c r="X30" i="24" s="1"/>
  <c r="AD12" i="17"/>
  <c r="AW16"/>
  <c r="R13" i="24" s="1"/>
  <c r="AD15" i="17"/>
  <c r="P12" i="24" s="1"/>
  <c r="DB14" i="17"/>
  <c r="X11" i="24" s="1"/>
  <c r="DC210" i="17"/>
  <c r="AB8"/>
  <c r="AC8" s="1"/>
  <c r="J200" i="24"/>
  <c r="BZ200" s="1"/>
  <c r="L200"/>
  <c r="J74"/>
  <c r="CC74" s="1"/>
  <c r="L74"/>
  <c r="J69"/>
  <c r="BW69" s="1"/>
  <c r="L69"/>
  <c r="J89"/>
  <c r="CC89" s="1"/>
  <c r="L89"/>
  <c r="J203"/>
  <c r="BW203" s="1"/>
  <c r="L203"/>
  <c r="J155"/>
  <c r="BW155" s="1"/>
  <c r="L155"/>
  <c r="J134"/>
  <c r="BY134" s="1"/>
  <c r="L134"/>
  <c r="J88"/>
  <c r="BW88" s="1"/>
  <c r="L88"/>
  <c r="J114"/>
  <c r="CC114" s="1"/>
  <c r="L114"/>
  <c r="J174"/>
  <c r="BU174" s="1"/>
  <c r="L174"/>
  <c r="J113"/>
  <c r="CB113" s="1"/>
  <c r="L113"/>
  <c r="J119"/>
  <c r="BW119" s="1"/>
  <c r="L119"/>
  <c r="J85"/>
  <c r="CB85" s="1"/>
  <c r="L85"/>
  <c r="J186"/>
  <c r="CB186" s="1"/>
  <c r="L186"/>
  <c r="J148"/>
  <c r="BV148" s="1"/>
  <c r="L148"/>
  <c r="J126"/>
  <c r="CB126" s="1"/>
  <c r="L126"/>
  <c r="J169"/>
  <c r="BU169" s="1"/>
  <c r="L169"/>
  <c r="J204"/>
  <c r="CA204" s="1"/>
  <c r="L204"/>
  <c r="J199"/>
  <c r="BW199" s="1"/>
  <c r="L199"/>
  <c r="J172"/>
  <c r="CB172" s="1"/>
  <c r="L172"/>
  <c r="J178"/>
  <c r="BW178" s="1"/>
  <c r="L178"/>
  <c r="J144"/>
  <c r="CB144" s="1"/>
  <c r="L144"/>
  <c r="J124"/>
  <c r="CA124" s="1"/>
  <c r="L124"/>
  <c r="J150"/>
  <c r="CB150" s="1"/>
  <c r="L150"/>
  <c r="J128"/>
  <c r="BW128" s="1"/>
  <c r="L128"/>
  <c r="J164"/>
  <c r="BW164" s="1"/>
  <c r="L164"/>
  <c r="J93"/>
  <c r="BW93" s="1"/>
  <c r="L93"/>
  <c r="J67"/>
  <c r="CE67" s="1"/>
  <c r="L67"/>
  <c r="J188"/>
  <c r="BT188" s="1"/>
  <c r="L188"/>
  <c r="J173"/>
  <c r="BX173" s="1"/>
  <c r="L173"/>
  <c r="J72"/>
  <c r="BV72" s="1"/>
  <c r="L72"/>
  <c r="J160"/>
  <c r="CA160" s="1"/>
  <c r="L160"/>
  <c r="J68"/>
  <c r="BW68" s="1"/>
  <c r="L68"/>
  <c r="J71"/>
  <c r="BV71" s="1"/>
  <c r="L71"/>
  <c r="J133"/>
  <c r="BV133" s="1"/>
  <c r="L133"/>
  <c r="J195"/>
  <c r="CB195" s="1"/>
  <c r="L195"/>
  <c r="J92"/>
  <c r="BZ92" s="1"/>
  <c r="L92"/>
  <c r="J159"/>
  <c r="BU159" s="1"/>
  <c r="M159"/>
  <c r="L159"/>
  <c r="J197"/>
  <c r="CB197" s="1"/>
  <c r="L197"/>
  <c r="J129"/>
  <c r="BV129" s="1"/>
  <c r="M129"/>
  <c r="L129"/>
  <c r="J190"/>
  <c r="CB190" s="1"/>
  <c r="M190"/>
  <c r="L190"/>
  <c r="J57"/>
  <c r="BZ57" s="1"/>
  <c r="L57"/>
  <c r="J196"/>
  <c r="BV196" s="1"/>
  <c r="L196"/>
  <c r="J70"/>
  <c r="BW70" s="1"/>
  <c r="L70"/>
  <c r="J121"/>
  <c r="BZ121" s="1"/>
  <c r="L121"/>
  <c r="J194"/>
  <c r="BV194" s="1"/>
  <c r="L194"/>
  <c r="J127"/>
  <c r="CB127" s="1"/>
  <c r="L127"/>
  <c r="J83"/>
  <c r="BZ83" s="1"/>
  <c r="M83"/>
  <c r="L83"/>
  <c r="J112"/>
  <c r="CB112" s="1"/>
  <c r="L112"/>
  <c r="J91"/>
  <c r="BU91" s="1"/>
  <c r="L91"/>
  <c r="J157"/>
  <c r="CB157" s="1"/>
  <c r="M157"/>
  <c r="L157"/>
  <c r="J108"/>
  <c r="CB108" s="1"/>
  <c r="L108"/>
  <c r="J176"/>
  <c r="BU176" s="1"/>
  <c r="M176"/>
  <c r="L176"/>
  <c r="J117"/>
  <c r="CD117" s="1"/>
  <c r="L117"/>
  <c r="J105"/>
  <c r="BZ105" s="1"/>
  <c r="M105"/>
  <c r="L105"/>
  <c r="J97"/>
  <c r="CB97" s="1"/>
  <c r="L97"/>
  <c r="J163"/>
  <c r="CC163" s="1"/>
  <c r="L163"/>
  <c r="J167"/>
  <c r="BV167" s="1"/>
  <c r="L167"/>
  <c r="J136"/>
  <c r="BV136" s="1"/>
  <c r="L136"/>
  <c r="J158"/>
  <c r="CB158" s="1"/>
  <c r="L158"/>
  <c r="J154"/>
  <c r="BU154" s="1"/>
  <c r="L154"/>
  <c r="J100"/>
  <c r="BU100" s="1"/>
  <c r="M100"/>
  <c r="L100"/>
  <c r="J73"/>
  <c r="BW73" s="1"/>
  <c r="L73"/>
  <c r="J99"/>
  <c r="BV99" s="1"/>
  <c r="M99"/>
  <c r="L99"/>
  <c r="J142"/>
  <c r="BW142" s="1"/>
  <c r="L142"/>
  <c r="J107"/>
  <c r="CB107" s="1"/>
  <c r="L107"/>
  <c r="J64"/>
  <c r="BW64" s="1"/>
  <c r="L64"/>
  <c r="J102"/>
  <c r="BU102" s="1"/>
  <c r="L102"/>
  <c r="BX67"/>
  <c r="J95"/>
  <c r="BW95" s="1"/>
  <c r="L95"/>
  <c r="J185"/>
  <c r="BW185" s="1"/>
  <c r="L185"/>
  <c r="J145"/>
  <c r="CB145" s="1"/>
  <c r="L145"/>
  <c r="J90"/>
  <c r="BV90" s="1"/>
  <c r="M90"/>
  <c r="L90"/>
  <c r="J170"/>
  <c r="BZ170" s="1"/>
  <c r="L170"/>
  <c r="J58"/>
  <c r="CB58" s="1"/>
  <c r="L58"/>
  <c r="J103"/>
  <c r="BW103" s="1"/>
  <c r="L103"/>
  <c r="J101"/>
  <c r="BU101" s="1"/>
  <c r="L101"/>
  <c r="J138"/>
  <c r="BW138" s="1"/>
  <c r="L138"/>
  <c r="J118"/>
  <c r="BV118" s="1"/>
  <c r="L118"/>
  <c r="J141"/>
  <c r="BV141" s="1"/>
  <c r="M141"/>
  <c r="L141"/>
  <c r="J175"/>
  <c r="BW175" s="1"/>
  <c r="L175"/>
  <c r="J123"/>
  <c r="CB123" s="1"/>
  <c r="M123"/>
  <c r="L123"/>
  <c r="J166"/>
  <c r="BX166" s="1"/>
  <c r="L166"/>
  <c r="CE127"/>
  <c r="J198"/>
  <c r="BV198" s="1"/>
  <c r="L198"/>
  <c r="J139"/>
  <c r="BV139" s="1"/>
  <c r="L139"/>
  <c r="J181"/>
  <c r="CB181" s="1"/>
  <c r="L181"/>
  <c r="BV91"/>
  <c r="J151"/>
  <c r="CC151" s="1"/>
  <c r="L151"/>
  <c r="J202"/>
  <c r="BW202" s="1"/>
  <c r="L202"/>
  <c r="J191"/>
  <c r="CA191" s="1"/>
  <c r="L191"/>
  <c r="J76"/>
  <c r="BV76" s="1"/>
  <c r="M76"/>
  <c r="L76"/>
  <c r="J168"/>
  <c r="CB168" s="1"/>
  <c r="L168"/>
  <c r="J189"/>
  <c r="BW189" s="1"/>
  <c r="L189"/>
  <c r="J61"/>
  <c r="CB61" s="1"/>
  <c r="L61"/>
  <c r="J120"/>
  <c r="CB120" s="1"/>
  <c r="L120"/>
  <c r="J165"/>
  <c r="CD165" s="1"/>
  <c r="L165"/>
  <c r="J177"/>
  <c r="BX177" s="1"/>
  <c r="L177"/>
  <c r="J53"/>
  <c r="BT53" s="1"/>
  <c r="L53"/>
  <c r="J116"/>
  <c r="BV116" s="1"/>
  <c r="L116"/>
  <c r="J149"/>
  <c r="BV149" s="1"/>
  <c r="L149"/>
  <c r="J193"/>
  <c r="BX193" s="1"/>
  <c r="L193"/>
  <c r="J132"/>
  <c r="BW132" s="1"/>
  <c r="L132"/>
  <c r="J87"/>
  <c r="BW87" s="1"/>
  <c r="L87"/>
  <c r="J111"/>
  <c r="BT111" s="1"/>
  <c r="L111"/>
  <c r="J55"/>
  <c r="BW55" s="1"/>
  <c r="M55"/>
  <c r="L55"/>
  <c r="J86"/>
  <c r="BW86" s="1"/>
  <c r="L86"/>
  <c r="J162"/>
  <c r="CB162" s="1"/>
  <c r="L162"/>
  <c r="J180"/>
  <c r="CC180" s="1"/>
  <c r="L180"/>
  <c r="J60"/>
  <c r="CA60" s="1"/>
  <c r="L60"/>
  <c r="J147"/>
  <c r="BW147" s="1"/>
  <c r="L147"/>
  <c r="J122"/>
  <c r="CB122" s="1"/>
  <c r="L122"/>
  <c r="J171"/>
  <c r="BV171" s="1"/>
  <c r="L171"/>
  <c r="J75"/>
  <c r="BW75" s="1"/>
  <c r="L75"/>
  <c r="J106"/>
  <c r="BX106" s="1"/>
  <c r="L106"/>
  <c r="J96"/>
  <c r="CB96" s="1"/>
  <c r="L96"/>
  <c r="J110"/>
  <c r="BW110" s="1"/>
  <c r="L110"/>
  <c r="J59"/>
  <c r="CB59" s="1"/>
  <c r="L59"/>
  <c r="J78"/>
  <c r="BW78" s="1"/>
  <c r="L78"/>
  <c r="J79"/>
  <c r="BZ79" s="1"/>
  <c r="L79"/>
  <c r="J182"/>
  <c r="CB182" s="1"/>
  <c r="L182"/>
  <c r="J98"/>
  <c r="CB98" s="1"/>
  <c r="L98"/>
  <c r="J84"/>
  <c r="CB84" s="1"/>
  <c r="L84"/>
  <c r="J77"/>
  <c r="CB77" s="1"/>
  <c r="L77"/>
  <c r="J125"/>
  <c r="CB125" s="1"/>
  <c r="M125"/>
  <c r="L125"/>
  <c r="J152"/>
  <c r="BZ152" s="1"/>
  <c r="L152"/>
  <c r="J183"/>
  <c r="CB183" s="1"/>
  <c r="M183"/>
  <c r="L183"/>
  <c r="J54"/>
  <c r="CB54" s="1"/>
  <c r="L54"/>
  <c r="J63"/>
  <c r="BW63" s="1"/>
  <c r="L63"/>
  <c r="J62"/>
  <c r="BW62" s="1"/>
  <c r="L62"/>
  <c r="J65"/>
  <c r="CB65" s="1"/>
  <c r="L65"/>
  <c r="J80"/>
  <c r="CB80" s="1"/>
  <c r="M80"/>
  <c r="L80"/>
  <c r="J179"/>
  <c r="CB179" s="1"/>
  <c r="L179"/>
  <c r="J137"/>
  <c r="CB137" s="1"/>
  <c r="L137"/>
  <c r="CC168"/>
  <c r="BT148"/>
  <c r="J104"/>
  <c r="CB104" s="1"/>
  <c r="L104"/>
  <c r="J146"/>
  <c r="CB146" s="1"/>
  <c r="L146"/>
  <c r="J66"/>
  <c r="CB66" s="1"/>
  <c r="L66"/>
  <c r="J94"/>
  <c r="BW94" s="1"/>
  <c r="L94"/>
  <c r="J140"/>
  <c r="CB140" s="1"/>
  <c r="L140"/>
  <c r="J135"/>
  <c r="CB135" s="1"/>
  <c r="L135"/>
  <c r="J115"/>
  <c r="BZ115" s="1"/>
  <c r="L115"/>
  <c r="J130"/>
  <c r="BZ130" s="1"/>
  <c r="M130"/>
  <c r="L130"/>
  <c r="J153"/>
  <c r="BZ153" s="1"/>
  <c r="L153"/>
  <c r="J109"/>
  <c r="CB109" s="1"/>
  <c r="M109"/>
  <c r="L109"/>
  <c r="J81"/>
  <c r="CB81" s="1"/>
  <c r="L81"/>
  <c r="J184"/>
  <c r="CB184" s="1"/>
  <c r="L184"/>
  <c r="BY164"/>
  <c r="J82"/>
  <c r="BZ82" s="1"/>
  <c r="M82"/>
  <c r="L82"/>
  <c r="J143"/>
  <c r="BW143" s="1"/>
  <c r="L143"/>
  <c r="J161"/>
  <c r="CB161" s="1"/>
  <c r="L161"/>
  <c r="J192"/>
  <c r="BW192" s="1"/>
  <c r="L192"/>
  <c r="J131"/>
  <c r="CB131" s="1"/>
  <c r="L131"/>
  <c r="J56"/>
  <c r="CB56" s="1"/>
  <c r="M56"/>
  <c r="L56"/>
  <c r="J201"/>
  <c r="BZ201" s="1"/>
  <c r="L201"/>
  <c r="J187"/>
  <c r="CB187" s="1"/>
  <c r="L187"/>
  <c r="J156"/>
  <c r="BZ156" s="1"/>
  <c r="L156"/>
  <c r="R49"/>
  <c r="R38"/>
  <c r="R45"/>
  <c r="X49"/>
  <c r="X38"/>
  <c r="P49"/>
  <c r="V41"/>
  <c r="K47"/>
  <c r="K36"/>
  <c r="N35"/>
  <c r="K45"/>
  <c r="N44"/>
  <c r="K44"/>
  <c r="K49"/>
  <c r="R52"/>
  <c r="P39"/>
  <c r="N50"/>
  <c r="K50"/>
  <c r="N42"/>
  <c r="K42"/>
  <c r="K46"/>
  <c r="N46"/>
  <c r="K43"/>
  <c r="N39"/>
  <c r="K39"/>
  <c r="R44"/>
  <c r="N40"/>
  <c r="K40"/>
  <c r="K48"/>
  <c r="N41"/>
  <c r="K41"/>
  <c r="K38"/>
  <c r="K51"/>
  <c r="N52"/>
  <c r="K52"/>
  <c r="K37"/>
  <c r="R50"/>
  <c r="V21"/>
  <c r="V13"/>
  <c r="N15"/>
  <c r="N11"/>
  <c r="N16"/>
  <c r="N12"/>
  <c r="V31"/>
  <c r="R20"/>
  <c r="R25"/>
  <c r="N8"/>
  <c r="N34"/>
  <c r="K34"/>
  <c r="N25"/>
  <c r="N7"/>
  <c r="N30"/>
  <c r="R26"/>
  <c r="R23"/>
  <c r="N32"/>
  <c r="N31"/>
  <c r="N13"/>
  <c r="X23"/>
  <c r="R21"/>
  <c r="V27"/>
  <c r="CG8" i="17"/>
  <c r="CH8" s="1"/>
  <c r="DG212"/>
  <c r="J10" i="23" s="1"/>
  <c r="DF212" i="17"/>
  <c r="DC212"/>
  <c r="DD212"/>
  <c r="DE212"/>
  <c r="DR212"/>
  <c r="DK213" s="1"/>
  <c r="E11" i="23" s="1"/>
  <c r="AU8" i="17"/>
  <c r="AV8" s="1"/>
  <c r="W5" i="24"/>
  <c r="P18"/>
  <c r="R28"/>
  <c r="V26"/>
  <c r="X16"/>
  <c r="P11"/>
  <c r="X10"/>
  <c r="O12" i="19"/>
  <c r="K15" i="24"/>
  <c r="K33"/>
  <c r="K30"/>
  <c r="K22"/>
  <c r="K11"/>
  <c r="K35"/>
  <c r="K12"/>
  <c r="K25"/>
  <c r="K17"/>
  <c r="V7"/>
  <c r="K8"/>
  <c r="K32"/>
  <c r="O27"/>
  <c r="P27"/>
  <c r="K24"/>
  <c r="O13" i="19"/>
  <c r="O25" i="24"/>
  <c r="P25"/>
  <c r="Q29"/>
  <c r="R29"/>
  <c r="V12"/>
  <c r="R9"/>
  <c r="K21"/>
  <c r="K10"/>
  <c r="U6"/>
  <c r="K27"/>
  <c r="K18"/>
  <c r="K14"/>
  <c r="K7"/>
  <c r="K26"/>
  <c r="K6"/>
  <c r="K29"/>
  <c r="K28"/>
  <c r="K23"/>
  <c r="K20"/>
  <c r="K16"/>
  <c r="P22"/>
  <c r="X14"/>
  <c r="K13"/>
  <c r="K31"/>
  <c r="K19"/>
  <c r="K9"/>
  <c r="P24"/>
  <c r="V33"/>
  <c r="V11"/>
  <c r="P21"/>
  <c r="X17"/>
  <c r="V17"/>
  <c r="W10"/>
  <c r="F12" i="23"/>
  <c r="DZ212" i="17"/>
  <c r="EE8" l="1"/>
  <c r="E22" i="19" s="1"/>
  <c r="AF17"/>
  <c r="AF16"/>
  <c r="CB148" i="24"/>
  <c r="O17" i="19"/>
  <c r="G23" s="1"/>
  <c r="AF12"/>
  <c r="W23"/>
  <c r="CJ217" i="17"/>
  <c r="L9" i="23" s="1"/>
  <c r="CJ210" i="17"/>
  <c r="C9" i="23" s="1"/>
  <c r="CJ216" i="17"/>
  <c r="CJ218"/>
  <c r="M9" i="23" s="1"/>
  <c r="CD164" i="24"/>
  <c r="BW123"/>
  <c r="BZ133"/>
  <c r="CD172"/>
  <c r="AE216" i="17"/>
  <c r="AE210"/>
  <c r="C6" i="23" s="1"/>
  <c r="R35" i="24"/>
  <c r="AF13" i="19"/>
  <c r="AC22"/>
  <c r="W17" i="24"/>
  <c r="V35"/>
  <c r="AF15" i="19"/>
  <c r="CC144" i="24"/>
  <c r="BT164"/>
  <c r="CC164"/>
  <c r="BV164"/>
  <c r="CC148"/>
  <c r="BV175"/>
  <c r="CA67"/>
  <c r="BX164"/>
  <c r="BU164"/>
  <c r="BX148"/>
  <c r="CC173"/>
  <c r="BW67"/>
  <c r="BZ164"/>
  <c r="CB164"/>
  <c r="BY148"/>
  <c r="BU148"/>
  <c r="BZ173"/>
  <c r="BV67"/>
  <c r="CB74"/>
  <c r="BY127"/>
  <c r="CE107"/>
  <c r="BW133"/>
  <c r="CA107"/>
  <c r="BX133"/>
  <c r="CA172"/>
  <c r="BY166"/>
  <c r="BZ172"/>
  <c r="BW172"/>
  <c r="BV172"/>
  <c r="CB134"/>
  <c r="BY168"/>
  <c r="CD175"/>
  <c r="BZ175"/>
  <c r="BW107"/>
  <c r="BX171"/>
  <c r="BY175"/>
  <c r="CC175"/>
  <c r="BU175"/>
  <c r="BZ107"/>
  <c r="CD107"/>
  <c r="BV107"/>
  <c r="BV124"/>
  <c r="BT175"/>
  <c r="BX175"/>
  <c r="CB175"/>
  <c r="BY107"/>
  <c r="CC107"/>
  <c r="BU107"/>
  <c r="CA194"/>
  <c r="CA175"/>
  <c r="CE175"/>
  <c r="BT107"/>
  <c r="BX107"/>
  <c r="BZ171"/>
  <c r="BU171"/>
  <c r="CC202"/>
  <c r="BV95"/>
  <c r="CE71"/>
  <c r="CE74"/>
  <c r="BX74"/>
  <c r="BY171"/>
  <c r="CB171"/>
  <c r="BU149"/>
  <c r="BY116"/>
  <c r="CA148"/>
  <c r="CE148"/>
  <c r="BW148"/>
  <c r="BX127"/>
  <c r="CC119"/>
  <c r="CA74"/>
  <c r="BT171"/>
  <c r="CC171"/>
  <c r="CA164"/>
  <c r="CE164"/>
  <c r="BZ148"/>
  <c r="CD148"/>
  <c r="BU168"/>
  <c r="BW74"/>
  <c r="BX60"/>
  <c r="BY193"/>
  <c r="BX72"/>
  <c r="BZ91"/>
  <c r="BV159"/>
  <c r="CC55"/>
  <c r="BY202"/>
  <c r="BU202"/>
  <c r="CE118"/>
  <c r="BV101"/>
  <c r="BX64"/>
  <c r="BX117"/>
  <c r="CD91"/>
  <c r="BW196"/>
  <c r="BW57"/>
  <c r="CE159"/>
  <c r="CA106"/>
  <c r="CD202"/>
  <c r="BZ101"/>
  <c r="BT64"/>
  <c r="CA117"/>
  <c r="CA91"/>
  <c r="BW91"/>
  <c r="CE57"/>
  <c r="CD159"/>
  <c r="BU72"/>
  <c r="BU76"/>
  <c r="BZ202"/>
  <c r="BV202"/>
  <c r="CB64"/>
  <c r="CE91"/>
  <c r="CA57"/>
  <c r="CA168"/>
  <c r="CE168"/>
  <c r="BW168"/>
  <c r="CD101"/>
  <c r="CC145"/>
  <c r="BZ64"/>
  <c r="CD64"/>
  <c r="BV64"/>
  <c r="BY163"/>
  <c r="BZ97"/>
  <c r="BW105"/>
  <c r="CE83"/>
  <c r="CA127"/>
  <c r="BT127"/>
  <c r="CD127"/>
  <c r="CA196"/>
  <c r="BU57"/>
  <c r="BY57"/>
  <c r="CC57"/>
  <c r="BW159"/>
  <c r="BT159"/>
  <c r="BZ159"/>
  <c r="BV68"/>
  <c r="BY72"/>
  <c r="CE72"/>
  <c r="CE113"/>
  <c r="BZ168"/>
  <c r="CD168"/>
  <c r="BV168"/>
  <c r="CA101"/>
  <c r="BW101"/>
  <c r="CE90"/>
  <c r="BY145"/>
  <c r="BY64"/>
  <c r="CC64"/>
  <c r="BU64"/>
  <c r="CE105"/>
  <c r="BU127"/>
  <c r="BW127"/>
  <c r="CC127"/>
  <c r="CB57"/>
  <c r="BT57"/>
  <c r="BX57"/>
  <c r="CB159"/>
  <c r="BX159"/>
  <c r="CA159"/>
  <c r="BT72"/>
  <c r="CC72"/>
  <c r="BW72"/>
  <c r="BY204"/>
  <c r="CD126"/>
  <c r="BU155"/>
  <c r="BW162"/>
  <c r="CB86"/>
  <c r="BT168"/>
  <c r="BX168"/>
  <c r="CE101"/>
  <c r="BU145"/>
  <c r="CA64"/>
  <c r="CE64"/>
  <c r="BV97"/>
  <c r="CA105"/>
  <c r="BZ127"/>
  <c r="BV127"/>
  <c r="CE196"/>
  <c r="CD57"/>
  <c r="BV57"/>
  <c r="BY159"/>
  <c r="CC159"/>
  <c r="CA72"/>
  <c r="CB72"/>
  <c r="CE100"/>
  <c r="CC167"/>
  <c r="CA136"/>
  <c r="CD87"/>
  <c r="BW141"/>
  <c r="CC138"/>
  <c r="CC99"/>
  <c r="BX75"/>
  <c r="CB60"/>
  <c r="BY55"/>
  <c r="BU55"/>
  <c r="BU193"/>
  <c r="CC193"/>
  <c r="BV165"/>
  <c r="BY99"/>
  <c r="BU99"/>
  <c r="CD73"/>
  <c r="BY167"/>
  <c r="BU167"/>
  <c r="CC60"/>
  <c r="BT55"/>
  <c r="CB55"/>
  <c r="CD193"/>
  <c r="BZ193"/>
  <c r="BW120"/>
  <c r="BW102"/>
  <c r="BT99"/>
  <c r="CB99"/>
  <c r="BV100"/>
  <c r="BT167"/>
  <c r="CB167"/>
  <c r="BU60"/>
  <c r="BX55"/>
  <c r="BV193"/>
  <c r="BX99"/>
  <c r="BU73"/>
  <c r="BZ100"/>
  <c r="BX167"/>
  <c r="BY60"/>
  <c r="BT165"/>
  <c r="BW151"/>
  <c r="CE141"/>
  <c r="CC58"/>
  <c r="CE102"/>
  <c r="CA99"/>
  <c r="CE99"/>
  <c r="BW99"/>
  <c r="CC73"/>
  <c r="CD100"/>
  <c r="BW136"/>
  <c r="CA167"/>
  <c r="CE167"/>
  <c r="BW167"/>
  <c r="BT60"/>
  <c r="CA141"/>
  <c r="CA102"/>
  <c r="BZ99"/>
  <c r="CD99"/>
  <c r="CA100"/>
  <c r="BW100"/>
  <c r="CE136"/>
  <c r="BZ167"/>
  <c r="CD167"/>
  <c r="BX147"/>
  <c r="CD60"/>
  <c r="BV60"/>
  <c r="BZ60"/>
  <c r="BU165"/>
  <c r="BZ165"/>
  <c r="CA120"/>
  <c r="BW198"/>
  <c r="BW117"/>
  <c r="CE117"/>
  <c r="CE60"/>
  <c r="BW60"/>
  <c r="CB165"/>
  <c r="CC165"/>
  <c r="CE120"/>
  <c r="BT117"/>
  <c r="CB117"/>
  <c r="CC121"/>
  <c r="BX129"/>
  <c r="BY160"/>
  <c r="BT169"/>
  <c r="CA171"/>
  <c r="CE171"/>
  <c r="BW171"/>
  <c r="BT202"/>
  <c r="BX202"/>
  <c r="CB202"/>
  <c r="CD171"/>
  <c r="CB111"/>
  <c r="CA202"/>
  <c r="CE202"/>
  <c r="BX139"/>
  <c r="CD157"/>
  <c r="CC108"/>
  <c r="CE151"/>
  <c r="BT139"/>
  <c r="BZ95"/>
  <c r="BV157"/>
  <c r="BT86"/>
  <c r="CA53"/>
  <c r="CA151"/>
  <c r="CB139"/>
  <c r="CA198"/>
  <c r="CD95"/>
  <c r="BZ157"/>
  <c r="CD195"/>
  <c r="BY157"/>
  <c r="BU157"/>
  <c r="BT70"/>
  <c r="CC157"/>
  <c r="CE112"/>
  <c r="CB70"/>
  <c r="BX199"/>
  <c r="BX70"/>
  <c r="BY195"/>
  <c r="BY155"/>
  <c r="BT155"/>
  <c r="CB155"/>
  <c r="BW195"/>
  <c r="BV186"/>
  <c r="CC155"/>
  <c r="CC70"/>
  <c r="BV195"/>
  <c r="BY186"/>
  <c r="BX155"/>
  <c r="CC75"/>
  <c r="CD147"/>
  <c r="BV188"/>
  <c r="BY86"/>
  <c r="BU86"/>
  <c r="BV87"/>
  <c r="CE53"/>
  <c r="BY139"/>
  <c r="CC139"/>
  <c r="BU139"/>
  <c r="BX198"/>
  <c r="BT118"/>
  <c r="CB118"/>
  <c r="BT103"/>
  <c r="BU58"/>
  <c r="BY170"/>
  <c r="BY90"/>
  <c r="BU90"/>
  <c r="BT154"/>
  <c r="CC97"/>
  <c r="BW112"/>
  <c r="CE194"/>
  <c r="BY92"/>
  <c r="CE133"/>
  <c r="BT133"/>
  <c r="CC133"/>
  <c r="CD160"/>
  <c r="CC160"/>
  <c r="CA150"/>
  <c r="CC204"/>
  <c r="BY75"/>
  <c r="BU75"/>
  <c r="BZ147"/>
  <c r="BV147"/>
  <c r="BX188"/>
  <c r="CC86"/>
  <c r="BZ87"/>
  <c r="BV53"/>
  <c r="CC53"/>
  <c r="CA139"/>
  <c r="CE139"/>
  <c r="BW139"/>
  <c r="BT198"/>
  <c r="CB198"/>
  <c r="BX118"/>
  <c r="BV138"/>
  <c r="CB103"/>
  <c r="BY58"/>
  <c r="CC90"/>
  <c r="BY97"/>
  <c r="BU97"/>
  <c r="CA112"/>
  <c r="BY70"/>
  <c r="BU70"/>
  <c r="CC195"/>
  <c r="CD133"/>
  <c r="CB133"/>
  <c r="BU133"/>
  <c r="BT160"/>
  <c r="BZ72"/>
  <c r="CD72"/>
  <c r="BT67"/>
  <c r="CB67"/>
  <c r="BT204"/>
  <c r="CC186"/>
  <c r="CD174"/>
  <c r="BT75"/>
  <c r="CB75"/>
  <c r="BW122"/>
  <c r="BT147"/>
  <c r="CB147"/>
  <c r="BZ188"/>
  <c r="BX86"/>
  <c r="CB53"/>
  <c r="BZ53"/>
  <c r="CB191"/>
  <c r="BZ139"/>
  <c r="CD139"/>
  <c r="CE198"/>
  <c r="CA118"/>
  <c r="BW118"/>
  <c r="CB138"/>
  <c r="BX103"/>
  <c r="CA90"/>
  <c r="BW90"/>
  <c r="CD97"/>
  <c r="BW194"/>
  <c r="BY133"/>
  <c r="CA133"/>
  <c r="CB160"/>
  <c r="CE150"/>
  <c r="BU204"/>
  <c r="BX93"/>
  <c r="BW150"/>
  <c r="CB204"/>
  <c r="BX204"/>
  <c r="CA174"/>
  <c r="BW174"/>
  <c r="BZ174"/>
  <c r="BV174"/>
  <c r="CE174"/>
  <c r="BT176"/>
  <c r="BY108"/>
  <c r="BU108"/>
  <c r="CA83"/>
  <c r="BT129"/>
  <c r="CB129"/>
  <c r="BY144"/>
  <c r="BU144"/>
  <c r="BW126"/>
  <c r="BX69"/>
  <c r="BY147"/>
  <c r="CC147"/>
  <c r="BU147"/>
  <c r="CD151"/>
  <c r="BZ151"/>
  <c r="BU166"/>
  <c r="CD58"/>
  <c r="CC170"/>
  <c r="BT90"/>
  <c r="BX90"/>
  <c r="CB90"/>
  <c r="CD102"/>
  <c r="CD108"/>
  <c r="BW83"/>
  <c r="CE129"/>
  <c r="BW71"/>
  <c r="BV173"/>
  <c r="BT93"/>
  <c r="BZ150"/>
  <c r="BV150"/>
  <c r="CD144"/>
  <c r="CB199"/>
  <c r="CE126"/>
  <c r="BU186"/>
  <c r="BY113"/>
  <c r="CD134"/>
  <c r="CA147"/>
  <c r="CE147"/>
  <c r="CC116"/>
  <c r="CC76"/>
  <c r="BV151"/>
  <c r="CC166"/>
  <c r="BZ58"/>
  <c r="BV58"/>
  <c r="BU170"/>
  <c r="BZ90"/>
  <c r="CD90"/>
  <c r="BZ102"/>
  <c r="BV102"/>
  <c r="BZ108"/>
  <c r="BV108"/>
  <c r="CA129"/>
  <c r="BW129"/>
  <c r="CA71"/>
  <c r="CB93"/>
  <c r="CD150"/>
  <c r="BZ144"/>
  <c r="BV144"/>
  <c r="BT199"/>
  <c r="CA126"/>
  <c r="BZ186"/>
  <c r="BU113"/>
  <c r="BZ134"/>
  <c r="CD69"/>
  <c r="CD186"/>
  <c r="BZ75"/>
  <c r="CD75"/>
  <c r="BV75"/>
  <c r="CA122"/>
  <c r="BZ86"/>
  <c r="CD86"/>
  <c r="BV86"/>
  <c r="BZ55"/>
  <c r="CD55"/>
  <c r="BV55"/>
  <c r="CE193"/>
  <c r="BW193"/>
  <c r="CA193"/>
  <c r="BU116"/>
  <c r="BX53"/>
  <c r="BW53"/>
  <c r="BY53"/>
  <c r="CE165"/>
  <c r="BY165"/>
  <c r="BW165"/>
  <c r="BT191"/>
  <c r="CB151"/>
  <c r="BT151"/>
  <c r="BX151"/>
  <c r="BY198"/>
  <c r="CC198"/>
  <c r="BU198"/>
  <c r="CA123"/>
  <c r="BY118"/>
  <c r="CC118"/>
  <c r="BU118"/>
  <c r="BT101"/>
  <c r="BX101"/>
  <c r="CB101"/>
  <c r="CA58"/>
  <c r="CE58"/>
  <c r="BW58"/>
  <c r="BT102"/>
  <c r="BX102"/>
  <c r="CB102"/>
  <c r="BT100"/>
  <c r="BX100"/>
  <c r="CB100"/>
  <c r="BX154"/>
  <c r="BV163"/>
  <c r="CA97"/>
  <c r="CE97"/>
  <c r="BW97"/>
  <c r="BU117"/>
  <c r="BY117"/>
  <c r="CC117"/>
  <c r="BX176"/>
  <c r="CA108"/>
  <c r="CE108"/>
  <c r="BW108"/>
  <c r="CA157"/>
  <c r="CE157"/>
  <c r="BW157"/>
  <c r="BT91"/>
  <c r="BX91"/>
  <c r="CB91"/>
  <c r="BU121"/>
  <c r="BZ70"/>
  <c r="CD70"/>
  <c r="BV70"/>
  <c r="BY129"/>
  <c r="CC129"/>
  <c r="BU129"/>
  <c r="BZ195"/>
  <c r="CE195"/>
  <c r="BZ68"/>
  <c r="BU160"/>
  <c r="BZ160"/>
  <c r="CA144"/>
  <c r="CE144"/>
  <c r="BW144"/>
  <c r="CE172"/>
  <c r="CD204"/>
  <c r="BV204"/>
  <c r="BZ204"/>
  <c r="BZ126"/>
  <c r="BV126"/>
  <c r="CA186"/>
  <c r="CE186"/>
  <c r="BW186"/>
  <c r="CA113"/>
  <c r="BW113"/>
  <c r="BT174"/>
  <c r="BX174"/>
  <c r="CB174"/>
  <c r="BV134"/>
  <c r="BZ155"/>
  <c r="CD155"/>
  <c r="BV155"/>
  <c r="CE89"/>
  <c r="BT69"/>
  <c r="CB69"/>
  <c r="BT74"/>
  <c r="AW8" i="17"/>
  <c r="EB8"/>
  <c r="CI8"/>
  <c r="P15" i="19" s="1"/>
  <c r="AD8" i="17"/>
  <c r="P212" s="1"/>
  <c r="K210"/>
  <c r="CA75" i="24"/>
  <c r="CE75"/>
  <c r="CE122"/>
  <c r="CA86"/>
  <c r="CE86"/>
  <c r="CA55"/>
  <c r="CE55"/>
  <c r="CB193"/>
  <c r="BT193"/>
  <c r="BU53"/>
  <c r="CD53"/>
  <c r="CA165"/>
  <c r="BX165"/>
  <c r="BW61"/>
  <c r="BY76"/>
  <c r="BX191"/>
  <c r="BU151"/>
  <c r="BY151"/>
  <c r="BZ198"/>
  <c r="CD198"/>
  <c r="CE123"/>
  <c r="BZ118"/>
  <c r="CD118"/>
  <c r="BY101"/>
  <c r="CC101"/>
  <c r="BT58"/>
  <c r="BX58"/>
  <c r="BY102"/>
  <c r="CC102"/>
  <c r="BY100"/>
  <c r="CC100"/>
  <c r="CB154"/>
  <c r="BX163"/>
  <c r="BT97"/>
  <c r="BX97"/>
  <c r="BV117"/>
  <c r="BZ117"/>
  <c r="CB176"/>
  <c r="BT108"/>
  <c r="BX108"/>
  <c r="BT157"/>
  <c r="BX157"/>
  <c r="BY91"/>
  <c r="CC91"/>
  <c r="BY121"/>
  <c r="CA70"/>
  <c r="CE70"/>
  <c r="BZ129"/>
  <c r="CD129"/>
  <c r="CA195"/>
  <c r="BU195"/>
  <c r="CD68"/>
  <c r="BV160"/>
  <c r="BX160"/>
  <c r="BV128"/>
  <c r="BT144"/>
  <c r="BX144"/>
  <c r="CE204"/>
  <c r="BW204"/>
  <c r="BT186"/>
  <c r="BX186"/>
  <c r="CC113"/>
  <c r="BY174"/>
  <c r="CC174"/>
  <c r="BX134"/>
  <c r="BT134"/>
  <c r="CA155"/>
  <c r="CE155"/>
  <c r="BZ69"/>
  <c r="BV69"/>
  <c r="ED17" i="17"/>
  <c r="ED19"/>
  <c r="ED24"/>
  <c r="ED16"/>
  <c r="ED22"/>
  <c r="ED29"/>
  <c r="ED11"/>
  <c r="CE106" i="24"/>
  <c r="BY149"/>
  <c r="BW177"/>
  <c r="CA61"/>
  <c r="CD191"/>
  <c r="BV191"/>
  <c r="BZ191"/>
  <c r="CE181"/>
  <c r="CE166"/>
  <c r="BW166"/>
  <c r="CA166"/>
  <c r="BY141"/>
  <c r="CC141"/>
  <c r="BU141"/>
  <c r="BZ103"/>
  <c r="CD103"/>
  <c r="BV103"/>
  <c r="CA145"/>
  <c r="CE145"/>
  <c r="BW145"/>
  <c r="BZ73"/>
  <c r="BX73"/>
  <c r="BV73"/>
  <c r="BY136"/>
  <c r="CC136"/>
  <c r="BU136"/>
  <c r="BU105"/>
  <c r="BY105"/>
  <c r="CC105"/>
  <c r="BU83"/>
  <c r="BY83"/>
  <c r="CC83"/>
  <c r="BY194"/>
  <c r="CC194"/>
  <c r="BU194"/>
  <c r="BY196"/>
  <c r="CC196"/>
  <c r="BU196"/>
  <c r="BY71"/>
  <c r="CC71"/>
  <c r="BU71"/>
  <c r="CE173"/>
  <c r="CB173"/>
  <c r="CA173"/>
  <c r="BZ93"/>
  <c r="CD93"/>
  <c r="BV93"/>
  <c r="BY111"/>
  <c r="CE177"/>
  <c r="BU191"/>
  <c r="BY191"/>
  <c r="CC191"/>
  <c r="CA181"/>
  <c r="CD166"/>
  <c r="BV166"/>
  <c r="BZ166"/>
  <c r="BT141"/>
  <c r="BX141"/>
  <c r="CB141"/>
  <c r="BY103"/>
  <c r="CC103"/>
  <c r="BU103"/>
  <c r="BZ145"/>
  <c r="CD145"/>
  <c r="BV145"/>
  <c r="BY73"/>
  <c r="CA73"/>
  <c r="CE73"/>
  <c r="BT136"/>
  <c r="BX136"/>
  <c r="CB136"/>
  <c r="CB105"/>
  <c r="BT105"/>
  <c r="BX105"/>
  <c r="CB83"/>
  <c r="BT83"/>
  <c r="BX83"/>
  <c r="BT194"/>
  <c r="BX194"/>
  <c r="CB194"/>
  <c r="BT196"/>
  <c r="BX196"/>
  <c r="CB196"/>
  <c r="CC92"/>
  <c r="BT71"/>
  <c r="BX71"/>
  <c r="CB71"/>
  <c r="BY173"/>
  <c r="CD173"/>
  <c r="BW173"/>
  <c r="BY93"/>
  <c r="CC93"/>
  <c r="BU93"/>
  <c r="BZ124"/>
  <c r="BW106"/>
  <c r="BW111"/>
  <c r="CC149"/>
  <c r="CA177"/>
  <c r="CE61"/>
  <c r="CE191"/>
  <c r="BW191"/>
  <c r="BW181"/>
  <c r="CB166"/>
  <c r="BT166"/>
  <c r="BZ141"/>
  <c r="CD141"/>
  <c r="CA103"/>
  <c r="CE103"/>
  <c r="BT145"/>
  <c r="BX145"/>
  <c r="BT73"/>
  <c r="CB73"/>
  <c r="BZ136"/>
  <c r="CD136"/>
  <c r="CD105"/>
  <c r="BV105"/>
  <c r="CD83"/>
  <c r="BV83"/>
  <c r="BZ194"/>
  <c r="CD194"/>
  <c r="BZ196"/>
  <c r="CD196"/>
  <c r="BU92"/>
  <c r="BZ71"/>
  <c r="CD71"/>
  <c r="BT173"/>
  <c r="BU173"/>
  <c r="CA93"/>
  <c r="CE93"/>
  <c r="CD124"/>
  <c r="CD74"/>
  <c r="BV74"/>
  <c r="BZ74"/>
  <c r="BU74"/>
  <c r="BY74"/>
  <c r="BY119"/>
  <c r="CB124"/>
  <c r="BX124"/>
  <c r="CD199"/>
  <c r="BU119"/>
  <c r="BT124"/>
  <c r="BZ199"/>
  <c r="BV199"/>
  <c r="BZ119"/>
  <c r="BV119"/>
  <c r="CD119"/>
  <c r="CD88"/>
  <c r="BT88"/>
  <c r="CB88"/>
  <c r="EC36" i="17"/>
  <c r="EC32"/>
  <c r="EC25"/>
  <c r="EC46"/>
  <c r="M43" i="24" s="1"/>
  <c r="EC9" i="17"/>
  <c r="EC31"/>
  <c r="EC15"/>
  <c r="EC55"/>
  <c r="M52" i="24" s="1"/>
  <c r="EC41" i="17"/>
  <c r="M38" i="24" s="1"/>
  <c r="EC34" i="17"/>
  <c r="EC35"/>
  <c r="EC10"/>
  <c r="EC29"/>
  <c r="EC27"/>
  <c r="EC24"/>
  <c r="EC54"/>
  <c r="M51" i="24" s="1"/>
  <c r="EC44" i="17"/>
  <c r="M41" i="24" s="1"/>
  <c r="EC52" i="17"/>
  <c r="M49" i="24" s="1"/>
  <c r="CD106"/>
  <c r="BV106"/>
  <c r="BZ106"/>
  <c r="CE162"/>
  <c r="BX111"/>
  <c r="BU111"/>
  <c r="BZ111"/>
  <c r="BT149"/>
  <c r="BX149"/>
  <c r="CB149"/>
  <c r="CD177"/>
  <c r="BV177"/>
  <c r="BZ177"/>
  <c r="BZ61"/>
  <c r="CD61"/>
  <c r="BV61"/>
  <c r="BU67"/>
  <c r="BY67"/>
  <c r="BZ67"/>
  <c r="BY150"/>
  <c r="CC150"/>
  <c r="BU150"/>
  <c r="BY172"/>
  <c r="CC172"/>
  <c r="BU172"/>
  <c r="BY126"/>
  <c r="CC126"/>
  <c r="BU126"/>
  <c r="BT119"/>
  <c r="BX119"/>
  <c r="CB119"/>
  <c r="BX88"/>
  <c r="CA89"/>
  <c r="EC17" i="17"/>
  <c r="EC28"/>
  <c r="EC37"/>
  <c r="EC11"/>
  <c r="M8" i="24" s="1"/>
  <c r="EC12" i="17"/>
  <c r="EC26"/>
  <c r="EC20"/>
  <c r="EC19"/>
  <c r="EC21"/>
  <c r="EC18"/>
  <c r="EC51"/>
  <c r="M48" i="24" s="1"/>
  <c r="EC45" i="17"/>
  <c r="M42" i="24" s="1"/>
  <c r="EC47" i="17"/>
  <c r="M44" i="24" s="1"/>
  <c r="EC38" i="17"/>
  <c r="M35" i="24" s="1"/>
  <c r="EC39" i="17"/>
  <c r="M36" i="24" s="1"/>
  <c r="BU106"/>
  <c r="BY106"/>
  <c r="CC106"/>
  <c r="CA162"/>
  <c r="CE111"/>
  <c r="BV111"/>
  <c r="CC111"/>
  <c r="CA149"/>
  <c r="CE149"/>
  <c r="BW149"/>
  <c r="BU177"/>
  <c r="BY177"/>
  <c r="CC177"/>
  <c r="BY61"/>
  <c r="CC61"/>
  <c r="BU61"/>
  <c r="BT195"/>
  <c r="BX195"/>
  <c r="CE160"/>
  <c r="BW160"/>
  <c r="CD67"/>
  <c r="CC67"/>
  <c r="BT150"/>
  <c r="BX150"/>
  <c r="BT172"/>
  <c r="BX172"/>
  <c r="BT126"/>
  <c r="BX126"/>
  <c r="CA119"/>
  <c r="CE119"/>
  <c r="BZ88"/>
  <c r="BV88"/>
  <c r="BW89"/>
  <c r="EC16" i="17"/>
  <c r="EC33"/>
  <c r="EC23"/>
  <c r="EC22"/>
  <c r="M19" i="24" s="1"/>
  <c r="EC30" i="17"/>
  <c r="EC14"/>
  <c r="EC40"/>
  <c r="M37" i="24" s="1"/>
  <c r="EC43" i="17"/>
  <c r="M40" i="24" s="1"/>
  <c r="EC42" i="17"/>
  <c r="M39" i="24" s="1"/>
  <c r="EC49" i="17"/>
  <c r="M46" i="24" s="1"/>
  <c r="EC53" i="17"/>
  <c r="M50" i="24" s="1"/>
  <c r="EC48" i="17"/>
  <c r="M45" i="24" s="1"/>
  <c r="EC50" i="17"/>
  <c r="M47" i="24" s="1"/>
  <c r="CB106"/>
  <c r="BT106"/>
  <c r="CD111"/>
  <c r="CA111"/>
  <c r="BZ149"/>
  <c r="CD149"/>
  <c r="CB177"/>
  <c r="BT177"/>
  <c r="BT61"/>
  <c r="BX61"/>
  <c r="BY128"/>
  <c r="CQ212" i="17"/>
  <c r="J9" i="23" s="1"/>
  <c r="BX212" i="17"/>
  <c r="J8" i="23" s="1"/>
  <c r="AJ212" i="17"/>
  <c r="AL212"/>
  <c r="J6" i="23" s="1"/>
  <c r="BU124" i="24"/>
  <c r="BY124"/>
  <c r="CC124"/>
  <c r="BY199"/>
  <c r="CC199"/>
  <c r="BU199"/>
  <c r="BZ113"/>
  <c r="CD113"/>
  <c r="BV113"/>
  <c r="CA134"/>
  <c r="CE134"/>
  <c r="BW134"/>
  <c r="BY69"/>
  <c r="CC69"/>
  <c r="BU69"/>
  <c r="CE128"/>
  <c r="CE124"/>
  <c r="BW124"/>
  <c r="CA199"/>
  <c r="CE199"/>
  <c r="BT113"/>
  <c r="BX113"/>
  <c r="CC134"/>
  <c r="BU134"/>
  <c r="CA69"/>
  <c r="CE69"/>
  <c r="CD178"/>
  <c r="BZ178"/>
  <c r="BV178"/>
  <c r="BU200"/>
  <c r="CB169"/>
  <c r="CB114"/>
  <c r="BY85"/>
  <c r="BX169"/>
  <c r="CE85"/>
  <c r="BT114"/>
  <c r="BZ203"/>
  <c r="BY200"/>
  <c r="BZ85"/>
  <c r="BV203"/>
  <c r="CC200"/>
  <c r="BX114"/>
  <c r="CD203"/>
  <c r="BY88"/>
  <c r="CC88"/>
  <c r="BU88"/>
  <c r="CB89"/>
  <c r="BT89"/>
  <c r="BX89"/>
  <c r="CA88"/>
  <c r="CE88"/>
  <c r="CD89"/>
  <c r="BV89"/>
  <c r="BZ89"/>
  <c r="BU89"/>
  <c r="BY89"/>
  <c r="P9"/>
  <c r="BQ210" i="17"/>
  <c r="C8" i="23" s="1"/>
  <c r="BZ122" i="24"/>
  <c r="CD122"/>
  <c r="BV122"/>
  <c r="CE188"/>
  <c r="BY188"/>
  <c r="CA188"/>
  <c r="BZ162"/>
  <c r="CD162"/>
  <c r="BV162"/>
  <c r="BY87"/>
  <c r="CC87"/>
  <c r="BU87"/>
  <c r="BT116"/>
  <c r="BX116"/>
  <c r="CB116"/>
  <c r="BZ120"/>
  <c r="CD120"/>
  <c r="BV120"/>
  <c r="BT76"/>
  <c r="BX76"/>
  <c r="CB76"/>
  <c r="BZ181"/>
  <c r="CD181"/>
  <c r="BV181"/>
  <c r="BZ123"/>
  <c r="CD123"/>
  <c r="BV123"/>
  <c r="CD138"/>
  <c r="BU138"/>
  <c r="BX138"/>
  <c r="CB170"/>
  <c r="BT170"/>
  <c r="BX170"/>
  <c r="CC95"/>
  <c r="BU95"/>
  <c r="BY95"/>
  <c r="CA154"/>
  <c r="CE154"/>
  <c r="BW154"/>
  <c r="CD163"/>
  <c r="BU163"/>
  <c r="CA163"/>
  <c r="CA176"/>
  <c r="CE176"/>
  <c r="BW176"/>
  <c r="BZ112"/>
  <c r="CD112"/>
  <c r="BV112"/>
  <c r="CB121"/>
  <c r="BT121"/>
  <c r="BX121"/>
  <c r="CB92"/>
  <c r="BT92"/>
  <c r="BX92"/>
  <c r="BY68"/>
  <c r="CC68"/>
  <c r="BU68"/>
  <c r="BT128"/>
  <c r="CD128"/>
  <c r="CB128"/>
  <c r="BY178"/>
  <c r="CC178"/>
  <c r="BU178"/>
  <c r="CA169"/>
  <c r="CE169"/>
  <c r="BW169"/>
  <c r="BX85"/>
  <c r="BV85"/>
  <c r="BT85"/>
  <c r="CE114"/>
  <c r="BW114"/>
  <c r="CA114"/>
  <c r="BY203"/>
  <c r="CC203"/>
  <c r="BU203"/>
  <c r="BX200"/>
  <c r="CB200"/>
  <c r="BT200"/>
  <c r="BY122"/>
  <c r="CC122"/>
  <c r="BU122"/>
  <c r="CD188"/>
  <c r="BU188"/>
  <c r="CC188"/>
  <c r="BY162"/>
  <c r="CC162"/>
  <c r="BU162"/>
  <c r="BT87"/>
  <c r="BX87"/>
  <c r="CB87"/>
  <c r="CA116"/>
  <c r="CE116"/>
  <c r="BW116"/>
  <c r="BY120"/>
  <c r="CC120"/>
  <c r="BU120"/>
  <c r="CA76"/>
  <c r="CE76"/>
  <c r="BW76"/>
  <c r="BY181"/>
  <c r="CC181"/>
  <c r="BU181"/>
  <c r="BY123"/>
  <c r="CC123"/>
  <c r="BU123"/>
  <c r="BZ138"/>
  <c r="CE138"/>
  <c r="CA138"/>
  <c r="CE170"/>
  <c r="BW170"/>
  <c r="CA170"/>
  <c r="BX95"/>
  <c r="CB95"/>
  <c r="BT95"/>
  <c r="BZ154"/>
  <c r="CD154"/>
  <c r="BV154"/>
  <c r="BT163"/>
  <c r="CB163"/>
  <c r="BZ163"/>
  <c r="BZ176"/>
  <c r="CD176"/>
  <c r="BV176"/>
  <c r="BY112"/>
  <c r="CC112"/>
  <c r="BU112"/>
  <c r="CE121"/>
  <c r="BW121"/>
  <c r="CA121"/>
  <c r="CE92"/>
  <c r="BW92"/>
  <c r="CA92"/>
  <c r="BT68"/>
  <c r="BX68"/>
  <c r="CB68"/>
  <c r="BX128"/>
  <c r="BU128"/>
  <c r="CC128"/>
  <c r="BT178"/>
  <c r="BX178"/>
  <c r="CB178"/>
  <c r="BZ169"/>
  <c r="CD169"/>
  <c r="BV169"/>
  <c r="CD85"/>
  <c r="CA85"/>
  <c r="BW85"/>
  <c r="CD114"/>
  <c r="BV114"/>
  <c r="BZ114"/>
  <c r="BT203"/>
  <c r="BX203"/>
  <c r="CB203"/>
  <c r="CA200"/>
  <c r="CE200"/>
  <c r="BW200"/>
  <c r="BT122"/>
  <c r="BX122"/>
  <c r="CB188"/>
  <c r="BW188"/>
  <c r="BT162"/>
  <c r="BX162"/>
  <c r="CA87"/>
  <c r="CE87"/>
  <c r="BZ116"/>
  <c r="CD116"/>
  <c r="BT120"/>
  <c r="BX120"/>
  <c r="BZ76"/>
  <c r="CD76"/>
  <c r="BT181"/>
  <c r="BX181"/>
  <c r="BT123"/>
  <c r="BX123"/>
  <c r="BT138"/>
  <c r="BY138"/>
  <c r="CD170"/>
  <c r="BV170"/>
  <c r="CA95"/>
  <c r="CE95"/>
  <c r="BY154"/>
  <c r="CC154"/>
  <c r="CE163"/>
  <c r="BW163"/>
  <c r="BY176"/>
  <c r="CC176"/>
  <c r="BT112"/>
  <c r="BX112"/>
  <c r="CD121"/>
  <c r="BV121"/>
  <c r="CD92"/>
  <c r="BV92"/>
  <c r="CA68"/>
  <c r="CE68"/>
  <c r="CA128"/>
  <c r="BZ128"/>
  <c r="CA178"/>
  <c r="CE178"/>
  <c r="BY169"/>
  <c r="CC169"/>
  <c r="CC85"/>
  <c r="BU85"/>
  <c r="BU114"/>
  <c r="BY114"/>
  <c r="CA203"/>
  <c r="CE203"/>
  <c r="CD200"/>
  <c r="BV200"/>
  <c r="BT143"/>
  <c r="CC143"/>
  <c r="BV143"/>
  <c r="BX94"/>
  <c r="BU94"/>
  <c r="BZ62"/>
  <c r="CB62"/>
  <c r="BZ78"/>
  <c r="CB78"/>
  <c r="BY110"/>
  <c r="CD110"/>
  <c r="CD180"/>
  <c r="CA180"/>
  <c r="BT132"/>
  <c r="CC132"/>
  <c r="BV132"/>
  <c r="BT189"/>
  <c r="CC189"/>
  <c r="BV189"/>
  <c r="BT156"/>
  <c r="CC187"/>
  <c r="CE201"/>
  <c r="BX201"/>
  <c r="BY56"/>
  <c r="BU56"/>
  <c r="CD131"/>
  <c r="BT192"/>
  <c r="BZ161"/>
  <c r="BV161"/>
  <c r="BU185"/>
  <c r="BT82"/>
  <c r="BY184"/>
  <c r="BU184"/>
  <c r="CE142"/>
  <c r="BY81"/>
  <c r="BU81"/>
  <c r="CD109"/>
  <c r="BW153"/>
  <c r="CB130"/>
  <c r="BX130"/>
  <c r="CE115"/>
  <c r="CA115"/>
  <c r="CC158"/>
  <c r="BY135"/>
  <c r="BU135"/>
  <c r="CD140"/>
  <c r="CC66"/>
  <c r="BZ146"/>
  <c r="BV146"/>
  <c r="BY104"/>
  <c r="BU104"/>
  <c r="BZ137"/>
  <c r="BV137"/>
  <c r="BY179"/>
  <c r="BU179"/>
  <c r="CD80"/>
  <c r="CC65"/>
  <c r="CC63"/>
  <c r="BY63"/>
  <c r="BY54"/>
  <c r="BU54"/>
  <c r="CD183"/>
  <c r="BX152"/>
  <c r="BZ125"/>
  <c r="BV77"/>
  <c r="BZ84"/>
  <c r="BV98"/>
  <c r="BZ190"/>
  <c r="CD197"/>
  <c r="BX143"/>
  <c r="BU143"/>
  <c r="BZ94"/>
  <c r="CB94"/>
  <c r="BY62"/>
  <c r="CD62"/>
  <c r="BY78"/>
  <c r="CD78"/>
  <c r="BT110"/>
  <c r="CC110"/>
  <c r="BV110"/>
  <c r="BT180"/>
  <c r="BW180"/>
  <c r="BX132"/>
  <c r="BU132"/>
  <c r="BX189"/>
  <c r="BU189"/>
  <c r="BW156"/>
  <c r="BZ187"/>
  <c r="BV187"/>
  <c r="CD201"/>
  <c r="CA201"/>
  <c r="CD56"/>
  <c r="CC131"/>
  <c r="CE192"/>
  <c r="BX192"/>
  <c r="BY161"/>
  <c r="BU161"/>
  <c r="CE185"/>
  <c r="BW82"/>
  <c r="CD184"/>
  <c r="CD142"/>
  <c r="BX142"/>
  <c r="CD81"/>
  <c r="CC109"/>
  <c r="CB153"/>
  <c r="BX153"/>
  <c r="CE130"/>
  <c r="CA130"/>
  <c r="BT115"/>
  <c r="BZ158"/>
  <c r="BV158"/>
  <c r="CD135"/>
  <c r="CC140"/>
  <c r="BZ66"/>
  <c r="BV66"/>
  <c r="BY146"/>
  <c r="BU146"/>
  <c r="CD104"/>
  <c r="BY137"/>
  <c r="BU137"/>
  <c r="CD179"/>
  <c r="CC80"/>
  <c r="BZ65"/>
  <c r="BV65"/>
  <c r="BX63"/>
  <c r="BT63"/>
  <c r="CD54"/>
  <c r="CC183"/>
  <c r="BT152"/>
  <c r="CD77"/>
  <c r="CD98"/>
  <c r="BZ197"/>
  <c r="BZ143"/>
  <c r="CB143"/>
  <c r="BY94"/>
  <c r="CD94"/>
  <c r="BT62"/>
  <c r="CC62"/>
  <c r="BV62"/>
  <c r="BT78"/>
  <c r="CC78"/>
  <c r="BV78"/>
  <c r="BX110"/>
  <c r="BU110"/>
  <c r="CE180"/>
  <c r="BU180"/>
  <c r="BZ132"/>
  <c r="CB132"/>
  <c r="BZ189"/>
  <c r="CB189"/>
  <c r="CB156"/>
  <c r="BX156"/>
  <c r="BY187"/>
  <c r="BU187"/>
  <c r="BW201"/>
  <c r="CC56"/>
  <c r="BZ131"/>
  <c r="BV131"/>
  <c r="BY192"/>
  <c r="CA192"/>
  <c r="CD161"/>
  <c r="CD185"/>
  <c r="BX185"/>
  <c r="CB82"/>
  <c r="BX82"/>
  <c r="CC184"/>
  <c r="BZ142"/>
  <c r="CA142"/>
  <c r="CC81"/>
  <c r="BZ109"/>
  <c r="BV109"/>
  <c r="CE153"/>
  <c r="CA153"/>
  <c r="BT130"/>
  <c r="BW115"/>
  <c r="BY158"/>
  <c r="BU158"/>
  <c r="CC135"/>
  <c r="BZ140"/>
  <c r="BV140"/>
  <c r="BY66"/>
  <c r="BU66"/>
  <c r="CD146"/>
  <c r="CC104"/>
  <c r="CD137"/>
  <c r="CC179"/>
  <c r="BZ80"/>
  <c r="BV80"/>
  <c r="BY65"/>
  <c r="BU65"/>
  <c r="BU63"/>
  <c r="CC54"/>
  <c r="BZ183"/>
  <c r="BV183"/>
  <c r="CB152"/>
  <c r="BV125"/>
  <c r="BZ77"/>
  <c r="BV84"/>
  <c r="BZ98"/>
  <c r="BV190"/>
  <c r="BY143"/>
  <c r="CD143"/>
  <c r="BT94"/>
  <c r="CC94"/>
  <c r="BV94"/>
  <c r="BX62"/>
  <c r="BU62"/>
  <c r="BX78"/>
  <c r="BU78"/>
  <c r="BZ110"/>
  <c r="CB110"/>
  <c r="BY180"/>
  <c r="CB180"/>
  <c r="BX180"/>
  <c r="BY132"/>
  <c r="CD132"/>
  <c r="BY189"/>
  <c r="CD189"/>
  <c r="CE156"/>
  <c r="CA156"/>
  <c r="CD187"/>
  <c r="BV201"/>
  <c r="BZ56"/>
  <c r="BV56"/>
  <c r="BY131"/>
  <c r="BU131"/>
  <c r="CB192"/>
  <c r="CC161"/>
  <c r="BZ185"/>
  <c r="CA185"/>
  <c r="CE82"/>
  <c r="CA82"/>
  <c r="BZ184"/>
  <c r="BV184"/>
  <c r="BU142"/>
  <c r="BZ81"/>
  <c r="BV81"/>
  <c r="BY109"/>
  <c r="BU109"/>
  <c r="BT153"/>
  <c r="BW130"/>
  <c r="CB115"/>
  <c r="BX115"/>
  <c r="CD158"/>
  <c r="BZ135"/>
  <c r="BV135"/>
  <c r="BY140"/>
  <c r="BU140"/>
  <c r="CD66"/>
  <c r="CC146"/>
  <c r="BZ104"/>
  <c r="BV104"/>
  <c r="CC137"/>
  <c r="BZ179"/>
  <c r="BV179"/>
  <c r="BY80"/>
  <c r="BU80"/>
  <c r="CD65"/>
  <c r="CB63"/>
  <c r="BZ54"/>
  <c r="BV54"/>
  <c r="BY183"/>
  <c r="BU183"/>
  <c r="CD125"/>
  <c r="CD84"/>
  <c r="CD190"/>
  <c r="BV197"/>
  <c r="CA143"/>
  <c r="CE143"/>
  <c r="CA94"/>
  <c r="CE94"/>
  <c r="CA62"/>
  <c r="CE62"/>
  <c r="CA78"/>
  <c r="CE78"/>
  <c r="CA110"/>
  <c r="CE110"/>
  <c r="BZ180"/>
  <c r="BV180"/>
  <c r="CA132"/>
  <c r="CE132"/>
  <c r="CA189"/>
  <c r="CE189"/>
  <c r="BU156"/>
  <c r="BY156"/>
  <c r="CC156"/>
  <c r="CA187"/>
  <c r="CE187"/>
  <c r="BW187"/>
  <c r="CB201"/>
  <c r="BY201"/>
  <c r="CC201"/>
  <c r="CA56"/>
  <c r="CE56"/>
  <c r="BW56"/>
  <c r="CA131"/>
  <c r="CE131"/>
  <c r="BW131"/>
  <c r="BU192"/>
  <c r="BV192"/>
  <c r="CC192"/>
  <c r="CA161"/>
  <c r="CE161"/>
  <c r="BW161"/>
  <c r="CB185"/>
  <c r="BV185"/>
  <c r="CC185"/>
  <c r="BU82"/>
  <c r="BY82"/>
  <c r="CC82"/>
  <c r="CA184"/>
  <c r="CE184"/>
  <c r="BW184"/>
  <c r="CB142"/>
  <c r="BV142"/>
  <c r="CC142"/>
  <c r="CA81"/>
  <c r="CE81"/>
  <c r="BW81"/>
  <c r="CA109"/>
  <c r="CE109"/>
  <c r="BW109"/>
  <c r="BU153"/>
  <c r="BY153"/>
  <c r="CC153"/>
  <c r="BU130"/>
  <c r="BY130"/>
  <c r="CC130"/>
  <c r="BU115"/>
  <c r="BY115"/>
  <c r="CC115"/>
  <c r="CA158"/>
  <c r="CE158"/>
  <c r="BW158"/>
  <c r="CA135"/>
  <c r="CE135"/>
  <c r="BW135"/>
  <c r="CA140"/>
  <c r="CE140"/>
  <c r="BW140"/>
  <c r="CA66"/>
  <c r="CE66"/>
  <c r="BW66"/>
  <c r="CA146"/>
  <c r="CE146"/>
  <c r="BW146"/>
  <c r="CA104"/>
  <c r="CE104"/>
  <c r="BW104"/>
  <c r="CA137"/>
  <c r="CE137"/>
  <c r="BW137"/>
  <c r="CA179"/>
  <c r="CE179"/>
  <c r="BW179"/>
  <c r="CA80"/>
  <c r="CE80"/>
  <c r="BW80"/>
  <c r="CA65"/>
  <c r="CE65"/>
  <c r="BW65"/>
  <c r="CD63"/>
  <c r="BV63"/>
  <c r="BZ63"/>
  <c r="CA54"/>
  <c r="CE54"/>
  <c r="BW54"/>
  <c r="CA183"/>
  <c r="CE183"/>
  <c r="BW183"/>
  <c r="BU152"/>
  <c r="BY152"/>
  <c r="CC152"/>
  <c r="CA125"/>
  <c r="CE125"/>
  <c r="BW125"/>
  <c r="CA77"/>
  <c r="CE77"/>
  <c r="BW77"/>
  <c r="CA84"/>
  <c r="CE84"/>
  <c r="BW84"/>
  <c r="CA98"/>
  <c r="CE98"/>
  <c r="BW98"/>
  <c r="CA182"/>
  <c r="CE182"/>
  <c r="BW182"/>
  <c r="CA190"/>
  <c r="CE190"/>
  <c r="BW190"/>
  <c r="BU79"/>
  <c r="BY79"/>
  <c r="CC79"/>
  <c r="CA197"/>
  <c r="CE197"/>
  <c r="BW197"/>
  <c r="CA59"/>
  <c r="CE59"/>
  <c r="BW59"/>
  <c r="CA96"/>
  <c r="CE96"/>
  <c r="BW96"/>
  <c r="BZ182"/>
  <c r="CD182"/>
  <c r="BV182"/>
  <c r="CB79"/>
  <c r="BT79"/>
  <c r="BX79"/>
  <c r="BZ59"/>
  <c r="CD59"/>
  <c r="BV59"/>
  <c r="BZ96"/>
  <c r="CD96"/>
  <c r="BV96"/>
  <c r="CE152"/>
  <c r="BW152"/>
  <c r="CA152"/>
  <c r="BY125"/>
  <c r="CC125"/>
  <c r="BU125"/>
  <c r="BY77"/>
  <c r="CC77"/>
  <c r="BU77"/>
  <c r="BY84"/>
  <c r="CC84"/>
  <c r="BU84"/>
  <c r="BY98"/>
  <c r="CC98"/>
  <c r="BU98"/>
  <c r="BY182"/>
  <c r="CC182"/>
  <c r="BU182"/>
  <c r="BY190"/>
  <c r="CC190"/>
  <c r="BU190"/>
  <c r="CE79"/>
  <c r="BW79"/>
  <c r="CA79"/>
  <c r="BY197"/>
  <c r="CC197"/>
  <c r="BU197"/>
  <c r="BY59"/>
  <c r="CC59"/>
  <c r="BU59"/>
  <c r="BY96"/>
  <c r="CC96"/>
  <c r="BU96"/>
  <c r="CD156"/>
  <c r="BV156"/>
  <c r="BT187"/>
  <c r="BX187"/>
  <c r="BT201"/>
  <c r="BU201"/>
  <c r="BT56"/>
  <c r="BX56"/>
  <c r="BT131"/>
  <c r="BX131"/>
  <c r="CD192"/>
  <c r="BZ192"/>
  <c r="BT161"/>
  <c r="BX161"/>
  <c r="BT185"/>
  <c r="BY185"/>
  <c r="CD82"/>
  <c r="BV82"/>
  <c r="BT184"/>
  <c r="BX184"/>
  <c r="BT142"/>
  <c r="BY142"/>
  <c r="BT81"/>
  <c r="BX81"/>
  <c r="BT109"/>
  <c r="BX109"/>
  <c r="CD153"/>
  <c r="BV153"/>
  <c r="CD130"/>
  <c r="BV130"/>
  <c r="CD115"/>
  <c r="BV115"/>
  <c r="BT158"/>
  <c r="BX158"/>
  <c r="BT135"/>
  <c r="BX135"/>
  <c r="BT140"/>
  <c r="BX140"/>
  <c r="BT66"/>
  <c r="BX66"/>
  <c r="BT146"/>
  <c r="BX146"/>
  <c r="BT104"/>
  <c r="BX104"/>
  <c r="BT137"/>
  <c r="BX137"/>
  <c r="BT179"/>
  <c r="BX179"/>
  <c r="BT80"/>
  <c r="BX80"/>
  <c r="BT65"/>
  <c r="BX65"/>
  <c r="CA63"/>
  <c r="CE63"/>
  <c r="BT54"/>
  <c r="BX54"/>
  <c r="BT183"/>
  <c r="BX183"/>
  <c r="CD152"/>
  <c r="BV152"/>
  <c r="BT125"/>
  <c r="BX125"/>
  <c r="BT77"/>
  <c r="BX77"/>
  <c r="BT84"/>
  <c r="BX84"/>
  <c r="BT98"/>
  <c r="BX98"/>
  <c r="BT182"/>
  <c r="BX182"/>
  <c r="BT190"/>
  <c r="BX190"/>
  <c r="CD79"/>
  <c r="BV79"/>
  <c r="BT197"/>
  <c r="BX197"/>
  <c r="BT59"/>
  <c r="BX59"/>
  <c r="BT96"/>
  <c r="BX96"/>
  <c r="CK212" i="17"/>
  <c r="G9" i="23" s="1"/>
  <c r="J37" i="24"/>
  <c r="BU37" s="1"/>
  <c r="L37"/>
  <c r="J40"/>
  <c r="BZ40" s="1"/>
  <c r="L40"/>
  <c r="J39"/>
  <c r="BX39" s="1"/>
  <c r="L39"/>
  <c r="J46"/>
  <c r="BX46" s="1"/>
  <c r="L46"/>
  <c r="J50"/>
  <c r="CE50" s="1"/>
  <c r="L50"/>
  <c r="J45"/>
  <c r="BX45" s="1"/>
  <c r="L45"/>
  <c r="J47"/>
  <c r="BX47" s="1"/>
  <c r="L47"/>
  <c r="J52"/>
  <c r="BV52" s="1"/>
  <c r="L52"/>
  <c r="J38"/>
  <c r="BX38" s="1"/>
  <c r="L38"/>
  <c r="J43"/>
  <c r="CB43" s="1"/>
  <c r="L43"/>
  <c r="J51"/>
  <c r="CE51" s="1"/>
  <c r="L51"/>
  <c r="J41"/>
  <c r="CC41" s="1"/>
  <c r="L41"/>
  <c r="J49"/>
  <c r="CC49" s="1"/>
  <c r="L49"/>
  <c r="J48"/>
  <c r="BZ48" s="1"/>
  <c r="L48"/>
  <c r="J42"/>
  <c r="CC42" s="1"/>
  <c r="L42"/>
  <c r="J44"/>
  <c r="BZ44" s="1"/>
  <c r="L44"/>
  <c r="J35"/>
  <c r="J36"/>
  <c r="BZ36" s="1"/>
  <c r="L36"/>
  <c r="D11" i="23"/>
  <c r="CJ212" i="17"/>
  <c r="F9" i="23" s="1"/>
  <c r="CO212" i="17"/>
  <c r="I9" i="23" s="1"/>
  <c r="CM212" i="17"/>
  <c r="H9" i="23" s="1"/>
  <c r="J32" i="24"/>
  <c r="J34"/>
  <c r="L34"/>
  <c r="J8"/>
  <c r="J13"/>
  <c r="J24"/>
  <c r="J21"/>
  <c r="J23"/>
  <c r="J17"/>
  <c r="J16"/>
  <c r="J18"/>
  <c r="J15"/>
  <c r="J31"/>
  <c r="J19"/>
  <c r="J30"/>
  <c r="J28"/>
  <c r="J29"/>
  <c r="J9"/>
  <c r="J11"/>
  <c r="J14"/>
  <c r="J33"/>
  <c r="J26"/>
  <c r="J27"/>
  <c r="J22"/>
  <c r="J12"/>
  <c r="J20"/>
  <c r="DJ212" i="17"/>
  <c r="N5" i="24"/>
  <c r="X5"/>
  <c r="L31"/>
  <c r="L16"/>
  <c r="Q5"/>
  <c r="AE217" i="17"/>
  <c r="L6" i="23" s="1"/>
  <c r="AE218" i="17"/>
  <c r="M6" i="23" s="1"/>
  <c r="L32" i="24"/>
  <c r="L17"/>
  <c r="L12"/>
  <c r="L11"/>
  <c r="L30"/>
  <c r="L15"/>
  <c r="O5"/>
  <c r="K218" i="17"/>
  <c r="M5" i="23" s="1"/>
  <c r="K5"/>
  <c r="L13" i="24"/>
  <c r="L26"/>
  <c r="L14"/>
  <c r="L27"/>
  <c r="L10"/>
  <c r="J10"/>
  <c r="M10"/>
  <c r="L25"/>
  <c r="J25"/>
  <c r="L22"/>
  <c r="L19"/>
  <c r="L20"/>
  <c r="L28"/>
  <c r="L6"/>
  <c r="L24"/>
  <c r="L8"/>
  <c r="L35"/>
  <c r="K5"/>
  <c r="L9"/>
  <c r="L23"/>
  <c r="L29"/>
  <c r="L7"/>
  <c r="L18"/>
  <c r="V6"/>
  <c r="L21"/>
  <c r="L33"/>
  <c r="D12" i="23"/>
  <c r="DS213" i="17"/>
  <c r="E12" i="23" s="1"/>
  <c r="P17" i="19" l="1"/>
  <c r="R212" i="17"/>
  <c r="V5" i="24"/>
  <c r="BV212" i="17"/>
  <c r="I8" i="23" s="1"/>
  <c r="R5" i="24"/>
  <c r="AE212" i="17"/>
  <c r="M17" i="24"/>
  <c r="M22"/>
  <c r="M27"/>
  <c r="M13"/>
  <c r="M18"/>
  <c r="M9"/>
  <c r="M14"/>
  <c r="M26"/>
  <c r="M6"/>
  <c r="U23" i="19"/>
  <c r="M33" i="24"/>
  <c r="M11"/>
  <c r="M30"/>
  <c r="M15"/>
  <c r="M23"/>
  <c r="M25"/>
  <c r="M24"/>
  <c r="M31"/>
  <c r="M28"/>
  <c r="M29"/>
  <c r="M34"/>
  <c r="M21"/>
  <c r="M12"/>
  <c r="M16"/>
  <c r="M20"/>
  <c r="M32"/>
  <c r="ED35" i="17"/>
  <c r="M22" i="19"/>
  <c r="K217" i="17"/>
  <c r="L5" i="23" s="1"/>
  <c r="K216" i="17"/>
  <c r="ED30"/>
  <c r="ED23"/>
  <c r="ED32"/>
  <c r="ED27"/>
  <c r="ED14"/>
  <c r="ED40"/>
  <c r="ED38"/>
  <c r="ED43"/>
  <c r="ED20"/>
  <c r="ED39"/>
  <c r="ED42"/>
  <c r="ED41"/>
  <c r="ED12"/>
  <c r="F210" i="24"/>
  <c r="F211"/>
  <c r="F207"/>
  <c r="F209"/>
  <c r="F208"/>
  <c r="N12" i="23"/>
  <c r="O12" s="1"/>
  <c r="N11"/>
  <c r="O11" s="1"/>
  <c r="ED37" i="17"/>
  <c r="ED9"/>
  <c r="ED31"/>
  <c r="ED8"/>
  <c r="M23" i="19" s="1"/>
  <c r="ED13" i="17"/>
  <c r="ED18"/>
  <c r="ED15"/>
  <c r="ED26"/>
  <c r="ED36"/>
  <c r="ED21"/>
  <c r="ED33"/>
  <c r="ED10"/>
  <c r="ED25"/>
  <c r="ED28"/>
  <c r="ED34"/>
  <c r="EC8"/>
  <c r="E23" i="19" s="1"/>
  <c r="CS212" i="17"/>
  <c r="BQ217"/>
  <c r="L8" i="23" s="1"/>
  <c r="EC208" i="17"/>
  <c r="BQ216"/>
  <c r="BQ218"/>
  <c r="M8" i="23" s="1"/>
  <c r="CE46" i="24"/>
  <c r="U5"/>
  <c r="BT50"/>
  <c r="BZ37"/>
  <c r="CB50"/>
  <c r="BX50"/>
  <c r="CB37"/>
  <c r="BW47"/>
  <c r="CE47"/>
  <c r="CE39"/>
  <c r="CC52"/>
  <c r="CA46"/>
  <c r="BZ38"/>
  <c r="BV50"/>
  <c r="BZ50"/>
  <c r="CD50"/>
  <c r="CA37"/>
  <c r="BV37"/>
  <c r="BW46"/>
  <c r="BW43"/>
  <c r="BU38"/>
  <c r="BU50"/>
  <c r="BY50"/>
  <c r="CC50"/>
  <c r="BT37"/>
  <c r="CE37"/>
  <c r="BW50"/>
  <c r="CA50"/>
  <c r="BY37"/>
  <c r="BX37"/>
  <c r="BW37"/>
  <c r="CD46"/>
  <c r="BV46"/>
  <c r="BZ46"/>
  <c r="CE38"/>
  <c r="BY38"/>
  <c r="BU46"/>
  <c r="BY46"/>
  <c r="CC46"/>
  <c r="CD38"/>
  <c r="BW38"/>
  <c r="CC38"/>
  <c r="CB46"/>
  <c r="BT46"/>
  <c r="CE43"/>
  <c r="BV38"/>
  <c r="CA38"/>
  <c r="BV39"/>
  <c r="BY52"/>
  <c r="CA47"/>
  <c r="CD39"/>
  <c r="BZ39"/>
  <c r="BW39"/>
  <c r="BU51"/>
  <c r="CC51"/>
  <c r="CA43"/>
  <c r="BU52"/>
  <c r="CA39"/>
  <c r="BY51"/>
  <c r="BV51"/>
  <c r="BZ51"/>
  <c r="CD51"/>
  <c r="BT51"/>
  <c r="BX51"/>
  <c r="CB51"/>
  <c r="BW51"/>
  <c r="CA51"/>
  <c r="BT49"/>
  <c r="BX41"/>
  <c r="CB38"/>
  <c r="BT38"/>
  <c r="BZ41"/>
  <c r="BW45"/>
  <c r="BT52"/>
  <c r="BX52"/>
  <c r="CB52"/>
  <c r="CD47"/>
  <c r="BV47"/>
  <c r="BZ47"/>
  <c r="BT41"/>
  <c r="CB41"/>
  <c r="CA52"/>
  <c r="CE52"/>
  <c r="BW52"/>
  <c r="BU47"/>
  <c r="BY47"/>
  <c r="CC47"/>
  <c r="BU39"/>
  <c r="BY39"/>
  <c r="CC39"/>
  <c r="BV41"/>
  <c r="CD41"/>
  <c r="BZ52"/>
  <c r="CD52"/>
  <c r="CB47"/>
  <c r="BT47"/>
  <c r="CB39"/>
  <c r="BT39"/>
  <c r="CB49"/>
  <c r="BZ43"/>
  <c r="CD43"/>
  <c r="BV43"/>
  <c r="CE45"/>
  <c r="CC40"/>
  <c r="BY43"/>
  <c r="CC43"/>
  <c r="BU43"/>
  <c r="BT40"/>
  <c r="BX49"/>
  <c r="BT43"/>
  <c r="BX43"/>
  <c r="CA45"/>
  <c r="CB40"/>
  <c r="CE49"/>
  <c r="BW49"/>
  <c r="CA49"/>
  <c r="CD45"/>
  <c r="BV45"/>
  <c r="BZ45"/>
  <c r="CE40"/>
  <c r="BW40"/>
  <c r="BX40"/>
  <c r="CD49"/>
  <c r="BV49"/>
  <c r="BZ49"/>
  <c r="BU45"/>
  <c r="BY45"/>
  <c r="CC45"/>
  <c r="CD40"/>
  <c r="BV40"/>
  <c r="CA40"/>
  <c r="CC37"/>
  <c r="CD37"/>
  <c r="BU49"/>
  <c r="BY49"/>
  <c r="CB45"/>
  <c r="BT45"/>
  <c r="BU40"/>
  <c r="BY40"/>
  <c r="BW41"/>
  <c r="CA41"/>
  <c r="CE41"/>
  <c r="BU41"/>
  <c r="BY41"/>
  <c r="CB44"/>
  <c r="BX44"/>
  <c r="BV42"/>
  <c r="CD42"/>
  <c r="BW48"/>
  <c r="CE44"/>
  <c r="CA44"/>
  <c r="CA42"/>
  <c r="CE48"/>
  <c r="BT44"/>
  <c r="BZ42"/>
  <c r="BW44"/>
  <c r="BW42"/>
  <c r="CE42"/>
  <c r="CA48"/>
  <c r="BU36"/>
  <c r="BY36"/>
  <c r="CC36"/>
  <c r="BU44"/>
  <c r="BY44"/>
  <c r="CC44"/>
  <c r="BT42"/>
  <c r="BX42"/>
  <c r="CB42"/>
  <c r="BU48"/>
  <c r="BY48"/>
  <c r="CC48"/>
  <c r="CB36"/>
  <c r="BT36"/>
  <c r="BX36"/>
  <c r="CB48"/>
  <c r="BT48"/>
  <c r="BX48"/>
  <c r="CE36"/>
  <c r="BW36"/>
  <c r="CA36"/>
  <c r="CD36"/>
  <c r="BV36"/>
  <c r="CD44"/>
  <c r="BV44"/>
  <c r="BU42"/>
  <c r="BY42"/>
  <c r="CD48"/>
  <c r="BV48"/>
  <c r="CC34"/>
  <c r="BX34"/>
  <c r="CA34"/>
  <c r="BZ34"/>
  <c r="BY34"/>
  <c r="BT34"/>
  <c r="BW34"/>
  <c r="BV34"/>
  <c r="BU34"/>
  <c r="CB34"/>
  <c r="CE34"/>
  <c r="CD34"/>
  <c r="CB15"/>
  <c r="BV15"/>
  <c r="BY15"/>
  <c r="BX15"/>
  <c r="CE15"/>
  <c r="BU15"/>
  <c r="BT15"/>
  <c r="CA15"/>
  <c r="CD15"/>
  <c r="BW15"/>
  <c r="BZ15"/>
  <c r="CC15"/>
  <c r="CB11"/>
  <c r="BV11"/>
  <c r="BY11"/>
  <c r="BX11"/>
  <c r="CE11"/>
  <c r="BU11"/>
  <c r="BT11"/>
  <c r="CA11"/>
  <c r="CD11"/>
  <c r="BW11"/>
  <c r="BZ11"/>
  <c r="CC11"/>
  <c r="CB21"/>
  <c r="BV21"/>
  <c r="BY21"/>
  <c r="BX21"/>
  <c r="CE21"/>
  <c r="BU21"/>
  <c r="BT21"/>
  <c r="CA21"/>
  <c r="CD21"/>
  <c r="BW21"/>
  <c r="BZ21"/>
  <c r="CC21"/>
  <c r="CB18"/>
  <c r="BV18"/>
  <c r="BY18"/>
  <c r="BX18"/>
  <c r="CE18"/>
  <c r="BU18"/>
  <c r="BT18"/>
  <c r="CA18"/>
  <c r="CD18"/>
  <c r="BW18"/>
  <c r="BZ18"/>
  <c r="CC18"/>
  <c r="CB27"/>
  <c r="BV27"/>
  <c r="BY27"/>
  <c r="BX27"/>
  <c r="CE27"/>
  <c r="BU27"/>
  <c r="BT27"/>
  <c r="CA27"/>
  <c r="CD27"/>
  <c r="BW27"/>
  <c r="BZ27"/>
  <c r="CC27"/>
  <c r="CB30"/>
  <c r="BV30"/>
  <c r="BY30"/>
  <c r="BX30"/>
  <c r="CE30"/>
  <c r="BU30"/>
  <c r="BT30"/>
  <c r="CA30"/>
  <c r="CD30"/>
  <c r="BW30"/>
  <c r="BZ30"/>
  <c r="CC30"/>
  <c r="BW12"/>
  <c r="BZ12"/>
  <c r="CC12"/>
  <c r="CB12"/>
  <c r="BV12"/>
  <c r="BY12"/>
  <c r="BX12"/>
  <c r="CE12"/>
  <c r="BU12"/>
  <c r="BT12"/>
  <c r="CA12"/>
  <c r="CD12"/>
  <c r="CB31"/>
  <c r="BV31"/>
  <c r="BY31"/>
  <c r="BX31"/>
  <c r="CE31"/>
  <c r="BU31"/>
  <c r="BT31"/>
  <c r="CA31"/>
  <c r="CD31"/>
  <c r="BW31"/>
  <c r="BZ31"/>
  <c r="CC31"/>
  <c r="CB33"/>
  <c r="BV33"/>
  <c r="BY33"/>
  <c r="BX33"/>
  <c r="CE33"/>
  <c r="BU33"/>
  <c r="BT33"/>
  <c r="CA33"/>
  <c r="CD33"/>
  <c r="BW33"/>
  <c r="BZ33"/>
  <c r="CC33"/>
  <c r="BW28"/>
  <c r="BZ28"/>
  <c r="CC28"/>
  <c r="CB28"/>
  <c r="BV28"/>
  <c r="BY28"/>
  <c r="BX28"/>
  <c r="CE28"/>
  <c r="BU28"/>
  <c r="BT28"/>
  <c r="CA28"/>
  <c r="CD28"/>
  <c r="CB20"/>
  <c r="BV20"/>
  <c r="BY20"/>
  <c r="BX20"/>
  <c r="CE20"/>
  <c r="BU20"/>
  <c r="BT20"/>
  <c r="CA20"/>
  <c r="CD20"/>
  <c r="BW20"/>
  <c r="BZ20"/>
  <c r="CC20"/>
  <c r="CB25"/>
  <c r="BV25"/>
  <c r="BY25"/>
  <c r="BX25"/>
  <c r="CE25"/>
  <c r="BU25"/>
  <c r="BT25"/>
  <c r="CA25"/>
  <c r="CD25"/>
  <c r="BW25"/>
  <c r="BZ25"/>
  <c r="CC25"/>
  <c r="CB10"/>
  <c r="BV10"/>
  <c r="BY10"/>
  <c r="BX10"/>
  <c r="CE10"/>
  <c r="BU10"/>
  <c r="BT10"/>
  <c r="CA10"/>
  <c r="CD10"/>
  <c r="BW10"/>
  <c r="BZ10"/>
  <c r="CC10"/>
  <c r="BW13"/>
  <c r="BZ13"/>
  <c r="CC13"/>
  <c r="CB13"/>
  <c r="BV13"/>
  <c r="BY13"/>
  <c r="BX13"/>
  <c r="CE13"/>
  <c r="BU13"/>
  <c r="BT13"/>
  <c r="CA13"/>
  <c r="CD13"/>
  <c r="CB23"/>
  <c r="BV23"/>
  <c r="BY23"/>
  <c r="BX23"/>
  <c r="CE23"/>
  <c r="BU23"/>
  <c r="BT23"/>
  <c r="CA23"/>
  <c r="CD23"/>
  <c r="BW23"/>
  <c r="BZ23"/>
  <c r="CC23"/>
  <c r="BW9"/>
  <c r="BZ9"/>
  <c r="CC9"/>
  <c r="CB9"/>
  <c r="BV9"/>
  <c r="BY9"/>
  <c r="BX9"/>
  <c r="CE9"/>
  <c r="BU9"/>
  <c r="BT9"/>
  <c r="CA9"/>
  <c r="CD9"/>
  <c r="BX35"/>
  <c r="CE35"/>
  <c r="BU35"/>
  <c r="BT35"/>
  <c r="CA35"/>
  <c r="CD35"/>
  <c r="BW35"/>
  <c r="BZ35"/>
  <c r="CC35"/>
  <c r="CB35"/>
  <c r="BV35"/>
  <c r="BY35"/>
  <c r="BW8"/>
  <c r="BZ8"/>
  <c r="CC8"/>
  <c r="CB8"/>
  <c r="BV8"/>
  <c r="BY8"/>
  <c r="BX8"/>
  <c r="CE8"/>
  <c r="BU8"/>
  <c r="BT8"/>
  <c r="CA8"/>
  <c r="CD8"/>
  <c r="CB19"/>
  <c r="BV19"/>
  <c r="BY19"/>
  <c r="BX19"/>
  <c r="CE19"/>
  <c r="BU19"/>
  <c r="BT19"/>
  <c r="CA19"/>
  <c r="CD19"/>
  <c r="BW19"/>
  <c r="BZ19"/>
  <c r="CC19"/>
  <c r="CB24"/>
  <c r="BV24"/>
  <c r="BY24"/>
  <c r="BX24"/>
  <c r="CE24"/>
  <c r="BU24"/>
  <c r="BT24"/>
  <c r="CA24"/>
  <c r="CD24"/>
  <c r="BW24"/>
  <c r="BZ24"/>
  <c r="CC24"/>
  <c r="CB22"/>
  <c r="BV22"/>
  <c r="BY22"/>
  <c r="BX22"/>
  <c r="CE22"/>
  <c r="BU22"/>
  <c r="BT22"/>
  <c r="CA22"/>
  <c r="CD22"/>
  <c r="BW22"/>
  <c r="BZ22"/>
  <c r="CC22"/>
  <c r="CB14"/>
  <c r="BV14"/>
  <c r="BY14"/>
  <c r="BX14"/>
  <c r="CE14"/>
  <c r="BU14"/>
  <c r="BT14"/>
  <c r="CA14"/>
  <c r="CD14"/>
  <c r="BW14"/>
  <c r="BZ14"/>
  <c r="CC14"/>
  <c r="CB26"/>
  <c r="BV26"/>
  <c r="BY26"/>
  <c r="BX26"/>
  <c r="CE26"/>
  <c r="BU26"/>
  <c r="BT26"/>
  <c r="CA26"/>
  <c r="CD26"/>
  <c r="BW26"/>
  <c r="BZ26"/>
  <c r="CC26"/>
  <c r="BW17"/>
  <c r="BZ17"/>
  <c r="CC17"/>
  <c r="CB17"/>
  <c r="BV17"/>
  <c r="BY17"/>
  <c r="BX17"/>
  <c r="CE17"/>
  <c r="BU17"/>
  <c r="BT17"/>
  <c r="CA17"/>
  <c r="CD17"/>
  <c r="CB32"/>
  <c r="BV32"/>
  <c r="BY32"/>
  <c r="BX32"/>
  <c r="CE32"/>
  <c r="BU32"/>
  <c r="BT32"/>
  <c r="CA32"/>
  <c r="CD32"/>
  <c r="BW32"/>
  <c r="BZ32"/>
  <c r="CC32"/>
  <c r="CB16"/>
  <c r="BV16"/>
  <c r="BY16"/>
  <c r="BX16"/>
  <c r="CE16"/>
  <c r="BU16"/>
  <c r="BT16"/>
  <c r="CA16"/>
  <c r="CD16"/>
  <c r="BW16"/>
  <c r="BZ16"/>
  <c r="CC16"/>
  <c r="CB29"/>
  <c r="BV29"/>
  <c r="BY29"/>
  <c r="BX29"/>
  <c r="CE29"/>
  <c r="BU29"/>
  <c r="BT29"/>
  <c r="CA29"/>
  <c r="CD29"/>
  <c r="BW29"/>
  <c r="BZ29"/>
  <c r="CC29"/>
  <c r="F6" i="23"/>
  <c r="I6"/>
  <c r="AH212" i="17"/>
  <c r="H6" i="23" s="1"/>
  <c r="AF212" i="17"/>
  <c r="G6" i="23" s="1"/>
  <c r="K212" i="17"/>
  <c r="I5" i="23"/>
  <c r="N212" i="17"/>
  <c r="H5" i="23" s="1"/>
  <c r="L212" i="17"/>
  <c r="G5" i="23" s="1"/>
  <c r="BR212" i="17"/>
  <c r="G8" i="23" s="1"/>
  <c r="BQ212" i="17"/>
  <c r="F8" i="23" s="1"/>
  <c r="BT212" i="17"/>
  <c r="H8" i="23" s="1"/>
  <c r="P5" i="24"/>
  <c r="P12" i="19"/>
  <c r="L5" i="24"/>
  <c r="P13" i="19"/>
  <c r="J7" i="24"/>
  <c r="J6"/>
  <c r="M7"/>
  <c r="C5" i="23"/>
  <c r="AC23" i="19" l="1"/>
  <c r="D9" i="23"/>
  <c r="N9" s="1"/>
  <c r="O9" s="1"/>
  <c r="T212" i="17"/>
  <c r="BZ212"/>
  <c r="D8" i="23" s="1"/>
  <c r="CJ213" i="17"/>
  <c r="E9" i="23" s="1"/>
  <c r="AN212" i="17"/>
  <c r="D6" i="23" s="1"/>
  <c r="F5"/>
  <c r="CB6" i="24"/>
  <c r="BV6"/>
  <c r="BY6"/>
  <c r="BX6"/>
  <c r="CE6"/>
  <c r="BU6"/>
  <c r="BT6"/>
  <c r="CA6"/>
  <c r="CD6"/>
  <c r="BW6"/>
  <c r="BZ6"/>
  <c r="CC6"/>
  <c r="CB7"/>
  <c r="BV7"/>
  <c r="BY7"/>
  <c r="BX7"/>
  <c r="CE7"/>
  <c r="BU7"/>
  <c r="BT7"/>
  <c r="CA7"/>
  <c r="CD7"/>
  <c r="BW7"/>
  <c r="BZ7"/>
  <c r="CC7"/>
  <c r="M5"/>
  <c r="J5"/>
  <c r="F212" s="1"/>
  <c r="F213" s="1"/>
  <c r="EC216" i="17"/>
  <c r="N6" i="23"/>
  <c r="EC209" i="17"/>
  <c r="EC210"/>
  <c r="EC214"/>
  <c r="EC213"/>
  <c r="EC211"/>
  <c r="N8" i="23" l="1"/>
  <c r="O8" s="1"/>
  <c r="O6"/>
  <c r="K213" i="17"/>
  <c r="E5" i="23" s="1"/>
  <c r="D5"/>
  <c r="AE213" i="17"/>
  <c r="E6" i="23" s="1"/>
  <c r="BQ213" i="17"/>
  <c r="E8" i="23" s="1"/>
  <c r="EC212" i="17"/>
  <c r="N7" i="23"/>
  <c r="O7" s="1"/>
  <c r="BW5" i="24"/>
  <c r="BT5"/>
  <c r="BU5"/>
  <c r="BV5"/>
  <c r="CA5"/>
  <c r="BX5"/>
  <c r="BY5"/>
  <c r="BZ5"/>
  <c r="CE5"/>
  <c r="CB5"/>
  <c r="CC5"/>
  <c r="CD5"/>
  <c r="BZ211" l="1"/>
  <c r="BZ208"/>
  <c r="BZ212"/>
  <c r="BZ214"/>
  <c r="I32" i="23" s="1"/>
  <c r="BZ209" i="24"/>
  <c r="I27" i="23" s="1"/>
  <c r="BZ210" i="24"/>
  <c r="CE208"/>
  <c r="CE212"/>
  <c r="CE214"/>
  <c r="N32" i="23" s="1"/>
  <c r="CE209" i="24"/>
  <c r="CE210"/>
  <c r="N28" i="23" s="1"/>
  <c r="CE211" i="24"/>
  <c r="CA208"/>
  <c r="CA212"/>
  <c r="CA214"/>
  <c r="CA209"/>
  <c r="J27" i="23" s="1"/>
  <c r="CA210" i="24"/>
  <c r="J28" i="23" s="1"/>
  <c r="CA211" i="24"/>
  <c r="BW208"/>
  <c r="BW212"/>
  <c r="BW214"/>
  <c r="F32" i="23" s="1"/>
  <c r="BW209" i="24"/>
  <c r="BW210"/>
  <c r="BW211"/>
  <c r="CD211"/>
  <c r="CD208"/>
  <c r="CD212"/>
  <c r="CD214"/>
  <c r="CD209"/>
  <c r="CD210"/>
  <c r="BV211"/>
  <c r="BV208"/>
  <c r="BV212"/>
  <c r="BV214"/>
  <c r="BV209"/>
  <c r="E27" i="23" s="1"/>
  <c r="BV210" i="24"/>
  <c r="E28" i="23" s="1"/>
  <c r="CB209" i="24"/>
  <c r="K27" i="23" s="1"/>
  <c r="CB210" i="24"/>
  <c r="CB211"/>
  <c r="CB208"/>
  <c r="CB212"/>
  <c r="CB214"/>
  <c r="BX209"/>
  <c r="G27" i="23" s="1"/>
  <c r="BX210" i="24"/>
  <c r="G28" i="23" s="1"/>
  <c r="BX211" i="24"/>
  <c r="BX208"/>
  <c r="BX212"/>
  <c r="BX214"/>
  <c r="G32" i="23" s="1"/>
  <c r="BT214" i="24"/>
  <c r="BT211"/>
  <c r="BT212"/>
  <c r="CC210"/>
  <c r="L28" i="23" s="1"/>
  <c r="CC211" i="24"/>
  <c r="CC208"/>
  <c r="CC212"/>
  <c r="CC214"/>
  <c r="L32" i="23" s="1"/>
  <c r="CC209" i="24"/>
  <c r="L27" i="23" s="1"/>
  <c r="BY210" i="24"/>
  <c r="BY211"/>
  <c r="BY208"/>
  <c r="BY212"/>
  <c r="BY214"/>
  <c r="H32" i="23" s="1"/>
  <c r="BY209" i="24"/>
  <c r="H27" i="23" s="1"/>
  <c r="BU210" i="24"/>
  <c r="D28" i="23" s="1"/>
  <c r="BU211" i="24"/>
  <c r="BU208"/>
  <c r="BU212"/>
  <c r="BU214"/>
  <c r="D32" i="23" s="1"/>
  <c r="BU209" i="24"/>
  <c r="N5" i="23"/>
  <c r="O5" s="1"/>
  <c r="EC218" i="17"/>
  <c r="EC215"/>
  <c r="M27" i="23"/>
  <c r="BT209" i="24"/>
  <c r="BT210"/>
  <c r="BT208"/>
  <c r="H28" i="23"/>
  <c r="BT217" i="24"/>
  <c r="CE217"/>
  <c r="N27" i="23"/>
  <c r="BX217" i="24"/>
  <c r="K32" i="23"/>
  <c r="CB217" i="24"/>
  <c r="K28" i="23"/>
  <c r="BY217" i="24"/>
  <c r="I28" i="23"/>
  <c r="BZ217" i="24"/>
  <c r="E32" i="23"/>
  <c r="BV217" i="24"/>
  <c r="D27" i="23"/>
  <c r="BU217" i="24"/>
  <c r="CC217"/>
  <c r="CD217"/>
  <c r="M32" i="23"/>
  <c r="M28"/>
  <c r="J32"/>
  <c r="CA217" i="24"/>
  <c r="BW217"/>
  <c r="F28" i="23"/>
  <c r="F27"/>
  <c r="BU213" i="24" l="1"/>
  <c r="BX213"/>
  <c r="G31" i="23" s="1"/>
  <c r="CB213" i="24"/>
  <c r="K31" i="23" s="1"/>
  <c r="CA213" i="24"/>
  <c r="CD213"/>
  <c r="BZ213"/>
  <c r="CC213"/>
  <c r="BT213"/>
  <c r="BT215" s="1"/>
  <c r="BT216" s="1"/>
  <c r="BW213"/>
  <c r="BY213"/>
  <c r="BV213"/>
  <c r="CE213"/>
  <c r="J30" i="23"/>
  <c r="F30"/>
  <c r="E30"/>
  <c r="M30"/>
  <c r="L30"/>
  <c r="G30"/>
  <c r="K30"/>
  <c r="I30"/>
  <c r="D30"/>
  <c r="H30"/>
  <c r="J26"/>
  <c r="E26"/>
  <c r="H26"/>
  <c r="CF217" i="24"/>
  <c r="C27" i="23"/>
  <c r="CF209" i="24"/>
  <c r="O27" i="23" s="1"/>
  <c r="K26"/>
  <c r="N26"/>
  <c r="CF208" i="24"/>
  <c r="O26" i="23" s="1"/>
  <c r="C26"/>
  <c r="CF214" i="24"/>
  <c r="O32" i="23" s="1"/>
  <c r="C32"/>
  <c r="F26"/>
  <c r="M26"/>
  <c r="L26"/>
  <c r="D26"/>
  <c r="I26"/>
  <c r="G26"/>
  <c r="CF210" i="24"/>
  <c r="O28" i="23" s="1"/>
  <c r="C28"/>
  <c r="C31" l="1"/>
  <c r="CB215" i="24"/>
  <c r="CB216" s="1"/>
  <c r="CF213"/>
  <c r="O31" i="23" s="1"/>
  <c r="BX215" i="24"/>
  <c r="BX216" s="1"/>
  <c r="BU215"/>
  <c r="BU216" s="1"/>
  <c r="D31" i="23"/>
  <c r="CC215" i="24"/>
  <c r="CC216" s="1"/>
  <c r="L31" i="23"/>
  <c r="CA215" i="24"/>
  <c r="CA216" s="1"/>
  <c r="J31" i="23"/>
  <c r="BV215" i="24"/>
  <c r="BV216" s="1"/>
  <c r="E31" i="23"/>
  <c r="CE215" i="24"/>
  <c r="CE216" s="1"/>
  <c r="N31" i="23"/>
  <c r="BW215" i="24"/>
  <c r="BW216" s="1"/>
  <c r="F31" i="23"/>
  <c r="CD215" i="24"/>
  <c r="CD216" s="1"/>
  <c r="M31" i="23"/>
  <c r="BY215" i="24"/>
  <c r="BY216" s="1"/>
  <c r="H31" i="23"/>
  <c r="BZ215" i="24"/>
  <c r="BZ216" s="1"/>
  <c r="I31" i="23"/>
  <c r="CF212" i="24"/>
  <c r="O30" i="23" s="1"/>
  <c r="C30"/>
  <c r="N30"/>
  <c r="L29"/>
  <c r="F29"/>
  <c r="CF211" i="24"/>
  <c r="O29" i="23" s="1"/>
  <c r="C29"/>
  <c r="N29"/>
  <c r="H29"/>
  <c r="G29"/>
  <c r="J29"/>
  <c r="D29"/>
  <c r="M29"/>
  <c r="I29"/>
  <c r="K29"/>
  <c r="E29"/>
  <c r="L33" l="1"/>
  <c r="L34"/>
  <c r="K34"/>
  <c r="K33"/>
  <c r="J33"/>
  <c r="J34"/>
  <c r="H34"/>
  <c r="H33"/>
  <c r="M33"/>
  <c r="M34"/>
  <c r="C34"/>
  <c r="CF215" i="24"/>
  <c r="CF216" s="1"/>
  <c r="C33" i="23"/>
  <c r="E33"/>
  <c r="E34"/>
  <c r="I34"/>
  <c r="I33"/>
  <c r="D34"/>
  <c r="D33"/>
  <c r="G34"/>
  <c r="G33"/>
  <c r="N33"/>
  <c r="N34"/>
  <c r="F34"/>
  <c r="F33"/>
  <c r="O34" l="1"/>
  <c r="O33"/>
  <c r="A10" l="1"/>
  <c r="DC216" i="17"/>
  <c r="H10" i="23"/>
  <c r="K10"/>
  <c r="DC218" i="17"/>
  <c r="M10" i="23" s="1"/>
  <c r="G10"/>
  <c r="I10"/>
  <c r="DC217" i="17"/>
  <c r="L10" i="23" s="1"/>
  <c r="C10"/>
  <c r="F10"/>
  <c r="D10" l="1"/>
  <c r="DC213" i="17"/>
  <c r="E10" i="23" s="1"/>
  <c r="N10" l="1"/>
  <c r="O10" s="1"/>
  <c r="E50" i="19"/>
  <c r="H31"/>
  <c r="D40"/>
  <c r="N33"/>
  <c r="M40"/>
  <c r="H41"/>
  <c r="D42"/>
  <c r="M41"/>
  <c r="M42"/>
  <c r="H43"/>
  <c r="E47"/>
  <c r="M43"/>
  <c r="M49"/>
  <c r="C31"/>
  <c r="P39"/>
  <c r="L40"/>
  <c r="G40"/>
  <c r="G41"/>
  <c r="P41"/>
  <c r="L42"/>
  <c r="G42"/>
  <c r="G43"/>
  <c r="P43"/>
  <c r="E49"/>
  <c r="K47"/>
  <c r="E30"/>
  <c r="C39"/>
  <c r="J40"/>
  <c r="F41"/>
  <c r="O40"/>
  <c r="O41"/>
  <c r="J42"/>
  <c r="F43"/>
  <c r="O42"/>
  <c r="O43"/>
  <c r="E48"/>
  <c r="E34"/>
  <c r="N31"/>
  <c r="I40"/>
  <c r="D41"/>
  <c r="N41"/>
  <c r="I41"/>
  <c r="I42"/>
  <c r="D43"/>
  <c r="N43"/>
  <c r="I43"/>
  <c r="P47"/>
  <c r="K52"/>
  <c r="E33"/>
  <c r="H40"/>
  <c r="C40"/>
  <c r="C41"/>
  <c r="L41"/>
  <c r="H42"/>
  <c r="C42"/>
  <c r="C43"/>
  <c r="L43"/>
  <c r="O47"/>
  <c r="F52"/>
  <c r="N32"/>
  <c r="F40"/>
  <c r="P40"/>
  <c r="K40"/>
  <c r="K41"/>
  <c r="F42"/>
  <c r="P42"/>
  <c r="K42"/>
  <c r="K43"/>
  <c r="J47"/>
  <c r="M50"/>
  <c r="M48"/>
  <c r="E32"/>
  <c r="E40"/>
  <c r="N40"/>
  <c r="J41"/>
  <c r="E41"/>
  <c r="E42"/>
  <c r="N42"/>
  <c r="J43"/>
  <c r="E43"/>
  <c r="F47"/>
  <c r="A28"/>
  <c r="A29" s="1"/>
  <c r="A30" s="1"/>
  <c r="A31" s="1"/>
  <c r="A32" s="1"/>
  <c r="A33" s="1"/>
  <c r="A34" s="1"/>
  <c r="A35" s="1"/>
  <c r="A36" s="1"/>
  <c r="A37" s="1"/>
  <c r="A38" s="1"/>
  <c r="A39" s="1"/>
  <c r="A40" s="1"/>
  <c r="G39"/>
  <c r="G44" s="1"/>
  <c r="K39"/>
  <c r="K44" s="1"/>
  <c r="O39"/>
  <c r="O44" s="1"/>
  <c r="E39"/>
  <c r="N39"/>
  <c r="N44" s="1"/>
  <c r="I39"/>
  <c r="I44" s="1"/>
  <c r="D39"/>
  <c r="M39"/>
  <c r="H39"/>
  <c r="H44" s="1"/>
  <c r="L39"/>
  <c r="L44" s="1"/>
  <c r="F39"/>
  <c r="F44" s="1"/>
  <c r="J39"/>
  <c r="AD34"/>
  <c r="D44" l="1"/>
  <c r="J44"/>
  <c r="M44"/>
  <c r="E44"/>
  <c r="N61"/>
  <c r="B52"/>
  <c r="P38"/>
  <c r="G50" s="1"/>
  <c r="C44"/>
  <c r="V52"/>
  <c r="AC49"/>
  <c r="AF47"/>
  <c r="V47"/>
  <c r="AE43"/>
  <c r="AA43"/>
  <c r="W43"/>
  <c r="S43"/>
  <c r="AC42"/>
  <c r="Y42"/>
  <c r="U42"/>
  <c r="AE41"/>
  <c r="AA41"/>
  <c r="W41"/>
  <c r="S41"/>
  <c r="AC40"/>
  <c r="Y40"/>
  <c r="U40"/>
  <c r="AE39"/>
  <c r="AA39"/>
  <c r="W39"/>
  <c r="S39"/>
  <c r="AA52"/>
  <c r="U50"/>
  <c r="U48"/>
  <c r="Z47"/>
  <c r="AF43"/>
  <c r="AB43"/>
  <c r="X43"/>
  <c r="T43"/>
  <c r="AD42"/>
  <c r="Z42"/>
  <c r="V42"/>
  <c r="AF41"/>
  <c r="AB41"/>
  <c r="X41"/>
  <c r="T41"/>
  <c r="AD40"/>
  <c r="Z40"/>
  <c r="V40"/>
  <c r="AF39"/>
  <c r="AB39"/>
  <c r="X39"/>
  <c r="T39"/>
  <c r="AC48"/>
  <c r="AA47"/>
  <c r="AC43"/>
  <c r="Y43"/>
  <c r="U43"/>
  <c r="AE42"/>
  <c r="AA42"/>
  <c r="W42"/>
  <c r="S42"/>
  <c r="AC41"/>
  <c r="Y41"/>
  <c r="U41"/>
  <c r="AE40"/>
  <c r="AA40"/>
  <c r="W40"/>
  <c r="S40"/>
  <c r="AC39"/>
  <c r="Y39"/>
  <c r="U39"/>
  <c r="AC50"/>
  <c r="U49"/>
  <c r="AE47"/>
  <c r="U47"/>
  <c r="AD43"/>
  <c r="Z43"/>
  <c r="V43"/>
  <c r="AF42"/>
  <c r="AB42"/>
  <c r="X42"/>
  <c r="T42"/>
  <c r="AD41"/>
  <c r="Z41"/>
  <c r="V41"/>
  <c r="AF40"/>
  <c r="AB40"/>
  <c r="X40"/>
  <c r="T40"/>
  <c r="AD39"/>
  <c r="Z39"/>
  <c r="V39"/>
  <c r="AD32"/>
  <c r="U34"/>
  <c r="U32"/>
  <c r="X31"/>
  <c r="U30"/>
  <c r="U33"/>
  <c r="AD33"/>
  <c r="S31"/>
  <c r="R52" s="1"/>
  <c r="AD31"/>
  <c r="A41"/>
  <c r="A42"/>
  <c r="A43" s="1"/>
  <c r="A44" s="1"/>
  <c r="A45" s="1"/>
  <c r="A46" s="1"/>
  <c r="A47" s="1"/>
  <c r="A48" s="1"/>
  <c r="A49" s="1"/>
  <c r="A50" s="1"/>
  <c r="A51" s="1"/>
  <c r="A52" s="1"/>
  <c r="A53" s="1"/>
  <c r="U44" l="1"/>
  <c r="V44"/>
  <c r="P44"/>
  <c r="AC44"/>
  <c r="AD44"/>
  <c r="Y44"/>
  <c r="W44"/>
  <c r="AF38"/>
  <c r="AB44"/>
  <c r="S44"/>
  <c r="M77"/>
  <c r="M76"/>
  <c r="M75"/>
  <c r="P74"/>
  <c r="F74"/>
  <c r="M70"/>
  <c r="I70"/>
  <c r="E70"/>
  <c r="O69"/>
  <c r="K69"/>
  <c r="G69"/>
  <c r="C69"/>
  <c r="M68"/>
  <c r="I68"/>
  <c r="E68"/>
  <c r="O67"/>
  <c r="K67"/>
  <c r="G67"/>
  <c r="C67"/>
  <c r="M66"/>
  <c r="I66"/>
  <c r="E66"/>
  <c r="E76"/>
  <c r="E74"/>
  <c r="P70"/>
  <c r="H70"/>
  <c r="N69"/>
  <c r="F69"/>
  <c r="H68"/>
  <c r="N67"/>
  <c r="L66"/>
  <c r="J74"/>
  <c r="N70"/>
  <c r="J70"/>
  <c r="F70"/>
  <c r="P69"/>
  <c r="L69"/>
  <c r="H69"/>
  <c r="D69"/>
  <c r="N68"/>
  <c r="J68"/>
  <c r="F68"/>
  <c r="P67"/>
  <c r="L67"/>
  <c r="H67"/>
  <c r="D67"/>
  <c r="N66"/>
  <c r="J66"/>
  <c r="F66"/>
  <c r="E77"/>
  <c r="E75"/>
  <c r="O74"/>
  <c r="L70"/>
  <c r="D70"/>
  <c r="J69"/>
  <c r="P68"/>
  <c r="L68"/>
  <c r="D68"/>
  <c r="J67"/>
  <c r="F67"/>
  <c r="P66"/>
  <c r="H66"/>
  <c r="D66"/>
  <c r="K74"/>
  <c r="O70"/>
  <c r="K70"/>
  <c r="G70"/>
  <c r="C70"/>
  <c r="M69"/>
  <c r="I69"/>
  <c r="E69"/>
  <c r="O68"/>
  <c r="K68"/>
  <c r="G68"/>
  <c r="C68"/>
  <c r="M67"/>
  <c r="I67"/>
  <c r="E67"/>
  <c r="O66"/>
  <c r="K66"/>
  <c r="G66"/>
  <c r="C66"/>
  <c r="A55"/>
  <c r="A56" s="1"/>
  <c r="A57" s="1"/>
  <c r="A58" s="1"/>
  <c r="A59" s="1"/>
  <c r="A60" s="1"/>
  <c r="A61" s="1"/>
  <c r="A62" s="1"/>
  <c r="A63" s="1"/>
  <c r="A64" s="1"/>
  <c r="A65" s="1"/>
  <c r="A66" s="1"/>
  <c r="A67" s="1"/>
  <c r="N58"/>
  <c r="E59"/>
  <c r="H58"/>
  <c r="C58"/>
  <c r="B79" s="1"/>
  <c r="E57"/>
  <c r="AD61"/>
  <c r="F79"/>
  <c r="E61"/>
  <c r="E60"/>
  <c r="K79"/>
  <c r="N60"/>
  <c r="N59"/>
  <c r="Z44"/>
  <c r="X44"/>
  <c r="AE44"/>
  <c r="AF44" s="1"/>
  <c r="T44"/>
  <c r="AA44"/>
  <c r="G71" l="1"/>
  <c r="A69"/>
  <c r="A70" s="1"/>
  <c r="A71" s="1"/>
  <c r="A72" s="1"/>
  <c r="A73" s="1"/>
  <c r="A74" s="1"/>
  <c r="A75" s="1"/>
  <c r="A76" s="1"/>
  <c r="A77" s="1"/>
  <c r="A78" s="1"/>
  <c r="A79" s="1"/>
  <c r="A80" s="1"/>
  <c r="A68"/>
  <c r="O71"/>
  <c r="D71"/>
  <c r="K71"/>
  <c r="M71"/>
  <c r="I71"/>
  <c r="C71"/>
  <c r="E71"/>
  <c r="H71"/>
  <c r="P65"/>
  <c r="G77" s="1"/>
  <c r="W50"/>
  <c r="AA74"/>
  <c r="AD70"/>
  <c r="Z70"/>
  <c r="V70"/>
  <c r="AF69"/>
  <c r="AB69"/>
  <c r="X69"/>
  <c r="T69"/>
  <c r="AD68"/>
  <c r="Z68"/>
  <c r="V68"/>
  <c r="AF67"/>
  <c r="AB67"/>
  <c r="X67"/>
  <c r="T67"/>
  <c r="AD66"/>
  <c r="Z66"/>
  <c r="V66"/>
  <c r="Z74"/>
  <c r="Y70"/>
  <c r="AE69"/>
  <c r="W69"/>
  <c r="Y68"/>
  <c r="AE67"/>
  <c r="W67"/>
  <c r="U66"/>
  <c r="U77"/>
  <c r="U76"/>
  <c r="U75"/>
  <c r="AE74"/>
  <c r="U74"/>
  <c r="AE70"/>
  <c r="AA70"/>
  <c r="W70"/>
  <c r="S70"/>
  <c r="AC69"/>
  <c r="Y69"/>
  <c r="U69"/>
  <c r="AE68"/>
  <c r="AA68"/>
  <c r="W68"/>
  <c r="S68"/>
  <c r="AC67"/>
  <c r="Y67"/>
  <c r="U67"/>
  <c r="AE66"/>
  <c r="AA66"/>
  <c r="W66"/>
  <c r="S66"/>
  <c r="AC70"/>
  <c r="U70"/>
  <c r="AA69"/>
  <c r="S69"/>
  <c r="AC68"/>
  <c r="U68"/>
  <c r="AA67"/>
  <c r="S67"/>
  <c r="AC66"/>
  <c r="Y66"/>
  <c r="AC77"/>
  <c r="AC76"/>
  <c r="AC75"/>
  <c r="AF74"/>
  <c r="V74"/>
  <c r="AF70"/>
  <c r="AB70"/>
  <c r="X70"/>
  <c r="T70"/>
  <c r="AD69"/>
  <c r="Z69"/>
  <c r="V69"/>
  <c r="AF68"/>
  <c r="AB68"/>
  <c r="X68"/>
  <c r="T68"/>
  <c r="AD67"/>
  <c r="Z67"/>
  <c r="V67"/>
  <c r="AF66"/>
  <c r="AB66"/>
  <c r="X66"/>
  <c r="T66"/>
  <c r="N88"/>
  <c r="U59"/>
  <c r="AD59"/>
  <c r="S58"/>
  <c r="R79" s="1"/>
  <c r="AA79"/>
  <c r="U57"/>
  <c r="V79"/>
  <c r="U60"/>
  <c r="AD60"/>
  <c r="X58"/>
  <c r="U61"/>
  <c r="AD58"/>
  <c r="P71"/>
  <c r="N71"/>
  <c r="J71"/>
  <c r="F71"/>
  <c r="L71"/>
  <c r="AC71" l="1"/>
  <c r="Y71"/>
  <c r="AF65"/>
  <c r="S71"/>
  <c r="U71"/>
  <c r="AE71"/>
  <c r="AF71" s="1"/>
  <c r="AD71"/>
  <c r="T71"/>
  <c r="AA71"/>
  <c r="Z71"/>
  <c r="E104"/>
  <c r="E103"/>
  <c r="E102"/>
  <c r="O101"/>
  <c r="E101"/>
  <c r="P97"/>
  <c r="L97"/>
  <c r="H97"/>
  <c r="D97"/>
  <c r="N96"/>
  <c r="J96"/>
  <c r="F96"/>
  <c r="P95"/>
  <c r="L95"/>
  <c r="H95"/>
  <c r="D95"/>
  <c r="N94"/>
  <c r="J94"/>
  <c r="F94"/>
  <c r="P93"/>
  <c r="L93"/>
  <c r="H93"/>
  <c r="D93"/>
  <c r="K97"/>
  <c r="M96"/>
  <c r="O95"/>
  <c r="G95"/>
  <c r="I94"/>
  <c r="O93"/>
  <c r="G93"/>
  <c r="M104"/>
  <c r="M103"/>
  <c r="M102"/>
  <c r="P101"/>
  <c r="F101"/>
  <c r="M97"/>
  <c r="I97"/>
  <c r="E97"/>
  <c r="O96"/>
  <c r="K96"/>
  <c r="G96"/>
  <c r="C96"/>
  <c r="M95"/>
  <c r="I95"/>
  <c r="E95"/>
  <c r="O94"/>
  <c r="K94"/>
  <c r="G94"/>
  <c r="C94"/>
  <c r="M93"/>
  <c r="I93"/>
  <c r="E93"/>
  <c r="K101"/>
  <c r="O97"/>
  <c r="G97"/>
  <c r="C97"/>
  <c r="I96"/>
  <c r="E96"/>
  <c r="K95"/>
  <c r="C95"/>
  <c r="M94"/>
  <c r="E94"/>
  <c r="E98" s="1"/>
  <c r="K93"/>
  <c r="K98" s="1"/>
  <c r="C93"/>
  <c r="C98" s="1"/>
  <c r="J101"/>
  <c r="N97"/>
  <c r="J97"/>
  <c r="F97"/>
  <c r="P96"/>
  <c r="L96"/>
  <c r="H96"/>
  <c r="D96"/>
  <c r="N95"/>
  <c r="J95"/>
  <c r="F95"/>
  <c r="P94"/>
  <c r="L94"/>
  <c r="H94"/>
  <c r="D94"/>
  <c r="N93"/>
  <c r="J93"/>
  <c r="F93"/>
  <c r="A82"/>
  <c r="N85"/>
  <c r="K106"/>
  <c r="N87"/>
  <c r="N86"/>
  <c r="E86"/>
  <c r="H85"/>
  <c r="C85"/>
  <c r="B106" s="1"/>
  <c r="A83"/>
  <c r="A84" s="1"/>
  <c r="A85" s="1"/>
  <c r="A86" s="1"/>
  <c r="A87" s="1"/>
  <c r="A88" s="1"/>
  <c r="A89" s="1"/>
  <c r="A90" s="1"/>
  <c r="A91" s="1"/>
  <c r="A92" s="1"/>
  <c r="A93" s="1"/>
  <c r="A94" s="1"/>
  <c r="E84"/>
  <c r="AD88"/>
  <c r="F106"/>
  <c r="E88"/>
  <c r="E87"/>
  <c r="X71"/>
  <c r="W71"/>
  <c r="V71"/>
  <c r="AB71"/>
  <c r="M98" l="1"/>
  <c r="A96"/>
  <c r="A97" s="1"/>
  <c r="A98" s="1"/>
  <c r="A99" s="1"/>
  <c r="A100" s="1"/>
  <c r="A101" s="1"/>
  <c r="A102" s="1"/>
  <c r="A103" s="1"/>
  <c r="A104" s="1"/>
  <c r="A105" s="1"/>
  <c r="A106" s="1"/>
  <c r="A107" s="1"/>
  <c r="A95"/>
  <c r="F98"/>
  <c r="I98"/>
  <c r="L98"/>
  <c r="O98"/>
  <c r="G104" s="1"/>
  <c r="H98"/>
  <c r="W77"/>
  <c r="N98"/>
  <c r="G98"/>
  <c r="D98"/>
  <c r="Z101"/>
  <c r="AC97"/>
  <c r="Y97"/>
  <c r="U97"/>
  <c r="AE96"/>
  <c r="AA96"/>
  <c r="W96"/>
  <c r="S96"/>
  <c r="AC95"/>
  <c r="Y95"/>
  <c r="U95"/>
  <c r="AE94"/>
  <c r="AA94"/>
  <c r="W94"/>
  <c r="S94"/>
  <c r="AC93"/>
  <c r="Y93"/>
  <c r="U93"/>
  <c r="AC103"/>
  <c r="V101"/>
  <c r="AB97"/>
  <c r="T97"/>
  <c r="AD96"/>
  <c r="V96"/>
  <c r="AF95"/>
  <c r="X95"/>
  <c r="Z94"/>
  <c r="AF93"/>
  <c r="X93"/>
  <c r="AA101"/>
  <c r="AD97"/>
  <c r="Z97"/>
  <c r="V97"/>
  <c r="AF96"/>
  <c r="AB96"/>
  <c r="X96"/>
  <c r="T96"/>
  <c r="AD95"/>
  <c r="Z95"/>
  <c r="V95"/>
  <c r="AF94"/>
  <c r="AB94"/>
  <c r="X94"/>
  <c r="T94"/>
  <c r="AD93"/>
  <c r="Z93"/>
  <c r="V93"/>
  <c r="AC104"/>
  <c r="AC102"/>
  <c r="AF101"/>
  <c r="AF97"/>
  <c r="X97"/>
  <c r="Z96"/>
  <c r="AB95"/>
  <c r="T95"/>
  <c r="AD94"/>
  <c r="V94"/>
  <c r="AB93"/>
  <c r="T93"/>
  <c r="U104"/>
  <c r="U103"/>
  <c r="U102"/>
  <c r="AE101"/>
  <c r="U101"/>
  <c r="AE97"/>
  <c r="AA97"/>
  <c r="W97"/>
  <c r="S97"/>
  <c r="AC96"/>
  <c r="Y96"/>
  <c r="U96"/>
  <c r="AE95"/>
  <c r="AA95"/>
  <c r="W95"/>
  <c r="S95"/>
  <c r="AC94"/>
  <c r="Y94"/>
  <c r="U94"/>
  <c r="AE93"/>
  <c r="AA93"/>
  <c r="W93"/>
  <c r="S93"/>
  <c r="N115"/>
  <c r="U86"/>
  <c r="AD86"/>
  <c r="S85"/>
  <c r="R106" s="1"/>
  <c r="X85"/>
  <c r="U88"/>
  <c r="U84"/>
  <c r="V106"/>
  <c r="U87"/>
  <c r="AD87"/>
  <c r="AA106"/>
  <c r="AD85"/>
  <c r="J98"/>
  <c r="P92"/>
  <c r="AA98" l="1"/>
  <c r="Z98"/>
  <c r="U98"/>
  <c r="P98"/>
  <c r="K128"/>
  <c r="O124"/>
  <c r="K124"/>
  <c r="G124"/>
  <c r="C124"/>
  <c r="M123"/>
  <c r="I123"/>
  <c r="E123"/>
  <c r="O122"/>
  <c r="K122"/>
  <c r="G122"/>
  <c r="C122"/>
  <c r="M121"/>
  <c r="I121"/>
  <c r="E121"/>
  <c r="O120"/>
  <c r="K120"/>
  <c r="G120"/>
  <c r="C120"/>
  <c r="J128"/>
  <c r="J124"/>
  <c r="F124"/>
  <c r="L123"/>
  <c r="N122"/>
  <c r="F122"/>
  <c r="P121"/>
  <c r="H121"/>
  <c r="N120"/>
  <c r="F120"/>
  <c r="E131"/>
  <c r="E130"/>
  <c r="E129"/>
  <c r="O128"/>
  <c r="E128"/>
  <c r="P124"/>
  <c r="L124"/>
  <c r="H124"/>
  <c r="D124"/>
  <c r="N123"/>
  <c r="J123"/>
  <c r="F123"/>
  <c r="P122"/>
  <c r="L122"/>
  <c r="H122"/>
  <c r="D122"/>
  <c r="N121"/>
  <c r="J121"/>
  <c r="F121"/>
  <c r="P120"/>
  <c r="L120"/>
  <c r="H120"/>
  <c r="D120"/>
  <c r="N124"/>
  <c r="P123"/>
  <c r="H123"/>
  <c r="D123"/>
  <c r="J122"/>
  <c r="L121"/>
  <c r="D121"/>
  <c r="J120"/>
  <c r="M131"/>
  <c r="M130"/>
  <c r="M129"/>
  <c r="P128"/>
  <c r="F128"/>
  <c r="M124"/>
  <c r="I124"/>
  <c r="E124"/>
  <c r="O123"/>
  <c r="K123"/>
  <c r="G123"/>
  <c r="C123"/>
  <c r="M122"/>
  <c r="I122"/>
  <c r="E122"/>
  <c r="O121"/>
  <c r="K121"/>
  <c r="G121"/>
  <c r="C121"/>
  <c r="M120"/>
  <c r="I120"/>
  <c r="E120"/>
  <c r="N112"/>
  <c r="A109"/>
  <c r="F133"/>
  <c r="E115"/>
  <c r="E114"/>
  <c r="K133"/>
  <c r="N114"/>
  <c r="N113"/>
  <c r="E113"/>
  <c r="H112"/>
  <c r="C112"/>
  <c r="B133" s="1"/>
  <c r="A110"/>
  <c r="A111" s="1"/>
  <c r="A112" s="1"/>
  <c r="A113" s="1"/>
  <c r="A114" s="1"/>
  <c r="A115" s="1"/>
  <c r="A116" s="1"/>
  <c r="A117" s="1"/>
  <c r="A118" s="1"/>
  <c r="A119" s="1"/>
  <c r="A120" s="1"/>
  <c r="A121" s="1"/>
  <c r="E111"/>
  <c r="AD115"/>
  <c r="W98"/>
  <c r="V98"/>
  <c r="AB98"/>
  <c r="S98"/>
  <c r="AF92"/>
  <c r="X98"/>
  <c r="AC98"/>
  <c r="AE98"/>
  <c r="AD98"/>
  <c r="T98"/>
  <c r="Y98"/>
  <c r="A122" l="1"/>
  <c r="A123"/>
  <c r="A124" s="1"/>
  <c r="A125" s="1"/>
  <c r="A126" s="1"/>
  <c r="A127" s="1"/>
  <c r="A128" s="1"/>
  <c r="A129" s="1"/>
  <c r="A130" s="1"/>
  <c r="A131" s="1"/>
  <c r="A132" s="1"/>
  <c r="A133" s="1"/>
  <c r="A134" s="1"/>
  <c r="W104"/>
  <c r="M125"/>
  <c r="I125"/>
  <c r="E125"/>
  <c r="D125"/>
  <c r="N125"/>
  <c r="K125"/>
  <c r="AF98"/>
  <c r="P119"/>
  <c r="F125"/>
  <c r="G125"/>
  <c r="AC131"/>
  <c r="AC130"/>
  <c r="AC129"/>
  <c r="AF128"/>
  <c r="V128"/>
  <c r="AF124"/>
  <c r="AB124"/>
  <c r="X124"/>
  <c r="T124"/>
  <c r="AD123"/>
  <c r="Z123"/>
  <c r="V123"/>
  <c r="AF122"/>
  <c r="AB122"/>
  <c r="X122"/>
  <c r="T122"/>
  <c r="AD121"/>
  <c r="Z121"/>
  <c r="V121"/>
  <c r="AF120"/>
  <c r="AB120"/>
  <c r="X120"/>
  <c r="T120"/>
  <c r="U130"/>
  <c r="U129"/>
  <c r="U128"/>
  <c r="AA124"/>
  <c r="S124"/>
  <c r="AC123"/>
  <c r="U123"/>
  <c r="AE122"/>
  <c r="W122"/>
  <c r="Y121"/>
  <c r="AE120"/>
  <c r="W120"/>
  <c r="Z128"/>
  <c r="AC124"/>
  <c r="Y124"/>
  <c r="U124"/>
  <c r="AE123"/>
  <c r="AA123"/>
  <c r="W123"/>
  <c r="S123"/>
  <c r="AC122"/>
  <c r="Y122"/>
  <c r="U122"/>
  <c r="AE121"/>
  <c r="AA121"/>
  <c r="W121"/>
  <c r="S121"/>
  <c r="AC120"/>
  <c r="Y120"/>
  <c r="U120"/>
  <c r="U131"/>
  <c r="AE128"/>
  <c r="AE124"/>
  <c r="W124"/>
  <c r="Y123"/>
  <c r="AA122"/>
  <c r="S122"/>
  <c r="AC121"/>
  <c r="U121"/>
  <c r="AA120"/>
  <c r="S120"/>
  <c r="AA128"/>
  <c r="AD124"/>
  <c r="Z124"/>
  <c r="V124"/>
  <c r="AF123"/>
  <c r="AB123"/>
  <c r="X123"/>
  <c r="T123"/>
  <c r="AD122"/>
  <c r="Z122"/>
  <c r="V122"/>
  <c r="AF121"/>
  <c r="AB121"/>
  <c r="X121"/>
  <c r="T121"/>
  <c r="AD120"/>
  <c r="Z120"/>
  <c r="V120"/>
  <c r="N142"/>
  <c r="U113"/>
  <c r="AD113"/>
  <c r="S112"/>
  <c r="R133" s="1"/>
  <c r="AA133"/>
  <c r="AD112"/>
  <c r="V133"/>
  <c r="U114"/>
  <c r="AD114"/>
  <c r="X112"/>
  <c r="U115"/>
  <c r="U111"/>
  <c r="J125"/>
  <c r="L125"/>
  <c r="C125"/>
  <c r="H125"/>
  <c r="O125"/>
  <c r="P125" s="1"/>
  <c r="AD125" l="1"/>
  <c r="S125"/>
  <c r="V125"/>
  <c r="AA125"/>
  <c r="Z125"/>
  <c r="U125"/>
  <c r="G131"/>
  <c r="J155"/>
  <c r="N151"/>
  <c r="J151"/>
  <c r="F151"/>
  <c r="P150"/>
  <c r="L150"/>
  <c r="H150"/>
  <c r="D150"/>
  <c r="N149"/>
  <c r="J149"/>
  <c r="F149"/>
  <c r="P148"/>
  <c r="L148"/>
  <c r="H148"/>
  <c r="D148"/>
  <c r="N147"/>
  <c r="J147"/>
  <c r="F147"/>
  <c r="M157"/>
  <c r="P155"/>
  <c r="I151"/>
  <c r="O150"/>
  <c r="G150"/>
  <c r="M149"/>
  <c r="E149"/>
  <c r="K148"/>
  <c r="C148"/>
  <c r="I147"/>
  <c r="K155"/>
  <c r="O151"/>
  <c r="K151"/>
  <c r="G151"/>
  <c r="C151"/>
  <c r="M150"/>
  <c r="I150"/>
  <c r="E150"/>
  <c r="O149"/>
  <c r="K149"/>
  <c r="G149"/>
  <c r="C149"/>
  <c r="M148"/>
  <c r="I148"/>
  <c r="E148"/>
  <c r="O147"/>
  <c r="K147"/>
  <c r="G147"/>
  <c r="C147"/>
  <c r="M158"/>
  <c r="M156"/>
  <c r="F155"/>
  <c r="M151"/>
  <c r="E151"/>
  <c r="K150"/>
  <c r="C150"/>
  <c r="I149"/>
  <c r="O148"/>
  <c r="G148"/>
  <c r="M147"/>
  <c r="E147"/>
  <c r="E158"/>
  <c r="E157"/>
  <c r="E156"/>
  <c r="O155"/>
  <c r="E155"/>
  <c r="P151"/>
  <c r="L151"/>
  <c r="H151"/>
  <c r="D151"/>
  <c r="N150"/>
  <c r="J150"/>
  <c r="F150"/>
  <c r="P149"/>
  <c r="L149"/>
  <c r="H149"/>
  <c r="D149"/>
  <c r="N148"/>
  <c r="J148"/>
  <c r="F148"/>
  <c r="P147"/>
  <c r="L147"/>
  <c r="H147"/>
  <c r="D147"/>
  <c r="A136"/>
  <c r="A137" s="1"/>
  <c r="A138" s="1"/>
  <c r="A139" s="1"/>
  <c r="A140" s="1"/>
  <c r="A141" s="1"/>
  <c r="A142" s="1"/>
  <c r="A143" s="1"/>
  <c r="A144" s="1"/>
  <c r="A145" s="1"/>
  <c r="A146" s="1"/>
  <c r="A147" s="1"/>
  <c r="A148" s="1"/>
  <c r="N139"/>
  <c r="E138"/>
  <c r="AD142"/>
  <c r="F160"/>
  <c r="E142"/>
  <c r="E141"/>
  <c r="K160"/>
  <c r="N141"/>
  <c r="N140"/>
  <c r="E140"/>
  <c r="H139"/>
  <c r="C139"/>
  <c r="B160" s="1"/>
  <c r="AB125"/>
  <c r="AE125"/>
  <c r="AF119"/>
  <c r="X125"/>
  <c r="AC125"/>
  <c r="W125"/>
  <c r="T125"/>
  <c r="Y125"/>
  <c r="W131" l="1"/>
  <c r="A150"/>
  <c r="A151" s="1"/>
  <c r="A152" s="1"/>
  <c r="A153" s="1"/>
  <c r="A154" s="1"/>
  <c r="A155" s="1"/>
  <c r="A156" s="1"/>
  <c r="A157" s="1"/>
  <c r="A158" s="1"/>
  <c r="A159" s="1"/>
  <c r="A160" s="1"/>
  <c r="A161" s="1"/>
  <c r="A149"/>
  <c r="H152"/>
  <c r="D152"/>
  <c r="M152"/>
  <c r="E152"/>
  <c r="L152"/>
  <c r="K152"/>
  <c r="N152"/>
  <c r="AF125"/>
  <c r="U158"/>
  <c r="U157"/>
  <c r="U156"/>
  <c r="AE155"/>
  <c r="U155"/>
  <c r="AE151"/>
  <c r="AA151"/>
  <c r="W151"/>
  <c r="S151"/>
  <c r="AC150"/>
  <c r="Y150"/>
  <c r="U150"/>
  <c r="AE149"/>
  <c r="AA149"/>
  <c r="W149"/>
  <c r="S149"/>
  <c r="AC148"/>
  <c r="Y148"/>
  <c r="U148"/>
  <c r="AE147"/>
  <c r="AA147"/>
  <c r="W147"/>
  <c r="S147"/>
  <c r="AD151"/>
  <c r="AF150"/>
  <c r="X150"/>
  <c r="AD149"/>
  <c r="V149"/>
  <c r="AB148"/>
  <c r="T148"/>
  <c r="Z147"/>
  <c r="AC158"/>
  <c r="AC157"/>
  <c r="AC156"/>
  <c r="AF155"/>
  <c r="V155"/>
  <c r="AF151"/>
  <c r="AB151"/>
  <c r="X151"/>
  <c r="T151"/>
  <c r="AD150"/>
  <c r="Z150"/>
  <c r="V150"/>
  <c r="AF149"/>
  <c r="AB149"/>
  <c r="X149"/>
  <c r="T149"/>
  <c r="AD148"/>
  <c r="Z148"/>
  <c r="V148"/>
  <c r="AF147"/>
  <c r="AB147"/>
  <c r="X147"/>
  <c r="T147"/>
  <c r="AA155"/>
  <c r="Z151"/>
  <c r="V151"/>
  <c r="AB150"/>
  <c r="T150"/>
  <c r="Z149"/>
  <c r="AF148"/>
  <c r="X148"/>
  <c r="AD147"/>
  <c r="V147"/>
  <c r="Z155"/>
  <c r="AC151"/>
  <c r="Y151"/>
  <c r="U151"/>
  <c r="AE150"/>
  <c r="AA150"/>
  <c r="W150"/>
  <c r="S150"/>
  <c r="AC149"/>
  <c r="Y149"/>
  <c r="U149"/>
  <c r="AE148"/>
  <c r="AA148"/>
  <c r="W148"/>
  <c r="S148"/>
  <c r="AC147"/>
  <c r="Y147"/>
  <c r="U147"/>
  <c r="N169"/>
  <c r="U140"/>
  <c r="AD140"/>
  <c r="S139"/>
  <c r="R160" s="1"/>
  <c r="X139"/>
  <c r="U142"/>
  <c r="V160"/>
  <c r="U141"/>
  <c r="AD141"/>
  <c r="AA160"/>
  <c r="U138"/>
  <c r="AD139"/>
  <c r="G152"/>
  <c r="J152"/>
  <c r="C152"/>
  <c r="F152"/>
  <c r="P146"/>
  <c r="O152"/>
  <c r="I152"/>
  <c r="AD152" l="1"/>
  <c r="T152"/>
  <c r="P152"/>
  <c r="AC152"/>
  <c r="V152"/>
  <c r="Y152"/>
  <c r="U152"/>
  <c r="AB152"/>
  <c r="AF146"/>
  <c r="AE152"/>
  <c r="G158"/>
  <c r="AA152"/>
  <c r="M185"/>
  <c r="M184"/>
  <c r="M183"/>
  <c r="P182"/>
  <c r="F182"/>
  <c r="M178"/>
  <c r="I178"/>
  <c r="E178"/>
  <c r="O177"/>
  <c r="K177"/>
  <c r="G177"/>
  <c r="C177"/>
  <c r="M176"/>
  <c r="I176"/>
  <c r="E176"/>
  <c r="O175"/>
  <c r="K175"/>
  <c r="G175"/>
  <c r="C175"/>
  <c r="M174"/>
  <c r="I174"/>
  <c r="E174"/>
  <c r="E184"/>
  <c r="E182"/>
  <c r="P178"/>
  <c r="H178"/>
  <c r="N177"/>
  <c r="L176"/>
  <c r="H176"/>
  <c r="N175"/>
  <c r="F175"/>
  <c r="L174"/>
  <c r="J182"/>
  <c r="N178"/>
  <c r="J178"/>
  <c r="F178"/>
  <c r="P177"/>
  <c r="L177"/>
  <c r="H177"/>
  <c r="D177"/>
  <c r="N176"/>
  <c r="J176"/>
  <c r="F176"/>
  <c r="P175"/>
  <c r="L175"/>
  <c r="H175"/>
  <c r="D175"/>
  <c r="N174"/>
  <c r="J174"/>
  <c r="F174"/>
  <c r="E185"/>
  <c r="E183"/>
  <c r="O182"/>
  <c r="L178"/>
  <c r="D178"/>
  <c r="J177"/>
  <c r="F177"/>
  <c r="P176"/>
  <c r="D176"/>
  <c r="J175"/>
  <c r="P174"/>
  <c r="H174"/>
  <c r="D174"/>
  <c r="K182"/>
  <c r="O178"/>
  <c r="K178"/>
  <c r="G178"/>
  <c r="C178"/>
  <c r="M177"/>
  <c r="I177"/>
  <c r="E177"/>
  <c r="O176"/>
  <c r="K176"/>
  <c r="G176"/>
  <c r="C176"/>
  <c r="M175"/>
  <c r="I175"/>
  <c r="E175"/>
  <c r="O174"/>
  <c r="K174"/>
  <c r="G174"/>
  <c r="G179" s="1"/>
  <c r="C174"/>
  <c r="A163"/>
  <c r="A164" s="1"/>
  <c r="A165" s="1"/>
  <c r="A166" s="1"/>
  <c r="A167" s="1"/>
  <c r="A168" s="1"/>
  <c r="A169" s="1"/>
  <c r="A170" s="1"/>
  <c r="A171" s="1"/>
  <c r="A172" s="1"/>
  <c r="A173" s="1"/>
  <c r="A174" s="1"/>
  <c r="A175" s="1"/>
  <c r="N166"/>
  <c r="E167"/>
  <c r="H166"/>
  <c r="C166"/>
  <c r="B187" s="1"/>
  <c r="E165"/>
  <c r="AD169"/>
  <c r="F187"/>
  <c r="E169"/>
  <c r="E168"/>
  <c r="K187"/>
  <c r="N168"/>
  <c r="N167"/>
  <c r="X152"/>
  <c r="W152"/>
  <c r="Z152"/>
  <c r="S152"/>
  <c r="W158" l="1"/>
  <c r="A177"/>
  <c r="A178" s="1"/>
  <c r="A179" s="1"/>
  <c r="A180" s="1"/>
  <c r="A181" s="1"/>
  <c r="A182" s="1"/>
  <c r="A183" s="1"/>
  <c r="A184" s="1"/>
  <c r="A185" s="1"/>
  <c r="A186" s="1"/>
  <c r="A187" s="1"/>
  <c r="A188" s="1"/>
  <c r="A176"/>
  <c r="C179"/>
  <c r="E179"/>
  <c r="H179"/>
  <c r="O179"/>
  <c r="D179"/>
  <c r="K179"/>
  <c r="M179"/>
  <c r="AF152"/>
  <c r="J179"/>
  <c r="F179"/>
  <c r="L179"/>
  <c r="G185"/>
  <c r="P173"/>
  <c r="AA182"/>
  <c r="AD178"/>
  <c r="Z178"/>
  <c r="V178"/>
  <c r="AF177"/>
  <c r="AB177"/>
  <c r="X177"/>
  <c r="T177"/>
  <c r="AD176"/>
  <c r="Z176"/>
  <c r="V176"/>
  <c r="AF175"/>
  <c r="AB175"/>
  <c r="X175"/>
  <c r="T175"/>
  <c r="AD174"/>
  <c r="Z174"/>
  <c r="V174"/>
  <c r="Z182"/>
  <c r="Y178"/>
  <c r="AE177"/>
  <c r="W177"/>
  <c r="AC176"/>
  <c r="U176"/>
  <c r="AE175"/>
  <c r="W175"/>
  <c r="AC174"/>
  <c r="U174"/>
  <c r="U185"/>
  <c r="U184"/>
  <c r="U183"/>
  <c r="AE182"/>
  <c r="U182"/>
  <c r="AE178"/>
  <c r="AA178"/>
  <c r="W178"/>
  <c r="S178"/>
  <c r="AC177"/>
  <c r="Y177"/>
  <c r="U177"/>
  <c r="AE176"/>
  <c r="AA176"/>
  <c r="W176"/>
  <c r="S176"/>
  <c r="AC175"/>
  <c r="Y175"/>
  <c r="U175"/>
  <c r="AE174"/>
  <c r="AA174"/>
  <c r="W174"/>
  <c r="S174"/>
  <c r="AC178"/>
  <c r="U178"/>
  <c r="AA177"/>
  <c r="S177"/>
  <c r="Y176"/>
  <c r="AA175"/>
  <c r="S175"/>
  <c r="Y174"/>
  <c r="AC185"/>
  <c r="AC184"/>
  <c r="AC183"/>
  <c r="AF182"/>
  <c r="V182"/>
  <c r="AF178"/>
  <c r="AB178"/>
  <c r="X178"/>
  <c r="T178"/>
  <c r="AD177"/>
  <c r="Z177"/>
  <c r="V177"/>
  <c r="AF176"/>
  <c r="AB176"/>
  <c r="X176"/>
  <c r="T176"/>
  <c r="AD175"/>
  <c r="Z175"/>
  <c r="V175"/>
  <c r="AF174"/>
  <c r="AB174"/>
  <c r="X174"/>
  <c r="T174"/>
  <c r="N196"/>
  <c r="U167"/>
  <c r="AD167"/>
  <c r="S166"/>
  <c r="R187" s="1"/>
  <c r="AA187"/>
  <c r="V187"/>
  <c r="U168"/>
  <c r="AD168"/>
  <c r="X166"/>
  <c r="U169"/>
  <c r="AD166"/>
  <c r="U165"/>
  <c r="I179"/>
  <c r="N179"/>
  <c r="P179" l="1"/>
  <c r="Y179"/>
  <c r="W179"/>
  <c r="AC179"/>
  <c r="AD179"/>
  <c r="T179"/>
  <c r="S179"/>
  <c r="U179"/>
  <c r="Z179"/>
  <c r="M212"/>
  <c r="M211"/>
  <c r="M210"/>
  <c r="P209"/>
  <c r="F209"/>
  <c r="M205"/>
  <c r="I205"/>
  <c r="E205"/>
  <c r="O204"/>
  <c r="K204"/>
  <c r="G204"/>
  <c r="C204"/>
  <c r="M203"/>
  <c r="I203"/>
  <c r="E203"/>
  <c r="E211"/>
  <c r="E209"/>
  <c r="L205"/>
  <c r="G205"/>
  <c r="P204"/>
  <c r="J204"/>
  <c r="E204"/>
  <c r="O203"/>
  <c r="J203"/>
  <c r="D203"/>
  <c r="N202"/>
  <c r="J202"/>
  <c r="F202"/>
  <c r="P201"/>
  <c r="L201"/>
  <c r="H201"/>
  <c r="D201"/>
  <c r="K205"/>
  <c r="N204"/>
  <c r="D204"/>
  <c r="N203"/>
  <c r="C203"/>
  <c r="I202"/>
  <c r="O201"/>
  <c r="G201"/>
  <c r="E210"/>
  <c r="J209"/>
  <c r="N205"/>
  <c r="H205"/>
  <c r="C205"/>
  <c r="L204"/>
  <c r="F204"/>
  <c r="P203"/>
  <c r="K203"/>
  <c r="F203"/>
  <c r="O202"/>
  <c r="K202"/>
  <c r="G202"/>
  <c r="C202"/>
  <c r="M201"/>
  <c r="I201"/>
  <c r="E201"/>
  <c r="E212"/>
  <c r="O209"/>
  <c r="P205"/>
  <c r="F205"/>
  <c r="I204"/>
  <c r="H203"/>
  <c r="M202"/>
  <c r="E202"/>
  <c r="K201"/>
  <c r="C201"/>
  <c r="K209"/>
  <c r="O205"/>
  <c r="J205"/>
  <c r="D205"/>
  <c r="M204"/>
  <c r="H204"/>
  <c r="L203"/>
  <c r="G203"/>
  <c r="P202"/>
  <c r="L202"/>
  <c r="H202"/>
  <c r="D202"/>
  <c r="N201"/>
  <c r="J201"/>
  <c r="F201"/>
  <c r="A190"/>
  <c r="N193"/>
  <c r="K214"/>
  <c r="N195"/>
  <c r="N194"/>
  <c r="E194"/>
  <c r="H193"/>
  <c r="C193"/>
  <c r="B214" s="1"/>
  <c r="A191"/>
  <c r="E192"/>
  <c r="A192"/>
  <c r="A193" s="1"/>
  <c r="A194" s="1"/>
  <c r="A195" s="1"/>
  <c r="A196" s="1"/>
  <c r="A197" s="1"/>
  <c r="A198" s="1"/>
  <c r="A199" s="1"/>
  <c r="A200" s="1"/>
  <c r="A201" s="1"/>
  <c r="A202" s="1"/>
  <c r="AD196"/>
  <c r="F214"/>
  <c r="E196"/>
  <c r="E195"/>
  <c r="AE179"/>
  <c r="V179"/>
  <c r="AB179"/>
  <c r="AA179"/>
  <c r="AF173"/>
  <c r="X179"/>
  <c r="A203" l="1"/>
  <c r="A204"/>
  <c r="A205" s="1"/>
  <c r="A206" s="1"/>
  <c r="A207" s="1"/>
  <c r="A208" s="1"/>
  <c r="A209" s="1"/>
  <c r="A210" s="1"/>
  <c r="A211" s="1"/>
  <c r="A212" s="1"/>
  <c r="A213" s="1"/>
  <c r="A214" s="1"/>
  <c r="A215" s="1"/>
  <c r="K206"/>
  <c r="C206"/>
  <c r="I206"/>
  <c r="L206"/>
  <c r="E206"/>
  <c r="H206"/>
  <c r="F206"/>
  <c r="O206"/>
  <c r="D206"/>
  <c r="J206"/>
  <c r="AA209"/>
  <c r="AD205"/>
  <c r="Z205"/>
  <c r="V205"/>
  <c r="AF204"/>
  <c r="AB204"/>
  <c r="X204"/>
  <c r="T204"/>
  <c r="AD203"/>
  <c r="Z203"/>
  <c r="V203"/>
  <c r="U212"/>
  <c r="AF209"/>
  <c r="U209"/>
  <c r="AB205"/>
  <c r="W205"/>
  <c r="AA204"/>
  <c r="V204"/>
  <c r="AE203"/>
  <c r="Y203"/>
  <c r="T203"/>
  <c r="AE202"/>
  <c r="AA202"/>
  <c r="W202"/>
  <c r="S202"/>
  <c r="AC201"/>
  <c r="Y201"/>
  <c r="U201"/>
  <c r="AC210"/>
  <c r="AA205"/>
  <c r="Z204"/>
  <c r="X203"/>
  <c r="Z202"/>
  <c r="AF201"/>
  <c r="X201"/>
  <c r="AC212"/>
  <c r="U211"/>
  <c r="V209"/>
  <c r="AC205"/>
  <c r="X205"/>
  <c r="S205"/>
  <c r="AC204"/>
  <c r="W204"/>
  <c r="AF203"/>
  <c r="AA203"/>
  <c r="U203"/>
  <c r="AF202"/>
  <c r="AB202"/>
  <c r="X202"/>
  <c r="T202"/>
  <c r="AD201"/>
  <c r="Z201"/>
  <c r="V201"/>
  <c r="AE209"/>
  <c r="AF205"/>
  <c r="U205"/>
  <c r="AE204"/>
  <c r="U204"/>
  <c r="AC203"/>
  <c r="S203"/>
  <c r="AD202"/>
  <c r="V202"/>
  <c r="AB201"/>
  <c r="T201"/>
  <c r="AC211"/>
  <c r="U210"/>
  <c r="Z209"/>
  <c r="AE205"/>
  <c r="Y205"/>
  <c r="T205"/>
  <c r="AD204"/>
  <c r="Y204"/>
  <c r="S204"/>
  <c r="AB203"/>
  <c r="W203"/>
  <c r="AC202"/>
  <c r="Y202"/>
  <c r="U202"/>
  <c r="AE201"/>
  <c r="AA201"/>
  <c r="W201"/>
  <c r="S201"/>
  <c r="N223"/>
  <c r="U194"/>
  <c r="AD194"/>
  <c r="S193"/>
  <c r="R214" s="1"/>
  <c r="X193"/>
  <c r="U196"/>
  <c r="V214"/>
  <c r="U195"/>
  <c r="AD195"/>
  <c r="AA214"/>
  <c r="AD193"/>
  <c r="U192"/>
  <c r="W185"/>
  <c r="AF179"/>
  <c r="M206"/>
  <c r="G206"/>
  <c r="N206"/>
  <c r="P200"/>
  <c r="S206" l="1"/>
  <c r="AE206"/>
  <c r="AA206"/>
  <c r="G212"/>
  <c r="W212"/>
  <c r="AD206"/>
  <c r="Y206"/>
  <c r="X206"/>
  <c r="P206"/>
  <c r="AF206"/>
  <c r="Z206"/>
  <c r="U206"/>
  <c r="T206"/>
  <c r="V206"/>
  <c r="E239"/>
  <c r="E238"/>
  <c r="E237"/>
  <c r="O236"/>
  <c r="E236"/>
  <c r="P232"/>
  <c r="L232"/>
  <c r="H232"/>
  <c r="D232"/>
  <c r="N231"/>
  <c r="J231"/>
  <c r="F231"/>
  <c r="P230"/>
  <c r="L230"/>
  <c r="H230"/>
  <c r="D230"/>
  <c r="N229"/>
  <c r="J229"/>
  <c r="F229"/>
  <c r="P228"/>
  <c r="L228"/>
  <c r="H228"/>
  <c r="D228"/>
  <c r="J236"/>
  <c r="N232"/>
  <c r="J232"/>
  <c r="F232"/>
  <c r="P231"/>
  <c r="L231"/>
  <c r="H231"/>
  <c r="D231"/>
  <c r="M239"/>
  <c r="M237"/>
  <c r="P236"/>
  <c r="M232"/>
  <c r="E232"/>
  <c r="M231"/>
  <c r="E231"/>
  <c r="O230"/>
  <c r="J230"/>
  <c r="E230"/>
  <c r="M229"/>
  <c r="H229"/>
  <c r="C229"/>
  <c r="M228"/>
  <c r="G228"/>
  <c r="K236"/>
  <c r="G229"/>
  <c r="F228"/>
  <c r="O232"/>
  <c r="G232"/>
  <c r="O231"/>
  <c r="G231"/>
  <c r="K230"/>
  <c r="F230"/>
  <c r="O229"/>
  <c r="I229"/>
  <c r="D229"/>
  <c r="N228"/>
  <c r="I228"/>
  <c r="C228"/>
  <c r="K232"/>
  <c r="C232"/>
  <c r="K231"/>
  <c r="C231"/>
  <c r="N230"/>
  <c r="I230"/>
  <c r="C230"/>
  <c r="L229"/>
  <c r="K228"/>
  <c r="M238"/>
  <c r="F236"/>
  <c r="I232"/>
  <c r="I231"/>
  <c r="M230"/>
  <c r="G230"/>
  <c r="P229"/>
  <c r="K229"/>
  <c r="E229"/>
  <c r="O228"/>
  <c r="J228"/>
  <c r="E228"/>
  <c r="N220"/>
  <c r="A217"/>
  <c r="F241"/>
  <c r="E223"/>
  <c r="E222"/>
  <c r="K241"/>
  <c r="N222"/>
  <c r="N221"/>
  <c r="E221"/>
  <c r="H220"/>
  <c r="C220"/>
  <c r="B241" s="1"/>
  <c r="A218"/>
  <c r="E219"/>
  <c r="A219"/>
  <c r="A220" s="1"/>
  <c r="A221" s="1"/>
  <c r="A222" s="1"/>
  <c r="A223" s="1"/>
  <c r="A224" s="1"/>
  <c r="A225" s="1"/>
  <c r="A226" s="1"/>
  <c r="A227" s="1"/>
  <c r="A228" s="1"/>
  <c r="A229" s="1"/>
  <c r="AD223"/>
  <c r="W206"/>
  <c r="AF200"/>
  <c r="AC206"/>
  <c r="AB206"/>
  <c r="A231" l="1"/>
  <c r="A232" s="1"/>
  <c r="A233" s="1"/>
  <c r="A234" s="1"/>
  <c r="A235" s="1"/>
  <c r="A236" s="1"/>
  <c r="A237" s="1"/>
  <c r="A238" s="1"/>
  <c r="A239" s="1"/>
  <c r="A240" s="1"/>
  <c r="A241" s="1"/>
  <c r="A242" s="1"/>
  <c r="A230"/>
  <c r="N233"/>
  <c r="F233"/>
  <c r="O233"/>
  <c r="G239" s="1"/>
  <c r="E233"/>
  <c r="P227"/>
  <c r="J233"/>
  <c r="L233"/>
  <c r="C233"/>
  <c r="I233"/>
  <c r="H233"/>
  <c r="Z236"/>
  <c r="AC232"/>
  <c r="Y232"/>
  <c r="U232"/>
  <c r="AE231"/>
  <c r="AA231"/>
  <c r="W231"/>
  <c r="S231"/>
  <c r="AC230"/>
  <c r="Y230"/>
  <c r="U230"/>
  <c r="AE229"/>
  <c r="AA229"/>
  <c r="W229"/>
  <c r="S229"/>
  <c r="AC228"/>
  <c r="Y228"/>
  <c r="U228"/>
  <c r="U239"/>
  <c r="U238"/>
  <c r="U237"/>
  <c r="AE236"/>
  <c r="U236"/>
  <c r="AE232"/>
  <c r="AA232"/>
  <c r="W232"/>
  <c r="S232"/>
  <c r="AC231"/>
  <c r="Y231"/>
  <c r="U231"/>
  <c r="AE230"/>
  <c r="AA230"/>
  <c r="W230"/>
  <c r="AD232"/>
  <c r="V232"/>
  <c r="AD231"/>
  <c r="V231"/>
  <c r="AD230"/>
  <c r="V230"/>
  <c r="AD229"/>
  <c r="Y229"/>
  <c r="T229"/>
  <c r="AD228"/>
  <c r="X228"/>
  <c r="S228"/>
  <c r="AB231"/>
  <c r="T230"/>
  <c r="AC229"/>
  <c r="W228"/>
  <c r="AC239"/>
  <c r="AC237"/>
  <c r="V236"/>
  <c r="AF232"/>
  <c r="X232"/>
  <c r="AF231"/>
  <c r="X231"/>
  <c r="AF230"/>
  <c r="X230"/>
  <c r="AF229"/>
  <c r="Z229"/>
  <c r="U229"/>
  <c r="AE228"/>
  <c r="Z228"/>
  <c r="T228"/>
  <c r="AC238"/>
  <c r="AF236"/>
  <c r="AB232"/>
  <c r="T232"/>
  <c r="T231"/>
  <c r="AB230"/>
  <c r="X229"/>
  <c r="AB228"/>
  <c r="AA236"/>
  <c r="Z232"/>
  <c r="Z231"/>
  <c r="Z230"/>
  <c r="S230"/>
  <c r="AB229"/>
  <c r="V229"/>
  <c r="AF228"/>
  <c r="AA228"/>
  <c r="V228"/>
  <c r="N250"/>
  <c r="U221"/>
  <c r="AD221"/>
  <c r="S220"/>
  <c r="R241" s="1"/>
  <c r="AA241"/>
  <c r="AD220"/>
  <c r="V241"/>
  <c r="U222"/>
  <c r="AD222"/>
  <c r="X220"/>
  <c r="U223"/>
  <c r="U219"/>
  <c r="K233"/>
  <c r="G233"/>
  <c r="M233"/>
  <c r="D233"/>
  <c r="AD233" l="1"/>
  <c r="S233"/>
  <c r="T233"/>
  <c r="P233"/>
  <c r="V233"/>
  <c r="AF227"/>
  <c r="W233"/>
  <c r="Y233"/>
  <c r="K263"/>
  <c r="O259"/>
  <c r="K259"/>
  <c r="G259"/>
  <c r="C259"/>
  <c r="M258"/>
  <c r="I258"/>
  <c r="E258"/>
  <c r="O257"/>
  <c r="K257"/>
  <c r="G257"/>
  <c r="C257"/>
  <c r="M256"/>
  <c r="I256"/>
  <c r="E256"/>
  <c r="O255"/>
  <c r="K255"/>
  <c r="G255"/>
  <c r="C255"/>
  <c r="E266"/>
  <c r="E265"/>
  <c r="E264"/>
  <c r="O263"/>
  <c r="E263"/>
  <c r="P259"/>
  <c r="L259"/>
  <c r="H259"/>
  <c r="D259"/>
  <c r="N258"/>
  <c r="J258"/>
  <c r="F258"/>
  <c r="P257"/>
  <c r="L257"/>
  <c r="H257"/>
  <c r="D257"/>
  <c r="N256"/>
  <c r="J256"/>
  <c r="F256"/>
  <c r="P255"/>
  <c r="L255"/>
  <c r="M266"/>
  <c r="M265"/>
  <c r="M264"/>
  <c r="P263"/>
  <c r="F263"/>
  <c r="M259"/>
  <c r="I259"/>
  <c r="E259"/>
  <c r="O258"/>
  <c r="K258"/>
  <c r="G258"/>
  <c r="C258"/>
  <c r="M257"/>
  <c r="I257"/>
  <c r="E257"/>
  <c r="O256"/>
  <c r="K256"/>
  <c r="G256"/>
  <c r="C256"/>
  <c r="M255"/>
  <c r="I255"/>
  <c r="E255"/>
  <c r="N259"/>
  <c r="P258"/>
  <c r="F257"/>
  <c r="H256"/>
  <c r="N255"/>
  <c r="D255"/>
  <c r="L258"/>
  <c r="D258"/>
  <c r="J257"/>
  <c r="L256"/>
  <c r="F255"/>
  <c r="J259"/>
  <c r="D256"/>
  <c r="J255"/>
  <c r="J263"/>
  <c r="F259"/>
  <c r="H258"/>
  <c r="N257"/>
  <c r="P256"/>
  <c r="H255"/>
  <c r="A244"/>
  <c r="A245" s="1"/>
  <c r="A246" s="1"/>
  <c r="A247" s="1"/>
  <c r="A248" s="1"/>
  <c r="A249" s="1"/>
  <c r="A250" s="1"/>
  <c r="A251" s="1"/>
  <c r="A252" s="1"/>
  <c r="A253" s="1"/>
  <c r="A254" s="1"/>
  <c r="A255" s="1"/>
  <c r="A256" s="1"/>
  <c r="N247"/>
  <c r="E246"/>
  <c r="AD250"/>
  <c r="F268"/>
  <c r="E250"/>
  <c r="E249"/>
  <c r="K268"/>
  <c r="N249"/>
  <c r="N248"/>
  <c r="E248"/>
  <c r="H247"/>
  <c r="C247"/>
  <c r="B268" s="1"/>
  <c r="AB233"/>
  <c r="U233"/>
  <c r="Z233"/>
  <c r="AE233"/>
  <c r="AF233" s="1"/>
  <c r="X233"/>
  <c r="AA233"/>
  <c r="AC233"/>
  <c r="A257" l="1"/>
  <c r="A258"/>
  <c r="A259" s="1"/>
  <c r="A260" s="1"/>
  <c r="A261" s="1"/>
  <c r="A262" s="1"/>
  <c r="A263" s="1"/>
  <c r="A264" s="1"/>
  <c r="A265" s="1"/>
  <c r="A266" s="1"/>
  <c r="A267" s="1"/>
  <c r="A268" s="1"/>
  <c r="A269" s="1"/>
  <c r="N260"/>
  <c r="P254"/>
  <c r="J260"/>
  <c r="O260"/>
  <c r="G266" s="1"/>
  <c r="W239"/>
  <c r="D260"/>
  <c r="L260"/>
  <c r="K260"/>
  <c r="M260"/>
  <c r="AC266"/>
  <c r="AC265"/>
  <c r="AC264"/>
  <c r="AF263"/>
  <c r="V263"/>
  <c r="AF259"/>
  <c r="AB259"/>
  <c r="X259"/>
  <c r="T259"/>
  <c r="AD258"/>
  <c r="Z258"/>
  <c r="V258"/>
  <c r="AF257"/>
  <c r="AB257"/>
  <c r="X257"/>
  <c r="T257"/>
  <c r="AD256"/>
  <c r="Z256"/>
  <c r="V256"/>
  <c r="AF255"/>
  <c r="AB255"/>
  <c r="X255"/>
  <c r="T255"/>
  <c r="Z263"/>
  <c r="AC259"/>
  <c r="Y259"/>
  <c r="U259"/>
  <c r="AE258"/>
  <c r="AA258"/>
  <c r="W258"/>
  <c r="S258"/>
  <c r="AC257"/>
  <c r="Y257"/>
  <c r="U257"/>
  <c r="AE256"/>
  <c r="AA256"/>
  <c r="W256"/>
  <c r="S256"/>
  <c r="AC255"/>
  <c r="Y255"/>
  <c r="U255"/>
  <c r="AA263"/>
  <c r="AD259"/>
  <c r="Z259"/>
  <c r="V259"/>
  <c r="AF258"/>
  <c r="AB258"/>
  <c r="X258"/>
  <c r="T258"/>
  <c r="AD257"/>
  <c r="Z257"/>
  <c r="V257"/>
  <c r="AF256"/>
  <c r="AB256"/>
  <c r="X256"/>
  <c r="T256"/>
  <c r="AD255"/>
  <c r="Z255"/>
  <c r="V255"/>
  <c r="AE263"/>
  <c r="AA259"/>
  <c r="AC258"/>
  <c r="S257"/>
  <c r="U256"/>
  <c r="AA255"/>
  <c r="U263"/>
  <c r="W255"/>
  <c r="U264"/>
  <c r="AE259"/>
  <c r="W257"/>
  <c r="Y256"/>
  <c r="AE255"/>
  <c r="U266"/>
  <c r="W259"/>
  <c r="Y258"/>
  <c r="AE257"/>
  <c r="U265"/>
  <c r="S259"/>
  <c r="U258"/>
  <c r="AA257"/>
  <c r="AC256"/>
  <c r="S255"/>
  <c r="N277"/>
  <c r="U248"/>
  <c r="AD248"/>
  <c r="S247"/>
  <c r="R268" s="1"/>
  <c r="X247"/>
  <c r="U250"/>
  <c r="U246"/>
  <c r="V268"/>
  <c r="U249"/>
  <c r="AD249"/>
  <c r="AA268"/>
  <c r="AD247"/>
  <c r="F260"/>
  <c r="G260"/>
  <c r="I260"/>
  <c r="H260"/>
  <c r="C260"/>
  <c r="E260"/>
  <c r="AA260" l="1"/>
  <c r="AE260"/>
  <c r="W260"/>
  <c r="AB260"/>
  <c r="AC260"/>
  <c r="V260"/>
  <c r="P260"/>
  <c r="S260"/>
  <c r="AF254"/>
  <c r="X260"/>
  <c r="Y260"/>
  <c r="T260"/>
  <c r="U260"/>
  <c r="AD260"/>
  <c r="J290"/>
  <c r="N286"/>
  <c r="J286"/>
  <c r="F286"/>
  <c r="P285"/>
  <c r="L285"/>
  <c r="H285"/>
  <c r="D285"/>
  <c r="N284"/>
  <c r="J284"/>
  <c r="F284"/>
  <c r="P283"/>
  <c r="L283"/>
  <c r="H283"/>
  <c r="D283"/>
  <c r="N282"/>
  <c r="J282"/>
  <c r="F282"/>
  <c r="K290"/>
  <c r="O286"/>
  <c r="K286"/>
  <c r="G286"/>
  <c r="C286"/>
  <c r="M285"/>
  <c r="I285"/>
  <c r="E285"/>
  <c r="O284"/>
  <c r="K284"/>
  <c r="G284"/>
  <c r="C284"/>
  <c r="M283"/>
  <c r="I283"/>
  <c r="E283"/>
  <c r="O282"/>
  <c r="K282"/>
  <c r="G282"/>
  <c r="C282"/>
  <c r="E293"/>
  <c r="E292"/>
  <c r="E291"/>
  <c r="O290"/>
  <c r="E290"/>
  <c r="P286"/>
  <c r="L286"/>
  <c r="H286"/>
  <c r="D286"/>
  <c r="N285"/>
  <c r="J285"/>
  <c r="F285"/>
  <c r="P284"/>
  <c r="L284"/>
  <c r="H284"/>
  <c r="D284"/>
  <c r="N283"/>
  <c r="J283"/>
  <c r="F283"/>
  <c r="P282"/>
  <c r="L282"/>
  <c r="H282"/>
  <c r="D282"/>
  <c r="M291"/>
  <c r="M286"/>
  <c r="C285"/>
  <c r="E284"/>
  <c r="K283"/>
  <c r="M282"/>
  <c r="O285"/>
  <c r="G283"/>
  <c r="M292"/>
  <c r="F290"/>
  <c r="G285"/>
  <c r="I284"/>
  <c r="O283"/>
  <c r="I286"/>
  <c r="I282"/>
  <c r="M293"/>
  <c r="P290"/>
  <c r="E286"/>
  <c r="K285"/>
  <c r="M284"/>
  <c r="C283"/>
  <c r="E282"/>
  <c r="A271"/>
  <c r="A272" s="1"/>
  <c r="A273" s="1"/>
  <c r="A274" s="1"/>
  <c r="A275" s="1"/>
  <c r="A276" s="1"/>
  <c r="A277" s="1"/>
  <c r="A278" s="1"/>
  <c r="A279" s="1"/>
  <c r="A280" s="1"/>
  <c r="A281" s="1"/>
  <c r="A282" s="1"/>
  <c r="A283" s="1"/>
  <c r="N274"/>
  <c r="E275"/>
  <c r="H274"/>
  <c r="C274"/>
  <c r="B295" s="1"/>
  <c r="E273"/>
  <c r="AD277"/>
  <c r="F295"/>
  <c r="E277"/>
  <c r="E276"/>
  <c r="K295"/>
  <c r="N276"/>
  <c r="N275"/>
  <c r="Z260"/>
  <c r="W266" l="1"/>
  <c r="A284"/>
  <c r="A285"/>
  <c r="A286" s="1"/>
  <c r="A287" s="1"/>
  <c r="A288" s="1"/>
  <c r="A289" s="1"/>
  <c r="A290" s="1"/>
  <c r="A291" s="1"/>
  <c r="A292" s="1"/>
  <c r="A293" s="1"/>
  <c r="A294" s="1"/>
  <c r="A295" s="1"/>
  <c r="A296" s="1"/>
  <c r="AF260"/>
  <c r="E287"/>
  <c r="H287"/>
  <c r="G287"/>
  <c r="M287"/>
  <c r="U293"/>
  <c r="U292"/>
  <c r="U291"/>
  <c r="AE290"/>
  <c r="U290"/>
  <c r="AE286"/>
  <c r="AA286"/>
  <c r="W286"/>
  <c r="S286"/>
  <c r="AC285"/>
  <c r="Y285"/>
  <c r="U285"/>
  <c r="AE284"/>
  <c r="AA284"/>
  <c r="W284"/>
  <c r="S284"/>
  <c r="AC283"/>
  <c r="Y283"/>
  <c r="U283"/>
  <c r="AE282"/>
  <c r="AA282"/>
  <c r="W282"/>
  <c r="S282"/>
  <c r="AC293"/>
  <c r="AC292"/>
  <c r="AC291"/>
  <c r="AF290"/>
  <c r="V290"/>
  <c r="AF286"/>
  <c r="AB286"/>
  <c r="X286"/>
  <c r="T286"/>
  <c r="AD285"/>
  <c r="Z285"/>
  <c r="V285"/>
  <c r="AF284"/>
  <c r="AB284"/>
  <c r="X284"/>
  <c r="T284"/>
  <c r="AD283"/>
  <c r="Z283"/>
  <c r="V283"/>
  <c r="AF282"/>
  <c r="AB282"/>
  <c r="X282"/>
  <c r="T282"/>
  <c r="Z290"/>
  <c r="AC286"/>
  <c r="Y286"/>
  <c r="U286"/>
  <c r="AE285"/>
  <c r="AA285"/>
  <c r="W285"/>
  <c r="S285"/>
  <c r="AC284"/>
  <c r="Y284"/>
  <c r="U284"/>
  <c r="AE283"/>
  <c r="AA283"/>
  <c r="W283"/>
  <c r="S283"/>
  <c r="AC282"/>
  <c r="Y282"/>
  <c r="U282"/>
  <c r="AD286"/>
  <c r="AF285"/>
  <c r="V284"/>
  <c r="X283"/>
  <c r="AD282"/>
  <c r="AA290"/>
  <c r="T285"/>
  <c r="Z284"/>
  <c r="AB283"/>
  <c r="Z286"/>
  <c r="AB285"/>
  <c r="T283"/>
  <c r="Z282"/>
  <c r="V286"/>
  <c r="X285"/>
  <c r="AD284"/>
  <c r="AF283"/>
  <c r="V282"/>
  <c r="N304"/>
  <c r="U275"/>
  <c r="AD275"/>
  <c r="S274"/>
  <c r="R295" s="1"/>
  <c r="AA295"/>
  <c r="U273"/>
  <c r="V295"/>
  <c r="U276"/>
  <c r="AD276"/>
  <c r="X274"/>
  <c r="U277"/>
  <c r="AD274"/>
  <c r="I287"/>
  <c r="D287"/>
  <c r="C287"/>
  <c r="N287"/>
  <c r="P281"/>
  <c r="O287"/>
  <c r="J287"/>
  <c r="L287"/>
  <c r="K287"/>
  <c r="F287"/>
  <c r="V287" l="1"/>
  <c r="AC287"/>
  <c r="X287"/>
  <c r="AB287"/>
  <c r="Y287"/>
  <c r="G293"/>
  <c r="U287"/>
  <c r="T287"/>
  <c r="AE287"/>
  <c r="P287"/>
  <c r="AD287"/>
  <c r="AA287"/>
  <c r="M320"/>
  <c r="M319"/>
  <c r="M318"/>
  <c r="P317"/>
  <c r="F317"/>
  <c r="M313"/>
  <c r="I313"/>
  <c r="E313"/>
  <c r="O312"/>
  <c r="K312"/>
  <c r="G312"/>
  <c r="C312"/>
  <c r="M311"/>
  <c r="I311"/>
  <c r="E311"/>
  <c r="O310"/>
  <c r="K310"/>
  <c r="G310"/>
  <c r="C310"/>
  <c r="M309"/>
  <c r="I309"/>
  <c r="E309"/>
  <c r="J317"/>
  <c r="N313"/>
  <c r="J313"/>
  <c r="F313"/>
  <c r="P312"/>
  <c r="L312"/>
  <c r="H312"/>
  <c r="D312"/>
  <c r="N311"/>
  <c r="J311"/>
  <c r="F311"/>
  <c r="P310"/>
  <c r="L310"/>
  <c r="H310"/>
  <c r="D310"/>
  <c r="N309"/>
  <c r="J309"/>
  <c r="F309"/>
  <c r="K317"/>
  <c r="O313"/>
  <c r="K313"/>
  <c r="G313"/>
  <c r="C313"/>
  <c r="M312"/>
  <c r="I312"/>
  <c r="E312"/>
  <c r="O311"/>
  <c r="K311"/>
  <c r="G311"/>
  <c r="C311"/>
  <c r="M310"/>
  <c r="I310"/>
  <c r="E310"/>
  <c r="O309"/>
  <c r="K309"/>
  <c r="G309"/>
  <c r="C309"/>
  <c r="E318"/>
  <c r="P313"/>
  <c r="F312"/>
  <c r="H311"/>
  <c r="N310"/>
  <c r="P309"/>
  <c r="J310"/>
  <c r="E319"/>
  <c r="E317"/>
  <c r="D313"/>
  <c r="J312"/>
  <c r="L311"/>
  <c r="D309"/>
  <c r="L313"/>
  <c r="D311"/>
  <c r="L309"/>
  <c r="E320"/>
  <c r="O317"/>
  <c r="H313"/>
  <c r="N312"/>
  <c r="P311"/>
  <c r="F310"/>
  <c r="H309"/>
  <c r="A298"/>
  <c r="N301"/>
  <c r="K322"/>
  <c r="N303"/>
  <c r="N302"/>
  <c r="E302"/>
  <c r="H301"/>
  <c r="C301"/>
  <c r="B322" s="1"/>
  <c r="A299"/>
  <c r="A300" s="1"/>
  <c r="A301" s="1"/>
  <c r="A302" s="1"/>
  <c r="A303" s="1"/>
  <c r="A304" s="1"/>
  <c r="A305" s="1"/>
  <c r="A306" s="1"/>
  <c r="A307" s="1"/>
  <c r="A308" s="1"/>
  <c r="A309" s="1"/>
  <c r="A310" s="1"/>
  <c r="E300"/>
  <c r="AD304"/>
  <c r="F322"/>
  <c r="E304"/>
  <c r="E303"/>
  <c r="Z287"/>
  <c r="AF281"/>
  <c r="W287"/>
  <c r="S287"/>
  <c r="A311" l="1"/>
  <c r="A312"/>
  <c r="A313" s="1"/>
  <c r="A314" s="1"/>
  <c r="A315" s="1"/>
  <c r="A316" s="1"/>
  <c r="A317" s="1"/>
  <c r="A318" s="1"/>
  <c r="A319" s="1"/>
  <c r="A320" s="1"/>
  <c r="A321" s="1"/>
  <c r="A322" s="1"/>
  <c r="A323" s="1"/>
  <c r="AF287"/>
  <c r="H314"/>
  <c r="C314"/>
  <c r="L314"/>
  <c r="W293"/>
  <c r="K314"/>
  <c r="E314"/>
  <c r="G314"/>
  <c r="N314"/>
  <c r="J314"/>
  <c r="M314"/>
  <c r="AA317"/>
  <c r="AD313"/>
  <c r="Z313"/>
  <c r="V313"/>
  <c r="AF312"/>
  <c r="AB312"/>
  <c r="X312"/>
  <c r="T312"/>
  <c r="AD311"/>
  <c r="Z311"/>
  <c r="V311"/>
  <c r="AF310"/>
  <c r="AB310"/>
  <c r="X310"/>
  <c r="T310"/>
  <c r="AD309"/>
  <c r="Z309"/>
  <c r="V309"/>
  <c r="U320"/>
  <c r="U319"/>
  <c r="U318"/>
  <c r="AE317"/>
  <c r="U317"/>
  <c r="AE313"/>
  <c r="AA313"/>
  <c r="W313"/>
  <c r="S313"/>
  <c r="AC312"/>
  <c r="Y312"/>
  <c r="U312"/>
  <c r="AE311"/>
  <c r="AA311"/>
  <c r="W311"/>
  <c r="S311"/>
  <c r="AC310"/>
  <c r="Y310"/>
  <c r="U310"/>
  <c r="AE309"/>
  <c r="AA309"/>
  <c r="W309"/>
  <c r="S309"/>
  <c r="AC320"/>
  <c r="AC319"/>
  <c r="AC318"/>
  <c r="AF317"/>
  <c r="V317"/>
  <c r="AF313"/>
  <c r="AB313"/>
  <c r="X313"/>
  <c r="T313"/>
  <c r="AD312"/>
  <c r="Z312"/>
  <c r="V312"/>
  <c r="AF311"/>
  <c r="AB311"/>
  <c r="X311"/>
  <c r="T311"/>
  <c r="AD310"/>
  <c r="Z310"/>
  <c r="V310"/>
  <c r="AF309"/>
  <c r="AB309"/>
  <c r="X309"/>
  <c r="T309"/>
  <c r="AC313"/>
  <c r="S312"/>
  <c r="U311"/>
  <c r="AA310"/>
  <c r="AC309"/>
  <c r="Y313"/>
  <c r="W312"/>
  <c r="Y311"/>
  <c r="AE310"/>
  <c r="Z317"/>
  <c r="AE312"/>
  <c r="W310"/>
  <c r="W314" s="1"/>
  <c r="Y309"/>
  <c r="U313"/>
  <c r="AA312"/>
  <c r="AC311"/>
  <c r="S310"/>
  <c r="S314" s="1"/>
  <c r="U309"/>
  <c r="N331"/>
  <c r="U302"/>
  <c r="AD302"/>
  <c r="S301"/>
  <c r="R322" s="1"/>
  <c r="X301"/>
  <c r="U304"/>
  <c r="U300"/>
  <c r="V322"/>
  <c r="U303"/>
  <c r="AD303"/>
  <c r="AA322"/>
  <c r="AD301"/>
  <c r="P308"/>
  <c r="D314"/>
  <c r="O314"/>
  <c r="P314" s="1"/>
  <c r="F314"/>
  <c r="I314"/>
  <c r="Y314" l="1"/>
  <c r="U314"/>
  <c r="AE314"/>
  <c r="AA314"/>
  <c r="Z314"/>
  <c r="G320"/>
  <c r="AC314"/>
  <c r="V314"/>
  <c r="AB314"/>
  <c r="AF308"/>
  <c r="X314"/>
  <c r="J344"/>
  <c r="N340"/>
  <c r="J340"/>
  <c r="F340"/>
  <c r="P339"/>
  <c r="L339"/>
  <c r="H339"/>
  <c r="D339"/>
  <c r="N338"/>
  <c r="J338"/>
  <c r="F338"/>
  <c r="P337"/>
  <c r="L337"/>
  <c r="H337"/>
  <c r="D337"/>
  <c r="E347"/>
  <c r="O344"/>
  <c r="O340"/>
  <c r="I340"/>
  <c r="D340"/>
  <c r="N339"/>
  <c r="I339"/>
  <c r="C339"/>
  <c r="L338"/>
  <c r="G338"/>
  <c r="K337"/>
  <c r="F337"/>
  <c r="P336"/>
  <c r="L336"/>
  <c r="H336"/>
  <c r="D336"/>
  <c r="M347"/>
  <c r="E346"/>
  <c r="P344"/>
  <c r="E344"/>
  <c r="P340"/>
  <c r="K340"/>
  <c r="E340"/>
  <c r="O339"/>
  <c r="J339"/>
  <c r="E339"/>
  <c r="M338"/>
  <c r="H338"/>
  <c r="C338"/>
  <c r="M337"/>
  <c r="G337"/>
  <c r="M336"/>
  <c r="I336"/>
  <c r="E336"/>
  <c r="M346"/>
  <c r="E345"/>
  <c r="F344"/>
  <c r="L340"/>
  <c r="G340"/>
  <c r="K339"/>
  <c r="F339"/>
  <c r="O338"/>
  <c r="I338"/>
  <c r="D338"/>
  <c r="N337"/>
  <c r="I337"/>
  <c r="C337"/>
  <c r="N336"/>
  <c r="J336"/>
  <c r="F336"/>
  <c r="C340"/>
  <c r="P338"/>
  <c r="O337"/>
  <c r="O336"/>
  <c r="K338"/>
  <c r="K336"/>
  <c r="M345"/>
  <c r="H340"/>
  <c r="G339"/>
  <c r="C336"/>
  <c r="K344"/>
  <c r="J337"/>
  <c r="M340"/>
  <c r="M339"/>
  <c r="E338"/>
  <c r="E337"/>
  <c r="G336"/>
  <c r="G341" s="1"/>
  <c r="N328"/>
  <c r="A325"/>
  <c r="A326" s="1"/>
  <c r="A327" s="1"/>
  <c r="A328" s="1"/>
  <c r="A329" s="1"/>
  <c r="A330" s="1"/>
  <c r="A331" s="1"/>
  <c r="A332" s="1"/>
  <c r="A333" s="1"/>
  <c r="A334" s="1"/>
  <c r="A335" s="1"/>
  <c r="A336" s="1"/>
  <c r="A337" s="1"/>
  <c r="F349"/>
  <c r="E331"/>
  <c r="E330"/>
  <c r="K349"/>
  <c r="N330"/>
  <c r="N329"/>
  <c r="E329"/>
  <c r="H328"/>
  <c r="C328"/>
  <c r="B349" s="1"/>
  <c r="E327"/>
  <c r="AD331"/>
  <c r="AD314"/>
  <c r="T314"/>
  <c r="A339" l="1"/>
  <c r="A340" s="1"/>
  <c r="A341" s="1"/>
  <c r="A342" s="1"/>
  <c r="A343" s="1"/>
  <c r="A344" s="1"/>
  <c r="A345" s="1"/>
  <c r="A346" s="1"/>
  <c r="A347" s="1"/>
  <c r="A348" s="1"/>
  <c r="A349" s="1"/>
  <c r="A350" s="1"/>
  <c r="A338"/>
  <c r="C341"/>
  <c r="K341"/>
  <c r="AF314"/>
  <c r="W320"/>
  <c r="M341"/>
  <c r="P335"/>
  <c r="I341"/>
  <c r="L341"/>
  <c r="N341"/>
  <c r="O341"/>
  <c r="P341" s="1"/>
  <c r="E341"/>
  <c r="H341"/>
  <c r="J341"/>
  <c r="U347"/>
  <c r="U346"/>
  <c r="U345"/>
  <c r="AE344"/>
  <c r="U344"/>
  <c r="AE340"/>
  <c r="AA340"/>
  <c r="W340"/>
  <c r="S340"/>
  <c r="AC339"/>
  <c r="Y339"/>
  <c r="U339"/>
  <c r="AE338"/>
  <c r="AA338"/>
  <c r="W338"/>
  <c r="S338"/>
  <c r="AC337"/>
  <c r="Y337"/>
  <c r="U337"/>
  <c r="AE336"/>
  <c r="AA336"/>
  <c r="W336"/>
  <c r="AC345"/>
  <c r="AA344"/>
  <c r="AF340"/>
  <c r="Z340"/>
  <c r="U340"/>
  <c r="AE339"/>
  <c r="Z339"/>
  <c r="T339"/>
  <c r="AC338"/>
  <c r="X338"/>
  <c r="AB337"/>
  <c r="W337"/>
  <c r="AF336"/>
  <c r="Z336"/>
  <c r="U336"/>
  <c r="AF344"/>
  <c r="AB340"/>
  <c r="V340"/>
  <c r="AF339"/>
  <c r="AA339"/>
  <c r="V339"/>
  <c r="AD338"/>
  <c r="Y338"/>
  <c r="T338"/>
  <c r="AD337"/>
  <c r="X337"/>
  <c r="S337"/>
  <c r="AB336"/>
  <c r="V336"/>
  <c r="AC347"/>
  <c r="V344"/>
  <c r="AC340"/>
  <c r="X340"/>
  <c r="AB339"/>
  <c r="W339"/>
  <c r="AF338"/>
  <c r="Z338"/>
  <c r="U338"/>
  <c r="AE337"/>
  <c r="Z337"/>
  <c r="T337"/>
  <c r="AC336"/>
  <c r="X336"/>
  <c r="S336"/>
  <c r="Z344"/>
  <c r="T340"/>
  <c r="S339"/>
  <c r="AF337"/>
  <c r="AD336"/>
  <c r="Y340"/>
  <c r="X339"/>
  <c r="AB338"/>
  <c r="AA337"/>
  <c r="Y336"/>
  <c r="AC346"/>
  <c r="AD340"/>
  <c r="AD339"/>
  <c r="V338"/>
  <c r="V337"/>
  <c r="T336"/>
  <c r="N358"/>
  <c r="U329"/>
  <c r="AD329"/>
  <c r="S328"/>
  <c r="R349" s="1"/>
  <c r="AA349"/>
  <c r="U327"/>
  <c r="V349"/>
  <c r="U330"/>
  <c r="AD330"/>
  <c r="X328"/>
  <c r="U331"/>
  <c r="AD328"/>
  <c r="D341"/>
  <c r="F341"/>
  <c r="Y341" l="1"/>
  <c r="AC341"/>
  <c r="X341"/>
  <c r="E374"/>
  <c r="E373"/>
  <c r="E372"/>
  <c r="O371"/>
  <c r="E371"/>
  <c r="P367"/>
  <c r="L367"/>
  <c r="H367"/>
  <c r="D367"/>
  <c r="N366"/>
  <c r="J366"/>
  <c r="F366"/>
  <c r="P365"/>
  <c r="L365"/>
  <c r="H365"/>
  <c r="D365"/>
  <c r="M374"/>
  <c r="M373"/>
  <c r="M372"/>
  <c r="P371"/>
  <c r="F371"/>
  <c r="M367"/>
  <c r="I367"/>
  <c r="E367"/>
  <c r="O366"/>
  <c r="K366"/>
  <c r="G366"/>
  <c r="C366"/>
  <c r="M365"/>
  <c r="I365"/>
  <c r="E365"/>
  <c r="O364"/>
  <c r="K364"/>
  <c r="G364"/>
  <c r="C364"/>
  <c r="M363"/>
  <c r="I363"/>
  <c r="E363"/>
  <c r="K371"/>
  <c r="N367"/>
  <c r="F367"/>
  <c r="L366"/>
  <c r="D366"/>
  <c r="N365"/>
  <c r="F365"/>
  <c r="L364"/>
  <c r="F364"/>
  <c r="P363"/>
  <c r="K363"/>
  <c r="F363"/>
  <c r="O367"/>
  <c r="G367"/>
  <c r="M366"/>
  <c r="E366"/>
  <c r="O365"/>
  <c r="G365"/>
  <c r="M364"/>
  <c r="H364"/>
  <c r="L363"/>
  <c r="G363"/>
  <c r="J367"/>
  <c r="P366"/>
  <c r="H366"/>
  <c r="J365"/>
  <c r="N364"/>
  <c r="I364"/>
  <c r="D364"/>
  <c r="N363"/>
  <c r="H363"/>
  <c r="C363"/>
  <c r="C365"/>
  <c r="K367"/>
  <c r="O363"/>
  <c r="K365"/>
  <c r="E364"/>
  <c r="D363"/>
  <c r="J371"/>
  <c r="P364"/>
  <c r="C367"/>
  <c r="I366"/>
  <c r="J364"/>
  <c r="J363"/>
  <c r="A352"/>
  <c r="A353" s="1"/>
  <c r="A354" s="1"/>
  <c r="A355" s="1"/>
  <c r="A356" s="1"/>
  <c r="A357" s="1"/>
  <c r="A358" s="1"/>
  <c r="A359" s="1"/>
  <c r="A360" s="1"/>
  <c r="A361" s="1"/>
  <c r="A362" s="1"/>
  <c r="A363" s="1"/>
  <c r="A364" s="1"/>
  <c r="N355"/>
  <c r="E354"/>
  <c r="AD358"/>
  <c r="F376"/>
  <c r="E358"/>
  <c r="E357"/>
  <c r="K376"/>
  <c r="N357"/>
  <c r="N356"/>
  <c r="E356"/>
  <c r="H355"/>
  <c r="C355"/>
  <c r="B376" s="1"/>
  <c r="T341"/>
  <c r="W341"/>
  <c r="G347"/>
  <c r="S341"/>
  <c r="V341"/>
  <c r="AD341"/>
  <c r="AF335"/>
  <c r="Z341"/>
  <c r="AE341"/>
  <c r="AB341"/>
  <c r="U341"/>
  <c r="AA341"/>
  <c r="W347" l="1"/>
  <c r="G368"/>
  <c r="A365"/>
  <c r="A366"/>
  <c r="A367" s="1"/>
  <c r="A368" s="1"/>
  <c r="A369" s="1"/>
  <c r="A370" s="1"/>
  <c r="A371" s="1"/>
  <c r="A372" s="1"/>
  <c r="A373" s="1"/>
  <c r="A374" s="1"/>
  <c r="A375" s="1"/>
  <c r="A376" s="1"/>
  <c r="A377" s="1"/>
  <c r="D368"/>
  <c r="O368"/>
  <c r="H368"/>
  <c r="L368"/>
  <c r="N368"/>
  <c r="M368"/>
  <c r="AF341"/>
  <c r="J368"/>
  <c r="K368"/>
  <c r="F368"/>
  <c r="I368"/>
  <c r="E368"/>
  <c r="Z371"/>
  <c r="AC367"/>
  <c r="Y367"/>
  <c r="U367"/>
  <c r="AE366"/>
  <c r="AA366"/>
  <c r="W366"/>
  <c r="S366"/>
  <c r="AC365"/>
  <c r="Y365"/>
  <c r="U365"/>
  <c r="AE364"/>
  <c r="AA371"/>
  <c r="AD367"/>
  <c r="Z367"/>
  <c r="V367"/>
  <c r="AF366"/>
  <c r="AB366"/>
  <c r="X366"/>
  <c r="T366"/>
  <c r="AD365"/>
  <c r="Z365"/>
  <c r="V365"/>
  <c r="AF364"/>
  <c r="AB364"/>
  <c r="X364"/>
  <c r="T364"/>
  <c r="AD363"/>
  <c r="Z363"/>
  <c r="V363"/>
  <c r="AC373"/>
  <c r="AF371"/>
  <c r="AB367"/>
  <c r="T367"/>
  <c r="AC366"/>
  <c r="U366"/>
  <c r="AB365"/>
  <c r="T365"/>
  <c r="AC364"/>
  <c r="W364"/>
  <c r="AF363"/>
  <c r="AA363"/>
  <c r="U363"/>
  <c r="U374"/>
  <c r="U372"/>
  <c r="U371"/>
  <c r="AE367"/>
  <c r="W367"/>
  <c r="AD366"/>
  <c r="V366"/>
  <c r="AE365"/>
  <c r="W365"/>
  <c r="AD364"/>
  <c r="Y364"/>
  <c r="S364"/>
  <c r="AB363"/>
  <c r="W363"/>
  <c r="W368" s="1"/>
  <c r="AC374"/>
  <c r="AC372"/>
  <c r="V371"/>
  <c r="AF367"/>
  <c r="X367"/>
  <c r="Y366"/>
  <c r="AF365"/>
  <c r="X365"/>
  <c r="Z364"/>
  <c r="U364"/>
  <c r="AC363"/>
  <c r="X363"/>
  <c r="S363"/>
  <c r="AE371"/>
  <c r="Z366"/>
  <c r="AA365"/>
  <c r="U373"/>
  <c r="S367"/>
  <c r="V364"/>
  <c r="T363"/>
  <c r="S365"/>
  <c r="AE363"/>
  <c r="AA367"/>
  <c r="AA364"/>
  <c r="Y363"/>
  <c r="N385"/>
  <c r="V376"/>
  <c r="AD356"/>
  <c r="S355"/>
  <c r="R376" s="1"/>
  <c r="U358"/>
  <c r="U354"/>
  <c r="X355"/>
  <c r="AA376"/>
  <c r="AD357"/>
  <c r="AD355"/>
  <c r="U356"/>
  <c r="U357"/>
  <c r="C368"/>
  <c r="P362"/>
  <c r="P368" s="1"/>
  <c r="G374" l="1"/>
  <c r="Y368"/>
  <c r="AE368"/>
  <c r="AC368"/>
  <c r="U368"/>
  <c r="AD368"/>
  <c r="T368"/>
  <c r="Z368"/>
  <c r="V368"/>
  <c r="AB368"/>
  <c r="K398"/>
  <c r="O394"/>
  <c r="K394"/>
  <c r="G394"/>
  <c r="C394"/>
  <c r="M393"/>
  <c r="I393"/>
  <c r="E393"/>
  <c r="O392"/>
  <c r="K392"/>
  <c r="G392"/>
  <c r="C392"/>
  <c r="M391"/>
  <c r="I391"/>
  <c r="E391"/>
  <c r="O390"/>
  <c r="K390"/>
  <c r="G390"/>
  <c r="C390"/>
  <c r="E401"/>
  <c r="E400"/>
  <c r="E399"/>
  <c r="O398"/>
  <c r="E398"/>
  <c r="P394"/>
  <c r="L394"/>
  <c r="H394"/>
  <c r="D394"/>
  <c r="N393"/>
  <c r="J393"/>
  <c r="F393"/>
  <c r="P392"/>
  <c r="L392"/>
  <c r="H392"/>
  <c r="D392"/>
  <c r="N391"/>
  <c r="J391"/>
  <c r="F391"/>
  <c r="P390"/>
  <c r="L390"/>
  <c r="H390"/>
  <c r="D390"/>
  <c r="J398"/>
  <c r="J394"/>
  <c r="K393"/>
  <c r="C393"/>
  <c r="J392"/>
  <c r="K391"/>
  <c r="C391"/>
  <c r="J390"/>
  <c r="M401"/>
  <c r="M399"/>
  <c r="P398"/>
  <c r="M394"/>
  <c r="E394"/>
  <c r="L393"/>
  <c r="D393"/>
  <c r="M392"/>
  <c r="E392"/>
  <c r="L391"/>
  <c r="D391"/>
  <c r="M390"/>
  <c r="E390"/>
  <c r="N394"/>
  <c r="F394"/>
  <c r="O393"/>
  <c r="G393"/>
  <c r="N392"/>
  <c r="F392"/>
  <c r="O391"/>
  <c r="G391"/>
  <c r="N390"/>
  <c r="F390"/>
  <c r="I394"/>
  <c r="H391"/>
  <c r="I390"/>
  <c r="M400"/>
  <c r="P391"/>
  <c r="F398"/>
  <c r="P393"/>
  <c r="H393"/>
  <c r="I392"/>
  <c r="A379"/>
  <c r="A380" s="1"/>
  <c r="A381" s="1"/>
  <c r="A382" s="1"/>
  <c r="A383" s="1"/>
  <c r="A384" s="1"/>
  <c r="A385" s="1"/>
  <c r="A386" s="1"/>
  <c r="A387" s="1"/>
  <c r="A388" s="1"/>
  <c r="A389" s="1"/>
  <c r="A390" s="1"/>
  <c r="A391" s="1"/>
  <c r="N382"/>
  <c r="E383"/>
  <c r="H382"/>
  <c r="C382"/>
  <c r="B403" s="1"/>
  <c r="E381"/>
  <c r="AD385"/>
  <c r="F403"/>
  <c r="E385"/>
  <c r="E384"/>
  <c r="K403"/>
  <c r="N384"/>
  <c r="N383"/>
  <c r="S368"/>
  <c r="AA368"/>
  <c r="AF362"/>
  <c r="W374" s="1"/>
  <c r="X368"/>
  <c r="AF368" l="1"/>
  <c r="A393"/>
  <c r="A394" s="1"/>
  <c r="A395" s="1"/>
  <c r="A396" s="1"/>
  <c r="A397" s="1"/>
  <c r="A398" s="1"/>
  <c r="A399" s="1"/>
  <c r="A400" s="1"/>
  <c r="A401" s="1"/>
  <c r="A402" s="1"/>
  <c r="A403" s="1"/>
  <c r="A404" s="1"/>
  <c r="A392"/>
  <c r="M395"/>
  <c r="E395"/>
  <c r="I395"/>
  <c r="N395"/>
  <c r="H395"/>
  <c r="G395"/>
  <c r="F395"/>
  <c r="D395"/>
  <c r="C395"/>
  <c r="P389"/>
  <c r="O395"/>
  <c r="AC401"/>
  <c r="AC400"/>
  <c r="AC399"/>
  <c r="AF398"/>
  <c r="V398"/>
  <c r="AF394"/>
  <c r="AB394"/>
  <c r="X394"/>
  <c r="T394"/>
  <c r="AD393"/>
  <c r="Z393"/>
  <c r="V393"/>
  <c r="AF392"/>
  <c r="AB392"/>
  <c r="X392"/>
  <c r="T392"/>
  <c r="AD391"/>
  <c r="Z391"/>
  <c r="V391"/>
  <c r="AF390"/>
  <c r="AB390"/>
  <c r="X390"/>
  <c r="T390"/>
  <c r="Z398"/>
  <c r="AC394"/>
  <c r="Y394"/>
  <c r="U394"/>
  <c r="AE393"/>
  <c r="AA393"/>
  <c r="W393"/>
  <c r="S393"/>
  <c r="AC392"/>
  <c r="Y392"/>
  <c r="U392"/>
  <c r="AE391"/>
  <c r="AA391"/>
  <c r="W391"/>
  <c r="S391"/>
  <c r="AC390"/>
  <c r="Y390"/>
  <c r="U390"/>
  <c r="U400"/>
  <c r="AE398"/>
  <c r="AA394"/>
  <c r="S394"/>
  <c r="Y393"/>
  <c r="AA392"/>
  <c r="S392"/>
  <c r="Y391"/>
  <c r="AA390"/>
  <c r="S390"/>
  <c r="AD394"/>
  <c r="V394"/>
  <c r="AB393"/>
  <c r="T393"/>
  <c r="AD392"/>
  <c r="V392"/>
  <c r="AB391"/>
  <c r="T391"/>
  <c r="AD390"/>
  <c r="V390"/>
  <c r="U401"/>
  <c r="U399"/>
  <c r="U398"/>
  <c r="AE394"/>
  <c r="W394"/>
  <c r="AC393"/>
  <c r="U393"/>
  <c r="AE392"/>
  <c r="W392"/>
  <c r="AC391"/>
  <c r="U391"/>
  <c r="AE390"/>
  <c r="W390"/>
  <c r="W395" s="1"/>
  <c r="AA398"/>
  <c r="Z392"/>
  <c r="AF391"/>
  <c r="X393"/>
  <c r="X391"/>
  <c r="Z394"/>
  <c r="AF393"/>
  <c r="Z390"/>
  <c r="N412"/>
  <c r="V403"/>
  <c r="U384"/>
  <c r="AD384"/>
  <c r="AD382"/>
  <c r="AD383"/>
  <c r="X382"/>
  <c r="AA403"/>
  <c r="U385"/>
  <c r="U381"/>
  <c r="S382"/>
  <c r="R403" s="1"/>
  <c r="U383"/>
  <c r="J395"/>
  <c r="L395"/>
  <c r="K395"/>
  <c r="AD395" l="1"/>
  <c r="P395"/>
  <c r="AE395"/>
  <c r="V395"/>
  <c r="X395"/>
  <c r="AA395"/>
  <c r="Z395"/>
  <c r="S395"/>
  <c r="AB395"/>
  <c r="G401"/>
  <c r="M428"/>
  <c r="M427"/>
  <c r="M426"/>
  <c r="P425"/>
  <c r="F425"/>
  <c r="M421"/>
  <c r="I421"/>
  <c r="E421"/>
  <c r="O420"/>
  <c r="K420"/>
  <c r="G420"/>
  <c r="C420"/>
  <c r="M419"/>
  <c r="I419"/>
  <c r="E419"/>
  <c r="O418"/>
  <c r="K418"/>
  <c r="G418"/>
  <c r="C418"/>
  <c r="M417"/>
  <c r="I417"/>
  <c r="E417"/>
  <c r="J425"/>
  <c r="N421"/>
  <c r="J421"/>
  <c r="F421"/>
  <c r="P420"/>
  <c r="L420"/>
  <c r="H420"/>
  <c r="D420"/>
  <c r="N419"/>
  <c r="J419"/>
  <c r="F419"/>
  <c r="P418"/>
  <c r="L418"/>
  <c r="H418"/>
  <c r="D418"/>
  <c r="N417"/>
  <c r="J417"/>
  <c r="F417"/>
  <c r="E428"/>
  <c r="E426"/>
  <c r="O425"/>
  <c r="O421"/>
  <c r="G421"/>
  <c r="N420"/>
  <c r="F420"/>
  <c r="O419"/>
  <c r="G419"/>
  <c r="N418"/>
  <c r="F418"/>
  <c r="O417"/>
  <c r="G417"/>
  <c r="P421"/>
  <c r="H421"/>
  <c r="I420"/>
  <c r="P419"/>
  <c r="H419"/>
  <c r="I418"/>
  <c r="P417"/>
  <c r="H417"/>
  <c r="E427"/>
  <c r="E425"/>
  <c r="K421"/>
  <c r="C421"/>
  <c r="J420"/>
  <c r="K419"/>
  <c r="C419"/>
  <c r="J418"/>
  <c r="K417"/>
  <c r="C417"/>
  <c r="D421"/>
  <c r="D419"/>
  <c r="D417"/>
  <c r="K425"/>
  <c r="L421"/>
  <c r="L419"/>
  <c r="L417"/>
  <c r="M420"/>
  <c r="M418"/>
  <c r="E420"/>
  <c r="E418"/>
  <c r="N409"/>
  <c r="A406"/>
  <c r="A407" s="1"/>
  <c r="A408" s="1"/>
  <c r="A409" s="1"/>
  <c r="A410" s="1"/>
  <c r="A411" s="1"/>
  <c r="A412" s="1"/>
  <c r="A413" s="1"/>
  <c r="A414" s="1"/>
  <c r="A415" s="1"/>
  <c r="A416" s="1"/>
  <c r="A417" s="1"/>
  <c r="A418" s="1"/>
  <c r="K430"/>
  <c r="N411"/>
  <c r="N410"/>
  <c r="E410"/>
  <c r="H409"/>
  <c r="C409"/>
  <c r="B430" s="1"/>
  <c r="E408"/>
  <c r="AD412"/>
  <c r="F430"/>
  <c r="E412"/>
  <c r="E411"/>
  <c r="AF389"/>
  <c r="W401" s="1"/>
  <c r="T395"/>
  <c r="AC395"/>
  <c r="Y395"/>
  <c r="U395"/>
  <c r="AF395" l="1"/>
  <c r="A420"/>
  <c r="A421" s="1"/>
  <c r="A422" s="1"/>
  <c r="A423" s="1"/>
  <c r="A424" s="1"/>
  <c r="A425" s="1"/>
  <c r="A426" s="1"/>
  <c r="A427" s="1"/>
  <c r="A428" s="1"/>
  <c r="A429" s="1"/>
  <c r="A430" s="1"/>
  <c r="A431" s="1"/>
  <c r="A419"/>
  <c r="L422"/>
  <c r="D422"/>
  <c r="AA425"/>
  <c r="AD421"/>
  <c r="Z421"/>
  <c r="V421"/>
  <c r="AF420"/>
  <c r="AB420"/>
  <c r="X420"/>
  <c r="T420"/>
  <c r="AD419"/>
  <c r="Z419"/>
  <c r="V419"/>
  <c r="AF418"/>
  <c r="AB418"/>
  <c r="X418"/>
  <c r="T418"/>
  <c r="AD417"/>
  <c r="Z417"/>
  <c r="V417"/>
  <c r="U428"/>
  <c r="U427"/>
  <c r="U426"/>
  <c r="AE425"/>
  <c r="U425"/>
  <c r="AE421"/>
  <c r="AA421"/>
  <c r="W421"/>
  <c r="S421"/>
  <c r="AC420"/>
  <c r="Y420"/>
  <c r="U420"/>
  <c r="AE419"/>
  <c r="AA419"/>
  <c r="W419"/>
  <c r="S419"/>
  <c r="AC418"/>
  <c r="Y418"/>
  <c r="U418"/>
  <c r="AE417"/>
  <c r="AA417"/>
  <c r="W417"/>
  <c r="S417"/>
  <c r="AC421"/>
  <c r="U421"/>
  <c r="AE420"/>
  <c r="W420"/>
  <c r="AC419"/>
  <c r="U419"/>
  <c r="AE418"/>
  <c r="W418"/>
  <c r="AC417"/>
  <c r="U417"/>
  <c r="AC428"/>
  <c r="AC426"/>
  <c r="V425"/>
  <c r="AF421"/>
  <c r="X421"/>
  <c r="Z420"/>
  <c r="AF419"/>
  <c r="X419"/>
  <c r="Z418"/>
  <c r="AF417"/>
  <c r="X417"/>
  <c r="Z425"/>
  <c r="Y421"/>
  <c r="AA420"/>
  <c r="S420"/>
  <c r="Y419"/>
  <c r="AA418"/>
  <c r="S418"/>
  <c r="Y417"/>
  <c r="AB421"/>
  <c r="AB419"/>
  <c r="AB417"/>
  <c r="V420"/>
  <c r="V418"/>
  <c r="AC427"/>
  <c r="T421"/>
  <c r="T419"/>
  <c r="T417"/>
  <c r="AF425"/>
  <c r="AD420"/>
  <c r="AD418"/>
  <c r="N439"/>
  <c r="V430"/>
  <c r="U411"/>
  <c r="AD411"/>
  <c r="AD409"/>
  <c r="U408"/>
  <c r="AD410"/>
  <c r="X409"/>
  <c r="AA430"/>
  <c r="U412"/>
  <c r="S409"/>
  <c r="R430" s="1"/>
  <c r="U410"/>
  <c r="H422"/>
  <c r="P416"/>
  <c r="J422"/>
  <c r="F422"/>
  <c r="M422"/>
  <c r="K422"/>
  <c r="O422"/>
  <c r="I422"/>
  <c r="C422"/>
  <c r="G422"/>
  <c r="N422"/>
  <c r="E422"/>
  <c r="G428" l="1"/>
  <c r="T422"/>
  <c r="AA422"/>
  <c r="AD422"/>
  <c r="P422"/>
  <c r="W422"/>
  <c r="AC422"/>
  <c r="Z422"/>
  <c r="E455"/>
  <c r="E454"/>
  <c r="E453"/>
  <c r="O452"/>
  <c r="E452"/>
  <c r="P448"/>
  <c r="L448"/>
  <c r="H448"/>
  <c r="D448"/>
  <c r="N447"/>
  <c r="J447"/>
  <c r="F447"/>
  <c r="P446"/>
  <c r="L446"/>
  <c r="H446"/>
  <c r="D446"/>
  <c r="N445"/>
  <c r="J445"/>
  <c r="F445"/>
  <c r="P444"/>
  <c r="L444"/>
  <c r="H444"/>
  <c r="D444"/>
  <c r="M455"/>
  <c r="M454"/>
  <c r="M453"/>
  <c r="P452"/>
  <c r="F452"/>
  <c r="M448"/>
  <c r="I448"/>
  <c r="E448"/>
  <c r="O447"/>
  <c r="K447"/>
  <c r="G447"/>
  <c r="C447"/>
  <c r="M446"/>
  <c r="I446"/>
  <c r="E446"/>
  <c r="O445"/>
  <c r="K445"/>
  <c r="G445"/>
  <c r="C445"/>
  <c r="M444"/>
  <c r="I444"/>
  <c r="E444"/>
  <c r="J452"/>
  <c r="K448"/>
  <c r="C448"/>
  <c r="I447"/>
  <c r="K446"/>
  <c r="C446"/>
  <c r="I445"/>
  <c r="K444"/>
  <c r="K449" s="1"/>
  <c r="C444"/>
  <c r="K452"/>
  <c r="N448"/>
  <c r="F448"/>
  <c r="L447"/>
  <c r="D447"/>
  <c r="N446"/>
  <c r="F446"/>
  <c r="L445"/>
  <c r="D445"/>
  <c r="N444"/>
  <c r="F444"/>
  <c r="O448"/>
  <c r="G448"/>
  <c r="M447"/>
  <c r="E447"/>
  <c r="O446"/>
  <c r="G446"/>
  <c r="M445"/>
  <c r="E445"/>
  <c r="O444"/>
  <c r="O449" s="1"/>
  <c r="G444"/>
  <c r="H447"/>
  <c r="J448"/>
  <c r="P447"/>
  <c r="J444"/>
  <c r="J446"/>
  <c r="P445"/>
  <c r="H445"/>
  <c r="N436"/>
  <c r="A433"/>
  <c r="F457"/>
  <c r="E439"/>
  <c r="E438"/>
  <c r="K457"/>
  <c r="N438"/>
  <c r="N437"/>
  <c r="E437"/>
  <c r="G455" s="1"/>
  <c r="H436"/>
  <c r="C436"/>
  <c r="B457" s="1"/>
  <c r="A434"/>
  <c r="A435" s="1"/>
  <c r="A436" s="1"/>
  <c r="A437" s="1"/>
  <c r="A438" s="1"/>
  <c r="A439" s="1"/>
  <c r="A440" s="1"/>
  <c r="A441" s="1"/>
  <c r="A442" s="1"/>
  <c r="A443" s="1"/>
  <c r="A444" s="1"/>
  <c r="A445" s="1"/>
  <c r="E435"/>
  <c r="AD439"/>
  <c r="AB422"/>
  <c r="S422"/>
  <c r="Y422"/>
  <c r="V422"/>
  <c r="X422"/>
  <c r="AE422"/>
  <c r="U422"/>
  <c r="AF416"/>
  <c r="G449" l="1"/>
  <c r="A447"/>
  <c r="A448" s="1"/>
  <c r="A449" s="1"/>
  <c r="A450" s="1"/>
  <c r="A451" s="1"/>
  <c r="A452" s="1"/>
  <c r="A453" s="1"/>
  <c r="A454" s="1"/>
  <c r="A455" s="1"/>
  <c r="A456" s="1"/>
  <c r="A457" s="1"/>
  <c r="A458" s="1"/>
  <c r="A446"/>
  <c r="W428"/>
  <c r="J449"/>
  <c r="P449"/>
  <c r="M449"/>
  <c r="P443"/>
  <c r="AF422"/>
  <c r="Z452"/>
  <c r="AC448"/>
  <c r="Y448"/>
  <c r="U448"/>
  <c r="AE447"/>
  <c r="AA447"/>
  <c r="W447"/>
  <c r="S447"/>
  <c r="AC446"/>
  <c r="Y446"/>
  <c r="U446"/>
  <c r="AE445"/>
  <c r="AA445"/>
  <c r="W445"/>
  <c r="S445"/>
  <c r="AC444"/>
  <c r="Y444"/>
  <c r="U444"/>
  <c r="AA452"/>
  <c r="AD448"/>
  <c r="Z448"/>
  <c r="V448"/>
  <c r="AF447"/>
  <c r="AB447"/>
  <c r="X447"/>
  <c r="T447"/>
  <c r="AD446"/>
  <c r="Z446"/>
  <c r="V446"/>
  <c r="AF445"/>
  <c r="AB445"/>
  <c r="X445"/>
  <c r="T445"/>
  <c r="AD444"/>
  <c r="Z444"/>
  <c r="V444"/>
  <c r="U454"/>
  <c r="AE452"/>
  <c r="AA448"/>
  <c r="S448"/>
  <c r="Z447"/>
  <c r="AA446"/>
  <c r="S446"/>
  <c r="Z445"/>
  <c r="AA444"/>
  <c r="AA449" s="1"/>
  <c r="S444"/>
  <c r="AC454"/>
  <c r="AF452"/>
  <c r="AB448"/>
  <c r="T448"/>
  <c r="AC447"/>
  <c r="U447"/>
  <c r="AB446"/>
  <c r="T446"/>
  <c r="AC445"/>
  <c r="U445"/>
  <c r="AB444"/>
  <c r="T444"/>
  <c r="U455"/>
  <c r="U453"/>
  <c r="U452"/>
  <c r="AE448"/>
  <c r="W448"/>
  <c r="AD447"/>
  <c r="V447"/>
  <c r="AE446"/>
  <c r="W446"/>
  <c r="AD445"/>
  <c r="V445"/>
  <c r="AE444"/>
  <c r="W444"/>
  <c r="W449" s="1"/>
  <c r="AF448"/>
  <c r="AF444"/>
  <c r="Y447"/>
  <c r="X444"/>
  <c r="V452"/>
  <c r="X446"/>
  <c r="Y445"/>
  <c r="AC455"/>
  <c r="X448"/>
  <c r="AC453"/>
  <c r="AF446"/>
  <c r="N466"/>
  <c r="V457"/>
  <c r="U438"/>
  <c r="AD438"/>
  <c r="AD436"/>
  <c r="U435"/>
  <c r="AD437"/>
  <c r="X436"/>
  <c r="AA457"/>
  <c r="U439"/>
  <c r="S436"/>
  <c r="R457" s="1"/>
  <c r="U437"/>
  <c r="N449"/>
  <c r="I449"/>
  <c r="L449"/>
  <c r="F449"/>
  <c r="E449"/>
  <c r="H449"/>
  <c r="C449"/>
  <c r="D449"/>
  <c r="AF449" l="1"/>
  <c r="AE449"/>
  <c r="W455" s="1"/>
  <c r="S449"/>
  <c r="AF443"/>
  <c r="X449"/>
  <c r="Y449"/>
  <c r="K479"/>
  <c r="O475"/>
  <c r="K475"/>
  <c r="G475"/>
  <c r="C475"/>
  <c r="M474"/>
  <c r="I474"/>
  <c r="E474"/>
  <c r="O473"/>
  <c r="K473"/>
  <c r="G473"/>
  <c r="C473"/>
  <c r="M472"/>
  <c r="I472"/>
  <c r="E472"/>
  <c r="O471"/>
  <c r="K471"/>
  <c r="G471"/>
  <c r="C471"/>
  <c r="E482"/>
  <c r="E481"/>
  <c r="E480"/>
  <c r="O479"/>
  <c r="E479"/>
  <c r="P475"/>
  <c r="L475"/>
  <c r="H475"/>
  <c r="D475"/>
  <c r="N474"/>
  <c r="J474"/>
  <c r="F474"/>
  <c r="P473"/>
  <c r="L473"/>
  <c r="H473"/>
  <c r="D473"/>
  <c r="N472"/>
  <c r="J472"/>
  <c r="F472"/>
  <c r="P471"/>
  <c r="L471"/>
  <c r="H471"/>
  <c r="D471"/>
  <c r="M481"/>
  <c r="F479"/>
  <c r="I475"/>
  <c r="P474"/>
  <c r="H474"/>
  <c r="I473"/>
  <c r="P472"/>
  <c r="H472"/>
  <c r="I471"/>
  <c r="J479"/>
  <c r="J475"/>
  <c r="K474"/>
  <c r="C474"/>
  <c r="J473"/>
  <c r="K472"/>
  <c r="C472"/>
  <c r="J471"/>
  <c r="M482"/>
  <c r="M480"/>
  <c r="P479"/>
  <c r="M475"/>
  <c r="E475"/>
  <c r="L474"/>
  <c r="D474"/>
  <c r="M473"/>
  <c r="E473"/>
  <c r="L472"/>
  <c r="D472"/>
  <c r="M471"/>
  <c r="E471"/>
  <c r="O474"/>
  <c r="O472"/>
  <c r="G474"/>
  <c r="G472"/>
  <c r="F475"/>
  <c r="F473"/>
  <c r="F471"/>
  <c r="N475"/>
  <c r="N473"/>
  <c r="N471"/>
  <c r="A460"/>
  <c r="N463"/>
  <c r="A461"/>
  <c r="A462" s="1"/>
  <c r="A463" s="1"/>
  <c r="A464" s="1"/>
  <c r="A465" s="1"/>
  <c r="A466" s="1"/>
  <c r="A467" s="1"/>
  <c r="A468" s="1"/>
  <c r="A469" s="1"/>
  <c r="A470" s="1"/>
  <c r="A471" s="1"/>
  <c r="A472" s="1"/>
  <c r="E462"/>
  <c r="AD466"/>
  <c r="F484"/>
  <c r="E466"/>
  <c r="E465"/>
  <c r="K484"/>
  <c r="N465"/>
  <c r="N464"/>
  <c r="E464"/>
  <c r="H463"/>
  <c r="C463"/>
  <c r="B484" s="1"/>
  <c r="AD449"/>
  <c r="T449"/>
  <c r="U449"/>
  <c r="Z449"/>
  <c r="V449"/>
  <c r="AB449"/>
  <c r="AC449"/>
  <c r="F476" l="1"/>
  <c r="A473"/>
  <c r="A474"/>
  <c r="A475" s="1"/>
  <c r="A476" s="1"/>
  <c r="A477" s="1"/>
  <c r="A478" s="1"/>
  <c r="A479" s="1"/>
  <c r="A480" s="1"/>
  <c r="A481" s="1"/>
  <c r="A482" s="1"/>
  <c r="A483" s="1"/>
  <c r="A484" s="1"/>
  <c r="A485" s="1"/>
  <c r="M476"/>
  <c r="J476"/>
  <c r="L476"/>
  <c r="K476"/>
  <c r="AC482"/>
  <c r="AC481"/>
  <c r="AC480"/>
  <c r="AF479"/>
  <c r="V479"/>
  <c r="AF475"/>
  <c r="AB475"/>
  <c r="X475"/>
  <c r="T475"/>
  <c r="AD474"/>
  <c r="Z474"/>
  <c r="V474"/>
  <c r="AF473"/>
  <c r="AB473"/>
  <c r="X473"/>
  <c r="T473"/>
  <c r="AD472"/>
  <c r="Z472"/>
  <c r="V472"/>
  <c r="AF471"/>
  <c r="AB471"/>
  <c r="X471"/>
  <c r="T471"/>
  <c r="Z479"/>
  <c r="AC475"/>
  <c r="Y475"/>
  <c r="U475"/>
  <c r="AE474"/>
  <c r="AA474"/>
  <c r="W474"/>
  <c r="S474"/>
  <c r="AC473"/>
  <c r="Y473"/>
  <c r="U473"/>
  <c r="AE472"/>
  <c r="AA472"/>
  <c r="W472"/>
  <c r="S472"/>
  <c r="AC471"/>
  <c r="Y471"/>
  <c r="U471"/>
  <c r="AA479"/>
  <c r="Z475"/>
  <c r="AF474"/>
  <c r="X474"/>
  <c r="Z473"/>
  <c r="AF472"/>
  <c r="X472"/>
  <c r="Z471"/>
  <c r="U481"/>
  <c r="AE479"/>
  <c r="AA475"/>
  <c r="S475"/>
  <c r="Y474"/>
  <c r="AA473"/>
  <c r="S473"/>
  <c r="Y472"/>
  <c r="AA471"/>
  <c r="S471"/>
  <c r="AD475"/>
  <c r="V475"/>
  <c r="AB474"/>
  <c r="T474"/>
  <c r="AD473"/>
  <c r="V473"/>
  <c r="AB472"/>
  <c r="T472"/>
  <c r="AD471"/>
  <c r="V471"/>
  <c r="V476" s="1"/>
  <c r="U482"/>
  <c r="W475"/>
  <c r="W473"/>
  <c r="W471"/>
  <c r="AE475"/>
  <c r="AE473"/>
  <c r="AE471"/>
  <c r="U480"/>
  <c r="AC474"/>
  <c r="AC472"/>
  <c r="U479"/>
  <c r="U474"/>
  <c r="U472"/>
  <c r="N493"/>
  <c r="V484"/>
  <c r="U465"/>
  <c r="AD465"/>
  <c r="AD463"/>
  <c r="U462"/>
  <c r="AD464"/>
  <c r="X463"/>
  <c r="AA484"/>
  <c r="U466"/>
  <c r="S463"/>
  <c r="R484" s="1"/>
  <c r="U464"/>
  <c r="E476"/>
  <c r="I476"/>
  <c r="H476"/>
  <c r="G476"/>
  <c r="D476"/>
  <c r="C476"/>
  <c r="N476"/>
  <c r="P470"/>
  <c r="O476"/>
  <c r="G482" s="1"/>
  <c r="AD476" l="1"/>
  <c r="AC476"/>
  <c r="S476"/>
  <c r="T476"/>
  <c r="P476"/>
  <c r="Y476"/>
  <c r="AE476"/>
  <c r="AF476" s="1"/>
  <c r="Z476"/>
  <c r="U476"/>
  <c r="AA476"/>
  <c r="AB476"/>
  <c r="J506"/>
  <c r="N502"/>
  <c r="J502"/>
  <c r="F502"/>
  <c r="P501"/>
  <c r="L501"/>
  <c r="H501"/>
  <c r="D501"/>
  <c r="N500"/>
  <c r="J500"/>
  <c r="F500"/>
  <c r="P499"/>
  <c r="L499"/>
  <c r="H499"/>
  <c r="D499"/>
  <c r="N498"/>
  <c r="J498"/>
  <c r="F498"/>
  <c r="K506"/>
  <c r="O502"/>
  <c r="K502"/>
  <c r="G502"/>
  <c r="C502"/>
  <c r="M501"/>
  <c r="I501"/>
  <c r="E501"/>
  <c r="O500"/>
  <c r="K500"/>
  <c r="G500"/>
  <c r="C500"/>
  <c r="M499"/>
  <c r="I499"/>
  <c r="E499"/>
  <c r="O498"/>
  <c r="K498"/>
  <c r="G498"/>
  <c r="C498"/>
  <c r="M509"/>
  <c r="M507"/>
  <c r="P506"/>
  <c r="M502"/>
  <c r="E502"/>
  <c r="O501"/>
  <c r="G501"/>
  <c r="M500"/>
  <c r="E500"/>
  <c r="O499"/>
  <c r="G499"/>
  <c r="M498"/>
  <c r="M503" s="1"/>
  <c r="E498"/>
  <c r="E503" s="1"/>
  <c r="E508"/>
  <c r="E506"/>
  <c r="P502"/>
  <c r="H502"/>
  <c r="J501"/>
  <c r="P500"/>
  <c r="H500"/>
  <c r="J499"/>
  <c r="P498"/>
  <c r="H498"/>
  <c r="M508"/>
  <c r="F506"/>
  <c r="I502"/>
  <c r="K501"/>
  <c r="C501"/>
  <c r="I500"/>
  <c r="K499"/>
  <c r="C499"/>
  <c r="I498"/>
  <c r="E507"/>
  <c r="F501"/>
  <c r="F499"/>
  <c r="L502"/>
  <c r="E509"/>
  <c r="N501"/>
  <c r="N499"/>
  <c r="O506"/>
  <c r="L500"/>
  <c r="L498"/>
  <c r="D502"/>
  <c r="D500"/>
  <c r="D498"/>
  <c r="A487"/>
  <c r="A488" s="1"/>
  <c r="A489" s="1"/>
  <c r="A490" s="1"/>
  <c r="A491" s="1"/>
  <c r="A492" s="1"/>
  <c r="A493" s="1"/>
  <c r="A494" s="1"/>
  <c r="A495" s="1"/>
  <c r="A496" s="1"/>
  <c r="A497" s="1"/>
  <c r="A498" s="1"/>
  <c r="A499" s="1"/>
  <c r="N490"/>
  <c r="E491"/>
  <c r="H490"/>
  <c r="C490"/>
  <c r="B511" s="1"/>
  <c r="E489"/>
  <c r="AD493"/>
  <c r="F511"/>
  <c r="E493"/>
  <c r="E492"/>
  <c r="K511"/>
  <c r="N492"/>
  <c r="N491"/>
  <c r="AF470"/>
  <c r="W476"/>
  <c r="X476"/>
  <c r="H503" l="1"/>
  <c r="A500"/>
  <c r="A501"/>
  <c r="A502" s="1"/>
  <c r="A503" s="1"/>
  <c r="A504" s="1"/>
  <c r="A505" s="1"/>
  <c r="A506" s="1"/>
  <c r="A507" s="1"/>
  <c r="A508" s="1"/>
  <c r="A509" s="1"/>
  <c r="A510" s="1"/>
  <c r="A511" s="1"/>
  <c r="A512" s="1"/>
  <c r="I503"/>
  <c r="W482"/>
  <c r="L503"/>
  <c r="U509"/>
  <c r="U508"/>
  <c r="U507"/>
  <c r="AE506"/>
  <c r="U506"/>
  <c r="AE502"/>
  <c r="AA502"/>
  <c r="W502"/>
  <c r="S502"/>
  <c r="AC501"/>
  <c r="Y501"/>
  <c r="U501"/>
  <c r="AE500"/>
  <c r="AA500"/>
  <c r="W500"/>
  <c r="S500"/>
  <c r="AC499"/>
  <c r="Y499"/>
  <c r="U499"/>
  <c r="AE498"/>
  <c r="AA498"/>
  <c r="W498"/>
  <c r="S498"/>
  <c r="AC509"/>
  <c r="AC508"/>
  <c r="AC507"/>
  <c r="AF506"/>
  <c r="V506"/>
  <c r="AF502"/>
  <c r="AB502"/>
  <c r="X502"/>
  <c r="T502"/>
  <c r="AD501"/>
  <c r="Z501"/>
  <c r="V501"/>
  <c r="AF500"/>
  <c r="AB500"/>
  <c r="X500"/>
  <c r="T500"/>
  <c r="AD499"/>
  <c r="Z499"/>
  <c r="V499"/>
  <c r="AF498"/>
  <c r="AB498"/>
  <c r="X498"/>
  <c r="T498"/>
  <c r="AD502"/>
  <c r="V502"/>
  <c r="AE501"/>
  <c r="W501"/>
  <c r="AD500"/>
  <c r="V500"/>
  <c r="AE499"/>
  <c r="W499"/>
  <c r="AD498"/>
  <c r="AD503" s="1"/>
  <c r="V498"/>
  <c r="Z506"/>
  <c r="Y502"/>
  <c r="AF501"/>
  <c r="X501"/>
  <c r="Y500"/>
  <c r="AF499"/>
  <c r="X499"/>
  <c r="Y498"/>
  <c r="AA506"/>
  <c r="Z502"/>
  <c r="AA501"/>
  <c r="S501"/>
  <c r="Z500"/>
  <c r="AA499"/>
  <c r="S499"/>
  <c r="Z498"/>
  <c r="AB501"/>
  <c r="AB499"/>
  <c r="T499"/>
  <c r="U502"/>
  <c r="U500"/>
  <c r="U498"/>
  <c r="T501"/>
  <c r="T503" s="1"/>
  <c r="AC502"/>
  <c r="AC500"/>
  <c r="AC498"/>
  <c r="N520"/>
  <c r="V511"/>
  <c r="U492"/>
  <c r="AD492"/>
  <c r="AD490"/>
  <c r="U489"/>
  <c r="U491"/>
  <c r="X490"/>
  <c r="AA511"/>
  <c r="U493"/>
  <c r="S490"/>
  <c r="R511" s="1"/>
  <c r="AD491"/>
  <c r="C503"/>
  <c r="N503"/>
  <c r="O503"/>
  <c r="G509" s="1"/>
  <c r="J503"/>
  <c r="K503"/>
  <c r="F503"/>
  <c r="D503"/>
  <c r="P497"/>
  <c r="G503"/>
  <c r="Y503" l="1"/>
  <c r="V503"/>
  <c r="X503"/>
  <c r="AC503"/>
  <c r="U503"/>
  <c r="AE503"/>
  <c r="AF503" s="1"/>
  <c r="P503"/>
  <c r="Z503"/>
  <c r="AF497"/>
  <c r="AA503"/>
  <c r="M536"/>
  <c r="M535"/>
  <c r="M534"/>
  <c r="P533"/>
  <c r="F533"/>
  <c r="M529"/>
  <c r="I529"/>
  <c r="E529"/>
  <c r="O528"/>
  <c r="K528"/>
  <c r="G528"/>
  <c r="C528"/>
  <c r="M527"/>
  <c r="I527"/>
  <c r="E527"/>
  <c r="O526"/>
  <c r="K526"/>
  <c r="G526"/>
  <c r="C526"/>
  <c r="M525"/>
  <c r="I525"/>
  <c r="E525"/>
  <c r="J533"/>
  <c r="N529"/>
  <c r="J529"/>
  <c r="F529"/>
  <c r="P528"/>
  <c r="L528"/>
  <c r="H528"/>
  <c r="D528"/>
  <c r="N527"/>
  <c r="J527"/>
  <c r="F527"/>
  <c r="P526"/>
  <c r="L526"/>
  <c r="H526"/>
  <c r="D526"/>
  <c r="N525"/>
  <c r="J525"/>
  <c r="F525"/>
  <c r="E535"/>
  <c r="E533"/>
  <c r="K529"/>
  <c r="C529"/>
  <c r="J528"/>
  <c r="K527"/>
  <c r="C527"/>
  <c r="J526"/>
  <c r="K525"/>
  <c r="C525"/>
  <c r="K533"/>
  <c r="L529"/>
  <c r="D529"/>
  <c r="M528"/>
  <c r="E528"/>
  <c r="L527"/>
  <c r="D527"/>
  <c r="M526"/>
  <c r="E526"/>
  <c r="L525"/>
  <c r="D525"/>
  <c r="D530" s="1"/>
  <c r="E536"/>
  <c r="E534"/>
  <c r="O533"/>
  <c r="O529"/>
  <c r="G529"/>
  <c r="N528"/>
  <c r="F528"/>
  <c r="O527"/>
  <c r="G527"/>
  <c r="N526"/>
  <c r="F526"/>
  <c r="O525"/>
  <c r="O530" s="1"/>
  <c r="G525"/>
  <c r="P529"/>
  <c r="P525"/>
  <c r="I528"/>
  <c r="H527"/>
  <c r="I526"/>
  <c r="H529"/>
  <c r="H525"/>
  <c r="P527"/>
  <c r="A514"/>
  <c r="N517"/>
  <c r="K538"/>
  <c r="N519"/>
  <c r="N518"/>
  <c r="E518"/>
  <c r="P530" s="1"/>
  <c r="H517"/>
  <c r="C517"/>
  <c r="B538" s="1"/>
  <c r="A515"/>
  <c r="A516" s="1"/>
  <c r="A517" s="1"/>
  <c r="A518" s="1"/>
  <c r="A519" s="1"/>
  <c r="A520" s="1"/>
  <c r="A521" s="1"/>
  <c r="A522" s="1"/>
  <c r="A523" s="1"/>
  <c r="A524" s="1"/>
  <c r="A525" s="1"/>
  <c r="A526" s="1"/>
  <c r="E516"/>
  <c r="AD520"/>
  <c r="F538"/>
  <c r="E520"/>
  <c r="E519"/>
  <c r="AB503"/>
  <c r="W503"/>
  <c r="S503"/>
  <c r="L530" l="1"/>
  <c r="G530"/>
  <c r="C530"/>
  <c r="A527"/>
  <c r="A528"/>
  <c r="A529" s="1"/>
  <c r="A530" s="1"/>
  <c r="A531" s="1"/>
  <c r="A532" s="1"/>
  <c r="A533" s="1"/>
  <c r="A534" s="1"/>
  <c r="A535" s="1"/>
  <c r="A536" s="1"/>
  <c r="A537" s="1"/>
  <c r="A538" s="1"/>
  <c r="A539" s="1"/>
  <c r="E530"/>
  <c r="W509"/>
  <c r="G536"/>
  <c r="H530"/>
  <c r="N530"/>
  <c r="P524"/>
  <c r="J530"/>
  <c r="M530"/>
  <c r="AA533"/>
  <c r="AD529"/>
  <c r="Z529"/>
  <c r="V529"/>
  <c r="AF528"/>
  <c r="AB528"/>
  <c r="X528"/>
  <c r="T528"/>
  <c r="AD527"/>
  <c r="Z527"/>
  <c r="V527"/>
  <c r="AF526"/>
  <c r="AB526"/>
  <c r="X526"/>
  <c r="T526"/>
  <c r="AD525"/>
  <c r="Z525"/>
  <c r="V525"/>
  <c r="U536"/>
  <c r="U535"/>
  <c r="U534"/>
  <c r="AE533"/>
  <c r="U533"/>
  <c r="AE529"/>
  <c r="AA529"/>
  <c r="W529"/>
  <c r="S529"/>
  <c r="AC528"/>
  <c r="Y528"/>
  <c r="U528"/>
  <c r="AE527"/>
  <c r="AA527"/>
  <c r="W527"/>
  <c r="S527"/>
  <c r="AC526"/>
  <c r="Y526"/>
  <c r="U526"/>
  <c r="AE525"/>
  <c r="AA525"/>
  <c r="W525"/>
  <c r="S525"/>
  <c r="Z533"/>
  <c r="Y529"/>
  <c r="AA528"/>
  <c r="S528"/>
  <c r="Y527"/>
  <c r="AA526"/>
  <c r="S526"/>
  <c r="Y525"/>
  <c r="AC535"/>
  <c r="AF533"/>
  <c r="AB529"/>
  <c r="T529"/>
  <c r="AD528"/>
  <c r="V528"/>
  <c r="AB527"/>
  <c r="T527"/>
  <c r="AD526"/>
  <c r="V526"/>
  <c r="AB525"/>
  <c r="T525"/>
  <c r="AC529"/>
  <c r="U529"/>
  <c r="AE528"/>
  <c r="W528"/>
  <c r="AC527"/>
  <c r="U527"/>
  <c r="AE526"/>
  <c r="W526"/>
  <c r="AC525"/>
  <c r="U525"/>
  <c r="U530" s="1"/>
  <c r="V533"/>
  <c r="X527"/>
  <c r="AF529"/>
  <c r="Z526"/>
  <c r="AC534"/>
  <c r="Z528"/>
  <c r="AF527"/>
  <c r="AF525"/>
  <c r="AC536"/>
  <c r="X529"/>
  <c r="X525"/>
  <c r="N547"/>
  <c r="V538"/>
  <c r="U519"/>
  <c r="AD519"/>
  <c r="AD517"/>
  <c r="U516"/>
  <c r="U518"/>
  <c r="X517"/>
  <c r="AA538"/>
  <c r="U520"/>
  <c r="AD518"/>
  <c r="S517"/>
  <c r="R538" s="1"/>
  <c r="K530"/>
  <c r="F530"/>
  <c r="I530"/>
  <c r="Y530" l="1"/>
  <c r="AC530"/>
  <c r="W530"/>
  <c r="Z530"/>
  <c r="E563"/>
  <c r="E562"/>
  <c r="E561"/>
  <c r="O560"/>
  <c r="E560"/>
  <c r="P556"/>
  <c r="L556"/>
  <c r="H556"/>
  <c r="D556"/>
  <c r="N555"/>
  <c r="J555"/>
  <c r="F555"/>
  <c r="P554"/>
  <c r="L554"/>
  <c r="H554"/>
  <c r="D554"/>
  <c r="N553"/>
  <c r="J553"/>
  <c r="F553"/>
  <c r="P552"/>
  <c r="L552"/>
  <c r="H552"/>
  <c r="D552"/>
  <c r="M563"/>
  <c r="M562"/>
  <c r="M561"/>
  <c r="P560"/>
  <c r="F560"/>
  <c r="M556"/>
  <c r="I556"/>
  <c r="E556"/>
  <c r="O555"/>
  <c r="K555"/>
  <c r="G555"/>
  <c r="C555"/>
  <c r="M554"/>
  <c r="I554"/>
  <c r="E554"/>
  <c r="O553"/>
  <c r="K553"/>
  <c r="G553"/>
  <c r="C553"/>
  <c r="M552"/>
  <c r="I552"/>
  <c r="E552"/>
  <c r="O556"/>
  <c r="G556"/>
  <c r="M555"/>
  <c r="E555"/>
  <c r="O554"/>
  <c r="G554"/>
  <c r="M553"/>
  <c r="E553"/>
  <c r="E557" s="1"/>
  <c r="O552"/>
  <c r="O557" s="1"/>
  <c r="G552"/>
  <c r="J556"/>
  <c r="P555"/>
  <c r="H555"/>
  <c r="J554"/>
  <c r="P553"/>
  <c r="H553"/>
  <c r="J552"/>
  <c r="J560"/>
  <c r="K556"/>
  <c r="C556"/>
  <c r="I555"/>
  <c r="K554"/>
  <c r="C554"/>
  <c r="I553"/>
  <c r="I557" s="1"/>
  <c r="K552"/>
  <c r="C552"/>
  <c r="F556"/>
  <c r="F554"/>
  <c r="F552"/>
  <c r="L555"/>
  <c r="L553"/>
  <c r="K560"/>
  <c r="N556"/>
  <c r="N554"/>
  <c r="N552"/>
  <c r="D555"/>
  <c r="D553"/>
  <c r="N544"/>
  <c r="A541"/>
  <c r="F565"/>
  <c r="E547"/>
  <c r="E546"/>
  <c r="K565"/>
  <c r="N546"/>
  <c r="N545"/>
  <c r="E545"/>
  <c r="G563" s="1"/>
  <c r="H544"/>
  <c r="C544"/>
  <c r="B565" s="1"/>
  <c r="A542"/>
  <c r="A543" s="1"/>
  <c r="A544" s="1"/>
  <c r="A545" s="1"/>
  <c r="A546" s="1"/>
  <c r="A547" s="1"/>
  <c r="A548" s="1"/>
  <c r="A549" s="1"/>
  <c r="A550" s="1"/>
  <c r="A551" s="1"/>
  <c r="A552" s="1"/>
  <c r="A553" s="1"/>
  <c r="E543"/>
  <c r="AD547"/>
  <c r="S530"/>
  <c r="V530"/>
  <c r="AB530"/>
  <c r="AE530"/>
  <c r="AF530" s="1"/>
  <c r="AF524"/>
  <c r="X530"/>
  <c r="AA530"/>
  <c r="AD530"/>
  <c r="T530"/>
  <c r="G557" l="1"/>
  <c r="M557"/>
  <c r="A555"/>
  <c r="A556" s="1"/>
  <c r="A557" s="1"/>
  <c r="A558" s="1"/>
  <c r="A559" s="1"/>
  <c r="A560" s="1"/>
  <c r="A561" s="1"/>
  <c r="A562" s="1"/>
  <c r="A563" s="1"/>
  <c r="A564" s="1"/>
  <c r="A565" s="1"/>
  <c r="A566" s="1"/>
  <c r="A554"/>
  <c r="N557"/>
  <c r="C557"/>
  <c r="F557"/>
  <c r="J557"/>
  <c r="L557"/>
  <c r="W536"/>
  <c r="H557"/>
  <c r="Z560"/>
  <c r="AC556"/>
  <c r="Y556"/>
  <c r="U556"/>
  <c r="AE555"/>
  <c r="AA555"/>
  <c r="W555"/>
  <c r="S555"/>
  <c r="AC554"/>
  <c r="Y554"/>
  <c r="U554"/>
  <c r="AE553"/>
  <c r="AA553"/>
  <c r="W553"/>
  <c r="S553"/>
  <c r="AC552"/>
  <c r="Y552"/>
  <c r="U552"/>
  <c r="AA560"/>
  <c r="AD556"/>
  <c r="Z556"/>
  <c r="V556"/>
  <c r="AF555"/>
  <c r="AB555"/>
  <c r="X555"/>
  <c r="T555"/>
  <c r="AD554"/>
  <c r="Z554"/>
  <c r="V554"/>
  <c r="AF553"/>
  <c r="AB553"/>
  <c r="X553"/>
  <c r="T553"/>
  <c r="AD552"/>
  <c r="Z552"/>
  <c r="V552"/>
  <c r="U563"/>
  <c r="U561"/>
  <c r="U560"/>
  <c r="AE556"/>
  <c r="W556"/>
  <c r="AD555"/>
  <c r="V555"/>
  <c r="AE554"/>
  <c r="W554"/>
  <c r="AD553"/>
  <c r="AD557" s="1"/>
  <c r="V553"/>
  <c r="AE552"/>
  <c r="W552"/>
  <c r="AC563"/>
  <c r="AC561"/>
  <c r="V560"/>
  <c r="AF556"/>
  <c r="X556"/>
  <c r="Y555"/>
  <c r="AF554"/>
  <c r="X554"/>
  <c r="Y553"/>
  <c r="AF552"/>
  <c r="X552"/>
  <c r="U562"/>
  <c r="AE560"/>
  <c r="AA556"/>
  <c r="S556"/>
  <c r="Z555"/>
  <c r="AA554"/>
  <c r="S554"/>
  <c r="Z553"/>
  <c r="AA552"/>
  <c r="S552"/>
  <c r="AB556"/>
  <c r="AB554"/>
  <c r="AB552"/>
  <c r="AC562"/>
  <c r="T554"/>
  <c r="T552"/>
  <c r="U555"/>
  <c r="U553"/>
  <c r="T556"/>
  <c r="AF560"/>
  <c r="AC555"/>
  <c r="AC553"/>
  <c r="N574"/>
  <c r="V565"/>
  <c r="U546"/>
  <c r="AD546"/>
  <c r="AD544"/>
  <c r="U543"/>
  <c r="U545"/>
  <c r="X544"/>
  <c r="AA565"/>
  <c r="U547"/>
  <c r="AD545"/>
  <c r="S544"/>
  <c r="R565" s="1"/>
  <c r="P557"/>
  <c r="D557"/>
  <c r="K557"/>
  <c r="P551"/>
  <c r="V557" l="1"/>
  <c r="S557"/>
  <c r="Z557"/>
  <c r="AE557"/>
  <c r="W563" s="1"/>
  <c r="AF551"/>
  <c r="X557"/>
  <c r="Y557"/>
  <c r="J587"/>
  <c r="N583"/>
  <c r="J583"/>
  <c r="F583"/>
  <c r="P582"/>
  <c r="L582"/>
  <c r="H582"/>
  <c r="D582"/>
  <c r="N581"/>
  <c r="J581"/>
  <c r="F581"/>
  <c r="P580"/>
  <c r="L580"/>
  <c r="H580"/>
  <c r="M589"/>
  <c r="E588"/>
  <c r="F587"/>
  <c r="L583"/>
  <c r="G583"/>
  <c r="K582"/>
  <c r="F582"/>
  <c r="O581"/>
  <c r="I581"/>
  <c r="D581"/>
  <c r="N580"/>
  <c r="I580"/>
  <c r="D580"/>
  <c r="N579"/>
  <c r="J579"/>
  <c r="F579"/>
  <c r="M588"/>
  <c r="K587"/>
  <c r="M583"/>
  <c r="H583"/>
  <c r="C583"/>
  <c r="M582"/>
  <c r="G582"/>
  <c r="P581"/>
  <c r="K581"/>
  <c r="E581"/>
  <c r="O580"/>
  <c r="J580"/>
  <c r="E580"/>
  <c r="O579"/>
  <c r="K579"/>
  <c r="G579"/>
  <c r="C579"/>
  <c r="E589"/>
  <c r="P587"/>
  <c r="I583"/>
  <c r="N582"/>
  <c r="C582"/>
  <c r="M581"/>
  <c r="C581"/>
  <c r="M580"/>
  <c r="C580"/>
  <c r="I579"/>
  <c r="E590"/>
  <c r="K583"/>
  <c r="O582"/>
  <c r="E582"/>
  <c r="G581"/>
  <c r="F580"/>
  <c r="L579"/>
  <c r="D579"/>
  <c r="M590"/>
  <c r="E587"/>
  <c r="O583"/>
  <c r="D583"/>
  <c r="I582"/>
  <c r="H581"/>
  <c r="G580"/>
  <c r="M579"/>
  <c r="M584" s="1"/>
  <c r="E579"/>
  <c r="O587"/>
  <c r="E583"/>
  <c r="J582"/>
  <c r="K580"/>
  <c r="P579"/>
  <c r="P583"/>
  <c r="L581"/>
  <c r="H579"/>
  <c r="H584" s="1"/>
  <c r="A568"/>
  <c r="A569" s="1"/>
  <c r="A570" s="1"/>
  <c r="A571" s="1"/>
  <c r="A572" s="1"/>
  <c r="A573" s="1"/>
  <c r="A574" s="1"/>
  <c r="A575" s="1"/>
  <c r="A576" s="1"/>
  <c r="A577" s="1"/>
  <c r="A578" s="1"/>
  <c r="A579" s="1"/>
  <c r="A580" s="1"/>
  <c r="N571"/>
  <c r="E570"/>
  <c r="AD574"/>
  <c r="F592"/>
  <c r="E574"/>
  <c r="E573"/>
  <c r="K592"/>
  <c r="N573"/>
  <c r="N572"/>
  <c r="E572"/>
  <c r="H571"/>
  <c r="C571"/>
  <c r="B592" s="1"/>
  <c r="W557"/>
  <c r="T557"/>
  <c r="U557"/>
  <c r="AA557"/>
  <c r="AB557"/>
  <c r="AC557"/>
  <c r="F584" l="1"/>
  <c r="A582"/>
  <c r="A583" s="1"/>
  <c r="A584" s="1"/>
  <c r="A585" s="1"/>
  <c r="A586" s="1"/>
  <c r="A587" s="1"/>
  <c r="A588" s="1"/>
  <c r="A589" s="1"/>
  <c r="A590" s="1"/>
  <c r="A591" s="1"/>
  <c r="A592" s="1"/>
  <c r="A593" s="1"/>
  <c r="A581"/>
  <c r="AF557"/>
  <c r="L584"/>
  <c r="O584"/>
  <c r="G590" s="1"/>
  <c r="U590"/>
  <c r="U589"/>
  <c r="U588"/>
  <c r="AE587"/>
  <c r="U587"/>
  <c r="AE583"/>
  <c r="AA583"/>
  <c r="W583"/>
  <c r="S583"/>
  <c r="AC582"/>
  <c r="Y582"/>
  <c r="U582"/>
  <c r="AE581"/>
  <c r="AA581"/>
  <c r="W581"/>
  <c r="S581"/>
  <c r="AC580"/>
  <c r="Y580"/>
  <c r="U580"/>
  <c r="AC590"/>
  <c r="V587"/>
  <c r="AC583"/>
  <c r="X583"/>
  <c r="AB582"/>
  <c r="W582"/>
  <c r="AF581"/>
  <c r="Z581"/>
  <c r="U581"/>
  <c r="AE580"/>
  <c r="Z580"/>
  <c r="T580"/>
  <c r="AE579"/>
  <c r="AA579"/>
  <c r="W579"/>
  <c r="S579"/>
  <c r="AC589"/>
  <c r="Z587"/>
  <c r="AD583"/>
  <c r="Y583"/>
  <c r="T583"/>
  <c r="AD582"/>
  <c r="X582"/>
  <c r="S582"/>
  <c r="AB581"/>
  <c r="V581"/>
  <c r="AF580"/>
  <c r="AA580"/>
  <c r="V580"/>
  <c r="AF579"/>
  <c r="AB579"/>
  <c r="X579"/>
  <c r="T579"/>
  <c r="AB583"/>
  <c r="AF582"/>
  <c r="V582"/>
  <c r="Y581"/>
  <c r="X580"/>
  <c r="Z579"/>
  <c r="AA587"/>
  <c r="AF583"/>
  <c r="U583"/>
  <c r="Z582"/>
  <c r="AC581"/>
  <c r="AB580"/>
  <c r="AC579"/>
  <c r="U579"/>
  <c r="AF587"/>
  <c r="V583"/>
  <c r="AA582"/>
  <c r="AD581"/>
  <c r="T581"/>
  <c r="AD580"/>
  <c r="S580"/>
  <c r="AD579"/>
  <c r="AD584" s="1"/>
  <c r="V579"/>
  <c r="V584" s="1"/>
  <c r="Z583"/>
  <c r="AC588"/>
  <c r="T582"/>
  <c r="X581"/>
  <c r="X584" s="1"/>
  <c r="W580"/>
  <c r="Y579"/>
  <c r="AE582"/>
  <c r="N601"/>
  <c r="V592"/>
  <c r="U573"/>
  <c r="AD573"/>
  <c r="AD571"/>
  <c r="U570"/>
  <c r="U572"/>
  <c r="X571"/>
  <c r="AA592"/>
  <c r="U574"/>
  <c r="AD572"/>
  <c r="S571"/>
  <c r="R592" s="1"/>
  <c r="D584"/>
  <c r="I584"/>
  <c r="J584"/>
  <c r="P584"/>
  <c r="E584"/>
  <c r="G584"/>
  <c r="C584"/>
  <c r="K584"/>
  <c r="P578"/>
  <c r="N584"/>
  <c r="M617" l="1"/>
  <c r="M616"/>
  <c r="M615"/>
  <c r="P614"/>
  <c r="F614"/>
  <c r="M610"/>
  <c r="I610"/>
  <c r="E610"/>
  <c r="O609"/>
  <c r="K609"/>
  <c r="G609"/>
  <c r="C609"/>
  <c r="M608"/>
  <c r="I608"/>
  <c r="E608"/>
  <c r="O607"/>
  <c r="K607"/>
  <c r="G607"/>
  <c r="C607"/>
  <c r="M606"/>
  <c r="I606"/>
  <c r="E606"/>
  <c r="E615"/>
  <c r="J614"/>
  <c r="N610"/>
  <c r="H610"/>
  <c r="C610"/>
  <c r="L609"/>
  <c r="F609"/>
  <c r="P608"/>
  <c r="K608"/>
  <c r="F608"/>
  <c r="N607"/>
  <c r="I607"/>
  <c r="D607"/>
  <c r="N606"/>
  <c r="H606"/>
  <c r="C606"/>
  <c r="K614"/>
  <c r="O610"/>
  <c r="J610"/>
  <c r="D610"/>
  <c r="M609"/>
  <c r="H609"/>
  <c r="L608"/>
  <c r="G608"/>
  <c r="P607"/>
  <c r="J607"/>
  <c r="E607"/>
  <c r="O606"/>
  <c r="J606"/>
  <c r="D606"/>
  <c r="E616"/>
  <c r="G610"/>
  <c r="I609"/>
  <c r="N608"/>
  <c r="C608"/>
  <c r="M607"/>
  <c r="L606"/>
  <c r="E617"/>
  <c r="K610"/>
  <c r="J609"/>
  <c r="O608"/>
  <c r="D608"/>
  <c r="F607"/>
  <c r="P606"/>
  <c r="F606"/>
  <c r="E614"/>
  <c r="L610"/>
  <c r="N609"/>
  <c r="D609"/>
  <c r="H608"/>
  <c r="H607"/>
  <c r="G606"/>
  <c r="G611" s="1"/>
  <c r="P610"/>
  <c r="K606"/>
  <c r="O614"/>
  <c r="F610"/>
  <c r="J608"/>
  <c r="L607"/>
  <c r="P609"/>
  <c r="E609"/>
  <c r="A595"/>
  <c r="A596" s="1"/>
  <c r="A597" s="1"/>
  <c r="A598" s="1"/>
  <c r="A599" s="1"/>
  <c r="A600" s="1"/>
  <c r="A601" s="1"/>
  <c r="A602" s="1"/>
  <c r="A603" s="1"/>
  <c r="A604" s="1"/>
  <c r="A605" s="1"/>
  <c r="A606" s="1"/>
  <c r="A607" s="1"/>
  <c r="N598"/>
  <c r="E599"/>
  <c r="H598"/>
  <c r="C598"/>
  <c r="B619" s="1"/>
  <c r="E597"/>
  <c r="AD601"/>
  <c r="F619"/>
  <c r="E601"/>
  <c r="E600"/>
  <c r="K619"/>
  <c r="N600"/>
  <c r="N599"/>
  <c r="Z584"/>
  <c r="W584"/>
  <c r="AC584"/>
  <c r="T584"/>
  <c r="S584"/>
  <c r="Y584"/>
  <c r="AF578"/>
  <c r="AB584"/>
  <c r="AE584"/>
  <c r="AF584" s="1"/>
  <c r="U584"/>
  <c r="AA584"/>
  <c r="M611" l="1"/>
  <c r="K611"/>
  <c r="A609"/>
  <c r="A610" s="1"/>
  <c r="A611" s="1"/>
  <c r="A612" s="1"/>
  <c r="A613" s="1"/>
  <c r="A614" s="1"/>
  <c r="A615" s="1"/>
  <c r="A616" s="1"/>
  <c r="A617" s="1"/>
  <c r="A618" s="1"/>
  <c r="A619" s="1"/>
  <c r="A620" s="1"/>
  <c r="A608"/>
  <c r="P605"/>
  <c r="J611"/>
  <c r="L611"/>
  <c r="D611"/>
  <c r="F611"/>
  <c r="W590"/>
  <c r="AA614"/>
  <c r="AD610"/>
  <c r="Z610"/>
  <c r="V610"/>
  <c r="AF609"/>
  <c r="AB609"/>
  <c r="X609"/>
  <c r="T609"/>
  <c r="AD608"/>
  <c r="Z608"/>
  <c r="V608"/>
  <c r="AF607"/>
  <c r="AB607"/>
  <c r="X607"/>
  <c r="T607"/>
  <c r="AD606"/>
  <c r="Z606"/>
  <c r="V606"/>
  <c r="AC617"/>
  <c r="U616"/>
  <c r="V614"/>
  <c r="AC610"/>
  <c r="X610"/>
  <c r="S610"/>
  <c r="AC609"/>
  <c r="W609"/>
  <c r="AF608"/>
  <c r="AA608"/>
  <c r="U608"/>
  <c r="AE607"/>
  <c r="Z607"/>
  <c r="U607"/>
  <c r="AC606"/>
  <c r="X606"/>
  <c r="S606"/>
  <c r="AC616"/>
  <c r="U615"/>
  <c r="Z614"/>
  <c r="AE610"/>
  <c r="Y610"/>
  <c r="T610"/>
  <c r="AD609"/>
  <c r="Y609"/>
  <c r="S609"/>
  <c r="AB608"/>
  <c r="W608"/>
  <c r="AA607"/>
  <c r="V607"/>
  <c r="AE606"/>
  <c r="Y606"/>
  <c r="T606"/>
  <c r="U614"/>
  <c r="AB610"/>
  <c r="AA609"/>
  <c r="AE608"/>
  <c r="T608"/>
  <c r="Y607"/>
  <c r="W606"/>
  <c r="AE614"/>
  <c r="AF610"/>
  <c r="U610"/>
  <c r="AE609"/>
  <c r="U609"/>
  <c r="X608"/>
  <c r="AC607"/>
  <c r="AA606"/>
  <c r="U617"/>
  <c r="AF614"/>
  <c r="W610"/>
  <c r="V609"/>
  <c r="Y608"/>
  <c r="AD607"/>
  <c r="S607"/>
  <c r="AB606"/>
  <c r="AC615"/>
  <c r="AC608"/>
  <c r="S608"/>
  <c r="W607"/>
  <c r="AF606"/>
  <c r="Z609"/>
  <c r="AA610"/>
  <c r="U606"/>
  <c r="N628"/>
  <c r="V619"/>
  <c r="U600"/>
  <c r="AD600"/>
  <c r="AD598"/>
  <c r="U597"/>
  <c r="AD599"/>
  <c r="X598"/>
  <c r="AA619"/>
  <c r="U601"/>
  <c r="U599"/>
  <c r="S598"/>
  <c r="R619" s="1"/>
  <c r="N611"/>
  <c r="E611"/>
  <c r="H611"/>
  <c r="O611"/>
  <c r="P611" s="1"/>
  <c r="C611"/>
  <c r="I611"/>
  <c r="S611" l="1"/>
  <c r="U611"/>
  <c r="AA611"/>
  <c r="Z611"/>
  <c r="G617"/>
  <c r="K641"/>
  <c r="O637"/>
  <c r="K637"/>
  <c r="G637"/>
  <c r="C637"/>
  <c r="M636"/>
  <c r="I636"/>
  <c r="E636"/>
  <c r="O635"/>
  <c r="K635"/>
  <c r="G635"/>
  <c r="C635"/>
  <c r="M634"/>
  <c r="I634"/>
  <c r="E634"/>
  <c r="O633"/>
  <c r="K633"/>
  <c r="G633"/>
  <c r="C633"/>
  <c r="M642"/>
  <c r="J641"/>
  <c r="M637"/>
  <c r="H637"/>
  <c r="L636"/>
  <c r="G636"/>
  <c r="P635"/>
  <c r="J635"/>
  <c r="E635"/>
  <c r="O634"/>
  <c r="J634"/>
  <c r="D634"/>
  <c r="M633"/>
  <c r="H633"/>
  <c r="E644"/>
  <c r="O641"/>
  <c r="N637"/>
  <c r="I637"/>
  <c r="D637"/>
  <c r="N636"/>
  <c r="H636"/>
  <c r="C636"/>
  <c r="L635"/>
  <c r="F635"/>
  <c r="P634"/>
  <c r="K634"/>
  <c r="F634"/>
  <c r="N633"/>
  <c r="I633"/>
  <c r="D633"/>
  <c r="E643"/>
  <c r="P641"/>
  <c r="P637"/>
  <c r="E637"/>
  <c r="J636"/>
  <c r="M635"/>
  <c r="L634"/>
  <c r="J633"/>
  <c r="M643"/>
  <c r="F637"/>
  <c r="K636"/>
  <c r="N635"/>
  <c r="D635"/>
  <c r="N634"/>
  <c r="C634"/>
  <c r="L633"/>
  <c r="M644"/>
  <c r="E641"/>
  <c r="J637"/>
  <c r="O636"/>
  <c r="D636"/>
  <c r="H635"/>
  <c r="G634"/>
  <c r="P633"/>
  <c r="E633"/>
  <c r="I635"/>
  <c r="F633"/>
  <c r="F641"/>
  <c r="F636"/>
  <c r="H634"/>
  <c r="E642"/>
  <c r="L637"/>
  <c r="P636"/>
  <c r="N625"/>
  <c r="A622"/>
  <c r="A623" s="1"/>
  <c r="A624" s="1"/>
  <c r="A625" s="1"/>
  <c r="A626" s="1"/>
  <c r="A627" s="1"/>
  <c r="A628" s="1"/>
  <c r="A629" s="1"/>
  <c r="A630" s="1"/>
  <c r="A631" s="1"/>
  <c r="A632" s="1"/>
  <c r="A633" s="1"/>
  <c r="A634" s="1"/>
  <c r="K646"/>
  <c r="N627"/>
  <c r="N626"/>
  <c r="E626"/>
  <c r="H625"/>
  <c r="C625"/>
  <c r="B646" s="1"/>
  <c r="E624"/>
  <c r="AD628"/>
  <c r="F646"/>
  <c r="E628"/>
  <c r="E627"/>
  <c r="AC611"/>
  <c r="V611"/>
  <c r="AB611"/>
  <c r="Y611"/>
  <c r="W611"/>
  <c r="AF605"/>
  <c r="X611"/>
  <c r="AE611"/>
  <c r="W617" s="1"/>
  <c r="AD611"/>
  <c r="T611"/>
  <c r="E638" l="1"/>
  <c r="A636"/>
  <c r="A637" s="1"/>
  <c r="A638" s="1"/>
  <c r="A639" s="1"/>
  <c r="A640" s="1"/>
  <c r="A641" s="1"/>
  <c r="A642" s="1"/>
  <c r="A643" s="1"/>
  <c r="A644" s="1"/>
  <c r="A645" s="1"/>
  <c r="A646" s="1"/>
  <c r="A647" s="1"/>
  <c r="A635"/>
  <c r="N638"/>
  <c r="O638"/>
  <c r="P638" s="1"/>
  <c r="AF611"/>
  <c r="AC644"/>
  <c r="AC643"/>
  <c r="AC642"/>
  <c r="AF641"/>
  <c r="V641"/>
  <c r="AF637"/>
  <c r="AB637"/>
  <c r="X637"/>
  <c r="T637"/>
  <c r="AD636"/>
  <c r="Z636"/>
  <c r="V636"/>
  <c r="AF635"/>
  <c r="AB635"/>
  <c r="X635"/>
  <c r="T635"/>
  <c r="AD634"/>
  <c r="Z634"/>
  <c r="V634"/>
  <c r="AF633"/>
  <c r="AB633"/>
  <c r="X633"/>
  <c r="T633"/>
  <c r="U643"/>
  <c r="Z641"/>
  <c r="AD637"/>
  <c r="Y637"/>
  <c r="S637"/>
  <c r="AB636"/>
  <c r="W636"/>
  <c r="AA635"/>
  <c r="V635"/>
  <c r="AE634"/>
  <c r="Y634"/>
  <c r="T634"/>
  <c r="AD633"/>
  <c r="Y633"/>
  <c r="S633"/>
  <c r="U642"/>
  <c r="AA641"/>
  <c r="AE637"/>
  <c r="Z637"/>
  <c r="U637"/>
  <c r="AC636"/>
  <c r="X636"/>
  <c r="S636"/>
  <c r="AC635"/>
  <c r="W635"/>
  <c r="AF634"/>
  <c r="AA634"/>
  <c r="U634"/>
  <c r="AE633"/>
  <c r="Z633"/>
  <c r="U633"/>
  <c r="AA637"/>
  <c r="AA636"/>
  <c r="AE635"/>
  <c r="U635"/>
  <c r="W634"/>
  <c r="V633"/>
  <c r="U641"/>
  <c r="AC637"/>
  <c r="AE636"/>
  <c r="T636"/>
  <c r="Y635"/>
  <c r="X634"/>
  <c r="W633"/>
  <c r="AE641"/>
  <c r="V637"/>
  <c r="AF636"/>
  <c r="U636"/>
  <c r="Z635"/>
  <c r="AB634"/>
  <c r="AA633"/>
  <c r="W637"/>
  <c r="Y636"/>
  <c r="AD635"/>
  <c r="S634"/>
  <c r="AC633"/>
  <c r="U644"/>
  <c r="S635"/>
  <c r="AC634"/>
  <c r="N655"/>
  <c r="V646"/>
  <c r="U627"/>
  <c r="AD627"/>
  <c r="AD625"/>
  <c r="U624"/>
  <c r="AD626"/>
  <c r="X625"/>
  <c r="AA646"/>
  <c r="U628"/>
  <c r="U626"/>
  <c r="S625"/>
  <c r="R646" s="1"/>
  <c r="P632"/>
  <c r="I638"/>
  <c r="M638"/>
  <c r="K638"/>
  <c r="G644"/>
  <c r="F638"/>
  <c r="D638"/>
  <c r="H638"/>
  <c r="G638"/>
  <c r="L638"/>
  <c r="J638"/>
  <c r="C638"/>
  <c r="AA638" l="1"/>
  <c r="AF632"/>
  <c r="Z638"/>
  <c r="Y638"/>
  <c r="AB638"/>
  <c r="J668"/>
  <c r="N664"/>
  <c r="J664"/>
  <c r="F664"/>
  <c r="P663"/>
  <c r="L663"/>
  <c r="H663"/>
  <c r="D663"/>
  <c r="N662"/>
  <c r="J662"/>
  <c r="F662"/>
  <c r="P661"/>
  <c r="L661"/>
  <c r="H661"/>
  <c r="D661"/>
  <c r="N660"/>
  <c r="J660"/>
  <c r="F660"/>
  <c r="M669"/>
  <c r="K668"/>
  <c r="M664"/>
  <c r="H664"/>
  <c r="C664"/>
  <c r="M663"/>
  <c r="G663"/>
  <c r="P662"/>
  <c r="K662"/>
  <c r="E662"/>
  <c r="O661"/>
  <c r="J661"/>
  <c r="E661"/>
  <c r="M660"/>
  <c r="H660"/>
  <c r="C660"/>
  <c r="E671"/>
  <c r="O668"/>
  <c r="O664"/>
  <c r="I664"/>
  <c r="D664"/>
  <c r="N663"/>
  <c r="I663"/>
  <c r="C663"/>
  <c r="L662"/>
  <c r="G662"/>
  <c r="K661"/>
  <c r="F661"/>
  <c r="O660"/>
  <c r="I660"/>
  <c r="D660"/>
  <c r="E670"/>
  <c r="P668"/>
  <c r="P664"/>
  <c r="E664"/>
  <c r="O663"/>
  <c r="E663"/>
  <c r="H662"/>
  <c r="M661"/>
  <c r="K660"/>
  <c r="M670"/>
  <c r="G664"/>
  <c r="F663"/>
  <c r="I662"/>
  <c r="N661"/>
  <c r="C661"/>
  <c r="L660"/>
  <c r="M671"/>
  <c r="E668"/>
  <c r="K664"/>
  <c r="J663"/>
  <c r="M662"/>
  <c r="C662"/>
  <c r="G661"/>
  <c r="P660"/>
  <c r="E660"/>
  <c r="E669"/>
  <c r="L664"/>
  <c r="O662"/>
  <c r="I661"/>
  <c r="G660"/>
  <c r="K663"/>
  <c r="F668"/>
  <c r="D662"/>
  <c r="N652"/>
  <c r="K673"/>
  <c r="E653"/>
  <c r="A649"/>
  <c r="A650" s="1"/>
  <c r="A651" s="1"/>
  <c r="A652" s="1"/>
  <c r="A653" s="1"/>
  <c r="A654" s="1"/>
  <c r="A655" s="1"/>
  <c r="A656" s="1"/>
  <c r="A657" s="1"/>
  <c r="A658" s="1"/>
  <c r="A659" s="1"/>
  <c r="A660" s="1"/>
  <c r="A661" s="1"/>
  <c r="E651"/>
  <c r="F673"/>
  <c r="E655"/>
  <c r="E654"/>
  <c r="N654"/>
  <c r="N653"/>
  <c r="H652"/>
  <c r="C652"/>
  <c r="B673" s="1"/>
  <c r="AD655"/>
  <c r="U638"/>
  <c r="S638"/>
  <c r="X638"/>
  <c r="T638"/>
  <c r="AC638"/>
  <c r="W638"/>
  <c r="V638"/>
  <c r="AE638"/>
  <c r="AF638" s="1"/>
  <c r="AD638"/>
  <c r="E665" l="1"/>
  <c r="G665"/>
  <c r="A663"/>
  <c r="A664" s="1"/>
  <c r="A665" s="1"/>
  <c r="A666" s="1"/>
  <c r="A667" s="1"/>
  <c r="A668" s="1"/>
  <c r="A669" s="1"/>
  <c r="A670" s="1"/>
  <c r="A671" s="1"/>
  <c r="A672" s="1"/>
  <c r="A673" s="1"/>
  <c r="A674" s="1"/>
  <c r="A662"/>
  <c r="L665"/>
  <c r="P659"/>
  <c r="F665"/>
  <c r="W644"/>
  <c r="K665"/>
  <c r="O665"/>
  <c r="G671" s="1"/>
  <c r="M665"/>
  <c r="I665"/>
  <c r="H665"/>
  <c r="N665"/>
  <c r="U671"/>
  <c r="U670"/>
  <c r="U669"/>
  <c r="AE668"/>
  <c r="U668"/>
  <c r="AE664"/>
  <c r="AA664"/>
  <c r="W664"/>
  <c r="S664"/>
  <c r="AC663"/>
  <c r="Y663"/>
  <c r="U663"/>
  <c r="AE662"/>
  <c r="AA662"/>
  <c r="W662"/>
  <c r="S662"/>
  <c r="AC661"/>
  <c r="Y661"/>
  <c r="U661"/>
  <c r="AE660"/>
  <c r="AA660"/>
  <c r="W660"/>
  <c r="S660"/>
  <c r="AC670"/>
  <c r="Z668"/>
  <c r="AD664"/>
  <c r="Y664"/>
  <c r="T664"/>
  <c r="AD663"/>
  <c r="X663"/>
  <c r="S663"/>
  <c r="AB662"/>
  <c r="V662"/>
  <c r="AF661"/>
  <c r="AA661"/>
  <c r="V661"/>
  <c r="AD660"/>
  <c r="Y660"/>
  <c r="T660"/>
  <c r="AC669"/>
  <c r="AA668"/>
  <c r="AF664"/>
  <c r="Z664"/>
  <c r="U664"/>
  <c r="AE663"/>
  <c r="Z663"/>
  <c r="T663"/>
  <c r="AC662"/>
  <c r="X662"/>
  <c r="AB661"/>
  <c r="W661"/>
  <c r="AF660"/>
  <c r="Z660"/>
  <c r="U660"/>
  <c r="AB664"/>
  <c r="AA663"/>
  <c r="Z662"/>
  <c r="AE661"/>
  <c r="T661"/>
  <c r="V660"/>
  <c r="V668"/>
  <c r="AC664"/>
  <c r="AB663"/>
  <c r="AD662"/>
  <c r="T662"/>
  <c r="X661"/>
  <c r="X660"/>
  <c r="AF668"/>
  <c r="V664"/>
  <c r="AF663"/>
  <c r="V663"/>
  <c r="AF662"/>
  <c r="U662"/>
  <c r="Z661"/>
  <c r="AB660"/>
  <c r="AC671"/>
  <c r="AD661"/>
  <c r="S661"/>
  <c r="AC660"/>
  <c r="AC665" s="1"/>
  <c r="X664"/>
  <c r="W663"/>
  <c r="Y662"/>
  <c r="N682"/>
  <c r="V673"/>
  <c r="U654"/>
  <c r="AD654"/>
  <c r="AD652"/>
  <c r="U651"/>
  <c r="S652"/>
  <c r="R673" s="1"/>
  <c r="X652"/>
  <c r="AA673"/>
  <c r="U655"/>
  <c r="U653"/>
  <c r="AD653"/>
  <c r="D665"/>
  <c r="C665"/>
  <c r="J665"/>
  <c r="AF659" l="1"/>
  <c r="Z665"/>
  <c r="AD665"/>
  <c r="AA665"/>
  <c r="P665"/>
  <c r="M698"/>
  <c r="M697"/>
  <c r="M696"/>
  <c r="P695"/>
  <c r="F695"/>
  <c r="M691"/>
  <c r="I691"/>
  <c r="E691"/>
  <c r="O690"/>
  <c r="K690"/>
  <c r="G690"/>
  <c r="C690"/>
  <c r="M689"/>
  <c r="I689"/>
  <c r="E689"/>
  <c r="O688"/>
  <c r="K688"/>
  <c r="G688"/>
  <c r="C688"/>
  <c r="M687"/>
  <c r="I687"/>
  <c r="E687"/>
  <c r="K695"/>
  <c r="O691"/>
  <c r="J691"/>
  <c r="D691"/>
  <c r="M690"/>
  <c r="H690"/>
  <c r="L689"/>
  <c r="G689"/>
  <c r="P688"/>
  <c r="J688"/>
  <c r="E688"/>
  <c r="O687"/>
  <c r="J687"/>
  <c r="D687"/>
  <c r="E698"/>
  <c r="O695"/>
  <c r="P691"/>
  <c r="K691"/>
  <c r="F691"/>
  <c r="N690"/>
  <c r="I690"/>
  <c r="D690"/>
  <c r="N689"/>
  <c r="H689"/>
  <c r="C689"/>
  <c r="L688"/>
  <c r="F688"/>
  <c r="P687"/>
  <c r="K687"/>
  <c r="F687"/>
  <c r="E697"/>
  <c r="G691"/>
  <c r="P690"/>
  <c r="E690"/>
  <c r="J689"/>
  <c r="M688"/>
  <c r="L687"/>
  <c r="H691"/>
  <c r="F690"/>
  <c r="K689"/>
  <c r="N688"/>
  <c r="D688"/>
  <c r="N687"/>
  <c r="C687"/>
  <c r="E695"/>
  <c r="L691"/>
  <c r="J690"/>
  <c r="O689"/>
  <c r="D689"/>
  <c r="H688"/>
  <c r="G687"/>
  <c r="G692" s="1"/>
  <c r="F689"/>
  <c r="J695"/>
  <c r="C691"/>
  <c r="L690"/>
  <c r="P689"/>
  <c r="I688"/>
  <c r="E696"/>
  <c r="N691"/>
  <c r="H687"/>
  <c r="N679"/>
  <c r="A676"/>
  <c r="A677" s="1"/>
  <c r="A678" s="1"/>
  <c r="A679" s="1"/>
  <c r="A680" s="1"/>
  <c r="A681" s="1"/>
  <c r="A682" s="1"/>
  <c r="A683" s="1"/>
  <c r="A684" s="1"/>
  <c r="A685" s="1"/>
  <c r="A686" s="1"/>
  <c r="A687" s="1"/>
  <c r="A688" s="1"/>
  <c r="K700"/>
  <c r="N681"/>
  <c r="N680"/>
  <c r="E680"/>
  <c r="H679"/>
  <c r="C679"/>
  <c r="B700" s="1"/>
  <c r="E678"/>
  <c r="AD682"/>
  <c r="F700"/>
  <c r="E682"/>
  <c r="E681"/>
  <c r="U665"/>
  <c r="Y665"/>
  <c r="X665"/>
  <c r="W665"/>
  <c r="T665"/>
  <c r="S665"/>
  <c r="AB665"/>
  <c r="V665"/>
  <c r="AE665"/>
  <c r="W671" s="1"/>
  <c r="H692" l="1"/>
  <c r="F692"/>
  <c r="A689"/>
  <c r="A690"/>
  <c r="A691" s="1"/>
  <c r="A692" s="1"/>
  <c r="A693" s="1"/>
  <c r="A694" s="1"/>
  <c r="A695" s="1"/>
  <c r="A696" s="1"/>
  <c r="A697" s="1"/>
  <c r="A698" s="1"/>
  <c r="A699" s="1"/>
  <c r="A700" s="1"/>
  <c r="A701" s="1"/>
  <c r="P686"/>
  <c r="N692"/>
  <c r="O692"/>
  <c r="P692" s="1"/>
  <c r="E692"/>
  <c r="AF665"/>
  <c r="J692"/>
  <c r="AA695"/>
  <c r="AD691"/>
  <c r="Z691"/>
  <c r="V691"/>
  <c r="AF690"/>
  <c r="AB690"/>
  <c r="X690"/>
  <c r="T690"/>
  <c r="AD689"/>
  <c r="Z689"/>
  <c r="V689"/>
  <c r="AF688"/>
  <c r="AB688"/>
  <c r="X688"/>
  <c r="T688"/>
  <c r="AD687"/>
  <c r="Z687"/>
  <c r="V687"/>
  <c r="AC697"/>
  <c r="U696"/>
  <c r="Z695"/>
  <c r="AE691"/>
  <c r="Y691"/>
  <c r="T691"/>
  <c r="AD690"/>
  <c r="Y690"/>
  <c r="S690"/>
  <c r="AB689"/>
  <c r="W689"/>
  <c r="AA688"/>
  <c r="V688"/>
  <c r="AE687"/>
  <c r="Y687"/>
  <c r="T687"/>
  <c r="AC696"/>
  <c r="AE695"/>
  <c r="AF691"/>
  <c r="AA691"/>
  <c r="U691"/>
  <c r="AE690"/>
  <c r="Z690"/>
  <c r="U690"/>
  <c r="AC689"/>
  <c r="X689"/>
  <c r="S689"/>
  <c r="AC688"/>
  <c r="W688"/>
  <c r="AF687"/>
  <c r="AA687"/>
  <c r="U687"/>
  <c r="U695"/>
  <c r="AB691"/>
  <c r="AA690"/>
  <c r="AA689"/>
  <c r="AE688"/>
  <c r="U688"/>
  <c r="W687"/>
  <c r="U697"/>
  <c r="V695"/>
  <c r="AC691"/>
  <c r="S691"/>
  <c r="AC690"/>
  <c r="AE689"/>
  <c r="T689"/>
  <c r="Y688"/>
  <c r="X687"/>
  <c r="U698"/>
  <c r="AF695"/>
  <c r="W691"/>
  <c r="V690"/>
  <c r="AF689"/>
  <c r="U689"/>
  <c r="Z688"/>
  <c r="AB687"/>
  <c r="X691"/>
  <c r="S687"/>
  <c r="W690"/>
  <c r="Y689"/>
  <c r="S688"/>
  <c r="AC687"/>
  <c r="AC698"/>
  <c r="AD688"/>
  <c r="N709"/>
  <c r="V700"/>
  <c r="U681"/>
  <c r="AD681"/>
  <c r="AD679"/>
  <c r="U678"/>
  <c r="S679"/>
  <c r="R700" s="1"/>
  <c r="X679"/>
  <c r="AA700"/>
  <c r="U682"/>
  <c r="U680"/>
  <c r="AD680"/>
  <c r="C692"/>
  <c r="K692"/>
  <c r="D692"/>
  <c r="M692"/>
  <c r="L692"/>
  <c r="I692"/>
  <c r="AC692" l="1"/>
  <c r="S692"/>
  <c r="AE692"/>
  <c r="W698" s="1"/>
  <c r="Z692"/>
  <c r="G698"/>
  <c r="E725"/>
  <c r="E724"/>
  <c r="E723"/>
  <c r="O722"/>
  <c r="E722"/>
  <c r="P718"/>
  <c r="L718"/>
  <c r="H718"/>
  <c r="D718"/>
  <c r="N717"/>
  <c r="J717"/>
  <c r="F717"/>
  <c r="P716"/>
  <c r="L716"/>
  <c r="H716"/>
  <c r="D716"/>
  <c r="N715"/>
  <c r="J715"/>
  <c r="F715"/>
  <c r="P714"/>
  <c r="L714"/>
  <c r="H714"/>
  <c r="D714"/>
  <c r="M725"/>
  <c r="P722"/>
  <c r="O718"/>
  <c r="J718"/>
  <c r="E718"/>
  <c r="M717"/>
  <c r="H717"/>
  <c r="C717"/>
  <c r="M716"/>
  <c r="G716"/>
  <c r="P715"/>
  <c r="K715"/>
  <c r="E715"/>
  <c r="O714"/>
  <c r="J714"/>
  <c r="E714"/>
  <c r="M724"/>
  <c r="F722"/>
  <c r="K718"/>
  <c r="F718"/>
  <c r="O717"/>
  <c r="I717"/>
  <c r="D717"/>
  <c r="N716"/>
  <c r="I716"/>
  <c r="C716"/>
  <c r="L715"/>
  <c r="G715"/>
  <c r="K714"/>
  <c r="F714"/>
  <c r="K722"/>
  <c r="G718"/>
  <c r="P717"/>
  <c r="E717"/>
  <c r="O716"/>
  <c r="E716"/>
  <c r="H715"/>
  <c r="M714"/>
  <c r="I718"/>
  <c r="G717"/>
  <c r="F716"/>
  <c r="F719" s="1"/>
  <c r="I715"/>
  <c r="N714"/>
  <c r="C714"/>
  <c r="M718"/>
  <c r="K717"/>
  <c r="J716"/>
  <c r="M715"/>
  <c r="C715"/>
  <c r="G714"/>
  <c r="G719" s="1"/>
  <c r="M723"/>
  <c r="N718"/>
  <c r="J722"/>
  <c r="L717"/>
  <c r="K716"/>
  <c r="O715"/>
  <c r="I714"/>
  <c r="C718"/>
  <c r="D715"/>
  <c r="A703"/>
  <c r="N706"/>
  <c r="F727"/>
  <c r="E709"/>
  <c r="E708"/>
  <c r="K727"/>
  <c r="N708"/>
  <c r="N707"/>
  <c r="E707"/>
  <c r="H706"/>
  <c r="C706"/>
  <c r="B727" s="1"/>
  <c r="A704"/>
  <c r="A705" s="1"/>
  <c r="A706" s="1"/>
  <c r="A707" s="1"/>
  <c r="A708" s="1"/>
  <c r="A709" s="1"/>
  <c r="A710" s="1"/>
  <c r="A711" s="1"/>
  <c r="A712" s="1"/>
  <c r="A713" s="1"/>
  <c r="A714" s="1"/>
  <c r="A715" s="1"/>
  <c r="E705"/>
  <c r="AD709"/>
  <c r="W692"/>
  <c r="AA692"/>
  <c r="Y692"/>
  <c r="V692"/>
  <c r="AB692"/>
  <c r="U692"/>
  <c r="AF686"/>
  <c r="X692"/>
  <c r="AD692"/>
  <c r="T692"/>
  <c r="A716" l="1"/>
  <c r="A717"/>
  <c r="A718" s="1"/>
  <c r="A719" s="1"/>
  <c r="A720" s="1"/>
  <c r="A721" s="1"/>
  <c r="A722" s="1"/>
  <c r="A723" s="1"/>
  <c r="A724" s="1"/>
  <c r="A725" s="1"/>
  <c r="A726" s="1"/>
  <c r="A727" s="1"/>
  <c r="A728" s="1"/>
  <c r="M719"/>
  <c r="J719"/>
  <c r="P713"/>
  <c r="AF692"/>
  <c r="C719"/>
  <c r="N719"/>
  <c r="E719"/>
  <c r="L719"/>
  <c r="K719"/>
  <c r="O719"/>
  <c r="P719" s="1"/>
  <c r="H719"/>
  <c r="Z722"/>
  <c r="AC718"/>
  <c r="Y718"/>
  <c r="U718"/>
  <c r="AE717"/>
  <c r="AA717"/>
  <c r="W717"/>
  <c r="S717"/>
  <c r="AC716"/>
  <c r="Y716"/>
  <c r="U716"/>
  <c r="AE715"/>
  <c r="AA715"/>
  <c r="W715"/>
  <c r="S715"/>
  <c r="AC714"/>
  <c r="Y714"/>
  <c r="U714"/>
  <c r="AC723"/>
  <c r="AE722"/>
  <c r="AF718"/>
  <c r="AA718"/>
  <c r="V718"/>
  <c r="AD717"/>
  <c r="Y717"/>
  <c r="T717"/>
  <c r="AD716"/>
  <c r="X716"/>
  <c r="S716"/>
  <c r="AB715"/>
  <c r="V715"/>
  <c r="AF714"/>
  <c r="AA714"/>
  <c r="V714"/>
  <c r="U725"/>
  <c r="AF722"/>
  <c r="U722"/>
  <c r="AB718"/>
  <c r="W718"/>
  <c r="AF717"/>
  <c r="Z717"/>
  <c r="U717"/>
  <c r="AE716"/>
  <c r="Z716"/>
  <c r="T716"/>
  <c r="AC715"/>
  <c r="X715"/>
  <c r="AB714"/>
  <c r="W714"/>
  <c r="U723"/>
  <c r="Z718"/>
  <c r="AB717"/>
  <c r="AA716"/>
  <c r="AA719" s="1"/>
  <c r="Z715"/>
  <c r="AE714"/>
  <c r="T714"/>
  <c r="U724"/>
  <c r="V722"/>
  <c r="AD718"/>
  <c r="S718"/>
  <c r="AC717"/>
  <c r="AB716"/>
  <c r="AD715"/>
  <c r="T715"/>
  <c r="X714"/>
  <c r="AC724"/>
  <c r="AA722"/>
  <c r="AE718"/>
  <c r="T718"/>
  <c r="V717"/>
  <c r="AF716"/>
  <c r="V716"/>
  <c r="AF715"/>
  <c r="U715"/>
  <c r="Z714"/>
  <c r="AD714"/>
  <c r="AD719" s="1"/>
  <c r="S714"/>
  <c r="AC725"/>
  <c r="X717"/>
  <c r="W716"/>
  <c r="W719" s="1"/>
  <c r="Y715"/>
  <c r="X718"/>
  <c r="N736"/>
  <c r="V727"/>
  <c r="U708"/>
  <c r="AD708"/>
  <c r="AD706"/>
  <c r="U705"/>
  <c r="S706"/>
  <c r="R727" s="1"/>
  <c r="X706"/>
  <c r="AA727"/>
  <c r="U709"/>
  <c r="AD707"/>
  <c r="U707"/>
  <c r="I719"/>
  <c r="D719"/>
  <c r="AB719" l="1"/>
  <c r="S719"/>
  <c r="Y719"/>
  <c r="G725"/>
  <c r="K749"/>
  <c r="O745"/>
  <c r="K745"/>
  <c r="G745"/>
  <c r="C745"/>
  <c r="M744"/>
  <c r="I744"/>
  <c r="E744"/>
  <c r="O743"/>
  <c r="K743"/>
  <c r="G743"/>
  <c r="C743"/>
  <c r="M742"/>
  <c r="I742"/>
  <c r="E742"/>
  <c r="O741"/>
  <c r="K741"/>
  <c r="G741"/>
  <c r="C741"/>
  <c r="M751"/>
  <c r="E750"/>
  <c r="F749"/>
  <c r="L745"/>
  <c r="F745"/>
  <c r="P744"/>
  <c r="K744"/>
  <c r="F744"/>
  <c r="N743"/>
  <c r="I743"/>
  <c r="D743"/>
  <c r="N742"/>
  <c r="H742"/>
  <c r="C742"/>
  <c r="L741"/>
  <c r="F741"/>
  <c r="M750"/>
  <c r="J749"/>
  <c r="M745"/>
  <c r="H745"/>
  <c r="L744"/>
  <c r="G744"/>
  <c r="P743"/>
  <c r="J743"/>
  <c r="E743"/>
  <c r="O742"/>
  <c r="J742"/>
  <c r="D742"/>
  <c r="M741"/>
  <c r="H741"/>
  <c r="M752"/>
  <c r="E749"/>
  <c r="N745"/>
  <c r="D745"/>
  <c r="H744"/>
  <c r="H743"/>
  <c r="G742"/>
  <c r="I741"/>
  <c r="O749"/>
  <c r="P745"/>
  <c r="E745"/>
  <c r="J744"/>
  <c r="L743"/>
  <c r="K742"/>
  <c r="J741"/>
  <c r="E751"/>
  <c r="P749"/>
  <c r="I745"/>
  <c r="N744"/>
  <c r="C744"/>
  <c r="M743"/>
  <c r="L742"/>
  <c r="N741"/>
  <c r="D741"/>
  <c r="F742"/>
  <c r="P741"/>
  <c r="E752"/>
  <c r="E741"/>
  <c r="E746" s="1"/>
  <c r="D744"/>
  <c r="F743"/>
  <c r="P742"/>
  <c r="J745"/>
  <c r="O744"/>
  <c r="A730"/>
  <c r="A731" s="1"/>
  <c r="A732" s="1"/>
  <c r="A733" s="1"/>
  <c r="A734" s="1"/>
  <c r="A735" s="1"/>
  <c r="A736" s="1"/>
  <c r="A737" s="1"/>
  <c r="A738" s="1"/>
  <c r="A739" s="1"/>
  <c r="A740" s="1"/>
  <c r="A741" s="1"/>
  <c r="A742" s="1"/>
  <c r="N733"/>
  <c r="E732"/>
  <c r="AD736"/>
  <c r="F754"/>
  <c r="E736"/>
  <c r="E735"/>
  <c r="K754"/>
  <c r="N735"/>
  <c r="N734"/>
  <c r="E734"/>
  <c r="H733"/>
  <c r="C733"/>
  <c r="B754" s="1"/>
  <c r="AF713"/>
  <c r="V719"/>
  <c r="T719"/>
  <c r="U719"/>
  <c r="AE719"/>
  <c r="W725" s="1"/>
  <c r="X719"/>
  <c r="Z719"/>
  <c r="AC719"/>
  <c r="A744" l="1"/>
  <c r="A745" s="1"/>
  <c r="A746" s="1"/>
  <c r="A747" s="1"/>
  <c r="A748" s="1"/>
  <c r="A749" s="1"/>
  <c r="A750" s="1"/>
  <c r="A751" s="1"/>
  <c r="A752" s="1"/>
  <c r="A753" s="1"/>
  <c r="A754" s="1"/>
  <c r="A755" s="1"/>
  <c r="A743"/>
  <c r="F746"/>
  <c r="D746"/>
  <c r="P740"/>
  <c r="L746"/>
  <c r="C746"/>
  <c r="AF719"/>
  <c r="J746"/>
  <c r="O746"/>
  <c r="P746" s="1"/>
  <c r="M746"/>
  <c r="N746"/>
  <c r="K746"/>
  <c r="AC752"/>
  <c r="AC751"/>
  <c r="AC750"/>
  <c r="AF749"/>
  <c r="V749"/>
  <c r="AF745"/>
  <c r="AB745"/>
  <c r="X745"/>
  <c r="T745"/>
  <c r="AD744"/>
  <c r="Z744"/>
  <c r="V744"/>
  <c r="AF743"/>
  <c r="AB743"/>
  <c r="X743"/>
  <c r="T743"/>
  <c r="AD742"/>
  <c r="Z742"/>
  <c r="V742"/>
  <c r="AF741"/>
  <c r="AB741"/>
  <c r="X741"/>
  <c r="T741"/>
  <c r="U752"/>
  <c r="U749"/>
  <c r="AC745"/>
  <c r="W745"/>
  <c r="AF744"/>
  <c r="AA744"/>
  <c r="U744"/>
  <c r="AE743"/>
  <c r="Z743"/>
  <c r="U743"/>
  <c r="AC742"/>
  <c r="X742"/>
  <c r="S742"/>
  <c r="AC741"/>
  <c r="W741"/>
  <c r="U751"/>
  <c r="Z749"/>
  <c r="AD745"/>
  <c r="Y745"/>
  <c r="S745"/>
  <c r="AB744"/>
  <c r="W744"/>
  <c r="AA743"/>
  <c r="V743"/>
  <c r="AE742"/>
  <c r="Y742"/>
  <c r="T742"/>
  <c r="AD741"/>
  <c r="Y741"/>
  <c r="S741"/>
  <c r="AE749"/>
  <c r="V745"/>
  <c r="Y744"/>
  <c r="AD743"/>
  <c r="S743"/>
  <c r="AB742"/>
  <c r="AA741"/>
  <c r="U750"/>
  <c r="Z745"/>
  <c r="AC744"/>
  <c r="S744"/>
  <c r="W743"/>
  <c r="AF742"/>
  <c r="U742"/>
  <c r="AE741"/>
  <c r="U741"/>
  <c r="AA745"/>
  <c r="AE744"/>
  <c r="T744"/>
  <c r="T746" s="1"/>
  <c r="Y743"/>
  <c r="W742"/>
  <c r="W746" s="1"/>
  <c r="V741"/>
  <c r="U745"/>
  <c r="X744"/>
  <c r="AC743"/>
  <c r="AA742"/>
  <c r="AE745"/>
  <c r="AA749"/>
  <c r="Z741"/>
  <c r="N763"/>
  <c r="V754"/>
  <c r="U735"/>
  <c r="AD735"/>
  <c r="U732"/>
  <c r="AD734"/>
  <c r="X733"/>
  <c r="AA754"/>
  <c r="U736"/>
  <c r="AD733"/>
  <c r="S733"/>
  <c r="R754" s="1"/>
  <c r="U734"/>
  <c r="I746"/>
  <c r="H746"/>
  <c r="G746"/>
  <c r="X746" l="1"/>
  <c r="AA746"/>
  <c r="V746"/>
  <c r="G752"/>
  <c r="Y746"/>
  <c r="AE746"/>
  <c r="AF746" s="1"/>
  <c r="AB746"/>
  <c r="AC746"/>
  <c r="M779"/>
  <c r="M778"/>
  <c r="M777"/>
  <c r="P776"/>
  <c r="F776"/>
  <c r="J776"/>
  <c r="N772"/>
  <c r="J772"/>
  <c r="F772"/>
  <c r="P771"/>
  <c r="L771"/>
  <c r="H771"/>
  <c r="D771"/>
  <c r="N770"/>
  <c r="J770"/>
  <c r="F770"/>
  <c r="P769"/>
  <c r="L769"/>
  <c r="H769"/>
  <c r="D769"/>
  <c r="N768"/>
  <c r="J768"/>
  <c r="F768"/>
  <c r="L772"/>
  <c r="G772"/>
  <c r="K771"/>
  <c r="F771"/>
  <c r="O770"/>
  <c r="I770"/>
  <c r="D770"/>
  <c r="N769"/>
  <c r="I769"/>
  <c r="C769"/>
  <c r="L768"/>
  <c r="G768"/>
  <c r="E778"/>
  <c r="E776"/>
  <c r="M772"/>
  <c r="H772"/>
  <c r="C772"/>
  <c r="M771"/>
  <c r="G771"/>
  <c r="P770"/>
  <c r="K770"/>
  <c r="E770"/>
  <c r="O769"/>
  <c r="J769"/>
  <c r="E769"/>
  <c r="M768"/>
  <c r="H768"/>
  <c r="C768"/>
  <c r="K776"/>
  <c r="O772"/>
  <c r="I772"/>
  <c r="K772"/>
  <c r="N771"/>
  <c r="C771"/>
  <c r="M770"/>
  <c r="C770"/>
  <c r="M769"/>
  <c r="O768"/>
  <c r="D768"/>
  <c r="O776"/>
  <c r="P772"/>
  <c r="O771"/>
  <c r="E771"/>
  <c r="G770"/>
  <c r="F769"/>
  <c r="P768"/>
  <c r="E768"/>
  <c r="E777"/>
  <c r="D772"/>
  <c r="I771"/>
  <c r="H770"/>
  <c r="G769"/>
  <c r="I768"/>
  <c r="E772"/>
  <c r="K768"/>
  <c r="E779"/>
  <c r="J771"/>
  <c r="L770"/>
  <c r="K769"/>
  <c r="N760"/>
  <c r="A757"/>
  <c r="E761"/>
  <c r="H760"/>
  <c r="C760"/>
  <c r="B781" s="1"/>
  <c r="A758"/>
  <c r="E759"/>
  <c r="A759"/>
  <c r="A760" s="1"/>
  <c r="A761" s="1"/>
  <c r="A762" s="1"/>
  <c r="A763" s="1"/>
  <c r="A764" s="1"/>
  <c r="A765" s="1"/>
  <c r="A766" s="1"/>
  <c r="A767" s="1"/>
  <c r="A768" s="1"/>
  <c r="A769" s="1"/>
  <c r="AD763"/>
  <c r="F781"/>
  <c r="E763"/>
  <c r="E762"/>
  <c r="K781"/>
  <c r="N762"/>
  <c r="N761"/>
  <c r="U746"/>
  <c r="Z746"/>
  <c r="AF740"/>
  <c r="AD746"/>
  <c r="S746"/>
  <c r="A771" l="1"/>
  <c r="A772" s="1"/>
  <c r="A773" s="1"/>
  <c r="A774" s="1"/>
  <c r="A775" s="1"/>
  <c r="A776" s="1"/>
  <c r="A777" s="1"/>
  <c r="A778" s="1"/>
  <c r="A779" s="1"/>
  <c r="A780" s="1"/>
  <c r="A781" s="1"/>
  <c r="A782" s="1"/>
  <c r="A770"/>
  <c r="W752"/>
  <c r="D773"/>
  <c r="C773"/>
  <c r="G773"/>
  <c r="J773"/>
  <c r="K773"/>
  <c r="P767"/>
  <c r="E773"/>
  <c r="I773"/>
  <c r="F773"/>
  <c r="AA776"/>
  <c r="AD772"/>
  <c r="Z772"/>
  <c r="U779"/>
  <c r="U778"/>
  <c r="U777"/>
  <c r="AE776"/>
  <c r="U776"/>
  <c r="AE772"/>
  <c r="AA772"/>
  <c r="W772"/>
  <c r="S772"/>
  <c r="AC771"/>
  <c r="Y771"/>
  <c r="U771"/>
  <c r="AE770"/>
  <c r="AA770"/>
  <c r="W770"/>
  <c r="S770"/>
  <c r="AC769"/>
  <c r="Y769"/>
  <c r="U769"/>
  <c r="AE768"/>
  <c r="AA768"/>
  <c r="W768"/>
  <c r="S768"/>
  <c r="AC779"/>
  <c r="AC777"/>
  <c r="V776"/>
  <c r="AF772"/>
  <c r="X772"/>
  <c r="AB771"/>
  <c r="W771"/>
  <c r="AF770"/>
  <c r="Z770"/>
  <c r="U770"/>
  <c r="AE769"/>
  <c r="Z769"/>
  <c r="T769"/>
  <c r="AC768"/>
  <c r="X768"/>
  <c r="Z776"/>
  <c r="Y772"/>
  <c r="T772"/>
  <c r="AD771"/>
  <c r="X771"/>
  <c r="S771"/>
  <c r="AB770"/>
  <c r="V770"/>
  <c r="AF769"/>
  <c r="AA769"/>
  <c r="V769"/>
  <c r="AD768"/>
  <c r="Y768"/>
  <c r="T768"/>
  <c r="AC778"/>
  <c r="AF776"/>
  <c r="AB772"/>
  <c r="U772"/>
  <c r="AC772"/>
  <c r="AF771"/>
  <c r="V771"/>
  <c r="Y770"/>
  <c r="X769"/>
  <c r="V768"/>
  <c r="Z771"/>
  <c r="AC770"/>
  <c r="AB769"/>
  <c r="Z768"/>
  <c r="AA771"/>
  <c r="AD770"/>
  <c r="T770"/>
  <c r="AD769"/>
  <c r="S769"/>
  <c r="AB768"/>
  <c r="T771"/>
  <c r="T773" s="1"/>
  <c r="X770"/>
  <c r="W769"/>
  <c r="AF768"/>
  <c r="U768"/>
  <c r="U773" s="1"/>
  <c r="V772"/>
  <c r="AE771"/>
  <c r="N790"/>
  <c r="V781"/>
  <c r="U762"/>
  <c r="AD762"/>
  <c r="AD760"/>
  <c r="AD761"/>
  <c r="X760"/>
  <c r="AA781"/>
  <c r="U763"/>
  <c r="U759"/>
  <c r="S760"/>
  <c r="R781" s="1"/>
  <c r="U761"/>
  <c r="M773"/>
  <c r="O773"/>
  <c r="P773" s="1"/>
  <c r="H773"/>
  <c r="L773"/>
  <c r="N773"/>
  <c r="S773" l="1"/>
  <c r="G779"/>
  <c r="AF767"/>
  <c r="AC773"/>
  <c r="AB773"/>
  <c r="AE773"/>
  <c r="AF773" s="1"/>
  <c r="Z773"/>
  <c r="V773"/>
  <c r="AD773"/>
  <c r="AA773"/>
  <c r="E806"/>
  <c r="E805"/>
  <c r="E804"/>
  <c r="O803"/>
  <c r="E803"/>
  <c r="P799"/>
  <c r="L799"/>
  <c r="H799"/>
  <c r="D799"/>
  <c r="N798"/>
  <c r="J798"/>
  <c r="F798"/>
  <c r="P797"/>
  <c r="L797"/>
  <c r="H797"/>
  <c r="D797"/>
  <c r="N796"/>
  <c r="J796"/>
  <c r="F796"/>
  <c r="P795"/>
  <c r="L795"/>
  <c r="H795"/>
  <c r="D795"/>
  <c r="M806"/>
  <c r="M805"/>
  <c r="M804"/>
  <c r="P803"/>
  <c r="F803"/>
  <c r="M799"/>
  <c r="I799"/>
  <c r="E799"/>
  <c r="O798"/>
  <c r="K798"/>
  <c r="G798"/>
  <c r="C798"/>
  <c r="M797"/>
  <c r="I797"/>
  <c r="E797"/>
  <c r="O796"/>
  <c r="K796"/>
  <c r="G796"/>
  <c r="C796"/>
  <c r="M795"/>
  <c r="I795"/>
  <c r="E795"/>
  <c r="K803"/>
  <c r="N799"/>
  <c r="F799"/>
  <c r="L798"/>
  <c r="D798"/>
  <c r="N797"/>
  <c r="F797"/>
  <c r="L796"/>
  <c r="D796"/>
  <c r="N795"/>
  <c r="F795"/>
  <c r="O799"/>
  <c r="G799"/>
  <c r="M798"/>
  <c r="E798"/>
  <c r="O797"/>
  <c r="G797"/>
  <c r="M796"/>
  <c r="E796"/>
  <c r="O795"/>
  <c r="G795"/>
  <c r="G800" s="1"/>
  <c r="J799"/>
  <c r="P798"/>
  <c r="H798"/>
  <c r="J797"/>
  <c r="P796"/>
  <c r="H796"/>
  <c r="J795"/>
  <c r="K797"/>
  <c r="C799"/>
  <c r="I798"/>
  <c r="C795"/>
  <c r="J803"/>
  <c r="K799"/>
  <c r="K795"/>
  <c r="C797"/>
  <c r="I796"/>
  <c r="N787"/>
  <c r="A784"/>
  <c r="K808"/>
  <c r="N789"/>
  <c r="N788"/>
  <c r="E788"/>
  <c r="H787"/>
  <c r="C787"/>
  <c r="B808" s="1"/>
  <c r="A785"/>
  <c r="A786" s="1"/>
  <c r="A787" s="1"/>
  <c r="A788" s="1"/>
  <c r="A789" s="1"/>
  <c r="A790" s="1"/>
  <c r="A791" s="1"/>
  <c r="A792" s="1"/>
  <c r="A793" s="1"/>
  <c r="A794" s="1"/>
  <c r="A795" s="1"/>
  <c r="A796" s="1"/>
  <c r="E786"/>
  <c r="AD790"/>
  <c r="F808"/>
  <c r="E790"/>
  <c r="E789"/>
  <c r="Y773"/>
  <c r="X773"/>
  <c r="W773"/>
  <c r="P800" l="1"/>
  <c r="K800"/>
  <c r="O800"/>
  <c r="A797"/>
  <c r="A798"/>
  <c r="A799" s="1"/>
  <c r="A800" s="1"/>
  <c r="A801" s="1"/>
  <c r="A802" s="1"/>
  <c r="A803" s="1"/>
  <c r="A804" s="1"/>
  <c r="A805" s="1"/>
  <c r="A806" s="1"/>
  <c r="A807" s="1"/>
  <c r="A808" s="1"/>
  <c r="A809" s="1"/>
  <c r="G806"/>
  <c r="F800"/>
  <c r="I800"/>
  <c r="L800"/>
  <c r="W779"/>
  <c r="E800"/>
  <c r="H800"/>
  <c r="C800"/>
  <c r="D800"/>
  <c r="Z803"/>
  <c r="AC799"/>
  <c r="Y799"/>
  <c r="U799"/>
  <c r="AE798"/>
  <c r="AA798"/>
  <c r="W798"/>
  <c r="S798"/>
  <c r="AC797"/>
  <c r="Y797"/>
  <c r="U797"/>
  <c r="AE796"/>
  <c r="AA796"/>
  <c r="W796"/>
  <c r="S796"/>
  <c r="AC795"/>
  <c r="Y795"/>
  <c r="U795"/>
  <c r="AA803"/>
  <c r="AD799"/>
  <c r="Z799"/>
  <c r="V799"/>
  <c r="AF798"/>
  <c r="AB798"/>
  <c r="X798"/>
  <c r="T798"/>
  <c r="AD797"/>
  <c r="Z797"/>
  <c r="V797"/>
  <c r="AF796"/>
  <c r="AB796"/>
  <c r="X796"/>
  <c r="T796"/>
  <c r="AD795"/>
  <c r="Z795"/>
  <c r="V795"/>
  <c r="AC805"/>
  <c r="AF803"/>
  <c r="AB799"/>
  <c r="T799"/>
  <c r="AC798"/>
  <c r="U798"/>
  <c r="AB797"/>
  <c r="T797"/>
  <c r="AC796"/>
  <c r="U796"/>
  <c r="AB795"/>
  <c r="T795"/>
  <c r="U806"/>
  <c r="U804"/>
  <c r="U803"/>
  <c r="AE799"/>
  <c r="W799"/>
  <c r="AD798"/>
  <c r="V798"/>
  <c r="AE797"/>
  <c r="W797"/>
  <c r="AD796"/>
  <c r="V796"/>
  <c r="AE795"/>
  <c r="AE800" s="1"/>
  <c r="W795"/>
  <c r="AC806"/>
  <c r="AC804"/>
  <c r="V803"/>
  <c r="AF799"/>
  <c r="X799"/>
  <c r="Y798"/>
  <c r="AF797"/>
  <c r="X797"/>
  <c r="Y796"/>
  <c r="AF795"/>
  <c r="X795"/>
  <c r="U805"/>
  <c r="S799"/>
  <c r="S795"/>
  <c r="AA799"/>
  <c r="Z796"/>
  <c r="AA795"/>
  <c r="S797"/>
  <c r="AA797"/>
  <c r="AE803"/>
  <c r="Z798"/>
  <c r="N817"/>
  <c r="V808"/>
  <c r="U789"/>
  <c r="AD789"/>
  <c r="AD787"/>
  <c r="U786"/>
  <c r="U788"/>
  <c r="W806" s="1"/>
  <c r="X787"/>
  <c r="AA808"/>
  <c r="U790"/>
  <c r="S787"/>
  <c r="R808" s="1"/>
  <c r="AD788"/>
  <c r="J800"/>
  <c r="N800"/>
  <c r="M800"/>
  <c r="P794"/>
  <c r="W800" l="1"/>
  <c r="AF800"/>
  <c r="S800"/>
  <c r="V800"/>
  <c r="AB800"/>
  <c r="AC800"/>
  <c r="AF794"/>
  <c r="X800"/>
  <c r="Y800"/>
  <c r="K830"/>
  <c r="O826"/>
  <c r="K826"/>
  <c r="G826"/>
  <c r="C826"/>
  <c r="M825"/>
  <c r="I825"/>
  <c r="E825"/>
  <c r="O824"/>
  <c r="K824"/>
  <c r="G824"/>
  <c r="C824"/>
  <c r="M823"/>
  <c r="I823"/>
  <c r="E823"/>
  <c r="O822"/>
  <c r="K822"/>
  <c r="G822"/>
  <c r="C822"/>
  <c r="E833"/>
  <c r="E832"/>
  <c r="E831"/>
  <c r="O830"/>
  <c r="E830"/>
  <c r="P826"/>
  <c r="L826"/>
  <c r="H826"/>
  <c r="D826"/>
  <c r="N825"/>
  <c r="J825"/>
  <c r="F825"/>
  <c r="P824"/>
  <c r="L824"/>
  <c r="H824"/>
  <c r="D824"/>
  <c r="N823"/>
  <c r="J823"/>
  <c r="F823"/>
  <c r="P822"/>
  <c r="L822"/>
  <c r="H822"/>
  <c r="D822"/>
  <c r="J830"/>
  <c r="J826"/>
  <c r="K825"/>
  <c r="C825"/>
  <c r="J824"/>
  <c r="K823"/>
  <c r="C823"/>
  <c r="J822"/>
  <c r="M833"/>
  <c r="M831"/>
  <c r="P830"/>
  <c r="M826"/>
  <c r="E826"/>
  <c r="L825"/>
  <c r="D825"/>
  <c r="M824"/>
  <c r="E824"/>
  <c r="L823"/>
  <c r="D823"/>
  <c r="M822"/>
  <c r="M827" s="1"/>
  <c r="E822"/>
  <c r="N826"/>
  <c r="F826"/>
  <c r="O825"/>
  <c r="G825"/>
  <c r="N824"/>
  <c r="F824"/>
  <c r="O823"/>
  <c r="G823"/>
  <c r="N822"/>
  <c r="F822"/>
  <c r="M832"/>
  <c r="P823"/>
  <c r="H825"/>
  <c r="I824"/>
  <c r="F830"/>
  <c r="P825"/>
  <c r="I826"/>
  <c r="I822"/>
  <c r="H823"/>
  <c r="A811"/>
  <c r="N814"/>
  <c r="F835"/>
  <c r="E817"/>
  <c r="E816"/>
  <c r="K835"/>
  <c r="N816"/>
  <c r="N815"/>
  <c r="E815"/>
  <c r="H814"/>
  <c r="C814"/>
  <c r="B835" s="1"/>
  <c r="A812"/>
  <c r="A813" s="1"/>
  <c r="A814" s="1"/>
  <c r="A815" s="1"/>
  <c r="A816" s="1"/>
  <c r="A817" s="1"/>
  <c r="A818" s="1"/>
  <c r="A819" s="1"/>
  <c r="A820" s="1"/>
  <c r="A821" s="1"/>
  <c r="A822" s="1"/>
  <c r="A823" s="1"/>
  <c r="E813"/>
  <c r="AD817"/>
  <c r="AD800"/>
  <c r="T800"/>
  <c r="U800"/>
  <c r="AA800"/>
  <c r="Z800"/>
  <c r="E827" l="1"/>
  <c r="A824"/>
  <c r="A825"/>
  <c r="A826" s="1"/>
  <c r="A827" s="1"/>
  <c r="A828" s="1"/>
  <c r="A829" s="1"/>
  <c r="A830" s="1"/>
  <c r="A831" s="1"/>
  <c r="A832" s="1"/>
  <c r="A833" s="1"/>
  <c r="A834" s="1"/>
  <c r="A835" s="1"/>
  <c r="A836" s="1"/>
  <c r="I827"/>
  <c r="J827"/>
  <c r="L827"/>
  <c r="K827"/>
  <c r="N827"/>
  <c r="H827"/>
  <c r="G827"/>
  <c r="AC833"/>
  <c r="AC832"/>
  <c r="AC831"/>
  <c r="AF830"/>
  <c r="V830"/>
  <c r="AF826"/>
  <c r="AB826"/>
  <c r="X826"/>
  <c r="T826"/>
  <c r="AD825"/>
  <c r="Z825"/>
  <c r="V825"/>
  <c r="AF824"/>
  <c r="AB824"/>
  <c r="X824"/>
  <c r="T824"/>
  <c r="AD823"/>
  <c r="Z823"/>
  <c r="V823"/>
  <c r="AF822"/>
  <c r="AB822"/>
  <c r="X822"/>
  <c r="T822"/>
  <c r="Z830"/>
  <c r="AC826"/>
  <c r="Y826"/>
  <c r="U826"/>
  <c r="AE825"/>
  <c r="AA825"/>
  <c r="W825"/>
  <c r="S825"/>
  <c r="AC824"/>
  <c r="Y824"/>
  <c r="U824"/>
  <c r="AE823"/>
  <c r="AA823"/>
  <c r="W823"/>
  <c r="S823"/>
  <c r="AC822"/>
  <c r="Y822"/>
  <c r="U822"/>
  <c r="U832"/>
  <c r="AE830"/>
  <c r="AA826"/>
  <c r="S826"/>
  <c r="Y825"/>
  <c r="AA824"/>
  <c r="S824"/>
  <c r="Y823"/>
  <c r="AA822"/>
  <c r="AA827" s="1"/>
  <c r="S822"/>
  <c r="AD826"/>
  <c r="V826"/>
  <c r="AB825"/>
  <c r="T825"/>
  <c r="AD824"/>
  <c r="V824"/>
  <c r="AB823"/>
  <c r="T823"/>
  <c r="AD822"/>
  <c r="V822"/>
  <c r="V827" s="1"/>
  <c r="U833"/>
  <c r="U831"/>
  <c r="U830"/>
  <c r="AE826"/>
  <c r="W826"/>
  <c r="AC825"/>
  <c r="U825"/>
  <c r="AE824"/>
  <c r="W824"/>
  <c r="AC823"/>
  <c r="U823"/>
  <c r="AE822"/>
  <c r="AE827" s="1"/>
  <c r="W822"/>
  <c r="W827" s="1"/>
  <c r="X825"/>
  <c r="Z826"/>
  <c r="AF825"/>
  <c r="Z822"/>
  <c r="X823"/>
  <c r="AF823"/>
  <c r="Z824"/>
  <c r="AA830"/>
  <c r="N844"/>
  <c r="V835"/>
  <c r="U816"/>
  <c r="AD816"/>
  <c r="U813"/>
  <c r="U815"/>
  <c r="W833" s="1"/>
  <c r="X814"/>
  <c r="AA835"/>
  <c r="U817"/>
  <c r="AD814"/>
  <c r="AD815"/>
  <c r="S814"/>
  <c r="R835" s="1"/>
  <c r="F827"/>
  <c r="D827"/>
  <c r="C827"/>
  <c r="P821"/>
  <c r="O827"/>
  <c r="P827" s="1"/>
  <c r="AD827" l="1"/>
  <c r="AF827"/>
  <c r="S827"/>
  <c r="U827"/>
  <c r="G833"/>
  <c r="J857"/>
  <c r="N853"/>
  <c r="J853"/>
  <c r="F853"/>
  <c r="P852"/>
  <c r="L852"/>
  <c r="H852"/>
  <c r="D852"/>
  <c r="N851"/>
  <c r="J851"/>
  <c r="F851"/>
  <c r="P850"/>
  <c r="L850"/>
  <c r="H850"/>
  <c r="D850"/>
  <c r="N849"/>
  <c r="J849"/>
  <c r="F849"/>
  <c r="K857"/>
  <c r="O853"/>
  <c r="K853"/>
  <c r="G853"/>
  <c r="C853"/>
  <c r="M852"/>
  <c r="I852"/>
  <c r="E852"/>
  <c r="O851"/>
  <c r="K851"/>
  <c r="G851"/>
  <c r="C851"/>
  <c r="M850"/>
  <c r="I850"/>
  <c r="E850"/>
  <c r="O849"/>
  <c r="K849"/>
  <c r="G849"/>
  <c r="C849"/>
  <c r="E859"/>
  <c r="E857"/>
  <c r="P853"/>
  <c r="H853"/>
  <c r="J852"/>
  <c r="P851"/>
  <c r="H851"/>
  <c r="J850"/>
  <c r="P849"/>
  <c r="H849"/>
  <c r="M859"/>
  <c r="F857"/>
  <c r="I853"/>
  <c r="K852"/>
  <c r="C852"/>
  <c r="I851"/>
  <c r="K850"/>
  <c r="C850"/>
  <c r="I849"/>
  <c r="E860"/>
  <c r="E858"/>
  <c r="O857"/>
  <c r="L853"/>
  <c r="D853"/>
  <c r="N852"/>
  <c r="F852"/>
  <c r="L851"/>
  <c r="D851"/>
  <c r="N850"/>
  <c r="F850"/>
  <c r="L849"/>
  <c r="L854" s="1"/>
  <c r="D849"/>
  <c r="P857"/>
  <c r="M853"/>
  <c r="M851"/>
  <c r="M849"/>
  <c r="M858"/>
  <c r="G852"/>
  <c r="G850"/>
  <c r="M860"/>
  <c r="O852"/>
  <c r="O850"/>
  <c r="E853"/>
  <c r="E849"/>
  <c r="E851"/>
  <c r="A838"/>
  <c r="A839" s="1"/>
  <c r="A840" s="1"/>
  <c r="A841" s="1"/>
  <c r="A842" s="1"/>
  <c r="A843" s="1"/>
  <c r="A844" s="1"/>
  <c r="A845" s="1"/>
  <c r="A846" s="1"/>
  <c r="A847" s="1"/>
  <c r="A848" s="1"/>
  <c r="A849" s="1"/>
  <c r="A850" s="1"/>
  <c r="N841"/>
  <c r="E840"/>
  <c r="AD844"/>
  <c r="F862"/>
  <c r="E844"/>
  <c r="E843"/>
  <c r="K862"/>
  <c r="N843"/>
  <c r="N842"/>
  <c r="E842"/>
  <c r="H841"/>
  <c r="C841"/>
  <c r="B862" s="1"/>
  <c r="Z827"/>
  <c r="AB827"/>
  <c r="AF821"/>
  <c r="X827"/>
  <c r="T827"/>
  <c r="AC827"/>
  <c r="Y827"/>
  <c r="D854" l="1"/>
  <c r="A851"/>
  <c r="A852"/>
  <c r="A853" s="1"/>
  <c r="A854" s="1"/>
  <c r="A855" s="1"/>
  <c r="A856" s="1"/>
  <c r="A857" s="1"/>
  <c r="A858" s="1"/>
  <c r="A859" s="1"/>
  <c r="A860" s="1"/>
  <c r="A861" s="1"/>
  <c r="A862" s="1"/>
  <c r="A863" s="1"/>
  <c r="H854"/>
  <c r="M854"/>
  <c r="E854"/>
  <c r="K854"/>
  <c r="G854"/>
  <c r="N854"/>
  <c r="C854"/>
  <c r="J854"/>
  <c r="U860"/>
  <c r="U859"/>
  <c r="U858"/>
  <c r="AE857"/>
  <c r="U857"/>
  <c r="AE853"/>
  <c r="AA853"/>
  <c r="W853"/>
  <c r="S853"/>
  <c r="AC852"/>
  <c r="Y852"/>
  <c r="U852"/>
  <c r="AE851"/>
  <c r="AA851"/>
  <c r="W851"/>
  <c r="S851"/>
  <c r="AC850"/>
  <c r="Y850"/>
  <c r="U850"/>
  <c r="AE849"/>
  <c r="AA849"/>
  <c r="W849"/>
  <c r="S849"/>
  <c r="AC860"/>
  <c r="AC859"/>
  <c r="AC858"/>
  <c r="AF857"/>
  <c r="V857"/>
  <c r="AF853"/>
  <c r="AB853"/>
  <c r="X853"/>
  <c r="T853"/>
  <c r="AD852"/>
  <c r="Z852"/>
  <c r="V852"/>
  <c r="AF851"/>
  <c r="AB851"/>
  <c r="X851"/>
  <c r="T851"/>
  <c r="AD850"/>
  <c r="Z850"/>
  <c r="V850"/>
  <c r="AF849"/>
  <c r="AB849"/>
  <c r="X849"/>
  <c r="T849"/>
  <c r="Z857"/>
  <c r="Y853"/>
  <c r="AF852"/>
  <c r="X852"/>
  <c r="Y851"/>
  <c r="AF850"/>
  <c r="X850"/>
  <c r="Y849"/>
  <c r="Y854" s="1"/>
  <c r="AA857"/>
  <c r="Z853"/>
  <c r="AA852"/>
  <c r="S852"/>
  <c r="Z851"/>
  <c r="AA850"/>
  <c r="S850"/>
  <c r="Z849"/>
  <c r="AC853"/>
  <c r="U853"/>
  <c r="AB852"/>
  <c r="T852"/>
  <c r="AC851"/>
  <c r="U851"/>
  <c r="AB850"/>
  <c r="T850"/>
  <c r="AC849"/>
  <c r="AC854" s="1"/>
  <c r="U849"/>
  <c r="U854" s="1"/>
  <c r="W852"/>
  <c r="W850"/>
  <c r="AE852"/>
  <c r="AE850"/>
  <c r="V853"/>
  <c r="V851"/>
  <c r="V849"/>
  <c r="AD853"/>
  <c r="AD849"/>
  <c r="AD851"/>
  <c r="N871"/>
  <c r="V862"/>
  <c r="U843"/>
  <c r="AD843"/>
  <c r="AD841"/>
  <c r="U842"/>
  <c r="X841"/>
  <c r="AA862"/>
  <c r="U844"/>
  <c r="U840"/>
  <c r="AD842"/>
  <c r="S841"/>
  <c r="R862" s="1"/>
  <c r="P848"/>
  <c r="I854"/>
  <c r="O854"/>
  <c r="P854" s="1"/>
  <c r="F854"/>
  <c r="V854" l="1"/>
  <c r="AE854"/>
  <c r="AF854" s="1"/>
  <c r="AD854"/>
  <c r="W854"/>
  <c r="AA854"/>
  <c r="M887"/>
  <c r="M886"/>
  <c r="M885"/>
  <c r="P884"/>
  <c r="F884"/>
  <c r="M880"/>
  <c r="I880"/>
  <c r="E880"/>
  <c r="O879"/>
  <c r="K879"/>
  <c r="G879"/>
  <c r="C879"/>
  <c r="M878"/>
  <c r="I878"/>
  <c r="E878"/>
  <c r="O877"/>
  <c r="K877"/>
  <c r="G877"/>
  <c r="C877"/>
  <c r="M876"/>
  <c r="I876"/>
  <c r="E876"/>
  <c r="J884"/>
  <c r="N880"/>
  <c r="J880"/>
  <c r="F880"/>
  <c r="P879"/>
  <c r="L879"/>
  <c r="H879"/>
  <c r="D879"/>
  <c r="N878"/>
  <c r="J878"/>
  <c r="F878"/>
  <c r="P877"/>
  <c r="L877"/>
  <c r="H877"/>
  <c r="D877"/>
  <c r="N876"/>
  <c r="J876"/>
  <c r="F876"/>
  <c r="K884"/>
  <c r="L880"/>
  <c r="D880"/>
  <c r="M879"/>
  <c r="E879"/>
  <c r="L878"/>
  <c r="D878"/>
  <c r="M877"/>
  <c r="M881" s="1"/>
  <c r="E877"/>
  <c r="E881" s="1"/>
  <c r="L876"/>
  <c r="D876"/>
  <c r="D881" s="1"/>
  <c r="E887"/>
  <c r="E885"/>
  <c r="O884"/>
  <c r="O880"/>
  <c r="G880"/>
  <c r="N879"/>
  <c r="F879"/>
  <c r="O878"/>
  <c r="G878"/>
  <c r="N877"/>
  <c r="F877"/>
  <c r="O876"/>
  <c r="O881" s="1"/>
  <c r="G876"/>
  <c r="G881" s="1"/>
  <c r="P880"/>
  <c r="H880"/>
  <c r="I879"/>
  <c r="P878"/>
  <c r="H878"/>
  <c r="I877"/>
  <c r="P876"/>
  <c r="H876"/>
  <c r="E884"/>
  <c r="C880"/>
  <c r="C876"/>
  <c r="K880"/>
  <c r="J877"/>
  <c r="K876"/>
  <c r="E886"/>
  <c r="C878"/>
  <c r="J879"/>
  <c r="K878"/>
  <c r="A865"/>
  <c r="A866" s="1"/>
  <c r="A867" s="1"/>
  <c r="A868" s="1"/>
  <c r="A869" s="1"/>
  <c r="A870" s="1"/>
  <c r="A871" s="1"/>
  <c r="A872" s="1"/>
  <c r="A873" s="1"/>
  <c r="A874" s="1"/>
  <c r="A875" s="1"/>
  <c r="A876" s="1"/>
  <c r="A877" s="1"/>
  <c r="N868"/>
  <c r="E869"/>
  <c r="P881" s="1"/>
  <c r="H868"/>
  <c r="C868"/>
  <c r="B889" s="1"/>
  <c r="E867"/>
  <c r="AD871"/>
  <c r="F889"/>
  <c r="E871"/>
  <c r="E870"/>
  <c r="K889"/>
  <c r="N870"/>
  <c r="N869"/>
  <c r="T854"/>
  <c r="G860"/>
  <c r="Z854"/>
  <c r="S854"/>
  <c r="AF848"/>
  <c r="W860"/>
  <c r="AB854"/>
  <c r="X854"/>
  <c r="A879" l="1"/>
  <c r="A880" s="1"/>
  <c r="A881" s="1"/>
  <c r="A882" s="1"/>
  <c r="A883" s="1"/>
  <c r="A884" s="1"/>
  <c r="A885" s="1"/>
  <c r="A886" s="1"/>
  <c r="A887" s="1"/>
  <c r="A888" s="1"/>
  <c r="A889" s="1"/>
  <c r="A890" s="1"/>
  <c r="A878"/>
  <c r="L881"/>
  <c r="H881"/>
  <c r="C881"/>
  <c r="F881"/>
  <c r="AA884"/>
  <c r="AD880"/>
  <c r="Z880"/>
  <c r="V880"/>
  <c r="AF879"/>
  <c r="AB879"/>
  <c r="X879"/>
  <c r="T879"/>
  <c r="AD878"/>
  <c r="Z878"/>
  <c r="V878"/>
  <c r="AF877"/>
  <c r="AB877"/>
  <c r="X877"/>
  <c r="T877"/>
  <c r="AD876"/>
  <c r="Z876"/>
  <c r="V876"/>
  <c r="U887"/>
  <c r="U886"/>
  <c r="U885"/>
  <c r="AE884"/>
  <c r="U884"/>
  <c r="AE880"/>
  <c r="AA880"/>
  <c r="W880"/>
  <c r="S880"/>
  <c r="AC879"/>
  <c r="Y879"/>
  <c r="U879"/>
  <c r="AE878"/>
  <c r="AA878"/>
  <c r="W878"/>
  <c r="S878"/>
  <c r="AC877"/>
  <c r="Y877"/>
  <c r="U877"/>
  <c r="AE876"/>
  <c r="AA876"/>
  <c r="W876"/>
  <c r="S876"/>
  <c r="AC886"/>
  <c r="AF884"/>
  <c r="AB880"/>
  <c r="T880"/>
  <c r="AD879"/>
  <c r="V879"/>
  <c r="AB878"/>
  <c r="T878"/>
  <c r="AD877"/>
  <c r="V877"/>
  <c r="AB876"/>
  <c r="T876"/>
  <c r="AC880"/>
  <c r="U880"/>
  <c r="AE879"/>
  <c r="W879"/>
  <c r="AC878"/>
  <c r="U878"/>
  <c r="AE877"/>
  <c r="W877"/>
  <c r="AC876"/>
  <c r="AC881" s="1"/>
  <c r="U876"/>
  <c r="U881" s="1"/>
  <c r="AC887"/>
  <c r="AC885"/>
  <c r="V884"/>
  <c r="AF880"/>
  <c r="X880"/>
  <c r="Z879"/>
  <c r="AF878"/>
  <c r="X878"/>
  <c r="Z877"/>
  <c r="AF876"/>
  <c r="X876"/>
  <c r="AA877"/>
  <c r="Z884"/>
  <c r="S879"/>
  <c r="Y878"/>
  <c r="AA879"/>
  <c r="Y880"/>
  <c r="Y876"/>
  <c r="Y881" s="1"/>
  <c r="S877"/>
  <c r="N898"/>
  <c r="V889"/>
  <c r="U870"/>
  <c r="AD870"/>
  <c r="AD868"/>
  <c r="U869"/>
  <c r="X868"/>
  <c r="AA889"/>
  <c r="U871"/>
  <c r="U867"/>
  <c r="AD869"/>
  <c r="S868"/>
  <c r="R889" s="1"/>
  <c r="G887"/>
  <c r="P875"/>
  <c r="N881"/>
  <c r="K881"/>
  <c r="I881"/>
  <c r="J881"/>
  <c r="AE881" l="1"/>
  <c r="W887" s="1"/>
  <c r="AD881"/>
  <c r="T881"/>
  <c r="AA881"/>
  <c r="Z881"/>
  <c r="E914"/>
  <c r="E913"/>
  <c r="E912"/>
  <c r="O911"/>
  <c r="E911"/>
  <c r="P907"/>
  <c r="L907"/>
  <c r="H907"/>
  <c r="D907"/>
  <c r="N906"/>
  <c r="J906"/>
  <c r="F906"/>
  <c r="P905"/>
  <c r="L905"/>
  <c r="H905"/>
  <c r="D905"/>
  <c r="N904"/>
  <c r="J904"/>
  <c r="F904"/>
  <c r="P903"/>
  <c r="L903"/>
  <c r="H903"/>
  <c r="D903"/>
  <c r="M914"/>
  <c r="M913"/>
  <c r="M912"/>
  <c r="P911"/>
  <c r="F911"/>
  <c r="M907"/>
  <c r="I907"/>
  <c r="E907"/>
  <c r="O906"/>
  <c r="K906"/>
  <c r="G906"/>
  <c r="C906"/>
  <c r="M905"/>
  <c r="I905"/>
  <c r="E905"/>
  <c r="O904"/>
  <c r="K904"/>
  <c r="G904"/>
  <c r="C904"/>
  <c r="M903"/>
  <c r="I903"/>
  <c r="E903"/>
  <c r="J907"/>
  <c r="P906"/>
  <c r="H906"/>
  <c r="J905"/>
  <c r="P904"/>
  <c r="H904"/>
  <c r="J903"/>
  <c r="J911"/>
  <c r="K907"/>
  <c r="C907"/>
  <c r="I906"/>
  <c r="K905"/>
  <c r="C905"/>
  <c r="I904"/>
  <c r="I908" s="1"/>
  <c r="K903"/>
  <c r="C903"/>
  <c r="C908" s="1"/>
  <c r="K911"/>
  <c r="N907"/>
  <c r="F907"/>
  <c r="L906"/>
  <c r="D906"/>
  <c r="N905"/>
  <c r="F905"/>
  <c r="L904"/>
  <c r="D904"/>
  <c r="N903"/>
  <c r="F903"/>
  <c r="M906"/>
  <c r="M904"/>
  <c r="G907"/>
  <c r="G905"/>
  <c r="G903"/>
  <c r="O907"/>
  <c r="O905"/>
  <c r="O903"/>
  <c r="E906"/>
  <c r="E904"/>
  <c r="N895"/>
  <c r="A892"/>
  <c r="K916"/>
  <c r="N897"/>
  <c r="N896"/>
  <c r="E896"/>
  <c r="H895"/>
  <c r="C895"/>
  <c r="B916" s="1"/>
  <c r="A893"/>
  <c r="A894" s="1"/>
  <c r="A895" s="1"/>
  <c r="A896" s="1"/>
  <c r="A897" s="1"/>
  <c r="A898" s="1"/>
  <c r="A899" s="1"/>
  <c r="A900" s="1"/>
  <c r="A901" s="1"/>
  <c r="A902" s="1"/>
  <c r="A903" s="1"/>
  <c r="A904" s="1"/>
  <c r="E894"/>
  <c r="AD898"/>
  <c r="F916"/>
  <c r="E898"/>
  <c r="E897"/>
  <c r="W881"/>
  <c r="V881"/>
  <c r="AB881"/>
  <c r="S881"/>
  <c r="AF875"/>
  <c r="X881"/>
  <c r="K908" l="1"/>
  <c r="A906"/>
  <c r="A907" s="1"/>
  <c r="A908" s="1"/>
  <c r="A909" s="1"/>
  <c r="A910" s="1"/>
  <c r="A911" s="1"/>
  <c r="A912" s="1"/>
  <c r="A913" s="1"/>
  <c r="A914" s="1"/>
  <c r="A915" s="1"/>
  <c r="A916" s="1"/>
  <c r="A917" s="1"/>
  <c r="A905"/>
  <c r="O908"/>
  <c r="G914" s="1"/>
  <c r="E908"/>
  <c r="M908"/>
  <c r="D908"/>
  <c r="AF881"/>
  <c r="N908"/>
  <c r="P902"/>
  <c r="P908"/>
  <c r="F908"/>
  <c r="L908"/>
  <c r="Z911"/>
  <c r="AC907"/>
  <c r="Y907"/>
  <c r="U907"/>
  <c r="AE906"/>
  <c r="AA906"/>
  <c r="W906"/>
  <c r="S906"/>
  <c r="AC905"/>
  <c r="Y905"/>
  <c r="U905"/>
  <c r="AE904"/>
  <c r="AA904"/>
  <c r="W904"/>
  <c r="S904"/>
  <c r="AC903"/>
  <c r="Y903"/>
  <c r="U903"/>
  <c r="AA911"/>
  <c r="AD907"/>
  <c r="Z907"/>
  <c r="V907"/>
  <c r="AF906"/>
  <c r="AB906"/>
  <c r="X906"/>
  <c r="T906"/>
  <c r="AD905"/>
  <c r="Z905"/>
  <c r="V905"/>
  <c r="AF904"/>
  <c r="AB904"/>
  <c r="X904"/>
  <c r="T904"/>
  <c r="AD903"/>
  <c r="Z903"/>
  <c r="V903"/>
  <c r="AC914"/>
  <c r="AC912"/>
  <c r="V911"/>
  <c r="AF907"/>
  <c r="X907"/>
  <c r="Y906"/>
  <c r="AF905"/>
  <c r="X905"/>
  <c r="Y904"/>
  <c r="AF903"/>
  <c r="X903"/>
  <c r="U913"/>
  <c r="AE911"/>
  <c r="AA907"/>
  <c r="S907"/>
  <c r="Z906"/>
  <c r="AA905"/>
  <c r="S905"/>
  <c r="Z904"/>
  <c r="AA903"/>
  <c r="S903"/>
  <c r="AC913"/>
  <c r="AF911"/>
  <c r="AB907"/>
  <c r="T907"/>
  <c r="AC906"/>
  <c r="U906"/>
  <c r="AB905"/>
  <c r="T905"/>
  <c r="AC904"/>
  <c r="U904"/>
  <c r="AB903"/>
  <c r="T903"/>
  <c r="U914"/>
  <c r="W907"/>
  <c r="W905"/>
  <c r="W903"/>
  <c r="AE907"/>
  <c r="AE905"/>
  <c r="AE903"/>
  <c r="U911"/>
  <c r="V906"/>
  <c r="V904"/>
  <c r="U912"/>
  <c r="AD904"/>
  <c r="AD906"/>
  <c r="N925"/>
  <c r="V916"/>
  <c r="U897"/>
  <c r="AD897"/>
  <c r="AD895"/>
  <c r="U894"/>
  <c r="S895"/>
  <c r="R916" s="1"/>
  <c r="X895"/>
  <c r="AA916"/>
  <c r="U898"/>
  <c r="U896"/>
  <c r="AD896"/>
  <c r="G908"/>
  <c r="J908"/>
  <c r="H908"/>
  <c r="AA908" l="1"/>
  <c r="AE908"/>
  <c r="AF908" s="1"/>
  <c r="K938"/>
  <c r="E941"/>
  <c r="E940"/>
  <c r="E939"/>
  <c r="O938"/>
  <c r="E938"/>
  <c r="O934"/>
  <c r="K934"/>
  <c r="G934"/>
  <c r="C934"/>
  <c r="M933"/>
  <c r="I933"/>
  <c r="E933"/>
  <c r="O932"/>
  <c r="K932"/>
  <c r="G932"/>
  <c r="C932"/>
  <c r="M931"/>
  <c r="I931"/>
  <c r="E931"/>
  <c r="O930"/>
  <c r="K930"/>
  <c r="G930"/>
  <c r="C930"/>
  <c r="M940"/>
  <c r="F938"/>
  <c r="P934"/>
  <c r="L934"/>
  <c r="H934"/>
  <c r="D934"/>
  <c r="N933"/>
  <c r="J933"/>
  <c r="F933"/>
  <c r="P932"/>
  <c r="L932"/>
  <c r="H932"/>
  <c r="D932"/>
  <c r="N931"/>
  <c r="J931"/>
  <c r="F931"/>
  <c r="P930"/>
  <c r="L930"/>
  <c r="H930"/>
  <c r="D930"/>
  <c r="M941"/>
  <c r="P938"/>
  <c r="N934"/>
  <c r="F934"/>
  <c r="O933"/>
  <c r="G933"/>
  <c r="N932"/>
  <c r="F932"/>
  <c r="O931"/>
  <c r="G931"/>
  <c r="N930"/>
  <c r="F930"/>
  <c r="I934"/>
  <c r="P933"/>
  <c r="H933"/>
  <c r="I932"/>
  <c r="P931"/>
  <c r="H931"/>
  <c r="I930"/>
  <c r="M939"/>
  <c r="J934"/>
  <c r="K933"/>
  <c r="C933"/>
  <c r="J932"/>
  <c r="K931"/>
  <c r="C931"/>
  <c r="J930"/>
  <c r="D933"/>
  <c r="D931"/>
  <c r="L933"/>
  <c r="L931"/>
  <c r="J938"/>
  <c r="E934"/>
  <c r="E932"/>
  <c r="E930"/>
  <c r="M932"/>
  <c r="M934"/>
  <c r="M930"/>
  <c r="A919"/>
  <c r="N922"/>
  <c r="F943"/>
  <c r="E925"/>
  <c r="E924"/>
  <c r="K943"/>
  <c r="N924"/>
  <c r="N923"/>
  <c r="E923"/>
  <c r="H922"/>
  <c r="C922"/>
  <c r="B943" s="1"/>
  <c r="A920"/>
  <c r="A921" s="1"/>
  <c r="A922" s="1"/>
  <c r="A923" s="1"/>
  <c r="A924" s="1"/>
  <c r="A925" s="1"/>
  <c r="A926" s="1"/>
  <c r="A927" s="1"/>
  <c r="A928" s="1"/>
  <c r="A929" s="1"/>
  <c r="A930" s="1"/>
  <c r="A931" s="1"/>
  <c r="E921"/>
  <c r="AD925"/>
  <c r="AD908"/>
  <c r="T908"/>
  <c r="U908"/>
  <c r="S908"/>
  <c r="Z908"/>
  <c r="W914"/>
  <c r="V908"/>
  <c r="AB908"/>
  <c r="AC908"/>
  <c r="W908"/>
  <c r="AF902"/>
  <c r="X908"/>
  <c r="Y908"/>
  <c r="A933" l="1"/>
  <c r="A934" s="1"/>
  <c r="A935" s="1"/>
  <c r="A936" s="1"/>
  <c r="A937" s="1"/>
  <c r="A938" s="1"/>
  <c r="A939" s="1"/>
  <c r="A940" s="1"/>
  <c r="A941" s="1"/>
  <c r="A942" s="1"/>
  <c r="A943" s="1"/>
  <c r="A944" s="1"/>
  <c r="A932"/>
  <c r="E935"/>
  <c r="I935"/>
  <c r="N935"/>
  <c r="D935"/>
  <c r="O935"/>
  <c r="G941" s="1"/>
  <c r="J935"/>
  <c r="F935"/>
  <c r="P929"/>
  <c r="K935"/>
  <c r="AC941"/>
  <c r="AC940"/>
  <c r="AC939"/>
  <c r="AF938"/>
  <c r="V938"/>
  <c r="AF934"/>
  <c r="Z938"/>
  <c r="AC934"/>
  <c r="Y934"/>
  <c r="U934"/>
  <c r="U941"/>
  <c r="U939"/>
  <c r="U938"/>
  <c r="AE934"/>
  <c r="Z934"/>
  <c r="T934"/>
  <c r="AD933"/>
  <c r="Z933"/>
  <c r="V933"/>
  <c r="AF932"/>
  <c r="AB932"/>
  <c r="X932"/>
  <c r="T932"/>
  <c r="AD931"/>
  <c r="Z931"/>
  <c r="V931"/>
  <c r="AF930"/>
  <c r="AB930"/>
  <c r="X930"/>
  <c r="T930"/>
  <c r="AA938"/>
  <c r="AA934"/>
  <c r="V934"/>
  <c r="AE933"/>
  <c r="AA933"/>
  <c r="W933"/>
  <c r="S933"/>
  <c r="AC932"/>
  <c r="Y932"/>
  <c r="U932"/>
  <c r="AE931"/>
  <c r="AA931"/>
  <c r="W931"/>
  <c r="S931"/>
  <c r="AC930"/>
  <c r="Y930"/>
  <c r="U930"/>
  <c r="X934"/>
  <c r="AC933"/>
  <c r="U933"/>
  <c r="AE932"/>
  <c r="W932"/>
  <c r="AC931"/>
  <c r="U931"/>
  <c r="AE930"/>
  <c r="W930"/>
  <c r="AE938"/>
  <c r="AB934"/>
  <c r="AF933"/>
  <c r="X933"/>
  <c r="Z932"/>
  <c r="AF931"/>
  <c r="X931"/>
  <c r="Z930"/>
  <c r="AD934"/>
  <c r="S934"/>
  <c r="Y933"/>
  <c r="AA932"/>
  <c r="S932"/>
  <c r="Y931"/>
  <c r="AA930"/>
  <c r="S930"/>
  <c r="AB933"/>
  <c r="AB931"/>
  <c r="W934"/>
  <c r="V932"/>
  <c r="V930"/>
  <c r="AD932"/>
  <c r="AD930"/>
  <c r="U940"/>
  <c r="T933"/>
  <c r="T931"/>
  <c r="N952"/>
  <c r="V943"/>
  <c r="U924"/>
  <c r="AD924"/>
  <c r="AD922"/>
  <c r="U921"/>
  <c r="S922"/>
  <c r="R943" s="1"/>
  <c r="X922"/>
  <c r="AA943"/>
  <c r="U925"/>
  <c r="U923"/>
  <c r="AD923"/>
  <c r="P935"/>
  <c r="L935"/>
  <c r="G935"/>
  <c r="M935"/>
  <c r="H935"/>
  <c r="C935"/>
  <c r="AE935" l="1"/>
  <c r="W941" s="1"/>
  <c r="S935"/>
  <c r="T935"/>
  <c r="AF929"/>
  <c r="AC935"/>
  <c r="J965"/>
  <c r="N961"/>
  <c r="J961"/>
  <c r="F961"/>
  <c r="P960"/>
  <c r="L960"/>
  <c r="H960"/>
  <c r="D960"/>
  <c r="N959"/>
  <c r="J959"/>
  <c r="F959"/>
  <c r="P958"/>
  <c r="L958"/>
  <c r="H958"/>
  <c r="D958"/>
  <c r="N957"/>
  <c r="J957"/>
  <c r="F957"/>
  <c r="K965"/>
  <c r="O961"/>
  <c r="K961"/>
  <c r="G961"/>
  <c r="C961"/>
  <c r="M960"/>
  <c r="I960"/>
  <c r="E960"/>
  <c r="O959"/>
  <c r="K959"/>
  <c r="G959"/>
  <c r="C959"/>
  <c r="M958"/>
  <c r="I958"/>
  <c r="E958"/>
  <c r="O957"/>
  <c r="K957"/>
  <c r="G957"/>
  <c r="C957"/>
  <c r="E968"/>
  <c r="E966"/>
  <c r="O965"/>
  <c r="L961"/>
  <c r="D961"/>
  <c r="N960"/>
  <c r="F960"/>
  <c r="L959"/>
  <c r="D959"/>
  <c r="N958"/>
  <c r="F958"/>
  <c r="L957"/>
  <c r="L962" s="1"/>
  <c r="D957"/>
  <c r="D962" s="1"/>
  <c r="M968"/>
  <c r="M966"/>
  <c r="P965"/>
  <c r="M961"/>
  <c r="E961"/>
  <c r="O960"/>
  <c r="G960"/>
  <c r="M959"/>
  <c r="E959"/>
  <c r="O958"/>
  <c r="G958"/>
  <c r="M957"/>
  <c r="E957"/>
  <c r="I961"/>
  <c r="K960"/>
  <c r="I959"/>
  <c r="K958"/>
  <c r="I957"/>
  <c r="E967"/>
  <c r="E965"/>
  <c r="P961"/>
  <c r="P959"/>
  <c r="P957"/>
  <c r="M967"/>
  <c r="F965"/>
  <c r="C960"/>
  <c r="C958"/>
  <c r="H961"/>
  <c r="J960"/>
  <c r="H959"/>
  <c r="J958"/>
  <c r="H957"/>
  <c r="A946"/>
  <c r="A947" s="1"/>
  <c r="A948" s="1"/>
  <c r="A949" s="1"/>
  <c r="A950" s="1"/>
  <c r="A951" s="1"/>
  <c r="A952" s="1"/>
  <c r="A953" s="1"/>
  <c r="A954" s="1"/>
  <c r="A955" s="1"/>
  <c r="A956" s="1"/>
  <c r="A957" s="1"/>
  <c r="A958" s="1"/>
  <c r="N949"/>
  <c r="E948"/>
  <c r="AD952"/>
  <c r="F970"/>
  <c r="E952"/>
  <c r="E951"/>
  <c r="K970"/>
  <c r="N951"/>
  <c r="N950"/>
  <c r="E950"/>
  <c r="H949"/>
  <c r="C949"/>
  <c r="B970" s="1"/>
  <c r="V935"/>
  <c r="AB935"/>
  <c r="Y935"/>
  <c r="U935"/>
  <c r="AD935"/>
  <c r="AA935"/>
  <c r="Z935"/>
  <c r="X935"/>
  <c r="W935"/>
  <c r="AF935" l="1"/>
  <c r="A959"/>
  <c r="A960"/>
  <c r="A961" s="1"/>
  <c r="A962" s="1"/>
  <c r="A963" s="1"/>
  <c r="A964" s="1"/>
  <c r="A965" s="1"/>
  <c r="A966" s="1"/>
  <c r="A967" s="1"/>
  <c r="A968" s="1"/>
  <c r="A969" s="1"/>
  <c r="A970" s="1"/>
  <c r="A971" s="1"/>
  <c r="U968"/>
  <c r="U967"/>
  <c r="U966"/>
  <c r="AE965"/>
  <c r="U965"/>
  <c r="AE961"/>
  <c r="AA961"/>
  <c r="W961"/>
  <c r="S961"/>
  <c r="AC960"/>
  <c r="Y960"/>
  <c r="U960"/>
  <c r="AE959"/>
  <c r="AA959"/>
  <c r="W959"/>
  <c r="S959"/>
  <c r="AC958"/>
  <c r="Y958"/>
  <c r="U958"/>
  <c r="AE957"/>
  <c r="AA957"/>
  <c r="W957"/>
  <c r="S957"/>
  <c r="AC968"/>
  <c r="AC967"/>
  <c r="AC966"/>
  <c r="AF965"/>
  <c r="V965"/>
  <c r="AF961"/>
  <c r="AB961"/>
  <c r="X961"/>
  <c r="T961"/>
  <c r="AD960"/>
  <c r="Z960"/>
  <c r="V960"/>
  <c r="AF959"/>
  <c r="AB959"/>
  <c r="X959"/>
  <c r="T959"/>
  <c r="AD958"/>
  <c r="Z958"/>
  <c r="V958"/>
  <c r="AF957"/>
  <c r="AB957"/>
  <c r="X957"/>
  <c r="T957"/>
  <c r="AC961"/>
  <c r="U961"/>
  <c r="AB960"/>
  <c r="T960"/>
  <c r="AC959"/>
  <c r="U959"/>
  <c r="AB958"/>
  <c r="T958"/>
  <c r="AC957"/>
  <c r="AC962" s="1"/>
  <c r="U957"/>
  <c r="U962" s="1"/>
  <c r="AD961"/>
  <c r="V961"/>
  <c r="AE960"/>
  <c r="W960"/>
  <c r="AD959"/>
  <c r="V959"/>
  <c r="AE958"/>
  <c r="W958"/>
  <c r="AD957"/>
  <c r="AD962" s="1"/>
  <c r="V957"/>
  <c r="V962" s="1"/>
  <c r="AA965"/>
  <c r="Z961"/>
  <c r="AA960"/>
  <c r="Z959"/>
  <c r="AA958"/>
  <c r="Z957"/>
  <c r="AF960"/>
  <c r="AF958"/>
  <c r="S960"/>
  <c r="S958"/>
  <c r="Z965"/>
  <c r="X960"/>
  <c r="Y961"/>
  <c r="Y957"/>
  <c r="Y959"/>
  <c r="X958"/>
  <c r="N979"/>
  <c r="V970"/>
  <c r="U951"/>
  <c r="AD951"/>
  <c r="U948"/>
  <c r="S949"/>
  <c r="R970" s="1"/>
  <c r="X949"/>
  <c r="AA970"/>
  <c r="U952"/>
  <c r="AD949"/>
  <c r="AD950"/>
  <c r="U950"/>
  <c r="O962"/>
  <c r="G968" s="1"/>
  <c r="J962"/>
  <c r="P962"/>
  <c r="K962"/>
  <c r="M962"/>
  <c r="F962"/>
  <c r="H962"/>
  <c r="G962"/>
  <c r="I962"/>
  <c r="P956"/>
  <c r="C962"/>
  <c r="E962"/>
  <c r="N962"/>
  <c r="Y962" l="1"/>
  <c r="Z962"/>
  <c r="S962"/>
  <c r="AB962"/>
  <c r="AE962"/>
  <c r="AF962" s="1"/>
  <c r="M995"/>
  <c r="M994"/>
  <c r="M993"/>
  <c r="P992"/>
  <c r="F992"/>
  <c r="M988"/>
  <c r="I988"/>
  <c r="E988"/>
  <c r="O987"/>
  <c r="K987"/>
  <c r="G987"/>
  <c r="C987"/>
  <c r="M986"/>
  <c r="I986"/>
  <c r="E986"/>
  <c r="O985"/>
  <c r="K985"/>
  <c r="G985"/>
  <c r="C985"/>
  <c r="M984"/>
  <c r="I984"/>
  <c r="E984"/>
  <c r="J992"/>
  <c r="N988"/>
  <c r="J988"/>
  <c r="F988"/>
  <c r="P987"/>
  <c r="L987"/>
  <c r="H987"/>
  <c r="D987"/>
  <c r="N986"/>
  <c r="J986"/>
  <c r="F986"/>
  <c r="P985"/>
  <c r="L985"/>
  <c r="H985"/>
  <c r="D985"/>
  <c r="N984"/>
  <c r="J984"/>
  <c r="F984"/>
  <c r="P988"/>
  <c r="H988"/>
  <c r="I987"/>
  <c r="P986"/>
  <c r="H986"/>
  <c r="I985"/>
  <c r="P984"/>
  <c r="H984"/>
  <c r="E994"/>
  <c r="E992"/>
  <c r="K988"/>
  <c r="C988"/>
  <c r="J987"/>
  <c r="K986"/>
  <c r="C986"/>
  <c r="J985"/>
  <c r="K984"/>
  <c r="K989" s="1"/>
  <c r="C984"/>
  <c r="E995"/>
  <c r="O992"/>
  <c r="L988"/>
  <c r="E987"/>
  <c r="L986"/>
  <c r="E985"/>
  <c r="E989" s="1"/>
  <c r="L984"/>
  <c r="L989" s="1"/>
  <c r="O988"/>
  <c r="F987"/>
  <c r="O986"/>
  <c r="F985"/>
  <c r="O984"/>
  <c r="E993"/>
  <c r="D988"/>
  <c r="M987"/>
  <c r="D986"/>
  <c r="M985"/>
  <c r="D984"/>
  <c r="D989" s="1"/>
  <c r="K992"/>
  <c r="N985"/>
  <c r="G986"/>
  <c r="G988"/>
  <c r="G984"/>
  <c r="N987"/>
  <c r="A973"/>
  <c r="N976"/>
  <c r="E977"/>
  <c r="H976"/>
  <c r="C976"/>
  <c r="B997" s="1"/>
  <c r="A974"/>
  <c r="E975"/>
  <c r="A975"/>
  <c r="A976" s="1"/>
  <c r="A977" s="1"/>
  <c r="A978" s="1"/>
  <c r="A979" s="1"/>
  <c r="A980" s="1"/>
  <c r="A981" s="1"/>
  <c r="A982" s="1"/>
  <c r="A983" s="1"/>
  <c r="A984" s="1"/>
  <c r="A985" s="1"/>
  <c r="AD979"/>
  <c r="F997"/>
  <c r="E979"/>
  <c r="E978"/>
  <c r="K997"/>
  <c r="N978"/>
  <c r="N977"/>
  <c r="T962"/>
  <c r="AA962"/>
  <c r="X962"/>
  <c r="AF956"/>
  <c r="W962"/>
  <c r="A986" l="1"/>
  <c r="A987"/>
  <c r="A988" s="1"/>
  <c r="A989" s="1"/>
  <c r="A990" s="1"/>
  <c r="A991" s="1"/>
  <c r="A992" s="1"/>
  <c r="A993" s="1"/>
  <c r="A994" s="1"/>
  <c r="A995" s="1"/>
  <c r="A996" s="1"/>
  <c r="A997" s="1"/>
  <c r="A998" s="1"/>
  <c r="M989"/>
  <c r="G989"/>
  <c r="O989"/>
  <c r="P989" s="1"/>
  <c r="N989"/>
  <c r="W968"/>
  <c r="H989"/>
  <c r="J989"/>
  <c r="F989"/>
  <c r="AA992"/>
  <c r="AD988"/>
  <c r="Z988"/>
  <c r="V988"/>
  <c r="AF987"/>
  <c r="AB987"/>
  <c r="X987"/>
  <c r="T987"/>
  <c r="AD986"/>
  <c r="Z986"/>
  <c r="V986"/>
  <c r="AF985"/>
  <c r="AB985"/>
  <c r="X985"/>
  <c r="T985"/>
  <c r="AD984"/>
  <c r="Z984"/>
  <c r="V984"/>
  <c r="U995"/>
  <c r="U994"/>
  <c r="U993"/>
  <c r="AE992"/>
  <c r="U992"/>
  <c r="AE988"/>
  <c r="AA988"/>
  <c r="W988"/>
  <c r="S988"/>
  <c r="AC987"/>
  <c r="Y987"/>
  <c r="U987"/>
  <c r="AE986"/>
  <c r="AA986"/>
  <c r="W986"/>
  <c r="S986"/>
  <c r="AC985"/>
  <c r="Y985"/>
  <c r="U985"/>
  <c r="AE984"/>
  <c r="AA984"/>
  <c r="W984"/>
  <c r="S984"/>
  <c r="AC995"/>
  <c r="AC993"/>
  <c r="V992"/>
  <c r="AF988"/>
  <c r="X988"/>
  <c r="Z987"/>
  <c r="AF986"/>
  <c r="X986"/>
  <c r="Z985"/>
  <c r="AF984"/>
  <c r="X984"/>
  <c r="Z992"/>
  <c r="Y988"/>
  <c r="AA987"/>
  <c r="S987"/>
  <c r="Y986"/>
  <c r="AA985"/>
  <c r="S985"/>
  <c r="Y984"/>
  <c r="U988"/>
  <c r="AE987"/>
  <c r="U986"/>
  <c r="AE985"/>
  <c r="U984"/>
  <c r="AF992"/>
  <c r="AB988"/>
  <c r="V987"/>
  <c r="AB986"/>
  <c r="V985"/>
  <c r="AB984"/>
  <c r="AC988"/>
  <c r="W987"/>
  <c r="AC986"/>
  <c r="W985"/>
  <c r="AC984"/>
  <c r="T988"/>
  <c r="AD987"/>
  <c r="T986"/>
  <c r="AD985"/>
  <c r="T984"/>
  <c r="AC994"/>
  <c r="N1006"/>
  <c r="V997"/>
  <c r="U978"/>
  <c r="AD978"/>
  <c r="AD976"/>
  <c r="AD977"/>
  <c r="X976"/>
  <c r="AA997"/>
  <c r="U979"/>
  <c r="U975"/>
  <c r="S976"/>
  <c r="R997" s="1"/>
  <c r="U977"/>
  <c r="P983"/>
  <c r="C989"/>
  <c r="I989"/>
  <c r="G995" l="1"/>
  <c r="AE989"/>
  <c r="W995" s="1"/>
  <c r="AD989"/>
  <c r="T989"/>
  <c r="AA989"/>
  <c r="Z989"/>
  <c r="E1022"/>
  <c r="E1021"/>
  <c r="E1020"/>
  <c r="O1019"/>
  <c r="E1019"/>
  <c r="P1015"/>
  <c r="L1015"/>
  <c r="H1015"/>
  <c r="D1015"/>
  <c r="N1014"/>
  <c r="J1014"/>
  <c r="F1014"/>
  <c r="P1013"/>
  <c r="L1013"/>
  <c r="H1013"/>
  <c r="D1013"/>
  <c r="N1012"/>
  <c r="J1012"/>
  <c r="F1012"/>
  <c r="P1011"/>
  <c r="L1011"/>
  <c r="H1011"/>
  <c r="D1011"/>
  <c r="M1022"/>
  <c r="M1021"/>
  <c r="M1020"/>
  <c r="P1019"/>
  <c r="F1019"/>
  <c r="M1015"/>
  <c r="I1015"/>
  <c r="E1015"/>
  <c r="O1014"/>
  <c r="K1014"/>
  <c r="G1014"/>
  <c r="C1014"/>
  <c r="M1013"/>
  <c r="I1013"/>
  <c r="E1013"/>
  <c r="O1012"/>
  <c r="K1012"/>
  <c r="G1012"/>
  <c r="C1012"/>
  <c r="M1011"/>
  <c r="I1011"/>
  <c r="E1011"/>
  <c r="K1019"/>
  <c r="N1015"/>
  <c r="F1015"/>
  <c r="L1014"/>
  <c r="D1014"/>
  <c r="N1013"/>
  <c r="F1013"/>
  <c r="L1012"/>
  <c r="D1012"/>
  <c r="N1011"/>
  <c r="F1011"/>
  <c r="O1015"/>
  <c r="G1015"/>
  <c r="M1014"/>
  <c r="E1014"/>
  <c r="O1013"/>
  <c r="G1013"/>
  <c r="M1012"/>
  <c r="M1016" s="1"/>
  <c r="E1012"/>
  <c r="E1016" s="1"/>
  <c r="O1011"/>
  <c r="O1016" s="1"/>
  <c r="G1011"/>
  <c r="G1016" s="1"/>
  <c r="K1015"/>
  <c r="I1014"/>
  <c r="K1013"/>
  <c r="I1012"/>
  <c r="K1011"/>
  <c r="P1014"/>
  <c r="P1012"/>
  <c r="J1019"/>
  <c r="C1015"/>
  <c r="C1013"/>
  <c r="C1011"/>
  <c r="J1015"/>
  <c r="H1014"/>
  <c r="J1013"/>
  <c r="H1012"/>
  <c r="J1011"/>
  <c r="N1003"/>
  <c r="A1000"/>
  <c r="K1024"/>
  <c r="N1005"/>
  <c r="N1004"/>
  <c r="E1004"/>
  <c r="P1016" s="1"/>
  <c r="H1003"/>
  <c r="C1003"/>
  <c r="B1024" s="1"/>
  <c r="A1001"/>
  <c r="A1002" s="1"/>
  <c r="A1003" s="1"/>
  <c r="A1004" s="1"/>
  <c r="A1005" s="1"/>
  <c r="A1006" s="1"/>
  <c r="A1007" s="1"/>
  <c r="A1008" s="1"/>
  <c r="A1009" s="1"/>
  <c r="A1010" s="1"/>
  <c r="A1011" s="1"/>
  <c r="A1012" s="1"/>
  <c r="E1002"/>
  <c r="AD1006"/>
  <c r="F1024"/>
  <c r="E1006"/>
  <c r="E1005"/>
  <c r="AC989"/>
  <c r="Y989"/>
  <c r="U989"/>
  <c r="W989"/>
  <c r="V989"/>
  <c r="AB989"/>
  <c r="S989"/>
  <c r="AF983"/>
  <c r="X989"/>
  <c r="A1014" l="1"/>
  <c r="A1015" s="1"/>
  <c r="A1016" s="1"/>
  <c r="A1017" s="1"/>
  <c r="A1018" s="1"/>
  <c r="A1019" s="1"/>
  <c r="A1020" s="1"/>
  <c r="A1021" s="1"/>
  <c r="A1022" s="1"/>
  <c r="A1023" s="1"/>
  <c r="A1024" s="1"/>
  <c r="A1025" s="1"/>
  <c r="A1013"/>
  <c r="G1022"/>
  <c r="J1016"/>
  <c r="H1016"/>
  <c r="AF989"/>
  <c r="C1016"/>
  <c r="D1016"/>
  <c r="I1016"/>
  <c r="N1016"/>
  <c r="P1010"/>
  <c r="Z1019"/>
  <c r="AC1015"/>
  <c r="Y1015"/>
  <c r="U1015"/>
  <c r="AE1014"/>
  <c r="AA1014"/>
  <c r="W1014"/>
  <c r="S1014"/>
  <c r="AC1013"/>
  <c r="Y1013"/>
  <c r="U1013"/>
  <c r="AE1012"/>
  <c r="AA1012"/>
  <c r="W1012"/>
  <c r="S1012"/>
  <c r="AC1011"/>
  <c r="Y1011"/>
  <c r="U1011"/>
  <c r="AA1019"/>
  <c r="AD1015"/>
  <c r="Z1015"/>
  <c r="V1015"/>
  <c r="AF1014"/>
  <c r="AB1014"/>
  <c r="X1014"/>
  <c r="T1014"/>
  <c r="AD1013"/>
  <c r="Z1013"/>
  <c r="V1013"/>
  <c r="AF1012"/>
  <c r="AB1012"/>
  <c r="X1012"/>
  <c r="T1012"/>
  <c r="AD1011"/>
  <c r="Z1011"/>
  <c r="V1011"/>
  <c r="AC1021"/>
  <c r="AF1019"/>
  <c r="AB1015"/>
  <c r="T1015"/>
  <c r="AC1014"/>
  <c r="U1014"/>
  <c r="AB1013"/>
  <c r="T1013"/>
  <c r="AC1012"/>
  <c r="U1012"/>
  <c r="AB1011"/>
  <c r="T1011"/>
  <c r="U1022"/>
  <c r="U1020"/>
  <c r="U1019"/>
  <c r="AE1015"/>
  <c r="W1015"/>
  <c r="AD1014"/>
  <c r="V1014"/>
  <c r="AE1013"/>
  <c r="W1013"/>
  <c r="AD1012"/>
  <c r="V1012"/>
  <c r="AE1011"/>
  <c r="W1011"/>
  <c r="AE1019"/>
  <c r="AA1015"/>
  <c r="Z1014"/>
  <c r="AA1013"/>
  <c r="Z1012"/>
  <c r="AA1011"/>
  <c r="AC1020"/>
  <c r="AF1015"/>
  <c r="AF1013"/>
  <c r="AF1011"/>
  <c r="U1021"/>
  <c r="S1015"/>
  <c r="S1013"/>
  <c r="S1011"/>
  <c r="V1019"/>
  <c r="AC1022"/>
  <c r="X1013"/>
  <c r="Y1014"/>
  <c r="Y1012"/>
  <c r="X1015"/>
  <c r="X1011"/>
  <c r="N1033"/>
  <c r="V1024"/>
  <c r="U1005"/>
  <c r="AD1005"/>
  <c r="U1002"/>
  <c r="AD1004"/>
  <c r="X1003"/>
  <c r="AA1024"/>
  <c r="U1006"/>
  <c r="AD1003"/>
  <c r="S1003"/>
  <c r="R1024" s="1"/>
  <c r="U1004"/>
  <c r="K1016"/>
  <c r="F1016"/>
  <c r="L1016"/>
  <c r="AA1016" l="1"/>
  <c r="V1016"/>
  <c r="AB1016"/>
  <c r="AC1016"/>
  <c r="AE1016"/>
  <c r="W1022" s="1"/>
  <c r="AF1010"/>
  <c r="X1016"/>
  <c r="Y1016"/>
  <c r="W1016"/>
  <c r="AD1016"/>
  <c r="T1016"/>
  <c r="U1016"/>
  <c r="K1046"/>
  <c r="O1042"/>
  <c r="K1042"/>
  <c r="G1042"/>
  <c r="C1042"/>
  <c r="M1041"/>
  <c r="I1041"/>
  <c r="E1041"/>
  <c r="O1040"/>
  <c r="K1040"/>
  <c r="G1040"/>
  <c r="C1040"/>
  <c r="M1039"/>
  <c r="I1039"/>
  <c r="E1039"/>
  <c r="O1038"/>
  <c r="K1038"/>
  <c r="G1038"/>
  <c r="C1038"/>
  <c r="E1049"/>
  <c r="E1048"/>
  <c r="E1047"/>
  <c r="O1046"/>
  <c r="E1046"/>
  <c r="P1042"/>
  <c r="L1042"/>
  <c r="H1042"/>
  <c r="D1042"/>
  <c r="N1041"/>
  <c r="J1041"/>
  <c r="F1041"/>
  <c r="P1040"/>
  <c r="L1040"/>
  <c r="H1040"/>
  <c r="D1040"/>
  <c r="N1039"/>
  <c r="J1039"/>
  <c r="F1039"/>
  <c r="P1038"/>
  <c r="L1038"/>
  <c r="H1038"/>
  <c r="D1038"/>
  <c r="J1046"/>
  <c r="J1042"/>
  <c r="K1041"/>
  <c r="C1041"/>
  <c r="J1040"/>
  <c r="K1039"/>
  <c r="C1039"/>
  <c r="J1038"/>
  <c r="M1049"/>
  <c r="M1047"/>
  <c r="P1046"/>
  <c r="M1042"/>
  <c r="E1042"/>
  <c r="L1041"/>
  <c r="D1041"/>
  <c r="M1040"/>
  <c r="E1040"/>
  <c r="L1039"/>
  <c r="D1039"/>
  <c r="M1038"/>
  <c r="M1043" s="1"/>
  <c r="E1038"/>
  <c r="E1043" s="1"/>
  <c r="N1042"/>
  <c r="G1041"/>
  <c r="F1040"/>
  <c r="O1039"/>
  <c r="N1038"/>
  <c r="M1048"/>
  <c r="F1046"/>
  <c r="H1041"/>
  <c r="I1040"/>
  <c r="P1039"/>
  <c r="F1042"/>
  <c r="O1041"/>
  <c r="N1040"/>
  <c r="G1039"/>
  <c r="F1038"/>
  <c r="F1043" s="1"/>
  <c r="I1042"/>
  <c r="P1041"/>
  <c r="I1038"/>
  <c r="H1039"/>
  <c r="A1027"/>
  <c r="N1030"/>
  <c r="F1051"/>
  <c r="E1033"/>
  <c r="E1032"/>
  <c r="K1051"/>
  <c r="N1032"/>
  <c r="N1031"/>
  <c r="E1031"/>
  <c r="H1030"/>
  <c r="C1030"/>
  <c r="B1051" s="1"/>
  <c r="A1028"/>
  <c r="A1029" s="1"/>
  <c r="A1030" s="1"/>
  <c r="A1031" s="1"/>
  <c r="A1032" s="1"/>
  <c r="A1033" s="1"/>
  <c r="A1034" s="1"/>
  <c r="A1035" s="1"/>
  <c r="A1036" s="1"/>
  <c r="A1037" s="1"/>
  <c r="A1038" s="1"/>
  <c r="A1039" s="1"/>
  <c r="E1029"/>
  <c r="AD1033"/>
  <c r="S1016"/>
  <c r="Z1016"/>
  <c r="A1041" l="1"/>
  <c r="A1042" s="1"/>
  <c r="A1043" s="1"/>
  <c r="A1044" s="1"/>
  <c r="A1045" s="1"/>
  <c r="A1046" s="1"/>
  <c r="A1047" s="1"/>
  <c r="A1048" s="1"/>
  <c r="A1049" s="1"/>
  <c r="A1050" s="1"/>
  <c r="A1051" s="1"/>
  <c r="A1052" s="1"/>
  <c r="A1040"/>
  <c r="J1043"/>
  <c r="P1037"/>
  <c r="O1043"/>
  <c r="G1049" s="1"/>
  <c r="AF1016"/>
  <c r="L1043"/>
  <c r="K1043"/>
  <c r="N1043"/>
  <c r="H1043"/>
  <c r="G1043"/>
  <c r="AC1049"/>
  <c r="AC1048"/>
  <c r="AC1047"/>
  <c r="AF1046"/>
  <c r="V1046"/>
  <c r="AF1042"/>
  <c r="AB1042"/>
  <c r="X1042"/>
  <c r="T1042"/>
  <c r="AD1041"/>
  <c r="Z1041"/>
  <c r="V1041"/>
  <c r="AF1040"/>
  <c r="AB1040"/>
  <c r="X1040"/>
  <c r="T1040"/>
  <c r="AD1039"/>
  <c r="Z1039"/>
  <c r="V1039"/>
  <c r="AF1038"/>
  <c r="AB1038"/>
  <c r="X1038"/>
  <c r="T1038"/>
  <c r="Z1046"/>
  <c r="AC1042"/>
  <c r="Y1042"/>
  <c r="U1042"/>
  <c r="AE1041"/>
  <c r="AA1041"/>
  <c r="W1041"/>
  <c r="S1041"/>
  <c r="AC1040"/>
  <c r="Y1040"/>
  <c r="U1040"/>
  <c r="AE1039"/>
  <c r="AA1039"/>
  <c r="W1039"/>
  <c r="S1039"/>
  <c r="AC1038"/>
  <c r="Y1038"/>
  <c r="U1038"/>
  <c r="U1048"/>
  <c r="AE1046"/>
  <c r="AA1042"/>
  <c r="S1042"/>
  <c r="Y1041"/>
  <c r="AA1040"/>
  <c r="S1040"/>
  <c r="Y1039"/>
  <c r="AA1038"/>
  <c r="AA1043" s="1"/>
  <c r="S1038"/>
  <c r="S1043" s="1"/>
  <c r="AD1042"/>
  <c r="V1042"/>
  <c r="AB1041"/>
  <c r="T1041"/>
  <c r="AD1040"/>
  <c r="V1040"/>
  <c r="AB1039"/>
  <c r="T1039"/>
  <c r="AD1038"/>
  <c r="AD1043" s="1"/>
  <c r="V1038"/>
  <c r="V1043" s="1"/>
  <c r="U1047"/>
  <c r="AE1042"/>
  <c r="AF1041"/>
  <c r="W1040"/>
  <c r="X1039"/>
  <c r="AE1038"/>
  <c r="U1041"/>
  <c r="Z1040"/>
  <c r="AC1039"/>
  <c r="U1049"/>
  <c r="U1046"/>
  <c r="W1042"/>
  <c r="X1041"/>
  <c r="AE1040"/>
  <c r="AF1039"/>
  <c r="W1038"/>
  <c r="W1043" s="1"/>
  <c r="AA1046"/>
  <c r="U1039"/>
  <c r="Z1038"/>
  <c r="Z1042"/>
  <c r="AC1041"/>
  <c r="N1060"/>
  <c r="V1051"/>
  <c r="U1032"/>
  <c r="AD1032"/>
  <c r="AD1030"/>
  <c r="AD1031"/>
  <c r="X1030"/>
  <c r="AA1051"/>
  <c r="U1033"/>
  <c r="U1029"/>
  <c r="S1030"/>
  <c r="R1051" s="1"/>
  <c r="U1031"/>
  <c r="I1043"/>
  <c r="D1043"/>
  <c r="C1043"/>
  <c r="J1073" l="1"/>
  <c r="N1069"/>
  <c r="J1069"/>
  <c r="F1069"/>
  <c r="P1068"/>
  <c r="L1068"/>
  <c r="H1068"/>
  <c r="D1068"/>
  <c r="N1067"/>
  <c r="J1067"/>
  <c r="F1067"/>
  <c r="P1066"/>
  <c r="L1066"/>
  <c r="H1066"/>
  <c r="D1066"/>
  <c r="N1065"/>
  <c r="J1065"/>
  <c r="F1065"/>
  <c r="K1073"/>
  <c r="O1069"/>
  <c r="K1069"/>
  <c r="G1069"/>
  <c r="C1069"/>
  <c r="M1068"/>
  <c r="I1068"/>
  <c r="E1068"/>
  <c r="O1067"/>
  <c r="K1067"/>
  <c r="G1067"/>
  <c r="C1067"/>
  <c r="M1066"/>
  <c r="I1066"/>
  <c r="E1066"/>
  <c r="O1065"/>
  <c r="K1065"/>
  <c r="G1065"/>
  <c r="C1065"/>
  <c r="E1075"/>
  <c r="E1073"/>
  <c r="P1069"/>
  <c r="H1069"/>
  <c r="J1068"/>
  <c r="P1067"/>
  <c r="H1067"/>
  <c r="J1066"/>
  <c r="P1065"/>
  <c r="H1065"/>
  <c r="M1075"/>
  <c r="F1073"/>
  <c r="I1069"/>
  <c r="K1068"/>
  <c r="C1068"/>
  <c r="I1067"/>
  <c r="K1066"/>
  <c r="C1066"/>
  <c r="I1065"/>
  <c r="I1070" s="1"/>
  <c r="E1074"/>
  <c r="M1069"/>
  <c r="G1068"/>
  <c r="M1067"/>
  <c r="G1066"/>
  <c r="M1065"/>
  <c r="M1074"/>
  <c r="D1069"/>
  <c r="N1068"/>
  <c r="D1067"/>
  <c r="N1066"/>
  <c r="D1065"/>
  <c r="D1070" s="1"/>
  <c r="E1076"/>
  <c r="O1073"/>
  <c r="E1069"/>
  <c r="O1068"/>
  <c r="E1067"/>
  <c r="O1066"/>
  <c r="E1065"/>
  <c r="P1073"/>
  <c r="M1076"/>
  <c r="L1067"/>
  <c r="F1066"/>
  <c r="L1069"/>
  <c r="L1065"/>
  <c r="F1068"/>
  <c r="A1054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N1057"/>
  <c r="E1056"/>
  <c r="F1078"/>
  <c r="AD1060"/>
  <c r="K1078"/>
  <c r="E1060"/>
  <c r="E1059"/>
  <c r="E1058"/>
  <c r="N1059"/>
  <c r="N1058"/>
  <c r="H1057"/>
  <c r="C1057"/>
  <c r="B1078" s="1"/>
  <c r="X1043"/>
  <c r="P1043"/>
  <c r="AE1043"/>
  <c r="AF1043" s="1"/>
  <c r="AC1043"/>
  <c r="T1043"/>
  <c r="AF1037"/>
  <c r="Y1043"/>
  <c r="Z1043"/>
  <c r="U1043"/>
  <c r="AB1043"/>
  <c r="E1070" l="1"/>
  <c r="A1068"/>
  <c r="A1069" s="1"/>
  <c r="A1070" s="1"/>
  <c r="A1071" s="1"/>
  <c r="A1072" s="1"/>
  <c r="A1073" s="1"/>
  <c r="A1074" s="1"/>
  <c r="A1075" s="1"/>
  <c r="A1076" s="1"/>
  <c r="A1077" s="1"/>
  <c r="A1078" s="1"/>
  <c r="A1079" s="1"/>
  <c r="A1067"/>
  <c r="H1070"/>
  <c r="G1070"/>
  <c r="N1070"/>
  <c r="W1049"/>
  <c r="P1064"/>
  <c r="C1070"/>
  <c r="J1070"/>
  <c r="O1070"/>
  <c r="P1070" s="1"/>
  <c r="F1070"/>
  <c r="U1076"/>
  <c r="U1075"/>
  <c r="U1074"/>
  <c r="AE1073"/>
  <c r="U1073"/>
  <c r="AE1069"/>
  <c r="AA1069"/>
  <c r="W1069"/>
  <c r="S1069"/>
  <c r="AC1068"/>
  <c r="Y1068"/>
  <c r="U1068"/>
  <c r="AE1067"/>
  <c r="AA1067"/>
  <c r="W1067"/>
  <c r="S1067"/>
  <c r="AC1066"/>
  <c r="Y1066"/>
  <c r="U1066"/>
  <c r="AE1065"/>
  <c r="AA1065"/>
  <c r="W1065"/>
  <c r="S1065"/>
  <c r="AC1076"/>
  <c r="AC1075"/>
  <c r="AC1074"/>
  <c r="AF1073"/>
  <c r="V1073"/>
  <c r="AF1069"/>
  <c r="AB1069"/>
  <c r="X1069"/>
  <c r="T1069"/>
  <c r="AD1068"/>
  <c r="Z1068"/>
  <c r="V1068"/>
  <c r="AF1067"/>
  <c r="AB1067"/>
  <c r="X1067"/>
  <c r="T1067"/>
  <c r="AD1066"/>
  <c r="Z1066"/>
  <c r="V1066"/>
  <c r="AF1065"/>
  <c r="AB1065"/>
  <c r="X1065"/>
  <c r="T1065"/>
  <c r="Z1073"/>
  <c r="Y1069"/>
  <c r="AF1068"/>
  <c r="X1068"/>
  <c r="Y1067"/>
  <c r="AF1066"/>
  <c r="X1066"/>
  <c r="Y1065"/>
  <c r="Y1070" s="1"/>
  <c r="AA1073"/>
  <c r="Z1069"/>
  <c r="AA1068"/>
  <c r="S1068"/>
  <c r="Z1067"/>
  <c r="AA1066"/>
  <c r="S1066"/>
  <c r="Z1065"/>
  <c r="AC1069"/>
  <c r="T1068"/>
  <c r="AC1067"/>
  <c r="T1066"/>
  <c r="AC1065"/>
  <c r="AD1069"/>
  <c r="W1068"/>
  <c r="AD1067"/>
  <c r="W1066"/>
  <c r="AD1065"/>
  <c r="U1069"/>
  <c r="AB1068"/>
  <c r="U1067"/>
  <c r="AB1066"/>
  <c r="U1065"/>
  <c r="V1069"/>
  <c r="AE1068"/>
  <c r="V1067"/>
  <c r="AE1066"/>
  <c r="V1065"/>
  <c r="N1087"/>
  <c r="V1078"/>
  <c r="U1059"/>
  <c r="AD1059"/>
  <c r="AD1057"/>
  <c r="AD1058"/>
  <c r="X1057"/>
  <c r="AA1078"/>
  <c r="U1060"/>
  <c r="U1056"/>
  <c r="S1057"/>
  <c r="R1078" s="1"/>
  <c r="U1058"/>
  <c r="L1070"/>
  <c r="M1070"/>
  <c r="K1070"/>
  <c r="AC1070" l="1"/>
  <c r="AD1070"/>
  <c r="V1070"/>
  <c r="Z1070"/>
  <c r="AF1064"/>
  <c r="S1070"/>
  <c r="G1076"/>
  <c r="AB1070"/>
  <c r="AE1070"/>
  <c r="W1076" s="1"/>
  <c r="X1070"/>
  <c r="AA1070"/>
  <c r="M1103"/>
  <c r="M1102"/>
  <c r="M1101"/>
  <c r="P1100"/>
  <c r="F1100"/>
  <c r="M1096"/>
  <c r="I1096"/>
  <c r="E1096"/>
  <c r="O1095"/>
  <c r="K1095"/>
  <c r="G1095"/>
  <c r="C1095"/>
  <c r="M1094"/>
  <c r="I1094"/>
  <c r="E1094"/>
  <c r="O1093"/>
  <c r="K1093"/>
  <c r="G1093"/>
  <c r="C1093"/>
  <c r="M1092"/>
  <c r="I1092"/>
  <c r="E1092"/>
  <c r="J1100"/>
  <c r="N1096"/>
  <c r="J1096"/>
  <c r="F1096"/>
  <c r="P1095"/>
  <c r="L1095"/>
  <c r="H1095"/>
  <c r="D1095"/>
  <c r="N1094"/>
  <c r="J1094"/>
  <c r="F1094"/>
  <c r="P1093"/>
  <c r="L1093"/>
  <c r="H1093"/>
  <c r="D1093"/>
  <c r="N1092"/>
  <c r="J1092"/>
  <c r="F1092"/>
  <c r="K1100"/>
  <c r="L1096"/>
  <c r="D1096"/>
  <c r="M1095"/>
  <c r="E1095"/>
  <c r="L1094"/>
  <c r="D1094"/>
  <c r="M1093"/>
  <c r="E1093"/>
  <c r="L1092"/>
  <c r="L1097" s="1"/>
  <c r="D1092"/>
  <c r="D1097" s="1"/>
  <c r="E1103"/>
  <c r="E1101"/>
  <c r="O1100"/>
  <c r="O1096"/>
  <c r="G1096"/>
  <c r="N1095"/>
  <c r="F1095"/>
  <c r="O1094"/>
  <c r="G1094"/>
  <c r="N1093"/>
  <c r="F1093"/>
  <c r="O1092"/>
  <c r="O1097" s="1"/>
  <c r="G1092"/>
  <c r="G1097" s="1"/>
  <c r="P1096"/>
  <c r="P1094"/>
  <c r="P1092"/>
  <c r="E1102"/>
  <c r="E1100"/>
  <c r="C1096"/>
  <c r="C1094"/>
  <c r="C1092"/>
  <c r="H1096"/>
  <c r="I1095"/>
  <c r="H1094"/>
  <c r="I1093"/>
  <c r="H1092"/>
  <c r="H1097" s="1"/>
  <c r="K1096"/>
  <c r="J1095"/>
  <c r="K1094"/>
  <c r="J1093"/>
  <c r="K1092"/>
  <c r="K1097" s="1"/>
  <c r="N1084"/>
  <c r="A1081"/>
  <c r="E1085"/>
  <c r="P1097" s="1"/>
  <c r="H1084"/>
  <c r="C1084"/>
  <c r="B1105" s="1"/>
  <c r="A1082"/>
  <c r="N1086"/>
  <c r="E1086"/>
  <c r="E1083"/>
  <c r="N1085"/>
  <c r="F1105"/>
  <c r="A1083"/>
  <c r="A1084" s="1"/>
  <c r="A1085" s="1"/>
  <c r="A1086" s="1"/>
  <c r="A1087" s="1"/>
  <c r="A1088" s="1"/>
  <c r="A1089" s="1"/>
  <c r="A1090" s="1"/>
  <c r="A1091" s="1"/>
  <c r="A1092" s="1"/>
  <c r="A1093" s="1"/>
  <c r="K1105"/>
  <c r="E1087"/>
  <c r="AD1087"/>
  <c r="U1070"/>
  <c r="T1070"/>
  <c r="W1070"/>
  <c r="A1095" l="1"/>
  <c r="A1096" s="1"/>
  <c r="A1097" s="1"/>
  <c r="A1098" s="1"/>
  <c r="A1099" s="1"/>
  <c r="A1100" s="1"/>
  <c r="A1101" s="1"/>
  <c r="A1102" s="1"/>
  <c r="A1103" s="1"/>
  <c r="A1104" s="1"/>
  <c r="A1105" s="1"/>
  <c r="A1106" s="1"/>
  <c r="A1094"/>
  <c r="C1097"/>
  <c r="P1091"/>
  <c r="E1097"/>
  <c r="AF1070"/>
  <c r="AA1100"/>
  <c r="AD1096"/>
  <c r="Z1096"/>
  <c r="V1096"/>
  <c r="AF1095"/>
  <c r="AB1095"/>
  <c r="X1095"/>
  <c r="T1095"/>
  <c r="AD1094"/>
  <c r="Z1094"/>
  <c r="V1094"/>
  <c r="AF1093"/>
  <c r="AB1093"/>
  <c r="X1093"/>
  <c r="T1093"/>
  <c r="AD1092"/>
  <c r="Z1092"/>
  <c r="V1092"/>
  <c r="U1103"/>
  <c r="U1102"/>
  <c r="U1101"/>
  <c r="AE1100"/>
  <c r="U1100"/>
  <c r="AE1096"/>
  <c r="AA1096"/>
  <c r="W1096"/>
  <c r="S1096"/>
  <c r="AC1095"/>
  <c r="Y1095"/>
  <c r="U1095"/>
  <c r="AE1094"/>
  <c r="AA1094"/>
  <c r="W1094"/>
  <c r="S1094"/>
  <c r="AC1093"/>
  <c r="Y1093"/>
  <c r="U1093"/>
  <c r="AE1092"/>
  <c r="AA1092"/>
  <c r="W1092"/>
  <c r="S1092"/>
  <c r="AC1102"/>
  <c r="AF1100"/>
  <c r="AB1096"/>
  <c r="T1096"/>
  <c r="AD1095"/>
  <c r="V1095"/>
  <c r="AB1094"/>
  <c r="T1094"/>
  <c r="AD1093"/>
  <c r="V1093"/>
  <c r="AB1092"/>
  <c r="T1092"/>
  <c r="AC1096"/>
  <c r="U1096"/>
  <c r="AE1095"/>
  <c r="W1095"/>
  <c r="AC1094"/>
  <c r="U1094"/>
  <c r="AE1093"/>
  <c r="W1093"/>
  <c r="AC1092"/>
  <c r="AC1097" s="1"/>
  <c r="U1092"/>
  <c r="AC1101"/>
  <c r="AF1096"/>
  <c r="AF1094"/>
  <c r="AF1092"/>
  <c r="S1095"/>
  <c r="S1093"/>
  <c r="AC1103"/>
  <c r="V1100"/>
  <c r="X1096"/>
  <c r="Z1095"/>
  <c r="X1094"/>
  <c r="Z1093"/>
  <c r="X1092"/>
  <c r="Z1100"/>
  <c r="AA1095"/>
  <c r="Y1094"/>
  <c r="AA1093"/>
  <c r="Y1096"/>
  <c r="Y1092"/>
  <c r="N1114"/>
  <c r="V1105"/>
  <c r="U1086"/>
  <c r="AD1086"/>
  <c r="U1083"/>
  <c r="U1085"/>
  <c r="X1084"/>
  <c r="AA1105"/>
  <c r="U1087"/>
  <c r="AD1084"/>
  <c r="AD1085"/>
  <c r="S1084"/>
  <c r="R1105" s="1"/>
  <c r="G1103"/>
  <c r="N1097"/>
  <c r="J1097"/>
  <c r="M1097"/>
  <c r="F1097"/>
  <c r="I1097"/>
  <c r="Y1097" l="1"/>
  <c r="U1097"/>
  <c r="W1097"/>
  <c r="Z1097"/>
  <c r="E1130"/>
  <c r="E1129"/>
  <c r="E1128"/>
  <c r="O1127"/>
  <c r="E1127"/>
  <c r="P1123"/>
  <c r="L1123"/>
  <c r="H1123"/>
  <c r="D1123"/>
  <c r="N1122"/>
  <c r="J1122"/>
  <c r="F1122"/>
  <c r="P1121"/>
  <c r="L1121"/>
  <c r="H1121"/>
  <c r="D1121"/>
  <c r="N1120"/>
  <c r="J1120"/>
  <c r="F1120"/>
  <c r="P1119"/>
  <c r="L1119"/>
  <c r="H1119"/>
  <c r="D1119"/>
  <c r="M1130"/>
  <c r="M1129"/>
  <c r="M1128"/>
  <c r="P1127"/>
  <c r="F1127"/>
  <c r="M1123"/>
  <c r="I1123"/>
  <c r="E1123"/>
  <c r="O1122"/>
  <c r="K1122"/>
  <c r="G1122"/>
  <c r="C1122"/>
  <c r="M1121"/>
  <c r="I1121"/>
  <c r="E1121"/>
  <c r="O1120"/>
  <c r="K1120"/>
  <c r="G1120"/>
  <c r="C1120"/>
  <c r="M1119"/>
  <c r="I1119"/>
  <c r="E1119"/>
  <c r="J1123"/>
  <c r="P1122"/>
  <c r="H1122"/>
  <c r="J1121"/>
  <c r="P1120"/>
  <c r="H1120"/>
  <c r="J1119"/>
  <c r="J1127"/>
  <c r="K1123"/>
  <c r="C1123"/>
  <c r="I1122"/>
  <c r="K1121"/>
  <c r="C1121"/>
  <c r="I1120"/>
  <c r="K1119"/>
  <c r="C1119"/>
  <c r="O1123"/>
  <c r="E1122"/>
  <c r="O1121"/>
  <c r="E1120"/>
  <c r="O1119"/>
  <c r="F1123"/>
  <c r="L1122"/>
  <c r="F1121"/>
  <c r="L1120"/>
  <c r="F1119"/>
  <c r="K1127"/>
  <c r="G1123"/>
  <c r="M1122"/>
  <c r="G1121"/>
  <c r="M1120"/>
  <c r="G1119"/>
  <c r="D1120"/>
  <c r="N1123"/>
  <c r="N1119"/>
  <c r="D1122"/>
  <c r="N1121"/>
  <c r="N1111"/>
  <c r="A1108"/>
  <c r="K1132"/>
  <c r="N1113"/>
  <c r="N1112"/>
  <c r="F1132"/>
  <c r="E1112"/>
  <c r="E1114"/>
  <c r="AD1114"/>
  <c r="A1109"/>
  <c r="A1110" s="1"/>
  <c r="A1111" s="1"/>
  <c r="A1112" s="1"/>
  <c r="A1113" s="1"/>
  <c r="A1114" s="1"/>
  <c r="A1115" s="1"/>
  <c r="A1116" s="1"/>
  <c r="A1117" s="1"/>
  <c r="A1118" s="1"/>
  <c r="A1119" s="1"/>
  <c r="A1120" s="1"/>
  <c r="H1111"/>
  <c r="E1113"/>
  <c r="E1110"/>
  <c r="C1111"/>
  <c r="B1132" s="1"/>
  <c r="S1097"/>
  <c r="V1097"/>
  <c r="AB1097"/>
  <c r="AE1097"/>
  <c r="AF1097" s="1"/>
  <c r="AF1091"/>
  <c r="X1097"/>
  <c r="AA1097"/>
  <c r="AD1097"/>
  <c r="T1097"/>
  <c r="G1124" l="1"/>
  <c r="A1121"/>
  <c r="A1122"/>
  <c r="A1123" s="1"/>
  <c r="A1124" s="1"/>
  <c r="A1125" s="1"/>
  <c r="A1126" s="1"/>
  <c r="A1127" s="1"/>
  <c r="A1128" s="1"/>
  <c r="A1129" s="1"/>
  <c r="A1130" s="1"/>
  <c r="A1131" s="1"/>
  <c r="A1132" s="1"/>
  <c r="A1133" s="1"/>
  <c r="M1124"/>
  <c r="K1124"/>
  <c r="F1124"/>
  <c r="E1124"/>
  <c r="C1124"/>
  <c r="L1124"/>
  <c r="W1103"/>
  <c r="Z1127"/>
  <c r="AC1123"/>
  <c r="Y1123"/>
  <c r="U1123"/>
  <c r="AE1122"/>
  <c r="AA1122"/>
  <c r="W1122"/>
  <c r="S1122"/>
  <c r="AC1121"/>
  <c r="Y1121"/>
  <c r="U1121"/>
  <c r="AE1120"/>
  <c r="AA1120"/>
  <c r="W1120"/>
  <c r="S1120"/>
  <c r="AC1119"/>
  <c r="Y1119"/>
  <c r="U1119"/>
  <c r="AA1127"/>
  <c r="AD1123"/>
  <c r="Z1123"/>
  <c r="V1123"/>
  <c r="AF1122"/>
  <c r="AB1122"/>
  <c r="X1122"/>
  <c r="T1122"/>
  <c r="AD1121"/>
  <c r="Z1121"/>
  <c r="V1121"/>
  <c r="AF1120"/>
  <c r="AB1120"/>
  <c r="X1120"/>
  <c r="T1120"/>
  <c r="AD1119"/>
  <c r="Z1119"/>
  <c r="V1119"/>
  <c r="AC1130"/>
  <c r="AC1128"/>
  <c r="V1127"/>
  <c r="AF1123"/>
  <c r="X1123"/>
  <c r="Y1122"/>
  <c r="AF1121"/>
  <c r="X1121"/>
  <c r="Y1120"/>
  <c r="AF1119"/>
  <c r="X1119"/>
  <c r="U1129"/>
  <c r="AE1127"/>
  <c r="AA1123"/>
  <c r="S1123"/>
  <c r="Z1122"/>
  <c r="AA1121"/>
  <c r="S1121"/>
  <c r="Z1120"/>
  <c r="AA1119"/>
  <c r="S1119"/>
  <c r="AF1127"/>
  <c r="AB1123"/>
  <c r="U1122"/>
  <c r="AB1121"/>
  <c r="U1120"/>
  <c r="AB1119"/>
  <c r="U1128"/>
  <c r="AE1123"/>
  <c r="V1122"/>
  <c r="AE1121"/>
  <c r="V1120"/>
  <c r="AE1119"/>
  <c r="AC1129"/>
  <c r="T1123"/>
  <c r="AC1122"/>
  <c r="T1121"/>
  <c r="AC1120"/>
  <c r="T1119"/>
  <c r="W1123"/>
  <c r="AD1122"/>
  <c r="W1121"/>
  <c r="AD1120"/>
  <c r="W1119"/>
  <c r="U1127"/>
  <c r="U1130"/>
  <c r="N1141"/>
  <c r="V1132"/>
  <c r="U1113"/>
  <c r="AD1113"/>
  <c r="U1110"/>
  <c r="U1112"/>
  <c r="X1111"/>
  <c r="AA1132"/>
  <c r="U1114"/>
  <c r="AD1111"/>
  <c r="AD1112"/>
  <c r="S1111"/>
  <c r="R1132" s="1"/>
  <c r="J1124"/>
  <c r="H1124"/>
  <c r="O1124"/>
  <c r="G1130" s="1"/>
  <c r="D1124"/>
  <c r="N1124"/>
  <c r="I1124"/>
  <c r="P1118"/>
  <c r="P1124" l="1"/>
  <c r="AA1124"/>
  <c r="W1124"/>
  <c r="K1154"/>
  <c r="O1150"/>
  <c r="K1150"/>
  <c r="G1150"/>
  <c r="C1150"/>
  <c r="M1149"/>
  <c r="I1149"/>
  <c r="E1149"/>
  <c r="O1148"/>
  <c r="K1148"/>
  <c r="G1148"/>
  <c r="C1148"/>
  <c r="M1147"/>
  <c r="I1147"/>
  <c r="E1147"/>
  <c r="O1146"/>
  <c r="K1146"/>
  <c r="G1146"/>
  <c r="C1146"/>
  <c r="E1157"/>
  <c r="E1156"/>
  <c r="E1155"/>
  <c r="O1154"/>
  <c r="E1154"/>
  <c r="P1150"/>
  <c r="L1150"/>
  <c r="H1150"/>
  <c r="D1150"/>
  <c r="N1149"/>
  <c r="J1149"/>
  <c r="F1149"/>
  <c r="P1148"/>
  <c r="L1148"/>
  <c r="H1148"/>
  <c r="D1148"/>
  <c r="N1147"/>
  <c r="J1147"/>
  <c r="F1147"/>
  <c r="P1146"/>
  <c r="L1146"/>
  <c r="H1146"/>
  <c r="D1146"/>
  <c r="N1150"/>
  <c r="F1150"/>
  <c r="O1149"/>
  <c r="G1149"/>
  <c r="N1148"/>
  <c r="F1148"/>
  <c r="O1147"/>
  <c r="G1147"/>
  <c r="N1146"/>
  <c r="N1151" s="1"/>
  <c r="F1146"/>
  <c r="F1151" s="1"/>
  <c r="M1156"/>
  <c r="F1154"/>
  <c r="I1150"/>
  <c r="P1149"/>
  <c r="H1149"/>
  <c r="I1148"/>
  <c r="P1147"/>
  <c r="H1147"/>
  <c r="I1146"/>
  <c r="M1155"/>
  <c r="C1149"/>
  <c r="J1148"/>
  <c r="K1147"/>
  <c r="J1154"/>
  <c r="E1150"/>
  <c r="D1149"/>
  <c r="M1148"/>
  <c r="L1147"/>
  <c r="E1146"/>
  <c r="M1157"/>
  <c r="P1154"/>
  <c r="J1150"/>
  <c r="K1149"/>
  <c r="C1147"/>
  <c r="J1146"/>
  <c r="M1150"/>
  <c r="L1149"/>
  <c r="E1148"/>
  <c r="D1147"/>
  <c r="M1146"/>
  <c r="M1151" s="1"/>
  <c r="A1135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N1138"/>
  <c r="F1159"/>
  <c r="E1141"/>
  <c r="E1140"/>
  <c r="H1138"/>
  <c r="N1139"/>
  <c r="E1137"/>
  <c r="C1138"/>
  <c r="B1159" s="1"/>
  <c r="K1159"/>
  <c r="E1139"/>
  <c r="N1140"/>
  <c r="AD1141"/>
  <c r="AD1124"/>
  <c r="T1124"/>
  <c r="U1124"/>
  <c r="S1124"/>
  <c r="Z1124"/>
  <c r="AF1124"/>
  <c r="AE1124"/>
  <c r="W1130" s="1"/>
  <c r="V1124"/>
  <c r="AB1124"/>
  <c r="AC1124"/>
  <c r="AF1118"/>
  <c r="X1124"/>
  <c r="Y1124"/>
  <c r="A1149" l="1"/>
  <c r="A1150" s="1"/>
  <c r="A1151" s="1"/>
  <c r="A1152" s="1"/>
  <c r="A1153" s="1"/>
  <c r="A1154" s="1"/>
  <c r="A1155" s="1"/>
  <c r="A1156" s="1"/>
  <c r="A1157" s="1"/>
  <c r="A1158" s="1"/>
  <c r="A1159" s="1"/>
  <c r="A1160" s="1"/>
  <c r="A1148"/>
  <c r="P1145"/>
  <c r="O1151"/>
  <c r="G1157" s="1"/>
  <c r="E1151"/>
  <c r="L1151"/>
  <c r="K1151"/>
  <c r="H1151"/>
  <c r="G1151"/>
  <c r="AC1157"/>
  <c r="AC1156"/>
  <c r="AC1155"/>
  <c r="AF1154"/>
  <c r="V1154"/>
  <c r="AF1150"/>
  <c r="AB1150"/>
  <c r="X1150"/>
  <c r="T1150"/>
  <c r="AD1149"/>
  <c r="Z1149"/>
  <c r="V1149"/>
  <c r="AF1148"/>
  <c r="AB1148"/>
  <c r="X1148"/>
  <c r="T1148"/>
  <c r="AD1147"/>
  <c r="Z1147"/>
  <c r="V1147"/>
  <c r="AF1146"/>
  <c r="AB1146"/>
  <c r="X1146"/>
  <c r="T1146"/>
  <c r="Z1154"/>
  <c r="AC1150"/>
  <c r="Y1150"/>
  <c r="U1150"/>
  <c r="AE1149"/>
  <c r="AA1149"/>
  <c r="W1149"/>
  <c r="S1149"/>
  <c r="AC1148"/>
  <c r="Y1148"/>
  <c r="U1148"/>
  <c r="AE1147"/>
  <c r="AA1147"/>
  <c r="W1147"/>
  <c r="S1147"/>
  <c r="AC1146"/>
  <c r="Y1146"/>
  <c r="U1146"/>
  <c r="U1157"/>
  <c r="U1155"/>
  <c r="U1154"/>
  <c r="AE1150"/>
  <c r="W1150"/>
  <c r="AC1149"/>
  <c r="U1149"/>
  <c r="AE1148"/>
  <c r="W1148"/>
  <c r="AC1147"/>
  <c r="U1147"/>
  <c r="AE1146"/>
  <c r="AE1151" s="1"/>
  <c r="W1146"/>
  <c r="W1151" s="1"/>
  <c r="AA1154"/>
  <c r="Z1150"/>
  <c r="AF1149"/>
  <c r="X1149"/>
  <c r="Z1148"/>
  <c r="AF1147"/>
  <c r="X1147"/>
  <c r="Z1146"/>
  <c r="AD1150"/>
  <c r="V1148"/>
  <c r="Y1147"/>
  <c r="AD1146"/>
  <c r="U1156"/>
  <c r="S1150"/>
  <c r="T1149"/>
  <c r="AA1148"/>
  <c r="AB1147"/>
  <c r="S1146"/>
  <c r="V1150"/>
  <c r="Y1149"/>
  <c r="AD1148"/>
  <c r="V1146"/>
  <c r="AE1154"/>
  <c r="S1148"/>
  <c r="T1147"/>
  <c r="AA1150"/>
  <c r="AA1146"/>
  <c r="AB1149"/>
  <c r="N1168"/>
  <c r="V1159"/>
  <c r="U1140"/>
  <c r="AD1140"/>
  <c r="AD1138"/>
  <c r="U1139"/>
  <c r="AF1151" s="1"/>
  <c r="X1138"/>
  <c r="AA1159"/>
  <c r="U1141"/>
  <c r="U1137"/>
  <c r="AD1139"/>
  <c r="S1138"/>
  <c r="R1159" s="1"/>
  <c r="J1151"/>
  <c r="I1151"/>
  <c r="D1151"/>
  <c r="C1151"/>
  <c r="V1151" l="1"/>
  <c r="P1151"/>
  <c r="W1157"/>
  <c r="S1151"/>
  <c r="Y1151"/>
  <c r="U1151"/>
  <c r="AB1151"/>
  <c r="AA1151"/>
  <c r="Z1151"/>
  <c r="X1151"/>
  <c r="J1181"/>
  <c r="K1181"/>
  <c r="M1184"/>
  <c r="M1182"/>
  <c r="P1181"/>
  <c r="N1177"/>
  <c r="J1177"/>
  <c r="F1177"/>
  <c r="P1176"/>
  <c r="L1176"/>
  <c r="H1176"/>
  <c r="D1176"/>
  <c r="N1175"/>
  <c r="J1175"/>
  <c r="F1175"/>
  <c r="P1174"/>
  <c r="L1174"/>
  <c r="H1174"/>
  <c r="D1174"/>
  <c r="N1173"/>
  <c r="J1173"/>
  <c r="F1173"/>
  <c r="E1183"/>
  <c r="E1181"/>
  <c r="O1177"/>
  <c r="K1177"/>
  <c r="G1177"/>
  <c r="C1177"/>
  <c r="M1176"/>
  <c r="I1176"/>
  <c r="E1176"/>
  <c r="O1175"/>
  <c r="K1175"/>
  <c r="G1175"/>
  <c r="C1175"/>
  <c r="M1174"/>
  <c r="I1174"/>
  <c r="E1174"/>
  <c r="O1173"/>
  <c r="K1173"/>
  <c r="G1173"/>
  <c r="C1173"/>
  <c r="L1177"/>
  <c r="D1177"/>
  <c r="N1176"/>
  <c r="F1176"/>
  <c r="L1175"/>
  <c r="D1175"/>
  <c r="N1174"/>
  <c r="F1174"/>
  <c r="L1173"/>
  <c r="L1178" s="1"/>
  <c r="D1173"/>
  <c r="D1178" s="1"/>
  <c r="E1182"/>
  <c r="M1177"/>
  <c r="E1177"/>
  <c r="O1176"/>
  <c r="G1176"/>
  <c r="M1175"/>
  <c r="E1175"/>
  <c r="O1174"/>
  <c r="G1174"/>
  <c r="M1173"/>
  <c r="M1178" s="1"/>
  <c r="E1173"/>
  <c r="E1178" s="1"/>
  <c r="O1181"/>
  <c r="C1176"/>
  <c r="C1174"/>
  <c r="M1183"/>
  <c r="H1177"/>
  <c r="J1176"/>
  <c r="H1175"/>
  <c r="J1174"/>
  <c r="H1173"/>
  <c r="E1184"/>
  <c r="I1177"/>
  <c r="K1176"/>
  <c r="I1175"/>
  <c r="K1174"/>
  <c r="I1173"/>
  <c r="F1181"/>
  <c r="P1175"/>
  <c r="P1173"/>
  <c r="P1177"/>
  <c r="A1162"/>
  <c r="N1165"/>
  <c r="A1163"/>
  <c r="A1164" s="1"/>
  <c r="A1165" s="1"/>
  <c r="A1166" s="1"/>
  <c r="A1167" s="1"/>
  <c r="A1168" s="1"/>
  <c r="A1169" s="1"/>
  <c r="A1170" s="1"/>
  <c r="A1171" s="1"/>
  <c r="A1172" s="1"/>
  <c r="A1173" s="1"/>
  <c r="A1174" s="1"/>
  <c r="E1164"/>
  <c r="AD1168"/>
  <c r="K1186"/>
  <c r="E1168"/>
  <c r="E1166"/>
  <c r="N1167"/>
  <c r="E1167"/>
  <c r="H1165"/>
  <c r="N1166"/>
  <c r="F1186"/>
  <c r="C1165"/>
  <c r="B1186" s="1"/>
  <c r="AD1151"/>
  <c r="AF1145"/>
  <c r="AC1151"/>
  <c r="T1151"/>
  <c r="A1175" l="1"/>
  <c r="A1176"/>
  <c r="A1177" s="1"/>
  <c r="A1178" s="1"/>
  <c r="A1179" s="1"/>
  <c r="A1180" s="1"/>
  <c r="A1181" s="1"/>
  <c r="A1182" s="1"/>
  <c r="A1183" s="1"/>
  <c r="A1184" s="1"/>
  <c r="A1185" s="1"/>
  <c r="A1186" s="1"/>
  <c r="A1187" s="1"/>
  <c r="I1178"/>
  <c r="O1178"/>
  <c r="P1178" s="1"/>
  <c r="K1178"/>
  <c r="N1178"/>
  <c r="P1172"/>
  <c r="G1178"/>
  <c r="J1178"/>
  <c r="U1184"/>
  <c r="U1183"/>
  <c r="U1182"/>
  <c r="AE1181"/>
  <c r="U1181"/>
  <c r="AC1184"/>
  <c r="AC1183"/>
  <c r="AC1182"/>
  <c r="AF1181"/>
  <c r="V1181"/>
  <c r="AF1177"/>
  <c r="AE1177"/>
  <c r="AA1177"/>
  <c r="W1177"/>
  <c r="S1177"/>
  <c r="AC1176"/>
  <c r="Y1176"/>
  <c r="U1176"/>
  <c r="AE1175"/>
  <c r="AA1175"/>
  <c r="W1175"/>
  <c r="S1175"/>
  <c r="AC1174"/>
  <c r="Y1174"/>
  <c r="U1174"/>
  <c r="AE1173"/>
  <c r="AA1173"/>
  <c r="W1173"/>
  <c r="S1173"/>
  <c r="Z1181"/>
  <c r="AB1177"/>
  <c r="X1177"/>
  <c r="T1177"/>
  <c r="AD1176"/>
  <c r="Z1176"/>
  <c r="V1176"/>
  <c r="AF1175"/>
  <c r="AB1175"/>
  <c r="X1175"/>
  <c r="T1175"/>
  <c r="AD1174"/>
  <c r="Z1174"/>
  <c r="V1174"/>
  <c r="AF1173"/>
  <c r="AB1173"/>
  <c r="X1173"/>
  <c r="T1173"/>
  <c r="AA1181"/>
  <c r="AC1177"/>
  <c r="U1177"/>
  <c r="AB1176"/>
  <c r="T1176"/>
  <c r="AC1175"/>
  <c r="U1175"/>
  <c r="AB1174"/>
  <c r="T1174"/>
  <c r="AC1173"/>
  <c r="AC1178" s="1"/>
  <c r="U1173"/>
  <c r="U1178" s="1"/>
  <c r="AD1177"/>
  <c r="V1177"/>
  <c r="AE1176"/>
  <c r="W1176"/>
  <c r="AD1175"/>
  <c r="V1175"/>
  <c r="AE1174"/>
  <c r="W1174"/>
  <c r="AD1173"/>
  <c r="AD1178" s="1"/>
  <c r="V1173"/>
  <c r="V1178" s="1"/>
  <c r="S1176"/>
  <c r="S1174"/>
  <c r="Y1177"/>
  <c r="X1176"/>
  <c r="Y1175"/>
  <c r="X1174"/>
  <c r="Y1173"/>
  <c r="Y1178" s="1"/>
  <c r="Z1177"/>
  <c r="AA1176"/>
  <c r="Z1175"/>
  <c r="AA1174"/>
  <c r="Z1173"/>
  <c r="AF1176"/>
  <c r="AF1174"/>
  <c r="N1195"/>
  <c r="V1186"/>
  <c r="U1167"/>
  <c r="AD1167"/>
  <c r="AD1165"/>
  <c r="U1164"/>
  <c r="U1166"/>
  <c r="X1165"/>
  <c r="AA1186"/>
  <c r="U1168"/>
  <c r="AD1166"/>
  <c r="S1165"/>
  <c r="R1186" s="1"/>
  <c r="H1178"/>
  <c r="C1178"/>
  <c r="F1178"/>
  <c r="AB1178" l="1"/>
  <c r="S1178"/>
  <c r="G1184"/>
  <c r="M1211"/>
  <c r="M1210"/>
  <c r="M1209"/>
  <c r="P1208"/>
  <c r="F1208"/>
  <c r="M1204"/>
  <c r="I1204"/>
  <c r="E1204"/>
  <c r="O1203"/>
  <c r="K1203"/>
  <c r="G1203"/>
  <c r="C1203"/>
  <c r="M1202"/>
  <c r="I1202"/>
  <c r="E1202"/>
  <c r="O1201"/>
  <c r="K1201"/>
  <c r="G1201"/>
  <c r="C1201"/>
  <c r="M1200"/>
  <c r="I1200"/>
  <c r="E1200"/>
  <c r="J1208"/>
  <c r="N1204"/>
  <c r="J1204"/>
  <c r="F1204"/>
  <c r="P1203"/>
  <c r="L1203"/>
  <c r="H1203"/>
  <c r="D1203"/>
  <c r="N1202"/>
  <c r="J1202"/>
  <c r="F1202"/>
  <c r="P1201"/>
  <c r="L1201"/>
  <c r="H1201"/>
  <c r="D1201"/>
  <c r="N1200"/>
  <c r="J1200"/>
  <c r="F1200"/>
  <c r="E1210"/>
  <c r="E1208"/>
  <c r="K1204"/>
  <c r="C1204"/>
  <c r="J1203"/>
  <c r="K1202"/>
  <c r="C1202"/>
  <c r="J1201"/>
  <c r="K1200"/>
  <c r="K1205" s="1"/>
  <c r="C1200"/>
  <c r="C1205" s="1"/>
  <c r="K1208"/>
  <c r="L1204"/>
  <c r="D1204"/>
  <c r="M1203"/>
  <c r="E1203"/>
  <c r="L1202"/>
  <c r="D1202"/>
  <c r="M1201"/>
  <c r="E1201"/>
  <c r="L1200"/>
  <c r="L1205" s="1"/>
  <c r="D1200"/>
  <c r="D1205" s="1"/>
  <c r="O1204"/>
  <c r="N1203"/>
  <c r="G1202"/>
  <c r="F1201"/>
  <c r="O1200"/>
  <c r="E1209"/>
  <c r="P1204"/>
  <c r="H1202"/>
  <c r="I1201"/>
  <c r="P1200"/>
  <c r="F1203"/>
  <c r="G1200"/>
  <c r="E1211"/>
  <c r="I1203"/>
  <c r="H1200"/>
  <c r="G1204"/>
  <c r="O1202"/>
  <c r="N1201"/>
  <c r="O1208"/>
  <c r="P1202"/>
  <c r="H1204"/>
  <c r="A1189"/>
  <c r="N1192"/>
  <c r="E1193"/>
  <c r="H1192"/>
  <c r="C1192"/>
  <c r="B1213" s="1"/>
  <c r="E1191"/>
  <c r="N1193"/>
  <c r="F1213"/>
  <c r="K1213"/>
  <c r="E1195"/>
  <c r="AD1195"/>
  <c r="A1190"/>
  <c r="A1191" s="1"/>
  <c r="A1192" s="1"/>
  <c r="A1193" s="1"/>
  <c r="A1194" s="1"/>
  <c r="A1195" s="1"/>
  <c r="A1196" s="1"/>
  <c r="A1197" s="1"/>
  <c r="A1198" s="1"/>
  <c r="A1199" s="1"/>
  <c r="A1200" s="1"/>
  <c r="A1201" s="1"/>
  <c r="N1194"/>
  <c r="E1194"/>
  <c r="AF1172"/>
  <c r="X1178"/>
  <c r="AE1178"/>
  <c r="AF1178" s="1"/>
  <c r="T1178"/>
  <c r="AA1178"/>
  <c r="Z1178"/>
  <c r="W1178"/>
  <c r="A1203" l="1"/>
  <c r="A1204" s="1"/>
  <c r="A1205" s="1"/>
  <c r="A1206" s="1"/>
  <c r="A1207" s="1"/>
  <c r="A1208" s="1"/>
  <c r="A1209" s="1"/>
  <c r="A1210" s="1"/>
  <c r="A1211" s="1"/>
  <c r="A1212" s="1"/>
  <c r="A1213" s="1"/>
  <c r="A1214" s="1"/>
  <c r="A1202"/>
  <c r="AA1208"/>
  <c r="AD1204"/>
  <c r="Z1204"/>
  <c r="V1204"/>
  <c r="AF1203"/>
  <c r="AB1203"/>
  <c r="X1203"/>
  <c r="T1203"/>
  <c r="AD1202"/>
  <c r="Z1202"/>
  <c r="V1202"/>
  <c r="AF1201"/>
  <c r="AB1201"/>
  <c r="X1201"/>
  <c r="T1201"/>
  <c r="AD1200"/>
  <c r="Z1200"/>
  <c r="V1200"/>
  <c r="U1211"/>
  <c r="U1210"/>
  <c r="U1209"/>
  <c r="AE1208"/>
  <c r="U1208"/>
  <c r="AE1204"/>
  <c r="AA1204"/>
  <c r="W1204"/>
  <c r="S1204"/>
  <c r="AC1203"/>
  <c r="Y1203"/>
  <c r="U1203"/>
  <c r="AE1202"/>
  <c r="AA1202"/>
  <c r="W1202"/>
  <c r="S1202"/>
  <c r="AC1201"/>
  <c r="Y1201"/>
  <c r="U1201"/>
  <c r="AE1200"/>
  <c r="AA1200"/>
  <c r="W1200"/>
  <c r="S1200"/>
  <c r="Z1208"/>
  <c r="Y1204"/>
  <c r="AA1203"/>
  <c r="S1203"/>
  <c r="Y1202"/>
  <c r="AA1201"/>
  <c r="S1201"/>
  <c r="Y1200"/>
  <c r="Y1205" s="1"/>
  <c r="AC1210"/>
  <c r="AF1208"/>
  <c r="AB1204"/>
  <c r="T1204"/>
  <c r="AD1203"/>
  <c r="V1203"/>
  <c r="AB1202"/>
  <c r="T1202"/>
  <c r="AD1201"/>
  <c r="V1201"/>
  <c r="AB1200"/>
  <c r="T1200"/>
  <c r="AC1211"/>
  <c r="V1208"/>
  <c r="X1204"/>
  <c r="AE1203"/>
  <c r="AF1202"/>
  <c r="W1201"/>
  <c r="X1200"/>
  <c r="AC1204"/>
  <c r="U1202"/>
  <c r="Z1201"/>
  <c r="AC1200"/>
  <c r="AC1209"/>
  <c r="Z1203"/>
  <c r="AE1201"/>
  <c r="AF1200"/>
  <c r="U1204"/>
  <c r="X1202"/>
  <c r="AF1204"/>
  <c r="AC1202"/>
  <c r="W1203"/>
  <c r="U1200"/>
  <c r="N1222"/>
  <c r="V1213"/>
  <c r="U1194"/>
  <c r="AD1194"/>
  <c r="AD1192"/>
  <c r="U1191"/>
  <c r="U1193"/>
  <c r="X1192"/>
  <c r="AA1213"/>
  <c r="U1195"/>
  <c r="AD1193"/>
  <c r="S1192"/>
  <c r="R1213" s="1"/>
  <c r="P1199"/>
  <c r="J1205"/>
  <c r="M1205"/>
  <c r="W1184"/>
  <c r="F1205"/>
  <c r="I1205"/>
  <c r="H1205"/>
  <c r="E1205"/>
  <c r="G1205"/>
  <c r="O1205"/>
  <c r="P1205" s="1"/>
  <c r="N1205"/>
  <c r="AA1205" l="1"/>
  <c r="AD1205"/>
  <c r="T1205"/>
  <c r="G1211"/>
  <c r="AC1205"/>
  <c r="W1205"/>
  <c r="Z1205"/>
  <c r="E1238"/>
  <c r="E1237"/>
  <c r="E1236"/>
  <c r="O1235"/>
  <c r="E1235"/>
  <c r="P1231"/>
  <c r="L1231"/>
  <c r="H1231"/>
  <c r="D1231"/>
  <c r="N1230"/>
  <c r="J1230"/>
  <c r="F1230"/>
  <c r="P1229"/>
  <c r="L1229"/>
  <c r="H1229"/>
  <c r="D1229"/>
  <c r="N1228"/>
  <c r="J1228"/>
  <c r="F1228"/>
  <c r="P1227"/>
  <c r="L1227"/>
  <c r="H1227"/>
  <c r="D1227"/>
  <c r="M1238"/>
  <c r="M1237"/>
  <c r="M1236"/>
  <c r="P1235"/>
  <c r="F1235"/>
  <c r="M1231"/>
  <c r="I1231"/>
  <c r="E1231"/>
  <c r="O1230"/>
  <c r="K1230"/>
  <c r="G1230"/>
  <c r="C1230"/>
  <c r="M1229"/>
  <c r="I1229"/>
  <c r="E1229"/>
  <c r="O1228"/>
  <c r="K1228"/>
  <c r="G1228"/>
  <c r="C1228"/>
  <c r="M1227"/>
  <c r="I1227"/>
  <c r="E1227"/>
  <c r="O1231"/>
  <c r="G1231"/>
  <c r="M1230"/>
  <c r="E1230"/>
  <c r="O1229"/>
  <c r="G1229"/>
  <c r="M1228"/>
  <c r="M1232" s="1"/>
  <c r="E1228"/>
  <c r="E1232" s="1"/>
  <c r="O1227"/>
  <c r="O1232" s="1"/>
  <c r="G1227"/>
  <c r="G1232" s="1"/>
  <c r="J1231"/>
  <c r="P1230"/>
  <c r="H1230"/>
  <c r="J1229"/>
  <c r="P1228"/>
  <c r="H1228"/>
  <c r="J1227"/>
  <c r="K1235"/>
  <c r="K1231"/>
  <c r="L1230"/>
  <c r="C1229"/>
  <c r="D1228"/>
  <c r="K1227"/>
  <c r="N1231"/>
  <c r="F1229"/>
  <c r="I1228"/>
  <c r="N1227"/>
  <c r="I1230"/>
  <c r="F1227"/>
  <c r="C1231"/>
  <c r="K1229"/>
  <c r="L1228"/>
  <c r="J1235"/>
  <c r="F1231"/>
  <c r="N1229"/>
  <c r="N1232" s="1"/>
  <c r="C1227"/>
  <c r="D1230"/>
  <c r="N1219"/>
  <c r="A1216"/>
  <c r="K1240"/>
  <c r="N1221"/>
  <c r="N1220"/>
  <c r="E1220"/>
  <c r="G1238" s="1"/>
  <c r="E1222"/>
  <c r="AD1222"/>
  <c r="A1217"/>
  <c r="A1218" s="1"/>
  <c r="A1219" s="1"/>
  <c r="A1220" s="1"/>
  <c r="A1221" s="1"/>
  <c r="A1222" s="1"/>
  <c r="A1223" s="1"/>
  <c r="A1224" s="1"/>
  <c r="A1225" s="1"/>
  <c r="A1226" s="1"/>
  <c r="A1227" s="1"/>
  <c r="A1228" s="1"/>
  <c r="H1219"/>
  <c r="E1221"/>
  <c r="E1218"/>
  <c r="C1219"/>
  <c r="B1240" s="1"/>
  <c r="F1240"/>
  <c r="S1205"/>
  <c r="V1205"/>
  <c r="AB1205"/>
  <c r="U1205"/>
  <c r="AE1205"/>
  <c r="AF1205" s="1"/>
  <c r="AF1199"/>
  <c r="X1205"/>
  <c r="A1230" l="1"/>
  <c r="A1231" s="1"/>
  <c r="A1232" s="1"/>
  <c r="A1233" s="1"/>
  <c r="A1234" s="1"/>
  <c r="A1235" s="1"/>
  <c r="A1236" s="1"/>
  <c r="A1237" s="1"/>
  <c r="A1238" s="1"/>
  <c r="A1239" s="1"/>
  <c r="A1240" s="1"/>
  <c r="A1241" s="1"/>
  <c r="A1229"/>
  <c r="I1232"/>
  <c r="Z1235"/>
  <c r="AC1231"/>
  <c r="Y1231"/>
  <c r="U1231"/>
  <c r="AE1230"/>
  <c r="AA1230"/>
  <c r="W1230"/>
  <c r="S1230"/>
  <c r="AC1229"/>
  <c r="Y1229"/>
  <c r="U1229"/>
  <c r="AE1228"/>
  <c r="AA1228"/>
  <c r="W1228"/>
  <c r="S1228"/>
  <c r="AC1227"/>
  <c r="Y1227"/>
  <c r="U1227"/>
  <c r="AA1235"/>
  <c r="AD1231"/>
  <c r="Z1231"/>
  <c r="V1231"/>
  <c r="AF1230"/>
  <c r="AB1230"/>
  <c r="X1230"/>
  <c r="T1230"/>
  <c r="AD1229"/>
  <c r="Z1229"/>
  <c r="V1229"/>
  <c r="AF1228"/>
  <c r="AB1228"/>
  <c r="X1228"/>
  <c r="T1228"/>
  <c r="AD1227"/>
  <c r="Z1227"/>
  <c r="V1227"/>
  <c r="U1238"/>
  <c r="U1236"/>
  <c r="U1235"/>
  <c r="AE1231"/>
  <c r="W1231"/>
  <c r="AD1230"/>
  <c r="V1230"/>
  <c r="AE1229"/>
  <c r="W1229"/>
  <c r="AD1228"/>
  <c r="V1228"/>
  <c r="AE1227"/>
  <c r="W1227"/>
  <c r="AC1238"/>
  <c r="AC1236"/>
  <c r="V1235"/>
  <c r="AF1231"/>
  <c r="X1231"/>
  <c r="Y1230"/>
  <c r="AF1229"/>
  <c r="X1229"/>
  <c r="Y1228"/>
  <c r="AF1227"/>
  <c r="X1227"/>
  <c r="AC1237"/>
  <c r="T1231"/>
  <c r="AC1230"/>
  <c r="AB1229"/>
  <c r="U1228"/>
  <c r="T1227"/>
  <c r="AE1235"/>
  <c r="AA1231"/>
  <c r="S1229"/>
  <c r="Z1228"/>
  <c r="AA1227"/>
  <c r="U1237"/>
  <c r="S1231"/>
  <c r="T1229"/>
  <c r="AB1231"/>
  <c r="AA1229"/>
  <c r="AA1232" s="1"/>
  <c r="U1230"/>
  <c r="S1227"/>
  <c r="AF1235"/>
  <c r="AB1227"/>
  <c r="Z1230"/>
  <c r="AC1228"/>
  <c r="N1249"/>
  <c r="V1240"/>
  <c r="U1221"/>
  <c r="AD1221"/>
  <c r="U1218"/>
  <c r="U1220"/>
  <c r="X1219"/>
  <c r="AA1240"/>
  <c r="U1222"/>
  <c r="AD1219"/>
  <c r="AD1220"/>
  <c r="S1219"/>
  <c r="R1240" s="1"/>
  <c r="F1232"/>
  <c r="P1226"/>
  <c r="W1211"/>
  <c r="P1232"/>
  <c r="J1232"/>
  <c r="L1232"/>
  <c r="K1232"/>
  <c r="H1232"/>
  <c r="C1232"/>
  <c r="D1232"/>
  <c r="AE1232" l="1"/>
  <c r="AF1232" s="1"/>
  <c r="AF1226"/>
  <c r="X1232"/>
  <c r="Y1232"/>
  <c r="K1262"/>
  <c r="O1258"/>
  <c r="K1258"/>
  <c r="G1258"/>
  <c r="C1258"/>
  <c r="M1257"/>
  <c r="I1257"/>
  <c r="E1257"/>
  <c r="O1256"/>
  <c r="K1256"/>
  <c r="G1256"/>
  <c r="C1256"/>
  <c r="M1255"/>
  <c r="I1255"/>
  <c r="E1255"/>
  <c r="O1254"/>
  <c r="K1254"/>
  <c r="G1254"/>
  <c r="C1254"/>
  <c r="E1265"/>
  <c r="E1264"/>
  <c r="E1263"/>
  <c r="O1262"/>
  <c r="E1262"/>
  <c r="P1258"/>
  <c r="L1258"/>
  <c r="H1258"/>
  <c r="D1258"/>
  <c r="N1257"/>
  <c r="J1257"/>
  <c r="F1257"/>
  <c r="P1256"/>
  <c r="L1256"/>
  <c r="H1256"/>
  <c r="D1256"/>
  <c r="N1255"/>
  <c r="J1255"/>
  <c r="F1255"/>
  <c r="P1254"/>
  <c r="L1254"/>
  <c r="H1254"/>
  <c r="D1254"/>
  <c r="M1265"/>
  <c r="M1263"/>
  <c r="P1262"/>
  <c r="M1258"/>
  <c r="E1258"/>
  <c r="L1257"/>
  <c r="D1257"/>
  <c r="M1256"/>
  <c r="E1256"/>
  <c r="L1255"/>
  <c r="D1255"/>
  <c r="M1254"/>
  <c r="M1259" s="1"/>
  <c r="E1254"/>
  <c r="E1259" s="1"/>
  <c r="N1258"/>
  <c r="F1258"/>
  <c r="O1257"/>
  <c r="G1257"/>
  <c r="N1256"/>
  <c r="F1256"/>
  <c r="O1255"/>
  <c r="G1255"/>
  <c r="N1254"/>
  <c r="F1254"/>
  <c r="J1258"/>
  <c r="K1257"/>
  <c r="J1256"/>
  <c r="K1255"/>
  <c r="J1254"/>
  <c r="M1264"/>
  <c r="F1262"/>
  <c r="P1257"/>
  <c r="P1255"/>
  <c r="I1256"/>
  <c r="H1255"/>
  <c r="C1257"/>
  <c r="J1262"/>
  <c r="I1258"/>
  <c r="H1257"/>
  <c r="I1254"/>
  <c r="I1259" s="1"/>
  <c r="C1255"/>
  <c r="A1243"/>
  <c r="N1246"/>
  <c r="F1267"/>
  <c r="E1249"/>
  <c r="E1248"/>
  <c r="E1245"/>
  <c r="C1246"/>
  <c r="B1267" s="1"/>
  <c r="K1267"/>
  <c r="E1247"/>
  <c r="N1248"/>
  <c r="AD1249"/>
  <c r="A1244"/>
  <c r="A1245" s="1"/>
  <c r="A1246" s="1"/>
  <c r="A1247" s="1"/>
  <c r="A1248" s="1"/>
  <c r="A1249" s="1"/>
  <c r="A1250" s="1"/>
  <c r="A1251" s="1"/>
  <c r="A1252" s="1"/>
  <c r="A1253" s="1"/>
  <c r="A1254" s="1"/>
  <c r="A1255" s="1"/>
  <c r="H1246"/>
  <c r="N1247"/>
  <c r="S1232"/>
  <c r="W1232"/>
  <c r="AD1232"/>
  <c r="T1232"/>
  <c r="U1232"/>
  <c r="Z1232"/>
  <c r="V1232"/>
  <c r="AB1232"/>
  <c r="AC1232"/>
  <c r="A1256" l="1"/>
  <c r="A1257"/>
  <c r="A1258" s="1"/>
  <c r="A1259" s="1"/>
  <c r="A1260" s="1"/>
  <c r="A1261" s="1"/>
  <c r="A1262" s="1"/>
  <c r="A1263" s="1"/>
  <c r="A1264" s="1"/>
  <c r="A1265" s="1"/>
  <c r="A1266" s="1"/>
  <c r="A1267" s="1"/>
  <c r="A1268" s="1"/>
  <c r="F1259"/>
  <c r="D1259"/>
  <c r="C1259"/>
  <c r="W1238"/>
  <c r="AC1265"/>
  <c r="AC1264"/>
  <c r="AC1263"/>
  <c r="AF1262"/>
  <c r="V1262"/>
  <c r="AF1258"/>
  <c r="AB1258"/>
  <c r="X1258"/>
  <c r="T1258"/>
  <c r="AD1257"/>
  <c r="Z1257"/>
  <c r="V1257"/>
  <c r="AF1256"/>
  <c r="AB1256"/>
  <c r="X1256"/>
  <c r="T1256"/>
  <c r="AD1255"/>
  <c r="Z1255"/>
  <c r="V1255"/>
  <c r="AF1254"/>
  <c r="AB1254"/>
  <c r="X1254"/>
  <c r="T1254"/>
  <c r="Z1262"/>
  <c r="AC1258"/>
  <c r="Y1258"/>
  <c r="U1258"/>
  <c r="AE1257"/>
  <c r="AA1257"/>
  <c r="W1257"/>
  <c r="S1257"/>
  <c r="AC1256"/>
  <c r="Y1256"/>
  <c r="U1256"/>
  <c r="AE1255"/>
  <c r="AA1255"/>
  <c r="W1255"/>
  <c r="S1255"/>
  <c r="AC1254"/>
  <c r="Y1254"/>
  <c r="U1254"/>
  <c r="AD1258"/>
  <c r="V1258"/>
  <c r="AB1257"/>
  <c r="T1257"/>
  <c r="AD1256"/>
  <c r="V1256"/>
  <c r="AB1255"/>
  <c r="T1255"/>
  <c r="AD1254"/>
  <c r="AD1259" s="1"/>
  <c r="V1254"/>
  <c r="V1259" s="1"/>
  <c r="U1265"/>
  <c r="U1263"/>
  <c r="U1262"/>
  <c r="AE1258"/>
  <c r="W1258"/>
  <c r="AC1257"/>
  <c r="U1257"/>
  <c r="AE1256"/>
  <c r="W1256"/>
  <c r="AC1255"/>
  <c r="U1255"/>
  <c r="AE1254"/>
  <c r="AE1259" s="1"/>
  <c r="W1254"/>
  <c r="W1259" s="1"/>
  <c r="AE1262"/>
  <c r="AA1258"/>
  <c r="Y1257"/>
  <c r="AA1256"/>
  <c r="Y1255"/>
  <c r="AA1254"/>
  <c r="AF1257"/>
  <c r="AF1255"/>
  <c r="U1264"/>
  <c r="S1258"/>
  <c r="X1257"/>
  <c r="S1254"/>
  <c r="Z1258"/>
  <c r="Z1254"/>
  <c r="S1256"/>
  <c r="X1255"/>
  <c r="Z1256"/>
  <c r="AA1262"/>
  <c r="N1276"/>
  <c r="V1267"/>
  <c r="U1248"/>
  <c r="AD1248"/>
  <c r="AD1246"/>
  <c r="X1246"/>
  <c r="AA1267"/>
  <c r="U1249"/>
  <c r="U1245"/>
  <c r="AD1247"/>
  <c r="U1247"/>
  <c r="W1265" s="1"/>
  <c r="S1246"/>
  <c r="R1267" s="1"/>
  <c r="P1253"/>
  <c r="O1259"/>
  <c r="G1265" s="1"/>
  <c r="L1259"/>
  <c r="K1259"/>
  <c r="J1259"/>
  <c r="N1259"/>
  <c r="H1259"/>
  <c r="G1259"/>
  <c r="Z1259" l="1"/>
  <c r="AC1259"/>
  <c r="P1259"/>
  <c r="AF1259"/>
  <c r="X1259"/>
  <c r="AB1259"/>
  <c r="Y1259"/>
  <c r="S1259"/>
  <c r="AF1253"/>
  <c r="T1259"/>
  <c r="U1259"/>
  <c r="J1289"/>
  <c r="N1285"/>
  <c r="J1285"/>
  <c r="F1285"/>
  <c r="P1284"/>
  <c r="L1284"/>
  <c r="H1284"/>
  <c r="D1284"/>
  <c r="N1283"/>
  <c r="J1283"/>
  <c r="F1283"/>
  <c r="P1282"/>
  <c r="L1282"/>
  <c r="H1282"/>
  <c r="D1282"/>
  <c r="N1281"/>
  <c r="J1281"/>
  <c r="F1281"/>
  <c r="K1289"/>
  <c r="O1285"/>
  <c r="K1285"/>
  <c r="G1285"/>
  <c r="C1285"/>
  <c r="M1284"/>
  <c r="I1284"/>
  <c r="E1284"/>
  <c r="O1283"/>
  <c r="K1283"/>
  <c r="G1283"/>
  <c r="C1283"/>
  <c r="M1282"/>
  <c r="I1282"/>
  <c r="E1282"/>
  <c r="O1281"/>
  <c r="K1281"/>
  <c r="G1281"/>
  <c r="C1281"/>
  <c r="M1291"/>
  <c r="F1289"/>
  <c r="I1285"/>
  <c r="K1284"/>
  <c r="C1284"/>
  <c r="I1283"/>
  <c r="K1282"/>
  <c r="C1282"/>
  <c r="I1281"/>
  <c r="I1286" s="1"/>
  <c r="E1292"/>
  <c r="E1290"/>
  <c r="O1289"/>
  <c r="L1285"/>
  <c r="D1285"/>
  <c r="N1284"/>
  <c r="F1284"/>
  <c r="L1283"/>
  <c r="D1283"/>
  <c r="N1282"/>
  <c r="F1282"/>
  <c r="L1281"/>
  <c r="L1286" s="1"/>
  <c r="D1281"/>
  <c r="D1286" s="1"/>
  <c r="M1285"/>
  <c r="E1283"/>
  <c r="J1282"/>
  <c r="M1281"/>
  <c r="M1290"/>
  <c r="P1285"/>
  <c r="G1284"/>
  <c r="H1283"/>
  <c r="O1282"/>
  <c r="P1281"/>
  <c r="M1292"/>
  <c r="O1284"/>
  <c r="G1282"/>
  <c r="H1281"/>
  <c r="E1289"/>
  <c r="E1285"/>
  <c r="M1283"/>
  <c r="P1289"/>
  <c r="H1285"/>
  <c r="P1283"/>
  <c r="E1291"/>
  <c r="J1284"/>
  <c r="E1281"/>
  <c r="E1286" s="1"/>
  <c r="A1270"/>
  <c r="N1273"/>
  <c r="A1271"/>
  <c r="A1272" s="1"/>
  <c r="A1273" s="1"/>
  <c r="A1274" s="1"/>
  <c r="A1275" s="1"/>
  <c r="A1276" s="1"/>
  <c r="A1277" s="1"/>
  <c r="A1278" s="1"/>
  <c r="A1279" s="1"/>
  <c r="A1280" s="1"/>
  <c r="A1281" s="1"/>
  <c r="A1282" s="1"/>
  <c r="E1272"/>
  <c r="AD1276"/>
  <c r="E1274"/>
  <c r="N1275"/>
  <c r="E1275"/>
  <c r="H1273"/>
  <c r="N1274"/>
  <c r="F1294"/>
  <c r="C1273"/>
  <c r="B1294" s="1"/>
  <c r="K1294"/>
  <c r="E1276"/>
  <c r="AA1259"/>
  <c r="A1283" l="1"/>
  <c r="A1284"/>
  <c r="A1285" s="1"/>
  <c r="A1286" s="1"/>
  <c r="A1287" s="1"/>
  <c r="A1288" s="1"/>
  <c r="A1289" s="1"/>
  <c r="A1290" s="1"/>
  <c r="A1291" s="1"/>
  <c r="A1292" s="1"/>
  <c r="A1293" s="1"/>
  <c r="A1294" s="1"/>
  <c r="A1295" s="1"/>
  <c r="U1292"/>
  <c r="U1291"/>
  <c r="U1290"/>
  <c r="AE1289"/>
  <c r="U1289"/>
  <c r="AE1285"/>
  <c r="AA1285"/>
  <c r="W1285"/>
  <c r="S1285"/>
  <c r="AC1284"/>
  <c r="Y1284"/>
  <c r="U1284"/>
  <c r="AE1283"/>
  <c r="AA1283"/>
  <c r="W1283"/>
  <c r="S1283"/>
  <c r="AC1282"/>
  <c r="Y1282"/>
  <c r="U1282"/>
  <c r="AE1281"/>
  <c r="AA1281"/>
  <c r="W1281"/>
  <c r="S1281"/>
  <c r="AC1292"/>
  <c r="AC1291"/>
  <c r="AC1290"/>
  <c r="AF1289"/>
  <c r="V1289"/>
  <c r="AF1285"/>
  <c r="AB1285"/>
  <c r="X1285"/>
  <c r="T1285"/>
  <c r="AD1284"/>
  <c r="Z1284"/>
  <c r="V1284"/>
  <c r="AF1283"/>
  <c r="AB1283"/>
  <c r="X1283"/>
  <c r="T1283"/>
  <c r="AD1282"/>
  <c r="Z1282"/>
  <c r="V1282"/>
  <c r="AF1281"/>
  <c r="AB1281"/>
  <c r="X1281"/>
  <c r="T1281"/>
  <c r="AA1289"/>
  <c r="Z1285"/>
  <c r="AA1284"/>
  <c r="S1284"/>
  <c r="Z1283"/>
  <c r="AA1282"/>
  <c r="S1282"/>
  <c r="Z1281"/>
  <c r="AC1285"/>
  <c r="U1285"/>
  <c r="AB1284"/>
  <c r="T1284"/>
  <c r="AC1283"/>
  <c r="U1283"/>
  <c r="AB1282"/>
  <c r="T1282"/>
  <c r="AC1281"/>
  <c r="AC1286" s="1"/>
  <c r="U1281"/>
  <c r="U1286" s="1"/>
  <c r="Z1289"/>
  <c r="Y1285"/>
  <c r="AF1284"/>
  <c r="X1282"/>
  <c r="Y1281"/>
  <c r="AD1285"/>
  <c r="W1284"/>
  <c r="V1283"/>
  <c r="AE1282"/>
  <c r="AD1281"/>
  <c r="V1285"/>
  <c r="Y1283"/>
  <c r="AD1283"/>
  <c r="X1284"/>
  <c r="W1282"/>
  <c r="V1281"/>
  <c r="V1286" s="1"/>
  <c r="AE1284"/>
  <c r="AF1282"/>
  <c r="N1303"/>
  <c r="V1294"/>
  <c r="U1275"/>
  <c r="AD1275"/>
  <c r="U1272"/>
  <c r="S1273"/>
  <c r="R1294" s="1"/>
  <c r="X1273"/>
  <c r="AA1294"/>
  <c r="U1276"/>
  <c r="AD1273"/>
  <c r="AD1274"/>
  <c r="U1274"/>
  <c r="P1280"/>
  <c r="H1286"/>
  <c r="O1286"/>
  <c r="G1292" s="1"/>
  <c r="F1286"/>
  <c r="K1286"/>
  <c r="M1286"/>
  <c r="G1286"/>
  <c r="N1286"/>
  <c r="C1286"/>
  <c r="J1286"/>
  <c r="AB1286" l="1"/>
  <c r="AE1286"/>
  <c r="AF1286" s="1"/>
  <c r="P1286"/>
  <c r="Y1286"/>
  <c r="X1286"/>
  <c r="AA1286"/>
  <c r="M1319"/>
  <c r="M1318"/>
  <c r="M1317"/>
  <c r="P1316"/>
  <c r="F1316"/>
  <c r="M1312"/>
  <c r="I1312"/>
  <c r="E1312"/>
  <c r="O1311"/>
  <c r="K1311"/>
  <c r="G1311"/>
  <c r="C1311"/>
  <c r="M1310"/>
  <c r="I1310"/>
  <c r="E1310"/>
  <c r="O1309"/>
  <c r="K1309"/>
  <c r="G1309"/>
  <c r="C1309"/>
  <c r="M1308"/>
  <c r="I1308"/>
  <c r="E1308"/>
  <c r="J1316"/>
  <c r="N1312"/>
  <c r="J1312"/>
  <c r="F1312"/>
  <c r="P1311"/>
  <c r="L1311"/>
  <c r="H1311"/>
  <c r="D1311"/>
  <c r="N1310"/>
  <c r="J1310"/>
  <c r="F1310"/>
  <c r="P1309"/>
  <c r="L1309"/>
  <c r="H1309"/>
  <c r="D1309"/>
  <c r="N1308"/>
  <c r="J1308"/>
  <c r="F1308"/>
  <c r="E1319"/>
  <c r="E1317"/>
  <c r="O1316"/>
  <c r="O1312"/>
  <c r="G1312"/>
  <c r="N1311"/>
  <c r="F1311"/>
  <c r="O1310"/>
  <c r="G1310"/>
  <c r="N1309"/>
  <c r="F1309"/>
  <c r="O1308"/>
  <c r="O1313" s="1"/>
  <c r="G1308"/>
  <c r="G1313" s="1"/>
  <c r="P1312"/>
  <c r="H1312"/>
  <c r="I1311"/>
  <c r="P1310"/>
  <c r="H1310"/>
  <c r="I1309"/>
  <c r="P1308"/>
  <c r="H1308"/>
  <c r="H1313" s="1"/>
  <c r="K1312"/>
  <c r="C1310"/>
  <c r="J1309"/>
  <c r="K1308"/>
  <c r="L1312"/>
  <c r="E1311"/>
  <c r="D1310"/>
  <c r="M1309"/>
  <c r="L1308"/>
  <c r="E1316"/>
  <c r="C1312"/>
  <c r="K1310"/>
  <c r="K1316"/>
  <c r="D1312"/>
  <c r="L1310"/>
  <c r="E1318"/>
  <c r="J1311"/>
  <c r="C1308"/>
  <c r="C1313" s="1"/>
  <c r="E1309"/>
  <c r="E1313" s="1"/>
  <c r="D1308"/>
  <c r="D1313" s="1"/>
  <c r="M1311"/>
  <c r="A1297"/>
  <c r="N1300"/>
  <c r="E1301"/>
  <c r="G1319" s="1"/>
  <c r="H1300"/>
  <c r="C1300"/>
  <c r="B1321" s="1"/>
  <c r="F1321"/>
  <c r="K1321"/>
  <c r="E1303"/>
  <c r="AD1303"/>
  <c r="A1298"/>
  <c r="A1299" s="1"/>
  <c r="A1300" s="1"/>
  <c r="A1301" s="1"/>
  <c r="A1302" s="1"/>
  <c r="A1303" s="1"/>
  <c r="A1304" s="1"/>
  <c r="A1305" s="1"/>
  <c r="A1306" s="1"/>
  <c r="A1307" s="1"/>
  <c r="A1308" s="1"/>
  <c r="A1309" s="1"/>
  <c r="N1302"/>
  <c r="E1302"/>
  <c r="E1299"/>
  <c r="N1301"/>
  <c r="AF1280"/>
  <c r="Z1286"/>
  <c r="T1286"/>
  <c r="W1286"/>
  <c r="AD1286"/>
  <c r="S1286"/>
  <c r="A1310" l="1"/>
  <c r="A1311"/>
  <c r="A1312" s="1"/>
  <c r="A1313" s="1"/>
  <c r="A1314" s="1"/>
  <c r="A1315" s="1"/>
  <c r="A1316" s="1"/>
  <c r="A1317" s="1"/>
  <c r="A1318" s="1"/>
  <c r="A1319" s="1"/>
  <c r="A1320" s="1"/>
  <c r="A1321" s="1"/>
  <c r="A1322" s="1"/>
  <c r="P1313"/>
  <c r="F1313"/>
  <c r="W1292"/>
  <c r="K1313"/>
  <c r="P1307"/>
  <c r="AA1316"/>
  <c r="AD1312"/>
  <c r="Z1312"/>
  <c r="V1312"/>
  <c r="AF1311"/>
  <c r="AB1311"/>
  <c r="X1311"/>
  <c r="T1311"/>
  <c r="AD1310"/>
  <c r="Z1310"/>
  <c r="V1310"/>
  <c r="AF1309"/>
  <c r="AB1309"/>
  <c r="X1309"/>
  <c r="T1309"/>
  <c r="AD1308"/>
  <c r="Z1308"/>
  <c r="V1308"/>
  <c r="U1319"/>
  <c r="U1318"/>
  <c r="U1317"/>
  <c r="AE1316"/>
  <c r="U1316"/>
  <c r="AE1312"/>
  <c r="AA1312"/>
  <c r="W1312"/>
  <c r="S1312"/>
  <c r="AC1311"/>
  <c r="Y1311"/>
  <c r="U1311"/>
  <c r="AE1310"/>
  <c r="AA1310"/>
  <c r="W1310"/>
  <c r="S1310"/>
  <c r="AC1309"/>
  <c r="Y1309"/>
  <c r="U1309"/>
  <c r="AE1308"/>
  <c r="AA1308"/>
  <c r="W1308"/>
  <c r="S1308"/>
  <c r="AC1312"/>
  <c r="U1312"/>
  <c r="AE1311"/>
  <c r="W1311"/>
  <c r="AC1310"/>
  <c r="U1310"/>
  <c r="AE1309"/>
  <c r="W1309"/>
  <c r="AC1308"/>
  <c r="U1308"/>
  <c r="AC1319"/>
  <c r="AC1317"/>
  <c r="V1316"/>
  <c r="AF1312"/>
  <c r="X1312"/>
  <c r="Z1311"/>
  <c r="AF1310"/>
  <c r="X1310"/>
  <c r="Z1309"/>
  <c r="AF1308"/>
  <c r="X1308"/>
  <c r="Z1316"/>
  <c r="Y1312"/>
  <c r="AD1311"/>
  <c r="V1309"/>
  <c r="Y1308"/>
  <c r="AF1316"/>
  <c r="AB1312"/>
  <c r="S1311"/>
  <c r="T1310"/>
  <c r="AA1309"/>
  <c r="AB1308"/>
  <c r="AB1310"/>
  <c r="V1311"/>
  <c r="S1309"/>
  <c r="T1308"/>
  <c r="AA1311"/>
  <c r="AD1309"/>
  <c r="AC1318"/>
  <c r="Y1310"/>
  <c r="T1312"/>
  <c r="N1330"/>
  <c r="V1321"/>
  <c r="U1302"/>
  <c r="AD1302"/>
  <c r="AD1300"/>
  <c r="S1300"/>
  <c r="R1321" s="1"/>
  <c r="X1300"/>
  <c r="AA1321"/>
  <c r="U1303"/>
  <c r="U1299"/>
  <c r="U1301"/>
  <c r="AD1301"/>
  <c r="M1313"/>
  <c r="N1313"/>
  <c r="L1313"/>
  <c r="I1313"/>
  <c r="J1313"/>
  <c r="U1313" l="1"/>
  <c r="Y1313"/>
  <c r="AE1313"/>
  <c r="AF1313" s="1"/>
  <c r="AD1313"/>
  <c r="T1313"/>
  <c r="AA1313"/>
  <c r="Z1313"/>
  <c r="E1346"/>
  <c r="E1345"/>
  <c r="E1344"/>
  <c r="O1343"/>
  <c r="E1343"/>
  <c r="P1339"/>
  <c r="L1339"/>
  <c r="H1339"/>
  <c r="D1339"/>
  <c r="N1338"/>
  <c r="J1338"/>
  <c r="F1338"/>
  <c r="P1337"/>
  <c r="L1337"/>
  <c r="H1337"/>
  <c r="D1337"/>
  <c r="N1336"/>
  <c r="J1336"/>
  <c r="F1336"/>
  <c r="P1335"/>
  <c r="L1335"/>
  <c r="H1335"/>
  <c r="D1335"/>
  <c r="M1346"/>
  <c r="M1345"/>
  <c r="M1344"/>
  <c r="P1343"/>
  <c r="F1343"/>
  <c r="M1339"/>
  <c r="I1339"/>
  <c r="E1339"/>
  <c r="O1338"/>
  <c r="K1338"/>
  <c r="G1338"/>
  <c r="C1338"/>
  <c r="M1337"/>
  <c r="I1337"/>
  <c r="E1337"/>
  <c r="O1336"/>
  <c r="K1336"/>
  <c r="G1336"/>
  <c r="C1336"/>
  <c r="M1335"/>
  <c r="I1335"/>
  <c r="E1335"/>
  <c r="J1343"/>
  <c r="K1339"/>
  <c r="C1339"/>
  <c r="I1338"/>
  <c r="K1337"/>
  <c r="C1337"/>
  <c r="I1336"/>
  <c r="K1335"/>
  <c r="K1340" s="1"/>
  <c r="C1335"/>
  <c r="C1340" s="1"/>
  <c r="K1343"/>
  <c r="N1339"/>
  <c r="F1339"/>
  <c r="L1338"/>
  <c r="D1338"/>
  <c r="N1337"/>
  <c r="F1337"/>
  <c r="L1336"/>
  <c r="D1336"/>
  <c r="N1335"/>
  <c r="F1335"/>
  <c r="O1339"/>
  <c r="P1338"/>
  <c r="G1337"/>
  <c r="H1336"/>
  <c r="O1335"/>
  <c r="E1338"/>
  <c r="J1337"/>
  <c r="M1336"/>
  <c r="J1339"/>
  <c r="O1337"/>
  <c r="P1336"/>
  <c r="H1338"/>
  <c r="G1335"/>
  <c r="M1338"/>
  <c r="J1335"/>
  <c r="G1339"/>
  <c r="E1336"/>
  <c r="N1327"/>
  <c r="A1324"/>
  <c r="K1348"/>
  <c r="N1329"/>
  <c r="N1328"/>
  <c r="A1325"/>
  <c r="H1327"/>
  <c r="E1329"/>
  <c r="E1326"/>
  <c r="C1327"/>
  <c r="B1348" s="1"/>
  <c r="F1348"/>
  <c r="A1326"/>
  <c r="A1327" s="1"/>
  <c r="A1328" s="1"/>
  <c r="A1329" s="1"/>
  <c r="A1330" s="1"/>
  <c r="A1331" s="1"/>
  <c r="A1332" s="1"/>
  <c r="A1333" s="1"/>
  <c r="A1334" s="1"/>
  <c r="A1335" s="1"/>
  <c r="A1336" s="1"/>
  <c r="E1328"/>
  <c r="E1330"/>
  <c r="AD1330"/>
  <c r="W1313"/>
  <c r="V1313"/>
  <c r="AB1313"/>
  <c r="AC1313"/>
  <c r="S1313"/>
  <c r="AF1307"/>
  <c r="X1313"/>
  <c r="A1338" l="1"/>
  <c r="A1339" s="1"/>
  <c r="A1340" s="1"/>
  <c r="A1341" s="1"/>
  <c r="A1342" s="1"/>
  <c r="A1343" s="1"/>
  <c r="A1344" s="1"/>
  <c r="A1345" s="1"/>
  <c r="A1346" s="1"/>
  <c r="A1347" s="1"/>
  <c r="A1348" s="1"/>
  <c r="A1349" s="1"/>
  <c r="A1337"/>
  <c r="O1340"/>
  <c r="G1346" s="1"/>
  <c r="J1340"/>
  <c r="F1340"/>
  <c r="E1340"/>
  <c r="H1340"/>
  <c r="W1319"/>
  <c r="Z1343"/>
  <c r="AC1339"/>
  <c r="Y1339"/>
  <c r="U1339"/>
  <c r="AE1338"/>
  <c r="AA1338"/>
  <c r="W1338"/>
  <c r="S1338"/>
  <c r="AC1337"/>
  <c r="Y1337"/>
  <c r="U1337"/>
  <c r="AE1336"/>
  <c r="AA1336"/>
  <c r="W1336"/>
  <c r="S1336"/>
  <c r="AC1335"/>
  <c r="Y1335"/>
  <c r="U1335"/>
  <c r="AA1343"/>
  <c r="AD1339"/>
  <c r="Z1339"/>
  <c r="V1339"/>
  <c r="AF1338"/>
  <c r="AB1338"/>
  <c r="X1338"/>
  <c r="T1338"/>
  <c r="AD1337"/>
  <c r="Z1337"/>
  <c r="V1337"/>
  <c r="AF1336"/>
  <c r="AB1336"/>
  <c r="X1336"/>
  <c r="T1336"/>
  <c r="AD1335"/>
  <c r="Z1335"/>
  <c r="V1335"/>
  <c r="U1345"/>
  <c r="AE1343"/>
  <c r="AA1339"/>
  <c r="S1339"/>
  <c r="Z1338"/>
  <c r="AA1337"/>
  <c r="S1337"/>
  <c r="Z1336"/>
  <c r="AA1335"/>
  <c r="AA1340" s="1"/>
  <c r="S1335"/>
  <c r="AC1345"/>
  <c r="AF1343"/>
  <c r="AB1339"/>
  <c r="T1339"/>
  <c r="AC1338"/>
  <c r="U1338"/>
  <c r="AB1337"/>
  <c r="T1337"/>
  <c r="AC1336"/>
  <c r="U1336"/>
  <c r="AB1335"/>
  <c r="T1335"/>
  <c r="U1344"/>
  <c r="AE1339"/>
  <c r="AD1338"/>
  <c r="W1337"/>
  <c r="V1336"/>
  <c r="AE1335"/>
  <c r="AC1344"/>
  <c r="AF1339"/>
  <c r="X1337"/>
  <c r="Y1336"/>
  <c r="AF1335"/>
  <c r="U1343"/>
  <c r="V1338"/>
  <c r="W1335"/>
  <c r="V1343"/>
  <c r="Y1338"/>
  <c r="X1335"/>
  <c r="U1346"/>
  <c r="W1339"/>
  <c r="AE1337"/>
  <c r="AD1336"/>
  <c r="AF1337"/>
  <c r="X1339"/>
  <c r="AC1346"/>
  <c r="N1357"/>
  <c r="V1348"/>
  <c r="U1329"/>
  <c r="AD1329"/>
  <c r="U1326"/>
  <c r="S1327"/>
  <c r="R1348" s="1"/>
  <c r="X1327"/>
  <c r="AA1348"/>
  <c r="U1330"/>
  <c r="AD1327"/>
  <c r="U1328"/>
  <c r="AD1328"/>
  <c r="D1340"/>
  <c r="G1340"/>
  <c r="M1340"/>
  <c r="P1334"/>
  <c r="N1340"/>
  <c r="I1340"/>
  <c r="L1340"/>
  <c r="P1340" l="1"/>
  <c r="W1340"/>
  <c r="V1340"/>
  <c r="AB1340"/>
  <c r="AC1340"/>
  <c r="AE1340"/>
  <c r="AF1340" s="1"/>
  <c r="AF1334"/>
  <c r="X1340"/>
  <c r="Y1340"/>
  <c r="C1366"/>
  <c r="J1365"/>
  <c r="M1364"/>
  <c r="D1363"/>
  <c r="K1362"/>
  <c r="A1351"/>
  <c r="E1373"/>
  <c r="F1365"/>
  <c r="K1370"/>
  <c r="G1366"/>
  <c r="N1365"/>
  <c r="H1363"/>
  <c r="O1362"/>
  <c r="A1352"/>
  <c r="I1364"/>
  <c r="E1355"/>
  <c r="K1375"/>
  <c r="M1372"/>
  <c r="K1366"/>
  <c r="E1364"/>
  <c r="L1363"/>
  <c r="C1362"/>
  <c r="N1354"/>
  <c r="O1366"/>
  <c r="P1363"/>
  <c r="G1362"/>
  <c r="N1362"/>
  <c r="O1363"/>
  <c r="P1364"/>
  <c r="F1366"/>
  <c r="M1371"/>
  <c r="H1354"/>
  <c r="I1362"/>
  <c r="N1363"/>
  <c r="O1364"/>
  <c r="P1365"/>
  <c r="F1370"/>
  <c r="A1353"/>
  <c r="A1354" s="1"/>
  <c r="A1355" s="1"/>
  <c r="A1356" s="1"/>
  <c r="A1357" s="1"/>
  <c r="A1358" s="1"/>
  <c r="A1359" s="1"/>
  <c r="A1360" s="1"/>
  <c r="A1361" s="1"/>
  <c r="A1362" s="1"/>
  <c r="A1363" s="1"/>
  <c r="L1362"/>
  <c r="M1363"/>
  <c r="C1365"/>
  <c r="D1366"/>
  <c r="E1370"/>
  <c r="C1363"/>
  <c r="H1364"/>
  <c r="M1365"/>
  <c r="E1372"/>
  <c r="E1357"/>
  <c r="J1363"/>
  <c r="D1365"/>
  <c r="I1366"/>
  <c r="M1373"/>
  <c r="AD1357"/>
  <c r="E1363"/>
  <c r="N1364"/>
  <c r="H1366"/>
  <c r="J1362"/>
  <c r="D1364"/>
  <c r="I1365"/>
  <c r="J1370"/>
  <c r="N1356"/>
  <c r="F1363"/>
  <c r="K1364"/>
  <c r="E1366"/>
  <c r="E1371"/>
  <c r="E1356"/>
  <c r="P1362"/>
  <c r="J1364"/>
  <c r="O1365"/>
  <c r="O1370"/>
  <c r="F1362"/>
  <c r="K1363"/>
  <c r="E1365"/>
  <c r="N1366"/>
  <c r="E1353"/>
  <c r="M1362"/>
  <c r="G1364"/>
  <c r="L1365"/>
  <c r="P1370"/>
  <c r="N1355"/>
  <c r="H1362"/>
  <c r="F1364"/>
  <c r="K1365"/>
  <c r="P1366"/>
  <c r="G1363"/>
  <c r="L1364"/>
  <c r="J1366"/>
  <c r="F1375"/>
  <c r="E1362"/>
  <c r="E1367" s="1"/>
  <c r="C1364"/>
  <c r="H1365"/>
  <c r="M1366"/>
  <c r="C1354"/>
  <c r="B1375" s="1"/>
  <c r="D1362"/>
  <c r="D1367" s="1"/>
  <c r="I1363"/>
  <c r="G1365"/>
  <c r="L1366"/>
  <c r="AD1340"/>
  <c r="T1340"/>
  <c r="U1340"/>
  <c r="S1340"/>
  <c r="Z1340"/>
  <c r="A1365" l="1"/>
  <c r="A1366" s="1"/>
  <c r="A1367" s="1"/>
  <c r="A1368" s="1"/>
  <c r="A1369" s="1"/>
  <c r="A1370" s="1"/>
  <c r="A1371" s="1"/>
  <c r="A1372" s="1"/>
  <c r="A1373" s="1"/>
  <c r="A1374" s="1"/>
  <c r="A1375" s="1"/>
  <c r="A1376" s="1"/>
  <c r="A1364"/>
  <c r="F1367"/>
  <c r="L1367"/>
  <c r="W1346"/>
  <c r="M1367"/>
  <c r="I1367"/>
  <c r="O1367"/>
  <c r="K1367"/>
  <c r="N1384"/>
  <c r="AC1371"/>
  <c r="U1366"/>
  <c r="T1365"/>
  <c r="S1364"/>
  <c r="AC1362"/>
  <c r="AF1370"/>
  <c r="V1364"/>
  <c r="AF1362"/>
  <c r="U1357"/>
  <c r="AA1370"/>
  <c r="AC1365"/>
  <c r="AB1364"/>
  <c r="AA1363"/>
  <c r="Z1362"/>
  <c r="U1371"/>
  <c r="T1366"/>
  <c r="AE1370"/>
  <c r="W1366"/>
  <c r="V1365"/>
  <c r="AF1363"/>
  <c r="AE1362"/>
  <c r="U1356"/>
  <c r="AA1365"/>
  <c r="AC1366"/>
  <c r="AA1364"/>
  <c r="U1362"/>
  <c r="Y1363"/>
  <c r="V1375"/>
  <c r="U1365"/>
  <c r="S1363"/>
  <c r="AB1366"/>
  <c r="AD1365"/>
  <c r="W1362"/>
  <c r="AD1363"/>
  <c r="AB1362"/>
  <c r="X1364"/>
  <c r="U1370"/>
  <c r="AA1362"/>
  <c r="U1372"/>
  <c r="Y1366"/>
  <c r="X1365"/>
  <c r="W1364"/>
  <c r="V1363"/>
  <c r="X1354"/>
  <c r="Z1364"/>
  <c r="U1363"/>
  <c r="T1362"/>
  <c r="AC1372"/>
  <c r="V1366"/>
  <c r="AF1364"/>
  <c r="AE1363"/>
  <c r="AD1362"/>
  <c r="AD1354"/>
  <c r="X1366"/>
  <c r="U1373"/>
  <c r="AA1366"/>
  <c r="Z1365"/>
  <c r="U1364"/>
  <c r="T1363"/>
  <c r="S1362"/>
  <c r="AE1365"/>
  <c r="AC1373"/>
  <c r="AB1365"/>
  <c r="Z1363"/>
  <c r="AD1364"/>
  <c r="X1362"/>
  <c r="Z1366"/>
  <c r="T1364"/>
  <c r="U1355"/>
  <c r="AA1375"/>
  <c r="AE1366"/>
  <c r="Y1364"/>
  <c r="X1363"/>
  <c r="U1353"/>
  <c r="S1365"/>
  <c r="Z1370"/>
  <c r="AF1365"/>
  <c r="Y1362"/>
  <c r="V1370"/>
  <c r="AD1356"/>
  <c r="AD1366"/>
  <c r="W1363"/>
  <c r="V1362"/>
  <c r="V1367" s="1"/>
  <c r="S1354"/>
  <c r="R1375" s="1"/>
  <c r="S1366"/>
  <c r="AB1363"/>
  <c r="W1365"/>
  <c r="AE1364"/>
  <c r="AC1363"/>
  <c r="Y1365"/>
  <c r="AF1366"/>
  <c r="AC1364"/>
  <c r="AD1355"/>
  <c r="H1367"/>
  <c r="J1367"/>
  <c r="G1367"/>
  <c r="C1367"/>
  <c r="N1367"/>
  <c r="X1367" l="1"/>
  <c r="AA1367"/>
  <c r="W1367"/>
  <c r="AE1367"/>
  <c r="AC1367"/>
  <c r="G1373"/>
  <c r="P1367"/>
  <c r="Y1367"/>
  <c r="U1367"/>
  <c r="Z1367"/>
  <c r="T1367"/>
  <c r="AB1367"/>
  <c r="N1381"/>
  <c r="A1378"/>
  <c r="E1382"/>
  <c r="O1389"/>
  <c r="P1390"/>
  <c r="F1392"/>
  <c r="G1393"/>
  <c r="M1399"/>
  <c r="J1389"/>
  <c r="K1390"/>
  <c r="L1391"/>
  <c r="M1392"/>
  <c r="J1397"/>
  <c r="E1380"/>
  <c r="E1389"/>
  <c r="J1390"/>
  <c r="K1391"/>
  <c r="L1392"/>
  <c r="M1393"/>
  <c r="M1400"/>
  <c r="E1383"/>
  <c r="L1389"/>
  <c r="M1390"/>
  <c r="C1392"/>
  <c r="D1393"/>
  <c r="E1397"/>
  <c r="C1389"/>
  <c r="H1390"/>
  <c r="M1391"/>
  <c r="K1393"/>
  <c r="K1402"/>
  <c r="G1390"/>
  <c r="P1391"/>
  <c r="J1393"/>
  <c r="F1402"/>
  <c r="I1389"/>
  <c r="C1391"/>
  <c r="H1392"/>
  <c r="F1397"/>
  <c r="C1381"/>
  <c r="B1402" s="1"/>
  <c r="H1389"/>
  <c r="F1391"/>
  <c r="K1392"/>
  <c r="P1393"/>
  <c r="A1379"/>
  <c r="D1390"/>
  <c r="I1391"/>
  <c r="C1393"/>
  <c r="E1400"/>
  <c r="C1390"/>
  <c r="H1391"/>
  <c r="F1393"/>
  <c r="E1399"/>
  <c r="E1384"/>
  <c r="N1390"/>
  <c r="D1392"/>
  <c r="I1393"/>
  <c r="A1380"/>
  <c r="A1381" s="1"/>
  <c r="A1382" s="1"/>
  <c r="A1383" s="1"/>
  <c r="A1384" s="1"/>
  <c r="A1385" s="1"/>
  <c r="A1386" s="1"/>
  <c r="A1387" s="1"/>
  <c r="A1388" s="1"/>
  <c r="A1389" s="1"/>
  <c r="A1390" s="1"/>
  <c r="D1389"/>
  <c r="I1390"/>
  <c r="G1392"/>
  <c r="L1393"/>
  <c r="K1389"/>
  <c r="K1394" s="1"/>
  <c r="E1391"/>
  <c r="N1392"/>
  <c r="K1397"/>
  <c r="N1389"/>
  <c r="D1391"/>
  <c r="I1392"/>
  <c r="M1398"/>
  <c r="N1383"/>
  <c r="F1390"/>
  <c r="O1391"/>
  <c r="E1393"/>
  <c r="E1398"/>
  <c r="AD1384"/>
  <c r="E1390"/>
  <c r="N1391"/>
  <c r="H1393"/>
  <c r="G1389"/>
  <c r="L1390"/>
  <c r="J1392"/>
  <c r="O1393"/>
  <c r="F1389"/>
  <c r="F1394" s="1"/>
  <c r="O1390"/>
  <c r="E1392"/>
  <c r="N1393"/>
  <c r="H1381"/>
  <c r="M1389"/>
  <c r="M1394" s="1"/>
  <c r="G1391"/>
  <c r="P1392"/>
  <c r="P1397"/>
  <c r="N1382"/>
  <c r="P1389"/>
  <c r="J1391"/>
  <c r="O1392"/>
  <c r="O1397"/>
  <c r="A1392"/>
  <c r="A1393" s="1"/>
  <c r="A1394" s="1"/>
  <c r="A1395" s="1"/>
  <c r="A1396" s="1"/>
  <c r="A1397" s="1"/>
  <c r="A1398" s="1"/>
  <c r="A1399" s="1"/>
  <c r="A1400" s="1"/>
  <c r="A1401" s="1"/>
  <c r="A1402" s="1"/>
  <c r="A1403" s="1"/>
  <c r="A1391"/>
  <c r="S1367"/>
  <c r="AD1367"/>
  <c r="N1394" l="1"/>
  <c r="D1394"/>
  <c r="C1394"/>
  <c r="E1394"/>
  <c r="N1411"/>
  <c r="AC1400"/>
  <c r="AC1393"/>
  <c r="AB1392"/>
  <c r="AA1391"/>
  <c r="Z1390"/>
  <c r="U1389"/>
  <c r="AA1397"/>
  <c r="AC1392"/>
  <c r="AB1391"/>
  <c r="AA1390"/>
  <c r="Z1389"/>
  <c r="AA1402"/>
  <c r="AE1393"/>
  <c r="AD1392"/>
  <c r="Y1391"/>
  <c r="X1390"/>
  <c r="W1389"/>
  <c r="U1380"/>
  <c r="AF1393"/>
  <c r="AE1392"/>
  <c r="AD1391"/>
  <c r="Y1390"/>
  <c r="X1389"/>
  <c r="S1381"/>
  <c r="R1402" s="1"/>
  <c r="AC1398"/>
  <c r="T1392"/>
  <c r="S1391"/>
  <c r="V1402"/>
  <c r="Z1393"/>
  <c r="T1391"/>
  <c r="S1390"/>
  <c r="AE1397"/>
  <c r="W1393"/>
  <c r="AF1390"/>
  <c r="U1383"/>
  <c r="X1393"/>
  <c r="AF1389"/>
  <c r="U1399"/>
  <c r="X1392"/>
  <c r="AD1393"/>
  <c r="V1389"/>
  <c r="U1391"/>
  <c r="AB1393"/>
  <c r="U1390"/>
  <c r="Z1397"/>
  <c r="AF1392"/>
  <c r="AE1391"/>
  <c r="AD1390"/>
  <c r="Y1389"/>
  <c r="AC1399"/>
  <c r="V1393"/>
  <c r="AF1391"/>
  <c r="AE1390"/>
  <c r="AD1389"/>
  <c r="AD1381"/>
  <c r="U1397"/>
  <c r="S1393"/>
  <c r="AC1391"/>
  <c r="AB1390"/>
  <c r="AA1389"/>
  <c r="AD1382"/>
  <c r="V1397"/>
  <c r="T1393"/>
  <c r="S1392"/>
  <c r="AC1390"/>
  <c r="AB1389"/>
  <c r="AD1383"/>
  <c r="U1393"/>
  <c r="AC1389"/>
  <c r="U1392"/>
  <c r="U1382"/>
  <c r="V1392"/>
  <c r="AE1389"/>
  <c r="AF1397"/>
  <c r="W1392"/>
  <c r="V1391"/>
  <c r="U1384"/>
  <c r="Y1393"/>
  <c r="W1391"/>
  <c r="X1381"/>
  <c r="Y1392"/>
  <c r="W1390"/>
  <c r="U1400"/>
  <c r="Z1392"/>
  <c r="T1390"/>
  <c r="U1398"/>
  <c r="Z1391"/>
  <c r="T1389"/>
  <c r="V1390"/>
  <c r="X1391"/>
  <c r="AA1393"/>
  <c r="S1389"/>
  <c r="S1394" s="1"/>
  <c r="AA1392"/>
  <c r="W1373"/>
  <c r="AF1367"/>
  <c r="G1394"/>
  <c r="I1394"/>
  <c r="O1394"/>
  <c r="H1394"/>
  <c r="J1394"/>
  <c r="L1394"/>
  <c r="AE1394" l="1"/>
  <c r="AC1394"/>
  <c r="AD1394"/>
  <c r="N1408"/>
  <c r="A1405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K1416"/>
  <c r="L1417"/>
  <c r="M1418"/>
  <c r="C1420"/>
  <c r="K1424"/>
  <c r="F1416"/>
  <c r="G1417"/>
  <c r="H1418"/>
  <c r="I1419"/>
  <c r="N1420"/>
  <c r="F1429"/>
  <c r="E1411"/>
  <c r="F1417"/>
  <c r="G1418"/>
  <c r="H1419"/>
  <c r="I1420"/>
  <c r="E1425"/>
  <c r="N1409"/>
  <c r="H1416"/>
  <c r="I1417"/>
  <c r="N1418"/>
  <c r="O1419"/>
  <c r="P1420"/>
  <c r="E1409"/>
  <c r="D1417"/>
  <c r="I1418"/>
  <c r="G1420"/>
  <c r="E1427"/>
  <c r="C1417"/>
  <c r="L1418"/>
  <c r="F1420"/>
  <c r="E1426"/>
  <c r="E1416"/>
  <c r="N1417"/>
  <c r="D1419"/>
  <c r="M1420"/>
  <c r="D1416"/>
  <c r="M1417"/>
  <c r="G1419"/>
  <c r="L1420"/>
  <c r="O1416"/>
  <c r="E1418"/>
  <c r="N1419"/>
  <c r="M1426"/>
  <c r="N1416"/>
  <c r="N1421" s="1"/>
  <c r="D1418"/>
  <c r="M1419"/>
  <c r="M1425"/>
  <c r="N1410"/>
  <c r="J1417"/>
  <c r="O1418"/>
  <c r="E1420"/>
  <c r="M1427"/>
  <c r="AD1411"/>
  <c r="E1417"/>
  <c r="C1419"/>
  <c r="H1420"/>
  <c r="G1416"/>
  <c r="G1421" s="1"/>
  <c r="P1417"/>
  <c r="J1419"/>
  <c r="O1420"/>
  <c r="J1416"/>
  <c r="O1417"/>
  <c r="E1419"/>
  <c r="J1424"/>
  <c r="H1408"/>
  <c r="M1416"/>
  <c r="M1421" s="1"/>
  <c r="K1418"/>
  <c r="P1419"/>
  <c r="P1424"/>
  <c r="E1410"/>
  <c r="P1416"/>
  <c r="J1418"/>
  <c r="D1420"/>
  <c r="O1424"/>
  <c r="C1416"/>
  <c r="H1417"/>
  <c r="F1419"/>
  <c r="K1420"/>
  <c r="K1429"/>
  <c r="K1417"/>
  <c r="P1418"/>
  <c r="J1420"/>
  <c r="E1407"/>
  <c r="I1416"/>
  <c r="I1421" s="1"/>
  <c r="C1418"/>
  <c r="L1419"/>
  <c r="F1424"/>
  <c r="C1408"/>
  <c r="B1429" s="1"/>
  <c r="L1416"/>
  <c r="L1421" s="1"/>
  <c r="F1418"/>
  <c r="K1419"/>
  <c r="E1424"/>
  <c r="T1394"/>
  <c r="AA1394"/>
  <c r="Y1394"/>
  <c r="V1394"/>
  <c r="W1394"/>
  <c r="AB1394"/>
  <c r="U1394"/>
  <c r="P1394"/>
  <c r="G1400"/>
  <c r="X1394"/>
  <c r="Z1394"/>
  <c r="A1419" l="1"/>
  <c r="A1420" s="1"/>
  <c r="A1421" s="1"/>
  <c r="A1422" s="1"/>
  <c r="A1423" s="1"/>
  <c r="A1424" s="1"/>
  <c r="A1425" s="1"/>
  <c r="A1426" s="1"/>
  <c r="A1427" s="1"/>
  <c r="A1428" s="1"/>
  <c r="A1429" s="1"/>
  <c r="A1430" s="1"/>
  <c r="A1418"/>
  <c r="W1400"/>
  <c r="AF1394"/>
  <c r="O1421"/>
  <c r="D1421"/>
  <c r="F1421"/>
  <c r="N1438"/>
  <c r="AC1427"/>
  <c r="AC1420"/>
  <c r="AB1419"/>
  <c r="AA1418"/>
  <c r="Z1417"/>
  <c r="U1416"/>
  <c r="AA1424"/>
  <c r="AC1419"/>
  <c r="AB1418"/>
  <c r="AA1417"/>
  <c r="Z1416"/>
  <c r="AA1429"/>
  <c r="AE1420"/>
  <c r="AD1419"/>
  <c r="Y1418"/>
  <c r="X1417"/>
  <c r="W1416"/>
  <c r="U1407"/>
  <c r="AF1420"/>
  <c r="AE1419"/>
  <c r="AD1418"/>
  <c r="Y1417"/>
  <c r="X1416"/>
  <c r="S1408"/>
  <c r="R1429" s="1"/>
  <c r="U1420"/>
  <c r="S1418"/>
  <c r="AC1416"/>
  <c r="Z1420"/>
  <c r="U1419"/>
  <c r="S1417"/>
  <c r="U1409"/>
  <c r="W1420"/>
  <c r="V1419"/>
  <c r="AE1416"/>
  <c r="U1410"/>
  <c r="X1420"/>
  <c r="W1419"/>
  <c r="AF1416"/>
  <c r="X1419"/>
  <c r="X1408"/>
  <c r="W1417"/>
  <c r="Z1419"/>
  <c r="U1425"/>
  <c r="Z1418"/>
  <c r="Z1424"/>
  <c r="AF1419"/>
  <c r="AE1418"/>
  <c r="AD1417"/>
  <c r="Y1416"/>
  <c r="AC1426"/>
  <c r="V1420"/>
  <c r="AF1418"/>
  <c r="AE1417"/>
  <c r="AD1416"/>
  <c r="AD1408"/>
  <c r="U1424"/>
  <c r="S1420"/>
  <c r="AC1418"/>
  <c r="AB1417"/>
  <c r="AA1416"/>
  <c r="AD1409"/>
  <c r="V1424"/>
  <c r="T1420"/>
  <c r="S1419"/>
  <c r="AC1417"/>
  <c r="AB1416"/>
  <c r="AD1410"/>
  <c r="AC1425"/>
  <c r="T1419"/>
  <c r="V1429"/>
  <c r="T1418"/>
  <c r="AE1424"/>
  <c r="AF1417"/>
  <c r="AF1424"/>
  <c r="V1418"/>
  <c r="U1411"/>
  <c r="Y1420"/>
  <c r="V1417"/>
  <c r="AD1420"/>
  <c r="X1418"/>
  <c r="V1416"/>
  <c r="V1421" s="1"/>
  <c r="AA1420"/>
  <c r="U1418"/>
  <c r="S1416"/>
  <c r="S1421" s="1"/>
  <c r="AA1419"/>
  <c r="T1416"/>
  <c r="U1426"/>
  <c r="W1418"/>
  <c r="Y1419"/>
  <c r="U1427"/>
  <c r="T1417"/>
  <c r="AB1420"/>
  <c r="U1417"/>
  <c r="J1421"/>
  <c r="H1421"/>
  <c r="C1421"/>
  <c r="E1421"/>
  <c r="K1421"/>
  <c r="G1427" l="1"/>
  <c r="P1421"/>
  <c r="Y1421"/>
  <c r="W1421"/>
  <c r="T1421"/>
  <c r="AB1421"/>
  <c r="AD1421"/>
  <c r="AE1421"/>
  <c r="U1421"/>
  <c r="AC1421"/>
  <c r="X1421"/>
  <c r="Z1421"/>
  <c r="A1432"/>
  <c r="N1435"/>
  <c r="G1443"/>
  <c r="H1444"/>
  <c r="I1445"/>
  <c r="N1446"/>
  <c r="O1447"/>
  <c r="K1456"/>
  <c r="C1444"/>
  <c r="D1445"/>
  <c r="E1446"/>
  <c r="J1447"/>
  <c r="E1453"/>
  <c r="N1437"/>
  <c r="M1443"/>
  <c r="C1445"/>
  <c r="D1446"/>
  <c r="E1447"/>
  <c r="P1451"/>
  <c r="C1435"/>
  <c r="B1456" s="1"/>
  <c r="D1443"/>
  <c r="E1444"/>
  <c r="J1445"/>
  <c r="K1446"/>
  <c r="L1447"/>
  <c r="A1433"/>
  <c r="O1443"/>
  <c r="E1445"/>
  <c r="C1447"/>
  <c r="M1453"/>
  <c r="N1443"/>
  <c r="H1445"/>
  <c r="M1446"/>
  <c r="M1452"/>
  <c r="E1438"/>
  <c r="J1444"/>
  <c r="O1445"/>
  <c r="I1447"/>
  <c r="M1454"/>
  <c r="AD1438"/>
  <c r="I1444"/>
  <c r="C1446"/>
  <c r="H1447"/>
  <c r="K1443"/>
  <c r="P1444"/>
  <c r="J1446"/>
  <c r="K1451"/>
  <c r="J1443"/>
  <c r="O1444"/>
  <c r="I1446"/>
  <c r="J1451"/>
  <c r="H1435"/>
  <c r="F1444"/>
  <c r="K1445"/>
  <c r="P1446"/>
  <c r="E1452"/>
  <c r="E1437"/>
  <c r="P1443"/>
  <c r="N1445"/>
  <c r="D1447"/>
  <c r="O1451"/>
  <c r="C1443"/>
  <c r="C1448" s="1"/>
  <c r="L1444"/>
  <c r="F1446"/>
  <c r="K1447"/>
  <c r="F1443"/>
  <c r="K1444"/>
  <c r="P1445"/>
  <c r="N1447"/>
  <c r="E1434"/>
  <c r="I1443"/>
  <c r="I1448" s="1"/>
  <c r="G1445"/>
  <c r="L1446"/>
  <c r="F1451"/>
  <c r="N1436"/>
  <c r="L1443"/>
  <c r="F1445"/>
  <c r="O1446"/>
  <c r="E1451"/>
  <c r="E1436"/>
  <c r="D1444"/>
  <c r="M1445"/>
  <c r="G1447"/>
  <c r="E1454"/>
  <c r="G1444"/>
  <c r="L1445"/>
  <c r="F1447"/>
  <c r="F1456"/>
  <c r="E1443"/>
  <c r="E1448" s="1"/>
  <c r="N1444"/>
  <c r="H1446"/>
  <c r="M1447"/>
  <c r="A1434"/>
  <c r="A1435" s="1"/>
  <c r="A1436" s="1"/>
  <c r="A1437" s="1"/>
  <c r="A1438" s="1"/>
  <c r="A1439" s="1"/>
  <c r="A1440" s="1"/>
  <c r="A1441" s="1"/>
  <c r="A1442" s="1"/>
  <c r="A1443" s="1"/>
  <c r="A1444" s="1"/>
  <c r="A1445" s="1"/>
  <c r="H1443"/>
  <c r="M1444"/>
  <c r="G1446"/>
  <c r="P1447"/>
  <c r="AA1421"/>
  <c r="A1446" l="1"/>
  <c r="A1447" s="1"/>
  <c r="A1448" s="1"/>
  <c r="A1449" s="1"/>
  <c r="A1450" s="1"/>
  <c r="A1451" s="1"/>
  <c r="A1452" s="1"/>
  <c r="A1453" s="1"/>
  <c r="A1454" s="1"/>
  <c r="A1455" s="1"/>
  <c r="A1456" s="1"/>
  <c r="A1457" s="1"/>
  <c r="J1448"/>
  <c r="D1448"/>
  <c r="H1448"/>
  <c r="F1448"/>
  <c r="N1448"/>
  <c r="O1448"/>
  <c r="M1448"/>
  <c r="G1448"/>
  <c r="N1465"/>
  <c r="AC1454"/>
  <c r="AC1447"/>
  <c r="AB1446"/>
  <c r="AA1445"/>
  <c r="Z1444"/>
  <c r="U1443"/>
  <c r="AA1451"/>
  <c r="AC1446"/>
  <c r="AB1445"/>
  <c r="AA1444"/>
  <c r="Z1443"/>
  <c r="AA1456"/>
  <c r="AE1447"/>
  <c r="AD1446"/>
  <c r="Y1445"/>
  <c r="X1444"/>
  <c r="W1443"/>
  <c r="U1434"/>
  <c r="AF1447"/>
  <c r="AE1446"/>
  <c r="AD1445"/>
  <c r="Y1444"/>
  <c r="X1443"/>
  <c r="S1435"/>
  <c r="R1456" s="1"/>
  <c r="T1446"/>
  <c r="AC1443"/>
  <c r="U1446"/>
  <c r="U1436"/>
  <c r="V1446"/>
  <c r="U1437"/>
  <c r="W1446"/>
  <c r="U1438"/>
  <c r="Y1447"/>
  <c r="W1445"/>
  <c r="X1435"/>
  <c r="Y1446"/>
  <c r="W1444"/>
  <c r="U1454"/>
  <c r="Z1446"/>
  <c r="T1444"/>
  <c r="U1452"/>
  <c r="AA1446"/>
  <c r="U1444"/>
  <c r="Z1451"/>
  <c r="AF1446"/>
  <c r="AE1445"/>
  <c r="AD1444"/>
  <c r="Y1443"/>
  <c r="Y1448" s="1"/>
  <c r="AC1453"/>
  <c r="V1447"/>
  <c r="AF1445"/>
  <c r="AE1444"/>
  <c r="AD1443"/>
  <c r="AD1435"/>
  <c r="U1451"/>
  <c r="S1447"/>
  <c r="AC1445"/>
  <c r="AB1444"/>
  <c r="AA1443"/>
  <c r="AD1436"/>
  <c r="V1451"/>
  <c r="T1447"/>
  <c r="S1446"/>
  <c r="AC1444"/>
  <c r="AB1443"/>
  <c r="AD1437"/>
  <c r="AC1452"/>
  <c r="U1447"/>
  <c r="S1445"/>
  <c r="V1456"/>
  <c r="Z1447"/>
  <c r="T1445"/>
  <c r="S1444"/>
  <c r="AE1451"/>
  <c r="W1447"/>
  <c r="AF1444"/>
  <c r="AE1443"/>
  <c r="AE1448" s="1"/>
  <c r="W1454" s="1"/>
  <c r="AF1451"/>
  <c r="X1447"/>
  <c r="V1445"/>
  <c r="AF1443"/>
  <c r="X1446"/>
  <c r="AD1447"/>
  <c r="V1443"/>
  <c r="U1445"/>
  <c r="AB1447"/>
  <c r="T1443"/>
  <c r="T1448" s="1"/>
  <c r="U1453"/>
  <c r="V1444"/>
  <c r="X1445"/>
  <c r="AA1447"/>
  <c r="S1443"/>
  <c r="S1448" s="1"/>
  <c r="Z1445"/>
  <c r="W1427"/>
  <c r="AF1421"/>
  <c r="L1448"/>
  <c r="K1448"/>
  <c r="AF1448" l="1"/>
  <c r="P1448"/>
  <c r="G1454"/>
  <c r="AB1448"/>
  <c r="AD1448"/>
  <c r="W1448"/>
  <c r="AC1448"/>
  <c r="U1448"/>
  <c r="AA1448"/>
  <c r="X1448"/>
  <c r="Z1448"/>
  <c r="A1459"/>
  <c r="N1462"/>
  <c r="C1470"/>
  <c r="D1471"/>
  <c r="E1472"/>
  <c r="J1473"/>
  <c r="K1474"/>
  <c r="E1481"/>
  <c r="N1470"/>
  <c r="O1471"/>
  <c r="P1472"/>
  <c r="F1474"/>
  <c r="M1479"/>
  <c r="H1462"/>
  <c r="I1470"/>
  <c r="N1471"/>
  <c r="O1472"/>
  <c r="P1473"/>
  <c r="F1478"/>
  <c r="AD1465"/>
  <c r="P1470"/>
  <c r="F1472"/>
  <c r="G1473"/>
  <c r="H1474"/>
  <c r="O1478"/>
  <c r="K1470"/>
  <c r="P1471"/>
  <c r="N1473"/>
  <c r="K1478"/>
  <c r="J1470"/>
  <c r="D1472"/>
  <c r="I1473"/>
  <c r="J1478"/>
  <c r="N1464"/>
  <c r="F1471"/>
  <c r="K1472"/>
  <c r="E1474"/>
  <c r="E1479"/>
  <c r="E1464"/>
  <c r="E1471"/>
  <c r="N1472"/>
  <c r="D1474"/>
  <c r="G1470"/>
  <c r="L1471"/>
  <c r="F1473"/>
  <c r="O1474"/>
  <c r="F1470"/>
  <c r="F1475" s="1"/>
  <c r="K1471"/>
  <c r="E1473"/>
  <c r="N1474"/>
  <c r="E1461"/>
  <c r="M1470"/>
  <c r="G1472"/>
  <c r="L1473"/>
  <c r="P1478"/>
  <c r="N1463"/>
  <c r="L1470"/>
  <c r="J1472"/>
  <c r="O1473"/>
  <c r="E1478"/>
  <c r="E1463"/>
  <c r="H1471"/>
  <c r="M1472"/>
  <c r="G1474"/>
  <c r="K1483"/>
  <c r="G1471"/>
  <c r="L1472"/>
  <c r="J1474"/>
  <c r="F1483"/>
  <c r="E1470"/>
  <c r="E1475" s="1"/>
  <c r="C1472"/>
  <c r="H1473"/>
  <c r="M1474"/>
  <c r="C1462"/>
  <c r="B1483" s="1"/>
  <c r="H1470"/>
  <c r="M1471"/>
  <c r="K1473"/>
  <c r="P1474"/>
  <c r="A1460"/>
  <c r="A1461" s="1"/>
  <c r="A1462" s="1"/>
  <c r="A1463" s="1"/>
  <c r="A1464" s="1"/>
  <c r="A1465" s="1"/>
  <c r="A1466" s="1"/>
  <c r="A1467" s="1"/>
  <c r="A1468" s="1"/>
  <c r="A1469" s="1"/>
  <c r="A1470" s="1"/>
  <c r="A1471" s="1"/>
  <c r="O1470"/>
  <c r="O1475" s="1"/>
  <c r="I1472"/>
  <c r="C1474"/>
  <c r="M1480"/>
  <c r="C1471"/>
  <c r="H1472"/>
  <c r="M1473"/>
  <c r="E1480"/>
  <c r="E1465"/>
  <c r="J1471"/>
  <c r="D1473"/>
  <c r="I1474"/>
  <c r="M1481"/>
  <c r="D1470"/>
  <c r="I1471"/>
  <c r="C1473"/>
  <c r="L1474"/>
  <c r="G1481"/>
  <c r="P1475"/>
  <c r="V1448"/>
  <c r="A1473" l="1"/>
  <c r="A1474" s="1"/>
  <c r="A1475" s="1"/>
  <c r="A1476" s="1"/>
  <c r="A1477" s="1"/>
  <c r="A1478" s="1"/>
  <c r="A1479" s="1"/>
  <c r="A1480" s="1"/>
  <c r="A1481" s="1"/>
  <c r="A1482" s="1"/>
  <c r="A1483" s="1"/>
  <c r="A1484" s="1"/>
  <c r="A1472"/>
  <c r="H1475"/>
  <c r="J1475"/>
  <c r="K1475"/>
  <c r="I1475"/>
  <c r="C1475"/>
  <c r="G1475"/>
  <c r="N1492"/>
  <c r="AC1481"/>
  <c r="AC1474"/>
  <c r="AB1473"/>
  <c r="AA1472"/>
  <c r="Z1471"/>
  <c r="U1470"/>
  <c r="AA1478"/>
  <c r="AC1473"/>
  <c r="AB1472"/>
  <c r="AA1471"/>
  <c r="Z1470"/>
  <c r="AA1483"/>
  <c r="AE1474"/>
  <c r="AD1473"/>
  <c r="Y1472"/>
  <c r="X1471"/>
  <c r="W1470"/>
  <c r="U1461"/>
  <c r="AF1474"/>
  <c r="AE1473"/>
  <c r="AD1472"/>
  <c r="Y1471"/>
  <c r="X1470"/>
  <c r="S1462"/>
  <c r="R1483" s="1"/>
  <c r="AC1479"/>
  <c r="T1473"/>
  <c r="AC1470"/>
  <c r="U1473"/>
  <c r="S1471"/>
  <c r="AE1478"/>
  <c r="AF1471"/>
  <c r="AF1478"/>
  <c r="V1472"/>
  <c r="Y1474"/>
  <c r="W1472"/>
  <c r="X1462"/>
  <c r="Y1473"/>
  <c r="W1471"/>
  <c r="U1481"/>
  <c r="U1472"/>
  <c r="AB1474"/>
  <c r="U1471"/>
  <c r="Z1478"/>
  <c r="AF1473"/>
  <c r="AE1472"/>
  <c r="AD1471"/>
  <c r="Y1470"/>
  <c r="AC1480"/>
  <c r="V1474"/>
  <c r="AF1472"/>
  <c r="AE1471"/>
  <c r="AD1470"/>
  <c r="AD1462"/>
  <c r="U1478"/>
  <c r="S1474"/>
  <c r="AC1472"/>
  <c r="AB1471"/>
  <c r="AA1470"/>
  <c r="AD1463"/>
  <c r="V1478"/>
  <c r="T1474"/>
  <c r="S1473"/>
  <c r="AC1471"/>
  <c r="AB1470"/>
  <c r="AD1464"/>
  <c r="U1474"/>
  <c r="S1472"/>
  <c r="V1483"/>
  <c r="Z1474"/>
  <c r="T1472"/>
  <c r="U1463"/>
  <c r="W1474"/>
  <c r="V1473"/>
  <c r="AE1470"/>
  <c r="AE1475" s="1"/>
  <c r="W1481" s="1"/>
  <c r="U1464"/>
  <c r="X1474"/>
  <c r="W1473"/>
  <c r="AF1470"/>
  <c r="U1465"/>
  <c r="U1480"/>
  <c r="V1471"/>
  <c r="X1472"/>
  <c r="AA1474"/>
  <c r="T1471"/>
  <c r="U1479"/>
  <c r="Z1472"/>
  <c r="T1470"/>
  <c r="X1473"/>
  <c r="AD1474"/>
  <c r="V1470"/>
  <c r="V1475" s="1"/>
  <c r="Z1473"/>
  <c r="S1470"/>
  <c r="AA1473"/>
  <c r="M1475"/>
  <c r="N1475"/>
  <c r="D1475"/>
  <c r="L1475"/>
  <c r="AA1475" l="1"/>
  <c r="T1475"/>
  <c r="Y1475"/>
  <c r="N1489"/>
  <c r="A1486"/>
  <c r="E1490"/>
  <c r="O1497"/>
  <c r="P1498"/>
  <c r="A1487"/>
  <c r="K1497"/>
  <c r="L1498"/>
  <c r="H1498"/>
  <c r="F1500"/>
  <c r="G1501"/>
  <c r="M1507"/>
  <c r="J1497"/>
  <c r="K1498"/>
  <c r="L1499"/>
  <c r="M1500"/>
  <c r="J1505"/>
  <c r="E1488"/>
  <c r="E1497"/>
  <c r="J1498"/>
  <c r="K1499"/>
  <c r="L1500"/>
  <c r="M1501"/>
  <c r="M1508"/>
  <c r="E1491"/>
  <c r="L1497"/>
  <c r="M1498"/>
  <c r="C1500"/>
  <c r="D1501"/>
  <c r="E1505"/>
  <c r="D1498"/>
  <c r="J1500"/>
  <c r="O1501"/>
  <c r="F1497"/>
  <c r="O1498"/>
  <c r="E1500"/>
  <c r="N1501"/>
  <c r="H1489"/>
  <c r="M1497"/>
  <c r="G1499"/>
  <c r="P1500"/>
  <c r="P1505"/>
  <c r="N1490"/>
  <c r="P1497"/>
  <c r="J1499"/>
  <c r="O1500"/>
  <c r="O1505"/>
  <c r="G1497"/>
  <c r="M1499"/>
  <c r="K1501"/>
  <c r="K1510"/>
  <c r="G1498"/>
  <c r="P1499"/>
  <c r="J1501"/>
  <c r="F1510"/>
  <c r="I1497"/>
  <c r="C1499"/>
  <c r="H1500"/>
  <c r="F1505"/>
  <c r="C1489"/>
  <c r="B1510" s="1"/>
  <c r="H1497"/>
  <c r="F1499"/>
  <c r="K1500"/>
  <c r="P1501"/>
  <c r="C1497"/>
  <c r="I1499"/>
  <c r="C1501"/>
  <c r="E1508"/>
  <c r="C1498"/>
  <c r="H1499"/>
  <c r="F1501"/>
  <c r="E1507"/>
  <c r="E1492"/>
  <c r="N1498"/>
  <c r="D1500"/>
  <c r="I1501"/>
  <c r="A1488"/>
  <c r="A1489" s="1"/>
  <c r="A1490" s="1"/>
  <c r="A1491" s="1"/>
  <c r="A1492" s="1"/>
  <c r="A1493" s="1"/>
  <c r="A1494" s="1"/>
  <c r="A1495" s="1"/>
  <c r="A1496" s="1"/>
  <c r="A1497" s="1"/>
  <c r="A1498" s="1"/>
  <c r="D1497"/>
  <c r="I1498"/>
  <c r="G1500"/>
  <c r="L1501"/>
  <c r="E1499"/>
  <c r="N1500"/>
  <c r="K1505"/>
  <c r="N1497"/>
  <c r="D1499"/>
  <c r="I1500"/>
  <c r="M1506"/>
  <c r="N1491"/>
  <c r="F1498"/>
  <c r="O1499"/>
  <c r="E1501"/>
  <c r="E1506"/>
  <c r="AD1492"/>
  <c r="E1498"/>
  <c r="N1499"/>
  <c r="H1501"/>
  <c r="A1499"/>
  <c r="A1500"/>
  <c r="A1501" s="1"/>
  <c r="A1502" s="1"/>
  <c r="A1503" s="1"/>
  <c r="A1504" s="1"/>
  <c r="A1505" s="1"/>
  <c r="A1506" s="1"/>
  <c r="A1507" s="1"/>
  <c r="A1508" s="1"/>
  <c r="A1509" s="1"/>
  <c r="A1510" s="1"/>
  <c r="A1511" s="1"/>
  <c r="X1475"/>
  <c r="S1475"/>
  <c r="AB1475"/>
  <c r="AD1475"/>
  <c r="AF1475"/>
  <c r="AC1475"/>
  <c r="Z1475"/>
  <c r="W1475"/>
  <c r="U1475"/>
  <c r="M1502" l="1"/>
  <c r="E1502"/>
  <c r="K1502"/>
  <c r="I1502"/>
  <c r="G1502"/>
  <c r="O1502"/>
  <c r="C1502"/>
  <c r="H1502"/>
  <c r="J1502"/>
  <c r="N1519"/>
  <c r="AC1508"/>
  <c r="AC1501"/>
  <c r="AB1500"/>
  <c r="AA1499"/>
  <c r="Z1498"/>
  <c r="U1497"/>
  <c r="AA1505"/>
  <c r="AC1500"/>
  <c r="AB1499"/>
  <c r="AA1498"/>
  <c r="Z1497"/>
  <c r="AA1510"/>
  <c r="AE1501"/>
  <c r="AD1500"/>
  <c r="Y1499"/>
  <c r="X1498"/>
  <c r="W1497"/>
  <c r="U1488"/>
  <c r="AF1501"/>
  <c r="AE1500"/>
  <c r="AD1499"/>
  <c r="Y1498"/>
  <c r="X1497"/>
  <c r="S1489"/>
  <c r="R1510" s="1"/>
  <c r="U1501"/>
  <c r="S1499"/>
  <c r="AC1497"/>
  <c r="Z1501"/>
  <c r="U1500"/>
  <c r="S1498"/>
  <c r="AE1505"/>
  <c r="W1501"/>
  <c r="AF1498"/>
  <c r="AE1497"/>
  <c r="AF1505"/>
  <c r="W1500"/>
  <c r="AF1497"/>
  <c r="U1492"/>
  <c r="W1499"/>
  <c r="Y1500"/>
  <c r="U1508"/>
  <c r="U1499"/>
  <c r="AB1501"/>
  <c r="T1497"/>
  <c r="Z1505"/>
  <c r="AF1500"/>
  <c r="AE1499"/>
  <c r="AD1498"/>
  <c r="Y1497"/>
  <c r="AC1507"/>
  <c r="V1501"/>
  <c r="AF1499"/>
  <c r="AE1498"/>
  <c r="AD1497"/>
  <c r="AD1489"/>
  <c r="U1505"/>
  <c r="S1501"/>
  <c r="AC1499"/>
  <c r="AB1498"/>
  <c r="AA1497"/>
  <c r="AD1490"/>
  <c r="V1505"/>
  <c r="T1501"/>
  <c r="S1500"/>
  <c r="AC1498"/>
  <c r="AB1497"/>
  <c r="AB1502" s="1"/>
  <c r="AD1491"/>
  <c r="AC1506"/>
  <c r="T1500"/>
  <c r="V1510"/>
  <c r="T1499"/>
  <c r="U1490"/>
  <c r="V1500"/>
  <c r="U1491"/>
  <c r="X1501"/>
  <c r="V1499"/>
  <c r="U1507"/>
  <c r="X1500"/>
  <c r="V1498"/>
  <c r="AD1501"/>
  <c r="X1499"/>
  <c r="V1497"/>
  <c r="Z1500"/>
  <c r="T1498"/>
  <c r="U1506"/>
  <c r="AA1500"/>
  <c r="U1498"/>
  <c r="Y1501"/>
  <c r="X1489"/>
  <c r="W1498"/>
  <c r="AA1501"/>
  <c r="S1497"/>
  <c r="S1502" s="1"/>
  <c r="Z1499"/>
  <c r="N1502"/>
  <c r="D1502"/>
  <c r="F1502"/>
  <c r="L1502"/>
  <c r="V1502" l="1"/>
  <c r="AC1502"/>
  <c r="X1502"/>
  <c r="Z1502"/>
  <c r="N1516"/>
  <c r="A1513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K1524"/>
  <c r="L1525"/>
  <c r="M1526"/>
  <c r="C1528"/>
  <c r="K1532"/>
  <c r="F1524"/>
  <c r="G1525"/>
  <c r="H1526"/>
  <c r="I1527"/>
  <c r="N1528"/>
  <c r="F1537"/>
  <c r="E1519"/>
  <c r="F1525"/>
  <c r="G1526"/>
  <c r="H1527"/>
  <c r="I1528"/>
  <c r="E1533"/>
  <c r="N1517"/>
  <c r="H1524"/>
  <c r="I1525"/>
  <c r="N1526"/>
  <c r="O1527"/>
  <c r="P1528"/>
  <c r="G1524"/>
  <c r="H1525"/>
  <c r="I1526"/>
  <c r="N1527"/>
  <c r="O1528"/>
  <c r="K1537"/>
  <c r="C1525"/>
  <c r="D1526"/>
  <c r="E1527"/>
  <c r="J1528"/>
  <c r="E1534"/>
  <c r="N1518"/>
  <c r="M1524"/>
  <c r="C1526"/>
  <c r="D1527"/>
  <c r="E1528"/>
  <c r="P1532"/>
  <c r="C1516"/>
  <c r="B1537" s="1"/>
  <c r="D1524"/>
  <c r="E1525"/>
  <c r="J1526"/>
  <c r="K1527"/>
  <c r="L1528"/>
  <c r="D1525"/>
  <c r="J1527"/>
  <c r="E1535"/>
  <c r="O1525"/>
  <c r="F1528"/>
  <c r="H1516"/>
  <c r="N1525"/>
  <c r="P1527"/>
  <c r="P1524"/>
  <c r="G1527"/>
  <c r="O1532"/>
  <c r="O1524"/>
  <c r="G1528"/>
  <c r="N1524"/>
  <c r="N1529" s="1"/>
  <c r="M1527"/>
  <c r="E1524"/>
  <c r="O1526"/>
  <c r="M1535"/>
  <c r="M1525"/>
  <c r="H1528"/>
  <c r="C1524"/>
  <c r="F1527"/>
  <c r="J1524"/>
  <c r="P1526"/>
  <c r="E1515"/>
  <c r="K1526"/>
  <c r="F1532"/>
  <c r="L1524"/>
  <c r="D1528"/>
  <c r="E1517"/>
  <c r="E1526"/>
  <c r="M1534"/>
  <c r="L1526"/>
  <c r="M1533"/>
  <c r="J1525"/>
  <c r="M1528"/>
  <c r="AD1519"/>
  <c r="C1527"/>
  <c r="P1525"/>
  <c r="K1528"/>
  <c r="K1525"/>
  <c r="J1532"/>
  <c r="I1524"/>
  <c r="I1529" s="1"/>
  <c r="L1527"/>
  <c r="E1518"/>
  <c r="F1526"/>
  <c r="E1532"/>
  <c r="P1502"/>
  <c r="G1508"/>
  <c r="AA1502"/>
  <c r="T1502"/>
  <c r="Y1502"/>
  <c r="W1502"/>
  <c r="AD1502"/>
  <c r="AE1502"/>
  <c r="U1502"/>
  <c r="A1527" l="1"/>
  <c r="A1528" s="1"/>
  <c r="A1529" s="1"/>
  <c r="A1530" s="1"/>
  <c r="A1531" s="1"/>
  <c r="A1532" s="1"/>
  <c r="A1533" s="1"/>
  <c r="A1534" s="1"/>
  <c r="A1535" s="1"/>
  <c r="A1536" s="1"/>
  <c r="A1537" s="1"/>
  <c r="A1538" s="1"/>
  <c r="A1526"/>
  <c r="O1529"/>
  <c r="W1508"/>
  <c r="AF1502"/>
  <c r="L1529"/>
  <c r="E1529"/>
  <c r="H1529"/>
  <c r="N1546"/>
  <c r="AC1535"/>
  <c r="AC1528"/>
  <c r="AB1527"/>
  <c r="AA1526"/>
  <c r="Z1525"/>
  <c r="U1524"/>
  <c r="AA1532"/>
  <c r="AC1527"/>
  <c r="AB1526"/>
  <c r="AA1525"/>
  <c r="Z1524"/>
  <c r="AA1537"/>
  <c r="AE1528"/>
  <c r="AD1527"/>
  <c r="Y1526"/>
  <c r="X1525"/>
  <c r="W1524"/>
  <c r="U1515"/>
  <c r="AF1528"/>
  <c r="AE1527"/>
  <c r="AD1526"/>
  <c r="Y1525"/>
  <c r="X1524"/>
  <c r="S1516"/>
  <c r="R1537" s="1"/>
  <c r="U1528"/>
  <c r="S1526"/>
  <c r="V1537"/>
  <c r="T1526"/>
  <c r="AE1532"/>
  <c r="V1527"/>
  <c r="AE1524"/>
  <c r="X1528"/>
  <c r="AF1524"/>
  <c r="U1534"/>
  <c r="X1527"/>
  <c r="V1525"/>
  <c r="AD1528"/>
  <c r="X1526"/>
  <c r="V1524"/>
  <c r="AA1528"/>
  <c r="U1526"/>
  <c r="S1524"/>
  <c r="AA1527"/>
  <c r="T1524"/>
  <c r="Z1532"/>
  <c r="AF1527"/>
  <c r="AE1526"/>
  <c r="AD1525"/>
  <c r="Y1524"/>
  <c r="AC1534"/>
  <c r="V1528"/>
  <c r="AF1526"/>
  <c r="AE1525"/>
  <c r="AD1524"/>
  <c r="AD1516"/>
  <c r="U1532"/>
  <c r="S1528"/>
  <c r="AC1526"/>
  <c r="AB1525"/>
  <c r="AA1524"/>
  <c r="AA1529" s="1"/>
  <c r="AD1517"/>
  <c r="V1532"/>
  <c r="T1528"/>
  <c r="S1527"/>
  <c r="AC1525"/>
  <c r="AB1524"/>
  <c r="AD1518"/>
  <c r="AC1533"/>
  <c r="T1527"/>
  <c r="AC1524"/>
  <c r="AC1529" s="1"/>
  <c r="Z1528"/>
  <c r="U1527"/>
  <c r="S1525"/>
  <c r="U1517"/>
  <c r="W1528"/>
  <c r="AF1525"/>
  <c r="U1518"/>
  <c r="AF1532"/>
  <c r="W1527"/>
  <c r="V1526"/>
  <c r="U1519"/>
  <c r="X1516"/>
  <c r="W1525"/>
  <c r="Z1527"/>
  <c r="U1533"/>
  <c r="U1525"/>
  <c r="Y1528"/>
  <c r="W1526"/>
  <c r="Y1527"/>
  <c r="U1535"/>
  <c r="T1525"/>
  <c r="AB1528"/>
  <c r="Z1526"/>
  <c r="C1529"/>
  <c r="M1529"/>
  <c r="G1529"/>
  <c r="K1529"/>
  <c r="J1529"/>
  <c r="D1529"/>
  <c r="F1529"/>
  <c r="G1535" l="1"/>
  <c r="P1529"/>
  <c r="AB1529"/>
  <c r="AD1529"/>
  <c r="S1529"/>
  <c r="V1529"/>
  <c r="AE1529"/>
  <c r="X1529"/>
  <c r="Z1529"/>
  <c r="A1540"/>
  <c r="N1543"/>
  <c r="G1551"/>
  <c r="H1552"/>
  <c r="I1553"/>
  <c r="N1554"/>
  <c r="O1555"/>
  <c r="K1564"/>
  <c r="C1552"/>
  <c r="D1553"/>
  <c r="E1554"/>
  <c r="J1555"/>
  <c r="E1561"/>
  <c r="N1545"/>
  <c r="M1551"/>
  <c r="C1553"/>
  <c r="D1554"/>
  <c r="E1555"/>
  <c r="P1559"/>
  <c r="C1543"/>
  <c r="B1564" s="1"/>
  <c r="D1551"/>
  <c r="E1552"/>
  <c r="J1553"/>
  <c r="K1554"/>
  <c r="L1555"/>
  <c r="C1551"/>
  <c r="D1552"/>
  <c r="E1553"/>
  <c r="J1554"/>
  <c r="K1555"/>
  <c r="E1562"/>
  <c r="N1551"/>
  <c r="O1552"/>
  <c r="P1553"/>
  <c r="F1555"/>
  <c r="M1560"/>
  <c r="H1543"/>
  <c r="I1551"/>
  <c r="N1552"/>
  <c r="O1553"/>
  <c r="P1554"/>
  <c r="F1559"/>
  <c r="AD1546"/>
  <c r="P1551"/>
  <c r="F1553"/>
  <c r="G1554"/>
  <c r="H1555"/>
  <c r="O1559"/>
  <c r="O1551"/>
  <c r="F1554"/>
  <c r="M1561"/>
  <c r="K1552"/>
  <c r="M1554"/>
  <c r="E1542"/>
  <c r="J1552"/>
  <c r="L1554"/>
  <c r="M1562"/>
  <c r="L1551"/>
  <c r="C1554"/>
  <c r="E1559"/>
  <c r="K1551"/>
  <c r="C1555"/>
  <c r="J1551"/>
  <c r="J1556" s="1"/>
  <c r="I1554"/>
  <c r="E1546"/>
  <c r="K1553"/>
  <c r="E1560"/>
  <c r="I1552"/>
  <c r="D1555"/>
  <c r="E1544"/>
  <c r="M1553"/>
  <c r="F1551"/>
  <c r="L1553"/>
  <c r="F1564"/>
  <c r="G1553"/>
  <c r="M1555"/>
  <c r="H1551"/>
  <c r="O1554"/>
  <c r="A1541"/>
  <c r="A1542" s="1"/>
  <c r="A1543" s="1"/>
  <c r="A1544" s="1"/>
  <c r="A1545" s="1"/>
  <c r="A1546" s="1"/>
  <c r="A1547" s="1"/>
  <c r="A1548" s="1"/>
  <c r="A1549" s="1"/>
  <c r="A1550" s="1"/>
  <c r="A1551" s="1"/>
  <c r="A1552" s="1"/>
  <c r="P1552"/>
  <c r="K1559"/>
  <c r="H1553"/>
  <c r="J1559"/>
  <c r="F1552"/>
  <c r="I1555"/>
  <c r="E1545"/>
  <c r="N1553"/>
  <c r="L1552"/>
  <c r="G1555"/>
  <c r="G1552"/>
  <c r="N1555"/>
  <c r="E1551"/>
  <c r="H1554"/>
  <c r="N1544"/>
  <c r="M1552"/>
  <c r="P1555"/>
  <c r="T1529"/>
  <c r="Y1529"/>
  <c r="W1529"/>
  <c r="U1529"/>
  <c r="A1553" l="1"/>
  <c r="A1554"/>
  <c r="A1555" s="1"/>
  <c r="A1556" s="1"/>
  <c r="A1557" s="1"/>
  <c r="A1558" s="1"/>
  <c r="A1559" s="1"/>
  <c r="A1560" s="1"/>
  <c r="A1561" s="1"/>
  <c r="A1562" s="1"/>
  <c r="A1563" s="1"/>
  <c r="A1564" s="1"/>
  <c r="A1565" s="1"/>
  <c r="E1556"/>
  <c r="F1556"/>
  <c r="D1556"/>
  <c r="W1535"/>
  <c r="AF1529"/>
  <c r="H1556"/>
  <c r="K1556"/>
  <c r="O1556"/>
  <c r="I1556"/>
  <c r="C1556"/>
  <c r="L1556"/>
  <c r="M1556"/>
  <c r="G1556"/>
  <c r="N1573"/>
  <c r="AC1562"/>
  <c r="AC1555"/>
  <c r="AB1554"/>
  <c r="AA1553"/>
  <c r="Z1552"/>
  <c r="U1551"/>
  <c r="AA1559"/>
  <c r="AC1554"/>
  <c r="AB1553"/>
  <c r="AA1552"/>
  <c r="Z1551"/>
  <c r="AA1564"/>
  <c r="AE1555"/>
  <c r="AD1554"/>
  <c r="Y1553"/>
  <c r="X1552"/>
  <c r="W1551"/>
  <c r="U1542"/>
  <c r="AF1555"/>
  <c r="AE1554"/>
  <c r="AD1553"/>
  <c r="Y1552"/>
  <c r="X1551"/>
  <c r="S1543"/>
  <c r="R1564" s="1"/>
  <c r="AC1560"/>
  <c r="T1554"/>
  <c r="V1564"/>
  <c r="T1553"/>
  <c r="AE1559"/>
  <c r="V1554"/>
  <c r="AE1551"/>
  <c r="X1555"/>
  <c r="V1553"/>
  <c r="X1554"/>
  <c r="AD1555"/>
  <c r="V1551"/>
  <c r="U1553"/>
  <c r="U1560"/>
  <c r="Z1553"/>
  <c r="T1551"/>
  <c r="Z1559"/>
  <c r="AF1554"/>
  <c r="AE1553"/>
  <c r="AD1552"/>
  <c r="Y1551"/>
  <c r="AC1561"/>
  <c r="V1555"/>
  <c r="AF1553"/>
  <c r="AE1552"/>
  <c r="AD1551"/>
  <c r="AD1556" s="1"/>
  <c r="AD1543"/>
  <c r="U1559"/>
  <c r="S1555"/>
  <c r="AC1553"/>
  <c r="AB1552"/>
  <c r="AA1551"/>
  <c r="AD1544"/>
  <c r="V1559"/>
  <c r="T1555"/>
  <c r="S1554"/>
  <c r="AC1552"/>
  <c r="AB1551"/>
  <c r="AD1545"/>
  <c r="U1555"/>
  <c r="S1553"/>
  <c r="AC1551"/>
  <c r="Z1555"/>
  <c r="U1554"/>
  <c r="S1552"/>
  <c r="U1544"/>
  <c r="W1555"/>
  <c r="AF1552"/>
  <c r="U1545"/>
  <c r="AF1559"/>
  <c r="W1554"/>
  <c r="AF1551"/>
  <c r="U1546"/>
  <c r="U1561"/>
  <c r="V1552"/>
  <c r="X1553"/>
  <c r="AA1555"/>
  <c r="T1552"/>
  <c r="AB1555"/>
  <c r="U1552"/>
  <c r="Y1555"/>
  <c r="W1553"/>
  <c r="X1543"/>
  <c r="Y1554"/>
  <c r="W1552"/>
  <c r="U1562"/>
  <c r="Z1554"/>
  <c r="S1551"/>
  <c r="S1556" s="1"/>
  <c r="AA1554"/>
  <c r="N1556"/>
  <c r="AC1556" l="1"/>
  <c r="A1567"/>
  <c r="N1570"/>
  <c r="C1578"/>
  <c r="D1579"/>
  <c r="E1580"/>
  <c r="J1581"/>
  <c r="K1582"/>
  <c r="E1589"/>
  <c r="N1578"/>
  <c r="O1579"/>
  <c r="P1580"/>
  <c r="F1582"/>
  <c r="M1587"/>
  <c r="H1570"/>
  <c r="I1578"/>
  <c r="N1579"/>
  <c r="O1580"/>
  <c r="P1581"/>
  <c r="F1586"/>
  <c r="AD1573"/>
  <c r="P1578"/>
  <c r="F1580"/>
  <c r="G1581"/>
  <c r="H1582"/>
  <c r="O1586"/>
  <c r="E1571"/>
  <c r="O1578"/>
  <c r="P1579"/>
  <c r="F1581"/>
  <c r="G1582"/>
  <c r="M1588"/>
  <c r="J1578"/>
  <c r="K1579"/>
  <c r="L1580"/>
  <c r="M1581"/>
  <c r="J1586"/>
  <c r="E1569"/>
  <c r="E1578"/>
  <c r="J1579"/>
  <c r="K1580"/>
  <c r="L1581"/>
  <c r="M1582"/>
  <c r="M1589"/>
  <c r="E1572"/>
  <c r="L1578"/>
  <c r="M1579"/>
  <c r="C1581"/>
  <c r="D1582"/>
  <c r="E1586"/>
  <c r="K1578"/>
  <c r="M1580"/>
  <c r="K1586"/>
  <c r="G1579"/>
  <c r="I1581"/>
  <c r="F1591"/>
  <c r="F1579"/>
  <c r="H1581"/>
  <c r="E1587"/>
  <c r="H1578"/>
  <c r="N1580"/>
  <c r="P1582"/>
  <c r="G1578"/>
  <c r="N1581"/>
  <c r="F1578"/>
  <c r="F1583" s="1"/>
  <c r="E1581"/>
  <c r="N1572"/>
  <c r="G1580"/>
  <c r="P1586"/>
  <c r="E1579"/>
  <c r="O1581"/>
  <c r="A1568"/>
  <c r="A1569" s="1"/>
  <c r="A1570" s="1"/>
  <c r="A1571" s="1"/>
  <c r="A1572" s="1"/>
  <c r="A1573" s="1"/>
  <c r="A1574" s="1"/>
  <c r="A1575" s="1"/>
  <c r="A1576" s="1"/>
  <c r="A1577" s="1"/>
  <c r="A1578" s="1"/>
  <c r="A1579" s="1"/>
  <c r="I1580"/>
  <c r="K1591"/>
  <c r="H1580"/>
  <c r="E1588"/>
  <c r="C1580"/>
  <c r="I1582"/>
  <c r="D1578"/>
  <c r="K1581"/>
  <c r="L1579"/>
  <c r="O1582"/>
  <c r="D1580"/>
  <c r="N1582"/>
  <c r="M1578"/>
  <c r="M1583" s="1"/>
  <c r="E1582"/>
  <c r="N1571"/>
  <c r="J1580"/>
  <c r="H1579"/>
  <c r="C1582"/>
  <c r="C1579"/>
  <c r="J1582"/>
  <c r="E1573"/>
  <c r="D1581"/>
  <c r="C1570"/>
  <c r="B1591" s="1"/>
  <c r="I1579"/>
  <c r="L1582"/>
  <c r="AA1556"/>
  <c r="T1556"/>
  <c r="V1556"/>
  <c r="Y1556"/>
  <c r="W1556"/>
  <c r="G1562"/>
  <c r="P1556"/>
  <c r="AB1556"/>
  <c r="U1556"/>
  <c r="AE1556"/>
  <c r="X1556"/>
  <c r="Z1556"/>
  <c r="A1580" l="1"/>
  <c r="A1581"/>
  <c r="A1582" s="1"/>
  <c r="A1583" s="1"/>
  <c r="A1584" s="1"/>
  <c r="A1585" s="1"/>
  <c r="A1586" s="1"/>
  <c r="A1587" s="1"/>
  <c r="A1588" s="1"/>
  <c r="A1589" s="1"/>
  <c r="A1590" s="1"/>
  <c r="A1591" s="1"/>
  <c r="A1592" s="1"/>
  <c r="N1600"/>
  <c r="AC1589"/>
  <c r="AC1582"/>
  <c r="AB1581"/>
  <c r="AA1580"/>
  <c r="Z1579"/>
  <c r="U1578"/>
  <c r="AA1586"/>
  <c r="AC1581"/>
  <c r="AB1580"/>
  <c r="AA1579"/>
  <c r="Z1578"/>
  <c r="AA1591"/>
  <c r="AE1582"/>
  <c r="AD1581"/>
  <c r="Y1580"/>
  <c r="X1579"/>
  <c r="W1578"/>
  <c r="U1569"/>
  <c r="AF1582"/>
  <c r="AE1581"/>
  <c r="AD1580"/>
  <c r="Y1579"/>
  <c r="X1578"/>
  <c r="S1570"/>
  <c r="R1591" s="1"/>
  <c r="U1582"/>
  <c r="S1580"/>
  <c r="V1591"/>
  <c r="U1581"/>
  <c r="S1579"/>
  <c r="AE1586"/>
  <c r="W1582"/>
  <c r="AF1579"/>
  <c r="AE1578"/>
  <c r="AF1586"/>
  <c r="X1582"/>
  <c r="V1580"/>
  <c r="AF1578"/>
  <c r="X1581"/>
  <c r="X1570"/>
  <c r="X1580"/>
  <c r="U1589"/>
  <c r="U1580"/>
  <c r="U1587"/>
  <c r="U1579"/>
  <c r="Z1586"/>
  <c r="AF1581"/>
  <c r="AE1580"/>
  <c r="AD1579"/>
  <c r="Y1578"/>
  <c r="AC1588"/>
  <c r="V1582"/>
  <c r="AF1580"/>
  <c r="AE1579"/>
  <c r="AD1578"/>
  <c r="AD1570"/>
  <c r="U1586"/>
  <c r="S1582"/>
  <c r="AC1580"/>
  <c r="AB1579"/>
  <c r="AA1578"/>
  <c r="AD1571"/>
  <c r="V1586"/>
  <c r="T1582"/>
  <c r="S1581"/>
  <c r="AC1579"/>
  <c r="AB1578"/>
  <c r="AD1572"/>
  <c r="AC1587"/>
  <c r="T1581"/>
  <c r="AC1578"/>
  <c r="AC1583" s="1"/>
  <c r="Z1582"/>
  <c r="T1580"/>
  <c r="U1571"/>
  <c r="V1581"/>
  <c r="U1572"/>
  <c r="W1581"/>
  <c r="U1573"/>
  <c r="U1588"/>
  <c r="W1580"/>
  <c r="AD1582"/>
  <c r="W1579"/>
  <c r="AA1582"/>
  <c r="T1579"/>
  <c r="AA1581"/>
  <c r="Y1582"/>
  <c r="V1579"/>
  <c r="Y1581"/>
  <c r="V1578"/>
  <c r="Z1581"/>
  <c r="S1578"/>
  <c r="S1583" s="1"/>
  <c r="AB1582"/>
  <c r="Z1580"/>
  <c r="T1578"/>
  <c r="T1583" s="1"/>
  <c r="J1583"/>
  <c r="N1583"/>
  <c r="W1562"/>
  <c r="AF1556"/>
  <c r="L1583"/>
  <c r="D1583"/>
  <c r="G1583"/>
  <c r="K1583"/>
  <c r="E1583"/>
  <c r="I1583"/>
  <c r="C1583"/>
  <c r="H1583"/>
  <c r="O1583"/>
  <c r="N1597" l="1"/>
  <c r="A1594"/>
  <c r="E1598"/>
  <c r="O1605"/>
  <c r="P1606"/>
  <c r="F1608"/>
  <c r="G1609"/>
  <c r="M1615"/>
  <c r="J1605"/>
  <c r="K1606"/>
  <c r="L1607"/>
  <c r="M1608"/>
  <c r="J1613"/>
  <c r="E1596"/>
  <c r="E1605"/>
  <c r="J1606"/>
  <c r="K1607"/>
  <c r="L1608"/>
  <c r="M1609"/>
  <c r="M1616"/>
  <c r="E1599"/>
  <c r="L1605"/>
  <c r="M1606"/>
  <c r="C1608"/>
  <c r="D1609"/>
  <c r="E1613"/>
  <c r="A1595"/>
  <c r="K1605"/>
  <c r="L1606"/>
  <c r="M1607"/>
  <c r="C1609"/>
  <c r="K1613"/>
  <c r="F1605"/>
  <c r="G1606"/>
  <c r="H1607"/>
  <c r="I1608"/>
  <c r="N1609"/>
  <c r="F1618"/>
  <c r="E1600"/>
  <c r="F1606"/>
  <c r="G1607"/>
  <c r="H1608"/>
  <c r="I1609"/>
  <c r="E1614"/>
  <c r="N1598"/>
  <c r="H1605"/>
  <c r="I1606"/>
  <c r="N1607"/>
  <c r="O1608"/>
  <c r="P1609"/>
  <c r="G1605"/>
  <c r="I1607"/>
  <c r="O1609"/>
  <c r="C1606"/>
  <c r="E1608"/>
  <c r="E1615"/>
  <c r="M1605"/>
  <c r="M1610" s="1"/>
  <c r="D1608"/>
  <c r="P1613"/>
  <c r="D1605"/>
  <c r="J1607"/>
  <c r="L1609"/>
  <c r="C1605"/>
  <c r="J1608"/>
  <c r="K1618"/>
  <c r="P1607"/>
  <c r="H1597"/>
  <c r="C1607"/>
  <c r="F1613"/>
  <c r="P1605"/>
  <c r="K1608"/>
  <c r="E1607"/>
  <c r="E1616"/>
  <c r="D1607"/>
  <c r="M1614"/>
  <c r="N1606"/>
  <c r="E1609"/>
  <c r="AD1600"/>
  <c r="G1608"/>
  <c r="H1606"/>
  <c r="K1609"/>
  <c r="O1606"/>
  <c r="J1609"/>
  <c r="I1605"/>
  <c r="I1610" s="1"/>
  <c r="P1608"/>
  <c r="C1597"/>
  <c r="B1618" s="1"/>
  <c r="F1607"/>
  <c r="O1613"/>
  <c r="D1606"/>
  <c r="N1608"/>
  <c r="N1605"/>
  <c r="F1609"/>
  <c r="N1599"/>
  <c r="O1607"/>
  <c r="A1596"/>
  <c r="A1597" s="1"/>
  <c r="A1598" s="1"/>
  <c r="A1599" s="1"/>
  <c r="A1600" s="1"/>
  <c r="A1601" s="1"/>
  <c r="A1602" s="1"/>
  <c r="A1603" s="1"/>
  <c r="A1604" s="1"/>
  <c r="A1605" s="1"/>
  <c r="A1606" s="1"/>
  <c r="A1607" s="1"/>
  <c r="E1606"/>
  <c r="H1609"/>
  <c r="V1583"/>
  <c r="AA1583"/>
  <c r="Y1583"/>
  <c r="AE1583"/>
  <c r="W1583"/>
  <c r="AB1583"/>
  <c r="AD1583"/>
  <c r="U1583"/>
  <c r="G1589"/>
  <c r="P1583"/>
  <c r="X1583"/>
  <c r="Z1583"/>
  <c r="A1608" l="1"/>
  <c r="A1609" s="1"/>
  <c r="A1610" s="1"/>
  <c r="A1611" s="1"/>
  <c r="A1612" s="1"/>
  <c r="A1613" s="1"/>
  <c r="A1614" s="1"/>
  <c r="A1615" s="1"/>
  <c r="A1616" s="1"/>
  <c r="A1617" s="1"/>
  <c r="A1618" s="1"/>
  <c r="A1619" s="1"/>
  <c r="N1610"/>
  <c r="F1610"/>
  <c r="J1610"/>
  <c r="W1589"/>
  <c r="AF1583"/>
  <c r="N1627"/>
  <c r="AC1616"/>
  <c r="AC1609"/>
  <c r="AB1608"/>
  <c r="AA1607"/>
  <c r="Z1606"/>
  <c r="U1605"/>
  <c r="AA1613"/>
  <c r="AC1608"/>
  <c r="AB1607"/>
  <c r="AA1606"/>
  <c r="Z1605"/>
  <c r="AA1618"/>
  <c r="AE1609"/>
  <c r="AD1608"/>
  <c r="Y1607"/>
  <c r="X1606"/>
  <c r="W1605"/>
  <c r="U1596"/>
  <c r="AF1609"/>
  <c r="AE1608"/>
  <c r="AD1607"/>
  <c r="Y1606"/>
  <c r="X1605"/>
  <c r="S1597"/>
  <c r="R1618" s="1"/>
  <c r="U1609"/>
  <c r="AC1605"/>
  <c r="U1608"/>
  <c r="U1598"/>
  <c r="V1608"/>
  <c r="U1599"/>
  <c r="X1609"/>
  <c r="AF1605"/>
  <c r="Y1609"/>
  <c r="X1608"/>
  <c r="X1597"/>
  <c r="AD1609"/>
  <c r="X1607"/>
  <c r="V1605"/>
  <c r="AA1609"/>
  <c r="Z1608"/>
  <c r="T1606"/>
  <c r="U1614"/>
  <c r="AA1608"/>
  <c r="U1606"/>
  <c r="Z1613"/>
  <c r="AF1608"/>
  <c r="AE1607"/>
  <c r="AD1606"/>
  <c r="Y1605"/>
  <c r="AC1615"/>
  <c r="V1609"/>
  <c r="AF1607"/>
  <c r="AE1606"/>
  <c r="AD1605"/>
  <c r="AD1610" s="1"/>
  <c r="AD1597"/>
  <c r="U1613"/>
  <c r="S1609"/>
  <c r="AC1607"/>
  <c r="AB1606"/>
  <c r="AA1605"/>
  <c r="AA1610" s="1"/>
  <c r="AD1598"/>
  <c r="V1613"/>
  <c r="T1609"/>
  <c r="S1608"/>
  <c r="AC1606"/>
  <c r="AB1605"/>
  <c r="AD1599"/>
  <c r="AC1614"/>
  <c r="T1608"/>
  <c r="S1607"/>
  <c r="V1618"/>
  <c r="Z1609"/>
  <c r="T1607"/>
  <c r="S1606"/>
  <c r="AE1613"/>
  <c r="W1609"/>
  <c r="AF1606"/>
  <c r="AE1605"/>
  <c r="AE1610" s="1"/>
  <c r="W1616" s="1"/>
  <c r="AF1613"/>
  <c r="W1608"/>
  <c r="V1607"/>
  <c r="U1600"/>
  <c r="U1615"/>
  <c r="W1607"/>
  <c r="Y1608"/>
  <c r="U1616"/>
  <c r="S1605"/>
  <c r="Z1607"/>
  <c r="V1606"/>
  <c r="W1606"/>
  <c r="U1607"/>
  <c r="AB1609"/>
  <c r="T1605"/>
  <c r="T1610" s="1"/>
  <c r="AF1610"/>
  <c r="H1610"/>
  <c r="L1610"/>
  <c r="C1610"/>
  <c r="G1610"/>
  <c r="E1610"/>
  <c r="D1610"/>
  <c r="K1610"/>
  <c r="O1610"/>
  <c r="A1621" l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N1624"/>
  <c r="K1632"/>
  <c r="L1633"/>
  <c r="M1634"/>
  <c r="C1636"/>
  <c r="K1640"/>
  <c r="F1632"/>
  <c r="G1633"/>
  <c r="H1634"/>
  <c r="I1635"/>
  <c r="N1636"/>
  <c r="F1645"/>
  <c r="E1627"/>
  <c r="F1633"/>
  <c r="G1634"/>
  <c r="H1635"/>
  <c r="I1636"/>
  <c r="E1641"/>
  <c r="N1625"/>
  <c r="H1632"/>
  <c r="I1633"/>
  <c r="N1634"/>
  <c r="O1635"/>
  <c r="P1636"/>
  <c r="G1632"/>
  <c r="H1633"/>
  <c r="I1634"/>
  <c r="N1635"/>
  <c r="O1636"/>
  <c r="K1645"/>
  <c r="C1633"/>
  <c r="D1634"/>
  <c r="E1635"/>
  <c r="J1636"/>
  <c r="E1642"/>
  <c r="N1626"/>
  <c r="M1632"/>
  <c r="C1634"/>
  <c r="D1635"/>
  <c r="E1636"/>
  <c r="P1640"/>
  <c r="C1624"/>
  <c r="B1645" s="1"/>
  <c r="D1632"/>
  <c r="E1633"/>
  <c r="J1634"/>
  <c r="K1635"/>
  <c r="L1636"/>
  <c r="C1632"/>
  <c r="E1634"/>
  <c r="K1636"/>
  <c r="N1632"/>
  <c r="P1634"/>
  <c r="M1641"/>
  <c r="I1632"/>
  <c r="I1637" s="1"/>
  <c r="O1634"/>
  <c r="F1640"/>
  <c r="AD1627"/>
  <c r="F1634"/>
  <c r="H1636"/>
  <c r="E1625"/>
  <c r="F1635"/>
  <c r="E1643"/>
  <c r="L1634"/>
  <c r="E1623"/>
  <c r="N1633"/>
  <c r="M1636"/>
  <c r="L1632"/>
  <c r="G1635"/>
  <c r="P1633"/>
  <c r="M1642"/>
  <c r="O1633"/>
  <c r="J1640"/>
  <c r="J1633"/>
  <c r="P1635"/>
  <c r="E1626"/>
  <c r="C1635"/>
  <c r="O1640"/>
  <c r="D1633"/>
  <c r="G1636"/>
  <c r="K1633"/>
  <c r="F1636"/>
  <c r="E1632"/>
  <c r="E1637" s="1"/>
  <c r="L1635"/>
  <c r="M1633"/>
  <c r="E1640"/>
  <c r="O1632"/>
  <c r="O1637" s="1"/>
  <c r="J1635"/>
  <c r="J1632"/>
  <c r="M1635"/>
  <c r="H1624"/>
  <c r="K1634"/>
  <c r="M1643"/>
  <c r="P1632"/>
  <c r="D1636"/>
  <c r="G1643"/>
  <c r="P1637"/>
  <c r="Y1610"/>
  <c r="W1610"/>
  <c r="AB1610"/>
  <c r="V1610"/>
  <c r="AC1610"/>
  <c r="U1610"/>
  <c r="G1616"/>
  <c r="P1610"/>
  <c r="S1610"/>
  <c r="X1610"/>
  <c r="Z1610"/>
  <c r="A1634" l="1"/>
  <c r="A1635"/>
  <c r="A1636" s="1"/>
  <c r="A1637" s="1"/>
  <c r="A1638" s="1"/>
  <c r="A1639" s="1"/>
  <c r="A1640" s="1"/>
  <c r="A1641" s="1"/>
  <c r="A1642" s="1"/>
  <c r="A1643" s="1"/>
  <c r="A1644" s="1"/>
  <c r="A1645" s="1"/>
  <c r="A1646" s="1"/>
  <c r="L1637"/>
  <c r="N1637"/>
  <c r="D1637"/>
  <c r="F1637"/>
  <c r="C1637"/>
  <c r="H1637"/>
  <c r="N1654"/>
  <c r="AC1643"/>
  <c r="AC1636"/>
  <c r="AB1635"/>
  <c r="AA1634"/>
  <c r="Z1633"/>
  <c r="U1632"/>
  <c r="AA1640"/>
  <c r="AC1635"/>
  <c r="AB1634"/>
  <c r="AA1633"/>
  <c r="Z1632"/>
  <c r="AA1645"/>
  <c r="AE1636"/>
  <c r="AD1635"/>
  <c r="Y1634"/>
  <c r="X1633"/>
  <c r="W1632"/>
  <c r="U1623"/>
  <c r="AF1636"/>
  <c r="AE1635"/>
  <c r="AD1634"/>
  <c r="Y1633"/>
  <c r="X1632"/>
  <c r="S1624"/>
  <c r="R1645" s="1"/>
  <c r="AC1641"/>
  <c r="T1635"/>
  <c r="AC1632"/>
  <c r="Z1636"/>
  <c r="U1635"/>
  <c r="S1633"/>
  <c r="AE1640"/>
  <c r="W1636"/>
  <c r="AF1633"/>
  <c r="U1626"/>
  <c r="X1636"/>
  <c r="V1634"/>
  <c r="U1627"/>
  <c r="Y1636"/>
  <c r="V1633"/>
  <c r="Y1635"/>
  <c r="V1632"/>
  <c r="Z1635"/>
  <c r="S1632"/>
  <c r="AA1635"/>
  <c r="T1632"/>
  <c r="Z1640"/>
  <c r="AF1635"/>
  <c r="AE1634"/>
  <c r="AD1633"/>
  <c r="Y1632"/>
  <c r="Y1637" s="1"/>
  <c r="AC1642"/>
  <c r="V1636"/>
  <c r="AF1634"/>
  <c r="AE1633"/>
  <c r="AD1632"/>
  <c r="AD1624"/>
  <c r="U1640"/>
  <c r="S1636"/>
  <c r="AC1634"/>
  <c r="AB1633"/>
  <c r="AA1632"/>
  <c r="AD1625"/>
  <c r="V1640"/>
  <c r="T1636"/>
  <c r="S1635"/>
  <c r="AC1633"/>
  <c r="AB1632"/>
  <c r="AD1626"/>
  <c r="U1636"/>
  <c r="S1634"/>
  <c r="V1645"/>
  <c r="T1634"/>
  <c r="U1625"/>
  <c r="V1635"/>
  <c r="AE1632"/>
  <c r="AE1637" s="1"/>
  <c r="AF1640"/>
  <c r="W1635"/>
  <c r="AF1632"/>
  <c r="U1642"/>
  <c r="X1635"/>
  <c r="X1624"/>
  <c r="X1634"/>
  <c r="U1643"/>
  <c r="U1634"/>
  <c r="U1641"/>
  <c r="Z1634"/>
  <c r="W1634"/>
  <c r="AD1636"/>
  <c r="W1633"/>
  <c r="AA1636"/>
  <c r="T1633"/>
  <c r="AB1636"/>
  <c r="U1633"/>
  <c r="AF1637"/>
  <c r="J1637"/>
  <c r="M1637"/>
  <c r="G1637"/>
  <c r="K1637"/>
  <c r="W1643" l="1"/>
  <c r="U1637"/>
  <c r="AB1637"/>
  <c r="AD1637"/>
  <c r="S1637"/>
  <c r="AC1637"/>
  <c r="X1637"/>
  <c r="Z1637"/>
  <c r="A1648"/>
  <c r="N1651"/>
  <c r="G1659"/>
  <c r="H1660"/>
  <c r="I1661"/>
  <c r="N1662"/>
  <c r="O1663"/>
  <c r="K1672"/>
  <c r="C1660"/>
  <c r="D1661"/>
  <c r="E1662"/>
  <c r="J1663"/>
  <c r="E1669"/>
  <c r="N1653"/>
  <c r="M1659"/>
  <c r="C1661"/>
  <c r="D1662"/>
  <c r="E1663"/>
  <c r="P1667"/>
  <c r="C1651"/>
  <c r="B1672" s="1"/>
  <c r="D1659"/>
  <c r="E1660"/>
  <c r="J1661"/>
  <c r="K1662"/>
  <c r="L1663"/>
  <c r="C1659"/>
  <c r="D1660"/>
  <c r="E1661"/>
  <c r="J1662"/>
  <c r="K1663"/>
  <c r="E1670"/>
  <c r="N1659"/>
  <c r="O1660"/>
  <c r="P1661"/>
  <c r="F1663"/>
  <c r="M1668"/>
  <c r="H1651"/>
  <c r="I1659"/>
  <c r="N1660"/>
  <c r="O1661"/>
  <c r="P1662"/>
  <c r="F1667"/>
  <c r="AD1654"/>
  <c r="P1659"/>
  <c r="F1661"/>
  <c r="G1662"/>
  <c r="H1663"/>
  <c r="O1667"/>
  <c r="E1652"/>
  <c r="P1660"/>
  <c r="G1663"/>
  <c r="J1659"/>
  <c r="L1661"/>
  <c r="J1667"/>
  <c r="E1659"/>
  <c r="E1664" s="1"/>
  <c r="K1661"/>
  <c r="M1663"/>
  <c r="E1653"/>
  <c r="M1660"/>
  <c r="D1663"/>
  <c r="K1659"/>
  <c r="M1661"/>
  <c r="K1667"/>
  <c r="G1660"/>
  <c r="I1662"/>
  <c r="F1672"/>
  <c r="L1660"/>
  <c r="F1659"/>
  <c r="N1663"/>
  <c r="J1660"/>
  <c r="I1663"/>
  <c r="H1659"/>
  <c r="C1662"/>
  <c r="O1659"/>
  <c r="M1669"/>
  <c r="M1662"/>
  <c r="F1660"/>
  <c r="L1662"/>
  <c r="N1652"/>
  <c r="N1661"/>
  <c r="E1667"/>
  <c r="A1649"/>
  <c r="A1650" s="1"/>
  <c r="A1651" s="1"/>
  <c r="A1652" s="1"/>
  <c r="A1653" s="1"/>
  <c r="A1654" s="1"/>
  <c r="A1655" s="1"/>
  <c r="A1656" s="1"/>
  <c r="A1657" s="1"/>
  <c r="A1658" s="1"/>
  <c r="A1659" s="1"/>
  <c r="A1660" s="1"/>
  <c r="C1663"/>
  <c r="H1661"/>
  <c r="E1654"/>
  <c r="H1662"/>
  <c r="M1670"/>
  <c r="I1660"/>
  <c r="P1663"/>
  <c r="F1662"/>
  <c r="K1660"/>
  <c r="E1650"/>
  <c r="G1661"/>
  <c r="E1668"/>
  <c r="L1659"/>
  <c r="L1664" s="1"/>
  <c r="O1662"/>
  <c r="AA1637"/>
  <c r="T1637"/>
  <c r="V1637"/>
  <c r="W1637"/>
  <c r="A1662" l="1"/>
  <c r="A1663" s="1"/>
  <c r="A1664" s="1"/>
  <c r="A1665" s="1"/>
  <c r="A1666" s="1"/>
  <c r="A1667" s="1"/>
  <c r="A1668" s="1"/>
  <c r="A1669" s="1"/>
  <c r="A1670" s="1"/>
  <c r="A1671" s="1"/>
  <c r="A1672" s="1"/>
  <c r="A1673" s="1"/>
  <c r="A1661"/>
  <c r="K1664"/>
  <c r="I1664"/>
  <c r="C1664"/>
  <c r="O1664"/>
  <c r="M1664"/>
  <c r="G1664"/>
  <c r="N1681"/>
  <c r="Z1667"/>
  <c r="AF1662"/>
  <c r="AE1661"/>
  <c r="AD1660"/>
  <c r="Y1659"/>
  <c r="AC1669"/>
  <c r="V1663"/>
  <c r="AF1661"/>
  <c r="AE1660"/>
  <c r="AD1659"/>
  <c r="AD1651"/>
  <c r="U1667"/>
  <c r="S1663"/>
  <c r="AC1661"/>
  <c r="AB1660"/>
  <c r="AA1659"/>
  <c r="AD1652"/>
  <c r="V1667"/>
  <c r="T1663"/>
  <c r="S1662"/>
  <c r="AC1668"/>
  <c r="U1663"/>
  <c r="T1662"/>
  <c r="S1661"/>
  <c r="AC1659"/>
  <c r="V1672"/>
  <c r="Z1663"/>
  <c r="U1662"/>
  <c r="T1661"/>
  <c r="S1660"/>
  <c r="U1652"/>
  <c r="AE1667"/>
  <c r="W1663"/>
  <c r="V1662"/>
  <c r="AF1660"/>
  <c r="AE1659"/>
  <c r="U1653"/>
  <c r="AF1667"/>
  <c r="X1663"/>
  <c r="W1662"/>
  <c r="V1661"/>
  <c r="Y1663"/>
  <c r="W1661"/>
  <c r="X1651"/>
  <c r="Y1662"/>
  <c r="W1660"/>
  <c r="U1670"/>
  <c r="Z1662"/>
  <c r="T1660"/>
  <c r="U1668"/>
  <c r="AA1662"/>
  <c r="Y1660"/>
  <c r="X1659"/>
  <c r="S1651"/>
  <c r="R1672" s="1"/>
  <c r="U1669"/>
  <c r="V1660"/>
  <c r="X1661"/>
  <c r="V1659"/>
  <c r="U1661"/>
  <c r="S1659"/>
  <c r="S1664" s="1"/>
  <c r="Z1661"/>
  <c r="AF1659"/>
  <c r="AC1670"/>
  <c r="AA1667"/>
  <c r="AE1663"/>
  <c r="AF1663"/>
  <c r="T1659"/>
  <c r="T1664" s="1"/>
  <c r="AC1663"/>
  <c r="AA1661"/>
  <c r="U1659"/>
  <c r="AC1662"/>
  <c r="AA1660"/>
  <c r="AA1672"/>
  <c r="AD1662"/>
  <c r="X1660"/>
  <c r="U1650"/>
  <c r="AE1662"/>
  <c r="AC1660"/>
  <c r="AB1659"/>
  <c r="AD1653"/>
  <c r="X1662"/>
  <c r="AD1663"/>
  <c r="AA1663"/>
  <c r="AB1663"/>
  <c r="U1654"/>
  <c r="Z1660"/>
  <c r="Z1659"/>
  <c r="W1659"/>
  <c r="W1664" s="1"/>
  <c r="U1660"/>
  <c r="AB1662"/>
  <c r="AB1661"/>
  <c r="Y1661"/>
  <c r="AD1661"/>
  <c r="N1664"/>
  <c r="H1664"/>
  <c r="F1664"/>
  <c r="J1664"/>
  <c r="D1664"/>
  <c r="V1664" l="1"/>
  <c r="Z1664"/>
  <c r="U1664"/>
  <c r="AD1664"/>
  <c r="AB1664"/>
  <c r="A1675"/>
  <c r="N1678"/>
  <c r="C1686"/>
  <c r="D1687"/>
  <c r="E1688"/>
  <c r="J1689"/>
  <c r="K1690"/>
  <c r="E1697"/>
  <c r="N1686"/>
  <c r="O1687"/>
  <c r="P1688"/>
  <c r="F1690"/>
  <c r="M1695"/>
  <c r="H1678"/>
  <c r="I1686"/>
  <c r="N1687"/>
  <c r="O1688"/>
  <c r="P1689"/>
  <c r="F1694"/>
  <c r="AD1681"/>
  <c r="P1686"/>
  <c r="F1688"/>
  <c r="G1689"/>
  <c r="H1690"/>
  <c r="O1694"/>
  <c r="E1679"/>
  <c r="O1686"/>
  <c r="P1687"/>
  <c r="F1689"/>
  <c r="G1690"/>
  <c r="M1696"/>
  <c r="J1686"/>
  <c r="K1687"/>
  <c r="L1688"/>
  <c r="M1689"/>
  <c r="J1694"/>
  <c r="E1677"/>
  <c r="E1686"/>
  <c r="J1687"/>
  <c r="K1688"/>
  <c r="L1689"/>
  <c r="M1690"/>
  <c r="M1697"/>
  <c r="E1680"/>
  <c r="L1686"/>
  <c r="M1687"/>
  <c r="C1689"/>
  <c r="D1690"/>
  <c r="E1694"/>
  <c r="A1676"/>
  <c r="A1677" s="1"/>
  <c r="A1678" s="1"/>
  <c r="A1679" s="1"/>
  <c r="A1680" s="1"/>
  <c r="A1681" s="1"/>
  <c r="A1682" s="1"/>
  <c r="A1683" s="1"/>
  <c r="A1684" s="1"/>
  <c r="A1685" s="1"/>
  <c r="A1686" s="1"/>
  <c r="A1687" s="1"/>
  <c r="L1687"/>
  <c r="C1690"/>
  <c r="F1686"/>
  <c r="H1688"/>
  <c r="N1690"/>
  <c r="E1681"/>
  <c r="G1688"/>
  <c r="I1690"/>
  <c r="N1679"/>
  <c r="I1687"/>
  <c r="O1689"/>
  <c r="G1686"/>
  <c r="I1688"/>
  <c r="O1690"/>
  <c r="C1687"/>
  <c r="E1689"/>
  <c r="E1696"/>
  <c r="M1686"/>
  <c r="D1689"/>
  <c r="P1694"/>
  <c r="D1686"/>
  <c r="J1688"/>
  <c r="L1690"/>
  <c r="H1687"/>
  <c r="K1699"/>
  <c r="J1690"/>
  <c r="C1688"/>
  <c r="C1678"/>
  <c r="B1699" s="1"/>
  <c r="K1689"/>
  <c r="K1686"/>
  <c r="K1694"/>
  <c r="I1689"/>
  <c r="F1687"/>
  <c r="E1695"/>
  <c r="N1688"/>
  <c r="N1689"/>
  <c r="D1688"/>
  <c r="N1680"/>
  <c r="E1690"/>
  <c r="E1687"/>
  <c r="M1688"/>
  <c r="G1687"/>
  <c r="F1699"/>
  <c r="H1689"/>
  <c r="H1686"/>
  <c r="P1690"/>
  <c r="AE1664"/>
  <c r="AA1664"/>
  <c r="P1664"/>
  <c r="G1670"/>
  <c r="X1664"/>
  <c r="AC1664"/>
  <c r="Y1664"/>
  <c r="A1688" l="1"/>
  <c r="A1689"/>
  <c r="A1690" s="1"/>
  <c r="A1691" s="1"/>
  <c r="A1692" s="1"/>
  <c r="A1693" s="1"/>
  <c r="A1694" s="1"/>
  <c r="A1695" s="1"/>
  <c r="A1696" s="1"/>
  <c r="A1697" s="1"/>
  <c r="A1698" s="1"/>
  <c r="A1699" s="1"/>
  <c r="A1700" s="1"/>
  <c r="W1670"/>
  <c r="AF1664"/>
  <c r="H1691"/>
  <c r="F1691"/>
  <c r="L1691"/>
  <c r="G1691"/>
  <c r="E1691"/>
  <c r="I1691"/>
  <c r="C1691"/>
  <c r="D1691"/>
  <c r="O1691"/>
  <c r="N1708"/>
  <c r="Z1694"/>
  <c r="AF1689"/>
  <c r="AE1688"/>
  <c r="AD1687"/>
  <c r="Y1686"/>
  <c r="AC1696"/>
  <c r="V1690"/>
  <c r="AF1688"/>
  <c r="AE1687"/>
  <c r="AD1686"/>
  <c r="AD1678"/>
  <c r="U1694"/>
  <c r="S1690"/>
  <c r="AC1688"/>
  <c r="AB1687"/>
  <c r="AA1686"/>
  <c r="AD1679"/>
  <c r="V1694"/>
  <c r="T1690"/>
  <c r="S1689"/>
  <c r="AC1687"/>
  <c r="AB1686"/>
  <c r="AD1680"/>
  <c r="AC1695"/>
  <c r="U1690"/>
  <c r="T1689"/>
  <c r="S1688"/>
  <c r="AC1686"/>
  <c r="V1699"/>
  <c r="Z1690"/>
  <c r="U1689"/>
  <c r="T1688"/>
  <c r="S1687"/>
  <c r="U1679"/>
  <c r="AE1694"/>
  <c r="W1690"/>
  <c r="V1689"/>
  <c r="AF1687"/>
  <c r="AE1686"/>
  <c r="U1680"/>
  <c r="AF1694"/>
  <c r="X1690"/>
  <c r="W1689"/>
  <c r="V1688"/>
  <c r="AF1686"/>
  <c r="U1681"/>
  <c r="U1696"/>
  <c r="X1689"/>
  <c r="V1687"/>
  <c r="AD1690"/>
  <c r="X1688"/>
  <c r="V1686"/>
  <c r="AA1690"/>
  <c r="U1688"/>
  <c r="S1686"/>
  <c r="S1691" s="1"/>
  <c r="AB1690"/>
  <c r="Z1688"/>
  <c r="T1686"/>
  <c r="Y1690"/>
  <c r="W1688"/>
  <c r="Y1689"/>
  <c r="U1697"/>
  <c r="T1687"/>
  <c r="U1695"/>
  <c r="U1687"/>
  <c r="AA1688"/>
  <c r="AA1687"/>
  <c r="X1687"/>
  <c r="Y1687"/>
  <c r="AC1697"/>
  <c r="AB1689"/>
  <c r="Z1687"/>
  <c r="AA1694"/>
  <c r="AB1688"/>
  <c r="Z1686"/>
  <c r="AE1690"/>
  <c r="Y1688"/>
  <c r="W1686"/>
  <c r="AF1690"/>
  <c r="AD1688"/>
  <c r="X1686"/>
  <c r="X1691" s="1"/>
  <c r="X1678"/>
  <c r="W1687"/>
  <c r="Z1689"/>
  <c r="AA1689"/>
  <c r="AC1690"/>
  <c r="AC1689"/>
  <c r="AD1689"/>
  <c r="AE1689"/>
  <c r="U1686"/>
  <c r="U1691" s="1"/>
  <c r="AA1699"/>
  <c r="U1677"/>
  <c r="S1678"/>
  <c r="R1699" s="1"/>
  <c r="K1691"/>
  <c r="M1691"/>
  <c r="J1691"/>
  <c r="N1691"/>
  <c r="V1691" l="1"/>
  <c r="Y1691"/>
  <c r="W1691"/>
  <c r="T1691"/>
  <c r="AB1691"/>
  <c r="AD1691"/>
  <c r="P1691"/>
  <c r="G1697"/>
  <c r="Z1691"/>
  <c r="AE1691"/>
  <c r="N1705"/>
  <c r="A1702"/>
  <c r="E1706"/>
  <c r="O1713"/>
  <c r="P1714"/>
  <c r="F1716"/>
  <c r="G1717"/>
  <c r="M1723"/>
  <c r="J1713"/>
  <c r="K1714"/>
  <c r="L1715"/>
  <c r="M1716"/>
  <c r="J1721"/>
  <c r="E1704"/>
  <c r="E1713"/>
  <c r="J1714"/>
  <c r="K1715"/>
  <c r="L1716"/>
  <c r="M1717"/>
  <c r="M1724"/>
  <c r="E1707"/>
  <c r="L1713"/>
  <c r="M1714"/>
  <c r="C1716"/>
  <c r="D1717"/>
  <c r="E1721"/>
  <c r="A1703"/>
  <c r="K1713"/>
  <c r="L1714"/>
  <c r="M1715"/>
  <c r="C1717"/>
  <c r="K1721"/>
  <c r="F1713"/>
  <c r="G1714"/>
  <c r="H1715"/>
  <c r="I1716"/>
  <c r="N1717"/>
  <c r="F1726"/>
  <c r="E1708"/>
  <c r="F1714"/>
  <c r="G1715"/>
  <c r="H1716"/>
  <c r="I1717"/>
  <c r="E1722"/>
  <c r="N1706"/>
  <c r="H1713"/>
  <c r="I1714"/>
  <c r="N1715"/>
  <c r="O1716"/>
  <c r="P1717"/>
  <c r="H1714"/>
  <c r="N1716"/>
  <c r="K1726"/>
  <c r="D1715"/>
  <c r="J1717"/>
  <c r="N1707"/>
  <c r="C1715"/>
  <c r="E1717"/>
  <c r="C1705"/>
  <c r="B1726" s="1"/>
  <c r="E1714"/>
  <c r="K1716"/>
  <c r="C1713"/>
  <c r="E1715"/>
  <c r="K1717"/>
  <c r="N1713"/>
  <c r="P1715"/>
  <c r="M1722"/>
  <c r="I1713"/>
  <c r="O1715"/>
  <c r="F1721"/>
  <c r="AD1708"/>
  <c r="F1715"/>
  <c r="H1717"/>
  <c r="D1714"/>
  <c r="E1724"/>
  <c r="F1717"/>
  <c r="N1714"/>
  <c r="A1704"/>
  <c r="A1705" s="1"/>
  <c r="A1706" s="1"/>
  <c r="A1707" s="1"/>
  <c r="A1708" s="1"/>
  <c r="A1709" s="1"/>
  <c r="A1710" s="1"/>
  <c r="A1711" s="1"/>
  <c r="A1712" s="1"/>
  <c r="A1713" s="1"/>
  <c r="A1714" s="1"/>
  <c r="G1716"/>
  <c r="G1713"/>
  <c r="G1718" s="1"/>
  <c r="O1717"/>
  <c r="E1716"/>
  <c r="M1713"/>
  <c r="M1718" s="1"/>
  <c r="P1721"/>
  <c r="J1715"/>
  <c r="J1716"/>
  <c r="O1714"/>
  <c r="H1705"/>
  <c r="P1716"/>
  <c r="P1713"/>
  <c r="O1721"/>
  <c r="I1715"/>
  <c r="C1714"/>
  <c r="E1723"/>
  <c r="D1716"/>
  <c r="D1713"/>
  <c r="D1718" s="1"/>
  <c r="L1717"/>
  <c r="A1715"/>
  <c r="A1716"/>
  <c r="A1717" s="1"/>
  <c r="A1718" s="1"/>
  <c r="A1719" s="1"/>
  <c r="A1720" s="1"/>
  <c r="A1721" s="1"/>
  <c r="A1722" s="1"/>
  <c r="A1723" s="1"/>
  <c r="A1724" s="1"/>
  <c r="A1725" s="1"/>
  <c r="A1726" s="1"/>
  <c r="A1727" s="1"/>
  <c r="AC1691"/>
  <c r="AA1691"/>
  <c r="W1697" l="1"/>
  <c r="AF1691"/>
  <c r="I1718"/>
  <c r="K1718"/>
  <c r="O1718"/>
  <c r="N1718"/>
  <c r="F1718"/>
  <c r="J1718"/>
  <c r="C1718"/>
  <c r="H1718"/>
  <c r="L1718"/>
  <c r="N1735"/>
  <c r="Z1721"/>
  <c r="AF1716"/>
  <c r="AE1715"/>
  <c r="AD1714"/>
  <c r="Y1713"/>
  <c r="AC1723"/>
  <c r="V1717"/>
  <c r="AF1715"/>
  <c r="AE1714"/>
  <c r="AD1713"/>
  <c r="AD1705"/>
  <c r="U1721"/>
  <c r="S1717"/>
  <c r="AC1715"/>
  <c r="AB1714"/>
  <c r="AA1713"/>
  <c r="AD1706"/>
  <c r="V1721"/>
  <c r="T1717"/>
  <c r="S1716"/>
  <c r="AC1714"/>
  <c r="AB1713"/>
  <c r="AD1707"/>
  <c r="AC1722"/>
  <c r="U1717"/>
  <c r="T1716"/>
  <c r="S1715"/>
  <c r="AC1713"/>
  <c r="V1726"/>
  <c r="Z1717"/>
  <c r="U1716"/>
  <c r="T1715"/>
  <c r="S1714"/>
  <c r="U1706"/>
  <c r="AE1721"/>
  <c r="W1717"/>
  <c r="V1716"/>
  <c r="AF1714"/>
  <c r="AE1713"/>
  <c r="U1707"/>
  <c r="AF1721"/>
  <c r="X1717"/>
  <c r="W1716"/>
  <c r="V1715"/>
  <c r="AF1713"/>
  <c r="U1708"/>
  <c r="Y1717"/>
  <c r="W1715"/>
  <c r="X1705"/>
  <c r="Y1716"/>
  <c r="W1714"/>
  <c r="U1724"/>
  <c r="Z1716"/>
  <c r="T1714"/>
  <c r="U1722"/>
  <c r="AA1716"/>
  <c r="U1714"/>
  <c r="X1716"/>
  <c r="AD1717"/>
  <c r="V1713"/>
  <c r="U1715"/>
  <c r="AB1717"/>
  <c r="Z1715"/>
  <c r="AC1724"/>
  <c r="AA1721"/>
  <c r="Z1713"/>
  <c r="W1713"/>
  <c r="W1718" s="1"/>
  <c r="AD1715"/>
  <c r="AC1717"/>
  <c r="AA1715"/>
  <c r="U1713"/>
  <c r="U1718" s="1"/>
  <c r="AC1716"/>
  <c r="AA1714"/>
  <c r="AA1726"/>
  <c r="AD1716"/>
  <c r="X1714"/>
  <c r="U1704"/>
  <c r="AE1716"/>
  <c r="Y1714"/>
  <c r="S1705"/>
  <c r="R1726" s="1"/>
  <c r="U1723"/>
  <c r="V1714"/>
  <c r="X1715"/>
  <c r="AA1717"/>
  <c r="S1713"/>
  <c r="S1718" s="1"/>
  <c r="T1713"/>
  <c r="T1718" s="1"/>
  <c r="AB1716"/>
  <c r="AB1715"/>
  <c r="Y1715"/>
  <c r="X1713"/>
  <c r="X1718" s="1"/>
  <c r="Z1714"/>
  <c r="AE1717"/>
  <c r="AF1717"/>
  <c r="E1718"/>
  <c r="P1718" l="1"/>
  <c r="G1724"/>
  <c r="Y1718"/>
  <c r="Z1718"/>
  <c r="AB1718"/>
  <c r="AD1718"/>
  <c r="AE1718"/>
  <c r="N1732"/>
  <c r="A1729"/>
  <c r="A1730"/>
  <c r="K1740"/>
  <c r="L1741"/>
  <c r="M1742"/>
  <c r="C1744"/>
  <c r="K1748"/>
  <c r="F1740"/>
  <c r="G1741"/>
  <c r="H1742"/>
  <c r="I1743"/>
  <c r="N1744"/>
  <c r="F1753"/>
  <c r="E1735"/>
  <c r="F1741"/>
  <c r="G1742"/>
  <c r="H1743"/>
  <c r="I1744"/>
  <c r="E1749"/>
  <c r="N1733"/>
  <c r="H1740"/>
  <c r="I1741"/>
  <c r="N1742"/>
  <c r="O1743"/>
  <c r="P1744"/>
  <c r="G1740"/>
  <c r="H1741"/>
  <c r="I1742"/>
  <c r="N1743"/>
  <c r="O1744"/>
  <c r="K1753"/>
  <c r="C1741"/>
  <c r="D1742"/>
  <c r="E1743"/>
  <c r="J1744"/>
  <c r="E1750"/>
  <c r="N1734"/>
  <c r="M1740"/>
  <c r="C1742"/>
  <c r="D1743"/>
  <c r="E1744"/>
  <c r="P1748"/>
  <c r="C1732"/>
  <c r="B1753" s="1"/>
  <c r="D1740"/>
  <c r="E1741"/>
  <c r="J1742"/>
  <c r="K1743"/>
  <c r="L1744"/>
  <c r="D1741"/>
  <c r="J1743"/>
  <c r="E1751"/>
  <c r="O1741"/>
  <c r="F1744"/>
  <c r="H1732"/>
  <c r="N1741"/>
  <c r="P1743"/>
  <c r="A1731"/>
  <c r="A1732" s="1"/>
  <c r="A1733" s="1"/>
  <c r="A1734" s="1"/>
  <c r="A1735" s="1"/>
  <c r="A1736" s="1"/>
  <c r="A1737" s="1"/>
  <c r="A1738" s="1"/>
  <c r="A1739" s="1"/>
  <c r="A1740" s="1"/>
  <c r="A1741" s="1"/>
  <c r="P1740"/>
  <c r="G1743"/>
  <c r="O1748"/>
  <c r="E1733"/>
  <c r="P1741"/>
  <c r="G1744"/>
  <c r="J1740"/>
  <c r="L1742"/>
  <c r="J1748"/>
  <c r="E1740"/>
  <c r="K1742"/>
  <c r="M1744"/>
  <c r="E1734"/>
  <c r="M1741"/>
  <c r="D1744"/>
  <c r="O1740"/>
  <c r="M1750"/>
  <c r="M1743"/>
  <c r="J1741"/>
  <c r="M1751"/>
  <c r="C1743"/>
  <c r="C1740"/>
  <c r="K1744"/>
  <c r="P1742"/>
  <c r="I1740"/>
  <c r="I1745" s="1"/>
  <c r="F1748"/>
  <c r="F1742"/>
  <c r="F1743"/>
  <c r="K1741"/>
  <c r="E1731"/>
  <c r="L1743"/>
  <c r="L1740"/>
  <c r="E1748"/>
  <c r="E1742"/>
  <c r="N1740"/>
  <c r="N1745" s="1"/>
  <c r="M1749"/>
  <c r="O1742"/>
  <c r="AD1735"/>
  <c r="H1744"/>
  <c r="A1742"/>
  <c r="A1743"/>
  <c r="A1744" s="1"/>
  <c r="A1745" s="1"/>
  <c r="A1746" s="1"/>
  <c r="A1747" s="1"/>
  <c r="A1748" s="1"/>
  <c r="A1749" s="1"/>
  <c r="A1750" s="1"/>
  <c r="A1751" s="1"/>
  <c r="A1752" s="1"/>
  <c r="A1753" s="1"/>
  <c r="A1754" s="1"/>
  <c r="V1718"/>
  <c r="AC1718"/>
  <c r="AA1718"/>
  <c r="L1745" l="1"/>
  <c r="C1745"/>
  <c r="O1745"/>
  <c r="H1745"/>
  <c r="M1745"/>
  <c r="G1745"/>
  <c r="N1762"/>
  <c r="Z1748"/>
  <c r="AF1743"/>
  <c r="AE1742"/>
  <c r="AD1741"/>
  <c r="Y1740"/>
  <c r="AC1750"/>
  <c r="V1744"/>
  <c r="AF1742"/>
  <c r="AE1741"/>
  <c r="AD1740"/>
  <c r="AD1732"/>
  <c r="U1748"/>
  <c r="S1744"/>
  <c r="AC1742"/>
  <c r="AB1741"/>
  <c r="AA1740"/>
  <c r="AD1733"/>
  <c r="V1748"/>
  <c r="T1744"/>
  <c r="S1743"/>
  <c r="AC1741"/>
  <c r="AB1740"/>
  <c r="AD1734"/>
  <c r="AC1749"/>
  <c r="U1744"/>
  <c r="T1743"/>
  <c r="S1742"/>
  <c r="AC1740"/>
  <c r="V1753"/>
  <c r="Z1744"/>
  <c r="U1743"/>
  <c r="T1742"/>
  <c r="S1741"/>
  <c r="U1733"/>
  <c r="AE1748"/>
  <c r="W1744"/>
  <c r="V1743"/>
  <c r="AF1741"/>
  <c r="AE1740"/>
  <c r="U1734"/>
  <c r="AF1748"/>
  <c r="X1744"/>
  <c r="W1743"/>
  <c r="V1742"/>
  <c r="AF1740"/>
  <c r="U1735"/>
  <c r="U1750"/>
  <c r="X1743"/>
  <c r="V1741"/>
  <c r="AD1744"/>
  <c r="X1742"/>
  <c r="V1740"/>
  <c r="V1745" s="1"/>
  <c r="AA1744"/>
  <c r="U1742"/>
  <c r="S1740"/>
  <c r="S1745" s="1"/>
  <c r="AB1744"/>
  <c r="Z1742"/>
  <c r="T1740"/>
  <c r="W1742"/>
  <c r="Y1743"/>
  <c r="Z1743"/>
  <c r="AA1743"/>
  <c r="U1740"/>
  <c r="AD1743"/>
  <c r="Y1741"/>
  <c r="AC1751"/>
  <c r="AB1743"/>
  <c r="Z1741"/>
  <c r="AA1748"/>
  <c r="AB1742"/>
  <c r="Z1740"/>
  <c r="AE1744"/>
  <c r="Y1742"/>
  <c r="W1740"/>
  <c r="AF1744"/>
  <c r="AD1742"/>
  <c r="X1740"/>
  <c r="Y1744"/>
  <c r="X1732"/>
  <c r="W1741"/>
  <c r="U1751"/>
  <c r="T1741"/>
  <c r="U1749"/>
  <c r="U1741"/>
  <c r="AC1744"/>
  <c r="AC1743"/>
  <c r="AA1753"/>
  <c r="X1741"/>
  <c r="AE1743"/>
  <c r="S1732"/>
  <c r="R1753" s="1"/>
  <c r="AA1742"/>
  <c r="AA1741"/>
  <c r="U1731"/>
  <c r="W1724"/>
  <c r="AF1718"/>
  <c r="E1745"/>
  <c r="K1745"/>
  <c r="J1745"/>
  <c r="D1745"/>
  <c r="F1745"/>
  <c r="A1756" l="1"/>
  <c r="N1759"/>
  <c r="G1767"/>
  <c r="H1768"/>
  <c r="I1769"/>
  <c r="N1770"/>
  <c r="O1771"/>
  <c r="K1780"/>
  <c r="C1768"/>
  <c r="D1769"/>
  <c r="E1770"/>
  <c r="J1771"/>
  <c r="E1777"/>
  <c r="N1761"/>
  <c r="M1767"/>
  <c r="C1769"/>
  <c r="D1770"/>
  <c r="E1771"/>
  <c r="P1775"/>
  <c r="C1759"/>
  <c r="B1780" s="1"/>
  <c r="D1767"/>
  <c r="E1768"/>
  <c r="J1769"/>
  <c r="K1770"/>
  <c r="L1771"/>
  <c r="C1767"/>
  <c r="D1768"/>
  <c r="E1769"/>
  <c r="J1770"/>
  <c r="K1771"/>
  <c r="E1778"/>
  <c r="N1767"/>
  <c r="O1768"/>
  <c r="P1769"/>
  <c r="F1771"/>
  <c r="M1776"/>
  <c r="H1759"/>
  <c r="I1767"/>
  <c r="N1768"/>
  <c r="O1769"/>
  <c r="P1770"/>
  <c r="F1775"/>
  <c r="AD1762"/>
  <c r="P1767"/>
  <c r="F1769"/>
  <c r="G1770"/>
  <c r="H1771"/>
  <c r="O1775"/>
  <c r="O1767"/>
  <c r="F1770"/>
  <c r="M1777"/>
  <c r="K1768"/>
  <c r="M1770"/>
  <c r="E1758"/>
  <c r="J1768"/>
  <c r="L1770"/>
  <c r="M1778"/>
  <c r="L1767"/>
  <c r="C1770"/>
  <c r="E1775"/>
  <c r="A1757"/>
  <c r="A1758" s="1"/>
  <c r="A1759" s="1"/>
  <c r="A1760" s="1"/>
  <c r="A1761" s="1"/>
  <c r="A1762" s="1"/>
  <c r="A1763" s="1"/>
  <c r="A1764" s="1"/>
  <c r="A1765" s="1"/>
  <c r="A1766" s="1"/>
  <c r="A1767" s="1"/>
  <c r="A1768" s="1"/>
  <c r="L1768"/>
  <c r="C1771"/>
  <c r="F1767"/>
  <c r="H1769"/>
  <c r="N1771"/>
  <c r="E1762"/>
  <c r="G1769"/>
  <c r="I1771"/>
  <c r="N1760"/>
  <c r="I1768"/>
  <c r="O1770"/>
  <c r="K1767"/>
  <c r="K1775"/>
  <c r="I1770"/>
  <c r="F1768"/>
  <c r="E1776"/>
  <c r="N1769"/>
  <c r="E1760"/>
  <c r="G1771"/>
  <c r="L1769"/>
  <c r="E1767"/>
  <c r="E1772" s="1"/>
  <c r="M1771"/>
  <c r="M1768"/>
  <c r="M1769"/>
  <c r="G1768"/>
  <c r="F1780"/>
  <c r="H1770"/>
  <c r="H1767"/>
  <c r="P1771"/>
  <c r="P1768"/>
  <c r="J1767"/>
  <c r="J1772" s="1"/>
  <c r="J1775"/>
  <c r="K1769"/>
  <c r="E1761"/>
  <c r="D1771"/>
  <c r="P1745"/>
  <c r="G1751"/>
  <c r="AC1745"/>
  <c r="AA1745"/>
  <c r="X1745"/>
  <c r="Y1745"/>
  <c r="W1745"/>
  <c r="T1745"/>
  <c r="AB1745"/>
  <c r="AD1745"/>
  <c r="Z1745"/>
  <c r="U1745"/>
  <c r="AE1745"/>
  <c r="A1770" l="1"/>
  <c r="A1771" s="1"/>
  <c r="A1772" s="1"/>
  <c r="A1773" s="1"/>
  <c r="A1774" s="1"/>
  <c r="A1775" s="1"/>
  <c r="A1776" s="1"/>
  <c r="A1777" s="1"/>
  <c r="A1778" s="1"/>
  <c r="A1779" s="1"/>
  <c r="A1780" s="1"/>
  <c r="A1781" s="1"/>
  <c r="A1769"/>
  <c r="H1772"/>
  <c r="F1772"/>
  <c r="D1772"/>
  <c r="W1751"/>
  <c r="AF1745"/>
  <c r="K1772"/>
  <c r="O1772"/>
  <c r="I1772"/>
  <c r="C1772"/>
  <c r="L1772"/>
  <c r="M1772"/>
  <c r="G1772"/>
  <c r="N1789"/>
  <c r="Z1775"/>
  <c r="AF1770"/>
  <c r="AE1769"/>
  <c r="AD1768"/>
  <c r="Y1767"/>
  <c r="AC1777"/>
  <c r="V1771"/>
  <c r="AF1769"/>
  <c r="AE1768"/>
  <c r="AD1767"/>
  <c r="AD1759"/>
  <c r="U1775"/>
  <c r="S1771"/>
  <c r="AC1769"/>
  <c r="AB1768"/>
  <c r="AA1767"/>
  <c r="AD1760"/>
  <c r="V1775"/>
  <c r="T1771"/>
  <c r="S1770"/>
  <c r="AC1768"/>
  <c r="AB1767"/>
  <c r="AD1761"/>
  <c r="AC1776"/>
  <c r="U1771"/>
  <c r="T1770"/>
  <c r="S1769"/>
  <c r="AC1767"/>
  <c r="V1780"/>
  <c r="Z1771"/>
  <c r="U1770"/>
  <c r="T1769"/>
  <c r="S1768"/>
  <c r="U1760"/>
  <c r="AE1775"/>
  <c r="W1771"/>
  <c r="V1770"/>
  <c r="AF1768"/>
  <c r="AE1767"/>
  <c r="U1761"/>
  <c r="AF1775"/>
  <c r="X1771"/>
  <c r="W1770"/>
  <c r="V1769"/>
  <c r="AF1767"/>
  <c r="U1762"/>
  <c r="Y1771"/>
  <c r="W1769"/>
  <c r="X1759"/>
  <c r="Y1770"/>
  <c r="W1768"/>
  <c r="U1778"/>
  <c r="Z1770"/>
  <c r="T1768"/>
  <c r="U1776"/>
  <c r="AA1770"/>
  <c r="U1768"/>
  <c r="X1770"/>
  <c r="AD1771"/>
  <c r="V1767"/>
  <c r="U1769"/>
  <c r="AB1771"/>
  <c r="T1767"/>
  <c r="T1772" s="1"/>
  <c r="AB1770"/>
  <c r="AB1769"/>
  <c r="Y1769"/>
  <c r="AD1769"/>
  <c r="AC1771"/>
  <c r="AA1769"/>
  <c r="U1767"/>
  <c r="AC1770"/>
  <c r="AA1768"/>
  <c r="AA1780"/>
  <c r="AD1770"/>
  <c r="X1768"/>
  <c r="U1758"/>
  <c r="AE1770"/>
  <c r="Y1768"/>
  <c r="S1759"/>
  <c r="R1780" s="1"/>
  <c r="U1777"/>
  <c r="V1768"/>
  <c r="X1769"/>
  <c r="AA1771"/>
  <c r="S1767"/>
  <c r="S1772" s="1"/>
  <c r="Z1769"/>
  <c r="AC1778"/>
  <c r="AA1775"/>
  <c r="AE1771"/>
  <c r="AF1771"/>
  <c r="X1767"/>
  <c r="X1772" s="1"/>
  <c r="Z1768"/>
  <c r="Z1767"/>
  <c r="W1767"/>
  <c r="W1772" s="1"/>
  <c r="N1772"/>
  <c r="U1772" l="1"/>
  <c r="Y1772"/>
  <c r="G1778"/>
  <c r="P1772"/>
  <c r="AB1772"/>
  <c r="AD1772"/>
  <c r="AE1772"/>
  <c r="A1783"/>
  <c r="N1786"/>
  <c r="C1794"/>
  <c r="D1795"/>
  <c r="E1796"/>
  <c r="J1797"/>
  <c r="K1798"/>
  <c r="E1805"/>
  <c r="N1794"/>
  <c r="O1795"/>
  <c r="P1796"/>
  <c r="F1798"/>
  <c r="M1803"/>
  <c r="H1786"/>
  <c r="I1794"/>
  <c r="N1795"/>
  <c r="O1796"/>
  <c r="P1797"/>
  <c r="F1802"/>
  <c r="AD1789"/>
  <c r="P1794"/>
  <c r="F1796"/>
  <c r="G1797"/>
  <c r="H1798"/>
  <c r="O1802"/>
  <c r="E1787"/>
  <c r="O1794"/>
  <c r="P1795"/>
  <c r="F1797"/>
  <c r="G1798"/>
  <c r="M1804"/>
  <c r="J1794"/>
  <c r="K1795"/>
  <c r="L1796"/>
  <c r="M1797"/>
  <c r="J1802"/>
  <c r="E1785"/>
  <c r="E1794"/>
  <c r="J1795"/>
  <c r="K1796"/>
  <c r="L1797"/>
  <c r="M1798"/>
  <c r="M1805"/>
  <c r="E1788"/>
  <c r="L1794"/>
  <c r="M1795"/>
  <c r="C1797"/>
  <c r="D1798"/>
  <c r="E1802"/>
  <c r="K1794"/>
  <c r="M1796"/>
  <c r="K1802"/>
  <c r="G1795"/>
  <c r="I1797"/>
  <c r="F1807"/>
  <c r="F1795"/>
  <c r="H1797"/>
  <c r="E1803"/>
  <c r="H1794"/>
  <c r="N1796"/>
  <c r="P1798"/>
  <c r="H1795"/>
  <c r="N1797"/>
  <c r="K1807"/>
  <c r="D1796"/>
  <c r="J1798"/>
  <c r="N1788"/>
  <c r="C1796"/>
  <c r="E1798"/>
  <c r="C1786"/>
  <c r="B1807" s="1"/>
  <c r="E1795"/>
  <c r="K1797"/>
  <c r="G1794"/>
  <c r="O1798"/>
  <c r="E1797"/>
  <c r="M1794"/>
  <c r="M1799" s="1"/>
  <c r="P1802"/>
  <c r="J1796"/>
  <c r="A1784"/>
  <c r="A1785" s="1"/>
  <c r="A1786" s="1"/>
  <c r="A1787" s="1"/>
  <c r="A1788" s="1"/>
  <c r="A1789" s="1"/>
  <c r="A1790" s="1"/>
  <c r="A1791" s="1"/>
  <c r="A1792" s="1"/>
  <c r="A1793" s="1"/>
  <c r="A1794" s="1"/>
  <c r="A1795" s="1"/>
  <c r="C1798"/>
  <c r="H1796"/>
  <c r="E1789"/>
  <c r="I1798"/>
  <c r="I1795"/>
  <c r="I1796"/>
  <c r="C1795"/>
  <c r="E1804"/>
  <c r="D1797"/>
  <c r="D1794"/>
  <c r="L1798"/>
  <c r="L1795"/>
  <c r="F1794"/>
  <c r="F1799" s="1"/>
  <c r="N1798"/>
  <c r="G1796"/>
  <c r="N1787"/>
  <c r="O1797"/>
  <c r="Z1772"/>
  <c r="V1772"/>
  <c r="AC1772"/>
  <c r="AA1772"/>
  <c r="A1797" l="1"/>
  <c r="A1798" s="1"/>
  <c r="A1799" s="1"/>
  <c r="A1800" s="1"/>
  <c r="A1801" s="1"/>
  <c r="A1802" s="1"/>
  <c r="A1803" s="1"/>
  <c r="A1804" s="1"/>
  <c r="A1805" s="1"/>
  <c r="A1806" s="1"/>
  <c r="A1807" s="1"/>
  <c r="A1808" s="1"/>
  <c r="A1796"/>
  <c r="K1799"/>
  <c r="E1799"/>
  <c r="I1799"/>
  <c r="C1799"/>
  <c r="W1778"/>
  <c r="AF1772"/>
  <c r="H1799"/>
  <c r="O1799"/>
  <c r="N1816"/>
  <c r="Z1802"/>
  <c r="AF1797"/>
  <c r="AE1796"/>
  <c r="AD1795"/>
  <c r="Y1794"/>
  <c r="AC1804"/>
  <c r="V1798"/>
  <c r="AF1796"/>
  <c r="AE1795"/>
  <c r="AD1794"/>
  <c r="AD1786"/>
  <c r="U1802"/>
  <c r="S1798"/>
  <c r="AC1796"/>
  <c r="AB1795"/>
  <c r="AA1794"/>
  <c r="AD1787"/>
  <c r="V1802"/>
  <c r="T1798"/>
  <c r="S1797"/>
  <c r="AC1795"/>
  <c r="AB1794"/>
  <c r="AD1788"/>
  <c r="AC1803"/>
  <c r="U1798"/>
  <c r="T1797"/>
  <c r="S1796"/>
  <c r="AC1794"/>
  <c r="V1807"/>
  <c r="Z1798"/>
  <c r="U1797"/>
  <c r="T1796"/>
  <c r="S1795"/>
  <c r="U1787"/>
  <c r="AE1802"/>
  <c r="W1798"/>
  <c r="V1797"/>
  <c r="AF1795"/>
  <c r="AE1794"/>
  <c r="U1788"/>
  <c r="AF1802"/>
  <c r="X1798"/>
  <c r="W1797"/>
  <c r="V1796"/>
  <c r="AF1794"/>
  <c r="U1789"/>
  <c r="U1804"/>
  <c r="X1797"/>
  <c r="V1795"/>
  <c r="AD1798"/>
  <c r="X1796"/>
  <c r="V1794"/>
  <c r="AA1798"/>
  <c r="U1796"/>
  <c r="S1794"/>
  <c r="S1799" s="1"/>
  <c r="AB1798"/>
  <c r="Z1796"/>
  <c r="T1794"/>
  <c r="W1796"/>
  <c r="W1795"/>
  <c r="T1795"/>
  <c r="U1795"/>
  <c r="AA1796"/>
  <c r="AA1795"/>
  <c r="X1795"/>
  <c r="S1786"/>
  <c r="R1807" s="1"/>
  <c r="AC1805"/>
  <c r="AB1797"/>
  <c r="Z1795"/>
  <c r="AA1802"/>
  <c r="AB1796"/>
  <c r="Z1794"/>
  <c r="AE1798"/>
  <c r="Y1796"/>
  <c r="W1794"/>
  <c r="W1799" s="1"/>
  <c r="AF1798"/>
  <c r="AD1796"/>
  <c r="X1794"/>
  <c r="Y1798"/>
  <c r="X1786"/>
  <c r="Y1797"/>
  <c r="U1805"/>
  <c r="Z1797"/>
  <c r="U1803"/>
  <c r="AA1797"/>
  <c r="AC1797"/>
  <c r="AD1797"/>
  <c r="AE1797"/>
  <c r="AC1798"/>
  <c r="U1794"/>
  <c r="U1799" s="1"/>
  <c r="AA1807"/>
  <c r="U1785"/>
  <c r="Y1795"/>
  <c r="J1799"/>
  <c r="N1799"/>
  <c r="D1799"/>
  <c r="G1799"/>
  <c r="L1799"/>
  <c r="X1799" l="1"/>
  <c r="V1799"/>
  <c r="T1799"/>
  <c r="N1813"/>
  <c r="A1810"/>
  <c r="C1821"/>
  <c r="D1822"/>
  <c r="E1823"/>
  <c r="J1824"/>
  <c r="K1825"/>
  <c r="E1832"/>
  <c r="N1821"/>
  <c r="O1822"/>
  <c r="P1823"/>
  <c r="F1825"/>
  <c r="M1830"/>
  <c r="H1813"/>
  <c r="I1821"/>
  <c r="N1822"/>
  <c r="O1823"/>
  <c r="P1824"/>
  <c r="F1829"/>
  <c r="AD1816"/>
  <c r="P1821"/>
  <c r="F1823"/>
  <c r="G1824"/>
  <c r="H1825"/>
  <c r="E1814"/>
  <c r="O1821"/>
  <c r="P1822"/>
  <c r="F1824"/>
  <c r="G1825"/>
  <c r="M1831"/>
  <c r="J1821"/>
  <c r="K1822"/>
  <c r="L1823"/>
  <c r="M1824"/>
  <c r="J1829"/>
  <c r="E1812"/>
  <c r="E1821"/>
  <c r="J1822"/>
  <c r="K1823"/>
  <c r="L1824"/>
  <c r="M1825"/>
  <c r="M1832"/>
  <c r="E1815"/>
  <c r="L1821"/>
  <c r="M1822"/>
  <c r="C1824"/>
  <c r="D1825"/>
  <c r="E1829"/>
  <c r="A1811"/>
  <c r="A1812" s="1"/>
  <c r="A1813" s="1"/>
  <c r="A1814" s="1"/>
  <c r="A1815" s="1"/>
  <c r="A1816" s="1"/>
  <c r="A1817" s="1"/>
  <c r="A1818" s="1"/>
  <c r="A1819" s="1"/>
  <c r="A1820" s="1"/>
  <c r="A1821" s="1"/>
  <c r="A1822" s="1"/>
  <c r="K1821"/>
  <c r="L1822"/>
  <c r="M1823"/>
  <c r="C1825"/>
  <c r="K1829"/>
  <c r="F1821"/>
  <c r="G1822"/>
  <c r="H1823"/>
  <c r="I1824"/>
  <c r="N1825"/>
  <c r="F1834"/>
  <c r="E1816"/>
  <c r="F1822"/>
  <c r="G1823"/>
  <c r="H1824"/>
  <c r="I1825"/>
  <c r="E1830"/>
  <c r="N1814"/>
  <c r="H1821"/>
  <c r="I1822"/>
  <c r="N1823"/>
  <c r="O1824"/>
  <c r="P1825"/>
  <c r="I1823"/>
  <c r="C1822"/>
  <c r="E1831"/>
  <c r="D1824"/>
  <c r="D1821"/>
  <c r="L1825"/>
  <c r="N1824"/>
  <c r="D1823"/>
  <c r="N1815"/>
  <c r="E1825"/>
  <c r="E1822"/>
  <c r="O1829"/>
  <c r="H1822"/>
  <c r="J1825"/>
  <c r="C1813"/>
  <c r="B1834" s="1"/>
  <c r="G1821"/>
  <c r="G1826" s="1"/>
  <c r="E1824"/>
  <c r="P1829"/>
  <c r="K1834"/>
  <c r="C1823"/>
  <c r="K1824"/>
  <c r="O1825"/>
  <c r="M1821"/>
  <c r="M1826" s="1"/>
  <c r="J1823"/>
  <c r="Z1799"/>
  <c r="AC1799"/>
  <c r="AA1799"/>
  <c r="Y1799"/>
  <c r="AB1799"/>
  <c r="AD1799"/>
  <c r="G1805"/>
  <c r="P1799"/>
  <c r="AE1799"/>
  <c r="A1823" l="1"/>
  <c r="A1824"/>
  <c r="A1825" s="1"/>
  <c r="A1826" s="1"/>
  <c r="A1827" s="1"/>
  <c r="A1828" s="1"/>
  <c r="A1829" s="1"/>
  <c r="A1830" s="1"/>
  <c r="A1831" s="1"/>
  <c r="A1832" s="1"/>
  <c r="A1833" s="1"/>
  <c r="A1834" s="1"/>
  <c r="A1835" s="1"/>
  <c r="N1843"/>
  <c r="Z1829"/>
  <c r="AF1824"/>
  <c r="AE1823"/>
  <c r="AD1822"/>
  <c r="Y1821"/>
  <c r="AC1831"/>
  <c r="V1825"/>
  <c r="AF1823"/>
  <c r="AE1822"/>
  <c r="AD1821"/>
  <c r="AD1813"/>
  <c r="U1829"/>
  <c r="S1825"/>
  <c r="AC1823"/>
  <c r="AB1822"/>
  <c r="AA1821"/>
  <c r="AD1814"/>
  <c r="V1829"/>
  <c r="T1825"/>
  <c r="S1824"/>
  <c r="AC1822"/>
  <c r="AB1821"/>
  <c r="AD1815"/>
  <c r="AC1830"/>
  <c r="U1825"/>
  <c r="T1824"/>
  <c r="S1823"/>
  <c r="AC1821"/>
  <c r="V1834"/>
  <c r="Z1825"/>
  <c r="U1824"/>
  <c r="T1823"/>
  <c r="S1822"/>
  <c r="U1814"/>
  <c r="AE1829"/>
  <c r="W1825"/>
  <c r="V1824"/>
  <c r="AF1822"/>
  <c r="AE1821"/>
  <c r="U1815"/>
  <c r="AF1829"/>
  <c r="X1825"/>
  <c r="W1824"/>
  <c r="V1823"/>
  <c r="AF1821"/>
  <c r="U1816"/>
  <c r="Y1825"/>
  <c r="W1823"/>
  <c r="X1813"/>
  <c r="Y1824"/>
  <c r="W1822"/>
  <c r="U1832"/>
  <c r="Z1824"/>
  <c r="T1822"/>
  <c r="U1830"/>
  <c r="AA1824"/>
  <c r="U1822"/>
  <c r="X1824"/>
  <c r="X1823"/>
  <c r="U1823"/>
  <c r="T1821"/>
  <c r="AB1824"/>
  <c r="AB1823"/>
  <c r="AE1825"/>
  <c r="AF1825"/>
  <c r="AC1825"/>
  <c r="AA1823"/>
  <c r="U1821"/>
  <c r="U1826" s="1"/>
  <c r="AC1824"/>
  <c r="AA1822"/>
  <c r="AA1834"/>
  <c r="AD1824"/>
  <c r="X1822"/>
  <c r="U1812"/>
  <c r="AE1824"/>
  <c r="Y1822"/>
  <c r="S1813"/>
  <c r="R1834" s="1"/>
  <c r="U1831"/>
  <c r="V1822"/>
  <c r="AD1825"/>
  <c r="V1821"/>
  <c r="V1826" s="1"/>
  <c r="AA1825"/>
  <c r="S1821"/>
  <c r="S1826" s="1"/>
  <c r="AB1825"/>
  <c r="Z1823"/>
  <c r="AC1832"/>
  <c r="Z1822"/>
  <c r="Z1821"/>
  <c r="W1821"/>
  <c r="W1826" s="1"/>
  <c r="X1821"/>
  <c r="X1826" s="1"/>
  <c r="AA1829"/>
  <c r="Y1823"/>
  <c r="AD1823"/>
  <c r="H1826"/>
  <c r="L1826"/>
  <c r="N1826"/>
  <c r="W1805"/>
  <c r="AF1799"/>
  <c r="D1826"/>
  <c r="E1826"/>
  <c r="K1826"/>
  <c r="O1826"/>
  <c r="I1826"/>
  <c r="C1826"/>
  <c r="F1826"/>
  <c r="J1826"/>
  <c r="Z1826" l="1"/>
  <c r="N1840"/>
  <c r="A1837"/>
  <c r="E1841"/>
  <c r="O1848"/>
  <c r="P1849"/>
  <c r="F1851"/>
  <c r="G1852"/>
  <c r="M1858"/>
  <c r="J1848"/>
  <c r="K1849"/>
  <c r="L1850"/>
  <c r="M1851"/>
  <c r="J1856"/>
  <c r="E1839"/>
  <c r="E1848"/>
  <c r="J1849"/>
  <c r="K1850"/>
  <c r="L1851"/>
  <c r="M1852"/>
  <c r="M1859"/>
  <c r="E1842"/>
  <c r="L1848"/>
  <c r="M1849"/>
  <c r="C1851"/>
  <c r="D1852"/>
  <c r="E1856"/>
  <c r="A1838"/>
  <c r="K1848"/>
  <c r="L1849"/>
  <c r="M1850"/>
  <c r="C1852"/>
  <c r="K1856"/>
  <c r="F1848"/>
  <c r="G1849"/>
  <c r="H1850"/>
  <c r="I1851"/>
  <c r="N1852"/>
  <c r="F1861"/>
  <c r="E1843"/>
  <c r="F1849"/>
  <c r="G1850"/>
  <c r="H1851"/>
  <c r="I1852"/>
  <c r="E1857"/>
  <c r="N1841"/>
  <c r="H1848"/>
  <c r="I1849"/>
  <c r="N1850"/>
  <c r="O1851"/>
  <c r="P1852"/>
  <c r="G1848"/>
  <c r="H1849"/>
  <c r="I1850"/>
  <c r="N1851"/>
  <c r="O1852"/>
  <c r="K1861"/>
  <c r="C1849"/>
  <c r="D1850"/>
  <c r="E1851"/>
  <c r="J1852"/>
  <c r="E1858"/>
  <c r="N1842"/>
  <c r="M1848"/>
  <c r="M1853" s="1"/>
  <c r="C1850"/>
  <c r="D1851"/>
  <c r="E1852"/>
  <c r="P1856"/>
  <c r="C1840"/>
  <c r="B1861" s="1"/>
  <c r="D1848"/>
  <c r="E1849"/>
  <c r="J1850"/>
  <c r="K1851"/>
  <c r="L1852"/>
  <c r="E1850"/>
  <c r="N1848"/>
  <c r="M1857"/>
  <c r="O1850"/>
  <c r="AD1843"/>
  <c r="H1852"/>
  <c r="J1851"/>
  <c r="O1849"/>
  <c r="H1840"/>
  <c r="P1851"/>
  <c r="P1848"/>
  <c r="O1856"/>
  <c r="D1849"/>
  <c r="F1852"/>
  <c r="A1839"/>
  <c r="A1840" s="1"/>
  <c r="A1841" s="1"/>
  <c r="A1842" s="1"/>
  <c r="A1843" s="1"/>
  <c r="A1844" s="1"/>
  <c r="A1845" s="1"/>
  <c r="A1846" s="1"/>
  <c r="A1847" s="1"/>
  <c r="A1848" s="1"/>
  <c r="A1849" s="1"/>
  <c r="A1850" s="1"/>
  <c r="C1848"/>
  <c r="C1853" s="1"/>
  <c r="P1850"/>
  <c r="F1856"/>
  <c r="E1859"/>
  <c r="N1849"/>
  <c r="G1851"/>
  <c r="K1852"/>
  <c r="I1848"/>
  <c r="I1853" s="1"/>
  <c r="F1850"/>
  <c r="A1851"/>
  <c r="A1852" s="1"/>
  <c r="A1853" s="1"/>
  <c r="A1854" s="1"/>
  <c r="A1855" s="1"/>
  <c r="A1856" s="1"/>
  <c r="A1857" s="1"/>
  <c r="A1858" s="1"/>
  <c r="A1859" s="1"/>
  <c r="A1860" s="1"/>
  <c r="A1861" s="1"/>
  <c r="A1862" s="1"/>
  <c r="AC1826"/>
  <c r="AA1826"/>
  <c r="T1826"/>
  <c r="Y1826"/>
  <c r="AB1826"/>
  <c r="AD1826"/>
  <c r="P1826"/>
  <c r="G1832"/>
  <c r="AE1826"/>
  <c r="D1853" l="1"/>
  <c r="F1853"/>
  <c r="J1853"/>
  <c r="W1832"/>
  <c r="AF1826"/>
  <c r="N1870"/>
  <c r="Z1856"/>
  <c r="AF1851"/>
  <c r="AE1850"/>
  <c r="AD1849"/>
  <c r="Y1848"/>
  <c r="AC1858"/>
  <c r="V1852"/>
  <c r="AF1850"/>
  <c r="AE1849"/>
  <c r="AD1848"/>
  <c r="AD1840"/>
  <c r="U1856"/>
  <c r="S1852"/>
  <c r="AC1850"/>
  <c r="AB1849"/>
  <c r="AA1848"/>
  <c r="AD1841"/>
  <c r="V1856"/>
  <c r="T1852"/>
  <c r="S1851"/>
  <c r="AC1849"/>
  <c r="AB1848"/>
  <c r="AD1842"/>
  <c r="AC1857"/>
  <c r="U1852"/>
  <c r="T1851"/>
  <c r="S1850"/>
  <c r="AC1848"/>
  <c r="V1861"/>
  <c r="Z1852"/>
  <c r="U1851"/>
  <c r="T1850"/>
  <c r="S1849"/>
  <c r="U1841"/>
  <c r="AE1856"/>
  <c r="W1852"/>
  <c r="V1851"/>
  <c r="AF1849"/>
  <c r="AE1848"/>
  <c r="U1842"/>
  <c r="AF1856"/>
  <c r="X1852"/>
  <c r="W1851"/>
  <c r="V1850"/>
  <c r="AF1848"/>
  <c r="U1843"/>
  <c r="U1858"/>
  <c r="X1851"/>
  <c r="V1849"/>
  <c r="AD1852"/>
  <c r="X1850"/>
  <c r="V1848"/>
  <c r="V1853" s="1"/>
  <c r="AA1852"/>
  <c r="U1850"/>
  <c r="S1848"/>
  <c r="S1853" s="1"/>
  <c r="AB1852"/>
  <c r="Z1850"/>
  <c r="T1848"/>
  <c r="Y1852"/>
  <c r="X1840"/>
  <c r="U1859"/>
  <c r="U1857"/>
  <c r="U1848"/>
  <c r="AA1861"/>
  <c r="U1839"/>
  <c r="S1840"/>
  <c r="R1861" s="1"/>
  <c r="AC1859"/>
  <c r="AB1851"/>
  <c r="Z1849"/>
  <c r="AA1856"/>
  <c r="AB1850"/>
  <c r="Z1848"/>
  <c r="AE1852"/>
  <c r="Y1850"/>
  <c r="W1848"/>
  <c r="AF1852"/>
  <c r="AD1850"/>
  <c r="X1848"/>
  <c r="W1850"/>
  <c r="Y1851"/>
  <c r="W1849"/>
  <c r="Z1851"/>
  <c r="T1849"/>
  <c r="AA1851"/>
  <c r="U1849"/>
  <c r="AA1850"/>
  <c r="AA1849"/>
  <c r="X1849"/>
  <c r="Y1849"/>
  <c r="AC1852"/>
  <c r="AC1851"/>
  <c r="AD1851"/>
  <c r="AE1851"/>
  <c r="H1853"/>
  <c r="L1853"/>
  <c r="N1853"/>
  <c r="G1853"/>
  <c r="E1853"/>
  <c r="K1853"/>
  <c r="O1853"/>
  <c r="W1853" l="1"/>
  <c r="U1853"/>
  <c r="AE1853"/>
  <c r="A1864"/>
  <c r="N1867"/>
  <c r="A1865"/>
  <c r="K1875"/>
  <c r="L1876"/>
  <c r="M1877"/>
  <c r="C1879"/>
  <c r="K1883"/>
  <c r="F1875"/>
  <c r="G1876"/>
  <c r="H1877"/>
  <c r="I1878"/>
  <c r="N1879"/>
  <c r="F1888"/>
  <c r="E1870"/>
  <c r="F1876"/>
  <c r="G1877"/>
  <c r="H1878"/>
  <c r="I1879"/>
  <c r="E1884"/>
  <c r="N1868"/>
  <c r="H1875"/>
  <c r="I1876"/>
  <c r="N1877"/>
  <c r="O1878"/>
  <c r="P1879"/>
  <c r="G1875"/>
  <c r="H1876"/>
  <c r="I1877"/>
  <c r="N1878"/>
  <c r="O1879"/>
  <c r="K1888"/>
  <c r="C1876"/>
  <c r="D1877"/>
  <c r="E1878"/>
  <c r="J1879"/>
  <c r="E1885"/>
  <c r="N1869"/>
  <c r="M1875"/>
  <c r="C1877"/>
  <c r="D1878"/>
  <c r="E1879"/>
  <c r="P1883"/>
  <c r="C1867"/>
  <c r="B1888" s="1"/>
  <c r="D1875"/>
  <c r="E1876"/>
  <c r="J1877"/>
  <c r="K1878"/>
  <c r="L1879"/>
  <c r="C1875"/>
  <c r="D1876"/>
  <c r="E1877"/>
  <c r="J1878"/>
  <c r="K1879"/>
  <c r="E1886"/>
  <c r="N1875"/>
  <c r="O1876"/>
  <c r="P1877"/>
  <c r="F1879"/>
  <c r="M1884"/>
  <c r="H1867"/>
  <c r="I1875"/>
  <c r="I1880" s="1"/>
  <c r="N1876"/>
  <c r="O1877"/>
  <c r="P1878"/>
  <c r="F1883"/>
  <c r="A1866"/>
  <c r="A1867" s="1"/>
  <c r="A1868" s="1"/>
  <c r="A1869" s="1"/>
  <c r="A1870" s="1"/>
  <c r="A1871" s="1"/>
  <c r="A1872" s="1"/>
  <c r="A1873" s="1"/>
  <c r="A1874" s="1"/>
  <c r="A1875" s="1"/>
  <c r="A1876" s="1"/>
  <c r="AD1870"/>
  <c r="P1875"/>
  <c r="F1877"/>
  <c r="G1878"/>
  <c r="H1879"/>
  <c r="O1883"/>
  <c r="P1876"/>
  <c r="J1875"/>
  <c r="J1883"/>
  <c r="K1877"/>
  <c r="E1869"/>
  <c r="D1879"/>
  <c r="F1878"/>
  <c r="K1876"/>
  <c r="E1866"/>
  <c r="L1878"/>
  <c r="L1875"/>
  <c r="E1883"/>
  <c r="O1875"/>
  <c r="O1880" s="1"/>
  <c r="M1878"/>
  <c r="M1886"/>
  <c r="E1868"/>
  <c r="G1886" s="1"/>
  <c r="L1877"/>
  <c r="M1879"/>
  <c r="M1885"/>
  <c r="J1876"/>
  <c r="C1878"/>
  <c r="G1879"/>
  <c r="E1875"/>
  <c r="E1880" s="1"/>
  <c r="M1876"/>
  <c r="A1877"/>
  <c r="A1878"/>
  <c r="A1879" s="1"/>
  <c r="A1880" s="1"/>
  <c r="A1881" s="1"/>
  <c r="A1882" s="1"/>
  <c r="A1883" s="1"/>
  <c r="A1884" s="1"/>
  <c r="A1885" s="1"/>
  <c r="A1886" s="1"/>
  <c r="A1887" s="1"/>
  <c r="A1888" s="1"/>
  <c r="A1889" s="1"/>
  <c r="Z1853"/>
  <c r="AC1853"/>
  <c r="AA1853"/>
  <c r="Y1853"/>
  <c r="G1859"/>
  <c r="P1853"/>
  <c r="X1853"/>
  <c r="T1853"/>
  <c r="AB1853"/>
  <c r="AD1853"/>
  <c r="P1880" l="1"/>
  <c r="C1880"/>
  <c r="H1880"/>
  <c r="J1880"/>
  <c r="M1880"/>
  <c r="G1880"/>
  <c r="N1897"/>
  <c r="Z1883"/>
  <c r="AF1878"/>
  <c r="AE1877"/>
  <c r="AD1876"/>
  <c r="Y1875"/>
  <c r="AC1885"/>
  <c r="V1879"/>
  <c r="AF1877"/>
  <c r="AE1876"/>
  <c r="AD1875"/>
  <c r="AD1867"/>
  <c r="U1883"/>
  <c r="S1879"/>
  <c r="AC1877"/>
  <c r="AB1876"/>
  <c r="AA1875"/>
  <c r="AD1868"/>
  <c r="V1883"/>
  <c r="T1879"/>
  <c r="S1878"/>
  <c r="AC1876"/>
  <c r="AB1875"/>
  <c r="AD1869"/>
  <c r="AC1884"/>
  <c r="U1879"/>
  <c r="T1878"/>
  <c r="S1877"/>
  <c r="AC1875"/>
  <c r="V1888"/>
  <c r="Z1879"/>
  <c r="U1878"/>
  <c r="T1877"/>
  <c r="S1876"/>
  <c r="U1868"/>
  <c r="AE1883"/>
  <c r="W1879"/>
  <c r="V1878"/>
  <c r="AF1876"/>
  <c r="AE1875"/>
  <c r="U1869"/>
  <c r="AF1883"/>
  <c r="X1879"/>
  <c r="W1878"/>
  <c r="V1877"/>
  <c r="AF1875"/>
  <c r="U1870"/>
  <c r="Y1879"/>
  <c r="W1877"/>
  <c r="X1867"/>
  <c r="Y1878"/>
  <c r="W1876"/>
  <c r="U1886"/>
  <c r="Z1878"/>
  <c r="T1876"/>
  <c r="U1884"/>
  <c r="AA1878"/>
  <c r="U1876"/>
  <c r="U1885"/>
  <c r="V1876"/>
  <c r="X1877"/>
  <c r="AA1879"/>
  <c r="S1875"/>
  <c r="S1880" s="1"/>
  <c r="AB1879"/>
  <c r="T1875"/>
  <c r="AC1886"/>
  <c r="Z1876"/>
  <c r="Z1875"/>
  <c r="AF1879"/>
  <c r="AC1879"/>
  <c r="AA1877"/>
  <c r="U1875"/>
  <c r="AC1878"/>
  <c r="AA1876"/>
  <c r="AA1888"/>
  <c r="AD1878"/>
  <c r="X1876"/>
  <c r="U1866"/>
  <c r="AE1878"/>
  <c r="Y1876"/>
  <c r="S1867"/>
  <c r="R1888" s="1"/>
  <c r="X1878"/>
  <c r="AD1879"/>
  <c r="V1875"/>
  <c r="V1880" s="1"/>
  <c r="U1877"/>
  <c r="Z1877"/>
  <c r="AB1878"/>
  <c r="AB1877"/>
  <c r="AE1879"/>
  <c r="W1875"/>
  <c r="W1880" s="1"/>
  <c r="AD1877"/>
  <c r="AA1883"/>
  <c r="Y1877"/>
  <c r="X1875"/>
  <c r="W1859"/>
  <c r="AF1853"/>
  <c r="L1880"/>
  <c r="N1880"/>
  <c r="K1880"/>
  <c r="D1880"/>
  <c r="F1880"/>
  <c r="T1880" l="1"/>
  <c r="X1880"/>
  <c r="U1880"/>
  <c r="Z1880"/>
  <c r="AE1880"/>
  <c r="A1891"/>
  <c r="N1894"/>
  <c r="G1902"/>
  <c r="H1903"/>
  <c r="I1904"/>
  <c r="N1905"/>
  <c r="O1906"/>
  <c r="K1915"/>
  <c r="C1903"/>
  <c r="D1904"/>
  <c r="E1905"/>
  <c r="J1906"/>
  <c r="E1912"/>
  <c r="N1896"/>
  <c r="M1902"/>
  <c r="C1904"/>
  <c r="D1905"/>
  <c r="E1906"/>
  <c r="P1910"/>
  <c r="C1894"/>
  <c r="B1915" s="1"/>
  <c r="D1902"/>
  <c r="E1903"/>
  <c r="J1904"/>
  <c r="K1905"/>
  <c r="L1906"/>
  <c r="C1902"/>
  <c r="D1903"/>
  <c r="E1904"/>
  <c r="J1905"/>
  <c r="K1906"/>
  <c r="E1913"/>
  <c r="N1902"/>
  <c r="O1903"/>
  <c r="P1904"/>
  <c r="F1906"/>
  <c r="M1911"/>
  <c r="H1894"/>
  <c r="I1902"/>
  <c r="N1903"/>
  <c r="O1904"/>
  <c r="P1905"/>
  <c r="F1910"/>
  <c r="AD1897"/>
  <c r="P1902"/>
  <c r="F1904"/>
  <c r="G1905"/>
  <c r="H1906"/>
  <c r="O1910"/>
  <c r="E1895"/>
  <c r="O1902"/>
  <c r="P1903"/>
  <c r="F1905"/>
  <c r="G1906"/>
  <c r="M1912"/>
  <c r="J1902"/>
  <c r="K1903"/>
  <c r="L1904"/>
  <c r="M1905"/>
  <c r="J1910"/>
  <c r="E1893"/>
  <c r="E1902"/>
  <c r="E1907" s="1"/>
  <c r="J1903"/>
  <c r="K1904"/>
  <c r="L1905"/>
  <c r="M1906"/>
  <c r="M1913"/>
  <c r="E1896"/>
  <c r="L1902"/>
  <c r="M1903"/>
  <c r="C1905"/>
  <c r="D1906"/>
  <c r="E1910"/>
  <c r="L1903"/>
  <c r="F1902"/>
  <c r="N1906"/>
  <c r="G1904"/>
  <c r="N1895"/>
  <c r="O1905"/>
  <c r="M1904"/>
  <c r="G1903"/>
  <c r="F1915"/>
  <c r="H1905"/>
  <c r="H1902"/>
  <c r="P1906"/>
  <c r="K1902"/>
  <c r="K1907" s="1"/>
  <c r="I1905"/>
  <c r="E1911"/>
  <c r="A1892"/>
  <c r="A1893" s="1"/>
  <c r="A1894" s="1"/>
  <c r="A1895" s="1"/>
  <c r="A1896" s="1"/>
  <c r="A1897" s="1"/>
  <c r="A1898" s="1"/>
  <c r="A1899" s="1"/>
  <c r="A1900" s="1"/>
  <c r="A1901" s="1"/>
  <c r="A1902" s="1"/>
  <c r="A1903" s="1"/>
  <c r="H1904"/>
  <c r="I1906"/>
  <c r="K1910"/>
  <c r="F1903"/>
  <c r="N1904"/>
  <c r="C1906"/>
  <c r="E1897"/>
  <c r="I1903"/>
  <c r="AC1880"/>
  <c r="AA1880"/>
  <c r="Y1880"/>
  <c r="AB1880"/>
  <c r="AD1880"/>
  <c r="A1905" l="1"/>
  <c r="A1906" s="1"/>
  <c r="A1907" s="1"/>
  <c r="A1908" s="1"/>
  <c r="A1909" s="1"/>
  <c r="A1910" s="1"/>
  <c r="A1911" s="1"/>
  <c r="A1912" s="1"/>
  <c r="A1913" s="1"/>
  <c r="A1914" s="1"/>
  <c r="A1915" s="1"/>
  <c r="A1916" s="1"/>
  <c r="A1904"/>
  <c r="F1907"/>
  <c r="I1907"/>
  <c r="C1907"/>
  <c r="O1907"/>
  <c r="M1907"/>
  <c r="G1907"/>
  <c r="N1924"/>
  <c r="Z1910"/>
  <c r="AF1905"/>
  <c r="AE1904"/>
  <c r="AD1903"/>
  <c r="Y1902"/>
  <c r="AC1912"/>
  <c r="V1906"/>
  <c r="AF1904"/>
  <c r="AE1903"/>
  <c r="AD1902"/>
  <c r="AD1894"/>
  <c r="U1910"/>
  <c r="S1906"/>
  <c r="AC1904"/>
  <c r="AB1903"/>
  <c r="AA1902"/>
  <c r="AD1895"/>
  <c r="V1910"/>
  <c r="T1906"/>
  <c r="S1905"/>
  <c r="AC1903"/>
  <c r="AB1902"/>
  <c r="AD1896"/>
  <c r="AC1911"/>
  <c r="U1906"/>
  <c r="T1905"/>
  <c r="S1904"/>
  <c r="AC1902"/>
  <c r="V1915"/>
  <c r="Z1906"/>
  <c r="U1905"/>
  <c r="T1904"/>
  <c r="S1903"/>
  <c r="U1895"/>
  <c r="AE1910"/>
  <c r="W1906"/>
  <c r="V1905"/>
  <c r="AF1903"/>
  <c r="AE1902"/>
  <c r="U1896"/>
  <c r="AF1910"/>
  <c r="X1906"/>
  <c r="W1905"/>
  <c r="V1904"/>
  <c r="AF1902"/>
  <c r="U1897"/>
  <c r="U1912"/>
  <c r="X1905"/>
  <c r="V1903"/>
  <c r="AD1906"/>
  <c r="X1904"/>
  <c r="V1902"/>
  <c r="V1907" s="1"/>
  <c r="AA1906"/>
  <c r="U1904"/>
  <c r="S1902"/>
  <c r="S1907" s="1"/>
  <c r="AB1906"/>
  <c r="Z1904"/>
  <c r="T1902"/>
  <c r="W1904"/>
  <c r="Y1905"/>
  <c r="Z1905"/>
  <c r="AA1905"/>
  <c r="AC1906"/>
  <c r="U1902"/>
  <c r="AA1915"/>
  <c r="U1893"/>
  <c r="S1894"/>
  <c r="R1915" s="1"/>
  <c r="AC1913"/>
  <c r="AB1905"/>
  <c r="Z1903"/>
  <c r="AA1910"/>
  <c r="AB1904"/>
  <c r="Z1902"/>
  <c r="AE1906"/>
  <c r="Y1904"/>
  <c r="W1902"/>
  <c r="AF1906"/>
  <c r="AD1904"/>
  <c r="X1902"/>
  <c r="Y1906"/>
  <c r="X1894"/>
  <c r="W1903"/>
  <c r="U1913"/>
  <c r="T1903"/>
  <c r="U1911"/>
  <c r="U1903"/>
  <c r="AC1905"/>
  <c r="X1903"/>
  <c r="Y1903"/>
  <c r="AA1904"/>
  <c r="AA1903"/>
  <c r="AD1905"/>
  <c r="AE1905"/>
  <c r="W1886"/>
  <c r="AF1880"/>
  <c r="H1907"/>
  <c r="J1907"/>
  <c r="N1907"/>
  <c r="L1907"/>
  <c r="D1907"/>
  <c r="W1907" l="1"/>
  <c r="Z1907"/>
  <c r="X1907"/>
  <c r="AE1907"/>
  <c r="N1921"/>
  <c r="A1918"/>
  <c r="C1929"/>
  <c r="D1930"/>
  <c r="E1931"/>
  <c r="J1932"/>
  <c r="K1933"/>
  <c r="E1940"/>
  <c r="N1929"/>
  <c r="O1930"/>
  <c r="P1931"/>
  <c r="F1933"/>
  <c r="M1938"/>
  <c r="H1921"/>
  <c r="I1929"/>
  <c r="N1930"/>
  <c r="O1931"/>
  <c r="P1932"/>
  <c r="F1937"/>
  <c r="AD1924"/>
  <c r="P1929"/>
  <c r="F1931"/>
  <c r="G1932"/>
  <c r="H1933"/>
  <c r="O1937"/>
  <c r="E1922"/>
  <c r="O1929"/>
  <c r="P1930"/>
  <c r="F1932"/>
  <c r="G1933"/>
  <c r="M1939"/>
  <c r="J1929"/>
  <c r="K1930"/>
  <c r="L1931"/>
  <c r="M1932"/>
  <c r="J1937"/>
  <c r="E1920"/>
  <c r="E1929"/>
  <c r="J1930"/>
  <c r="K1931"/>
  <c r="L1932"/>
  <c r="M1933"/>
  <c r="M1940"/>
  <c r="E1923"/>
  <c r="L1929"/>
  <c r="M1930"/>
  <c r="C1932"/>
  <c r="D1933"/>
  <c r="E1937"/>
  <c r="A1919"/>
  <c r="A1920" s="1"/>
  <c r="A1921" s="1"/>
  <c r="A1922" s="1"/>
  <c r="A1923" s="1"/>
  <c r="A1924" s="1"/>
  <c r="A1925" s="1"/>
  <c r="A1926" s="1"/>
  <c r="A1927" s="1"/>
  <c r="A1928" s="1"/>
  <c r="A1929" s="1"/>
  <c r="A1930" s="1"/>
  <c r="K1929"/>
  <c r="L1930"/>
  <c r="M1931"/>
  <c r="C1933"/>
  <c r="K1937"/>
  <c r="F1929"/>
  <c r="G1930"/>
  <c r="H1931"/>
  <c r="I1932"/>
  <c r="N1933"/>
  <c r="F1942"/>
  <c r="E1924"/>
  <c r="F1930"/>
  <c r="G1931"/>
  <c r="H1932"/>
  <c r="I1933"/>
  <c r="E1938"/>
  <c r="N1922"/>
  <c r="H1929"/>
  <c r="I1930"/>
  <c r="N1931"/>
  <c r="O1932"/>
  <c r="P1933"/>
  <c r="H1930"/>
  <c r="K1942"/>
  <c r="J1933"/>
  <c r="C1931"/>
  <c r="C1921"/>
  <c r="B1942" s="1"/>
  <c r="K1932"/>
  <c r="I1931"/>
  <c r="C1930"/>
  <c r="E1939"/>
  <c r="D1932"/>
  <c r="D1929"/>
  <c r="L1933"/>
  <c r="G1929"/>
  <c r="G1934" s="1"/>
  <c r="E1932"/>
  <c r="P1937"/>
  <c r="D1931"/>
  <c r="E1933"/>
  <c r="O1933"/>
  <c r="M1929"/>
  <c r="M1934" s="1"/>
  <c r="J1931"/>
  <c r="N1932"/>
  <c r="N1923"/>
  <c r="E1930"/>
  <c r="U1907"/>
  <c r="AC1907"/>
  <c r="AA1907"/>
  <c r="P1907"/>
  <c r="G1913"/>
  <c r="Y1907"/>
  <c r="T1907"/>
  <c r="AB1907"/>
  <c r="AD1907"/>
  <c r="A1931" l="1"/>
  <c r="A1932"/>
  <c r="A1933" s="1"/>
  <c r="A1934" s="1"/>
  <c r="A1935" s="1"/>
  <c r="A1936" s="1"/>
  <c r="A1937" s="1"/>
  <c r="A1938" s="1"/>
  <c r="A1939" s="1"/>
  <c r="A1940" s="1"/>
  <c r="A1941" s="1"/>
  <c r="A1942" s="1"/>
  <c r="A1943" s="1"/>
  <c r="E1934"/>
  <c r="I1934"/>
  <c r="C1934"/>
  <c r="W1913"/>
  <c r="AF1907"/>
  <c r="K1934"/>
  <c r="O1934"/>
  <c r="N1951"/>
  <c r="Z1937"/>
  <c r="AF1932"/>
  <c r="AE1931"/>
  <c r="AD1930"/>
  <c r="Y1929"/>
  <c r="AC1939"/>
  <c r="V1933"/>
  <c r="AF1931"/>
  <c r="AE1930"/>
  <c r="AD1929"/>
  <c r="AD1921"/>
  <c r="U1937"/>
  <c r="S1933"/>
  <c r="AC1931"/>
  <c r="AB1930"/>
  <c r="AA1929"/>
  <c r="AD1922"/>
  <c r="V1937"/>
  <c r="T1933"/>
  <c r="S1932"/>
  <c r="AC1930"/>
  <c r="AB1929"/>
  <c r="AD1923"/>
  <c r="AC1938"/>
  <c r="U1933"/>
  <c r="T1932"/>
  <c r="S1931"/>
  <c r="AC1929"/>
  <c r="V1942"/>
  <c r="Z1933"/>
  <c r="U1932"/>
  <c r="T1931"/>
  <c r="S1930"/>
  <c r="U1922"/>
  <c r="AE1937"/>
  <c r="W1933"/>
  <c r="V1932"/>
  <c r="AF1930"/>
  <c r="AE1929"/>
  <c r="U1923"/>
  <c r="AF1937"/>
  <c r="X1933"/>
  <c r="W1932"/>
  <c r="V1931"/>
  <c r="AF1929"/>
  <c r="U1924"/>
  <c r="Y1933"/>
  <c r="W1931"/>
  <c r="X1921"/>
  <c r="Y1932"/>
  <c r="W1930"/>
  <c r="U1940"/>
  <c r="Z1932"/>
  <c r="T1930"/>
  <c r="U1938"/>
  <c r="AA1932"/>
  <c r="U1930"/>
  <c r="U1939"/>
  <c r="AD1933"/>
  <c r="V1929"/>
  <c r="U1931"/>
  <c r="AB1933"/>
  <c r="T1929"/>
  <c r="T1934" s="1"/>
  <c r="AC1940"/>
  <c r="AA1937"/>
  <c r="AE1933"/>
  <c r="AD1931"/>
  <c r="AC1933"/>
  <c r="AA1931"/>
  <c r="U1929"/>
  <c r="U1934" s="1"/>
  <c r="AC1932"/>
  <c r="AA1930"/>
  <c r="AA1942"/>
  <c r="AD1932"/>
  <c r="X1930"/>
  <c r="U1920"/>
  <c r="AE1932"/>
  <c r="Y1930"/>
  <c r="S1921"/>
  <c r="R1942" s="1"/>
  <c r="X1932"/>
  <c r="V1930"/>
  <c r="X1931"/>
  <c r="AA1933"/>
  <c r="S1929"/>
  <c r="S1934" s="1"/>
  <c r="Z1931"/>
  <c r="Z1930"/>
  <c r="Z1929"/>
  <c r="AF1933"/>
  <c r="AB1932"/>
  <c r="AB1931"/>
  <c r="Y1931"/>
  <c r="W1929"/>
  <c r="W1934" s="1"/>
  <c r="X1929"/>
  <c r="X1934" s="1"/>
  <c r="D1934"/>
  <c r="F1934"/>
  <c r="J1934"/>
  <c r="N1934"/>
  <c r="H1934"/>
  <c r="L1934"/>
  <c r="Y1934" l="1"/>
  <c r="AB1934"/>
  <c r="AD1934"/>
  <c r="G1940"/>
  <c r="P1934"/>
  <c r="Z1934"/>
  <c r="AE1934"/>
  <c r="N1948"/>
  <c r="A1945"/>
  <c r="E1949"/>
  <c r="O1956"/>
  <c r="P1957"/>
  <c r="F1959"/>
  <c r="G1960"/>
  <c r="M1966"/>
  <c r="J1956"/>
  <c r="K1957"/>
  <c r="L1958"/>
  <c r="M1959"/>
  <c r="J1964"/>
  <c r="E1947"/>
  <c r="E1956"/>
  <c r="J1957"/>
  <c r="K1958"/>
  <c r="L1959"/>
  <c r="M1960"/>
  <c r="M1967"/>
  <c r="E1950"/>
  <c r="L1956"/>
  <c r="M1957"/>
  <c r="C1959"/>
  <c r="D1960"/>
  <c r="E1964"/>
  <c r="A1946"/>
  <c r="K1956"/>
  <c r="L1957"/>
  <c r="M1958"/>
  <c r="C1960"/>
  <c r="K1964"/>
  <c r="F1956"/>
  <c r="G1957"/>
  <c r="H1958"/>
  <c r="I1959"/>
  <c r="N1960"/>
  <c r="F1969"/>
  <c r="E1951"/>
  <c r="F1957"/>
  <c r="G1958"/>
  <c r="H1959"/>
  <c r="I1960"/>
  <c r="E1965"/>
  <c r="N1949"/>
  <c r="H1956"/>
  <c r="I1957"/>
  <c r="N1958"/>
  <c r="O1959"/>
  <c r="P1960"/>
  <c r="G1956"/>
  <c r="H1957"/>
  <c r="I1958"/>
  <c r="N1959"/>
  <c r="O1960"/>
  <c r="K1969"/>
  <c r="C1957"/>
  <c r="D1958"/>
  <c r="E1959"/>
  <c r="J1960"/>
  <c r="E1966"/>
  <c r="N1950"/>
  <c r="M1956"/>
  <c r="M1961" s="1"/>
  <c r="C1958"/>
  <c r="D1959"/>
  <c r="E1960"/>
  <c r="P1964"/>
  <c r="C1948"/>
  <c r="B1969" s="1"/>
  <c r="D1956"/>
  <c r="E1957"/>
  <c r="J1958"/>
  <c r="K1959"/>
  <c r="L1960"/>
  <c r="D1957"/>
  <c r="E1967"/>
  <c r="F1960"/>
  <c r="N1957"/>
  <c r="A1947"/>
  <c r="A1948" s="1"/>
  <c r="A1949" s="1"/>
  <c r="A1950" s="1"/>
  <c r="A1951" s="1"/>
  <c r="A1952" s="1"/>
  <c r="A1953" s="1"/>
  <c r="A1954" s="1"/>
  <c r="A1955" s="1"/>
  <c r="A1956" s="1"/>
  <c r="A1957" s="1"/>
  <c r="G1959"/>
  <c r="E1958"/>
  <c r="N1956"/>
  <c r="N1961" s="1"/>
  <c r="M1965"/>
  <c r="O1958"/>
  <c r="AD1951"/>
  <c r="H1960"/>
  <c r="C1956"/>
  <c r="C1961" s="1"/>
  <c r="P1958"/>
  <c r="F1964"/>
  <c r="O1957"/>
  <c r="P1959"/>
  <c r="O1964"/>
  <c r="K1960"/>
  <c r="I1956"/>
  <c r="I1961" s="1"/>
  <c r="F1958"/>
  <c r="J1959"/>
  <c r="H1948"/>
  <c r="P1956"/>
  <c r="A1958"/>
  <c r="A1959"/>
  <c r="A1960" s="1"/>
  <c r="A1961" s="1"/>
  <c r="A1962" s="1"/>
  <c r="A1963" s="1"/>
  <c r="A1964" s="1"/>
  <c r="A1965" s="1"/>
  <c r="A1966" s="1"/>
  <c r="A1967" s="1"/>
  <c r="A1968" s="1"/>
  <c r="A1969" s="1"/>
  <c r="A1970" s="1"/>
  <c r="V1934"/>
  <c r="AC1934"/>
  <c r="AA1934"/>
  <c r="H1961" l="1"/>
  <c r="L1961"/>
  <c r="G1961"/>
  <c r="E1961"/>
  <c r="N1978"/>
  <c r="Z1964"/>
  <c r="AF1959"/>
  <c r="AE1958"/>
  <c r="AD1957"/>
  <c r="Y1956"/>
  <c r="AC1966"/>
  <c r="V1960"/>
  <c r="AF1958"/>
  <c r="AE1957"/>
  <c r="AD1956"/>
  <c r="AD1948"/>
  <c r="U1964"/>
  <c r="S1960"/>
  <c r="AC1958"/>
  <c r="AB1957"/>
  <c r="AA1956"/>
  <c r="AD1949"/>
  <c r="V1964"/>
  <c r="T1960"/>
  <c r="S1959"/>
  <c r="AC1957"/>
  <c r="AB1956"/>
  <c r="AD1950"/>
  <c r="AC1965"/>
  <c r="U1960"/>
  <c r="T1959"/>
  <c r="S1958"/>
  <c r="AC1956"/>
  <c r="V1969"/>
  <c r="Z1960"/>
  <c r="U1959"/>
  <c r="T1958"/>
  <c r="S1957"/>
  <c r="U1949"/>
  <c r="AE1964"/>
  <c r="W1960"/>
  <c r="V1959"/>
  <c r="AF1957"/>
  <c r="AE1956"/>
  <c r="U1950"/>
  <c r="AF1964"/>
  <c r="X1960"/>
  <c r="W1959"/>
  <c r="V1958"/>
  <c r="AF1956"/>
  <c r="U1951"/>
  <c r="U1966"/>
  <c r="X1959"/>
  <c r="V1957"/>
  <c r="AD1960"/>
  <c r="X1958"/>
  <c r="V1956"/>
  <c r="V1961" s="1"/>
  <c r="AA1960"/>
  <c r="U1958"/>
  <c r="S1956"/>
  <c r="S1961" s="1"/>
  <c r="AB1960"/>
  <c r="Z1958"/>
  <c r="T1956"/>
  <c r="X1948"/>
  <c r="W1957"/>
  <c r="Z1959"/>
  <c r="U1965"/>
  <c r="AA1957"/>
  <c r="AE1959"/>
  <c r="AC1967"/>
  <c r="AB1959"/>
  <c r="Z1957"/>
  <c r="AA1964"/>
  <c r="AB1958"/>
  <c r="Z1956"/>
  <c r="Z1961" s="1"/>
  <c r="AE1960"/>
  <c r="Y1958"/>
  <c r="W1956"/>
  <c r="AF1960"/>
  <c r="AD1958"/>
  <c r="X1956"/>
  <c r="Y1960"/>
  <c r="W1958"/>
  <c r="Y1959"/>
  <c r="U1967"/>
  <c r="T1957"/>
  <c r="AA1959"/>
  <c r="U1957"/>
  <c r="AC1960"/>
  <c r="AA1958"/>
  <c r="AC1959"/>
  <c r="AA1969"/>
  <c r="AD1959"/>
  <c r="U1947"/>
  <c r="Y1957"/>
  <c r="U1956"/>
  <c r="U1961" s="1"/>
  <c r="X1957"/>
  <c r="S1948"/>
  <c r="R1969" s="1"/>
  <c r="W1940"/>
  <c r="AF1934"/>
  <c r="K1961"/>
  <c r="O1961"/>
  <c r="D1961"/>
  <c r="F1961"/>
  <c r="J1961"/>
  <c r="A1972" l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N1975"/>
  <c r="K1983"/>
  <c r="L1984"/>
  <c r="M1985"/>
  <c r="C1987"/>
  <c r="K1991"/>
  <c r="F1983"/>
  <c r="G1984"/>
  <c r="H1985"/>
  <c r="I1986"/>
  <c r="N1987"/>
  <c r="F1996"/>
  <c r="E1978"/>
  <c r="F1984"/>
  <c r="G1985"/>
  <c r="H1986"/>
  <c r="I1987"/>
  <c r="E1992"/>
  <c r="N1976"/>
  <c r="H1983"/>
  <c r="I1984"/>
  <c r="N1985"/>
  <c r="O1986"/>
  <c r="P1987"/>
  <c r="G1983"/>
  <c r="H1984"/>
  <c r="I1985"/>
  <c r="N1986"/>
  <c r="O1987"/>
  <c r="K1996"/>
  <c r="C1984"/>
  <c r="D1985"/>
  <c r="E1986"/>
  <c r="J1987"/>
  <c r="E1993"/>
  <c r="N1977"/>
  <c r="M1983"/>
  <c r="C1985"/>
  <c r="D1986"/>
  <c r="E1987"/>
  <c r="P1991"/>
  <c r="C1975"/>
  <c r="B1996" s="1"/>
  <c r="D1983"/>
  <c r="E1984"/>
  <c r="J1985"/>
  <c r="K1986"/>
  <c r="L1987"/>
  <c r="C1983"/>
  <c r="D1984"/>
  <c r="E1985"/>
  <c r="J1986"/>
  <c r="K1987"/>
  <c r="E1994"/>
  <c r="N1983"/>
  <c r="O1984"/>
  <c r="P1985"/>
  <c r="F1987"/>
  <c r="M1992"/>
  <c r="H1975"/>
  <c r="I1983"/>
  <c r="I1988" s="1"/>
  <c r="N1984"/>
  <c r="O1985"/>
  <c r="P1986"/>
  <c r="F1991"/>
  <c r="AD1978"/>
  <c r="P1983"/>
  <c r="F1985"/>
  <c r="G1986"/>
  <c r="H1987"/>
  <c r="O1991"/>
  <c r="O1983"/>
  <c r="O1988" s="1"/>
  <c r="M1993"/>
  <c r="M1986"/>
  <c r="J1984"/>
  <c r="M1994"/>
  <c r="C1986"/>
  <c r="P1984"/>
  <c r="J1983"/>
  <c r="J1988" s="1"/>
  <c r="J1991"/>
  <c r="K1985"/>
  <c r="E1977"/>
  <c r="D1987"/>
  <c r="E1976"/>
  <c r="P1988" s="1"/>
  <c r="L1985"/>
  <c r="M1987"/>
  <c r="K1984"/>
  <c r="L1986"/>
  <c r="E1991"/>
  <c r="G1987"/>
  <c r="E1983"/>
  <c r="E1988" s="1"/>
  <c r="M1984"/>
  <c r="F1986"/>
  <c r="E1974"/>
  <c r="L1983"/>
  <c r="L1988" s="1"/>
  <c r="X1961"/>
  <c r="AC1961"/>
  <c r="AA1961"/>
  <c r="W1961"/>
  <c r="Y1961"/>
  <c r="T1961"/>
  <c r="AB1961"/>
  <c r="AD1961"/>
  <c r="P1961"/>
  <c r="G1967"/>
  <c r="AE1961"/>
  <c r="A1986" l="1"/>
  <c r="A1987" s="1"/>
  <c r="A1988" s="1"/>
  <c r="A1989" s="1"/>
  <c r="A1990" s="1"/>
  <c r="A1991" s="1"/>
  <c r="A1992" s="1"/>
  <c r="A1993" s="1"/>
  <c r="A1994" s="1"/>
  <c r="A1995" s="1"/>
  <c r="A1996" s="1"/>
  <c r="A1997" s="1"/>
  <c r="A1985"/>
  <c r="G1994"/>
  <c r="D1988"/>
  <c r="F1988"/>
  <c r="C1988"/>
  <c r="H1988"/>
  <c r="M1988"/>
  <c r="G1988"/>
  <c r="W1967"/>
  <c r="AF1961"/>
  <c r="N2005"/>
  <c r="Z1991"/>
  <c r="AF1986"/>
  <c r="AE1985"/>
  <c r="AD1984"/>
  <c r="Y1983"/>
  <c r="AC1993"/>
  <c r="V1987"/>
  <c r="AF1985"/>
  <c r="AE1984"/>
  <c r="AD1983"/>
  <c r="AD1975"/>
  <c r="U1991"/>
  <c r="S1987"/>
  <c r="AC1985"/>
  <c r="AB1984"/>
  <c r="AA1983"/>
  <c r="AD1976"/>
  <c r="V1991"/>
  <c r="T1987"/>
  <c r="S1986"/>
  <c r="AC1984"/>
  <c r="AB1983"/>
  <c r="AD1977"/>
  <c r="AC1992"/>
  <c r="U1987"/>
  <c r="T1986"/>
  <c r="S1985"/>
  <c r="AC1983"/>
  <c r="V1996"/>
  <c r="Z1987"/>
  <c r="U1986"/>
  <c r="T1985"/>
  <c r="S1984"/>
  <c r="U1976"/>
  <c r="AE1991"/>
  <c r="W1987"/>
  <c r="V1986"/>
  <c r="AF1984"/>
  <c r="AE1983"/>
  <c r="U1977"/>
  <c r="AF1991"/>
  <c r="X1987"/>
  <c r="W1986"/>
  <c r="V1985"/>
  <c r="AF1983"/>
  <c r="U1978"/>
  <c r="Y1987"/>
  <c r="W1985"/>
  <c r="X1975"/>
  <c r="Y1986"/>
  <c r="W1984"/>
  <c r="U1994"/>
  <c r="Z1986"/>
  <c r="T1984"/>
  <c r="U1992"/>
  <c r="AA1986"/>
  <c r="U1984"/>
  <c r="X1986"/>
  <c r="AD1987"/>
  <c r="AA1987"/>
  <c r="S1983"/>
  <c r="S1988" s="1"/>
  <c r="T1983"/>
  <c r="T1988" s="1"/>
  <c r="AC1994"/>
  <c r="AB1985"/>
  <c r="Y1985"/>
  <c r="X1983"/>
  <c r="AC1987"/>
  <c r="AA1985"/>
  <c r="U1983"/>
  <c r="AC1986"/>
  <c r="AA1984"/>
  <c r="AA1996"/>
  <c r="AD1986"/>
  <c r="X1984"/>
  <c r="U1974"/>
  <c r="AE1986"/>
  <c r="Y1984"/>
  <c r="S1975"/>
  <c r="R1996" s="1"/>
  <c r="U1993"/>
  <c r="V1984"/>
  <c r="X1985"/>
  <c r="V1983"/>
  <c r="V1988" s="1"/>
  <c r="U1985"/>
  <c r="AB1987"/>
  <c r="Z1985"/>
  <c r="Z1984"/>
  <c r="Z1983"/>
  <c r="W1983"/>
  <c r="W1988" s="1"/>
  <c r="AD1985"/>
  <c r="AB1986"/>
  <c r="AA1991"/>
  <c r="AE1987"/>
  <c r="AF1987"/>
  <c r="N1988"/>
  <c r="K1988"/>
  <c r="A1999" l="1"/>
  <c r="N2002"/>
  <c r="G2010"/>
  <c r="H2011"/>
  <c r="I2012"/>
  <c r="N2013"/>
  <c r="O2014"/>
  <c r="K2023"/>
  <c r="C2011"/>
  <c r="D2012"/>
  <c r="E2013"/>
  <c r="J2014"/>
  <c r="E2020"/>
  <c r="N2004"/>
  <c r="M2010"/>
  <c r="C2012"/>
  <c r="D2013"/>
  <c r="E2014"/>
  <c r="P2018"/>
  <c r="C2002"/>
  <c r="B2023" s="1"/>
  <c r="D2010"/>
  <c r="E2011"/>
  <c r="J2012"/>
  <c r="K2013"/>
  <c r="L2014"/>
  <c r="C2010"/>
  <c r="D2011"/>
  <c r="E2012"/>
  <c r="J2013"/>
  <c r="K2014"/>
  <c r="E2021"/>
  <c r="N2010"/>
  <c r="O2011"/>
  <c r="P2012"/>
  <c r="F2014"/>
  <c r="M2019"/>
  <c r="H2002"/>
  <c r="I2010"/>
  <c r="N2011"/>
  <c r="O2012"/>
  <c r="P2013"/>
  <c r="F2018"/>
  <c r="AD2005"/>
  <c r="P2010"/>
  <c r="F2012"/>
  <c r="G2013"/>
  <c r="H2014"/>
  <c r="O2018"/>
  <c r="E2003"/>
  <c r="O2010"/>
  <c r="P2011"/>
  <c r="F2013"/>
  <c r="G2014"/>
  <c r="M2020"/>
  <c r="J2010"/>
  <c r="K2011"/>
  <c r="L2012"/>
  <c r="M2013"/>
  <c r="J2018"/>
  <c r="E2001"/>
  <c r="E2010"/>
  <c r="E2015" s="1"/>
  <c r="J2011"/>
  <c r="K2012"/>
  <c r="L2013"/>
  <c r="M2014"/>
  <c r="M2021"/>
  <c r="E2004"/>
  <c r="L2010"/>
  <c r="M2011"/>
  <c r="C2013"/>
  <c r="D2014"/>
  <c r="E2018"/>
  <c r="K2010"/>
  <c r="K2018"/>
  <c r="I2013"/>
  <c r="F2011"/>
  <c r="E2019"/>
  <c r="N2012"/>
  <c r="L2011"/>
  <c r="F2010"/>
  <c r="F2015" s="1"/>
  <c r="N2014"/>
  <c r="G2012"/>
  <c r="N2003"/>
  <c r="O2013"/>
  <c r="A2000"/>
  <c r="A2001" s="1"/>
  <c r="A2002" s="1"/>
  <c r="A2003" s="1"/>
  <c r="A2004" s="1"/>
  <c r="A2005" s="1"/>
  <c r="A2006" s="1"/>
  <c r="A2007" s="1"/>
  <c r="A2008" s="1"/>
  <c r="A2009" s="1"/>
  <c r="A2010" s="1"/>
  <c r="A2011" s="1"/>
  <c r="H2012"/>
  <c r="I2014"/>
  <c r="G2011"/>
  <c r="H2013"/>
  <c r="P2014"/>
  <c r="C2014"/>
  <c r="E2005"/>
  <c r="I2011"/>
  <c r="M2012"/>
  <c r="F2023"/>
  <c r="H2010"/>
  <c r="H2015" s="1"/>
  <c r="AC1988"/>
  <c r="AA1988"/>
  <c r="U1988"/>
  <c r="Y1988"/>
  <c r="X1988"/>
  <c r="AB1988"/>
  <c r="AD1988"/>
  <c r="Z1988"/>
  <c r="AE1988"/>
  <c r="A2013" l="1"/>
  <c r="A2014" s="1"/>
  <c r="A2015" s="1"/>
  <c r="A2016" s="1"/>
  <c r="A2017" s="1"/>
  <c r="A2018" s="1"/>
  <c r="A2019" s="1"/>
  <c r="A2020" s="1"/>
  <c r="A2021" s="1"/>
  <c r="A2022" s="1"/>
  <c r="A2023" s="1"/>
  <c r="A2024" s="1"/>
  <c r="A2012"/>
  <c r="K2015"/>
  <c r="L2015"/>
  <c r="D2015"/>
  <c r="W1994"/>
  <c r="AF1988"/>
  <c r="I2015"/>
  <c r="C2015"/>
  <c r="O2015"/>
  <c r="M2015"/>
  <c r="G2015"/>
  <c r="N2032"/>
  <c r="Z2018"/>
  <c r="AF2013"/>
  <c r="AE2012"/>
  <c r="AD2011"/>
  <c r="Y2010"/>
  <c r="AC2020"/>
  <c r="V2014"/>
  <c r="AF2012"/>
  <c r="AE2011"/>
  <c r="AD2010"/>
  <c r="AD2002"/>
  <c r="U2018"/>
  <c r="S2014"/>
  <c r="AC2012"/>
  <c r="AB2011"/>
  <c r="AA2010"/>
  <c r="AD2003"/>
  <c r="V2018"/>
  <c r="T2014"/>
  <c r="S2013"/>
  <c r="AC2011"/>
  <c r="AB2010"/>
  <c r="AD2004"/>
  <c r="AC2019"/>
  <c r="U2014"/>
  <c r="T2013"/>
  <c r="S2012"/>
  <c r="AC2010"/>
  <c r="V2023"/>
  <c r="Z2014"/>
  <c r="U2013"/>
  <c r="T2012"/>
  <c r="S2011"/>
  <c r="U2003"/>
  <c r="AE2018"/>
  <c r="W2014"/>
  <c r="V2013"/>
  <c r="AF2011"/>
  <c r="AE2010"/>
  <c r="U2004"/>
  <c r="AF2018"/>
  <c r="X2014"/>
  <c r="W2013"/>
  <c r="V2012"/>
  <c r="AF2010"/>
  <c r="U2005"/>
  <c r="U2020"/>
  <c r="X2013"/>
  <c r="V2011"/>
  <c r="AD2014"/>
  <c r="X2012"/>
  <c r="V2010"/>
  <c r="V2015" s="1"/>
  <c r="AA2014"/>
  <c r="U2012"/>
  <c r="S2010"/>
  <c r="AB2014"/>
  <c r="Z2012"/>
  <c r="T2010"/>
  <c r="Y2014"/>
  <c r="X2002"/>
  <c r="W2011"/>
  <c r="T2011"/>
  <c r="U2011"/>
  <c r="AA2012"/>
  <c r="AA2023"/>
  <c r="AE2013"/>
  <c r="AC2021"/>
  <c r="AB2013"/>
  <c r="Z2011"/>
  <c r="AA2018"/>
  <c r="AB2012"/>
  <c r="Z2010"/>
  <c r="AE2014"/>
  <c r="Y2012"/>
  <c r="W2010"/>
  <c r="AF2014"/>
  <c r="AD2012"/>
  <c r="X2010"/>
  <c r="W2012"/>
  <c r="Y2013"/>
  <c r="U2021"/>
  <c r="Z2013"/>
  <c r="U2019"/>
  <c r="AA2013"/>
  <c r="AC2014"/>
  <c r="AC2013"/>
  <c r="AA2011"/>
  <c r="X2011"/>
  <c r="U2001"/>
  <c r="S2002"/>
  <c r="R2023" s="1"/>
  <c r="U2010"/>
  <c r="U2015" s="1"/>
  <c r="AD2013"/>
  <c r="Y2011"/>
  <c r="J2015"/>
  <c r="N2015"/>
  <c r="S2015" l="1"/>
  <c r="W2015"/>
  <c r="AE2015"/>
  <c r="N2029"/>
  <c r="A2026"/>
  <c r="C2037"/>
  <c r="D2038"/>
  <c r="E2039"/>
  <c r="J2040"/>
  <c r="K2041"/>
  <c r="E2048"/>
  <c r="N2037"/>
  <c r="O2038"/>
  <c r="P2039"/>
  <c r="F2041"/>
  <c r="M2046"/>
  <c r="H2029"/>
  <c r="I2037"/>
  <c r="N2038"/>
  <c r="O2039"/>
  <c r="P2040"/>
  <c r="F2045"/>
  <c r="AD2032"/>
  <c r="P2037"/>
  <c r="F2039"/>
  <c r="G2040"/>
  <c r="H2041"/>
  <c r="O2045"/>
  <c r="E2030"/>
  <c r="O2037"/>
  <c r="P2038"/>
  <c r="F2040"/>
  <c r="G2041"/>
  <c r="M2047"/>
  <c r="J2037"/>
  <c r="K2038"/>
  <c r="L2039"/>
  <c r="M2040"/>
  <c r="J2045"/>
  <c r="E2028"/>
  <c r="E2037"/>
  <c r="J2038"/>
  <c r="K2039"/>
  <c r="L2040"/>
  <c r="M2041"/>
  <c r="M2048"/>
  <c r="E2031"/>
  <c r="L2037"/>
  <c r="M2038"/>
  <c r="C2040"/>
  <c r="D2041"/>
  <c r="E2045"/>
  <c r="A2027"/>
  <c r="A2028" s="1"/>
  <c r="A2029" s="1"/>
  <c r="A2030" s="1"/>
  <c r="A2031" s="1"/>
  <c r="A2032" s="1"/>
  <c r="A2033" s="1"/>
  <c r="A2034" s="1"/>
  <c r="A2035" s="1"/>
  <c r="A2036" s="1"/>
  <c r="A2037" s="1"/>
  <c r="A2038" s="1"/>
  <c r="K2037"/>
  <c r="L2038"/>
  <c r="M2039"/>
  <c r="C2041"/>
  <c r="K2045"/>
  <c r="F2037"/>
  <c r="G2038"/>
  <c r="H2039"/>
  <c r="I2040"/>
  <c r="N2041"/>
  <c r="F2050"/>
  <c r="E2032"/>
  <c r="F2038"/>
  <c r="G2039"/>
  <c r="H2040"/>
  <c r="I2041"/>
  <c r="E2046"/>
  <c r="N2030"/>
  <c r="H2037"/>
  <c r="I2038"/>
  <c r="N2039"/>
  <c r="O2040"/>
  <c r="P2041"/>
  <c r="G2037"/>
  <c r="O2041"/>
  <c r="E2040"/>
  <c r="M2037"/>
  <c r="M2042" s="1"/>
  <c r="P2045"/>
  <c r="J2039"/>
  <c r="H2038"/>
  <c r="K2050"/>
  <c r="J2041"/>
  <c r="C2039"/>
  <c r="C2029"/>
  <c r="B2050" s="1"/>
  <c r="K2040"/>
  <c r="D2039"/>
  <c r="E2041"/>
  <c r="C2038"/>
  <c r="D2040"/>
  <c r="L2041"/>
  <c r="N2040"/>
  <c r="N2031"/>
  <c r="E2038"/>
  <c r="I2039"/>
  <c r="E2047"/>
  <c r="D2037"/>
  <c r="D2042" s="1"/>
  <c r="Z2015"/>
  <c r="AC2015"/>
  <c r="AA2015"/>
  <c r="G2021"/>
  <c r="P2015"/>
  <c r="Y2015"/>
  <c r="X2015"/>
  <c r="T2015"/>
  <c r="AB2015"/>
  <c r="AD2015"/>
  <c r="A2040" l="1"/>
  <c r="A2041" s="1"/>
  <c r="A2042" s="1"/>
  <c r="A2043" s="1"/>
  <c r="A2044" s="1"/>
  <c r="A2045" s="1"/>
  <c r="A2046" s="1"/>
  <c r="A2047" s="1"/>
  <c r="A2048" s="1"/>
  <c r="A2049" s="1"/>
  <c r="A2050" s="1"/>
  <c r="A2051" s="1"/>
  <c r="A2039"/>
  <c r="G2042"/>
  <c r="E2042"/>
  <c r="I2042"/>
  <c r="C2042"/>
  <c r="W2021"/>
  <c r="AF2015"/>
  <c r="K2042"/>
  <c r="O2042"/>
  <c r="N2059"/>
  <c r="Z2045"/>
  <c r="AF2040"/>
  <c r="AE2039"/>
  <c r="AD2038"/>
  <c r="Y2037"/>
  <c r="AC2047"/>
  <c r="V2041"/>
  <c r="AF2039"/>
  <c r="AE2038"/>
  <c r="AD2037"/>
  <c r="AD2029"/>
  <c r="U2045"/>
  <c r="S2041"/>
  <c r="AC2039"/>
  <c r="AB2038"/>
  <c r="AA2037"/>
  <c r="AD2030"/>
  <c r="V2045"/>
  <c r="T2041"/>
  <c r="S2040"/>
  <c r="AC2038"/>
  <c r="AB2037"/>
  <c r="AD2031"/>
  <c r="AC2046"/>
  <c r="U2041"/>
  <c r="T2040"/>
  <c r="S2039"/>
  <c r="AC2037"/>
  <c r="V2050"/>
  <c r="Z2041"/>
  <c r="U2040"/>
  <c r="T2039"/>
  <c r="S2038"/>
  <c r="U2030"/>
  <c r="AE2045"/>
  <c r="W2041"/>
  <c r="V2040"/>
  <c r="AF2038"/>
  <c r="AE2037"/>
  <c r="U2031"/>
  <c r="AF2045"/>
  <c r="X2041"/>
  <c r="W2040"/>
  <c r="V2039"/>
  <c r="AF2037"/>
  <c r="U2032"/>
  <c r="Y2041"/>
  <c r="W2039"/>
  <c r="X2029"/>
  <c r="Y2040"/>
  <c r="W2038"/>
  <c r="U2048"/>
  <c r="Z2040"/>
  <c r="T2038"/>
  <c r="U2046"/>
  <c r="AA2040"/>
  <c r="U2038"/>
  <c r="X2040"/>
  <c r="AD2041"/>
  <c r="V2037"/>
  <c r="U2039"/>
  <c r="AB2041"/>
  <c r="T2037"/>
  <c r="T2042" s="1"/>
  <c r="AC2048"/>
  <c r="AA2045"/>
  <c r="AE2041"/>
  <c r="W2037"/>
  <c r="W2042" s="1"/>
  <c r="AD2039"/>
  <c r="AC2041"/>
  <c r="AA2039"/>
  <c r="U2037"/>
  <c r="U2042" s="1"/>
  <c r="AC2040"/>
  <c r="AA2038"/>
  <c r="AA2050"/>
  <c r="AD2040"/>
  <c r="X2038"/>
  <c r="U2028"/>
  <c r="AE2040"/>
  <c r="Y2038"/>
  <c r="S2029"/>
  <c r="R2050" s="1"/>
  <c r="U2047"/>
  <c r="V2038"/>
  <c r="X2039"/>
  <c r="AA2041"/>
  <c r="S2037"/>
  <c r="S2042" s="1"/>
  <c r="Z2039"/>
  <c r="AB2040"/>
  <c r="AB2039"/>
  <c r="Y2039"/>
  <c r="X2037"/>
  <c r="X2042" s="1"/>
  <c r="Z2038"/>
  <c r="Z2037"/>
  <c r="AF2041"/>
  <c r="F2042"/>
  <c r="J2042"/>
  <c r="N2042"/>
  <c r="H2042"/>
  <c r="L2042"/>
  <c r="Y2042" l="1"/>
  <c r="AB2042"/>
  <c r="AD2042"/>
  <c r="P2042"/>
  <c r="G2048"/>
  <c r="AE2042"/>
  <c r="N2056"/>
  <c r="A2053"/>
  <c r="E2057"/>
  <c r="O2064"/>
  <c r="P2065"/>
  <c r="F2067"/>
  <c r="G2068"/>
  <c r="M2074"/>
  <c r="J2064"/>
  <c r="K2065"/>
  <c r="L2066"/>
  <c r="M2067"/>
  <c r="J2072"/>
  <c r="E2055"/>
  <c r="E2064"/>
  <c r="J2065"/>
  <c r="K2066"/>
  <c r="L2067"/>
  <c r="M2068"/>
  <c r="M2075"/>
  <c r="E2058"/>
  <c r="L2064"/>
  <c r="M2065"/>
  <c r="C2067"/>
  <c r="D2068"/>
  <c r="E2072"/>
  <c r="A2054"/>
  <c r="K2064"/>
  <c r="L2065"/>
  <c r="M2066"/>
  <c r="C2068"/>
  <c r="K2072"/>
  <c r="F2064"/>
  <c r="G2065"/>
  <c r="H2066"/>
  <c r="I2067"/>
  <c r="N2068"/>
  <c r="F2077"/>
  <c r="E2059"/>
  <c r="F2065"/>
  <c r="G2066"/>
  <c r="H2067"/>
  <c r="I2068"/>
  <c r="E2073"/>
  <c r="N2057"/>
  <c r="H2064"/>
  <c r="I2065"/>
  <c r="N2066"/>
  <c r="O2067"/>
  <c r="P2068"/>
  <c r="G2064"/>
  <c r="H2065"/>
  <c r="I2066"/>
  <c r="N2067"/>
  <c r="O2068"/>
  <c r="K2077"/>
  <c r="C2065"/>
  <c r="D2066"/>
  <c r="E2067"/>
  <c r="J2068"/>
  <c r="E2074"/>
  <c r="N2058"/>
  <c r="M2064"/>
  <c r="M2069" s="1"/>
  <c r="C2066"/>
  <c r="D2067"/>
  <c r="E2068"/>
  <c r="P2072"/>
  <c r="C2056"/>
  <c r="B2077" s="1"/>
  <c r="D2064"/>
  <c r="E2065"/>
  <c r="J2066"/>
  <c r="K2067"/>
  <c r="L2068"/>
  <c r="C2064"/>
  <c r="K2068"/>
  <c r="P2066"/>
  <c r="I2064"/>
  <c r="I2069" s="1"/>
  <c r="F2072"/>
  <c r="F2066"/>
  <c r="D2065"/>
  <c r="E2075"/>
  <c r="F2068"/>
  <c r="N2065"/>
  <c r="A2055"/>
  <c r="A2056" s="1"/>
  <c r="A2057" s="1"/>
  <c r="A2058" s="1"/>
  <c r="A2059" s="1"/>
  <c r="A2060" s="1"/>
  <c r="A2061" s="1"/>
  <c r="A2062" s="1"/>
  <c r="A2063" s="1"/>
  <c r="A2064" s="1"/>
  <c r="A2065" s="1"/>
  <c r="G2067"/>
  <c r="O2065"/>
  <c r="P2067"/>
  <c r="O2072"/>
  <c r="N2064"/>
  <c r="N2069" s="1"/>
  <c r="O2066"/>
  <c r="H2068"/>
  <c r="J2067"/>
  <c r="H2056"/>
  <c r="P2064"/>
  <c r="E2066"/>
  <c r="M2073"/>
  <c r="AD2059"/>
  <c r="A2067"/>
  <c r="A2068" s="1"/>
  <c r="A2069" s="1"/>
  <c r="A2070" s="1"/>
  <c r="A2071" s="1"/>
  <c r="A2072" s="1"/>
  <c r="A2073" s="1"/>
  <c r="A2074" s="1"/>
  <c r="A2075" s="1"/>
  <c r="A2076" s="1"/>
  <c r="A2077" s="1"/>
  <c r="A2078" s="1"/>
  <c r="A2066"/>
  <c r="Z2042"/>
  <c r="V2042"/>
  <c r="AC2042"/>
  <c r="AA2042"/>
  <c r="G2069" l="1"/>
  <c r="E2069"/>
  <c r="W2048"/>
  <c r="AF2042"/>
  <c r="K2069"/>
  <c r="O2069"/>
  <c r="D2069"/>
  <c r="F2069"/>
  <c r="J2069"/>
  <c r="N2086"/>
  <c r="AC2073"/>
  <c r="U2068"/>
  <c r="T2067"/>
  <c r="S2066"/>
  <c r="AC2064"/>
  <c r="V2077"/>
  <c r="Z2068"/>
  <c r="U2067"/>
  <c r="T2066"/>
  <c r="S2065"/>
  <c r="U2057"/>
  <c r="AE2072"/>
  <c r="W2068"/>
  <c r="V2067"/>
  <c r="AF2065"/>
  <c r="AE2064"/>
  <c r="U2058"/>
  <c r="AF2072"/>
  <c r="X2068"/>
  <c r="W2067"/>
  <c r="V2066"/>
  <c r="AF2064"/>
  <c r="U2059"/>
  <c r="U2074"/>
  <c r="Y2068"/>
  <c r="X2067"/>
  <c r="W2066"/>
  <c r="V2065"/>
  <c r="X2056"/>
  <c r="AD2068"/>
  <c r="Y2067"/>
  <c r="X2066"/>
  <c r="W2065"/>
  <c r="V2064"/>
  <c r="U2075"/>
  <c r="AA2068"/>
  <c r="Z2067"/>
  <c r="U2066"/>
  <c r="T2065"/>
  <c r="S2064"/>
  <c r="U2073"/>
  <c r="AB2068"/>
  <c r="AA2067"/>
  <c r="Z2066"/>
  <c r="U2065"/>
  <c r="T2064"/>
  <c r="AC2075"/>
  <c r="AB2067"/>
  <c r="Z2065"/>
  <c r="AA2072"/>
  <c r="AB2066"/>
  <c r="Z2064"/>
  <c r="AE2068"/>
  <c r="Y2066"/>
  <c r="W2064"/>
  <c r="W2069" s="1"/>
  <c r="AF2068"/>
  <c r="AD2066"/>
  <c r="X2064"/>
  <c r="AC2068"/>
  <c r="AA2066"/>
  <c r="AC2067"/>
  <c r="AA2077"/>
  <c r="AD2067"/>
  <c r="U2055"/>
  <c r="AE2067"/>
  <c r="S2056"/>
  <c r="R2077" s="1"/>
  <c r="AE2066"/>
  <c r="AD2056"/>
  <c r="T2068"/>
  <c r="AF2067"/>
  <c r="AD2065"/>
  <c r="AC2074"/>
  <c r="AF2066"/>
  <c r="AD2064"/>
  <c r="U2072"/>
  <c r="AC2066"/>
  <c r="AA2064"/>
  <c r="V2072"/>
  <c r="S2067"/>
  <c r="AB2064"/>
  <c r="U2064"/>
  <c r="U2069" s="1"/>
  <c r="AA2065"/>
  <c r="X2065"/>
  <c r="Y2065"/>
  <c r="Y2064"/>
  <c r="Y2069" s="1"/>
  <c r="S2068"/>
  <c r="AD2058"/>
  <c r="Z2072"/>
  <c r="V2068"/>
  <c r="AE2065"/>
  <c r="AB2065"/>
  <c r="AD2057"/>
  <c r="AC2065"/>
  <c r="C2069"/>
  <c r="H2069"/>
  <c r="L2069"/>
  <c r="Z2069" l="1"/>
  <c r="A2080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N2083"/>
  <c r="K2091"/>
  <c r="L2092"/>
  <c r="M2093"/>
  <c r="C2095"/>
  <c r="K2099"/>
  <c r="F2091"/>
  <c r="G2092"/>
  <c r="H2093"/>
  <c r="I2094"/>
  <c r="N2095"/>
  <c r="F2104"/>
  <c r="E2086"/>
  <c r="F2092"/>
  <c r="G2093"/>
  <c r="H2094"/>
  <c r="I2095"/>
  <c r="E2100"/>
  <c r="N2084"/>
  <c r="H2091"/>
  <c r="I2092"/>
  <c r="N2093"/>
  <c r="O2094"/>
  <c r="P2095"/>
  <c r="G2091"/>
  <c r="H2092"/>
  <c r="I2093"/>
  <c r="N2094"/>
  <c r="O2095"/>
  <c r="K2104"/>
  <c r="C2092"/>
  <c r="D2093"/>
  <c r="E2094"/>
  <c r="J2095"/>
  <c r="E2101"/>
  <c r="N2085"/>
  <c r="M2091"/>
  <c r="C2093"/>
  <c r="D2094"/>
  <c r="E2095"/>
  <c r="P2099"/>
  <c r="C2083"/>
  <c r="B2104" s="1"/>
  <c r="D2091"/>
  <c r="E2092"/>
  <c r="J2093"/>
  <c r="K2094"/>
  <c r="L2095"/>
  <c r="C2091"/>
  <c r="D2092"/>
  <c r="E2093"/>
  <c r="J2094"/>
  <c r="K2095"/>
  <c r="E2102"/>
  <c r="N2091"/>
  <c r="O2092"/>
  <c r="P2093"/>
  <c r="F2095"/>
  <c r="M2100"/>
  <c r="H2083"/>
  <c r="I2091"/>
  <c r="I2096" s="1"/>
  <c r="N2092"/>
  <c r="O2093"/>
  <c r="P2094"/>
  <c r="F2099"/>
  <c r="AD2086"/>
  <c r="P2091"/>
  <c r="F2093"/>
  <c r="G2094"/>
  <c r="H2095"/>
  <c r="O2099"/>
  <c r="E2084"/>
  <c r="G2095"/>
  <c r="L2093"/>
  <c r="E2091"/>
  <c r="E2096" s="1"/>
  <c r="M2095"/>
  <c r="M2092"/>
  <c r="O2091"/>
  <c r="O2096" s="1"/>
  <c r="M2101"/>
  <c r="M2094"/>
  <c r="J2092"/>
  <c r="M2102"/>
  <c r="C2094"/>
  <c r="K2092"/>
  <c r="L2094"/>
  <c r="E2099"/>
  <c r="J2091"/>
  <c r="J2096" s="1"/>
  <c r="K2093"/>
  <c r="D2095"/>
  <c r="F2094"/>
  <c r="E2082"/>
  <c r="L2091"/>
  <c r="L2096" s="1"/>
  <c r="P2092"/>
  <c r="J2099"/>
  <c r="E2085"/>
  <c r="G2102"/>
  <c r="P2096"/>
  <c r="P2069"/>
  <c r="G2075"/>
  <c r="AB2069"/>
  <c r="S2069"/>
  <c r="AE2069"/>
  <c r="AA2069"/>
  <c r="AC2069"/>
  <c r="AD2069"/>
  <c r="X2069"/>
  <c r="T2069"/>
  <c r="V2069"/>
  <c r="A2093" l="1"/>
  <c r="A2094"/>
  <c r="A2095" s="1"/>
  <c r="A2096" s="1"/>
  <c r="A2097" s="1"/>
  <c r="A2098" s="1"/>
  <c r="A2099" s="1"/>
  <c r="A2100" s="1"/>
  <c r="A2101" s="1"/>
  <c r="A2102" s="1"/>
  <c r="A2103" s="1"/>
  <c r="A2104" s="1"/>
  <c r="A2105" s="1"/>
  <c r="D2096"/>
  <c r="F2096"/>
  <c r="C2096"/>
  <c r="H2096"/>
  <c r="W2075"/>
  <c r="AF2069"/>
  <c r="M2096"/>
  <c r="G2096"/>
  <c r="N2113"/>
  <c r="AC2100"/>
  <c r="U2095"/>
  <c r="T2094"/>
  <c r="S2093"/>
  <c r="AC2091"/>
  <c r="V2104"/>
  <c r="Z2095"/>
  <c r="U2094"/>
  <c r="T2093"/>
  <c r="S2092"/>
  <c r="U2084"/>
  <c r="AE2099"/>
  <c r="W2095"/>
  <c r="V2094"/>
  <c r="AF2092"/>
  <c r="AE2091"/>
  <c r="U2085"/>
  <c r="AF2099"/>
  <c r="X2095"/>
  <c r="W2094"/>
  <c r="V2093"/>
  <c r="AF2091"/>
  <c r="U2086"/>
  <c r="U2101"/>
  <c r="Y2095"/>
  <c r="X2094"/>
  <c r="W2093"/>
  <c r="V2092"/>
  <c r="X2083"/>
  <c r="AD2095"/>
  <c r="Y2094"/>
  <c r="X2093"/>
  <c r="W2092"/>
  <c r="V2091"/>
  <c r="U2102"/>
  <c r="AA2095"/>
  <c r="Z2094"/>
  <c r="U2093"/>
  <c r="T2092"/>
  <c r="S2091"/>
  <c r="U2100"/>
  <c r="AB2095"/>
  <c r="AA2094"/>
  <c r="Z2093"/>
  <c r="U2092"/>
  <c r="T2091"/>
  <c r="AC2095"/>
  <c r="AA2093"/>
  <c r="U2091"/>
  <c r="U2096" s="1"/>
  <c r="AC2094"/>
  <c r="AA2092"/>
  <c r="AA2104"/>
  <c r="AD2094"/>
  <c r="X2092"/>
  <c r="U2082"/>
  <c r="AE2094"/>
  <c r="Y2092"/>
  <c r="S2083"/>
  <c r="R2104" s="1"/>
  <c r="AC2102"/>
  <c r="Z2092"/>
  <c r="AB2093"/>
  <c r="Z2091"/>
  <c r="Z2096" s="1"/>
  <c r="Y2093"/>
  <c r="AF2095"/>
  <c r="AD2093"/>
  <c r="AD2092"/>
  <c r="AD2091"/>
  <c r="V2099"/>
  <c r="Z2099"/>
  <c r="AE2093"/>
  <c r="Y2091"/>
  <c r="Y2096" s="1"/>
  <c r="V2095"/>
  <c r="AE2092"/>
  <c r="AD2083"/>
  <c r="S2095"/>
  <c r="AB2092"/>
  <c r="AD2084"/>
  <c r="T2095"/>
  <c r="AC2092"/>
  <c r="AD2085"/>
  <c r="AB2094"/>
  <c r="AA2099"/>
  <c r="AE2095"/>
  <c r="W2091"/>
  <c r="W2096" s="1"/>
  <c r="X2091"/>
  <c r="X2096" s="1"/>
  <c r="AF2094"/>
  <c r="AF2093"/>
  <c r="U2099"/>
  <c r="AA2091"/>
  <c r="AA2096" s="1"/>
  <c r="S2094"/>
  <c r="AC2101"/>
  <c r="AC2093"/>
  <c r="AB2091"/>
  <c r="AB2096" s="1"/>
  <c r="N2096"/>
  <c r="K2096"/>
  <c r="A2107" l="1"/>
  <c r="N2110"/>
  <c r="G2118"/>
  <c r="H2119"/>
  <c r="I2120"/>
  <c r="N2121"/>
  <c r="O2122"/>
  <c r="K2131"/>
  <c r="C2119"/>
  <c r="D2120"/>
  <c r="E2121"/>
  <c r="J2122"/>
  <c r="E2128"/>
  <c r="N2112"/>
  <c r="M2118"/>
  <c r="C2120"/>
  <c r="D2121"/>
  <c r="E2122"/>
  <c r="P2126"/>
  <c r="C2110"/>
  <c r="B2131" s="1"/>
  <c r="D2118"/>
  <c r="E2119"/>
  <c r="J2120"/>
  <c r="K2121"/>
  <c r="L2122"/>
  <c r="C2118"/>
  <c r="D2119"/>
  <c r="E2120"/>
  <c r="J2121"/>
  <c r="K2122"/>
  <c r="E2129"/>
  <c r="N2118"/>
  <c r="O2119"/>
  <c r="P2120"/>
  <c r="F2122"/>
  <c r="M2127"/>
  <c r="H2110"/>
  <c r="I2118"/>
  <c r="N2119"/>
  <c r="O2120"/>
  <c r="P2121"/>
  <c r="F2126"/>
  <c r="AD2113"/>
  <c r="P2118"/>
  <c r="F2120"/>
  <c r="G2121"/>
  <c r="H2122"/>
  <c r="O2126"/>
  <c r="E2111"/>
  <c r="O2118"/>
  <c r="P2119"/>
  <c r="F2121"/>
  <c r="G2122"/>
  <c r="M2128"/>
  <c r="J2118"/>
  <c r="K2119"/>
  <c r="L2120"/>
  <c r="M2121"/>
  <c r="J2126"/>
  <c r="E2109"/>
  <c r="E2118"/>
  <c r="E2123" s="1"/>
  <c r="J2119"/>
  <c r="K2120"/>
  <c r="L2121"/>
  <c r="M2122"/>
  <c r="M2129"/>
  <c r="E2112"/>
  <c r="L2118"/>
  <c r="M2119"/>
  <c r="C2121"/>
  <c r="D2122"/>
  <c r="E2126"/>
  <c r="A2108"/>
  <c r="A2109" s="1"/>
  <c r="A2110" s="1"/>
  <c r="A2111" s="1"/>
  <c r="A2112" s="1"/>
  <c r="A2113" s="1"/>
  <c r="A2114" s="1"/>
  <c r="A2115" s="1"/>
  <c r="A2116" s="1"/>
  <c r="A2117" s="1"/>
  <c r="A2118" s="1"/>
  <c r="A2119" s="1"/>
  <c r="C2122"/>
  <c r="H2120"/>
  <c r="E2113"/>
  <c r="I2122"/>
  <c r="I2119"/>
  <c r="K2118"/>
  <c r="K2123" s="1"/>
  <c r="K2126"/>
  <c r="I2121"/>
  <c r="F2119"/>
  <c r="E2127"/>
  <c r="N2120"/>
  <c r="G2119"/>
  <c r="H2121"/>
  <c r="P2122"/>
  <c r="F2118"/>
  <c r="G2120"/>
  <c r="O2121"/>
  <c r="M2120"/>
  <c r="F2131"/>
  <c r="H2118"/>
  <c r="H2123" s="1"/>
  <c r="L2119"/>
  <c r="N2122"/>
  <c r="N2111"/>
  <c r="S2096"/>
  <c r="AE2096"/>
  <c r="AC2096"/>
  <c r="T2096"/>
  <c r="V2096"/>
  <c r="AD2096"/>
  <c r="A2121" l="1"/>
  <c r="A2122" s="1"/>
  <c r="A2123" s="1"/>
  <c r="A2124" s="1"/>
  <c r="A2125" s="1"/>
  <c r="A2126" s="1"/>
  <c r="A2127" s="1"/>
  <c r="A2128" s="1"/>
  <c r="A2129" s="1"/>
  <c r="A2130" s="1"/>
  <c r="A2131" s="1"/>
  <c r="A2132" s="1"/>
  <c r="A2120"/>
  <c r="F2123"/>
  <c r="L2123"/>
  <c r="D2123"/>
  <c r="I2123"/>
  <c r="C2123"/>
  <c r="O2123"/>
  <c r="M2123"/>
  <c r="G2123"/>
  <c r="W2102"/>
  <c r="AF2096"/>
  <c r="N2140"/>
  <c r="AC2127"/>
  <c r="U2122"/>
  <c r="T2121"/>
  <c r="S2120"/>
  <c r="AC2118"/>
  <c r="V2131"/>
  <c r="Z2122"/>
  <c r="U2121"/>
  <c r="T2120"/>
  <c r="S2119"/>
  <c r="U2111"/>
  <c r="AE2126"/>
  <c r="W2122"/>
  <c r="V2121"/>
  <c r="AF2119"/>
  <c r="AE2118"/>
  <c r="U2112"/>
  <c r="AF2126"/>
  <c r="X2122"/>
  <c r="W2121"/>
  <c r="V2120"/>
  <c r="AF2118"/>
  <c r="U2113"/>
  <c r="U2128"/>
  <c r="Y2122"/>
  <c r="X2121"/>
  <c r="W2120"/>
  <c r="V2119"/>
  <c r="X2110"/>
  <c r="AD2122"/>
  <c r="Y2121"/>
  <c r="X2120"/>
  <c r="W2119"/>
  <c r="V2118"/>
  <c r="U2129"/>
  <c r="AA2122"/>
  <c r="Z2121"/>
  <c r="U2120"/>
  <c r="T2119"/>
  <c r="S2118"/>
  <c r="U2127"/>
  <c r="AB2122"/>
  <c r="AA2121"/>
  <c r="Z2120"/>
  <c r="U2119"/>
  <c r="T2118"/>
  <c r="AC2129"/>
  <c r="AB2121"/>
  <c r="Z2119"/>
  <c r="AA2126"/>
  <c r="AB2120"/>
  <c r="Z2118"/>
  <c r="Z2123" s="1"/>
  <c r="AE2122"/>
  <c r="Y2120"/>
  <c r="W2118"/>
  <c r="W2123" s="1"/>
  <c r="AF2122"/>
  <c r="AD2120"/>
  <c r="X2118"/>
  <c r="AC2122"/>
  <c r="U2118"/>
  <c r="U2123" s="1"/>
  <c r="AA2131"/>
  <c r="X2119"/>
  <c r="AE2121"/>
  <c r="S2110"/>
  <c r="R2131" s="1"/>
  <c r="AE2120"/>
  <c r="AE2119"/>
  <c r="AB2119"/>
  <c r="T2122"/>
  <c r="AF2121"/>
  <c r="AD2119"/>
  <c r="AC2128"/>
  <c r="AF2120"/>
  <c r="AD2118"/>
  <c r="U2126"/>
  <c r="AC2120"/>
  <c r="AA2118"/>
  <c r="V2126"/>
  <c r="S2121"/>
  <c r="AB2118"/>
  <c r="AB2123" s="1"/>
  <c r="AA2120"/>
  <c r="AC2121"/>
  <c r="AA2119"/>
  <c r="AD2121"/>
  <c r="U2109"/>
  <c r="Y2119"/>
  <c r="Y2118"/>
  <c r="Y2123" s="1"/>
  <c r="S2122"/>
  <c r="AC2119"/>
  <c r="Z2126"/>
  <c r="V2122"/>
  <c r="AD2110"/>
  <c r="AD2111"/>
  <c r="AD2112"/>
  <c r="J2123"/>
  <c r="N2123"/>
  <c r="X2123" l="1"/>
  <c r="T2123"/>
  <c r="V2123"/>
  <c r="G2129"/>
  <c r="P2123"/>
  <c r="N2137"/>
  <c r="A2134"/>
  <c r="C2145"/>
  <c r="D2146"/>
  <c r="E2147"/>
  <c r="J2148"/>
  <c r="K2149"/>
  <c r="E2156"/>
  <c r="N2145"/>
  <c r="O2146"/>
  <c r="P2147"/>
  <c r="F2149"/>
  <c r="M2154"/>
  <c r="H2137"/>
  <c r="I2145"/>
  <c r="N2146"/>
  <c r="O2147"/>
  <c r="P2148"/>
  <c r="F2153"/>
  <c r="AD2140"/>
  <c r="P2145"/>
  <c r="F2147"/>
  <c r="G2148"/>
  <c r="H2149"/>
  <c r="O2153"/>
  <c r="E2138"/>
  <c r="O2145"/>
  <c r="P2146"/>
  <c r="F2148"/>
  <c r="G2149"/>
  <c r="M2155"/>
  <c r="J2145"/>
  <c r="K2146"/>
  <c r="L2147"/>
  <c r="M2148"/>
  <c r="J2153"/>
  <c r="E2136"/>
  <c r="E2145"/>
  <c r="J2146"/>
  <c r="K2147"/>
  <c r="L2148"/>
  <c r="M2149"/>
  <c r="M2156"/>
  <c r="E2139"/>
  <c r="L2145"/>
  <c r="M2146"/>
  <c r="C2148"/>
  <c r="D2149"/>
  <c r="E2153"/>
  <c r="A2135"/>
  <c r="A2136" s="1"/>
  <c r="A2137" s="1"/>
  <c r="A2138" s="1"/>
  <c r="A2139" s="1"/>
  <c r="A2140" s="1"/>
  <c r="A2141" s="1"/>
  <c r="A2142" s="1"/>
  <c r="A2143" s="1"/>
  <c r="A2144" s="1"/>
  <c r="A2145" s="1"/>
  <c r="A2146" s="1"/>
  <c r="K2145"/>
  <c r="L2146"/>
  <c r="M2147"/>
  <c r="C2149"/>
  <c r="K2153"/>
  <c r="F2145"/>
  <c r="G2146"/>
  <c r="H2147"/>
  <c r="I2148"/>
  <c r="N2149"/>
  <c r="F2158"/>
  <c r="E2140"/>
  <c r="F2146"/>
  <c r="G2147"/>
  <c r="H2148"/>
  <c r="I2149"/>
  <c r="E2154"/>
  <c r="N2138"/>
  <c r="H2145"/>
  <c r="I2146"/>
  <c r="N2147"/>
  <c r="O2148"/>
  <c r="P2149"/>
  <c r="N2148"/>
  <c r="D2147"/>
  <c r="N2139"/>
  <c r="E2149"/>
  <c r="E2146"/>
  <c r="G2145"/>
  <c r="G2150" s="1"/>
  <c r="O2149"/>
  <c r="E2148"/>
  <c r="M2145"/>
  <c r="M2150" s="1"/>
  <c r="P2153"/>
  <c r="J2147"/>
  <c r="C2146"/>
  <c r="D2148"/>
  <c r="L2149"/>
  <c r="K2158"/>
  <c r="C2147"/>
  <c r="K2148"/>
  <c r="I2147"/>
  <c r="E2155"/>
  <c r="D2145"/>
  <c r="H2146"/>
  <c r="J2149"/>
  <c r="C2137"/>
  <c r="B2158" s="1"/>
  <c r="AA2123"/>
  <c r="S2123"/>
  <c r="AE2123"/>
  <c r="AD2123"/>
  <c r="AC2123"/>
  <c r="A2148" l="1"/>
  <c r="A2149" s="1"/>
  <c r="A2150" s="1"/>
  <c r="A2151" s="1"/>
  <c r="A2152" s="1"/>
  <c r="A2153" s="1"/>
  <c r="A2154" s="1"/>
  <c r="A2155" s="1"/>
  <c r="A2156" s="1"/>
  <c r="A2157" s="1"/>
  <c r="A2158" s="1"/>
  <c r="A2159" s="1"/>
  <c r="A2147"/>
  <c r="D2150"/>
  <c r="K2150"/>
  <c r="O2150"/>
  <c r="W2129"/>
  <c r="AF2123"/>
  <c r="N2167"/>
  <c r="AC2154"/>
  <c r="U2149"/>
  <c r="T2148"/>
  <c r="S2147"/>
  <c r="AC2145"/>
  <c r="V2158"/>
  <c r="Z2149"/>
  <c r="U2148"/>
  <c r="T2147"/>
  <c r="S2146"/>
  <c r="U2138"/>
  <c r="AE2153"/>
  <c r="W2149"/>
  <c r="V2148"/>
  <c r="AF2146"/>
  <c r="AE2145"/>
  <c r="U2139"/>
  <c r="AF2153"/>
  <c r="X2149"/>
  <c r="W2148"/>
  <c r="V2147"/>
  <c r="AF2145"/>
  <c r="U2140"/>
  <c r="U2155"/>
  <c r="Y2149"/>
  <c r="X2148"/>
  <c r="W2147"/>
  <c r="V2146"/>
  <c r="X2137"/>
  <c r="AD2149"/>
  <c r="Y2148"/>
  <c r="X2147"/>
  <c r="W2146"/>
  <c r="V2145"/>
  <c r="U2156"/>
  <c r="AA2149"/>
  <c r="Z2148"/>
  <c r="U2147"/>
  <c r="T2146"/>
  <c r="S2145"/>
  <c r="U2154"/>
  <c r="AB2149"/>
  <c r="AA2148"/>
  <c r="Z2147"/>
  <c r="U2146"/>
  <c r="T2145"/>
  <c r="AC2149"/>
  <c r="AA2147"/>
  <c r="U2145"/>
  <c r="U2150" s="1"/>
  <c r="AC2148"/>
  <c r="AA2146"/>
  <c r="AA2158"/>
  <c r="AD2148"/>
  <c r="X2146"/>
  <c r="U2136"/>
  <c r="AE2148"/>
  <c r="Y2146"/>
  <c r="S2137"/>
  <c r="R2158" s="1"/>
  <c r="AC2156"/>
  <c r="Z2146"/>
  <c r="AB2147"/>
  <c r="AE2149"/>
  <c r="W2145"/>
  <c r="W2150" s="1"/>
  <c r="AD2147"/>
  <c r="AD2146"/>
  <c r="AD2145"/>
  <c r="AA2145"/>
  <c r="AA2150" s="1"/>
  <c r="S2148"/>
  <c r="Z2153"/>
  <c r="AE2147"/>
  <c r="Y2145"/>
  <c r="V2149"/>
  <c r="AE2146"/>
  <c r="AD2137"/>
  <c r="S2149"/>
  <c r="AB2146"/>
  <c r="AD2138"/>
  <c r="T2149"/>
  <c r="AC2146"/>
  <c r="AD2139"/>
  <c r="AB2148"/>
  <c r="AA2153"/>
  <c r="Z2145"/>
  <c r="Z2150" s="1"/>
  <c r="Y2147"/>
  <c r="AF2149"/>
  <c r="X2145"/>
  <c r="AF2148"/>
  <c r="AF2147"/>
  <c r="U2153"/>
  <c r="V2153"/>
  <c r="AC2155"/>
  <c r="AC2147"/>
  <c r="AB2145"/>
  <c r="AB2150" s="1"/>
  <c r="F2150"/>
  <c r="J2150"/>
  <c r="N2150"/>
  <c r="H2150"/>
  <c r="L2150"/>
  <c r="E2150"/>
  <c r="I2150"/>
  <c r="C2150"/>
  <c r="Y2150" l="1"/>
  <c r="N2164"/>
  <c r="A2161"/>
  <c r="E2165"/>
  <c r="O2172"/>
  <c r="P2173"/>
  <c r="F2175"/>
  <c r="G2176"/>
  <c r="M2182"/>
  <c r="J2172"/>
  <c r="K2173"/>
  <c r="L2174"/>
  <c r="M2175"/>
  <c r="J2180"/>
  <c r="E2163"/>
  <c r="E2172"/>
  <c r="J2173"/>
  <c r="K2174"/>
  <c r="L2175"/>
  <c r="M2176"/>
  <c r="M2183"/>
  <c r="E2166"/>
  <c r="L2172"/>
  <c r="M2173"/>
  <c r="C2175"/>
  <c r="D2176"/>
  <c r="E2180"/>
  <c r="A2162"/>
  <c r="K2172"/>
  <c r="L2173"/>
  <c r="M2174"/>
  <c r="C2176"/>
  <c r="K2180"/>
  <c r="F2172"/>
  <c r="G2173"/>
  <c r="H2174"/>
  <c r="I2175"/>
  <c r="N2176"/>
  <c r="F2185"/>
  <c r="E2167"/>
  <c r="F2173"/>
  <c r="G2174"/>
  <c r="H2175"/>
  <c r="I2176"/>
  <c r="E2181"/>
  <c r="N2165"/>
  <c r="H2172"/>
  <c r="I2173"/>
  <c r="N2174"/>
  <c r="O2175"/>
  <c r="P2176"/>
  <c r="G2172"/>
  <c r="H2173"/>
  <c r="I2174"/>
  <c r="N2175"/>
  <c r="O2176"/>
  <c r="K2185"/>
  <c r="C2173"/>
  <c r="D2174"/>
  <c r="E2175"/>
  <c r="J2176"/>
  <c r="E2182"/>
  <c r="N2166"/>
  <c r="M2172"/>
  <c r="M2177" s="1"/>
  <c r="C2174"/>
  <c r="D2175"/>
  <c r="E2176"/>
  <c r="P2180"/>
  <c r="C2164"/>
  <c r="B2185" s="1"/>
  <c r="D2172"/>
  <c r="E2173"/>
  <c r="J2174"/>
  <c r="K2175"/>
  <c r="L2176"/>
  <c r="J2175"/>
  <c r="O2173"/>
  <c r="H2164"/>
  <c r="P2175"/>
  <c r="P2172"/>
  <c r="O2180"/>
  <c r="C2172"/>
  <c r="C2177" s="1"/>
  <c r="K2176"/>
  <c r="P2174"/>
  <c r="I2172"/>
  <c r="I2177" s="1"/>
  <c r="F2180"/>
  <c r="F2174"/>
  <c r="N2172"/>
  <c r="O2174"/>
  <c r="H2176"/>
  <c r="E2183"/>
  <c r="N2173"/>
  <c r="G2175"/>
  <c r="E2174"/>
  <c r="M2181"/>
  <c r="AD2167"/>
  <c r="D2173"/>
  <c r="F2176"/>
  <c r="A2163"/>
  <c r="A2164" s="1"/>
  <c r="A2165" s="1"/>
  <c r="A2166" s="1"/>
  <c r="A2167" s="1"/>
  <c r="A2168" s="1"/>
  <c r="A2169" s="1"/>
  <c r="A2170" s="1"/>
  <c r="A2171" s="1"/>
  <c r="A2172" s="1"/>
  <c r="A2173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S2150"/>
  <c r="AE2150"/>
  <c r="W2156" s="1"/>
  <c r="P2150"/>
  <c r="G2156"/>
  <c r="AC2150"/>
  <c r="X2150"/>
  <c r="AD2150"/>
  <c r="T2150"/>
  <c r="V2150"/>
  <c r="A2174" l="1"/>
  <c r="K2177"/>
  <c r="O2177"/>
  <c r="AF2150"/>
  <c r="D2177"/>
  <c r="F2177"/>
  <c r="J2177"/>
  <c r="N2177"/>
  <c r="H2177"/>
  <c r="L2177"/>
  <c r="N2194"/>
  <c r="AC2181"/>
  <c r="U2176"/>
  <c r="T2175"/>
  <c r="S2174"/>
  <c r="AC2172"/>
  <c r="V2185"/>
  <c r="Z2176"/>
  <c r="U2175"/>
  <c r="T2174"/>
  <c r="S2173"/>
  <c r="U2165"/>
  <c r="AE2180"/>
  <c r="W2176"/>
  <c r="V2175"/>
  <c r="AF2173"/>
  <c r="AE2172"/>
  <c r="U2166"/>
  <c r="AF2180"/>
  <c r="X2176"/>
  <c r="W2175"/>
  <c r="V2174"/>
  <c r="AF2172"/>
  <c r="U2167"/>
  <c r="U2182"/>
  <c r="Y2176"/>
  <c r="X2175"/>
  <c r="W2174"/>
  <c r="V2173"/>
  <c r="X2164"/>
  <c r="AD2176"/>
  <c r="Y2175"/>
  <c r="X2174"/>
  <c r="W2173"/>
  <c r="V2172"/>
  <c r="U2183"/>
  <c r="AA2176"/>
  <c r="Z2175"/>
  <c r="U2174"/>
  <c r="T2173"/>
  <c r="S2172"/>
  <c r="U2181"/>
  <c r="AB2176"/>
  <c r="AA2175"/>
  <c r="Z2174"/>
  <c r="U2173"/>
  <c r="T2172"/>
  <c r="AC2183"/>
  <c r="AB2175"/>
  <c r="Z2173"/>
  <c r="AA2180"/>
  <c r="AB2174"/>
  <c r="Z2172"/>
  <c r="AE2176"/>
  <c r="Y2174"/>
  <c r="W2172"/>
  <c r="W2177" s="1"/>
  <c r="AF2176"/>
  <c r="AD2174"/>
  <c r="X2172"/>
  <c r="AA2174"/>
  <c r="AC2175"/>
  <c r="AA2185"/>
  <c r="U2163"/>
  <c r="AE2175"/>
  <c r="S2164"/>
  <c r="R2185" s="1"/>
  <c r="Y2172"/>
  <c r="AD2164"/>
  <c r="AD2165"/>
  <c r="AC2173"/>
  <c r="AF2175"/>
  <c r="AD2173"/>
  <c r="AC2182"/>
  <c r="AF2174"/>
  <c r="AD2172"/>
  <c r="U2180"/>
  <c r="AC2174"/>
  <c r="AA2172"/>
  <c r="AA2177" s="1"/>
  <c r="V2180"/>
  <c r="S2175"/>
  <c r="AB2172"/>
  <c r="AC2176"/>
  <c r="U2172"/>
  <c r="U2177" s="1"/>
  <c r="AA2173"/>
  <c r="AD2175"/>
  <c r="X2173"/>
  <c r="Y2173"/>
  <c r="AE2174"/>
  <c r="AE2173"/>
  <c r="AB2173"/>
  <c r="AD2166"/>
  <c r="Z2180"/>
  <c r="V2176"/>
  <c r="S2176"/>
  <c r="T2176"/>
  <c r="G2177"/>
  <c r="E2177"/>
  <c r="Z2177" l="1"/>
  <c r="AB2177"/>
  <c r="A2188"/>
  <c r="N2191"/>
  <c r="A2189"/>
  <c r="K2199"/>
  <c r="L2200"/>
  <c r="M2201"/>
  <c r="C2203"/>
  <c r="K2207"/>
  <c r="F2199"/>
  <c r="G2200"/>
  <c r="H2201"/>
  <c r="I2202"/>
  <c r="N2203"/>
  <c r="F2212"/>
  <c r="E2194"/>
  <c r="F2200"/>
  <c r="G2201"/>
  <c r="H2202"/>
  <c r="I2203"/>
  <c r="E2208"/>
  <c r="N2192"/>
  <c r="H2199"/>
  <c r="I2200"/>
  <c r="N2201"/>
  <c r="O2202"/>
  <c r="P2203"/>
  <c r="G2199"/>
  <c r="H2200"/>
  <c r="I2201"/>
  <c r="N2202"/>
  <c r="O2203"/>
  <c r="K2212"/>
  <c r="C2200"/>
  <c r="D2201"/>
  <c r="E2202"/>
  <c r="J2203"/>
  <c r="E2209"/>
  <c r="N2193"/>
  <c r="M2199"/>
  <c r="C2201"/>
  <c r="D2202"/>
  <c r="E2203"/>
  <c r="P2207"/>
  <c r="C2191"/>
  <c r="B2212" s="1"/>
  <c r="D2199"/>
  <c r="E2200"/>
  <c r="J2201"/>
  <c r="K2202"/>
  <c r="L2203"/>
  <c r="C2199"/>
  <c r="D2200"/>
  <c r="E2201"/>
  <c r="J2202"/>
  <c r="K2203"/>
  <c r="E2210"/>
  <c r="N2199"/>
  <c r="O2200"/>
  <c r="P2201"/>
  <c r="F2203"/>
  <c r="M2208"/>
  <c r="H2191"/>
  <c r="I2199"/>
  <c r="I2204" s="1"/>
  <c r="N2200"/>
  <c r="O2201"/>
  <c r="P2202"/>
  <c r="F2207"/>
  <c r="A2190"/>
  <c r="A2191" s="1"/>
  <c r="A2192" s="1"/>
  <c r="A2193" s="1"/>
  <c r="A2194" s="1"/>
  <c r="A2195" s="1"/>
  <c r="A2196" s="1"/>
  <c r="A2197" s="1"/>
  <c r="A2198" s="1"/>
  <c r="A2199" s="1"/>
  <c r="A2200" s="1"/>
  <c r="AD2194"/>
  <c r="P2199"/>
  <c r="F2201"/>
  <c r="G2202"/>
  <c r="H2203"/>
  <c r="O2207"/>
  <c r="F2202"/>
  <c r="K2200"/>
  <c r="E2190"/>
  <c r="L2202"/>
  <c r="L2199"/>
  <c r="E2207"/>
  <c r="E2192"/>
  <c r="G2203"/>
  <c r="L2201"/>
  <c r="E2199"/>
  <c r="E2204" s="1"/>
  <c r="M2203"/>
  <c r="M2200"/>
  <c r="J2199"/>
  <c r="K2201"/>
  <c r="D2203"/>
  <c r="M2209"/>
  <c r="J2200"/>
  <c r="C2202"/>
  <c r="P2200"/>
  <c r="J2207"/>
  <c r="E2193"/>
  <c r="O2199"/>
  <c r="O2204" s="1"/>
  <c r="G2210" s="1"/>
  <c r="M2202"/>
  <c r="M2210"/>
  <c r="A2202"/>
  <c r="A2203" s="1"/>
  <c r="A2204" s="1"/>
  <c r="A2205" s="1"/>
  <c r="A2206" s="1"/>
  <c r="A2207" s="1"/>
  <c r="A2208" s="1"/>
  <c r="A2209" s="1"/>
  <c r="A2210" s="1"/>
  <c r="A2211" s="1"/>
  <c r="A2212" s="1"/>
  <c r="A2213" s="1"/>
  <c r="A2201"/>
  <c r="G2183"/>
  <c r="P2177"/>
  <c r="S2177"/>
  <c r="AE2177"/>
  <c r="AD2177"/>
  <c r="Y2177"/>
  <c r="AC2177"/>
  <c r="X2177"/>
  <c r="T2177"/>
  <c r="V2177"/>
  <c r="N2204" l="1"/>
  <c r="N2221"/>
  <c r="AC2208"/>
  <c r="U2203"/>
  <c r="T2202"/>
  <c r="S2201"/>
  <c r="AC2199"/>
  <c r="V2212"/>
  <c r="Z2203"/>
  <c r="U2202"/>
  <c r="T2201"/>
  <c r="S2200"/>
  <c r="U2192"/>
  <c r="AE2207"/>
  <c r="W2203"/>
  <c r="V2202"/>
  <c r="AF2200"/>
  <c r="AE2199"/>
  <c r="U2193"/>
  <c r="AF2207"/>
  <c r="X2203"/>
  <c r="W2202"/>
  <c r="V2201"/>
  <c r="AF2199"/>
  <c r="U2194"/>
  <c r="U2209"/>
  <c r="Y2203"/>
  <c r="X2202"/>
  <c r="W2201"/>
  <c r="V2200"/>
  <c r="X2191"/>
  <c r="AD2203"/>
  <c r="Y2202"/>
  <c r="X2201"/>
  <c r="W2200"/>
  <c r="V2199"/>
  <c r="U2210"/>
  <c r="AA2203"/>
  <c r="Z2202"/>
  <c r="U2201"/>
  <c r="T2200"/>
  <c r="S2199"/>
  <c r="U2208"/>
  <c r="AB2203"/>
  <c r="AA2202"/>
  <c r="Z2201"/>
  <c r="U2200"/>
  <c r="T2199"/>
  <c r="AC2203"/>
  <c r="AA2201"/>
  <c r="U2199"/>
  <c r="U2204" s="1"/>
  <c r="AC2202"/>
  <c r="AA2200"/>
  <c r="AA2212"/>
  <c r="AD2202"/>
  <c r="X2200"/>
  <c r="U2190"/>
  <c r="AE2202"/>
  <c r="Y2200"/>
  <c r="S2191"/>
  <c r="R2212" s="1"/>
  <c r="AB2202"/>
  <c r="AA2207"/>
  <c r="Z2199"/>
  <c r="Y2201"/>
  <c r="AF2203"/>
  <c r="X2199"/>
  <c r="X2204" s="1"/>
  <c r="AF2202"/>
  <c r="AD2199"/>
  <c r="V2207"/>
  <c r="Z2207"/>
  <c r="AE2201"/>
  <c r="Y2199"/>
  <c r="Y2204" s="1"/>
  <c r="V2203"/>
  <c r="AE2200"/>
  <c r="AD2191"/>
  <c r="S2203"/>
  <c r="AB2200"/>
  <c r="AD2192"/>
  <c r="T2203"/>
  <c r="AC2200"/>
  <c r="AD2193"/>
  <c r="AC2210"/>
  <c r="Z2200"/>
  <c r="AB2201"/>
  <c r="AE2203"/>
  <c r="W2199"/>
  <c r="W2204" s="1"/>
  <c r="AD2201"/>
  <c r="AD2200"/>
  <c r="AF2201"/>
  <c r="U2207"/>
  <c r="AA2199"/>
  <c r="AA2204" s="1"/>
  <c r="S2202"/>
  <c r="AC2209"/>
  <c r="AC2201"/>
  <c r="AB2199"/>
  <c r="AB2204" s="1"/>
  <c r="P2204"/>
  <c r="K2204"/>
  <c r="W2183"/>
  <c r="AF2177"/>
  <c r="D2204"/>
  <c r="F2204"/>
  <c r="J2204"/>
  <c r="L2204"/>
  <c r="C2204"/>
  <c r="H2204"/>
  <c r="M2204"/>
  <c r="G2204"/>
  <c r="A2215" l="1"/>
  <c r="N2218"/>
  <c r="G2226"/>
  <c r="H2227"/>
  <c r="I2228"/>
  <c r="N2229"/>
  <c r="O2230"/>
  <c r="K2239"/>
  <c r="C2227"/>
  <c r="D2228"/>
  <c r="E2229"/>
  <c r="J2230"/>
  <c r="E2236"/>
  <c r="N2220"/>
  <c r="M2226"/>
  <c r="C2228"/>
  <c r="D2229"/>
  <c r="E2230"/>
  <c r="P2234"/>
  <c r="C2218"/>
  <c r="B2239" s="1"/>
  <c r="D2226"/>
  <c r="E2227"/>
  <c r="J2228"/>
  <c r="K2229"/>
  <c r="L2230"/>
  <c r="C2226"/>
  <c r="D2227"/>
  <c r="E2228"/>
  <c r="J2229"/>
  <c r="K2230"/>
  <c r="E2237"/>
  <c r="N2226"/>
  <c r="O2227"/>
  <c r="P2228"/>
  <c r="F2230"/>
  <c r="M2235"/>
  <c r="H2218"/>
  <c r="I2226"/>
  <c r="N2227"/>
  <c r="O2228"/>
  <c r="P2229"/>
  <c r="F2234"/>
  <c r="AD2221"/>
  <c r="P2226"/>
  <c r="F2228"/>
  <c r="G2229"/>
  <c r="H2230"/>
  <c r="O2234"/>
  <c r="E2219"/>
  <c r="O2226"/>
  <c r="P2227"/>
  <c r="F2229"/>
  <c r="G2230"/>
  <c r="M2236"/>
  <c r="J2226"/>
  <c r="K2227"/>
  <c r="L2228"/>
  <c r="M2229"/>
  <c r="J2234"/>
  <c r="E2217"/>
  <c r="E2226"/>
  <c r="E2231" s="1"/>
  <c r="J2227"/>
  <c r="K2228"/>
  <c r="L2229"/>
  <c r="M2230"/>
  <c r="M2237"/>
  <c r="E2220"/>
  <c r="L2226"/>
  <c r="M2227"/>
  <c r="C2229"/>
  <c r="D2230"/>
  <c r="E2234"/>
  <c r="M2228"/>
  <c r="G2227"/>
  <c r="F2239"/>
  <c r="H2229"/>
  <c r="H2226"/>
  <c r="P2230"/>
  <c r="A2216"/>
  <c r="A2217" s="1"/>
  <c r="A2218" s="1"/>
  <c r="A2219" s="1"/>
  <c r="A2220" s="1"/>
  <c r="A2221" s="1"/>
  <c r="A2222" s="1"/>
  <c r="A2223" s="1"/>
  <c r="A2224" s="1"/>
  <c r="A2225" s="1"/>
  <c r="A2226" s="1"/>
  <c r="A2227" s="1"/>
  <c r="C2230"/>
  <c r="H2228"/>
  <c r="E2221"/>
  <c r="I2230"/>
  <c r="I2227"/>
  <c r="F2226"/>
  <c r="G2228"/>
  <c r="O2229"/>
  <c r="K2234"/>
  <c r="F2227"/>
  <c r="N2228"/>
  <c r="L2227"/>
  <c r="N2230"/>
  <c r="N2219"/>
  <c r="K2226"/>
  <c r="K2231" s="1"/>
  <c r="I2229"/>
  <c r="E2235"/>
  <c r="S2204"/>
  <c r="AE2204"/>
  <c r="Z2204"/>
  <c r="AC2204"/>
  <c r="AD2204"/>
  <c r="T2204"/>
  <c r="V2204"/>
  <c r="A2228" l="1"/>
  <c r="A2229"/>
  <c r="A2230" s="1"/>
  <c r="A2231" s="1"/>
  <c r="A2232" s="1"/>
  <c r="A2233" s="1"/>
  <c r="A2234" s="1"/>
  <c r="A2235" s="1"/>
  <c r="A2236" s="1"/>
  <c r="A2237" s="1"/>
  <c r="A2238" s="1"/>
  <c r="A2239" s="1"/>
  <c r="A2240" s="1"/>
  <c r="L2231"/>
  <c r="D2231"/>
  <c r="F2231"/>
  <c r="H2231"/>
  <c r="I2231"/>
  <c r="C2231"/>
  <c r="W2210"/>
  <c r="AF2204"/>
  <c r="O2231"/>
  <c r="M2231"/>
  <c r="G2231"/>
  <c r="N2248"/>
  <c r="AC2235"/>
  <c r="U2230"/>
  <c r="T2229"/>
  <c r="S2228"/>
  <c r="AC2226"/>
  <c r="V2239"/>
  <c r="Z2230"/>
  <c r="U2229"/>
  <c r="T2228"/>
  <c r="S2227"/>
  <c r="U2219"/>
  <c r="AE2234"/>
  <c r="W2230"/>
  <c r="V2229"/>
  <c r="AF2227"/>
  <c r="AE2226"/>
  <c r="U2220"/>
  <c r="AF2234"/>
  <c r="X2230"/>
  <c r="W2229"/>
  <c r="V2228"/>
  <c r="AF2226"/>
  <c r="U2221"/>
  <c r="U2236"/>
  <c r="Y2230"/>
  <c r="X2229"/>
  <c r="W2228"/>
  <c r="V2227"/>
  <c r="X2218"/>
  <c r="AD2230"/>
  <c r="Y2229"/>
  <c r="X2228"/>
  <c r="W2227"/>
  <c r="V2226"/>
  <c r="U2237"/>
  <c r="AA2230"/>
  <c r="Z2229"/>
  <c r="U2228"/>
  <c r="T2227"/>
  <c r="S2226"/>
  <c r="U2235"/>
  <c r="AB2230"/>
  <c r="AA2229"/>
  <c r="Z2228"/>
  <c r="U2227"/>
  <c r="T2226"/>
  <c r="AC2237"/>
  <c r="AB2229"/>
  <c r="Z2227"/>
  <c r="AA2234"/>
  <c r="AB2228"/>
  <c r="Z2226"/>
  <c r="AE2230"/>
  <c r="Y2228"/>
  <c r="W2226"/>
  <c r="W2231" s="1"/>
  <c r="AF2230"/>
  <c r="AD2228"/>
  <c r="X2226"/>
  <c r="AA2228"/>
  <c r="U2226"/>
  <c r="U2231" s="1"/>
  <c r="AA2227"/>
  <c r="AD2229"/>
  <c r="X2227"/>
  <c r="AE2229"/>
  <c r="Y2227"/>
  <c r="AE2228"/>
  <c r="AE2227"/>
  <c r="AB2227"/>
  <c r="AD2220"/>
  <c r="AF2229"/>
  <c r="AD2227"/>
  <c r="AC2236"/>
  <c r="AF2228"/>
  <c r="AD2226"/>
  <c r="U2234"/>
  <c r="AC2228"/>
  <c r="AA2226"/>
  <c r="AA2231" s="1"/>
  <c r="V2234"/>
  <c r="S2229"/>
  <c r="AB2226"/>
  <c r="AB2231" s="1"/>
  <c r="AC2230"/>
  <c r="AC2229"/>
  <c r="AA2239"/>
  <c r="U2217"/>
  <c r="S2218"/>
  <c r="R2239" s="1"/>
  <c r="Z2234"/>
  <c r="V2230"/>
  <c r="S2230"/>
  <c r="AD2219"/>
  <c r="AC2227"/>
  <c r="Y2226"/>
  <c r="Y2231" s="1"/>
  <c r="AD2218"/>
  <c r="T2230"/>
  <c r="J2231"/>
  <c r="N2231"/>
  <c r="AD2231" l="1"/>
  <c r="G2237"/>
  <c r="P2231"/>
  <c r="AC2231"/>
  <c r="X2231"/>
  <c r="T2231"/>
  <c r="V2231"/>
  <c r="N2245"/>
  <c r="A2242"/>
  <c r="C2253"/>
  <c r="D2254"/>
  <c r="E2255"/>
  <c r="J2256"/>
  <c r="K2257"/>
  <c r="E2264"/>
  <c r="N2253"/>
  <c r="O2254"/>
  <c r="P2255"/>
  <c r="F2257"/>
  <c r="M2262"/>
  <c r="H2245"/>
  <c r="I2253"/>
  <c r="N2254"/>
  <c r="O2255"/>
  <c r="P2256"/>
  <c r="F2261"/>
  <c r="AD2248"/>
  <c r="P2253"/>
  <c r="F2255"/>
  <c r="G2256"/>
  <c r="H2257"/>
  <c r="O2261"/>
  <c r="E2246"/>
  <c r="O2253"/>
  <c r="P2254"/>
  <c r="F2256"/>
  <c r="G2257"/>
  <c r="M2263"/>
  <c r="J2253"/>
  <c r="K2254"/>
  <c r="L2255"/>
  <c r="M2256"/>
  <c r="J2261"/>
  <c r="E2244"/>
  <c r="E2253"/>
  <c r="J2254"/>
  <c r="K2255"/>
  <c r="L2256"/>
  <c r="M2257"/>
  <c r="M2264"/>
  <c r="E2247"/>
  <c r="L2253"/>
  <c r="M2254"/>
  <c r="C2256"/>
  <c r="D2257"/>
  <c r="E2261"/>
  <c r="A2243"/>
  <c r="A2244" s="1"/>
  <c r="A2245" s="1"/>
  <c r="A2246" s="1"/>
  <c r="A2247" s="1"/>
  <c r="A2248" s="1"/>
  <c r="A2249" s="1"/>
  <c r="A2250" s="1"/>
  <c r="A2251" s="1"/>
  <c r="A2252" s="1"/>
  <c r="A2253" s="1"/>
  <c r="A2254" s="1"/>
  <c r="K2253"/>
  <c r="L2254"/>
  <c r="M2255"/>
  <c r="C2257"/>
  <c r="K2261"/>
  <c r="F2253"/>
  <c r="G2254"/>
  <c r="H2255"/>
  <c r="I2256"/>
  <c r="N2257"/>
  <c r="F2266"/>
  <c r="E2248"/>
  <c r="F2254"/>
  <c r="G2255"/>
  <c r="H2256"/>
  <c r="I2257"/>
  <c r="E2262"/>
  <c r="N2246"/>
  <c r="H2253"/>
  <c r="I2254"/>
  <c r="N2255"/>
  <c r="O2256"/>
  <c r="P2257"/>
  <c r="I2255"/>
  <c r="C2254"/>
  <c r="E2263"/>
  <c r="D2256"/>
  <c r="D2253"/>
  <c r="D2258" s="1"/>
  <c r="L2257"/>
  <c r="N2256"/>
  <c r="D2255"/>
  <c r="N2247"/>
  <c r="E2257"/>
  <c r="E2254"/>
  <c r="K2266"/>
  <c r="C2255"/>
  <c r="K2256"/>
  <c r="O2257"/>
  <c r="M2253"/>
  <c r="M2258" s="1"/>
  <c r="J2255"/>
  <c r="H2254"/>
  <c r="J2257"/>
  <c r="C2245"/>
  <c r="B2266" s="1"/>
  <c r="G2253"/>
  <c r="G2258" s="1"/>
  <c r="E2256"/>
  <c r="P2261"/>
  <c r="Z2231"/>
  <c r="S2231"/>
  <c r="AE2231"/>
  <c r="A2256" l="1"/>
  <c r="A2257" s="1"/>
  <c r="A2258" s="1"/>
  <c r="A2259" s="1"/>
  <c r="A2260" s="1"/>
  <c r="A2261" s="1"/>
  <c r="A2262" s="1"/>
  <c r="A2263" s="1"/>
  <c r="A2264" s="1"/>
  <c r="A2265" s="1"/>
  <c r="A2266" s="1"/>
  <c r="A2267" s="1"/>
  <c r="A2255"/>
  <c r="E2258"/>
  <c r="I2258"/>
  <c r="C2258"/>
  <c r="W2237"/>
  <c r="AF2231"/>
  <c r="K2258"/>
  <c r="O2258"/>
  <c r="N2275"/>
  <c r="AC2262"/>
  <c r="U2257"/>
  <c r="T2256"/>
  <c r="S2255"/>
  <c r="AC2253"/>
  <c r="V2266"/>
  <c r="Z2257"/>
  <c r="U2256"/>
  <c r="T2255"/>
  <c r="S2254"/>
  <c r="U2246"/>
  <c r="AE2261"/>
  <c r="W2257"/>
  <c r="V2256"/>
  <c r="AF2254"/>
  <c r="AE2253"/>
  <c r="U2247"/>
  <c r="AF2261"/>
  <c r="X2257"/>
  <c r="W2256"/>
  <c r="V2255"/>
  <c r="AF2253"/>
  <c r="U2248"/>
  <c r="U2263"/>
  <c r="Y2257"/>
  <c r="X2256"/>
  <c r="W2255"/>
  <c r="V2254"/>
  <c r="X2245"/>
  <c r="AD2257"/>
  <c r="Y2256"/>
  <c r="X2255"/>
  <c r="W2254"/>
  <c r="V2253"/>
  <c r="U2264"/>
  <c r="AA2257"/>
  <c r="Z2256"/>
  <c r="U2255"/>
  <c r="T2254"/>
  <c r="S2253"/>
  <c r="U2262"/>
  <c r="AB2257"/>
  <c r="AA2256"/>
  <c r="Z2255"/>
  <c r="U2254"/>
  <c r="T2253"/>
  <c r="AC2257"/>
  <c r="AA2255"/>
  <c r="U2253"/>
  <c r="U2258" s="1"/>
  <c r="AC2256"/>
  <c r="AA2254"/>
  <c r="AA2266"/>
  <c r="AD2256"/>
  <c r="X2254"/>
  <c r="U2244"/>
  <c r="AE2256"/>
  <c r="Y2254"/>
  <c r="S2245"/>
  <c r="R2266" s="1"/>
  <c r="AC2264"/>
  <c r="Z2254"/>
  <c r="AB2255"/>
  <c r="AE2257"/>
  <c r="W2253"/>
  <c r="W2258" s="1"/>
  <c r="AF2257"/>
  <c r="X2253"/>
  <c r="X2258" s="1"/>
  <c r="AF2256"/>
  <c r="AC2263"/>
  <c r="U2261"/>
  <c r="AA2253"/>
  <c r="AA2258" s="1"/>
  <c r="S2256"/>
  <c r="Z2261"/>
  <c r="AE2255"/>
  <c r="Y2253"/>
  <c r="V2257"/>
  <c r="AE2254"/>
  <c r="AD2245"/>
  <c r="S2257"/>
  <c r="AB2254"/>
  <c r="AD2246"/>
  <c r="T2257"/>
  <c r="AC2254"/>
  <c r="AD2247"/>
  <c r="AB2256"/>
  <c r="AA2261"/>
  <c r="Z2253"/>
  <c r="Z2258" s="1"/>
  <c r="Y2255"/>
  <c r="AD2255"/>
  <c r="AF2255"/>
  <c r="AC2255"/>
  <c r="AB2253"/>
  <c r="AB2258" s="1"/>
  <c r="AD2254"/>
  <c r="AD2253"/>
  <c r="V2261"/>
  <c r="F2258"/>
  <c r="J2258"/>
  <c r="N2258"/>
  <c r="H2258"/>
  <c r="L2258"/>
  <c r="Y2258" l="1"/>
  <c r="AC2258"/>
  <c r="T2258"/>
  <c r="V2258"/>
  <c r="G2264"/>
  <c r="P2258"/>
  <c r="N2272"/>
  <c r="A2269"/>
  <c r="E2273"/>
  <c r="O2280"/>
  <c r="P2281"/>
  <c r="F2283"/>
  <c r="G2284"/>
  <c r="M2290"/>
  <c r="J2280"/>
  <c r="K2281"/>
  <c r="L2282"/>
  <c r="M2283"/>
  <c r="J2288"/>
  <c r="E2271"/>
  <c r="E2280"/>
  <c r="J2281"/>
  <c r="K2282"/>
  <c r="L2283"/>
  <c r="M2284"/>
  <c r="M2291"/>
  <c r="E2274"/>
  <c r="L2280"/>
  <c r="M2281"/>
  <c r="C2283"/>
  <c r="D2284"/>
  <c r="E2288"/>
  <c r="A2270"/>
  <c r="K2280"/>
  <c r="L2281"/>
  <c r="M2282"/>
  <c r="C2284"/>
  <c r="K2288"/>
  <c r="F2280"/>
  <c r="G2281"/>
  <c r="H2282"/>
  <c r="I2283"/>
  <c r="N2284"/>
  <c r="F2293"/>
  <c r="E2275"/>
  <c r="F2281"/>
  <c r="G2282"/>
  <c r="H2283"/>
  <c r="I2284"/>
  <c r="E2289"/>
  <c r="N2273"/>
  <c r="H2280"/>
  <c r="I2281"/>
  <c r="N2282"/>
  <c r="O2283"/>
  <c r="P2284"/>
  <c r="G2280"/>
  <c r="H2281"/>
  <c r="I2282"/>
  <c r="N2283"/>
  <c r="O2284"/>
  <c r="K2293"/>
  <c r="C2281"/>
  <c r="D2282"/>
  <c r="E2283"/>
  <c r="J2284"/>
  <c r="E2290"/>
  <c r="N2274"/>
  <c r="M2280"/>
  <c r="M2285" s="1"/>
  <c r="C2282"/>
  <c r="D2283"/>
  <c r="E2284"/>
  <c r="P2288"/>
  <c r="C2272"/>
  <c r="B2293" s="1"/>
  <c r="D2280"/>
  <c r="E2281"/>
  <c r="J2282"/>
  <c r="K2283"/>
  <c r="L2284"/>
  <c r="E2282"/>
  <c r="N2280"/>
  <c r="M2289"/>
  <c r="O2282"/>
  <c r="AD2275"/>
  <c r="H2284"/>
  <c r="J2283"/>
  <c r="O2281"/>
  <c r="H2272"/>
  <c r="P2283"/>
  <c r="P2280"/>
  <c r="O2288"/>
  <c r="E2291"/>
  <c r="N2281"/>
  <c r="G2283"/>
  <c r="K2284"/>
  <c r="I2280"/>
  <c r="I2285" s="1"/>
  <c r="F2282"/>
  <c r="D2281"/>
  <c r="F2284"/>
  <c r="A2271"/>
  <c r="A2272" s="1"/>
  <c r="A2273" s="1"/>
  <c r="A2274" s="1"/>
  <c r="A2275" s="1"/>
  <c r="A2276" s="1"/>
  <c r="A2277" s="1"/>
  <c r="A2278" s="1"/>
  <c r="A2279" s="1"/>
  <c r="A2280" s="1"/>
  <c r="A2281" s="1"/>
  <c r="C2280"/>
  <c r="C2285" s="1"/>
  <c r="P2282"/>
  <c r="F2288"/>
  <c r="A2283"/>
  <c r="A2284" s="1"/>
  <c r="A2285" s="1"/>
  <c r="A2286" s="1"/>
  <c r="A2287" s="1"/>
  <c r="A2288" s="1"/>
  <c r="A2289" s="1"/>
  <c r="A2290" s="1"/>
  <c r="A2291" s="1"/>
  <c r="A2292" s="1"/>
  <c r="A2293" s="1"/>
  <c r="A2294" s="1"/>
  <c r="A2282"/>
  <c r="AD2258"/>
  <c r="S2258"/>
  <c r="AE2258"/>
  <c r="N2285" l="1"/>
  <c r="G2285"/>
  <c r="E2285"/>
  <c r="W2264"/>
  <c r="AF2258"/>
  <c r="K2285"/>
  <c r="O2285"/>
  <c r="D2285"/>
  <c r="F2285"/>
  <c r="J2285"/>
  <c r="N2302"/>
  <c r="AC2289"/>
  <c r="U2284"/>
  <c r="T2283"/>
  <c r="S2282"/>
  <c r="AC2280"/>
  <c r="V2293"/>
  <c r="Z2284"/>
  <c r="U2283"/>
  <c r="T2282"/>
  <c r="S2281"/>
  <c r="U2273"/>
  <c r="AE2288"/>
  <c r="W2284"/>
  <c r="V2283"/>
  <c r="AF2281"/>
  <c r="AE2280"/>
  <c r="U2274"/>
  <c r="AF2288"/>
  <c r="X2284"/>
  <c r="W2283"/>
  <c r="V2282"/>
  <c r="AF2280"/>
  <c r="U2275"/>
  <c r="U2290"/>
  <c r="Y2284"/>
  <c r="X2283"/>
  <c r="W2282"/>
  <c r="V2281"/>
  <c r="X2272"/>
  <c r="AD2284"/>
  <c r="Y2283"/>
  <c r="X2282"/>
  <c r="W2281"/>
  <c r="V2280"/>
  <c r="U2291"/>
  <c r="AA2284"/>
  <c r="Z2283"/>
  <c r="U2282"/>
  <c r="T2281"/>
  <c r="S2280"/>
  <c r="U2289"/>
  <c r="AB2284"/>
  <c r="AA2283"/>
  <c r="Z2282"/>
  <c r="U2281"/>
  <c r="T2280"/>
  <c r="AC2291"/>
  <c r="AB2283"/>
  <c r="Z2281"/>
  <c r="AA2288"/>
  <c r="AB2282"/>
  <c r="Z2280"/>
  <c r="Z2285" s="1"/>
  <c r="AE2284"/>
  <c r="Y2282"/>
  <c r="W2280"/>
  <c r="W2285" s="1"/>
  <c r="AF2284"/>
  <c r="AD2282"/>
  <c r="X2280"/>
  <c r="AA2282"/>
  <c r="U2280"/>
  <c r="U2285" s="1"/>
  <c r="AA2293"/>
  <c r="X2281"/>
  <c r="AE2283"/>
  <c r="S2272"/>
  <c r="R2293" s="1"/>
  <c r="Y2280"/>
  <c r="AD2272"/>
  <c r="AD2273"/>
  <c r="AD2274"/>
  <c r="AF2283"/>
  <c r="AD2281"/>
  <c r="AC2290"/>
  <c r="AF2282"/>
  <c r="AD2280"/>
  <c r="U2288"/>
  <c r="AC2282"/>
  <c r="AA2280"/>
  <c r="V2288"/>
  <c r="S2283"/>
  <c r="AB2280"/>
  <c r="AC2284"/>
  <c r="AC2283"/>
  <c r="AA2281"/>
  <c r="AD2283"/>
  <c r="U2271"/>
  <c r="Y2281"/>
  <c r="AE2282"/>
  <c r="AE2281"/>
  <c r="AB2281"/>
  <c r="AC2281"/>
  <c r="Z2288"/>
  <c r="V2284"/>
  <c r="S2284"/>
  <c r="T2284"/>
  <c r="H2285"/>
  <c r="L2285"/>
  <c r="AA2285" l="1"/>
  <c r="X2285"/>
  <c r="T2285"/>
  <c r="V2285"/>
  <c r="AB2285"/>
  <c r="A2296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N2299"/>
  <c r="K2307"/>
  <c r="L2308"/>
  <c r="M2309"/>
  <c r="C2311"/>
  <c r="K2315"/>
  <c r="F2307"/>
  <c r="G2308"/>
  <c r="H2309"/>
  <c r="I2310"/>
  <c r="N2311"/>
  <c r="F2320"/>
  <c r="E2302"/>
  <c r="F2308"/>
  <c r="G2309"/>
  <c r="H2310"/>
  <c r="I2311"/>
  <c r="E2316"/>
  <c r="N2300"/>
  <c r="H2307"/>
  <c r="I2308"/>
  <c r="N2309"/>
  <c r="O2310"/>
  <c r="P2311"/>
  <c r="G2307"/>
  <c r="H2308"/>
  <c r="I2309"/>
  <c r="N2310"/>
  <c r="O2311"/>
  <c r="K2320"/>
  <c r="C2308"/>
  <c r="D2309"/>
  <c r="E2310"/>
  <c r="J2311"/>
  <c r="E2317"/>
  <c r="N2301"/>
  <c r="M2307"/>
  <c r="C2309"/>
  <c r="D2310"/>
  <c r="E2311"/>
  <c r="P2315"/>
  <c r="C2299"/>
  <c r="B2320" s="1"/>
  <c r="D2307"/>
  <c r="E2308"/>
  <c r="J2309"/>
  <c r="K2310"/>
  <c r="L2311"/>
  <c r="C2307"/>
  <c r="D2308"/>
  <c r="E2309"/>
  <c r="J2310"/>
  <c r="K2311"/>
  <c r="E2318"/>
  <c r="N2307"/>
  <c r="O2308"/>
  <c r="P2309"/>
  <c r="F2311"/>
  <c r="M2316"/>
  <c r="H2299"/>
  <c r="I2307"/>
  <c r="I2312" s="1"/>
  <c r="N2308"/>
  <c r="O2309"/>
  <c r="P2310"/>
  <c r="F2315"/>
  <c r="AD2302"/>
  <c r="P2307"/>
  <c r="F2309"/>
  <c r="G2310"/>
  <c r="H2311"/>
  <c r="O2315"/>
  <c r="P2308"/>
  <c r="J2307"/>
  <c r="J2315"/>
  <c r="K2309"/>
  <c r="E2301"/>
  <c r="D2311"/>
  <c r="F2310"/>
  <c r="K2308"/>
  <c r="E2298"/>
  <c r="L2310"/>
  <c r="L2307"/>
  <c r="E2315"/>
  <c r="M2317"/>
  <c r="J2308"/>
  <c r="C2310"/>
  <c r="G2311"/>
  <c r="E2307"/>
  <c r="E2312" s="1"/>
  <c r="M2308"/>
  <c r="O2307"/>
  <c r="O2312" s="1"/>
  <c r="M2310"/>
  <c r="M2318"/>
  <c r="E2300"/>
  <c r="G2318" s="1"/>
  <c r="L2309"/>
  <c r="M2311"/>
  <c r="P2285"/>
  <c r="G2291"/>
  <c r="S2285"/>
  <c r="AE2285"/>
  <c r="AD2285"/>
  <c r="Y2285"/>
  <c r="AC2285"/>
  <c r="A2309" l="1"/>
  <c r="A2310"/>
  <c r="A2311" s="1"/>
  <c r="A2312" s="1"/>
  <c r="A2313" s="1"/>
  <c r="A2314" s="1"/>
  <c r="A2315" s="1"/>
  <c r="A2316" s="1"/>
  <c r="A2317" s="1"/>
  <c r="A2318" s="1"/>
  <c r="A2319" s="1"/>
  <c r="A2320" s="1"/>
  <c r="A2321" s="1"/>
  <c r="P2312"/>
  <c r="W2291"/>
  <c r="AF2285"/>
  <c r="D2312"/>
  <c r="F2312"/>
  <c r="C2312"/>
  <c r="H2312"/>
  <c r="J2312"/>
  <c r="M2312"/>
  <c r="G2312"/>
  <c r="N2329"/>
  <c r="AC2316"/>
  <c r="U2311"/>
  <c r="T2310"/>
  <c r="S2309"/>
  <c r="AC2307"/>
  <c r="V2320"/>
  <c r="Z2311"/>
  <c r="U2310"/>
  <c r="T2309"/>
  <c r="S2308"/>
  <c r="U2300"/>
  <c r="AE2315"/>
  <c r="W2311"/>
  <c r="V2310"/>
  <c r="AF2308"/>
  <c r="AE2307"/>
  <c r="U2301"/>
  <c r="AF2315"/>
  <c r="X2311"/>
  <c r="W2310"/>
  <c r="V2309"/>
  <c r="AF2307"/>
  <c r="U2302"/>
  <c r="U2317"/>
  <c r="Y2311"/>
  <c r="X2310"/>
  <c r="W2309"/>
  <c r="V2308"/>
  <c r="X2299"/>
  <c r="AD2311"/>
  <c r="Y2310"/>
  <c r="X2309"/>
  <c r="W2308"/>
  <c r="V2307"/>
  <c r="U2318"/>
  <c r="AA2311"/>
  <c r="Z2310"/>
  <c r="U2309"/>
  <c r="T2308"/>
  <c r="S2307"/>
  <c r="U2316"/>
  <c r="AB2311"/>
  <c r="AA2310"/>
  <c r="Z2309"/>
  <c r="U2308"/>
  <c r="T2307"/>
  <c r="AC2311"/>
  <c r="AA2309"/>
  <c r="U2307"/>
  <c r="U2312" s="1"/>
  <c r="AC2310"/>
  <c r="AA2308"/>
  <c r="AA2320"/>
  <c r="AD2310"/>
  <c r="X2308"/>
  <c r="U2298"/>
  <c r="AE2310"/>
  <c r="Y2308"/>
  <c r="S2299"/>
  <c r="R2320" s="1"/>
  <c r="AC2318"/>
  <c r="Z2308"/>
  <c r="AA2315"/>
  <c r="AB2309"/>
  <c r="AE2311"/>
  <c r="Y2309"/>
  <c r="W2307"/>
  <c r="W2312" s="1"/>
  <c r="AD2309"/>
  <c r="X2307"/>
  <c r="X2312" s="1"/>
  <c r="AC2317"/>
  <c r="AD2307"/>
  <c r="V2315"/>
  <c r="Z2315"/>
  <c r="AE2309"/>
  <c r="Y2307"/>
  <c r="Y2312" s="1"/>
  <c r="V2311"/>
  <c r="AE2308"/>
  <c r="AD2299"/>
  <c r="S2311"/>
  <c r="AB2308"/>
  <c r="AD2300"/>
  <c r="T2311"/>
  <c r="AC2308"/>
  <c r="AD2301"/>
  <c r="AB2310"/>
  <c r="Z2307"/>
  <c r="Z2312" s="1"/>
  <c r="AF2311"/>
  <c r="AF2310"/>
  <c r="AF2309"/>
  <c r="AC2309"/>
  <c r="AA2307"/>
  <c r="AA2312" s="1"/>
  <c r="AB2307"/>
  <c r="AB2312" s="1"/>
  <c r="AD2308"/>
  <c r="U2315"/>
  <c r="S2310"/>
  <c r="L2312"/>
  <c r="N2312"/>
  <c r="K2312"/>
  <c r="A2323" l="1"/>
  <c r="N2326"/>
  <c r="G2334"/>
  <c r="H2335"/>
  <c r="I2336"/>
  <c r="N2337"/>
  <c r="O2338"/>
  <c r="K2347"/>
  <c r="C2335"/>
  <c r="D2336"/>
  <c r="E2337"/>
  <c r="J2338"/>
  <c r="E2344"/>
  <c r="N2328"/>
  <c r="M2334"/>
  <c r="C2336"/>
  <c r="D2337"/>
  <c r="E2338"/>
  <c r="P2342"/>
  <c r="C2326"/>
  <c r="B2347" s="1"/>
  <c r="D2334"/>
  <c r="E2335"/>
  <c r="J2336"/>
  <c r="K2337"/>
  <c r="L2338"/>
  <c r="C2334"/>
  <c r="D2335"/>
  <c r="E2336"/>
  <c r="J2337"/>
  <c r="K2338"/>
  <c r="E2345"/>
  <c r="N2334"/>
  <c r="O2335"/>
  <c r="P2336"/>
  <c r="F2338"/>
  <c r="M2343"/>
  <c r="H2326"/>
  <c r="I2334"/>
  <c r="N2335"/>
  <c r="O2336"/>
  <c r="P2337"/>
  <c r="F2342"/>
  <c r="AD2329"/>
  <c r="P2334"/>
  <c r="F2336"/>
  <c r="G2337"/>
  <c r="H2338"/>
  <c r="O2342"/>
  <c r="E2327"/>
  <c r="O2334"/>
  <c r="P2335"/>
  <c r="F2337"/>
  <c r="G2338"/>
  <c r="M2344"/>
  <c r="J2334"/>
  <c r="K2335"/>
  <c r="L2336"/>
  <c r="M2337"/>
  <c r="J2342"/>
  <c r="E2325"/>
  <c r="E2334"/>
  <c r="E2339" s="1"/>
  <c r="J2335"/>
  <c r="K2336"/>
  <c r="L2337"/>
  <c r="M2338"/>
  <c r="M2345"/>
  <c r="E2328"/>
  <c r="L2334"/>
  <c r="M2335"/>
  <c r="C2337"/>
  <c r="D2338"/>
  <c r="E2342"/>
  <c r="L2335"/>
  <c r="F2334"/>
  <c r="N2338"/>
  <c r="G2336"/>
  <c r="N2327"/>
  <c r="O2337"/>
  <c r="M2336"/>
  <c r="G2335"/>
  <c r="F2347"/>
  <c r="H2337"/>
  <c r="H2334"/>
  <c r="P2338"/>
  <c r="K2342"/>
  <c r="F2335"/>
  <c r="N2336"/>
  <c r="C2338"/>
  <c r="E2329"/>
  <c r="I2335"/>
  <c r="K2334"/>
  <c r="K2339" s="1"/>
  <c r="I2337"/>
  <c r="E2343"/>
  <c r="A2324"/>
  <c r="A2325" s="1"/>
  <c r="A2326" s="1"/>
  <c r="A2327" s="1"/>
  <c r="A2328" s="1"/>
  <c r="A2329" s="1"/>
  <c r="A2330" s="1"/>
  <c r="A2331" s="1"/>
  <c r="A2332" s="1"/>
  <c r="A2333" s="1"/>
  <c r="A2334" s="1"/>
  <c r="A2335" s="1"/>
  <c r="H2336"/>
  <c r="I2338"/>
  <c r="S2312"/>
  <c r="AE2312"/>
  <c r="AD2312"/>
  <c r="AC2312"/>
  <c r="T2312"/>
  <c r="V2312"/>
  <c r="A2336" l="1"/>
  <c r="A2337"/>
  <c r="A2338" s="1"/>
  <c r="A2339" s="1"/>
  <c r="A2340" s="1"/>
  <c r="A2341" s="1"/>
  <c r="A2342" s="1"/>
  <c r="A2343" s="1"/>
  <c r="A2344" s="1"/>
  <c r="A2345" s="1"/>
  <c r="A2346" s="1"/>
  <c r="A2347" s="1"/>
  <c r="A2348" s="1"/>
  <c r="L2339"/>
  <c r="D2339"/>
  <c r="I2339"/>
  <c r="C2339"/>
  <c r="F2339"/>
  <c r="O2339"/>
  <c r="M2339"/>
  <c r="G2339"/>
  <c r="W2318"/>
  <c r="AF2312"/>
  <c r="AC2343"/>
  <c r="U2338"/>
  <c r="T2337"/>
  <c r="S2336"/>
  <c r="AC2334"/>
  <c r="V2347"/>
  <c r="Z2338"/>
  <c r="U2337"/>
  <c r="T2336"/>
  <c r="S2335"/>
  <c r="U2327"/>
  <c r="AE2342"/>
  <c r="W2338"/>
  <c r="V2337"/>
  <c r="AF2335"/>
  <c r="AE2334"/>
  <c r="U2328"/>
  <c r="AF2342"/>
  <c r="X2338"/>
  <c r="W2337"/>
  <c r="V2336"/>
  <c r="AF2334"/>
  <c r="U2329"/>
  <c r="U2344"/>
  <c r="Y2338"/>
  <c r="X2337"/>
  <c r="W2336"/>
  <c r="V2335"/>
  <c r="X2326"/>
  <c r="AD2338"/>
  <c r="Y2337"/>
  <c r="X2336"/>
  <c r="W2335"/>
  <c r="V2334"/>
  <c r="U2345"/>
  <c r="AA2338"/>
  <c r="Z2337"/>
  <c r="U2336"/>
  <c r="T2335"/>
  <c r="S2334"/>
  <c r="U2343"/>
  <c r="AB2338"/>
  <c r="AA2337"/>
  <c r="Z2336"/>
  <c r="U2335"/>
  <c r="T2334"/>
  <c r="AC2345"/>
  <c r="AB2337"/>
  <c r="Z2335"/>
  <c r="AA2342"/>
  <c r="AB2336"/>
  <c r="Z2334"/>
  <c r="AE2338"/>
  <c r="Y2336"/>
  <c r="W2334"/>
  <c r="W2339" s="1"/>
  <c r="AF2338"/>
  <c r="AD2336"/>
  <c r="X2334"/>
  <c r="AC2338"/>
  <c r="U2334"/>
  <c r="U2339" s="1"/>
  <c r="AA2335"/>
  <c r="AD2337"/>
  <c r="U2325"/>
  <c r="Y2335"/>
  <c r="S2326"/>
  <c r="R2347" s="1"/>
  <c r="Y2334"/>
  <c r="AE2335"/>
  <c r="AB2335"/>
  <c r="AC2335"/>
  <c r="AF2337"/>
  <c r="AD2335"/>
  <c r="AC2344"/>
  <c r="AF2336"/>
  <c r="AD2334"/>
  <c r="U2342"/>
  <c r="AC2336"/>
  <c r="AA2334"/>
  <c r="V2342"/>
  <c r="S2337"/>
  <c r="AB2334"/>
  <c r="AB2339" s="1"/>
  <c r="AA2336"/>
  <c r="AC2337"/>
  <c r="AA2347"/>
  <c r="X2335"/>
  <c r="AE2337"/>
  <c r="Z2342"/>
  <c r="V2338"/>
  <c r="S2338"/>
  <c r="AD2327"/>
  <c r="AD2328"/>
  <c r="AE2336"/>
  <c r="AD2326"/>
  <c r="T2338"/>
  <c r="N2356"/>
  <c r="H2339"/>
  <c r="J2339"/>
  <c r="N2339"/>
  <c r="Z2339" l="1"/>
  <c r="AD2339"/>
  <c r="D2362"/>
  <c r="I2364"/>
  <c r="O2369"/>
  <c r="M2365"/>
  <c r="C2364"/>
  <c r="E2362"/>
  <c r="N2362"/>
  <c r="K2364"/>
  <c r="N2361"/>
  <c r="M2362"/>
  <c r="M2364"/>
  <c r="L2364"/>
  <c r="N2353"/>
  <c r="C2362"/>
  <c r="F2374"/>
  <c r="G2364"/>
  <c r="O2364"/>
  <c r="J2369"/>
  <c r="O2361"/>
  <c r="E2361"/>
  <c r="E2356"/>
  <c r="D2365"/>
  <c r="AD2356"/>
  <c r="M2372"/>
  <c r="H2364"/>
  <c r="I2365"/>
  <c r="E2372"/>
  <c r="A2350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H2362"/>
  <c r="P2365"/>
  <c r="E2365"/>
  <c r="G2361"/>
  <c r="F2365"/>
  <c r="J2365"/>
  <c r="K2362"/>
  <c r="J2362"/>
  <c r="L2361"/>
  <c r="K2374"/>
  <c r="N2364"/>
  <c r="K2365"/>
  <c r="D2364"/>
  <c r="C2353"/>
  <c r="B2374" s="1"/>
  <c r="M2361"/>
  <c r="M2366" s="1"/>
  <c r="F2362"/>
  <c r="E2370"/>
  <c r="O2362"/>
  <c r="E2355"/>
  <c r="N2355"/>
  <c r="F2369"/>
  <c r="J2364"/>
  <c r="E2364"/>
  <c r="K2361"/>
  <c r="K2366" s="1"/>
  <c r="E2352"/>
  <c r="G2362"/>
  <c r="O2365"/>
  <c r="E2371"/>
  <c r="N2354"/>
  <c r="M2370"/>
  <c r="H2353"/>
  <c r="L2365"/>
  <c r="G2365"/>
  <c r="J2361"/>
  <c r="J2366" s="1"/>
  <c r="F2361"/>
  <c r="I2362"/>
  <c r="L2362"/>
  <c r="M2371"/>
  <c r="P2361"/>
  <c r="C2365"/>
  <c r="F2364"/>
  <c r="P2362"/>
  <c r="D2361"/>
  <c r="D2366" s="1"/>
  <c r="C2361"/>
  <c r="C2366" s="1"/>
  <c r="P2369"/>
  <c r="E2369"/>
  <c r="E2354"/>
  <c r="H2365"/>
  <c r="N2365"/>
  <c r="H2361"/>
  <c r="K2369"/>
  <c r="P2364"/>
  <c r="I2361"/>
  <c r="P2339"/>
  <c r="G2345"/>
  <c r="S2339"/>
  <c r="AE2339"/>
  <c r="AA2339"/>
  <c r="AC2339"/>
  <c r="Y2339"/>
  <c r="X2339"/>
  <c r="T2339"/>
  <c r="V2339"/>
  <c r="I2366" l="1"/>
  <c r="L2366"/>
  <c r="N2366"/>
  <c r="W2345"/>
  <c r="AF2339"/>
  <c r="H2366"/>
  <c r="N2383"/>
  <c r="AE2364"/>
  <c r="AC2362"/>
  <c r="S2362"/>
  <c r="AA2369"/>
  <c r="AC2364"/>
  <c r="AF2369"/>
  <c r="AD2364"/>
  <c r="U2371"/>
  <c r="V2364"/>
  <c r="Y2361"/>
  <c r="T2364"/>
  <c r="AE2369"/>
  <c r="Y2365"/>
  <c r="AE2365"/>
  <c r="Z2369"/>
  <c r="W2365"/>
  <c r="U2362"/>
  <c r="Z2364"/>
  <c r="S2353"/>
  <c r="R2374" s="1"/>
  <c r="U2364"/>
  <c r="AF2362"/>
  <c r="U2372"/>
  <c r="X2365"/>
  <c r="V2362"/>
  <c r="AC2372"/>
  <c r="U2356"/>
  <c r="AC2370"/>
  <c r="V2361"/>
  <c r="S2361"/>
  <c r="AF2364"/>
  <c r="V2369"/>
  <c r="U2354"/>
  <c r="AB2365"/>
  <c r="AD2362"/>
  <c r="T2365"/>
  <c r="AA2374"/>
  <c r="AD2365"/>
  <c r="Z2361"/>
  <c r="AD2355"/>
  <c r="AB2362"/>
  <c r="AD2353"/>
  <c r="AB2364"/>
  <c r="W2362"/>
  <c r="AC2365"/>
  <c r="U2369"/>
  <c r="U2365"/>
  <c r="AD2361"/>
  <c r="AD2366" s="1"/>
  <c r="AB2361"/>
  <c r="AA2362"/>
  <c r="AA2364"/>
  <c r="S2365"/>
  <c r="S2364"/>
  <c r="U2370"/>
  <c r="Y2362"/>
  <c r="AF2365"/>
  <c r="U2355"/>
  <c r="U2361"/>
  <c r="U2366" s="1"/>
  <c r="AC2361"/>
  <c r="AC2366" s="1"/>
  <c r="T2361"/>
  <c r="AA2365"/>
  <c r="Y2364"/>
  <c r="V2374"/>
  <c r="AC2371"/>
  <c r="Z2362"/>
  <c r="AF2361"/>
  <c r="W2364"/>
  <c r="X2364"/>
  <c r="X2361"/>
  <c r="AA2361"/>
  <c r="AA2366" s="1"/>
  <c r="X2362"/>
  <c r="AD2354"/>
  <c r="V2365"/>
  <c r="Z2365"/>
  <c r="T2362"/>
  <c r="U2352"/>
  <c r="X2353"/>
  <c r="AE2362"/>
  <c r="AE2361"/>
  <c r="W2361"/>
  <c r="W2366" s="1"/>
  <c r="F2366"/>
  <c r="O2366"/>
  <c r="G2366"/>
  <c r="E2366"/>
  <c r="AB2366" l="1"/>
  <c r="AE2366"/>
  <c r="W2372" s="1"/>
  <c r="Z2366"/>
  <c r="Y2366"/>
  <c r="T2366"/>
  <c r="N2380"/>
  <c r="A2377"/>
  <c r="C2388"/>
  <c r="D2389"/>
  <c r="E2390"/>
  <c r="J2391"/>
  <c r="K2392"/>
  <c r="E2399"/>
  <c r="N2388"/>
  <c r="O2389"/>
  <c r="P2390"/>
  <c r="F2392"/>
  <c r="M2397"/>
  <c r="H2380"/>
  <c r="I2388"/>
  <c r="N2389"/>
  <c r="O2390"/>
  <c r="P2391"/>
  <c r="F2396"/>
  <c r="AD2383"/>
  <c r="P2388"/>
  <c r="F2390"/>
  <c r="G2391"/>
  <c r="H2392"/>
  <c r="O2396"/>
  <c r="E2381"/>
  <c r="O2388"/>
  <c r="P2389"/>
  <c r="F2391"/>
  <c r="G2392"/>
  <c r="M2398"/>
  <c r="J2388"/>
  <c r="K2389"/>
  <c r="L2390"/>
  <c r="M2391"/>
  <c r="J2396"/>
  <c r="E2379"/>
  <c r="E2388"/>
  <c r="J2389"/>
  <c r="K2390"/>
  <c r="L2391"/>
  <c r="M2392"/>
  <c r="M2399"/>
  <c r="E2382"/>
  <c r="L2388"/>
  <c r="M2389"/>
  <c r="C2391"/>
  <c r="D2392"/>
  <c r="E2396"/>
  <c r="A2378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K2388"/>
  <c r="L2389"/>
  <c r="M2390"/>
  <c r="C2392"/>
  <c r="K2396"/>
  <c r="F2388"/>
  <c r="G2389"/>
  <c r="H2390"/>
  <c r="I2391"/>
  <c r="N2392"/>
  <c r="F2401"/>
  <c r="E2383"/>
  <c r="F2389"/>
  <c r="G2390"/>
  <c r="H2391"/>
  <c r="I2392"/>
  <c r="E2397"/>
  <c r="N2381"/>
  <c r="H2388"/>
  <c r="I2389"/>
  <c r="N2390"/>
  <c r="O2391"/>
  <c r="P2392"/>
  <c r="H2389"/>
  <c r="K2401"/>
  <c r="J2392"/>
  <c r="C2390"/>
  <c r="C2380"/>
  <c r="B2401" s="1"/>
  <c r="K2391"/>
  <c r="I2390"/>
  <c r="C2389"/>
  <c r="E2398"/>
  <c r="D2391"/>
  <c r="D2388"/>
  <c r="L2392"/>
  <c r="O2392"/>
  <c r="M2388"/>
  <c r="M2393" s="1"/>
  <c r="J2390"/>
  <c r="N2391"/>
  <c r="N2382"/>
  <c r="E2389"/>
  <c r="G2388"/>
  <c r="E2391"/>
  <c r="P2396"/>
  <c r="D2390"/>
  <c r="E2392"/>
  <c r="AF2366"/>
  <c r="X2366"/>
  <c r="V2366"/>
  <c r="G2372"/>
  <c r="P2366"/>
  <c r="S2366"/>
  <c r="G2393" l="1"/>
  <c r="A2391"/>
  <c r="A2392" s="1"/>
  <c r="A2393" s="1"/>
  <c r="A2394" s="1"/>
  <c r="A2395" s="1"/>
  <c r="A2396" s="1"/>
  <c r="A2397" s="1"/>
  <c r="A2398" s="1"/>
  <c r="A2399" s="1"/>
  <c r="A2400" s="1"/>
  <c r="A2401" s="1"/>
  <c r="A2402" s="1"/>
  <c r="H2393"/>
  <c r="L2393"/>
  <c r="E2393"/>
  <c r="I2393"/>
  <c r="C2393"/>
  <c r="K2393"/>
  <c r="O2393"/>
  <c r="N2410"/>
  <c r="AC2397"/>
  <c r="U2392"/>
  <c r="T2391"/>
  <c r="S2390"/>
  <c r="AC2388"/>
  <c r="V2401"/>
  <c r="Z2392"/>
  <c r="U2391"/>
  <c r="T2390"/>
  <c r="S2389"/>
  <c r="U2381"/>
  <c r="AE2396"/>
  <c r="W2392"/>
  <c r="V2391"/>
  <c r="AF2389"/>
  <c r="AE2388"/>
  <c r="U2382"/>
  <c r="AF2396"/>
  <c r="X2392"/>
  <c r="W2391"/>
  <c r="V2390"/>
  <c r="AF2388"/>
  <c r="U2383"/>
  <c r="U2398"/>
  <c r="Y2392"/>
  <c r="X2391"/>
  <c r="W2390"/>
  <c r="V2389"/>
  <c r="X2380"/>
  <c r="AD2392"/>
  <c r="Y2391"/>
  <c r="X2390"/>
  <c r="W2389"/>
  <c r="V2388"/>
  <c r="U2399"/>
  <c r="AA2392"/>
  <c r="Z2391"/>
  <c r="U2390"/>
  <c r="T2389"/>
  <c r="S2388"/>
  <c r="U2397"/>
  <c r="AB2392"/>
  <c r="AA2391"/>
  <c r="Z2390"/>
  <c r="U2389"/>
  <c r="T2388"/>
  <c r="AC2392"/>
  <c r="AA2390"/>
  <c r="U2388"/>
  <c r="U2393" s="1"/>
  <c r="AC2391"/>
  <c r="AA2389"/>
  <c r="AA2401"/>
  <c r="AD2391"/>
  <c r="X2389"/>
  <c r="U2379"/>
  <c r="AE2391"/>
  <c r="Y2389"/>
  <c r="S2380"/>
  <c r="R2401" s="1"/>
  <c r="AC2399"/>
  <c r="Z2389"/>
  <c r="AA2396"/>
  <c r="Z2388"/>
  <c r="Z2393" s="1"/>
  <c r="AE2392"/>
  <c r="W2388"/>
  <c r="W2393" s="1"/>
  <c r="AF2392"/>
  <c r="X2388"/>
  <c r="X2393" s="1"/>
  <c r="AD2389"/>
  <c r="AD2388"/>
  <c r="AC2390"/>
  <c r="S2391"/>
  <c r="Z2396"/>
  <c r="AE2390"/>
  <c r="Y2388"/>
  <c r="V2392"/>
  <c r="AE2389"/>
  <c r="AD2380"/>
  <c r="S2392"/>
  <c r="AB2389"/>
  <c r="AD2381"/>
  <c r="T2392"/>
  <c r="AC2389"/>
  <c r="AD2382"/>
  <c r="AB2391"/>
  <c r="AB2390"/>
  <c r="Y2390"/>
  <c r="AD2390"/>
  <c r="AF2391"/>
  <c r="AC2398"/>
  <c r="U2396"/>
  <c r="V2396"/>
  <c r="AB2388"/>
  <c r="AF2390"/>
  <c r="AA2388"/>
  <c r="AA2393" s="1"/>
  <c r="D2393"/>
  <c r="F2393"/>
  <c r="J2393"/>
  <c r="N2393"/>
  <c r="T2393" l="1"/>
  <c r="V2393"/>
  <c r="P2393"/>
  <c r="G2399"/>
  <c r="AB2393"/>
  <c r="N2407"/>
  <c r="A2404"/>
  <c r="E2408"/>
  <c r="O2415"/>
  <c r="P2416"/>
  <c r="F2418"/>
  <c r="G2419"/>
  <c r="M2425"/>
  <c r="J2415"/>
  <c r="K2416"/>
  <c r="L2417"/>
  <c r="M2418"/>
  <c r="J2423"/>
  <c r="E2406"/>
  <c r="E2415"/>
  <c r="J2416"/>
  <c r="K2417"/>
  <c r="L2418"/>
  <c r="M2419"/>
  <c r="M2426"/>
  <c r="E2409"/>
  <c r="L2415"/>
  <c r="M2416"/>
  <c r="C2418"/>
  <c r="D2419"/>
  <c r="E2423"/>
  <c r="A2405"/>
  <c r="K2415"/>
  <c r="L2416"/>
  <c r="M2417"/>
  <c r="C2419"/>
  <c r="K2423"/>
  <c r="F2415"/>
  <c r="G2416"/>
  <c r="H2417"/>
  <c r="I2418"/>
  <c r="N2419"/>
  <c r="F2428"/>
  <c r="E2410"/>
  <c r="F2416"/>
  <c r="G2417"/>
  <c r="H2418"/>
  <c r="I2419"/>
  <c r="E2424"/>
  <c r="N2408"/>
  <c r="H2415"/>
  <c r="I2416"/>
  <c r="N2417"/>
  <c r="O2418"/>
  <c r="P2419"/>
  <c r="G2415"/>
  <c r="H2416"/>
  <c r="I2417"/>
  <c r="N2418"/>
  <c r="O2419"/>
  <c r="K2428"/>
  <c r="C2416"/>
  <c r="D2417"/>
  <c r="E2418"/>
  <c r="J2419"/>
  <c r="E2425"/>
  <c r="N2409"/>
  <c r="M2415"/>
  <c r="M2420" s="1"/>
  <c r="C2417"/>
  <c r="D2418"/>
  <c r="E2419"/>
  <c r="P2423"/>
  <c r="C2407"/>
  <c r="B2428" s="1"/>
  <c r="D2415"/>
  <c r="E2416"/>
  <c r="J2417"/>
  <c r="K2418"/>
  <c r="L2419"/>
  <c r="D2416"/>
  <c r="E2426"/>
  <c r="F2419"/>
  <c r="N2416"/>
  <c r="A2406"/>
  <c r="A2407" s="1"/>
  <c r="A2408" s="1"/>
  <c r="A2409" s="1"/>
  <c r="A2410" s="1"/>
  <c r="A2411" s="1"/>
  <c r="A2412" s="1"/>
  <c r="A2413" s="1"/>
  <c r="A2414" s="1"/>
  <c r="A2415" s="1"/>
  <c r="A2416" s="1"/>
  <c r="G2418"/>
  <c r="E2417"/>
  <c r="N2415"/>
  <c r="N2420" s="1"/>
  <c r="M2424"/>
  <c r="O2417"/>
  <c r="AD2410"/>
  <c r="H2419"/>
  <c r="K2419"/>
  <c r="I2415"/>
  <c r="I2420" s="1"/>
  <c r="F2417"/>
  <c r="J2418"/>
  <c r="H2407"/>
  <c r="P2415"/>
  <c r="C2415"/>
  <c r="C2420" s="1"/>
  <c r="P2417"/>
  <c r="F2423"/>
  <c r="O2416"/>
  <c r="P2418"/>
  <c r="O2423"/>
  <c r="A2418"/>
  <c r="A2419" s="1"/>
  <c r="A2420" s="1"/>
  <c r="A2421" s="1"/>
  <c r="A2422" s="1"/>
  <c r="A2423" s="1"/>
  <c r="A2424" s="1"/>
  <c r="A2425" s="1"/>
  <c r="A2426" s="1"/>
  <c r="A2427" s="1"/>
  <c r="A2428" s="1"/>
  <c r="A2429" s="1"/>
  <c r="A2417"/>
  <c r="AD2393"/>
  <c r="S2393"/>
  <c r="AE2393"/>
  <c r="Y2393"/>
  <c r="AC2393"/>
  <c r="D2420" l="1"/>
  <c r="W2399"/>
  <c r="AF2393"/>
  <c r="N2437"/>
  <c r="AC2424"/>
  <c r="U2419"/>
  <c r="T2418"/>
  <c r="S2417"/>
  <c r="AC2415"/>
  <c r="V2428"/>
  <c r="Z2419"/>
  <c r="U2418"/>
  <c r="T2417"/>
  <c r="S2416"/>
  <c r="U2408"/>
  <c r="AE2423"/>
  <c r="W2419"/>
  <c r="V2418"/>
  <c r="AF2416"/>
  <c r="AE2415"/>
  <c r="U2409"/>
  <c r="AF2423"/>
  <c r="X2419"/>
  <c r="W2418"/>
  <c r="V2417"/>
  <c r="AF2415"/>
  <c r="U2410"/>
  <c r="U2425"/>
  <c r="Y2419"/>
  <c r="X2418"/>
  <c r="W2417"/>
  <c r="V2416"/>
  <c r="X2407"/>
  <c r="AD2419"/>
  <c r="Y2418"/>
  <c r="X2417"/>
  <c r="W2416"/>
  <c r="V2415"/>
  <c r="U2426"/>
  <c r="AA2419"/>
  <c r="Z2418"/>
  <c r="U2417"/>
  <c r="T2416"/>
  <c r="S2415"/>
  <c r="U2424"/>
  <c r="AB2419"/>
  <c r="AA2418"/>
  <c r="Z2417"/>
  <c r="U2416"/>
  <c r="T2415"/>
  <c r="AC2426"/>
  <c r="AB2418"/>
  <c r="Z2416"/>
  <c r="AA2423"/>
  <c r="AB2417"/>
  <c r="Z2415"/>
  <c r="AE2419"/>
  <c r="Y2417"/>
  <c r="W2415"/>
  <c r="W2420" s="1"/>
  <c r="AF2419"/>
  <c r="AD2417"/>
  <c r="X2415"/>
  <c r="AC2419"/>
  <c r="U2415"/>
  <c r="U2420" s="1"/>
  <c r="AA2416"/>
  <c r="AD2418"/>
  <c r="U2406"/>
  <c r="S2407"/>
  <c r="R2428" s="1"/>
  <c r="Z2423"/>
  <c r="V2419"/>
  <c r="AD2407"/>
  <c r="AB2416"/>
  <c r="T2419"/>
  <c r="AF2418"/>
  <c r="AD2416"/>
  <c r="AC2425"/>
  <c r="AF2417"/>
  <c r="AD2415"/>
  <c r="U2423"/>
  <c r="AC2417"/>
  <c r="AA2415"/>
  <c r="V2423"/>
  <c r="S2418"/>
  <c r="AB2415"/>
  <c r="AB2420" s="1"/>
  <c r="AA2417"/>
  <c r="AC2418"/>
  <c r="AA2428"/>
  <c r="X2416"/>
  <c r="AE2418"/>
  <c r="Y2416"/>
  <c r="AE2417"/>
  <c r="AE2416"/>
  <c r="AD2408"/>
  <c r="AD2409"/>
  <c r="Y2415"/>
  <c r="S2419"/>
  <c r="AC2416"/>
  <c r="K2420"/>
  <c r="O2420"/>
  <c r="F2420"/>
  <c r="J2420"/>
  <c r="H2420"/>
  <c r="L2420"/>
  <c r="G2420"/>
  <c r="E2420"/>
  <c r="Z2420" l="1"/>
  <c r="AD2420"/>
  <c r="X2420"/>
  <c r="T2420"/>
  <c r="V2420"/>
  <c r="G2426"/>
  <c r="P2420"/>
  <c r="Y2420"/>
  <c r="A243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N2434"/>
  <c r="K2442"/>
  <c r="L2443"/>
  <c r="M2444"/>
  <c r="C2446"/>
  <c r="K2450"/>
  <c r="F2442"/>
  <c r="G2443"/>
  <c r="H2444"/>
  <c r="I2445"/>
  <c r="N2446"/>
  <c r="F2455"/>
  <c r="E2437"/>
  <c r="F2443"/>
  <c r="G2444"/>
  <c r="H2445"/>
  <c r="I2446"/>
  <c r="E2451"/>
  <c r="N2435"/>
  <c r="H2442"/>
  <c r="I2443"/>
  <c r="N2444"/>
  <c r="O2445"/>
  <c r="P2446"/>
  <c r="G2442"/>
  <c r="H2443"/>
  <c r="I2444"/>
  <c r="N2445"/>
  <c r="O2446"/>
  <c r="K2455"/>
  <c r="C2443"/>
  <c r="D2444"/>
  <c r="E2445"/>
  <c r="J2446"/>
  <c r="E2452"/>
  <c r="N2436"/>
  <c r="M2442"/>
  <c r="C2444"/>
  <c r="D2445"/>
  <c r="E2446"/>
  <c r="P2450"/>
  <c r="C2434"/>
  <c r="B2455" s="1"/>
  <c r="D2442"/>
  <c r="E2443"/>
  <c r="J2444"/>
  <c r="K2445"/>
  <c r="L2446"/>
  <c r="C2442"/>
  <c r="D2443"/>
  <c r="E2444"/>
  <c r="J2445"/>
  <c r="K2446"/>
  <c r="E2453"/>
  <c r="N2442"/>
  <c r="O2443"/>
  <c r="P2444"/>
  <c r="F2446"/>
  <c r="M2451"/>
  <c r="H2434"/>
  <c r="I2442"/>
  <c r="I2447" s="1"/>
  <c r="N2443"/>
  <c r="O2444"/>
  <c r="P2445"/>
  <c r="F2450"/>
  <c r="AD2437"/>
  <c r="P2442"/>
  <c r="F2444"/>
  <c r="G2445"/>
  <c r="H2446"/>
  <c r="O2450"/>
  <c r="O2442"/>
  <c r="O2447" s="1"/>
  <c r="M2452"/>
  <c r="M2445"/>
  <c r="J2443"/>
  <c r="M2453"/>
  <c r="C2445"/>
  <c r="P2443"/>
  <c r="J2442"/>
  <c r="J2447" s="1"/>
  <c r="J2450"/>
  <c r="K2444"/>
  <c r="E2436"/>
  <c r="D2446"/>
  <c r="G2446"/>
  <c r="E2442"/>
  <c r="E2447" s="1"/>
  <c r="M2443"/>
  <c r="F2445"/>
  <c r="E2433"/>
  <c r="L2442"/>
  <c r="E2435"/>
  <c r="L2444"/>
  <c r="M2446"/>
  <c r="K2443"/>
  <c r="L2445"/>
  <c r="E2450"/>
  <c r="G2453"/>
  <c r="P2447"/>
  <c r="S2420"/>
  <c r="AE2420"/>
  <c r="AA2420"/>
  <c r="AC2420"/>
  <c r="A2444" l="1"/>
  <c r="A2445"/>
  <c r="A2446" s="1"/>
  <c r="A2447" s="1"/>
  <c r="A2448" s="1"/>
  <c r="A2449" s="1"/>
  <c r="A2450" s="1"/>
  <c r="A2451" s="1"/>
  <c r="A2452" s="1"/>
  <c r="A2453" s="1"/>
  <c r="A2454" s="1"/>
  <c r="A2455" s="1"/>
  <c r="A2456" s="1"/>
  <c r="L2447"/>
  <c r="M2447"/>
  <c r="G2447"/>
  <c r="N2464"/>
  <c r="AC2451"/>
  <c r="U2446"/>
  <c r="T2445"/>
  <c r="S2444"/>
  <c r="AC2442"/>
  <c r="V2455"/>
  <c r="Z2446"/>
  <c r="U2445"/>
  <c r="T2444"/>
  <c r="S2443"/>
  <c r="U2435"/>
  <c r="AE2450"/>
  <c r="W2446"/>
  <c r="V2445"/>
  <c r="AF2443"/>
  <c r="AE2442"/>
  <c r="U2436"/>
  <c r="AF2450"/>
  <c r="X2446"/>
  <c r="W2445"/>
  <c r="V2444"/>
  <c r="AF2442"/>
  <c r="U2437"/>
  <c r="U2452"/>
  <c r="Y2446"/>
  <c r="X2445"/>
  <c r="W2444"/>
  <c r="V2443"/>
  <c r="X2434"/>
  <c r="AD2446"/>
  <c r="Y2445"/>
  <c r="X2444"/>
  <c r="W2443"/>
  <c r="V2442"/>
  <c r="U2453"/>
  <c r="AA2446"/>
  <c r="Z2445"/>
  <c r="U2444"/>
  <c r="T2443"/>
  <c r="S2442"/>
  <c r="U2451"/>
  <c r="AB2446"/>
  <c r="AA2445"/>
  <c r="Z2444"/>
  <c r="U2443"/>
  <c r="T2442"/>
  <c r="AC2446"/>
  <c r="AA2444"/>
  <c r="U2442"/>
  <c r="U2447" s="1"/>
  <c r="AC2445"/>
  <c r="AA2443"/>
  <c r="AA2455"/>
  <c r="AD2445"/>
  <c r="X2443"/>
  <c r="U2433"/>
  <c r="AE2445"/>
  <c r="Y2443"/>
  <c r="S2434"/>
  <c r="R2455" s="1"/>
  <c r="AB2445"/>
  <c r="AA2450"/>
  <c r="AE2446"/>
  <c r="W2442"/>
  <c r="W2447" s="1"/>
  <c r="AD2444"/>
  <c r="AF2445"/>
  <c r="AF2444"/>
  <c r="U2450"/>
  <c r="AA2442"/>
  <c r="AA2447" s="1"/>
  <c r="AB2442"/>
  <c r="Z2450"/>
  <c r="AE2444"/>
  <c r="Y2442"/>
  <c r="V2446"/>
  <c r="AE2443"/>
  <c r="AD2434"/>
  <c r="S2446"/>
  <c r="AB2443"/>
  <c r="AD2435"/>
  <c r="T2446"/>
  <c r="AC2443"/>
  <c r="AD2436"/>
  <c r="AC2453"/>
  <c r="Z2443"/>
  <c r="AB2444"/>
  <c r="Z2442"/>
  <c r="Y2444"/>
  <c r="AF2446"/>
  <c r="X2442"/>
  <c r="X2447" s="1"/>
  <c r="AD2443"/>
  <c r="AD2442"/>
  <c r="AD2447" s="1"/>
  <c r="V2450"/>
  <c r="AC2452"/>
  <c r="AC2444"/>
  <c r="S2445"/>
  <c r="N2447"/>
  <c r="K2447"/>
  <c r="W2426"/>
  <c r="AF2420"/>
  <c r="D2447"/>
  <c r="F2447"/>
  <c r="C2447"/>
  <c r="H2447"/>
  <c r="T2447" l="1"/>
  <c r="V2447"/>
  <c r="Y2447"/>
  <c r="A2458"/>
  <c r="N2461"/>
  <c r="G2469"/>
  <c r="H2470"/>
  <c r="I2471"/>
  <c r="N2472"/>
  <c r="O2473"/>
  <c r="K2482"/>
  <c r="C2470"/>
  <c r="D2471"/>
  <c r="E2472"/>
  <c r="J2473"/>
  <c r="E2479"/>
  <c r="N2463"/>
  <c r="M2469"/>
  <c r="C2471"/>
  <c r="D2472"/>
  <c r="E2473"/>
  <c r="P2477"/>
  <c r="C2461"/>
  <c r="B2482" s="1"/>
  <c r="D2469"/>
  <c r="E2470"/>
  <c r="J2471"/>
  <c r="K2472"/>
  <c r="L2473"/>
  <c r="C2469"/>
  <c r="D2470"/>
  <c r="E2471"/>
  <c r="J2472"/>
  <c r="K2473"/>
  <c r="E2480"/>
  <c r="N2469"/>
  <c r="O2470"/>
  <c r="P2471"/>
  <c r="F2473"/>
  <c r="M2478"/>
  <c r="H2461"/>
  <c r="I2469"/>
  <c r="N2470"/>
  <c r="O2471"/>
  <c r="P2472"/>
  <c r="F2477"/>
  <c r="AD2464"/>
  <c r="P2469"/>
  <c r="F2471"/>
  <c r="G2472"/>
  <c r="H2473"/>
  <c r="O2477"/>
  <c r="E2462"/>
  <c r="O2469"/>
  <c r="P2470"/>
  <c r="F2472"/>
  <c r="G2473"/>
  <c r="M2479"/>
  <c r="J2469"/>
  <c r="K2470"/>
  <c r="L2471"/>
  <c r="M2472"/>
  <c r="J2477"/>
  <c r="E2460"/>
  <c r="E2469"/>
  <c r="E2474" s="1"/>
  <c r="J2470"/>
  <c r="K2471"/>
  <c r="L2472"/>
  <c r="M2473"/>
  <c r="M2480"/>
  <c r="E2463"/>
  <c r="L2469"/>
  <c r="M2470"/>
  <c r="C2472"/>
  <c r="D2473"/>
  <c r="E2477"/>
  <c r="K2469"/>
  <c r="K2474" s="1"/>
  <c r="K2477"/>
  <c r="I2472"/>
  <c r="F2470"/>
  <c r="E2478"/>
  <c r="N2471"/>
  <c r="L2470"/>
  <c r="F2469"/>
  <c r="F2474" s="1"/>
  <c r="N2473"/>
  <c r="G2471"/>
  <c r="N2462"/>
  <c r="O2472"/>
  <c r="C2473"/>
  <c r="E2464"/>
  <c r="I2470"/>
  <c r="M2471"/>
  <c r="F2482"/>
  <c r="H2469"/>
  <c r="A2459"/>
  <c r="A2460" s="1"/>
  <c r="A2461" s="1"/>
  <c r="A2462" s="1"/>
  <c r="A2463" s="1"/>
  <c r="A2464" s="1"/>
  <c r="A2465" s="1"/>
  <c r="A2466" s="1"/>
  <c r="A2467" s="1"/>
  <c r="A2468" s="1"/>
  <c r="A2469" s="1"/>
  <c r="A2470" s="1"/>
  <c r="H2471"/>
  <c r="I2473"/>
  <c r="G2470"/>
  <c r="H2472"/>
  <c r="P2473"/>
  <c r="Z2447"/>
  <c r="AB2447"/>
  <c r="S2447"/>
  <c r="AE2447"/>
  <c r="AC2447"/>
  <c r="A2471" l="1"/>
  <c r="A2472"/>
  <c r="A2473" s="1"/>
  <c r="A2474" s="1"/>
  <c r="A2475" s="1"/>
  <c r="A2476" s="1"/>
  <c r="A2477" s="1"/>
  <c r="A2478" s="1"/>
  <c r="A2479" s="1"/>
  <c r="A2480" s="1"/>
  <c r="A2481" s="1"/>
  <c r="A2482" s="1"/>
  <c r="A2483" s="1"/>
  <c r="H2474"/>
  <c r="I2474"/>
  <c r="C2474"/>
  <c r="O2474"/>
  <c r="M2474"/>
  <c r="G2474"/>
  <c r="N2491"/>
  <c r="AC2478"/>
  <c r="U2473"/>
  <c r="T2472"/>
  <c r="S2471"/>
  <c r="AC2469"/>
  <c r="V2482"/>
  <c r="Z2473"/>
  <c r="U2472"/>
  <c r="T2471"/>
  <c r="S2470"/>
  <c r="U2462"/>
  <c r="AE2477"/>
  <c r="W2473"/>
  <c r="V2472"/>
  <c r="AF2470"/>
  <c r="AE2469"/>
  <c r="U2463"/>
  <c r="AF2477"/>
  <c r="X2473"/>
  <c r="W2472"/>
  <c r="V2471"/>
  <c r="AF2469"/>
  <c r="U2464"/>
  <c r="U2479"/>
  <c r="Y2473"/>
  <c r="X2472"/>
  <c r="W2471"/>
  <c r="V2470"/>
  <c r="X2461"/>
  <c r="AD2473"/>
  <c r="Y2472"/>
  <c r="X2471"/>
  <c r="W2470"/>
  <c r="V2469"/>
  <c r="U2480"/>
  <c r="AA2473"/>
  <c r="Z2472"/>
  <c r="U2471"/>
  <c r="T2470"/>
  <c r="S2469"/>
  <c r="U2478"/>
  <c r="AB2473"/>
  <c r="AA2472"/>
  <c r="Z2471"/>
  <c r="U2470"/>
  <c r="T2469"/>
  <c r="AC2480"/>
  <c r="AB2472"/>
  <c r="Z2470"/>
  <c r="AA2477"/>
  <c r="AB2471"/>
  <c r="Z2469"/>
  <c r="Z2474" s="1"/>
  <c r="AE2473"/>
  <c r="Y2471"/>
  <c r="W2469"/>
  <c r="W2474" s="1"/>
  <c r="AF2473"/>
  <c r="AD2471"/>
  <c r="X2469"/>
  <c r="AA2471"/>
  <c r="U2469"/>
  <c r="AA2470"/>
  <c r="AA2482"/>
  <c r="X2470"/>
  <c r="AE2472"/>
  <c r="S2461"/>
  <c r="R2482" s="1"/>
  <c r="V2473"/>
  <c r="AB2470"/>
  <c r="AD2463"/>
  <c r="AF2472"/>
  <c r="AD2470"/>
  <c r="AC2479"/>
  <c r="AF2471"/>
  <c r="AD2469"/>
  <c r="U2477"/>
  <c r="AC2471"/>
  <c r="AA2469"/>
  <c r="AA2474" s="1"/>
  <c r="V2477"/>
  <c r="S2472"/>
  <c r="AB2469"/>
  <c r="AB2474" s="1"/>
  <c r="AC2473"/>
  <c r="AC2472"/>
  <c r="AD2472"/>
  <c r="U2460"/>
  <c r="Y2470"/>
  <c r="AE2471"/>
  <c r="AD2461"/>
  <c r="T2473"/>
  <c r="Z2477"/>
  <c r="Y2469"/>
  <c r="AE2470"/>
  <c r="S2473"/>
  <c r="AD2462"/>
  <c r="AC2470"/>
  <c r="J2474"/>
  <c r="N2474"/>
  <c r="W2453"/>
  <c r="AF2447"/>
  <c r="L2474"/>
  <c r="D2474"/>
  <c r="X2474" l="1"/>
  <c r="N2488"/>
  <c r="A2485"/>
  <c r="C2496"/>
  <c r="D2497"/>
  <c r="E2498"/>
  <c r="J2499"/>
  <c r="K2500"/>
  <c r="E2507"/>
  <c r="N2496"/>
  <c r="O2497"/>
  <c r="P2498"/>
  <c r="F2500"/>
  <c r="M2505"/>
  <c r="H2488"/>
  <c r="I2496"/>
  <c r="N2497"/>
  <c r="O2498"/>
  <c r="P2499"/>
  <c r="F2504"/>
  <c r="AD2491"/>
  <c r="P2496"/>
  <c r="F2498"/>
  <c r="G2499"/>
  <c r="H2500"/>
  <c r="O2504"/>
  <c r="E2489"/>
  <c r="O2496"/>
  <c r="P2497"/>
  <c r="F2499"/>
  <c r="G2500"/>
  <c r="M2506"/>
  <c r="J2496"/>
  <c r="K2497"/>
  <c r="L2498"/>
  <c r="M2499"/>
  <c r="J2504"/>
  <c r="E2487"/>
  <c r="E2496"/>
  <c r="J2497"/>
  <c r="K2498"/>
  <c r="L2499"/>
  <c r="M2500"/>
  <c r="M2507"/>
  <c r="E2490"/>
  <c r="L2496"/>
  <c r="M2497"/>
  <c r="C2499"/>
  <c r="D2500"/>
  <c r="E2504"/>
  <c r="A2486"/>
  <c r="A2487" s="1"/>
  <c r="A2488" s="1"/>
  <c r="A2489" s="1"/>
  <c r="A2490" s="1"/>
  <c r="A2491" s="1"/>
  <c r="A2492" s="1"/>
  <c r="A2493" s="1"/>
  <c r="A2494" s="1"/>
  <c r="A2495" s="1"/>
  <c r="A2496" s="1"/>
  <c r="A2497" s="1"/>
  <c r="K2496"/>
  <c r="L2497"/>
  <c r="M2498"/>
  <c r="C2500"/>
  <c r="K2504"/>
  <c r="F2496"/>
  <c r="G2497"/>
  <c r="H2498"/>
  <c r="I2499"/>
  <c r="N2500"/>
  <c r="F2509"/>
  <c r="E2491"/>
  <c r="F2497"/>
  <c r="G2498"/>
  <c r="H2499"/>
  <c r="I2500"/>
  <c r="E2505"/>
  <c r="N2489"/>
  <c r="H2496"/>
  <c r="I2497"/>
  <c r="N2498"/>
  <c r="O2499"/>
  <c r="P2500"/>
  <c r="G2496"/>
  <c r="G2501" s="1"/>
  <c r="O2500"/>
  <c r="E2499"/>
  <c r="M2496"/>
  <c r="M2501" s="1"/>
  <c r="P2504"/>
  <c r="J2498"/>
  <c r="H2497"/>
  <c r="K2509"/>
  <c r="J2500"/>
  <c r="C2498"/>
  <c r="C2488"/>
  <c r="B2509" s="1"/>
  <c r="K2499"/>
  <c r="N2499"/>
  <c r="N2490"/>
  <c r="E2497"/>
  <c r="I2498"/>
  <c r="E2506"/>
  <c r="D2496"/>
  <c r="D2498"/>
  <c r="E2500"/>
  <c r="C2497"/>
  <c r="D2499"/>
  <c r="L2500"/>
  <c r="U2474"/>
  <c r="S2474"/>
  <c r="AE2474"/>
  <c r="G2480"/>
  <c r="P2474"/>
  <c r="Y2474"/>
  <c r="AD2474"/>
  <c r="AC2474"/>
  <c r="T2474"/>
  <c r="V2474"/>
  <c r="A2499" l="1"/>
  <c r="A2500" s="1"/>
  <c r="A2501" s="1"/>
  <c r="A2502" s="1"/>
  <c r="A2503" s="1"/>
  <c r="A2504" s="1"/>
  <c r="A2505" s="1"/>
  <c r="A2506" s="1"/>
  <c r="A2507" s="1"/>
  <c r="A2508" s="1"/>
  <c r="A2509" s="1"/>
  <c r="A2510" s="1"/>
  <c r="A2498"/>
  <c r="N2518"/>
  <c r="AC2505"/>
  <c r="U2500"/>
  <c r="T2499"/>
  <c r="S2498"/>
  <c r="AC2496"/>
  <c r="V2509"/>
  <c r="Z2500"/>
  <c r="U2499"/>
  <c r="T2498"/>
  <c r="S2497"/>
  <c r="U2489"/>
  <c r="AE2504"/>
  <c r="W2500"/>
  <c r="V2499"/>
  <c r="AF2497"/>
  <c r="AE2496"/>
  <c r="U2490"/>
  <c r="AF2504"/>
  <c r="X2500"/>
  <c r="W2499"/>
  <c r="V2498"/>
  <c r="AF2496"/>
  <c r="U2491"/>
  <c r="U2506"/>
  <c r="Y2500"/>
  <c r="X2499"/>
  <c r="W2498"/>
  <c r="V2497"/>
  <c r="X2488"/>
  <c r="AD2500"/>
  <c r="Y2499"/>
  <c r="X2498"/>
  <c r="W2497"/>
  <c r="V2496"/>
  <c r="U2507"/>
  <c r="AA2500"/>
  <c r="Z2499"/>
  <c r="U2498"/>
  <c r="T2497"/>
  <c r="S2496"/>
  <c r="U2505"/>
  <c r="AB2500"/>
  <c r="AA2499"/>
  <c r="Z2498"/>
  <c r="U2497"/>
  <c r="T2496"/>
  <c r="AC2500"/>
  <c r="AA2498"/>
  <c r="U2496"/>
  <c r="U2501" s="1"/>
  <c r="AC2499"/>
  <c r="AA2497"/>
  <c r="AA2509"/>
  <c r="AD2499"/>
  <c r="X2497"/>
  <c r="U2487"/>
  <c r="AE2499"/>
  <c r="Y2497"/>
  <c r="S2488"/>
  <c r="R2509" s="1"/>
  <c r="AB2499"/>
  <c r="AB2498"/>
  <c r="AE2500"/>
  <c r="W2496"/>
  <c r="W2501" s="1"/>
  <c r="AD2498"/>
  <c r="AF2499"/>
  <c r="AC2506"/>
  <c r="U2504"/>
  <c r="S2499"/>
  <c r="Z2504"/>
  <c r="AE2498"/>
  <c r="Y2496"/>
  <c r="V2500"/>
  <c r="AE2497"/>
  <c r="AD2488"/>
  <c r="S2500"/>
  <c r="AB2497"/>
  <c r="AD2489"/>
  <c r="T2500"/>
  <c r="AC2497"/>
  <c r="AD2490"/>
  <c r="AC2507"/>
  <c r="Z2497"/>
  <c r="AA2504"/>
  <c r="Z2496"/>
  <c r="Y2498"/>
  <c r="AF2500"/>
  <c r="X2496"/>
  <c r="X2501" s="1"/>
  <c r="AF2498"/>
  <c r="AA2496"/>
  <c r="AA2501" s="1"/>
  <c r="AD2497"/>
  <c r="AD2496"/>
  <c r="AC2498"/>
  <c r="V2504"/>
  <c r="AB2496"/>
  <c r="AB2501" s="1"/>
  <c r="F2501"/>
  <c r="J2501"/>
  <c r="N2501"/>
  <c r="H2501"/>
  <c r="L2501"/>
  <c r="E2501"/>
  <c r="I2501"/>
  <c r="C2501"/>
  <c r="W2480"/>
  <c r="AF2474"/>
  <c r="D2501"/>
  <c r="K2501"/>
  <c r="O2501"/>
  <c r="AD2501" l="1"/>
  <c r="N2515"/>
  <c r="A2512"/>
  <c r="E2516"/>
  <c r="O2523"/>
  <c r="P2524"/>
  <c r="F2526"/>
  <c r="G2527"/>
  <c r="M2533"/>
  <c r="J2523"/>
  <c r="K2524"/>
  <c r="L2525"/>
  <c r="M2526"/>
  <c r="J2531"/>
  <c r="E2514"/>
  <c r="E2523"/>
  <c r="J2524"/>
  <c r="K2525"/>
  <c r="L2526"/>
  <c r="M2527"/>
  <c r="M2534"/>
  <c r="E2517"/>
  <c r="L2523"/>
  <c r="M2524"/>
  <c r="C2526"/>
  <c r="D2527"/>
  <c r="E2531"/>
  <c r="A2513"/>
  <c r="K2523"/>
  <c r="L2524"/>
  <c r="M2525"/>
  <c r="C2527"/>
  <c r="K2531"/>
  <c r="F2523"/>
  <c r="G2524"/>
  <c r="H2525"/>
  <c r="I2526"/>
  <c r="N2527"/>
  <c r="F2536"/>
  <c r="E2518"/>
  <c r="F2524"/>
  <c r="G2525"/>
  <c r="H2526"/>
  <c r="I2527"/>
  <c r="E2532"/>
  <c r="N2516"/>
  <c r="H2523"/>
  <c r="I2524"/>
  <c r="N2525"/>
  <c r="O2526"/>
  <c r="P2527"/>
  <c r="G2523"/>
  <c r="H2524"/>
  <c r="I2525"/>
  <c r="N2526"/>
  <c r="O2527"/>
  <c r="K2536"/>
  <c r="C2524"/>
  <c r="D2525"/>
  <c r="E2526"/>
  <c r="J2527"/>
  <c r="E2533"/>
  <c r="N2517"/>
  <c r="M2523"/>
  <c r="M2528" s="1"/>
  <c r="C2525"/>
  <c r="D2526"/>
  <c r="E2527"/>
  <c r="P2531"/>
  <c r="C2515"/>
  <c r="B2536" s="1"/>
  <c r="D2523"/>
  <c r="E2524"/>
  <c r="J2525"/>
  <c r="K2526"/>
  <c r="L2527"/>
  <c r="C2523"/>
  <c r="C2528" s="1"/>
  <c r="K2527"/>
  <c r="P2525"/>
  <c r="I2523"/>
  <c r="I2528" s="1"/>
  <c r="F2531"/>
  <c r="F2525"/>
  <c r="D2524"/>
  <c r="E2534"/>
  <c r="F2527"/>
  <c r="N2524"/>
  <c r="A2514"/>
  <c r="A2515" s="1"/>
  <c r="A2516" s="1"/>
  <c r="A2517" s="1"/>
  <c r="A2518" s="1"/>
  <c r="A2519" s="1"/>
  <c r="A2520" s="1"/>
  <c r="A2521" s="1"/>
  <c r="A2522" s="1"/>
  <c r="A2523" s="1"/>
  <c r="A2524" s="1"/>
  <c r="G2526"/>
  <c r="J2526"/>
  <c r="H2515"/>
  <c r="P2523"/>
  <c r="E2525"/>
  <c r="M2532"/>
  <c r="AD2518"/>
  <c r="O2524"/>
  <c r="P2526"/>
  <c r="O2531"/>
  <c r="N2523"/>
  <c r="N2528" s="1"/>
  <c r="O2525"/>
  <c r="H2527"/>
  <c r="A2526"/>
  <c r="A2527" s="1"/>
  <c r="A2528" s="1"/>
  <c r="A2529" s="1"/>
  <c r="A2530" s="1"/>
  <c r="A2531" s="1"/>
  <c r="A2532" s="1"/>
  <c r="A2533" s="1"/>
  <c r="A2534" s="1"/>
  <c r="A2535" s="1"/>
  <c r="A2536" s="1"/>
  <c r="A2537" s="1"/>
  <c r="A2525"/>
  <c r="S2501"/>
  <c r="AE2501"/>
  <c r="AC2501"/>
  <c r="Y2501"/>
  <c r="T2501"/>
  <c r="V2501"/>
  <c r="G2507"/>
  <c r="P2501"/>
  <c r="Z2501"/>
  <c r="D2528" l="1"/>
  <c r="F2528"/>
  <c r="J2528"/>
  <c r="H2528"/>
  <c r="L2528"/>
  <c r="W2507"/>
  <c r="AF2501"/>
  <c r="N2545"/>
  <c r="AC2532"/>
  <c r="U2527"/>
  <c r="T2526"/>
  <c r="S2525"/>
  <c r="AC2523"/>
  <c r="V2536"/>
  <c r="Z2527"/>
  <c r="U2526"/>
  <c r="T2525"/>
  <c r="S2524"/>
  <c r="U2516"/>
  <c r="AE2531"/>
  <c r="W2527"/>
  <c r="V2526"/>
  <c r="AF2524"/>
  <c r="AE2523"/>
  <c r="U2517"/>
  <c r="AF2531"/>
  <c r="X2527"/>
  <c r="W2526"/>
  <c r="V2525"/>
  <c r="AF2523"/>
  <c r="U2518"/>
  <c r="U2533"/>
  <c r="Y2527"/>
  <c r="X2526"/>
  <c r="W2525"/>
  <c r="V2524"/>
  <c r="X2515"/>
  <c r="AD2527"/>
  <c r="Y2526"/>
  <c r="X2525"/>
  <c r="W2524"/>
  <c r="V2523"/>
  <c r="U2534"/>
  <c r="AA2527"/>
  <c r="Z2526"/>
  <c r="U2525"/>
  <c r="T2524"/>
  <c r="S2523"/>
  <c r="U2532"/>
  <c r="AB2527"/>
  <c r="AA2526"/>
  <c r="Z2525"/>
  <c r="U2524"/>
  <c r="T2523"/>
  <c r="AC2534"/>
  <c r="AB2526"/>
  <c r="Z2524"/>
  <c r="AA2531"/>
  <c r="AB2525"/>
  <c r="Z2523"/>
  <c r="AE2527"/>
  <c r="Y2525"/>
  <c r="W2523"/>
  <c r="W2528" s="1"/>
  <c r="AF2527"/>
  <c r="AD2525"/>
  <c r="X2523"/>
  <c r="AC2527"/>
  <c r="U2523"/>
  <c r="U2528" s="1"/>
  <c r="AA2524"/>
  <c r="AD2526"/>
  <c r="U2514"/>
  <c r="Y2524"/>
  <c r="V2527"/>
  <c r="AB2524"/>
  <c r="AD2517"/>
  <c r="AF2526"/>
  <c r="AD2524"/>
  <c r="AC2533"/>
  <c r="AF2525"/>
  <c r="AD2523"/>
  <c r="U2531"/>
  <c r="AC2525"/>
  <c r="AA2523"/>
  <c r="V2531"/>
  <c r="S2526"/>
  <c r="AB2523"/>
  <c r="AB2528" s="1"/>
  <c r="AA2525"/>
  <c r="AC2526"/>
  <c r="AA2536"/>
  <c r="X2524"/>
  <c r="AE2526"/>
  <c r="S2515"/>
  <c r="R2536" s="1"/>
  <c r="AE2525"/>
  <c r="AD2515"/>
  <c r="T2527"/>
  <c r="Z2531"/>
  <c r="Y2523"/>
  <c r="Y2528" s="1"/>
  <c r="AE2524"/>
  <c r="S2527"/>
  <c r="AD2516"/>
  <c r="AC2524"/>
  <c r="G2528"/>
  <c r="E2528"/>
  <c r="K2528"/>
  <c r="O2528"/>
  <c r="AC2528" l="1"/>
  <c r="X2528"/>
  <c r="T2528"/>
  <c r="V2528"/>
  <c r="G2534"/>
  <c r="P2528"/>
  <c r="AA2528"/>
  <c r="A2539"/>
  <c r="N2542"/>
  <c r="A2540"/>
  <c r="K2550"/>
  <c r="L2551"/>
  <c r="M2552"/>
  <c r="C2554"/>
  <c r="K2558"/>
  <c r="F2550"/>
  <c r="G2551"/>
  <c r="H2552"/>
  <c r="I2553"/>
  <c r="N2554"/>
  <c r="F2563"/>
  <c r="E2545"/>
  <c r="F2551"/>
  <c r="G2552"/>
  <c r="H2553"/>
  <c r="I2554"/>
  <c r="E2559"/>
  <c r="N2543"/>
  <c r="H2550"/>
  <c r="I2551"/>
  <c r="N2552"/>
  <c r="O2553"/>
  <c r="P2554"/>
  <c r="G2550"/>
  <c r="H2551"/>
  <c r="I2552"/>
  <c r="N2553"/>
  <c r="O2554"/>
  <c r="K2563"/>
  <c r="C2551"/>
  <c r="D2552"/>
  <c r="E2553"/>
  <c r="J2554"/>
  <c r="E2560"/>
  <c r="N2544"/>
  <c r="M2550"/>
  <c r="C2552"/>
  <c r="D2553"/>
  <c r="E2554"/>
  <c r="P2558"/>
  <c r="C2542"/>
  <c r="B2563" s="1"/>
  <c r="D2550"/>
  <c r="E2551"/>
  <c r="J2552"/>
  <c r="K2553"/>
  <c r="L2554"/>
  <c r="C2550"/>
  <c r="D2551"/>
  <c r="E2552"/>
  <c r="J2553"/>
  <c r="K2554"/>
  <c r="E2561"/>
  <c r="N2550"/>
  <c r="O2551"/>
  <c r="P2552"/>
  <c r="F2554"/>
  <c r="M2559"/>
  <c r="H2542"/>
  <c r="I2550"/>
  <c r="I2555" s="1"/>
  <c r="N2551"/>
  <c r="O2552"/>
  <c r="P2553"/>
  <c r="F2558"/>
  <c r="A2541"/>
  <c r="A2542" s="1"/>
  <c r="A2543" s="1"/>
  <c r="A2544" s="1"/>
  <c r="A2545" s="1"/>
  <c r="A2546" s="1"/>
  <c r="A2547" s="1"/>
  <c r="A2548" s="1"/>
  <c r="A2549" s="1"/>
  <c r="A2550" s="1"/>
  <c r="A2551" s="1"/>
  <c r="AD2545"/>
  <c r="P2550"/>
  <c r="F2552"/>
  <c r="G2553"/>
  <c r="H2554"/>
  <c r="O2558"/>
  <c r="E2543"/>
  <c r="G2554"/>
  <c r="L2552"/>
  <c r="E2550"/>
  <c r="E2555" s="1"/>
  <c r="M2554"/>
  <c r="M2551"/>
  <c r="O2550"/>
  <c r="O2555" s="1"/>
  <c r="M2560"/>
  <c r="M2553"/>
  <c r="J2551"/>
  <c r="M2561"/>
  <c r="C2553"/>
  <c r="F2553"/>
  <c r="E2541"/>
  <c r="L2550"/>
  <c r="P2551"/>
  <c r="J2558"/>
  <c r="E2544"/>
  <c r="K2551"/>
  <c r="L2553"/>
  <c r="E2558"/>
  <c r="J2550"/>
  <c r="J2555" s="1"/>
  <c r="K2552"/>
  <c r="D2554"/>
  <c r="A2553"/>
  <c r="A2554" s="1"/>
  <c r="A2555" s="1"/>
  <c r="A2556" s="1"/>
  <c r="A2557" s="1"/>
  <c r="A2558" s="1"/>
  <c r="A2559" s="1"/>
  <c r="A2560" s="1"/>
  <c r="A2561" s="1"/>
  <c r="A2562" s="1"/>
  <c r="A2563" s="1"/>
  <c r="A2564" s="1"/>
  <c r="A2552"/>
  <c r="P2555"/>
  <c r="G2561"/>
  <c r="AD2528"/>
  <c r="Z2528"/>
  <c r="S2528"/>
  <c r="AE2528"/>
  <c r="L2555" l="1"/>
  <c r="C2555"/>
  <c r="H2555"/>
  <c r="M2555"/>
  <c r="G2555"/>
  <c r="N2572"/>
  <c r="AC2559"/>
  <c r="U2554"/>
  <c r="T2553"/>
  <c r="S2552"/>
  <c r="AC2550"/>
  <c r="V2563"/>
  <c r="Z2554"/>
  <c r="U2553"/>
  <c r="T2552"/>
  <c r="S2551"/>
  <c r="U2543"/>
  <c r="AE2558"/>
  <c r="W2554"/>
  <c r="V2553"/>
  <c r="AF2551"/>
  <c r="AE2550"/>
  <c r="U2544"/>
  <c r="AF2558"/>
  <c r="X2554"/>
  <c r="W2553"/>
  <c r="V2552"/>
  <c r="AF2550"/>
  <c r="U2545"/>
  <c r="U2560"/>
  <c r="Y2554"/>
  <c r="X2553"/>
  <c r="W2552"/>
  <c r="V2551"/>
  <c r="X2542"/>
  <c r="AD2554"/>
  <c r="Y2553"/>
  <c r="X2552"/>
  <c r="W2551"/>
  <c r="V2550"/>
  <c r="U2561"/>
  <c r="AA2554"/>
  <c r="Z2553"/>
  <c r="U2552"/>
  <c r="T2551"/>
  <c r="S2550"/>
  <c r="U2559"/>
  <c r="AB2554"/>
  <c r="AA2553"/>
  <c r="Z2552"/>
  <c r="U2551"/>
  <c r="T2550"/>
  <c r="AC2554"/>
  <c r="AA2552"/>
  <c r="U2550"/>
  <c r="U2555" s="1"/>
  <c r="AC2553"/>
  <c r="AA2551"/>
  <c r="AA2563"/>
  <c r="AD2553"/>
  <c r="X2551"/>
  <c r="U2541"/>
  <c r="AE2553"/>
  <c r="Y2551"/>
  <c r="S2542"/>
  <c r="R2563" s="1"/>
  <c r="AB2553"/>
  <c r="AB2552"/>
  <c r="AE2554"/>
  <c r="W2550"/>
  <c r="W2555" s="1"/>
  <c r="AD2552"/>
  <c r="U2558"/>
  <c r="Z2558"/>
  <c r="AE2552"/>
  <c r="Y2550"/>
  <c r="V2554"/>
  <c r="AE2551"/>
  <c r="AD2542"/>
  <c r="S2554"/>
  <c r="AB2551"/>
  <c r="AD2543"/>
  <c r="T2554"/>
  <c r="AC2551"/>
  <c r="AD2544"/>
  <c r="AC2561"/>
  <c r="Z2551"/>
  <c r="AA2558"/>
  <c r="Z2550"/>
  <c r="Y2552"/>
  <c r="AF2554"/>
  <c r="X2550"/>
  <c r="X2555" s="1"/>
  <c r="AD2551"/>
  <c r="AF2552"/>
  <c r="AD2550"/>
  <c r="AA2550"/>
  <c r="AA2555" s="1"/>
  <c r="S2553"/>
  <c r="AF2553"/>
  <c r="AC2560"/>
  <c r="AC2552"/>
  <c r="V2558"/>
  <c r="AB2550"/>
  <c r="AB2555" s="1"/>
  <c r="N2555"/>
  <c r="K2555"/>
  <c r="W2534"/>
  <c r="AF2528"/>
  <c r="D2555"/>
  <c r="F2555"/>
  <c r="AD2555" l="1"/>
  <c r="A2566"/>
  <c r="N2569"/>
  <c r="G2577"/>
  <c r="H2578"/>
  <c r="I2579"/>
  <c r="N2580"/>
  <c r="O2581"/>
  <c r="K2590"/>
  <c r="C2578"/>
  <c r="D2579"/>
  <c r="E2580"/>
  <c r="J2581"/>
  <c r="E2587"/>
  <c r="N2571"/>
  <c r="M2577"/>
  <c r="C2579"/>
  <c r="D2580"/>
  <c r="E2581"/>
  <c r="P2585"/>
  <c r="C2569"/>
  <c r="B2590" s="1"/>
  <c r="D2577"/>
  <c r="E2578"/>
  <c r="J2579"/>
  <c r="K2580"/>
  <c r="L2581"/>
  <c r="C2577"/>
  <c r="D2578"/>
  <c r="E2579"/>
  <c r="J2580"/>
  <c r="K2581"/>
  <c r="E2588"/>
  <c r="N2577"/>
  <c r="O2578"/>
  <c r="P2579"/>
  <c r="F2581"/>
  <c r="M2586"/>
  <c r="H2569"/>
  <c r="I2577"/>
  <c r="N2578"/>
  <c r="O2579"/>
  <c r="P2580"/>
  <c r="F2585"/>
  <c r="AD2572"/>
  <c r="P2577"/>
  <c r="F2579"/>
  <c r="G2580"/>
  <c r="H2581"/>
  <c r="O2585"/>
  <c r="E2570"/>
  <c r="O2577"/>
  <c r="P2578"/>
  <c r="F2580"/>
  <c r="G2581"/>
  <c r="M2587"/>
  <c r="J2577"/>
  <c r="K2578"/>
  <c r="L2579"/>
  <c r="M2580"/>
  <c r="J2585"/>
  <c r="E2568"/>
  <c r="E2577"/>
  <c r="E2582" s="1"/>
  <c r="J2578"/>
  <c r="K2579"/>
  <c r="L2580"/>
  <c r="M2581"/>
  <c r="M2588"/>
  <c r="E2571"/>
  <c r="L2577"/>
  <c r="M2578"/>
  <c r="C2580"/>
  <c r="D2581"/>
  <c r="E2585"/>
  <c r="A2567"/>
  <c r="A2568" s="1"/>
  <c r="A2569" s="1"/>
  <c r="A2570" s="1"/>
  <c r="A2571" s="1"/>
  <c r="A2572" s="1"/>
  <c r="A2573" s="1"/>
  <c r="A2574" s="1"/>
  <c r="A2575" s="1"/>
  <c r="A2576" s="1"/>
  <c r="A2577" s="1"/>
  <c r="A2578" s="1"/>
  <c r="C2581"/>
  <c r="H2579"/>
  <c r="E2572"/>
  <c r="I2581"/>
  <c r="I2578"/>
  <c r="K2577"/>
  <c r="K2582" s="1"/>
  <c r="K2585"/>
  <c r="I2580"/>
  <c r="F2578"/>
  <c r="E2586"/>
  <c r="N2579"/>
  <c r="M2579"/>
  <c r="F2590"/>
  <c r="H2577"/>
  <c r="L2578"/>
  <c r="N2581"/>
  <c r="N2570"/>
  <c r="G2578"/>
  <c r="H2580"/>
  <c r="P2581"/>
  <c r="F2577"/>
  <c r="F2582" s="1"/>
  <c r="G2579"/>
  <c r="O2580"/>
  <c r="Z2555"/>
  <c r="S2555"/>
  <c r="AE2555"/>
  <c r="AC2555"/>
  <c r="T2555"/>
  <c r="V2555"/>
  <c r="Y2555"/>
  <c r="A2579" l="1"/>
  <c r="A2580"/>
  <c r="A2581" s="1"/>
  <c r="A2582" s="1"/>
  <c r="A2583" s="1"/>
  <c r="A2584" s="1"/>
  <c r="A2585" s="1"/>
  <c r="A2586" s="1"/>
  <c r="A2587" s="1"/>
  <c r="A2588" s="1"/>
  <c r="A2589" s="1"/>
  <c r="A2590" s="1"/>
  <c r="A2591" s="1"/>
  <c r="L2582"/>
  <c r="D2582"/>
  <c r="I2582"/>
  <c r="C2582"/>
  <c r="O2582"/>
  <c r="M2582"/>
  <c r="G2582"/>
  <c r="W2561"/>
  <c r="AF2555"/>
  <c r="N2599"/>
  <c r="AC2586"/>
  <c r="U2581"/>
  <c r="T2580"/>
  <c r="S2579"/>
  <c r="AC2577"/>
  <c r="V2590"/>
  <c r="Z2581"/>
  <c r="U2580"/>
  <c r="T2579"/>
  <c r="S2578"/>
  <c r="U2570"/>
  <c r="AE2585"/>
  <c r="W2581"/>
  <c r="V2580"/>
  <c r="AF2578"/>
  <c r="AE2577"/>
  <c r="U2571"/>
  <c r="AF2585"/>
  <c r="X2581"/>
  <c r="W2580"/>
  <c r="V2579"/>
  <c r="AF2577"/>
  <c r="U2572"/>
  <c r="U2587"/>
  <c r="Y2581"/>
  <c r="X2580"/>
  <c r="W2579"/>
  <c r="V2578"/>
  <c r="X2569"/>
  <c r="AD2581"/>
  <c r="Y2580"/>
  <c r="X2579"/>
  <c r="W2578"/>
  <c r="V2577"/>
  <c r="U2588"/>
  <c r="AA2581"/>
  <c r="Z2580"/>
  <c r="U2579"/>
  <c r="T2578"/>
  <c r="S2577"/>
  <c r="U2586"/>
  <c r="AB2581"/>
  <c r="AA2580"/>
  <c r="Z2579"/>
  <c r="U2578"/>
  <c r="T2577"/>
  <c r="AC2588"/>
  <c r="AB2580"/>
  <c r="Z2578"/>
  <c r="AA2585"/>
  <c r="AB2579"/>
  <c r="Z2577"/>
  <c r="AE2581"/>
  <c r="Y2579"/>
  <c r="W2577"/>
  <c r="W2582" s="1"/>
  <c r="AF2581"/>
  <c r="AD2579"/>
  <c r="X2577"/>
  <c r="AC2581"/>
  <c r="U2577"/>
  <c r="U2582" s="1"/>
  <c r="AA2578"/>
  <c r="AD2580"/>
  <c r="U2568"/>
  <c r="Y2578"/>
  <c r="AD2569"/>
  <c r="AF2580"/>
  <c r="AD2578"/>
  <c r="AC2587"/>
  <c r="AF2579"/>
  <c r="AD2577"/>
  <c r="U2585"/>
  <c r="AC2579"/>
  <c r="AA2577"/>
  <c r="V2585"/>
  <c r="S2580"/>
  <c r="AB2577"/>
  <c r="AA2579"/>
  <c r="AC2580"/>
  <c r="AA2590"/>
  <c r="X2578"/>
  <c r="AE2580"/>
  <c r="S2569"/>
  <c r="R2590" s="1"/>
  <c r="Z2585"/>
  <c r="AE2579"/>
  <c r="Y2577"/>
  <c r="Y2582" s="1"/>
  <c r="V2581"/>
  <c r="AE2578"/>
  <c r="S2581"/>
  <c r="AB2578"/>
  <c r="AD2570"/>
  <c r="T2581"/>
  <c r="AD2571"/>
  <c r="AC2578"/>
  <c r="H2582"/>
  <c r="J2582"/>
  <c r="N2582"/>
  <c r="Z2582" l="1"/>
  <c r="G2588"/>
  <c r="P2582"/>
  <c r="N2596"/>
  <c r="A2593"/>
  <c r="C2604"/>
  <c r="D2605"/>
  <c r="E2606"/>
  <c r="J2607"/>
  <c r="K2608"/>
  <c r="E2615"/>
  <c r="N2604"/>
  <c r="O2605"/>
  <c r="P2606"/>
  <c r="F2608"/>
  <c r="M2613"/>
  <c r="H2596"/>
  <c r="I2604"/>
  <c r="N2605"/>
  <c r="O2606"/>
  <c r="P2607"/>
  <c r="F2612"/>
  <c r="AD2599"/>
  <c r="P2604"/>
  <c r="F2606"/>
  <c r="G2607"/>
  <c r="H2608"/>
  <c r="O2612"/>
  <c r="E2597"/>
  <c r="O2604"/>
  <c r="P2605"/>
  <c r="F2607"/>
  <c r="G2608"/>
  <c r="M2614"/>
  <c r="J2604"/>
  <c r="K2605"/>
  <c r="L2606"/>
  <c r="M2607"/>
  <c r="J2612"/>
  <c r="E2595"/>
  <c r="E2604"/>
  <c r="J2605"/>
  <c r="K2606"/>
  <c r="L2607"/>
  <c r="M2608"/>
  <c r="M2615"/>
  <c r="E2598"/>
  <c r="L2604"/>
  <c r="M2605"/>
  <c r="C2607"/>
  <c r="D2608"/>
  <c r="E2612"/>
  <c r="A2594"/>
  <c r="A2595" s="1"/>
  <c r="A2596" s="1"/>
  <c r="A2597" s="1"/>
  <c r="A2598" s="1"/>
  <c r="A2599" s="1"/>
  <c r="A2600" s="1"/>
  <c r="A2601" s="1"/>
  <c r="A2602" s="1"/>
  <c r="A2603" s="1"/>
  <c r="A2604" s="1"/>
  <c r="A2605" s="1"/>
  <c r="K2604"/>
  <c r="L2605"/>
  <c r="M2606"/>
  <c r="C2608"/>
  <c r="K2612"/>
  <c r="F2604"/>
  <c r="G2605"/>
  <c r="H2606"/>
  <c r="I2607"/>
  <c r="N2608"/>
  <c r="F2617"/>
  <c r="E2599"/>
  <c r="F2605"/>
  <c r="G2606"/>
  <c r="H2607"/>
  <c r="I2608"/>
  <c r="E2613"/>
  <c r="N2597"/>
  <c r="H2604"/>
  <c r="I2605"/>
  <c r="N2606"/>
  <c r="O2607"/>
  <c r="P2608"/>
  <c r="N2607"/>
  <c r="D2606"/>
  <c r="N2598"/>
  <c r="E2608"/>
  <c r="E2605"/>
  <c r="G2604"/>
  <c r="G2609" s="1"/>
  <c r="O2608"/>
  <c r="E2607"/>
  <c r="M2604"/>
  <c r="M2609" s="1"/>
  <c r="P2612"/>
  <c r="J2606"/>
  <c r="I2606"/>
  <c r="E2614"/>
  <c r="D2604"/>
  <c r="H2605"/>
  <c r="J2608"/>
  <c r="C2596"/>
  <c r="B2617" s="1"/>
  <c r="C2605"/>
  <c r="D2607"/>
  <c r="L2608"/>
  <c r="K2617"/>
  <c r="C2606"/>
  <c r="K2607"/>
  <c r="AB2582"/>
  <c r="S2582"/>
  <c r="AE2582"/>
  <c r="AA2582"/>
  <c r="AC2582"/>
  <c r="AD2582"/>
  <c r="X2582"/>
  <c r="T2582"/>
  <c r="V2582"/>
  <c r="A2606" l="1"/>
  <c r="A2607"/>
  <c r="A2608" s="1"/>
  <c r="A2609" s="1"/>
  <c r="A2610" s="1"/>
  <c r="A2611" s="1"/>
  <c r="A2612" s="1"/>
  <c r="A2613" s="1"/>
  <c r="A2614" s="1"/>
  <c r="A2615" s="1"/>
  <c r="A2616" s="1"/>
  <c r="A2617" s="1"/>
  <c r="A2618" s="1"/>
  <c r="D2609"/>
  <c r="W2588"/>
  <c r="AF2582"/>
  <c r="E2609"/>
  <c r="I2609"/>
  <c r="C2609"/>
  <c r="K2609"/>
  <c r="O2609"/>
  <c r="N2626"/>
  <c r="AC2613"/>
  <c r="U2608"/>
  <c r="T2607"/>
  <c r="S2606"/>
  <c r="AC2604"/>
  <c r="V2617"/>
  <c r="Z2608"/>
  <c r="U2607"/>
  <c r="T2606"/>
  <c r="S2605"/>
  <c r="U2597"/>
  <c r="AE2612"/>
  <c r="W2608"/>
  <c r="V2607"/>
  <c r="AF2605"/>
  <c r="AE2604"/>
  <c r="U2598"/>
  <c r="AF2612"/>
  <c r="X2608"/>
  <c r="W2607"/>
  <c r="V2606"/>
  <c r="AF2604"/>
  <c r="U2599"/>
  <c r="U2614"/>
  <c r="Y2608"/>
  <c r="X2607"/>
  <c r="W2606"/>
  <c r="V2605"/>
  <c r="X2596"/>
  <c r="AD2608"/>
  <c r="Y2607"/>
  <c r="X2606"/>
  <c r="W2605"/>
  <c r="V2604"/>
  <c r="U2615"/>
  <c r="AA2608"/>
  <c r="Z2607"/>
  <c r="U2606"/>
  <c r="T2605"/>
  <c r="S2604"/>
  <c r="U2613"/>
  <c r="AB2608"/>
  <c r="AA2607"/>
  <c r="Z2606"/>
  <c r="U2605"/>
  <c r="T2604"/>
  <c r="AC2608"/>
  <c r="AA2606"/>
  <c r="U2604"/>
  <c r="U2609" s="1"/>
  <c r="AC2607"/>
  <c r="AA2605"/>
  <c r="AA2617"/>
  <c r="AD2607"/>
  <c r="X2605"/>
  <c r="U2595"/>
  <c r="AE2607"/>
  <c r="Y2605"/>
  <c r="S2596"/>
  <c r="R2617" s="1"/>
  <c r="AC2615"/>
  <c r="Z2605"/>
  <c r="AB2606"/>
  <c r="AE2608"/>
  <c r="W2604"/>
  <c r="W2609" s="1"/>
  <c r="AD2606"/>
  <c r="Z2612"/>
  <c r="AE2606"/>
  <c r="Y2604"/>
  <c r="V2608"/>
  <c r="AE2605"/>
  <c r="AD2596"/>
  <c r="S2608"/>
  <c r="AB2605"/>
  <c r="AD2597"/>
  <c r="T2608"/>
  <c r="AC2605"/>
  <c r="AD2598"/>
  <c r="AB2607"/>
  <c r="AA2612"/>
  <c r="Z2604"/>
  <c r="Z2609" s="1"/>
  <c r="Y2606"/>
  <c r="AF2608"/>
  <c r="X2604"/>
  <c r="X2609" s="1"/>
  <c r="AF2607"/>
  <c r="AD2605"/>
  <c r="AC2614"/>
  <c r="AF2606"/>
  <c r="AD2604"/>
  <c r="AD2609" s="1"/>
  <c r="U2612"/>
  <c r="AC2606"/>
  <c r="AA2604"/>
  <c r="AA2609" s="1"/>
  <c r="V2612"/>
  <c r="S2607"/>
  <c r="AB2604"/>
  <c r="AB2609" s="1"/>
  <c r="F2609"/>
  <c r="J2609"/>
  <c r="N2609"/>
  <c r="H2609"/>
  <c r="L2609"/>
  <c r="AC2609" l="1"/>
  <c r="T2609"/>
  <c r="V2609"/>
  <c r="G2615"/>
  <c r="P2609"/>
  <c r="Y2609"/>
  <c r="N2623"/>
  <c r="A2620"/>
  <c r="E2624"/>
  <c r="O2631"/>
  <c r="P2632"/>
  <c r="F2634"/>
  <c r="G2635"/>
  <c r="M2641"/>
  <c r="J2631"/>
  <c r="K2632"/>
  <c r="L2633"/>
  <c r="M2634"/>
  <c r="J2639"/>
  <c r="E2622"/>
  <c r="E2631"/>
  <c r="J2632"/>
  <c r="K2633"/>
  <c r="L2634"/>
  <c r="M2635"/>
  <c r="M2642"/>
  <c r="E2625"/>
  <c r="L2631"/>
  <c r="M2632"/>
  <c r="C2634"/>
  <c r="D2635"/>
  <c r="E2639"/>
  <c r="A2621"/>
  <c r="K2631"/>
  <c r="L2632"/>
  <c r="M2633"/>
  <c r="C2635"/>
  <c r="K2639"/>
  <c r="F2631"/>
  <c r="G2632"/>
  <c r="H2633"/>
  <c r="I2634"/>
  <c r="N2635"/>
  <c r="F2644"/>
  <c r="E2626"/>
  <c r="F2632"/>
  <c r="G2633"/>
  <c r="H2634"/>
  <c r="I2635"/>
  <c r="E2640"/>
  <c r="N2624"/>
  <c r="H2631"/>
  <c r="I2632"/>
  <c r="N2633"/>
  <c r="O2634"/>
  <c r="P2635"/>
  <c r="G2631"/>
  <c r="H2632"/>
  <c r="I2633"/>
  <c r="N2634"/>
  <c r="O2635"/>
  <c r="K2644"/>
  <c r="C2632"/>
  <c r="D2633"/>
  <c r="E2634"/>
  <c r="J2635"/>
  <c r="E2641"/>
  <c r="N2625"/>
  <c r="M2631"/>
  <c r="M2636" s="1"/>
  <c r="C2633"/>
  <c r="D2634"/>
  <c r="E2635"/>
  <c r="P2639"/>
  <c r="C2623"/>
  <c r="B2644" s="1"/>
  <c r="D2631"/>
  <c r="E2632"/>
  <c r="J2633"/>
  <c r="K2634"/>
  <c r="L2635"/>
  <c r="J2634"/>
  <c r="O2632"/>
  <c r="H2623"/>
  <c r="P2634"/>
  <c r="P2631"/>
  <c r="O2639"/>
  <c r="C2631"/>
  <c r="C2636" s="1"/>
  <c r="K2635"/>
  <c r="P2633"/>
  <c r="I2631"/>
  <c r="I2636" s="1"/>
  <c r="F2639"/>
  <c r="F2633"/>
  <c r="E2633"/>
  <c r="M2640"/>
  <c r="AD2626"/>
  <c r="D2632"/>
  <c r="F2635"/>
  <c r="A2622"/>
  <c r="A2623" s="1"/>
  <c r="A2624" s="1"/>
  <c r="A2625" s="1"/>
  <c r="A2626" s="1"/>
  <c r="A2627" s="1"/>
  <c r="A2628" s="1"/>
  <c r="A2629" s="1"/>
  <c r="A2630" s="1"/>
  <c r="A2631" s="1"/>
  <c r="A2632" s="1"/>
  <c r="A2634" s="1"/>
  <c r="A2635" s="1"/>
  <c r="A2636" s="1"/>
  <c r="A2637" s="1"/>
  <c r="A2638" s="1"/>
  <c r="A2639" s="1"/>
  <c r="A2640" s="1"/>
  <c r="A2641" s="1"/>
  <c r="A2642" s="1"/>
  <c r="A2643" s="1"/>
  <c r="A2644" s="1"/>
  <c r="A2645" s="1"/>
  <c r="N2631"/>
  <c r="O2633"/>
  <c r="H2635"/>
  <c r="E2642"/>
  <c r="N2632"/>
  <c r="G2634"/>
  <c r="S2609"/>
  <c r="AE2609"/>
  <c r="A2633" l="1"/>
  <c r="G2636"/>
  <c r="E2636"/>
  <c r="N2653"/>
  <c r="AC2640"/>
  <c r="U2635"/>
  <c r="T2634"/>
  <c r="S2633"/>
  <c r="AC2631"/>
  <c r="V2644"/>
  <c r="Z2635"/>
  <c r="U2634"/>
  <c r="T2633"/>
  <c r="S2632"/>
  <c r="U2624"/>
  <c r="AE2639"/>
  <c r="W2635"/>
  <c r="V2634"/>
  <c r="AF2632"/>
  <c r="AE2631"/>
  <c r="U2625"/>
  <c r="AF2639"/>
  <c r="X2635"/>
  <c r="W2634"/>
  <c r="V2633"/>
  <c r="AF2631"/>
  <c r="U2626"/>
  <c r="U2641"/>
  <c r="Y2635"/>
  <c r="X2634"/>
  <c r="W2633"/>
  <c r="V2632"/>
  <c r="X2623"/>
  <c r="AD2635"/>
  <c r="Y2634"/>
  <c r="X2633"/>
  <c r="W2632"/>
  <c r="V2631"/>
  <c r="U2642"/>
  <c r="AA2635"/>
  <c r="Z2634"/>
  <c r="U2633"/>
  <c r="T2632"/>
  <c r="S2631"/>
  <c r="U2640"/>
  <c r="AB2635"/>
  <c r="AA2634"/>
  <c r="Z2633"/>
  <c r="U2632"/>
  <c r="T2631"/>
  <c r="AC2642"/>
  <c r="AB2634"/>
  <c r="Z2632"/>
  <c r="AA2639"/>
  <c r="AB2633"/>
  <c r="Z2631"/>
  <c r="AE2635"/>
  <c r="Y2633"/>
  <c r="W2631"/>
  <c r="W2636" s="1"/>
  <c r="AF2635"/>
  <c r="AD2633"/>
  <c r="X2631"/>
  <c r="AC2635"/>
  <c r="U2631"/>
  <c r="U2636" s="1"/>
  <c r="AA2632"/>
  <c r="AD2634"/>
  <c r="X2632"/>
  <c r="AE2634"/>
  <c r="S2623"/>
  <c r="R2644" s="1"/>
  <c r="AF2634"/>
  <c r="AD2632"/>
  <c r="AC2641"/>
  <c r="AF2633"/>
  <c r="AD2631"/>
  <c r="U2639"/>
  <c r="AC2633"/>
  <c r="AA2631"/>
  <c r="V2639"/>
  <c r="S2634"/>
  <c r="AB2631"/>
  <c r="AA2633"/>
  <c r="AC2634"/>
  <c r="AA2644"/>
  <c r="U2622"/>
  <c r="Y2632"/>
  <c r="Z2639"/>
  <c r="AE2633"/>
  <c r="Y2631"/>
  <c r="V2635"/>
  <c r="AE2632"/>
  <c r="AD2623"/>
  <c r="S2635"/>
  <c r="AB2632"/>
  <c r="AD2624"/>
  <c r="T2635"/>
  <c r="AC2632"/>
  <c r="AD2625"/>
  <c r="N2636"/>
  <c r="K2636"/>
  <c r="O2636"/>
  <c r="W2615"/>
  <c r="AF2609"/>
  <c r="D2636"/>
  <c r="F2636"/>
  <c r="J2636"/>
  <c r="H2636"/>
  <c r="L2636"/>
  <c r="Y2636" l="1"/>
  <c r="Z2636"/>
  <c r="AD2636"/>
  <c r="X2636"/>
  <c r="T2636"/>
  <c r="V2636"/>
  <c r="A2647"/>
  <c r="N2650"/>
  <c r="A2648"/>
  <c r="K2658"/>
  <c r="L2659"/>
  <c r="M2660"/>
  <c r="C2662"/>
  <c r="K2666"/>
  <c r="F2658"/>
  <c r="G2659"/>
  <c r="H2660"/>
  <c r="I2661"/>
  <c r="N2662"/>
  <c r="F2671"/>
  <c r="E2653"/>
  <c r="F2659"/>
  <c r="G2660"/>
  <c r="H2661"/>
  <c r="I2662"/>
  <c r="E2667"/>
  <c r="N2651"/>
  <c r="H2658"/>
  <c r="I2659"/>
  <c r="N2660"/>
  <c r="O2661"/>
  <c r="P2662"/>
  <c r="G2658"/>
  <c r="H2659"/>
  <c r="I2660"/>
  <c r="N2661"/>
  <c r="O2662"/>
  <c r="K2671"/>
  <c r="C2659"/>
  <c r="D2660"/>
  <c r="E2661"/>
  <c r="J2662"/>
  <c r="E2668"/>
  <c r="N2652"/>
  <c r="M2658"/>
  <c r="C2660"/>
  <c r="D2661"/>
  <c r="E2662"/>
  <c r="P2666"/>
  <c r="C2650"/>
  <c r="B2671" s="1"/>
  <c r="D2658"/>
  <c r="E2659"/>
  <c r="J2660"/>
  <c r="K2661"/>
  <c r="L2662"/>
  <c r="C2658"/>
  <c r="D2659"/>
  <c r="E2660"/>
  <c r="J2661"/>
  <c r="K2662"/>
  <c r="E2669"/>
  <c r="N2658"/>
  <c r="O2659"/>
  <c r="P2660"/>
  <c r="F2662"/>
  <c r="M2667"/>
  <c r="H2650"/>
  <c r="I2658"/>
  <c r="I2663" s="1"/>
  <c r="N2659"/>
  <c r="O2660"/>
  <c r="P2661"/>
  <c r="F2666"/>
  <c r="A2649"/>
  <c r="A2650" s="1"/>
  <c r="A2651" s="1"/>
  <c r="A2652" s="1"/>
  <c r="A2653" s="1"/>
  <c r="A2654" s="1"/>
  <c r="A2655" s="1"/>
  <c r="A2656" s="1"/>
  <c r="A2657" s="1"/>
  <c r="A2658" s="1"/>
  <c r="A2659" s="1"/>
  <c r="AD2653"/>
  <c r="P2658"/>
  <c r="F2660"/>
  <c r="G2661"/>
  <c r="H2662"/>
  <c r="O2666"/>
  <c r="F2661"/>
  <c r="K2659"/>
  <c r="E2649"/>
  <c r="L2661"/>
  <c r="L2658"/>
  <c r="E2666"/>
  <c r="E2651"/>
  <c r="G2662"/>
  <c r="L2660"/>
  <c r="E2658"/>
  <c r="E2663" s="1"/>
  <c r="M2662"/>
  <c r="M2659"/>
  <c r="P2659"/>
  <c r="J2666"/>
  <c r="E2652"/>
  <c r="O2658"/>
  <c r="O2663" s="1"/>
  <c r="G2669" s="1"/>
  <c r="M2661"/>
  <c r="M2669"/>
  <c r="J2658"/>
  <c r="K2660"/>
  <c r="D2662"/>
  <c r="M2668"/>
  <c r="J2659"/>
  <c r="C2661"/>
  <c r="A2661"/>
  <c r="A2662" s="1"/>
  <c r="A2663" s="1"/>
  <c r="A2664" s="1"/>
  <c r="A2665" s="1"/>
  <c r="A2666" s="1"/>
  <c r="A2667" s="1"/>
  <c r="A2668" s="1"/>
  <c r="A2669" s="1"/>
  <c r="A2670" s="1"/>
  <c r="A2671" s="1"/>
  <c r="A2672" s="1"/>
  <c r="A2660"/>
  <c r="AB2636"/>
  <c r="S2636"/>
  <c r="AE2636"/>
  <c r="P2636"/>
  <c r="G2642"/>
  <c r="AA2636"/>
  <c r="AC2636"/>
  <c r="P2663" l="1"/>
  <c r="L2663"/>
  <c r="C2663"/>
  <c r="H2663"/>
  <c r="M2663"/>
  <c r="G2663"/>
  <c r="W2642"/>
  <c r="AF2636"/>
  <c r="N2680"/>
  <c r="AC2667"/>
  <c r="U2662"/>
  <c r="T2661"/>
  <c r="S2660"/>
  <c r="AC2658"/>
  <c r="V2671"/>
  <c r="Z2662"/>
  <c r="U2661"/>
  <c r="T2660"/>
  <c r="S2659"/>
  <c r="U2651"/>
  <c r="AE2666"/>
  <c r="W2662"/>
  <c r="V2661"/>
  <c r="AF2659"/>
  <c r="AE2658"/>
  <c r="U2652"/>
  <c r="AF2666"/>
  <c r="X2662"/>
  <c r="W2661"/>
  <c r="V2660"/>
  <c r="AF2658"/>
  <c r="U2653"/>
  <c r="U2668"/>
  <c r="Y2662"/>
  <c r="X2661"/>
  <c r="W2660"/>
  <c r="V2659"/>
  <c r="X2650"/>
  <c r="AD2662"/>
  <c r="Y2661"/>
  <c r="X2660"/>
  <c r="W2659"/>
  <c r="V2658"/>
  <c r="U2669"/>
  <c r="AA2662"/>
  <c r="Z2661"/>
  <c r="U2660"/>
  <c r="T2659"/>
  <c r="S2658"/>
  <c r="U2667"/>
  <c r="AB2662"/>
  <c r="AA2661"/>
  <c r="Z2660"/>
  <c r="U2659"/>
  <c r="T2658"/>
  <c r="AC2662"/>
  <c r="AA2660"/>
  <c r="U2658"/>
  <c r="U2663" s="1"/>
  <c r="AC2661"/>
  <c r="AA2659"/>
  <c r="AA2671"/>
  <c r="AD2661"/>
  <c r="X2659"/>
  <c r="U2649"/>
  <c r="AE2661"/>
  <c r="Y2659"/>
  <c r="S2650"/>
  <c r="R2671" s="1"/>
  <c r="AC2669"/>
  <c r="Z2659"/>
  <c r="AA2666"/>
  <c r="AB2660"/>
  <c r="Z2658"/>
  <c r="Z2663" s="1"/>
  <c r="AE2662"/>
  <c r="Y2660"/>
  <c r="AF2662"/>
  <c r="X2658"/>
  <c r="X2663" s="1"/>
  <c r="Z2666"/>
  <c r="AE2660"/>
  <c r="Y2658"/>
  <c r="V2662"/>
  <c r="AE2659"/>
  <c r="AD2650"/>
  <c r="S2662"/>
  <c r="AB2659"/>
  <c r="AD2651"/>
  <c r="T2662"/>
  <c r="AC2659"/>
  <c r="AD2652"/>
  <c r="AB2661"/>
  <c r="W2658"/>
  <c r="W2663" s="1"/>
  <c r="AD2660"/>
  <c r="AF2661"/>
  <c r="AD2659"/>
  <c r="AC2668"/>
  <c r="AF2660"/>
  <c r="AD2658"/>
  <c r="U2666"/>
  <c r="AC2660"/>
  <c r="AA2658"/>
  <c r="AA2663" s="1"/>
  <c r="V2666"/>
  <c r="S2661"/>
  <c r="AB2658"/>
  <c r="AB2663" s="1"/>
  <c r="J2663"/>
  <c r="N2663"/>
  <c r="K2663"/>
  <c r="D2663"/>
  <c r="F2663"/>
  <c r="Y2663" l="1"/>
  <c r="AC2663"/>
  <c r="T2663"/>
  <c r="V2663"/>
  <c r="AD2663"/>
  <c r="A2674"/>
  <c r="N2677"/>
  <c r="G2685"/>
  <c r="H2686"/>
  <c r="I2687"/>
  <c r="N2688"/>
  <c r="O2689"/>
  <c r="K2698"/>
  <c r="C2686"/>
  <c r="D2687"/>
  <c r="E2688"/>
  <c r="J2689"/>
  <c r="E2695"/>
  <c r="N2679"/>
  <c r="M2685"/>
  <c r="C2687"/>
  <c r="D2688"/>
  <c r="E2689"/>
  <c r="P2693"/>
  <c r="C2677"/>
  <c r="B2698" s="1"/>
  <c r="D2685"/>
  <c r="E2686"/>
  <c r="J2687"/>
  <c r="K2688"/>
  <c r="L2689"/>
  <c r="C2685"/>
  <c r="D2686"/>
  <c r="E2687"/>
  <c r="J2688"/>
  <c r="K2689"/>
  <c r="E2696"/>
  <c r="N2685"/>
  <c r="O2686"/>
  <c r="P2687"/>
  <c r="F2689"/>
  <c r="M2694"/>
  <c r="H2677"/>
  <c r="I2685"/>
  <c r="N2686"/>
  <c r="O2687"/>
  <c r="P2688"/>
  <c r="F2693"/>
  <c r="AD2680"/>
  <c r="P2685"/>
  <c r="F2687"/>
  <c r="G2688"/>
  <c r="H2689"/>
  <c r="O2693"/>
  <c r="E2678"/>
  <c r="O2685"/>
  <c r="P2686"/>
  <c r="F2688"/>
  <c r="G2689"/>
  <c r="M2695"/>
  <c r="J2685"/>
  <c r="K2686"/>
  <c r="L2687"/>
  <c r="M2688"/>
  <c r="J2693"/>
  <c r="E2676"/>
  <c r="E2685"/>
  <c r="E2690" s="1"/>
  <c r="J2686"/>
  <c r="K2687"/>
  <c r="L2688"/>
  <c r="M2689"/>
  <c r="M2696"/>
  <c r="E2679"/>
  <c r="L2685"/>
  <c r="M2686"/>
  <c r="C2688"/>
  <c r="D2689"/>
  <c r="E2693"/>
  <c r="M2687"/>
  <c r="G2686"/>
  <c r="F2698"/>
  <c r="H2688"/>
  <c r="H2685"/>
  <c r="P2689"/>
  <c r="L2686"/>
  <c r="K2685"/>
  <c r="K2690" s="1"/>
  <c r="A2675"/>
  <c r="A2676" s="1"/>
  <c r="A2677" s="1"/>
  <c r="A2678" s="1"/>
  <c r="A2679" s="1"/>
  <c r="A2680" s="1"/>
  <c r="A2681" s="1"/>
  <c r="A2682" s="1"/>
  <c r="A2683" s="1"/>
  <c r="A2684" s="1"/>
  <c r="A2685" s="1"/>
  <c r="A2686" s="1"/>
  <c r="C2689"/>
  <c r="H2687"/>
  <c r="E2680"/>
  <c r="I2689"/>
  <c r="I2686"/>
  <c r="N2689"/>
  <c r="N2678"/>
  <c r="I2688"/>
  <c r="E2694"/>
  <c r="F2685"/>
  <c r="G2687"/>
  <c r="O2688"/>
  <c r="K2693"/>
  <c r="F2686"/>
  <c r="N2687"/>
  <c r="S2663"/>
  <c r="AE2663"/>
  <c r="A2688" l="1"/>
  <c r="A2689" s="1"/>
  <c r="A2690" s="1"/>
  <c r="A2691" s="1"/>
  <c r="A2692" s="1"/>
  <c r="A2693" s="1"/>
  <c r="A2694" s="1"/>
  <c r="A2695" s="1"/>
  <c r="A2696" s="1"/>
  <c r="A2697" s="1"/>
  <c r="A2698" s="1"/>
  <c r="A2699" s="1"/>
  <c r="A2687"/>
  <c r="H2690"/>
  <c r="L2690"/>
  <c r="D2690"/>
  <c r="I2690"/>
  <c r="C2690"/>
  <c r="O2690"/>
  <c r="M2690"/>
  <c r="G2690"/>
  <c r="W2669"/>
  <c r="AF2663"/>
  <c r="AC2694"/>
  <c r="U2689"/>
  <c r="T2688"/>
  <c r="S2687"/>
  <c r="AC2685"/>
  <c r="V2698"/>
  <c r="Z2689"/>
  <c r="U2688"/>
  <c r="T2687"/>
  <c r="S2686"/>
  <c r="U2678"/>
  <c r="AE2693"/>
  <c r="W2689"/>
  <c r="V2688"/>
  <c r="AF2686"/>
  <c r="AE2685"/>
  <c r="U2679"/>
  <c r="AF2693"/>
  <c r="X2689"/>
  <c r="W2688"/>
  <c r="V2687"/>
  <c r="AF2685"/>
  <c r="U2680"/>
  <c r="U2695"/>
  <c r="Y2689"/>
  <c r="X2688"/>
  <c r="W2687"/>
  <c r="V2686"/>
  <c r="X2677"/>
  <c r="AD2689"/>
  <c r="Y2688"/>
  <c r="X2687"/>
  <c r="W2686"/>
  <c r="V2685"/>
  <c r="U2696"/>
  <c r="AA2689"/>
  <c r="Z2688"/>
  <c r="U2687"/>
  <c r="T2686"/>
  <c r="S2685"/>
  <c r="U2694"/>
  <c r="AB2689"/>
  <c r="AA2688"/>
  <c r="Z2687"/>
  <c r="U2686"/>
  <c r="T2685"/>
  <c r="AC2696"/>
  <c r="AB2688"/>
  <c r="Z2686"/>
  <c r="AA2693"/>
  <c r="AB2687"/>
  <c r="Z2685"/>
  <c r="Z2690" s="1"/>
  <c r="AE2689"/>
  <c r="Y2687"/>
  <c r="W2685"/>
  <c r="W2690" s="1"/>
  <c r="AF2689"/>
  <c r="AD2687"/>
  <c r="X2685"/>
  <c r="AC2689"/>
  <c r="AA2687"/>
  <c r="U2685"/>
  <c r="U2690" s="1"/>
  <c r="AC2688"/>
  <c r="AA2686"/>
  <c r="AA2698"/>
  <c r="AD2688"/>
  <c r="X2686"/>
  <c r="U2676"/>
  <c r="AE2688"/>
  <c r="Y2686"/>
  <c r="S2677"/>
  <c r="R2698" s="1"/>
  <c r="AF2688"/>
  <c r="AD2686"/>
  <c r="AC2695"/>
  <c r="AF2687"/>
  <c r="AD2685"/>
  <c r="U2693"/>
  <c r="AC2687"/>
  <c r="AA2685"/>
  <c r="AA2690" s="1"/>
  <c r="V2693"/>
  <c r="S2688"/>
  <c r="AB2685"/>
  <c r="Z2693"/>
  <c r="AE2687"/>
  <c r="Y2685"/>
  <c r="Y2690" s="1"/>
  <c r="V2689"/>
  <c r="AE2686"/>
  <c r="AD2677"/>
  <c r="S2689"/>
  <c r="AB2686"/>
  <c r="AD2678"/>
  <c r="T2689"/>
  <c r="AC2686"/>
  <c r="AD2679"/>
  <c r="F2690"/>
  <c r="J2690"/>
  <c r="N2690"/>
  <c r="G2696" l="1"/>
  <c r="P2690"/>
  <c r="S2690"/>
  <c r="AE2690"/>
  <c r="AB2690"/>
  <c r="AC2690"/>
  <c r="X2690"/>
  <c r="T2690"/>
  <c r="V2690"/>
  <c r="AD2690"/>
  <c r="W2696" l="1"/>
  <c r="AF2690"/>
</calcChain>
</file>

<file path=xl/sharedStrings.xml><?xml version="1.0" encoding="utf-8"?>
<sst xmlns="http://schemas.openxmlformats.org/spreadsheetml/2006/main" count="15674" uniqueCount="544">
  <si>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</si>
  <si>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</si>
  <si>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</si>
  <si>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</si>
  <si>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</si>
  <si>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</si>
  <si>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</si>
  <si>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</si>
  <si>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</si>
  <si>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</si>
  <si>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वर्कशीट - पोर्टफ़ोलियो + क्विज आधारित </t>
  </si>
  <si>
    <t xml:space="preserve">प्रथम परख </t>
  </si>
  <si>
    <t xml:space="preserve">द्वितीय परख </t>
  </si>
  <si>
    <t xml:space="preserve">अर्द्धवार्षिक </t>
  </si>
  <si>
    <t>Sr. Teacher at MGGS BAR (PALI)</t>
  </si>
  <si>
    <t>Gender</t>
  </si>
  <si>
    <t>Category</t>
  </si>
  <si>
    <t>A</t>
  </si>
  <si>
    <t>F</t>
  </si>
  <si>
    <t>OBC</t>
  </si>
  <si>
    <t>M</t>
  </si>
  <si>
    <t>SC</t>
  </si>
  <si>
    <t>GEN</t>
  </si>
  <si>
    <t>SBC</t>
  </si>
  <si>
    <t>SUGANDAS</t>
  </si>
  <si>
    <t>LEKHIKA</t>
  </si>
  <si>
    <t>YOGENDRA</t>
  </si>
  <si>
    <t>ANITA DEVI</t>
  </si>
  <si>
    <t>POOJA GURJER</t>
  </si>
  <si>
    <t>POORAV SHARMA</t>
  </si>
  <si>
    <t>SHARAD SHARMA</t>
  </si>
  <si>
    <t>JYOTI KUMARI ACHARYA</t>
  </si>
  <si>
    <t>POOJA</t>
  </si>
  <si>
    <t>KANTA DEVI</t>
  </si>
  <si>
    <t>BABULAL</t>
  </si>
  <si>
    <t>SANTOSH</t>
  </si>
  <si>
    <t>SONU</t>
  </si>
  <si>
    <t>SURAJ</t>
  </si>
  <si>
    <t>ASHA DEVI</t>
  </si>
  <si>
    <t>LEELA</t>
  </si>
  <si>
    <t>PINKI</t>
  </si>
  <si>
    <t>MANJU</t>
  </si>
  <si>
    <t>YOGITA</t>
  </si>
  <si>
    <t>MANJU DEVI</t>
  </si>
  <si>
    <t>TAMANNA</t>
  </si>
  <si>
    <t>PRAKASH PRAJAPAT</t>
  </si>
  <si>
    <t>HEENA BANU</t>
  </si>
  <si>
    <t>SENI DEVI</t>
  </si>
  <si>
    <t>OM PRAKASH</t>
  </si>
  <si>
    <t>RUKMA DEVI</t>
  </si>
  <si>
    <t>LALITA</t>
  </si>
  <si>
    <t>LALIT KUMAR PRAJAPAT</t>
  </si>
  <si>
    <t>SHANKAR LAL</t>
  </si>
  <si>
    <t>PUSHPA DEVI</t>
  </si>
  <si>
    <t>MEENA</t>
  </si>
  <si>
    <t>RAJURAM</t>
  </si>
  <si>
    <t>BHARAT</t>
  </si>
  <si>
    <t>Suresh Kumar</t>
  </si>
  <si>
    <t>CHANDA DEVI</t>
  </si>
  <si>
    <t>SWARNJEET BHAYAL</t>
  </si>
  <si>
    <t>ANITA</t>
  </si>
  <si>
    <t>REKHA DEVI</t>
  </si>
  <si>
    <t>MADINA BANO</t>
  </si>
  <si>
    <t>MAHESH KUMAR</t>
  </si>
  <si>
    <t>JAYA</t>
  </si>
  <si>
    <t>CHETAN PRAKASH</t>
  </si>
  <si>
    <t>GOVIND LAL</t>
  </si>
  <si>
    <t>DIMPAL</t>
  </si>
  <si>
    <t>KANYA DEVI</t>
  </si>
  <si>
    <t>SHIV LAL</t>
  </si>
  <si>
    <t>PAYAL</t>
  </si>
  <si>
    <t>SEEMA</t>
  </si>
  <si>
    <t>RESHMA BANO</t>
  </si>
  <si>
    <t>AJIT SINGH</t>
  </si>
  <si>
    <t>SUNITA</t>
  </si>
  <si>
    <t xml:space="preserve">कक्षा  :-  </t>
  </si>
  <si>
    <t xml:space="preserve">जन्म दिनांक 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</si>
  <si>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</si>
  <si>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</si>
  <si>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</si>
  <si>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NA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</si>
  <si>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</si>
  <si>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</si>
  <si>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वैसे यह शीट उपरोक्त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</si>
  <si>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</si>
  <si>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</si>
  <si>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</si>
  <si>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</si>
  <si>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</si>
  <si>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</si>
  <si>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</si>
  <si>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</si>
  <si>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 xml:space="preserve">विषय कोड		</t>
  </si>
  <si>
    <t xml:space="preserve">विषय								</t>
  </si>
  <si>
    <t xml:space="preserve">हिन्दी	</t>
  </si>
  <si>
    <t>अंग्रेजी</t>
  </si>
  <si>
    <t>गणित</t>
  </si>
  <si>
    <t xml:space="preserve">समाजोपयोगी उत्पादन कार्य एवं समाज सेवा	</t>
  </si>
  <si>
    <t>ए/बी/सी/डी/ई ग्रेडिंग देनी है 
(A/B/C/D/E  Grade)</t>
  </si>
  <si>
    <t xml:space="preserve">अंको का प्रतिशत	</t>
  </si>
  <si>
    <t xml:space="preserve">ग्रेड	</t>
  </si>
  <si>
    <r>
      <rPr>
        <b/>
        <sz val="14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</si>
  <si>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</si>
  <si>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</si>
  <si>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</si>
  <si>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</si>
  <si>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t xml:space="preserve">हिन्दी </t>
  </si>
  <si>
    <t xml:space="preserve">गणित </t>
  </si>
  <si>
    <t>योग</t>
  </si>
  <si>
    <t xml:space="preserve">शारीरिक एवं स्वास्थ्य शिक्षा  </t>
  </si>
  <si>
    <t xml:space="preserve">समाजोपयोगी उत्पादन कार्य एवं समाज सेवा 	  </t>
  </si>
  <si>
    <t xml:space="preserve">कला शिक्षा </t>
  </si>
  <si>
    <t xml:space="preserve">कला शिक्षा   </t>
  </si>
  <si>
    <t xml:space="preserve">ए/बी/सी/डी/ई ग्रेडिंग देनी है 
(A/B/C/D/E  Grade)	</t>
  </si>
  <si>
    <t xml:space="preserve">शारीरिक एवं स्वास्थ्य शिक्षा </t>
  </si>
  <si>
    <t>28-10-2014</t>
  </si>
  <si>
    <t>25-08-2015</t>
  </si>
  <si>
    <t>16-06-2014</t>
  </si>
  <si>
    <t>28-09-2015</t>
  </si>
  <si>
    <t>26-10-2015</t>
  </si>
  <si>
    <t>23-10-2015</t>
  </si>
  <si>
    <t>30-10-2014</t>
  </si>
  <si>
    <t>26-05-2014</t>
  </si>
  <si>
    <t>18-02-2015</t>
  </si>
  <si>
    <t>24-09-2015</t>
  </si>
  <si>
    <t>21-01-2016</t>
  </si>
  <si>
    <t>14-02-2016</t>
  </si>
  <si>
    <t>13-01-2015</t>
  </si>
  <si>
    <t>21-10-2014</t>
  </si>
  <si>
    <t>15-11-2014</t>
  </si>
  <si>
    <t>31-01-2016</t>
  </si>
  <si>
    <t>24-06-2015</t>
  </si>
  <si>
    <t>27-02-2016</t>
  </si>
  <si>
    <t>22-07-2015</t>
  </si>
  <si>
    <t>18-07-2015</t>
  </si>
  <si>
    <t>13-03-2015</t>
  </si>
  <si>
    <t>15-06-2015</t>
  </si>
  <si>
    <t>29-11-2013</t>
  </si>
  <si>
    <t>18-04-2015</t>
  </si>
  <si>
    <t>16-04-2015</t>
  </si>
  <si>
    <t>18-01-2014</t>
  </si>
  <si>
    <t>20-04-2014</t>
  </si>
  <si>
    <t>22-03-2013</t>
  </si>
  <si>
    <t>17-09-2014</t>
  </si>
  <si>
    <t>30-03-2014</t>
  </si>
  <si>
    <t>29-08-2012</t>
  </si>
  <si>
    <t>23-03-2015</t>
  </si>
  <si>
    <t>17-09-2010</t>
  </si>
  <si>
    <t>14-04-2014</t>
  </si>
  <si>
    <t>18-06-2013</t>
  </si>
  <si>
    <t>17-04-2014</t>
  </si>
  <si>
    <t>15-07-2014</t>
  </si>
  <si>
    <t>21-08-2013</t>
  </si>
  <si>
    <t>22-02-2015</t>
  </si>
  <si>
    <t>22-07-2014</t>
  </si>
  <si>
    <t>20-01-2014</t>
  </si>
  <si>
    <t>लिखित</t>
  </si>
  <si>
    <t>मौखिक</t>
  </si>
  <si>
    <t xml:space="preserve">निदेशालय बीकानेर द्वारा जारी आदेश का सारांश </t>
  </si>
  <si>
    <r>
      <rPr>
        <b/>
        <sz val="14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. स्थानीय परीक्षा में प्रत्येक विषय की सैद्धांतिक परीक्षा हेतु प्रथम टेस्ट , द्वितीय टेस्ट , अर्द्ध वार्षिक परीक्षा व वार्षिक परीक्षा हेतु निम्नोक्त अंक निर्धारित रहेंगे -</t>
    </r>
  </si>
  <si>
    <r>
      <t>इसके अंतर्गत नियमित विद्यार्थियों के लिए विद्यालय द्वारा लिए गए प्रथम परख (20 अक), द्वितीय परख (20 अंक) व अर्द्धवार्षिक परीक्षा (60 अंक)  और वार्षिक परीक्षा (100 अंक)  आदि के कुल</t>
    </r>
    <r>
      <rPr>
        <b/>
        <sz val="12"/>
        <color rgb="FF006600"/>
        <rFont val="Calibri"/>
        <family val="2"/>
        <scheme val="minor"/>
      </rPr>
      <t xml:space="preserve"> 200</t>
    </r>
    <r>
      <rPr>
        <b/>
        <sz val="11"/>
        <color rgb="FF006600"/>
        <rFont val="Calibri"/>
        <family val="2"/>
        <scheme val="minor"/>
      </rPr>
      <t xml:space="preserve"> अंक होंगे।</t>
    </r>
  </si>
  <si>
    <t xml:space="preserve">
समाजोपयोगी उत्पादन कार्य एवं समाज सेवा , शारीरिक एवं स्वास्थ्य शिक्षा   तथा कला शिक्षा  विषयों मे विद्यालय द्वारा करवाए गए शिक्षण कार्य / प्रोजेक्ट वर्क / गृहकार्य पुस्तिका के आधार पर मूल्यांकन ग्रेडिंग में देनी है I 
 </t>
  </si>
  <si>
    <t xml:space="preserve">वार्षिक कुल  पूर्णांक </t>
  </si>
  <si>
    <t>निम्नोक्त तीनों विषयों के कुल  पूर्णांक</t>
  </si>
  <si>
    <t xml:space="preserve">समाजोपयोगी उत्पादन कार्य एवं समाज सेवा  , शारीरिक एवं स्वास्थ्य शिक्षा , तथा कला शिक्षा  विषयों मे ग्रेडिंग देने का आधार </t>
  </si>
  <si>
    <t>लिंग</t>
  </si>
  <si>
    <t xml:space="preserve">वर्ग </t>
  </si>
  <si>
    <t xml:space="preserve">वार्षिक </t>
  </si>
  <si>
    <t>विद्यालय का नाम :-</t>
  </si>
  <si>
    <t>कक्षा :-</t>
  </si>
  <si>
    <t xml:space="preserve">सत्र :- </t>
  </si>
  <si>
    <t>रिजल्ट वर्कशीट</t>
  </si>
  <si>
    <t xml:space="preserve"> 2021-2022</t>
  </si>
  <si>
    <t xml:space="preserve">विद्यार्थी विवरण </t>
  </si>
  <si>
    <t>क्र.
स .</t>
  </si>
  <si>
    <t xml:space="preserve">नामांक </t>
  </si>
  <si>
    <t>विद्यार्थी का नाम</t>
  </si>
  <si>
    <t>माता का नाम</t>
  </si>
  <si>
    <t xml:space="preserve">अंग्रेजी </t>
  </si>
  <si>
    <t xml:space="preserve">मौखिक व गतिविधि आधारित </t>
  </si>
  <si>
    <t>द्वितीय परख</t>
  </si>
  <si>
    <t xml:space="preserve">सा. परख </t>
  </si>
  <si>
    <t xml:space="preserve">लिखित </t>
  </si>
  <si>
    <t xml:space="preserve">मौखिक </t>
  </si>
  <si>
    <t xml:space="preserve">योग अर्द्धवार्षिक  तक </t>
  </si>
  <si>
    <t xml:space="preserve">विषय योग </t>
  </si>
  <si>
    <t>ग्रेड</t>
  </si>
  <si>
    <t xml:space="preserve">माता का नाम </t>
  </si>
  <si>
    <t xml:space="preserve">कक्षा </t>
  </si>
  <si>
    <t>कक्षा</t>
  </si>
  <si>
    <t xml:space="preserve">योग </t>
  </si>
  <si>
    <t xml:space="preserve">ग्रेड </t>
  </si>
  <si>
    <t xml:space="preserve">कलाशिक्षा </t>
  </si>
  <si>
    <t xml:space="preserve">स्वा. एवं शा. शिक्षा </t>
  </si>
  <si>
    <t xml:space="preserve">कुल विषय योग </t>
  </si>
  <si>
    <t>प्रतिशत</t>
  </si>
  <si>
    <t xml:space="preserve">श्रेणी </t>
  </si>
  <si>
    <t xml:space="preserve">कक्षा में स्थान </t>
  </si>
  <si>
    <t>परीक्षा परिणाम</t>
  </si>
  <si>
    <t xml:space="preserve">उपस्थिति </t>
  </si>
  <si>
    <t>कुल कार्य दिवस</t>
  </si>
  <si>
    <t xml:space="preserve">कुल उपस्थिति </t>
  </si>
  <si>
    <t>विशेष विवरण</t>
  </si>
  <si>
    <t xml:space="preserve">वार्षिक रिपोर्ट कार्ड </t>
  </si>
  <si>
    <t>शिक्षा विभाग, राजस्थान सरकार</t>
  </si>
  <si>
    <t>सत्र :-</t>
  </si>
  <si>
    <t>विद्यार्थी का नाम :-</t>
  </si>
  <si>
    <t>पिता का नाम :-</t>
  </si>
  <si>
    <t>माता का नाम :-</t>
  </si>
  <si>
    <t>प्रवेशांक :-</t>
  </si>
  <si>
    <t>जन्मतिथि :-</t>
  </si>
  <si>
    <t>रोल नंबर :-</t>
  </si>
  <si>
    <t>सेक्शन :-</t>
  </si>
  <si>
    <t xml:space="preserve">विषय </t>
  </si>
  <si>
    <t xml:space="preserve">सामयिक परख </t>
  </si>
  <si>
    <t xml:space="preserve">कुल योग </t>
  </si>
  <si>
    <t>कुल कार्य दिवस :-</t>
  </si>
  <si>
    <t>कुल उपस्थिति :-</t>
  </si>
  <si>
    <t>परिणाम :-</t>
  </si>
  <si>
    <t>परिणाम प्रतिशत :-</t>
  </si>
  <si>
    <t>श्रेणी / ग्रेड :-</t>
  </si>
  <si>
    <t xml:space="preserve">कार्यानुभव </t>
  </si>
  <si>
    <t>कक्षा में स्थान :-</t>
  </si>
  <si>
    <t xml:space="preserve">हस्ताक्षर कक्षाध्यापक </t>
  </si>
  <si>
    <t xml:space="preserve">हस्ताक्षर परीक्षा प्रभारी  </t>
  </si>
  <si>
    <t xml:space="preserve">हस्ताक्षर संस्था प्रधान  </t>
  </si>
  <si>
    <t>PRINT</t>
  </si>
  <si>
    <t>TO</t>
  </si>
  <si>
    <t>परीक्षा परिणाम घोषणा दिनांक :-</t>
  </si>
  <si>
    <t>प्राप्तांक</t>
  </si>
  <si>
    <t xml:space="preserve">Name of District  :- </t>
  </si>
  <si>
    <t>PALI</t>
  </si>
  <si>
    <t xml:space="preserve">Name of Block  :- </t>
  </si>
  <si>
    <t>Raipur</t>
  </si>
  <si>
    <t xml:space="preserve">Name of School  :- </t>
  </si>
  <si>
    <t>Rakesh Kumar</t>
  </si>
  <si>
    <t>Exam Nodel &amp; Collection Centre Name :-</t>
  </si>
  <si>
    <t>G.S.S.S. BAR</t>
  </si>
  <si>
    <t>Date of result declaration :-</t>
  </si>
  <si>
    <t>Medium  :-</t>
  </si>
  <si>
    <t xml:space="preserve">Hindi </t>
  </si>
  <si>
    <t>Principal Name  :-</t>
  </si>
  <si>
    <t>USHA PALIYA</t>
  </si>
  <si>
    <t>Principal Mobile No. :-</t>
  </si>
  <si>
    <t>Exam Incharge  :-</t>
  </si>
  <si>
    <t>Result Checker :-</t>
  </si>
  <si>
    <t xml:space="preserve"> Whats App No. 09001884272</t>
  </si>
  <si>
    <t>heeralaljatchandawal@gmail.com</t>
  </si>
  <si>
    <t xml:space="preserve">हिंदी </t>
  </si>
  <si>
    <t>.---------cut here -------------- cut here ------------- cut here -------------------- cut here ----------------- cut here --------------------- cut here -------------</t>
  </si>
  <si>
    <t>EXEMPTION</t>
  </si>
  <si>
    <t>SUBJECT MM</t>
  </si>
  <si>
    <t>2T+E OR 2E+T</t>
  </si>
  <si>
    <t>SUBJECT RESULT</t>
  </si>
  <si>
    <t>SUBJECT DIVISION</t>
  </si>
  <si>
    <t>Subject-Wise Result Statistics</t>
  </si>
  <si>
    <t>Subject Name</t>
  </si>
  <si>
    <t></t>
  </si>
  <si>
    <t>Name Of Subject Teacher</t>
  </si>
  <si>
    <t>No. of students appeared</t>
  </si>
  <si>
    <t>Division</t>
  </si>
  <si>
    <t>Total</t>
  </si>
  <si>
    <t>Total Passed Category wise</t>
  </si>
  <si>
    <t>Total Pass  %</t>
  </si>
  <si>
    <t>Supplementary</t>
  </si>
  <si>
    <t>Failed</t>
  </si>
  <si>
    <t>Result withheld until re-exam</t>
  </si>
  <si>
    <t>Absence</t>
  </si>
  <si>
    <t>No. of students for re-exam.</t>
  </si>
  <si>
    <t>B</t>
  </si>
  <si>
    <t>C</t>
  </si>
  <si>
    <t>D</t>
  </si>
  <si>
    <t>Total appeared</t>
  </si>
  <si>
    <t>1st Div.</t>
  </si>
  <si>
    <t>2nd Div.</t>
  </si>
  <si>
    <t>3rd Div.</t>
  </si>
  <si>
    <t>Total Pass</t>
  </si>
  <si>
    <t>Supp.</t>
  </si>
  <si>
    <t>Pass %</t>
  </si>
  <si>
    <t>Re-Exam</t>
  </si>
  <si>
    <t>NSO</t>
  </si>
  <si>
    <t>Date of result declaration</t>
  </si>
  <si>
    <t>Signature of the maker</t>
  </si>
  <si>
    <t>Signature of the class teacher</t>
  </si>
  <si>
    <t>Signature of the checker</t>
  </si>
  <si>
    <t>Signature of the exam. Incharge</t>
  </si>
  <si>
    <t xml:space="preserve">Principal's Signature </t>
  </si>
  <si>
    <t>SUBJECT-WISE  ,  SUBJECT TEACHER'S RESULT</t>
  </si>
  <si>
    <t>CLASS :</t>
  </si>
  <si>
    <t>Session :</t>
  </si>
  <si>
    <t>Subject Teacher</t>
  </si>
  <si>
    <t>Subject</t>
  </si>
  <si>
    <t>Passed</t>
  </si>
  <si>
    <t>Percentage</t>
  </si>
  <si>
    <t>ABSENT</t>
  </si>
  <si>
    <t>TOTAL</t>
  </si>
  <si>
    <t>Signature &amp; Seal of the Head of the Institution</t>
  </si>
  <si>
    <t>RESULT CATEGORY-WISE</t>
  </si>
  <si>
    <t>Details</t>
  </si>
  <si>
    <t>SC BOYS</t>
  </si>
  <si>
    <t>SC GIRLS</t>
  </si>
  <si>
    <t>ST BOYS</t>
  </si>
  <si>
    <t>ST GIRLS</t>
  </si>
  <si>
    <t>OBC BOYS</t>
  </si>
  <si>
    <t>OBC GIRLS</t>
  </si>
  <si>
    <t>GEN BOYS</t>
  </si>
  <si>
    <t>GEN GIRLS</t>
  </si>
  <si>
    <t>MIN BOYS</t>
  </si>
  <si>
    <t>MIN GIRLS</t>
  </si>
  <si>
    <t>SBC BOYS</t>
  </si>
  <si>
    <t>SBC GIRLS</t>
  </si>
  <si>
    <t>Pass percentage</t>
  </si>
  <si>
    <t>tkfrokj ifj.kke</t>
  </si>
  <si>
    <t>Class :</t>
  </si>
  <si>
    <t>D.O.B.</t>
  </si>
  <si>
    <t>Name of Students</t>
  </si>
  <si>
    <t>Father Name</t>
  </si>
  <si>
    <t>Mother Name</t>
  </si>
  <si>
    <t>marks obtained</t>
  </si>
  <si>
    <t>Sr. No.</t>
  </si>
  <si>
    <t>Roll No.</t>
  </si>
  <si>
    <t>S.R. No.</t>
  </si>
  <si>
    <t>Result</t>
  </si>
  <si>
    <t>.</t>
  </si>
  <si>
    <t>Appeared</t>
  </si>
  <si>
    <t>Pass Percentage</t>
  </si>
  <si>
    <r>
      <t xml:space="preserve">जिस क्लास की रिजल्ट शीट चाहिए, </t>
    </r>
    <r>
      <rPr>
        <b/>
        <sz val="11"/>
        <color rgb="FFCC00CC"/>
        <rFont val="Calibri"/>
        <family val="2"/>
        <scheme val="minor"/>
      </rPr>
      <t>पीले कलर</t>
    </r>
    <r>
      <rPr>
        <b/>
        <sz val="11"/>
        <color rgb="FF0000CC"/>
        <rFont val="Calibri"/>
        <family val="2"/>
        <scheme val="minor"/>
      </rPr>
      <t xml:space="preserve"> की सेल में वो क्लास सलेक्ट करें I यहाँ पर </t>
    </r>
    <r>
      <rPr>
        <b/>
        <sz val="11"/>
        <color rgb="FFCC00CC"/>
        <rFont val="Calibri"/>
        <family val="2"/>
        <scheme val="minor"/>
      </rPr>
      <t xml:space="preserve">जो क्लास </t>
    </r>
    <r>
      <rPr>
        <b/>
        <sz val="11"/>
        <color rgb="FF0000CC"/>
        <rFont val="Calibri"/>
        <family val="2"/>
        <scheme val="minor"/>
      </rPr>
      <t xml:space="preserve"> शो होगी, </t>
    </r>
    <r>
      <rPr>
        <b/>
        <sz val="11"/>
        <color rgb="FFCC00CC"/>
        <rFont val="Calibri"/>
        <family val="2"/>
        <scheme val="minor"/>
      </rPr>
      <t>रिपोर्ट कार्ड</t>
    </r>
    <r>
      <rPr>
        <b/>
        <sz val="11"/>
        <color rgb="FF0000CC"/>
        <rFont val="Calibri"/>
        <family val="2"/>
        <scheme val="minor"/>
      </rPr>
      <t xml:space="preserve"> तथा </t>
    </r>
    <r>
      <rPr>
        <b/>
        <sz val="11"/>
        <color rgb="FFCC00CC"/>
        <rFont val="Calibri"/>
        <family val="2"/>
        <scheme val="minor"/>
      </rPr>
      <t>अन्य रिपोर्ट</t>
    </r>
    <r>
      <rPr>
        <b/>
        <sz val="11"/>
        <color rgb="FF0000CC"/>
        <rFont val="Calibri"/>
        <family val="2"/>
        <scheme val="minor"/>
      </rPr>
      <t xml:space="preserve"> उसी कक्षा के प्रिंट होंगे I</t>
    </r>
  </si>
  <si>
    <t xml:space="preserve">प्रतिशत </t>
  </si>
  <si>
    <t>Div</t>
  </si>
  <si>
    <t>Grade</t>
  </si>
  <si>
    <t>CATEGORY-WISE  RESULTS</t>
  </si>
  <si>
    <t>Password of This Result Sheet  :-             Resultsheet2022</t>
  </si>
  <si>
    <t>This Sheet Password :-     Resultsheet2022</t>
  </si>
  <si>
    <t>This sheet Password :-  Resultsheet2022</t>
  </si>
  <si>
    <t xml:space="preserve">पर्यावरण अध्ययन </t>
  </si>
  <si>
    <t>pravin kumar</t>
  </si>
  <si>
    <t>Mukesh kumar</t>
  </si>
  <si>
    <t>Lalit kumar</t>
  </si>
  <si>
    <t>Manoj kumar</t>
  </si>
  <si>
    <t>Pradip Singh</t>
  </si>
  <si>
    <t>Sampat Raj</t>
  </si>
  <si>
    <t>/</t>
  </si>
  <si>
    <t>Grade 'A'</t>
  </si>
  <si>
    <t>Grade 'B'</t>
  </si>
  <si>
    <t>Grade 'C'</t>
  </si>
  <si>
    <t>Grade 'D'</t>
  </si>
  <si>
    <t xml:space="preserve">Grade 'A' </t>
  </si>
  <si>
    <t xml:space="preserve">Grade 'B' </t>
  </si>
  <si>
    <t xml:space="preserve">Grade 'C' </t>
  </si>
  <si>
    <t xml:space="preserve">Grade 'D' </t>
  </si>
  <si>
    <t>Abhimanyu singh</t>
  </si>
  <si>
    <t>Pradip singh</t>
  </si>
  <si>
    <t>Pushpendra Jawra</t>
  </si>
  <si>
    <t>हिंदी , अंग्रेजी , गणित और पर्यावरण विषयों मे ग्रेडिंग देने का आधार निम्न प्रकार से रहेगा -</t>
  </si>
  <si>
    <t>A+</t>
  </si>
  <si>
    <r>
      <rPr>
        <b/>
        <sz val="14"/>
        <color theme="1"/>
        <rFont val="Calibri"/>
        <family val="2"/>
        <scheme val="minor"/>
      </rPr>
      <t>A+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</si>
  <si>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t xml:space="preserve">91 से 100 प्रतिशत तक 		</t>
  </si>
  <si>
    <t>76 से 90 प्रतिशत तक</t>
  </si>
  <si>
    <t>61 से 75 प्रतिशत तक</t>
  </si>
  <si>
    <t>41  से 60 प्रतिशत तक</t>
  </si>
  <si>
    <t>0  से 40  प्रतिशत तक</t>
  </si>
  <si>
    <t>https://youtu.be/PUpjWw15n78</t>
  </si>
  <si>
    <t xml:space="preserve">सामायिक परख के पूर्णांक </t>
  </si>
  <si>
    <t xml:space="preserve">20 + 20 </t>
  </si>
  <si>
    <t>30 + 18 +12  = 60</t>
  </si>
  <si>
    <t>50 + 30 + 20 = 100</t>
  </si>
  <si>
    <t xml:space="preserve">86 से 100 प्रतिशत तक 		</t>
  </si>
  <si>
    <t>71 से 85 प्रतिशत तक</t>
  </si>
  <si>
    <t>51 से 70 प्रतिशत तक</t>
  </si>
  <si>
    <t>31  से50 प्रतिशत तक</t>
  </si>
  <si>
    <t>0  से 30 प्रतिशत तक</t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</si>
  <si>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1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</si>
  <si>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2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</si>
  <si>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t>Pradip singh Rajawat</t>
  </si>
  <si>
    <t>Manoj kumar Pachori</t>
  </si>
  <si>
    <t xml:space="preserve">अर्द्धवार्षिक  कुल	 पूर्णांक	</t>
  </si>
  <si>
    <t>AAKIFA BANO</t>
  </si>
  <si>
    <t>SHABBIR MOHAMMAD</t>
  </si>
  <si>
    <t>HEENA KOUSER</t>
  </si>
  <si>
    <t>ANUJ GIRI</t>
  </si>
  <si>
    <t>BHAGWAT GIRI</t>
  </si>
  <si>
    <t>ARMAN HUSSAIN</t>
  </si>
  <si>
    <t>AARIF HUSSAIN</t>
  </si>
  <si>
    <t>SALMA BANO</t>
  </si>
  <si>
    <t>ARMAN SHAH</t>
  </si>
  <si>
    <t>JAKIR SHAH</t>
  </si>
  <si>
    <t>BHAVYANSH SINGH CHOUHAN</t>
  </si>
  <si>
    <t>BHUMIKA BAGRI</t>
  </si>
  <si>
    <t>MUKESH BAGRI</t>
  </si>
  <si>
    <t>SEEMA BAGRI</t>
  </si>
  <si>
    <t>DAKSH PRAJAPAT</t>
  </si>
  <si>
    <t>REKHA PRAJAPATI</t>
  </si>
  <si>
    <t>DIVYA BAGRI</t>
  </si>
  <si>
    <t>MUKESH</t>
  </si>
  <si>
    <t>DUSHYANT DAYAMA</t>
  </si>
  <si>
    <t>BASANT KUMAR DAYAMA</t>
  </si>
  <si>
    <t>PUSHPA DAYAMA</t>
  </si>
  <si>
    <t>GUNEET CHOUHAN</t>
  </si>
  <si>
    <t>KAILASH CHOUHAN</t>
  </si>
  <si>
    <t>GUNJAN TAK</t>
  </si>
  <si>
    <t>DINESH KUMAR TAK</t>
  </si>
  <si>
    <t>SHARDA TAK</t>
  </si>
  <si>
    <t>JAGRAT SOLANKI</t>
  </si>
  <si>
    <t>KRISHAN KAMAL SOLANKI</t>
  </si>
  <si>
    <t>GEETA DEVI</t>
  </si>
  <si>
    <t>JOYA KHAN</t>
  </si>
  <si>
    <t>BARGAT KHAN</t>
  </si>
  <si>
    <t>SAHIMAN LOHAR</t>
  </si>
  <si>
    <t>SABINA BANO</t>
  </si>
  <si>
    <t>KHUSHVEER SINGH</t>
  </si>
  <si>
    <t>PUSA RAM</t>
  </si>
  <si>
    <t>KINJAL SAINI</t>
  </si>
  <si>
    <t>DURGESH CHAND BAGRI</t>
  </si>
  <si>
    <t>LUCKY PRAJAPATI</t>
  </si>
  <si>
    <t>NAR SINGH</t>
  </si>
  <si>
    <t>BHAWNA</t>
  </si>
  <si>
    <t>MAHENDRA PARTAP SINGH CHUNDAWAT</t>
  </si>
  <si>
    <t>CHANDRA SINGH CHUNDAWAT</t>
  </si>
  <si>
    <t>RITU KANWAR</t>
  </si>
  <si>
    <t>MANVEER GURJAR</t>
  </si>
  <si>
    <t>VIKRAM SINGH</t>
  </si>
  <si>
    <t>BARKHA</t>
  </si>
  <si>
    <t>PALAK DAMER</t>
  </si>
  <si>
    <t>PAWAN CHOUHAN</t>
  </si>
  <si>
    <t>NARENDRA SINGH</t>
  </si>
  <si>
    <t>SHOBHA</t>
  </si>
  <si>
    <t>PRAGYA</t>
  </si>
  <si>
    <t>PRAMOD BHATI</t>
  </si>
  <si>
    <t>PANKAJ</t>
  </si>
  <si>
    <t>PRAVEEN GURJAR</t>
  </si>
  <si>
    <t>SUKHDEV</t>
  </si>
  <si>
    <t>PRIYANSHU</t>
  </si>
  <si>
    <t>KULDEEP</t>
  </si>
  <si>
    <t>KHUSBOO MALI</t>
  </si>
  <si>
    <t>PRIYANSHU RAWAT</t>
  </si>
  <si>
    <t>MANOHAR SINGH</t>
  </si>
  <si>
    <t>SAPNA</t>
  </si>
  <si>
    <t>RANVEER</t>
  </si>
  <si>
    <t>TOTA RAM</t>
  </si>
  <si>
    <t>SURAJ BHATI</t>
  </si>
  <si>
    <t>RAJURAM BHATI</t>
  </si>
  <si>
    <t>YUVRAJ SHARMA</t>
  </si>
  <si>
    <t>ARVIND SHARMA</t>
  </si>
  <si>
    <t>ANKITA SHARMA</t>
  </si>
  <si>
    <t>ZEENAT SHEIKH</t>
  </si>
  <si>
    <t>SAMEER SHEIKH</t>
  </si>
  <si>
    <t>SHABNAM KHNAM</t>
  </si>
  <si>
    <t/>
  </si>
  <si>
    <t>AAHIL MURTUJA</t>
  </si>
  <si>
    <t>MURTUJA QURESHI</t>
  </si>
  <si>
    <t>FARIDA BANO</t>
  </si>
  <si>
    <t>ALIZA</t>
  </si>
  <si>
    <t>MOHAMMAD SHAHJAD</t>
  </si>
  <si>
    <t>ANMOL SHARMA</t>
  </si>
  <si>
    <t>CHANDRAKANTA SHARMA</t>
  </si>
  <si>
    <t>ASHWINI</t>
  </si>
  <si>
    <t>DINESH</t>
  </si>
  <si>
    <t>AYUSH PRAJAPAT</t>
  </si>
  <si>
    <t>BHAGY LAXMI RATHORE</t>
  </si>
  <si>
    <t>BHAGWAN SINGH</t>
  </si>
  <si>
    <t>ANITA KANWAR</t>
  </si>
  <si>
    <t>BHAGYA SHREE</t>
  </si>
  <si>
    <t>DEVENDRA</t>
  </si>
  <si>
    <t>AALA RAM</t>
  </si>
  <si>
    <t>DIKSHITA CHOUHAN</t>
  </si>
  <si>
    <t>GAJENDRA SINGH</t>
  </si>
  <si>
    <t>RUPA KANWAR</t>
  </si>
  <si>
    <t>DALA RAM GURJAR</t>
  </si>
  <si>
    <t>SUGNA DEVI</t>
  </si>
  <si>
    <t>DIMPAL CHOUHAN</t>
  </si>
  <si>
    <t>OMPRAKASH CHOUHAN</t>
  </si>
  <si>
    <t>GAYATRI</t>
  </si>
  <si>
    <t>GHANSHAM</t>
  </si>
  <si>
    <t>OMPRAKSH</t>
  </si>
  <si>
    <t>GOPAL</t>
  </si>
  <si>
    <t>RAJU RAM</t>
  </si>
  <si>
    <t>GORAV</t>
  </si>
  <si>
    <t>KANA RAM</t>
  </si>
  <si>
    <t>GUNIT BHAYAL</t>
  </si>
  <si>
    <t>NIRMA</t>
  </si>
  <si>
    <t>HARSHWARDHAN CHOUHAN</t>
  </si>
  <si>
    <t>JYOTI</t>
  </si>
  <si>
    <t>HIMANSHI</t>
  </si>
  <si>
    <t>KARISHMA JAIN</t>
  </si>
  <si>
    <t>RAJENDRA KUMAR</t>
  </si>
  <si>
    <t>NEETU JAIN</t>
  </si>
  <si>
    <t>KARTIK</t>
  </si>
  <si>
    <t>SHYAM SAGAR GURJAR</t>
  </si>
  <si>
    <t>KHUS SINGARIYA</t>
  </si>
  <si>
    <t>RAMKARAN</t>
  </si>
  <si>
    <t>KIRTI</t>
  </si>
  <si>
    <t>PINTU</t>
  </si>
  <si>
    <t>LALIT</t>
  </si>
  <si>
    <t>ASHA</t>
  </si>
  <si>
    <t>LOKENDRA GURJAR</t>
  </si>
  <si>
    <t>DURGARAM</t>
  </si>
  <si>
    <t>MANISH GURJAR</t>
  </si>
  <si>
    <t>NEMA RAM</t>
  </si>
  <si>
    <t>GANU DEVI</t>
  </si>
  <si>
    <t>MAUKHA</t>
  </si>
  <si>
    <t>DURGA RAM</t>
  </si>
  <si>
    <t>MOHIT DHEER</t>
  </si>
  <si>
    <t>JAGDISH DHEER</t>
  </si>
  <si>
    <t>LILA DHEER</t>
  </si>
  <si>
    <t>NITESH</t>
  </si>
  <si>
    <t>DALARAM GURJAR</t>
  </si>
  <si>
    <t>PARINITI</t>
  </si>
  <si>
    <t>PUNA RAM</t>
  </si>
  <si>
    <t>ASHOK KUMAR KEER</t>
  </si>
  <si>
    <t>SONU KEER</t>
  </si>
  <si>
    <t>PRANJAL GURJAR</t>
  </si>
  <si>
    <t>KAILASH GURJAR</t>
  </si>
  <si>
    <t>KELAM DEVI</t>
  </si>
  <si>
    <t>PRATEEK SINGARIYA</t>
  </si>
  <si>
    <t>PRSOON SINGARIYA</t>
  </si>
  <si>
    <t>LALIT SINGARIYA</t>
  </si>
  <si>
    <t>DEEPANJALI</t>
  </si>
  <si>
    <t>RUCHI CHOUHAN</t>
  </si>
  <si>
    <t>SACHIN NAYAK</t>
  </si>
  <si>
    <t>SHAITAN</t>
  </si>
  <si>
    <t>SHUSHIL GURJAR</t>
  </si>
  <si>
    <t>DARIYA DEVI</t>
  </si>
  <si>
    <t>SUDIKSHA</t>
  </si>
  <si>
    <t>LALIT KUMAR</t>
  </si>
  <si>
    <t>NISHA</t>
  </si>
  <si>
    <t>TARA</t>
  </si>
  <si>
    <t>TARUN GURJAR</t>
  </si>
  <si>
    <t>VAIBHAV CHOUHAN</t>
  </si>
  <si>
    <t>DHARMA RAM CHOUHAN</t>
  </si>
  <si>
    <t>VASIL MURTUJA</t>
  </si>
  <si>
    <t>E</t>
  </si>
  <si>
    <t>Grade 'E'</t>
  </si>
  <si>
    <t>Fail</t>
  </si>
  <si>
    <t xml:space="preserve">Grade 'E' </t>
  </si>
  <si>
    <t>Total passed</t>
  </si>
  <si>
    <t>Overall Grade</t>
  </si>
  <si>
    <t>Youtube Video Link for Class 1-4</t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</si>
  <si>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3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</si>
  <si>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4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</si>
  <si>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t>संस्कृत</t>
  </si>
  <si>
    <r>
      <t xml:space="preserve">सत्र 2021-22  हेतु कक्षा </t>
    </r>
    <r>
      <rPr>
        <b/>
        <sz val="16"/>
        <color rgb="FF0000CC"/>
        <rFont val="Calibri"/>
        <family val="2"/>
        <scheme val="minor"/>
      </rPr>
      <t xml:space="preserve">01 से 04 </t>
    </r>
    <r>
      <rPr>
        <b/>
        <sz val="14"/>
        <color rgb="FF0000CC"/>
        <rFont val="Calibri"/>
        <family val="2"/>
        <scheme val="minor"/>
      </rPr>
      <t xml:space="preserve">तक </t>
    </r>
    <r>
      <rPr>
        <b/>
        <sz val="14"/>
        <color rgb="FFFFFF00"/>
        <rFont val="Calibri"/>
        <family val="2"/>
        <scheme val="minor"/>
      </rPr>
      <t>संस्कृत शिक्षा विभाग</t>
    </r>
    <r>
      <rPr>
        <b/>
        <sz val="14"/>
        <color rgb="FF0000CC"/>
        <rFont val="Calibri"/>
        <family val="2"/>
        <scheme val="minor"/>
      </rPr>
      <t xml:space="preserve"> के लिए रिजल्ट शीट  </t>
    </r>
  </si>
  <si>
    <t>संस्कृत शिक्षा विभाग, राजस्थान सरकार</t>
  </si>
  <si>
    <t>Resultsheet2022</t>
  </si>
  <si>
    <t>Sheet Password :</t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</si>
</sst>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0.00\ &quot;%&quot;"/>
    <numFmt numFmtId="166" formatCode="0.0"/>
    <numFmt numFmtId="167" formatCode="0.00;[Red]0.00"/>
  </numFmts>
  <fonts count="162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b/>
      <sz val="14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FF0000"/>
      <name val="Kruti Dev 010"/>
    </font>
    <font>
      <sz val="12"/>
      <color rgb="FFFF0000"/>
      <name val="Calibri"/>
      <family val="2"/>
      <scheme val="minor"/>
    </font>
    <font>
      <b/>
      <sz val="14"/>
      <color theme="0"/>
      <name val="Kruti Dev 010"/>
    </font>
    <font>
      <sz val="11"/>
      <name val="Calibri"/>
      <family val="2"/>
      <scheme val="minor"/>
    </font>
    <font>
      <b/>
      <sz val="11"/>
      <color theme="1"/>
      <name val="Kruti Dev 010"/>
    </font>
    <font>
      <sz val="16"/>
      <color theme="1"/>
      <name val="DevLys 010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DevLys 010"/>
    </font>
    <font>
      <sz val="11"/>
      <name val="Kruti Dev 010"/>
    </font>
    <font>
      <b/>
      <sz val="11"/>
      <color rgb="FF022DFE"/>
      <name val="Cambria"/>
      <family val="1"/>
      <scheme val="major"/>
    </font>
    <font>
      <b/>
      <sz val="14"/>
      <color rgb="FF006600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4"/>
      <name val="Kruti Dev 010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Kruti Dev 010"/>
    </font>
    <font>
      <b/>
      <sz val="9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1"/>
      <color indexed="10"/>
      <name val="Kruti Dev 010"/>
    </font>
    <font>
      <b/>
      <sz val="10.5"/>
      <color rgb="FF0000CC"/>
      <name val="Cambria"/>
      <family val="1"/>
      <scheme val="major"/>
    </font>
    <font>
      <b/>
      <sz val="10"/>
      <color rgb="FF022DFE"/>
      <name val="Cambria"/>
      <family val="1"/>
      <scheme val="major"/>
    </font>
    <font>
      <b/>
      <sz val="10"/>
      <color rgb="FF0000CC"/>
      <name val="Cambria"/>
      <family val="1"/>
      <scheme val="major"/>
    </font>
    <font>
      <b/>
      <sz val="12"/>
      <color rgb="FF00660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rgb="FFCC00CC"/>
      <name val="Cambria"/>
      <family val="1"/>
      <scheme val="major"/>
    </font>
    <font>
      <b/>
      <sz val="10.5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theme="1"/>
      <name val="Kruti Dev 010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sz val="18"/>
      <color rgb="FF00FF00"/>
      <name val="Kruti Dev 010"/>
    </font>
    <font>
      <b/>
      <i/>
      <sz val="13"/>
      <name val="Cambria"/>
      <family val="1"/>
      <scheme val="major"/>
    </font>
    <font>
      <b/>
      <i/>
      <sz val="16"/>
      <color rgb="FF0000CC"/>
      <name val="Calibri"/>
      <family val="2"/>
      <scheme val="minor"/>
    </font>
    <font>
      <b/>
      <i/>
      <sz val="16"/>
      <color rgb="FF0070C0"/>
      <name val="Calibri"/>
      <family val="2"/>
    </font>
    <font>
      <b/>
      <i/>
      <u/>
      <sz val="18"/>
      <color theme="9" tint="-0.499984740745262"/>
      <name val="Calibri"/>
      <family val="2"/>
    </font>
    <font>
      <b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.5"/>
      <color rgb="FFFF0000"/>
      <name val="Cambria"/>
      <family val="1"/>
      <scheme val="major"/>
    </font>
    <font>
      <b/>
      <sz val="9.5"/>
      <color rgb="FF0000CC"/>
      <name val="Cambria"/>
      <family val="1"/>
      <scheme val="major"/>
    </font>
    <font>
      <b/>
      <sz val="10.5"/>
      <color rgb="FFCC00CC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Wingdings"/>
      <charset val="2"/>
    </font>
    <font>
      <b/>
      <sz val="12"/>
      <name val="Calibri"/>
      <family val="2"/>
    </font>
    <font>
      <b/>
      <sz val="10"/>
      <color rgb="FFFF0000"/>
      <name val="Kruti Dev 010"/>
    </font>
    <font>
      <b/>
      <sz val="10"/>
      <name val="Times New Roman"/>
      <family val="1"/>
    </font>
    <font>
      <b/>
      <sz val="10"/>
      <name val="Cambria"/>
      <family val="1"/>
      <scheme val="major"/>
    </font>
    <font>
      <b/>
      <sz val="11"/>
      <name val="Calibri"/>
      <family val="2"/>
    </font>
    <font>
      <b/>
      <sz val="10"/>
      <color rgb="FFFF0000"/>
      <name val="Calibri"/>
      <family val="2"/>
    </font>
    <font>
      <b/>
      <sz val="12"/>
      <color indexed="10"/>
      <name val="Calibri"/>
      <family val="2"/>
    </font>
    <font>
      <b/>
      <sz val="12"/>
      <color rgb="FFD60093"/>
      <name val="Calibri"/>
      <family val="2"/>
    </font>
    <font>
      <b/>
      <sz val="12"/>
      <color rgb="FF0000CC"/>
      <name val="Calibri"/>
      <family val="2"/>
    </font>
    <font>
      <b/>
      <sz val="12"/>
      <color rgb="FF9900FF"/>
      <name val="Calibri"/>
      <family val="2"/>
    </font>
    <font>
      <b/>
      <sz val="12"/>
      <color indexed="10"/>
      <name val="Calibri"/>
      <family val="2"/>
      <scheme val="minor"/>
    </font>
    <font>
      <b/>
      <i/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.5"/>
      <name val="Calibri"/>
      <family val="2"/>
    </font>
    <font>
      <sz val="10"/>
      <name val="Kruti Dev 010"/>
    </font>
    <font>
      <b/>
      <sz val="16"/>
      <name val="Calibri"/>
      <family val="2"/>
      <scheme val="minor"/>
    </font>
    <font>
      <sz val="16"/>
      <name val="Kruti Dev 010"/>
    </font>
    <font>
      <b/>
      <sz val="12"/>
      <color rgb="FF9900FF"/>
      <name val="Calibri"/>
      <family val="2"/>
      <scheme val="minor"/>
    </font>
    <font>
      <b/>
      <i/>
      <sz val="10"/>
      <color rgb="FF9900FF"/>
      <name val="Calibri"/>
      <family val="2"/>
      <scheme val="minor"/>
    </font>
    <font>
      <b/>
      <i/>
      <sz val="12"/>
      <color rgb="FF9900FF"/>
      <name val="Calibri"/>
      <family val="2"/>
      <scheme val="minor"/>
    </font>
    <font>
      <b/>
      <sz val="11"/>
      <color rgb="FF9900FF"/>
      <name val="Calibri"/>
      <family val="2"/>
      <scheme val="minor"/>
    </font>
    <font>
      <b/>
      <sz val="10"/>
      <color rgb="FFCC0099"/>
      <name val="Calibri"/>
      <family val="2"/>
      <scheme val="minor"/>
    </font>
    <font>
      <b/>
      <sz val="12"/>
      <name val="Times New Roman"/>
      <family val="1"/>
    </font>
    <font>
      <b/>
      <sz val="8"/>
      <color rgb="FFCC0099"/>
      <name val="Calibri"/>
      <family val="2"/>
      <scheme val="minor"/>
    </font>
    <font>
      <b/>
      <sz val="11"/>
      <name val="Kruti Dev 010"/>
    </font>
    <font>
      <b/>
      <sz val="10"/>
      <name val="Kruti Dev 010"/>
    </font>
    <font>
      <b/>
      <i/>
      <sz val="12"/>
      <color rgb="FF0000CC"/>
      <name val="Calibri"/>
      <family val="2"/>
      <scheme val="minor"/>
    </font>
    <font>
      <b/>
      <sz val="9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sz val="9"/>
      <name val="Kruti Dev 010"/>
    </font>
    <font>
      <b/>
      <sz val="12"/>
      <color rgb="FF0000FF"/>
      <name val="Kruti Dev 010"/>
    </font>
    <font>
      <sz val="8"/>
      <color theme="1"/>
      <name val="Cambria"/>
      <family val="1"/>
      <scheme val="major"/>
    </font>
    <font>
      <b/>
      <i/>
      <sz val="14"/>
      <name val="Calibri"/>
      <family val="2"/>
      <scheme val="minor"/>
    </font>
    <font>
      <b/>
      <sz val="9"/>
      <name val="Cambria"/>
      <family val="1"/>
    </font>
    <font>
      <b/>
      <sz val="20"/>
      <color indexed="10"/>
      <name val="Kruti Dev 010"/>
    </font>
    <font>
      <b/>
      <sz val="8"/>
      <color indexed="10"/>
      <name val="Calibri"/>
      <family val="2"/>
    </font>
    <font>
      <b/>
      <sz val="14"/>
      <name val="Calibri"/>
      <family val="2"/>
    </font>
    <font>
      <b/>
      <sz val="14"/>
      <color indexed="14"/>
      <name val="Calibri"/>
      <family val="2"/>
    </font>
    <font>
      <b/>
      <sz val="14"/>
      <color indexed="10"/>
      <name val="Calibri"/>
      <family val="2"/>
    </font>
    <font>
      <sz val="10"/>
      <name val="Arial"/>
      <family val="2"/>
    </font>
    <font>
      <b/>
      <u val="double"/>
      <sz val="16"/>
      <color rgb="FFFF0000"/>
      <name val="Calibri"/>
      <family val="2"/>
      <scheme val="minor"/>
    </font>
    <font>
      <b/>
      <sz val="26"/>
      <color indexed="10"/>
      <name val="Kruti Dev 010"/>
    </font>
    <font>
      <b/>
      <sz val="8"/>
      <name val="Calibri"/>
      <family val="2"/>
      <scheme val="minor"/>
    </font>
    <font>
      <sz val="14"/>
      <name val="Arial"/>
      <family val="2"/>
    </font>
    <font>
      <b/>
      <sz val="9"/>
      <color indexed="10"/>
      <name val="Cambria"/>
      <family val="1"/>
    </font>
    <font>
      <b/>
      <sz val="10"/>
      <name val="Cambria"/>
      <family val="1"/>
    </font>
    <font>
      <b/>
      <sz val="9"/>
      <color rgb="FFFF0000"/>
      <name val="Cambria"/>
      <family val="1"/>
    </font>
    <font>
      <b/>
      <sz val="9"/>
      <color rgb="FF004620"/>
      <name val="Cambria"/>
      <family val="1"/>
    </font>
    <font>
      <b/>
      <sz val="8"/>
      <name val="Cambria"/>
      <family val="1"/>
    </font>
    <font>
      <b/>
      <sz val="14"/>
      <color indexed="12"/>
      <name val="Kruti Dev 010"/>
    </font>
    <font>
      <b/>
      <sz val="14"/>
      <color theme="0"/>
      <name val="Cambria"/>
      <family val="1"/>
    </font>
    <font>
      <b/>
      <sz val="11"/>
      <color indexed="12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6"/>
      <color indexed="10"/>
      <name val="Kruti Dev 010"/>
    </font>
    <font>
      <b/>
      <sz val="12"/>
      <color rgb="FF0000FF"/>
      <name val="Calibri"/>
      <family val="2"/>
      <scheme val="minor"/>
    </font>
    <font>
      <b/>
      <sz val="8"/>
      <color indexed="10"/>
      <name val="Cambria"/>
      <family val="1"/>
    </font>
    <font>
      <b/>
      <sz val="8"/>
      <color indexed="12"/>
      <name val="Cambria"/>
      <family val="1"/>
    </font>
    <font>
      <b/>
      <sz val="12"/>
      <color indexed="12"/>
      <name val="Kruti Dev 010"/>
    </font>
    <font>
      <b/>
      <sz val="12"/>
      <color theme="0"/>
      <name val="Cambria"/>
      <family val="2"/>
    </font>
    <font>
      <b/>
      <sz val="10"/>
      <color indexed="12"/>
      <name val="Cambria"/>
      <family val="1"/>
    </font>
    <font>
      <b/>
      <sz val="9"/>
      <name val="Calibri"/>
      <family val="2"/>
    </font>
    <font>
      <b/>
      <sz val="10"/>
      <color rgb="FFCC00CC"/>
      <name val="Cambria"/>
      <family val="1"/>
      <scheme val="major"/>
    </font>
    <font>
      <b/>
      <u val="double"/>
      <sz val="12"/>
      <color rgb="FF0000CC"/>
      <name val="Calibri"/>
      <family val="2"/>
      <scheme val="minor"/>
    </font>
    <font>
      <b/>
      <u val="double"/>
      <sz val="11"/>
      <color rgb="FF0000CC"/>
      <name val="Cambria"/>
      <family val="1"/>
      <scheme val="major"/>
    </font>
    <font>
      <b/>
      <u/>
      <sz val="14"/>
      <name val="Cambria"/>
      <family val="1"/>
      <scheme val="major"/>
    </font>
    <font>
      <sz val="11"/>
      <color theme="0" tint="-0.34998626667073579"/>
      <name val="Calibri"/>
      <family val="2"/>
      <scheme val="minor"/>
    </font>
    <font>
      <b/>
      <sz val="16"/>
      <color rgb="FF0000CC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theme="9" tint="-0.499984740745262"/>
      <name val="Cambria"/>
      <family val="1"/>
      <scheme val="major"/>
    </font>
    <font>
      <b/>
      <sz val="10"/>
      <color rgb="FF006600"/>
      <name val="Cambria"/>
      <family val="1"/>
    </font>
    <font>
      <b/>
      <sz val="1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9"/>
      <color rgb="FF0066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theme="7" tint="0.79998168889431442"/>
        <bgColor indexed="64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/>
      <right style="medium">
        <color rgb="FF0000CC"/>
      </right>
      <top/>
      <bottom/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/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medium">
        <color rgb="FFFF0000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9" tint="-0.499984740745262"/>
      </left>
      <right/>
      <top style="double">
        <color theme="9" tint="-0.499984740745262"/>
      </top>
      <bottom style="double">
        <color theme="9" tint="-0.499984740745262"/>
      </bottom>
      <diagonal/>
    </border>
    <border>
      <left/>
      <right/>
      <top style="double">
        <color theme="9" tint="-0.499984740745262"/>
      </top>
      <bottom style="double">
        <color theme="9" tint="-0.499984740745262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rgb="FF3F3F3F"/>
      </top>
      <bottom style="double">
        <color theme="9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00B050"/>
      </bottom>
      <diagonal/>
    </border>
    <border>
      <left style="medium">
        <color indexed="64"/>
      </left>
      <right style="medium">
        <color indexed="64"/>
      </right>
      <top style="double">
        <color rgb="FF00B05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57"/>
      </left>
      <right/>
      <top style="double">
        <color indexed="57"/>
      </top>
      <bottom/>
      <diagonal/>
    </border>
    <border>
      <left/>
      <right/>
      <top style="double">
        <color indexed="57"/>
      </top>
      <bottom/>
      <diagonal/>
    </border>
    <border>
      <left/>
      <right style="double">
        <color indexed="57"/>
      </right>
      <top style="double">
        <color indexed="57"/>
      </top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/>
      <top style="thin">
        <color rgb="FFD60093"/>
      </top>
      <bottom style="thin">
        <color rgb="FFD60093"/>
      </bottom>
      <diagonal/>
    </border>
    <border>
      <left style="double">
        <color indexed="57"/>
      </left>
      <right/>
      <top/>
      <bottom style="thin">
        <color indexed="46"/>
      </bottom>
      <diagonal/>
    </border>
    <border>
      <left/>
      <right/>
      <top/>
      <bottom style="thin">
        <color indexed="46"/>
      </bottom>
      <diagonal/>
    </border>
    <border>
      <left/>
      <right style="double">
        <color indexed="57"/>
      </right>
      <top/>
      <bottom style="thin">
        <color indexed="46"/>
      </bottom>
      <diagonal/>
    </border>
    <border>
      <left style="thin">
        <color rgb="FFD60093"/>
      </left>
      <right style="thin">
        <color rgb="FFD60093"/>
      </right>
      <top/>
      <bottom style="thin">
        <color rgb="FFD60093"/>
      </bottom>
      <diagonal/>
    </border>
    <border>
      <left/>
      <right style="thin">
        <color rgb="FFD60093"/>
      </right>
      <top/>
      <bottom style="thin">
        <color rgb="FFD60093"/>
      </bottom>
      <diagonal/>
    </border>
    <border>
      <left style="double">
        <color indexed="57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thin">
        <color indexed="46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double">
        <color indexed="57"/>
      </right>
      <top style="thin">
        <color rgb="FFCC99FF"/>
      </top>
      <bottom style="thin">
        <color rgb="FFCC99FF"/>
      </bottom>
      <diagonal/>
    </border>
    <border>
      <left style="double">
        <color indexed="17"/>
      </left>
      <right/>
      <top/>
      <bottom/>
      <diagonal/>
    </border>
    <border>
      <left/>
      <right style="double">
        <color indexed="17"/>
      </right>
      <top/>
      <bottom/>
      <diagonal/>
    </border>
    <border>
      <left style="double">
        <color indexed="57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double">
        <color indexed="57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double">
        <color indexed="57"/>
      </bottom>
      <diagonal/>
    </border>
    <border>
      <left/>
      <right style="thin">
        <color rgb="FFD60093"/>
      </right>
      <top/>
      <bottom/>
      <diagonal/>
    </border>
    <border>
      <left/>
      <right style="double">
        <color indexed="57"/>
      </right>
      <top/>
      <bottom/>
      <diagonal/>
    </border>
    <border>
      <left style="thin">
        <color rgb="FFD60093"/>
      </left>
      <right style="thin">
        <color rgb="FFD60093"/>
      </right>
      <top style="thin">
        <color rgb="FFCC0099"/>
      </top>
      <bottom/>
      <diagonal/>
    </border>
    <border>
      <left/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/>
      <bottom/>
      <diagonal/>
    </border>
    <border>
      <left style="thin">
        <color rgb="FFD60093"/>
      </left>
      <right/>
      <top style="thin">
        <color rgb="FFD60093"/>
      </top>
      <bottom/>
      <diagonal/>
    </border>
    <border>
      <left style="thin">
        <color rgb="FFD60093"/>
      </left>
      <right/>
      <top/>
      <bottom style="thin">
        <color rgb="FFD60093"/>
      </bottom>
      <diagonal/>
    </border>
    <border>
      <left style="thin">
        <color rgb="FFCC00CC"/>
      </left>
      <right style="thin">
        <color rgb="FFCC00CC"/>
      </right>
      <top style="thin">
        <color rgb="FFCC00CC"/>
      </top>
      <bottom style="thin">
        <color rgb="FFCC00CC"/>
      </bottom>
      <diagonal/>
    </border>
    <border>
      <left style="thin">
        <color rgb="FFCC00CC"/>
      </left>
      <right style="thin">
        <color rgb="FFCC00CC"/>
      </right>
      <top style="thin">
        <color rgb="FFCC00CC"/>
      </top>
      <bottom/>
      <diagonal/>
    </border>
    <border>
      <left style="thin">
        <color rgb="FFCC00CC"/>
      </left>
      <right/>
      <top style="thin">
        <color rgb="FFCC00CC"/>
      </top>
      <bottom/>
      <diagonal/>
    </border>
    <border>
      <left/>
      <right/>
      <top style="thin">
        <color rgb="FFCC00CC"/>
      </top>
      <bottom/>
      <diagonal/>
    </border>
    <border>
      <left/>
      <right style="thin">
        <color rgb="FFCC00CC"/>
      </right>
      <top style="thin">
        <color rgb="FFCC00CC"/>
      </top>
      <bottom/>
      <diagonal/>
    </border>
    <border>
      <left style="thin">
        <color rgb="FFCC00CC"/>
      </left>
      <right/>
      <top/>
      <bottom/>
      <diagonal/>
    </border>
    <border>
      <left/>
      <right style="thin">
        <color rgb="FFCC00CC"/>
      </right>
      <top/>
      <bottom/>
      <diagonal/>
    </border>
    <border>
      <left style="thin">
        <color rgb="FFCC00CC"/>
      </left>
      <right/>
      <top/>
      <bottom style="thin">
        <color rgb="FFCC00CC"/>
      </bottom>
      <diagonal/>
    </border>
    <border>
      <left/>
      <right/>
      <top/>
      <bottom style="thin">
        <color rgb="FFCC00CC"/>
      </bottom>
      <diagonal/>
    </border>
    <border>
      <left/>
      <right style="thin">
        <color rgb="FFCC00CC"/>
      </right>
      <top/>
      <bottom style="thin">
        <color rgb="FFCC00CC"/>
      </bottom>
      <diagonal/>
    </border>
    <border>
      <left/>
      <right style="thin">
        <color rgb="FF0000CC"/>
      </right>
      <top/>
      <bottom/>
      <diagonal/>
    </border>
    <border>
      <left style="thin">
        <color rgb="FF0000CC"/>
      </left>
      <right style="thin">
        <color rgb="FF0000CC"/>
      </right>
      <top style="thin">
        <color rgb="FF0000CC"/>
      </top>
      <bottom/>
      <diagonal/>
    </border>
    <border>
      <left/>
      <right/>
      <top style="thin">
        <color rgb="FFCC0099"/>
      </top>
      <bottom/>
      <diagonal/>
    </border>
    <border>
      <left/>
      <right/>
      <top/>
      <bottom style="thin">
        <color rgb="FFD60093"/>
      </bottom>
      <diagonal/>
    </border>
    <border>
      <left style="thin">
        <color rgb="FFCC0099"/>
      </left>
      <right/>
      <top style="thin">
        <color rgb="FFCC0099"/>
      </top>
      <bottom/>
      <diagonal/>
    </border>
    <border>
      <left/>
      <right style="thin">
        <color rgb="FFCC0099"/>
      </right>
      <top style="thin">
        <color rgb="FFCC0099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4" fillId="17" borderId="18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826">
    <xf numFmtId="0" fontId="0" fillId="0" borderId="0" xfId="0"/>
    <xf numFmtId="0" fontId="1" fillId="7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7" borderId="0" xfId="0" applyFont="1" applyFill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18" fillId="14" borderId="13" xfId="0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1" fillId="8" borderId="19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22" fillId="0" borderId="20" xfId="0" applyFont="1" applyFill="1" applyBorder="1" applyAlignment="1" applyProtection="1">
      <alignment horizontal="center" vertical="center" wrapText="1"/>
      <protection locked="0"/>
    </xf>
    <xf numFmtId="0" fontId="22" fillId="0" borderId="21" xfId="0" applyFont="1" applyFill="1" applyBorder="1" applyAlignment="1" applyProtection="1">
      <alignment horizontal="center" vertical="center" wrapText="1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Fill="1" applyBorder="1" applyAlignment="1" applyProtection="1">
      <alignment horizontal="center" vertical="center" wrapText="1"/>
      <protection locked="0"/>
    </xf>
    <xf numFmtId="0" fontId="0" fillId="18" borderId="0" xfId="0" applyFill="1"/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22" fillId="0" borderId="28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33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justify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4" fillId="0" borderId="34" xfId="0" applyFont="1" applyBorder="1" applyAlignment="1">
      <alignment horizontal="justify" vertical="center" wrapText="1"/>
    </xf>
    <xf numFmtId="0" fontId="4" fillId="0" borderId="35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38" fillId="0" borderId="0" xfId="0" applyFont="1" applyAlignment="1" applyProtection="1">
      <alignment horizontal="center" vertical="center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33" fillId="7" borderId="0" xfId="0" applyFont="1" applyFill="1" applyAlignment="1">
      <alignment horizontal="center" vertical="center" wrapText="1"/>
    </xf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41" fillId="7" borderId="0" xfId="0" applyFont="1" applyFill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18" fillId="14" borderId="49" xfId="0" applyFont="1" applyFill="1" applyBorder="1" applyAlignment="1" applyProtection="1">
      <alignment horizontal="right" vertical="center" wrapText="1"/>
      <protection hidden="1"/>
    </xf>
    <xf numFmtId="0" fontId="6" fillId="15" borderId="16" xfId="0" applyFont="1" applyFill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vertical="center" textRotation="90" wrapText="1"/>
      <protection hidden="1"/>
    </xf>
    <xf numFmtId="0" fontId="10" fillId="0" borderId="51" xfId="0" applyFont="1" applyFill="1" applyBorder="1" applyAlignment="1" applyProtection="1">
      <alignment horizontal="center" vertical="center" wrapText="1"/>
      <protection locked="0"/>
    </xf>
    <xf numFmtId="0" fontId="10" fillId="0" borderId="52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53" xfId="0" applyFont="1" applyFill="1" applyBorder="1" applyAlignment="1" applyProtection="1">
      <alignment horizontal="center" vertical="center" wrapText="1"/>
      <protection locked="0"/>
    </xf>
    <xf numFmtId="0" fontId="10" fillId="0" borderId="5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51" xfId="0" applyFont="1" applyFill="1" applyBorder="1" applyAlignment="1" applyProtection="1">
      <alignment horizontal="center" vertical="center" wrapText="1"/>
      <protection locked="0"/>
    </xf>
    <xf numFmtId="0" fontId="22" fillId="0" borderId="52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53" xfId="0" applyFont="1" applyFill="1" applyBorder="1" applyAlignment="1" applyProtection="1">
      <alignment horizontal="center" vertical="center" wrapText="1"/>
      <protection locked="0"/>
    </xf>
    <xf numFmtId="0" fontId="17" fillId="5" borderId="19" xfId="0" applyFont="1" applyFill="1" applyBorder="1" applyAlignment="1" applyProtection="1">
      <alignment vertical="center" textRotation="90" wrapText="1"/>
      <protection hidden="1"/>
    </xf>
    <xf numFmtId="0" fontId="17" fillId="6" borderId="19" xfId="0" applyFont="1" applyFill="1" applyBorder="1" applyAlignment="1" applyProtection="1">
      <alignment vertical="center" textRotation="90" wrapText="1"/>
      <protection hidden="1"/>
    </xf>
    <xf numFmtId="0" fontId="17" fillId="4" borderId="19" xfId="0" applyFont="1" applyFill="1" applyBorder="1" applyAlignment="1" applyProtection="1">
      <alignment vertical="center" textRotation="90" wrapText="1"/>
      <protection hidden="1"/>
    </xf>
    <xf numFmtId="0" fontId="44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44" fillId="3" borderId="0" xfId="0" applyFont="1" applyFill="1" applyProtection="1">
      <protection hidden="1"/>
    </xf>
    <xf numFmtId="0" fontId="47" fillId="3" borderId="0" xfId="0" applyFont="1" applyFill="1" applyProtection="1"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15" fillId="13" borderId="58" xfId="0" applyFont="1" applyFill="1" applyBorder="1" applyAlignment="1" applyProtection="1">
      <alignment vertical="center" wrapText="1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8" fillId="14" borderId="48" xfId="0" applyFont="1" applyFill="1" applyBorder="1" applyAlignment="1" applyProtection="1">
      <alignment horizontal="center" vertical="center" wrapText="1"/>
      <protection hidden="1"/>
    </xf>
    <xf numFmtId="0" fontId="0" fillId="3" borderId="0" xfId="0" applyFont="1" applyFill="1" applyBorder="1" applyAlignment="1" applyProtection="1">
      <alignment vertical="center"/>
      <protection hidden="1"/>
    </xf>
    <xf numFmtId="0" fontId="44" fillId="3" borderId="0" xfId="0" applyFont="1" applyFill="1" applyBorder="1" applyAlignment="1" applyProtection="1">
      <protection hidden="1"/>
    </xf>
    <xf numFmtId="0" fontId="44" fillId="3" borderId="0" xfId="0" applyFont="1" applyFill="1" applyBorder="1" applyProtection="1">
      <protection hidden="1"/>
    </xf>
    <xf numFmtId="0" fontId="58" fillId="3" borderId="1" xfId="0" applyFont="1" applyFill="1" applyBorder="1" applyAlignment="1" applyProtection="1">
      <alignment horizontal="center" vertical="center" wrapText="1"/>
      <protection hidden="1"/>
    </xf>
    <xf numFmtId="0" fontId="54" fillId="3" borderId="0" xfId="0" applyFont="1" applyFill="1" applyBorder="1" applyAlignment="1" applyProtection="1">
      <alignment vertical="center"/>
      <protection hidden="1"/>
    </xf>
    <xf numFmtId="0" fontId="15" fillId="13" borderId="58" xfId="0" applyFont="1" applyFill="1" applyBorder="1" applyAlignment="1" applyProtection="1">
      <alignment horizontal="right" vertical="center" wrapText="1"/>
      <protection hidden="1"/>
    </xf>
    <xf numFmtId="0" fontId="17" fillId="3" borderId="1" xfId="0" applyFont="1" applyFill="1" applyBorder="1" applyAlignment="1" applyProtection="1">
      <alignment horizontal="left" vertical="center"/>
      <protection hidden="1"/>
    </xf>
    <xf numFmtId="0" fontId="61" fillId="3" borderId="1" xfId="0" applyFont="1" applyFill="1" applyBorder="1" applyAlignment="1" applyProtection="1">
      <alignment horizontal="center" vertical="center" wrapText="1"/>
      <protection hidden="1"/>
    </xf>
    <xf numFmtId="0" fontId="62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16" fillId="3" borderId="1" xfId="0" applyFont="1" applyFill="1" applyBorder="1" applyAlignment="1" applyProtection="1">
      <alignment horizontal="center"/>
      <protection hidden="1"/>
    </xf>
    <xf numFmtId="0" fontId="16" fillId="3" borderId="1" xfId="0" applyFont="1" applyFill="1" applyBorder="1" applyAlignment="1" applyProtection="1">
      <alignment horizontal="center" vertical="center"/>
      <protection hidden="1"/>
    </xf>
    <xf numFmtId="164" fontId="16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61" xfId="0" applyFont="1" applyFill="1" applyBorder="1" applyAlignment="1" applyProtection="1">
      <alignment horizontal="center" vertical="center" wrapText="1"/>
      <protection locked="0"/>
    </xf>
    <xf numFmtId="0" fontId="10" fillId="0" borderId="62" xfId="0" applyFont="1" applyFill="1" applyBorder="1" applyAlignment="1" applyProtection="1">
      <alignment horizontal="center" vertical="center" wrapText="1"/>
      <protection locked="0"/>
    </xf>
    <xf numFmtId="0" fontId="10" fillId="24" borderId="2" xfId="0" applyFont="1" applyFill="1" applyBorder="1" applyAlignment="1" applyProtection="1">
      <alignment horizontal="center"/>
      <protection hidden="1"/>
    </xf>
    <xf numFmtId="0" fontId="50" fillId="24" borderId="4" xfId="0" applyFont="1" applyFill="1" applyBorder="1" applyAlignment="1" applyProtection="1">
      <alignment horizontal="center"/>
      <protection hidden="1"/>
    </xf>
    <xf numFmtId="0" fontId="5" fillId="24" borderId="1" xfId="0" applyFont="1" applyFill="1" applyBorder="1" applyAlignment="1" applyProtection="1">
      <alignment horizontal="center" vertical="center"/>
      <protection hidden="1"/>
    </xf>
    <xf numFmtId="0" fontId="10" fillId="24" borderId="1" xfId="0" applyFont="1" applyFill="1" applyBorder="1" applyAlignment="1" applyProtection="1">
      <alignment horizontal="center"/>
      <protection hidden="1"/>
    </xf>
    <xf numFmtId="0" fontId="64" fillId="24" borderId="3" xfId="0" applyFont="1" applyFill="1" applyBorder="1" applyAlignment="1" applyProtection="1">
      <alignment horizontal="center" vertical="center"/>
      <protection hidden="1"/>
    </xf>
    <xf numFmtId="0" fontId="51" fillId="3" borderId="1" xfId="0" applyFont="1" applyFill="1" applyBorder="1" applyAlignment="1" applyProtection="1">
      <alignment horizontal="center" vertical="center"/>
      <protection hidden="1"/>
    </xf>
    <xf numFmtId="165" fontId="63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24" borderId="1" xfId="0" applyFont="1" applyFill="1" applyBorder="1" applyAlignment="1" applyProtection="1">
      <alignment horizontal="center" vertical="center"/>
      <protection hidden="1"/>
    </xf>
    <xf numFmtId="0" fontId="11" fillId="8" borderId="0" xfId="0" applyFont="1" applyFill="1" applyBorder="1" applyAlignment="1" applyProtection="1">
      <alignment horizontal="center" vertical="center" wrapText="1"/>
      <protection locked="0"/>
    </xf>
    <xf numFmtId="0" fontId="10" fillId="0" borderId="74" xfId="0" applyFont="1" applyFill="1" applyBorder="1" applyAlignment="1" applyProtection="1">
      <alignment horizontal="center" vertical="center" wrapText="1"/>
      <protection locked="0"/>
    </xf>
    <xf numFmtId="0" fontId="10" fillId="0" borderId="50" xfId="0" applyFont="1" applyFill="1" applyBorder="1" applyAlignment="1" applyProtection="1">
      <alignment horizontal="center" vertical="center" wrapText="1"/>
      <protection locked="0"/>
    </xf>
    <xf numFmtId="0" fontId="10" fillId="0" borderId="72" xfId="0" applyFont="1" applyFill="1" applyBorder="1" applyAlignment="1" applyProtection="1">
      <alignment horizontal="center" vertical="center" wrapText="1"/>
      <protection locked="0"/>
    </xf>
    <xf numFmtId="0" fontId="63" fillId="3" borderId="1" xfId="0" applyNumberFormat="1" applyFont="1" applyFill="1" applyBorder="1" applyAlignment="1" applyProtection="1">
      <alignment horizontal="center" vertical="center"/>
      <protection hidden="1"/>
    </xf>
    <xf numFmtId="0" fontId="65" fillId="3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68" fillId="0" borderId="1" xfId="0" applyFont="1" applyBorder="1" applyAlignment="1" applyProtection="1">
      <alignment horizontal="center" vertical="center"/>
      <protection hidden="1"/>
    </xf>
    <xf numFmtId="0" fontId="69" fillId="0" borderId="1" xfId="0" applyFont="1" applyBorder="1" applyAlignment="1" applyProtection="1">
      <alignment horizontal="center" vertical="center"/>
      <protection hidden="1"/>
    </xf>
    <xf numFmtId="0" fontId="28" fillId="0" borderId="1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protection hidden="1"/>
    </xf>
    <xf numFmtId="0" fontId="70" fillId="0" borderId="1" xfId="0" applyFont="1" applyBorder="1" applyAlignment="1" applyProtection="1">
      <alignment horizontal="center" vertical="center" wrapText="1"/>
      <protection hidden="1"/>
    </xf>
    <xf numFmtId="0" fontId="52" fillId="0" borderId="6" xfId="0" applyFont="1" applyFill="1" applyBorder="1" applyAlignment="1" applyProtection="1">
      <alignment vertical="center"/>
      <protection hidden="1"/>
    </xf>
    <xf numFmtId="0" fontId="53" fillId="0" borderId="6" xfId="0" applyFont="1" applyBorder="1" applyAlignment="1" applyProtection="1">
      <protection hidden="1"/>
    </xf>
    <xf numFmtId="0" fontId="6" fillId="0" borderId="6" xfId="0" applyFont="1" applyBorder="1" applyAlignme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19" borderId="0" xfId="0" applyFill="1" applyProtection="1">
      <protection hidden="1"/>
    </xf>
    <xf numFmtId="0" fontId="10" fillId="19" borderId="0" xfId="0" applyFont="1" applyFill="1" applyAlignment="1" applyProtection="1">
      <alignment horizontal="center" vertical="center"/>
      <protection hidden="1"/>
    </xf>
    <xf numFmtId="0" fontId="10" fillId="3" borderId="75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hidden="1"/>
    </xf>
    <xf numFmtId="0" fontId="0" fillId="26" borderId="0" xfId="0" applyFill="1" applyProtection="1">
      <protection hidden="1"/>
    </xf>
    <xf numFmtId="0" fontId="0" fillId="27" borderId="0" xfId="0" applyFill="1" applyProtection="1">
      <protection hidden="1"/>
    </xf>
    <xf numFmtId="0" fontId="74" fillId="27" borderId="0" xfId="0" applyFont="1" applyFill="1" applyAlignment="1" applyProtection="1">
      <alignment horizontal="center" vertical="center"/>
      <protection hidden="1"/>
    </xf>
    <xf numFmtId="0" fontId="43" fillId="26" borderId="0" xfId="0" applyFont="1" applyFill="1" applyAlignment="1" applyProtection="1">
      <alignment vertical="center" wrapText="1"/>
      <protection hidden="1"/>
    </xf>
    <xf numFmtId="0" fontId="43" fillId="27" borderId="0" xfId="0" applyFont="1" applyFill="1" applyAlignment="1" applyProtection="1">
      <alignment vertical="center" wrapText="1"/>
      <protection hidden="1"/>
    </xf>
    <xf numFmtId="0" fontId="2" fillId="27" borderId="0" xfId="0" applyFont="1" applyFill="1" applyBorder="1" applyAlignment="1" applyProtection="1">
      <alignment vertical="center"/>
      <protection hidden="1"/>
    </xf>
    <xf numFmtId="0" fontId="43" fillId="26" borderId="0" xfId="0" applyFont="1" applyFill="1" applyBorder="1" applyAlignment="1" applyProtection="1">
      <alignment vertical="center" wrapText="1"/>
      <protection hidden="1"/>
    </xf>
    <xf numFmtId="0" fontId="75" fillId="27" borderId="0" xfId="0" applyFont="1" applyFill="1" applyBorder="1" applyAlignment="1" applyProtection="1">
      <alignment vertical="center" wrapText="1"/>
      <protection hidden="1"/>
    </xf>
    <xf numFmtId="0" fontId="0" fillId="26" borderId="0" xfId="0" applyFill="1" applyBorder="1" applyProtection="1">
      <protection hidden="1"/>
    </xf>
    <xf numFmtId="0" fontId="76" fillId="27" borderId="0" xfId="0" applyFont="1" applyFill="1" applyBorder="1" applyAlignment="1" applyProtection="1">
      <alignment horizontal="right"/>
      <protection hidden="1"/>
    </xf>
    <xf numFmtId="0" fontId="35" fillId="27" borderId="0" xfId="0" applyFont="1" applyFill="1" applyBorder="1" applyAlignment="1" applyProtection="1">
      <alignment horizontal="center" vertical="center"/>
      <protection hidden="1"/>
    </xf>
    <xf numFmtId="0" fontId="76" fillId="27" borderId="0" xfId="0" applyFont="1" applyFill="1" applyBorder="1" applyAlignment="1" applyProtection="1">
      <alignment horizontal="right" vertical="center"/>
      <protection hidden="1"/>
    </xf>
    <xf numFmtId="0" fontId="80" fillId="10" borderId="0" xfId="0" applyFont="1" applyFill="1" applyBorder="1" applyAlignment="1" applyProtection="1">
      <alignment vertical="center"/>
      <protection hidden="1"/>
    </xf>
    <xf numFmtId="0" fontId="82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52" xfId="0" applyFont="1" applyFill="1" applyBorder="1" applyAlignment="1" applyProtection="1">
      <alignment vertical="center"/>
      <protection hidden="1"/>
    </xf>
    <xf numFmtId="0" fontId="4" fillId="3" borderId="5" xfId="0" applyFont="1" applyFill="1" applyBorder="1" applyAlignment="1" applyProtection="1">
      <alignment vertical="center"/>
      <protection hidden="1"/>
    </xf>
    <xf numFmtId="0" fontId="84" fillId="3" borderId="1" xfId="0" applyFont="1" applyFill="1" applyBorder="1" applyAlignment="1" applyProtection="1">
      <alignment horizontal="center" vertical="center"/>
      <protection hidden="1"/>
    </xf>
    <xf numFmtId="0" fontId="36" fillId="3" borderId="1" xfId="0" applyFont="1" applyFill="1" applyBorder="1" applyAlignment="1" applyProtection="1">
      <alignment horizontal="center" vertical="center"/>
      <protection hidden="1"/>
    </xf>
    <xf numFmtId="0" fontId="105" fillId="0" borderId="80" xfId="0" applyFont="1" applyBorder="1" applyAlignment="1" applyProtection="1">
      <alignment horizontal="center" vertical="center" wrapText="1"/>
      <protection hidden="1"/>
    </xf>
    <xf numFmtId="0" fontId="105" fillId="0" borderId="80" xfId="0" applyFont="1" applyFill="1" applyBorder="1" applyAlignment="1" applyProtection="1">
      <alignment horizontal="center" vertical="center" wrapText="1"/>
      <protection hidden="1"/>
    </xf>
    <xf numFmtId="0" fontId="106" fillId="0" borderId="80" xfId="0" applyFont="1" applyFill="1" applyBorder="1" applyAlignment="1" applyProtection="1">
      <alignment horizontal="center" vertical="center" wrapText="1"/>
      <protection hidden="1"/>
    </xf>
    <xf numFmtId="0" fontId="107" fillId="0" borderId="80" xfId="0" applyFont="1" applyFill="1" applyBorder="1" applyAlignment="1" applyProtection="1">
      <alignment horizontal="center" vertical="center" wrapText="1"/>
      <protection hidden="1"/>
    </xf>
    <xf numFmtId="0" fontId="107" fillId="0" borderId="80" xfId="0" applyFont="1" applyFill="1" applyBorder="1" applyAlignment="1" applyProtection="1">
      <alignment horizontal="center" vertical="center" textRotation="90" wrapText="1"/>
      <protection hidden="1"/>
    </xf>
    <xf numFmtId="0" fontId="108" fillId="0" borderId="80" xfId="0" applyFont="1" applyFill="1" applyBorder="1" applyAlignment="1" applyProtection="1">
      <alignment horizontal="center" vertical="center" textRotation="90" wrapText="1"/>
      <protection hidden="1"/>
    </xf>
    <xf numFmtId="0" fontId="108" fillId="0" borderId="80" xfId="0" applyFont="1" applyFill="1" applyBorder="1" applyAlignment="1" applyProtection="1">
      <alignment horizontal="center" vertical="center" wrapText="1"/>
      <protection hidden="1"/>
    </xf>
    <xf numFmtId="0" fontId="22" fillId="0" borderId="102" xfId="0" applyFont="1" applyBorder="1" applyAlignment="1" applyProtection="1">
      <alignment horizontal="left" vertical="center"/>
      <protection hidden="1"/>
    </xf>
    <xf numFmtId="0" fontId="116" fillId="0" borderId="133" xfId="0" applyFont="1" applyFill="1" applyBorder="1" applyAlignment="1" applyProtection="1">
      <alignment horizont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16" fillId="3" borderId="60" xfId="0" applyFont="1" applyFill="1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66" fillId="0" borderId="0" xfId="0" applyFont="1" applyFill="1" applyBorder="1" applyAlignment="1" applyProtection="1">
      <alignment horizontal="right" vertical="center" wrapText="1"/>
      <protection hidden="1"/>
    </xf>
    <xf numFmtId="0" fontId="153" fillId="0" borderId="0" xfId="0" applyFont="1" applyBorder="1" applyProtection="1">
      <protection hidden="1"/>
    </xf>
    <xf numFmtId="0" fontId="153" fillId="0" borderId="0" xfId="0" applyFont="1" applyProtection="1">
      <protection hidden="1"/>
    </xf>
    <xf numFmtId="0" fontId="15" fillId="8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hidden="1"/>
    </xf>
    <xf numFmtId="0" fontId="5" fillId="0" borderId="52" xfId="0" applyFont="1" applyBorder="1" applyAlignment="1" applyProtection="1">
      <protection hidden="1"/>
    </xf>
    <xf numFmtId="0" fontId="5" fillId="0" borderId="5" xfId="0" applyFont="1" applyBorder="1" applyAlignment="1" applyProtection="1">
      <protection hidden="1"/>
    </xf>
    <xf numFmtId="0" fontId="55" fillId="3" borderId="1" xfId="0" applyFont="1" applyFill="1" applyBorder="1" applyAlignment="1" applyProtection="1">
      <alignment horizontal="center" vertical="center" textRotation="90" wrapText="1"/>
      <protection hidden="1"/>
    </xf>
    <xf numFmtId="0" fontId="48" fillId="3" borderId="1" xfId="0" applyFont="1" applyFill="1" applyBorder="1" applyAlignment="1" applyProtection="1">
      <alignment horizontal="center" vertical="center" textRotation="90" wrapText="1"/>
      <protection hidden="1"/>
    </xf>
    <xf numFmtId="0" fontId="56" fillId="3" borderId="1" xfId="0" applyFont="1" applyFill="1" applyBorder="1" applyAlignment="1" applyProtection="1">
      <alignment horizontal="center" vertical="center" textRotation="90" wrapText="1"/>
      <protection hidden="1"/>
    </xf>
    <xf numFmtId="0" fontId="57" fillId="24" borderId="1" xfId="0" applyFont="1" applyFill="1" applyBorder="1" applyAlignment="1" applyProtection="1">
      <alignment horizontal="center" vertical="center" wrapText="1"/>
      <protection hidden="1"/>
    </xf>
    <xf numFmtId="0" fontId="58" fillId="24" borderId="1" xfId="0" applyFont="1" applyFill="1" applyBorder="1" applyAlignment="1" applyProtection="1">
      <alignment horizontal="center" vertical="center" wrapText="1"/>
      <protection hidden="1"/>
    </xf>
    <xf numFmtId="0" fontId="49" fillId="24" borderId="1" xfId="0" applyFont="1" applyFill="1" applyBorder="1" applyAlignment="1" applyProtection="1">
      <alignment horizontal="center" vertical="center" wrapText="1"/>
      <protection hidden="1"/>
    </xf>
    <xf numFmtId="0" fontId="60" fillId="24" borderId="1" xfId="0" applyFont="1" applyFill="1" applyBorder="1" applyAlignment="1" applyProtection="1">
      <alignment horizontal="center" vertical="center" wrapText="1"/>
      <protection hidden="1"/>
    </xf>
    <xf numFmtId="0" fontId="58" fillId="24" borderId="2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Protection="1">
      <protection hidden="1"/>
    </xf>
    <xf numFmtId="0" fontId="57" fillId="3" borderId="1" xfId="0" applyFont="1" applyFill="1" applyBorder="1" applyAlignment="1" applyProtection="1">
      <alignment horizontal="center" vertical="center" wrapText="1"/>
      <protection hidden="1"/>
    </xf>
    <xf numFmtId="0" fontId="60" fillId="0" borderId="1" xfId="0" applyFont="1" applyFill="1" applyBorder="1" applyAlignment="1" applyProtection="1">
      <alignment horizontal="center" vertical="center" wrapText="1"/>
      <protection hidden="1"/>
    </xf>
    <xf numFmtId="0" fontId="83" fillId="0" borderId="1" xfId="0" applyFont="1" applyFill="1" applyBorder="1" applyAlignment="1" applyProtection="1">
      <alignment horizontal="center" vertical="center" wrapText="1"/>
      <protection hidden="1"/>
    </xf>
    <xf numFmtId="0" fontId="87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7" xfId="0" applyBorder="1" applyProtection="1">
      <protection hidden="1"/>
    </xf>
    <xf numFmtId="0" fontId="89" fillId="33" borderId="1" xfId="0" applyNumberFormat="1" applyFont="1" applyFill="1" applyBorder="1" applyAlignment="1" applyProtection="1">
      <alignment vertical="center" wrapText="1"/>
      <protection hidden="1"/>
    </xf>
    <xf numFmtId="0" fontId="93" fillId="0" borderId="1" xfId="0" applyFont="1" applyFill="1" applyBorder="1" applyAlignment="1" applyProtection="1">
      <alignment horizontal="center" vertical="center" wrapText="1"/>
      <protection hidden="1"/>
    </xf>
    <xf numFmtId="0" fontId="91" fillId="33" borderId="1" xfId="0" applyFont="1" applyFill="1" applyBorder="1" applyAlignment="1" applyProtection="1">
      <alignment horizontal="center" vertical="center" wrapText="1"/>
      <protection hidden="1"/>
    </xf>
    <xf numFmtId="0" fontId="90" fillId="33" borderId="1" xfId="0" applyFont="1" applyFill="1" applyBorder="1" applyAlignment="1" applyProtection="1">
      <alignment wrapText="1"/>
      <protection hidden="1"/>
    </xf>
    <xf numFmtId="0" fontId="73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0" fontId="102" fillId="0" borderId="0" xfId="0" applyFont="1" applyFill="1" applyBorder="1" applyAlignment="1" applyProtection="1">
      <alignment horizontal="center" wrapText="1"/>
      <protection hidden="1"/>
    </xf>
    <xf numFmtId="0" fontId="104" fillId="0" borderId="0" xfId="0" applyFont="1" applyFill="1" applyBorder="1" applyAlignment="1" applyProtection="1">
      <alignment horizontal="center" wrapText="1"/>
      <protection hidden="1"/>
    </xf>
    <xf numFmtId="0" fontId="28" fillId="0" borderId="88" xfId="0" applyFont="1" applyBorder="1" applyAlignment="1" applyProtection="1">
      <alignment horizontal="left" vertical="center" wrapText="1"/>
      <protection hidden="1"/>
    </xf>
    <xf numFmtId="0" fontId="109" fillId="0" borderId="3" xfId="0" applyFont="1" applyBorder="1" applyAlignment="1" applyProtection="1">
      <alignment horizontal="left" vertical="center" wrapText="1"/>
      <protection hidden="1"/>
    </xf>
    <xf numFmtId="0" fontId="37" fillId="0" borderId="3" xfId="0" applyFont="1" applyBorder="1" applyAlignment="1" applyProtection="1">
      <alignment horizontal="center" vertical="center" wrapText="1"/>
      <protection hidden="1"/>
    </xf>
    <xf numFmtId="2" fontId="37" fillId="0" borderId="3" xfId="0" applyNumberFormat="1" applyFont="1" applyBorder="1" applyAlignment="1" applyProtection="1">
      <alignment horizontal="center" vertical="center" wrapText="1"/>
      <protection hidden="1"/>
    </xf>
    <xf numFmtId="0" fontId="37" fillId="0" borderId="3" xfId="0" applyFont="1" applyFill="1" applyBorder="1" applyAlignment="1" applyProtection="1">
      <alignment horizontal="center" vertical="center" wrapText="1"/>
      <protection hidden="1"/>
    </xf>
    <xf numFmtId="0" fontId="37" fillId="0" borderId="7" xfId="0" applyFont="1" applyFill="1" applyBorder="1" applyAlignment="1" applyProtection="1">
      <alignment horizontal="center" vertical="center" wrapText="1"/>
      <protection hidden="1"/>
    </xf>
    <xf numFmtId="0" fontId="37" fillId="0" borderId="89" xfId="0" applyFont="1" applyFill="1" applyBorder="1" applyAlignment="1" applyProtection="1">
      <alignment horizontal="center" vertical="center" wrapText="1"/>
      <protection hidden="1"/>
    </xf>
    <xf numFmtId="0" fontId="110" fillId="0" borderId="0" xfId="0" applyFont="1" applyFill="1" applyBorder="1" applyAlignment="1" applyProtection="1">
      <alignment horizontal="center" wrapText="1"/>
      <protection hidden="1"/>
    </xf>
    <xf numFmtId="0" fontId="28" fillId="0" borderId="90" xfId="0" applyFont="1" applyBorder="1" applyAlignment="1" applyProtection="1">
      <alignment horizontal="left" vertical="center" wrapText="1"/>
      <protection hidden="1"/>
    </xf>
    <xf numFmtId="0" fontId="109" fillId="0" borderId="1" xfId="0" applyFont="1" applyBorder="1" applyAlignment="1" applyProtection="1">
      <alignment horizontal="left" vertical="center" wrapText="1"/>
      <protection hidden="1"/>
    </xf>
    <xf numFmtId="0" fontId="37" fillId="0" borderId="1" xfId="0" applyFont="1" applyBorder="1" applyAlignment="1" applyProtection="1">
      <alignment horizontal="center" vertical="center" wrapText="1"/>
      <protection hidden="1"/>
    </xf>
    <xf numFmtId="2" fontId="37" fillId="0" borderId="1" xfId="0" applyNumberFormat="1" applyFont="1" applyBorder="1" applyAlignment="1" applyProtection="1">
      <alignment horizontal="center" vertical="center" wrapText="1"/>
      <protection hidden="1"/>
    </xf>
    <xf numFmtId="0" fontId="37" fillId="0" borderId="1" xfId="0" applyFont="1" applyFill="1" applyBorder="1" applyAlignment="1" applyProtection="1">
      <alignment horizontal="center" vertical="center" wrapText="1"/>
      <protection hidden="1"/>
    </xf>
    <xf numFmtId="0" fontId="28" fillId="0" borderId="90" xfId="0" applyFont="1" applyFill="1" applyBorder="1" applyAlignment="1" applyProtection="1">
      <alignment horizontal="left" vertical="center" wrapText="1"/>
      <protection hidden="1"/>
    </xf>
    <xf numFmtId="0" fontId="109" fillId="0" borderId="1" xfId="0" applyFont="1" applyFill="1" applyBorder="1" applyAlignment="1" applyProtection="1">
      <alignment horizontal="left" vertical="center" wrapText="1"/>
      <protection hidden="1"/>
    </xf>
    <xf numFmtId="1" fontId="37" fillId="0" borderId="1" xfId="0" applyNumberFormat="1" applyFont="1" applyFill="1" applyBorder="1" applyAlignment="1" applyProtection="1">
      <alignment horizontal="center" vertical="center" wrapText="1"/>
      <protection hidden="1"/>
    </xf>
    <xf numFmtId="1" fontId="37" fillId="0" borderId="1" xfId="0" applyNumberFormat="1" applyFont="1" applyBorder="1" applyAlignment="1" applyProtection="1">
      <alignment horizontal="center" vertical="center" wrapText="1"/>
      <protection hidden="1"/>
    </xf>
    <xf numFmtId="0" fontId="37" fillId="0" borderId="2" xfId="0" applyFont="1" applyFill="1" applyBorder="1" applyAlignment="1" applyProtection="1">
      <alignment horizontal="center" vertical="center" wrapText="1"/>
      <protection hidden="1"/>
    </xf>
    <xf numFmtId="0" fontId="28" fillId="0" borderId="91" xfId="0" applyFont="1" applyBorder="1" applyAlignment="1" applyProtection="1">
      <alignment horizontal="left" vertical="center" wrapText="1"/>
      <protection hidden="1"/>
    </xf>
    <xf numFmtId="0" fontId="111" fillId="0" borderId="92" xfId="0" applyFont="1" applyBorder="1" applyAlignment="1" applyProtection="1">
      <alignment horizontal="left" vertical="center" wrapText="1"/>
      <protection hidden="1"/>
    </xf>
    <xf numFmtId="0" fontId="37" fillId="0" borderId="92" xfId="0" applyFont="1" applyBorder="1" applyAlignment="1" applyProtection="1">
      <alignment horizontal="center" vertical="center" wrapText="1"/>
      <protection hidden="1"/>
    </xf>
    <xf numFmtId="1" fontId="37" fillId="0" borderId="92" xfId="0" applyNumberFormat="1" applyFont="1" applyBorder="1" applyAlignment="1" applyProtection="1">
      <alignment horizontal="center" vertical="center" wrapText="1"/>
      <protection hidden="1"/>
    </xf>
    <xf numFmtId="2" fontId="37" fillId="0" borderId="92" xfId="0" applyNumberFormat="1" applyFont="1" applyBorder="1" applyAlignment="1" applyProtection="1">
      <alignment horizontal="center" vertical="center" wrapText="1"/>
      <protection hidden="1"/>
    </xf>
    <xf numFmtId="0" fontId="37" fillId="0" borderId="92" xfId="0" applyFont="1" applyFill="1" applyBorder="1" applyAlignment="1" applyProtection="1">
      <alignment horizontal="center" vertical="center" wrapText="1"/>
      <protection hidden="1"/>
    </xf>
    <xf numFmtId="0" fontId="37" fillId="0" borderId="93" xfId="0" applyFont="1" applyFill="1" applyBorder="1" applyAlignment="1" applyProtection="1">
      <alignment horizontal="center" vertical="center" wrapText="1"/>
      <protection hidden="1"/>
    </xf>
    <xf numFmtId="0" fontId="112" fillId="0" borderId="0" xfId="0" applyFont="1" applyBorder="1" applyAlignment="1" applyProtection="1">
      <alignment horizontal="left" vertical="center" wrapText="1"/>
      <protection hidden="1"/>
    </xf>
    <xf numFmtId="0" fontId="113" fillId="0" borderId="0" xfId="0" applyFont="1" applyBorder="1" applyAlignment="1" applyProtection="1">
      <alignment horizontal="left" vertical="center" wrapText="1"/>
      <protection hidden="1"/>
    </xf>
    <xf numFmtId="0" fontId="37" fillId="0" borderId="0" xfId="0" applyFont="1" applyBorder="1" applyAlignment="1" applyProtection="1">
      <alignment horizontal="center" vertical="center" wrapText="1"/>
      <protection hidden="1"/>
    </xf>
    <xf numFmtId="1" fontId="37" fillId="0" borderId="0" xfId="0" applyNumberFormat="1" applyFont="1" applyBorder="1" applyAlignment="1" applyProtection="1">
      <alignment horizontal="center" vertical="center" wrapText="1"/>
      <protection hidden="1"/>
    </xf>
    <xf numFmtId="2" fontId="37" fillId="0" borderId="0" xfId="0" applyNumberFormat="1" applyFont="1" applyBorder="1" applyAlignment="1" applyProtection="1">
      <alignment horizontal="center" vertical="center" wrapText="1"/>
      <protection hidden="1"/>
    </xf>
    <xf numFmtId="0" fontId="37" fillId="0" borderId="0" xfId="0" applyFont="1" applyFill="1" applyBorder="1" applyAlignment="1" applyProtection="1">
      <alignment horizontal="center" vertical="center" wrapText="1"/>
      <protection hidden="1"/>
    </xf>
    <xf numFmtId="1" fontId="115" fillId="0" borderId="0" xfId="0" applyNumberFormat="1" applyFont="1" applyBorder="1" applyAlignment="1" applyProtection="1">
      <alignment horizontal="center" vertical="center" wrapText="1"/>
      <protection hidden="1"/>
    </xf>
    <xf numFmtId="2" fontId="115" fillId="0" borderId="0" xfId="0" applyNumberFormat="1" applyFont="1" applyBorder="1" applyAlignment="1" applyProtection="1">
      <alignment horizontal="center" vertical="center" wrapText="1"/>
      <protection hidden="1"/>
    </xf>
    <xf numFmtId="0" fontId="115" fillId="0" borderId="0" xfId="0" applyFont="1" applyFill="1" applyBorder="1" applyAlignment="1" applyProtection="1">
      <alignment horizontal="center" vertical="center" wrapText="1"/>
      <protection hidden="1"/>
    </xf>
    <xf numFmtId="0" fontId="115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Border="1" applyAlignment="1" applyProtection="1">
      <alignment horizontal="left" wrapText="1"/>
      <protection hidden="1"/>
    </xf>
    <xf numFmtId="0" fontId="118" fillId="0" borderId="0" xfId="0" applyFont="1" applyFill="1" applyBorder="1" applyAlignment="1" applyProtection="1">
      <alignment vertical="center" wrapText="1"/>
      <protection hidden="1"/>
    </xf>
    <xf numFmtId="0" fontId="119" fillId="0" borderId="0" xfId="0" applyFont="1" applyAlignment="1" applyProtection="1">
      <alignment vertical="center"/>
      <protection hidden="1"/>
    </xf>
    <xf numFmtId="0" fontId="119" fillId="0" borderId="0" xfId="0" applyFont="1" applyBorder="1" applyAlignment="1" applyProtection="1">
      <alignment vertical="center"/>
      <protection hidden="1"/>
    </xf>
    <xf numFmtId="0" fontId="121" fillId="0" borderId="96" xfId="0" applyFont="1" applyFill="1" applyBorder="1" applyAlignment="1" applyProtection="1">
      <alignment horizontal="center" vertical="center" wrapText="1"/>
      <protection hidden="1"/>
    </xf>
    <xf numFmtId="0" fontId="121" fillId="0" borderId="96" xfId="0" applyFont="1" applyFill="1" applyBorder="1" applyAlignment="1" applyProtection="1">
      <alignment horizontal="center" vertical="center"/>
      <protection hidden="1"/>
    </xf>
    <xf numFmtId="0" fontId="92" fillId="0" borderId="3" xfId="0" applyFont="1" applyFill="1" applyBorder="1" applyAlignment="1" applyProtection="1">
      <alignment horizontal="center" vertical="center"/>
      <protection hidden="1"/>
    </xf>
    <xf numFmtId="0" fontId="122" fillId="0" borderId="0" xfId="0" applyFont="1" applyFill="1" applyBorder="1" applyAlignment="1" applyProtection="1">
      <alignment horizontal="center" vertical="center"/>
      <protection hidden="1"/>
    </xf>
    <xf numFmtId="0" fontId="123" fillId="0" borderId="0" xfId="0" applyFont="1" applyFill="1" applyBorder="1" applyAlignment="1" applyProtection="1">
      <alignment horizontal="center" vertical="center" wrapText="1"/>
      <protection hidden="1"/>
    </xf>
    <xf numFmtId="0" fontId="124" fillId="0" borderId="0" xfId="0" applyFont="1" applyFill="1" applyBorder="1" applyAlignment="1" applyProtection="1">
      <alignment horizontal="center" vertical="center"/>
      <protection hidden="1"/>
    </xf>
    <xf numFmtId="0" fontId="125" fillId="0" borderId="0" xfId="0" applyFont="1" applyFill="1" applyBorder="1" applyAlignment="1" applyProtection="1">
      <alignment horizontal="center" vertical="center"/>
      <protection hidden="1"/>
    </xf>
    <xf numFmtId="0" fontId="126" fillId="0" borderId="0" xfId="0" applyFont="1" applyFill="1" applyBorder="1" applyAlignment="1" applyProtection="1">
      <alignment horizontal="center" vertical="center"/>
      <protection hidden="1"/>
    </xf>
    <xf numFmtId="166" fontId="94" fillId="0" borderId="0" xfId="0" applyNumberFormat="1" applyFont="1" applyFill="1" applyBorder="1" applyAlignment="1" applyProtection="1">
      <alignment horizontal="center" vertical="center"/>
      <protection hidden="1"/>
    </xf>
    <xf numFmtId="0" fontId="127" fillId="0" borderId="0" xfId="0" applyFont="1" applyBorder="1" applyAlignment="1" applyProtection="1">
      <alignment horizontal="center" wrapText="1"/>
      <protection hidden="1"/>
    </xf>
    <xf numFmtId="0" fontId="127" fillId="0" borderId="0" xfId="0" applyFont="1" applyBorder="1" applyAlignment="1" applyProtection="1">
      <alignment horizontal="left" wrapText="1"/>
      <protection hidden="1"/>
    </xf>
    <xf numFmtId="0" fontId="131" fillId="0" borderId="0" xfId="0" applyFont="1" applyAlignment="1" applyProtection="1">
      <alignment vertical="center"/>
      <protection hidden="1"/>
    </xf>
    <xf numFmtId="0" fontId="113" fillId="0" borderId="111" xfId="0" applyFont="1" applyFill="1" applyBorder="1" applyAlignment="1" applyProtection="1">
      <alignment horizontal="left" vertical="center" wrapText="1"/>
      <protection hidden="1"/>
    </xf>
    <xf numFmtId="0" fontId="132" fillId="0" borderId="112" xfId="0" applyFont="1" applyFill="1" applyBorder="1" applyAlignment="1" applyProtection="1">
      <alignment horizontal="center" vertical="center" wrapText="1"/>
      <protection hidden="1"/>
    </xf>
    <xf numFmtId="0" fontId="132" fillId="0" borderId="113" xfId="0" applyFont="1" applyFill="1" applyBorder="1" applyAlignment="1" applyProtection="1">
      <alignment horizontal="center" vertical="center"/>
      <protection hidden="1"/>
    </xf>
    <xf numFmtId="0" fontId="130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textRotation="90" wrapText="1"/>
      <protection hidden="1"/>
    </xf>
    <xf numFmtId="0" fontId="132" fillId="0" borderId="0" xfId="0" applyFont="1" applyFill="1" applyBorder="1" applyAlignment="1" applyProtection="1">
      <alignment horizontal="center" vertical="center" wrapText="1"/>
      <protection hidden="1"/>
    </xf>
    <xf numFmtId="0" fontId="132" fillId="0" borderId="124" xfId="0" applyFont="1" applyFill="1" applyBorder="1" applyAlignment="1" applyProtection="1">
      <alignment horizontal="center" vertical="center"/>
      <protection hidden="1"/>
    </xf>
    <xf numFmtId="0" fontId="133" fillId="0" borderId="104" xfId="0" applyFont="1" applyFill="1" applyBorder="1" applyAlignment="1" applyProtection="1">
      <alignment horizontal="center" vertical="center" wrapText="1"/>
      <protection hidden="1"/>
    </xf>
    <xf numFmtId="0" fontId="134" fillId="0" borderId="104" xfId="0" applyFont="1" applyFill="1" applyBorder="1" applyAlignment="1" applyProtection="1">
      <alignment horizontal="center" vertical="center" wrapText="1"/>
      <protection hidden="1"/>
    </xf>
    <xf numFmtId="0" fontId="135" fillId="0" borderId="104" xfId="0" applyFont="1" applyFill="1" applyBorder="1" applyAlignment="1" applyProtection="1">
      <alignment horizontal="center" vertical="center" wrapText="1"/>
      <protection hidden="1"/>
    </xf>
    <xf numFmtId="14" fontId="134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136" fillId="0" borderId="104" xfId="0" applyFont="1" applyFill="1" applyBorder="1" applyAlignment="1" applyProtection="1">
      <alignment horizontal="left" vertical="center" wrapText="1"/>
      <protection hidden="1"/>
    </xf>
    <xf numFmtId="0" fontId="136" fillId="0" borderId="109" xfId="0" applyFont="1" applyFill="1" applyBorder="1" applyAlignment="1" applyProtection="1">
      <alignment horizontal="center" vertical="center" wrapText="1"/>
      <protection hidden="1"/>
    </xf>
    <xf numFmtId="1" fontId="121" fillId="0" borderId="104" xfId="0" applyNumberFormat="1" applyFont="1" applyFill="1" applyBorder="1" applyAlignment="1" applyProtection="1">
      <alignment horizontal="center" vertical="center" wrapText="1"/>
      <protection hidden="1"/>
    </xf>
    <xf numFmtId="165" fontId="136" fillId="0" borderId="104" xfId="0" applyNumberFormat="1" applyFont="1" applyFill="1" applyBorder="1" applyAlignment="1" applyProtection="1">
      <alignment horizontal="center" vertical="center" wrapText="1"/>
      <protection hidden="1"/>
    </xf>
    <xf numFmtId="2" fontId="62" fillId="0" borderId="104" xfId="0" applyNumberFormat="1" applyFont="1" applyFill="1" applyBorder="1" applyAlignment="1" applyProtection="1">
      <alignment horizontal="center" vertical="center" wrapText="1"/>
      <protection hidden="1"/>
    </xf>
    <xf numFmtId="2" fontId="149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11" xfId="0" applyFont="1" applyFill="1" applyBorder="1" applyAlignment="1" applyProtection="1">
      <alignment horizontal="left" vertical="center" wrapText="1"/>
      <protection hidden="1"/>
    </xf>
    <xf numFmtId="0" fontId="121" fillId="0" borderId="114" xfId="0" applyFont="1" applyBorder="1" applyAlignment="1" applyProtection="1">
      <alignment horizontal="center" vertical="center" wrapText="1"/>
      <protection hidden="1"/>
    </xf>
    <xf numFmtId="0" fontId="121" fillId="0" borderId="115" xfId="0" applyFont="1" applyBorder="1" applyAlignment="1" applyProtection="1">
      <alignment horizontal="center" vertical="center" wrapText="1"/>
      <protection hidden="1"/>
    </xf>
    <xf numFmtId="0" fontId="127" fillId="0" borderId="0" xfId="0" applyFont="1" applyAlignment="1" applyProtection="1">
      <alignment vertical="center"/>
      <protection hidden="1"/>
    </xf>
    <xf numFmtId="0" fontId="133" fillId="0" borderId="127" xfId="0" applyFont="1" applyFill="1" applyBorder="1" applyAlignment="1" applyProtection="1">
      <alignment horizontal="center" vertical="center" wrapText="1"/>
      <protection hidden="1"/>
    </xf>
    <xf numFmtId="0" fontId="134" fillId="0" borderId="127" xfId="0" applyFont="1" applyFill="1" applyBorder="1" applyAlignment="1" applyProtection="1">
      <alignment horizontal="center" vertical="center" wrapText="1"/>
      <protection hidden="1"/>
    </xf>
    <xf numFmtId="0" fontId="135" fillId="0" borderId="127" xfId="0" applyFont="1" applyFill="1" applyBorder="1" applyAlignment="1" applyProtection="1">
      <alignment horizontal="center" vertical="center" wrapText="1"/>
      <protection hidden="1"/>
    </xf>
    <xf numFmtId="14" fontId="134" fillId="0" borderId="127" xfId="0" applyNumberFormat="1" applyFont="1" applyFill="1" applyBorder="1" applyAlignment="1" applyProtection="1">
      <alignment horizontal="center" vertical="center" wrapText="1"/>
      <protection hidden="1"/>
    </xf>
    <xf numFmtId="0" fontId="136" fillId="0" borderId="127" xfId="0" applyFont="1" applyFill="1" applyBorder="1" applyAlignment="1" applyProtection="1">
      <alignment horizontal="left" vertical="center" wrapText="1"/>
      <protection hidden="1"/>
    </xf>
    <xf numFmtId="0" fontId="136" fillId="0" borderId="128" xfId="0" applyFont="1" applyFill="1" applyBorder="1" applyAlignment="1" applyProtection="1">
      <alignment horizontal="center" vertical="center" wrapText="1"/>
      <protection hidden="1"/>
    </xf>
    <xf numFmtId="1" fontId="121" fillId="0" borderId="127" xfId="0" applyNumberFormat="1" applyFont="1" applyFill="1" applyBorder="1" applyAlignment="1" applyProtection="1">
      <alignment horizontal="center" vertical="center" wrapText="1"/>
      <protection hidden="1"/>
    </xf>
    <xf numFmtId="165" fontId="136" fillId="0" borderId="127" xfId="0" applyNumberFormat="1" applyFont="1" applyFill="1" applyBorder="1" applyAlignment="1" applyProtection="1">
      <alignment horizontal="center" vertical="center" wrapText="1"/>
      <protection hidden="1"/>
    </xf>
    <xf numFmtId="2" fontId="62" fillId="0" borderId="127" xfId="0" applyNumberFormat="1" applyFont="1" applyFill="1" applyBorder="1" applyAlignment="1" applyProtection="1">
      <alignment horizontal="center" vertical="center" wrapText="1"/>
      <protection hidden="1"/>
    </xf>
    <xf numFmtId="2" fontId="149" fillId="0" borderId="127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127" xfId="0" applyFont="1" applyFill="1" applyBorder="1" applyAlignment="1" applyProtection="1">
      <alignment horizontal="center" vertical="center" wrapText="1"/>
      <protection hidden="1"/>
    </xf>
    <xf numFmtId="0" fontId="137" fillId="0" borderId="0" xfId="0" applyFont="1" applyFill="1" applyBorder="1" applyAlignment="1" applyProtection="1">
      <alignment horizontal="center" vertical="center" wrapText="1"/>
      <protection hidden="1"/>
    </xf>
    <xf numFmtId="0" fontId="138" fillId="0" borderId="0" xfId="0" applyFont="1" applyFill="1" applyBorder="1" applyAlignment="1" applyProtection="1">
      <alignment horizontal="center" wrapText="1"/>
      <protection hidden="1"/>
    </xf>
    <xf numFmtId="0" fontId="55" fillId="0" borderId="118" xfId="0" applyFont="1" applyBorder="1" applyAlignment="1" applyProtection="1">
      <alignment vertical="center"/>
      <protection hidden="1"/>
    </xf>
    <xf numFmtId="0" fontId="142" fillId="0" borderId="105" xfId="0" applyFont="1" applyBorder="1" applyAlignment="1" applyProtection="1">
      <alignment horizontal="center" vertical="center" wrapText="1"/>
      <protection hidden="1"/>
    </xf>
    <xf numFmtId="0" fontId="142" fillId="0" borderId="136" xfId="0" applyFont="1" applyFill="1" applyBorder="1" applyAlignment="1" applyProtection="1">
      <alignment horizontal="center" vertical="center" wrapText="1"/>
      <protection hidden="1"/>
    </xf>
    <xf numFmtId="0" fontId="102" fillId="0" borderId="111" xfId="0" applyFont="1" applyBorder="1" applyAlignment="1" applyProtection="1">
      <alignment vertical="center"/>
      <protection hidden="1"/>
    </xf>
    <xf numFmtId="0" fontId="143" fillId="0" borderId="112" xfId="0" applyFont="1" applyFill="1" applyBorder="1" applyAlignment="1" applyProtection="1">
      <alignment horizontal="center" vertical="center" wrapText="1"/>
      <protection hidden="1"/>
    </xf>
    <xf numFmtId="0" fontId="144" fillId="0" borderId="113" xfId="0" applyFont="1" applyBorder="1" applyAlignment="1" applyProtection="1">
      <alignment horizontal="center" vertical="center" wrapText="1"/>
      <protection hidden="1"/>
    </xf>
    <xf numFmtId="1" fontId="142" fillId="0" borderId="105" xfId="0" applyNumberFormat="1" applyFont="1" applyBorder="1" applyAlignment="1" applyProtection="1">
      <alignment horizontal="center" vertical="center"/>
      <protection hidden="1"/>
    </xf>
    <xf numFmtId="1" fontId="142" fillId="0" borderId="136" xfId="0" applyNumberFormat="1" applyFont="1" applyBorder="1" applyAlignment="1" applyProtection="1">
      <alignment horizontal="center" vertical="center"/>
      <protection hidden="1"/>
    </xf>
    <xf numFmtId="0" fontId="22" fillId="0" borderId="111" xfId="0" applyFont="1" applyBorder="1" applyAlignment="1" applyProtection="1">
      <alignment vertical="center"/>
      <protection hidden="1"/>
    </xf>
    <xf numFmtId="0" fontId="133" fillId="0" borderId="112" xfId="0" applyFont="1" applyFill="1" applyBorder="1" applyAlignment="1" applyProtection="1">
      <alignment horizontal="center" vertical="center"/>
      <protection hidden="1"/>
    </xf>
    <xf numFmtId="0" fontId="133" fillId="0" borderId="113" xfId="0" applyFont="1" applyBorder="1" applyAlignment="1" applyProtection="1">
      <alignment horizontal="center" vertical="center"/>
      <protection hidden="1"/>
    </xf>
    <xf numFmtId="1" fontId="142" fillId="0" borderId="105" xfId="0" applyNumberFormat="1" applyFont="1" applyFill="1" applyBorder="1" applyAlignment="1" applyProtection="1">
      <alignment horizontal="center" vertical="center" wrapText="1"/>
      <protection hidden="1"/>
    </xf>
    <xf numFmtId="1" fontId="142" fillId="0" borderId="136" xfId="0" applyNumberFormat="1" applyFont="1" applyFill="1" applyBorder="1" applyAlignment="1" applyProtection="1">
      <alignment horizontal="center" vertical="center" wrapText="1"/>
      <protection hidden="1"/>
    </xf>
    <xf numFmtId="0" fontId="142" fillId="0" borderId="105" xfId="0" applyFont="1" applyFill="1" applyBorder="1" applyAlignment="1" applyProtection="1">
      <alignment horizontal="center" vertical="center" wrapText="1"/>
      <protection hidden="1"/>
    </xf>
    <xf numFmtId="0" fontId="142" fillId="0" borderId="136" xfId="0" applyFont="1" applyBorder="1" applyAlignment="1" applyProtection="1">
      <alignment horizontal="center" vertical="center"/>
      <protection hidden="1"/>
    </xf>
    <xf numFmtId="0" fontId="145" fillId="0" borderId="0" xfId="0" applyFont="1" applyFill="1" applyBorder="1" applyAlignment="1" applyProtection="1">
      <alignment horizontal="center" vertical="center" wrapText="1"/>
      <protection hidden="1"/>
    </xf>
    <xf numFmtId="0" fontId="146" fillId="0" borderId="0" xfId="0" applyFont="1" applyFill="1" applyBorder="1" applyAlignment="1" applyProtection="1">
      <alignment horizontal="center" wrapText="1"/>
      <protection hidden="1"/>
    </xf>
    <xf numFmtId="167" fontId="142" fillId="0" borderId="136" xfId="0" applyNumberFormat="1" applyFont="1" applyBorder="1" applyAlignment="1" applyProtection="1">
      <alignment horizontal="center" vertical="center"/>
      <protection hidden="1"/>
    </xf>
    <xf numFmtId="0" fontId="142" fillId="0" borderId="138" xfId="0" applyFont="1" applyFill="1" applyBorder="1" applyAlignment="1" applyProtection="1">
      <alignment horizontal="center" vertical="center" wrapText="1"/>
      <protection hidden="1"/>
    </xf>
    <xf numFmtId="0" fontId="147" fillId="0" borderId="112" xfId="0" applyFont="1" applyFill="1" applyBorder="1" applyAlignment="1" applyProtection="1">
      <alignment horizontal="center" vertical="center"/>
      <protection hidden="1"/>
    </xf>
    <xf numFmtId="0" fontId="55" fillId="0" borderId="0" xfId="0" applyFont="1" applyAlignment="1" applyProtection="1">
      <alignment vertical="center"/>
      <protection hidden="1"/>
    </xf>
    <xf numFmtId="2" fontId="121" fillId="0" borderId="112" xfId="0" applyNumberFormat="1" applyFont="1" applyFill="1" applyBorder="1" applyAlignment="1" applyProtection="1">
      <alignment horizontal="center" vertical="center"/>
      <protection hidden="1"/>
    </xf>
    <xf numFmtId="0" fontId="147" fillId="0" borderId="121" xfId="0" applyFont="1" applyFill="1" applyBorder="1" applyAlignment="1" applyProtection="1">
      <alignment horizontal="center" vertical="center"/>
      <protection hidden="1"/>
    </xf>
    <xf numFmtId="0" fontId="133" fillId="0" borderId="122" xfId="0" applyFont="1" applyBorder="1" applyAlignment="1" applyProtection="1">
      <alignment horizontal="center" vertical="center"/>
      <protection hidden="1"/>
    </xf>
    <xf numFmtId="0" fontId="67" fillId="3" borderId="1" xfId="0" applyFont="1" applyFill="1" applyBorder="1" applyAlignment="1" applyProtection="1">
      <alignment horizontal="center" vertical="center" textRotation="90" wrapText="1"/>
      <protection hidden="1"/>
    </xf>
    <xf numFmtId="0" fontId="76" fillId="27" borderId="0" xfId="0" applyFont="1" applyFill="1" applyBorder="1" applyAlignment="1" applyProtection="1">
      <alignment horizontal="right" vertical="center"/>
      <protection hidden="1"/>
    </xf>
    <xf numFmtId="0" fontId="54" fillId="3" borderId="35" xfId="0" applyFont="1" applyFill="1" applyBorder="1" applyAlignment="1" applyProtection="1">
      <alignment vertical="center"/>
      <protection locked="0"/>
    </xf>
    <xf numFmtId="0" fontId="54" fillId="3" borderId="35" xfId="0" applyFont="1" applyFill="1" applyBorder="1" applyAlignment="1" applyProtection="1">
      <alignment horizontal="left" vertical="center"/>
      <protection locked="0"/>
    </xf>
    <xf numFmtId="164" fontId="54" fillId="3" borderId="35" xfId="0" applyNumberFormat="1" applyFont="1" applyFill="1" applyBorder="1" applyAlignment="1" applyProtection="1">
      <alignment horizontal="left" vertical="center"/>
      <protection locked="0"/>
    </xf>
    <xf numFmtId="0" fontId="8" fillId="5" borderId="52" xfId="0" applyFont="1" applyFill="1" applyBorder="1" applyAlignment="1" applyProtection="1">
      <alignment vertical="center"/>
      <protection hidden="1"/>
    </xf>
    <xf numFmtId="0" fontId="10" fillId="28" borderId="35" xfId="0" applyFont="1" applyFill="1" applyBorder="1" applyAlignment="1" applyProtection="1">
      <alignment horizontal="left" vertical="center"/>
      <protection locked="0"/>
    </xf>
    <xf numFmtId="0" fontId="76" fillId="27" borderId="141" xfId="0" applyFont="1" applyFill="1" applyBorder="1" applyAlignment="1" applyProtection="1">
      <alignment horizontal="right" vertical="center"/>
      <protection hidden="1"/>
    </xf>
    <xf numFmtId="0" fontId="54" fillId="3" borderId="142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37" fillId="0" borderId="146" xfId="0" applyFont="1" applyBorder="1" applyAlignment="1" applyProtection="1">
      <alignment horizontal="left" vertical="center"/>
      <protection hidden="1"/>
    </xf>
    <xf numFmtId="0" fontId="7" fillId="22" borderId="19" xfId="0" applyFont="1" applyFill="1" applyBorder="1" applyAlignment="1" applyProtection="1">
      <alignment vertical="center" textRotation="90" wrapText="1"/>
      <protection hidden="1"/>
    </xf>
    <xf numFmtId="0" fontId="4" fillId="0" borderId="35" xfId="0" applyFont="1" applyBorder="1" applyAlignment="1">
      <alignment horizontal="center" vertical="center" wrapText="1"/>
    </xf>
    <xf numFmtId="0" fontId="58" fillId="33" borderId="1" xfId="0" applyFont="1" applyFill="1" applyBorder="1" applyAlignment="1" applyProtection="1">
      <alignment horizontal="center" vertical="center" wrapText="1"/>
      <protection hidden="1"/>
    </xf>
    <xf numFmtId="0" fontId="50" fillId="0" borderId="1" xfId="0" applyFont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right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/>
      <protection hidden="1"/>
    </xf>
    <xf numFmtId="0" fontId="155" fillId="0" borderId="1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165" fontId="142" fillId="0" borderId="105" xfId="0" applyNumberFormat="1" applyFont="1" applyBorder="1" applyAlignment="1" applyProtection="1">
      <alignment horizontal="center" vertical="center" wrapText="1"/>
      <protection hidden="1"/>
    </xf>
    <xf numFmtId="1" fontId="157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10" fillId="0" borderId="3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justify" vertical="center" wrapText="1"/>
    </xf>
    <xf numFmtId="0" fontId="37" fillId="0" borderId="31" xfId="0" applyFont="1" applyBorder="1" applyAlignment="1">
      <alignment horizontal="justify" vertical="center" wrapText="1"/>
    </xf>
    <xf numFmtId="0" fontId="4" fillId="0" borderId="31" xfId="0" applyFont="1" applyBorder="1" applyAlignment="1">
      <alignment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7" fillId="22" borderId="63" xfId="0" applyFont="1" applyFill="1" applyBorder="1" applyAlignment="1" applyProtection="1">
      <alignment horizontal="center" vertical="center" wrapText="1"/>
      <protection locked="0"/>
    </xf>
    <xf numFmtId="0" fontId="7" fillId="22" borderId="64" xfId="0" applyFont="1" applyFill="1" applyBorder="1" applyAlignment="1" applyProtection="1">
      <alignment horizontal="center" vertical="center" wrapText="1"/>
      <protection locked="0"/>
    </xf>
    <xf numFmtId="0" fontId="4" fillId="22" borderId="64" xfId="0" applyFont="1" applyFill="1" applyBorder="1" applyAlignment="1" applyProtection="1">
      <alignment horizontal="center" vertical="center" wrapText="1"/>
      <protection locked="0"/>
    </xf>
    <xf numFmtId="0" fontId="19" fillId="22" borderId="64" xfId="0" applyFont="1" applyFill="1" applyBorder="1" applyAlignment="1" applyProtection="1">
      <alignment horizontal="center" vertical="center" wrapText="1"/>
      <protection locked="0"/>
    </xf>
    <xf numFmtId="164" fontId="20" fillId="22" borderId="64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54" xfId="0" applyFont="1" applyFill="1" applyBorder="1" applyAlignment="1" applyProtection="1">
      <alignment horizontal="left" vertical="center" wrapText="1"/>
      <protection locked="0"/>
    </xf>
    <xf numFmtId="0" fontId="3" fillId="22" borderId="64" xfId="0" applyFont="1" applyFill="1" applyBorder="1" applyAlignment="1" applyProtection="1">
      <alignment horizontal="left" vertical="center" wrapText="1"/>
      <protection locked="0"/>
    </xf>
    <xf numFmtId="0" fontId="29" fillId="22" borderId="64" xfId="0" applyFont="1" applyFill="1" applyBorder="1" applyAlignment="1" applyProtection="1">
      <alignment horizontal="center" vertical="center" wrapText="1"/>
      <protection locked="0"/>
    </xf>
    <xf numFmtId="0" fontId="9" fillId="22" borderId="65" xfId="0" applyFont="1" applyFill="1" applyBorder="1" applyAlignment="1" applyProtection="1">
      <alignment horizontal="center" vertical="center"/>
      <protection locked="0"/>
    </xf>
    <xf numFmtId="0" fontId="37" fillId="22" borderId="66" xfId="0" applyFont="1" applyFill="1" applyBorder="1" applyAlignment="1" applyProtection="1">
      <alignment horizontal="center" vertical="center"/>
      <protection locked="0"/>
    </xf>
    <xf numFmtId="0" fontId="7" fillId="22" borderId="67" xfId="0" applyFont="1" applyFill="1" applyBorder="1" applyAlignment="1" applyProtection="1">
      <alignment horizontal="center" vertical="center" wrapText="1"/>
      <protection locked="0"/>
    </xf>
    <xf numFmtId="0" fontId="7" fillId="22" borderId="10" xfId="0" applyFont="1" applyFill="1" applyBorder="1" applyAlignment="1" applyProtection="1">
      <alignment horizontal="center" vertical="center" wrapText="1"/>
      <protection locked="0"/>
    </xf>
    <xf numFmtId="0" fontId="4" fillId="22" borderId="10" xfId="0" applyFont="1" applyFill="1" applyBorder="1" applyAlignment="1" applyProtection="1">
      <alignment horizontal="center" vertical="center" wrapText="1"/>
      <protection locked="0"/>
    </xf>
    <xf numFmtId="0" fontId="19" fillId="22" borderId="10" xfId="0" applyFont="1" applyFill="1" applyBorder="1" applyAlignment="1" applyProtection="1">
      <alignment horizontal="center" vertical="center" wrapText="1"/>
      <protection locked="0"/>
    </xf>
    <xf numFmtId="164" fontId="20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3" xfId="0" applyFont="1" applyFill="1" applyBorder="1" applyAlignment="1" applyProtection="1">
      <alignment horizontal="left" vertical="center" wrapText="1"/>
      <protection locked="0"/>
    </xf>
    <xf numFmtId="0" fontId="3" fillId="22" borderId="10" xfId="0" applyFont="1" applyFill="1" applyBorder="1" applyAlignment="1" applyProtection="1">
      <alignment horizontal="left" vertical="center" wrapText="1"/>
      <protection locked="0"/>
    </xf>
    <xf numFmtId="0" fontId="29" fillId="22" borderId="10" xfId="0" applyFont="1" applyFill="1" applyBorder="1" applyAlignment="1" applyProtection="1">
      <alignment horizontal="center" vertical="center" wrapText="1"/>
      <protection locked="0"/>
    </xf>
    <xf numFmtId="0" fontId="9" fillId="22" borderId="1" xfId="0" applyFont="1" applyFill="1" applyBorder="1" applyAlignment="1" applyProtection="1">
      <alignment horizontal="center" vertical="center"/>
      <protection locked="0"/>
    </xf>
    <xf numFmtId="0" fontId="37" fillId="22" borderId="50" xfId="0" applyFont="1" applyFill="1" applyBorder="1" applyAlignment="1" applyProtection="1">
      <alignment horizontal="center" vertical="center"/>
      <protection locked="0"/>
    </xf>
    <xf numFmtId="0" fontId="7" fillId="22" borderId="68" xfId="0" applyFont="1" applyFill="1" applyBorder="1" applyAlignment="1" applyProtection="1">
      <alignment horizontal="center" vertical="center" wrapText="1"/>
      <protection locked="0"/>
    </xf>
    <xf numFmtId="0" fontId="7" fillId="22" borderId="69" xfId="0" applyFont="1" applyFill="1" applyBorder="1" applyAlignment="1" applyProtection="1">
      <alignment horizontal="center" vertical="center" wrapText="1"/>
      <protection locked="0"/>
    </xf>
    <xf numFmtId="0" fontId="4" fillId="22" borderId="69" xfId="0" applyFont="1" applyFill="1" applyBorder="1" applyAlignment="1" applyProtection="1">
      <alignment horizontal="center" vertical="center" wrapText="1"/>
      <protection locked="0"/>
    </xf>
    <xf numFmtId="0" fontId="19" fillId="22" borderId="69" xfId="0" applyFont="1" applyFill="1" applyBorder="1" applyAlignment="1" applyProtection="1">
      <alignment horizontal="center" vertical="center" wrapText="1"/>
      <protection locked="0"/>
    </xf>
    <xf numFmtId="164" fontId="20" fillId="22" borderId="69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70" xfId="0" applyFont="1" applyFill="1" applyBorder="1" applyAlignment="1" applyProtection="1">
      <alignment horizontal="left" vertical="center" wrapText="1"/>
      <protection locked="0"/>
    </xf>
    <xf numFmtId="0" fontId="3" fillId="22" borderId="69" xfId="0" applyFont="1" applyFill="1" applyBorder="1" applyAlignment="1" applyProtection="1">
      <alignment horizontal="left" vertical="center" wrapText="1"/>
      <protection locked="0"/>
    </xf>
    <xf numFmtId="0" fontId="29" fillId="22" borderId="69" xfId="0" applyFont="1" applyFill="1" applyBorder="1" applyAlignment="1" applyProtection="1">
      <alignment horizontal="center" vertical="center" wrapText="1"/>
      <protection locked="0"/>
    </xf>
    <xf numFmtId="0" fontId="9" fillId="22" borderId="71" xfId="0" applyFont="1" applyFill="1" applyBorder="1" applyAlignment="1" applyProtection="1">
      <alignment horizontal="center" vertical="center"/>
      <protection locked="0"/>
    </xf>
    <xf numFmtId="0" fontId="37" fillId="22" borderId="72" xfId="0" applyFont="1" applyFill="1" applyBorder="1" applyAlignment="1" applyProtection="1">
      <alignment horizontal="center" vertical="center"/>
      <protection locked="0"/>
    </xf>
    <xf numFmtId="0" fontId="7" fillId="22" borderId="73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  <protection hidden="1"/>
    </xf>
    <xf numFmtId="0" fontId="64" fillId="3" borderId="1" xfId="0" applyFont="1" applyFill="1" applyBorder="1" applyAlignment="1" applyProtection="1">
      <alignment horizontal="center" vertical="center"/>
      <protection hidden="1"/>
    </xf>
    <xf numFmtId="0" fontId="31" fillId="27" borderId="0" xfId="2" applyFont="1" applyFill="1" applyAlignment="1" applyProtection="1">
      <alignment horizontal="center"/>
      <protection hidden="1"/>
    </xf>
    <xf numFmtId="0" fontId="6" fillId="27" borderId="0" xfId="0" applyFont="1" applyFill="1" applyAlignment="1" applyProtection="1">
      <alignment horizontal="center" vertical="center"/>
      <protection hidden="1"/>
    </xf>
    <xf numFmtId="0" fontId="92" fillId="0" borderId="89" xfId="0" applyFont="1" applyFill="1" applyBorder="1" applyAlignment="1" applyProtection="1">
      <alignment horizontal="center" vertical="center"/>
      <protection hidden="1"/>
    </xf>
    <xf numFmtId="165" fontId="148" fillId="0" borderId="148" xfId="0" applyNumberFormat="1" applyFont="1" applyFill="1" applyBorder="1" applyAlignment="1" applyProtection="1">
      <alignment horizontal="center" vertical="center"/>
      <protection hidden="1"/>
    </xf>
    <xf numFmtId="165" fontId="148" fillId="0" borderId="93" xfId="0" applyNumberFormat="1" applyFont="1" applyFill="1" applyBorder="1" applyAlignment="1" applyProtection="1">
      <alignment horizontal="center" vertical="center"/>
      <protection hidden="1"/>
    </xf>
    <xf numFmtId="0" fontId="4" fillId="3" borderId="4" xfId="0" applyNumberFormat="1" applyFont="1" applyFill="1" applyBorder="1" applyAlignment="1" applyProtection="1">
      <alignment horizontal="center" vertical="center"/>
      <protection hidden="1"/>
    </xf>
    <xf numFmtId="0" fontId="73" fillId="0" borderId="109" xfId="0" applyFont="1" applyFill="1" applyBorder="1" applyAlignment="1" applyProtection="1">
      <alignment horizontal="center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27" xfId="0" applyFont="1" applyFill="1" applyBorder="1" applyAlignment="1" applyProtection="1">
      <alignment horizontal="center" vertical="center" wrapText="1"/>
      <protection hidden="1"/>
    </xf>
    <xf numFmtId="0" fontId="45" fillId="3" borderId="0" xfId="0" applyFont="1" applyFill="1" applyBorder="1" applyAlignment="1" applyProtection="1">
      <alignment horizontal="center" vertical="center"/>
      <protection hidden="1"/>
    </xf>
    <xf numFmtId="0" fontId="46" fillId="0" borderId="0" xfId="0" applyFont="1" applyBorder="1" applyProtection="1">
      <protection hidden="1"/>
    </xf>
    <xf numFmtId="0" fontId="58" fillId="33" borderId="1" xfId="0" applyFont="1" applyFill="1" applyBorder="1" applyAlignment="1" applyProtection="1">
      <alignment horizontal="center" vertical="center" wrapText="1"/>
      <protection hidden="1"/>
    </xf>
    <xf numFmtId="0" fontId="91" fillId="33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7" fillId="36" borderId="13" xfId="0" applyFont="1" applyFill="1" applyBorder="1" applyAlignment="1" applyProtection="1">
      <alignment horizontal="center" vertical="center" textRotation="90" wrapText="1"/>
      <protection hidden="1"/>
    </xf>
    <xf numFmtId="0" fontId="17" fillId="36" borderId="19" xfId="0" applyFont="1" applyFill="1" applyBorder="1" applyAlignment="1" applyProtection="1">
      <alignment vertical="center" textRotation="90" wrapText="1"/>
      <protection hidden="1"/>
    </xf>
    <xf numFmtId="14" fontId="0" fillId="0" borderId="0" xfId="0" applyNumberFormat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66" fillId="0" borderId="0" xfId="0" applyFont="1" applyFill="1" applyBorder="1" applyAlignment="1" applyProtection="1">
      <alignment horizontal="right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22" fillId="0" borderId="4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66" fillId="0" borderId="0" xfId="0" applyFont="1" applyFill="1" applyBorder="1" applyAlignment="1" applyProtection="1">
      <alignment horizontal="right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8" fillId="0" borderId="41" xfId="0" applyFont="1" applyBorder="1" applyAlignment="1">
      <alignment horizontal="center" vertical="center" wrapText="1"/>
    </xf>
    <xf numFmtId="0" fontId="32" fillId="0" borderId="0" xfId="2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31" fillId="0" borderId="0" xfId="2" applyFont="1" applyAlignment="1" applyProtection="1">
      <alignment horizontal="center" vertical="center"/>
    </xf>
    <xf numFmtId="0" fontId="9" fillId="21" borderId="30" xfId="0" applyFont="1" applyFill="1" applyBorder="1" applyAlignment="1">
      <alignment horizontal="left" vertical="center" wrapText="1"/>
    </xf>
    <xf numFmtId="0" fontId="9" fillId="21" borderId="0" xfId="0" applyFont="1" applyFill="1" applyBorder="1" applyAlignment="1">
      <alignment horizontal="left" vertical="center" wrapText="1"/>
    </xf>
    <xf numFmtId="0" fontId="6" fillId="2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7" fillId="0" borderId="34" xfId="0" applyFont="1" applyBorder="1" applyAlignment="1">
      <alignment horizontal="left" vertical="center" wrapText="1"/>
    </xf>
    <xf numFmtId="0" fontId="37" fillId="0" borderId="33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36" fillId="0" borderId="45" xfId="0" applyFont="1" applyBorder="1" applyAlignment="1">
      <alignment horizontal="left" vertical="center" wrapText="1"/>
    </xf>
    <xf numFmtId="0" fontId="36" fillId="0" borderId="4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0" fillId="16" borderId="0" xfId="0" applyFont="1" applyFill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9" fillId="20" borderId="0" xfId="0" applyFont="1" applyFill="1" applyAlignment="1">
      <alignment horizontal="center" vertical="center" wrapText="1"/>
    </xf>
    <xf numFmtId="0" fontId="35" fillId="19" borderId="0" xfId="0" applyFont="1" applyFill="1" applyAlignment="1">
      <alignment horizontal="center" vertical="center" wrapText="1"/>
    </xf>
    <xf numFmtId="0" fontId="31" fillId="27" borderId="0" xfId="2" applyFont="1" applyFill="1" applyAlignment="1" applyProtection="1">
      <alignment horizontal="center"/>
      <protection hidden="1"/>
    </xf>
    <xf numFmtId="0" fontId="6" fillId="27" borderId="0" xfId="0" applyFont="1" applyFill="1" applyAlignment="1" applyProtection="1">
      <alignment horizontal="center" vertical="center"/>
      <protection hidden="1"/>
    </xf>
    <xf numFmtId="0" fontId="78" fillId="11" borderId="78" xfId="0" applyFont="1" applyFill="1" applyBorder="1" applyAlignment="1" applyProtection="1">
      <alignment horizontal="center" vertical="center"/>
      <protection hidden="1"/>
    </xf>
    <xf numFmtId="0" fontId="78" fillId="11" borderId="77" xfId="0" applyFont="1" applyFill="1" applyBorder="1" applyAlignment="1" applyProtection="1">
      <alignment horizontal="center" vertical="center"/>
      <protection hidden="1"/>
    </xf>
    <xf numFmtId="0" fontId="79" fillId="11" borderId="78" xfId="2" applyFont="1" applyFill="1" applyBorder="1" applyAlignment="1" applyProtection="1">
      <alignment horizontal="center" vertical="center"/>
      <protection hidden="1"/>
    </xf>
    <xf numFmtId="0" fontId="79" fillId="11" borderId="79" xfId="2" applyFont="1" applyFill="1" applyBorder="1" applyAlignment="1" applyProtection="1">
      <alignment horizontal="center" vertical="center"/>
      <protection hidden="1"/>
    </xf>
    <xf numFmtId="0" fontId="12" fillId="11" borderId="76" xfId="0" applyFont="1" applyFill="1" applyBorder="1" applyAlignment="1" applyProtection="1">
      <alignment horizontal="center" vertical="center"/>
      <protection hidden="1"/>
    </xf>
    <xf numFmtId="0" fontId="12" fillId="11" borderId="77" xfId="0" applyFont="1" applyFill="1" applyBorder="1" applyAlignment="1" applyProtection="1">
      <alignment horizontal="center" vertical="center"/>
      <protection hidden="1"/>
    </xf>
    <xf numFmtId="0" fontId="77" fillId="11" borderId="78" xfId="0" applyFont="1" applyFill="1" applyBorder="1" applyAlignment="1" applyProtection="1">
      <alignment horizontal="center" vertical="center"/>
      <protection hidden="1"/>
    </xf>
    <xf numFmtId="0" fontId="77" fillId="11" borderId="77" xfId="0" applyFont="1" applyFill="1" applyBorder="1" applyAlignment="1" applyProtection="1">
      <alignment horizontal="center" vertical="center"/>
      <protection hidden="1"/>
    </xf>
    <xf numFmtId="0" fontId="13" fillId="11" borderId="78" xfId="0" applyFont="1" applyFill="1" applyBorder="1" applyAlignment="1" applyProtection="1">
      <alignment horizontal="center" vertical="center"/>
      <protection hidden="1"/>
    </xf>
    <xf numFmtId="0" fontId="13" fillId="11" borderId="77" xfId="0" applyFont="1" applyFill="1" applyBorder="1" applyAlignment="1" applyProtection="1">
      <alignment horizontal="center" vertical="center"/>
      <protection hidden="1"/>
    </xf>
    <xf numFmtId="0" fontId="14" fillId="11" borderId="78" xfId="0" applyFont="1" applyFill="1" applyBorder="1" applyAlignment="1" applyProtection="1">
      <alignment horizontal="center" vertical="center"/>
      <protection hidden="1"/>
    </xf>
    <xf numFmtId="0" fontId="14" fillId="11" borderId="77" xfId="0" applyFont="1" applyFill="1" applyBorder="1" applyAlignment="1" applyProtection="1">
      <alignment horizontal="center" vertical="center"/>
      <protection hidden="1"/>
    </xf>
    <xf numFmtId="0" fontId="4" fillId="2" borderId="44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 wrapText="1"/>
      <protection hidden="1"/>
    </xf>
    <xf numFmtId="0" fontId="10" fillId="2" borderId="44" xfId="0" applyFont="1" applyFill="1" applyBorder="1" applyAlignment="1" applyProtection="1">
      <alignment horizontal="center" vertical="center" textRotation="90" wrapText="1"/>
      <protection hidden="1"/>
    </xf>
    <xf numFmtId="0" fontId="10" fillId="2" borderId="13" xfId="0" applyFont="1" applyFill="1" applyBorder="1" applyAlignment="1" applyProtection="1">
      <alignment horizontal="center" vertical="center" textRotation="90" wrapText="1"/>
      <protection hidden="1"/>
    </xf>
    <xf numFmtId="0" fontId="10" fillId="2" borderId="19" xfId="0" applyFont="1" applyFill="1" applyBorder="1" applyAlignment="1" applyProtection="1">
      <alignment horizontal="center" vertical="center" textRotation="90" wrapText="1"/>
      <protection hidden="1"/>
    </xf>
    <xf numFmtId="0" fontId="7" fillId="2" borderId="15" xfId="0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10" fillId="29" borderId="15" xfId="0" applyFont="1" applyFill="1" applyBorder="1" applyAlignment="1" applyProtection="1">
      <alignment horizontal="center" vertical="center" wrapText="1"/>
      <protection hidden="1"/>
    </xf>
    <xf numFmtId="0" fontId="10" fillId="29" borderId="16" xfId="0" applyFont="1" applyFill="1" applyBorder="1" applyAlignment="1" applyProtection="1">
      <alignment horizontal="center" vertical="center" wrapText="1"/>
      <protection hidden="1"/>
    </xf>
    <xf numFmtId="0" fontId="10" fillId="29" borderId="17" xfId="0" applyFont="1" applyFill="1" applyBorder="1" applyAlignment="1" applyProtection="1">
      <alignment horizontal="center" vertical="center" wrapText="1"/>
      <protection hidden="1"/>
    </xf>
    <xf numFmtId="0" fontId="14" fillId="11" borderId="11" xfId="0" applyFont="1" applyFill="1" applyBorder="1" applyAlignment="1" applyProtection="1">
      <alignment horizontal="center" vertical="center" wrapText="1"/>
      <protection hidden="1"/>
    </xf>
    <xf numFmtId="0" fontId="14" fillId="11" borderId="0" xfId="0" applyFont="1" applyFill="1" applyBorder="1" applyAlignment="1" applyProtection="1">
      <alignment horizontal="center" vertical="center" wrapText="1"/>
      <protection hidden="1"/>
    </xf>
    <xf numFmtId="0" fontId="25" fillId="10" borderId="9" xfId="0" applyFont="1" applyFill="1" applyBorder="1" applyAlignment="1" applyProtection="1">
      <alignment horizontal="center" vertical="center"/>
      <protection hidden="1"/>
    </xf>
    <xf numFmtId="0" fontId="25" fillId="10" borderId="0" xfId="0" applyFont="1" applyFill="1" applyBorder="1" applyAlignment="1" applyProtection="1">
      <alignment horizontal="center" vertical="center"/>
      <protection hidden="1"/>
    </xf>
    <xf numFmtId="0" fontId="31" fillId="7" borderId="0" xfId="2" applyFont="1" applyFill="1" applyAlignment="1" applyProtection="1">
      <alignment horizontal="center" vertical="center" wrapText="1"/>
      <protection hidden="1"/>
    </xf>
    <xf numFmtId="0" fontId="13" fillId="11" borderId="11" xfId="0" applyFont="1" applyFill="1" applyBorder="1" applyAlignment="1" applyProtection="1">
      <alignment horizontal="center" vertical="center" wrapText="1"/>
      <protection hidden="1"/>
    </xf>
    <xf numFmtId="0" fontId="13" fillId="11" borderId="0" xfId="0" applyFont="1" applyFill="1" applyBorder="1" applyAlignment="1" applyProtection="1">
      <alignment horizontal="center" vertical="center" wrapText="1"/>
      <protection hidden="1"/>
    </xf>
    <xf numFmtId="0" fontId="26" fillId="11" borderId="11" xfId="0" applyFont="1" applyFill="1" applyBorder="1" applyAlignment="1" applyProtection="1">
      <alignment horizontal="center" vertical="center"/>
      <protection hidden="1"/>
    </xf>
    <xf numFmtId="0" fontId="26" fillId="11" borderId="0" xfId="0" applyFont="1" applyFill="1" applyBorder="1" applyAlignment="1" applyProtection="1">
      <alignment horizontal="center" vertical="center"/>
      <protection hidden="1"/>
    </xf>
    <xf numFmtId="0" fontId="7" fillId="25" borderId="13" xfId="0" applyFont="1" applyFill="1" applyBorder="1" applyAlignment="1" applyProtection="1">
      <alignment horizontal="center" vertical="center" textRotation="90" wrapText="1"/>
      <protection hidden="1"/>
    </xf>
    <xf numFmtId="0" fontId="12" fillId="11" borderId="11" xfId="0" applyFont="1" applyFill="1" applyBorder="1" applyAlignment="1" applyProtection="1">
      <alignment horizontal="center"/>
      <protection hidden="1"/>
    </xf>
    <xf numFmtId="0" fontId="12" fillId="11" borderId="0" xfId="0" applyFont="1" applyFill="1" applyBorder="1" applyAlignment="1" applyProtection="1">
      <alignment horizontal="center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5" xfId="0" applyFont="1" applyFill="1" applyBorder="1" applyAlignment="1" applyProtection="1">
      <alignment horizontal="center" vertical="center" wrapText="1"/>
      <protection hidden="1"/>
    </xf>
    <xf numFmtId="0" fontId="7" fillId="4" borderId="16" xfId="0" applyFont="1" applyFill="1" applyBorder="1" applyAlignment="1" applyProtection="1">
      <alignment horizontal="center" vertical="center" wrapText="1"/>
      <protection hidden="1"/>
    </xf>
    <xf numFmtId="0" fontId="7" fillId="4" borderId="17" xfId="0" applyFont="1" applyFill="1" applyBorder="1" applyAlignment="1" applyProtection="1">
      <alignment horizontal="center" vertical="center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5" xfId="0" applyFont="1" applyFill="1" applyBorder="1" applyAlignment="1" applyProtection="1">
      <alignment horizontal="center" vertical="center" wrapText="1"/>
      <protection hidden="1"/>
    </xf>
    <xf numFmtId="0" fontId="7" fillId="6" borderId="16" xfId="0" applyFont="1" applyFill="1" applyBorder="1" applyAlignment="1" applyProtection="1">
      <alignment horizontal="center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 wrapText="1"/>
      <protection hidden="1"/>
    </xf>
    <xf numFmtId="0" fontId="7" fillId="5" borderId="15" xfId="0" applyFont="1" applyFill="1" applyBorder="1" applyAlignment="1" applyProtection="1">
      <alignment horizontal="center" vertical="center" wrapText="1"/>
      <protection hidden="1"/>
    </xf>
    <xf numFmtId="0" fontId="7" fillId="5" borderId="16" xfId="0" applyFont="1" applyFill="1" applyBorder="1" applyAlignment="1" applyProtection="1">
      <alignment horizontal="center" vertical="center" wrapText="1"/>
      <protection hidden="1"/>
    </xf>
    <xf numFmtId="0" fontId="7" fillId="5" borderId="17" xfId="0" applyFont="1" applyFill="1" applyBorder="1" applyAlignment="1" applyProtection="1">
      <alignment horizontal="center" vertical="center" wrapText="1"/>
      <protection hidden="1"/>
    </xf>
    <xf numFmtId="0" fontId="10" fillId="23" borderId="0" xfId="0" applyFont="1" applyFill="1" applyAlignment="1" applyProtection="1">
      <alignment horizontal="center" vertical="center" wrapText="1"/>
      <protection hidden="1"/>
    </xf>
    <xf numFmtId="0" fontId="10" fillId="23" borderId="43" xfId="0" applyFont="1" applyFill="1" applyBorder="1" applyAlignment="1" applyProtection="1">
      <alignment horizontal="center" vertical="center" wrapText="1"/>
      <protection hidden="1"/>
    </xf>
    <xf numFmtId="0" fontId="4" fillId="35" borderId="15" xfId="0" applyFont="1" applyFill="1" applyBorder="1" applyAlignment="1" applyProtection="1">
      <alignment horizontal="center" vertical="center" wrapText="1"/>
      <protection hidden="1"/>
    </xf>
    <xf numFmtId="0" fontId="4" fillId="35" borderId="16" xfId="0" applyFont="1" applyFill="1" applyBorder="1" applyAlignment="1" applyProtection="1">
      <alignment horizontal="center" vertical="center" wrapText="1"/>
      <protection hidden="1"/>
    </xf>
    <xf numFmtId="0" fontId="4" fillId="35" borderId="17" xfId="0" applyFont="1" applyFill="1" applyBorder="1" applyAlignment="1" applyProtection="1">
      <alignment horizontal="center" vertical="center" wrapText="1"/>
      <protection hidden="1"/>
    </xf>
    <xf numFmtId="0" fontId="10" fillId="30" borderId="15" xfId="0" applyFont="1" applyFill="1" applyBorder="1" applyAlignment="1" applyProtection="1">
      <alignment horizontal="center" vertical="center" wrapText="1"/>
      <protection hidden="1"/>
    </xf>
    <xf numFmtId="0" fontId="10" fillId="30" borderId="16" xfId="0" applyFont="1" applyFill="1" applyBorder="1" applyAlignment="1" applyProtection="1">
      <alignment horizontal="center" vertical="center" wrapText="1"/>
      <protection hidden="1"/>
    </xf>
    <xf numFmtId="0" fontId="10" fillId="30" borderId="17" xfId="0" applyFont="1" applyFill="1" applyBorder="1" applyAlignment="1" applyProtection="1">
      <alignment horizontal="center" vertical="center" wrapText="1"/>
      <protection hidden="1"/>
    </xf>
    <xf numFmtId="0" fontId="6" fillId="12" borderId="0" xfId="0" applyFont="1" applyFill="1" applyBorder="1" applyAlignment="1" applyProtection="1">
      <alignment horizontal="left" vertical="center" wrapText="1"/>
      <protection hidden="1"/>
    </xf>
    <xf numFmtId="0" fontId="6" fillId="12" borderId="43" xfId="0" applyFont="1" applyFill="1" applyBorder="1" applyAlignment="1" applyProtection="1">
      <alignment horizontal="left" vertical="center" wrapText="1"/>
      <protection hidden="1"/>
    </xf>
    <xf numFmtId="0" fontId="4" fillId="36" borderId="15" xfId="0" applyFont="1" applyFill="1" applyBorder="1" applyAlignment="1" applyProtection="1">
      <alignment horizontal="center" vertical="center" wrapText="1"/>
      <protection hidden="1"/>
    </xf>
    <xf numFmtId="0" fontId="4" fillId="36" borderId="17" xfId="0" applyFont="1" applyFill="1" applyBorder="1" applyAlignment="1" applyProtection="1">
      <alignment horizontal="center" vertical="center" wrapText="1"/>
      <protection hidden="1"/>
    </xf>
    <xf numFmtId="0" fontId="10" fillId="37" borderId="15" xfId="0" applyFont="1" applyFill="1" applyBorder="1" applyAlignment="1" applyProtection="1">
      <alignment horizontal="center" vertical="center" wrapText="1"/>
      <protection hidden="1"/>
    </xf>
    <xf numFmtId="0" fontId="10" fillId="37" borderId="16" xfId="0" applyFont="1" applyFill="1" applyBorder="1" applyAlignment="1" applyProtection="1">
      <alignment horizontal="center" vertical="center" wrapText="1"/>
      <protection hidden="1"/>
    </xf>
    <xf numFmtId="0" fontId="10" fillId="37" borderId="17" xfId="0" applyFont="1" applyFill="1" applyBorder="1" applyAlignment="1" applyProtection="1">
      <alignment horizontal="center" vertical="center" wrapText="1"/>
      <protection hidden="1"/>
    </xf>
    <xf numFmtId="0" fontId="7" fillId="36" borderId="13" xfId="0" applyFont="1" applyFill="1" applyBorder="1" applyAlignment="1" applyProtection="1">
      <alignment horizontal="center" vertical="center" textRotation="90" wrapText="1"/>
      <protection hidden="1"/>
    </xf>
    <xf numFmtId="0" fontId="7" fillId="36" borderId="15" xfId="0" applyFont="1" applyFill="1" applyBorder="1" applyAlignment="1" applyProtection="1">
      <alignment horizontal="center" vertical="center" wrapText="1"/>
      <protection hidden="1"/>
    </xf>
    <xf numFmtId="0" fontId="7" fillId="36" borderId="16" xfId="0" applyFont="1" applyFill="1" applyBorder="1" applyAlignment="1" applyProtection="1">
      <alignment horizontal="center" vertical="center" wrapText="1"/>
      <protection hidden="1"/>
    </xf>
    <xf numFmtId="0" fontId="7" fillId="36" borderId="17" xfId="0" applyFont="1" applyFill="1" applyBorder="1" applyAlignment="1" applyProtection="1">
      <alignment horizontal="center" vertical="center" wrapText="1"/>
      <protection hidden="1"/>
    </xf>
    <xf numFmtId="0" fontId="15" fillId="13" borderId="59" xfId="0" applyFont="1" applyFill="1" applyBorder="1" applyAlignment="1" applyProtection="1">
      <alignment horizontal="right" vertical="center" wrapText="1"/>
      <protection hidden="1"/>
    </xf>
    <xf numFmtId="0" fontId="15" fillId="13" borderId="58" xfId="0" applyFont="1" applyFill="1" applyBorder="1" applyAlignment="1" applyProtection="1">
      <alignment horizontal="left" vertical="center" wrapText="1"/>
      <protection hidden="1"/>
    </xf>
    <xf numFmtId="0" fontId="23" fillId="17" borderId="55" xfId="1" applyFont="1" applyBorder="1" applyAlignment="1" applyProtection="1">
      <alignment horizontal="center" vertical="center" wrapText="1"/>
      <protection locked="0"/>
    </xf>
    <xf numFmtId="0" fontId="23" fillId="17" borderId="56" xfId="1" applyFont="1" applyBorder="1" applyAlignment="1" applyProtection="1">
      <alignment horizontal="center" vertical="center" wrapText="1"/>
      <protection locked="0"/>
    </xf>
    <xf numFmtId="0" fontId="23" fillId="17" borderId="57" xfId="1" applyFont="1" applyBorder="1" applyAlignment="1" applyProtection="1">
      <alignment horizontal="center" vertical="center" wrapText="1"/>
      <protection locked="0"/>
    </xf>
    <xf numFmtId="0" fontId="4" fillId="22" borderId="15" xfId="0" applyFont="1" applyFill="1" applyBorder="1" applyAlignment="1" applyProtection="1">
      <alignment horizontal="center" vertical="center" wrapText="1"/>
      <protection hidden="1"/>
    </xf>
    <xf numFmtId="0" fontId="4" fillId="22" borderId="16" xfId="0" applyFont="1" applyFill="1" applyBorder="1" applyAlignment="1" applyProtection="1">
      <alignment horizontal="center" vertical="center" wrapText="1"/>
      <protection hidden="1"/>
    </xf>
    <xf numFmtId="0" fontId="4" fillId="22" borderId="17" xfId="0" applyFont="1" applyFill="1" applyBorder="1" applyAlignment="1" applyProtection="1">
      <alignment horizontal="center" vertical="center" wrapText="1"/>
      <protection hidden="1"/>
    </xf>
    <xf numFmtId="0" fontId="7" fillId="22" borderId="15" xfId="0" applyFont="1" applyFill="1" applyBorder="1" applyAlignment="1" applyProtection="1">
      <alignment horizontal="center" vertical="center" wrapText="1"/>
      <protection hidden="1"/>
    </xf>
    <xf numFmtId="0" fontId="7" fillId="22" borderId="16" xfId="0" applyFont="1" applyFill="1" applyBorder="1" applyAlignment="1" applyProtection="1">
      <alignment horizontal="center" vertical="center" wrapText="1"/>
      <protection hidden="1"/>
    </xf>
    <xf numFmtId="0" fontId="4" fillId="25" borderId="15" xfId="0" applyFont="1" applyFill="1" applyBorder="1" applyAlignment="1" applyProtection="1">
      <alignment horizontal="center" vertical="center" wrapText="1"/>
      <protection hidden="1"/>
    </xf>
    <xf numFmtId="0" fontId="4" fillId="25" borderId="16" xfId="0" applyFont="1" applyFill="1" applyBorder="1" applyAlignment="1" applyProtection="1">
      <alignment horizontal="center" vertical="center" wrapText="1"/>
      <protection hidden="1"/>
    </xf>
    <xf numFmtId="0" fontId="16" fillId="32" borderId="15" xfId="0" applyFont="1" applyFill="1" applyBorder="1" applyAlignment="1" applyProtection="1">
      <alignment horizontal="center" vertical="center" wrapText="1"/>
      <protection hidden="1"/>
    </xf>
    <xf numFmtId="0" fontId="16" fillId="32" borderId="16" xfId="0" applyFont="1" applyFill="1" applyBorder="1" applyAlignment="1" applyProtection="1">
      <alignment horizontal="center" vertical="center" wrapText="1"/>
      <protection hidden="1"/>
    </xf>
    <xf numFmtId="0" fontId="16" fillId="32" borderId="17" xfId="0" applyFont="1" applyFill="1" applyBorder="1" applyAlignment="1" applyProtection="1">
      <alignment horizontal="center" vertical="center" wrapText="1"/>
      <protection hidden="1"/>
    </xf>
    <xf numFmtId="0" fontId="10" fillId="9" borderId="0" xfId="0" applyFont="1" applyFill="1" applyAlignment="1" applyProtection="1">
      <alignment horizontal="center" vertical="center" wrapText="1"/>
      <protection hidden="1"/>
    </xf>
    <xf numFmtId="0" fontId="4" fillId="6" borderId="15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vertical="center" wrapText="1"/>
      <protection hidden="1"/>
    </xf>
    <xf numFmtId="0" fontId="10" fillId="31" borderId="15" xfId="0" applyFont="1" applyFill="1" applyBorder="1" applyAlignment="1" applyProtection="1">
      <alignment horizontal="center" vertical="center" wrapText="1"/>
      <protection hidden="1"/>
    </xf>
    <xf numFmtId="0" fontId="10" fillId="31" borderId="16" xfId="0" applyFont="1" applyFill="1" applyBorder="1" applyAlignment="1" applyProtection="1">
      <alignment horizontal="center" vertical="center" wrapText="1"/>
      <protection hidden="1"/>
    </xf>
    <xf numFmtId="0" fontId="10" fillId="31" borderId="17" xfId="0" applyFont="1" applyFill="1" applyBorder="1" applyAlignment="1" applyProtection="1">
      <alignment horizontal="center" vertical="center" wrapText="1"/>
      <protection hidden="1"/>
    </xf>
    <xf numFmtId="0" fontId="4" fillId="5" borderId="15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8" fillId="14" borderId="47" xfId="0" applyFont="1" applyFill="1" applyBorder="1" applyAlignment="1" applyProtection="1">
      <alignment horizontal="center" vertical="center" wrapText="1"/>
      <protection hidden="1"/>
    </xf>
    <xf numFmtId="0" fontId="8" fillId="14" borderId="48" xfId="0" applyFont="1" applyFill="1" applyBorder="1" applyAlignment="1" applyProtection="1">
      <alignment horizontal="center" vertical="center" wrapText="1"/>
      <protection hidden="1"/>
    </xf>
    <xf numFmtId="0" fontId="16" fillId="2" borderId="15" xfId="0" applyFont="1" applyFill="1" applyBorder="1" applyAlignment="1" applyProtection="1">
      <alignment horizontal="center" vertical="center" wrapText="1"/>
      <protection hidden="1"/>
    </xf>
    <xf numFmtId="0" fontId="16" fillId="2" borderId="16" xfId="0" applyFont="1" applyFill="1" applyBorder="1" applyAlignment="1" applyProtection="1">
      <alignment horizontal="center" vertical="center" wrapText="1"/>
      <protection hidden="1"/>
    </xf>
    <xf numFmtId="0" fontId="16" fillId="2" borderId="17" xfId="0" applyFont="1" applyFill="1" applyBorder="1" applyAlignment="1" applyProtection="1">
      <alignment horizontal="center" vertical="center" wrapText="1"/>
      <protection hidden="1"/>
    </xf>
    <xf numFmtId="0" fontId="4" fillId="30" borderId="15" xfId="0" applyFont="1" applyFill="1" applyBorder="1" applyAlignment="1" applyProtection="1">
      <alignment horizontal="center" vertical="center" wrapText="1"/>
      <protection hidden="1"/>
    </xf>
    <xf numFmtId="0" fontId="4" fillId="30" borderId="16" xfId="0" applyFont="1" applyFill="1" applyBorder="1" applyAlignment="1" applyProtection="1">
      <alignment horizontal="center" vertical="center" wrapText="1"/>
      <protection hidden="1"/>
    </xf>
    <xf numFmtId="0" fontId="4" fillId="30" borderId="17" xfId="0" applyFont="1" applyFill="1" applyBorder="1" applyAlignment="1" applyProtection="1">
      <alignment horizontal="center" vertical="center" wrapText="1"/>
      <protection hidden="1"/>
    </xf>
    <xf numFmtId="0" fontId="10" fillId="2" borderId="44" xfId="0" applyFont="1" applyFill="1" applyBorder="1" applyAlignment="1" applyProtection="1">
      <alignment horizontal="center" vertical="center" wrapText="1"/>
      <protection hidden="1"/>
    </xf>
    <xf numFmtId="0" fontId="10" fillId="2" borderId="13" xfId="0" applyFont="1" applyFill="1" applyBorder="1" applyAlignment="1" applyProtection="1">
      <alignment horizontal="center" vertical="center" wrapText="1"/>
      <protection hidden="1"/>
    </xf>
    <xf numFmtId="0" fontId="10" fillId="2" borderId="19" xfId="0" applyFont="1" applyFill="1" applyBorder="1" applyAlignment="1" applyProtection="1">
      <alignment horizontal="center" vertical="center" wrapText="1"/>
      <protection hidden="1"/>
    </xf>
    <xf numFmtId="0" fontId="4" fillId="31" borderId="15" xfId="0" applyFont="1" applyFill="1" applyBorder="1" applyAlignment="1" applyProtection="1">
      <alignment horizontal="center" vertical="center" wrapText="1"/>
      <protection hidden="1"/>
    </xf>
    <xf numFmtId="0" fontId="4" fillId="31" borderId="16" xfId="0" applyFont="1" applyFill="1" applyBorder="1" applyAlignment="1" applyProtection="1">
      <alignment horizontal="center" vertical="center" wrapText="1"/>
      <protection hidden="1"/>
    </xf>
    <xf numFmtId="0" fontId="4" fillId="31" borderId="17" xfId="0" applyFont="1" applyFill="1" applyBorder="1" applyAlignment="1" applyProtection="1">
      <alignment horizontal="center" vertical="center" wrapText="1"/>
      <protection hidden="1"/>
    </xf>
    <xf numFmtId="0" fontId="4" fillId="29" borderId="15" xfId="0" applyFont="1" applyFill="1" applyBorder="1" applyAlignment="1" applyProtection="1">
      <alignment horizontal="center" vertical="center" wrapText="1"/>
      <protection hidden="1"/>
    </xf>
    <xf numFmtId="0" fontId="4" fillId="29" borderId="16" xfId="0" applyFont="1" applyFill="1" applyBorder="1" applyAlignment="1" applyProtection="1">
      <alignment horizontal="center" vertical="center" wrapText="1"/>
      <protection hidden="1"/>
    </xf>
    <xf numFmtId="0" fontId="4" fillId="29" borderId="17" xfId="0" applyFont="1" applyFill="1" applyBorder="1" applyAlignment="1" applyProtection="1">
      <alignment horizontal="center" vertical="center" wrapText="1"/>
      <protection hidden="1"/>
    </xf>
    <xf numFmtId="0" fontId="6" fillId="12" borderId="0" xfId="0" applyFont="1" applyFill="1" applyBorder="1" applyAlignment="1" applyProtection="1">
      <alignment horizontal="center" vertical="center" wrapText="1"/>
      <protection hidden="1"/>
    </xf>
    <xf numFmtId="0" fontId="6" fillId="12" borderId="43" xfId="0" applyFont="1" applyFill="1" applyBorder="1" applyAlignment="1" applyProtection="1">
      <alignment horizontal="center" vertical="center" wrapText="1"/>
      <protection hidden="1"/>
    </xf>
    <xf numFmtId="0" fontId="100" fillId="0" borderId="1" xfId="0" applyFont="1" applyFill="1" applyBorder="1" applyAlignment="1" applyProtection="1">
      <alignment horizontal="center" vertical="center" wrapText="1"/>
      <protection hidden="1"/>
    </xf>
    <xf numFmtId="0" fontId="101" fillId="0" borderId="14" xfId="0" applyFont="1" applyFill="1" applyBorder="1" applyAlignment="1" applyProtection="1">
      <alignment horizontal="center" wrapText="1"/>
      <protection hidden="1"/>
    </xf>
    <xf numFmtId="0" fontId="101" fillId="0" borderId="8" xfId="0" applyFont="1" applyFill="1" applyBorder="1" applyAlignment="1" applyProtection="1">
      <alignment horizontal="center" wrapText="1"/>
      <protection hidden="1"/>
    </xf>
    <xf numFmtId="0" fontId="101" fillId="0" borderId="29" xfId="0" applyFont="1" applyFill="1" applyBorder="1" applyAlignment="1" applyProtection="1">
      <alignment horizontal="center" wrapText="1"/>
      <protection hidden="1"/>
    </xf>
    <xf numFmtId="0" fontId="101" fillId="0" borderId="10" xfId="0" applyFont="1" applyFill="1" applyBorder="1" applyAlignment="1" applyProtection="1">
      <alignment horizontal="center" wrapText="1"/>
      <protection hidden="1"/>
    </xf>
    <xf numFmtId="0" fontId="101" fillId="0" borderId="6" xfId="0" applyFont="1" applyFill="1" applyBorder="1" applyAlignment="1" applyProtection="1">
      <alignment horizontal="center" wrapText="1"/>
      <protection hidden="1"/>
    </xf>
    <xf numFmtId="0" fontId="101" fillId="0" borderId="12" xfId="0" applyFont="1" applyFill="1" applyBorder="1" applyAlignment="1" applyProtection="1">
      <alignment horizont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52" xfId="0" applyFont="1" applyFill="1" applyBorder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22" fillId="0" borderId="52" xfId="0" applyFont="1" applyFill="1" applyBorder="1" applyAlignment="1" applyProtection="1">
      <alignment horizontal="center" vertical="center" wrapText="1"/>
      <protection hidden="1"/>
    </xf>
    <xf numFmtId="0" fontId="94" fillId="0" borderId="1" xfId="0" applyFont="1" applyFill="1" applyBorder="1" applyAlignment="1" applyProtection="1">
      <alignment horizontal="center" vertical="center" wrapText="1"/>
      <protection hidden="1"/>
    </xf>
    <xf numFmtId="0" fontId="88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22" fillId="33" borderId="1" xfId="0" applyFont="1" applyFill="1" applyBorder="1" applyAlignment="1" applyProtection="1">
      <alignment horizontal="center" vertical="center" wrapText="1"/>
      <protection hidden="1"/>
    </xf>
    <xf numFmtId="0" fontId="88" fillId="33" borderId="1" xfId="0" applyFont="1" applyFill="1" applyBorder="1" applyAlignment="1" applyProtection="1">
      <alignment horizontal="center" vertical="center" wrapText="1"/>
      <protection hidden="1"/>
    </xf>
    <xf numFmtId="0" fontId="58" fillId="33" borderId="1" xfId="0" applyFont="1" applyFill="1" applyBorder="1" applyAlignment="1" applyProtection="1">
      <alignment horizontal="center" vertical="center" wrapText="1"/>
      <protection hidden="1"/>
    </xf>
    <xf numFmtId="0" fontId="98" fillId="0" borderId="1" xfId="0" applyFont="1" applyFill="1" applyBorder="1" applyAlignment="1" applyProtection="1">
      <alignment horizontal="center" vertical="center" wrapText="1"/>
      <protection hidden="1"/>
    </xf>
    <xf numFmtId="0" fontId="98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52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165" fontId="10" fillId="0" borderId="4" xfId="0" applyNumberFormat="1" applyFont="1" applyBorder="1" applyAlignment="1" applyProtection="1">
      <alignment horizontal="center" vertical="center"/>
      <protection hidden="1"/>
    </xf>
    <xf numFmtId="165" fontId="10" fillId="0" borderId="52" xfId="0" applyNumberFormat="1" applyFont="1" applyBorder="1" applyAlignment="1" applyProtection="1">
      <alignment horizontal="center" vertical="center"/>
      <protection hidden="1"/>
    </xf>
    <xf numFmtId="165" fontId="10" fillId="0" borderId="5" xfId="0" applyNumberFormat="1" applyFont="1" applyBorder="1" applyAlignment="1" applyProtection="1">
      <alignment horizontal="center" vertical="center"/>
      <protection hidden="1"/>
    </xf>
    <xf numFmtId="164" fontId="9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99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95" fillId="0" borderId="1" xfId="0" applyFont="1" applyFill="1" applyBorder="1" applyAlignment="1" applyProtection="1">
      <alignment horizontal="center" vertical="center" wrapText="1"/>
      <protection hidden="1"/>
    </xf>
    <xf numFmtId="165" fontId="9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97" fillId="0" borderId="1" xfId="0" applyFont="1" applyFill="1" applyBorder="1" applyAlignment="1" applyProtection="1">
      <alignment horizontal="center" vertical="center" wrapText="1"/>
      <protection hidden="1"/>
    </xf>
    <xf numFmtId="0" fontId="89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91" fillId="33" borderId="1" xfId="0" applyFont="1" applyFill="1" applyBorder="1" applyAlignment="1" applyProtection="1">
      <alignment horizontal="center" vertical="center" wrapText="1"/>
      <protection hidden="1"/>
    </xf>
    <xf numFmtId="0" fontId="91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33" borderId="1" xfId="0" applyFont="1" applyFill="1" applyBorder="1" applyAlignment="1" applyProtection="1">
      <alignment horizontal="center" vertical="center" wrapText="1"/>
      <protection hidden="1"/>
    </xf>
    <xf numFmtId="0" fontId="90" fillId="33" borderId="1" xfId="0" applyFont="1" applyFill="1" applyBorder="1" applyAlignment="1" applyProtection="1">
      <alignment horizontal="center" wrapText="1"/>
      <protection hidden="1"/>
    </xf>
    <xf numFmtId="0" fontId="86" fillId="0" borderId="1" xfId="0" applyFont="1" applyFill="1" applyBorder="1" applyAlignment="1" applyProtection="1">
      <alignment horizontal="right" vertical="top" wrapText="1"/>
      <protection hidden="1"/>
    </xf>
    <xf numFmtId="0" fontId="92" fillId="33" borderId="1" xfId="0" applyFont="1" applyFill="1" applyBorder="1" applyAlignment="1" applyProtection="1">
      <alignment horizontal="center" vertical="center" wrapText="1"/>
      <protection hidden="1"/>
    </xf>
    <xf numFmtId="165" fontId="92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 applyProtection="1">
      <alignment horizontal="right" vertical="top" wrapText="1"/>
      <protection hidden="1"/>
    </xf>
    <xf numFmtId="0" fontId="85" fillId="0" borderId="1" xfId="0" applyFont="1" applyFill="1" applyBorder="1" applyAlignment="1" applyProtection="1">
      <alignment horizontal="center" vertical="center" textRotation="45" wrapText="1"/>
      <protection hidden="1"/>
    </xf>
    <xf numFmtId="0" fontId="86" fillId="0" borderId="1" xfId="0" applyFont="1" applyFill="1" applyBorder="1" applyAlignment="1" applyProtection="1">
      <alignment horizontal="right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textRotation="90" wrapText="1"/>
      <protection hidden="1"/>
    </xf>
    <xf numFmtId="0" fontId="59" fillId="3" borderId="1" xfId="0" applyFont="1" applyFill="1" applyBorder="1" applyAlignment="1" applyProtection="1">
      <alignment horizontal="center" vertical="center" textRotation="90" wrapText="1"/>
      <protection hidden="1"/>
    </xf>
    <xf numFmtId="0" fontId="4" fillId="3" borderId="2" xfId="0" applyFont="1" applyFill="1" applyBorder="1" applyAlignment="1" applyProtection="1">
      <alignment horizontal="center" vertical="center" textRotation="90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73" fillId="3" borderId="2" xfId="0" applyFont="1" applyFill="1" applyBorder="1" applyAlignment="1" applyProtection="1">
      <alignment horizontal="center" vertical="center" textRotation="90" wrapText="1"/>
      <protection hidden="1"/>
    </xf>
    <xf numFmtId="0" fontId="73" fillId="3" borderId="3" xfId="0" applyFont="1" applyFill="1" applyBorder="1" applyAlignment="1" applyProtection="1">
      <alignment horizontal="center" vertical="center" textRotation="90" wrapText="1"/>
      <protection hidden="1"/>
    </xf>
    <xf numFmtId="0" fontId="0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0" fillId="0" borderId="7" xfId="0" applyFont="1" applyBorder="1" applyAlignment="1" applyProtection="1">
      <alignment wrapText="1"/>
      <protection hidden="1"/>
    </xf>
    <xf numFmtId="0" fontId="0" fillId="0" borderId="3" xfId="0" applyFont="1" applyBorder="1" applyAlignment="1" applyProtection="1">
      <alignment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52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textRotation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textRotation="90" wrapText="1"/>
      <protection hidden="1"/>
    </xf>
    <xf numFmtId="0" fontId="10" fillId="0" borderId="7" xfId="0" applyFont="1" applyFill="1" applyBorder="1" applyAlignment="1" applyProtection="1">
      <alignment horizontal="center" vertical="center" textRotation="90" wrapText="1"/>
      <protection hidden="1"/>
    </xf>
    <xf numFmtId="0" fontId="10" fillId="0" borderId="3" xfId="0" applyFont="1" applyFill="1" applyBorder="1" applyAlignment="1" applyProtection="1">
      <alignment horizontal="center" vertical="center" textRotation="90" wrapText="1"/>
      <protection hidden="1"/>
    </xf>
    <xf numFmtId="0" fontId="22" fillId="3" borderId="0" xfId="0" applyFont="1" applyFill="1" applyBorder="1" applyAlignment="1" applyProtection="1">
      <alignment horizontal="right" vertical="center"/>
      <protection hidden="1"/>
    </xf>
    <xf numFmtId="0" fontId="54" fillId="3" borderId="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center" vertical="center" textRotation="90" wrapText="1"/>
      <protection hidden="1"/>
    </xf>
    <xf numFmtId="0" fontId="4" fillId="3" borderId="7" xfId="0" applyFont="1" applyFill="1" applyBorder="1" applyAlignment="1" applyProtection="1">
      <alignment horizontal="center" vertical="center" textRotation="90" wrapText="1"/>
      <protection hidden="1"/>
    </xf>
    <xf numFmtId="0" fontId="4" fillId="3" borderId="3" xfId="0" applyFont="1" applyFill="1" applyBorder="1" applyAlignment="1" applyProtection="1">
      <alignment horizontal="center" vertical="center" textRotation="90" wrapText="1"/>
      <protection hidden="1"/>
    </xf>
    <xf numFmtId="0" fontId="16" fillId="3" borderId="2" xfId="0" applyFont="1" applyFill="1" applyBorder="1" applyAlignment="1" applyProtection="1">
      <alignment horizontal="center" vertical="center" wrapText="1"/>
      <protection hidden="1"/>
    </xf>
    <xf numFmtId="0" fontId="16" fillId="3" borderId="7" xfId="0" applyFont="1" applyFill="1" applyBorder="1" applyAlignment="1" applyProtection="1">
      <alignment horizontal="center" vertical="center" wrapText="1"/>
      <protection hidden="1"/>
    </xf>
    <xf numFmtId="0" fontId="16" fillId="3" borderId="3" xfId="0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0" fontId="42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21" fillId="3" borderId="1" xfId="0" applyFont="1" applyFill="1" applyBorder="1" applyAlignment="1" applyProtection="1">
      <alignment horizontal="center" vertical="center" textRotation="90" wrapText="1"/>
      <protection hidden="1"/>
    </xf>
    <xf numFmtId="0" fontId="48" fillId="3" borderId="4" xfId="0" applyFont="1" applyFill="1" applyBorder="1" applyAlignment="1" applyProtection="1">
      <alignment horizontal="center" vertical="center" wrapText="1"/>
      <protection hidden="1"/>
    </xf>
    <xf numFmtId="0" fontId="48" fillId="3" borderId="52" xfId="0" applyFont="1" applyFill="1" applyBorder="1" applyAlignment="1" applyProtection="1">
      <alignment horizontal="center" vertical="center" wrapText="1"/>
      <protection hidden="1"/>
    </xf>
    <xf numFmtId="0" fontId="48" fillId="3" borderId="5" xfId="0" applyFont="1" applyFill="1" applyBorder="1" applyAlignment="1" applyProtection="1">
      <alignment horizontal="center" vertical="center" wrapText="1"/>
      <protection hidden="1"/>
    </xf>
    <xf numFmtId="0" fontId="54" fillId="3" borderId="0" xfId="0" applyFont="1" applyFill="1" applyBorder="1" applyAlignment="1" applyProtection="1">
      <alignment horizontal="right" vertical="center"/>
      <protection hidden="1"/>
    </xf>
    <xf numFmtId="0" fontId="46" fillId="0" borderId="0" xfId="0" applyFont="1" applyBorder="1" applyProtection="1"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60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16" fillId="3" borderId="29" xfId="0" applyFont="1" applyFill="1" applyBorder="1" applyAlignment="1" applyProtection="1">
      <alignment horizontal="center" vertical="center" wrapText="1"/>
      <protection hidden="1"/>
    </xf>
    <xf numFmtId="0" fontId="16" fillId="3" borderId="60" xfId="0" applyFont="1" applyFill="1" applyBorder="1" applyAlignment="1" applyProtection="1">
      <alignment horizontal="center" vertical="center" wrapText="1"/>
      <protection hidden="1"/>
    </xf>
    <xf numFmtId="0" fontId="16" fillId="3" borderId="12" xfId="0" applyFont="1" applyFill="1" applyBorder="1" applyAlignment="1" applyProtection="1">
      <alignment horizontal="center" vertical="center" wrapText="1"/>
      <protection hidden="1"/>
    </xf>
    <xf numFmtId="0" fontId="54" fillId="3" borderId="4" xfId="0" applyFont="1" applyFill="1" applyBorder="1" applyAlignment="1" applyProtection="1">
      <alignment horizontal="center" vertical="center"/>
      <protection hidden="1"/>
    </xf>
    <xf numFmtId="0" fontId="54" fillId="3" borderId="52" xfId="0" applyFont="1" applyFill="1" applyBorder="1" applyAlignment="1" applyProtection="1">
      <alignment horizontal="center" vertical="center"/>
      <protection hidden="1"/>
    </xf>
    <xf numFmtId="0" fontId="54" fillId="3" borderId="5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 wrapText="1"/>
      <protection hidden="1"/>
    </xf>
    <xf numFmtId="0" fontId="10" fillId="3" borderId="52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45" fillId="3" borderId="0" xfId="0" applyFont="1" applyFill="1" applyBorder="1" applyAlignment="1" applyProtection="1">
      <alignment horizontal="center" vertical="center"/>
      <protection hidden="1"/>
    </xf>
    <xf numFmtId="0" fontId="128" fillId="0" borderId="0" xfId="0" applyFont="1" applyFill="1" applyBorder="1" applyAlignment="1" applyProtection="1">
      <alignment horizontal="center" vertical="center" wrapText="1"/>
      <protection hidden="1"/>
    </xf>
    <xf numFmtId="0" fontId="23" fillId="0" borderId="80" xfId="0" applyFont="1" applyBorder="1" applyAlignment="1" applyProtection="1">
      <alignment horizontal="center" vertical="center" wrapText="1"/>
      <protection hidden="1"/>
    </xf>
    <xf numFmtId="0" fontId="23" fillId="0" borderId="81" xfId="0" applyFont="1" applyBorder="1" applyAlignment="1" applyProtection="1">
      <alignment horizontal="center" vertical="center" wrapText="1"/>
      <protection hidden="1"/>
    </xf>
    <xf numFmtId="0" fontId="23" fillId="0" borderId="82" xfId="0" applyFont="1" applyBorder="1" applyAlignment="1" applyProtection="1">
      <alignment horizontal="right" vertical="center" wrapText="1"/>
      <protection hidden="1"/>
    </xf>
    <xf numFmtId="0" fontId="23" fillId="0" borderId="83" xfId="0" applyFont="1" applyBorder="1" applyAlignment="1" applyProtection="1">
      <alignment horizontal="right" vertical="center" wrapText="1"/>
      <protection hidden="1"/>
    </xf>
    <xf numFmtId="0" fontId="23" fillId="0" borderId="85" xfId="0" applyFont="1" applyBorder="1" applyAlignment="1" applyProtection="1">
      <alignment horizontal="right" vertical="center" wrapText="1"/>
      <protection hidden="1"/>
    </xf>
    <xf numFmtId="0" fontId="23" fillId="0" borderId="86" xfId="0" applyFont="1" applyBorder="1" applyAlignment="1" applyProtection="1">
      <alignment horizontal="right" vertical="center" wrapText="1"/>
      <protection hidden="1"/>
    </xf>
    <xf numFmtId="0" fontId="23" fillId="0" borderId="83" xfId="0" applyFont="1" applyBorder="1" applyAlignment="1" applyProtection="1">
      <alignment horizontal="left" vertical="center" wrapText="1"/>
      <protection hidden="1"/>
    </xf>
    <xf numFmtId="0" fontId="23" fillId="0" borderId="84" xfId="0" applyFont="1" applyBorder="1" applyAlignment="1" applyProtection="1">
      <alignment horizontal="left" vertical="center" wrapText="1"/>
      <protection hidden="1"/>
    </xf>
    <xf numFmtId="0" fontId="23" fillId="0" borderId="86" xfId="0" applyFont="1" applyBorder="1" applyAlignment="1" applyProtection="1">
      <alignment horizontal="left" vertical="center" wrapText="1"/>
      <protection hidden="1"/>
    </xf>
    <xf numFmtId="0" fontId="23" fillId="0" borderId="87" xfId="0" applyFont="1" applyBorder="1" applyAlignment="1" applyProtection="1">
      <alignment horizontal="left" vertical="center" wrapText="1"/>
      <protection hidden="1"/>
    </xf>
    <xf numFmtId="0" fontId="103" fillId="0" borderId="82" xfId="0" applyFont="1" applyBorder="1" applyAlignment="1" applyProtection="1">
      <alignment horizontal="right" vertical="center" wrapText="1"/>
      <protection hidden="1"/>
    </xf>
    <xf numFmtId="0" fontId="103" fillId="0" borderId="83" xfId="0" applyFont="1" applyBorder="1" applyAlignment="1" applyProtection="1">
      <alignment horizontal="right" vertical="center" wrapText="1"/>
      <protection hidden="1"/>
    </xf>
    <xf numFmtId="0" fontId="103" fillId="0" borderId="85" xfId="0" applyFont="1" applyBorder="1" applyAlignment="1" applyProtection="1">
      <alignment horizontal="right" vertical="center" wrapText="1"/>
      <protection hidden="1"/>
    </xf>
    <xf numFmtId="0" fontId="103" fillId="0" borderId="86" xfId="0" applyFont="1" applyBorder="1" applyAlignment="1" applyProtection="1">
      <alignment horizontal="right" vertical="center" wrapText="1"/>
      <protection hidden="1"/>
    </xf>
    <xf numFmtId="0" fontId="23" fillId="0" borderId="94" xfId="0" applyFont="1" applyFill="1" applyBorder="1" applyAlignment="1" applyProtection="1">
      <alignment horizontal="left" vertical="center" wrapText="1"/>
      <protection hidden="1"/>
    </xf>
    <xf numFmtId="0" fontId="23" fillId="0" borderId="95" xfId="0" applyFont="1" applyFill="1" applyBorder="1" applyAlignment="1" applyProtection="1">
      <alignment horizontal="left" vertical="center" wrapText="1"/>
      <protection hidden="1"/>
    </xf>
    <xf numFmtId="0" fontId="120" fillId="0" borderId="96" xfId="0" applyFont="1" applyBorder="1" applyAlignment="1" applyProtection="1">
      <alignment horizontal="center" vertical="center" wrapText="1"/>
      <protection hidden="1"/>
    </xf>
    <xf numFmtId="0" fontId="37" fillId="0" borderId="0" xfId="0" applyFont="1" applyBorder="1" applyAlignment="1" applyProtection="1">
      <alignment horizontal="center" wrapText="1"/>
      <protection hidden="1"/>
    </xf>
    <xf numFmtId="0" fontId="37" fillId="0" borderId="0" xfId="0" applyFont="1" applyFill="1" applyBorder="1" applyAlignment="1" applyProtection="1">
      <alignment horizontal="center" wrapText="1"/>
      <protection hidden="1"/>
    </xf>
    <xf numFmtId="0" fontId="114" fillId="0" borderId="0" xfId="0" applyFont="1" applyFill="1" applyBorder="1" applyAlignment="1" applyProtection="1">
      <alignment horizontal="center" vertical="center" wrapText="1"/>
      <protection hidden="1"/>
    </xf>
    <xf numFmtId="0" fontId="116" fillId="0" borderId="0" xfId="0" applyFont="1" applyFill="1" applyBorder="1" applyAlignment="1" applyProtection="1">
      <alignment horizontal="center" vertical="center" wrapText="1"/>
      <protection hidden="1"/>
    </xf>
    <xf numFmtId="0" fontId="151" fillId="0" borderId="0" xfId="0" applyFont="1" applyAlignment="1" applyProtection="1">
      <alignment horizontal="center" vertical="center"/>
      <protection hidden="1"/>
    </xf>
    <xf numFmtId="0" fontId="152" fillId="0" borderId="0" xfId="0" applyFont="1" applyFill="1" applyBorder="1" applyAlignment="1" applyProtection="1">
      <alignment horizontal="center" vertical="center" wrapText="1"/>
      <protection hidden="1"/>
    </xf>
    <xf numFmtId="0" fontId="120" fillId="0" borderId="90" xfId="0" applyFont="1" applyBorder="1" applyAlignment="1" applyProtection="1">
      <alignment horizontal="center" vertical="center"/>
      <protection hidden="1"/>
    </xf>
    <xf numFmtId="0" fontId="120" fillId="0" borderId="1" xfId="0" applyFont="1" applyBorder="1" applyAlignment="1" applyProtection="1">
      <alignment horizontal="center" vertical="center"/>
      <protection hidden="1"/>
    </xf>
    <xf numFmtId="0" fontId="23" fillId="0" borderId="81" xfId="0" applyFont="1" applyFill="1" applyBorder="1" applyAlignment="1" applyProtection="1">
      <alignment horizontal="center" vertical="center"/>
      <protection hidden="1"/>
    </xf>
    <xf numFmtId="0" fontId="23" fillId="0" borderId="94" xfId="0" applyFont="1" applyFill="1" applyBorder="1" applyAlignment="1" applyProtection="1">
      <alignment horizontal="center" vertical="center"/>
      <protection hidden="1"/>
    </xf>
    <xf numFmtId="0" fontId="23" fillId="0" borderId="94" xfId="0" applyFont="1" applyFill="1" applyBorder="1" applyAlignment="1" applyProtection="1">
      <alignment horizontal="right" vertical="center"/>
      <protection hidden="1"/>
    </xf>
    <xf numFmtId="0" fontId="120" fillId="0" borderId="88" xfId="0" applyFont="1" applyBorder="1" applyAlignment="1" applyProtection="1">
      <alignment horizontal="center" vertical="center"/>
      <protection hidden="1"/>
    </xf>
    <xf numFmtId="0" fontId="120" fillId="0" borderId="3" xfId="0" applyFont="1" applyBorder="1" applyAlignment="1" applyProtection="1">
      <alignment horizontal="center" vertical="center"/>
      <protection hidden="1"/>
    </xf>
    <xf numFmtId="0" fontId="120" fillId="0" borderId="147" xfId="0" applyFont="1" applyBorder="1" applyAlignment="1" applyProtection="1">
      <alignment horizontal="center" vertical="center"/>
      <protection hidden="1"/>
    </xf>
    <xf numFmtId="0" fontId="120" fillId="0" borderId="5" xfId="0" applyFont="1" applyBorder="1" applyAlignment="1" applyProtection="1">
      <alignment horizontal="center" vertical="center"/>
      <protection hidden="1"/>
    </xf>
    <xf numFmtId="0" fontId="120" fillId="0" borderId="91" xfId="0" applyFont="1" applyBorder="1" applyAlignment="1" applyProtection="1">
      <alignment horizontal="center" vertical="center"/>
      <protection hidden="1"/>
    </xf>
    <xf numFmtId="0" fontId="120" fillId="0" borderId="92" xfId="0" applyFont="1" applyBorder="1" applyAlignment="1" applyProtection="1">
      <alignment horizontal="center" vertical="center"/>
      <protection hidden="1"/>
    </xf>
    <xf numFmtId="0" fontId="139" fillId="0" borderId="104" xfId="0" applyFont="1" applyFill="1" applyBorder="1" applyAlignment="1" applyProtection="1">
      <alignment horizontal="right" vertical="center" wrapText="1"/>
      <protection hidden="1"/>
    </xf>
    <xf numFmtId="0" fontId="150" fillId="0" borderId="0" xfId="0" applyFont="1" applyBorder="1" applyAlignment="1" applyProtection="1">
      <alignment horizontal="center" vertical="center"/>
      <protection hidden="1"/>
    </xf>
    <xf numFmtId="0" fontId="129" fillId="0" borderId="97" xfId="0" applyFont="1" applyFill="1" applyBorder="1" applyAlignment="1" applyProtection="1">
      <alignment horizontal="center" vertical="center" wrapText="1"/>
      <protection hidden="1"/>
    </xf>
    <xf numFmtId="0" fontId="129" fillId="0" borderId="98" xfId="0" applyFont="1" applyFill="1" applyBorder="1" applyAlignment="1" applyProtection="1">
      <alignment horizontal="center" vertical="center" wrapText="1"/>
      <protection hidden="1"/>
    </xf>
    <xf numFmtId="0" fontId="129" fillId="0" borderId="99" xfId="0" applyFont="1" applyFill="1" applyBorder="1" applyAlignment="1" applyProtection="1">
      <alignment horizontal="center" vertical="center" wrapText="1"/>
      <protection hidden="1"/>
    </xf>
    <xf numFmtId="0" fontId="129" fillId="0" borderId="106" xfId="0" applyFont="1" applyFill="1" applyBorder="1" applyAlignment="1" applyProtection="1">
      <alignment horizontal="center" vertical="center" wrapText="1"/>
      <protection hidden="1"/>
    </xf>
    <xf numFmtId="0" fontId="129" fillId="0" borderId="107" xfId="0" applyFont="1" applyFill="1" applyBorder="1" applyAlignment="1" applyProtection="1">
      <alignment horizontal="center" vertical="center" wrapText="1"/>
      <protection hidden="1"/>
    </xf>
    <xf numFmtId="0" fontId="129" fillId="0" borderId="108" xfId="0" applyFont="1" applyFill="1" applyBorder="1" applyAlignment="1" applyProtection="1">
      <alignment horizontal="center" vertical="center" wrapText="1"/>
      <protection hidden="1"/>
    </xf>
    <xf numFmtId="0" fontId="37" fillId="0" borderId="145" xfId="0" applyFont="1" applyBorder="1" applyAlignment="1" applyProtection="1">
      <alignment horizontal="right" vertical="center" wrapText="1"/>
      <protection hidden="1"/>
    </xf>
    <xf numFmtId="0" fontId="37" fillId="0" borderId="143" xfId="0" applyFont="1" applyBorder="1" applyAlignment="1" applyProtection="1">
      <alignment horizontal="right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textRotation="90" wrapText="1"/>
      <protection hidden="1"/>
    </xf>
    <xf numFmtId="0" fontId="73" fillId="0" borderId="126" xfId="0" applyFont="1" applyFill="1" applyBorder="1" applyAlignment="1" applyProtection="1">
      <alignment horizontal="center" vertical="center" wrapText="1"/>
      <protection hidden="1"/>
    </xf>
    <xf numFmtId="0" fontId="73" fillId="0" borderId="123" xfId="0" applyFont="1" applyFill="1" applyBorder="1" applyAlignment="1" applyProtection="1">
      <alignment horizontal="center" vertical="center" wrapText="1"/>
      <protection hidden="1"/>
    </xf>
    <xf numFmtId="0" fontId="73" fillId="0" borderId="110" xfId="0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Fill="1" applyBorder="1" applyAlignment="1" applyProtection="1">
      <alignment horizontal="center" vertical="center" wrapText="1"/>
      <protection hidden="1"/>
    </xf>
    <xf numFmtId="0" fontId="73" fillId="0" borderId="144" xfId="0" applyFont="1" applyFill="1" applyBorder="1" applyAlignment="1" applyProtection="1">
      <alignment horizontal="center" vertical="center" wrapText="1"/>
      <protection hidden="1"/>
    </xf>
    <xf numFmtId="0" fontId="73" fillId="0" borderId="131" xfId="0" applyFont="1" applyBorder="1" applyAlignment="1" applyProtection="1">
      <alignment horizontal="center" vertical="center" textRotation="90" wrapText="1"/>
      <protection hidden="1"/>
    </xf>
    <xf numFmtId="0" fontId="22" fillId="0" borderId="131" xfId="0" applyFont="1" applyFill="1" applyBorder="1" applyAlignment="1" applyProtection="1">
      <alignment horizontal="center" vertical="center" wrapText="1"/>
      <protection hidden="1"/>
    </xf>
    <xf numFmtId="0" fontId="73" fillId="0" borderId="129" xfId="0" applyFont="1" applyFill="1" applyBorder="1" applyAlignment="1" applyProtection="1">
      <alignment horizontal="center" vertical="center" textRotation="90" wrapText="1"/>
      <protection hidden="1"/>
    </xf>
    <xf numFmtId="0" fontId="73" fillId="0" borderId="126" xfId="0" applyFont="1" applyFill="1" applyBorder="1" applyAlignment="1" applyProtection="1">
      <alignment horizontal="center" vertical="center" textRotation="90" wrapText="1"/>
      <protection hidden="1"/>
    </xf>
    <xf numFmtId="0" fontId="73" fillId="0" borderId="130" xfId="0" applyFont="1" applyFill="1" applyBorder="1" applyAlignment="1" applyProtection="1">
      <alignment horizontal="center" vertical="center" textRotation="90" wrapText="1"/>
      <protection hidden="1"/>
    </xf>
    <xf numFmtId="0" fontId="73" fillId="0" borderId="110" xfId="0" applyFont="1" applyFill="1" applyBorder="1" applyAlignment="1" applyProtection="1">
      <alignment horizontal="center" vertical="center" textRotation="90" wrapText="1"/>
      <protection hidden="1"/>
    </xf>
    <xf numFmtId="0" fontId="22" fillId="0" borderId="127" xfId="0" applyFont="1" applyFill="1" applyBorder="1" applyAlignment="1" applyProtection="1">
      <alignment horizontal="center" vertical="center" textRotation="90" wrapText="1"/>
      <protection hidden="1"/>
    </xf>
    <xf numFmtId="0" fontId="22" fillId="0" borderId="128" xfId="0" applyFont="1" applyFill="1" applyBorder="1" applyAlignment="1" applyProtection="1">
      <alignment horizontal="center" vertical="center" textRotation="90" wrapText="1"/>
      <protection hidden="1"/>
    </xf>
    <xf numFmtId="0" fontId="22" fillId="0" borderId="109" xfId="0" applyFont="1" applyFill="1" applyBorder="1" applyAlignment="1" applyProtection="1">
      <alignment horizontal="center" vertical="center" textRotation="90" wrapText="1"/>
      <protection hidden="1"/>
    </xf>
    <xf numFmtId="0" fontId="115" fillId="0" borderId="125" xfId="0" applyFont="1" applyFill="1" applyBorder="1" applyAlignment="1" applyProtection="1">
      <alignment horizontal="center" vertical="center" wrapText="1"/>
      <protection hidden="1"/>
    </xf>
    <xf numFmtId="0" fontId="115" fillId="0" borderId="109" xfId="0" applyFont="1" applyFill="1" applyBorder="1" applyAlignment="1" applyProtection="1">
      <alignment horizontal="center" vertical="center" wrapText="1"/>
      <protection hidden="1"/>
    </xf>
    <xf numFmtId="1" fontId="142" fillId="0" borderId="0" xfId="0" applyNumberFormat="1" applyFont="1" applyBorder="1" applyAlignment="1" applyProtection="1">
      <alignment horizontal="center" vertical="center"/>
      <protection hidden="1"/>
    </xf>
    <xf numFmtId="1" fontId="142" fillId="0" borderId="137" xfId="0" applyNumberFormat="1" applyFont="1" applyBorder="1" applyAlignment="1" applyProtection="1">
      <alignment horizontal="center" vertical="center"/>
      <protection hidden="1"/>
    </xf>
    <xf numFmtId="0" fontId="140" fillId="0" borderId="103" xfId="0" applyFont="1" applyFill="1" applyBorder="1" applyAlignment="1" applyProtection="1">
      <alignment horizontal="center" wrapText="1"/>
      <protection hidden="1"/>
    </xf>
    <xf numFmtId="0" fontId="140" fillId="0" borderId="104" xfId="0" applyFont="1" applyFill="1" applyBorder="1" applyAlignment="1" applyProtection="1">
      <alignment horizontal="center" wrapText="1"/>
      <protection hidden="1"/>
    </xf>
    <xf numFmtId="0" fontId="140" fillId="0" borderId="105" xfId="0" applyFont="1" applyFill="1" applyBorder="1" applyAlignment="1" applyProtection="1">
      <alignment horizontal="center" wrapText="1"/>
      <protection hidden="1"/>
    </xf>
    <xf numFmtId="0" fontId="142" fillId="0" borderId="0" xfId="0" applyFont="1" applyBorder="1" applyAlignment="1" applyProtection="1">
      <alignment horizontal="center" vertical="center" wrapText="1"/>
      <protection hidden="1"/>
    </xf>
    <xf numFmtId="0" fontId="142" fillId="0" borderId="137" xfId="0" applyFont="1" applyBorder="1" applyAlignment="1" applyProtection="1">
      <alignment horizontal="center" vertical="center" wrapText="1"/>
      <protection hidden="1"/>
    </xf>
    <xf numFmtId="0" fontId="37" fillId="0" borderId="100" xfId="0" applyFont="1" applyBorder="1" applyAlignment="1" applyProtection="1">
      <alignment horizontal="right" vertical="center"/>
      <protection hidden="1"/>
    </xf>
    <xf numFmtId="0" fontId="37" fillId="0" borderId="101" xfId="0" applyFont="1" applyBorder="1" applyAlignment="1" applyProtection="1">
      <alignment horizontal="right" vertical="center"/>
      <protection hidden="1"/>
    </xf>
    <xf numFmtId="0" fontId="130" fillId="0" borderId="127" xfId="0" applyFont="1" applyFill="1" applyBorder="1" applyAlignment="1" applyProtection="1">
      <alignment horizontal="center" vertical="center" wrapText="1"/>
      <protection hidden="1"/>
    </xf>
    <xf numFmtId="0" fontId="130" fillId="0" borderId="128" xfId="0" applyFont="1" applyFill="1" applyBorder="1" applyAlignment="1" applyProtection="1">
      <alignment horizontal="center" vertical="center" wrapText="1"/>
      <protection hidden="1"/>
    </xf>
    <xf numFmtId="0" fontId="130" fillId="0" borderId="109" xfId="0" applyFont="1" applyFill="1" applyBorder="1" applyAlignment="1" applyProtection="1">
      <alignment horizontal="center" vertical="center" wrapText="1"/>
      <protection hidden="1"/>
    </xf>
    <xf numFmtId="0" fontId="73" fillId="34" borderId="116" xfId="0" applyFont="1" applyFill="1" applyBorder="1" applyAlignment="1" applyProtection="1">
      <alignment horizontal="center" vertical="center" wrapText="1"/>
      <protection hidden="1"/>
    </xf>
    <xf numFmtId="0" fontId="73" fillId="34" borderId="0" xfId="0" applyFont="1" applyFill="1" applyBorder="1" applyAlignment="1" applyProtection="1">
      <alignment horizontal="center" vertical="center" wrapText="1"/>
      <protection hidden="1"/>
    </xf>
    <xf numFmtId="0" fontId="73" fillId="34" borderId="117" xfId="0" applyFont="1" applyFill="1" applyBorder="1" applyAlignment="1" applyProtection="1">
      <alignment horizontal="center" vertical="center" wrapText="1"/>
      <protection hidden="1"/>
    </xf>
    <xf numFmtId="0" fontId="139" fillId="0" borderId="109" xfId="0" applyFont="1" applyFill="1" applyBorder="1" applyAlignment="1" applyProtection="1">
      <alignment horizontal="right" vertical="center" wrapText="1"/>
      <protection hidden="1"/>
    </xf>
    <xf numFmtId="0" fontId="116" fillId="0" borderId="134" xfId="0" applyFont="1" applyFill="1" applyBorder="1" applyAlignment="1" applyProtection="1">
      <alignment horizontal="center" wrapText="1"/>
      <protection hidden="1"/>
    </xf>
    <xf numFmtId="0" fontId="116" fillId="0" borderId="135" xfId="0" applyFont="1" applyFill="1" applyBorder="1" applyAlignment="1" applyProtection="1">
      <alignment horizontal="center" wrapText="1"/>
      <protection hidden="1"/>
    </xf>
    <xf numFmtId="0" fontId="140" fillId="0" borderId="110" xfId="0" applyFont="1" applyFill="1" applyBorder="1" applyAlignment="1" applyProtection="1">
      <alignment horizontal="center" wrapText="1"/>
      <protection hidden="1"/>
    </xf>
    <xf numFmtId="0" fontId="140" fillId="0" borderId="109" xfId="0" applyFont="1" applyFill="1" applyBorder="1" applyAlignment="1" applyProtection="1">
      <alignment horizontal="center" wrapText="1"/>
      <protection hidden="1"/>
    </xf>
    <xf numFmtId="0" fontId="140" fillId="0" borderId="130" xfId="0" applyFont="1" applyFill="1" applyBorder="1" applyAlignment="1" applyProtection="1">
      <alignment horizontal="center" wrapText="1"/>
      <protection hidden="1"/>
    </xf>
    <xf numFmtId="0" fontId="141" fillId="0" borderId="119" xfId="0" applyFont="1" applyFill="1" applyBorder="1" applyAlignment="1" applyProtection="1">
      <alignment horizontal="center" vertical="center"/>
      <protection hidden="1"/>
    </xf>
    <xf numFmtId="0" fontId="141" fillId="0" borderId="120" xfId="0" applyFont="1" applyFill="1" applyBorder="1" applyAlignment="1" applyProtection="1">
      <alignment horizontal="center" vertical="center"/>
      <protection hidden="1"/>
    </xf>
    <xf numFmtId="0" fontId="73" fillId="0" borderId="123" xfId="0" applyFont="1" applyFill="1" applyBorder="1" applyAlignment="1" applyProtection="1">
      <alignment horizontal="center" vertical="center" textRotation="90" wrapText="1"/>
      <protection hidden="1"/>
    </xf>
    <xf numFmtId="0" fontId="7" fillId="0" borderId="133" xfId="0" applyFont="1" applyBorder="1" applyAlignment="1" applyProtection="1">
      <alignment horizontal="center"/>
      <protection hidden="1"/>
    </xf>
    <xf numFmtId="0" fontId="7" fillId="0" borderId="134" xfId="0" applyFont="1" applyBorder="1" applyAlignment="1" applyProtection="1">
      <alignment horizontal="center"/>
      <protection hidden="1"/>
    </xf>
    <xf numFmtId="0" fontId="7" fillId="0" borderId="135" xfId="0" applyFont="1" applyBorder="1" applyAlignment="1" applyProtection="1">
      <alignment horizontal="center"/>
      <protection hidden="1"/>
    </xf>
    <xf numFmtId="0" fontId="7" fillId="0" borderId="138" xfId="0" applyFont="1" applyBorder="1" applyAlignment="1" applyProtection="1">
      <alignment horizontal="center"/>
      <protection hidden="1"/>
    </xf>
    <xf numFmtId="0" fontId="7" fillId="0" borderId="139" xfId="0" applyFont="1" applyBorder="1" applyAlignment="1" applyProtection="1">
      <alignment horizontal="center"/>
      <protection hidden="1"/>
    </xf>
    <xf numFmtId="0" fontId="7" fillId="0" borderId="140" xfId="0" applyFont="1" applyBorder="1" applyAlignment="1" applyProtection="1">
      <alignment horizontal="center"/>
      <protection hidden="1"/>
    </xf>
    <xf numFmtId="0" fontId="156" fillId="0" borderId="144" xfId="0" applyFont="1" applyBorder="1" applyAlignment="1" applyProtection="1">
      <alignment horizontal="center" vertical="center" wrapText="1"/>
      <protection hidden="1"/>
    </xf>
    <xf numFmtId="0" fontId="158" fillId="0" borderId="127" xfId="0" applyFont="1" applyFill="1" applyBorder="1" applyAlignment="1" applyProtection="1">
      <alignment horizontal="center" vertical="center" textRotation="90" wrapText="1"/>
      <protection hidden="1"/>
    </xf>
    <xf numFmtId="0" fontId="158" fillId="0" borderId="128" xfId="0" applyFont="1" applyFill="1" applyBorder="1" applyAlignment="1" applyProtection="1">
      <alignment horizontal="center" vertical="center" textRotation="90" wrapText="1"/>
      <protection hidden="1"/>
    </xf>
    <xf numFmtId="0" fontId="158" fillId="0" borderId="109" xfId="0" applyFont="1" applyFill="1" applyBorder="1" applyAlignment="1" applyProtection="1">
      <alignment horizontal="center" vertical="center" textRotation="90" wrapText="1"/>
      <protection hidden="1"/>
    </xf>
    <xf numFmtId="0" fontId="88" fillId="34" borderId="131" xfId="0" applyFont="1" applyFill="1" applyBorder="1" applyAlignment="1" applyProtection="1">
      <alignment horizontal="center" vertical="center" wrapText="1"/>
      <protection hidden="1"/>
    </xf>
    <xf numFmtId="0" fontId="88" fillId="34" borderId="132" xfId="0" applyFont="1" applyFill="1" applyBorder="1" applyAlignment="1" applyProtection="1">
      <alignment horizontal="center" vertical="center" wrapText="1"/>
      <protection hidden="1"/>
    </xf>
    <xf numFmtId="0" fontId="142" fillId="0" borderId="139" xfId="0" applyFont="1" applyBorder="1" applyAlignment="1" applyProtection="1">
      <alignment horizontal="center" vertical="center" wrapText="1"/>
      <protection hidden="1"/>
    </xf>
    <xf numFmtId="0" fontId="142" fillId="0" borderId="140" xfId="0" applyFont="1" applyBorder="1" applyAlignment="1" applyProtection="1">
      <alignment horizontal="center" vertical="center" wrapText="1"/>
      <protection hidden="1"/>
    </xf>
    <xf numFmtId="167" fontId="142" fillId="0" borderId="0" xfId="0" applyNumberFormat="1" applyFont="1" applyBorder="1" applyAlignment="1" applyProtection="1">
      <alignment horizontal="center" vertical="center" wrapText="1"/>
      <protection hidden="1"/>
    </xf>
    <xf numFmtId="167" fontId="142" fillId="0" borderId="137" xfId="0" applyNumberFormat="1" applyFont="1" applyBorder="1" applyAlignment="1" applyProtection="1">
      <alignment horizontal="center" vertical="center" wrapText="1"/>
      <protection hidden="1"/>
    </xf>
    <xf numFmtId="1" fontId="142" fillId="0" borderId="0" xfId="0" applyNumberFormat="1" applyFont="1" applyBorder="1" applyAlignment="1" applyProtection="1">
      <alignment horizontal="center" vertical="center" wrapText="1"/>
      <protection hidden="1"/>
    </xf>
    <xf numFmtId="0" fontId="7" fillId="0" borderId="136" xfId="0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137" xfId="0" applyFont="1" applyBorder="1" applyAlignment="1" applyProtection="1">
      <alignment horizontal="center"/>
      <protection hidden="1"/>
    </xf>
    <xf numFmtId="0" fontId="140" fillId="0" borderId="133" xfId="0" applyFont="1" applyFill="1" applyBorder="1" applyAlignment="1" applyProtection="1">
      <alignment horizontal="center" wrapText="1"/>
      <protection hidden="1"/>
    </xf>
    <xf numFmtId="0" fontId="140" fillId="0" borderId="134" xfId="0" applyFont="1" applyFill="1" applyBorder="1" applyAlignment="1" applyProtection="1">
      <alignment horizontal="center" wrapText="1"/>
      <protection hidden="1"/>
    </xf>
    <xf numFmtId="0" fontId="140" fillId="0" borderId="135" xfId="0" applyFont="1" applyFill="1" applyBorder="1" applyAlignment="1" applyProtection="1">
      <alignment horizontal="center" wrapText="1"/>
      <protection hidden="1"/>
    </xf>
    <xf numFmtId="0" fontId="140" fillId="0" borderId="138" xfId="0" applyFont="1" applyFill="1" applyBorder="1" applyAlignment="1" applyProtection="1">
      <alignment horizontal="center" wrapText="1"/>
      <protection hidden="1"/>
    </xf>
    <xf numFmtId="0" fontId="140" fillId="0" borderId="139" xfId="0" applyFont="1" applyFill="1" applyBorder="1" applyAlignment="1" applyProtection="1">
      <alignment horizontal="center" wrapText="1"/>
      <protection hidden="1"/>
    </xf>
    <xf numFmtId="0" fontId="140" fillId="0" borderId="140" xfId="0" applyFont="1" applyFill="1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165" fontId="63" fillId="3" borderId="0" xfId="0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Fill="1" applyBorder="1" applyAlignment="1" applyProtection="1">
      <alignment horizontal="center" vertical="center"/>
      <protection hidden="1"/>
    </xf>
    <xf numFmtId="0" fontId="53" fillId="0" borderId="0" xfId="0" applyFont="1" applyFill="1" applyBorder="1" applyAlignment="1" applyProtection="1">
      <alignment horizontal="left" vertical="center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 textRotation="90"/>
      <protection hidden="1"/>
    </xf>
    <xf numFmtId="0" fontId="4" fillId="3" borderId="3" xfId="0" applyFont="1" applyFill="1" applyBorder="1" applyAlignment="1" applyProtection="1">
      <alignment horizontal="center" vertical="center" textRotation="90"/>
      <protection hidden="1"/>
    </xf>
    <xf numFmtId="0" fontId="0" fillId="0" borderId="8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right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0" xfId="0" applyFont="1" applyBorder="1" applyAlignment="1" applyProtection="1">
      <alignment horizontal="center" vertical="center" wrapText="1"/>
      <protection hidden="1"/>
    </xf>
    <xf numFmtId="0" fontId="0" fillId="0" borderId="6" xfId="0" applyFont="1" applyBorder="1" applyAlignment="1" applyProtection="1">
      <alignment horizontal="center" vertical="center" wrapText="1"/>
      <protection hidden="1"/>
    </xf>
    <xf numFmtId="0" fontId="72" fillId="0" borderId="10" xfId="0" applyFont="1" applyBorder="1" applyAlignment="1" applyProtection="1">
      <alignment horizontal="center" vertical="center"/>
      <protection hidden="1"/>
    </xf>
    <xf numFmtId="0" fontId="72" fillId="0" borderId="6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66" fillId="0" borderId="0" xfId="0" applyFont="1" applyFill="1" applyBorder="1" applyAlignment="1" applyProtection="1">
      <alignment horizontal="right" vertical="center"/>
      <protection hidden="1"/>
    </xf>
    <xf numFmtId="0" fontId="73" fillId="0" borderId="0" xfId="0" applyFont="1" applyFill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159" fillId="0" borderId="0" xfId="0" applyFont="1" applyBorder="1" applyAlignment="1" applyProtection="1">
      <alignment horizontal="center"/>
      <protection hidden="1"/>
    </xf>
    <xf numFmtId="0" fontId="81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71" fillId="0" borderId="0" xfId="0" applyFont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42" fillId="3" borderId="4" xfId="0" applyFont="1" applyFill="1" applyBorder="1" applyAlignment="1" applyProtection="1">
      <alignment horizontal="center" vertical="center" wrapText="1"/>
      <protection hidden="1"/>
    </xf>
    <xf numFmtId="0" fontId="42" fillId="3" borderId="52" xfId="0" applyFont="1" applyFill="1" applyBorder="1" applyAlignment="1" applyProtection="1">
      <alignment horizontal="center" vertical="center" wrapText="1"/>
      <protection hidden="1"/>
    </xf>
    <xf numFmtId="0" fontId="42" fillId="3" borderId="5" xfId="0" applyFont="1" applyFill="1" applyBorder="1" applyAlignment="1" applyProtection="1">
      <alignment horizontal="center" vertical="center" wrapText="1"/>
      <protection hidden="1"/>
    </xf>
    <xf numFmtId="0" fontId="66" fillId="0" borderId="0" xfId="0" applyFont="1" applyFill="1" applyBorder="1" applyAlignment="1" applyProtection="1">
      <alignment horizontal="right" vertical="center" wrapText="1"/>
      <protection hidden="1"/>
    </xf>
    <xf numFmtId="164" fontId="4" fillId="0" borderId="0" xfId="0" applyNumberFormat="1" applyFont="1" applyBorder="1" applyAlignment="1" applyProtection="1">
      <alignment horizontal="left" vertical="center"/>
      <protection hidden="1"/>
    </xf>
    <xf numFmtId="0" fontId="70" fillId="0" borderId="0" xfId="0" applyFont="1" applyBorder="1" applyAlignment="1" applyProtection="1">
      <alignment horizontal="right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textRotation="90"/>
      <protection hidden="1"/>
    </xf>
    <xf numFmtId="0" fontId="27" fillId="0" borderId="0" xfId="0" applyFont="1" applyFill="1" applyBorder="1" applyAlignment="1" applyProtection="1">
      <alignment horizontal="center" vertical="center" wrapText="1"/>
      <protection hidden="1"/>
    </xf>
    <xf numFmtId="0" fontId="37" fillId="0" borderId="0" xfId="0" applyFont="1" applyFill="1" applyBorder="1" applyAlignment="1" applyProtection="1">
      <alignment horizontal="right" vertical="center" wrapText="1"/>
      <protection hidden="1"/>
    </xf>
    <xf numFmtId="0" fontId="37" fillId="0" borderId="0" xfId="0" applyFont="1" applyFill="1" applyBorder="1" applyAlignment="1" applyProtection="1">
      <alignment horizontal="left" vertical="center" wrapText="1"/>
      <protection hidden="1"/>
    </xf>
    <xf numFmtId="0" fontId="66" fillId="0" borderId="0" xfId="0" applyFont="1" applyFill="1" applyBorder="1" applyAlignment="1" applyProtection="1">
      <alignment horizontal="center" vertical="center"/>
      <protection hidden="1"/>
    </xf>
    <xf numFmtId="0" fontId="72" fillId="0" borderId="1" xfId="0" applyFont="1" applyBorder="1" applyAlignment="1" applyProtection="1">
      <alignment horizontal="center" vertical="center"/>
      <protection hidden="1"/>
    </xf>
    <xf numFmtId="0" fontId="161" fillId="3" borderId="3" xfId="0" applyFont="1" applyFill="1" applyBorder="1" applyAlignment="1" applyProtection="1">
      <alignment horizontal="center" vertical="center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60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0000CC"/>
      </font>
      <fill>
        <patternFill>
          <bgColor theme="8" tint="0.59996337778862885"/>
        </patternFill>
      </fill>
    </dxf>
    <dxf>
      <font>
        <b/>
        <i val="0"/>
        <color rgb="FF0000CC"/>
      </font>
      <fill>
        <patternFill>
          <bgColor theme="8" tint="0.59996337778862885"/>
        </patternFill>
      </fill>
    </dxf>
    <dxf>
      <fill>
        <patternFill>
          <bgColor theme="0"/>
        </patternFill>
      </fill>
    </dxf>
    <dxf>
      <font>
        <b/>
        <i val="0"/>
        <color rgb="FF0000CC"/>
      </font>
    </dxf>
    <dxf>
      <font>
        <b/>
        <i val="0"/>
        <color rgb="FFD60093"/>
      </font>
    </dxf>
    <dxf>
      <font>
        <b/>
        <i val="0"/>
        <color theme="6" tint="-0.499984740745262"/>
      </font>
      <fill>
        <patternFill patternType="none">
          <fgColor indexed="64"/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b/>
        <i val="0"/>
        <color rgb="FFCC0099"/>
      </font>
    </dxf>
    <dxf>
      <fill>
        <patternFill>
          <bgColor rgb="FFE0C1FF"/>
        </patternFill>
      </fill>
    </dxf>
    <dxf>
      <fill>
        <patternFill>
          <bgColor rgb="FFFFD3A7"/>
        </patternFill>
      </fill>
    </dxf>
    <dxf>
      <fill>
        <patternFill>
          <bgColor rgb="FFFFFF9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ont>
        <color theme="0"/>
      </font>
    </dxf>
    <dxf>
      <font>
        <color theme="0"/>
      </font>
    </dxf>
    <dxf>
      <font>
        <b/>
        <i val="0"/>
        <color rgb="FFFF0000"/>
      </font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6600"/>
      </font>
      <fill>
        <patternFill>
          <bgColor theme="9" tint="0.79998168889431442"/>
        </patternFill>
      </fill>
    </dxf>
    <dxf>
      <font>
        <b/>
        <i val="0"/>
        <color rgb="FF0000CC"/>
      </font>
      <fill>
        <patternFill>
          <bgColor rgb="FFFFFF00"/>
        </patternFill>
      </fill>
    </dxf>
    <dxf>
      <font>
        <color theme="0"/>
      </font>
    </dxf>
  </dxfs>
  <tableStyles count="1" defaultTableStyle="TableStyleMedium9" defaultPivotStyle="PivotStyleLight16">
    <tableStyle name="Table Style 1" pivot="0" count="0"/>
  </tableStyles>
  <colors>
    <mruColors>
      <color rgb="FFB8E08C"/>
      <color rgb="FFCC00CC"/>
      <color rgb="FF006600"/>
      <color rgb="FF0000CC"/>
      <color rgb="FFECFC9E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ll student Report Card'!AH6"/><Relationship Id="rId2" Type="http://schemas.openxmlformats.org/officeDocument/2006/relationships/hyperlink" Target="#'Result Sheet'!A222"/><Relationship Id="rId1" Type="http://schemas.openxmlformats.org/officeDocument/2006/relationships/hyperlink" Target="#'Result Sheet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Result Sheet'!A1"/><Relationship Id="rId2" Type="http://schemas.openxmlformats.org/officeDocument/2006/relationships/hyperlink" Target="#'Result Sheet'!A1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44</xdr:row>
      <xdr:rowOff>161925</xdr:rowOff>
    </xdr:from>
    <xdr:to>
      <xdr:col>3</xdr:col>
      <xdr:colOff>944845</xdr:colOff>
      <xdr:row>55</xdr:row>
      <xdr:rowOff>9525</xdr:rowOff>
    </xdr:to>
    <xdr:pic>
      <xdr:nvPicPr>
        <xdr:cNvPr id="5" name="Picture 4" descr="WhatsApp Image 2021-09-09 at 5.56.17 A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594" y="11782425"/>
          <a:ext cx="1899726" cy="20859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171450</xdr:colOff>
      <xdr:row>45</xdr:row>
      <xdr:rowOff>142875</xdr:rowOff>
    </xdr:from>
    <xdr:to>
      <xdr:col>8</xdr:col>
      <xdr:colOff>76200</xdr:colOff>
      <xdr:row>55</xdr:row>
      <xdr:rowOff>27983</xdr:rowOff>
    </xdr:to>
    <xdr:pic>
      <xdr:nvPicPr>
        <xdr:cNvPr id="6" name="Picture 5" descr="hlj 21-11-2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11953875"/>
          <a:ext cx="1419225" cy="1932983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114300</xdr:rowOff>
    </xdr:from>
    <xdr:to>
      <xdr:col>11</xdr:col>
      <xdr:colOff>0</xdr:colOff>
      <xdr:row>6</xdr:row>
      <xdr:rowOff>276225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155899" y="990600"/>
          <a:ext cx="1162051" cy="15240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114300</xdr:rowOff>
    </xdr:from>
    <xdr:to>
      <xdr:col>11</xdr:col>
      <xdr:colOff>0</xdr:colOff>
      <xdr:row>4</xdr:row>
      <xdr:rowOff>200025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860375" y="609600"/>
          <a:ext cx="0" cy="1238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114300</xdr:rowOff>
    </xdr:from>
    <xdr:to>
      <xdr:col>11</xdr:col>
      <xdr:colOff>0</xdr:colOff>
      <xdr:row>4</xdr:row>
      <xdr:rowOff>228600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755099" y="609600"/>
          <a:ext cx="0" cy="12668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1095375</xdr:colOff>
      <xdr:row>3</xdr:row>
      <xdr:rowOff>9525</xdr:rowOff>
    </xdr:from>
    <xdr:to>
      <xdr:col>2</xdr:col>
      <xdr:colOff>3905251</xdr:colOff>
      <xdr:row>4</xdr:row>
      <xdr:rowOff>209550</xdr:rowOff>
    </xdr:to>
    <xdr:sp macro="" textlink="">
      <xdr:nvSpPr>
        <xdr:cNvPr id="8" name="Rectangle 7"/>
        <xdr:cNvSpPr/>
      </xdr:nvSpPr>
      <xdr:spPr>
        <a:xfrm>
          <a:off x="4895850" y="723900"/>
          <a:ext cx="2809876" cy="457200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rgbClr val="FFFF00"/>
              </a:solidFill>
              <a:latin typeface="+mj-lt"/>
            </a:rPr>
            <a:t>SCHOOL  DETAIL</a:t>
          </a:r>
        </a:p>
      </xdr:txBody>
    </xdr:sp>
    <xdr:clientData/>
  </xdr:twoCellAnchor>
  <xdr:twoCellAnchor>
    <xdr:from>
      <xdr:col>4</xdr:col>
      <xdr:colOff>295276</xdr:colOff>
      <xdr:row>3</xdr:row>
      <xdr:rowOff>66675</xdr:rowOff>
    </xdr:from>
    <xdr:to>
      <xdr:col>5</xdr:col>
      <xdr:colOff>1476375</xdr:colOff>
      <xdr:row>4</xdr:row>
      <xdr:rowOff>161925</xdr:rowOff>
    </xdr:to>
    <xdr:sp macro="" textlink="">
      <xdr:nvSpPr>
        <xdr:cNvPr id="9" name="Rectangle 8"/>
        <xdr:cNvSpPr/>
      </xdr:nvSpPr>
      <xdr:spPr>
        <a:xfrm>
          <a:off x="9544051" y="781050"/>
          <a:ext cx="3162299" cy="35242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1st Subject Teacher Name</a:t>
          </a:r>
        </a:p>
      </xdr:txBody>
    </xdr:sp>
    <xdr:clientData/>
  </xdr:twoCellAnchor>
  <xdr:twoCellAnchor>
    <xdr:from>
      <xdr:col>2</xdr:col>
      <xdr:colOff>2105026</xdr:colOff>
      <xdr:row>1</xdr:row>
      <xdr:rowOff>76200</xdr:rowOff>
    </xdr:from>
    <xdr:to>
      <xdr:col>2</xdr:col>
      <xdr:colOff>4200526</xdr:colOff>
      <xdr:row>2</xdr:row>
      <xdr:rowOff>257175</xdr:rowOff>
    </xdr:to>
    <xdr:sp macro="" textlink="">
      <xdr:nvSpPr>
        <xdr:cNvPr id="10" name="Rectangle 9"/>
        <xdr:cNvSpPr/>
      </xdr:nvSpPr>
      <xdr:spPr>
        <a:xfrm>
          <a:off x="5905501" y="266700"/>
          <a:ext cx="2095500" cy="371475"/>
        </a:xfrm>
        <a:prstGeom prst="rect">
          <a:avLst/>
        </a:prstGeom>
        <a:solidFill>
          <a:srgbClr val="660033"/>
        </a:solidFill>
        <a:ln>
          <a:solidFill>
            <a:srgbClr val="00B050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none">
              <a:solidFill>
                <a:srgbClr val="FFFF00"/>
              </a:solidFill>
              <a:latin typeface="+mj-lt"/>
            </a:rPr>
            <a:t>SCHOOL PROFILE</a:t>
          </a:r>
        </a:p>
      </xdr:txBody>
    </xdr:sp>
    <xdr:clientData/>
  </xdr:twoCellAnchor>
  <xdr:twoCellAnchor>
    <xdr:from>
      <xdr:col>4</xdr:col>
      <xdr:colOff>381001</xdr:colOff>
      <xdr:row>11</xdr:row>
      <xdr:rowOff>114300</xdr:rowOff>
    </xdr:from>
    <xdr:to>
      <xdr:col>5</xdr:col>
      <xdr:colOff>1485900</xdr:colOff>
      <xdr:row>12</xdr:row>
      <xdr:rowOff>219075</xdr:rowOff>
    </xdr:to>
    <xdr:sp macro="" textlink="">
      <xdr:nvSpPr>
        <xdr:cNvPr id="11" name="Rectangle 10"/>
        <xdr:cNvSpPr/>
      </xdr:nvSpPr>
      <xdr:spPr>
        <a:xfrm>
          <a:off x="9629776" y="3209925"/>
          <a:ext cx="3086099" cy="409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2nd Subject Teacher Name</a:t>
          </a:r>
        </a:p>
      </xdr:txBody>
    </xdr:sp>
    <xdr:clientData/>
  </xdr:twoCellAnchor>
  <xdr:twoCellAnchor>
    <xdr:from>
      <xdr:col>8</xdr:col>
      <xdr:colOff>352426</xdr:colOff>
      <xdr:row>3</xdr:row>
      <xdr:rowOff>57150</xdr:rowOff>
    </xdr:from>
    <xdr:to>
      <xdr:col>9</xdr:col>
      <xdr:colOff>1600200</xdr:colOff>
      <xdr:row>4</xdr:row>
      <xdr:rowOff>152400</xdr:rowOff>
    </xdr:to>
    <xdr:sp macro="" textlink="">
      <xdr:nvSpPr>
        <xdr:cNvPr id="12" name="Rectangle 11"/>
        <xdr:cNvSpPr/>
      </xdr:nvSpPr>
      <xdr:spPr>
        <a:xfrm>
          <a:off x="14144626" y="771525"/>
          <a:ext cx="3162299" cy="35242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3rd Subject Teacher Name</a:t>
          </a:r>
        </a:p>
      </xdr:txBody>
    </xdr:sp>
    <xdr:clientData/>
  </xdr:twoCellAnchor>
  <xdr:twoCellAnchor>
    <xdr:from>
      <xdr:col>8</xdr:col>
      <xdr:colOff>276226</xdr:colOff>
      <xdr:row>11</xdr:row>
      <xdr:rowOff>95250</xdr:rowOff>
    </xdr:from>
    <xdr:to>
      <xdr:col>9</xdr:col>
      <xdr:colOff>1447800</xdr:colOff>
      <xdr:row>12</xdr:row>
      <xdr:rowOff>200025</xdr:rowOff>
    </xdr:to>
    <xdr:sp macro="" textlink="">
      <xdr:nvSpPr>
        <xdr:cNvPr id="13" name="Rectangle 12"/>
        <xdr:cNvSpPr/>
      </xdr:nvSpPr>
      <xdr:spPr>
        <a:xfrm>
          <a:off x="14068426" y="3190875"/>
          <a:ext cx="3086099" cy="409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4th Subject Teacher Name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123825</xdr:colOff>
      <xdr:row>1</xdr:row>
      <xdr:rowOff>66675</xdr:rowOff>
    </xdr:from>
    <xdr:to>
      <xdr:col>64</xdr:col>
      <xdr:colOff>1828800</xdr:colOff>
      <xdr:row>4</xdr:row>
      <xdr:rowOff>1114425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76025" y="381000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38100</xdr:colOff>
      <xdr:row>0</xdr:row>
      <xdr:rowOff>19050</xdr:rowOff>
    </xdr:from>
    <xdr:to>
      <xdr:col>64</xdr:col>
      <xdr:colOff>38100</xdr:colOff>
      <xdr:row>2</xdr:row>
      <xdr:rowOff>323850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632775" y="19050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64</xdr:col>
      <xdr:colOff>352425</xdr:colOff>
      <xdr:row>1</xdr:row>
      <xdr:rowOff>66675</xdr:rowOff>
    </xdr:from>
    <xdr:to>
      <xdr:col>64</xdr:col>
      <xdr:colOff>2057400</xdr:colOff>
      <xdr:row>4</xdr:row>
      <xdr:rowOff>1133475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860875" y="381000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123825</xdr:colOff>
      <xdr:row>1</xdr:row>
      <xdr:rowOff>66675</xdr:rowOff>
    </xdr:from>
    <xdr:to>
      <xdr:col>64</xdr:col>
      <xdr:colOff>123825</xdr:colOff>
      <xdr:row>3</xdr:row>
      <xdr:rowOff>38100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765625" y="381000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64</xdr:col>
      <xdr:colOff>342900</xdr:colOff>
      <xdr:row>0</xdr:row>
      <xdr:rowOff>276225</xdr:rowOff>
    </xdr:from>
    <xdr:to>
      <xdr:col>64</xdr:col>
      <xdr:colOff>2047875</xdr:colOff>
      <xdr:row>4</xdr:row>
      <xdr:rowOff>990600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84700" y="276225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123825</xdr:colOff>
      <xdr:row>1</xdr:row>
      <xdr:rowOff>66675</xdr:rowOff>
    </xdr:from>
    <xdr:to>
      <xdr:col>64</xdr:col>
      <xdr:colOff>123825</xdr:colOff>
      <xdr:row>2</xdr:row>
      <xdr:rowOff>57150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822775" y="428625"/>
          <a:ext cx="0" cy="695325"/>
        </a:xfrm>
        <a:prstGeom prst="rect">
          <a:avLst/>
        </a:prstGeom>
        <a:noFill/>
      </xdr:spPr>
    </xdr:pic>
    <xdr:clientData/>
  </xdr:twoCellAnchor>
  <xdr:twoCellAnchor editAs="oneCell">
    <xdr:from>
      <xdr:col>64</xdr:col>
      <xdr:colOff>342900</xdr:colOff>
      <xdr:row>0</xdr:row>
      <xdr:rowOff>276225</xdr:rowOff>
    </xdr:from>
    <xdr:to>
      <xdr:col>64</xdr:col>
      <xdr:colOff>342900</xdr:colOff>
      <xdr:row>2</xdr:row>
      <xdr:rowOff>314325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041850" y="276225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64</xdr:col>
      <xdr:colOff>304800</xdr:colOff>
      <xdr:row>0</xdr:row>
      <xdr:rowOff>238125</xdr:rowOff>
    </xdr:from>
    <xdr:to>
      <xdr:col>64</xdr:col>
      <xdr:colOff>2009775</xdr:colOff>
      <xdr:row>4</xdr:row>
      <xdr:rowOff>952500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003750" y="238125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220</xdr:row>
      <xdr:rowOff>0</xdr:rowOff>
    </xdr:from>
    <xdr:to>
      <xdr:col>8</xdr:col>
      <xdr:colOff>1028700</xdr:colOff>
      <xdr:row>222</xdr:row>
      <xdr:rowOff>47625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848225" y="53949600"/>
          <a:ext cx="2647950" cy="428625"/>
        </a:xfrm>
        <a:prstGeom prst="round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/>
            <a:t>GO  TO  THE  FIRST  ROW</a:t>
          </a:r>
        </a:p>
      </xdr:txBody>
    </xdr:sp>
    <xdr:clientData/>
  </xdr:twoCellAnchor>
  <xdr:twoCellAnchor>
    <xdr:from>
      <xdr:col>1</xdr:col>
      <xdr:colOff>447675</xdr:colOff>
      <xdr:row>0</xdr:row>
      <xdr:rowOff>47625</xdr:rowOff>
    </xdr:from>
    <xdr:to>
      <xdr:col>5</xdr:col>
      <xdr:colOff>504825</xdr:colOff>
      <xdr:row>0</xdr:row>
      <xdr:rowOff>409575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838200" y="47625"/>
          <a:ext cx="2066925" cy="361950"/>
        </a:xfrm>
        <a:prstGeom prst="round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/>
            <a:t>GO TO THE LAST ROW</a:t>
          </a:r>
        </a:p>
      </xdr:txBody>
    </xdr:sp>
    <xdr:clientData/>
  </xdr:twoCellAnchor>
  <xdr:twoCellAnchor>
    <xdr:from>
      <xdr:col>0</xdr:col>
      <xdr:colOff>219075</xdr:colOff>
      <xdr:row>0</xdr:row>
      <xdr:rowOff>95250</xdr:rowOff>
    </xdr:from>
    <xdr:to>
      <xdr:col>1</xdr:col>
      <xdr:colOff>180975</xdr:colOff>
      <xdr:row>0</xdr:row>
      <xdr:rowOff>333375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219075" y="95250"/>
          <a:ext cx="352425" cy="23812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64558</xdr:rowOff>
    </xdr:from>
    <xdr:to>
      <xdr:col>18</xdr:col>
      <xdr:colOff>1059</xdr:colOff>
      <xdr:row>2</xdr:row>
      <xdr:rowOff>49184</xdr:rowOff>
    </xdr:to>
    <xdr:pic>
      <xdr:nvPicPr>
        <xdr:cNvPr id="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59284" y="1036108"/>
          <a:ext cx="1059" cy="270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333375</xdr:colOff>
      <xdr:row>8</xdr:row>
      <xdr:rowOff>76199</xdr:rowOff>
    </xdr:from>
    <xdr:to>
      <xdr:col>37</xdr:col>
      <xdr:colOff>342900</xdr:colOff>
      <xdr:row>9</xdr:row>
      <xdr:rowOff>266700</xdr:rowOff>
    </xdr:to>
    <xdr:sp macro="" textlink="">
      <xdr:nvSpPr>
        <xdr:cNvPr id="7" name="Rounded Rectangle 6">
          <a:hlinkClick xmlns:r="http://schemas.openxmlformats.org/officeDocument/2006/relationships" r:id="rId2"/>
        </xdr:cNvPr>
        <xdr:cNvSpPr/>
      </xdr:nvSpPr>
      <xdr:spPr>
        <a:xfrm>
          <a:off x="14716125" y="20192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 editAs="oneCell">
    <xdr:from>
      <xdr:col>18</xdr:col>
      <xdr:colOff>0</xdr:colOff>
      <xdr:row>28</xdr:row>
      <xdr:rowOff>64558</xdr:rowOff>
    </xdr:from>
    <xdr:to>
      <xdr:col>18</xdr:col>
      <xdr:colOff>1059</xdr:colOff>
      <xdr:row>28</xdr:row>
      <xdr:rowOff>239684</xdr:rowOff>
    </xdr:to>
    <xdr:pic>
      <xdr:nvPicPr>
        <xdr:cNvPr id="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78883"/>
          <a:ext cx="1059" cy="270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55</xdr:row>
      <xdr:rowOff>64558</xdr:rowOff>
    </xdr:from>
    <xdr:to>
      <xdr:col>18</xdr:col>
      <xdr:colOff>1059</xdr:colOff>
      <xdr:row>55</xdr:row>
      <xdr:rowOff>239684</xdr:rowOff>
    </xdr:to>
    <xdr:pic>
      <xdr:nvPicPr>
        <xdr:cNvPr id="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82</xdr:row>
      <xdr:rowOff>64558</xdr:rowOff>
    </xdr:from>
    <xdr:to>
      <xdr:col>18</xdr:col>
      <xdr:colOff>1059</xdr:colOff>
      <xdr:row>82</xdr:row>
      <xdr:rowOff>239684</xdr:rowOff>
    </xdr:to>
    <xdr:pic>
      <xdr:nvPicPr>
        <xdr:cNvPr id="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</xdr:row>
      <xdr:rowOff>64558</xdr:rowOff>
    </xdr:from>
    <xdr:to>
      <xdr:col>18</xdr:col>
      <xdr:colOff>1059</xdr:colOff>
      <xdr:row>109</xdr:row>
      <xdr:rowOff>239684</xdr:rowOff>
    </xdr:to>
    <xdr:pic>
      <xdr:nvPicPr>
        <xdr:cNvPr id="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55</xdr:row>
      <xdr:rowOff>64558</xdr:rowOff>
    </xdr:from>
    <xdr:to>
      <xdr:col>18</xdr:col>
      <xdr:colOff>1059</xdr:colOff>
      <xdr:row>55</xdr:row>
      <xdr:rowOff>239684</xdr:rowOff>
    </xdr:to>
    <xdr:pic>
      <xdr:nvPicPr>
        <xdr:cNvPr id="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82</xdr:row>
      <xdr:rowOff>64558</xdr:rowOff>
    </xdr:from>
    <xdr:to>
      <xdr:col>18</xdr:col>
      <xdr:colOff>1059</xdr:colOff>
      <xdr:row>82</xdr:row>
      <xdr:rowOff>239684</xdr:rowOff>
    </xdr:to>
    <xdr:pic>
      <xdr:nvPicPr>
        <xdr:cNvPr id="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</xdr:row>
      <xdr:rowOff>64558</xdr:rowOff>
    </xdr:from>
    <xdr:to>
      <xdr:col>18</xdr:col>
      <xdr:colOff>1059</xdr:colOff>
      <xdr:row>109</xdr:row>
      <xdr:rowOff>239684</xdr:rowOff>
    </xdr:to>
    <xdr:pic>
      <xdr:nvPicPr>
        <xdr:cNvPr id="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136</xdr:row>
      <xdr:rowOff>64558</xdr:rowOff>
    </xdr:from>
    <xdr:to>
      <xdr:col>18</xdr:col>
      <xdr:colOff>1059</xdr:colOff>
      <xdr:row>136</xdr:row>
      <xdr:rowOff>239684</xdr:rowOff>
    </xdr:to>
    <xdr:pic>
      <xdr:nvPicPr>
        <xdr:cNvPr id="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136</xdr:row>
      <xdr:rowOff>64558</xdr:rowOff>
    </xdr:from>
    <xdr:to>
      <xdr:col>18</xdr:col>
      <xdr:colOff>1059</xdr:colOff>
      <xdr:row>136</xdr:row>
      <xdr:rowOff>239684</xdr:rowOff>
    </xdr:to>
    <xdr:pic>
      <xdr:nvPicPr>
        <xdr:cNvPr id="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</xdr:row>
      <xdr:rowOff>64558</xdr:rowOff>
    </xdr:from>
    <xdr:to>
      <xdr:col>18</xdr:col>
      <xdr:colOff>1059</xdr:colOff>
      <xdr:row>163</xdr:row>
      <xdr:rowOff>239684</xdr:rowOff>
    </xdr:to>
    <xdr:pic>
      <xdr:nvPicPr>
        <xdr:cNvPr id="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</xdr:row>
      <xdr:rowOff>64558</xdr:rowOff>
    </xdr:from>
    <xdr:to>
      <xdr:col>18</xdr:col>
      <xdr:colOff>1059</xdr:colOff>
      <xdr:row>163</xdr:row>
      <xdr:rowOff>239684</xdr:rowOff>
    </xdr:to>
    <xdr:pic>
      <xdr:nvPicPr>
        <xdr:cNvPr id="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190</xdr:row>
      <xdr:rowOff>64558</xdr:rowOff>
    </xdr:from>
    <xdr:to>
      <xdr:col>18</xdr:col>
      <xdr:colOff>1059</xdr:colOff>
      <xdr:row>190</xdr:row>
      <xdr:rowOff>239684</xdr:rowOff>
    </xdr:to>
    <xdr:pic>
      <xdr:nvPicPr>
        <xdr:cNvPr id="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190</xdr:row>
      <xdr:rowOff>64558</xdr:rowOff>
    </xdr:from>
    <xdr:to>
      <xdr:col>18</xdr:col>
      <xdr:colOff>1059</xdr:colOff>
      <xdr:row>190</xdr:row>
      <xdr:rowOff>239684</xdr:rowOff>
    </xdr:to>
    <xdr:pic>
      <xdr:nvPicPr>
        <xdr:cNvPr id="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217</xdr:row>
      <xdr:rowOff>64558</xdr:rowOff>
    </xdr:from>
    <xdr:to>
      <xdr:col>18</xdr:col>
      <xdr:colOff>1059</xdr:colOff>
      <xdr:row>217</xdr:row>
      <xdr:rowOff>239684</xdr:rowOff>
    </xdr:to>
    <xdr:pic>
      <xdr:nvPicPr>
        <xdr:cNvPr id="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217</xdr:row>
      <xdr:rowOff>64558</xdr:rowOff>
    </xdr:from>
    <xdr:to>
      <xdr:col>18</xdr:col>
      <xdr:colOff>1059</xdr:colOff>
      <xdr:row>217</xdr:row>
      <xdr:rowOff>239684</xdr:rowOff>
    </xdr:to>
    <xdr:pic>
      <xdr:nvPicPr>
        <xdr:cNvPr id="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</xdr:row>
      <xdr:rowOff>64558</xdr:rowOff>
    </xdr:from>
    <xdr:to>
      <xdr:col>18</xdr:col>
      <xdr:colOff>1059</xdr:colOff>
      <xdr:row>244</xdr:row>
      <xdr:rowOff>239684</xdr:rowOff>
    </xdr:to>
    <xdr:pic>
      <xdr:nvPicPr>
        <xdr:cNvPr id="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</xdr:row>
      <xdr:rowOff>64558</xdr:rowOff>
    </xdr:from>
    <xdr:to>
      <xdr:col>18</xdr:col>
      <xdr:colOff>1059</xdr:colOff>
      <xdr:row>244</xdr:row>
      <xdr:rowOff>239684</xdr:rowOff>
    </xdr:to>
    <xdr:pic>
      <xdr:nvPicPr>
        <xdr:cNvPr id="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271</xdr:row>
      <xdr:rowOff>64558</xdr:rowOff>
    </xdr:from>
    <xdr:to>
      <xdr:col>18</xdr:col>
      <xdr:colOff>1059</xdr:colOff>
      <xdr:row>271</xdr:row>
      <xdr:rowOff>239684</xdr:rowOff>
    </xdr:to>
    <xdr:pic>
      <xdr:nvPicPr>
        <xdr:cNvPr id="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271</xdr:row>
      <xdr:rowOff>64558</xdr:rowOff>
    </xdr:from>
    <xdr:to>
      <xdr:col>18</xdr:col>
      <xdr:colOff>1059</xdr:colOff>
      <xdr:row>271</xdr:row>
      <xdr:rowOff>239684</xdr:rowOff>
    </xdr:to>
    <xdr:pic>
      <xdr:nvPicPr>
        <xdr:cNvPr id="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298</xdr:row>
      <xdr:rowOff>64558</xdr:rowOff>
    </xdr:from>
    <xdr:to>
      <xdr:col>18</xdr:col>
      <xdr:colOff>1059</xdr:colOff>
      <xdr:row>298</xdr:row>
      <xdr:rowOff>239684</xdr:rowOff>
    </xdr:to>
    <xdr:pic>
      <xdr:nvPicPr>
        <xdr:cNvPr id="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298</xdr:row>
      <xdr:rowOff>64558</xdr:rowOff>
    </xdr:from>
    <xdr:to>
      <xdr:col>18</xdr:col>
      <xdr:colOff>1059</xdr:colOff>
      <xdr:row>298</xdr:row>
      <xdr:rowOff>239684</xdr:rowOff>
    </xdr:to>
    <xdr:pic>
      <xdr:nvPicPr>
        <xdr:cNvPr id="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325</xdr:row>
      <xdr:rowOff>64558</xdr:rowOff>
    </xdr:from>
    <xdr:to>
      <xdr:col>18</xdr:col>
      <xdr:colOff>1059</xdr:colOff>
      <xdr:row>325</xdr:row>
      <xdr:rowOff>239684</xdr:rowOff>
    </xdr:to>
    <xdr:pic>
      <xdr:nvPicPr>
        <xdr:cNvPr id="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325</xdr:row>
      <xdr:rowOff>64558</xdr:rowOff>
    </xdr:from>
    <xdr:to>
      <xdr:col>18</xdr:col>
      <xdr:colOff>1059</xdr:colOff>
      <xdr:row>325</xdr:row>
      <xdr:rowOff>239684</xdr:rowOff>
    </xdr:to>
    <xdr:pic>
      <xdr:nvPicPr>
        <xdr:cNvPr id="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352</xdr:row>
      <xdr:rowOff>64558</xdr:rowOff>
    </xdr:from>
    <xdr:to>
      <xdr:col>18</xdr:col>
      <xdr:colOff>1059</xdr:colOff>
      <xdr:row>352</xdr:row>
      <xdr:rowOff>239684</xdr:rowOff>
    </xdr:to>
    <xdr:pic>
      <xdr:nvPicPr>
        <xdr:cNvPr id="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352</xdr:row>
      <xdr:rowOff>64558</xdr:rowOff>
    </xdr:from>
    <xdr:to>
      <xdr:col>18</xdr:col>
      <xdr:colOff>1059</xdr:colOff>
      <xdr:row>352</xdr:row>
      <xdr:rowOff>239684</xdr:rowOff>
    </xdr:to>
    <xdr:pic>
      <xdr:nvPicPr>
        <xdr:cNvPr id="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379</xdr:row>
      <xdr:rowOff>64558</xdr:rowOff>
    </xdr:from>
    <xdr:to>
      <xdr:col>18</xdr:col>
      <xdr:colOff>1059</xdr:colOff>
      <xdr:row>379</xdr:row>
      <xdr:rowOff>239684</xdr:rowOff>
    </xdr:to>
    <xdr:pic>
      <xdr:nvPicPr>
        <xdr:cNvPr id="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379</xdr:row>
      <xdr:rowOff>64558</xdr:rowOff>
    </xdr:from>
    <xdr:to>
      <xdr:col>18</xdr:col>
      <xdr:colOff>1059</xdr:colOff>
      <xdr:row>379</xdr:row>
      <xdr:rowOff>239684</xdr:rowOff>
    </xdr:to>
    <xdr:pic>
      <xdr:nvPicPr>
        <xdr:cNvPr id="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406</xdr:row>
      <xdr:rowOff>64558</xdr:rowOff>
    </xdr:from>
    <xdr:to>
      <xdr:col>18</xdr:col>
      <xdr:colOff>1059</xdr:colOff>
      <xdr:row>406</xdr:row>
      <xdr:rowOff>239684</xdr:rowOff>
    </xdr:to>
    <xdr:pic>
      <xdr:nvPicPr>
        <xdr:cNvPr id="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406</xdr:row>
      <xdr:rowOff>64558</xdr:rowOff>
    </xdr:from>
    <xdr:to>
      <xdr:col>18</xdr:col>
      <xdr:colOff>1059</xdr:colOff>
      <xdr:row>406</xdr:row>
      <xdr:rowOff>239684</xdr:rowOff>
    </xdr:to>
    <xdr:pic>
      <xdr:nvPicPr>
        <xdr:cNvPr id="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433</xdr:row>
      <xdr:rowOff>64558</xdr:rowOff>
    </xdr:from>
    <xdr:to>
      <xdr:col>18</xdr:col>
      <xdr:colOff>1059</xdr:colOff>
      <xdr:row>433</xdr:row>
      <xdr:rowOff>239684</xdr:rowOff>
    </xdr:to>
    <xdr:pic>
      <xdr:nvPicPr>
        <xdr:cNvPr id="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433</xdr:row>
      <xdr:rowOff>64558</xdr:rowOff>
    </xdr:from>
    <xdr:to>
      <xdr:col>18</xdr:col>
      <xdr:colOff>1059</xdr:colOff>
      <xdr:row>433</xdr:row>
      <xdr:rowOff>239684</xdr:rowOff>
    </xdr:to>
    <xdr:pic>
      <xdr:nvPicPr>
        <xdr:cNvPr id="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460</xdr:row>
      <xdr:rowOff>64558</xdr:rowOff>
    </xdr:from>
    <xdr:to>
      <xdr:col>18</xdr:col>
      <xdr:colOff>1059</xdr:colOff>
      <xdr:row>460</xdr:row>
      <xdr:rowOff>239684</xdr:rowOff>
    </xdr:to>
    <xdr:pic>
      <xdr:nvPicPr>
        <xdr:cNvPr id="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460</xdr:row>
      <xdr:rowOff>64558</xdr:rowOff>
    </xdr:from>
    <xdr:to>
      <xdr:col>18</xdr:col>
      <xdr:colOff>1059</xdr:colOff>
      <xdr:row>460</xdr:row>
      <xdr:rowOff>239684</xdr:rowOff>
    </xdr:to>
    <xdr:pic>
      <xdr:nvPicPr>
        <xdr:cNvPr id="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487</xdr:row>
      <xdr:rowOff>64558</xdr:rowOff>
    </xdr:from>
    <xdr:to>
      <xdr:col>18</xdr:col>
      <xdr:colOff>1059</xdr:colOff>
      <xdr:row>487</xdr:row>
      <xdr:rowOff>239684</xdr:rowOff>
    </xdr:to>
    <xdr:pic>
      <xdr:nvPicPr>
        <xdr:cNvPr id="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487</xdr:row>
      <xdr:rowOff>64558</xdr:rowOff>
    </xdr:from>
    <xdr:to>
      <xdr:col>18</xdr:col>
      <xdr:colOff>1059</xdr:colOff>
      <xdr:row>487</xdr:row>
      <xdr:rowOff>239684</xdr:rowOff>
    </xdr:to>
    <xdr:pic>
      <xdr:nvPicPr>
        <xdr:cNvPr id="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514</xdr:row>
      <xdr:rowOff>64558</xdr:rowOff>
    </xdr:from>
    <xdr:to>
      <xdr:col>18</xdr:col>
      <xdr:colOff>1059</xdr:colOff>
      <xdr:row>514</xdr:row>
      <xdr:rowOff>239684</xdr:rowOff>
    </xdr:to>
    <xdr:pic>
      <xdr:nvPicPr>
        <xdr:cNvPr id="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514</xdr:row>
      <xdr:rowOff>64558</xdr:rowOff>
    </xdr:from>
    <xdr:to>
      <xdr:col>18</xdr:col>
      <xdr:colOff>1059</xdr:colOff>
      <xdr:row>514</xdr:row>
      <xdr:rowOff>239684</xdr:rowOff>
    </xdr:to>
    <xdr:pic>
      <xdr:nvPicPr>
        <xdr:cNvPr id="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541</xdr:row>
      <xdr:rowOff>64558</xdr:rowOff>
    </xdr:from>
    <xdr:to>
      <xdr:col>18</xdr:col>
      <xdr:colOff>1059</xdr:colOff>
      <xdr:row>541</xdr:row>
      <xdr:rowOff>239684</xdr:rowOff>
    </xdr:to>
    <xdr:pic>
      <xdr:nvPicPr>
        <xdr:cNvPr id="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541</xdr:row>
      <xdr:rowOff>64558</xdr:rowOff>
    </xdr:from>
    <xdr:to>
      <xdr:col>18</xdr:col>
      <xdr:colOff>1059</xdr:colOff>
      <xdr:row>541</xdr:row>
      <xdr:rowOff>239684</xdr:rowOff>
    </xdr:to>
    <xdr:pic>
      <xdr:nvPicPr>
        <xdr:cNvPr id="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568</xdr:row>
      <xdr:rowOff>64558</xdr:rowOff>
    </xdr:from>
    <xdr:to>
      <xdr:col>18</xdr:col>
      <xdr:colOff>1059</xdr:colOff>
      <xdr:row>568</xdr:row>
      <xdr:rowOff>239684</xdr:rowOff>
    </xdr:to>
    <xdr:pic>
      <xdr:nvPicPr>
        <xdr:cNvPr id="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568</xdr:row>
      <xdr:rowOff>64558</xdr:rowOff>
    </xdr:from>
    <xdr:to>
      <xdr:col>18</xdr:col>
      <xdr:colOff>1059</xdr:colOff>
      <xdr:row>568</xdr:row>
      <xdr:rowOff>239684</xdr:rowOff>
    </xdr:to>
    <xdr:pic>
      <xdr:nvPicPr>
        <xdr:cNvPr id="1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595</xdr:row>
      <xdr:rowOff>64558</xdr:rowOff>
    </xdr:from>
    <xdr:to>
      <xdr:col>18</xdr:col>
      <xdr:colOff>1059</xdr:colOff>
      <xdr:row>595</xdr:row>
      <xdr:rowOff>239684</xdr:rowOff>
    </xdr:to>
    <xdr:pic>
      <xdr:nvPicPr>
        <xdr:cNvPr id="1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595</xdr:row>
      <xdr:rowOff>64558</xdr:rowOff>
    </xdr:from>
    <xdr:to>
      <xdr:col>18</xdr:col>
      <xdr:colOff>1059</xdr:colOff>
      <xdr:row>595</xdr:row>
      <xdr:rowOff>239684</xdr:rowOff>
    </xdr:to>
    <xdr:pic>
      <xdr:nvPicPr>
        <xdr:cNvPr id="1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622</xdr:row>
      <xdr:rowOff>64558</xdr:rowOff>
    </xdr:from>
    <xdr:to>
      <xdr:col>18</xdr:col>
      <xdr:colOff>1059</xdr:colOff>
      <xdr:row>622</xdr:row>
      <xdr:rowOff>239684</xdr:rowOff>
    </xdr:to>
    <xdr:pic>
      <xdr:nvPicPr>
        <xdr:cNvPr id="1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622</xdr:row>
      <xdr:rowOff>64558</xdr:rowOff>
    </xdr:from>
    <xdr:to>
      <xdr:col>18</xdr:col>
      <xdr:colOff>1059</xdr:colOff>
      <xdr:row>622</xdr:row>
      <xdr:rowOff>239684</xdr:rowOff>
    </xdr:to>
    <xdr:pic>
      <xdr:nvPicPr>
        <xdr:cNvPr id="1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649</xdr:row>
      <xdr:rowOff>64558</xdr:rowOff>
    </xdr:from>
    <xdr:to>
      <xdr:col>18</xdr:col>
      <xdr:colOff>1059</xdr:colOff>
      <xdr:row>649</xdr:row>
      <xdr:rowOff>239684</xdr:rowOff>
    </xdr:to>
    <xdr:pic>
      <xdr:nvPicPr>
        <xdr:cNvPr id="1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649</xdr:row>
      <xdr:rowOff>64558</xdr:rowOff>
    </xdr:from>
    <xdr:to>
      <xdr:col>18</xdr:col>
      <xdr:colOff>1059</xdr:colOff>
      <xdr:row>649</xdr:row>
      <xdr:rowOff>239684</xdr:rowOff>
    </xdr:to>
    <xdr:pic>
      <xdr:nvPicPr>
        <xdr:cNvPr id="1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676</xdr:row>
      <xdr:rowOff>64558</xdr:rowOff>
    </xdr:from>
    <xdr:to>
      <xdr:col>18</xdr:col>
      <xdr:colOff>1059</xdr:colOff>
      <xdr:row>676</xdr:row>
      <xdr:rowOff>239684</xdr:rowOff>
    </xdr:to>
    <xdr:pic>
      <xdr:nvPicPr>
        <xdr:cNvPr id="1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676</xdr:row>
      <xdr:rowOff>64558</xdr:rowOff>
    </xdr:from>
    <xdr:to>
      <xdr:col>18</xdr:col>
      <xdr:colOff>1059</xdr:colOff>
      <xdr:row>676</xdr:row>
      <xdr:rowOff>239684</xdr:rowOff>
    </xdr:to>
    <xdr:pic>
      <xdr:nvPicPr>
        <xdr:cNvPr id="1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1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1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730</xdr:row>
      <xdr:rowOff>64558</xdr:rowOff>
    </xdr:from>
    <xdr:to>
      <xdr:col>18</xdr:col>
      <xdr:colOff>1059</xdr:colOff>
      <xdr:row>730</xdr:row>
      <xdr:rowOff>239684</xdr:rowOff>
    </xdr:to>
    <xdr:pic>
      <xdr:nvPicPr>
        <xdr:cNvPr id="1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730</xdr:row>
      <xdr:rowOff>64558</xdr:rowOff>
    </xdr:from>
    <xdr:to>
      <xdr:col>18</xdr:col>
      <xdr:colOff>1059</xdr:colOff>
      <xdr:row>730</xdr:row>
      <xdr:rowOff>239684</xdr:rowOff>
    </xdr:to>
    <xdr:pic>
      <xdr:nvPicPr>
        <xdr:cNvPr id="1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757</xdr:row>
      <xdr:rowOff>64558</xdr:rowOff>
    </xdr:from>
    <xdr:to>
      <xdr:col>18</xdr:col>
      <xdr:colOff>1059</xdr:colOff>
      <xdr:row>757</xdr:row>
      <xdr:rowOff>239684</xdr:rowOff>
    </xdr:to>
    <xdr:pic>
      <xdr:nvPicPr>
        <xdr:cNvPr id="1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757</xdr:row>
      <xdr:rowOff>64558</xdr:rowOff>
    </xdr:from>
    <xdr:to>
      <xdr:col>18</xdr:col>
      <xdr:colOff>1059</xdr:colOff>
      <xdr:row>757</xdr:row>
      <xdr:rowOff>239684</xdr:rowOff>
    </xdr:to>
    <xdr:pic>
      <xdr:nvPicPr>
        <xdr:cNvPr id="1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784</xdr:row>
      <xdr:rowOff>64558</xdr:rowOff>
    </xdr:from>
    <xdr:to>
      <xdr:col>18</xdr:col>
      <xdr:colOff>1059</xdr:colOff>
      <xdr:row>784</xdr:row>
      <xdr:rowOff>239684</xdr:rowOff>
    </xdr:to>
    <xdr:pic>
      <xdr:nvPicPr>
        <xdr:cNvPr id="1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784</xdr:row>
      <xdr:rowOff>64558</xdr:rowOff>
    </xdr:from>
    <xdr:to>
      <xdr:col>18</xdr:col>
      <xdr:colOff>1059</xdr:colOff>
      <xdr:row>784</xdr:row>
      <xdr:rowOff>239684</xdr:rowOff>
    </xdr:to>
    <xdr:pic>
      <xdr:nvPicPr>
        <xdr:cNvPr id="1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811</xdr:row>
      <xdr:rowOff>64558</xdr:rowOff>
    </xdr:from>
    <xdr:to>
      <xdr:col>18</xdr:col>
      <xdr:colOff>1059</xdr:colOff>
      <xdr:row>811</xdr:row>
      <xdr:rowOff>239684</xdr:rowOff>
    </xdr:to>
    <xdr:pic>
      <xdr:nvPicPr>
        <xdr:cNvPr id="1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811</xdr:row>
      <xdr:rowOff>64558</xdr:rowOff>
    </xdr:from>
    <xdr:to>
      <xdr:col>18</xdr:col>
      <xdr:colOff>1059</xdr:colOff>
      <xdr:row>811</xdr:row>
      <xdr:rowOff>239684</xdr:rowOff>
    </xdr:to>
    <xdr:pic>
      <xdr:nvPicPr>
        <xdr:cNvPr id="1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838</xdr:row>
      <xdr:rowOff>64558</xdr:rowOff>
    </xdr:from>
    <xdr:to>
      <xdr:col>18</xdr:col>
      <xdr:colOff>1059</xdr:colOff>
      <xdr:row>838</xdr:row>
      <xdr:rowOff>239684</xdr:rowOff>
    </xdr:to>
    <xdr:pic>
      <xdr:nvPicPr>
        <xdr:cNvPr id="1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838</xdr:row>
      <xdr:rowOff>64558</xdr:rowOff>
    </xdr:from>
    <xdr:to>
      <xdr:col>18</xdr:col>
      <xdr:colOff>1059</xdr:colOff>
      <xdr:row>838</xdr:row>
      <xdr:rowOff>239684</xdr:rowOff>
    </xdr:to>
    <xdr:pic>
      <xdr:nvPicPr>
        <xdr:cNvPr id="1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865</xdr:row>
      <xdr:rowOff>64558</xdr:rowOff>
    </xdr:from>
    <xdr:to>
      <xdr:col>18</xdr:col>
      <xdr:colOff>1059</xdr:colOff>
      <xdr:row>865</xdr:row>
      <xdr:rowOff>239684</xdr:rowOff>
    </xdr:to>
    <xdr:pic>
      <xdr:nvPicPr>
        <xdr:cNvPr id="1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865</xdr:row>
      <xdr:rowOff>64558</xdr:rowOff>
    </xdr:from>
    <xdr:to>
      <xdr:col>18</xdr:col>
      <xdr:colOff>1059</xdr:colOff>
      <xdr:row>865</xdr:row>
      <xdr:rowOff>239684</xdr:rowOff>
    </xdr:to>
    <xdr:pic>
      <xdr:nvPicPr>
        <xdr:cNvPr id="1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892</xdr:row>
      <xdr:rowOff>64558</xdr:rowOff>
    </xdr:from>
    <xdr:to>
      <xdr:col>18</xdr:col>
      <xdr:colOff>1059</xdr:colOff>
      <xdr:row>892</xdr:row>
      <xdr:rowOff>239684</xdr:rowOff>
    </xdr:to>
    <xdr:pic>
      <xdr:nvPicPr>
        <xdr:cNvPr id="1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892</xdr:row>
      <xdr:rowOff>64558</xdr:rowOff>
    </xdr:from>
    <xdr:to>
      <xdr:col>18</xdr:col>
      <xdr:colOff>1059</xdr:colOff>
      <xdr:row>892</xdr:row>
      <xdr:rowOff>239684</xdr:rowOff>
    </xdr:to>
    <xdr:pic>
      <xdr:nvPicPr>
        <xdr:cNvPr id="1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919</xdr:row>
      <xdr:rowOff>64558</xdr:rowOff>
    </xdr:from>
    <xdr:to>
      <xdr:col>18</xdr:col>
      <xdr:colOff>1059</xdr:colOff>
      <xdr:row>919</xdr:row>
      <xdr:rowOff>239684</xdr:rowOff>
    </xdr:to>
    <xdr:pic>
      <xdr:nvPicPr>
        <xdr:cNvPr id="1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919</xdr:row>
      <xdr:rowOff>64558</xdr:rowOff>
    </xdr:from>
    <xdr:to>
      <xdr:col>18</xdr:col>
      <xdr:colOff>1059</xdr:colOff>
      <xdr:row>919</xdr:row>
      <xdr:rowOff>239684</xdr:rowOff>
    </xdr:to>
    <xdr:pic>
      <xdr:nvPicPr>
        <xdr:cNvPr id="1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946</xdr:row>
      <xdr:rowOff>64558</xdr:rowOff>
    </xdr:from>
    <xdr:to>
      <xdr:col>18</xdr:col>
      <xdr:colOff>1059</xdr:colOff>
      <xdr:row>946</xdr:row>
      <xdr:rowOff>239684</xdr:rowOff>
    </xdr:to>
    <xdr:pic>
      <xdr:nvPicPr>
        <xdr:cNvPr id="1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946</xdr:row>
      <xdr:rowOff>64558</xdr:rowOff>
    </xdr:from>
    <xdr:to>
      <xdr:col>18</xdr:col>
      <xdr:colOff>1059</xdr:colOff>
      <xdr:row>946</xdr:row>
      <xdr:rowOff>239684</xdr:rowOff>
    </xdr:to>
    <xdr:pic>
      <xdr:nvPicPr>
        <xdr:cNvPr id="1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973</xdr:row>
      <xdr:rowOff>64558</xdr:rowOff>
    </xdr:from>
    <xdr:to>
      <xdr:col>18</xdr:col>
      <xdr:colOff>1059</xdr:colOff>
      <xdr:row>973</xdr:row>
      <xdr:rowOff>239684</xdr:rowOff>
    </xdr:to>
    <xdr:pic>
      <xdr:nvPicPr>
        <xdr:cNvPr id="1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973</xdr:row>
      <xdr:rowOff>64558</xdr:rowOff>
    </xdr:from>
    <xdr:to>
      <xdr:col>18</xdr:col>
      <xdr:colOff>1059</xdr:colOff>
      <xdr:row>973</xdr:row>
      <xdr:rowOff>239684</xdr:rowOff>
    </xdr:to>
    <xdr:pic>
      <xdr:nvPicPr>
        <xdr:cNvPr id="1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1000</xdr:row>
      <xdr:rowOff>64558</xdr:rowOff>
    </xdr:from>
    <xdr:to>
      <xdr:col>18</xdr:col>
      <xdr:colOff>1059</xdr:colOff>
      <xdr:row>1000</xdr:row>
      <xdr:rowOff>239684</xdr:rowOff>
    </xdr:to>
    <xdr:pic>
      <xdr:nvPicPr>
        <xdr:cNvPr id="1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1000</xdr:row>
      <xdr:rowOff>64558</xdr:rowOff>
    </xdr:from>
    <xdr:to>
      <xdr:col>18</xdr:col>
      <xdr:colOff>1059</xdr:colOff>
      <xdr:row>1000</xdr:row>
      <xdr:rowOff>239684</xdr:rowOff>
    </xdr:to>
    <xdr:pic>
      <xdr:nvPicPr>
        <xdr:cNvPr id="1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1027</xdr:row>
      <xdr:rowOff>64558</xdr:rowOff>
    </xdr:from>
    <xdr:to>
      <xdr:col>18</xdr:col>
      <xdr:colOff>1059</xdr:colOff>
      <xdr:row>1027</xdr:row>
      <xdr:rowOff>239684</xdr:rowOff>
    </xdr:to>
    <xdr:pic>
      <xdr:nvPicPr>
        <xdr:cNvPr id="1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1027</xdr:row>
      <xdr:rowOff>64558</xdr:rowOff>
    </xdr:from>
    <xdr:to>
      <xdr:col>18</xdr:col>
      <xdr:colOff>1059</xdr:colOff>
      <xdr:row>1027</xdr:row>
      <xdr:rowOff>239684</xdr:rowOff>
    </xdr:to>
    <xdr:pic>
      <xdr:nvPicPr>
        <xdr:cNvPr id="1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1054</xdr:row>
      <xdr:rowOff>64558</xdr:rowOff>
    </xdr:from>
    <xdr:to>
      <xdr:col>18</xdr:col>
      <xdr:colOff>1059</xdr:colOff>
      <xdr:row>1054</xdr:row>
      <xdr:rowOff>239684</xdr:rowOff>
    </xdr:to>
    <xdr:pic>
      <xdr:nvPicPr>
        <xdr:cNvPr id="1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1054</xdr:row>
      <xdr:rowOff>64558</xdr:rowOff>
    </xdr:from>
    <xdr:to>
      <xdr:col>18</xdr:col>
      <xdr:colOff>1059</xdr:colOff>
      <xdr:row>1054</xdr:row>
      <xdr:rowOff>239684</xdr:rowOff>
    </xdr:to>
    <xdr:pic>
      <xdr:nvPicPr>
        <xdr:cNvPr id="1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1081</xdr:row>
      <xdr:rowOff>64558</xdr:rowOff>
    </xdr:from>
    <xdr:to>
      <xdr:col>18</xdr:col>
      <xdr:colOff>1059</xdr:colOff>
      <xdr:row>1081</xdr:row>
      <xdr:rowOff>239684</xdr:rowOff>
    </xdr:to>
    <xdr:pic>
      <xdr:nvPicPr>
        <xdr:cNvPr id="1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1081</xdr:row>
      <xdr:rowOff>64558</xdr:rowOff>
    </xdr:from>
    <xdr:to>
      <xdr:col>18</xdr:col>
      <xdr:colOff>1059</xdr:colOff>
      <xdr:row>1081</xdr:row>
      <xdr:rowOff>239684</xdr:rowOff>
    </xdr:to>
    <xdr:pic>
      <xdr:nvPicPr>
        <xdr:cNvPr id="1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1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1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1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1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1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1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1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1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1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1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1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2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2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2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2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2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2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2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2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2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2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2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2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2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2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2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2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2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2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2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2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2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2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2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2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2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2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2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2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2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2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2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2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2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2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2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2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2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2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2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2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2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2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2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2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2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2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2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2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2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2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3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3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3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3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3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3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3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3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3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3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3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3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3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3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3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3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3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3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3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3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3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3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3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2241</xdr:row>
      <xdr:rowOff>57150</xdr:rowOff>
    </xdr:from>
    <xdr:to>
      <xdr:col>15</xdr:col>
      <xdr:colOff>200024</xdr:colOff>
      <xdr:row>2242</xdr:row>
      <xdr:rowOff>161925</xdr:rowOff>
    </xdr:to>
    <xdr:pic>
      <xdr:nvPicPr>
        <xdr:cNvPr id="3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3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2241</xdr:row>
      <xdr:rowOff>47623</xdr:rowOff>
    </xdr:from>
    <xdr:to>
      <xdr:col>31</xdr:col>
      <xdr:colOff>257613</xdr:colOff>
      <xdr:row>2242</xdr:row>
      <xdr:rowOff>152399</xdr:rowOff>
    </xdr:to>
    <xdr:pic>
      <xdr:nvPicPr>
        <xdr:cNvPr id="3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3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2268</xdr:row>
      <xdr:rowOff>57150</xdr:rowOff>
    </xdr:from>
    <xdr:to>
      <xdr:col>15</xdr:col>
      <xdr:colOff>200024</xdr:colOff>
      <xdr:row>2269</xdr:row>
      <xdr:rowOff>161925</xdr:rowOff>
    </xdr:to>
    <xdr:pic>
      <xdr:nvPicPr>
        <xdr:cNvPr id="3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3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2268</xdr:row>
      <xdr:rowOff>47623</xdr:rowOff>
    </xdr:from>
    <xdr:to>
      <xdr:col>31</xdr:col>
      <xdr:colOff>257613</xdr:colOff>
      <xdr:row>2269</xdr:row>
      <xdr:rowOff>152399</xdr:rowOff>
    </xdr:to>
    <xdr:pic>
      <xdr:nvPicPr>
        <xdr:cNvPr id="3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3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2295</xdr:row>
      <xdr:rowOff>57150</xdr:rowOff>
    </xdr:from>
    <xdr:to>
      <xdr:col>15</xdr:col>
      <xdr:colOff>200024</xdr:colOff>
      <xdr:row>2296</xdr:row>
      <xdr:rowOff>161925</xdr:rowOff>
    </xdr:to>
    <xdr:pic>
      <xdr:nvPicPr>
        <xdr:cNvPr id="3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3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2295</xdr:row>
      <xdr:rowOff>47623</xdr:rowOff>
    </xdr:from>
    <xdr:to>
      <xdr:col>31</xdr:col>
      <xdr:colOff>257613</xdr:colOff>
      <xdr:row>2296</xdr:row>
      <xdr:rowOff>152399</xdr:rowOff>
    </xdr:to>
    <xdr:pic>
      <xdr:nvPicPr>
        <xdr:cNvPr id="3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3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2322</xdr:row>
      <xdr:rowOff>57150</xdr:rowOff>
    </xdr:from>
    <xdr:to>
      <xdr:col>15</xdr:col>
      <xdr:colOff>200024</xdr:colOff>
      <xdr:row>2323</xdr:row>
      <xdr:rowOff>161925</xdr:rowOff>
    </xdr:to>
    <xdr:pic>
      <xdr:nvPicPr>
        <xdr:cNvPr id="3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3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2322</xdr:row>
      <xdr:rowOff>47623</xdr:rowOff>
    </xdr:from>
    <xdr:to>
      <xdr:col>31</xdr:col>
      <xdr:colOff>257613</xdr:colOff>
      <xdr:row>2323</xdr:row>
      <xdr:rowOff>152399</xdr:rowOff>
    </xdr:to>
    <xdr:pic>
      <xdr:nvPicPr>
        <xdr:cNvPr id="3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3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2349</xdr:row>
      <xdr:rowOff>57150</xdr:rowOff>
    </xdr:from>
    <xdr:to>
      <xdr:col>15</xdr:col>
      <xdr:colOff>200024</xdr:colOff>
      <xdr:row>2350</xdr:row>
      <xdr:rowOff>161925</xdr:rowOff>
    </xdr:to>
    <xdr:pic>
      <xdr:nvPicPr>
        <xdr:cNvPr id="3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2350</xdr:row>
      <xdr:rowOff>64558</xdr:rowOff>
    </xdr:from>
    <xdr:to>
      <xdr:col>18</xdr:col>
      <xdr:colOff>1059</xdr:colOff>
      <xdr:row>2350</xdr:row>
      <xdr:rowOff>239684</xdr:rowOff>
    </xdr:to>
    <xdr:pic>
      <xdr:nvPicPr>
        <xdr:cNvPr id="3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2349</xdr:row>
      <xdr:rowOff>47623</xdr:rowOff>
    </xdr:from>
    <xdr:to>
      <xdr:col>31</xdr:col>
      <xdr:colOff>257613</xdr:colOff>
      <xdr:row>2350</xdr:row>
      <xdr:rowOff>152399</xdr:rowOff>
    </xdr:to>
    <xdr:pic>
      <xdr:nvPicPr>
        <xdr:cNvPr id="3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2350</xdr:row>
      <xdr:rowOff>64558</xdr:rowOff>
    </xdr:from>
    <xdr:to>
      <xdr:col>18</xdr:col>
      <xdr:colOff>1059</xdr:colOff>
      <xdr:row>2350</xdr:row>
      <xdr:rowOff>239684</xdr:rowOff>
    </xdr:to>
    <xdr:pic>
      <xdr:nvPicPr>
        <xdr:cNvPr id="3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2376</xdr:row>
      <xdr:rowOff>57150</xdr:rowOff>
    </xdr:from>
    <xdr:to>
      <xdr:col>15</xdr:col>
      <xdr:colOff>200024</xdr:colOff>
      <xdr:row>2377</xdr:row>
      <xdr:rowOff>161925</xdr:rowOff>
    </xdr:to>
    <xdr:pic>
      <xdr:nvPicPr>
        <xdr:cNvPr id="3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3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2376</xdr:row>
      <xdr:rowOff>47623</xdr:rowOff>
    </xdr:from>
    <xdr:to>
      <xdr:col>31</xdr:col>
      <xdr:colOff>257613</xdr:colOff>
      <xdr:row>2377</xdr:row>
      <xdr:rowOff>152399</xdr:rowOff>
    </xdr:to>
    <xdr:pic>
      <xdr:nvPicPr>
        <xdr:cNvPr id="3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3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2403</xdr:row>
      <xdr:rowOff>57150</xdr:rowOff>
    </xdr:from>
    <xdr:to>
      <xdr:col>15</xdr:col>
      <xdr:colOff>200024</xdr:colOff>
      <xdr:row>2404</xdr:row>
      <xdr:rowOff>161925</xdr:rowOff>
    </xdr:to>
    <xdr:pic>
      <xdr:nvPicPr>
        <xdr:cNvPr id="3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3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2403</xdr:row>
      <xdr:rowOff>47623</xdr:rowOff>
    </xdr:from>
    <xdr:to>
      <xdr:col>31</xdr:col>
      <xdr:colOff>257613</xdr:colOff>
      <xdr:row>2404</xdr:row>
      <xdr:rowOff>152399</xdr:rowOff>
    </xdr:to>
    <xdr:pic>
      <xdr:nvPicPr>
        <xdr:cNvPr id="3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3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2430</xdr:row>
      <xdr:rowOff>57150</xdr:rowOff>
    </xdr:from>
    <xdr:to>
      <xdr:col>15</xdr:col>
      <xdr:colOff>200024</xdr:colOff>
      <xdr:row>2431</xdr:row>
      <xdr:rowOff>161925</xdr:rowOff>
    </xdr:to>
    <xdr:pic>
      <xdr:nvPicPr>
        <xdr:cNvPr id="3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3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2430</xdr:row>
      <xdr:rowOff>47623</xdr:rowOff>
    </xdr:from>
    <xdr:to>
      <xdr:col>31</xdr:col>
      <xdr:colOff>257613</xdr:colOff>
      <xdr:row>2431</xdr:row>
      <xdr:rowOff>152399</xdr:rowOff>
    </xdr:to>
    <xdr:pic>
      <xdr:nvPicPr>
        <xdr:cNvPr id="3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3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2457</xdr:row>
      <xdr:rowOff>57150</xdr:rowOff>
    </xdr:from>
    <xdr:to>
      <xdr:col>15</xdr:col>
      <xdr:colOff>200024</xdr:colOff>
      <xdr:row>2458</xdr:row>
      <xdr:rowOff>161925</xdr:rowOff>
    </xdr:to>
    <xdr:pic>
      <xdr:nvPicPr>
        <xdr:cNvPr id="3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3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2457</xdr:row>
      <xdr:rowOff>47623</xdr:rowOff>
    </xdr:from>
    <xdr:to>
      <xdr:col>31</xdr:col>
      <xdr:colOff>257613</xdr:colOff>
      <xdr:row>2458</xdr:row>
      <xdr:rowOff>152399</xdr:rowOff>
    </xdr:to>
    <xdr:pic>
      <xdr:nvPicPr>
        <xdr:cNvPr id="3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3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2484</xdr:row>
      <xdr:rowOff>57150</xdr:rowOff>
    </xdr:from>
    <xdr:to>
      <xdr:col>15</xdr:col>
      <xdr:colOff>200024</xdr:colOff>
      <xdr:row>2485</xdr:row>
      <xdr:rowOff>161925</xdr:rowOff>
    </xdr:to>
    <xdr:pic>
      <xdr:nvPicPr>
        <xdr:cNvPr id="3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3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2484</xdr:row>
      <xdr:rowOff>47623</xdr:rowOff>
    </xdr:from>
    <xdr:to>
      <xdr:col>31</xdr:col>
      <xdr:colOff>257613</xdr:colOff>
      <xdr:row>2485</xdr:row>
      <xdr:rowOff>152399</xdr:rowOff>
    </xdr:to>
    <xdr:pic>
      <xdr:nvPicPr>
        <xdr:cNvPr id="3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3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2511</xdr:row>
      <xdr:rowOff>57150</xdr:rowOff>
    </xdr:from>
    <xdr:to>
      <xdr:col>15</xdr:col>
      <xdr:colOff>200024</xdr:colOff>
      <xdr:row>2512</xdr:row>
      <xdr:rowOff>161925</xdr:rowOff>
    </xdr:to>
    <xdr:pic>
      <xdr:nvPicPr>
        <xdr:cNvPr id="3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3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2511</xdr:row>
      <xdr:rowOff>47623</xdr:rowOff>
    </xdr:from>
    <xdr:to>
      <xdr:col>31</xdr:col>
      <xdr:colOff>257613</xdr:colOff>
      <xdr:row>2512</xdr:row>
      <xdr:rowOff>152399</xdr:rowOff>
    </xdr:to>
    <xdr:pic>
      <xdr:nvPicPr>
        <xdr:cNvPr id="3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3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2538</xdr:row>
      <xdr:rowOff>57150</xdr:rowOff>
    </xdr:from>
    <xdr:to>
      <xdr:col>15</xdr:col>
      <xdr:colOff>200024</xdr:colOff>
      <xdr:row>2539</xdr:row>
      <xdr:rowOff>161925</xdr:rowOff>
    </xdr:to>
    <xdr:pic>
      <xdr:nvPicPr>
        <xdr:cNvPr id="3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3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2538</xdr:row>
      <xdr:rowOff>47623</xdr:rowOff>
    </xdr:from>
    <xdr:to>
      <xdr:col>31</xdr:col>
      <xdr:colOff>257613</xdr:colOff>
      <xdr:row>2539</xdr:row>
      <xdr:rowOff>152399</xdr:rowOff>
    </xdr:to>
    <xdr:pic>
      <xdr:nvPicPr>
        <xdr:cNvPr id="3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3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2565</xdr:row>
      <xdr:rowOff>57150</xdr:rowOff>
    </xdr:from>
    <xdr:to>
      <xdr:col>15</xdr:col>
      <xdr:colOff>200024</xdr:colOff>
      <xdr:row>2566</xdr:row>
      <xdr:rowOff>161925</xdr:rowOff>
    </xdr:to>
    <xdr:pic>
      <xdr:nvPicPr>
        <xdr:cNvPr id="3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3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2565</xdr:row>
      <xdr:rowOff>47623</xdr:rowOff>
    </xdr:from>
    <xdr:to>
      <xdr:col>31</xdr:col>
      <xdr:colOff>257613</xdr:colOff>
      <xdr:row>2566</xdr:row>
      <xdr:rowOff>152399</xdr:rowOff>
    </xdr:to>
    <xdr:pic>
      <xdr:nvPicPr>
        <xdr:cNvPr id="3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3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2592</xdr:row>
      <xdr:rowOff>57150</xdr:rowOff>
    </xdr:from>
    <xdr:to>
      <xdr:col>15</xdr:col>
      <xdr:colOff>200024</xdr:colOff>
      <xdr:row>2593</xdr:row>
      <xdr:rowOff>161925</xdr:rowOff>
    </xdr:to>
    <xdr:pic>
      <xdr:nvPicPr>
        <xdr:cNvPr id="3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3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2592</xdr:row>
      <xdr:rowOff>47623</xdr:rowOff>
    </xdr:from>
    <xdr:to>
      <xdr:col>31</xdr:col>
      <xdr:colOff>257613</xdr:colOff>
      <xdr:row>2593</xdr:row>
      <xdr:rowOff>152399</xdr:rowOff>
    </xdr:to>
    <xdr:pic>
      <xdr:nvPicPr>
        <xdr:cNvPr id="4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4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2619</xdr:row>
      <xdr:rowOff>57150</xdr:rowOff>
    </xdr:from>
    <xdr:to>
      <xdr:col>15</xdr:col>
      <xdr:colOff>200024</xdr:colOff>
      <xdr:row>2620</xdr:row>
      <xdr:rowOff>161925</xdr:rowOff>
    </xdr:to>
    <xdr:pic>
      <xdr:nvPicPr>
        <xdr:cNvPr id="4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4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2619</xdr:row>
      <xdr:rowOff>47623</xdr:rowOff>
    </xdr:from>
    <xdr:to>
      <xdr:col>31</xdr:col>
      <xdr:colOff>257613</xdr:colOff>
      <xdr:row>2620</xdr:row>
      <xdr:rowOff>152399</xdr:rowOff>
    </xdr:to>
    <xdr:pic>
      <xdr:nvPicPr>
        <xdr:cNvPr id="4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4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2646</xdr:row>
      <xdr:rowOff>57150</xdr:rowOff>
    </xdr:from>
    <xdr:to>
      <xdr:col>15</xdr:col>
      <xdr:colOff>200024</xdr:colOff>
      <xdr:row>2647</xdr:row>
      <xdr:rowOff>161925</xdr:rowOff>
    </xdr:to>
    <xdr:pic>
      <xdr:nvPicPr>
        <xdr:cNvPr id="4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4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2646</xdr:row>
      <xdr:rowOff>47623</xdr:rowOff>
    </xdr:from>
    <xdr:to>
      <xdr:col>31</xdr:col>
      <xdr:colOff>257613</xdr:colOff>
      <xdr:row>2647</xdr:row>
      <xdr:rowOff>152399</xdr:rowOff>
    </xdr:to>
    <xdr:pic>
      <xdr:nvPicPr>
        <xdr:cNvPr id="4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4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2673</xdr:row>
      <xdr:rowOff>57150</xdr:rowOff>
    </xdr:from>
    <xdr:to>
      <xdr:col>15</xdr:col>
      <xdr:colOff>200024</xdr:colOff>
      <xdr:row>2674</xdr:row>
      <xdr:rowOff>161925</xdr:rowOff>
    </xdr:to>
    <xdr:pic>
      <xdr:nvPicPr>
        <xdr:cNvPr id="4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4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2673</xdr:row>
      <xdr:rowOff>47623</xdr:rowOff>
    </xdr:from>
    <xdr:to>
      <xdr:col>31</xdr:col>
      <xdr:colOff>257613</xdr:colOff>
      <xdr:row>2674</xdr:row>
      <xdr:rowOff>152399</xdr:rowOff>
    </xdr:to>
    <xdr:pic>
      <xdr:nvPicPr>
        <xdr:cNvPr id="4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4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333375</xdr:colOff>
      <xdr:row>2195</xdr:row>
      <xdr:rowOff>76199</xdr:rowOff>
    </xdr:from>
    <xdr:to>
      <xdr:col>37</xdr:col>
      <xdr:colOff>342900</xdr:colOff>
      <xdr:row>2196</xdr:row>
      <xdr:rowOff>266700</xdr:rowOff>
    </xdr:to>
    <xdr:sp macro="" textlink="">
      <xdr:nvSpPr>
        <xdr:cNvPr id="494" name="Rounded Rectangle 493">
          <a:hlinkClick xmlns:r="http://schemas.openxmlformats.org/officeDocument/2006/relationships" r:id="rId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 editAs="oneCell">
    <xdr:from>
      <xdr:col>18</xdr:col>
      <xdr:colOff>0</xdr:colOff>
      <xdr:row>28</xdr:row>
      <xdr:rowOff>64558</xdr:rowOff>
    </xdr:from>
    <xdr:to>
      <xdr:col>18</xdr:col>
      <xdr:colOff>1059</xdr:colOff>
      <xdr:row>29</xdr:row>
      <xdr:rowOff>49184</xdr:rowOff>
    </xdr:to>
    <xdr:pic>
      <xdr:nvPicPr>
        <xdr:cNvPr id="5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78883"/>
          <a:ext cx="1059" cy="270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55</xdr:row>
      <xdr:rowOff>64558</xdr:rowOff>
    </xdr:from>
    <xdr:to>
      <xdr:col>18</xdr:col>
      <xdr:colOff>1059</xdr:colOff>
      <xdr:row>55</xdr:row>
      <xdr:rowOff>239684</xdr:rowOff>
    </xdr:to>
    <xdr:pic>
      <xdr:nvPicPr>
        <xdr:cNvPr id="2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82941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55</xdr:row>
      <xdr:rowOff>64558</xdr:rowOff>
    </xdr:from>
    <xdr:to>
      <xdr:col>18</xdr:col>
      <xdr:colOff>1059</xdr:colOff>
      <xdr:row>56</xdr:row>
      <xdr:rowOff>49184</xdr:rowOff>
    </xdr:to>
    <xdr:pic>
      <xdr:nvPicPr>
        <xdr:cNvPr id="2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82941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82</xdr:row>
      <xdr:rowOff>64558</xdr:rowOff>
    </xdr:from>
    <xdr:to>
      <xdr:col>18</xdr:col>
      <xdr:colOff>1059</xdr:colOff>
      <xdr:row>82</xdr:row>
      <xdr:rowOff>239684</xdr:rowOff>
    </xdr:to>
    <xdr:pic>
      <xdr:nvPicPr>
        <xdr:cNvPr id="2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82941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82</xdr:row>
      <xdr:rowOff>64558</xdr:rowOff>
    </xdr:from>
    <xdr:to>
      <xdr:col>18</xdr:col>
      <xdr:colOff>1059</xdr:colOff>
      <xdr:row>83</xdr:row>
      <xdr:rowOff>49184</xdr:rowOff>
    </xdr:to>
    <xdr:pic>
      <xdr:nvPicPr>
        <xdr:cNvPr id="2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82941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</xdr:row>
      <xdr:rowOff>64558</xdr:rowOff>
    </xdr:from>
    <xdr:to>
      <xdr:col>18</xdr:col>
      <xdr:colOff>1059</xdr:colOff>
      <xdr:row>109</xdr:row>
      <xdr:rowOff>239684</xdr:rowOff>
    </xdr:to>
    <xdr:pic>
      <xdr:nvPicPr>
        <xdr:cNvPr id="2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</xdr:row>
      <xdr:rowOff>64558</xdr:rowOff>
    </xdr:from>
    <xdr:to>
      <xdr:col>18</xdr:col>
      <xdr:colOff>1059</xdr:colOff>
      <xdr:row>109</xdr:row>
      <xdr:rowOff>239684</xdr:rowOff>
    </xdr:to>
    <xdr:pic>
      <xdr:nvPicPr>
        <xdr:cNvPr id="2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</xdr:row>
      <xdr:rowOff>64558</xdr:rowOff>
    </xdr:from>
    <xdr:to>
      <xdr:col>18</xdr:col>
      <xdr:colOff>1059</xdr:colOff>
      <xdr:row>109</xdr:row>
      <xdr:rowOff>239684</xdr:rowOff>
    </xdr:to>
    <xdr:pic>
      <xdr:nvPicPr>
        <xdr:cNvPr id="2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</xdr:row>
      <xdr:rowOff>64558</xdr:rowOff>
    </xdr:from>
    <xdr:to>
      <xdr:col>18</xdr:col>
      <xdr:colOff>1059</xdr:colOff>
      <xdr:row>110</xdr:row>
      <xdr:rowOff>49184</xdr:rowOff>
    </xdr:to>
    <xdr:pic>
      <xdr:nvPicPr>
        <xdr:cNvPr id="2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136</xdr:row>
      <xdr:rowOff>64558</xdr:rowOff>
    </xdr:from>
    <xdr:to>
      <xdr:col>18</xdr:col>
      <xdr:colOff>1059</xdr:colOff>
      <xdr:row>136</xdr:row>
      <xdr:rowOff>239684</xdr:rowOff>
    </xdr:to>
    <xdr:pic>
      <xdr:nvPicPr>
        <xdr:cNvPr id="2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136</xdr:row>
      <xdr:rowOff>64558</xdr:rowOff>
    </xdr:from>
    <xdr:to>
      <xdr:col>18</xdr:col>
      <xdr:colOff>1059</xdr:colOff>
      <xdr:row>136</xdr:row>
      <xdr:rowOff>239684</xdr:rowOff>
    </xdr:to>
    <xdr:pic>
      <xdr:nvPicPr>
        <xdr:cNvPr id="2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136</xdr:row>
      <xdr:rowOff>64558</xdr:rowOff>
    </xdr:from>
    <xdr:to>
      <xdr:col>18</xdr:col>
      <xdr:colOff>1059</xdr:colOff>
      <xdr:row>136</xdr:row>
      <xdr:rowOff>239684</xdr:rowOff>
    </xdr:to>
    <xdr:pic>
      <xdr:nvPicPr>
        <xdr:cNvPr id="2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136</xdr:row>
      <xdr:rowOff>64558</xdr:rowOff>
    </xdr:from>
    <xdr:to>
      <xdr:col>18</xdr:col>
      <xdr:colOff>1059</xdr:colOff>
      <xdr:row>137</xdr:row>
      <xdr:rowOff>49184</xdr:rowOff>
    </xdr:to>
    <xdr:pic>
      <xdr:nvPicPr>
        <xdr:cNvPr id="2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</xdr:row>
      <xdr:rowOff>64558</xdr:rowOff>
    </xdr:from>
    <xdr:to>
      <xdr:col>18</xdr:col>
      <xdr:colOff>1059</xdr:colOff>
      <xdr:row>163</xdr:row>
      <xdr:rowOff>239684</xdr:rowOff>
    </xdr:to>
    <xdr:pic>
      <xdr:nvPicPr>
        <xdr:cNvPr id="2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</xdr:row>
      <xdr:rowOff>64558</xdr:rowOff>
    </xdr:from>
    <xdr:to>
      <xdr:col>18</xdr:col>
      <xdr:colOff>1059</xdr:colOff>
      <xdr:row>163</xdr:row>
      <xdr:rowOff>239684</xdr:rowOff>
    </xdr:to>
    <xdr:pic>
      <xdr:nvPicPr>
        <xdr:cNvPr id="2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</xdr:row>
      <xdr:rowOff>64558</xdr:rowOff>
    </xdr:from>
    <xdr:to>
      <xdr:col>18</xdr:col>
      <xdr:colOff>1059</xdr:colOff>
      <xdr:row>163</xdr:row>
      <xdr:rowOff>239684</xdr:rowOff>
    </xdr:to>
    <xdr:pic>
      <xdr:nvPicPr>
        <xdr:cNvPr id="2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</xdr:row>
      <xdr:rowOff>64558</xdr:rowOff>
    </xdr:from>
    <xdr:to>
      <xdr:col>18</xdr:col>
      <xdr:colOff>1059</xdr:colOff>
      <xdr:row>164</xdr:row>
      <xdr:rowOff>49184</xdr:rowOff>
    </xdr:to>
    <xdr:pic>
      <xdr:nvPicPr>
        <xdr:cNvPr id="2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190</xdr:row>
      <xdr:rowOff>64558</xdr:rowOff>
    </xdr:from>
    <xdr:to>
      <xdr:col>18</xdr:col>
      <xdr:colOff>1059</xdr:colOff>
      <xdr:row>190</xdr:row>
      <xdr:rowOff>239684</xdr:rowOff>
    </xdr:to>
    <xdr:pic>
      <xdr:nvPicPr>
        <xdr:cNvPr id="2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190</xdr:row>
      <xdr:rowOff>64558</xdr:rowOff>
    </xdr:from>
    <xdr:to>
      <xdr:col>18</xdr:col>
      <xdr:colOff>1059</xdr:colOff>
      <xdr:row>190</xdr:row>
      <xdr:rowOff>239684</xdr:rowOff>
    </xdr:to>
    <xdr:pic>
      <xdr:nvPicPr>
        <xdr:cNvPr id="3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190</xdr:row>
      <xdr:rowOff>64558</xdr:rowOff>
    </xdr:from>
    <xdr:to>
      <xdr:col>18</xdr:col>
      <xdr:colOff>1059</xdr:colOff>
      <xdr:row>190</xdr:row>
      <xdr:rowOff>239684</xdr:rowOff>
    </xdr:to>
    <xdr:pic>
      <xdr:nvPicPr>
        <xdr:cNvPr id="3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190</xdr:row>
      <xdr:rowOff>64558</xdr:rowOff>
    </xdr:from>
    <xdr:to>
      <xdr:col>18</xdr:col>
      <xdr:colOff>1059</xdr:colOff>
      <xdr:row>191</xdr:row>
      <xdr:rowOff>49184</xdr:rowOff>
    </xdr:to>
    <xdr:pic>
      <xdr:nvPicPr>
        <xdr:cNvPr id="3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245438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217</xdr:row>
      <xdr:rowOff>64558</xdr:rowOff>
    </xdr:from>
    <xdr:to>
      <xdr:col>18</xdr:col>
      <xdr:colOff>1059</xdr:colOff>
      <xdr:row>217</xdr:row>
      <xdr:rowOff>239684</xdr:rowOff>
    </xdr:to>
    <xdr:pic>
      <xdr:nvPicPr>
        <xdr:cNvPr id="3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217</xdr:row>
      <xdr:rowOff>64558</xdr:rowOff>
    </xdr:from>
    <xdr:to>
      <xdr:col>18</xdr:col>
      <xdr:colOff>1059</xdr:colOff>
      <xdr:row>217</xdr:row>
      <xdr:rowOff>239684</xdr:rowOff>
    </xdr:to>
    <xdr:pic>
      <xdr:nvPicPr>
        <xdr:cNvPr id="3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217</xdr:row>
      <xdr:rowOff>64558</xdr:rowOff>
    </xdr:from>
    <xdr:to>
      <xdr:col>18</xdr:col>
      <xdr:colOff>1059</xdr:colOff>
      <xdr:row>217</xdr:row>
      <xdr:rowOff>239684</xdr:rowOff>
    </xdr:to>
    <xdr:pic>
      <xdr:nvPicPr>
        <xdr:cNvPr id="3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217</xdr:row>
      <xdr:rowOff>64558</xdr:rowOff>
    </xdr:from>
    <xdr:to>
      <xdr:col>18</xdr:col>
      <xdr:colOff>1059</xdr:colOff>
      <xdr:row>217</xdr:row>
      <xdr:rowOff>239684</xdr:rowOff>
    </xdr:to>
    <xdr:pic>
      <xdr:nvPicPr>
        <xdr:cNvPr id="3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217</xdr:row>
      <xdr:rowOff>64558</xdr:rowOff>
    </xdr:from>
    <xdr:to>
      <xdr:col>18</xdr:col>
      <xdr:colOff>1059</xdr:colOff>
      <xdr:row>217</xdr:row>
      <xdr:rowOff>239684</xdr:rowOff>
    </xdr:to>
    <xdr:pic>
      <xdr:nvPicPr>
        <xdr:cNvPr id="3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217</xdr:row>
      <xdr:rowOff>64558</xdr:rowOff>
    </xdr:from>
    <xdr:to>
      <xdr:col>18</xdr:col>
      <xdr:colOff>1059</xdr:colOff>
      <xdr:row>218</xdr:row>
      <xdr:rowOff>49184</xdr:rowOff>
    </xdr:to>
    <xdr:pic>
      <xdr:nvPicPr>
        <xdr:cNvPr id="3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</xdr:row>
      <xdr:rowOff>64558</xdr:rowOff>
    </xdr:from>
    <xdr:to>
      <xdr:col>18</xdr:col>
      <xdr:colOff>1059</xdr:colOff>
      <xdr:row>244</xdr:row>
      <xdr:rowOff>239684</xdr:rowOff>
    </xdr:to>
    <xdr:pic>
      <xdr:nvPicPr>
        <xdr:cNvPr id="3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</xdr:row>
      <xdr:rowOff>64558</xdr:rowOff>
    </xdr:from>
    <xdr:to>
      <xdr:col>18</xdr:col>
      <xdr:colOff>1059</xdr:colOff>
      <xdr:row>244</xdr:row>
      <xdr:rowOff>239684</xdr:rowOff>
    </xdr:to>
    <xdr:pic>
      <xdr:nvPicPr>
        <xdr:cNvPr id="3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</xdr:row>
      <xdr:rowOff>64558</xdr:rowOff>
    </xdr:from>
    <xdr:to>
      <xdr:col>18</xdr:col>
      <xdr:colOff>1059</xdr:colOff>
      <xdr:row>244</xdr:row>
      <xdr:rowOff>239684</xdr:rowOff>
    </xdr:to>
    <xdr:pic>
      <xdr:nvPicPr>
        <xdr:cNvPr id="3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</xdr:row>
      <xdr:rowOff>64558</xdr:rowOff>
    </xdr:from>
    <xdr:to>
      <xdr:col>18</xdr:col>
      <xdr:colOff>1059</xdr:colOff>
      <xdr:row>244</xdr:row>
      <xdr:rowOff>239684</xdr:rowOff>
    </xdr:to>
    <xdr:pic>
      <xdr:nvPicPr>
        <xdr:cNvPr id="3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</xdr:row>
      <xdr:rowOff>64558</xdr:rowOff>
    </xdr:from>
    <xdr:to>
      <xdr:col>18</xdr:col>
      <xdr:colOff>1059</xdr:colOff>
      <xdr:row>244</xdr:row>
      <xdr:rowOff>239684</xdr:rowOff>
    </xdr:to>
    <xdr:pic>
      <xdr:nvPicPr>
        <xdr:cNvPr id="3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</xdr:row>
      <xdr:rowOff>64558</xdr:rowOff>
    </xdr:from>
    <xdr:to>
      <xdr:col>18</xdr:col>
      <xdr:colOff>1059</xdr:colOff>
      <xdr:row>245</xdr:row>
      <xdr:rowOff>49184</xdr:rowOff>
    </xdr:to>
    <xdr:pic>
      <xdr:nvPicPr>
        <xdr:cNvPr id="3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271</xdr:row>
      <xdr:rowOff>64558</xdr:rowOff>
    </xdr:from>
    <xdr:to>
      <xdr:col>18</xdr:col>
      <xdr:colOff>1059</xdr:colOff>
      <xdr:row>271</xdr:row>
      <xdr:rowOff>239684</xdr:rowOff>
    </xdr:to>
    <xdr:pic>
      <xdr:nvPicPr>
        <xdr:cNvPr id="4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271</xdr:row>
      <xdr:rowOff>64558</xdr:rowOff>
    </xdr:from>
    <xdr:to>
      <xdr:col>18</xdr:col>
      <xdr:colOff>1059</xdr:colOff>
      <xdr:row>271</xdr:row>
      <xdr:rowOff>239684</xdr:rowOff>
    </xdr:to>
    <xdr:pic>
      <xdr:nvPicPr>
        <xdr:cNvPr id="4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271</xdr:row>
      <xdr:rowOff>64558</xdr:rowOff>
    </xdr:from>
    <xdr:to>
      <xdr:col>18</xdr:col>
      <xdr:colOff>1059</xdr:colOff>
      <xdr:row>271</xdr:row>
      <xdr:rowOff>239684</xdr:rowOff>
    </xdr:to>
    <xdr:pic>
      <xdr:nvPicPr>
        <xdr:cNvPr id="4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271</xdr:row>
      <xdr:rowOff>64558</xdr:rowOff>
    </xdr:from>
    <xdr:to>
      <xdr:col>18</xdr:col>
      <xdr:colOff>1059</xdr:colOff>
      <xdr:row>271</xdr:row>
      <xdr:rowOff>239684</xdr:rowOff>
    </xdr:to>
    <xdr:pic>
      <xdr:nvPicPr>
        <xdr:cNvPr id="4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271</xdr:row>
      <xdr:rowOff>64558</xdr:rowOff>
    </xdr:from>
    <xdr:to>
      <xdr:col>18</xdr:col>
      <xdr:colOff>1059</xdr:colOff>
      <xdr:row>271</xdr:row>
      <xdr:rowOff>239684</xdr:rowOff>
    </xdr:to>
    <xdr:pic>
      <xdr:nvPicPr>
        <xdr:cNvPr id="4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271</xdr:row>
      <xdr:rowOff>64558</xdr:rowOff>
    </xdr:from>
    <xdr:to>
      <xdr:col>18</xdr:col>
      <xdr:colOff>1059</xdr:colOff>
      <xdr:row>272</xdr:row>
      <xdr:rowOff>49184</xdr:rowOff>
    </xdr:to>
    <xdr:pic>
      <xdr:nvPicPr>
        <xdr:cNvPr id="4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298</xdr:row>
      <xdr:rowOff>64558</xdr:rowOff>
    </xdr:from>
    <xdr:to>
      <xdr:col>18</xdr:col>
      <xdr:colOff>1059</xdr:colOff>
      <xdr:row>298</xdr:row>
      <xdr:rowOff>239684</xdr:rowOff>
    </xdr:to>
    <xdr:pic>
      <xdr:nvPicPr>
        <xdr:cNvPr id="4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298</xdr:row>
      <xdr:rowOff>64558</xdr:rowOff>
    </xdr:from>
    <xdr:to>
      <xdr:col>18</xdr:col>
      <xdr:colOff>1059</xdr:colOff>
      <xdr:row>298</xdr:row>
      <xdr:rowOff>239684</xdr:rowOff>
    </xdr:to>
    <xdr:pic>
      <xdr:nvPicPr>
        <xdr:cNvPr id="4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298</xdr:row>
      <xdr:rowOff>64558</xdr:rowOff>
    </xdr:from>
    <xdr:to>
      <xdr:col>18</xdr:col>
      <xdr:colOff>1059</xdr:colOff>
      <xdr:row>298</xdr:row>
      <xdr:rowOff>239684</xdr:rowOff>
    </xdr:to>
    <xdr:pic>
      <xdr:nvPicPr>
        <xdr:cNvPr id="4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298</xdr:row>
      <xdr:rowOff>64558</xdr:rowOff>
    </xdr:from>
    <xdr:to>
      <xdr:col>18</xdr:col>
      <xdr:colOff>1059</xdr:colOff>
      <xdr:row>298</xdr:row>
      <xdr:rowOff>239684</xdr:rowOff>
    </xdr:to>
    <xdr:pic>
      <xdr:nvPicPr>
        <xdr:cNvPr id="4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298</xdr:row>
      <xdr:rowOff>64558</xdr:rowOff>
    </xdr:from>
    <xdr:to>
      <xdr:col>18</xdr:col>
      <xdr:colOff>1059</xdr:colOff>
      <xdr:row>298</xdr:row>
      <xdr:rowOff>239684</xdr:rowOff>
    </xdr:to>
    <xdr:pic>
      <xdr:nvPicPr>
        <xdr:cNvPr id="4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298</xdr:row>
      <xdr:rowOff>64558</xdr:rowOff>
    </xdr:from>
    <xdr:to>
      <xdr:col>18</xdr:col>
      <xdr:colOff>1059</xdr:colOff>
      <xdr:row>299</xdr:row>
      <xdr:rowOff>49184</xdr:rowOff>
    </xdr:to>
    <xdr:pic>
      <xdr:nvPicPr>
        <xdr:cNvPr id="4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325</xdr:row>
      <xdr:rowOff>64558</xdr:rowOff>
    </xdr:from>
    <xdr:to>
      <xdr:col>18</xdr:col>
      <xdr:colOff>1059</xdr:colOff>
      <xdr:row>325</xdr:row>
      <xdr:rowOff>239684</xdr:rowOff>
    </xdr:to>
    <xdr:pic>
      <xdr:nvPicPr>
        <xdr:cNvPr id="4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325</xdr:row>
      <xdr:rowOff>64558</xdr:rowOff>
    </xdr:from>
    <xdr:to>
      <xdr:col>18</xdr:col>
      <xdr:colOff>1059</xdr:colOff>
      <xdr:row>325</xdr:row>
      <xdr:rowOff>239684</xdr:rowOff>
    </xdr:to>
    <xdr:pic>
      <xdr:nvPicPr>
        <xdr:cNvPr id="4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325</xdr:row>
      <xdr:rowOff>64558</xdr:rowOff>
    </xdr:from>
    <xdr:to>
      <xdr:col>18</xdr:col>
      <xdr:colOff>1059</xdr:colOff>
      <xdr:row>325</xdr:row>
      <xdr:rowOff>239684</xdr:rowOff>
    </xdr:to>
    <xdr:pic>
      <xdr:nvPicPr>
        <xdr:cNvPr id="4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325</xdr:row>
      <xdr:rowOff>64558</xdr:rowOff>
    </xdr:from>
    <xdr:to>
      <xdr:col>18</xdr:col>
      <xdr:colOff>1059</xdr:colOff>
      <xdr:row>325</xdr:row>
      <xdr:rowOff>239684</xdr:rowOff>
    </xdr:to>
    <xdr:pic>
      <xdr:nvPicPr>
        <xdr:cNvPr id="4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325</xdr:row>
      <xdr:rowOff>64558</xdr:rowOff>
    </xdr:from>
    <xdr:to>
      <xdr:col>18</xdr:col>
      <xdr:colOff>1059</xdr:colOff>
      <xdr:row>325</xdr:row>
      <xdr:rowOff>239684</xdr:rowOff>
    </xdr:to>
    <xdr:pic>
      <xdr:nvPicPr>
        <xdr:cNvPr id="4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325</xdr:row>
      <xdr:rowOff>64558</xdr:rowOff>
    </xdr:from>
    <xdr:to>
      <xdr:col>18</xdr:col>
      <xdr:colOff>1059</xdr:colOff>
      <xdr:row>326</xdr:row>
      <xdr:rowOff>49184</xdr:rowOff>
    </xdr:to>
    <xdr:pic>
      <xdr:nvPicPr>
        <xdr:cNvPr id="4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352</xdr:row>
      <xdr:rowOff>64558</xdr:rowOff>
    </xdr:from>
    <xdr:to>
      <xdr:col>18</xdr:col>
      <xdr:colOff>1059</xdr:colOff>
      <xdr:row>352</xdr:row>
      <xdr:rowOff>239684</xdr:rowOff>
    </xdr:to>
    <xdr:pic>
      <xdr:nvPicPr>
        <xdr:cNvPr id="4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352</xdr:row>
      <xdr:rowOff>64558</xdr:rowOff>
    </xdr:from>
    <xdr:to>
      <xdr:col>18</xdr:col>
      <xdr:colOff>1059</xdr:colOff>
      <xdr:row>352</xdr:row>
      <xdr:rowOff>239684</xdr:rowOff>
    </xdr:to>
    <xdr:pic>
      <xdr:nvPicPr>
        <xdr:cNvPr id="4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352</xdr:row>
      <xdr:rowOff>64558</xdr:rowOff>
    </xdr:from>
    <xdr:to>
      <xdr:col>18</xdr:col>
      <xdr:colOff>1059</xdr:colOff>
      <xdr:row>352</xdr:row>
      <xdr:rowOff>239684</xdr:rowOff>
    </xdr:to>
    <xdr:pic>
      <xdr:nvPicPr>
        <xdr:cNvPr id="4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352</xdr:row>
      <xdr:rowOff>64558</xdr:rowOff>
    </xdr:from>
    <xdr:to>
      <xdr:col>18</xdr:col>
      <xdr:colOff>1059</xdr:colOff>
      <xdr:row>352</xdr:row>
      <xdr:rowOff>239684</xdr:rowOff>
    </xdr:to>
    <xdr:pic>
      <xdr:nvPicPr>
        <xdr:cNvPr id="4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352</xdr:row>
      <xdr:rowOff>64558</xdr:rowOff>
    </xdr:from>
    <xdr:to>
      <xdr:col>18</xdr:col>
      <xdr:colOff>1059</xdr:colOff>
      <xdr:row>352</xdr:row>
      <xdr:rowOff>239684</xdr:rowOff>
    </xdr:to>
    <xdr:pic>
      <xdr:nvPicPr>
        <xdr:cNvPr id="4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352</xdr:row>
      <xdr:rowOff>64558</xdr:rowOff>
    </xdr:from>
    <xdr:to>
      <xdr:col>18</xdr:col>
      <xdr:colOff>1059</xdr:colOff>
      <xdr:row>353</xdr:row>
      <xdr:rowOff>49184</xdr:rowOff>
    </xdr:to>
    <xdr:pic>
      <xdr:nvPicPr>
        <xdr:cNvPr id="4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379</xdr:row>
      <xdr:rowOff>64558</xdr:rowOff>
    </xdr:from>
    <xdr:to>
      <xdr:col>18</xdr:col>
      <xdr:colOff>1059</xdr:colOff>
      <xdr:row>379</xdr:row>
      <xdr:rowOff>239684</xdr:rowOff>
    </xdr:to>
    <xdr:pic>
      <xdr:nvPicPr>
        <xdr:cNvPr id="4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379</xdr:row>
      <xdr:rowOff>64558</xdr:rowOff>
    </xdr:from>
    <xdr:to>
      <xdr:col>18</xdr:col>
      <xdr:colOff>1059</xdr:colOff>
      <xdr:row>379</xdr:row>
      <xdr:rowOff>239684</xdr:rowOff>
    </xdr:to>
    <xdr:pic>
      <xdr:nvPicPr>
        <xdr:cNvPr id="4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379</xdr:row>
      <xdr:rowOff>64558</xdr:rowOff>
    </xdr:from>
    <xdr:to>
      <xdr:col>18</xdr:col>
      <xdr:colOff>1059</xdr:colOff>
      <xdr:row>379</xdr:row>
      <xdr:rowOff>239684</xdr:rowOff>
    </xdr:to>
    <xdr:pic>
      <xdr:nvPicPr>
        <xdr:cNvPr id="4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379</xdr:row>
      <xdr:rowOff>64558</xdr:rowOff>
    </xdr:from>
    <xdr:to>
      <xdr:col>18</xdr:col>
      <xdr:colOff>1059</xdr:colOff>
      <xdr:row>379</xdr:row>
      <xdr:rowOff>239684</xdr:rowOff>
    </xdr:to>
    <xdr:pic>
      <xdr:nvPicPr>
        <xdr:cNvPr id="4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379</xdr:row>
      <xdr:rowOff>64558</xdr:rowOff>
    </xdr:from>
    <xdr:to>
      <xdr:col>18</xdr:col>
      <xdr:colOff>1059</xdr:colOff>
      <xdr:row>379</xdr:row>
      <xdr:rowOff>239684</xdr:rowOff>
    </xdr:to>
    <xdr:pic>
      <xdr:nvPicPr>
        <xdr:cNvPr id="4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379</xdr:row>
      <xdr:rowOff>64558</xdr:rowOff>
    </xdr:from>
    <xdr:to>
      <xdr:col>18</xdr:col>
      <xdr:colOff>1059</xdr:colOff>
      <xdr:row>380</xdr:row>
      <xdr:rowOff>49184</xdr:rowOff>
    </xdr:to>
    <xdr:pic>
      <xdr:nvPicPr>
        <xdr:cNvPr id="4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406</xdr:row>
      <xdr:rowOff>64558</xdr:rowOff>
    </xdr:from>
    <xdr:to>
      <xdr:col>18</xdr:col>
      <xdr:colOff>1059</xdr:colOff>
      <xdr:row>406</xdr:row>
      <xdr:rowOff>239684</xdr:rowOff>
    </xdr:to>
    <xdr:pic>
      <xdr:nvPicPr>
        <xdr:cNvPr id="4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406</xdr:row>
      <xdr:rowOff>64558</xdr:rowOff>
    </xdr:from>
    <xdr:to>
      <xdr:col>18</xdr:col>
      <xdr:colOff>1059</xdr:colOff>
      <xdr:row>406</xdr:row>
      <xdr:rowOff>239684</xdr:rowOff>
    </xdr:to>
    <xdr:pic>
      <xdr:nvPicPr>
        <xdr:cNvPr id="4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406</xdr:row>
      <xdr:rowOff>64558</xdr:rowOff>
    </xdr:from>
    <xdr:to>
      <xdr:col>18</xdr:col>
      <xdr:colOff>1059</xdr:colOff>
      <xdr:row>406</xdr:row>
      <xdr:rowOff>239684</xdr:rowOff>
    </xdr:to>
    <xdr:pic>
      <xdr:nvPicPr>
        <xdr:cNvPr id="4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406</xdr:row>
      <xdr:rowOff>64558</xdr:rowOff>
    </xdr:from>
    <xdr:to>
      <xdr:col>18</xdr:col>
      <xdr:colOff>1059</xdr:colOff>
      <xdr:row>406</xdr:row>
      <xdr:rowOff>239684</xdr:rowOff>
    </xdr:to>
    <xdr:pic>
      <xdr:nvPicPr>
        <xdr:cNvPr id="4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406</xdr:row>
      <xdr:rowOff>64558</xdr:rowOff>
    </xdr:from>
    <xdr:to>
      <xdr:col>18</xdr:col>
      <xdr:colOff>1059</xdr:colOff>
      <xdr:row>406</xdr:row>
      <xdr:rowOff>239684</xdr:rowOff>
    </xdr:to>
    <xdr:pic>
      <xdr:nvPicPr>
        <xdr:cNvPr id="4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406</xdr:row>
      <xdr:rowOff>64558</xdr:rowOff>
    </xdr:from>
    <xdr:to>
      <xdr:col>18</xdr:col>
      <xdr:colOff>1059</xdr:colOff>
      <xdr:row>407</xdr:row>
      <xdr:rowOff>49184</xdr:rowOff>
    </xdr:to>
    <xdr:pic>
      <xdr:nvPicPr>
        <xdr:cNvPr id="4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433</xdr:row>
      <xdr:rowOff>64558</xdr:rowOff>
    </xdr:from>
    <xdr:to>
      <xdr:col>18</xdr:col>
      <xdr:colOff>1059</xdr:colOff>
      <xdr:row>433</xdr:row>
      <xdr:rowOff>239684</xdr:rowOff>
    </xdr:to>
    <xdr:pic>
      <xdr:nvPicPr>
        <xdr:cNvPr id="4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433</xdr:row>
      <xdr:rowOff>64558</xdr:rowOff>
    </xdr:from>
    <xdr:to>
      <xdr:col>18</xdr:col>
      <xdr:colOff>1059</xdr:colOff>
      <xdr:row>433</xdr:row>
      <xdr:rowOff>239684</xdr:rowOff>
    </xdr:to>
    <xdr:pic>
      <xdr:nvPicPr>
        <xdr:cNvPr id="4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433</xdr:row>
      <xdr:rowOff>64558</xdr:rowOff>
    </xdr:from>
    <xdr:to>
      <xdr:col>18</xdr:col>
      <xdr:colOff>1059</xdr:colOff>
      <xdr:row>433</xdr:row>
      <xdr:rowOff>239684</xdr:rowOff>
    </xdr:to>
    <xdr:pic>
      <xdr:nvPicPr>
        <xdr:cNvPr id="4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433</xdr:row>
      <xdr:rowOff>64558</xdr:rowOff>
    </xdr:from>
    <xdr:to>
      <xdr:col>18</xdr:col>
      <xdr:colOff>1059</xdr:colOff>
      <xdr:row>433</xdr:row>
      <xdr:rowOff>239684</xdr:rowOff>
    </xdr:to>
    <xdr:pic>
      <xdr:nvPicPr>
        <xdr:cNvPr id="4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433</xdr:row>
      <xdr:rowOff>64558</xdr:rowOff>
    </xdr:from>
    <xdr:to>
      <xdr:col>18</xdr:col>
      <xdr:colOff>1059</xdr:colOff>
      <xdr:row>433</xdr:row>
      <xdr:rowOff>239684</xdr:rowOff>
    </xdr:to>
    <xdr:pic>
      <xdr:nvPicPr>
        <xdr:cNvPr id="4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433</xdr:row>
      <xdr:rowOff>64558</xdr:rowOff>
    </xdr:from>
    <xdr:to>
      <xdr:col>18</xdr:col>
      <xdr:colOff>1059</xdr:colOff>
      <xdr:row>434</xdr:row>
      <xdr:rowOff>49184</xdr:rowOff>
    </xdr:to>
    <xdr:pic>
      <xdr:nvPicPr>
        <xdr:cNvPr id="4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460</xdr:row>
      <xdr:rowOff>64558</xdr:rowOff>
    </xdr:from>
    <xdr:to>
      <xdr:col>18</xdr:col>
      <xdr:colOff>1059</xdr:colOff>
      <xdr:row>460</xdr:row>
      <xdr:rowOff>239684</xdr:rowOff>
    </xdr:to>
    <xdr:pic>
      <xdr:nvPicPr>
        <xdr:cNvPr id="4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460</xdr:row>
      <xdr:rowOff>64558</xdr:rowOff>
    </xdr:from>
    <xdr:to>
      <xdr:col>18</xdr:col>
      <xdr:colOff>1059</xdr:colOff>
      <xdr:row>460</xdr:row>
      <xdr:rowOff>239684</xdr:rowOff>
    </xdr:to>
    <xdr:pic>
      <xdr:nvPicPr>
        <xdr:cNvPr id="4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460</xdr:row>
      <xdr:rowOff>64558</xdr:rowOff>
    </xdr:from>
    <xdr:to>
      <xdr:col>18</xdr:col>
      <xdr:colOff>1059</xdr:colOff>
      <xdr:row>460</xdr:row>
      <xdr:rowOff>239684</xdr:rowOff>
    </xdr:to>
    <xdr:pic>
      <xdr:nvPicPr>
        <xdr:cNvPr id="4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460</xdr:row>
      <xdr:rowOff>64558</xdr:rowOff>
    </xdr:from>
    <xdr:to>
      <xdr:col>18</xdr:col>
      <xdr:colOff>1059</xdr:colOff>
      <xdr:row>460</xdr:row>
      <xdr:rowOff>239684</xdr:rowOff>
    </xdr:to>
    <xdr:pic>
      <xdr:nvPicPr>
        <xdr:cNvPr id="4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460</xdr:row>
      <xdr:rowOff>64558</xdr:rowOff>
    </xdr:from>
    <xdr:to>
      <xdr:col>18</xdr:col>
      <xdr:colOff>1059</xdr:colOff>
      <xdr:row>460</xdr:row>
      <xdr:rowOff>239684</xdr:rowOff>
    </xdr:to>
    <xdr:pic>
      <xdr:nvPicPr>
        <xdr:cNvPr id="4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460</xdr:row>
      <xdr:rowOff>64558</xdr:rowOff>
    </xdr:from>
    <xdr:to>
      <xdr:col>18</xdr:col>
      <xdr:colOff>1059</xdr:colOff>
      <xdr:row>461</xdr:row>
      <xdr:rowOff>49184</xdr:rowOff>
    </xdr:to>
    <xdr:pic>
      <xdr:nvPicPr>
        <xdr:cNvPr id="4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487</xdr:row>
      <xdr:rowOff>64558</xdr:rowOff>
    </xdr:from>
    <xdr:to>
      <xdr:col>18</xdr:col>
      <xdr:colOff>1059</xdr:colOff>
      <xdr:row>487</xdr:row>
      <xdr:rowOff>239684</xdr:rowOff>
    </xdr:to>
    <xdr:pic>
      <xdr:nvPicPr>
        <xdr:cNvPr id="4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487</xdr:row>
      <xdr:rowOff>64558</xdr:rowOff>
    </xdr:from>
    <xdr:to>
      <xdr:col>18</xdr:col>
      <xdr:colOff>1059</xdr:colOff>
      <xdr:row>487</xdr:row>
      <xdr:rowOff>239684</xdr:rowOff>
    </xdr:to>
    <xdr:pic>
      <xdr:nvPicPr>
        <xdr:cNvPr id="4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487</xdr:row>
      <xdr:rowOff>64558</xdr:rowOff>
    </xdr:from>
    <xdr:to>
      <xdr:col>18</xdr:col>
      <xdr:colOff>1059</xdr:colOff>
      <xdr:row>487</xdr:row>
      <xdr:rowOff>239684</xdr:rowOff>
    </xdr:to>
    <xdr:pic>
      <xdr:nvPicPr>
        <xdr:cNvPr id="4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487</xdr:row>
      <xdr:rowOff>64558</xdr:rowOff>
    </xdr:from>
    <xdr:to>
      <xdr:col>18</xdr:col>
      <xdr:colOff>1059</xdr:colOff>
      <xdr:row>487</xdr:row>
      <xdr:rowOff>239684</xdr:rowOff>
    </xdr:to>
    <xdr:pic>
      <xdr:nvPicPr>
        <xdr:cNvPr id="4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487</xdr:row>
      <xdr:rowOff>64558</xdr:rowOff>
    </xdr:from>
    <xdr:to>
      <xdr:col>18</xdr:col>
      <xdr:colOff>1059</xdr:colOff>
      <xdr:row>487</xdr:row>
      <xdr:rowOff>239684</xdr:rowOff>
    </xdr:to>
    <xdr:pic>
      <xdr:nvPicPr>
        <xdr:cNvPr id="4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487</xdr:row>
      <xdr:rowOff>64558</xdr:rowOff>
    </xdr:from>
    <xdr:to>
      <xdr:col>18</xdr:col>
      <xdr:colOff>1059</xdr:colOff>
      <xdr:row>488</xdr:row>
      <xdr:rowOff>49184</xdr:rowOff>
    </xdr:to>
    <xdr:pic>
      <xdr:nvPicPr>
        <xdr:cNvPr id="4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514</xdr:row>
      <xdr:rowOff>64558</xdr:rowOff>
    </xdr:from>
    <xdr:to>
      <xdr:col>18</xdr:col>
      <xdr:colOff>1059</xdr:colOff>
      <xdr:row>514</xdr:row>
      <xdr:rowOff>239684</xdr:rowOff>
    </xdr:to>
    <xdr:pic>
      <xdr:nvPicPr>
        <xdr:cNvPr id="4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514</xdr:row>
      <xdr:rowOff>64558</xdr:rowOff>
    </xdr:from>
    <xdr:to>
      <xdr:col>18</xdr:col>
      <xdr:colOff>1059</xdr:colOff>
      <xdr:row>514</xdr:row>
      <xdr:rowOff>239684</xdr:rowOff>
    </xdr:to>
    <xdr:pic>
      <xdr:nvPicPr>
        <xdr:cNvPr id="4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514</xdr:row>
      <xdr:rowOff>64558</xdr:rowOff>
    </xdr:from>
    <xdr:to>
      <xdr:col>18</xdr:col>
      <xdr:colOff>1059</xdr:colOff>
      <xdr:row>514</xdr:row>
      <xdr:rowOff>239684</xdr:rowOff>
    </xdr:to>
    <xdr:pic>
      <xdr:nvPicPr>
        <xdr:cNvPr id="4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514</xdr:row>
      <xdr:rowOff>64558</xdr:rowOff>
    </xdr:from>
    <xdr:to>
      <xdr:col>18</xdr:col>
      <xdr:colOff>1059</xdr:colOff>
      <xdr:row>514</xdr:row>
      <xdr:rowOff>239684</xdr:rowOff>
    </xdr:to>
    <xdr:pic>
      <xdr:nvPicPr>
        <xdr:cNvPr id="4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514</xdr:row>
      <xdr:rowOff>64558</xdr:rowOff>
    </xdr:from>
    <xdr:to>
      <xdr:col>18</xdr:col>
      <xdr:colOff>1059</xdr:colOff>
      <xdr:row>514</xdr:row>
      <xdr:rowOff>239684</xdr:rowOff>
    </xdr:to>
    <xdr:pic>
      <xdr:nvPicPr>
        <xdr:cNvPr id="4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514</xdr:row>
      <xdr:rowOff>64558</xdr:rowOff>
    </xdr:from>
    <xdr:to>
      <xdr:col>18</xdr:col>
      <xdr:colOff>1059</xdr:colOff>
      <xdr:row>515</xdr:row>
      <xdr:rowOff>49184</xdr:rowOff>
    </xdr:to>
    <xdr:pic>
      <xdr:nvPicPr>
        <xdr:cNvPr id="4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541</xdr:row>
      <xdr:rowOff>64558</xdr:rowOff>
    </xdr:from>
    <xdr:to>
      <xdr:col>18</xdr:col>
      <xdr:colOff>1059</xdr:colOff>
      <xdr:row>541</xdr:row>
      <xdr:rowOff>239684</xdr:rowOff>
    </xdr:to>
    <xdr:pic>
      <xdr:nvPicPr>
        <xdr:cNvPr id="4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541</xdr:row>
      <xdr:rowOff>64558</xdr:rowOff>
    </xdr:from>
    <xdr:to>
      <xdr:col>18</xdr:col>
      <xdr:colOff>1059</xdr:colOff>
      <xdr:row>541</xdr:row>
      <xdr:rowOff>239684</xdr:rowOff>
    </xdr:to>
    <xdr:pic>
      <xdr:nvPicPr>
        <xdr:cNvPr id="4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541</xdr:row>
      <xdr:rowOff>64558</xdr:rowOff>
    </xdr:from>
    <xdr:to>
      <xdr:col>18</xdr:col>
      <xdr:colOff>1059</xdr:colOff>
      <xdr:row>541</xdr:row>
      <xdr:rowOff>239684</xdr:rowOff>
    </xdr:to>
    <xdr:pic>
      <xdr:nvPicPr>
        <xdr:cNvPr id="4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541</xdr:row>
      <xdr:rowOff>64558</xdr:rowOff>
    </xdr:from>
    <xdr:to>
      <xdr:col>18</xdr:col>
      <xdr:colOff>1059</xdr:colOff>
      <xdr:row>541</xdr:row>
      <xdr:rowOff>239684</xdr:rowOff>
    </xdr:to>
    <xdr:pic>
      <xdr:nvPicPr>
        <xdr:cNvPr id="4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541</xdr:row>
      <xdr:rowOff>64558</xdr:rowOff>
    </xdr:from>
    <xdr:to>
      <xdr:col>18</xdr:col>
      <xdr:colOff>1059</xdr:colOff>
      <xdr:row>541</xdr:row>
      <xdr:rowOff>239684</xdr:rowOff>
    </xdr:to>
    <xdr:pic>
      <xdr:nvPicPr>
        <xdr:cNvPr id="4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541</xdr:row>
      <xdr:rowOff>64558</xdr:rowOff>
    </xdr:from>
    <xdr:to>
      <xdr:col>18</xdr:col>
      <xdr:colOff>1059</xdr:colOff>
      <xdr:row>542</xdr:row>
      <xdr:rowOff>49184</xdr:rowOff>
    </xdr:to>
    <xdr:pic>
      <xdr:nvPicPr>
        <xdr:cNvPr id="4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568</xdr:row>
      <xdr:rowOff>64558</xdr:rowOff>
    </xdr:from>
    <xdr:to>
      <xdr:col>18</xdr:col>
      <xdr:colOff>1059</xdr:colOff>
      <xdr:row>568</xdr:row>
      <xdr:rowOff>239684</xdr:rowOff>
    </xdr:to>
    <xdr:pic>
      <xdr:nvPicPr>
        <xdr:cNvPr id="4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568</xdr:row>
      <xdr:rowOff>64558</xdr:rowOff>
    </xdr:from>
    <xdr:to>
      <xdr:col>18</xdr:col>
      <xdr:colOff>1059</xdr:colOff>
      <xdr:row>568</xdr:row>
      <xdr:rowOff>239684</xdr:rowOff>
    </xdr:to>
    <xdr:pic>
      <xdr:nvPicPr>
        <xdr:cNvPr id="4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568</xdr:row>
      <xdr:rowOff>64558</xdr:rowOff>
    </xdr:from>
    <xdr:to>
      <xdr:col>18</xdr:col>
      <xdr:colOff>1059</xdr:colOff>
      <xdr:row>568</xdr:row>
      <xdr:rowOff>239684</xdr:rowOff>
    </xdr:to>
    <xdr:pic>
      <xdr:nvPicPr>
        <xdr:cNvPr id="4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568</xdr:row>
      <xdr:rowOff>64558</xdr:rowOff>
    </xdr:from>
    <xdr:to>
      <xdr:col>18</xdr:col>
      <xdr:colOff>1059</xdr:colOff>
      <xdr:row>568</xdr:row>
      <xdr:rowOff>239684</xdr:rowOff>
    </xdr:to>
    <xdr:pic>
      <xdr:nvPicPr>
        <xdr:cNvPr id="4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568</xdr:row>
      <xdr:rowOff>64558</xdr:rowOff>
    </xdr:from>
    <xdr:to>
      <xdr:col>18</xdr:col>
      <xdr:colOff>1059</xdr:colOff>
      <xdr:row>568</xdr:row>
      <xdr:rowOff>239684</xdr:rowOff>
    </xdr:to>
    <xdr:pic>
      <xdr:nvPicPr>
        <xdr:cNvPr id="4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568</xdr:row>
      <xdr:rowOff>64558</xdr:rowOff>
    </xdr:from>
    <xdr:to>
      <xdr:col>18</xdr:col>
      <xdr:colOff>1059</xdr:colOff>
      <xdr:row>569</xdr:row>
      <xdr:rowOff>49184</xdr:rowOff>
    </xdr:to>
    <xdr:pic>
      <xdr:nvPicPr>
        <xdr:cNvPr id="4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595</xdr:row>
      <xdr:rowOff>64558</xdr:rowOff>
    </xdr:from>
    <xdr:to>
      <xdr:col>18</xdr:col>
      <xdr:colOff>1059</xdr:colOff>
      <xdr:row>595</xdr:row>
      <xdr:rowOff>239684</xdr:rowOff>
    </xdr:to>
    <xdr:pic>
      <xdr:nvPicPr>
        <xdr:cNvPr id="4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595</xdr:row>
      <xdr:rowOff>64558</xdr:rowOff>
    </xdr:from>
    <xdr:to>
      <xdr:col>18</xdr:col>
      <xdr:colOff>1059</xdr:colOff>
      <xdr:row>595</xdr:row>
      <xdr:rowOff>239684</xdr:rowOff>
    </xdr:to>
    <xdr:pic>
      <xdr:nvPicPr>
        <xdr:cNvPr id="4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595</xdr:row>
      <xdr:rowOff>64558</xdr:rowOff>
    </xdr:from>
    <xdr:to>
      <xdr:col>18</xdr:col>
      <xdr:colOff>1059</xdr:colOff>
      <xdr:row>595</xdr:row>
      <xdr:rowOff>239684</xdr:rowOff>
    </xdr:to>
    <xdr:pic>
      <xdr:nvPicPr>
        <xdr:cNvPr id="4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595</xdr:row>
      <xdr:rowOff>64558</xdr:rowOff>
    </xdr:from>
    <xdr:to>
      <xdr:col>18</xdr:col>
      <xdr:colOff>1059</xdr:colOff>
      <xdr:row>595</xdr:row>
      <xdr:rowOff>239684</xdr:rowOff>
    </xdr:to>
    <xdr:pic>
      <xdr:nvPicPr>
        <xdr:cNvPr id="4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595</xdr:row>
      <xdr:rowOff>64558</xdr:rowOff>
    </xdr:from>
    <xdr:to>
      <xdr:col>18</xdr:col>
      <xdr:colOff>1059</xdr:colOff>
      <xdr:row>595</xdr:row>
      <xdr:rowOff>239684</xdr:rowOff>
    </xdr:to>
    <xdr:pic>
      <xdr:nvPicPr>
        <xdr:cNvPr id="4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595</xdr:row>
      <xdr:rowOff>64558</xdr:rowOff>
    </xdr:from>
    <xdr:to>
      <xdr:col>18</xdr:col>
      <xdr:colOff>1059</xdr:colOff>
      <xdr:row>596</xdr:row>
      <xdr:rowOff>49184</xdr:rowOff>
    </xdr:to>
    <xdr:pic>
      <xdr:nvPicPr>
        <xdr:cNvPr id="4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622</xdr:row>
      <xdr:rowOff>64558</xdr:rowOff>
    </xdr:from>
    <xdr:to>
      <xdr:col>18</xdr:col>
      <xdr:colOff>1059</xdr:colOff>
      <xdr:row>622</xdr:row>
      <xdr:rowOff>239684</xdr:rowOff>
    </xdr:to>
    <xdr:pic>
      <xdr:nvPicPr>
        <xdr:cNvPr id="5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622</xdr:row>
      <xdr:rowOff>64558</xdr:rowOff>
    </xdr:from>
    <xdr:to>
      <xdr:col>18</xdr:col>
      <xdr:colOff>1059</xdr:colOff>
      <xdr:row>622</xdr:row>
      <xdr:rowOff>239684</xdr:rowOff>
    </xdr:to>
    <xdr:pic>
      <xdr:nvPicPr>
        <xdr:cNvPr id="5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622</xdr:row>
      <xdr:rowOff>64558</xdr:rowOff>
    </xdr:from>
    <xdr:to>
      <xdr:col>18</xdr:col>
      <xdr:colOff>1059</xdr:colOff>
      <xdr:row>622</xdr:row>
      <xdr:rowOff>239684</xdr:rowOff>
    </xdr:to>
    <xdr:pic>
      <xdr:nvPicPr>
        <xdr:cNvPr id="5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622</xdr:row>
      <xdr:rowOff>64558</xdr:rowOff>
    </xdr:from>
    <xdr:to>
      <xdr:col>18</xdr:col>
      <xdr:colOff>1059</xdr:colOff>
      <xdr:row>622</xdr:row>
      <xdr:rowOff>239684</xdr:rowOff>
    </xdr:to>
    <xdr:pic>
      <xdr:nvPicPr>
        <xdr:cNvPr id="5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622</xdr:row>
      <xdr:rowOff>64558</xdr:rowOff>
    </xdr:from>
    <xdr:to>
      <xdr:col>18</xdr:col>
      <xdr:colOff>1059</xdr:colOff>
      <xdr:row>622</xdr:row>
      <xdr:rowOff>239684</xdr:rowOff>
    </xdr:to>
    <xdr:pic>
      <xdr:nvPicPr>
        <xdr:cNvPr id="5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622</xdr:row>
      <xdr:rowOff>64558</xdr:rowOff>
    </xdr:from>
    <xdr:to>
      <xdr:col>18</xdr:col>
      <xdr:colOff>1059</xdr:colOff>
      <xdr:row>623</xdr:row>
      <xdr:rowOff>49184</xdr:rowOff>
    </xdr:to>
    <xdr:pic>
      <xdr:nvPicPr>
        <xdr:cNvPr id="5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649</xdr:row>
      <xdr:rowOff>64558</xdr:rowOff>
    </xdr:from>
    <xdr:to>
      <xdr:col>18</xdr:col>
      <xdr:colOff>1059</xdr:colOff>
      <xdr:row>649</xdr:row>
      <xdr:rowOff>239684</xdr:rowOff>
    </xdr:to>
    <xdr:pic>
      <xdr:nvPicPr>
        <xdr:cNvPr id="5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649</xdr:row>
      <xdr:rowOff>64558</xdr:rowOff>
    </xdr:from>
    <xdr:to>
      <xdr:col>18</xdr:col>
      <xdr:colOff>1059</xdr:colOff>
      <xdr:row>649</xdr:row>
      <xdr:rowOff>239684</xdr:rowOff>
    </xdr:to>
    <xdr:pic>
      <xdr:nvPicPr>
        <xdr:cNvPr id="5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649</xdr:row>
      <xdr:rowOff>64558</xdr:rowOff>
    </xdr:from>
    <xdr:to>
      <xdr:col>18</xdr:col>
      <xdr:colOff>1059</xdr:colOff>
      <xdr:row>649</xdr:row>
      <xdr:rowOff>239684</xdr:rowOff>
    </xdr:to>
    <xdr:pic>
      <xdr:nvPicPr>
        <xdr:cNvPr id="5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649</xdr:row>
      <xdr:rowOff>64558</xdr:rowOff>
    </xdr:from>
    <xdr:to>
      <xdr:col>18</xdr:col>
      <xdr:colOff>1059</xdr:colOff>
      <xdr:row>649</xdr:row>
      <xdr:rowOff>239684</xdr:rowOff>
    </xdr:to>
    <xdr:pic>
      <xdr:nvPicPr>
        <xdr:cNvPr id="5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649</xdr:row>
      <xdr:rowOff>64558</xdr:rowOff>
    </xdr:from>
    <xdr:to>
      <xdr:col>18</xdr:col>
      <xdr:colOff>1059</xdr:colOff>
      <xdr:row>649</xdr:row>
      <xdr:rowOff>239684</xdr:rowOff>
    </xdr:to>
    <xdr:pic>
      <xdr:nvPicPr>
        <xdr:cNvPr id="5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649</xdr:row>
      <xdr:rowOff>64558</xdr:rowOff>
    </xdr:from>
    <xdr:to>
      <xdr:col>18</xdr:col>
      <xdr:colOff>1059</xdr:colOff>
      <xdr:row>650</xdr:row>
      <xdr:rowOff>49184</xdr:rowOff>
    </xdr:to>
    <xdr:pic>
      <xdr:nvPicPr>
        <xdr:cNvPr id="5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676</xdr:row>
      <xdr:rowOff>64558</xdr:rowOff>
    </xdr:from>
    <xdr:to>
      <xdr:col>18</xdr:col>
      <xdr:colOff>1059</xdr:colOff>
      <xdr:row>676</xdr:row>
      <xdr:rowOff>239684</xdr:rowOff>
    </xdr:to>
    <xdr:pic>
      <xdr:nvPicPr>
        <xdr:cNvPr id="5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676</xdr:row>
      <xdr:rowOff>64558</xdr:rowOff>
    </xdr:from>
    <xdr:to>
      <xdr:col>18</xdr:col>
      <xdr:colOff>1059</xdr:colOff>
      <xdr:row>676</xdr:row>
      <xdr:rowOff>239684</xdr:rowOff>
    </xdr:to>
    <xdr:pic>
      <xdr:nvPicPr>
        <xdr:cNvPr id="5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676</xdr:row>
      <xdr:rowOff>64558</xdr:rowOff>
    </xdr:from>
    <xdr:to>
      <xdr:col>18</xdr:col>
      <xdr:colOff>1059</xdr:colOff>
      <xdr:row>676</xdr:row>
      <xdr:rowOff>239684</xdr:rowOff>
    </xdr:to>
    <xdr:pic>
      <xdr:nvPicPr>
        <xdr:cNvPr id="5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676</xdr:row>
      <xdr:rowOff>64558</xdr:rowOff>
    </xdr:from>
    <xdr:to>
      <xdr:col>18</xdr:col>
      <xdr:colOff>1059</xdr:colOff>
      <xdr:row>676</xdr:row>
      <xdr:rowOff>239684</xdr:rowOff>
    </xdr:to>
    <xdr:pic>
      <xdr:nvPicPr>
        <xdr:cNvPr id="5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676</xdr:row>
      <xdr:rowOff>64558</xdr:rowOff>
    </xdr:from>
    <xdr:to>
      <xdr:col>18</xdr:col>
      <xdr:colOff>1059</xdr:colOff>
      <xdr:row>676</xdr:row>
      <xdr:rowOff>239684</xdr:rowOff>
    </xdr:to>
    <xdr:pic>
      <xdr:nvPicPr>
        <xdr:cNvPr id="5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676</xdr:row>
      <xdr:rowOff>64558</xdr:rowOff>
    </xdr:from>
    <xdr:to>
      <xdr:col>18</xdr:col>
      <xdr:colOff>1059</xdr:colOff>
      <xdr:row>677</xdr:row>
      <xdr:rowOff>49184</xdr:rowOff>
    </xdr:to>
    <xdr:pic>
      <xdr:nvPicPr>
        <xdr:cNvPr id="5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5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5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5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5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5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704</xdr:row>
      <xdr:rowOff>49184</xdr:rowOff>
    </xdr:to>
    <xdr:pic>
      <xdr:nvPicPr>
        <xdr:cNvPr id="5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730</xdr:row>
      <xdr:rowOff>64558</xdr:rowOff>
    </xdr:from>
    <xdr:to>
      <xdr:col>18</xdr:col>
      <xdr:colOff>1059</xdr:colOff>
      <xdr:row>730</xdr:row>
      <xdr:rowOff>239684</xdr:rowOff>
    </xdr:to>
    <xdr:pic>
      <xdr:nvPicPr>
        <xdr:cNvPr id="5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730</xdr:row>
      <xdr:rowOff>64558</xdr:rowOff>
    </xdr:from>
    <xdr:to>
      <xdr:col>18</xdr:col>
      <xdr:colOff>1059</xdr:colOff>
      <xdr:row>730</xdr:row>
      <xdr:rowOff>239684</xdr:rowOff>
    </xdr:to>
    <xdr:pic>
      <xdr:nvPicPr>
        <xdr:cNvPr id="5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730</xdr:row>
      <xdr:rowOff>64558</xdr:rowOff>
    </xdr:from>
    <xdr:to>
      <xdr:col>18</xdr:col>
      <xdr:colOff>1059</xdr:colOff>
      <xdr:row>730</xdr:row>
      <xdr:rowOff>239684</xdr:rowOff>
    </xdr:to>
    <xdr:pic>
      <xdr:nvPicPr>
        <xdr:cNvPr id="5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730</xdr:row>
      <xdr:rowOff>64558</xdr:rowOff>
    </xdr:from>
    <xdr:to>
      <xdr:col>18</xdr:col>
      <xdr:colOff>1059</xdr:colOff>
      <xdr:row>730</xdr:row>
      <xdr:rowOff>239684</xdr:rowOff>
    </xdr:to>
    <xdr:pic>
      <xdr:nvPicPr>
        <xdr:cNvPr id="5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730</xdr:row>
      <xdr:rowOff>64558</xdr:rowOff>
    </xdr:from>
    <xdr:to>
      <xdr:col>18</xdr:col>
      <xdr:colOff>1059</xdr:colOff>
      <xdr:row>730</xdr:row>
      <xdr:rowOff>239684</xdr:rowOff>
    </xdr:to>
    <xdr:pic>
      <xdr:nvPicPr>
        <xdr:cNvPr id="5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730</xdr:row>
      <xdr:rowOff>64558</xdr:rowOff>
    </xdr:from>
    <xdr:to>
      <xdr:col>18</xdr:col>
      <xdr:colOff>1059</xdr:colOff>
      <xdr:row>731</xdr:row>
      <xdr:rowOff>49184</xdr:rowOff>
    </xdr:to>
    <xdr:pic>
      <xdr:nvPicPr>
        <xdr:cNvPr id="5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757</xdr:row>
      <xdr:rowOff>64558</xdr:rowOff>
    </xdr:from>
    <xdr:to>
      <xdr:col>18</xdr:col>
      <xdr:colOff>1059</xdr:colOff>
      <xdr:row>757</xdr:row>
      <xdr:rowOff>239684</xdr:rowOff>
    </xdr:to>
    <xdr:pic>
      <xdr:nvPicPr>
        <xdr:cNvPr id="5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757</xdr:row>
      <xdr:rowOff>64558</xdr:rowOff>
    </xdr:from>
    <xdr:to>
      <xdr:col>18</xdr:col>
      <xdr:colOff>1059</xdr:colOff>
      <xdr:row>757</xdr:row>
      <xdr:rowOff>239684</xdr:rowOff>
    </xdr:to>
    <xdr:pic>
      <xdr:nvPicPr>
        <xdr:cNvPr id="5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757</xdr:row>
      <xdr:rowOff>64558</xdr:rowOff>
    </xdr:from>
    <xdr:to>
      <xdr:col>18</xdr:col>
      <xdr:colOff>1059</xdr:colOff>
      <xdr:row>757</xdr:row>
      <xdr:rowOff>239684</xdr:rowOff>
    </xdr:to>
    <xdr:pic>
      <xdr:nvPicPr>
        <xdr:cNvPr id="5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757</xdr:row>
      <xdr:rowOff>64558</xdr:rowOff>
    </xdr:from>
    <xdr:to>
      <xdr:col>18</xdr:col>
      <xdr:colOff>1059</xdr:colOff>
      <xdr:row>757</xdr:row>
      <xdr:rowOff>239684</xdr:rowOff>
    </xdr:to>
    <xdr:pic>
      <xdr:nvPicPr>
        <xdr:cNvPr id="5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757</xdr:row>
      <xdr:rowOff>64558</xdr:rowOff>
    </xdr:from>
    <xdr:to>
      <xdr:col>18</xdr:col>
      <xdr:colOff>1059</xdr:colOff>
      <xdr:row>757</xdr:row>
      <xdr:rowOff>239684</xdr:rowOff>
    </xdr:to>
    <xdr:pic>
      <xdr:nvPicPr>
        <xdr:cNvPr id="5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757</xdr:row>
      <xdr:rowOff>64558</xdr:rowOff>
    </xdr:from>
    <xdr:to>
      <xdr:col>18</xdr:col>
      <xdr:colOff>1059</xdr:colOff>
      <xdr:row>758</xdr:row>
      <xdr:rowOff>49184</xdr:rowOff>
    </xdr:to>
    <xdr:pic>
      <xdr:nvPicPr>
        <xdr:cNvPr id="5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784</xdr:row>
      <xdr:rowOff>64558</xdr:rowOff>
    </xdr:from>
    <xdr:to>
      <xdr:col>18</xdr:col>
      <xdr:colOff>1059</xdr:colOff>
      <xdr:row>784</xdr:row>
      <xdr:rowOff>239684</xdr:rowOff>
    </xdr:to>
    <xdr:pic>
      <xdr:nvPicPr>
        <xdr:cNvPr id="5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784</xdr:row>
      <xdr:rowOff>64558</xdr:rowOff>
    </xdr:from>
    <xdr:to>
      <xdr:col>18</xdr:col>
      <xdr:colOff>1059</xdr:colOff>
      <xdr:row>784</xdr:row>
      <xdr:rowOff>239684</xdr:rowOff>
    </xdr:to>
    <xdr:pic>
      <xdr:nvPicPr>
        <xdr:cNvPr id="5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784</xdr:row>
      <xdr:rowOff>64558</xdr:rowOff>
    </xdr:from>
    <xdr:to>
      <xdr:col>18</xdr:col>
      <xdr:colOff>1059</xdr:colOff>
      <xdr:row>784</xdr:row>
      <xdr:rowOff>239684</xdr:rowOff>
    </xdr:to>
    <xdr:pic>
      <xdr:nvPicPr>
        <xdr:cNvPr id="5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784</xdr:row>
      <xdr:rowOff>64558</xdr:rowOff>
    </xdr:from>
    <xdr:to>
      <xdr:col>18</xdr:col>
      <xdr:colOff>1059</xdr:colOff>
      <xdr:row>784</xdr:row>
      <xdr:rowOff>239684</xdr:rowOff>
    </xdr:to>
    <xdr:pic>
      <xdr:nvPicPr>
        <xdr:cNvPr id="5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784</xdr:row>
      <xdr:rowOff>64558</xdr:rowOff>
    </xdr:from>
    <xdr:to>
      <xdr:col>18</xdr:col>
      <xdr:colOff>1059</xdr:colOff>
      <xdr:row>784</xdr:row>
      <xdr:rowOff>239684</xdr:rowOff>
    </xdr:to>
    <xdr:pic>
      <xdr:nvPicPr>
        <xdr:cNvPr id="5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784</xdr:row>
      <xdr:rowOff>64558</xdr:rowOff>
    </xdr:from>
    <xdr:to>
      <xdr:col>18</xdr:col>
      <xdr:colOff>1059</xdr:colOff>
      <xdr:row>785</xdr:row>
      <xdr:rowOff>49184</xdr:rowOff>
    </xdr:to>
    <xdr:pic>
      <xdr:nvPicPr>
        <xdr:cNvPr id="5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811</xdr:row>
      <xdr:rowOff>64558</xdr:rowOff>
    </xdr:from>
    <xdr:to>
      <xdr:col>18</xdr:col>
      <xdr:colOff>1059</xdr:colOff>
      <xdr:row>811</xdr:row>
      <xdr:rowOff>239684</xdr:rowOff>
    </xdr:to>
    <xdr:pic>
      <xdr:nvPicPr>
        <xdr:cNvPr id="5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811</xdr:row>
      <xdr:rowOff>64558</xdr:rowOff>
    </xdr:from>
    <xdr:to>
      <xdr:col>18</xdr:col>
      <xdr:colOff>1059</xdr:colOff>
      <xdr:row>811</xdr:row>
      <xdr:rowOff>239684</xdr:rowOff>
    </xdr:to>
    <xdr:pic>
      <xdr:nvPicPr>
        <xdr:cNvPr id="5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811</xdr:row>
      <xdr:rowOff>64558</xdr:rowOff>
    </xdr:from>
    <xdr:to>
      <xdr:col>18</xdr:col>
      <xdr:colOff>1059</xdr:colOff>
      <xdr:row>811</xdr:row>
      <xdr:rowOff>239684</xdr:rowOff>
    </xdr:to>
    <xdr:pic>
      <xdr:nvPicPr>
        <xdr:cNvPr id="5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811</xdr:row>
      <xdr:rowOff>64558</xdr:rowOff>
    </xdr:from>
    <xdr:to>
      <xdr:col>18</xdr:col>
      <xdr:colOff>1059</xdr:colOff>
      <xdr:row>811</xdr:row>
      <xdr:rowOff>239684</xdr:rowOff>
    </xdr:to>
    <xdr:pic>
      <xdr:nvPicPr>
        <xdr:cNvPr id="5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811</xdr:row>
      <xdr:rowOff>64558</xdr:rowOff>
    </xdr:from>
    <xdr:to>
      <xdr:col>18</xdr:col>
      <xdr:colOff>1059</xdr:colOff>
      <xdr:row>811</xdr:row>
      <xdr:rowOff>239684</xdr:rowOff>
    </xdr:to>
    <xdr:pic>
      <xdr:nvPicPr>
        <xdr:cNvPr id="5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811</xdr:row>
      <xdr:rowOff>64558</xdr:rowOff>
    </xdr:from>
    <xdr:to>
      <xdr:col>18</xdr:col>
      <xdr:colOff>1059</xdr:colOff>
      <xdr:row>812</xdr:row>
      <xdr:rowOff>49184</xdr:rowOff>
    </xdr:to>
    <xdr:pic>
      <xdr:nvPicPr>
        <xdr:cNvPr id="5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838</xdr:row>
      <xdr:rowOff>64558</xdr:rowOff>
    </xdr:from>
    <xdr:to>
      <xdr:col>18</xdr:col>
      <xdr:colOff>1059</xdr:colOff>
      <xdr:row>838</xdr:row>
      <xdr:rowOff>239684</xdr:rowOff>
    </xdr:to>
    <xdr:pic>
      <xdr:nvPicPr>
        <xdr:cNvPr id="5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838</xdr:row>
      <xdr:rowOff>64558</xdr:rowOff>
    </xdr:from>
    <xdr:to>
      <xdr:col>18</xdr:col>
      <xdr:colOff>1059</xdr:colOff>
      <xdr:row>838</xdr:row>
      <xdr:rowOff>239684</xdr:rowOff>
    </xdr:to>
    <xdr:pic>
      <xdr:nvPicPr>
        <xdr:cNvPr id="5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838</xdr:row>
      <xdr:rowOff>64558</xdr:rowOff>
    </xdr:from>
    <xdr:to>
      <xdr:col>18</xdr:col>
      <xdr:colOff>1059</xdr:colOff>
      <xdr:row>838</xdr:row>
      <xdr:rowOff>239684</xdr:rowOff>
    </xdr:to>
    <xdr:pic>
      <xdr:nvPicPr>
        <xdr:cNvPr id="5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838</xdr:row>
      <xdr:rowOff>64558</xdr:rowOff>
    </xdr:from>
    <xdr:to>
      <xdr:col>18</xdr:col>
      <xdr:colOff>1059</xdr:colOff>
      <xdr:row>838</xdr:row>
      <xdr:rowOff>239684</xdr:rowOff>
    </xdr:to>
    <xdr:pic>
      <xdr:nvPicPr>
        <xdr:cNvPr id="5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838</xdr:row>
      <xdr:rowOff>64558</xdr:rowOff>
    </xdr:from>
    <xdr:to>
      <xdr:col>18</xdr:col>
      <xdr:colOff>1059</xdr:colOff>
      <xdr:row>838</xdr:row>
      <xdr:rowOff>239684</xdr:rowOff>
    </xdr:to>
    <xdr:pic>
      <xdr:nvPicPr>
        <xdr:cNvPr id="5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838</xdr:row>
      <xdr:rowOff>64558</xdr:rowOff>
    </xdr:from>
    <xdr:to>
      <xdr:col>18</xdr:col>
      <xdr:colOff>1059</xdr:colOff>
      <xdr:row>839</xdr:row>
      <xdr:rowOff>49184</xdr:rowOff>
    </xdr:to>
    <xdr:pic>
      <xdr:nvPicPr>
        <xdr:cNvPr id="5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865</xdr:row>
      <xdr:rowOff>64558</xdr:rowOff>
    </xdr:from>
    <xdr:to>
      <xdr:col>18</xdr:col>
      <xdr:colOff>1059</xdr:colOff>
      <xdr:row>865</xdr:row>
      <xdr:rowOff>239684</xdr:rowOff>
    </xdr:to>
    <xdr:pic>
      <xdr:nvPicPr>
        <xdr:cNvPr id="5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865</xdr:row>
      <xdr:rowOff>64558</xdr:rowOff>
    </xdr:from>
    <xdr:to>
      <xdr:col>18</xdr:col>
      <xdr:colOff>1059</xdr:colOff>
      <xdr:row>865</xdr:row>
      <xdr:rowOff>239684</xdr:rowOff>
    </xdr:to>
    <xdr:pic>
      <xdr:nvPicPr>
        <xdr:cNvPr id="5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865</xdr:row>
      <xdr:rowOff>64558</xdr:rowOff>
    </xdr:from>
    <xdr:to>
      <xdr:col>18</xdr:col>
      <xdr:colOff>1059</xdr:colOff>
      <xdr:row>865</xdr:row>
      <xdr:rowOff>239684</xdr:rowOff>
    </xdr:to>
    <xdr:pic>
      <xdr:nvPicPr>
        <xdr:cNvPr id="5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865</xdr:row>
      <xdr:rowOff>64558</xdr:rowOff>
    </xdr:from>
    <xdr:to>
      <xdr:col>18</xdr:col>
      <xdr:colOff>1059</xdr:colOff>
      <xdr:row>865</xdr:row>
      <xdr:rowOff>239684</xdr:rowOff>
    </xdr:to>
    <xdr:pic>
      <xdr:nvPicPr>
        <xdr:cNvPr id="5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865</xdr:row>
      <xdr:rowOff>64558</xdr:rowOff>
    </xdr:from>
    <xdr:to>
      <xdr:col>18</xdr:col>
      <xdr:colOff>1059</xdr:colOff>
      <xdr:row>865</xdr:row>
      <xdr:rowOff>239684</xdr:rowOff>
    </xdr:to>
    <xdr:pic>
      <xdr:nvPicPr>
        <xdr:cNvPr id="5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865</xdr:row>
      <xdr:rowOff>64558</xdr:rowOff>
    </xdr:from>
    <xdr:to>
      <xdr:col>18</xdr:col>
      <xdr:colOff>1059</xdr:colOff>
      <xdr:row>866</xdr:row>
      <xdr:rowOff>49184</xdr:rowOff>
    </xdr:to>
    <xdr:pic>
      <xdr:nvPicPr>
        <xdr:cNvPr id="5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892</xdr:row>
      <xdr:rowOff>64558</xdr:rowOff>
    </xdr:from>
    <xdr:to>
      <xdr:col>18</xdr:col>
      <xdr:colOff>1059</xdr:colOff>
      <xdr:row>892</xdr:row>
      <xdr:rowOff>239684</xdr:rowOff>
    </xdr:to>
    <xdr:pic>
      <xdr:nvPicPr>
        <xdr:cNvPr id="5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892</xdr:row>
      <xdr:rowOff>64558</xdr:rowOff>
    </xdr:from>
    <xdr:to>
      <xdr:col>18</xdr:col>
      <xdr:colOff>1059</xdr:colOff>
      <xdr:row>892</xdr:row>
      <xdr:rowOff>239684</xdr:rowOff>
    </xdr:to>
    <xdr:pic>
      <xdr:nvPicPr>
        <xdr:cNvPr id="5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892</xdr:row>
      <xdr:rowOff>64558</xdr:rowOff>
    </xdr:from>
    <xdr:to>
      <xdr:col>18</xdr:col>
      <xdr:colOff>1059</xdr:colOff>
      <xdr:row>892</xdr:row>
      <xdr:rowOff>239684</xdr:rowOff>
    </xdr:to>
    <xdr:pic>
      <xdr:nvPicPr>
        <xdr:cNvPr id="5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892</xdr:row>
      <xdr:rowOff>64558</xdr:rowOff>
    </xdr:from>
    <xdr:to>
      <xdr:col>18</xdr:col>
      <xdr:colOff>1059</xdr:colOff>
      <xdr:row>892</xdr:row>
      <xdr:rowOff>239684</xdr:rowOff>
    </xdr:to>
    <xdr:pic>
      <xdr:nvPicPr>
        <xdr:cNvPr id="5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892</xdr:row>
      <xdr:rowOff>64558</xdr:rowOff>
    </xdr:from>
    <xdr:to>
      <xdr:col>18</xdr:col>
      <xdr:colOff>1059</xdr:colOff>
      <xdr:row>892</xdr:row>
      <xdr:rowOff>239684</xdr:rowOff>
    </xdr:to>
    <xdr:pic>
      <xdr:nvPicPr>
        <xdr:cNvPr id="5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892</xdr:row>
      <xdr:rowOff>64558</xdr:rowOff>
    </xdr:from>
    <xdr:to>
      <xdr:col>18</xdr:col>
      <xdr:colOff>1059</xdr:colOff>
      <xdr:row>893</xdr:row>
      <xdr:rowOff>49184</xdr:rowOff>
    </xdr:to>
    <xdr:pic>
      <xdr:nvPicPr>
        <xdr:cNvPr id="5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919</xdr:row>
      <xdr:rowOff>64558</xdr:rowOff>
    </xdr:from>
    <xdr:to>
      <xdr:col>18</xdr:col>
      <xdr:colOff>1059</xdr:colOff>
      <xdr:row>919</xdr:row>
      <xdr:rowOff>239684</xdr:rowOff>
    </xdr:to>
    <xdr:pic>
      <xdr:nvPicPr>
        <xdr:cNvPr id="5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919</xdr:row>
      <xdr:rowOff>64558</xdr:rowOff>
    </xdr:from>
    <xdr:to>
      <xdr:col>18</xdr:col>
      <xdr:colOff>1059</xdr:colOff>
      <xdr:row>919</xdr:row>
      <xdr:rowOff>239684</xdr:rowOff>
    </xdr:to>
    <xdr:pic>
      <xdr:nvPicPr>
        <xdr:cNvPr id="5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919</xdr:row>
      <xdr:rowOff>64558</xdr:rowOff>
    </xdr:from>
    <xdr:to>
      <xdr:col>18</xdr:col>
      <xdr:colOff>1059</xdr:colOff>
      <xdr:row>919</xdr:row>
      <xdr:rowOff>239684</xdr:rowOff>
    </xdr:to>
    <xdr:pic>
      <xdr:nvPicPr>
        <xdr:cNvPr id="5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919</xdr:row>
      <xdr:rowOff>64558</xdr:rowOff>
    </xdr:from>
    <xdr:to>
      <xdr:col>18</xdr:col>
      <xdr:colOff>1059</xdr:colOff>
      <xdr:row>919</xdr:row>
      <xdr:rowOff>239684</xdr:rowOff>
    </xdr:to>
    <xdr:pic>
      <xdr:nvPicPr>
        <xdr:cNvPr id="5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919</xdr:row>
      <xdr:rowOff>64558</xdr:rowOff>
    </xdr:from>
    <xdr:to>
      <xdr:col>18</xdr:col>
      <xdr:colOff>1059</xdr:colOff>
      <xdr:row>919</xdr:row>
      <xdr:rowOff>239684</xdr:rowOff>
    </xdr:to>
    <xdr:pic>
      <xdr:nvPicPr>
        <xdr:cNvPr id="5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919</xdr:row>
      <xdr:rowOff>64558</xdr:rowOff>
    </xdr:from>
    <xdr:to>
      <xdr:col>18</xdr:col>
      <xdr:colOff>1059</xdr:colOff>
      <xdr:row>920</xdr:row>
      <xdr:rowOff>49184</xdr:rowOff>
    </xdr:to>
    <xdr:pic>
      <xdr:nvPicPr>
        <xdr:cNvPr id="5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946</xdr:row>
      <xdr:rowOff>64558</xdr:rowOff>
    </xdr:from>
    <xdr:to>
      <xdr:col>18</xdr:col>
      <xdr:colOff>1059</xdr:colOff>
      <xdr:row>946</xdr:row>
      <xdr:rowOff>239684</xdr:rowOff>
    </xdr:to>
    <xdr:pic>
      <xdr:nvPicPr>
        <xdr:cNvPr id="5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946</xdr:row>
      <xdr:rowOff>64558</xdr:rowOff>
    </xdr:from>
    <xdr:to>
      <xdr:col>18</xdr:col>
      <xdr:colOff>1059</xdr:colOff>
      <xdr:row>946</xdr:row>
      <xdr:rowOff>239684</xdr:rowOff>
    </xdr:to>
    <xdr:pic>
      <xdr:nvPicPr>
        <xdr:cNvPr id="5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946</xdr:row>
      <xdr:rowOff>64558</xdr:rowOff>
    </xdr:from>
    <xdr:to>
      <xdr:col>18</xdr:col>
      <xdr:colOff>1059</xdr:colOff>
      <xdr:row>946</xdr:row>
      <xdr:rowOff>239684</xdr:rowOff>
    </xdr:to>
    <xdr:pic>
      <xdr:nvPicPr>
        <xdr:cNvPr id="5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946</xdr:row>
      <xdr:rowOff>64558</xdr:rowOff>
    </xdr:from>
    <xdr:to>
      <xdr:col>18</xdr:col>
      <xdr:colOff>1059</xdr:colOff>
      <xdr:row>946</xdr:row>
      <xdr:rowOff>239684</xdr:rowOff>
    </xdr:to>
    <xdr:pic>
      <xdr:nvPicPr>
        <xdr:cNvPr id="5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946</xdr:row>
      <xdr:rowOff>64558</xdr:rowOff>
    </xdr:from>
    <xdr:to>
      <xdr:col>18</xdr:col>
      <xdr:colOff>1059</xdr:colOff>
      <xdr:row>946</xdr:row>
      <xdr:rowOff>239684</xdr:rowOff>
    </xdr:to>
    <xdr:pic>
      <xdr:nvPicPr>
        <xdr:cNvPr id="5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946</xdr:row>
      <xdr:rowOff>64558</xdr:rowOff>
    </xdr:from>
    <xdr:to>
      <xdr:col>18</xdr:col>
      <xdr:colOff>1059</xdr:colOff>
      <xdr:row>947</xdr:row>
      <xdr:rowOff>49184</xdr:rowOff>
    </xdr:to>
    <xdr:pic>
      <xdr:nvPicPr>
        <xdr:cNvPr id="5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973</xdr:row>
      <xdr:rowOff>64558</xdr:rowOff>
    </xdr:from>
    <xdr:to>
      <xdr:col>18</xdr:col>
      <xdr:colOff>1059</xdr:colOff>
      <xdr:row>973</xdr:row>
      <xdr:rowOff>239684</xdr:rowOff>
    </xdr:to>
    <xdr:pic>
      <xdr:nvPicPr>
        <xdr:cNvPr id="5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973</xdr:row>
      <xdr:rowOff>64558</xdr:rowOff>
    </xdr:from>
    <xdr:to>
      <xdr:col>18</xdr:col>
      <xdr:colOff>1059</xdr:colOff>
      <xdr:row>973</xdr:row>
      <xdr:rowOff>239684</xdr:rowOff>
    </xdr:to>
    <xdr:pic>
      <xdr:nvPicPr>
        <xdr:cNvPr id="5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973</xdr:row>
      <xdr:rowOff>64558</xdr:rowOff>
    </xdr:from>
    <xdr:to>
      <xdr:col>18</xdr:col>
      <xdr:colOff>1059</xdr:colOff>
      <xdr:row>973</xdr:row>
      <xdr:rowOff>239684</xdr:rowOff>
    </xdr:to>
    <xdr:pic>
      <xdr:nvPicPr>
        <xdr:cNvPr id="5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973</xdr:row>
      <xdr:rowOff>64558</xdr:rowOff>
    </xdr:from>
    <xdr:to>
      <xdr:col>18</xdr:col>
      <xdr:colOff>1059</xdr:colOff>
      <xdr:row>973</xdr:row>
      <xdr:rowOff>239684</xdr:rowOff>
    </xdr:to>
    <xdr:pic>
      <xdr:nvPicPr>
        <xdr:cNvPr id="5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973</xdr:row>
      <xdr:rowOff>64558</xdr:rowOff>
    </xdr:from>
    <xdr:to>
      <xdr:col>18</xdr:col>
      <xdr:colOff>1059</xdr:colOff>
      <xdr:row>973</xdr:row>
      <xdr:rowOff>239684</xdr:rowOff>
    </xdr:to>
    <xdr:pic>
      <xdr:nvPicPr>
        <xdr:cNvPr id="5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973</xdr:row>
      <xdr:rowOff>64558</xdr:rowOff>
    </xdr:from>
    <xdr:to>
      <xdr:col>18</xdr:col>
      <xdr:colOff>1059</xdr:colOff>
      <xdr:row>974</xdr:row>
      <xdr:rowOff>49184</xdr:rowOff>
    </xdr:to>
    <xdr:pic>
      <xdr:nvPicPr>
        <xdr:cNvPr id="5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1000</xdr:row>
      <xdr:rowOff>64558</xdr:rowOff>
    </xdr:from>
    <xdr:to>
      <xdr:col>18</xdr:col>
      <xdr:colOff>1059</xdr:colOff>
      <xdr:row>1000</xdr:row>
      <xdr:rowOff>239684</xdr:rowOff>
    </xdr:to>
    <xdr:pic>
      <xdr:nvPicPr>
        <xdr:cNvPr id="5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1000</xdr:row>
      <xdr:rowOff>64558</xdr:rowOff>
    </xdr:from>
    <xdr:to>
      <xdr:col>18</xdr:col>
      <xdr:colOff>1059</xdr:colOff>
      <xdr:row>1000</xdr:row>
      <xdr:rowOff>239684</xdr:rowOff>
    </xdr:to>
    <xdr:pic>
      <xdr:nvPicPr>
        <xdr:cNvPr id="5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1000</xdr:row>
      <xdr:rowOff>64558</xdr:rowOff>
    </xdr:from>
    <xdr:to>
      <xdr:col>18</xdr:col>
      <xdr:colOff>1059</xdr:colOff>
      <xdr:row>1000</xdr:row>
      <xdr:rowOff>239684</xdr:rowOff>
    </xdr:to>
    <xdr:pic>
      <xdr:nvPicPr>
        <xdr:cNvPr id="6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1000</xdr:row>
      <xdr:rowOff>64558</xdr:rowOff>
    </xdr:from>
    <xdr:to>
      <xdr:col>18</xdr:col>
      <xdr:colOff>1059</xdr:colOff>
      <xdr:row>1000</xdr:row>
      <xdr:rowOff>239684</xdr:rowOff>
    </xdr:to>
    <xdr:pic>
      <xdr:nvPicPr>
        <xdr:cNvPr id="6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1000</xdr:row>
      <xdr:rowOff>64558</xdr:rowOff>
    </xdr:from>
    <xdr:to>
      <xdr:col>18</xdr:col>
      <xdr:colOff>1059</xdr:colOff>
      <xdr:row>1000</xdr:row>
      <xdr:rowOff>239684</xdr:rowOff>
    </xdr:to>
    <xdr:pic>
      <xdr:nvPicPr>
        <xdr:cNvPr id="6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1000</xdr:row>
      <xdr:rowOff>64558</xdr:rowOff>
    </xdr:from>
    <xdr:to>
      <xdr:col>18</xdr:col>
      <xdr:colOff>1059</xdr:colOff>
      <xdr:row>1001</xdr:row>
      <xdr:rowOff>49184</xdr:rowOff>
    </xdr:to>
    <xdr:pic>
      <xdr:nvPicPr>
        <xdr:cNvPr id="6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1027</xdr:row>
      <xdr:rowOff>64558</xdr:rowOff>
    </xdr:from>
    <xdr:to>
      <xdr:col>18</xdr:col>
      <xdr:colOff>1059</xdr:colOff>
      <xdr:row>1027</xdr:row>
      <xdr:rowOff>239684</xdr:rowOff>
    </xdr:to>
    <xdr:pic>
      <xdr:nvPicPr>
        <xdr:cNvPr id="6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1027</xdr:row>
      <xdr:rowOff>64558</xdr:rowOff>
    </xdr:from>
    <xdr:to>
      <xdr:col>18</xdr:col>
      <xdr:colOff>1059</xdr:colOff>
      <xdr:row>1027</xdr:row>
      <xdr:rowOff>239684</xdr:rowOff>
    </xdr:to>
    <xdr:pic>
      <xdr:nvPicPr>
        <xdr:cNvPr id="6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1027</xdr:row>
      <xdr:rowOff>64558</xdr:rowOff>
    </xdr:from>
    <xdr:to>
      <xdr:col>18</xdr:col>
      <xdr:colOff>1059</xdr:colOff>
      <xdr:row>1027</xdr:row>
      <xdr:rowOff>239684</xdr:rowOff>
    </xdr:to>
    <xdr:pic>
      <xdr:nvPicPr>
        <xdr:cNvPr id="6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1027</xdr:row>
      <xdr:rowOff>64558</xdr:rowOff>
    </xdr:from>
    <xdr:to>
      <xdr:col>18</xdr:col>
      <xdr:colOff>1059</xdr:colOff>
      <xdr:row>1027</xdr:row>
      <xdr:rowOff>239684</xdr:rowOff>
    </xdr:to>
    <xdr:pic>
      <xdr:nvPicPr>
        <xdr:cNvPr id="6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1027</xdr:row>
      <xdr:rowOff>64558</xdr:rowOff>
    </xdr:from>
    <xdr:to>
      <xdr:col>18</xdr:col>
      <xdr:colOff>1059</xdr:colOff>
      <xdr:row>1027</xdr:row>
      <xdr:rowOff>239684</xdr:rowOff>
    </xdr:to>
    <xdr:pic>
      <xdr:nvPicPr>
        <xdr:cNvPr id="6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1027</xdr:row>
      <xdr:rowOff>64558</xdr:rowOff>
    </xdr:from>
    <xdr:to>
      <xdr:col>18</xdr:col>
      <xdr:colOff>1059</xdr:colOff>
      <xdr:row>1028</xdr:row>
      <xdr:rowOff>49184</xdr:rowOff>
    </xdr:to>
    <xdr:pic>
      <xdr:nvPicPr>
        <xdr:cNvPr id="6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1054</xdr:row>
      <xdr:rowOff>64558</xdr:rowOff>
    </xdr:from>
    <xdr:to>
      <xdr:col>18</xdr:col>
      <xdr:colOff>1059</xdr:colOff>
      <xdr:row>1054</xdr:row>
      <xdr:rowOff>239684</xdr:rowOff>
    </xdr:to>
    <xdr:pic>
      <xdr:nvPicPr>
        <xdr:cNvPr id="6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1054</xdr:row>
      <xdr:rowOff>64558</xdr:rowOff>
    </xdr:from>
    <xdr:to>
      <xdr:col>18</xdr:col>
      <xdr:colOff>1059</xdr:colOff>
      <xdr:row>1054</xdr:row>
      <xdr:rowOff>239684</xdr:rowOff>
    </xdr:to>
    <xdr:pic>
      <xdr:nvPicPr>
        <xdr:cNvPr id="6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1054</xdr:row>
      <xdr:rowOff>64558</xdr:rowOff>
    </xdr:from>
    <xdr:to>
      <xdr:col>18</xdr:col>
      <xdr:colOff>1059</xdr:colOff>
      <xdr:row>1054</xdr:row>
      <xdr:rowOff>239684</xdr:rowOff>
    </xdr:to>
    <xdr:pic>
      <xdr:nvPicPr>
        <xdr:cNvPr id="6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1054</xdr:row>
      <xdr:rowOff>64558</xdr:rowOff>
    </xdr:from>
    <xdr:to>
      <xdr:col>18</xdr:col>
      <xdr:colOff>1059</xdr:colOff>
      <xdr:row>1054</xdr:row>
      <xdr:rowOff>239684</xdr:rowOff>
    </xdr:to>
    <xdr:pic>
      <xdr:nvPicPr>
        <xdr:cNvPr id="6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1054</xdr:row>
      <xdr:rowOff>64558</xdr:rowOff>
    </xdr:from>
    <xdr:to>
      <xdr:col>18</xdr:col>
      <xdr:colOff>1059</xdr:colOff>
      <xdr:row>1054</xdr:row>
      <xdr:rowOff>239684</xdr:rowOff>
    </xdr:to>
    <xdr:pic>
      <xdr:nvPicPr>
        <xdr:cNvPr id="6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1054</xdr:row>
      <xdr:rowOff>64558</xdr:rowOff>
    </xdr:from>
    <xdr:to>
      <xdr:col>18</xdr:col>
      <xdr:colOff>1059</xdr:colOff>
      <xdr:row>1055</xdr:row>
      <xdr:rowOff>49184</xdr:rowOff>
    </xdr:to>
    <xdr:pic>
      <xdr:nvPicPr>
        <xdr:cNvPr id="6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1081</xdr:row>
      <xdr:rowOff>64558</xdr:rowOff>
    </xdr:from>
    <xdr:to>
      <xdr:col>18</xdr:col>
      <xdr:colOff>1059</xdr:colOff>
      <xdr:row>1081</xdr:row>
      <xdr:rowOff>239684</xdr:rowOff>
    </xdr:to>
    <xdr:pic>
      <xdr:nvPicPr>
        <xdr:cNvPr id="6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1081</xdr:row>
      <xdr:rowOff>64558</xdr:rowOff>
    </xdr:from>
    <xdr:to>
      <xdr:col>18</xdr:col>
      <xdr:colOff>1059</xdr:colOff>
      <xdr:row>1081</xdr:row>
      <xdr:rowOff>239684</xdr:rowOff>
    </xdr:to>
    <xdr:pic>
      <xdr:nvPicPr>
        <xdr:cNvPr id="6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1081</xdr:row>
      <xdr:rowOff>64558</xdr:rowOff>
    </xdr:from>
    <xdr:to>
      <xdr:col>18</xdr:col>
      <xdr:colOff>1059</xdr:colOff>
      <xdr:row>1081</xdr:row>
      <xdr:rowOff>239684</xdr:rowOff>
    </xdr:to>
    <xdr:pic>
      <xdr:nvPicPr>
        <xdr:cNvPr id="6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1081</xdr:row>
      <xdr:rowOff>64558</xdr:rowOff>
    </xdr:from>
    <xdr:to>
      <xdr:col>18</xdr:col>
      <xdr:colOff>1059</xdr:colOff>
      <xdr:row>1081</xdr:row>
      <xdr:rowOff>239684</xdr:rowOff>
    </xdr:to>
    <xdr:pic>
      <xdr:nvPicPr>
        <xdr:cNvPr id="6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1081</xdr:row>
      <xdr:rowOff>64558</xdr:rowOff>
    </xdr:from>
    <xdr:to>
      <xdr:col>18</xdr:col>
      <xdr:colOff>1059</xdr:colOff>
      <xdr:row>1081</xdr:row>
      <xdr:rowOff>239684</xdr:rowOff>
    </xdr:to>
    <xdr:pic>
      <xdr:nvPicPr>
        <xdr:cNvPr id="6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1081</xdr:row>
      <xdr:rowOff>64558</xdr:rowOff>
    </xdr:from>
    <xdr:to>
      <xdr:col>18</xdr:col>
      <xdr:colOff>1059</xdr:colOff>
      <xdr:row>1082</xdr:row>
      <xdr:rowOff>49184</xdr:rowOff>
    </xdr:to>
    <xdr:pic>
      <xdr:nvPicPr>
        <xdr:cNvPr id="6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1109</xdr:row>
      <xdr:rowOff>49184</xdr:rowOff>
    </xdr:to>
    <xdr:pic>
      <xdr:nvPicPr>
        <xdr:cNvPr id="6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5704310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1108</xdr:row>
      <xdr:rowOff>239684</xdr:rowOff>
    </xdr:to>
    <xdr:pic>
      <xdr:nvPicPr>
        <xdr:cNvPr id="6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1108</xdr:row>
      <xdr:rowOff>64558</xdr:rowOff>
    </xdr:from>
    <xdr:to>
      <xdr:col>18</xdr:col>
      <xdr:colOff>1059</xdr:colOff>
      <xdr:row>1109</xdr:row>
      <xdr:rowOff>49184</xdr:rowOff>
    </xdr:to>
    <xdr:pic>
      <xdr:nvPicPr>
        <xdr:cNvPr id="6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6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6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6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6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6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6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1135</xdr:row>
      <xdr:rowOff>239684</xdr:rowOff>
    </xdr:to>
    <xdr:pic>
      <xdr:nvPicPr>
        <xdr:cNvPr id="6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1135</xdr:row>
      <xdr:rowOff>64558</xdr:rowOff>
    </xdr:from>
    <xdr:to>
      <xdr:col>18</xdr:col>
      <xdr:colOff>1059</xdr:colOff>
      <xdr:row>1136</xdr:row>
      <xdr:rowOff>49184</xdr:rowOff>
    </xdr:to>
    <xdr:pic>
      <xdr:nvPicPr>
        <xdr:cNvPr id="6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6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6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6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6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6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6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1162</xdr:row>
      <xdr:rowOff>239684</xdr:rowOff>
    </xdr:to>
    <xdr:pic>
      <xdr:nvPicPr>
        <xdr:cNvPr id="6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1162</xdr:row>
      <xdr:rowOff>64558</xdr:rowOff>
    </xdr:from>
    <xdr:to>
      <xdr:col>18</xdr:col>
      <xdr:colOff>1059</xdr:colOff>
      <xdr:row>1163</xdr:row>
      <xdr:rowOff>49184</xdr:rowOff>
    </xdr:to>
    <xdr:pic>
      <xdr:nvPicPr>
        <xdr:cNvPr id="6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6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6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6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6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6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6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1189</xdr:row>
      <xdr:rowOff>239684</xdr:rowOff>
    </xdr:to>
    <xdr:pic>
      <xdr:nvPicPr>
        <xdr:cNvPr id="6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1189</xdr:row>
      <xdr:rowOff>64558</xdr:rowOff>
    </xdr:from>
    <xdr:to>
      <xdr:col>18</xdr:col>
      <xdr:colOff>1059</xdr:colOff>
      <xdr:row>1190</xdr:row>
      <xdr:rowOff>49184</xdr:rowOff>
    </xdr:to>
    <xdr:pic>
      <xdr:nvPicPr>
        <xdr:cNvPr id="6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6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6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6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6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6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6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1216</xdr:row>
      <xdr:rowOff>239684</xdr:rowOff>
    </xdr:to>
    <xdr:pic>
      <xdr:nvPicPr>
        <xdr:cNvPr id="6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1216</xdr:row>
      <xdr:rowOff>64558</xdr:rowOff>
    </xdr:from>
    <xdr:to>
      <xdr:col>18</xdr:col>
      <xdr:colOff>1059</xdr:colOff>
      <xdr:row>1217</xdr:row>
      <xdr:rowOff>49184</xdr:rowOff>
    </xdr:to>
    <xdr:pic>
      <xdr:nvPicPr>
        <xdr:cNvPr id="6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6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6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6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6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6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6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1243</xdr:row>
      <xdr:rowOff>239684</xdr:rowOff>
    </xdr:to>
    <xdr:pic>
      <xdr:nvPicPr>
        <xdr:cNvPr id="6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1243</xdr:row>
      <xdr:rowOff>64558</xdr:rowOff>
    </xdr:from>
    <xdr:to>
      <xdr:col>18</xdr:col>
      <xdr:colOff>1059</xdr:colOff>
      <xdr:row>1244</xdr:row>
      <xdr:rowOff>49184</xdr:rowOff>
    </xdr:to>
    <xdr:pic>
      <xdr:nvPicPr>
        <xdr:cNvPr id="6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6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6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6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6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6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6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1270</xdr:row>
      <xdr:rowOff>239684</xdr:rowOff>
    </xdr:to>
    <xdr:pic>
      <xdr:nvPicPr>
        <xdr:cNvPr id="6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1270</xdr:row>
      <xdr:rowOff>64558</xdr:rowOff>
    </xdr:from>
    <xdr:to>
      <xdr:col>18</xdr:col>
      <xdr:colOff>1059</xdr:colOff>
      <xdr:row>1271</xdr:row>
      <xdr:rowOff>49184</xdr:rowOff>
    </xdr:to>
    <xdr:pic>
      <xdr:nvPicPr>
        <xdr:cNvPr id="6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6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6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6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6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6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6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1297</xdr:row>
      <xdr:rowOff>239684</xdr:rowOff>
    </xdr:to>
    <xdr:pic>
      <xdr:nvPicPr>
        <xdr:cNvPr id="6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1297</xdr:row>
      <xdr:rowOff>64558</xdr:rowOff>
    </xdr:from>
    <xdr:to>
      <xdr:col>18</xdr:col>
      <xdr:colOff>1059</xdr:colOff>
      <xdr:row>1298</xdr:row>
      <xdr:rowOff>49184</xdr:rowOff>
    </xdr:to>
    <xdr:pic>
      <xdr:nvPicPr>
        <xdr:cNvPr id="6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6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6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6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6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6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6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1324</xdr:row>
      <xdr:rowOff>239684</xdr:rowOff>
    </xdr:to>
    <xdr:pic>
      <xdr:nvPicPr>
        <xdr:cNvPr id="6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1324</xdr:row>
      <xdr:rowOff>64558</xdr:rowOff>
    </xdr:from>
    <xdr:to>
      <xdr:col>18</xdr:col>
      <xdr:colOff>1059</xdr:colOff>
      <xdr:row>1325</xdr:row>
      <xdr:rowOff>49184</xdr:rowOff>
    </xdr:to>
    <xdr:pic>
      <xdr:nvPicPr>
        <xdr:cNvPr id="6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7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7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7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7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7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7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1351</xdr:row>
      <xdr:rowOff>239684</xdr:rowOff>
    </xdr:to>
    <xdr:pic>
      <xdr:nvPicPr>
        <xdr:cNvPr id="7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1351</xdr:row>
      <xdr:rowOff>64558</xdr:rowOff>
    </xdr:from>
    <xdr:to>
      <xdr:col>18</xdr:col>
      <xdr:colOff>1059</xdr:colOff>
      <xdr:row>1352</xdr:row>
      <xdr:rowOff>49184</xdr:rowOff>
    </xdr:to>
    <xdr:pic>
      <xdr:nvPicPr>
        <xdr:cNvPr id="7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7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7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7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7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7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7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1378</xdr:row>
      <xdr:rowOff>239684</xdr:rowOff>
    </xdr:to>
    <xdr:pic>
      <xdr:nvPicPr>
        <xdr:cNvPr id="7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1378</xdr:row>
      <xdr:rowOff>64558</xdr:rowOff>
    </xdr:from>
    <xdr:to>
      <xdr:col>18</xdr:col>
      <xdr:colOff>1059</xdr:colOff>
      <xdr:row>1379</xdr:row>
      <xdr:rowOff>49184</xdr:rowOff>
    </xdr:to>
    <xdr:pic>
      <xdr:nvPicPr>
        <xdr:cNvPr id="7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7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7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7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7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7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7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7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1406</xdr:row>
      <xdr:rowOff>49184</xdr:rowOff>
    </xdr:to>
    <xdr:pic>
      <xdr:nvPicPr>
        <xdr:cNvPr id="7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7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7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7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7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7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7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1432</xdr:row>
      <xdr:rowOff>239684</xdr:rowOff>
    </xdr:to>
    <xdr:pic>
      <xdr:nvPicPr>
        <xdr:cNvPr id="7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1432</xdr:row>
      <xdr:rowOff>64558</xdr:rowOff>
    </xdr:from>
    <xdr:to>
      <xdr:col>18</xdr:col>
      <xdr:colOff>1059</xdr:colOff>
      <xdr:row>1433</xdr:row>
      <xdr:rowOff>49184</xdr:rowOff>
    </xdr:to>
    <xdr:pic>
      <xdr:nvPicPr>
        <xdr:cNvPr id="7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7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7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7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7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7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7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1459</xdr:row>
      <xdr:rowOff>239684</xdr:rowOff>
    </xdr:to>
    <xdr:pic>
      <xdr:nvPicPr>
        <xdr:cNvPr id="7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1459</xdr:row>
      <xdr:rowOff>64558</xdr:rowOff>
    </xdr:from>
    <xdr:to>
      <xdr:col>18</xdr:col>
      <xdr:colOff>1059</xdr:colOff>
      <xdr:row>1460</xdr:row>
      <xdr:rowOff>49184</xdr:rowOff>
    </xdr:to>
    <xdr:pic>
      <xdr:nvPicPr>
        <xdr:cNvPr id="7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7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7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7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7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7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7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1486</xdr:row>
      <xdr:rowOff>239684</xdr:rowOff>
    </xdr:to>
    <xdr:pic>
      <xdr:nvPicPr>
        <xdr:cNvPr id="7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1486</xdr:row>
      <xdr:rowOff>64558</xdr:rowOff>
    </xdr:from>
    <xdr:to>
      <xdr:col>18</xdr:col>
      <xdr:colOff>1059</xdr:colOff>
      <xdr:row>1487</xdr:row>
      <xdr:rowOff>49184</xdr:rowOff>
    </xdr:to>
    <xdr:pic>
      <xdr:nvPicPr>
        <xdr:cNvPr id="7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7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7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7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7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7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7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1513</xdr:row>
      <xdr:rowOff>239684</xdr:rowOff>
    </xdr:to>
    <xdr:pic>
      <xdr:nvPicPr>
        <xdr:cNvPr id="7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1513</xdr:row>
      <xdr:rowOff>64558</xdr:rowOff>
    </xdr:from>
    <xdr:to>
      <xdr:col>18</xdr:col>
      <xdr:colOff>1059</xdr:colOff>
      <xdr:row>1514</xdr:row>
      <xdr:rowOff>49184</xdr:rowOff>
    </xdr:to>
    <xdr:pic>
      <xdr:nvPicPr>
        <xdr:cNvPr id="7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7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7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7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7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7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7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1540</xdr:row>
      <xdr:rowOff>239684</xdr:rowOff>
    </xdr:to>
    <xdr:pic>
      <xdr:nvPicPr>
        <xdr:cNvPr id="7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1540</xdr:row>
      <xdr:rowOff>64558</xdr:rowOff>
    </xdr:from>
    <xdr:to>
      <xdr:col>18</xdr:col>
      <xdr:colOff>1059</xdr:colOff>
      <xdr:row>1541</xdr:row>
      <xdr:rowOff>49184</xdr:rowOff>
    </xdr:to>
    <xdr:pic>
      <xdr:nvPicPr>
        <xdr:cNvPr id="7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7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7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7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7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7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7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1567</xdr:row>
      <xdr:rowOff>239684</xdr:rowOff>
    </xdr:to>
    <xdr:pic>
      <xdr:nvPicPr>
        <xdr:cNvPr id="7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1567</xdr:row>
      <xdr:rowOff>64558</xdr:rowOff>
    </xdr:from>
    <xdr:to>
      <xdr:col>18</xdr:col>
      <xdr:colOff>1059</xdr:colOff>
      <xdr:row>1568</xdr:row>
      <xdr:rowOff>49184</xdr:rowOff>
    </xdr:to>
    <xdr:pic>
      <xdr:nvPicPr>
        <xdr:cNvPr id="7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7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7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7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7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7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7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1594</xdr:row>
      <xdr:rowOff>239684</xdr:rowOff>
    </xdr:to>
    <xdr:pic>
      <xdr:nvPicPr>
        <xdr:cNvPr id="7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1594</xdr:row>
      <xdr:rowOff>64558</xdr:rowOff>
    </xdr:from>
    <xdr:to>
      <xdr:col>18</xdr:col>
      <xdr:colOff>1059</xdr:colOff>
      <xdr:row>1595</xdr:row>
      <xdr:rowOff>49184</xdr:rowOff>
    </xdr:to>
    <xdr:pic>
      <xdr:nvPicPr>
        <xdr:cNvPr id="7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7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7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7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7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7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7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1621</xdr:row>
      <xdr:rowOff>239684</xdr:rowOff>
    </xdr:to>
    <xdr:pic>
      <xdr:nvPicPr>
        <xdr:cNvPr id="7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1621</xdr:row>
      <xdr:rowOff>64558</xdr:rowOff>
    </xdr:from>
    <xdr:to>
      <xdr:col>18</xdr:col>
      <xdr:colOff>1059</xdr:colOff>
      <xdr:row>1622</xdr:row>
      <xdr:rowOff>49184</xdr:rowOff>
    </xdr:to>
    <xdr:pic>
      <xdr:nvPicPr>
        <xdr:cNvPr id="7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7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7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7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7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7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7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1648</xdr:row>
      <xdr:rowOff>239684</xdr:rowOff>
    </xdr:to>
    <xdr:pic>
      <xdr:nvPicPr>
        <xdr:cNvPr id="7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1648</xdr:row>
      <xdr:rowOff>64558</xdr:rowOff>
    </xdr:from>
    <xdr:to>
      <xdr:col>18</xdr:col>
      <xdr:colOff>1059</xdr:colOff>
      <xdr:row>1649</xdr:row>
      <xdr:rowOff>49184</xdr:rowOff>
    </xdr:to>
    <xdr:pic>
      <xdr:nvPicPr>
        <xdr:cNvPr id="7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7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7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7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7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8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8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1675</xdr:row>
      <xdr:rowOff>239684</xdr:rowOff>
    </xdr:to>
    <xdr:pic>
      <xdr:nvPicPr>
        <xdr:cNvPr id="8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1675</xdr:row>
      <xdr:rowOff>64558</xdr:rowOff>
    </xdr:from>
    <xdr:to>
      <xdr:col>18</xdr:col>
      <xdr:colOff>1059</xdr:colOff>
      <xdr:row>1676</xdr:row>
      <xdr:rowOff>49184</xdr:rowOff>
    </xdr:to>
    <xdr:pic>
      <xdr:nvPicPr>
        <xdr:cNvPr id="8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8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8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8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8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8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8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1702</xdr:row>
      <xdr:rowOff>239684</xdr:rowOff>
    </xdr:to>
    <xdr:pic>
      <xdr:nvPicPr>
        <xdr:cNvPr id="8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1702</xdr:row>
      <xdr:rowOff>64558</xdr:rowOff>
    </xdr:from>
    <xdr:to>
      <xdr:col>18</xdr:col>
      <xdr:colOff>1059</xdr:colOff>
      <xdr:row>1703</xdr:row>
      <xdr:rowOff>49184</xdr:rowOff>
    </xdr:to>
    <xdr:pic>
      <xdr:nvPicPr>
        <xdr:cNvPr id="8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8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8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8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8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8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8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1729</xdr:row>
      <xdr:rowOff>239684</xdr:rowOff>
    </xdr:to>
    <xdr:pic>
      <xdr:nvPicPr>
        <xdr:cNvPr id="8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1729</xdr:row>
      <xdr:rowOff>64558</xdr:rowOff>
    </xdr:from>
    <xdr:to>
      <xdr:col>18</xdr:col>
      <xdr:colOff>1059</xdr:colOff>
      <xdr:row>1730</xdr:row>
      <xdr:rowOff>49184</xdr:rowOff>
    </xdr:to>
    <xdr:pic>
      <xdr:nvPicPr>
        <xdr:cNvPr id="8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8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8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8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8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8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8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1756</xdr:row>
      <xdr:rowOff>239684</xdr:rowOff>
    </xdr:to>
    <xdr:pic>
      <xdr:nvPicPr>
        <xdr:cNvPr id="8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1756</xdr:row>
      <xdr:rowOff>64558</xdr:rowOff>
    </xdr:from>
    <xdr:to>
      <xdr:col>18</xdr:col>
      <xdr:colOff>1059</xdr:colOff>
      <xdr:row>1757</xdr:row>
      <xdr:rowOff>49184</xdr:rowOff>
    </xdr:to>
    <xdr:pic>
      <xdr:nvPicPr>
        <xdr:cNvPr id="8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8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8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8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8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8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8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1783</xdr:row>
      <xdr:rowOff>239684</xdr:rowOff>
    </xdr:to>
    <xdr:pic>
      <xdr:nvPicPr>
        <xdr:cNvPr id="8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1783</xdr:row>
      <xdr:rowOff>64558</xdr:rowOff>
    </xdr:from>
    <xdr:to>
      <xdr:col>18</xdr:col>
      <xdr:colOff>1059</xdr:colOff>
      <xdr:row>1784</xdr:row>
      <xdr:rowOff>49184</xdr:rowOff>
    </xdr:to>
    <xdr:pic>
      <xdr:nvPicPr>
        <xdr:cNvPr id="8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8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8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8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8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8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8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1810</xdr:row>
      <xdr:rowOff>239684</xdr:rowOff>
    </xdr:to>
    <xdr:pic>
      <xdr:nvPicPr>
        <xdr:cNvPr id="8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1810</xdr:row>
      <xdr:rowOff>64558</xdr:rowOff>
    </xdr:from>
    <xdr:to>
      <xdr:col>18</xdr:col>
      <xdr:colOff>1059</xdr:colOff>
      <xdr:row>1811</xdr:row>
      <xdr:rowOff>49184</xdr:rowOff>
    </xdr:to>
    <xdr:pic>
      <xdr:nvPicPr>
        <xdr:cNvPr id="8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8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8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8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8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8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8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1837</xdr:row>
      <xdr:rowOff>239684</xdr:rowOff>
    </xdr:to>
    <xdr:pic>
      <xdr:nvPicPr>
        <xdr:cNvPr id="8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1837</xdr:row>
      <xdr:rowOff>64558</xdr:rowOff>
    </xdr:from>
    <xdr:to>
      <xdr:col>18</xdr:col>
      <xdr:colOff>1059</xdr:colOff>
      <xdr:row>1838</xdr:row>
      <xdr:rowOff>49184</xdr:rowOff>
    </xdr:to>
    <xdr:pic>
      <xdr:nvPicPr>
        <xdr:cNvPr id="8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8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8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8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8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8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8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1864</xdr:row>
      <xdr:rowOff>239684</xdr:rowOff>
    </xdr:to>
    <xdr:pic>
      <xdr:nvPicPr>
        <xdr:cNvPr id="8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1864</xdr:row>
      <xdr:rowOff>64558</xdr:rowOff>
    </xdr:from>
    <xdr:to>
      <xdr:col>18</xdr:col>
      <xdr:colOff>1059</xdr:colOff>
      <xdr:row>1865</xdr:row>
      <xdr:rowOff>49184</xdr:rowOff>
    </xdr:to>
    <xdr:pic>
      <xdr:nvPicPr>
        <xdr:cNvPr id="8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8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8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8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8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8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8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1891</xdr:row>
      <xdr:rowOff>239684</xdr:rowOff>
    </xdr:to>
    <xdr:pic>
      <xdr:nvPicPr>
        <xdr:cNvPr id="8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1891</xdr:row>
      <xdr:rowOff>64558</xdr:rowOff>
    </xdr:from>
    <xdr:to>
      <xdr:col>18</xdr:col>
      <xdr:colOff>1059</xdr:colOff>
      <xdr:row>1892</xdr:row>
      <xdr:rowOff>49184</xdr:rowOff>
    </xdr:to>
    <xdr:pic>
      <xdr:nvPicPr>
        <xdr:cNvPr id="8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8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8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8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8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8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8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1918</xdr:row>
      <xdr:rowOff>239684</xdr:rowOff>
    </xdr:to>
    <xdr:pic>
      <xdr:nvPicPr>
        <xdr:cNvPr id="8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1918</xdr:row>
      <xdr:rowOff>64558</xdr:rowOff>
    </xdr:from>
    <xdr:to>
      <xdr:col>18</xdr:col>
      <xdr:colOff>1059</xdr:colOff>
      <xdr:row>1919</xdr:row>
      <xdr:rowOff>49184</xdr:rowOff>
    </xdr:to>
    <xdr:pic>
      <xdr:nvPicPr>
        <xdr:cNvPr id="8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8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8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8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8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8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8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1945</xdr:row>
      <xdr:rowOff>239684</xdr:rowOff>
    </xdr:to>
    <xdr:pic>
      <xdr:nvPicPr>
        <xdr:cNvPr id="8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1945</xdr:row>
      <xdr:rowOff>64558</xdr:rowOff>
    </xdr:from>
    <xdr:to>
      <xdr:col>18</xdr:col>
      <xdr:colOff>1059</xdr:colOff>
      <xdr:row>1946</xdr:row>
      <xdr:rowOff>49184</xdr:rowOff>
    </xdr:to>
    <xdr:pic>
      <xdr:nvPicPr>
        <xdr:cNvPr id="8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8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8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8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8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8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8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1972</xdr:row>
      <xdr:rowOff>239684</xdr:rowOff>
    </xdr:to>
    <xdr:pic>
      <xdr:nvPicPr>
        <xdr:cNvPr id="8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1972</xdr:row>
      <xdr:rowOff>64558</xdr:rowOff>
    </xdr:from>
    <xdr:to>
      <xdr:col>18</xdr:col>
      <xdr:colOff>1059</xdr:colOff>
      <xdr:row>1973</xdr:row>
      <xdr:rowOff>49184</xdr:rowOff>
    </xdr:to>
    <xdr:pic>
      <xdr:nvPicPr>
        <xdr:cNvPr id="8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8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8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8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8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8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8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1999</xdr:row>
      <xdr:rowOff>239684</xdr:rowOff>
    </xdr:to>
    <xdr:pic>
      <xdr:nvPicPr>
        <xdr:cNvPr id="8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1999</xdr:row>
      <xdr:rowOff>64558</xdr:rowOff>
    </xdr:from>
    <xdr:to>
      <xdr:col>18</xdr:col>
      <xdr:colOff>1059</xdr:colOff>
      <xdr:row>2000</xdr:row>
      <xdr:rowOff>49184</xdr:rowOff>
    </xdr:to>
    <xdr:pic>
      <xdr:nvPicPr>
        <xdr:cNvPr id="8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9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9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9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9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9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9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2026</xdr:row>
      <xdr:rowOff>239684</xdr:rowOff>
    </xdr:to>
    <xdr:pic>
      <xdr:nvPicPr>
        <xdr:cNvPr id="9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2026</xdr:row>
      <xdr:rowOff>64558</xdr:rowOff>
    </xdr:from>
    <xdr:to>
      <xdr:col>18</xdr:col>
      <xdr:colOff>1059</xdr:colOff>
      <xdr:row>2027</xdr:row>
      <xdr:rowOff>49184</xdr:rowOff>
    </xdr:to>
    <xdr:pic>
      <xdr:nvPicPr>
        <xdr:cNvPr id="9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9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9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9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9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9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9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2053</xdr:row>
      <xdr:rowOff>239684</xdr:rowOff>
    </xdr:to>
    <xdr:pic>
      <xdr:nvPicPr>
        <xdr:cNvPr id="9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2053</xdr:row>
      <xdr:rowOff>64558</xdr:rowOff>
    </xdr:from>
    <xdr:to>
      <xdr:col>18</xdr:col>
      <xdr:colOff>1059</xdr:colOff>
      <xdr:row>2054</xdr:row>
      <xdr:rowOff>49184</xdr:rowOff>
    </xdr:to>
    <xdr:pic>
      <xdr:nvPicPr>
        <xdr:cNvPr id="9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9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9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9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9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9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9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2080</xdr:row>
      <xdr:rowOff>239684</xdr:rowOff>
    </xdr:to>
    <xdr:pic>
      <xdr:nvPicPr>
        <xdr:cNvPr id="9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2080</xdr:row>
      <xdr:rowOff>64558</xdr:rowOff>
    </xdr:from>
    <xdr:to>
      <xdr:col>18</xdr:col>
      <xdr:colOff>1059</xdr:colOff>
      <xdr:row>2081</xdr:row>
      <xdr:rowOff>49184</xdr:rowOff>
    </xdr:to>
    <xdr:pic>
      <xdr:nvPicPr>
        <xdr:cNvPr id="9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9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9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9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9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9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9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9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2108</xdr:row>
      <xdr:rowOff>49184</xdr:rowOff>
    </xdr:to>
    <xdr:pic>
      <xdr:nvPicPr>
        <xdr:cNvPr id="9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9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9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9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9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9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9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2134</xdr:row>
      <xdr:rowOff>239684</xdr:rowOff>
    </xdr:to>
    <xdr:pic>
      <xdr:nvPicPr>
        <xdr:cNvPr id="9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2134</xdr:row>
      <xdr:rowOff>64558</xdr:rowOff>
    </xdr:from>
    <xdr:to>
      <xdr:col>18</xdr:col>
      <xdr:colOff>1059</xdr:colOff>
      <xdr:row>2135</xdr:row>
      <xdr:rowOff>49184</xdr:rowOff>
    </xdr:to>
    <xdr:pic>
      <xdr:nvPicPr>
        <xdr:cNvPr id="9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9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9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9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9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9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9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2161</xdr:row>
      <xdr:rowOff>239684</xdr:rowOff>
    </xdr:to>
    <xdr:pic>
      <xdr:nvPicPr>
        <xdr:cNvPr id="9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2161</xdr:row>
      <xdr:rowOff>64558</xdr:rowOff>
    </xdr:from>
    <xdr:to>
      <xdr:col>18</xdr:col>
      <xdr:colOff>1059</xdr:colOff>
      <xdr:row>2162</xdr:row>
      <xdr:rowOff>49184</xdr:rowOff>
    </xdr:to>
    <xdr:pic>
      <xdr:nvPicPr>
        <xdr:cNvPr id="9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9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9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9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9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9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9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2188</xdr:row>
      <xdr:rowOff>239684</xdr:rowOff>
    </xdr:to>
    <xdr:pic>
      <xdr:nvPicPr>
        <xdr:cNvPr id="9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2188</xdr:row>
      <xdr:rowOff>64558</xdr:rowOff>
    </xdr:from>
    <xdr:to>
      <xdr:col>18</xdr:col>
      <xdr:colOff>1059</xdr:colOff>
      <xdr:row>2189</xdr:row>
      <xdr:rowOff>49184</xdr:rowOff>
    </xdr:to>
    <xdr:pic>
      <xdr:nvPicPr>
        <xdr:cNvPr id="9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9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9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9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9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9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9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2215</xdr:row>
      <xdr:rowOff>239684</xdr:rowOff>
    </xdr:to>
    <xdr:pic>
      <xdr:nvPicPr>
        <xdr:cNvPr id="9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2215</xdr:row>
      <xdr:rowOff>64558</xdr:rowOff>
    </xdr:from>
    <xdr:to>
      <xdr:col>18</xdr:col>
      <xdr:colOff>1059</xdr:colOff>
      <xdr:row>2216</xdr:row>
      <xdr:rowOff>49184</xdr:rowOff>
    </xdr:to>
    <xdr:pic>
      <xdr:nvPicPr>
        <xdr:cNvPr id="9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2243</xdr:row>
      <xdr:rowOff>49184</xdr:rowOff>
    </xdr:to>
    <xdr:pic>
      <xdr:nvPicPr>
        <xdr:cNvPr id="9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32516233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2242</xdr:row>
      <xdr:rowOff>239684</xdr:rowOff>
    </xdr:to>
    <xdr:pic>
      <xdr:nvPicPr>
        <xdr:cNvPr id="9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2242</xdr:row>
      <xdr:rowOff>64558</xdr:rowOff>
    </xdr:from>
    <xdr:to>
      <xdr:col>18</xdr:col>
      <xdr:colOff>1059</xdr:colOff>
      <xdr:row>2243</xdr:row>
      <xdr:rowOff>49184</xdr:rowOff>
    </xdr:to>
    <xdr:pic>
      <xdr:nvPicPr>
        <xdr:cNvPr id="9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2269</xdr:row>
      <xdr:rowOff>239684</xdr:rowOff>
    </xdr:to>
    <xdr:pic>
      <xdr:nvPicPr>
        <xdr:cNvPr id="9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2269</xdr:row>
      <xdr:rowOff>64558</xdr:rowOff>
    </xdr:from>
    <xdr:to>
      <xdr:col>18</xdr:col>
      <xdr:colOff>1059</xdr:colOff>
      <xdr:row>2270</xdr:row>
      <xdr:rowOff>49184</xdr:rowOff>
    </xdr:to>
    <xdr:pic>
      <xdr:nvPicPr>
        <xdr:cNvPr id="9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9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9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9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9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9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9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9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9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2296</xdr:row>
      <xdr:rowOff>239684</xdr:rowOff>
    </xdr:to>
    <xdr:pic>
      <xdr:nvPicPr>
        <xdr:cNvPr id="10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2296</xdr:row>
      <xdr:rowOff>64558</xdr:rowOff>
    </xdr:from>
    <xdr:to>
      <xdr:col>18</xdr:col>
      <xdr:colOff>1059</xdr:colOff>
      <xdr:row>2297</xdr:row>
      <xdr:rowOff>49184</xdr:rowOff>
    </xdr:to>
    <xdr:pic>
      <xdr:nvPicPr>
        <xdr:cNvPr id="10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66404983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2322</xdr:row>
      <xdr:rowOff>57150</xdr:rowOff>
    </xdr:from>
    <xdr:to>
      <xdr:col>15</xdr:col>
      <xdr:colOff>200024</xdr:colOff>
      <xdr:row>2323</xdr:row>
      <xdr:rowOff>161925</xdr:rowOff>
    </xdr:to>
    <xdr:pic>
      <xdr:nvPicPr>
        <xdr:cNvPr id="10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2322</xdr:row>
      <xdr:rowOff>47623</xdr:rowOff>
    </xdr:from>
    <xdr:to>
      <xdr:col>31</xdr:col>
      <xdr:colOff>257613</xdr:colOff>
      <xdr:row>2323</xdr:row>
      <xdr:rowOff>152399</xdr:rowOff>
    </xdr:to>
    <xdr:pic>
      <xdr:nvPicPr>
        <xdr:cNvPr id="10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2323</xdr:row>
      <xdr:rowOff>239684</xdr:rowOff>
    </xdr:to>
    <xdr:pic>
      <xdr:nvPicPr>
        <xdr:cNvPr id="10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2323</xdr:row>
      <xdr:rowOff>64558</xdr:rowOff>
    </xdr:from>
    <xdr:to>
      <xdr:col>18</xdr:col>
      <xdr:colOff>1059</xdr:colOff>
      <xdr:row>2324</xdr:row>
      <xdr:rowOff>49184</xdr:rowOff>
    </xdr:to>
    <xdr:pic>
      <xdr:nvPicPr>
        <xdr:cNvPr id="10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2376</xdr:row>
      <xdr:rowOff>57150</xdr:rowOff>
    </xdr:from>
    <xdr:to>
      <xdr:col>15</xdr:col>
      <xdr:colOff>200024</xdr:colOff>
      <xdr:row>2377</xdr:row>
      <xdr:rowOff>161925</xdr:rowOff>
    </xdr:to>
    <xdr:pic>
      <xdr:nvPicPr>
        <xdr:cNvPr id="10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2376</xdr:row>
      <xdr:rowOff>47623</xdr:rowOff>
    </xdr:from>
    <xdr:to>
      <xdr:col>31</xdr:col>
      <xdr:colOff>257613</xdr:colOff>
      <xdr:row>2377</xdr:row>
      <xdr:rowOff>152399</xdr:rowOff>
    </xdr:to>
    <xdr:pic>
      <xdr:nvPicPr>
        <xdr:cNvPr id="10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2378</xdr:row>
      <xdr:rowOff>49184</xdr:rowOff>
    </xdr:to>
    <xdr:pic>
      <xdr:nvPicPr>
        <xdr:cNvPr id="10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2376</xdr:row>
      <xdr:rowOff>57150</xdr:rowOff>
    </xdr:from>
    <xdr:to>
      <xdr:col>15</xdr:col>
      <xdr:colOff>200024</xdr:colOff>
      <xdr:row>2377</xdr:row>
      <xdr:rowOff>161925</xdr:rowOff>
    </xdr:to>
    <xdr:pic>
      <xdr:nvPicPr>
        <xdr:cNvPr id="10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2376</xdr:row>
      <xdr:rowOff>47623</xdr:rowOff>
    </xdr:from>
    <xdr:to>
      <xdr:col>31</xdr:col>
      <xdr:colOff>257613</xdr:colOff>
      <xdr:row>2377</xdr:row>
      <xdr:rowOff>152399</xdr:rowOff>
    </xdr:to>
    <xdr:pic>
      <xdr:nvPicPr>
        <xdr:cNvPr id="10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2377</xdr:row>
      <xdr:rowOff>239684</xdr:rowOff>
    </xdr:to>
    <xdr:pic>
      <xdr:nvPicPr>
        <xdr:cNvPr id="10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2377</xdr:row>
      <xdr:rowOff>64558</xdr:rowOff>
    </xdr:from>
    <xdr:to>
      <xdr:col>18</xdr:col>
      <xdr:colOff>1059</xdr:colOff>
      <xdr:row>2378</xdr:row>
      <xdr:rowOff>49184</xdr:rowOff>
    </xdr:to>
    <xdr:pic>
      <xdr:nvPicPr>
        <xdr:cNvPr id="10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2403</xdr:row>
      <xdr:rowOff>57150</xdr:rowOff>
    </xdr:from>
    <xdr:to>
      <xdr:col>15</xdr:col>
      <xdr:colOff>200024</xdr:colOff>
      <xdr:row>2404</xdr:row>
      <xdr:rowOff>161925</xdr:rowOff>
    </xdr:to>
    <xdr:pic>
      <xdr:nvPicPr>
        <xdr:cNvPr id="10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2403</xdr:row>
      <xdr:rowOff>47623</xdr:rowOff>
    </xdr:from>
    <xdr:to>
      <xdr:col>31</xdr:col>
      <xdr:colOff>257613</xdr:colOff>
      <xdr:row>2404</xdr:row>
      <xdr:rowOff>152399</xdr:rowOff>
    </xdr:to>
    <xdr:pic>
      <xdr:nvPicPr>
        <xdr:cNvPr id="10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2404</xdr:row>
      <xdr:rowOff>239684</xdr:rowOff>
    </xdr:to>
    <xdr:pic>
      <xdr:nvPicPr>
        <xdr:cNvPr id="10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2404</xdr:row>
      <xdr:rowOff>64558</xdr:rowOff>
    </xdr:from>
    <xdr:to>
      <xdr:col>18</xdr:col>
      <xdr:colOff>1059</xdr:colOff>
      <xdr:row>2405</xdr:row>
      <xdr:rowOff>49184</xdr:rowOff>
    </xdr:to>
    <xdr:pic>
      <xdr:nvPicPr>
        <xdr:cNvPr id="10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2430</xdr:row>
      <xdr:rowOff>57150</xdr:rowOff>
    </xdr:from>
    <xdr:to>
      <xdr:col>15</xdr:col>
      <xdr:colOff>200024</xdr:colOff>
      <xdr:row>2431</xdr:row>
      <xdr:rowOff>161925</xdr:rowOff>
    </xdr:to>
    <xdr:pic>
      <xdr:nvPicPr>
        <xdr:cNvPr id="10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2430</xdr:row>
      <xdr:rowOff>47623</xdr:rowOff>
    </xdr:from>
    <xdr:to>
      <xdr:col>31</xdr:col>
      <xdr:colOff>257613</xdr:colOff>
      <xdr:row>2431</xdr:row>
      <xdr:rowOff>152399</xdr:rowOff>
    </xdr:to>
    <xdr:pic>
      <xdr:nvPicPr>
        <xdr:cNvPr id="10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2431</xdr:row>
      <xdr:rowOff>239684</xdr:rowOff>
    </xdr:to>
    <xdr:pic>
      <xdr:nvPicPr>
        <xdr:cNvPr id="10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2431</xdr:row>
      <xdr:rowOff>64558</xdr:rowOff>
    </xdr:from>
    <xdr:to>
      <xdr:col>18</xdr:col>
      <xdr:colOff>1059</xdr:colOff>
      <xdr:row>2432</xdr:row>
      <xdr:rowOff>49184</xdr:rowOff>
    </xdr:to>
    <xdr:pic>
      <xdr:nvPicPr>
        <xdr:cNvPr id="10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2457</xdr:row>
      <xdr:rowOff>57150</xdr:rowOff>
    </xdr:from>
    <xdr:to>
      <xdr:col>15</xdr:col>
      <xdr:colOff>200024</xdr:colOff>
      <xdr:row>2458</xdr:row>
      <xdr:rowOff>161925</xdr:rowOff>
    </xdr:to>
    <xdr:pic>
      <xdr:nvPicPr>
        <xdr:cNvPr id="10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2457</xdr:row>
      <xdr:rowOff>47623</xdr:rowOff>
    </xdr:from>
    <xdr:to>
      <xdr:col>31</xdr:col>
      <xdr:colOff>257613</xdr:colOff>
      <xdr:row>2458</xdr:row>
      <xdr:rowOff>152399</xdr:rowOff>
    </xdr:to>
    <xdr:pic>
      <xdr:nvPicPr>
        <xdr:cNvPr id="10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2458</xdr:row>
      <xdr:rowOff>239684</xdr:rowOff>
    </xdr:to>
    <xdr:pic>
      <xdr:nvPicPr>
        <xdr:cNvPr id="10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2458</xdr:row>
      <xdr:rowOff>64558</xdr:rowOff>
    </xdr:from>
    <xdr:to>
      <xdr:col>18</xdr:col>
      <xdr:colOff>1059</xdr:colOff>
      <xdr:row>2459</xdr:row>
      <xdr:rowOff>49184</xdr:rowOff>
    </xdr:to>
    <xdr:pic>
      <xdr:nvPicPr>
        <xdr:cNvPr id="10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2484</xdr:row>
      <xdr:rowOff>57150</xdr:rowOff>
    </xdr:from>
    <xdr:to>
      <xdr:col>15</xdr:col>
      <xdr:colOff>200024</xdr:colOff>
      <xdr:row>2485</xdr:row>
      <xdr:rowOff>161925</xdr:rowOff>
    </xdr:to>
    <xdr:pic>
      <xdr:nvPicPr>
        <xdr:cNvPr id="10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2484</xdr:row>
      <xdr:rowOff>47623</xdr:rowOff>
    </xdr:from>
    <xdr:to>
      <xdr:col>31</xdr:col>
      <xdr:colOff>257613</xdr:colOff>
      <xdr:row>2485</xdr:row>
      <xdr:rowOff>152399</xdr:rowOff>
    </xdr:to>
    <xdr:pic>
      <xdr:nvPicPr>
        <xdr:cNvPr id="10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2485</xdr:row>
      <xdr:rowOff>239684</xdr:rowOff>
    </xdr:to>
    <xdr:pic>
      <xdr:nvPicPr>
        <xdr:cNvPr id="10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2485</xdr:row>
      <xdr:rowOff>64558</xdr:rowOff>
    </xdr:from>
    <xdr:to>
      <xdr:col>18</xdr:col>
      <xdr:colOff>1059</xdr:colOff>
      <xdr:row>2486</xdr:row>
      <xdr:rowOff>49184</xdr:rowOff>
    </xdr:to>
    <xdr:pic>
      <xdr:nvPicPr>
        <xdr:cNvPr id="10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2511</xdr:row>
      <xdr:rowOff>57150</xdr:rowOff>
    </xdr:from>
    <xdr:to>
      <xdr:col>15</xdr:col>
      <xdr:colOff>200024</xdr:colOff>
      <xdr:row>2512</xdr:row>
      <xdr:rowOff>161925</xdr:rowOff>
    </xdr:to>
    <xdr:pic>
      <xdr:nvPicPr>
        <xdr:cNvPr id="11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2511</xdr:row>
      <xdr:rowOff>47623</xdr:rowOff>
    </xdr:from>
    <xdr:to>
      <xdr:col>31</xdr:col>
      <xdr:colOff>257613</xdr:colOff>
      <xdr:row>2512</xdr:row>
      <xdr:rowOff>152399</xdr:rowOff>
    </xdr:to>
    <xdr:pic>
      <xdr:nvPicPr>
        <xdr:cNvPr id="11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2512</xdr:row>
      <xdr:rowOff>239684</xdr:rowOff>
    </xdr:to>
    <xdr:pic>
      <xdr:nvPicPr>
        <xdr:cNvPr id="11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2512</xdr:row>
      <xdr:rowOff>64558</xdr:rowOff>
    </xdr:from>
    <xdr:to>
      <xdr:col>18</xdr:col>
      <xdr:colOff>1059</xdr:colOff>
      <xdr:row>2513</xdr:row>
      <xdr:rowOff>49184</xdr:rowOff>
    </xdr:to>
    <xdr:pic>
      <xdr:nvPicPr>
        <xdr:cNvPr id="11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2538</xdr:row>
      <xdr:rowOff>57150</xdr:rowOff>
    </xdr:from>
    <xdr:to>
      <xdr:col>15</xdr:col>
      <xdr:colOff>200024</xdr:colOff>
      <xdr:row>2539</xdr:row>
      <xdr:rowOff>161925</xdr:rowOff>
    </xdr:to>
    <xdr:pic>
      <xdr:nvPicPr>
        <xdr:cNvPr id="11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2538</xdr:row>
      <xdr:rowOff>47623</xdr:rowOff>
    </xdr:from>
    <xdr:to>
      <xdr:col>31</xdr:col>
      <xdr:colOff>257613</xdr:colOff>
      <xdr:row>2539</xdr:row>
      <xdr:rowOff>152399</xdr:rowOff>
    </xdr:to>
    <xdr:pic>
      <xdr:nvPicPr>
        <xdr:cNvPr id="11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2539</xdr:row>
      <xdr:rowOff>239684</xdr:rowOff>
    </xdr:to>
    <xdr:pic>
      <xdr:nvPicPr>
        <xdr:cNvPr id="11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2539</xdr:row>
      <xdr:rowOff>64558</xdr:rowOff>
    </xdr:from>
    <xdr:to>
      <xdr:col>18</xdr:col>
      <xdr:colOff>1059</xdr:colOff>
      <xdr:row>2540</xdr:row>
      <xdr:rowOff>49184</xdr:rowOff>
    </xdr:to>
    <xdr:pic>
      <xdr:nvPicPr>
        <xdr:cNvPr id="11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2565</xdr:row>
      <xdr:rowOff>57150</xdr:rowOff>
    </xdr:from>
    <xdr:to>
      <xdr:col>15</xdr:col>
      <xdr:colOff>200024</xdr:colOff>
      <xdr:row>2566</xdr:row>
      <xdr:rowOff>161925</xdr:rowOff>
    </xdr:to>
    <xdr:pic>
      <xdr:nvPicPr>
        <xdr:cNvPr id="11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2565</xdr:row>
      <xdr:rowOff>47623</xdr:rowOff>
    </xdr:from>
    <xdr:to>
      <xdr:col>31</xdr:col>
      <xdr:colOff>257613</xdr:colOff>
      <xdr:row>2566</xdr:row>
      <xdr:rowOff>152399</xdr:rowOff>
    </xdr:to>
    <xdr:pic>
      <xdr:nvPicPr>
        <xdr:cNvPr id="11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2566</xdr:row>
      <xdr:rowOff>239684</xdr:rowOff>
    </xdr:to>
    <xdr:pic>
      <xdr:nvPicPr>
        <xdr:cNvPr id="11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2566</xdr:row>
      <xdr:rowOff>64558</xdr:rowOff>
    </xdr:from>
    <xdr:to>
      <xdr:col>18</xdr:col>
      <xdr:colOff>1059</xdr:colOff>
      <xdr:row>2567</xdr:row>
      <xdr:rowOff>49184</xdr:rowOff>
    </xdr:to>
    <xdr:pic>
      <xdr:nvPicPr>
        <xdr:cNvPr id="11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2592</xdr:row>
      <xdr:rowOff>57150</xdr:rowOff>
    </xdr:from>
    <xdr:to>
      <xdr:col>15</xdr:col>
      <xdr:colOff>200024</xdr:colOff>
      <xdr:row>2593</xdr:row>
      <xdr:rowOff>161925</xdr:rowOff>
    </xdr:to>
    <xdr:pic>
      <xdr:nvPicPr>
        <xdr:cNvPr id="11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2592</xdr:row>
      <xdr:rowOff>47623</xdr:rowOff>
    </xdr:from>
    <xdr:to>
      <xdr:col>31</xdr:col>
      <xdr:colOff>257613</xdr:colOff>
      <xdr:row>2593</xdr:row>
      <xdr:rowOff>152399</xdr:rowOff>
    </xdr:to>
    <xdr:pic>
      <xdr:nvPicPr>
        <xdr:cNvPr id="11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2593</xdr:row>
      <xdr:rowOff>239684</xdr:rowOff>
    </xdr:to>
    <xdr:pic>
      <xdr:nvPicPr>
        <xdr:cNvPr id="11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2593</xdr:row>
      <xdr:rowOff>64558</xdr:rowOff>
    </xdr:from>
    <xdr:to>
      <xdr:col>18</xdr:col>
      <xdr:colOff>1059</xdr:colOff>
      <xdr:row>2594</xdr:row>
      <xdr:rowOff>49184</xdr:rowOff>
    </xdr:to>
    <xdr:pic>
      <xdr:nvPicPr>
        <xdr:cNvPr id="11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2619</xdr:row>
      <xdr:rowOff>57150</xdr:rowOff>
    </xdr:from>
    <xdr:to>
      <xdr:col>15</xdr:col>
      <xdr:colOff>200024</xdr:colOff>
      <xdr:row>2620</xdr:row>
      <xdr:rowOff>161925</xdr:rowOff>
    </xdr:to>
    <xdr:pic>
      <xdr:nvPicPr>
        <xdr:cNvPr id="11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2619</xdr:row>
      <xdr:rowOff>47623</xdr:rowOff>
    </xdr:from>
    <xdr:to>
      <xdr:col>31</xdr:col>
      <xdr:colOff>257613</xdr:colOff>
      <xdr:row>2620</xdr:row>
      <xdr:rowOff>152399</xdr:rowOff>
    </xdr:to>
    <xdr:pic>
      <xdr:nvPicPr>
        <xdr:cNvPr id="11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2620</xdr:row>
      <xdr:rowOff>239684</xdr:rowOff>
    </xdr:to>
    <xdr:pic>
      <xdr:nvPicPr>
        <xdr:cNvPr id="11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2620</xdr:row>
      <xdr:rowOff>64558</xdr:rowOff>
    </xdr:from>
    <xdr:to>
      <xdr:col>18</xdr:col>
      <xdr:colOff>1059</xdr:colOff>
      <xdr:row>2621</xdr:row>
      <xdr:rowOff>49184</xdr:rowOff>
    </xdr:to>
    <xdr:pic>
      <xdr:nvPicPr>
        <xdr:cNvPr id="11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2646</xdr:row>
      <xdr:rowOff>57150</xdr:rowOff>
    </xdr:from>
    <xdr:to>
      <xdr:col>15</xdr:col>
      <xdr:colOff>200024</xdr:colOff>
      <xdr:row>2647</xdr:row>
      <xdr:rowOff>161925</xdr:rowOff>
    </xdr:to>
    <xdr:pic>
      <xdr:nvPicPr>
        <xdr:cNvPr id="11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2646</xdr:row>
      <xdr:rowOff>47623</xdr:rowOff>
    </xdr:from>
    <xdr:to>
      <xdr:col>31</xdr:col>
      <xdr:colOff>257613</xdr:colOff>
      <xdr:row>2647</xdr:row>
      <xdr:rowOff>152399</xdr:rowOff>
    </xdr:to>
    <xdr:pic>
      <xdr:nvPicPr>
        <xdr:cNvPr id="11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2648</xdr:row>
      <xdr:rowOff>49184</xdr:rowOff>
    </xdr:to>
    <xdr:pic>
      <xdr:nvPicPr>
        <xdr:cNvPr id="11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2646</xdr:row>
      <xdr:rowOff>57150</xdr:rowOff>
    </xdr:from>
    <xdr:to>
      <xdr:col>15</xdr:col>
      <xdr:colOff>200024</xdr:colOff>
      <xdr:row>2647</xdr:row>
      <xdr:rowOff>161925</xdr:rowOff>
    </xdr:to>
    <xdr:pic>
      <xdr:nvPicPr>
        <xdr:cNvPr id="11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2646</xdr:row>
      <xdr:rowOff>47623</xdr:rowOff>
    </xdr:from>
    <xdr:to>
      <xdr:col>31</xdr:col>
      <xdr:colOff>257613</xdr:colOff>
      <xdr:row>2647</xdr:row>
      <xdr:rowOff>152399</xdr:rowOff>
    </xdr:to>
    <xdr:pic>
      <xdr:nvPicPr>
        <xdr:cNvPr id="11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2648</xdr:row>
      <xdr:rowOff>49184</xdr:rowOff>
    </xdr:to>
    <xdr:pic>
      <xdr:nvPicPr>
        <xdr:cNvPr id="11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2646</xdr:row>
      <xdr:rowOff>57150</xdr:rowOff>
    </xdr:from>
    <xdr:to>
      <xdr:col>15</xdr:col>
      <xdr:colOff>200024</xdr:colOff>
      <xdr:row>2647</xdr:row>
      <xdr:rowOff>161925</xdr:rowOff>
    </xdr:to>
    <xdr:pic>
      <xdr:nvPicPr>
        <xdr:cNvPr id="11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1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2646</xdr:row>
      <xdr:rowOff>47623</xdr:rowOff>
    </xdr:from>
    <xdr:to>
      <xdr:col>31</xdr:col>
      <xdr:colOff>257613</xdr:colOff>
      <xdr:row>2647</xdr:row>
      <xdr:rowOff>152399</xdr:rowOff>
    </xdr:to>
    <xdr:pic>
      <xdr:nvPicPr>
        <xdr:cNvPr id="12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2648</xdr:row>
      <xdr:rowOff>49184</xdr:rowOff>
    </xdr:to>
    <xdr:pic>
      <xdr:nvPicPr>
        <xdr:cNvPr id="12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2646</xdr:row>
      <xdr:rowOff>57150</xdr:rowOff>
    </xdr:from>
    <xdr:to>
      <xdr:col>15</xdr:col>
      <xdr:colOff>200024</xdr:colOff>
      <xdr:row>2647</xdr:row>
      <xdr:rowOff>161925</xdr:rowOff>
    </xdr:to>
    <xdr:pic>
      <xdr:nvPicPr>
        <xdr:cNvPr id="12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2646</xdr:row>
      <xdr:rowOff>47623</xdr:rowOff>
    </xdr:from>
    <xdr:to>
      <xdr:col>31</xdr:col>
      <xdr:colOff>257613</xdr:colOff>
      <xdr:row>2647</xdr:row>
      <xdr:rowOff>152399</xdr:rowOff>
    </xdr:to>
    <xdr:pic>
      <xdr:nvPicPr>
        <xdr:cNvPr id="12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2647</xdr:row>
      <xdr:rowOff>239684</xdr:rowOff>
    </xdr:to>
    <xdr:pic>
      <xdr:nvPicPr>
        <xdr:cNvPr id="12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2647</xdr:row>
      <xdr:rowOff>64558</xdr:rowOff>
    </xdr:from>
    <xdr:to>
      <xdr:col>18</xdr:col>
      <xdr:colOff>1059</xdr:colOff>
      <xdr:row>2648</xdr:row>
      <xdr:rowOff>49184</xdr:rowOff>
    </xdr:to>
    <xdr:pic>
      <xdr:nvPicPr>
        <xdr:cNvPr id="12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2673</xdr:row>
      <xdr:rowOff>57150</xdr:rowOff>
    </xdr:from>
    <xdr:to>
      <xdr:col>15</xdr:col>
      <xdr:colOff>200024</xdr:colOff>
      <xdr:row>2674</xdr:row>
      <xdr:rowOff>161925</xdr:rowOff>
    </xdr:to>
    <xdr:pic>
      <xdr:nvPicPr>
        <xdr:cNvPr id="12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69049582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2673</xdr:row>
      <xdr:rowOff>47623</xdr:rowOff>
    </xdr:from>
    <xdr:to>
      <xdr:col>31</xdr:col>
      <xdr:colOff>257613</xdr:colOff>
      <xdr:row>2674</xdr:row>
      <xdr:rowOff>152399</xdr:rowOff>
    </xdr:to>
    <xdr:pic>
      <xdr:nvPicPr>
        <xdr:cNvPr id="12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553949" y="69048629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2674</xdr:row>
      <xdr:rowOff>239684</xdr:rowOff>
    </xdr:to>
    <xdr:pic>
      <xdr:nvPicPr>
        <xdr:cNvPr id="12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2674</xdr:row>
      <xdr:rowOff>64558</xdr:rowOff>
    </xdr:from>
    <xdr:to>
      <xdr:col>18</xdr:col>
      <xdr:colOff>1059</xdr:colOff>
      <xdr:row>2675</xdr:row>
      <xdr:rowOff>49184</xdr:rowOff>
    </xdr:to>
    <xdr:pic>
      <xdr:nvPicPr>
        <xdr:cNvPr id="12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58125" y="690779458"/>
          <a:ext cx="1059" cy="260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am%202021-22/Class%2011th%20Result%20Sheet%202021-22%20-%20In%20Englis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Master Sheet"/>
      <sheetName val="S.D. Data Sheet"/>
      <sheetName val="Sheet2"/>
      <sheetName val="Student DATA Entry"/>
      <sheetName val="Marks Entry"/>
      <sheetName val="Statement of Marks"/>
      <sheetName val="Supp. Result Entry"/>
      <sheetName val="Teacher &amp; Cat. Wise Result"/>
      <sheetName val="Result Aggregate"/>
      <sheetName val="Result Subject-wise"/>
      <sheetName val="MARKSHEET"/>
      <sheetName val="All Students Report Card"/>
    </sheetNames>
    <sheetDataSet>
      <sheetData sheetId="0"/>
      <sheetData sheetId="1">
        <row r="8">
          <cell r="C8" t="str">
            <v>Mahatma Gandhi Government School (English Medium) Bar, PALI</v>
          </cell>
        </row>
      </sheetData>
      <sheetData sheetId="2"/>
      <sheetData sheetId="3"/>
      <sheetData sheetId="4"/>
      <sheetData sheetId="5">
        <row r="1">
          <cell r="G1" t="str">
            <v>2021-2022</v>
          </cell>
        </row>
      </sheetData>
      <sheetData sheetId="6">
        <row r="8">
          <cell r="A8">
            <v>1</v>
          </cell>
        </row>
        <row r="9">
          <cell r="A9">
            <v>2</v>
          </cell>
        </row>
        <row r="10">
          <cell r="A10">
            <v>3</v>
          </cell>
        </row>
        <row r="11">
          <cell r="A11">
            <v>4</v>
          </cell>
        </row>
        <row r="12">
          <cell r="A12">
            <v>5</v>
          </cell>
        </row>
        <row r="13">
          <cell r="A13">
            <v>6</v>
          </cell>
        </row>
        <row r="14">
          <cell r="A14">
            <v>7</v>
          </cell>
        </row>
        <row r="15">
          <cell r="A15">
            <v>8</v>
          </cell>
        </row>
        <row r="16">
          <cell r="A16">
            <v>9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>
            <v>15</v>
          </cell>
        </row>
        <row r="23">
          <cell r="A23">
            <v>16</v>
          </cell>
        </row>
        <row r="24">
          <cell r="A24">
            <v>17</v>
          </cell>
        </row>
        <row r="25">
          <cell r="A25">
            <v>18</v>
          </cell>
        </row>
        <row r="26">
          <cell r="A26">
            <v>19</v>
          </cell>
        </row>
        <row r="27">
          <cell r="A27">
            <v>20</v>
          </cell>
        </row>
        <row r="28">
          <cell r="A28">
            <v>21</v>
          </cell>
        </row>
        <row r="29">
          <cell r="A29">
            <v>22</v>
          </cell>
        </row>
        <row r="30">
          <cell r="A30">
            <v>23</v>
          </cell>
        </row>
        <row r="31">
          <cell r="A31">
            <v>24</v>
          </cell>
        </row>
        <row r="32">
          <cell r="A32">
            <v>25</v>
          </cell>
        </row>
        <row r="33">
          <cell r="A33">
            <v>26</v>
          </cell>
        </row>
        <row r="34">
          <cell r="A34">
            <v>27</v>
          </cell>
        </row>
        <row r="35">
          <cell r="A35">
            <v>28</v>
          </cell>
        </row>
        <row r="36">
          <cell r="A36">
            <v>29</v>
          </cell>
        </row>
        <row r="37">
          <cell r="A37">
            <v>30</v>
          </cell>
        </row>
        <row r="38">
          <cell r="A38">
            <v>31</v>
          </cell>
        </row>
        <row r="39">
          <cell r="A39">
            <v>32</v>
          </cell>
        </row>
        <row r="40">
          <cell r="A40">
            <v>33</v>
          </cell>
        </row>
        <row r="41">
          <cell r="A41">
            <v>34</v>
          </cell>
        </row>
        <row r="42">
          <cell r="A42">
            <v>35</v>
          </cell>
        </row>
        <row r="43">
          <cell r="A43">
            <v>36</v>
          </cell>
        </row>
        <row r="44">
          <cell r="A44">
            <v>37</v>
          </cell>
        </row>
        <row r="45">
          <cell r="A45">
            <v>38</v>
          </cell>
        </row>
        <row r="46">
          <cell r="A46">
            <v>39</v>
          </cell>
        </row>
        <row r="47">
          <cell r="A47">
            <v>40</v>
          </cell>
        </row>
        <row r="48">
          <cell r="A48">
            <v>41</v>
          </cell>
        </row>
        <row r="49">
          <cell r="A49">
            <v>42</v>
          </cell>
        </row>
        <row r="50">
          <cell r="A50">
            <v>43</v>
          </cell>
        </row>
        <row r="51">
          <cell r="A51">
            <v>44</v>
          </cell>
        </row>
        <row r="52">
          <cell r="A52">
            <v>45</v>
          </cell>
        </row>
        <row r="53">
          <cell r="A53">
            <v>46</v>
          </cell>
        </row>
        <row r="54">
          <cell r="A54">
            <v>47</v>
          </cell>
        </row>
        <row r="55">
          <cell r="A55">
            <v>48</v>
          </cell>
        </row>
        <row r="56">
          <cell r="A56">
            <v>49</v>
          </cell>
        </row>
        <row r="57">
          <cell r="A57">
            <v>50</v>
          </cell>
        </row>
        <row r="58">
          <cell r="A58">
            <v>51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54</v>
          </cell>
        </row>
        <row r="62">
          <cell r="A62">
            <v>55</v>
          </cell>
        </row>
        <row r="63">
          <cell r="A63">
            <v>56</v>
          </cell>
        </row>
        <row r="64">
          <cell r="A64">
            <v>57</v>
          </cell>
        </row>
        <row r="65">
          <cell r="A65">
            <v>58</v>
          </cell>
        </row>
        <row r="66">
          <cell r="A66">
            <v>59</v>
          </cell>
        </row>
        <row r="67">
          <cell r="A67">
            <v>60</v>
          </cell>
        </row>
        <row r="68">
          <cell r="A68">
            <v>61</v>
          </cell>
        </row>
        <row r="69">
          <cell r="A69">
            <v>62</v>
          </cell>
        </row>
        <row r="70">
          <cell r="A70">
            <v>63</v>
          </cell>
        </row>
        <row r="71">
          <cell r="A71">
            <v>64</v>
          </cell>
        </row>
        <row r="72">
          <cell r="A72">
            <v>65</v>
          </cell>
        </row>
        <row r="73">
          <cell r="A73">
            <v>66</v>
          </cell>
        </row>
        <row r="74">
          <cell r="A74">
            <v>67</v>
          </cell>
        </row>
        <row r="75">
          <cell r="A75">
            <v>68</v>
          </cell>
        </row>
        <row r="76">
          <cell r="A76">
            <v>69</v>
          </cell>
        </row>
        <row r="77">
          <cell r="A77">
            <v>70</v>
          </cell>
        </row>
        <row r="78">
          <cell r="A78">
            <v>71</v>
          </cell>
        </row>
        <row r="79">
          <cell r="A79">
            <v>72</v>
          </cell>
        </row>
        <row r="80">
          <cell r="A80">
            <v>73</v>
          </cell>
        </row>
        <row r="81">
          <cell r="A81">
            <v>74</v>
          </cell>
        </row>
        <row r="82">
          <cell r="A82">
            <v>75</v>
          </cell>
        </row>
        <row r="83">
          <cell r="A83">
            <v>76</v>
          </cell>
        </row>
        <row r="84">
          <cell r="A84">
            <v>77</v>
          </cell>
        </row>
        <row r="85">
          <cell r="A85">
            <v>78</v>
          </cell>
        </row>
        <row r="86">
          <cell r="A86">
            <v>79</v>
          </cell>
        </row>
        <row r="87">
          <cell r="A87">
            <v>80</v>
          </cell>
        </row>
        <row r="88">
          <cell r="A88">
            <v>81</v>
          </cell>
        </row>
        <row r="89">
          <cell r="A89">
            <v>82</v>
          </cell>
        </row>
        <row r="90">
          <cell r="A90">
            <v>83</v>
          </cell>
        </row>
        <row r="91">
          <cell r="A91">
            <v>84</v>
          </cell>
        </row>
        <row r="92">
          <cell r="A92">
            <v>85</v>
          </cell>
        </row>
        <row r="93">
          <cell r="A93">
            <v>86</v>
          </cell>
        </row>
        <row r="94">
          <cell r="A94">
            <v>87</v>
          </cell>
        </row>
        <row r="95">
          <cell r="A95">
            <v>88</v>
          </cell>
        </row>
        <row r="96">
          <cell r="A96">
            <v>89</v>
          </cell>
        </row>
        <row r="97">
          <cell r="A97">
            <v>90</v>
          </cell>
        </row>
        <row r="98">
          <cell r="A98">
            <v>91</v>
          </cell>
        </row>
        <row r="99">
          <cell r="A99">
            <v>92</v>
          </cell>
        </row>
        <row r="100">
          <cell r="A100">
            <v>93</v>
          </cell>
        </row>
        <row r="101">
          <cell r="A101">
            <v>94</v>
          </cell>
        </row>
        <row r="102">
          <cell r="A102">
            <v>95</v>
          </cell>
        </row>
        <row r="103">
          <cell r="A103">
            <v>96</v>
          </cell>
        </row>
        <row r="104">
          <cell r="A104">
            <v>97</v>
          </cell>
        </row>
        <row r="105">
          <cell r="A105">
            <v>98</v>
          </cell>
        </row>
        <row r="106">
          <cell r="A106">
            <v>99</v>
          </cell>
        </row>
        <row r="107">
          <cell r="A107">
            <v>100</v>
          </cell>
        </row>
        <row r="108">
          <cell r="A108">
            <v>101</v>
          </cell>
        </row>
        <row r="109">
          <cell r="A109">
            <v>102</v>
          </cell>
        </row>
        <row r="110">
          <cell r="A110">
            <v>103</v>
          </cell>
        </row>
        <row r="111">
          <cell r="A111">
            <v>104</v>
          </cell>
        </row>
        <row r="112">
          <cell r="A112">
            <v>105</v>
          </cell>
        </row>
        <row r="113">
          <cell r="A113">
            <v>106</v>
          </cell>
        </row>
        <row r="114">
          <cell r="A114">
            <v>107</v>
          </cell>
        </row>
        <row r="115">
          <cell r="A115">
            <v>108</v>
          </cell>
        </row>
        <row r="116">
          <cell r="A116">
            <v>109</v>
          </cell>
        </row>
        <row r="117">
          <cell r="A117">
            <v>110</v>
          </cell>
        </row>
        <row r="118">
          <cell r="A118">
            <v>111</v>
          </cell>
        </row>
        <row r="119">
          <cell r="A119">
            <v>112</v>
          </cell>
        </row>
        <row r="120">
          <cell r="A120">
            <v>113</v>
          </cell>
        </row>
        <row r="121">
          <cell r="A121">
            <v>114</v>
          </cell>
        </row>
        <row r="122">
          <cell r="A122">
            <v>115</v>
          </cell>
        </row>
        <row r="123">
          <cell r="A123">
            <v>116</v>
          </cell>
        </row>
        <row r="124">
          <cell r="A124">
            <v>117</v>
          </cell>
        </row>
        <row r="125">
          <cell r="A125">
            <v>118</v>
          </cell>
        </row>
        <row r="126">
          <cell r="A126">
            <v>119</v>
          </cell>
        </row>
        <row r="127">
          <cell r="A127">
            <v>120</v>
          </cell>
        </row>
        <row r="128">
          <cell r="A128">
            <v>121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</row>
        <row r="132">
          <cell r="A132">
            <v>125</v>
          </cell>
        </row>
        <row r="133">
          <cell r="A133">
            <v>126</v>
          </cell>
        </row>
        <row r="134">
          <cell r="A134">
            <v>127</v>
          </cell>
        </row>
        <row r="135">
          <cell r="A135">
            <v>128</v>
          </cell>
        </row>
        <row r="136">
          <cell r="A136">
            <v>129</v>
          </cell>
        </row>
        <row r="137">
          <cell r="A137">
            <v>130</v>
          </cell>
        </row>
        <row r="138">
          <cell r="A138">
            <v>131</v>
          </cell>
        </row>
        <row r="139">
          <cell r="A139">
            <v>132</v>
          </cell>
        </row>
        <row r="140">
          <cell r="A140">
            <v>133</v>
          </cell>
        </row>
        <row r="141">
          <cell r="A141">
            <v>134</v>
          </cell>
        </row>
        <row r="142">
          <cell r="A142">
            <v>135</v>
          </cell>
        </row>
        <row r="143">
          <cell r="A143">
            <v>136</v>
          </cell>
        </row>
        <row r="144">
          <cell r="A144">
            <v>137</v>
          </cell>
        </row>
        <row r="145">
          <cell r="A145">
            <v>138</v>
          </cell>
        </row>
        <row r="146">
          <cell r="A146">
            <v>139</v>
          </cell>
        </row>
        <row r="147">
          <cell r="A147">
            <v>140</v>
          </cell>
        </row>
        <row r="148">
          <cell r="A148">
            <v>141</v>
          </cell>
        </row>
        <row r="149">
          <cell r="A149">
            <v>142</v>
          </cell>
        </row>
        <row r="150">
          <cell r="A150">
            <v>143</v>
          </cell>
        </row>
        <row r="151">
          <cell r="A151">
            <v>144</v>
          </cell>
        </row>
        <row r="152">
          <cell r="A152">
            <v>145</v>
          </cell>
        </row>
        <row r="153">
          <cell r="A153">
            <v>146</v>
          </cell>
        </row>
        <row r="154">
          <cell r="A154">
            <v>147</v>
          </cell>
        </row>
        <row r="155">
          <cell r="A155">
            <v>148</v>
          </cell>
        </row>
        <row r="156">
          <cell r="A156">
            <v>149</v>
          </cell>
        </row>
        <row r="157">
          <cell r="A157">
            <v>150</v>
          </cell>
        </row>
        <row r="158">
          <cell r="A158">
            <v>151</v>
          </cell>
        </row>
        <row r="159">
          <cell r="A159">
            <v>152</v>
          </cell>
        </row>
        <row r="160">
          <cell r="A160">
            <v>153</v>
          </cell>
        </row>
        <row r="161">
          <cell r="A161">
            <v>154</v>
          </cell>
        </row>
        <row r="162">
          <cell r="A162">
            <v>155</v>
          </cell>
        </row>
        <row r="163">
          <cell r="A163">
            <v>156</v>
          </cell>
        </row>
        <row r="164">
          <cell r="A164">
            <v>157</v>
          </cell>
        </row>
        <row r="165">
          <cell r="A165">
            <v>158</v>
          </cell>
        </row>
        <row r="166">
          <cell r="A166">
            <v>159</v>
          </cell>
        </row>
        <row r="167">
          <cell r="A167">
            <v>160</v>
          </cell>
        </row>
        <row r="168">
          <cell r="A168">
            <v>161</v>
          </cell>
        </row>
        <row r="169">
          <cell r="A169">
            <v>162</v>
          </cell>
        </row>
        <row r="170">
          <cell r="A170">
            <v>163</v>
          </cell>
        </row>
        <row r="171">
          <cell r="A171">
            <v>164</v>
          </cell>
        </row>
        <row r="172">
          <cell r="A172">
            <v>165</v>
          </cell>
        </row>
        <row r="173">
          <cell r="A173">
            <v>166</v>
          </cell>
        </row>
        <row r="174">
          <cell r="A174">
            <v>167</v>
          </cell>
        </row>
        <row r="175">
          <cell r="A175">
            <v>168</v>
          </cell>
        </row>
        <row r="176">
          <cell r="A176">
            <v>169</v>
          </cell>
        </row>
        <row r="177">
          <cell r="A177">
            <v>170</v>
          </cell>
        </row>
        <row r="178">
          <cell r="A178">
            <v>171</v>
          </cell>
        </row>
        <row r="179">
          <cell r="A179">
            <v>172</v>
          </cell>
        </row>
        <row r="180">
          <cell r="A180">
            <v>173</v>
          </cell>
        </row>
        <row r="181">
          <cell r="A181">
            <v>174</v>
          </cell>
        </row>
        <row r="182">
          <cell r="A182">
            <v>175</v>
          </cell>
        </row>
        <row r="183">
          <cell r="A183">
            <v>176</v>
          </cell>
        </row>
        <row r="184">
          <cell r="A184">
            <v>177</v>
          </cell>
        </row>
        <row r="185">
          <cell r="A185">
            <v>178</v>
          </cell>
        </row>
        <row r="186">
          <cell r="A186">
            <v>179</v>
          </cell>
        </row>
        <row r="187">
          <cell r="A187">
            <v>180</v>
          </cell>
        </row>
        <row r="188">
          <cell r="A188">
            <v>181</v>
          </cell>
        </row>
        <row r="189">
          <cell r="A189">
            <v>182</v>
          </cell>
        </row>
        <row r="190">
          <cell r="A190">
            <v>183</v>
          </cell>
        </row>
        <row r="191">
          <cell r="A191">
            <v>184</v>
          </cell>
        </row>
        <row r="192">
          <cell r="A192">
            <v>185</v>
          </cell>
        </row>
        <row r="193">
          <cell r="A193">
            <v>186</v>
          </cell>
        </row>
        <row r="194">
          <cell r="A194">
            <v>187</v>
          </cell>
        </row>
        <row r="195">
          <cell r="A195">
            <v>188</v>
          </cell>
        </row>
        <row r="196">
          <cell r="A196">
            <v>189</v>
          </cell>
        </row>
        <row r="197">
          <cell r="A197">
            <v>190</v>
          </cell>
        </row>
        <row r="198">
          <cell r="A198">
            <v>191</v>
          </cell>
        </row>
        <row r="199">
          <cell r="A199">
            <v>192</v>
          </cell>
        </row>
        <row r="200">
          <cell r="A200">
            <v>193</v>
          </cell>
        </row>
        <row r="201">
          <cell r="A201">
            <v>194</v>
          </cell>
        </row>
        <row r="202">
          <cell r="A202">
            <v>195</v>
          </cell>
        </row>
        <row r="203">
          <cell r="A203">
            <v>196</v>
          </cell>
        </row>
        <row r="204">
          <cell r="A204">
            <v>197</v>
          </cell>
        </row>
        <row r="205">
          <cell r="A205">
            <v>198</v>
          </cell>
        </row>
        <row r="206">
          <cell r="A206">
            <v>199</v>
          </cell>
        </row>
        <row r="207">
          <cell r="A207">
            <v>200</v>
          </cell>
        </row>
      </sheetData>
      <sheetData sheetId="7">
        <row r="7">
          <cell r="AR7" t="str">
            <v/>
          </cell>
        </row>
      </sheetData>
      <sheetData sheetId="8"/>
      <sheetData sheetId="9">
        <row r="207">
          <cell r="BM207">
            <v>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PUpjWw15n78" TargetMode="External"/><Relationship Id="rId2" Type="http://schemas.openxmlformats.org/officeDocument/2006/relationships/hyperlink" Target="https://youtu.be/PUpjWw15n78" TargetMode="External"/><Relationship Id="rId1" Type="http://schemas.openxmlformats.org/officeDocument/2006/relationships/hyperlink" Target="https://youtube.com/c/Heeralalja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outu.be/PUpjWw15n78" TargetMode="External"/><Relationship Id="rId1" Type="http://schemas.openxmlformats.org/officeDocument/2006/relationships/hyperlink" Target="mailto:heeralaljatchandawal@g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youtu.be/SrOW86gd-H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youtu.be/SrOW86gd-H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youtu.be/SrOW86gd-H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youtu.be/SrOW86gd-H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8"/>
  <sheetViews>
    <sheetView showGridLines="0" tabSelected="1" workbookViewId="0">
      <selection activeCell="K8" sqref="K8"/>
    </sheetView>
  </sheetViews>
  <sheetFormatPr defaultRowHeight="14.4"/>
  <cols>
    <col min="1" max="1" width="5.33203125" customWidth="1"/>
    <col min="2" max="2" width="3.21875" customWidth="1"/>
    <col min="3" max="3" width="9" customWidth="1"/>
    <col min="4" max="6" width="25.77734375" customWidth="1"/>
    <col min="7" max="7" width="11.21875" customWidth="1"/>
    <col min="8" max="8" width="22.77734375" customWidth="1"/>
    <col min="9" max="9" width="4.109375" customWidth="1"/>
    <col min="12" max="12" width="13.77734375" customWidth="1"/>
    <col min="13" max="13" width="13.6640625" customWidth="1"/>
    <col min="14" max="14" width="14.33203125" customWidth="1"/>
  </cols>
  <sheetData>
    <row r="2" spans="2:14">
      <c r="B2" s="23"/>
      <c r="C2" s="23"/>
      <c r="D2" s="23"/>
      <c r="E2" s="23"/>
      <c r="F2" s="23"/>
      <c r="G2" s="23"/>
      <c r="H2" s="23"/>
      <c r="I2" s="23"/>
    </row>
    <row r="3" spans="2:14" ht="31.5" customHeight="1">
      <c r="B3" s="23"/>
      <c r="C3" s="457" t="s">
        <v>540</v>
      </c>
      <c r="D3" s="457"/>
      <c r="E3" s="457"/>
      <c r="F3" s="457"/>
      <c r="G3" s="457"/>
      <c r="H3" s="457"/>
      <c r="I3" s="23"/>
      <c r="L3" s="453" t="s">
        <v>90</v>
      </c>
      <c r="M3" s="453"/>
      <c r="N3" s="453"/>
    </row>
    <row r="4" spans="2:14" ht="21" customHeight="1">
      <c r="B4" s="23"/>
      <c r="C4" s="456" t="s">
        <v>158</v>
      </c>
      <c r="D4" s="456"/>
      <c r="E4" s="456"/>
      <c r="F4" s="456"/>
      <c r="G4" s="456"/>
      <c r="H4" s="456"/>
      <c r="I4" s="23"/>
      <c r="L4" s="453"/>
      <c r="M4" s="453"/>
      <c r="N4" s="453"/>
    </row>
    <row r="5" spans="2:14" ht="39.9" customHeight="1">
      <c r="B5" s="23"/>
      <c r="C5" s="454" t="s">
        <v>159</v>
      </c>
      <c r="D5" s="455"/>
      <c r="E5" s="455"/>
      <c r="F5" s="455"/>
      <c r="G5" s="455"/>
      <c r="H5" s="455"/>
      <c r="I5" s="23"/>
      <c r="L5" s="421" t="s">
        <v>361</v>
      </c>
      <c r="M5" s="421"/>
      <c r="N5" s="421"/>
    </row>
    <row r="6" spans="2:14" ht="47.25" customHeight="1">
      <c r="B6" s="23"/>
      <c r="C6" s="447" t="s">
        <v>160</v>
      </c>
      <c r="D6" s="448"/>
      <c r="E6" s="448"/>
      <c r="F6" s="448"/>
      <c r="G6" s="448"/>
      <c r="H6" s="448"/>
      <c r="I6" s="23"/>
    </row>
    <row r="7" spans="2:14" ht="46.5" customHeight="1" thickBot="1">
      <c r="B7" s="23"/>
      <c r="C7" s="449" t="s">
        <v>161</v>
      </c>
      <c r="D7" s="450"/>
      <c r="E7" s="450"/>
      <c r="F7" s="450"/>
      <c r="G7" s="450"/>
      <c r="H7" s="450"/>
      <c r="I7" s="23"/>
      <c r="L7" s="34"/>
      <c r="M7" s="28"/>
      <c r="N7" s="28"/>
    </row>
    <row r="8" spans="2:14" ht="29.25" customHeight="1" thickBot="1">
      <c r="B8" s="23"/>
      <c r="C8" s="35" t="s">
        <v>92</v>
      </c>
      <c r="D8" s="343" t="s">
        <v>93</v>
      </c>
      <c r="E8" s="346" t="s">
        <v>362</v>
      </c>
      <c r="F8" s="334" t="s">
        <v>375</v>
      </c>
      <c r="G8" s="451" t="s">
        <v>162</v>
      </c>
      <c r="H8" s="452"/>
      <c r="I8" s="23"/>
    </row>
    <row r="9" spans="2:14" ht="21" customHeight="1" thickBot="1">
      <c r="B9" s="23"/>
      <c r="C9" s="340">
        <v>1</v>
      </c>
      <c r="D9" s="344" t="s">
        <v>94</v>
      </c>
      <c r="E9" s="339" t="s">
        <v>363</v>
      </c>
      <c r="F9" s="37" t="s">
        <v>364</v>
      </c>
      <c r="G9" s="432" t="s">
        <v>365</v>
      </c>
      <c r="H9" s="433"/>
      <c r="I9" s="23"/>
    </row>
    <row r="10" spans="2:14" ht="21" customHeight="1" thickBot="1">
      <c r="B10" s="23"/>
      <c r="C10" s="341">
        <v>2</v>
      </c>
      <c r="D10" s="345" t="s">
        <v>95</v>
      </c>
      <c r="E10" s="339" t="s">
        <v>363</v>
      </c>
      <c r="F10" s="37" t="s">
        <v>364</v>
      </c>
      <c r="G10" s="432" t="s">
        <v>365</v>
      </c>
      <c r="H10" s="433"/>
      <c r="I10" s="23"/>
    </row>
    <row r="11" spans="2:14" ht="21" customHeight="1" thickBot="1">
      <c r="B11" s="23"/>
      <c r="C11" s="340">
        <v>3</v>
      </c>
      <c r="D11" s="345" t="s">
        <v>539</v>
      </c>
      <c r="E11" s="339" t="s">
        <v>363</v>
      </c>
      <c r="F11" s="37" t="s">
        <v>364</v>
      </c>
      <c r="G11" s="432" t="s">
        <v>365</v>
      </c>
      <c r="H11" s="433"/>
      <c r="I11" s="23"/>
    </row>
    <row r="12" spans="2:14" ht="18.75" customHeight="1" thickBot="1">
      <c r="B12" s="23"/>
      <c r="C12" s="340">
        <v>4</v>
      </c>
      <c r="D12" s="345" t="s">
        <v>96</v>
      </c>
      <c r="E12" s="339" t="s">
        <v>363</v>
      </c>
      <c r="F12" s="37" t="s">
        <v>364</v>
      </c>
      <c r="G12" s="432" t="s">
        <v>365</v>
      </c>
      <c r="H12" s="433"/>
      <c r="I12" s="23"/>
    </row>
    <row r="13" spans="2:14" ht="21" customHeight="1" thickBot="1">
      <c r="B13" s="23"/>
      <c r="C13" s="342">
        <v>5</v>
      </c>
      <c r="D13" s="345" t="s">
        <v>334</v>
      </c>
      <c r="E13" s="339" t="s">
        <v>363</v>
      </c>
      <c r="F13" s="37" t="s">
        <v>364</v>
      </c>
      <c r="G13" s="445" t="s">
        <v>365</v>
      </c>
      <c r="H13" s="446"/>
      <c r="I13" s="23"/>
    </row>
    <row r="14" spans="2:14" ht="21" customHeight="1">
      <c r="B14" s="23"/>
      <c r="C14" s="438" t="s">
        <v>353</v>
      </c>
      <c r="D14" s="439"/>
      <c r="E14" s="439"/>
      <c r="F14" s="439"/>
      <c r="G14" s="439"/>
      <c r="H14" s="440"/>
      <c r="I14" s="23"/>
    </row>
    <row r="15" spans="2:14" ht="21" customHeight="1">
      <c r="B15" s="23"/>
      <c r="C15" s="438"/>
      <c r="D15" s="439"/>
      <c r="E15" s="439"/>
      <c r="F15" s="439"/>
      <c r="G15" s="439"/>
      <c r="H15" s="440"/>
      <c r="I15" s="23"/>
    </row>
    <row r="16" spans="2:14" ht="21" customHeight="1">
      <c r="B16" s="23"/>
      <c r="C16" s="33"/>
      <c r="D16" s="428" t="s">
        <v>99</v>
      </c>
      <c r="E16" s="428"/>
      <c r="F16" s="321" t="s">
        <v>100</v>
      </c>
      <c r="G16" s="331"/>
      <c r="H16" s="332"/>
      <c r="I16" s="23"/>
    </row>
    <row r="17" spans="2:9" ht="21" customHeight="1">
      <c r="B17" s="23"/>
      <c r="C17" s="33"/>
      <c r="D17" s="428" t="s">
        <v>366</v>
      </c>
      <c r="E17" s="428"/>
      <c r="F17" s="321" t="s">
        <v>101</v>
      </c>
      <c r="G17" s="331"/>
      <c r="H17" s="407" t="s">
        <v>543</v>
      </c>
      <c r="I17" s="23"/>
    </row>
    <row r="18" spans="2:9" ht="21" customHeight="1">
      <c r="B18" s="23"/>
      <c r="C18" s="33"/>
      <c r="D18" s="428" t="s">
        <v>367</v>
      </c>
      <c r="E18" s="428"/>
      <c r="F18" s="321" t="s">
        <v>102</v>
      </c>
      <c r="G18" s="331"/>
      <c r="H18" s="418" t="s">
        <v>542</v>
      </c>
      <c r="I18" s="23"/>
    </row>
    <row r="19" spans="2:9" ht="21" customHeight="1">
      <c r="B19" s="23"/>
      <c r="C19" s="33"/>
      <c r="D19" s="428" t="s">
        <v>368</v>
      </c>
      <c r="E19" s="428"/>
      <c r="F19" s="321" t="s">
        <v>103</v>
      </c>
      <c r="G19" s="331"/>
      <c r="H19" s="332"/>
      <c r="I19" s="23"/>
    </row>
    <row r="20" spans="2:9" ht="21" customHeight="1">
      <c r="B20" s="23"/>
      <c r="C20" s="33"/>
      <c r="D20" s="428" t="s">
        <v>369</v>
      </c>
      <c r="E20" s="428"/>
      <c r="F20" s="321" t="s">
        <v>104</v>
      </c>
      <c r="G20" s="331"/>
      <c r="H20" s="332"/>
      <c r="I20" s="23"/>
    </row>
    <row r="21" spans="2:9" ht="21" customHeight="1">
      <c r="B21" s="23"/>
      <c r="C21" s="33"/>
      <c r="D21" s="428" t="s">
        <v>370</v>
      </c>
      <c r="E21" s="428"/>
      <c r="F21" s="321" t="s">
        <v>105</v>
      </c>
      <c r="G21" s="331"/>
      <c r="H21" s="332"/>
      <c r="I21" s="23"/>
    </row>
    <row r="22" spans="2:9" ht="21" customHeight="1" thickBot="1">
      <c r="B22" s="23"/>
      <c r="C22" s="33"/>
      <c r="D22" s="6"/>
      <c r="E22" s="6"/>
      <c r="F22" s="6"/>
      <c r="G22" s="331"/>
      <c r="H22" s="332"/>
      <c r="I22" s="23"/>
    </row>
    <row r="23" spans="2:9" ht="21" customHeight="1" thickBot="1">
      <c r="B23" s="23"/>
      <c r="C23" s="33"/>
      <c r="D23" s="442" t="s">
        <v>163</v>
      </c>
      <c r="E23" s="443"/>
      <c r="F23" s="443"/>
      <c r="G23" s="443"/>
      <c r="H23" s="444"/>
      <c r="I23" s="23"/>
    </row>
    <row r="24" spans="2:9" ht="21" customHeight="1" thickBot="1">
      <c r="B24" s="23"/>
      <c r="C24" s="33">
        <v>81</v>
      </c>
      <c r="D24" s="430" t="s">
        <v>97</v>
      </c>
      <c r="E24" s="431"/>
      <c r="F24" s="37">
        <v>100</v>
      </c>
      <c r="G24" s="432" t="s">
        <v>98</v>
      </c>
      <c r="H24" s="433"/>
      <c r="I24" s="23"/>
    </row>
    <row r="25" spans="2:9" ht="21" customHeight="1" thickBot="1">
      <c r="B25" s="23"/>
      <c r="C25" s="33">
        <v>82</v>
      </c>
      <c r="D25" s="430" t="s">
        <v>114</v>
      </c>
      <c r="E25" s="431"/>
      <c r="F25" s="37">
        <v>100</v>
      </c>
      <c r="G25" s="434"/>
      <c r="H25" s="435"/>
      <c r="I25" s="23"/>
    </row>
    <row r="26" spans="2:9" ht="21" customHeight="1" thickBot="1">
      <c r="B26" s="23"/>
      <c r="C26" s="32">
        <v>83</v>
      </c>
      <c r="D26" s="430" t="s">
        <v>111</v>
      </c>
      <c r="E26" s="431"/>
      <c r="F26" s="37">
        <v>100</v>
      </c>
      <c r="G26" s="436"/>
      <c r="H26" s="437"/>
      <c r="I26" s="23"/>
    </row>
    <row r="27" spans="2:9" ht="31.5" customHeight="1">
      <c r="B27" s="23"/>
      <c r="C27" s="33"/>
      <c r="D27" s="441" t="s">
        <v>164</v>
      </c>
      <c r="E27" s="441"/>
      <c r="F27" s="441"/>
      <c r="G27" s="441"/>
      <c r="H27" s="441"/>
      <c r="I27" s="23"/>
    </row>
    <row r="28" spans="2:9" ht="21" customHeight="1">
      <c r="B28" s="23"/>
      <c r="C28" s="33"/>
      <c r="D28" s="428" t="s">
        <v>99</v>
      </c>
      <c r="E28" s="428"/>
      <c r="F28" s="36" t="s">
        <v>100</v>
      </c>
      <c r="G28" s="31"/>
      <c r="H28" s="31"/>
      <c r="I28" s="23"/>
    </row>
    <row r="29" spans="2:9" ht="21" customHeight="1">
      <c r="B29" s="23"/>
      <c r="C29" s="33"/>
      <c r="D29" s="428" t="s">
        <v>356</v>
      </c>
      <c r="E29" s="428"/>
      <c r="F29" s="333" t="s">
        <v>355</v>
      </c>
      <c r="G29" s="31"/>
      <c r="H29" s="31"/>
      <c r="I29" s="23"/>
    </row>
    <row r="30" spans="2:9" ht="21" customHeight="1">
      <c r="B30" s="23"/>
      <c r="C30" s="33"/>
      <c r="D30" s="428" t="s">
        <v>357</v>
      </c>
      <c r="E30" s="428"/>
      <c r="F30" s="333" t="s">
        <v>101</v>
      </c>
      <c r="G30" s="31"/>
      <c r="H30" s="31"/>
      <c r="I30" s="23"/>
    </row>
    <row r="31" spans="2:9" ht="21" customHeight="1">
      <c r="B31" s="23"/>
      <c r="C31" s="33"/>
      <c r="D31" s="428" t="s">
        <v>358</v>
      </c>
      <c r="E31" s="428"/>
      <c r="F31" s="333" t="s">
        <v>102</v>
      </c>
      <c r="G31" s="31"/>
      <c r="H31" s="31"/>
      <c r="I31" s="23"/>
    </row>
    <row r="32" spans="2:9" ht="21" customHeight="1">
      <c r="B32" s="23"/>
      <c r="C32" s="33"/>
      <c r="D32" s="428" t="s">
        <v>359</v>
      </c>
      <c r="E32" s="428"/>
      <c r="F32" s="333" t="s">
        <v>103</v>
      </c>
      <c r="G32" s="31"/>
      <c r="H32" s="31"/>
      <c r="I32" s="23"/>
    </row>
    <row r="33" spans="2:9" ht="21" customHeight="1">
      <c r="B33" s="23"/>
      <c r="C33" s="33"/>
      <c r="D33" s="428" t="s">
        <v>360</v>
      </c>
      <c r="E33" s="428"/>
      <c r="F33" s="333" t="s">
        <v>104</v>
      </c>
      <c r="G33" s="31"/>
      <c r="H33" s="31"/>
      <c r="I33" s="23"/>
    </row>
    <row r="34" spans="2:9" ht="21" customHeight="1">
      <c r="B34" s="23"/>
      <c r="C34" s="33"/>
      <c r="D34" s="31"/>
      <c r="E34" s="31"/>
      <c r="F34" s="31"/>
      <c r="G34" s="31"/>
      <c r="H34" s="31"/>
      <c r="I34" s="23"/>
    </row>
    <row r="35" spans="2:9" ht="39.9" customHeight="1">
      <c r="B35" s="23"/>
      <c r="C35" s="422" t="s">
        <v>83</v>
      </c>
      <c r="D35" s="423"/>
      <c r="E35" s="423"/>
      <c r="F35" s="423"/>
      <c r="G35" s="423"/>
      <c r="H35" s="423"/>
      <c r="I35" s="23"/>
    </row>
    <row r="36" spans="2:9">
      <c r="B36" s="23"/>
      <c r="C36" s="23"/>
      <c r="D36" s="23"/>
      <c r="E36" s="23"/>
      <c r="F36" s="23"/>
      <c r="G36" s="23"/>
      <c r="H36" s="23"/>
      <c r="I36" s="23"/>
    </row>
    <row r="38" spans="2:9" ht="26.25" customHeight="1">
      <c r="C38" s="424" t="s">
        <v>331</v>
      </c>
      <c r="D38" s="424"/>
      <c r="E38" s="424"/>
      <c r="F38" s="424"/>
      <c r="G38" s="424"/>
      <c r="H38" s="424"/>
    </row>
    <row r="40" spans="2:9" ht="24.9" customHeight="1">
      <c r="C40" s="425" t="s">
        <v>84</v>
      </c>
      <c r="D40" s="425"/>
      <c r="E40" s="425"/>
      <c r="F40" s="425"/>
      <c r="G40" s="425"/>
      <c r="H40" s="425"/>
    </row>
    <row r="41" spans="2:9" ht="24.9" customHeight="1">
      <c r="C41" s="426" t="s">
        <v>85</v>
      </c>
      <c r="D41" s="426"/>
      <c r="E41" s="426"/>
      <c r="F41" s="426"/>
      <c r="G41" s="426"/>
      <c r="H41" s="426"/>
    </row>
    <row r="42" spans="2:9" ht="24.9" customHeight="1">
      <c r="C42" s="427" t="s">
        <v>86</v>
      </c>
      <c r="D42" s="427"/>
      <c r="E42" s="427"/>
      <c r="F42" s="427"/>
      <c r="G42" s="427"/>
      <c r="H42" s="427"/>
    </row>
    <row r="43" spans="2:9" ht="24.9" customHeight="1">
      <c r="C43" s="429" t="s">
        <v>87</v>
      </c>
      <c r="D43" s="429"/>
      <c r="E43" s="429"/>
      <c r="F43" s="429"/>
      <c r="G43" s="429"/>
      <c r="H43" s="429"/>
    </row>
    <row r="44" spans="2:9" ht="23.25" customHeight="1">
      <c r="C44" s="419" t="s">
        <v>88</v>
      </c>
      <c r="D44" s="419"/>
      <c r="E44" s="419"/>
      <c r="F44" s="419"/>
      <c r="G44" s="419"/>
      <c r="H44" s="419"/>
    </row>
    <row r="47" spans="2:9" ht="22.5" customHeight="1">
      <c r="C47" s="420" t="s">
        <v>91</v>
      </c>
      <c r="D47" s="420"/>
      <c r="E47" s="420"/>
      <c r="F47" s="420"/>
      <c r="G47" s="420"/>
      <c r="H47" s="420"/>
    </row>
    <row r="48" spans="2:9" ht="18">
      <c r="C48" s="421" t="s">
        <v>361</v>
      </c>
      <c r="D48" s="419"/>
      <c r="E48" s="419"/>
      <c r="F48" s="419"/>
      <c r="G48" s="419"/>
      <c r="H48" s="419"/>
    </row>
  </sheetData>
  <sheetProtection password="C1FB" sheet="1" objects="1" scenarios="1" selectLockedCells="1"/>
  <mergeCells count="41">
    <mergeCell ref="L5:N5"/>
    <mergeCell ref="L3:N4"/>
    <mergeCell ref="C5:H5"/>
    <mergeCell ref="C4:H4"/>
    <mergeCell ref="C3:H3"/>
    <mergeCell ref="G10:H10"/>
    <mergeCell ref="G12:H12"/>
    <mergeCell ref="G13:H13"/>
    <mergeCell ref="C6:H6"/>
    <mergeCell ref="C7:H7"/>
    <mergeCell ref="G8:H8"/>
    <mergeCell ref="G9:H9"/>
    <mergeCell ref="G11:H11"/>
    <mergeCell ref="C14:H15"/>
    <mergeCell ref="D16:E16"/>
    <mergeCell ref="D17:E17"/>
    <mergeCell ref="D27:H27"/>
    <mergeCell ref="D28:E28"/>
    <mergeCell ref="D18:E18"/>
    <mergeCell ref="D19:E19"/>
    <mergeCell ref="D20:E20"/>
    <mergeCell ref="D21:E21"/>
    <mergeCell ref="D23:H23"/>
    <mergeCell ref="D29:E29"/>
    <mergeCell ref="D26:E26"/>
    <mergeCell ref="D24:E24"/>
    <mergeCell ref="D25:E25"/>
    <mergeCell ref="G24:H26"/>
    <mergeCell ref="D30:E30"/>
    <mergeCell ref="D33:E33"/>
    <mergeCell ref="D31:E31"/>
    <mergeCell ref="D32:E32"/>
    <mergeCell ref="C43:H43"/>
    <mergeCell ref="C44:H44"/>
    <mergeCell ref="C47:H47"/>
    <mergeCell ref="C48:H48"/>
    <mergeCell ref="C35:H35"/>
    <mergeCell ref="C38:H38"/>
    <mergeCell ref="C40:H40"/>
    <mergeCell ref="C41:H41"/>
    <mergeCell ref="C42:H42"/>
  </mergeCells>
  <hyperlinks>
    <hyperlink ref="C44" r:id="rId1"/>
    <hyperlink ref="L5" r:id="rId2"/>
    <hyperlink ref="C48" r:id="rId3"/>
  </hyperlinks>
  <pageMargins left="0.7" right="0.7" top="0.75" bottom="0.75" header="0.3" footer="0.3"/>
  <pageSetup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2699"/>
  <sheetViews>
    <sheetView showGridLines="0" view="pageBreakPreview" zoomScaleSheetLayoutView="100" workbookViewId="0">
      <selection activeCell="AI6" sqref="AI6"/>
    </sheetView>
  </sheetViews>
  <sheetFormatPr defaultColWidth="9.109375" defaultRowHeight="14.4"/>
  <cols>
    <col min="1" max="1" width="3.88671875" style="166" customWidth="1"/>
    <col min="2" max="2" width="13" style="75" customWidth="1"/>
    <col min="3" max="15" width="4.88671875" style="75" customWidth="1"/>
    <col min="16" max="16" width="5.77734375" style="75" customWidth="1"/>
    <col min="17" max="17" width="4.109375" style="75" customWidth="1"/>
    <col min="18" max="18" width="13" style="75" customWidth="1"/>
    <col min="19" max="31" width="4.88671875" style="75" customWidth="1"/>
    <col min="32" max="32" width="6.44140625" style="75" customWidth="1"/>
    <col min="33" max="33" width="13.21875" style="75" customWidth="1"/>
    <col min="34" max="34" width="5.33203125" style="75" customWidth="1"/>
    <col min="35" max="37" width="9.109375" style="75"/>
    <col min="38" max="38" width="6.33203125" style="75" customWidth="1"/>
    <col min="39" max="39" width="12.77734375" style="75" customWidth="1"/>
    <col min="40" max="40" width="9.109375" style="75" hidden="1" customWidth="1"/>
    <col min="41" max="16384" width="9.109375" style="75"/>
  </cols>
  <sheetData>
    <row r="1" spans="1:40" ht="24.75" customHeight="1">
      <c r="A1" s="165"/>
      <c r="B1" s="808" t="s">
        <v>203</v>
      </c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19" t="s">
        <v>249</v>
      </c>
      <c r="R1" s="808" t="s">
        <v>203</v>
      </c>
      <c r="S1" s="808"/>
      <c r="T1" s="808"/>
      <c r="U1" s="808"/>
      <c r="V1" s="808"/>
      <c r="W1" s="808"/>
      <c r="X1" s="808"/>
      <c r="Y1" s="808"/>
      <c r="Z1" s="808"/>
      <c r="AA1" s="808"/>
      <c r="AB1" s="808"/>
      <c r="AC1" s="808"/>
      <c r="AD1" s="808"/>
      <c r="AE1" s="808"/>
      <c r="AF1" s="808"/>
      <c r="AH1" s="127"/>
      <c r="AI1" s="127"/>
      <c r="AJ1" s="127"/>
      <c r="AK1" s="127"/>
      <c r="AL1" s="127"/>
    </row>
    <row r="2" spans="1:40" ht="22.5" customHeight="1" thickBot="1">
      <c r="A2" s="165"/>
      <c r="B2" s="820" t="s">
        <v>541</v>
      </c>
      <c r="C2" s="820"/>
      <c r="D2" s="820"/>
      <c r="E2" s="820"/>
      <c r="F2" s="820"/>
      <c r="G2" s="820"/>
      <c r="H2" s="820"/>
      <c r="I2" s="820"/>
      <c r="J2" s="820"/>
      <c r="K2" s="820"/>
      <c r="L2" s="820"/>
      <c r="M2" s="820"/>
      <c r="N2" s="820"/>
      <c r="O2" s="820"/>
      <c r="P2" s="820"/>
      <c r="Q2" s="819"/>
      <c r="R2" s="820" t="s">
        <v>541</v>
      </c>
      <c r="S2" s="820"/>
      <c r="T2" s="820"/>
      <c r="U2" s="820"/>
      <c r="V2" s="820"/>
      <c r="W2" s="820"/>
      <c r="X2" s="820"/>
      <c r="Y2" s="820"/>
      <c r="Z2" s="820"/>
      <c r="AA2" s="820"/>
      <c r="AB2" s="820"/>
      <c r="AC2" s="820"/>
      <c r="AD2" s="820"/>
      <c r="AE2" s="820"/>
      <c r="AF2" s="820"/>
      <c r="AH2" s="127"/>
      <c r="AI2" s="127"/>
      <c r="AJ2" s="128" t="s">
        <v>226</v>
      </c>
      <c r="AK2" s="127"/>
      <c r="AL2" s="127"/>
    </row>
    <row r="3" spans="1:40" ht="24" customHeight="1" thickBot="1">
      <c r="A3" s="165"/>
      <c r="B3" s="821" t="s">
        <v>168</v>
      </c>
      <c r="C3" s="821"/>
      <c r="D3" s="821"/>
      <c r="E3" s="822" t="str">
        <f>IF(AND(N7=""),"",'Result Sheet'!$F$2)</f>
        <v xml:space="preserve">महात्मा गाँधी राजकीय विद्यालय (अंग्रेजी माध्यम) बर, पाली </v>
      </c>
      <c r="F3" s="822"/>
      <c r="G3" s="822"/>
      <c r="H3" s="822"/>
      <c r="I3" s="822"/>
      <c r="J3" s="822"/>
      <c r="K3" s="822"/>
      <c r="L3" s="822"/>
      <c r="M3" s="822"/>
      <c r="N3" s="822"/>
      <c r="O3" s="822"/>
      <c r="P3" s="822"/>
      <c r="Q3" s="819"/>
      <c r="R3" s="821" t="s">
        <v>168</v>
      </c>
      <c r="S3" s="821"/>
      <c r="T3" s="821"/>
      <c r="U3" s="822" t="str">
        <f>IF(AND(AD7=""),"",'Result Sheet'!$F$2)</f>
        <v xml:space="preserve">महात्मा गाँधी राजकीय विद्यालय (अंग्रेजी माध्यम) बर, पाली </v>
      </c>
      <c r="V3" s="822"/>
      <c r="W3" s="822"/>
      <c r="X3" s="822"/>
      <c r="Y3" s="822"/>
      <c r="Z3" s="822"/>
      <c r="AA3" s="822"/>
      <c r="AB3" s="822"/>
      <c r="AC3" s="822"/>
      <c r="AD3" s="822"/>
      <c r="AE3" s="822"/>
      <c r="AF3" s="822"/>
      <c r="AH3" s="127"/>
      <c r="AI3" s="129">
        <f>MIN('Result Sheet'!B8:B207)</f>
        <v>101</v>
      </c>
      <c r="AJ3" s="128" t="s">
        <v>227</v>
      </c>
      <c r="AK3" s="129">
        <v>300</v>
      </c>
      <c r="AL3" s="127"/>
    </row>
    <row r="4" spans="1:40" ht="18" customHeight="1">
      <c r="A4" s="165"/>
      <c r="B4" s="164" t="s">
        <v>169</v>
      </c>
      <c r="C4" s="797">
        <f>IFERROR(VLOOKUP(N7,Marks,2,0),"")</f>
        <v>1</v>
      </c>
      <c r="D4" s="797"/>
      <c r="E4" s="815" t="s">
        <v>212</v>
      </c>
      <c r="F4" s="815"/>
      <c r="G4" s="815"/>
      <c r="H4" s="797" t="str">
        <f>IFERROR(VLOOKUP(N7,Marks,3,0),"")</f>
        <v>A</v>
      </c>
      <c r="I4" s="797"/>
      <c r="J4" s="798" t="s">
        <v>205</v>
      </c>
      <c r="K4" s="798"/>
      <c r="L4" s="798"/>
      <c r="M4" s="798"/>
      <c r="N4" s="799" t="str">
        <f>IF(AND(N7=""),"",'Marks Entry 1st'!$I$2)</f>
        <v xml:space="preserve"> 2021-2022</v>
      </c>
      <c r="O4" s="799"/>
      <c r="P4" s="799"/>
      <c r="Q4" s="819"/>
      <c r="R4" s="164" t="s">
        <v>169</v>
      </c>
      <c r="S4" s="797">
        <f>IFERROR(VLOOKUP(AD7,Marks,2,0),"")</f>
        <v>1</v>
      </c>
      <c r="T4" s="797"/>
      <c r="U4" s="815" t="s">
        <v>212</v>
      </c>
      <c r="V4" s="815"/>
      <c r="W4" s="815"/>
      <c r="X4" s="797" t="str">
        <f>IFERROR(VLOOKUP(AD7,Marks,3,0),"")</f>
        <v>A</v>
      </c>
      <c r="Y4" s="797"/>
      <c r="Z4" s="798" t="s">
        <v>205</v>
      </c>
      <c r="AA4" s="798"/>
      <c r="AB4" s="798"/>
      <c r="AC4" s="798"/>
      <c r="AD4" s="799" t="str">
        <f>IF(AND(AD7=""),"",'Marks Entry 1st'!$I$2)</f>
        <v xml:space="preserve"> 2021-2022</v>
      </c>
      <c r="AE4" s="799"/>
      <c r="AF4" s="799"/>
      <c r="AH4" s="127"/>
      <c r="AI4" s="127"/>
      <c r="AJ4" s="127"/>
      <c r="AK4" s="127"/>
      <c r="AL4" s="127"/>
      <c r="AN4" s="126">
        <f>MIN('Result Sheet'!B8:B207)</f>
        <v>101</v>
      </c>
    </row>
    <row r="5" spans="1:40" ht="18" customHeight="1">
      <c r="A5" s="165"/>
      <c r="B5" s="800" t="s">
        <v>206</v>
      </c>
      <c r="C5" s="800"/>
      <c r="D5" s="800"/>
      <c r="E5" s="801" t="str">
        <f>IFERROR(VLOOKUP(N7,Marks,6,0),"")</f>
        <v>AAKIFA BANO</v>
      </c>
      <c r="F5" s="801"/>
      <c r="G5" s="801"/>
      <c r="H5" s="801"/>
      <c r="I5" s="801"/>
      <c r="J5" s="802" t="s">
        <v>209</v>
      </c>
      <c r="K5" s="802"/>
      <c r="L5" s="802"/>
      <c r="M5" s="802"/>
      <c r="N5" s="803">
        <f>IFERROR(VLOOKUP(N7,Marks,5,0),"")</f>
        <v>936</v>
      </c>
      <c r="O5" s="803"/>
      <c r="P5" s="803"/>
      <c r="Q5" s="819"/>
      <c r="R5" s="800" t="s">
        <v>206</v>
      </c>
      <c r="S5" s="800"/>
      <c r="T5" s="800"/>
      <c r="U5" s="801" t="str">
        <f>IFERROR(VLOOKUP(AD7,Marks,6,0),"")</f>
        <v>ANUJ GIRI</v>
      </c>
      <c r="V5" s="801"/>
      <c r="W5" s="801"/>
      <c r="X5" s="801"/>
      <c r="Y5" s="801"/>
      <c r="Z5" s="802" t="s">
        <v>209</v>
      </c>
      <c r="AA5" s="802"/>
      <c r="AB5" s="802"/>
      <c r="AC5" s="802"/>
      <c r="AD5" s="803">
        <f>IFERROR(VLOOKUP(AD7,Marks,5,0),"")</f>
        <v>944</v>
      </c>
      <c r="AE5" s="803"/>
      <c r="AF5" s="803"/>
      <c r="AH5" s="127"/>
      <c r="AI5" s="127"/>
      <c r="AJ5" s="127"/>
      <c r="AK5" s="127"/>
      <c r="AL5" s="127"/>
    </row>
    <row r="6" spans="1:40" ht="18" customHeight="1">
      <c r="A6" s="165"/>
      <c r="B6" s="800" t="s">
        <v>207</v>
      </c>
      <c r="C6" s="800"/>
      <c r="D6" s="800"/>
      <c r="E6" s="801" t="str">
        <f>IFERROR(VLOOKUP(N7,Marks,7,0),"")</f>
        <v>SHABBIR MOHAMMAD</v>
      </c>
      <c r="F6" s="801"/>
      <c r="G6" s="801"/>
      <c r="H6" s="801"/>
      <c r="I6" s="801"/>
      <c r="J6" s="802" t="s">
        <v>210</v>
      </c>
      <c r="K6" s="802"/>
      <c r="L6" s="802"/>
      <c r="M6" s="802"/>
      <c r="N6" s="816" t="str">
        <f>IFERROR(VLOOKUP(N7,Marks,4,0),"")</f>
        <v>28-10-2014</v>
      </c>
      <c r="O6" s="816"/>
      <c r="P6" s="816"/>
      <c r="Q6" s="819"/>
      <c r="R6" s="800" t="s">
        <v>207</v>
      </c>
      <c r="S6" s="800"/>
      <c r="T6" s="800"/>
      <c r="U6" s="801" t="str">
        <f>IFERROR(VLOOKUP(AD7,Marks,7,0),"")</f>
        <v>BHAGWAT GIRI</v>
      </c>
      <c r="V6" s="801"/>
      <c r="W6" s="801"/>
      <c r="X6" s="801"/>
      <c r="Y6" s="801"/>
      <c r="Z6" s="802" t="s">
        <v>210</v>
      </c>
      <c r="AA6" s="802"/>
      <c r="AB6" s="802"/>
      <c r="AC6" s="802"/>
      <c r="AD6" s="816">
        <f>IFERROR(VLOOKUP(AD7,Marks,4,0),"")</f>
        <v>42005</v>
      </c>
      <c r="AE6" s="816"/>
      <c r="AF6" s="816"/>
      <c r="AN6" s="126">
        <f>IF(AK3="",MAX('Result Sheet'!B8:B207),AK3)</f>
        <v>300</v>
      </c>
    </row>
    <row r="7" spans="1:40" ht="18" customHeight="1">
      <c r="A7" s="165"/>
      <c r="B7" s="800" t="s">
        <v>208</v>
      </c>
      <c r="C7" s="800"/>
      <c r="D7" s="800"/>
      <c r="E7" s="801" t="str">
        <f>IFERROR(VLOOKUP(N7,Marks,8,0),"")</f>
        <v>HEENA KOUSER</v>
      </c>
      <c r="F7" s="801"/>
      <c r="G7" s="801"/>
      <c r="H7" s="801"/>
      <c r="I7" s="801"/>
      <c r="J7" s="802" t="s">
        <v>211</v>
      </c>
      <c r="K7" s="802"/>
      <c r="L7" s="802"/>
      <c r="M7" s="802"/>
      <c r="N7" s="809">
        <f>AI3</f>
        <v>101</v>
      </c>
      <c r="O7" s="809"/>
      <c r="P7" s="809"/>
      <c r="Q7" s="819"/>
      <c r="R7" s="800" t="s">
        <v>208</v>
      </c>
      <c r="S7" s="800"/>
      <c r="T7" s="800"/>
      <c r="U7" s="801" t="str">
        <f>IFERROR(VLOOKUP(AD7,Marks,8,0),"")</f>
        <v>KANTA DEVI</v>
      </c>
      <c r="V7" s="801"/>
      <c r="W7" s="801"/>
      <c r="X7" s="801"/>
      <c r="Y7" s="801"/>
      <c r="Z7" s="802" t="s">
        <v>211</v>
      </c>
      <c r="AA7" s="802"/>
      <c r="AB7" s="802"/>
      <c r="AC7" s="802"/>
      <c r="AD7" s="810">
        <f>IF(N7="","",IF(AND(N7+1&gt;$AN$6),"",N7+1))</f>
        <v>102</v>
      </c>
      <c r="AE7" s="810"/>
      <c r="AF7" s="810"/>
    </row>
    <row r="8" spans="1:40" ht="9.75" customHeight="1">
      <c r="A8" s="165"/>
      <c r="B8" s="123"/>
      <c r="C8" s="123"/>
      <c r="D8" s="123"/>
      <c r="E8" s="124"/>
      <c r="F8" s="124"/>
      <c r="G8" s="124"/>
      <c r="H8" s="123"/>
      <c r="I8" s="123"/>
      <c r="J8" s="125"/>
      <c r="K8" s="125"/>
      <c r="L8" s="125"/>
      <c r="M8" s="76"/>
      <c r="N8" s="76"/>
      <c r="O8" s="76"/>
      <c r="P8" s="76"/>
      <c r="Q8" s="819"/>
      <c r="R8" s="123"/>
      <c r="S8" s="123"/>
      <c r="T8" s="123"/>
      <c r="U8" s="124"/>
      <c r="V8" s="124"/>
      <c r="W8" s="124"/>
      <c r="X8" s="123"/>
      <c r="Y8" s="123"/>
      <c r="Z8" s="125"/>
      <c r="AA8" s="125"/>
      <c r="AB8" s="125"/>
      <c r="AC8" s="76"/>
      <c r="AD8" s="76"/>
      <c r="AE8" s="76"/>
      <c r="AF8" s="76"/>
    </row>
    <row r="9" spans="1:40" ht="21" customHeight="1">
      <c r="A9" s="165"/>
      <c r="B9" s="811" t="s">
        <v>213</v>
      </c>
      <c r="C9" s="646" t="s">
        <v>214</v>
      </c>
      <c r="D9" s="646"/>
      <c r="E9" s="646"/>
      <c r="F9" s="812" t="s">
        <v>13</v>
      </c>
      <c r="G9" s="813"/>
      <c r="H9" s="813"/>
      <c r="I9" s="814"/>
      <c r="J9" s="649" t="s">
        <v>184</v>
      </c>
      <c r="K9" s="650" t="s">
        <v>167</v>
      </c>
      <c r="L9" s="651"/>
      <c r="M9" s="651"/>
      <c r="N9" s="652"/>
      <c r="O9" s="616" t="s">
        <v>185</v>
      </c>
      <c r="P9" s="617" t="s">
        <v>186</v>
      </c>
      <c r="Q9" s="819"/>
      <c r="R9" s="811" t="s">
        <v>213</v>
      </c>
      <c r="S9" s="646" t="s">
        <v>214</v>
      </c>
      <c r="T9" s="646"/>
      <c r="U9" s="646"/>
      <c r="V9" s="812" t="s">
        <v>13</v>
      </c>
      <c r="W9" s="813"/>
      <c r="X9" s="813"/>
      <c r="Y9" s="814"/>
      <c r="Z9" s="649" t="s">
        <v>184</v>
      </c>
      <c r="AA9" s="650" t="s">
        <v>167</v>
      </c>
      <c r="AB9" s="651"/>
      <c r="AC9" s="651"/>
      <c r="AD9" s="652"/>
      <c r="AE9" s="616" t="s">
        <v>185</v>
      </c>
      <c r="AF9" s="617" t="s">
        <v>186</v>
      </c>
    </row>
    <row r="10" spans="1:40" ht="90.75" customHeight="1">
      <c r="A10" s="165"/>
      <c r="B10" s="811"/>
      <c r="C10" s="171" t="s">
        <v>11</v>
      </c>
      <c r="D10" s="171" t="s">
        <v>180</v>
      </c>
      <c r="E10" s="171" t="s">
        <v>108</v>
      </c>
      <c r="F10" s="171" t="s">
        <v>182</v>
      </c>
      <c r="G10" s="171" t="s">
        <v>183</v>
      </c>
      <c r="H10" s="305" t="s">
        <v>10</v>
      </c>
      <c r="I10" s="171" t="s">
        <v>108</v>
      </c>
      <c r="J10" s="649"/>
      <c r="K10" s="172" t="s">
        <v>182</v>
      </c>
      <c r="L10" s="172" t="s">
        <v>183</v>
      </c>
      <c r="M10" s="173" t="s">
        <v>10</v>
      </c>
      <c r="N10" s="171" t="s">
        <v>108</v>
      </c>
      <c r="O10" s="616"/>
      <c r="P10" s="785"/>
      <c r="Q10" s="819"/>
      <c r="R10" s="811"/>
      <c r="S10" s="171" t="s">
        <v>11</v>
      </c>
      <c r="T10" s="171" t="s">
        <v>180</v>
      </c>
      <c r="U10" s="171" t="s">
        <v>108</v>
      </c>
      <c r="V10" s="171" t="s">
        <v>182</v>
      </c>
      <c r="W10" s="171" t="s">
        <v>183</v>
      </c>
      <c r="X10" s="305" t="s">
        <v>10</v>
      </c>
      <c r="Y10" s="171" t="s">
        <v>108</v>
      </c>
      <c r="Z10" s="649"/>
      <c r="AA10" s="172" t="s">
        <v>182</v>
      </c>
      <c r="AB10" s="172" t="s">
        <v>183</v>
      </c>
      <c r="AC10" s="173" t="s">
        <v>10</v>
      </c>
      <c r="AD10" s="171" t="s">
        <v>108</v>
      </c>
      <c r="AE10" s="616"/>
      <c r="AF10" s="785">
        <v>0</v>
      </c>
    </row>
    <row r="11" spans="1:40" ht="18.75" customHeight="1">
      <c r="A11" s="165"/>
      <c r="B11" s="811"/>
      <c r="C11" s="115">
        <v>20</v>
      </c>
      <c r="D11" s="115">
        <v>20</v>
      </c>
      <c r="E11" s="116">
        <v>40</v>
      </c>
      <c r="F11" s="115">
        <v>30</v>
      </c>
      <c r="G11" s="115">
        <v>18</v>
      </c>
      <c r="H11" s="115">
        <v>12</v>
      </c>
      <c r="I11" s="116">
        <v>60</v>
      </c>
      <c r="J11" s="118">
        <v>100</v>
      </c>
      <c r="K11" s="115">
        <v>50</v>
      </c>
      <c r="L11" s="115">
        <v>30</v>
      </c>
      <c r="M11" s="115">
        <v>20</v>
      </c>
      <c r="N11" s="116">
        <v>100</v>
      </c>
      <c r="O11" s="118">
        <v>200</v>
      </c>
      <c r="P11" s="825">
        <f>IF(AND(N7="",C4="",E5="",N5=""),"",IF(OR(C4=1,C4=2),800,1000))</f>
        <v>800</v>
      </c>
      <c r="Q11" s="819"/>
      <c r="R11" s="811"/>
      <c r="S11" s="315">
        <v>20</v>
      </c>
      <c r="T11" s="315">
        <v>20</v>
      </c>
      <c r="U11" s="116">
        <v>40</v>
      </c>
      <c r="V11" s="315">
        <v>30</v>
      </c>
      <c r="W11" s="315">
        <v>18</v>
      </c>
      <c r="X11" s="315">
        <v>12</v>
      </c>
      <c r="Y11" s="116">
        <v>60</v>
      </c>
      <c r="Z11" s="118">
        <v>100</v>
      </c>
      <c r="AA11" s="315">
        <v>50</v>
      </c>
      <c r="AB11" s="315">
        <v>30</v>
      </c>
      <c r="AC11" s="315">
        <v>20</v>
      </c>
      <c r="AD11" s="116">
        <v>100</v>
      </c>
      <c r="AE11" s="118">
        <v>200</v>
      </c>
      <c r="AF11" s="825">
        <f>IF(AND(AD7="",S4="",U5="",AD5=""),"",IF(OR(S4=1,S4=2),800,1000))</f>
        <v>800</v>
      </c>
    </row>
    <row r="12" spans="1:40" ht="21" customHeight="1">
      <c r="A12" s="165"/>
      <c r="B12" s="122" t="str">
        <f>'Result Sheet'!$L$4</f>
        <v xml:space="preserve">हिन्दी </v>
      </c>
      <c r="C12" s="114">
        <f>IFERROR(VLOOKUP(N7,Marks,11,0),"")</f>
        <v>9</v>
      </c>
      <c r="D12" s="114">
        <f>IFERROR(VLOOKUP(N7,Marks,12,0),"")</f>
        <v>9</v>
      </c>
      <c r="E12" s="117">
        <f>IFERROR(VLOOKUP(N7,Marks,13,0),"")</f>
        <v>18</v>
      </c>
      <c r="F12" s="114">
        <f>IFERROR(VLOOKUP(N7,Marks,14,0),"")</f>
        <v>18</v>
      </c>
      <c r="G12" s="114">
        <f>IFERROR(VLOOKUP(N7,Marks,15,0),"")</f>
        <v>5</v>
      </c>
      <c r="H12" s="114">
        <f>IFERROR(VLOOKUP(N7,Marks,16,0),"")</f>
        <v>10</v>
      </c>
      <c r="I12" s="117">
        <f>IFERROR(VLOOKUP(N7,Marks,17,0),"")</f>
        <v>33</v>
      </c>
      <c r="J12" s="119">
        <f>IFERROR(VLOOKUP(N7,Marks,18,0),"")</f>
        <v>51</v>
      </c>
      <c r="K12" s="114">
        <f>IFERROR(VLOOKUP(N7,Marks,19,0),"")</f>
        <v>39</v>
      </c>
      <c r="L12" s="114">
        <f>IFERROR(VLOOKUP(N7,Marks,20,0),"")</f>
        <v>5</v>
      </c>
      <c r="M12" s="114">
        <f>IFERROR(VLOOKUP(N7,Marks,21,0),"")</f>
        <v>10</v>
      </c>
      <c r="N12" s="117">
        <f>IFERROR(VLOOKUP(N7,Marks,22,0),"")</f>
        <v>54</v>
      </c>
      <c r="O12" s="119">
        <f>IFERROR(VLOOKUP(N7,Marks,23,0),"")</f>
        <v>105</v>
      </c>
      <c r="P12" s="323" t="str">
        <f>IFERROR(VLOOKUP(N7,Marks,29,0),"")</f>
        <v>C</v>
      </c>
      <c r="Q12" s="819"/>
      <c r="R12" s="122" t="str">
        <f>'Result Sheet'!$L$4</f>
        <v xml:space="preserve">हिन्दी </v>
      </c>
      <c r="S12" s="394">
        <f>IFERROR(VLOOKUP(AD7,Marks,11,0),"")</f>
        <v>9</v>
      </c>
      <c r="T12" s="394">
        <f>IFERROR(VLOOKUP(AD7,Marks,12,0),"")</f>
        <v>9</v>
      </c>
      <c r="U12" s="117">
        <f>IFERROR(VLOOKUP(AD7,Marks,13,0),"")</f>
        <v>18</v>
      </c>
      <c r="V12" s="394">
        <f>IFERROR(VLOOKUP(AD7,Marks,14,0),"")</f>
        <v>27</v>
      </c>
      <c r="W12" s="394">
        <f>IFERROR(VLOOKUP(AD7,Marks,15,0),"")</f>
        <v>4</v>
      </c>
      <c r="X12" s="394">
        <f>IFERROR(VLOOKUP(AD7,Marks,16,0),"")</f>
        <v>11</v>
      </c>
      <c r="Y12" s="117">
        <f>IFERROR(VLOOKUP(AD7,Marks,17,0),"")</f>
        <v>42</v>
      </c>
      <c r="Z12" s="119">
        <f>IFERROR(VLOOKUP(AD7,Marks,18,0),"")</f>
        <v>60</v>
      </c>
      <c r="AA12" s="394">
        <f>IFERROR(VLOOKUP(AD7,Marks,19,0),"")</f>
        <v>37</v>
      </c>
      <c r="AB12" s="394">
        <f>IFERROR(VLOOKUP(AD7,Marks,20,0),"")</f>
        <v>4</v>
      </c>
      <c r="AC12" s="394">
        <f>IFERROR(VLOOKUP(AD7,Marks,21,0),"")</f>
        <v>11</v>
      </c>
      <c r="AD12" s="117">
        <f>IFERROR(VLOOKUP(AD7,Marks,22,0),"")</f>
        <v>52</v>
      </c>
      <c r="AE12" s="119">
        <f>IFERROR(VLOOKUP(AD7,Marks,23,0),"")</f>
        <v>112</v>
      </c>
      <c r="AF12" s="323" t="str">
        <f>IFERROR(VLOOKUP(AD7,Marks,29,0),"")</f>
        <v>C</v>
      </c>
    </row>
    <row r="13" spans="1:40" ht="21" customHeight="1">
      <c r="A13" s="165"/>
      <c r="B13" s="122" t="str">
        <f>'Result Sheet'!$AE$4</f>
        <v xml:space="preserve">अंग्रेजी </v>
      </c>
      <c r="C13" s="114">
        <f>IFERROR(VLOOKUP(N7,Marks,30,0),"")</f>
        <v>1</v>
      </c>
      <c r="D13" s="114">
        <f>IFERROR(VLOOKUP(N7,Marks,31,0),"")</f>
        <v>9</v>
      </c>
      <c r="E13" s="117">
        <f>IFERROR(VLOOKUP(N7,Marks,32,0),"")</f>
        <v>10</v>
      </c>
      <c r="F13" s="114">
        <f>IFERROR(VLOOKUP(N7,Marks,33,0),"")</f>
        <v>29</v>
      </c>
      <c r="G13" s="114">
        <f>IFERROR(VLOOKUP(N7,Marks,34,0),"")</f>
        <v>5</v>
      </c>
      <c r="H13" s="114">
        <f>IFERROR(VLOOKUP(N7,Marks,35,0),"")</f>
        <v>11</v>
      </c>
      <c r="I13" s="117">
        <f>IFERROR(VLOOKUP(N7,Marks,36,0),"")</f>
        <v>45</v>
      </c>
      <c r="J13" s="119">
        <f>IFERROR(VLOOKUP(N7,Marks,37,0),"")</f>
        <v>55</v>
      </c>
      <c r="K13" s="114">
        <f>IFERROR(VLOOKUP(N7,Marks,38,0),"")</f>
        <v>50</v>
      </c>
      <c r="L13" s="114">
        <f>IFERROR(VLOOKUP(N7,Marks,39,0),"")</f>
        <v>5</v>
      </c>
      <c r="M13" s="114">
        <f>IFERROR(VLOOKUP(N7,Marks,40,0),"")</f>
        <v>10</v>
      </c>
      <c r="N13" s="117">
        <f>IFERROR(VLOOKUP(N7,Marks,41,0),"")</f>
        <v>65</v>
      </c>
      <c r="O13" s="119">
        <f>IFERROR(VLOOKUP(N7,Marks,42,0),"")</f>
        <v>120</v>
      </c>
      <c r="P13" s="323" t="str">
        <f>IFERROR(VLOOKUP(N7,Marks,48,0),"")</f>
        <v>C</v>
      </c>
      <c r="Q13" s="819"/>
      <c r="R13" s="122" t="str">
        <f>'Result Sheet'!$AE$4</f>
        <v xml:space="preserve">अंग्रेजी </v>
      </c>
      <c r="S13" s="394">
        <f>IFERROR(VLOOKUP(AD7,Marks,30,0),"")</f>
        <v>2</v>
      </c>
      <c r="T13" s="394">
        <f>IFERROR(VLOOKUP(AD7,Marks,31,0),"")</f>
        <v>9</v>
      </c>
      <c r="U13" s="117">
        <f>IFERROR(VLOOKUP(AD7,Marks,32,0),"")</f>
        <v>11</v>
      </c>
      <c r="V13" s="394">
        <f>IFERROR(VLOOKUP(AD7,Marks,33,0),"")</f>
        <v>24</v>
      </c>
      <c r="W13" s="394">
        <f>IFERROR(VLOOKUP(AD7,Marks,34,0),"")</f>
        <v>4</v>
      </c>
      <c r="X13" s="394">
        <f>IFERROR(VLOOKUP(AD7,Marks,35,0),"")</f>
        <v>12</v>
      </c>
      <c r="Y13" s="117">
        <f>IFERROR(VLOOKUP(AD7,Marks,36,0),"")</f>
        <v>40</v>
      </c>
      <c r="Z13" s="119">
        <f>IFERROR(VLOOKUP(AD7,Marks,37,0),"")</f>
        <v>51</v>
      </c>
      <c r="AA13" s="394">
        <f>IFERROR(VLOOKUP(AD7,Marks,38,0),"")</f>
        <v>37</v>
      </c>
      <c r="AB13" s="394">
        <f>IFERROR(VLOOKUP(AD7,Marks,39,0),"")</f>
        <v>4</v>
      </c>
      <c r="AC13" s="394">
        <f>IFERROR(VLOOKUP(AD7,Marks,40,0),"")</f>
        <v>9</v>
      </c>
      <c r="AD13" s="117">
        <f>IFERROR(VLOOKUP(AD7,Marks,41,0),"")</f>
        <v>50</v>
      </c>
      <c r="AE13" s="119">
        <f>IFERROR(VLOOKUP(AD7,Marks,42,0),"")</f>
        <v>101</v>
      </c>
      <c r="AF13" s="323" t="str">
        <f>IFERROR(VLOOKUP(AD7,Marks,48,0),"")</f>
        <v>C</v>
      </c>
    </row>
    <row r="14" spans="1:40" ht="21" customHeight="1">
      <c r="A14" s="165"/>
      <c r="B14" s="122" t="str">
        <f>'Result Sheet'!$AX$4</f>
        <v>संस्कृत</v>
      </c>
      <c r="C14" s="394">
        <f>IFERROR(VLOOKUP(N7,Marks,49,0),"")</f>
        <v>11</v>
      </c>
      <c r="D14" s="394">
        <f>IFERROR(VLOOKUP(N7,Marks,50,0),"")</f>
        <v>9</v>
      </c>
      <c r="E14" s="117">
        <f>IFERROR(VLOOKUP(N7,Marks,51,0),"")</f>
        <v>20</v>
      </c>
      <c r="F14" s="394">
        <f>IFERROR(VLOOKUP(N7,Marks,52,0),"")</f>
        <v>29</v>
      </c>
      <c r="G14" s="394">
        <f>IFERROR(VLOOKUP(N7,Marks,53,0),"")</f>
        <v>5</v>
      </c>
      <c r="H14" s="394">
        <f>IFERROR(VLOOKUP(N7,Marks,54,0),"")</f>
        <v>11</v>
      </c>
      <c r="I14" s="117">
        <f>IFERROR(VLOOKUP(N7,Marks,55,0),"")</f>
        <v>45</v>
      </c>
      <c r="J14" s="119">
        <f>IFERROR(VLOOKUP(N7,Marks,56,0),"")</f>
        <v>65</v>
      </c>
      <c r="K14" s="394">
        <f>IFERROR(VLOOKUP(N7,Marks,57,0),"")</f>
        <v>50</v>
      </c>
      <c r="L14" s="394">
        <f>IFERROR(VLOOKUP(N7,Marks,58,0),"")</f>
        <v>5</v>
      </c>
      <c r="M14" s="394">
        <f>IFERROR(VLOOKUP(N7,Marks,59,0),"")</f>
        <v>10</v>
      </c>
      <c r="N14" s="117">
        <f>IFERROR(VLOOKUP(N7,Marks,60,0),"")</f>
        <v>65</v>
      </c>
      <c r="O14" s="119">
        <f>IFERROR(VLOOKUP(N7,Marks,61,0),"")</f>
        <v>130</v>
      </c>
      <c r="P14" s="323" t="str">
        <f>IFERROR(VLOOKUP(N7,Marks,67,0),"")</f>
        <v>C</v>
      </c>
      <c r="Q14" s="819"/>
      <c r="R14" s="122" t="str">
        <f>'Result Sheet'!$AX$4</f>
        <v>संस्कृत</v>
      </c>
      <c r="S14" s="394">
        <f>IFERROR(VLOOKUP(AD7,Marks,49,0),"")</f>
        <v>9</v>
      </c>
      <c r="T14" s="394">
        <f>IFERROR(VLOOKUP(AD7,Marks,50,0),"")</f>
        <v>9</v>
      </c>
      <c r="U14" s="117">
        <f>IFERROR(VLOOKUP(AD7,Marks,51,0),"")</f>
        <v>18</v>
      </c>
      <c r="V14" s="394">
        <f>IFERROR(VLOOKUP(AD7,Marks,52,0),"")</f>
        <v>24</v>
      </c>
      <c r="W14" s="394">
        <f>IFERROR(VLOOKUP(AD7,Marks,53,0),"")</f>
        <v>4</v>
      </c>
      <c r="X14" s="394">
        <f>IFERROR(VLOOKUP(AD7,Marks,54,0),"")</f>
        <v>12</v>
      </c>
      <c r="Y14" s="117">
        <f>IFERROR(VLOOKUP(AD7,Marks,55,0),"")</f>
        <v>40</v>
      </c>
      <c r="Z14" s="119">
        <f>IFERROR(VLOOKUP(AD7,Marks,56,0),"")</f>
        <v>58</v>
      </c>
      <c r="AA14" s="394">
        <f>IFERROR(VLOOKUP(AD7,Marks,57,0),"")</f>
        <v>37</v>
      </c>
      <c r="AB14" s="394">
        <f>IFERROR(VLOOKUP(AD7,Marks,58,0),"")</f>
        <v>4</v>
      </c>
      <c r="AC14" s="394">
        <f>IFERROR(VLOOKUP(AD7,Marks,59,0),"")</f>
        <v>9</v>
      </c>
      <c r="AD14" s="117">
        <f>IFERROR(VLOOKUP(AD7,Marks,60,0),"")</f>
        <v>50</v>
      </c>
      <c r="AE14" s="119">
        <f>IFERROR(VLOOKUP(AD7,Marks,61,0),"")</f>
        <v>108</v>
      </c>
      <c r="AF14" s="323" t="str">
        <f>IFERROR(VLOOKUP(AD7,Marks,67,0),"")</f>
        <v>C</v>
      </c>
    </row>
    <row r="15" spans="1:40" ht="21" customHeight="1">
      <c r="A15" s="165"/>
      <c r="B15" s="122" t="str">
        <f>'Result Sheet'!$BQ$4</f>
        <v xml:space="preserve">गणित </v>
      </c>
      <c r="C15" s="114">
        <f>IFERROR(VLOOKUP(N7,Marks,68,0),"")</f>
        <v>9</v>
      </c>
      <c r="D15" s="114">
        <f>IFERROR(VLOOKUP(N7,Marks,69,0),"")</f>
        <v>6</v>
      </c>
      <c r="E15" s="117">
        <f>IFERROR(VLOOKUP(N7,Marks,70,0),"")</f>
        <v>15</v>
      </c>
      <c r="F15" s="114">
        <f>IFERROR(VLOOKUP(N7,Marks,71,0),"")</f>
        <v>22</v>
      </c>
      <c r="G15" s="114">
        <f>IFERROR(VLOOKUP(N7,Marks,72,0),"")</f>
        <v>6</v>
      </c>
      <c r="H15" s="114">
        <f>IFERROR(VLOOKUP(N7,Marks,73,0),"")</f>
        <v>10</v>
      </c>
      <c r="I15" s="117">
        <f>IFERROR(VLOOKUP(N7,Marks,74,0),"")</f>
        <v>38</v>
      </c>
      <c r="J15" s="119">
        <f>IFERROR(VLOOKUP(N7,Marks,75,0),"")</f>
        <v>53</v>
      </c>
      <c r="K15" s="114">
        <f>IFERROR(VLOOKUP(N7,Marks,76,0),"")</f>
        <v>31</v>
      </c>
      <c r="L15" s="114">
        <f>IFERROR(VLOOKUP(N7,Marks,77,0),"")</f>
        <v>6</v>
      </c>
      <c r="M15" s="114">
        <f>IFERROR(VLOOKUP(N7,Marks,78,0),"")</f>
        <v>4</v>
      </c>
      <c r="N15" s="117">
        <f>IFERROR(VLOOKUP(N7,Marks,79,0),"")</f>
        <v>41</v>
      </c>
      <c r="O15" s="119">
        <f>IFERROR(VLOOKUP(N7,Marks,80,0),"")</f>
        <v>94</v>
      </c>
      <c r="P15" s="323" t="str">
        <f>IFERROR(VLOOKUP(N7,Marks,86,0),"")</f>
        <v>D</v>
      </c>
      <c r="Q15" s="819"/>
      <c r="R15" s="122" t="str">
        <f>'Result Sheet'!$BQ$4</f>
        <v xml:space="preserve">गणित </v>
      </c>
      <c r="S15" s="394">
        <f>IFERROR(VLOOKUP(AD7,Marks,68,0),"")</f>
        <v>9</v>
      </c>
      <c r="T15" s="394">
        <f>IFERROR(VLOOKUP(AD7,Marks,69,0),"")</f>
        <v>6</v>
      </c>
      <c r="U15" s="117">
        <f>IFERROR(VLOOKUP(AD7,Marks,70,0),"")</f>
        <v>15</v>
      </c>
      <c r="V15" s="394">
        <f>IFERROR(VLOOKUP(AD7,Marks,71,0),"")</f>
        <v>23</v>
      </c>
      <c r="W15" s="394">
        <f>IFERROR(VLOOKUP(AD7,Marks,72,0),"")</f>
        <v>3</v>
      </c>
      <c r="X15" s="394">
        <f>IFERROR(VLOOKUP(AD7,Marks,73,0),"")</f>
        <v>11</v>
      </c>
      <c r="Y15" s="117">
        <f>IFERROR(VLOOKUP(AD7,Marks,74,0),"")</f>
        <v>37</v>
      </c>
      <c r="Z15" s="119">
        <f>IFERROR(VLOOKUP(AD7,Marks,75,0),"")</f>
        <v>52</v>
      </c>
      <c r="AA15" s="394">
        <f>IFERROR(VLOOKUP(AD7,Marks,76,0),"")</f>
        <v>31</v>
      </c>
      <c r="AB15" s="394">
        <f>IFERROR(VLOOKUP(AD7,Marks,77,0),"")</f>
        <v>3</v>
      </c>
      <c r="AC15" s="394">
        <f>IFERROR(VLOOKUP(AD7,Marks,78,0),"")</f>
        <v>4</v>
      </c>
      <c r="AD15" s="117">
        <f>IFERROR(VLOOKUP(AD7,Marks,79,0),"")</f>
        <v>38</v>
      </c>
      <c r="AE15" s="119">
        <f>IFERROR(VLOOKUP(AD7,Marks,80,0),"")</f>
        <v>90</v>
      </c>
      <c r="AF15" s="323" t="str">
        <f>IFERROR(VLOOKUP(AD7,Marks,86,0),"")</f>
        <v>D</v>
      </c>
    </row>
    <row r="16" spans="1:40" ht="21" customHeight="1">
      <c r="A16" s="165"/>
      <c r="B16" s="122" t="str">
        <f>'Result Sheet'!$CJ$4</f>
        <v xml:space="preserve">पर्यावरण अध्ययन </v>
      </c>
      <c r="C16" s="114">
        <f>IFERROR(VLOOKUP(N7,Marks,87,0),"")</f>
        <v>9</v>
      </c>
      <c r="D16" s="114">
        <f>IFERROR(VLOOKUP(N7,Marks,88,0),"")</f>
        <v>7</v>
      </c>
      <c r="E16" s="117">
        <f>IFERROR(VLOOKUP(N7,Marks,89,0),"")</f>
        <v>16</v>
      </c>
      <c r="F16" s="114">
        <f>IFERROR(VLOOKUP(N7,Marks,90,0),"")</f>
        <v>22</v>
      </c>
      <c r="G16" s="114">
        <f>IFERROR(VLOOKUP(N7,Marks,91,0),"")</f>
        <v>6</v>
      </c>
      <c r="H16" s="114">
        <f>IFERROR(VLOOKUP(N7,Marks,92,0),"")</f>
        <v>8</v>
      </c>
      <c r="I16" s="117">
        <f>IFERROR(VLOOKUP(N7,Marks,93,0),"")</f>
        <v>36</v>
      </c>
      <c r="J16" s="119">
        <f>IFERROR(VLOOKUP(N7,Marks,94,0),"")</f>
        <v>52</v>
      </c>
      <c r="K16" s="114">
        <f>IFERROR(VLOOKUP(N7,Marks,95,0),"")</f>
        <v>45</v>
      </c>
      <c r="L16" s="114">
        <f>IFERROR(VLOOKUP(N7,Marks,96,0),"")</f>
        <v>6</v>
      </c>
      <c r="M16" s="114">
        <f>IFERROR(VLOOKUP(N7,Marks,97,0),"")</f>
        <v>4</v>
      </c>
      <c r="N16" s="117">
        <f>IFERROR(VLOOKUP(N7,Marks,98,0),"")</f>
        <v>55</v>
      </c>
      <c r="O16" s="119">
        <f>IFERROR(VLOOKUP(N7,Marks,99,0),"")</f>
        <v>107</v>
      </c>
      <c r="P16" s="323" t="str">
        <f>IFERROR(VLOOKUP(N7,Marks,105,0),"")</f>
        <v>C</v>
      </c>
      <c r="Q16" s="819"/>
      <c r="R16" s="122" t="str">
        <f>'Result Sheet'!$CJ$4</f>
        <v xml:space="preserve">पर्यावरण अध्ययन </v>
      </c>
      <c r="S16" s="394">
        <f>IFERROR(VLOOKUP(AD7,Marks,87,0),"")</f>
        <v>9</v>
      </c>
      <c r="T16" s="394">
        <f>IFERROR(VLOOKUP(AD7,Marks,88,0),"")</f>
        <v>7</v>
      </c>
      <c r="U16" s="117">
        <f>IFERROR(VLOOKUP(AD7,Marks,89,0),"")</f>
        <v>16</v>
      </c>
      <c r="V16" s="394">
        <f>IFERROR(VLOOKUP(AD7,Marks,90,0),"")</f>
        <v>14</v>
      </c>
      <c r="W16" s="394">
        <f>IFERROR(VLOOKUP(AD7,Marks,91,0),"")</f>
        <v>4</v>
      </c>
      <c r="X16" s="394">
        <f>IFERROR(VLOOKUP(AD7,Marks,92,0),"")</f>
        <v>9</v>
      </c>
      <c r="Y16" s="117">
        <f>IFERROR(VLOOKUP(AD7,Marks,93,0),"")</f>
        <v>27</v>
      </c>
      <c r="Z16" s="119">
        <f>IFERROR(VLOOKUP(AD7,Marks,94,0),"")</f>
        <v>43</v>
      </c>
      <c r="AA16" s="394">
        <f>IFERROR(VLOOKUP(AD7,Marks,95,0),"")</f>
        <v>14</v>
      </c>
      <c r="AB16" s="394">
        <f>IFERROR(VLOOKUP(AD7,Marks,96,0),"")</f>
        <v>4</v>
      </c>
      <c r="AC16" s="394">
        <f>IFERROR(VLOOKUP(AD7,Marks,97,0),"")</f>
        <v>4</v>
      </c>
      <c r="AD16" s="117">
        <f>IFERROR(VLOOKUP(AD7,Marks,98,0),"")</f>
        <v>22</v>
      </c>
      <c r="AE16" s="119">
        <f>IFERROR(VLOOKUP(AD7,Marks,99,0),"")</f>
        <v>65</v>
      </c>
      <c r="AF16" s="323" t="str">
        <f>IFERROR(VLOOKUP(AD7,Marks,105,0),"")</f>
        <v>D</v>
      </c>
    </row>
    <row r="17" spans="1:32" ht="25.5" customHeight="1">
      <c r="A17" s="165"/>
      <c r="B17" s="162" t="s">
        <v>215</v>
      </c>
      <c r="C17" s="120">
        <f>IF(AND(C12="",C13="",C14="",C15="",C16=""),"",IF(OR(C4=1,C4=2),SUM(C12:C15),SUM(C12:C16)))</f>
        <v>30</v>
      </c>
      <c r="D17" s="120">
        <f>IF(AND(D12="",D13="",D14="",D15="",D16=""),"",IF(OR(C4=1,C4=2),SUM(D12:D15),SUM(D12:D16)))</f>
        <v>33</v>
      </c>
      <c r="E17" s="120">
        <f>IF(AND(E12="",E13="",E14="",E15="",E16=""),"",IF(OR(C4=1,C4=2),SUM(E12:E15),SUM(E12:E16)))</f>
        <v>63</v>
      </c>
      <c r="F17" s="120">
        <f>IF(AND(F12="",F13="",F14="",F15="",F16=""),"",IF(OR(C4=1,C4=2),SUM(F12:F15),SUM(F12:F16)))</f>
        <v>98</v>
      </c>
      <c r="G17" s="120">
        <f>IF(AND(G12="",G13="",G14="",G15="",G16=""),"",IF(OR(G4=1,G4=2),SUM(C4=1,C4=2),SUM(G12:G16)))</f>
        <v>27</v>
      </c>
      <c r="H17" s="120">
        <f>IF(AND(H12="",H13="",H14="",H15="",H16=""),"",IF(OR(C4=1,C4=2),SUM(H12:H15),SUM(H12:H16)))</f>
        <v>42</v>
      </c>
      <c r="I17" s="120">
        <f>IF(AND(I12="",I13="",I14="",I15="",I16=""),"",IF(OR(C4=1,C4=2),SUM(I12:I15),SUM(I12:I16)))</f>
        <v>161</v>
      </c>
      <c r="J17" s="120">
        <f>IF(AND(J12="",J13="",J14="",J15="",J16=""),"",IF(OR(C4=1,C4=2),SUM(J12:J15),SUM(J12:J16)))</f>
        <v>224</v>
      </c>
      <c r="K17" s="120">
        <f>IF(AND(K12="",K13="",K14="",K15="",K16=""),"",IF(OR(C4=1,C4=2),SUM(K12:K15),SUM(K12:K16)))</f>
        <v>170</v>
      </c>
      <c r="L17" s="120">
        <f>IF(AND(L12="",L13="",L14="",L15="",L16=""),"",IF(OR(C4=1,C4=2),SUM(L12:L15),SUM(L12:L16)))</f>
        <v>21</v>
      </c>
      <c r="M17" s="120">
        <f>IF(AND(M12="",M13="",M14="",M15="",M16=""),"",IF(OR(C4=1,C4=2),SUM(M12:M15),SUM(M12:M16)))</f>
        <v>34</v>
      </c>
      <c r="N17" s="120">
        <f>IF(AND(N12="",N13="",N14="",N15="",N16=""),"",IF(OR(C4=1,C4=2),SUM(N12:N15),SUM(N12:N16)))</f>
        <v>225</v>
      </c>
      <c r="O17" s="120">
        <f>IF(AND(O12="",O13="",O14="",O15="",O16=""),"",IF(OR(C4=1,C4=2),SUM(O12:O15),SUM(O12:O16)))</f>
        <v>449</v>
      </c>
      <c r="P17" s="326" t="str">
        <f>IF(OR(N7="",E5="",O17=""),"",IF(O17&gt;=81%*P11,"A",IF(O17&gt;=61%*P11,"B",IF(O17&gt;=41%*P11,"C",IF(O17&gt;=21%*P11,"D","E")))))</f>
        <v>C</v>
      </c>
      <c r="Q17" s="819"/>
      <c r="R17" s="395" t="s">
        <v>215</v>
      </c>
      <c r="S17" s="120">
        <f>IF(AND(S12="",S13="",S14="",S15="",S16=""),"",IF(OR(S4=1,S4=2),SUM(S12:S15),SUM(S12:S16)))</f>
        <v>29</v>
      </c>
      <c r="T17" s="120">
        <f>IF(AND(T12="",T13="",T14="",T15="",T16=""),"",IF(OR(S4=1,S4=2),SUM(T12:T15),SUM(T12:T16)))</f>
        <v>33</v>
      </c>
      <c r="U17" s="120">
        <f>IF(AND(U12="",U13="",U14="",U15="",U16=""),"",IF(OR(S4=1,S4=2),SUM(U12:U15),SUM(U12:U16)))</f>
        <v>62</v>
      </c>
      <c r="V17" s="120">
        <f>IF(AND(V12="",V13="",V14="",V15="",V16=""),"",IF(OR(S4=1,S4=2),SUM(V12:V15),SUM(V12:V16)))</f>
        <v>98</v>
      </c>
      <c r="W17" s="120">
        <f>IF(AND(W12="",W13="",W14="",W15="",W16=""),"",IF(OR(W4=1,W4=2),SUM(S4=1,S4=2),SUM(W12:W16)))</f>
        <v>19</v>
      </c>
      <c r="X17" s="120">
        <f>IF(AND(X12="",X13="",X14="",X15="",X16=""),"",IF(OR(S4=1,S4=2),SUM(X12:X15),SUM(X12:X16)))</f>
        <v>46</v>
      </c>
      <c r="Y17" s="120">
        <f>IF(AND(Y12="",Y13="",Y14="",Y15="",Y16=""),"",IF(OR(S4=1,S4=2),SUM(Y12:Y15),SUM(Y12:Y16)))</f>
        <v>159</v>
      </c>
      <c r="Z17" s="120">
        <f>IF(AND(Z12="",Z13="",Z14="",Z15="",Z16=""),"",IF(OR(S4=1,S4=2),SUM(Z12:Z15),SUM(Z12:Z16)))</f>
        <v>221</v>
      </c>
      <c r="AA17" s="120">
        <f>IF(AND(AA12="",AA13="",AA14="",AA15="",AA16=""),"",IF(OR(S4=1,S4=2),SUM(AA12:AA15),SUM(AA12:AA16)))</f>
        <v>142</v>
      </c>
      <c r="AB17" s="120">
        <f>IF(AND(AB12="",AB13="",AB14="",AB15="",AB16=""),"",IF(OR(S4=1,S4=2),SUM(AB12:AB15),SUM(AB12:AB16)))</f>
        <v>15</v>
      </c>
      <c r="AC17" s="120">
        <f>IF(AND(AC12="",AC13="",AC14="",AC15="",AC16=""),"",IF(OR(S4=1,S4=2),SUM(AC12:AC15),SUM(AC12:AC16)))</f>
        <v>33</v>
      </c>
      <c r="AD17" s="120">
        <f>IF(AND(AD12="",AD13="",AD14="",AD15="",AD16=""),"",IF(OR(S4=1,S4=2),SUM(AD12:AD15),SUM(AD12:AD16)))</f>
        <v>190</v>
      </c>
      <c r="AE17" s="120">
        <f>IF(AND(AE12="",AE13="",AE14="",AE15="",AE16=""),"",IF(OR(S4=1,S4=2),SUM(AE12:AE15),SUM(AE12:AE16)))</f>
        <v>411</v>
      </c>
      <c r="AF17" s="326" t="str">
        <f>IF(OR(AD7="",U5="",AE17=""),"",IF(AE17&gt;=81%*AF11,"A",IF(AE17&gt;=61%*AF11,"B",IF(AE17&gt;=41%*AF11,"C",IF(AE17&gt;=21%*AF11,"D","E")))))</f>
        <v>C</v>
      </c>
    </row>
    <row r="18" spans="1:32" ht="9" customHeight="1">
      <c r="A18" s="165"/>
      <c r="B18" s="787"/>
      <c r="C18" s="787"/>
      <c r="D18" s="787"/>
      <c r="E18" s="787"/>
      <c r="F18" s="787"/>
      <c r="G18" s="787"/>
      <c r="H18" s="787"/>
      <c r="I18" s="787"/>
      <c r="J18" s="787"/>
      <c r="K18" s="787"/>
      <c r="L18" s="787"/>
      <c r="M18" s="787"/>
      <c r="N18" s="787"/>
      <c r="O18" s="787"/>
      <c r="P18" s="787"/>
      <c r="Q18" s="819"/>
      <c r="R18" s="787"/>
      <c r="S18" s="787"/>
      <c r="T18" s="787"/>
      <c r="U18" s="787"/>
      <c r="V18" s="787"/>
      <c r="W18" s="787"/>
      <c r="X18" s="787"/>
      <c r="Y18" s="787"/>
      <c r="Z18" s="787"/>
      <c r="AA18" s="787"/>
      <c r="AB18" s="787"/>
      <c r="AC18" s="787"/>
      <c r="AD18" s="787"/>
      <c r="AE18" s="787"/>
      <c r="AF18" s="787"/>
    </row>
    <row r="19" spans="1:32" ht="22.5" customHeight="1">
      <c r="A19" s="165"/>
      <c r="B19" s="788" t="s">
        <v>213</v>
      </c>
      <c r="C19" s="788"/>
      <c r="D19" s="789" t="s">
        <v>229</v>
      </c>
      <c r="E19" s="790"/>
      <c r="F19" s="163" t="s">
        <v>186</v>
      </c>
      <c r="G19" s="788" t="s">
        <v>213</v>
      </c>
      <c r="H19" s="788"/>
      <c r="I19" s="789" t="s">
        <v>229</v>
      </c>
      <c r="J19" s="790"/>
      <c r="K19" s="163" t="s">
        <v>186</v>
      </c>
      <c r="L19" s="788" t="s">
        <v>213</v>
      </c>
      <c r="M19" s="788"/>
      <c r="N19" s="789" t="s">
        <v>229</v>
      </c>
      <c r="O19" s="790"/>
      <c r="P19" s="163" t="s">
        <v>186</v>
      </c>
      <c r="Q19" s="819"/>
      <c r="R19" s="788" t="s">
        <v>213</v>
      </c>
      <c r="S19" s="788"/>
      <c r="T19" s="789" t="s">
        <v>229</v>
      </c>
      <c r="U19" s="790"/>
      <c r="V19" s="396" t="s">
        <v>186</v>
      </c>
      <c r="W19" s="788" t="s">
        <v>213</v>
      </c>
      <c r="X19" s="788"/>
      <c r="Y19" s="789" t="s">
        <v>229</v>
      </c>
      <c r="Z19" s="790"/>
      <c r="AA19" s="396" t="s">
        <v>186</v>
      </c>
      <c r="AB19" s="788" t="s">
        <v>213</v>
      </c>
      <c r="AC19" s="788"/>
      <c r="AD19" s="789" t="s">
        <v>229</v>
      </c>
      <c r="AE19" s="790"/>
      <c r="AF19" s="396" t="s">
        <v>186</v>
      </c>
    </row>
    <row r="20" spans="1:32" ht="21.75" customHeight="1">
      <c r="A20" s="165"/>
      <c r="B20" s="791" t="s">
        <v>221</v>
      </c>
      <c r="C20" s="792"/>
      <c r="D20" s="792"/>
      <c r="E20" s="119">
        <f>IFERROR(VLOOKUP(N7,Marks,109,0),"")</f>
        <v>86</v>
      </c>
      <c r="F20" s="130" t="str">
        <f>IFERROR(VLOOKUP(N7,Marks,113,0),"")</f>
        <v>A</v>
      </c>
      <c r="G20" s="791" t="s">
        <v>192</v>
      </c>
      <c r="H20" s="792"/>
      <c r="I20" s="792"/>
      <c r="J20" s="119">
        <f>IFERROR(VLOOKUP(N7,Marks,117,0),"")</f>
        <v>71</v>
      </c>
      <c r="K20" s="130" t="str">
        <f>IFERROR(VLOOKUP(N7,Marks,121,0),"")</f>
        <v>B</v>
      </c>
      <c r="L20" s="793" t="s">
        <v>193</v>
      </c>
      <c r="M20" s="794"/>
      <c r="N20" s="794"/>
      <c r="O20" s="119">
        <f>IFERROR(VLOOKUP(N7,Marks,125,0),"")</f>
        <v>73</v>
      </c>
      <c r="P20" s="130" t="str">
        <f>IFERROR(VLOOKUP(N7,Marks,129,0),"")</f>
        <v>B</v>
      </c>
      <c r="Q20" s="819"/>
      <c r="R20" s="791" t="s">
        <v>221</v>
      </c>
      <c r="S20" s="792"/>
      <c r="T20" s="792"/>
      <c r="U20" s="119">
        <f>IFERROR(VLOOKUP(AD7,Marks,109,0),"")</f>
        <v>92</v>
      </c>
      <c r="V20" s="130" t="str">
        <f>IFERROR(VLOOKUP(AD7,Marks,113,0),"")</f>
        <v>A+</v>
      </c>
      <c r="W20" s="791" t="s">
        <v>192</v>
      </c>
      <c r="X20" s="792"/>
      <c r="Y20" s="792"/>
      <c r="Z20" s="119">
        <f>IFERROR(VLOOKUP(AD7,Marks,117,0),"")</f>
        <v>68</v>
      </c>
      <c r="AA20" s="130" t="str">
        <f>IFERROR(VLOOKUP(AD7,Marks,121,0),"")</f>
        <v>B</v>
      </c>
      <c r="AB20" s="793" t="s">
        <v>193</v>
      </c>
      <c r="AC20" s="794"/>
      <c r="AD20" s="794"/>
      <c r="AE20" s="119">
        <f>IFERROR(VLOOKUP(AD7,Marks,125,0),"")</f>
        <v>74</v>
      </c>
      <c r="AF20" s="130" t="str">
        <f>IFERROR(VLOOKUP(AD7,Marks,129,0),"")</f>
        <v>B</v>
      </c>
    </row>
    <row r="21" spans="1:32" ht="21" customHeight="1">
      <c r="A21" s="165"/>
      <c r="B21" s="780" t="s">
        <v>216</v>
      </c>
      <c r="C21" s="780"/>
      <c r="D21" s="780"/>
      <c r="E21" s="795">
        <f>IFERROR(VLOOKUP(N7,Marks,135,0),"")</f>
        <v>220</v>
      </c>
      <c r="F21" s="795"/>
      <c r="G21" s="795"/>
      <c r="H21" s="795"/>
      <c r="I21" s="780" t="s">
        <v>217</v>
      </c>
      <c r="J21" s="780"/>
      <c r="K21" s="780"/>
      <c r="L21" s="780"/>
      <c r="M21" s="796">
        <f>IFERROR(VLOOKUP(N7,Marks,136,0),"")</f>
        <v>113</v>
      </c>
      <c r="N21" s="796"/>
      <c r="O21" s="796"/>
      <c r="P21" s="796"/>
      <c r="Q21" s="819"/>
      <c r="R21" s="780" t="s">
        <v>216</v>
      </c>
      <c r="S21" s="780"/>
      <c r="T21" s="780"/>
      <c r="U21" s="795">
        <f>IFERROR(VLOOKUP(AD7,Marks,135,0),"")</f>
        <v>220</v>
      </c>
      <c r="V21" s="795"/>
      <c r="W21" s="795"/>
      <c r="X21" s="795"/>
      <c r="Y21" s="780" t="s">
        <v>217</v>
      </c>
      <c r="Z21" s="780"/>
      <c r="AA21" s="780"/>
      <c r="AB21" s="780"/>
      <c r="AC21" s="796">
        <f>IFERROR(VLOOKUP(AD7,Marks,136,0),"")</f>
        <v>24</v>
      </c>
      <c r="AD21" s="796"/>
      <c r="AE21" s="796"/>
      <c r="AF21" s="796"/>
    </row>
    <row r="22" spans="1:32" ht="21" customHeight="1">
      <c r="A22" s="165"/>
      <c r="B22" s="780" t="s">
        <v>218</v>
      </c>
      <c r="C22" s="780"/>
      <c r="D22" s="780"/>
      <c r="E22" s="782" t="str">
        <f>IFERROR(VLOOKUP(N7,Marks,134,0),"")</f>
        <v>Promoted</v>
      </c>
      <c r="F22" s="782"/>
      <c r="G22" s="782"/>
      <c r="H22" s="782"/>
      <c r="I22" s="780" t="s">
        <v>219</v>
      </c>
      <c r="J22" s="780"/>
      <c r="K22" s="780"/>
      <c r="L22" s="780"/>
      <c r="M22" s="781">
        <f>IFERROR(VLOOKUP(N7,Marks,131,0),"")</f>
        <v>56.125</v>
      </c>
      <c r="N22" s="781"/>
      <c r="O22" s="781"/>
      <c r="P22" s="781"/>
      <c r="Q22" s="819"/>
      <c r="R22" s="780" t="s">
        <v>218</v>
      </c>
      <c r="S22" s="780"/>
      <c r="T22" s="780"/>
      <c r="U22" s="782" t="str">
        <f>IFERROR(VLOOKUP(AD7,Marks,134,0),"")</f>
        <v>Promoted</v>
      </c>
      <c r="V22" s="782"/>
      <c r="W22" s="782"/>
      <c r="X22" s="782"/>
      <c r="Y22" s="780" t="s">
        <v>219</v>
      </c>
      <c r="Z22" s="780"/>
      <c r="AA22" s="780"/>
      <c r="AB22" s="780"/>
      <c r="AC22" s="781">
        <f>IFERROR(VLOOKUP(AD7,Marks,131,0),"")</f>
        <v>51.375</v>
      </c>
      <c r="AD22" s="781"/>
      <c r="AE22" s="781"/>
      <c r="AF22" s="781"/>
    </row>
    <row r="23" spans="1:32" ht="21" customHeight="1">
      <c r="A23" s="165"/>
      <c r="B23" s="780" t="s">
        <v>220</v>
      </c>
      <c r="C23" s="780"/>
      <c r="D23" s="780"/>
      <c r="E23" s="324" t="str">
        <f>IFERROR(VLOOKUP(N7,Marks,132,0),"")</f>
        <v>II</v>
      </c>
      <c r="F23" s="325" t="s">
        <v>341</v>
      </c>
      <c r="G23" s="783" t="str">
        <f>IF(OR(N7="",E5="",O17=""),"",IF(O17&gt;=81%*P11,"A",IF(O17&gt;=61%*P11,"B",IF(O17&gt;=41%*P11,"C",IF(O17&gt;=21%*P11,"D","E")))))</f>
        <v>C</v>
      </c>
      <c r="H23" s="783"/>
      <c r="I23" s="780" t="s">
        <v>222</v>
      </c>
      <c r="J23" s="780"/>
      <c r="K23" s="780"/>
      <c r="L23" s="780"/>
      <c r="M23" s="818">
        <f>IFERROR(VLOOKUP(N7,Marks,133,0),"")</f>
        <v>18.000000000000298</v>
      </c>
      <c r="N23" s="818"/>
      <c r="O23" s="818"/>
      <c r="P23" s="818"/>
      <c r="Q23" s="819"/>
      <c r="R23" s="780" t="s">
        <v>220</v>
      </c>
      <c r="S23" s="780"/>
      <c r="T23" s="780"/>
      <c r="U23" s="324" t="str">
        <f>IFERROR(VLOOKUP(AD7,Marks,132,0),"")</f>
        <v>II</v>
      </c>
      <c r="V23" s="325" t="s">
        <v>341</v>
      </c>
      <c r="W23" s="783" t="str">
        <f>IF(OR(AD7="",U5="",AE17=""),"",IF(AE17&gt;=81%*AF11,"A",IF(AE17&gt;=61%*AF11,"B",IF(AE17&gt;=41%*AF11,"C",IF(AE17&gt;=21%*AF11,"D","E")))))</f>
        <v>C</v>
      </c>
      <c r="X23" s="783"/>
      <c r="Y23" s="780" t="s">
        <v>222</v>
      </c>
      <c r="Z23" s="780"/>
      <c r="AA23" s="780"/>
      <c r="AB23" s="780"/>
      <c r="AC23" s="818">
        <f>IFERROR(VLOOKUP(AD7,Marks,133,0),"")</f>
        <v>21.000000000000295</v>
      </c>
      <c r="AD23" s="818"/>
      <c r="AE23" s="818"/>
      <c r="AF23" s="818"/>
    </row>
    <row r="24" spans="1:32" ht="21" customHeight="1">
      <c r="A24" s="165"/>
      <c r="B24" s="817" t="s">
        <v>228</v>
      </c>
      <c r="C24" s="817"/>
      <c r="D24" s="817"/>
      <c r="E24" s="784">
        <f>'Master sheet'!$C$10</f>
        <v>44697</v>
      </c>
      <c r="F24" s="784"/>
      <c r="G24" s="784"/>
      <c r="H24" s="161"/>
      <c r="I24" s="121"/>
      <c r="J24" s="121"/>
      <c r="K24" s="76"/>
      <c r="L24" s="121"/>
      <c r="M24" s="121"/>
      <c r="N24" s="121"/>
      <c r="O24" s="121"/>
      <c r="P24" s="121"/>
      <c r="Q24" s="819"/>
      <c r="R24" s="817" t="s">
        <v>228</v>
      </c>
      <c r="S24" s="817"/>
      <c r="T24" s="817"/>
      <c r="U24" s="784">
        <f>'Master sheet'!$C$10</f>
        <v>44697</v>
      </c>
      <c r="V24" s="784"/>
      <c r="W24" s="784"/>
      <c r="X24" s="397"/>
      <c r="Y24" s="121"/>
      <c r="Z24" s="121"/>
      <c r="AA24" s="76"/>
      <c r="AB24" s="121"/>
      <c r="AC24" s="121"/>
      <c r="AD24" s="121"/>
      <c r="AE24" s="121"/>
      <c r="AF24" s="121"/>
    </row>
    <row r="25" spans="1:32" ht="39" customHeight="1">
      <c r="A25" s="165"/>
      <c r="B25" s="804" t="str">
        <f>IF(AND(C4=1),CONCATENATE("( ",UPPER('Master sheet'!$F$11)," )"),IF(AND(C4=2),CONCATENATE("( ",UPPER('Master sheet'!$F$19)," )"),IF(AND(C4=3),CONCATENATE("( ",UPPER('Master sheet'!$J$11)," )"),IF(AND(C4=4),CONCATENATE("( ",UPPER('Master sheet'!$J$19)," )"),""))))</f>
        <v>( PRADIP SINGH RAJAWAT )</v>
      </c>
      <c r="C25" s="804"/>
      <c r="D25" s="804"/>
      <c r="E25" s="804"/>
      <c r="F25" s="805" t="str">
        <f>IF(AND(N7=""),"",CONCATENATE("(",'Master sheet'!$C$14," )"))</f>
        <v>(Suresh Kumar )</v>
      </c>
      <c r="G25" s="805"/>
      <c r="H25" s="805"/>
      <c r="I25" s="805"/>
      <c r="J25" s="805"/>
      <c r="K25" s="805" t="str">
        <f>IF(AND(N7=""),"",CONCATENATE("(",'Master sheet'!$C$12," )"))</f>
        <v>(USHA PALIYA )</v>
      </c>
      <c r="L25" s="805"/>
      <c r="M25" s="805"/>
      <c r="N25" s="805"/>
      <c r="O25" s="805"/>
      <c r="P25" s="805"/>
      <c r="Q25" s="819"/>
      <c r="R25" s="804" t="str">
        <f>IF(AND(S4=1),CONCATENATE("( ",UPPER('Master sheet'!$F$11)," )"),IF(AND(S4=2),CONCATENATE("( ",UPPER('Master sheet'!$F$19)," )"),IF(AND(S4=3),CONCATENATE("( ",UPPER('Master sheet'!$J$11)," )"),IF(AND(S4=4),CONCATENATE("( ",UPPER('Master sheet'!$J$19)," )"),""))))</f>
        <v>( PRADIP SINGH RAJAWAT )</v>
      </c>
      <c r="S25" s="804"/>
      <c r="T25" s="804"/>
      <c r="U25" s="804"/>
      <c r="V25" s="805" t="str">
        <f>IF(AND(AD7=""),"",CONCATENATE("(",'Master sheet'!$C$14," )"))</f>
        <v>(Suresh Kumar )</v>
      </c>
      <c r="W25" s="805"/>
      <c r="X25" s="805"/>
      <c r="Y25" s="805"/>
      <c r="Z25" s="805"/>
      <c r="AA25" s="805" t="str">
        <f>IF(AND(AD7=""),"",CONCATENATE("(",'Master sheet'!$C$12," )"))</f>
        <v>(USHA PALIYA )</v>
      </c>
      <c r="AB25" s="805"/>
      <c r="AC25" s="805"/>
      <c r="AD25" s="805"/>
      <c r="AE25" s="805"/>
      <c r="AF25" s="805"/>
    </row>
    <row r="26" spans="1:32" ht="21" customHeight="1">
      <c r="A26" s="165"/>
      <c r="B26" s="806" t="s">
        <v>223</v>
      </c>
      <c r="C26" s="806"/>
      <c r="D26" s="806"/>
      <c r="E26" s="806"/>
      <c r="F26" s="807" t="s">
        <v>224</v>
      </c>
      <c r="G26" s="807"/>
      <c r="H26" s="807"/>
      <c r="I26" s="807"/>
      <c r="J26" s="807"/>
      <c r="K26" s="806" t="s">
        <v>225</v>
      </c>
      <c r="L26" s="806"/>
      <c r="M26" s="806"/>
      <c r="N26" s="806"/>
      <c r="O26" s="806"/>
      <c r="P26" s="806"/>
      <c r="Q26" s="819"/>
      <c r="R26" s="806" t="s">
        <v>223</v>
      </c>
      <c r="S26" s="806"/>
      <c r="T26" s="806"/>
      <c r="U26" s="806"/>
      <c r="V26" s="807" t="s">
        <v>224</v>
      </c>
      <c r="W26" s="807"/>
      <c r="X26" s="807"/>
      <c r="Y26" s="807"/>
      <c r="Z26" s="807"/>
      <c r="AA26" s="806" t="s">
        <v>225</v>
      </c>
      <c r="AB26" s="806"/>
      <c r="AC26" s="806"/>
      <c r="AD26" s="806"/>
      <c r="AE26" s="806"/>
      <c r="AF26" s="806"/>
    </row>
    <row r="27" spans="1:32">
      <c r="A27" s="165"/>
    </row>
    <row r="28" spans="1:32" ht="21.9" customHeight="1">
      <c r="A28" s="165">
        <f>IF(N34="","",1)</f>
        <v>1</v>
      </c>
      <c r="B28" s="808" t="s">
        <v>203</v>
      </c>
      <c r="C28" s="808"/>
      <c r="D28" s="808"/>
      <c r="E28" s="808"/>
      <c r="F28" s="808"/>
      <c r="G28" s="808"/>
      <c r="H28" s="808"/>
      <c r="I28" s="808"/>
      <c r="J28" s="808"/>
      <c r="K28" s="808"/>
      <c r="L28" s="808"/>
      <c r="M28" s="808"/>
      <c r="N28" s="808"/>
      <c r="O28" s="808"/>
      <c r="P28" s="808"/>
      <c r="Q28" s="819" t="s">
        <v>249</v>
      </c>
      <c r="R28" s="808" t="s">
        <v>203</v>
      </c>
      <c r="S28" s="808"/>
      <c r="T28" s="808"/>
      <c r="U28" s="808"/>
      <c r="V28" s="808"/>
      <c r="W28" s="808"/>
      <c r="X28" s="808"/>
      <c r="Y28" s="808"/>
      <c r="Z28" s="808"/>
      <c r="AA28" s="808"/>
      <c r="AB28" s="808"/>
      <c r="AC28" s="808"/>
      <c r="AD28" s="808"/>
      <c r="AE28" s="808"/>
      <c r="AF28" s="808"/>
    </row>
    <row r="29" spans="1:32" ht="21.9" customHeight="1">
      <c r="A29" s="166">
        <f>IF(N34="","",A28+1)</f>
        <v>2</v>
      </c>
      <c r="B29" s="820" t="s">
        <v>541</v>
      </c>
      <c r="C29" s="820"/>
      <c r="D29" s="820"/>
      <c r="E29" s="820"/>
      <c r="F29" s="820"/>
      <c r="G29" s="820"/>
      <c r="H29" s="820"/>
      <c r="I29" s="820"/>
      <c r="J29" s="820"/>
      <c r="K29" s="820"/>
      <c r="L29" s="820"/>
      <c r="M29" s="820"/>
      <c r="N29" s="820"/>
      <c r="O29" s="820"/>
      <c r="P29" s="820"/>
      <c r="Q29" s="819"/>
      <c r="R29" s="820" t="s">
        <v>541</v>
      </c>
      <c r="S29" s="820"/>
      <c r="T29" s="820"/>
      <c r="U29" s="820"/>
      <c r="V29" s="820"/>
      <c r="W29" s="820"/>
      <c r="X29" s="820"/>
      <c r="Y29" s="820"/>
      <c r="Z29" s="820"/>
      <c r="AA29" s="820"/>
      <c r="AB29" s="820"/>
      <c r="AC29" s="820"/>
      <c r="AD29" s="820"/>
      <c r="AE29" s="820"/>
      <c r="AF29" s="820"/>
    </row>
    <row r="30" spans="1:32" ht="21.9" customHeight="1">
      <c r="A30" s="166">
        <f>IF(N34="","",A29+1)</f>
        <v>3</v>
      </c>
      <c r="B30" s="821" t="s">
        <v>168</v>
      </c>
      <c r="C30" s="821"/>
      <c r="D30" s="821"/>
      <c r="E30" s="822" t="str">
        <f>IF(AND(N34=""),"",'Result Sheet'!$F$2)</f>
        <v xml:space="preserve">महात्मा गाँधी राजकीय विद्यालय (अंग्रेजी माध्यम) बर, पाली </v>
      </c>
      <c r="F30" s="822"/>
      <c r="G30" s="822"/>
      <c r="H30" s="822"/>
      <c r="I30" s="822"/>
      <c r="J30" s="822"/>
      <c r="K30" s="822"/>
      <c r="L30" s="822"/>
      <c r="M30" s="822"/>
      <c r="N30" s="822"/>
      <c r="O30" s="822"/>
      <c r="P30" s="822"/>
      <c r="Q30" s="819"/>
      <c r="R30" s="821" t="s">
        <v>168</v>
      </c>
      <c r="S30" s="821"/>
      <c r="T30" s="821"/>
      <c r="U30" s="822" t="str">
        <f>IF(AND(AD34=""),"",'Result Sheet'!$F$2)</f>
        <v xml:space="preserve">महात्मा गाँधी राजकीय विद्यालय (अंग्रेजी माध्यम) बर, पाली </v>
      </c>
      <c r="V30" s="822"/>
      <c r="W30" s="822"/>
      <c r="X30" s="822"/>
      <c r="Y30" s="822"/>
      <c r="Z30" s="822"/>
      <c r="AA30" s="822"/>
      <c r="AB30" s="822"/>
      <c r="AC30" s="822"/>
      <c r="AD30" s="822"/>
      <c r="AE30" s="822"/>
      <c r="AF30" s="822"/>
    </row>
    <row r="31" spans="1:32" ht="21.9" customHeight="1">
      <c r="A31" s="166">
        <f>IF(N34="","",A30+1)</f>
        <v>4</v>
      </c>
      <c r="B31" s="404" t="s">
        <v>169</v>
      </c>
      <c r="C31" s="797">
        <f>IFERROR(VLOOKUP(N34,Marks,2,0),"")</f>
        <v>1</v>
      </c>
      <c r="D31" s="797"/>
      <c r="E31" s="815" t="s">
        <v>212</v>
      </c>
      <c r="F31" s="815"/>
      <c r="G31" s="815"/>
      <c r="H31" s="797" t="str">
        <f>IFERROR(VLOOKUP(N34,Marks,3,0),"")</f>
        <v>A</v>
      </c>
      <c r="I31" s="797"/>
      <c r="J31" s="798" t="s">
        <v>205</v>
      </c>
      <c r="K31" s="798"/>
      <c r="L31" s="798"/>
      <c r="M31" s="798"/>
      <c r="N31" s="799" t="str">
        <f>IF(AND(N34=""),"",'Marks Entry 1st'!$I$2)</f>
        <v xml:space="preserve"> 2021-2022</v>
      </c>
      <c r="O31" s="799"/>
      <c r="P31" s="799"/>
      <c r="Q31" s="819"/>
      <c r="R31" s="404" t="s">
        <v>169</v>
      </c>
      <c r="S31" s="797">
        <f>IFERROR(VLOOKUP(AD34,Marks,2,0),"")</f>
        <v>1</v>
      </c>
      <c r="T31" s="797"/>
      <c r="U31" s="815" t="s">
        <v>212</v>
      </c>
      <c r="V31" s="815"/>
      <c r="W31" s="815"/>
      <c r="X31" s="797" t="str">
        <f>IFERROR(VLOOKUP(AD34,Marks,3,0),"")</f>
        <v>A</v>
      </c>
      <c r="Y31" s="797"/>
      <c r="Z31" s="798" t="s">
        <v>205</v>
      </c>
      <c r="AA31" s="798"/>
      <c r="AB31" s="798"/>
      <c r="AC31" s="798"/>
      <c r="AD31" s="799" t="str">
        <f>IF(AND(AD34=""),"",'Marks Entry 1st'!$I$2)</f>
        <v xml:space="preserve"> 2021-2022</v>
      </c>
      <c r="AE31" s="799"/>
      <c r="AF31" s="799"/>
    </row>
    <row r="32" spans="1:32" ht="21.9" customHeight="1">
      <c r="A32" s="166">
        <f>IF(N34="","",A31+1)</f>
        <v>5</v>
      </c>
      <c r="B32" s="800" t="s">
        <v>206</v>
      </c>
      <c r="C32" s="800"/>
      <c r="D32" s="800"/>
      <c r="E32" s="801" t="str">
        <f>IFERROR(VLOOKUP(N34,Marks,6,0),"")</f>
        <v>ARMAN HUSSAIN</v>
      </c>
      <c r="F32" s="801"/>
      <c r="G32" s="801"/>
      <c r="H32" s="801"/>
      <c r="I32" s="801"/>
      <c r="J32" s="802" t="s">
        <v>209</v>
      </c>
      <c r="K32" s="802"/>
      <c r="L32" s="802"/>
      <c r="M32" s="802"/>
      <c r="N32" s="803">
        <f>IFERROR(VLOOKUP(N34,Marks,5,0),"")</f>
        <v>934</v>
      </c>
      <c r="O32" s="803"/>
      <c r="P32" s="803"/>
      <c r="Q32" s="819"/>
      <c r="R32" s="800" t="s">
        <v>206</v>
      </c>
      <c r="S32" s="800"/>
      <c r="T32" s="800"/>
      <c r="U32" s="801" t="str">
        <f>IFERROR(VLOOKUP(AD34,Marks,6,0),"")</f>
        <v>ARMAN SHAH</v>
      </c>
      <c r="V32" s="801"/>
      <c r="W32" s="801"/>
      <c r="X32" s="801"/>
      <c r="Y32" s="801"/>
      <c r="Z32" s="802" t="s">
        <v>209</v>
      </c>
      <c r="AA32" s="802"/>
      <c r="AB32" s="802"/>
      <c r="AC32" s="802"/>
      <c r="AD32" s="803">
        <f>IFERROR(VLOOKUP(AD34,Marks,5,0),"")</f>
        <v>926</v>
      </c>
      <c r="AE32" s="803"/>
      <c r="AF32" s="803"/>
    </row>
    <row r="33" spans="1:32" ht="21.9" customHeight="1">
      <c r="A33" s="166">
        <f>IF(N34="","",A32+1)</f>
        <v>6</v>
      </c>
      <c r="B33" s="800" t="s">
        <v>207</v>
      </c>
      <c r="C33" s="800"/>
      <c r="D33" s="800"/>
      <c r="E33" s="801" t="str">
        <f>IFERROR(VLOOKUP(N34,Marks,7,0),"")</f>
        <v>AARIF HUSSAIN</v>
      </c>
      <c r="F33" s="801"/>
      <c r="G33" s="801"/>
      <c r="H33" s="801"/>
      <c r="I33" s="801"/>
      <c r="J33" s="802" t="s">
        <v>210</v>
      </c>
      <c r="K33" s="802"/>
      <c r="L33" s="802"/>
      <c r="M33" s="802"/>
      <c r="N33" s="816">
        <f>IFERROR(VLOOKUP(N34,Marks,4,0),"")</f>
        <v>42348</v>
      </c>
      <c r="O33" s="816"/>
      <c r="P33" s="816"/>
      <c r="Q33" s="819"/>
      <c r="R33" s="800" t="s">
        <v>207</v>
      </c>
      <c r="S33" s="800"/>
      <c r="T33" s="800"/>
      <c r="U33" s="801" t="str">
        <f>IFERROR(VLOOKUP(AD34,Marks,7,0),"")</f>
        <v>JAKIR SHAH</v>
      </c>
      <c r="V33" s="801"/>
      <c r="W33" s="801"/>
      <c r="X33" s="801"/>
      <c r="Y33" s="801"/>
      <c r="Z33" s="802" t="s">
        <v>210</v>
      </c>
      <c r="AA33" s="802"/>
      <c r="AB33" s="802"/>
      <c r="AC33" s="802"/>
      <c r="AD33" s="816">
        <f>IFERROR(VLOOKUP(AD34,Marks,4,0),"")</f>
        <v>42491</v>
      </c>
      <c r="AE33" s="816"/>
      <c r="AF33" s="816"/>
    </row>
    <row r="34" spans="1:32" ht="21.9" customHeight="1">
      <c r="A34" s="166">
        <f>IF(N34="","",A33+1)</f>
        <v>7</v>
      </c>
      <c r="B34" s="800" t="s">
        <v>208</v>
      </c>
      <c r="C34" s="800"/>
      <c r="D34" s="800"/>
      <c r="E34" s="801" t="str">
        <f>IFERROR(VLOOKUP(N34,Marks,8,0),"")</f>
        <v>SALMA BANO</v>
      </c>
      <c r="F34" s="801"/>
      <c r="G34" s="801"/>
      <c r="H34" s="801"/>
      <c r="I34" s="801"/>
      <c r="J34" s="802" t="s">
        <v>211</v>
      </c>
      <c r="K34" s="802"/>
      <c r="L34" s="802"/>
      <c r="M34" s="802"/>
      <c r="N34" s="809">
        <f>IF(AD7="","",IF(AND(AD7+1&gt;$AN$6),"",AD7+1))</f>
        <v>103</v>
      </c>
      <c r="O34" s="809"/>
      <c r="P34" s="809"/>
      <c r="Q34" s="819"/>
      <c r="R34" s="800" t="s">
        <v>208</v>
      </c>
      <c r="S34" s="800"/>
      <c r="T34" s="800"/>
      <c r="U34" s="801" t="str">
        <f>IFERROR(VLOOKUP(AD34,Marks,8,0),"")</f>
        <v>HEENA BANU</v>
      </c>
      <c r="V34" s="801"/>
      <c r="W34" s="801"/>
      <c r="X34" s="801"/>
      <c r="Y34" s="801"/>
      <c r="Z34" s="802" t="s">
        <v>211</v>
      </c>
      <c r="AA34" s="802"/>
      <c r="AB34" s="802"/>
      <c r="AC34" s="802"/>
      <c r="AD34" s="810">
        <f>IF(N34="","",IF(AND(N34+1&gt;$AN$6),"",N34+1))</f>
        <v>104</v>
      </c>
      <c r="AE34" s="810"/>
      <c r="AF34" s="810"/>
    </row>
    <row r="35" spans="1:32" ht="9" customHeight="1">
      <c r="A35" s="166">
        <f>IF(N34="","",A34+1)</f>
        <v>8</v>
      </c>
      <c r="B35" s="123"/>
      <c r="C35" s="123"/>
      <c r="D35" s="123"/>
      <c r="E35" s="124"/>
      <c r="F35" s="124"/>
      <c r="G35" s="124"/>
      <c r="H35" s="123"/>
      <c r="I35" s="123"/>
      <c r="J35" s="125"/>
      <c r="K35" s="125"/>
      <c r="L35" s="125"/>
      <c r="M35" s="76"/>
      <c r="N35" s="76"/>
      <c r="O35" s="76"/>
      <c r="P35" s="76"/>
      <c r="Q35" s="819"/>
      <c r="R35" s="123"/>
      <c r="S35" s="123"/>
      <c r="T35" s="123"/>
      <c r="U35" s="124"/>
      <c r="V35" s="124"/>
      <c r="W35" s="124"/>
      <c r="X35" s="123"/>
      <c r="Y35" s="123"/>
      <c r="Z35" s="125"/>
      <c r="AA35" s="125"/>
      <c r="AB35" s="125"/>
      <c r="AC35" s="76"/>
      <c r="AD35" s="76"/>
      <c r="AE35" s="76"/>
      <c r="AF35" s="76"/>
    </row>
    <row r="36" spans="1:32" ht="21" customHeight="1">
      <c r="A36" s="166">
        <f>IF(N34="","",A35+1)</f>
        <v>9</v>
      </c>
      <c r="B36" s="811" t="s">
        <v>213</v>
      </c>
      <c r="C36" s="646" t="s">
        <v>214</v>
      </c>
      <c r="D36" s="646"/>
      <c r="E36" s="646"/>
      <c r="F36" s="812" t="s">
        <v>13</v>
      </c>
      <c r="G36" s="813"/>
      <c r="H36" s="813"/>
      <c r="I36" s="814"/>
      <c r="J36" s="649" t="s">
        <v>184</v>
      </c>
      <c r="K36" s="650" t="s">
        <v>167</v>
      </c>
      <c r="L36" s="651"/>
      <c r="M36" s="651"/>
      <c r="N36" s="652"/>
      <c r="O36" s="616" t="s">
        <v>185</v>
      </c>
      <c r="P36" s="617" t="s">
        <v>186</v>
      </c>
      <c r="Q36" s="819"/>
      <c r="R36" s="811" t="s">
        <v>213</v>
      </c>
      <c r="S36" s="646" t="s">
        <v>214</v>
      </c>
      <c r="T36" s="646"/>
      <c r="U36" s="646"/>
      <c r="V36" s="812" t="s">
        <v>13</v>
      </c>
      <c r="W36" s="813"/>
      <c r="X36" s="813"/>
      <c r="Y36" s="814"/>
      <c r="Z36" s="649" t="s">
        <v>184</v>
      </c>
      <c r="AA36" s="650" t="s">
        <v>167</v>
      </c>
      <c r="AB36" s="651"/>
      <c r="AC36" s="651"/>
      <c r="AD36" s="652"/>
      <c r="AE36" s="616" t="s">
        <v>185</v>
      </c>
      <c r="AF36" s="617" t="s">
        <v>186</v>
      </c>
    </row>
    <row r="37" spans="1:32" ht="90.75" customHeight="1">
      <c r="A37" s="166">
        <f>IF(N34="","",A36+1)</f>
        <v>10</v>
      </c>
      <c r="B37" s="811"/>
      <c r="C37" s="171" t="s">
        <v>11</v>
      </c>
      <c r="D37" s="171" t="s">
        <v>180</v>
      </c>
      <c r="E37" s="171" t="s">
        <v>108</v>
      </c>
      <c r="F37" s="171" t="s">
        <v>182</v>
      </c>
      <c r="G37" s="171" t="s">
        <v>183</v>
      </c>
      <c r="H37" s="305" t="s">
        <v>10</v>
      </c>
      <c r="I37" s="171" t="s">
        <v>108</v>
      </c>
      <c r="J37" s="649"/>
      <c r="K37" s="172" t="s">
        <v>182</v>
      </c>
      <c r="L37" s="172" t="s">
        <v>183</v>
      </c>
      <c r="M37" s="173" t="s">
        <v>10</v>
      </c>
      <c r="N37" s="171" t="s">
        <v>108</v>
      </c>
      <c r="O37" s="616"/>
      <c r="P37" s="785"/>
      <c r="Q37" s="819"/>
      <c r="R37" s="811"/>
      <c r="S37" s="171" t="s">
        <v>11</v>
      </c>
      <c r="T37" s="171" t="s">
        <v>180</v>
      </c>
      <c r="U37" s="171" t="s">
        <v>108</v>
      </c>
      <c r="V37" s="171" t="s">
        <v>182</v>
      </c>
      <c r="W37" s="171" t="s">
        <v>183</v>
      </c>
      <c r="X37" s="305" t="s">
        <v>10</v>
      </c>
      <c r="Y37" s="171" t="s">
        <v>108</v>
      </c>
      <c r="Z37" s="649"/>
      <c r="AA37" s="172" t="s">
        <v>182</v>
      </c>
      <c r="AB37" s="172" t="s">
        <v>183</v>
      </c>
      <c r="AC37" s="173" t="s">
        <v>10</v>
      </c>
      <c r="AD37" s="171" t="s">
        <v>108</v>
      </c>
      <c r="AE37" s="616"/>
      <c r="AF37" s="785"/>
    </row>
    <row r="38" spans="1:32" ht="18.75" customHeight="1">
      <c r="A38" s="166">
        <f>IF(N34="","",A37+1)</f>
        <v>11</v>
      </c>
      <c r="B38" s="811"/>
      <c r="C38" s="401">
        <v>20</v>
      </c>
      <c r="D38" s="401">
        <v>20</v>
      </c>
      <c r="E38" s="116">
        <v>40</v>
      </c>
      <c r="F38" s="401">
        <v>30</v>
      </c>
      <c r="G38" s="401">
        <v>18</v>
      </c>
      <c r="H38" s="401">
        <v>12</v>
      </c>
      <c r="I38" s="116">
        <v>60</v>
      </c>
      <c r="J38" s="118">
        <v>100</v>
      </c>
      <c r="K38" s="401">
        <v>50</v>
      </c>
      <c r="L38" s="401">
        <v>30</v>
      </c>
      <c r="M38" s="401">
        <v>20</v>
      </c>
      <c r="N38" s="116">
        <v>100</v>
      </c>
      <c r="O38" s="118">
        <v>200</v>
      </c>
      <c r="P38" s="825">
        <f>IF(AND(N34="",C31="",E32="",N32=""),"",IF(OR(C31=1,C31=2),800,1000))</f>
        <v>800</v>
      </c>
      <c r="Q38" s="819"/>
      <c r="R38" s="811"/>
      <c r="S38" s="401">
        <v>20</v>
      </c>
      <c r="T38" s="401">
        <v>20</v>
      </c>
      <c r="U38" s="116">
        <v>40</v>
      </c>
      <c r="V38" s="401">
        <v>30</v>
      </c>
      <c r="W38" s="401">
        <v>18</v>
      </c>
      <c r="X38" s="401">
        <v>12</v>
      </c>
      <c r="Y38" s="116">
        <v>60</v>
      </c>
      <c r="Z38" s="118">
        <v>100</v>
      </c>
      <c r="AA38" s="401">
        <v>50</v>
      </c>
      <c r="AB38" s="401">
        <v>30</v>
      </c>
      <c r="AC38" s="401">
        <v>20</v>
      </c>
      <c r="AD38" s="116">
        <v>100</v>
      </c>
      <c r="AE38" s="118">
        <v>200</v>
      </c>
      <c r="AF38" s="825">
        <f>IF(AND(AD34="",S31="",U32="",Z32=""),"",IF(OR(S31=1,S31=2),800,1000))</f>
        <v>800</v>
      </c>
    </row>
    <row r="39" spans="1:32" ht="21" customHeight="1">
      <c r="A39" s="166">
        <f>IF(N34="","",A38+1)</f>
        <v>12</v>
      </c>
      <c r="B39" s="122" t="str">
        <f>'Result Sheet'!$L$4</f>
        <v xml:space="preserve">हिन्दी </v>
      </c>
      <c r="C39" s="402">
        <f>IFERROR(VLOOKUP(N34,Marks,11,0),"")</f>
        <v>9</v>
      </c>
      <c r="D39" s="402">
        <f>IFERROR(VLOOKUP(N34,Marks,12,0),"")</f>
        <v>9</v>
      </c>
      <c r="E39" s="117">
        <f>IFERROR(VLOOKUP(N34,Marks,13,0),"")</f>
        <v>18</v>
      </c>
      <c r="F39" s="402">
        <f>IFERROR(VLOOKUP(N34,Marks,14,0),"")</f>
        <v>25</v>
      </c>
      <c r="G39" s="402">
        <f>IFERROR(VLOOKUP(N34,Marks,15,0),"")</f>
        <v>3</v>
      </c>
      <c r="H39" s="402">
        <f>IFERROR(VLOOKUP(N34,Marks,16,0),"")</f>
        <v>12</v>
      </c>
      <c r="I39" s="117">
        <f>IFERROR(VLOOKUP(N34,Marks,17,0),"")</f>
        <v>40</v>
      </c>
      <c r="J39" s="119">
        <f>IFERROR(VLOOKUP(N34,Marks,18,0),"")</f>
        <v>58</v>
      </c>
      <c r="K39" s="402">
        <f>IFERROR(VLOOKUP(N34,Marks,19,0),"")</f>
        <v>37</v>
      </c>
      <c r="L39" s="402">
        <f>IFERROR(VLOOKUP(N34,Marks,20,0),"")</f>
        <v>4</v>
      </c>
      <c r="M39" s="402">
        <f>IFERROR(VLOOKUP(N34,Marks,21,0),"")</f>
        <v>11</v>
      </c>
      <c r="N39" s="117">
        <f>IFERROR(VLOOKUP(N34,Marks,22,0),"")</f>
        <v>52</v>
      </c>
      <c r="O39" s="119">
        <f>IFERROR(VLOOKUP(N34,Marks,23,0),"")</f>
        <v>110</v>
      </c>
      <c r="P39" s="323" t="str">
        <f>IFERROR(VLOOKUP(N34,Marks,29,0),"")</f>
        <v>C</v>
      </c>
      <c r="Q39" s="819"/>
      <c r="R39" s="122" t="str">
        <f>'Result Sheet'!$L$4</f>
        <v xml:space="preserve">हिन्दी </v>
      </c>
      <c r="S39" s="402">
        <f>IFERROR(VLOOKUP(AD34,Marks,11,0),"")</f>
        <v>9</v>
      </c>
      <c r="T39" s="402">
        <f>IFERROR(VLOOKUP(AD34,Marks,12,0),"")</f>
        <v>3</v>
      </c>
      <c r="U39" s="117">
        <f>IFERROR(VLOOKUP(AD34,Marks,13,0),"")</f>
        <v>12</v>
      </c>
      <c r="V39" s="402">
        <f>IFERROR(VLOOKUP(AD34,Marks,14,0),"")</f>
        <v>24</v>
      </c>
      <c r="W39" s="402">
        <f>IFERROR(VLOOKUP(AD34,Marks,15,0),"")</f>
        <v>5</v>
      </c>
      <c r="X39" s="402">
        <f>IFERROR(VLOOKUP(AD34,Marks,16,0),"")</f>
        <v>11</v>
      </c>
      <c r="Y39" s="117">
        <f>IFERROR(VLOOKUP(AD34,Marks,17,0),"")</f>
        <v>40</v>
      </c>
      <c r="Z39" s="119">
        <f>IFERROR(VLOOKUP(AD34,Marks,18,0),"")</f>
        <v>52</v>
      </c>
      <c r="AA39" s="402">
        <f>IFERROR(VLOOKUP(AD34,Marks,19,0),"")</f>
        <v>37</v>
      </c>
      <c r="AB39" s="402">
        <f>IFERROR(VLOOKUP(AD34,Marks,20,0),"")</f>
        <v>4</v>
      </c>
      <c r="AC39" s="402">
        <f>IFERROR(VLOOKUP(AD34,Marks,21,0),"")</f>
        <v>11</v>
      </c>
      <c r="AD39" s="117">
        <f>IFERROR(VLOOKUP(AD34,Marks,22,0),"")</f>
        <v>52</v>
      </c>
      <c r="AE39" s="119">
        <f>IFERROR(VLOOKUP(AD34,Marks,23,0),"")</f>
        <v>104</v>
      </c>
      <c r="AF39" s="323" t="str">
        <f>IFERROR(VLOOKUP(AD34,Marks,29,0),"")</f>
        <v>C</v>
      </c>
    </row>
    <row r="40" spans="1:32" ht="21" customHeight="1">
      <c r="A40" s="166">
        <f>IF(N34="","",A39+1)</f>
        <v>13</v>
      </c>
      <c r="B40" s="122" t="str">
        <f>'Result Sheet'!$AE$4</f>
        <v xml:space="preserve">अंग्रेजी </v>
      </c>
      <c r="C40" s="402">
        <f>IFERROR(VLOOKUP(N34,Marks,30,0),"")</f>
        <v>3</v>
      </c>
      <c r="D40" s="402">
        <f>IFERROR(VLOOKUP(N34,Marks,31,0),"")</f>
        <v>9</v>
      </c>
      <c r="E40" s="117">
        <f>IFERROR(VLOOKUP(N34,Marks,32,0),"")</f>
        <v>12</v>
      </c>
      <c r="F40" s="402">
        <f>IFERROR(VLOOKUP(N34,Marks,33,0),"")</f>
        <v>25</v>
      </c>
      <c r="G40" s="402">
        <f>IFERROR(VLOOKUP(N34,Marks,34,0),"")</f>
        <v>4</v>
      </c>
      <c r="H40" s="402">
        <f>IFERROR(VLOOKUP(N34,Marks,35,0),"")</f>
        <v>11</v>
      </c>
      <c r="I40" s="117">
        <f>IFERROR(VLOOKUP(N34,Marks,36,0),"")</f>
        <v>40</v>
      </c>
      <c r="J40" s="119">
        <f>IFERROR(VLOOKUP(N34,Marks,37,0),"")</f>
        <v>52</v>
      </c>
      <c r="K40" s="402">
        <f>IFERROR(VLOOKUP(N34,Marks,38,0),"")</f>
        <v>37</v>
      </c>
      <c r="L40" s="402">
        <f>IFERROR(VLOOKUP(N34,Marks,39,0),"")</f>
        <v>4</v>
      </c>
      <c r="M40" s="402">
        <f>IFERROR(VLOOKUP(N34,Marks,40,0),"")</f>
        <v>8</v>
      </c>
      <c r="N40" s="117">
        <f>IFERROR(VLOOKUP(N34,Marks,41,0),"")</f>
        <v>49</v>
      </c>
      <c r="O40" s="119">
        <f>IFERROR(VLOOKUP(N34,Marks,42,0),"")</f>
        <v>101</v>
      </c>
      <c r="P40" s="323" t="str">
        <f>IFERROR(VLOOKUP(N34,Marks,48,0),"")</f>
        <v>C</v>
      </c>
      <c r="Q40" s="819"/>
      <c r="R40" s="122" t="str">
        <f>'Result Sheet'!$AE$4</f>
        <v xml:space="preserve">अंग्रेजी </v>
      </c>
      <c r="S40" s="402">
        <f>IFERROR(VLOOKUP(AD34,Marks,30,0),"")</f>
        <v>4</v>
      </c>
      <c r="T40" s="402" t="str">
        <f>IFERROR(VLOOKUP(AD34,Marks,31,0),"")</f>
        <v>AB</v>
      </c>
      <c r="U40" s="117">
        <f>IFERROR(VLOOKUP(AD34,Marks,32,0),"")</f>
        <v>4</v>
      </c>
      <c r="V40" s="402">
        <f>IFERROR(VLOOKUP(AD34,Marks,33,0),"")</f>
        <v>26</v>
      </c>
      <c r="W40" s="402">
        <f>IFERROR(VLOOKUP(AD34,Marks,34,0),"")</f>
        <v>4</v>
      </c>
      <c r="X40" s="402">
        <f>IFERROR(VLOOKUP(AD34,Marks,35,0),"")</f>
        <v>10</v>
      </c>
      <c r="Y40" s="117">
        <f>IFERROR(VLOOKUP(AD34,Marks,36,0),"")</f>
        <v>40</v>
      </c>
      <c r="Z40" s="119">
        <f>IFERROR(VLOOKUP(AD34,Marks,37,0),"")</f>
        <v>44</v>
      </c>
      <c r="AA40" s="402">
        <f>IFERROR(VLOOKUP(AD34,Marks,38,0),"")</f>
        <v>37</v>
      </c>
      <c r="AB40" s="402">
        <f>IFERROR(VLOOKUP(AD34,Marks,39,0),"")</f>
        <v>4</v>
      </c>
      <c r="AC40" s="402">
        <f>IFERROR(VLOOKUP(AD34,Marks,40,0),"")</f>
        <v>7</v>
      </c>
      <c r="AD40" s="117">
        <f>IFERROR(VLOOKUP(AD34,Marks,41,0),"")</f>
        <v>48</v>
      </c>
      <c r="AE40" s="119">
        <f>IFERROR(VLOOKUP(AD34,Marks,42,0),"")</f>
        <v>92</v>
      </c>
      <c r="AF40" s="323" t="str">
        <f>IFERROR(VLOOKUP(AD34,Marks,48,0),"")</f>
        <v>D</v>
      </c>
    </row>
    <row r="41" spans="1:32" ht="21" customHeight="1">
      <c r="A41" s="166">
        <f>IF(N34="","",A40+1)</f>
        <v>14</v>
      </c>
      <c r="B41" s="122" t="str">
        <f>'Result Sheet'!$AX$4</f>
        <v>संस्कृत</v>
      </c>
      <c r="C41" s="402">
        <f>IFERROR(VLOOKUP(N34,Marks,49,0),"")</f>
        <v>8</v>
      </c>
      <c r="D41" s="402">
        <f>IFERROR(VLOOKUP(N34,Marks,50,0),"")</f>
        <v>9</v>
      </c>
      <c r="E41" s="117">
        <f>IFERROR(VLOOKUP(N34,Marks,51,0),"")</f>
        <v>17</v>
      </c>
      <c r="F41" s="402">
        <f>IFERROR(VLOOKUP(N34,Marks,52,0),"")</f>
        <v>25</v>
      </c>
      <c r="G41" s="402">
        <f>IFERROR(VLOOKUP(N34,Marks,53,0),"")</f>
        <v>4</v>
      </c>
      <c r="H41" s="402">
        <f>IFERROR(VLOOKUP(N34,Marks,54,0),"")</f>
        <v>11</v>
      </c>
      <c r="I41" s="117">
        <f>IFERROR(VLOOKUP(N34,Marks,55,0),"")</f>
        <v>40</v>
      </c>
      <c r="J41" s="119">
        <f>IFERROR(VLOOKUP(N34,Marks,56,0),"")</f>
        <v>57</v>
      </c>
      <c r="K41" s="402">
        <f>IFERROR(VLOOKUP(N34,Marks,57,0),"")</f>
        <v>37</v>
      </c>
      <c r="L41" s="402">
        <f>IFERROR(VLOOKUP(N34,Marks,58,0),"")</f>
        <v>4</v>
      </c>
      <c r="M41" s="402">
        <f>IFERROR(VLOOKUP(N34,Marks,59,0),"")</f>
        <v>8</v>
      </c>
      <c r="N41" s="117">
        <f>IFERROR(VLOOKUP(N34,Marks,60,0),"")</f>
        <v>49</v>
      </c>
      <c r="O41" s="119">
        <f>IFERROR(VLOOKUP(N34,Marks,61,0),"")</f>
        <v>106</v>
      </c>
      <c r="P41" s="323" t="str">
        <f>IFERROR(VLOOKUP(N34,Marks,67,0),"")</f>
        <v>C</v>
      </c>
      <c r="Q41" s="819"/>
      <c r="R41" s="122" t="str">
        <f>'Result Sheet'!$AX$4</f>
        <v>संस्कृत</v>
      </c>
      <c r="S41" s="402">
        <f>IFERROR(VLOOKUP(AD34,Marks,49,0),"")</f>
        <v>11</v>
      </c>
      <c r="T41" s="402">
        <f>IFERROR(VLOOKUP(AD34,Marks,50,0),"")</f>
        <v>9</v>
      </c>
      <c r="U41" s="117">
        <f>IFERROR(VLOOKUP(AD34,Marks,51,0),"")</f>
        <v>20</v>
      </c>
      <c r="V41" s="402">
        <f>IFERROR(VLOOKUP(AD34,Marks,52,0),"")</f>
        <v>25</v>
      </c>
      <c r="W41" s="402">
        <f>IFERROR(VLOOKUP(AD34,Marks,53,0),"")</f>
        <v>4</v>
      </c>
      <c r="X41" s="402">
        <f>IFERROR(VLOOKUP(AD34,Marks,54,0),"")</f>
        <v>11</v>
      </c>
      <c r="Y41" s="117">
        <f>IFERROR(VLOOKUP(AD34,Marks,55,0),"")</f>
        <v>40</v>
      </c>
      <c r="Z41" s="119">
        <f>IFERROR(VLOOKUP(AD34,Marks,56,0),"")</f>
        <v>60</v>
      </c>
      <c r="AA41" s="402">
        <f>IFERROR(VLOOKUP(AD34,Marks,57,0),"")</f>
        <v>37</v>
      </c>
      <c r="AB41" s="402">
        <f>IFERROR(VLOOKUP(AD34,Marks,58,0),"")</f>
        <v>4</v>
      </c>
      <c r="AC41" s="402">
        <f>IFERROR(VLOOKUP(AD34,Marks,59,0),"")</f>
        <v>8</v>
      </c>
      <c r="AD41" s="117">
        <f>IFERROR(VLOOKUP(AD34,Marks,60,0),"")</f>
        <v>49</v>
      </c>
      <c r="AE41" s="119">
        <f>IFERROR(VLOOKUP(AD34,Marks,61,0),"")</f>
        <v>109</v>
      </c>
      <c r="AF41" s="323" t="str">
        <f>IFERROR(VLOOKUP(AD34,Marks,67,0),"")</f>
        <v>C</v>
      </c>
    </row>
    <row r="42" spans="1:32" ht="21" customHeight="1">
      <c r="A42" s="166">
        <f>IF(N34="","",A40+1)</f>
        <v>14</v>
      </c>
      <c r="B42" s="122" t="str">
        <f>'Result Sheet'!$BQ$4</f>
        <v xml:space="preserve">गणित </v>
      </c>
      <c r="C42" s="402">
        <f>IFERROR(VLOOKUP(N34,Marks,68,0),"")</f>
        <v>9</v>
      </c>
      <c r="D42" s="402">
        <f>IFERROR(VLOOKUP(N34,Marks,69,0),"")</f>
        <v>6</v>
      </c>
      <c r="E42" s="117">
        <f>IFERROR(VLOOKUP(N34,Marks,70,0),"")</f>
        <v>15</v>
      </c>
      <c r="F42" s="402">
        <f>IFERROR(VLOOKUP(N34,Marks,71,0),"")</f>
        <v>25</v>
      </c>
      <c r="G42" s="402">
        <f>IFERROR(VLOOKUP(N34,Marks,72,0),"")</f>
        <v>4</v>
      </c>
      <c r="H42" s="402">
        <f>IFERROR(VLOOKUP(N34,Marks,73,0),"")</f>
        <v>12</v>
      </c>
      <c r="I42" s="117">
        <f>IFERROR(VLOOKUP(N34,Marks,74,0),"")</f>
        <v>41</v>
      </c>
      <c r="J42" s="119">
        <f>IFERROR(VLOOKUP(N34,Marks,75,0),"")</f>
        <v>56</v>
      </c>
      <c r="K42" s="402">
        <f>IFERROR(VLOOKUP(N34,Marks,76,0),"")</f>
        <v>44</v>
      </c>
      <c r="L42" s="402">
        <f>IFERROR(VLOOKUP(N34,Marks,77,0),"")</f>
        <v>15</v>
      </c>
      <c r="M42" s="402">
        <f>IFERROR(VLOOKUP(N34,Marks,78,0),"")</f>
        <v>8</v>
      </c>
      <c r="N42" s="117">
        <f>IFERROR(VLOOKUP(N34,Marks,79,0),"")</f>
        <v>67</v>
      </c>
      <c r="O42" s="119">
        <f>IFERROR(VLOOKUP(N34,Marks,80,0),"")</f>
        <v>123</v>
      </c>
      <c r="P42" s="323" t="str">
        <f>IFERROR(VLOOKUP(N34,Marks,86,0),"")</f>
        <v>C</v>
      </c>
      <c r="Q42" s="819"/>
      <c r="R42" s="122" t="str">
        <f>'Result Sheet'!$BQ$4</f>
        <v xml:space="preserve">गणित </v>
      </c>
      <c r="S42" s="402">
        <f>IFERROR(VLOOKUP(AD34,Marks,68,0),"")</f>
        <v>9</v>
      </c>
      <c r="T42" s="402">
        <f>IFERROR(VLOOKUP(AD34,Marks,69,0),"")</f>
        <v>6</v>
      </c>
      <c r="U42" s="117">
        <f>IFERROR(VLOOKUP(AD34,Marks,70,0),"")</f>
        <v>15</v>
      </c>
      <c r="V42" s="402">
        <f>IFERROR(VLOOKUP(AD34,Marks,71,0),"")</f>
        <v>26</v>
      </c>
      <c r="W42" s="402">
        <f>IFERROR(VLOOKUP(AD34,Marks,72,0),"")</f>
        <v>5</v>
      </c>
      <c r="X42" s="402">
        <f>IFERROR(VLOOKUP(AD34,Marks,73,0),"")</f>
        <v>10</v>
      </c>
      <c r="Y42" s="117">
        <f>IFERROR(VLOOKUP(AD34,Marks,74,0),"")</f>
        <v>41</v>
      </c>
      <c r="Z42" s="119">
        <f>IFERROR(VLOOKUP(AD34,Marks,75,0),"")</f>
        <v>56</v>
      </c>
      <c r="AA42" s="402">
        <f>IFERROR(VLOOKUP(AD34,Marks,76,0),"")</f>
        <v>48</v>
      </c>
      <c r="AB42" s="402">
        <f>IFERROR(VLOOKUP(AD34,Marks,77,0),"")</f>
        <v>15</v>
      </c>
      <c r="AC42" s="402">
        <f>IFERROR(VLOOKUP(AD34,Marks,78,0),"")</f>
        <v>8</v>
      </c>
      <c r="AD42" s="117">
        <f>IFERROR(VLOOKUP(AD34,Marks,79,0),"")</f>
        <v>71</v>
      </c>
      <c r="AE42" s="119">
        <f>IFERROR(VLOOKUP(AD34,Marks,80,0),"")</f>
        <v>127</v>
      </c>
      <c r="AF42" s="323" t="str">
        <f>IFERROR(VLOOKUP(AD34,Marks,86,0),"")</f>
        <v>C</v>
      </c>
    </row>
    <row r="43" spans="1:32" ht="21" customHeight="1">
      <c r="A43" s="166">
        <f>IF(N34="","",A42+1)</f>
        <v>15</v>
      </c>
      <c r="B43" s="122" t="str">
        <f>'Result Sheet'!$CJ$4</f>
        <v xml:space="preserve">पर्यावरण अध्ययन </v>
      </c>
      <c r="C43" s="402">
        <f>IFERROR(VLOOKUP(N34,Marks,87,0),"")</f>
        <v>9</v>
      </c>
      <c r="D43" s="402">
        <f>IFERROR(VLOOKUP(N34,Marks,88,0),"")</f>
        <v>7</v>
      </c>
      <c r="E43" s="117">
        <f>IFERROR(VLOOKUP(N34,Marks,89,0),"")</f>
        <v>16</v>
      </c>
      <c r="F43" s="402">
        <f>IFERROR(VLOOKUP(N34,Marks,90,0),"")</f>
        <v>23</v>
      </c>
      <c r="G43" s="402">
        <f>IFERROR(VLOOKUP(N34,Marks,91,0),"")</f>
        <v>5</v>
      </c>
      <c r="H43" s="402">
        <f>IFERROR(VLOOKUP(N34,Marks,92,0),"")</f>
        <v>10</v>
      </c>
      <c r="I43" s="117">
        <f>IFERROR(VLOOKUP(N34,Marks,93,0),"")</f>
        <v>38</v>
      </c>
      <c r="J43" s="119">
        <f>IFERROR(VLOOKUP(N34,Marks,94,0),"")</f>
        <v>54</v>
      </c>
      <c r="K43" s="402">
        <f>IFERROR(VLOOKUP(N34,Marks,95,0),"")</f>
        <v>45</v>
      </c>
      <c r="L43" s="402">
        <f>IFERROR(VLOOKUP(N34,Marks,96,0),"")</f>
        <v>16</v>
      </c>
      <c r="M43" s="402">
        <f>IFERROR(VLOOKUP(N34,Marks,97,0),"")</f>
        <v>8</v>
      </c>
      <c r="N43" s="117">
        <f>IFERROR(VLOOKUP(N34,Marks,98,0),"")</f>
        <v>69</v>
      </c>
      <c r="O43" s="119">
        <f>IFERROR(VLOOKUP(N34,Marks,99,0),"")</f>
        <v>123</v>
      </c>
      <c r="P43" s="323" t="str">
        <f>IFERROR(VLOOKUP(N34,Marks,105,0),"")</f>
        <v>C</v>
      </c>
      <c r="Q43" s="819"/>
      <c r="R43" s="122" t="str">
        <f>'Result Sheet'!$CJ$4</f>
        <v xml:space="preserve">पर्यावरण अध्ययन </v>
      </c>
      <c r="S43" s="402">
        <f>IFERROR(VLOOKUP(AD34,Marks,87,0),"")</f>
        <v>9</v>
      </c>
      <c r="T43" s="402">
        <f>IFERROR(VLOOKUP(AD34,Marks,88,0),"")</f>
        <v>7</v>
      </c>
      <c r="U43" s="117">
        <f>IFERROR(VLOOKUP(AD34,Marks,89,0),"")</f>
        <v>16</v>
      </c>
      <c r="V43" s="402">
        <f>IFERROR(VLOOKUP(AD34,Marks,90,0),"")</f>
        <v>25</v>
      </c>
      <c r="W43" s="402">
        <f>IFERROR(VLOOKUP(AD34,Marks,91,0),"")</f>
        <v>4</v>
      </c>
      <c r="X43" s="402">
        <f>IFERROR(VLOOKUP(AD34,Marks,92,0),"")</f>
        <v>11</v>
      </c>
      <c r="Y43" s="117">
        <f>IFERROR(VLOOKUP(AD34,Marks,93,0),"")</f>
        <v>40</v>
      </c>
      <c r="Z43" s="119">
        <f>IFERROR(VLOOKUP(AD34,Marks,94,0),"")</f>
        <v>56</v>
      </c>
      <c r="AA43" s="402">
        <f>IFERROR(VLOOKUP(AD34,Marks,95,0),"")</f>
        <v>48</v>
      </c>
      <c r="AB43" s="402">
        <f>IFERROR(VLOOKUP(AD34,Marks,96,0),"")</f>
        <v>16</v>
      </c>
      <c r="AC43" s="402">
        <f>IFERROR(VLOOKUP(AD34,Marks,97,0),"")</f>
        <v>8</v>
      </c>
      <c r="AD43" s="117">
        <f>IFERROR(VLOOKUP(AD34,Marks,98,0),"")</f>
        <v>72</v>
      </c>
      <c r="AE43" s="119">
        <f>IFERROR(VLOOKUP(AD34,Marks,99,0),"")</f>
        <v>128</v>
      </c>
      <c r="AF43" s="323" t="str">
        <f>IFERROR(VLOOKUP(AD34,Marks,105,0),"")</f>
        <v>C</v>
      </c>
    </row>
    <row r="44" spans="1:32" ht="25.5" customHeight="1">
      <c r="A44" s="166">
        <f>IF(N34="","",A43+1)</f>
        <v>16</v>
      </c>
      <c r="B44" s="403" t="s">
        <v>215</v>
      </c>
      <c r="C44" s="120">
        <f>IF(AND(C39="",C40="",C41="",C42="",C43=""),"",IF(OR(C31=1,C31=2),SUM(C39:C42),SUM(C39:C43)))</f>
        <v>29</v>
      </c>
      <c r="D44" s="120">
        <f>IF(AND(D39="",D40="",D41="",D42="",D43=""),"",IF(OR(C31=1,C31=2),SUM(D39:D42),SUM(D39:D43)))</f>
        <v>33</v>
      </c>
      <c r="E44" s="120">
        <f>IF(AND(E39="",E40="",E41="",E42="",E43=""),"",IF(OR(C31=1,C31=2),SUM(E39:E42),SUM(E39:E43)))</f>
        <v>62</v>
      </c>
      <c r="F44" s="120">
        <f>IF(AND(F39="",F40="",F41="",F42="",F43=""),"",IF(OR(C31=1,C31=2),SUM(F39:F42),SUM(F39:F43)))</f>
        <v>100</v>
      </c>
      <c r="G44" s="120">
        <f>IF(AND(G39="",G40="",G41="",G42="",G43=""),"",IF(OR(G31=1,G31=2),SUM(C31=1,C31=2),SUM(G39:G43)))</f>
        <v>20</v>
      </c>
      <c r="H44" s="120">
        <f>IF(AND(H39="",H40="",H41="",H42="",H43=""),"",IF(OR(C31=1,C31=2),SUM(H39:H42),SUM(H39:H43)))</f>
        <v>46</v>
      </c>
      <c r="I44" s="120">
        <f>IF(AND(I39="",I40="",I41="",I42="",I43=""),"",IF(OR(C31=1,C31=2),SUM(I39:I42),SUM(I39:I43)))</f>
        <v>161</v>
      </c>
      <c r="J44" s="120">
        <f>IF(AND(J39="",J40="",J41="",J42="",J43=""),"",IF(OR(C31=1,C31=2),SUM(J39:J42),SUM(J39:J43)))</f>
        <v>223</v>
      </c>
      <c r="K44" s="120">
        <f>IF(AND(K39="",K40="",K41="",K42="",K43=""),"",IF(OR(C31=1,C31=2),SUM(K39:K42),SUM(K39:K43)))</f>
        <v>155</v>
      </c>
      <c r="L44" s="120">
        <f>IF(AND(L39="",L40="",L41="",L42="",L43=""),"",IF(OR(C31=1,C31=2),SUM(L39:L42),SUM(L39:L43)))</f>
        <v>27</v>
      </c>
      <c r="M44" s="120">
        <f>IF(AND(M39="",M40="",M41="",M42="",M43=""),"",IF(OR(C31=1,C31=2),SUM(M39:M42),SUM(M39:M43)))</f>
        <v>35</v>
      </c>
      <c r="N44" s="120">
        <f>IF(AND(N39="",N40="",N41="",N42="",N43=""),"",IF(OR(C31=1,C31=2),SUM(N39:N42),SUM(N39:N43)))</f>
        <v>217</v>
      </c>
      <c r="O44" s="120">
        <f>IF(AND(O39="",O40="",O41="",O42="",O43=""),"",IF(OR(C31=1,C31=2),SUM(O39:O42),SUM(O39:O43)))</f>
        <v>440</v>
      </c>
      <c r="P44" s="326" t="str">
        <f>IF(OR(N34="",E32="",O44=""),"",IF(O44&gt;=81%*P38,"A",IF(O44&gt;=61%*P38,"B",IF(O44&gt;=41%*P38,"C",IF(O44&gt;=21%*P38,"D","E")))))</f>
        <v>C</v>
      </c>
      <c r="Q44" s="819"/>
      <c r="R44" s="403" t="s">
        <v>215</v>
      </c>
      <c r="S44" s="120">
        <f>IF(AND(S39="",S40="",S41="",S42="",S43=""),"",IF(OR(S31=1,S31=2),SUM(S39:S42),SUM(S39:S43)))</f>
        <v>33</v>
      </c>
      <c r="T44" s="120">
        <f>IF(AND(T39="",T40="",T41="",T42="",T43=""),"",IF(OR(S31=1,S31=2),SUM(T39:T42),SUM(T39:T43)))</f>
        <v>18</v>
      </c>
      <c r="U44" s="120">
        <f>IF(AND(U39="",U40="",U41="",U42="",U43=""),"",IF(OR(S31=1,S31=2),SUM(U39:U42),SUM(U39:U43)))</f>
        <v>51</v>
      </c>
      <c r="V44" s="120">
        <f>IF(AND(V39="",V40="",V41="",V42="",V43=""),"",IF(OR(S31=1,S31=2),SUM(V39:V42),SUM(V39:V43)))</f>
        <v>101</v>
      </c>
      <c r="W44" s="120">
        <f>IF(AND(W39="",W40="",W41="",W42="",W43=""),"",IF(OR(W31=1,W31=2),SUM(S31=1,S31=2),SUM(W39:W43)))</f>
        <v>22</v>
      </c>
      <c r="X44" s="120">
        <f>IF(AND(X39="",X40="",X41="",X42="",X43=""),"",IF(OR(S31=1,S31=2),SUM(X39:X42),SUM(X39:X43)))</f>
        <v>42</v>
      </c>
      <c r="Y44" s="120">
        <f>IF(AND(Y39="",Y40="",Y41="",Y42="",Y43=""),"",IF(OR(S31=1,S31=2),SUM(Y39:Y42),SUM(Y39:Y43)))</f>
        <v>161</v>
      </c>
      <c r="Z44" s="120">
        <f>IF(AND(Z39="",Z40="",Z41="",Z42="",Z43=""),"",IF(OR(S31=1,S31=2),SUM(Z39:Z42),SUM(Z39:Z43)))</f>
        <v>212</v>
      </c>
      <c r="AA44" s="120">
        <f>IF(AND(AA39="",AA40="",AA41="",AA42="",AA43=""),"",IF(OR(S31=1,S31=2),SUM(AA39:AA42),SUM(AA39:AA43)))</f>
        <v>159</v>
      </c>
      <c r="AB44" s="120">
        <f>IF(AND(AB39="",AB40="",AB41="",AB42="",AB43=""),"",IF(OR(S31=1,S31=2),SUM(AB39:AB42),SUM(AB39:AB43)))</f>
        <v>27</v>
      </c>
      <c r="AC44" s="120">
        <f>IF(AND(AC39="",AC40="",AC41="",AC42="",AC43=""),"",IF(OR(S31=1,S31=2),SUM(AC39:AC42),SUM(AC39:AC43)))</f>
        <v>34</v>
      </c>
      <c r="AD44" s="120">
        <f>IF(AND(AD39="",AD40="",AD41="",AD42="",AD43=""),"",IF(OR(S31=1,S31=2),SUM(AD39:AD42),SUM(AD39:AD43)))</f>
        <v>220</v>
      </c>
      <c r="AE44" s="120">
        <f>IF(AND(AE39="",AE40="",AE41="",AE42="",AE43=""),"",IF(OR(S31=1,S31=2),SUM(AE39:AE42),SUM(AE39:AE43)))</f>
        <v>432</v>
      </c>
      <c r="AF44" s="326" t="str">
        <f>IF(OR(AD34="",U32="",AE44=""),"",IF(AE44&gt;=81%*AF38,"A",IF(AE44&gt;=61%*AF38,"B",IF(AE44&gt;=41%*AF38,"C",IF(AE44&gt;=21%*AF38,"D","E")))))</f>
        <v>C</v>
      </c>
    </row>
    <row r="45" spans="1:32" ht="9" customHeight="1">
      <c r="A45" s="166">
        <f>IF(N34="","",A44+1)</f>
        <v>17</v>
      </c>
      <c r="B45" s="787"/>
      <c r="C45" s="787"/>
      <c r="D45" s="787"/>
      <c r="E45" s="787"/>
      <c r="F45" s="787"/>
      <c r="G45" s="787"/>
      <c r="H45" s="787"/>
      <c r="I45" s="787"/>
      <c r="J45" s="787"/>
      <c r="K45" s="787"/>
      <c r="L45" s="787"/>
      <c r="M45" s="787"/>
      <c r="N45" s="787"/>
      <c r="O45" s="787"/>
      <c r="P45" s="787"/>
      <c r="Q45" s="819"/>
      <c r="R45" s="787"/>
      <c r="S45" s="787"/>
      <c r="T45" s="787"/>
      <c r="U45" s="787"/>
      <c r="V45" s="787"/>
      <c r="W45" s="787"/>
      <c r="X45" s="787"/>
      <c r="Y45" s="787"/>
      <c r="Z45" s="787"/>
      <c r="AA45" s="787"/>
      <c r="AB45" s="787"/>
      <c r="AC45" s="787"/>
      <c r="AD45" s="787"/>
      <c r="AE45" s="787"/>
      <c r="AF45" s="787"/>
    </row>
    <row r="46" spans="1:32" ht="22.5" customHeight="1">
      <c r="A46" s="166">
        <f>IF(N34="","",A45+1)</f>
        <v>18</v>
      </c>
      <c r="B46" s="788" t="s">
        <v>213</v>
      </c>
      <c r="C46" s="788"/>
      <c r="D46" s="789" t="s">
        <v>229</v>
      </c>
      <c r="E46" s="790"/>
      <c r="F46" s="405" t="s">
        <v>186</v>
      </c>
      <c r="G46" s="788" t="s">
        <v>213</v>
      </c>
      <c r="H46" s="788"/>
      <c r="I46" s="789" t="s">
        <v>229</v>
      </c>
      <c r="J46" s="790"/>
      <c r="K46" s="405" t="s">
        <v>186</v>
      </c>
      <c r="L46" s="788" t="s">
        <v>213</v>
      </c>
      <c r="M46" s="788"/>
      <c r="N46" s="789" t="s">
        <v>229</v>
      </c>
      <c r="O46" s="790"/>
      <c r="P46" s="405" t="s">
        <v>186</v>
      </c>
      <c r="Q46" s="819"/>
      <c r="R46" s="788" t="s">
        <v>213</v>
      </c>
      <c r="S46" s="788"/>
      <c r="T46" s="789" t="s">
        <v>229</v>
      </c>
      <c r="U46" s="790"/>
      <c r="V46" s="405" t="s">
        <v>186</v>
      </c>
      <c r="W46" s="788" t="s">
        <v>213</v>
      </c>
      <c r="X46" s="788"/>
      <c r="Y46" s="789" t="s">
        <v>229</v>
      </c>
      <c r="Z46" s="790"/>
      <c r="AA46" s="405" t="s">
        <v>186</v>
      </c>
      <c r="AB46" s="788" t="s">
        <v>213</v>
      </c>
      <c r="AC46" s="788"/>
      <c r="AD46" s="789" t="s">
        <v>229</v>
      </c>
      <c r="AE46" s="790"/>
      <c r="AF46" s="405" t="s">
        <v>186</v>
      </c>
    </row>
    <row r="47" spans="1:32" ht="21.75" customHeight="1">
      <c r="A47" s="166">
        <f>IF(N34="","",A46+1)</f>
        <v>19</v>
      </c>
      <c r="B47" s="791" t="s">
        <v>221</v>
      </c>
      <c r="C47" s="792"/>
      <c r="D47" s="792"/>
      <c r="E47" s="119">
        <f>IFERROR(VLOOKUP(N34,Marks,109,0),"")</f>
        <v>91</v>
      </c>
      <c r="F47" s="130" t="str">
        <f>IFERROR(VLOOKUP(N34,Marks,113,0),"")</f>
        <v>A+</v>
      </c>
      <c r="G47" s="791" t="s">
        <v>192</v>
      </c>
      <c r="H47" s="792"/>
      <c r="I47" s="792"/>
      <c r="J47" s="119">
        <f>IFERROR(VLOOKUP(N34,Marks,117,0),"")</f>
        <v>67</v>
      </c>
      <c r="K47" s="130" t="str">
        <f>IFERROR(VLOOKUP(N34,Marks,121,0),"")</f>
        <v>B</v>
      </c>
      <c r="L47" s="793" t="s">
        <v>193</v>
      </c>
      <c r="M47" s="794"/>
      <c r="N47" s="794"/>
      <c r="O47" s="119">
        <f>IFERROR(VLOOKUP(N34,Marks,125,0),"")</f>
        <v>74</v>
      </c>
      <c r="P47" s="130" t="str">
        <f>IFERROR(VLOOKUP(N34,Marks,129,0),"")</f>
        <v>B</v>
      </c>
      <c r="Q47" s="819"/>
      <c r="R47" s="791" t="s">
        <v>221</v>
      </c>
      <c r="S47" s="792"/>
      <c r="T47" s="792"/>
      <c r="U47" s="119">
        <f>IFERROR(VLOOKUP(AD34,Marks,109,0),"")</f>
        <v>84</v>
      </c>
      <c r="V47" s="130" t="str">
        <f>IFERROR(VLOOKUP(AD34,Marks,113,0),"")</f>
        <v>A</v>
      </c>
      <c r="W47" s="791" t="s">
        <v>192</v>
      </c>
      <c r="X47" s="792"/>
      <c r="Y47" s="792"/>
      <c r="Z47" s="119">
        <f>IFERROR(VLOOKUP(AD34,Marks,117,0),"")</f>
        <v>69</v>
      </c>
      <c r="AA47" s="130" t="str">
        <f>IFERROR(VLOOKUP(AD34,Marks,121,0),"")</f>
        <v>B</v>
      </c>
      <c r="AB47" s="793" t="s">
        <v>193</v>
      </c>
      <c r="AC47" s="794"/>
      <c r="AD47" s="794"/>
      <c r="AE47" s="119">
        <f>IFERROR(VLOOKUP(AD34,Marks,125,0),"")</f>
        <v>74</v>
      </c>
      <c r="AF47" s="130" t="str">
        <f>IFERROR(VLOOKUP(AD34,Marks,129,0),"")</f>
        <v>B</v>
      </c>
    </row>
    <row r="48" spans="1:32" ht="21" customHeight="1">
      <c r="A48" s="166">
        <f>IF(N34="","",A47+1)</f>
        <v>20</v>
      </c>
      <c r="B48" s="780" t="s">
        <v>216</v>
      </c>
      <c r="C48" s="780"/>
      <c r="D48" s="780"/>
      <c r="E48" s="795">
        <f>IFERROR(VLOOKUP(N34,Marks,135,0),"")</f>
        <v>220</v>
      </c>
      <c r="F48" s="795"/>
      <c r="G48" s="795"/>
      <c r="H48" s="795"/>
      <c r="I48" s="780" t="s">
        <v>217</v>
      </c>
      <c r="J48" s="780"/>
      <c r="K48" s="780"/>
      <c r="L48" s="780"/>
      <c r="M48" s="796">
        <f>IFERROR(VLOOKUP(N34,Marks,136,0),"")</f>
        <v>36</v>
      </c>
      <c r="N48" s="796"/>
      <c r="O48" s="796"/>
      <c r="P48" s="796"/>
      <c r="Q48" s="819"/>
      <c r="R48" s="780" t="s">
        <v>216</v>
      </c>
      <c r="S48" s="780"/>
      <c r="T48" s="780"/>
      <c r="U48" s="795">
        <f>IFERROR(VLOOKUP(AD34,Marks,135,0),"")</f>
        <v>220</v>
      </c>
      <c r="V48" s="795"/>
      <c r="W48" s="795"/>
      <c r="X48" s="795"/>
      <c r="Y48" s="780" t="s">
        <v>217</v>
      </c>
      <c r="Z48" s="780"/>
      <c r="AA48" s="780"/>
      <c r="AB48" s="780"/>
      <c r="AC48" s="796">
        <f>IFERROR(VLOOKUP(AD34,Marks,136,0),"")</f>
        <v>36</v>
      </c>
      <c r="AD48" s="796"/>
      <c r="AE48" s="796"/>
      <c r="AF48" s="796"/>
    </row>
    <row r="49" spans="1:32" ht="21" customHeight="1">
      <c r="A49" s="166">
        <f>IF(N34="","",A48+1)</f>
        <v>21</v>
      </c>
      <c r="B49" s="780" t="s">
        <v>218</v>
      </c>
      <c r="C49" s="780"/>
      <c r="D49" s="780"/>
      <c r="E49" s="782" t="str">
        <f>IFERROR(VLOOKUP(N34,Marks,134,0),"")</f>
        <v>Promoted</v>
      </c>
      <c r="F49" s="782"/>
      <c r="G49" s="782"/>
      <c r="H49" s="782"/>
      <c r="I49" s="780" t="s">
        <v>219</v>
      </c>
      <c r="J49" s="780"/>
      <c r="K49" s="780"/>
      <c r="L49" s="780"/>
      <c r="M49" s="781">
        <f>IFERROR(VLOOKUP(N34,Marks,131,0),"")</f>
        <v>55</v>
      </c>
      <c r="N49" s="781"/>
      <c r="O49" s="781"/>
      <c r="P49" s="781"/>
      <c r="Q49" s="819"/>
      <c r="R49" s="780" t="s">
        <v>218</v>
      </c>
      <c r="S49" s="780"/>
      <c r="T49" s="780"/>
      <c r="U49" s="782" t="str">
        <f>IFERROR(VLOOKUP(AD34,Marks,134,0),"")</f>
        <v>Promoted</v>
      </c>
      <c r="V49" s="782"/>
      <c r="W49" s="782"/>
      <c r="X49" s="782"/>
      <c r="Y49" s="780" t="s">
        <v>219</v>
      </c>
      <c r="Z49" s="780"/>
      <c r="AA49" s="780"/>
      <c r="AB49" s="780"/>
      <c r="AC49" s="781">
        <f>IFERROR(VLOOKUP(AD34,Marks,131,0),"")</f>
        <v>54</v>
      </c>
      <c r="AD49" s="781"/>
      <c r="AE49" s="781"/>
      <c r="AF49" s="781"/>
    </row>
    <row r="50" spans="1:32" ht="21" customHeight="1">
      <c r="A50" s="166">
        <f>IF(N34="","",A49+1)</f>
        <v>22</v>
      </c>
      <c r="B50" s="780" t="s">
        <v>220</v>
      </c>
      <c r="C50" s="780"/>
      <c r="D50" s="780"/>
      <c r="E50" s="324" t="str">
        <f>IFERROR(VLOOKUP(N34,Marks,132,0),"")</f>
        <v>II</v>
      </c>
      <c r="F50" s="325" t="s">
        <v>341</v>
      </c>
      <c r="G50" s="783" t="str">
        <f>IF(OR(N34="",E32="",O44=""),"",IF(O44&gt;=81%*P38,"A",IF(O44&gt;=61%*P38,"B",IF(O44&gt;=41%*P38,"C",IF(O44&gt;=21%*P38,"D","E")))))</f>
        <v>C</v>
      </c>
      <c r="H50" s="783"/>
      <c r="I50" s="780" t="s">
        <v>222</v>
      </c>
      <c r="J50" s="780"/>
      <c r="K50" s="780"/>
      <c r="L50" s="780"/>
      <c r="M50" s="818">
        <f>IFERROR(VLOOKUP(N34,Marks,133,0),"")</f>
        <v>19.000000000000295</v>
      </c>
      <c r="N50" s="818"/>
      <c r="O50" s="818"/>
      <c r="P50" s="818"/>
      <c r="Q50" s="819"/>
      <c r="R50" s="780" t="s">
        <v>220</v>
      </c>
      <c r="S50" s="780"/>
      <c r="T50" s="780"/>
      <c r="U50" s="324" t="str">
        <f>IFERROR(VLOOKUP(AD34,Marks,132,0),"")</f>
        <v>II</v>
      </c>
      <c r="V50" s="325" t="s">
        <v>341</v>
      </c>
      <c r="W50" s="783" t="str">
        <f>IF(OR(AD34="",U32="",AE44=""),"",IF(AE44&gt;=81%*AF38,"A",IF(AE44&gt;=61%*AF38,"B",IF(AE44&gt;=41%*AF38,"C",IF(AE44&gt;=21%*AF38,"D","E")))))</f>
        <v>C</v>
      </c>
      <c r="X50" s="783"/>
      <c r="Y50" s="780" t="s">
        <v>222</v>
      </c>
      <c r="Z50" s="780"/>
      <c r="AA50" s="780"/>
      <c r="AB50" s="780"/>
      <c r="AC50" s="818">
        <f>IFERROR(VLOOKUP(AD34,Marks,133,0),"")</f>
        <v>20.000000000000295</v>
      </c>
      <c r="AD50" s="818"/>
      <c r="AE50" s="818"/>
      <c r="AF50" s="818"/>
    </row>
    <row r="51" spans="1:32" ht="21" customHeight="1">
      <c r="A51" s="166">
        <f>IF(N34="","",A50+1)</f>
        <v>23</v>
      </c>
      <c r="B51" s="817" t="s">
        <v>228</v>
      </c>
      <c r="C51" s="817"/>
      <c r="D51" s="817"/>
      <c r="E51" s="784">
        <f>'Master sheet'!$C$10</f>
        <v>44697</v>
      </c>
      <c r="F51" s="784"/>
      <c r="G51" s="784"/>
      <c r="H51" s="406"/>
      <c r="I51" s="121"/>
      <c r="J51" s="121"/>
      <c r="K51" s="76"/>
      <c r="L51" s="121"/>
      <c r="M51" s="121"/>
      <c r="N51" s="121"/>
      <c r="O51" s="121"/>
      <c r="P51" s="121"/>
      <c r="Q51" s="819"/>
      <c r="R51" s="817" t="s">
        <v>228</v>
      </c>
      <c r="S51" s="817"/>
      <c r="T51" s="817"/>
      <c r="U51" s="784">
        <f>'Master sheet'!$C$10</f>
        <v>44697</v>
      </c>
      <c r="V51" s="784"/>
      <c r="W51" s="784"/>
      <c r="X51" s="406"/>
      <c r="Y51" s="121"/>
      <c r="Z51" s="121"/>
      <c r="AA51" s="76"/>
      <c r="AB51" s="121"/>
      <c r="AC51" s="121"/>
      <c r="AD51" s="121"/>
      <c r="AE51" s="121"/>
      <c r="AF51" s="121"/>
    </row>
    <row r="52" spans="1:32" ht="43.5" customHeight="1">
      <c r="A52" s="166">
        <f>IF(N34="","",A51+1)</f>
        <v>24</v>
      </c>
      <c r="B52" s="804" t="str">
        <f>IF(AND(C31=1),CONCATENATE("( ",UPPER('Master sheet'!$F$11)," )"),IF(AND(C31=2),CONCATENATE("( ",UPPER('Master sheet'!$F$19)," )"),IF(AND(C31=3),CONCATENATE("( ",UPPER('Master sheet'!$J$11)," )"),IF(AND(C31=4),CONCATENATE("( ",UPPER('Master sheet'!$J$19)," )"),""))))</f>
        <v>( PRADIP SINGH RAJAWAT )</v>
      </c>
      <c r="C52" s="804"/>
      <c r="D52" s="804"/>
      <c r="E52" s="804"/>
      <c r="F52" s="805" t="str">
        <f>IF(AND(N34=""),"",CONCATENATE("(",'Master sheet'!$C$14," )"))</f>
        <v>(Suresh Kumar )</v>
      </c>
      <c r="G52" s="805"/>
      <c r="H52" s="805"/>
      <c r="I52" s="805"/>
      <c r="J52" s="805"/>
      <c r="K52" s="805" t="str">
        <f>IF(AND(N34=""),"",CONCATENATE("(",'Master sheet'!$C$12," )"))</f>
        <v>(USHA PALIYA )</v>
      </c>
      <c r="L52" s="805"/>
      <c r="M52" s="805"/>
      <c r="N52" s="805"/>
      <c r="O52" s="805"/>
      <c r="P52" s="805"/>
      <c r="Q52" s="819"/>
      <c r="R52" s="804" t="str">
        <f>IF(AND(S31=1),CONCATENATE("( ",UPPER('Master sheet'!$F$11)," )"),IF(AND(S31=2),CONCATENATE("( ",UPPER('Master sheet'!$F$19)," )"),IF(AND(S31=3),CONCATENATE("( ",UPPER('Master sheet'!$J$11)," )"),IF(AND(S31=4),CONCATENATE("( ",UPPER('Master sheet'!$J$19)," )"),""))))</f>
        <v>( PRADIP SINGH RAJAWAT )</v>
      </c>
      <c r="S52" s="804"/>
      <c r="T52" s="804"/>
      <c r="U52" s="804"/>
      <c r="V52" s="805" t="str">
        <f>IF(AND(AD34=""),"",CONCATENATE("(",'Master sheet'!$C$14," )"))</f>
        <v>(Suresh Kumar )</v>
      </c>
      <c r="W52" s="805"/>
      <c r="X52" s="805"/>
      <c r="Y52" s="805"/>
      <c r="Z52" s="805"/>
      <c r="AA52" s="805" t="str">
        <f>IF(AND(AD34=""),"",CONCATENATE("(",'Master sheet'!$C$12," )"))</f>
        <v>(USHA PALIYA )</v>
      </c>
      <c r="AB52" s="805"/>
      <c r="AC52" s="805"/>
      <c r="AD52" s="805"/>
      <c r="AE52" s="805"/>
      <c r="AF52" s="805"/>
    </row>
    <row r="53" spans="1:32" ht="21.75" customHeight="1">
      <c r="A53" s="166">
        <f>IF(N34="","",A52+1)</f>
        <v>25</v>
      </c>
      <c r="B53" s="806" t="s">
        <v>223</v>
      </c>
      <c r="C53" s="806"/>
      <c r="D53" s="806"/>
      <c r="E53" s="806"/>
      <c r="F53" s="807" t="s">
        <v>224</v>
      </c>
      <c r="G53" s="807"/>
      <c r="H53" s="807"/>
      <c r="I53" s="807"/>
      <c r="J53" s="807"/>
      <c r="K53" s="806" t="s">
        <v>225</v>
      </c>
      <c r="L53" s="806"/>
      <c r="M53" s="806"/>
      <c r="N53" s="806"/>
      <c r="O53" s="806"/>
      <c r="P53" s="806"/>
      <c r="Q53" s="819"/>
      <c r="R53" s="806" t="s">
        <v>223</v>
      </c>
      <c r="S53" s="806"/>
      <c r="T53" s="806"/>
      <c r="U53" s="806"/>
      <c r="V53" s="807" t="s">
        <v>224</v>
      </c>
      <c r="W53" s="807"/>
      <c r="X53" s="807"/>
      <c r="Y53" s="807"/>
      <c r="Z53" s="807"/>
      <c r="AA53" s="806" t="s">
        <v>225</v>
      </c>
      <c r="AB53" s="806"/>
      <c r="AC53" s="806"/>
      <c r="AD53" s="806"/>
      <c r="AE53" s="806"/>
      <c r="AF53" s="806"/>
    </row>
    <row r="55" spans="1:32" ht="21.9" customHeight="1">
      <c r="A55" s="165">
        <f>IF(N61="","",1)</f>
        <v>1</v>
      </c>
      <c r="B55" s="808" t="s">
        <v>203</v>
      </c>
      <c r="C55" s="808"/>
      <c r="D55" s="808"/>
      <c r="E55" s="808"/>
      <c r="F55" s="808"/>
      <c r="G55" s="808"/>
      <c r="H55" s="808"/>
      <c r="I55" s="808"/>
      <c r="J55" s="808"/>
      <c r="K55" s="808"/>
      <c r="L55" s="808"/>
      <c r="M55" s="808"/>
      <c r="N55" s="808"/>
      <c r="O55" s="808"/>
      <c r="P55" s="808"/>
      <c r="Q55" s="819" t="s">
        <v>249</v>
      </c>
      <c r="R55" s="808" t="s">
        <v>203</v>
      </c>
      <c r="S55" s="808"/>
      <c r="T55" s="808"/>
      <c r="U55" s="808"/>
      <c r="V55" s="808"/>
      <c r="W55" s="808"/>
      <c r="X55" s="808"/>
      <c r="Y55" s="808"/>
      <c r="Z55" s="808"/>
      <c r="AA55" s="808"/>
      <c r="AB55" s="808"/>
      <c r="AC55" s="808"/>
      <c r="AD55" s="808"/>
      <c r="AE55" s="808"/>
      <c r="AF55" s="808"/>
    </row>
    <row r="56" spans="1:32" ht="21.9" customHeight="1">
      <c r="A56" s="166">
        <f>IF(N61="","",A55+1)</f>
        <v>2</v>
      </c>
      <c r="B56" s="820" t="s">
        <v>541</v>
      </c>
      <c r="C56" s="820"/>
      <c r="D56" s="820"/>
      <c r="E56" s="820"/>
      <c r="F56" s="820"/>
      <c r="G56" s="820"/>
      <c r="H56" s="820"/>
      <c r="I56" s="820"/>
      <c r="J56" s="820"/>
      <c r="K56" s="820"/>
      <c r="L56" s="820"/>
      <c r="M56" s="820"/>
      <c r="N56" s="820"/>
      <c r="O56" s="820"/>
      <c r="P56" s="820"/>
      <c r="Q56" s="819"/>
      <c r="R56" s="820" t="s">
        <v>541</v>
      </c>
      <c r="S56" s="820"/>
      <c r="T56" s="820"/>
      <c r="U56" s="820"/>
      <c r="V56" s="820"/>
      <c r="W56" s="820"/>
      <c r="X56" s="820"/>
      <c r="Y56" s="820"/>
      <c r="Z56" s="820"/>
      <c r="AA56" s="820"/>
      <c r="AB56" s="820"/>
      <c r="AC56" s="820"/>
      <c r="AD56" s="820"/>
      <c r="AE56" s="820"/>
      <c r="AF56" s="820"/>
    </row>
    <row r="57" spans="1:32" ht="21.9" customHeight="1">
      <c r="A57" s="166">
        <f>IF(N61="","",A56+1)</f>
        <v>3</v>
      </c>
      <c r="B57" s="821" t="s">
        <v>168</v>
      </c>
      <c r="C57" s="821"/>
      <c r="D57" s="821"/>
      <c r="E57" s="822" t="str">
        <f>IF(AND(N61=""),"",'Result Sheet'!$F$2)</f>
        <v xml:space="preserve">महात्मा गाँधी राजकीय विद्यालय (अंग्रेजी माध्यम) बर, पाली </v>
      </c>
      <c r="F57" s="822"/>
      <c r="G57" s="822"/>
      <c r="H57" s="822"/>
      <c r="I57" s="822"/>
      <c r="J57" s="822"/>
      <c r="K57" s="822"/>
      <c r="L57" s="822"/>
      <c r="M57" s="822"/>
      <c r="N57" s="822"/>
      <c r="O57" s="822"/>
      <c r="P57" s="822"/>
      <c r="Q57" s="819"/>
      <c r="R57" s="821" t="s">
        <v>168</v>
      </c>
      <c r="S57" s="821"/>
      <c r="T57" s="821"/>
      <c r="U57" s="822" t="str">
        <f>IF(AND(AD61=""),"",'Result Sheet'!$F$2)</f>
        <v xml:space="preserve">महात्मा गाँधी राजकीय विद्यालय (अंग्रेजी माध्यम) बर, पाली </v>
      </c>
      <c r="V57" s="822"/>
      <c r="W57" s="822"/>
      <c r="X57" s="822"/>
      <c r="Y57" s="822"/>
      <c r="Z57" s="822"/>
      <c r="AA57" s="822"/>
      <c r="AB57" s="822"/>
      <c r="AC57" s="822"/>
      <c r="AD57" s="822"/>
      <c r="AE57" s="822"/>
      <c r="AF57" s="822"/>
    </row>
    <row r="58" spans="1:32" ht="21.9" customHeight="1">
      <c r="A58" s="166">
        <f>IF(N61="","",A57+1)</f>
        <v>4</v>
      </c>
      <c r="B58" s="413" t="s">
        <v>169</v>
      </c>
      <c r="C58" s="797">
        <f>IFERROR(VLOOKUP(N61,Marks,2,0),"")</f>
        <v>1</v>
      </c>
      <c r="D58" s="797"/>
      <c r="E58" s="815" t="s">
        <v>212</v>
      </c>
      <c r="F58" s="815"/>
      <c r="G58" s="815"/>
      <c r="H58" s="797" t="str">
        <f>IFERROR(VLOOKUP(N61,Marks,3,0),"")</f>
        <v>A</v>
      </c>
      <c r="I58" s="797"/>
      <c r="J58" s="798" t="s">
        <v>205</v>
      </c>
      <c r="K58" s="798"/>
      <c r="L58" s="798"/>
      <c r="M58" s="798"/>
      <c r="N58" s="799" t="str">
        <f>IF(AND(N61=""),"",'Marks Entry 1st'!$I$2)</f>
        <v xml:space="preserve"> 2021-2022</v>
      </c>
      <c r="O58" s="799"/>
      <c r="P58" s="799"/>
      <c r="Q58" s="819"/>
      <c r="R58" s="413" t="s">
        <v>169</v>
      </c>
      <c r="S58" s="797">
        <f>IFERROR(VLOOKUP(AD61,Marks,2,0),"")</f>
        <v>1</v>
      </c>
      <c r="T58" s="797"/>
      <c r="U58" s="815" t="s">
        <v>212</v>
      </c>
      <c r="V58" s="815"/>
      <c r="W58" s="815"/>
      <c r="X58" s="797" t="str">
        <f>IFERROR(VLOOKUP(AD61,Marks,3,0),"")</f>
        <v>A</v>
      </c>
      <c r="Y58" s="797"/>
      <c r="Z58" s="798" t="s">
        <v>205</v>
      </c>
      <c r="AA58" s="798"/>
      <c r="AB58" s="798"/>
      <c r="AC58" s="798"/>
      <c r="AD58" s="799" t="str">
        <f>IF(AND(AD61=""),"",'Marks Entry 1st'!$I$2)</f>
        <v xml:space="preserve"> 2021-2022</v>
      </c>
      <c r="AE58" s="799"/>
      <c r="AF58" s="799"/>
    </row>
    <row r="59" spans="1:32" ht="21.9" customHeight="1">
      <c r="A59" s="166">
        <f>IF(N61="","",A58+1)</f>
        <v>5</v>
      </c>
      <c r="B59" s="800" t="s">
        <v>206</v>
      </c>
      <c r="C59" s="800"/>
      <c r="D59" s="800"/>
      <c r="E59" s="801" t="str">
        <f>IFERROR(VLOOKUP(N61,Marks,6,0),"")</f>
        <v>BHAVYANSH SINGH CHOUHAN</v>
      </c>
      <c r="F59" s="801"/>
      <c r="G59" s="801"/>
      <c r="H59" s="801"/>
      <c r="I59" s="801"/>
      <c r="J59" s="802" t="s">
        <v>209</v>
      </c>
      <c r="K59" s="802"/>
      <c r="L59" s="802"/>
      <c r="M59" s="802"/>
      <c r="N59" s="803">
        <f>IFERROR(VLOOKUP(N61,Marks,5,0),"")</f>
        <v>951</v>
      </c>
      <c r="O59" s="803"/>
      <c r="P59" s="803"/>
      <c r="Q59" s="819"/>
      <c r="R59" s="800" t="s">
        <v>206</v>
      </c>
      <c r="S59" s="800"/>
      <c r="T59" s="800"/>
      <c r="U59" s="801" t="str">
        <f>IFERROR(VLOOKUP(AD61,Marks,6,0),"")</f>
        <v>BHUMIKA BAGRI</v>
      </c>
      <c r="V59" s="801"/>
      <c r="W59" s="801"/>
      <c r="X59" s="801"/>
      <c r="Y59" s="801"/>
      <c r="Z59" s="802" t="s">
        <v>209</v>
      </c>
      <c r="AA59" s="802"/>
      <c r="AB59" s="802"/>
      <c r="AC59" s="802"/>
      <c r="AD59" s="803">
        <f>IFERROR(VLOOKUP(AD61,Marks,5,0),"")</f>
        <v>939</v>
      </c>
      <c r="AE59" s="803"/>
      <c r="AF59" s="803"/>
    </row>
    <row r="60" spans="1:32" ht="21.9" customHeight="1">
      <c r="A60" s="166">
        <f>IF(N61="","",A59+1)</f>
        <v>6</v>
      </c>
      <c r="B60" s="800" t="s">
        <v>207</v>
      </c>
      <c r="C60" s="800"/>
      <c r="D60" s="800"/>
      <c r="E60" s="801" t="str">
        <f>IFERROR(VLOOKUP(N61,Marks,7,0),"")</f>
        <v>AJIT SINGH</v>
      </c>
      <c r="F60" s="801"/>
      <c r="G60" s="801"/>
      <c r="H60" s="801"/>
      <c r="I60" s="801"/>
      <c r="J60" s="802" t="s">
        <v>210</v>
      </c>
      <c r="K60" s="802"/>
      <c r="L60" s="802"/>
      <c r="M60" s="802"/>
      <c r="N60" s="816" t="str">
        <f>IFERROR(VLOOKUP(N61,Marks,4,0),"")</f>
        <v>25-08-2015</v>
      </c>
      <c r="O60" s="816"/>
      <c r="P60" s="816"/>
      <c r="Q60" s="819"/>
      <c r="R60" s="800" t="s">
        <v>207</v>
      </c>
      <c r="S60" s="800"/>
      <c r="T60" s="800"/>
      <c r="U60" s="801" t="str">
        <f>IFERROR(VLOOKUP(AD61,Marks,7,0),"")</f>
        <v>MUKESH BAGRI</v>
      </c>
      <c r="V60" s="801"/>
      <c r="W60" s="801"/>
      <c r="X60" s="801"/>
      <c r="Y60" s="801"/>
      <c r="Z60" s="802" t="s">
        <v>210</v>
      </c>
      <c r="AA60" s="802"/>
      <c r="AB60" s="802"/>
      <c r="AC60" s="802"/>
      <c r="AD60" s="816" t="str">
        <f>IFERROR(VLOOKUP(AD61,Marks,4,0),"")</f>
        <v>16-06-2014</v>
      </c>
      <c r="AE60" s="816"/>
      <c r="AF60" s="816"/>
    </row>
    <row r="61" spans="1:32" ht="21.9" customHeight="1">
      <c r="A61" s="166">
        <f>IF(N61="","",A60+1)</f>
        <v>7</v>
      </c>
      <c r="B61" s="800" t="s">
        <v>208</v>
      </c>
      <c r="C61" s="800"/>
      <c r="D61" s="800"/>
      <c r="E61" s="801" t="str">
        <f>IFERROR(VLOOKUP(N61,Marks,8,0),"")</f>
        <v>MEENA</v>
      </c>
      <c r="F61" s="801"/>
      <c r="G61" s="801"/>
      <c r="H61" s="801"/>
      <c r="I61" s="801"/>
      <c r="J61" s="802" t="s">
        <v>211</v>
      </c>
      <c r="K61" s="802"/>
      <c r="L61" s="802"/>
      <c r="M61" s="802"/>
      <c r="N61" s="809">
        <f>IF(AD34="","",IF(AND(AD34+1&gt;$AN$6),"",AD34+1))</f>
        <v>105</v>
      </c>
      <c r="O61" s="809"/>
      <c r="P61" s="809"/>
      <c r="Q61" s="819"/>
      <c r="R61" s="800" t="s">
        <v>208</v>
      </c>
      <c r="S61" s="800"/>
      <c r="T61" s="800"/>
      <c r="U61" s="801" t="str">
        <f>IFERROR(VLOOKUP(AD61,Marks,8,0),"")</f>
        <v>SEEMA BAGRI</v>
      </c>
      <c r="V61" s="801"/>
      <c r="W61" s="801"/>
      <c r="X61" s="801"/>
      <c r="Y61" s="801"/>
      <c r="Z61" s="802" t="s">
        <v>211</v>
      </c>
      <c r="AA61" s="802"/>
      <c r="AB61" s="802"/>
      <c r="AC61" s="802"/>
      <c r="AD61" s="810">
        <f>IF(N61="","",IF(AND(N61+1&gt;$AN$6),"",N61+1))</f>
        <v>106</v>
      </c>
      <c r="AE61" s="810"/>
      <c r="AF61" s="810"/>
    </row>
    <row r="62" spans="1:32" ht="9" customHeight="1">
      <c r="A62" s="166">
        <f>IF(N61="","",A61+1)</f>
        <v>8</v>
      </c>
      <c r="B62" s="123"/>
      <c r="C62" s="123"/>
      <c r="D62" s="123"/>
      <c r="E62" s="124"/>
      <c r="F62" s="124"/>
      <c r="G62" s="124"/>
      <c r="H62" s="123"/>
      <c r="I62" s="123"/>
      <c r="J62" s="125"/>
      <c r="K62" s="125"/>
      <c r="L62" s="125"/>
      <c r="M62" s="76"/>
      <c r="N62" s="76"/>
      <c r="O62" s="76"/>
      <c r="P62" s="76"/>
      <c r="Q62" s="819"/>
      <c r="R62" s="123"/>
      <c r="S62" s="123"/>
      <c r="T62" s="123"/>
      <c r="U62" s="124"/>
      <c r="V62" s="124"/>
      <c r="W62" s="124"/>
      <c r="X62" s="123"/>
      <c r="Y62" s="123"/>
      <c r="Z62" s="125"/>
      <c r="AA62" s="125"/>
      <c r="AB62" s="125"/>
      <c r="AC62" s="76"/>
      <c r="AD62" s="76"/>
      <c r="AE62" s="76"/>
      <c r="AF62" s="76"/>
    </row>
    <row r="63" spans="1:32" ht="21" customHeight="1">
      <c r="A63" s="166">
        <f>IF(N61="","",A62+1)</f>
        <v>9</v>
      </c>
      <c r="B63" s="811" t="s">
        <v>213</v>
      </c>
      <c r="C63" s="646" t="s">
        <v>214</v>
      </c>
      <c r="D63" s="646"/>
      <c r="E63" s="646"/>
      <c r="F63" s="812" t="s">
        <v>13</v>
      </c>
      <c r="G63" s="813"/>
      <c r="H63" s="813"/>
      <c r="I63" s="814"/>
      <c r="J63" s="649" t="s">
        <v>184</v>
      </c>
      <c r="K63" s="650" t="s">
        <v>167</v>
      </c>
      <c r="L63" s="651"/>
      <c r="M63" s="651"/>
      <c r="N63" s="652"/>
      <c r="O63" s="616" t="s">
        <v>185</v>
      </c>
      <c r="P63" s="617" t="s">
        <v>186</v>
      </c>
      <c r="Q63" s="819"/>
      <c r="R63" s="811" t="s">
        <v>213</v>
      </c>
      <c r="S63" s="646" t="s">
        <v>214</v>
      </c>
      <c r="T63" s="646"/>
      <c r="U63" s="646"/>
      <c r="V63" s="812" t="s">
        <v>13</v>
      </c>
      <c r="W63" s="813"/>
      <c r="X63" s="813"/>
      <c r="Y63" s="814"/>
      <c r="Z63" s="649" t="s">
        <v>184</v>
      </c>
      <c r="AA63" s="650" t="s">
        <v>167</v>
      </c>
      <c r="AB63" s="651"/>
      <c r="AC63" s="651"/>
      <c r="AD63" s="652"/>
      <c r="AE63" s="616" t="s">
        <v>185</v>
      </c>
      <c r="AF63" s="617" t="s">
        <v>186</v>
      </c>
    </row>
    <row r="64" spans="1:32" ht="90.75" customHeight="1">
      <c r="A64" s="166">
        <f>IF(N61="","",A63+1)</f>
        <v>10</v>
      </c>
      <c r="B64" s="811"/>
      <c r="C64" s="171" t="s">
        <v>11</v>
      </c>
      <c r="D64" s="171" t="s">
        <v>180</v>
      </c>
      <c r="E64" s="171" t="s">
        <v>108</v>
      </c>
      <c r="F64" s="171" t="s">
        <v>182</v>
      </c>
      <c r="G64" s="171" t="s">
        <v>183</v>
      </c>
      <c r="H64" s="305" t="s">
        <v>10</v>
      </c>
      <c r="I64" s="171" t="s">
        <v>108</v>
      </c>
      <c r="J64" s="649"/>
      <c r="K64" s="172" t="s">
        <v>182</v>
      </c>
      <c r="L64" s="172" t="s">
        <v>183</v>
      </c>
      <c r="M64" s="173" t="s">
        <v>10</v>
      </c>
      <c r="N64" s="171" t="s">
        <v>108</v>
      </c>
      <c r="O64" s="616"/>
      <c r="P64" s="785"/>
      <c r="Q64" s="819"/>
      <c r="R64" s="811"/>
      <c r="S64" s="171" t="s">
        <v>11</v>
      </c>
      <c r="T64" s="171" t="s">
        <v>180</v>
      </c>
      <c r="U64" s="171" t="s">
        <v>108</v>
      </c>
      <c r="V64" s="171" t="s">
        <v>182</v>
      </c>
      <c r="W64" s="171" t="s">
        <v>183</v>
      </c>
      <c r="X64" s="305" t="s">
        <v>10</v>
      </c>
      <c r="Y64" s="171" t="s">
        <v>108</v>
      </c>
      <c r="Z64" s="649"/>
      <c r="AA64" s="172" t="s">
        <v>182</v>
      </c>
      <c r="AB64" s="172" t="s">
        <v>183</v>
      </c>
      <c r="AC64" s="173" t="s">
        <v>10</v>
      </c>
      <c r="AD64" s="171" t="s">
        <v>108</v>
      </c>
      <c r="AE64" s="616"/>
      <c r="AF64" s="785"/>
    </row>
    <row r="65" spans="1:32" ht="18.75" customHeight="1">
      <c r="A65" s="166">
        <f>IF(N61="","",A64+1)</f>
        <v>11</v>
      </c>
      <c r="B65" s="811"/>
      <c r="C65" s="414">
        <v>20</v>
      </c>
      <c r="D65" s="414">
        <v>20</v>
      </c>
      <c r="E65" s="116">
        <v>40</v>
      </c>
      <c r="F65" s="414">
        <v>30</v>
      </c>
      <c r="G65" s="414">
        <v>18</v>
      </c>
      <c r="H65" s="414">
        <v>12</v>
      </c>
      <c r="I65" s="116">
        <v>60</v>
      </c>
      <c r="J65" s="118">
        <v>100</v>
      </c>
      <c r="K65" s="414">
        <v>50</v>
      </c>
      <c r="L65" s="414">
        <v>30</v>
      </c>
      <c r="M65" s="414">
        <v>20</v>
      </c>
      <c r="N65" s="116">
        <v>100</v>
      </c>
      <c r="O65" s="118">
        <v>200</v>
      </c>
      <c r="P65" s="825">
        <f>IF(AND(N61="",C58="",E59="",N59=""),"",IF(OR(C58=1,C58=2),800,1000))</f>
        <v>800</v>
      </c>
      <c r="Q65" s="819"/>
      <c r="R65" s="811"/>
      <c r="S65" s="414">
        <v>20</v>
      </c>
      <c r="T65" s="414">
        <v>20</v>
      </c>
      <c r="U65" s="116">
        <v>40</v>
      </c>
      <c r="V65" s="414">
        <v>30</v>
      </c>
      <c r="W65" s="414">
        <v>18</v>
      </c>
      <c r="X65" s="414">
        <v>12</v>
      </c>
      <c r="Y65" s="116">
        <v>60</v>
      </c>
      <c r="Z65" s="118">
        <v>100</v>
      </c>
      <c r="AA65" s="414">
        <v>50</v>
      </c>
      <c r="AB65" s="414">
        <v>30</v>
      </c>
      <c r="AC65" s="414">
        <v>20</v>
      </c>
      <c r="AD65" s="116">
        <v>100</v>
      </c>
      <c r="AE65" s="118">
        <v>200</v>
      </c>
      <c r="AF65" s="825">
        <f>IF(AND(AD61="",S58="",U59="",Z59=""),"",IF(OR(S58=1,S58=2),800,1000))</f>
        <v>800</v>
      </c>
    </row>
    <row r="66" spans="1:32" ht="21" customHeight="1">
      <c r="A66" s="166">
        <f>IF(N61="","",A65+1)</f>
        <v>12</v>
      </c>
      <c r="B66" s="122" t="str">
        <f>'Result Sheet'!$L$4</f>
        <v xml:space="preserve">हिन्दी </v>
      </c>
      <c r="C66" s="415">
        <f>IFERROR(VLOOKUP(N61,Marks,11,0),"")</f>
        <v>9</v>
      </c>
      <c r="D66" s="415">
        <f>IFERROR(VLOOKUP(N61,Marks,12,0),"")</f>
        <v>4</v>
      </c>
      <c r="E66" s="117">
        <f>IFERROR(VLOOKUP(N61,Marks,13,0),"")</f>
        <v>13</v>
      </c>
      <c r="F66" s="415" t="str">
        <f>IFERROR(VLOOKUP(N61,Marks,14,0),"")</f>
        <v>ML</v>
      </c>
      <c r="G66" s="415">
        <f>IFERROR(VLOOKUP(N61,Marks,15,0),"")</f>
        <v>6</v>
      </c>
      <c r="H66" s="415">
        <f>IFERROR(VLOOKUP(N61,Marks,16,0),"")</f>
        <v>11</v>
      </c>
      <c r="I66" s="117">
        <f>IFERROR(VLOOKUP(N61,Marks,17,0),"")</f>
        <v>17</v>
      </c>
      <c r="J66" s="119">
        <f>IFERROR(VLOOKUP(N61,Marks,18,0),"")</f>
        <v>30</v>
      </c>
      <c r="K66" s="415">
        <f>IFERROR(VLOOKUP(N61,Marks,19,0),"")</f>
        <v>37</v>
      </c>
      <c r="L66" s="415">
        <f>IFERROR(VLOOKUP(N61,Marks,20,0),"")</f>
        <v>4</v>
      </c>
      <c r="M66" s="415">
        <f>IFERROR(VLOOKUP(N61,Marks,21,0),"")</f>
        <v>11</v>
      </c>
      <c r="N66" s="117">
        <f>IFERROR(VLOOKUP(N61,Marks,22,0),"")</f>
        <v>52</v>
      </c>
      <c r="O66" s="119">
        <f>IFERROR(VLOOKUP(N61,Marks,23,0),"")</f>
        <v>82</v>
      </c>
      <c r="P66" s="323" t="str">
        <f>IFERROR(VLOOKUP(N61,Marks,29,0),"")</f>
        <v>C</v>
      </c>
      <c r="Q66" s="819"/>
      <c r="R66" s="122" t="str">
        <f>'Result Sheet'!$L$4</f>
        <v xml:space="preserve">हिन्दी </v>
      </c>
      <c r="S66" s="415">
        <f>IFERROR(VLOOKUP(AD61,Marks,11,0),"")</f>
        <v>9</v>
      </c>
      <c r="T66" s="415">
        <f>IFERROR(VLOOKUP(AD61,Marks,12,0),"")</f>
        <v>5</v>
      </c>
      <c r="U66" s="117">
        <f>IFERROR(VLOOKUP(AD61,Marks,13,0),"")</f>
        <v>14</v>
      </c>
      <c r="V66" s="415">
        <f>IFERROR(VLOOKUP(AD61,Marks,14,0),"")</f>
        <v>25</v>
      </c>
      <c r="W66" s="415">
        <f>IFERROR(VLOOKUP(AD61,Marks,15,0),"")</f>
        <v>6</v>
      </c>
      <c r="X66" s="415">
        <f>IFERROR(VLOOKUP(AD61,Marks,16,0),"")</f>
        <v>11</v>
      </c>
      <c r="Y66" s="117">
        <f>IFERROR(VLOOKUP(AD61,Marks,17,0),"")</f>
        <v>42</v>
      </c>
      <c r="Z66" s="119">
        <f>IFERROR(VLOOKUP(AD61,Marks,18,0),"")</f>
        <v>56</v>
      </c>
      <c r="AA66" s="415">
        <f>IFERROR(VLOOKUP(AD61,Marks,19,0),"")</f>
        <v>37</v>
      </c>
      <c r="AB66" s="415">
        <f>IFERROR(VLOOKUP(AD61,Marks,20,0),"")</f>
        <v>4</v>
      </c>
      <c r="AC66" s="415">
        <f>IFERROR(VLOOKUP(AD61,Marks,21,0),"")</f>
        <v>11</v>
      </c>
      <c r="AD66" s="117">
        <f>IFERROR(VLOOKUP(AD61,Marks,22,0),"")</f>
        <v>52</v>
      </c>
      <c r="AE66" s="119">
        <f>IFERROR(VLOOKUP(AD61,Marks,23,0),"")</f>
        <v>108</v>
      </c>
      <c r="AF66" s="323" t="str">
        <f>IFERROR(VLOOKUP(AD61,Marks,29,0),"")</f>
        <v>C</v>
      </c>
    </row>
    <row r="67" spans="1:32" ht="21" customHeight="1">
      <c r="A67" s="166">
        <f>IF(N61="","",A66+1)</f>
        <v>13</v>
      </c>
      <c r="B67" s="122" t="str">
        <f>'Result Sheet'!$AE$4</f>
        <v xml:space="preserve">अंग्रेजी </v>
      </c>
      <c r="C67" s="415">
        <f>IFERROR(VLOOKUP(N61,Marks,30,0),"")</f>
        <v>5</v>
      </c>
      <c r="D67" s="415">
        <f>IFERROR(VLOOKUP(N61,Marks,31,0),"")</f>
        <v>9</v>
      </c>
      <c r="E67" s="117">
        <f>IFERROR(VLOOKUP(N61,Marks,32,0),"")</f>
        <v>14</v>
      </c>
      <c r="F67" s="415">
        <f>IFERROR(VLOOKUP(N61,Marks,33,0),"")</f>
        <v>21</v>
      </c>
      <c r="G67" s="415">
        <f>IFERROR(VLOOKUP(N61,Marks,34,0),"")</f>
        <v>4</v>
      </c>
      <c r="H67" s="415">
        <f>IFERROR(VLOOKUP(N61,Marks,35,0),"")</f>
        <v>10</v>
      </c>
      <c r="I67" s="117">
        <f>IFERROR(VLOOKUP(N61,Marks,36,0),"")</f>
        <v>35</v>
      </c>
      <c r="J67" s="119">
        <f>IFERROR(VLOOKUP(N61,Marks,37,0),"")</f>
        <v>49</v>
      </c>
      <c r="K67" s="415">
        <f>IFERROR(VLOOKUP(N61,Marks,38,0),"")</f>
        <v>37</v>
      </c>
      <c r="L67" s="415">
        <f>IFERROR(VLOOKUP(N61,Marks,39,0),"")</f>
        <v>4</v>
      </c>
      <c r="M67" s="415">
        <f>IFERROR(VLOOKUP(N61,Marks,40,0),"")</f>
        <v>6</v>
      </c>
      <c r="N67" s="117">
        <f>IFERROR(VLOOKUP(N61,Marks,41,0),"")</f>
        <v>47</v>
      </c>
      <c r="O67" s="119">
        <f>IFERROR(VLOOKUP(N61,Marks,42,0),"")</f>
        <v>96</v>
      </c>
      <c r="P67" s="323" t="str">
        <f>IFERROR(VLOOKUP(N61,Marks,48,0),"")</f>
        <v>D</v>
      </c>
      <c r="Q67" s="819"/>
      <c r="R67" s="122" t="str">
        <f>'Result Sheet'!$AE$4</f>
        <v xml:space="preserve">अंग्रेजी </v>
      </c>
      <c r="S67" s="415">
        <f>IFERROR(VLOOKUP(AD61,Marks,30,0),"")</f>
        <v>6</v>
      </c>
      <c r="T67" s="415">
        <f>IFERROR(VLOOKUP(AD61,Marks,31,0),"")</f>
        <v>7</v>
      </c>
      <c r="U67" s="117">
        <f>IFERROR(VLOOKUP(AD61,Marks,32,0),"")</f>
        <v>13</v>
      </c>
      <c r="V67" s="415">
        <f>IFERROR(VLOOKUP(AD61,Marks,33,0),"")</f>
        <v>23</v>
      </c>
      <c r="W67" s="415">
        <f>IFERROR(VLOOKUP(AD61,Marks,34,0),"")</f>
        <v>5</v>
      </c>
      <c r="X67" s="415">
        <f>IFERROR(VLOOKUP(AD61,Marks,35,0),"")</f>
        <v>11</v>
      </c>
      <c r="Y67" s="117">
        <f>IFERROR(VLOOKUP(AD61,Marks,36,0),"")</f>
        <v>39</v>
      </c>
      <c r="Z67" s="119">
        <f>IFERROR(VLOOKUP(AD61,Marks,37,0),"")</f>
        <v>52</v>
      </c>
      <c r="AA67" s="415">
        <f>IFERROR(VLOOKUP(AD61,Marks,38,0),"")</f>
        <v>37</v>
      </c>
      <c r="AB67" s="415">
        <f>IFERROR(VLOOKUP(AD61,Marks,39,0),"")</f>
        <v>4</v>
      </c>
      <c r="AC67" s="415">
        <f>IFERROR(VLOOKUP(AD61,Marks,40,0),"")</f>
        <v>9</v>
      </c>
      <c r="AD67" s="117">
        <f>IFERROR(VLOOKUP(AD61,Marks,41,0),"")</f>
        <v>50</v>
      </c>
      <c r="AE67" s="119">
        <f>IFERROR(VLOOKUP(AD61,Marks,42,0),"")</f>
        <v>102</v>
      </c>
      <c r="AF67" s="323" t="str">
        <f>IFERROR(VLOOKUP(AD61,Marks,48,0),"")</f>
        <v>C</v>
      </c>
    </row>
    <row r="68" spans="1:32" ht="21" customHeight="1">
      <c r="A68" s="166">
        <f>IF(N61="","",A67+1)</f>
        <v>14</v>
      </c>
      <c r="B68" s="122" t="str">
        <f>'Result Sheet'!$AX$4</f>
        <v>संस्कृत</v>
      </c>
      <c r="C68" s="415">
        <f>IFERROR(VLOOKUP(N61,Marks,49,0),"")</f>
        <v>20</v>
      </c>
      <c r="D68" s="415">
        <f>IFERROR(VLOOKUP(N61,Marks,50,0),"")</f>
        <v>19</v>
      </c>
      <c r="E68" s="117">
        <f>IFERROR(VLOOKUP(N61,Marks,51,0),"")</f>
        <v>39</v>
      </c>
      <c r="F68" s="415">
        <f>IFERROR(VLOOKUP(N61,Marks,52,0),"")</f>
        <v>29</v>
      </c>
      <c r="G68" s="415">
        <f>IFERROR(VLOOKUP(N61,Marks,53,0),"")</f>
        <v>17</v>
      </c>
      <c r="H68" s="415">
        <f>IFERROR(VLOOKUP(N61,Marks,54,0),"")</f>
        <v>10</v>
      </c>
      <c r="I68" s="117">
        <f>IFERROR(VLOOKUP(N61,Marks,55,0),"")</f>
        <v>56</v>
      </c>
      <c r="J68" s="119">
        <f>IFERROR(VLOOKUP(N61,Marks,56,0),"")</f>
        <v>95</v>
      </c>
      <c r="K68" s="415">
        <f>IFERROR(VLOOKUP(N61,Marks,57,0),"")</f>
        <v>45</v>
      </c>
      <c r="L68" s="415">
        <f>IFERROR(VLOOKUP(N61,Marks,58,0),"")</f>
        <v>20</v>
      </c>
      <c r="M68" s="415">
        <f>IFERROR(VLOOKUP(N61,Marks,59,0),"")</f>
        <v>14</v>
      </c>
      <c r="N68" s="117">
        <f>IFERROR(VLOOKUP(N61,Marks,60,0),"")</f>
        <v>79</v>
      </c>
      <c r="O68" s="119">
        <f>IFERROR(VLOOKUP(N61,Marks,61,0),"")</f>
        <v>174</v>
      </c>
      <c r="P68" s="323" t="str">
        <f>IFERROR(VLOOKUP(N61,Marks,67,0),"")</f>
        <v>A</v>
      </c>
      <c r="Q68" s="819"/>
      <c r="R68" s="122" t="str">
        <f>'Result Sheet'!$AX$4</f>
        <v>संस्कृत</v>
      </c>
      <c r="S68" s="415">
        <f>IFERROR(VLOOKUP(AD61,Marks,49,0),"")</f>
        <v>20</v>
      </c>
      <c r="T68" s="415">
        <f>IFERROR(VLOOKUP(AD61,Marks,50,0),"")</f>
        <v>19</v>
      </c>
      <c r="U68" s="117">
        <f>IFERROR(VLOOKUP(AD61,Marks,51,0),"")</f>
        <v>39</v>
      </c>
      <c r="V68" s="415">
        <f>IFERROR(VLOOKUP(AD61,Marks,52,0),"")</f>
        <v>29</v>
      </c>
      <c r="W68" s="415">
        <f>IFERROR(VLOOKUP(AD61,Marks,53,0),"")</f>
        <v>17</v>
      </c>
      <c r="X68" s="415">
        <f>IFERROR(VLOOKUP(AD61,Marks,54,0),"")</f>
        <v>10</v>
      </c>
      <c r="Y68" s="117">
        <f>IFERROR(VLOOKUP(AD61,Marks,55,0),"")</f>
        <v>56</v>
      </c>
      <c r="Z68" s="119">
        <f>IFERROR(VLOOKUP(AD61,Marks,56,0),"")</f>
        <v>95</v>
      </c>
      <c r="AA68" s="415">
        <f>IFERROR(VLOOKUP(AD61,Marks,57,0),"")</f>
        <v>45</v>
      </c>
      <c r="AB68" s="415">
        <f>IFERROR(VLOOKUP(AD61,Marks,58,0),"")</f>
        <v>20</v>
      </c>
      <c r="AC68" s="415">
        <f>IFERROR(VLOOKUP(AD61,Marks,59,0),"")</f>
        <v>14</v>
      </c>
      <c r="AD68" s="117">
        <f>IFERROR(VLOOKUP(AD61,Marks,60,0),"")</f>
        <v>79</v>
      </c>
      <c r="AE68" s="119">
        <f>IFERROR(VLOOKUP(AD61,Marks,61,0),"")</f>
        <v>174</v>
      </c>
      <c r="AF68" s="323" t="str">
        <f>IFERROR(VLOOKUP(AD61,Marks,67,0),"")</f>
        <v>A</v>
      </c>
    </row>
    <row r="69" spans="1:32" ht="21" customHeight="1">
      <c r="A69" s="166">
        <f>IF(N61="","",A67+1)</f>
        <v>14</v>
      </c>
      <c r="B69" s="122" t="str">
        <f>'Result Sheet'!$BQ$4</f>
        <v xml:space="preserve">गणित </v>
      </c>
      <c r="C69" s="415">
        <f>IFERROR(VLOOKUP(N61,Marks,68,0),"")</f>
        <v>9</v>
      </c>
      <c r="D69" s="415">
        <f>IFERROR(VLOOKUP(N61,Marks,69,0),"")</f>
        <v>6</v>
      </c>
      <c r="E69" s="117">
        <f>IFERROR(VLOOKUP(N61,Marks,70,0),"")</f>
        <v>15</v>
      </c>
      <c r="F69" s="415">
        <f>IFERROR(VLOOKUP(N61,Marks,71,0),"")</f>
        <v>24</v>
      </c>
      <c r="G69" s="415">
        <f>IFERROR(VLOOKUP(N61,Marks,72,0),"")</f>
        <v>6</v>
      </c>
      <c r="H69" s="415">
        <f>IFERROR(VLOOKUP(N61,Marks,73,0),"")</f>
        <v>8</v>
      </c>
      <c r="I69" s="117">
        <f>IFERROR(VLOOKUP(N61,Marks,74,0),"")</f>
        <v>38</v>
      </c>
      <c r="J69" s="119">
        <f>IFERROR(VLOOKUP(N61,Marks,75,0),"")</f>
        <v>53</v>
      </c>
      <c r="K69" s="415">
        <f>IFERROR(VLOOKUP(N61,Marks,76,0),"")</f>
        <v>47</v>
      </c>
      <c r="L69" s="415">
        <f>IFERROR(VLOOKUP(N61,Marks,77,0),"")</f>
        <v>15</v>
      </c>
      <c r="M69" s="415">
        <f>IFERROR(VLOOKUP(N61,Marks,78,0),"")</f>
        <v>8</v>
      </c>
      <c r="N69" s="117">
        <f>IFERROR(VLOOKUP(N61,Marks,79,0),"")</f>
        <v>70</v>
      </c>
      <c r="O69" s="119">
        <f>IFERROR(VLOOKUP(N61,Marks,80,0),"")</f>
        <v>123</v>
      </c>
      <c r="P69" s="323" t="str">
        <f>IFERROR(VLOOKUP(N61,Marks,86,0),"")</f>
        <v>C</v>
      </c>
      <c r="Q69" s="819"/>
      <c r="R69" s="122" t="str">
        <f>'Result Sheet'!$BQ$4</f>
        <v xml:space="preserve">गणित </v>
      </c>
      <c r="S69" s="415">
        <f>IFERROR(VLOOKUP(AD61,Marks,68,0),"")</f>
        <v>9</v>
      </c>
      <c r="T69" s="415">
        <f>IFERROR(VLOOKUP(AD61,Marks,69,0),"")</f>
        <v>6</v>
      </c>
      <c r="U69" s="117">
        <f>IFERROR(VLOOKUP(AD61,Marks,70,0),"")</f>
        <v>15</v>
      </c>
      <c r="V69" s="415">
        <f>IFERROR(VLOOKUP(AD61,Marks,71,0),"")</f>
        <v>21</v>
      </c>
      <c r="W69" s="415">
        <f>IFERROR(VLOOKUP(AD61,Marks,72,0),"")</f>
        <v>4</v>
      </c>
      <c r="X69" s="415">
        <f>IFERROR(VLOOKUP(AD61,Marks,73,0),"")</f>
        <v>9</v>
      </c>
      <c r="Y69" s="117">
        <f>IFERROR(VLOOKUP(AD61,Marks,74,0),"")</f>
        <v>34</v>
      </c>
      <c r="Z69" s="119">
        <f>IFERROR(VLOOKUP(AD61,Marks,75,0),"")</f>
        <v>49</v>
      </c>
      <c r="AA69" s="415">
        <f>IFERROR(VLOOKUP(AD61,Marks,76,0),"")</f>
        <v>48</v>
      </c>
      <c r="AB69" s="415">
        <f>IFERROR(VLOOKUP(AD61,Marks,77,0),"")</f>
        <v>15</v>
      </c>
      <c r="AC69" s="415">
        <f>IFERROR(VLOOKUP(AD61,Marks,78,0),"")</f>
        <v>8</v>
      </c>
      <c r="AD69" s="117">
        <f>IFERROR(VLOOKUP(AD61,Marks,79,0),"")</f>
        <v>71</v>
      </c>
      <c r="AE69" s="119">
        <f>IFERROR(VLOOKUP(AD61,Marks,80,0),"")</f>
        <v>120</v>
      </c>
      <c r="AF69" s="323" t="str">
        <f>IFERROR(VLOOKUP(AD61,Marks,86,0),"")</f>
        <v>C</v>
      </c>
    </row>
    <row r="70" spans="1:32" ht="21" customHeight="1">
      <c r="A70" s="166">
        <f>IF(N61="","",A69+1)</f>
        <v>15</v>
      </c>
      <c r="B70" s="122" t="str">
        <f>'Result Sheet'!$CJ$4</f>
        <v xml:space="preserve">पर्यावरण अध्ययन </v>
      </c>
      <c r="C70" s="415">
        <f>IFERROR(VLOOKUP(N61,Marks,87,0),"")</f>
        <v>9</v>
      </c>
      <c r="D70" s="415">
        <f>IFERROR(VLOOKUP(N61,Marks,88,0),"")</f>
        <v>7</v>
      </c>
      <c r="E70" s="117">
        <f>IFERROR(VLOOKUP(N61,Marks,89,0),"")</f>
        <v>16</v>
      </c>
      <c r="F70" s="415">
        <f>IFERROR(VLOOKUP(N61,Marks,90,0),"")</f>
        <v>26</v>
      </c>
      <c r="G70" s="415">
        <f>IFERROR(VLOOKUP(N61,Marks,91,0),"")</f>
        <v>3</v>
      </c>
      <c r="H70" s="415">
        <f>IFERROR(VLOOKUP(N61,Marks,92,0),"")</f>
        <v>11</v>
      </c>
      <c r="I70" s="117">
        <f>IFERROR(VLOOKUP(N61,Marks,93,0),"")</f>
        <v>40</v>
      </c>
      <c r="J70" s="119">
        <f>IFERROR(VLOOKUP(N61,Marks,94,0),"")</f>
        <v>56</v>
      </c>
      <c r="K70" s="415">
        <f>IFERROR(VLOOKUP(N61,Marks,95,0),"")</f>
        <v>48</v>
      </c>
      <c r="L70" s="415">
        <f>IFERROR(VLOOKUP(N61,Marks,96,0),"")</f>
        <v>16</v>
      </c>
      <c r="M70" s="415">
        <f>IFERROR(VLOOKUP(N61,Marks,97,0),"")</f>
        <v>8</v>
      </c>
      <c r="N70" s="117">
        <f>IFERROR(VLOOKUP(N61,Marks,98,0),"")</f>
        <v>72</v>
      </c>
      <c r="O70" s="119">
        <f>IFERROR(VLOOKUP(N61,Marks,99,0),"")</f>
        <v>128</v>
      </c>
      <c r="P70" s="323" t="str">
        <f>IFERROR(VLOOKUP(N61,Marks,105,0),"")</f>
        <v>C</v>
      </c>
      <c r="Q70" s="819"/>
      <c r="R70" s="122" t="str">
        <f>'Result Sheet'!$CJ$4</f>
        <v xml:space="preserve">पर्यावरण अध्ययन </v>
      </c>
      <c r="S70" s="415">
        <f>IFERROR(VLOOKUP(AD61,Marks,87,0),"")</f>
        <v>9</v>
      </c>
      <c r="T70" s="415">
        <f>IFERROR(VLOOKUP(AD61,Marks,88,0),"")</f>
        <v>7</v>
      </c>
      <c r="U70" s="117">
        <f>IFERROR(VLOOKUP(AD61,Marks,89,0),"")</f>
        <v>16</v>
      </c>
      <c r="V70" s="415">
        <f>IFERROR(VLOOKUP(AD61,Marks,90,0),"")</f>
        <v>28</v>
      </c>
      <c r="W70" s="415">
        <f>IFERROR(VLOOKUP(AD61,Marks,91,0),"")</f>
        <v>4</v>
      </c>
      <c r="X70" s="415">
        <f>IFERROR(VLOOKUP(AD61,Marks,92,0),"")</f>
        <v>11</v>
      </c>
      <c r="Y70" s="117">
        <f>IFERROR(VLOOKUP(AD61,Marks,93,0),"")</f>
        <v>43</v>
      </c>
      <c r="Z70" s="119">
        <f>IFERROR(VLOOKUP(AD61,Marks,94,0),"")</f>
        <v>59</v>
      </c>
      <c r="AA70" s="415">
        <f>IFERROR(VLOOKUP(AD61,Marks,95,0),"")</f>
        <v>47</v>
      </c>
      <c r="AB70" s="415">
        <f>IFERROR(VLOOKUP(AD61,Marks,96,0),"")</f>
        <v>16</v>
      </c>
      <c r="AC70" s="415">
        <f>IFERROR(VLOOKUP(AD61,Marks,97,0),"")</f>
        <v>8</v>
      </c>
      <c r="AD70" s="117">
        <f>IFERROR(VLOOKUP(AD61,Marks,98,0),"")</f>
        <v>71</v>
      </c>
      <c r="AE70" s="119">
        <f>IFERROR(VLOOKUP(AD61,Marks,99,0),"")</f>
        <v>130</v>
      </c>
      <c r="AF70" s="323" t="str">
        <f>IFERROR(VLOOKUP(AD61,Marks,105,0),"")</f>
        <v>C</v>
      </c>
    </row>
    <row r="71" spans="1:32" ht="25.5" customHeight="1">
      <c r="A71" s="166">
        <f>IF(N61="","",A70+1)</f>
        <v>16</v>
      </c>
      <c r="B71" s="416" t="s">
        <v>215</v>
      </c>
      <c r="C71" s="120">
        <f>IF(AND(C66="",C67="",C68="",C69="",C70=""),"",IF(OR(C58=1,C58=2),SUM(C66:C69),SUM(C66:C70)))</f>
        <v>43</v>
      </c>
      <c r="D71" s="120">
        <f>IF(AND(D66="",D67="",D68="",D69="",D70=""),"",IF(OR(C58=1,C58=2),SUM(D66:D69),SUM(D66:D70)))</f>
        <v>38</v>
      </c>
      <c r="E71" s="120">
        <f>IF(AND(E66="",E67="",E68="",E69="",E70=""),"",IF(OR(C58=1,C58=2),SUM(E66:E69),SUM(E66:E70)))</f>
        <v>81</v>
      </c>
      <c r="F71" s="120">
        <f>IF(AND(F66="",F67="",F68="",F69="",F70=""),"",IF(OR(C58=1,C58=2),SUM(F66:F69),SUM(F66:F70)))</f>
        <v>74</v>
      </c>
      <c r="G71" s="120">
        <f>IF(AND(G66="",G67="",G68="",G69="",G70=""),"",IF(OR(G58=1,G58=2),SUM(C58=1,C58=2),SUM(G66:G70)))</f>
        <v>36</v>
      </c>
      <c r="H71" s="120">
        <f>IF(AND(H66="",H67="",H68="",H69="",H70=""),"",IF(OR(C58=1,C58=2),SUM(H66:H69),SUM(H66:H70)))</f>
        <v>39</v>
      </c>
      <c r="I71" s="120">
        <f>IF(AND(I66="",I67="",I68="",I69="",I70=""),"",IF(OR(C58=1,C58=2),SUM(I66:I69),SUM(I66:I70)))</f>
        <v>146</v>
      </c>
      <c r="J71" s="120">
        <f>IF(AND(J66="",J67="",J68="",J69="",J70=""),"",IF(OR(C58=1,C58=2),SUM(J66:J69),SUM(J66:J70)))</f>
        <v>227</v>
      </c>
      <c r="K71" s="120">
        <f>IF(AND(K66="",K67="",K68="",K69="",K70=""),"",IF(OR(C58=1,C58=2),SUM(K66:K69),SUM(K66:K70)))</f>
        <v>166</v>
      </c>
      <c r="L71" s="120">
        <f>IF(AND(L66="",L67="",L68="",L69="",L70=""),"",IF(OR(C58=1,C58=2),SUM(L66:L69),SUM(L66:L70)))</f>
        <v>43</v>
      </c>
      <c r="M71" s="120">
        <f>IF(AND(M66="",M67="",M68="",M69="",M70=""),"",IF(OR(C58=1,C58=2),SUM(M66:M69),SUM(M66:M70)))</f>
        <v>39</v>
      </c>
      <c r="N71" s="120">
        <f>IF(AND(N66="",N67="",N68="",N69="",N70=""),"",IF(OR(C58=1,C58=2),SUM(N66:N69),SUM(N66:N70)))</f>
        <v>248</v>
      </c>
      <c r="O71" s="120">
        <f>IF(AND(O66="",O67="",O68="",O69="",O70=""),"",IF(OR(C58=1,C58=2),SUM(O66:O69),SUM(O66:O70)))</f>
        <v>475</v>
      </c>
      <c r="P71" s="326" t="str">
        <f>IF(OR(N61="",E59="",O71=""),"",IF(O71&gt;=81%*P65,"A",IF(O71&gt;=61%*P65,"B",IF(O71&gt;=41%*P65,"C",IF(O71&gt;=21%*P65,"D","E")))))</f>
        <v>C</v>
      </c>
      <c r="Q71" s="819"/>
      <c r="R71" s="416" t="s">
        <v>215</v>
      </c>
      <c r="S71" s="120">
        <f>IF(AND(S66="",S67="",S68="",S69="",S70=""),"",IF(OR(S58=1,S58=2),SUM(S66:S69),SUM(S66:S70)))</f>
        <v>44</v>
      </c>
      <c r="T71" s="120">
        <f>IF(AND(T66="",T67="",T68="",T69="",T70=""),"",IF(OR(S58=1,S58=2),SUM(T66:T69),SUM(T66:T70)))</f>
        <v>37</v>
      </c>
      <c r="U71" s="120">
        <f>IF(AND(U66="",U67="",U68="",U69="",U70=""),"",IF(OR(S58=1,S58=2),SUM(U66:U69),SUM(U66:U70)))</f>
        <v>81</v>
      </c>
      <c r="V71" s="120">
        <f>IF(AND(V66="",V67="",V68="",V69="",V70=""),"",IF(OR(S58=1,S58=2),SUM(V66:V69),SUM(V66:V70)))</f>
        <v>98</v>
      </c>
      <c r="W71" s="120">
        <f>IF(AND(W66="",W67="",W68="",W69="",W70=""),"",IF(OR(W58=1,W58=2),SUM(S58=1,S58=2),SUM(W66:W70)))</f>
        <v>36</v>
      </c>
      <c r="X71" s="120">
        <f>IF(AND(X66="",X67="",X68="",X69="",X70=""),"",IF(OR(S58=1,S58=2),SUM(X66:X69),SUM(X66:X70)))</f>
        <v>41</v>
      </c>
      <c r="Y71" s="120">
        <f>IF(AND(Y66="",Y67="",Y68="",Y69="",Y70=""),"",IF(OR(S58=1,S58=2),SUM(Y66:Y69),SUM(Y66:Y70)))</f>
        <v>171</v>
      </c>
      <c r="Z71" s="120">
        <f>IF(AND(Z66="",Z67="",Z68="",Z69="",Z70=""),"",IF(OR(S58=1,S58=2),SUM(Z66:Z69),SUM(Z66:Z70)))</f>
        <v>252</v>
      </c>
      <c r="AA71" s="120">
        <f>IF(AND(AA66="",AA67="",AA68="",AA69="",AA70=""),"",IF(OR(S58=1,S58=2),SUM(AA66:AA69),SUM(AA66:AA70)))</f>
        <v>167</v>
      </c>
      <c r="AB71" s="120">
        <f>IF(AND(AB66="",AB67="",AB68="",AB69="",AB70=""),"",IF(OR(S58=1,S58=2),SUM(AB66:AB69),SUM(AB66:AB70)))</f>
        <v>43</v>
      </c>
      <c r="AC71" s="120">
        <f>IF(AND(AC66="",AC67="",AC68="",AC69="",AC70=""),"",IF(OR(S58=1,S58=2),SUM(AC66:AC69),SUM(AC66:AC70)))</f>
        <v>42</v>
      </c>
      <c r="AD71" s="120">
        <f>IF(AND(AD66="",AD67="",AD68="",AD69="",AD70=""),"",IF(OR(S58=1,S58=2),SUM(AD66:AD69),SUM(AD66:AD70)))</f>
        <v>252</v>
      </c>
      <c r="AE71" s="120">
        <f>IF(AND(AE66="",AE67="",AE68="",AE69="",AE70=""),"",IF(OR(S58=1,S58=2),SUM(AE66:AE69),SUM(AE66:AE70)))</f>
        <v>504</v>
      </c>
      <c r="AF71" s="326" t="str">
        <f>IF(OR(AD61="",U59="",AE71=""),"",IF(AE71&gt;=81%*AF65,"A",IF(AE71&gt;=61%*AF65,"B",IF(AE71&gt;=41%*AF65,"C",IF(AE71&gt;=21%*AF65,"D","E")))))</f>
        <v>B</v>
      </c>
    </row>
    <row r="72" spans="1:32" ht="9" customHeight="1">
      <c r="A72" s="166">
        <f>IF(N61="","",A71+1)</f>
        <v>17</v>
      </c>
      <c r="B72" s="787"/>
      <c r="C72" s="787"/>
      <c r="D72" s="787"/>
      <c r="E72" s="787"/>
      <c r="F72" s="787"/>
      <c r="G72" s="787"/>
      <c r="H72" s="787"/>
      <c r="I72" s="787"/>
      <c r="J72" s="787"/>
      <c r="K72" s="787"/>
      <c r="L72" s="787"/>
      <c r="M72" s="787"/>
      <c r="N72" s="787"/>
      <c r="O72" s="787"/>
      <c r="P72" s="787"/>
      <c r="Q72" s="819"/>
      <c r="R72" s="787"/>
      <c r="S72" s="787"/>
      <c r="T72" s="787"/>
      <c r="U72" s="787"/>
      <c r="V72" s="787"/>
      <c r="W72" s="787"/>
      <c r="X72" s="787"/>
      <c r="Y72" s="787"/>
      <c r="Z72" s="787"/>
      <c r="AA72" s="787"/>
      <c r="AB72" s="787"/>
      <c r="AC72" s="787"/>
      <c r="AD72" s="787"/>
      <c r="AE72" s="787"/>
      <c r="AF72" s="787"/>
    </row>
    <row r="73" spans="1:32" ht="22.5" customHeight="1">
      <c r="A73" s="166">
        <f>IF(N61="","",A72+1)</f>
        <v>18</v>
      </c>
      <c r="B73" s="788" t="s">
        <v>213</v>
      </c>
      <c r="C73" s="788"/>
      <c r="D73" s="789" t="s">
        <v>229</v>
      </c>
      <c r="E73" s="790"/>
      <c r="F73" s="417" t="s">
        <v>186</v>
      </c>
      <c r="G73" s="788" t="s">
        <v>213</v>
      </c>
      <c r="H73" s="788"/>
      <c r="I73" s="789" t="s">
        <v>229</v>
      </c>
      <c r="J73" s="790"/>
      <c r="K73" s="417" t="s">
        <v>186</v>
      </c>
      <c r="L73" s="788" t="s">
        <v>213</v>
      </c>
      <c r="M73" s="788"/>
      <c r="N73" s="789" t="s">
        <v>229</v>
      </c>
      <c r="O73" s="790"/>
      <c r="P73" s="417" t="s">
        <v>186</v>
      </c>
      <c r="Q73" s="819"/>
      <c r="R73" s="788" t="s">
        <v>213</v>
      </c>
      <c r="S73" s="788"/>
      <c r="T73" s="789" t="s">
        <v>229</v>
      </c>
      <c r="U73" s="790"/>
      <c r="V73" s="417" t="s">
        <v>186</v>
      </c>
      <c r="W73" s="788" t="s">
        <v>213</v>
      </c>
      <c r="X73" s="788"/>
      <c r="Y73" s="789" t="s">
        <v>229</v>
      </c>
      <c r="Z73" s="790"/>
      <c r="AA73" s="417" t="s">
        <v>186</v>
      </c>
      <c r="AB73" s="788" t="s">
        <v>213</v>
      </c>
      <c r="AC73" s="788"/>
      <c r="AD73" s="789" t="s">
        <v>229</v>
      </c>
      <c r="AE73" s="790"/>
      <c r="AF73" s="417" t="s">
        <v>186</v>
      </c>
    </row>
    <row r="74" spans="1:32" ht="21.75" customHeight="1">
      <c r="A74" s="166">
        <f>IF(N61="","",A73+1)</f>
        <v>19</v>
      </c>
      <c r="B74" s="791" t="s">
        <v>221</v>
      </c>
      <c r="C74" s="792"/>
      <c r="D74" s="792"/>
      <c r="E74" s="119">
        <f>IFERROR(VLOOKUP(N61,Marks,109,0),"")</f>
        <v>87</v>
      </c>
      <c r="F74" s="130" t="str">
        <f>IFERROR(VLOOKUP(N61,Marks,113,0),"")</f>
        <v>A</v>
      </c>
      <c r="G74" s="791" t="s">
        <v>192</v>
      </c>
      <c r="H74" s="792"/>
      <c r="I74" s="792"/>
      <c r="J74" s="119">
        <f>IFERROR(VLOOKUP(N61,Marks,117,0),"")</f>
        <v>67</v>
      </c>
      <c r="K74" s="130" t="str">
        <f>IFERROR(VLOOKUP(N61,Marks,121,0),"")</f>
        <v>B</v>
      </c>
      <c r="L74" s="793" t="s">
        <v>193</v>
      </c>
      <c r="M74" s="794"/>
      <c r="N74" s="794"/>
      <c r="O74" s="119">
        <f>IFERROR(VLOOKUP(N61,Marks,125,0),"")</f>
        <v>75</v>
      </c>
      <c r="P74" s="130" t="str">
        <f>IFERROR(VLOOKUP(N61,Marks,129,0),"")</f>
        <v>B</v>
      </c>
      <c r="Q74" s="819"/>
      <c r="R74" s="791" t="s">
        <v>221</v>
      </c>
      <c r="S74" s="792"/>
      <c r="T74" s="792"/>
      <c r="U74" s="119">
        <f>IFERROR(VLOOKUP(AD61,Marks,109,0),"")</f>
        <v>89</v>
      </c>
      <c r="V74" s="130" t="str">
        <f>IFERROR(VLOOKUP(AD61,Marks,113,0),"")</f>
        <v>A</v>
      </c>
      <c r="W74" s="791" t="s">
        <v>192</v>
      </c>
      <c r="X74" s="792"/>
      <c r="Y74" s="792"/>
      <c r="Z74" s="119">
        <f>IFERROR(VLOOKUP(AD61,Marks,117,0),"")</f>
        <v>68</v>
      </c>
      <c r="AA74" s="130" t="str">
        <f>IFERROR(VLOOKUP(AD61,Marks,121,0),"")</f>
        <v>B</v>
      </c>
      <c r="AB74" s="793" t="s">
        <v>193</v>
      </c>
      <c r="AC74" s="794"/>
      <c r="AD74" s="794"/>
      <c r="AE74" s="119">
        <f>IFERROR(VLOOKUP(AD61,Marks,125,0),"")</f>
        <v>75</v>
      </c>
      <c r="AF74" s="130" t="str">
        <f>IFERROR(VLOOKUP(AD61,Marks,129,0),"")</f>
        <v>B</v>
      </c>
    </row>
    <row r="75" spans="1:32" ht="21" customHeight="1">
      <c r="A75" s="166">
        <f>IF(N61="","",A74+1)</f>
        <v>20</v>
      </c>
      <c r="B75" s="780" t="s">
        <v>216</v>
      </c>
      <c r="C75" s="780"/>
      <c r="D75" s="780"/>
      <c r="E75" s="795">
        <f>IFERROR(VLOOKUP(N61,Marks,135,0),"")</f>
        <v>220</v>
      </c>
      <c r="F75" s="795"/>
      <c r="G75" s="795"/>
      <c r="H75" s="795"/>
      <c r="I75" s="780" t="s">
        <v>217</v>
      </c>
      <c r="J75" s="780"/>
      <c r="K75" s="780"/>
      <c r="L75" s="780"/>
      <c r="M75" s="796">
        <f>IFERROR(VLOOKUP(N61,Marks,136,0),"")</f>
        <v>0</v>
      </c>
      <c r="N75" s="796"/>
      <c r="O75" s="796"/>
      <c r="P75" s="796"/>
      <c r="Q75" s="819"/>
      <c r="R75" s="780" t="s">
        <v>216</v>
      </c>
      <c r="S75" s="780"/>
      <c r="T75" s="780"/>
      <c r="U75" s="795">
        <f>IFERROR(VLOOKUP(AD61,Marks,135,0),"")</f>
        <v>220</v>
      </c>
      <c r="V75" s="795"/>
      <c r="W75" s="795"/>
      <c r="X75" s="795"/>
      <c r="Y75" s="780" t="s">
        <v>217</v>
      </c>
      <c r="Z75" s="780"/>
      <c r="AA75" s="780"/>
      <c r="AB75" s="780"/>
      <c r="AC75" s="796">
        <f>IFERROR(VLOOKUP(AD61,Marks,136,0),"")</f>
        <v>26</v>
      </c>
      <c r="AD75" s="796"/>
      <c r="AE75" s="796"/>
      <c r="AF75" s="796"/>
    </row>
    <row r="76" spans="1:32" ht="21" customHeight="1">
      <c r="A76" s="166">
        <f>IF(N61="","",A75+1)</f>
        <v>21</v>
      </c>
      <c r="B76" s="780" t="s">
        <v>218</v>
      </c>
      <c r="C76" s="780"/>
      <c r="D76" s="780"/>
      <c r="E76" s="782" t="str">
        <f>IFERROR(VLOOKUP(N61,Marks,134,0),"")</f>
        <v>Promoted</v>
      </c>
      <c r="F76" s="782"/>
      <c r="G76" s="782"/>
      <c r="H76" s="782"/>
      <c r="I76" s="780" t="s">
        <v>219</v>
      </c>
      <c r="J76" s="780"/>
      <c r="K76" s="780"/>
      <c r="L76" s="780"/>
      <c r="M76" s="781">
        <f>IFERROR(VLOOKUP(N61,Marks,131,0),"")</f>
        <v>59.375</v>
      </c>
      <c r="N76" s="781"/>
      <c r="O76" s="781"/>
      <c r="P76" s="781"/>
      <c r="Q76" s="819"/>
      <c r="R76" s="780" t="s">
        <v>218</v>
      </c>
      <c r="S76" s="780"/>
      <c r="T76" s="780"/>
      <c r="U76" s="782" t="str">
        <f>IFERROR(VLOOKUP(AD61,Marks,134,0),"")</f>
        <v>Promoted</v>
      </c>
      <c r="V76" s="782"/>
      <c r="W76" s="782"/>
      <c r="X76" s="782"/>
      <c r="Y76" s="780" t="s">
        <v>219</v>
      </c>
      <c r="Z76" s="780"/>
      <c r="AA76" s="780"/>
      <c r="AB76" s="780"/>
      <c r="AC76" s="781">
        <f>IFERROR(VLOOKUP(AD61,Marks,131,0),"")</f>
        <v>63</v>
      </c>
      <c r="AD76" s="781"/>
      <c r="AE76" s="781"/>
      <c r="AF76" s="781"/>
    </row>
    <row r="77" spans="1:32" ht="21" customHeight="1">
      <c r="A77" s="166">
        <f>IF(N61="","",A76+1)</f>
        <v>22</v>
      </c>
      <c r="B77" s="780" t="s">
        <v>220</v>
      </c>
      <c r="C77" s="780"/>
      <c r="D77" s="780"/>
      <c r="E77" s="324" t="str">
        <f>IFERROR(VLOOKUP(N61,Marks,132,0),"")</f>
        <v>II</v>
      </c>
      <c r="F77" s="325" t="s">
        <v>341</v>
      </c>
      <c r="G77" s="783" t="str">
        <f>IF(OR(N61="",E59="",O71=""),"",IF(O71&gt;=81%*P65,"A",IF(O71&gt;=61%*P65,"B",IF(O71&gt;=41%*P65,"C",IF(O71&gt;=21%*P65,"D","E")))))</f>
        <v>C</v>
      </c>
      <c r="H77" s="783"/>
      <c r="I77" s="780" t="s">
        <v>222</v>
      </c>
      <c r="J77" s="780"/>
      <c r="K77" s="780"/>
      <c r="L77" s="780"/>
      <c r="M77" s="818">
        <f>IFERROR(VLOOKUP(N61,Marks,133,0),"")</f>
        <v>17.000000000000302</v>
      </c>
      <c r="N77" s="818"/>
      <c r="O77" s="818"/>
      <c r="P77" s="818"/>
      <c r="Q77" s="819"/>
      <c r="R77" s="780" t="s">
        <v>220</v>
      </c>
      <c r="S77" s="780"/>
      <c r="T77" s="780"/>
      <c r="U77" s="324" t="str">
        <f>IFERROR(VLOOKUP(AD61,Marks,132,0),"")</f>
        <v>I</v>
      </c>
      <c r="V77" s="325" t="s">
        <v>341</v>
      </c>
      <c r="W77" s="783" t="str">
        <f>IF(OR(AD61="",U59="",AE71=""),"",IF(AE71&gt;=81%*AF65,"A",IF(AE71&gt;=61%*AF65,"B",IF(AE71&gt;=41%*AF65,"C",IF(AE71&gt;=21%*AF65,"D","E")))))</f>
        <v>B</v>
      </c>
      <c r="X77" s="783"/>
      <c r="Y77" s="780" t="s">
        <v>222</v>
      </c>
      <c r="Z77" s="780"/>
      <c r="AA77" s="780"/>
      <c r="AB77" s="780"/>
      <c r="AC77" s="818">
        <f>IFERROR(VLOOKUP(AD61,Marks,133,0),"")</f>
        <v>15</v>
      </c>
      <c r="AD77" s="818"/>
      <c r="AE77" s="818"/>
      <c r="AF77" s="818"/>
    </row>
    <row r="78" spans="1:32" ht="21" customHeight="1">
      <c r="A78" s="166">
        <f>IF(N61="","",A77+1)</f>
        <v>23</v>
      </c>
      <c r="B78" s="817" t="s">
        <v>228</v>
      </c>
      <c r="C78" s="817"/>
      <c r="D78" s="817"/>
      <c r="E78" s="784">
        <f>'Master sheet'!$C$10</f>
        <v>44697</v>
      </c>
      <c r="F78" s="784"/>
      <c r="G78" s="784"/>
      <c r="H78" s="410"/>
      <c r="I78" s="121"/>
      <c r="J78" s="121"/>
      <c r="K78" s="76"/>
      <c r="L78" s="121"/>
      <c r="M78" s="121"/>
      <c r="N78" s="121"/>
      <c r="O78" s="121"/>
      <c r="P78" s="121"/>
      <c r="Q78" s="819"/>
      <c r="R78" s="817" t="s">
        <v>228</v>
      </c>
      <c r="S78" s="817"/>
      <c r="T78" s="817"/>
      <c r="U78" s="784">
        <f>'Master sheet'!$C$10</f>
        <v>44697</v>
      </c>
      <c r="V78" s="784"/>
      <c r="W78" s="784"/>
      <c r="X78" s="410"/>
      <c r="Y78" s="121"/>
      <c r="Z78" s="121"/>
      <c r="AA78" s="76"/>
      <c r="AB78" s="121"/>
      <c r="AC78" s="121"/>
      <c r="AD78" s="121"/>
      <c r="AE78" s="121"/>
      <c r="AF78" s="121"/>
    </row>
    <row r="79" spans="1:32" ht="43.5" customHeight="1">
      <c r="A79" s="166">
        <f>IF(N61="","",A78+1)</f>
        <v>24</v>
      </c>
      <c r="B79" s="804" t="str">
        <f>IF(AND(C58=1),CONCATENATE("( ",UPPER('Master sheet'!$F$11)," )"),IF(AND(C58=2),CONCATENATE("( ",UPPER('Master sheet'!$F$19)," )"),IF(AND(C58=3),CONCATENATE("( ",UPPER('Master sheet'!$J$11)," )"),IF(AND(C58=4),CONCATENATE("( ",UPPER('Master sheet'!$J$19)," )"),""))))</f>
        <v>( PRADIP SINGH RAJAWAT )</v>
      </c>
      <c r="C79" s="804"/>
      <c r="D79" s="804"/>
      <c r="E79" s="804"/>
      <c r="F79" s="805" t="str">
        <f>IF(AND(N61=""),"",CONCATENATE("(",'Master sheet'!$C$14," )"))</f>
        <v>(Suresh Kumar )</v>
      </c>
      <c r="G79" s="805"/>
      <c r="H79" s="805"/>
      <c r="I79" s="805"/>
      <c r="J79" s="805"/>
      <c r="K79" s="805" t="str">
        <f>IF(AND(N61=""),"",CONCATENATE("(",'Master sheet'!$C$12," )"))</f>
        <v>(USHA PALIYA )</v>
      </c>
      <c r="L79" s="805"/>
      <c r="M79" s="805"/>
      <c r="N79" s="805"/>
      <c r="O79" s="805"/>
      <c r="P79" s="805"/>
      <c r="Q79" s="819"/>
      <c r="R79" s="804" t="str">
        <f>IF(AND(S58=1),CONCATENATE("( ",UPPER('Master sheet'!$F$11)," )"),IF(AND(S58=2),CONCATENATE("( ",UPPER('Master sheet'!$F$19)," )"),IF(AND(S58=3),CONCATENATE("( ",UPPER('Master sheet'!$J$11)," )"),IF(AND(S58=4),CONCATENATE("( ",UPPER('Master sheet'!$J$19)," )"),""))))</f>
        <v>( PRADIP SINGH RAJAWAT )</v>
      </c>
      <c r="S79" s="804"/>
      <c r="T79" s="804"/>
      <c r="U79" s="804"/>
      <c r="V79" s="805" t="str">
        <f>IF(AND(AD61=""),"",CONCATENATE("(",'Master sheet'!$C$14," )"))</f>
        <v>(Suresh Kumar )</v>
      </c>
      <c r="W79" s="805"/>
      <c r="X79" s="805"/>
      <c r="Y79" s="805"/>
      <c r="Z79" s="805"/>
      <c r="AA79" s="805" t="str">
        <f>IF(AND(AD61=""),"",CONCATENATE("(",'Master sheet'!$C$12," )"))</f>
        <v>(USHA PALIYA )</v>
      </c>
      <c r="AB79" s="805"/>
      <c r="AC79" s="805"/>
      <c r="AD79" s="805"/>
      <c r="AE79" s="805"/>
      <c r="AF79" s="805"/>
    </row>
    <row r="80" spans="1:32" ht="21.75" customHeight="1">
      <c r="A80" s="166">
        <f>IF(N61="","",A79+1)</f>
        <v>25</v>
      </c>
      <c r="B80" s="806" t="s">
        <v>223</v>
      </c>
      <c r="C80" s="806"/>
      <c r="D80" s="806"/>
      <c r="E80" s="806"/>
      <c r="F80" s="807" t="s">
        <v>224</v>
      </c>
      <c r="G80" s="807"/>
      <c r="H80" s="807"/>
      <c r="I80" s="807"/>
      <c r="J80" s="807"/>
      <c r="K80" s="806" t="s">
        <v>225</v>
      </c>
      <c r="L80" s="806"/>
      <c r="M80" s="806"/>
      <c r="N80" s="806"/>
      <c r="O80" s="806"/>
      <c r="P80" s="806"/>
      <c r="Q80" s="819"/>
      <c r="R80" s="806" t="s">
        <v>223</v>
      </c>
      <c r="S80" s="806"/>
      <c r="T80" s="806"/>
      <c r="U80" s="806"/>
      <c r="V80" s="807" t="s">
        <v>224</v>
      </c>
      <c r="W80" s="807"/>
      <c r="X80" s="807"/>
      <c r="Y80" s="807"/>
      <c r="Z80" s="807"/>
      <c r="AA80" s="806" t="s">
        <v>225</v>
      </c>
      <c r="AB80" s="806"/>
      <c r="AC80" s="806"/>
      <c r="AD80" s="806"/>
      <c r="AE80" s="806"/>
      <c r="AF80" s="806"/>
    </row>
    <row r="82" spans="1:32" ht="21.9" customHeight="1">
      <c r="A82" s="165">
        <f>IF(N88="","",1)</f>
        <v>1</v>
      </c>
      <c r="B82" s="808" t="s">
        <v>203</v>
      </c>
      <c r="C82" s="808"/>
      <c r="D82" s="808"/>
      <c r="E82" s="808"/>
      <c r="F82" s="808"/>
      <c r="G82" s="808"/>
      <c r="H82" s="808"/>
      <c r="I82" s="808"/>
      <c r="J82" s="808"/>
      <c r="K82" s="808"/>
      <c r="L82" s="808"/>
      <c r="M82" s="808"/>
      <c r="N82" s="808"/>
      <c r="O82" s="808"/>
      <c r="P82" s="808"/>
      <c r="Q82" s="819" t="s">
        <v>249</v>
      </c>
      <c r="R82" s="808" t="s">
        <v>203</v>
      </c>
      <c r="S82" s="808"/>
      <c r="T82" s="808"/>
      <c r="U82" s="808"/>
      <c r="V82" s="808"/>
      <c r="W82" s="808"/>
      <c r="X82" s="808"/>
      <c r="Y82" s="808"/>
      <c r="Z82" s="808"/>
      <c r="AA82" s="808"/>
      <c r="AB82" s="808"/>
      <c r="AC82" s="808"/>
      <c r="AD82" s="808"/>
      <c r="AE82" s="808"/>
      <c r="AF82" s="808"/>
    </row>
    <row r="83" spans="1:32" ht="21.9" customHeight="1">
      <c r="A83" s="166">
        <f>IF(N88="","",A82+1)</f>
        <v>2</v>
      </c>
      <c r="B83" s="820" t="s">
        <v>541</v>
      </c>
      <c r="C83" s="820"/>
      <c r="D83" s="820"/>
      <c r="E83" s="820"/>
      <c r="F83" s="820"/>
      <c r="G83" s="820"/>
      <c r="H83" s="820"/>
      <c r="I83" s="820"/>
      <c r="J83" s="820"/>
      <c r="K83" s="820"/>
      <c r="L83" s="820"/>
      <c r="M83" s="820"/>
      <c r="N83" s="820"/>
      <c r="O83" s="820"/>
      <c r="P83" s="820"/>
      <c r="Q83" s="819"/>
      <c r="R83" s="820" t="s">
        <v>541</v>
      </c>
      <c r="S83" s="820"/>
      <c r="T83" s="820"/>
      <c r="U83" s="820"/>
      <c r="V83" s="820"/>
      <c r="W83" s="820"/>
      <c r="X83" s="820"/>
      <c r="Y83" s="820"/>
      <c r="Z83" s="820"/>
      <c r="AA83" s="820"/>
      <c r="AB83" s="820"/>
      <c r="AC83" s="820"/>
      <c r="AD83" s="820"/>
      <c r="AE83" s="820"/>
      <c r="AF83" s="820"/>
    </row>
    <row r="84" spans="1:32" ht="21.9" customHeight="1">
      <c r="A84" s="166">
        <f>IF(N88="","",A83+1)</f>
        <v>3</v>
      </c>
      <c r="B84" s="821" t="s">
        <v>168</v>
      </c>
      <c r="C84" s="821"/>
      <c r="D84" s="821"/>
      <c r="E84" s="822" t="str">
        <f>IF(AND(N88=""),"",'Result Sheet'!$F$2)</f>
        <v xml:space="preserve">महात्मा गाँधी राजकीय विद्यालय (अंग्रेजी माध्यम) बर, पाली </v>
      </c>
      <c r="F84" s="822"/>
      <c r="G84" s="822"/>
      <c r="H84" s="822"/>
      <c r="I84" s="822"/>
      <c r="J84" s="822"/>
      <c r="K84" s="822"/>
      <c r="L84" s="822"/>
      <c r="M84" s="822"/>
      <c r="N84" s="822"/>
      <c r="O84" s="822"/>
      <c r="P84" s="822"/>
      <c r="Q84" s="819"/>
      <c r="R84" s="821" t="s">
        <v>168</v>
      </c>
      <c r="S84" s="821"/>
      <c r="T84" s="821"/>
      <c r="U84" s="822" t="str">
        <f>IF(AND(AD88=""),"",'Result Sheet'!$F$2)</f>
        <v xml:space="preserve">महात्मा गाँधी राजकीय विद्यालय (अंग्रेजी माध्यम) बर, पाली </v>
      </c>
      <c r="V84" s="822"/>
      <c r="W84" s="822"/>
      <c r="X84" s="822"/>
      <c r="Y84" s="822"/>
      <c r="Z84" s="822"/>
      <c r="AA84" s="822"/>
      <c r="AB84" s="822"/>
      <c r="AC84" s="822"/>
      <c r="AD84" s="822"/>
      <c r="AE84" s="822"/>
      <c r="AF84" s="822"/>
    </row>
    <row r="85" spans="1:32" ht="21.9" customHeight="1">
      <c r="A85" s="166">
        <f>IF(N88="","",A84+1)</f>
        <v>4</v>
      </c>
      <c r="B85" s="413" t="s">
        <v>169</v>
      </c>
      <c r="C85" s="797" t="str">
        <f>IFERROR(VLOOKUP(N88,Marks,2,0),"")</f>
        <v/>
      </c>
      <c r="D85" s="797"/>
      <c r="E85" s="815" t="s">
        <v>212</v>
      </c>
      <c r="F85" s="815"/>
      <c r="G85" s="815"/>
      <c r="H85" s="797" t="str">
        <f>IFERROR(VLOOKUP(N88,Marks,3,0),"")</f>
        <v/>
      </c>
      <c r="I85" s="797"/>
      <c r="J85" s="798" t="s">
        <v>205</v>
      </c>
      <c r="K85" s="798"/>
      <c r="L85" s="798"/>
      <c r="M85" s="798"/>
      <c r="N85" s="799" t="str">
        <f>IF(AND(N88=""),"",'Marks Entry 1st'!$I$2)</f>
        <v xml:space="preserve"> 2021-2022</v>
      </c>
      <c r="O85" s="799"/>
      <c r="P85" s="799"/>
      <c r="Q85" s="819"/>
      <c r="R85" s="413" t="s">
        <v>169</v>
      </c>
      <c r="S85" s="797">
        <f>IFERROR(VLOOKUP(AD88,Marks,2,0),"")</f>
        <v>1</v>
      </c>
      <c r="T85" s="797"/>
      <c r="U85" s="815" t="s">
        <v>212</v>
      </c>
      <c r="V85" s="815"/>
      <c r="W85" s="815"/>
      <c r="X85" s="797" t="str">
        <f>IFERROR(VLOOKUP(AD88,Marks,3,0),"")</f>
        <v>A</v>
      </c>
      <c r="Y85" s="797"/>
      <c r="Z85" s="798" t="s">
        <v>205</v>
      </c>
      <c r="AA85" s="798"/>
      <c r="AB85" s="798"/>
      <c r="AC85" s="798"/>
      <c r="AD85" s="799" t="str">
        <f>IF(AND(AD88=""),"",'Marks Entry 1st'!$I$2)</f>
        <v xml:space="preserve"> 2021-2022</v>
      </c>
      <c r="AE85" s="799"/>
      <c r="AF85" s="799"/>
    </row>
    <row r="86" spans="1:32" ht="21.9" customHeight="1">
      <c r="A86" s="166">
        <f>IF(N88="","",A85+1)</f>
        <v>5</v>
      </c>
      <c r="B86" s="800" t="s">
        <v>206</v>
      </c>
      <c r="C86" s="800"/>
      <c r="D86" s="800"/>
      <c r="E86" s="801" t="str">
        <f>IFERROR(VLOOKUP(N88,Marks,6,0),"")</f>
        <v/>
      </c>
      <c r="F86" s="801"/>
      <c r="G86" s="801"/>
      <c r="H86" s="801"/>
      <c r="I86" s="801"/>
      <c r="J86" s="802" t="s">
        <v>209</v>
      </c>
      <c r="K86" s="802"/>
      <c r="L86" s="802"/>
      <c r="M86" s="802"/>
      <c r="N86" s="803" t="str">
        <f>IFERROR(VLOOKUP(N88,Marks,5,0),"")</f>
        <v/>
      </c>
      <c r="O86" s="803"/>
      <c r="P86" s="803"/>
      <c r="Q86" s="819"/>
      <c r="R86" s="800" t="s">
        <v>206</v>
      </c>
      <c r="S86" s="800"/>
      <c r="T86" s="800"/>
      <c r="U86" s="801" t="str">
        <f>IFERROR(VLOOKUP(AD88,Marks,6,0),"")</f>
        <v>DAKSH PRAJAPAT</v>
      </c>
      <c r="V86" s="801"/>
      <c r="W86" s="801"/>
      <c r="X86" s="801"/>
      <c r="Y86" s="801"/>
      <c r="Z86" s="802" t="s">
        <v>209</v>
      </c>
      <c r="AA86" s="802"/>
      <c r="AB86" s="802"/>
      <c r="AC86" s="802"/>
      <c r="AD86" s="803">
        <f>IFERROR(VLOOKUP(AD88,Marks,5,0),"")</f>
        <v>942</v>
      </c>
      <c r="AE86" s="803"/>
      <c r="AF86" s="803"/>
    </row>
    <row r="87" spans="1:32" ht="21.9" customHeight="1">
      <c r="A87" s="166">
        <f>IF(N88="","",A86+1)</f>
        <v>6</v>
      </c>
      <c r="B87" s="800" t="s">
        <v>207</v>
      </c>
      <c r="C87" s="800"/>
      <c r="D87" s="800"/>
      <c r="E87" s="801" t="str">
        <f>IFERROR(VLOOKUP(N88,Marks,7,0),"")</f>
        <v/>
      </c>
      <c r="F87" s="801"/>
      <c r="G87" s="801"/>
      <c r="H87" s="801"/>
      <c r="I87" s="801"/>
      <c r="J87" s="802" t="s">
        <v>210</v>
      </c>
      <c r="K87" s="802"/>
      <c r="L87" s="802"/>
      <c r="M87" s="802"/>
      <c r="N87" s="816" t="str">
        <f>IFERROR(VLOOKUP(N88,Marks,4,0),"")</f>
        <v/>
      </c>
      <c r="O87" s="816"/>
      <c r="P87" s="816"/>
      <c r="Q87" s="819"/>
      <c r="R87" s="800" t="s">
        <v>207</v>
      </c>
      <c r="S87" s="800"/>
      <c r="T87" s="800"/>
      <c r="U87" s="801" t="str">
        <f>IFERROR(VLOOKUP(AD88,Marks,7,0),"")</f>
        <v>PRAKASH PRAJAPAT</v>
      </c>
      <c r="V87" s="801"/>
      <c r="W87" s="801"/>
      <c r="X87" s="801"/>
      <c r="Y87" s="801"/>
      <c r="Z87" s="802" t="s">
        <v>210</v>
      </c>
      <c r="AA87" s="802"/>
      <c r="AB87" s="802"/>
      <c r="AC87" s="802"/>
      <c r="AD87" s="816" t="str">
        <f>IFERROR(VLOOKUP(AD88,Marks,4,0),"")</f>
        <v>28-09-2015</v>
      </c>
      <c r="AE87" s="816"/>
      <c r="AF87" s="816"/>
    </row>
    <row r="88" spans="1:32" ht="21.9" customHeight="1">
      <c r="A88" s="166">
        <f>IF(N88="","",A87+1)</f>
        <v>7</v>
      </c>
      <c r="B88" s="800" t="s">
        <v>208</v>
      </c>
      <c r="C88" s="800"/>
      <c r="D88" s="800"/>
      <c r="E88" s="801" t="str">
        <f>IFERROR(VLOOKUP(N88,Marks,8,0),"")</f>
        <v/>
      </c>
      <c r="F88" s="801"/>
      <c r="G88" s="801"/>
      <c r="H88" s="801"/>
      <c r="I88" s="801"/>
      <c r="J88" s="802" t="s">
        <v>211</v>
      </c>
      <c r="K88" s="802"/>
      <c r="L88" s="802"/>
      <c r="M88" s="802"/>
      <c r="N88" s="809">
        <f>IF(AD61="","",IF(AND(AD61+1&gt;$AN$6),"",AD61+1))</f>
        <v>107</v>
      </c>
      <c r="O88" s="809"/>
      <c r="P88" s="809"/>
      <c r="Q88" s="819"/>
      <c r="R88" s="800" t="s">
        <v>208</v>
      </c>
      <c r="S88" s="800"/>
      <c r="T88" s="800"/>
      <c r="U88" s="801" t="str">
        <f>IFERROR(VLOOKUP(AD88,Marks,8,0),"")</f>
        <v>REKHA PRAJAPATI</v>
      </c>
      <c r="V88" s="801"/>
      <c r="W88" s="801"/>
      <c r="X88" s="801"/>
      <c r="Y88" s="801"/>
      <c r="Z88" s="802" t="s">
        <v>211</v>
      </c>
      <c r="AA88" s="802"/>
      <c r="AB88" s="802"/>
      <c r="AC88" s="802"/>
      <c r="AD88" s="810">
        <f>IF(N88="","",IF(AND(N88+1&gt;$AN$6),"",N88+1))</f>
        <v>108</v>
      </c>
      <c r="AE88" s="810"/>
      <c r="AF88" s="810"/>
    </row>
    <row r="89" spans="1:32" ht="9" customHeight="1">
      <c r="A89" s="166">
        <f>IF(N88="","",A88+1)</f>
        <v>8</v>
      </c>
      <c r="B89" s="123"/>
      <c r="C89" s="123"/>
      <c r="D89" s="123"/>
      <c r="E89" s="124"/>
      <c r="F89" s="124"/>
      <c r="G89" s="124"/>
      <c r="H89" s="123"/>
      <c r="I89" s="123"/>
      <c r="J89" s="125"/>
      <c r="K89" s="125"/>
      <c r="L89" s="125"/>
      <c r="M89" s="76"/>
      <c r="N89" s="76"/>
      <c r="O89" s="76"/>
      <c r="P89" s="76"/>
      <c r="Q89" s="819"/>
      <c r="R89" s="123"/>
      <c r="S89" s="123"/>
      <c r="T89" s="123"/>
      <c r="U89" s="124"/>
      <c r="V89" s="124"/>
      <c r="W89" s="124"/>
      <c r="X89" s="123"/>
      <c r="Y89" s="123"/>
      <c r="Z89" s="125"/>
      <c r="AA89" s="125"/>
      <c r="AB89" s="125"/>
      <c r="AC89" s="76"/>
      <c r="AD89" s="76"/>
      <c r="AE89" s="76"/>
      <c r="AF89" s="76"/>
    </row>
    <row r="90" spans="1:32" ht="21" customHeight="1">
      <c r="A90" s="166">
        <f>IF(N88="","",A89+1)</f>
        <v>9</v>
      </c>
      <c r="B90" s="811" t="s">
        <v>213</v>
      </c>
      <c r="C90" s="646" t="s">
        <v>214</v>
      </c>
      <c r="D90" s="646"/>
      <c r="E90" s="646"/>
      <c r="F90" s="812" t="s">
        <v>13</v>
      </c>
      <c r="G90" s="813"/>
      <c r="H90" s="813"/>
      <c r="I90" s="814"/>
      <c r="J90" s="649" t="s">
        <v>184</v>
      </c>
      <c r="K90" s="650" t="s">
        <v>167</v>
      </c>
      <c r="L90" s="651"/>
      <c r="M90" s="651"/>
      <c r="N90" s="652"/>
      <c r="O90" s="616" t="s">
        <v>185</v>
      </c>
      <c r="P90" s="617" t="s">
        <v>186</v>
      </c>
      <c r="Q90" s="819"/>
      <c r="R90" s="811" t="s">
        <v>213</v>
      </c>
      <c r="S90" s="646" t="s">
        <v>214</v>
      </c>
      <c r="T90" s="646"/>
      <c r="U90" s="646"/>
      <c r="V90" s="812" t="s">
        <v>13</v>
      </c>
      <c r="W90" s="813"/>
      <c r="X90" s="813"/>
      <c r="Y90" s="814"/>
      <c r="Z90" s="649" t="s">
        <v>184</v>
      </c>
      <c r="AA90" s="650" t="s">
        <v>167</v>
      </c>
      <c r="AB90" s="651"/>
      <c r="AC90" s="651"/>
      <c r="AD90" s="652"/>
      <c r="AE90" s="616" t="s">
        <v>185</v>
      </c>
      <c r="AF90" s="617" t="s">
        <v>186</v>
      </c>
    </row>
    <row r="91" spans="1:32" ht="90.75" customHeight="1">
      <c r="A91" s="166">
        <f>IF(N88="","",A90+1)</f>
        <v>10</v>
      </c>
      <c r="B91" s="811"/>
      <c r="C91" s="171" t="s">
        <v>11</v>
      </c>
      <c r="D91" s="171" t="s">
        <v>180</v>
      </c>
      <c r="E91" s="171" t="s">
        <v>108</v>
      </c>
      <c r="F91" s="171" t="s">
        <v>182</v>
      </c>
      <c r="G91" s="171" t="s">
        <v>183</v>
      </c>
      <c r="H91" s="305" t="s">
        <v>10</v>
      </c>
      <c r="I91" s="171" t="s">
        <v>108</v>
      </c>
      <c r="J91" s="649"/>
      <c r="K91" s="172" t="s">
        <v>182</v>
      </c>
      <c r="L91" s="172" t="s">
        <v>183</v>
      </c>
      <c r="M91" s="173" t="s">
        <v>10</v>
      </c>
      <c r="N91" s="171" t="s">
        <v>108</v>
      </c>
      <c r="O91" s="616"/>
      <c r="P91" s="785"/>
      <c r="Q91" s="819"/>
      <c r="R91" s="811"/>
      <c r="S91" s="171" t="s">
        <v>11</v>
      </c>
      <c r="T91" s="171" t="s">
        <v>180</v>
      </c>
      <c r="U91" s="171" t="s">
        <v>108</v>
      </c>
      <c r="V91" s="171" t="s">
        <v>182</v>
      </c>
      <c r="W91" s="171" t="s">
        <v>183</v>
      </c>
      <c r="X91" s="305" t="s">
        <v>10</v>
      </c>
      <c r="Y91" s="171" t="s">
        <v>108</v>
      </c>
      <c r="Z91" s="649"/>
      <c r="AA91" s="172" t="s">
        <v>182</v>
      </c>
      <c r="AB91" s="172" t="s">
        <v>183</v>
      </c>
      <c r="AC91" s="173" t="s">
        <v>10</v>
      </c>
      <c r="AD91" s="171" t="s">
        <v>108</v>
      </c>
      <c r="AE91" s="616"/>
      <c r="AF91" s="785"/>
    </row>
    <row r="92" spans="1:32" ht="18.75" customHeight="1">
      <c r="A92" s="166">
        <f>IF(N88="","",A91+1)</f>
        <v>11</v>
      </c>
      <c r="B92" s="811"/>
      <c r="C92" s="414">
        <v>20</v>
      </c>
      <c r="D92" s="414">
        <v>20</v>
      </c>
      <c r="E92" s="116">
        <v>40</v>
      </c>
      <c r="F92" s="414">
        <v>30</v>
      </c>
      <c r="G92" s="414">
        <v>18</v>
      </c>
      <c r="H92" s="414">
        <v>12</v>
      </c>
      <c r="I92" s="116">
        <v>60</v>
      </c>
      <c r="J92" s="118">
        <v>100</v>
      </c>
      <c r="K92" s="414">
        <v>50</v>
      </c>
      <c r="L92" s="414">
        <v>30</v>
      </c>
      <c r="M92" s="414">
        <v>20</v>
      </c>
      <c r="N92" s="116">
        <v>100</v>
      </c>
      <c r="O92" s="118">
        <v>200</v>
      </c>
      <c r="P92" s="825">
        <f>IF(AND(N88="",C85="",E86="",N86=""),"",IF(OR(C85=1,C85=2),800,1000))</f>
        <v>1000</v>
      </c>
      <c r="Q92" s="819"/>
      <c r="R92" s="811"/>
      <c r="S92" s="414">
        <v>20</v>
      </c>
      <c r="T92" s="414">
        <v>20</v>
      </c>
      <c r="U92" s="116">
        <v>40</v>
      </c>
      <c r="V92" s="414">
        <v>30</v>
      </c>
      <c r="W92" s="414">
        <v>18</v>
      </c>
      <c r="X92" s="414">
        <v>12</v>
      </c>
      <c r="Y92" s="116">
        <v>60</v>
      </c>
      <c r="Z92" s="118">
        <v>100</v>
      </c>
      <c r="AA92" s="414">
        <v>50</v>
      </c>
      <c r="AB92" s="414">
        <v>30</v>
      </c>
      <c r="AC92" s="414">
        <v>20</v>
      </c>
      <c r="AD92" s="116">
        <v>100</v>
      </c>
      <c r="AE92" s="118">
        <v>200</v>
      </c>
      <c r="AF92" s="825">
        <f>IF(AND(AD88="",S85="",U86="",Z86=""),"",IF(OR(S85=1,S85=2),800,1000))</f>
        <v>800</v>
      </c>
    </row>
    <row r="93" spans="1:32" ht="21" customHeight="1">
      <c r="A93" s="166">
        <f>IF(N88="","",A92+1)</f>
        <v>12</v>
      </c>
      <c r="B93" s="122" t="str">
        <f>'Result Sheet'!$L$4</f>
        <v xml:space="preserve">हिन्दी </v>
      </c>
      <c r="C93" s="415" t="str">
        <f>IFERROR(VLOOKUP(N88,Marks,11,0),"")</f>
        <v/>
      </c>
      <c r="D93" s="415" t="str">
        <f>IFERROR(VLOOKUP(N88,Marks,12,0),"")</f>
        <v/>
      </c>
      <c r="E93" s="117" t="str">
        <f>IFERROR(VLOOKUP(N88,Marks,13,0),"")</f>
        <v/>
      </c>
      <c r="F93" s="415" t="str">
        <f>IFERROR(VLOOKUP(N88,Marks,14,0),"")</f>
        <v/>
      </c>
      <c r="G93" s="415" t="str">
        <f>IFERROR(VLOOKUP(N88,Marks,15,0),"")</f>
        <v/>
      </c>
      <c r="H93" s="415" t="str">
        <f>IFERROR(VLOOKUP(N88,Marks,16,0),"")</f>
        <v/>
      </c>
      <c r="I93" s="117" t="str">
        <f>IFERROR(VLOOKUP(N88,Marks,17,0),"")</f>
        <v/>
      </c>
      <c r="J93" s="119" t="str">
        <f>IFERROR(VLOOKUP(N88,Marks,18,0),"")</f>
        <v/>
      </c>
      <c r="K93" s="415" t="str">
        <f>IFERROR(VLOOKUP(N88,Marks,19,0),"")</f>
        <v/>
      </c>
      <c r="L93" s="415" t="str">
        <f>IFERROR(VLOOKUP(N88,Marks,20,0),"")</f>
        <v/>
      </c>
      <c r="M93" s="415" t="str">
        <f>IFERROR(VLOOKUP(N88,Marks,21,0),"")</f>
        <v/>
      </c>
      <c r="N93" s="117" t="str">
        <f>IFERROR(VLOOKUP(N88,Marks,22,0),"")</f>
        <v/>
      </c>
      <c r="O93" s="119" t="str">
        <f>IFERROR(VLOOKUP(N88,Marks,23,0),"")</f>
        <v/>
      </c>
      <c r="P93" s="323" t="str">
        <f>IFERROR(VLOOKUP(N88,Marks,29,0),"")</f>
        <v/>
      </c>
      <c r="Q93" s="819"/>
      <c r="R93" s="122" t="str">
        <f>'Result Sheet'!$L$4</f>
        <v xml:space="preserve">हिन्दी </v>
      </c>
      <c r="S93" s="415">
        <f>IFERROR(VLOOKUP(AD88,Marks,11,0),"")</f>
        <v>9</v>
      </c>
      <c r="T93" s="415">
        <f>IFERROR(VLOOKUP(AD88,Marks,12,0),"")</f>
        <v>6</v>
      </c>
      <c r="U93" s="117">
        <f>IFERROR(VLOOKUP(AD88,Marks,13,0),"")</f>
        <v>15</v>
      </c>
      <c r="V93" s="415">
        <f>IFERROR(VLOOKUP(AD88,Marks,14,0),"")</f>
        <v>29</v>
      </c>
      <c r="W93" s="415">
        <f>IFERROR(VLOOKUP(AD88,Marks,15,0),"")</f>
        <v>6</v>
      </c>
      <c r="X93" s="415">
        <f>IFERROR(VLOOKUP(AD88,Marks,16,0),"")</f>
        <v>11</v>
      </c>
      <c r="Y93" s="117">
        <f>IFERROR(VLOOKUP(AD88,Marks,17,0),"")</f>
        <v>46</v>
      </c>
      <c r="Z93" s="119">
        <f>IFERROR(VLOOKUP(AD88,Marks,18,0),"")</f>
        <v>61</v>
      </c>
      <c r="AA93" s="415">
        <f>IFERROR(VLOOKUP(AD88,Marks,19,0),"")</f>
        <v>37</v>
      </c>
      <c r="AB93" s="415">
        <f>IFERROR(VLOOKUP(AD88,Marks,20,0),"")</f>
        <v>4</v>
      </c>
      <c r="AC93" s="415">
        <f>IFERROR(VLOOKUP(AD88,Marks,21,0),"")</f>
        <v>11</v>
      </c>
      <c r="AD93" s="117">
        <f>IFERROR(VLOOKUP(AD88,Marks,22,0),"")</f>
        <v>52</v>
      </c>
      <c r="AE93" s="119">
        <f>IFERROR(VLOOKUP(AD88,Marks,23,0),"")</f>
        <v>113</v>
      </c>
      <c r="AF93" s="323" t="str">
        <f>IFERROR(VLOOKUP(AD88,Marks,29,0),"")</f>
        <v>C</v>
      </c>
    </row>
    <row r="94" spans="1:32" ht="21" customHeight="1">
      <c r="A94" s="166">
        <f>IF(N88="","",A93+1)</f>
        <v>13</v>
      </c>
      <c r="B94" s="122" t="str">
        <f>'Result Sheet'!$AE$4</f>
        <v xml:space="preserve">अंग्रेजी </v>
      </c>
      <c r="C94" s="415" t="str">
        <f>IFERROR(VLOOKUP(N88,Marks,30,0),"")</f>
        <v/>
      </c>
      <c r="D94" s="415" t="str">
        <f>IFERROR(VLOOKUP(N88,Marks,31,0),"")</f>
        <v/>
      </c>
      <c r="E94" s="117" t="str">
        <f>IFERROR(VLOOKUP(N88,Marks,32,0),"")</f>
        <v/>
      </c>
      <c r="F94" s="415" t="str">
        <f>IFERROR(VLOOKUP(N88,Marks,33,0),"")</f>
        <v/>
      </c>
      <c r="G94" s="415" t="str">
        <f>IFERROR(VLOOKUP(N88,Marks,34,0),"")</f>
        <v/>
      </c>
      <c r="H94" s="415" t="str">
        <f>IFERROR(VLOOKUP(N88,Marks,35,0),"")</f>
        <v/>
      </c>
      <c r="I94" s="117" t="str">
        <f>IFERROR(VLOOKUP(N88,Marks,36,0),"")</f>
        <v/>
      </c>
      <c r="J94" s="119" t="str">
        <f>IFERROR(VLOOKUP(N88,Marks,37,0),"")</f>
        <v/>
      </c>
      <c r="K94" s="415" t="str">
        <f>IFERROR(VLOOKUP(N88,Marks,38,0),"")</f>
        <v/>
      </c>
      <c r="L94" s="415" t="str">
        <f>IFERROR(VLOOKUP(N88,Marks,39,0),"")</f>
        <v/>
      </c>
      <c r="M94" s="415" t="str">
        <f>IFERROR(VLOOKUP(N88,Marks,40,0),"")</f>
        <v/>
      </c>
      <c r="N94" s="117" t="str">
        <f>IFERROR(VLOOKUP(N88,Marks,41,0),"")</f>
        <v/>
      </c>
      <c r="O94" s="119" t="str">
        <f>IFERROR(VLOOKUP(N88,Marks,42,0),"")</f>
        <v/>
      </c>
      <c r="P94" s="323" t="str">
        <f>IFERROR(VLOOKUP(N88,Marks,48,0),"")</f>
        <v/>
      </c>
      <c r="Q94" s="819"/>
      <c r="R94" s="122" t="str">
        <f>'Result Sheet'!$AE$4</f>
        <v xml:space="preserve">अंग्रेजी </v>
      </c>
      <c r="S94" s="415">
        <f>IFERROR(VLOOKUP(AD88,Marks,30,0),"")</f>
        <v>7</v>
      </c>
      <c r="T94" s="415">
        <f>IFERROR(VLOOKUP(AD88,Marks,31,0),"")</f>
        <v>9</v>
      </c>
      <c r="U94" s="117">
        <f>IFERROR(VLOOKUP(AD88,Marks,32,0),"")</f>
        <v>16</v>
      </c>
      <c r="V94" s="415">
        <f>IFERROR(VLOOKUP(AD88,Marks,33,0),"")</f>
        <v>25</v>
      </c>
      <c r="W94" s="415">
        <f>IFERROR(VLOOKUP(AD88,Marks,34,0),"")</f>
        <v>6</v>
      </c>
      <c r="X94" s="415">
        <f>IFERROR(VLOOKUP(AD88,Marks,35,0),"")</f>
        <v>12</v>
      </c>
      <c r="Y94" s="117">
        <f>IFERROR(VLOOKUP(AD88,Marks,36,0),"")</f>
        <v>43</v>
      </c>
      <c r="Z94" s="119">
        <f>IFERROR(VLOOKUP(AD88,Marks,37,0),"")</f>
        <v>59</v>
      </c>
      <c r="AA94" s="415">
        <f>IFERROR(VLOOKUP(AD88,Marks,38,0),"")</f>
        <v>37</v>
      </c>
      <c r="AB94" s="415">
        <f>IFERROR(VLOOKUP(AD88,Marks,39,0),"")</f>
        <v>4</v>
      </c>
      <c r="AC94" s="415">
        <f>IFERROR(VLOOKUP(AD88,Marks,40,0),"")</f>
        <v>8</v>
      </c>
      <c r="AD94" s="117">
        <f>IFERROR(VLOOKUP(AD88,Marks,41,0),"")</f>
        <v>49</v>
      </c>
      <c r="AE94" s="119">
        <f>IFERROR(VLOOKUP(AD88,Marks,42,0),"")</f>
        <v>108</v>
      </c>
      <c r="AF94" s="323" t="str">
        <f>IFERROR(VLOOKUP(AD88,Marks,48,0),"")</f>
        <v>C</v>
      </c>
    </row>
    <row r="95" spans="1:32" ht="21" customHeight="1">
      <c r="A95" s="166">
        <f>IF(N88="","",A94+1)</f>
        <v>14</v>
      </c>
      <c r="B95" s="122" t="str">
        <f>'Result Sheet'!$AX$4</f>
        <v>संस्कृत</v>
      </c>
      <c r="C95" s="415" t="str">
        <f>IFERROR(VLOOKUP(N88,Marks,49,0),"")</f>
        <v/>
      </c>
      <c r="D95" s="415" t="str">
        <f>IFERROR(VLOOKUP(N88,Marks,50,0),"")</f>
        <v/>
      </c>
      <c r="E95" s="117" t="str">
        <f>IFERROR(VLOOKUP(N88,Marks,51,0),"")</f>
        <v/>
      </c>
      <c r="F95" s="415" t="str">
        <f>IFERROR(VLOOKUP(N88,Marks,52,0),"")</f>
        <v/>
      </c>
      <c r="G95" s="415" t="str">
        <f>IFERROR(VLOOKUP(N88,Marks,53,0),"")</f>
        <v/>
      </c>
      <c r="H95" s="415" t="str">
        <f>IFERROR(VLOOKUP(N88,Marks,54,0),"")</f>
        <v/>
      </c>
      <c r="I95" s="117" t="str">
        <f>IFERROR(VLOOKUP(N88,Marks,55,0),"")</f>
        <v/>
      </c>
      <c r="J95" s="119" t="str">
        <f>IFERROR(VLOOKUP(N88,Marks,56,0),"")</f>
        <v/>
      </c>
      <c r="K95" s="415" t="str">
        <f>IFERROR(VLOOKUP(N88,Marks,57,0),"")</f>
        <v/>
      </c>
      <c r="L95" s="415" t="str">
        <f>IFERROR(VLOOKUP(N88,Marks,58,0),"")</f>
        <v/>
      </c>
      <c r="M95" s="415" t="str">
        <f>IFERROR(VLOOKUP(N88,Marks,59,0),"")</f>
        <v/>
      </c>
      <c r="N95" s="117" t="str">
        <f>IFERROR(VLOOKUP(N88,Marks,60,0),"")</f>
        <v/>
      </c>
      <c r="O95" s="119" t="str">
        <f>IFERROR(VLOOKUP(N88,Marks,61,0),"")</f>
        <v/>
      </c>
      <c r="P95" s="323" t="str">
        <f>IFERROR(VLOOKUP(N88,Marks,67,0),"")</f>
        <v/>
      </c>
      <c r="Q95" s="819"/>
      <c r="R95" s="122" t="str">
        <f>'Result Sheet'!$AX$4</f>
        <v>संस्कृत</v>
      </c>
      <c r="S95" s="415">
        <f>IFERROR(VLOOKUP(AD88,Marks,49,0),"")</f>
        <v>20</v>
      </c>
      <c r="T95" s="415">
        <f>IFERROR(VLOOKUP(AD88,Marks,50,0),"")</f>
        <v>19</v>
      </c>
      <c r="U95" s="117">
        <f>IFERROR(VLOOKUP(AD88,Marks,51,0),"")</f>
        <v>39</v>
      </c>
      <c r="V95" s="415">
        <f>IFERROR(VLOOKUP(AD88,Marks,52,0),"")</f>
        <v>29</v>
      </c>
      <c r="W95" s="415">
        <f>IFERROR(VLOOKUP(AD88,Marks,53,0),"")</f>
        <v>17</v>
      </c>
      <c r="X95" s="415">
        <f>IFERROR(VLOOKUP(AD88,Marks,54,0),"")</f>
        <v>10</v>
      </c>
      <c r="Y95" s="117">
        <f>IFERROR(VLOOKUP(AD88,Marks,55,0),"")</f>
        <v>56</v>
      </c>
      <c r="Z95" s="119">
        <f>IFERROR(VLOOKUP(AD88,Marks,56,0),"")</f>
        <v>95</v>
      </c>
      <c r="AA95" s="415">
        <f>IFERROR(VLOOKUP(AD88,Marks,57,0),"")</f>
        <v>45</v>
      </c>
      <c r="AB95" s="415">
        <f>IFERROR(VLOOKUP(AD88,Marks,58,0),"")</f>
        <v>20</v>
      </c>
      <c r="AC95" s="415">
        <f>IFERROR(VLOOKUP(AD88,Marks,59,0),"")</f>
        <v>14</v>
      </c>
      <c r="AD95" s="117">
        <f>IFERROR(VLOOKUP(AD88,Marks,60,0),"")</f>
        <v>79</v>
      </c>
      <c r="AE95" s="119">
        <f>IFERROR(VLOOKUP(AD88,Marks,61,0),"")</f>
        <v>174</v>
      </c>
      <c r="AF95" s="323" t="str">
        <f>IFERROR(VLOOKUP(AD88,Marks,67,0),"")</f>
        <v>A</v>
      </c>
    </row>
    <row r="96" spans="1:32" ht="21" customHeight="1">
      <c r="A96" s="166">
        <f>IF(N88="","",A94+1)</f>
        <v>14</v>
      </c>
      <c r="B96" s="122" t="str">
        <f>'Result Sheet'!$BQ$4</f>
        <v xml:space="preserve">गणित </v>
      </c>
      <c r="C96" s="415" t="str">
        <f>IFERROR(VLOOKUP(N88,Marks,68,0),"")</f>
        <v/>
      </c>
      <c r="D96" s="415" t="str">
        <f>IFERROR(VLOOKUP(N88,Marks,69,0),"")</f>
        <v/>
      </c>
      <c r="E96" s="117" t="str">
        <f>IFERROR(VLOOKUP(N88,Marks,70,0),"")</f>
        <v/>
      </c>
      <c r="F96" s="415" t="str">
        <f>IFERROR(VLOOKUP(N88,Marks,71,0),"")</f>
        <v/>
      </c>
      <c r="G96" s="415" t="str">
        <f>IFERROR(VLOOKUP(N88,Marks,72,0),"")</f>
        <v/>
      </c>
      <c r="H96" s="415" t="str">
        <f>IFERROR(VLOOKUP(N88,Marks,73,0),"")</f>
        <v/>
      </c>
      <c r="I96" s="117" t="str">
        <f>IFERROR(VLOOKUP(N88,Marks,74,0),"")</f>
        <v/>
      </c>
      <c r="J96" s="119" t="str">
        <f>IFERROR(VLOOKUP(N88,Marks,75,0),"")</f>
        <v/>
      </c>
      <c r="K96" s="415" t="str">
        <f>IFERROR(VLOOKUP(N88,Marks,76,0),"")</f>
        <v/>
      </c>
      <c r="L96" s="415" t="str">
        <f>IFERROR(VLOOKUP(N88,Marks,77,0),"")</f>
        <v/>
      </c>
      <c r="M96" s="415" t="str">
        <f>IFERROR(VLOOKUP(N88,Marks,78,0),"")</f>
        <v/>
      </c>
      <c r="N96" s="117" t="str">
        <f>IFERROR(VLOOKUP(N88,Marks,79,0),"")</f>
        <v/>
      </c>
      <c r="O96" s="119" t="str">
        <f>IFERROR(VLOOKUP(N88,Marks,80,0),"")</f>
        <v/>
      </c>
      <c r="P96" s="323" t="str">
        <f>IFERROR(VLOOKUP(N88,Marks,86,0),"")</f>
        <v/>
      </c>
      <c r="Q96" s="819"/>
      <c r="R96" s="122" t="str">
        <f>'Result Sheet'!$BQ$4</f>
        <v xml:space="preserve">गणित </v>
      </c>
      <c r="S96" s="415">
        <f>IFERROR(VLOOKUP(AD88,Marks,68,0),"")</f>
        <v>9</v>
      </c>
      <c r="T96" s="415">
        <f>IFERROR(VLOOKUP(AD88,Marks,69,0),"")</f>
        <v>6</v>
      </c>
      <c r="U96" s="117">
        <f>IFERROR(VLOOKUP(AD88,Marks,70,0),"")</f>
        <v>15</v>
      </c>
      <c r="V96" s="415">
        <f>IFERROR(VLOOKUP(AD88,Marks,71,0),"")</f>
        <v>26</v>
      </c>
      <c r="W96" s="415">
        <f>IFERROR(VLOOKUP(AD88,Marks,72,0),"")</f>
        <v>5</v>
      </c>
      <c r="X96" s="415">
        <f>IFERROR(VLOOKUP(AD88,Marks,73,0),"")</f>
        <v>10</v>
      </c>
      <c r="Y96" s="117">
        <f>IFERROR(VLOOKUP(AD88,Marks,74,0),"")</f>
        <v>41</v>
      </c>
      <c r="Z96" s="119">
        <f>IFERROR(VLOOKUP(AD88,Marks,75,0),"")</f>
        <v>56</v>
      </c>
      <c r="AA96" s="415">
        <f>IFERROR(VLOOKUP(AD88,Marks,76,0),"")</f>
        <v>47</v>
      </c>
      <c r="AB96" s="415">
        <f>IFERROR(VLOOKUP(AD88,Marks,77,0),"")</f>
        <v>15</v>
      </c>
      <c r="AC96" s="415">
        <f>IFERROR(VLOOKUP(AD88,Marks,78,0),"")</f>
        <v>8</v>
      </c>
      <c r="AD96" s="117">
        <f>IFERROR(VLOOKUP(AD88,Marks,79,0),"")</f>
        <v>70</v>
      </c>
      <c r="AE96" s="119">
        <f>IFERROR(VLOOKUP(AD88,Marks,80,0),"")</f>
        <v>126</v>
      </c>
      <c r="AF96" s="323" t="str">
        <f>IFERROR(VLOOKUP(AD88,Marks,86,0),"")</f>
        <v>C</v>
      </c>
    </row>
    <row r="97" spans="1:32" ht="21" customHeight="1">
      <c r="A97" s="166">
        <f>IF(N88="","",A96+1)</f>
        <v>15</v>
      </c>
      <c r="B97" s="122" t="str">
        <f>'Result Sheet'!$CJ$4</f>
        <v xml:space="preserve">पर्यावरण अध्ययन </v>
      </c>
      <c r="C97" s="415" t="str">
        <f>IFERROR(VLOOKUP(N88,Marks,87,0),"")</f>
        <v/>
      </c>
      <c r="D97" s="415" t="str">
        <f>IFERROR(VLOOKUP(N88,Marks,88,0),"")</f>
        <v/>
      </c>
      <c r="E97" s="117" t="str">
        <f>IFERROR(VLOOKUP(N88,Marks,89,0),"")</f>
        <v/>
      </c>
      <c r="F97" s="415" t="str">
        <f>IFERROR(VLOOKUP(N88,Marks,90,0),"")</f>
        <v/>
      </c>
      <c r="G97" s="415" t="str">
        <f>IFERROR(VLOOKUP(N88,Marks,91,0),"")</f>
        <v/>
      </c>
      <c r="H97" s="415" t="str">
        <f>IFERROR(VLOOKUP(N88,Marks,92,0),"")</f>
        <v/>
      </c>
      <c r="I97" s="117" t="str">
        <f>IFERROR(VLOOKUP(N88,Marks,93,0),"")</f>
        <v/>
      </c>
      <c r="J97" s="119" t="str">
        <f>IFERROR(VLOOKUP(N88,Marks,94,0),"")</f>
        <v/>
      </c>
      <c r="K97" s="415" t="str">
        <f>IFERROR(VLOOKUP(N88,Marks,95,0),"")</f>
        <v/>
      </c>
      <c r="L97" s="415" t="str">
        <f>IFERROR(VLOOKUP(N88,Marks,96,0),"")</f>
        <v/>
      </c>
      <c r="M97" s="415" t="str">
        <f>IFERROR(VLOOKUP(N88,Marks,97,0),"")</f>
        <v/>
      </c>
      <c r="N97" s="117" t="str">
        <f>IFERROR(VLOOKUP(N88,Marks,98,0),"")</f>
        <v/>
      </c>
      <c r="O97" s="119" t="str">
        <f>IFERROR(VLOOKUP(N88,Marks,99,0),"")</f>
        <v/>
      </c>
      <c r="P97" s="323" t="str">
        <f>IFERROR(VLOOKUP(N88,Marks,105,0),"")</f>
        <v/>
      </c>
      <c r="Q97" s="819"/>
      <c r="R97" s="122" t="str">
        <f>'Result Sheet'!$CJ$4</f>
        <v xml:space="preserve">पर्यावरण अध्ययन </v>
      </c>
      <c r="S97" s="415">
        <f>IFERROR(VLOOKUP(AD88,Marks,87,0),"")</f>
        <v>9</v>
      </c>
      <c r="T97" s="415">
        <f>IFERROR(VLOOKUP(AD88,Marks,88,0),"")</f>
        <v>7</v>
      </c>
      <c r="U97" s="117">
        <f>IFERROR(VLOOKUP(AD88,Marks,89,0),"")</f>
        <v>16</v>
      </c>
      <c r="V97" s="415">
        <f>IFERROR(VLOOKUP(AD88,Marks,90,0),"")</f>
        <v>27</v>
      </c>
      <c r="W97" s="415">
        <f>IFERROR(VLOOKUP(AD88,Marks,91,0),"")</f>
        <v>5</v>
      </c>
      <c r="X97" s="415">
        <f>IFERROR(VLOOKUP(AD88,Marks,92,0),"")</f>
        <v>11</v>
      </c>
      <c r="Y97" s="117">
        <f>IFERROR(VLOOKUP(AD88,Marks,93,0),"")</f>
        <v>43</v>
      </c>
      <c r="Z97" s="119">
        <f>IFERROR(VLOOKUP(AD88,Marks,94,0),"")</f>
        <v>59</v>
      </c>
      <c r="AA97" s="415">
        <f>IFERROR(VLOOKUP(AD88,Marks,95,0),"")</f>
        <v>48</v>
      </c>
      <c r="AB97" s="415">
        <f>IFERROR(VLOOKUP(AD88,Marks,96,0),"")</f>
        <v>16</v>
      </c>
      <c r="AC97" s="415">
        <f>IFERROR(VLOOKUP(AD88,Marks,97,0),"")</f>
        <v>8</v>
      </c>
      <c r="AD97" s="117">
        <f>IFERROR(VLOOKUP(AD88,Marks,98,0),"")</f>
        <v>72</v>
      </c>
      <c r="AE97" s="119">
        <f>IFERROR(VLOOKUP(AD88,Marks,99,0),"")</f>
        <v>131</v>
      </c>
      <c r="AF97" s="323" t="str">
        <f>IFERROR(VLOOKUP(AD88,Marks,105,0),"")</f>
        <v>C</v>
      </c>
    </row>
    <row r="98" spans="1:32" ht="25.5" customHeight="1">
      <c r="A98" s="166">
        <f>IF(N88="","",A97+1)</f>
        <v>16</v>
      </c>
      <c r="B98" s="416" t="s">
        <v>215</v>
      </c>
      <c r="C98" s="120" t="str">
        <f>IF(AND(C93="",C94="",C95="",C96="",C97=""),"",IF(OR(C85=1,C85=2),SUM(C93:C96),SUM(C93:C97)))</f>
        <v/>
      </c>
      <c r="D98" s="120" t="str">
        <f>IF(AND(D93="",D94="",D95="",D96="",D97=""),"",IF(OR(C85=1,C85=2),SUM(D93:D96),SUM(D93:D97)))</f>
        <v/>
      </c>
      <c r="E98" s="120" t="str">
        <f>IF(AND(E93="",E94="",E95="",E96="",E97=""),"",IF(OR(C85=1,C85=2),SUM(E93:E96),SUM(E93:E97)))</f>
        <v/>
      </c>
      <c r="F98" s="120" t="str">
        <f>IF(AND(F93="",F94="",F95="",F96="",F97=""),"",IF(OR(C85=1,C85=2),SUM(F93:F96),SUM(F93:F97)))</f>
        <v/>
      </c>
      <c r="G98" s="120" t="str">
        <f>IF(AND(G93="",G94="",G95="",G96="",G97=""),"",IF(OR(G85=1,G85=2),SUM(C85=1,C85=2),SUM(G93:G97)))</f>
        <v/>
      </c>
      <c r="H98" s="120" t="str">
        <f>IF(AND(H93="",H94="",H95="",H96="",H97=""),"",IF(OR(C85=1,C85=2),SUM(H93:H96),SUM(H93:H97)))</f>
        <v/>
      </c>
      <c r="I98" s="120" t="str">
        <f>IF(AND(I93="",I94="",I95="",I96="",I97=""),"",IF(OR(C85=1,C85=2),SUM(I93:I96),SUM(I93:I97)))</f>
        <v/>
      </c>
      <c r="J98" s="120" t="str">
        <f>IF(AND(J93="",J94="",J95="",J96="",J97=""),"",IF(OR(C85=1,C85=2),SUM(J93:J96),SUM(J93:J97)))</f>
        <v/>
      </c>
      <c r="K98" s="120" t="str">
        <f>IF(AND(K93="",K94="",K95="",K96="",K97=""),"",IF(OR(C85=1,C85=2),SUM(K93:K96),SUM(K93:K97)))</f>
        <v/>
      </c>
      <c r="L98" s="120" t="str">
        <f>IF(AND(L93="",L94="",L95="",L96="",L97=""),"",IF(OR(C85=1,C85=2),SUM(L93:L96),SUM(L93:L97)))</f>
        <v/>
      </c>
      <c r="M98" s="120" t="str">
        <f>IF(AND(M93="",M94="",M95="",M96="",M97=""),"",IF(OR(C85=1,C85=2),SUM(M93:M96),SUM(M93:M97)))</f>
        <v/>
      </c>
      <c r="N98" s="120" t="str">
        <f>IF(AND(N93="",N94="",N95="",N96="",N97=""),"",IF(OR(C85=1,C85=2),SUM(N93:N96),SUM(N93:N97)))</f>
        <v/>
      </c>
      <c r="O98" s="120" t="str">
        <f>IF(AND(O93="",O94="",O95="",O96="",O97=""),"",IF(OR(C85=1,C85=2),SUM(O93:O96),SUM(O93:O97)))</f>
        <v/>
      </c>
      <c r="P98" s="326" t="str">
        <f>IF(OR(N88="",E86="",O98=""),"",IF(O98&gt;=81%*P92,"A",IF(O98&gt;=61%*P92,"B",IF(O98&gt;=41%*P92,"C",IF(O98&gt;=21%*P92,"D","E")))))</f>
        <v/>
      </c>
      <c r="Q98" s="819"/>
      <c r="R98" s="416" t="s">
        <v>215</v>
      </c>
      <c r="S98" s="120">
        <f>IF(AND(S93="",S94="",S95="",S96="",S97=""),"",IF(OR(S85=1,S85=2),SUM(S93:S96),SUM(S93:S97)))</f>
        <v>45</v>
      </c>
      <c r="T98" s="120">
        <f>IF(AND(T93="",T94="",T95="",T96="",T97=""),"",IF(OR(S85=1,S85=2),SUM(T93:T96),SUM(T93:T97)))</f>
        <v>40</v>
      </c>
      <c r="U98" s="120">
        <f>IF(AND(U93="",U94="",U95="",U96="",U97=""),"",IF(OR(S85=1,S85=2),SUM(U93:U96),SUM(U93:U97)))</f>
        <v>85</v>
      </c>
      <c r="V98" s="120">
        <f>IF(AND(V93="",V94="",V95="",V96="",V97=""),"",IF(OR(S85=1,S85=2),SUM(V93:V96),SUM(V93:V97)))</f>
        <v>109</v>
      </c>
      <c r="W98" s="120">
        <f>IF(AND(W93="",W94="",W95="",W96="",W97=""),"",IF(OR(W85=1,W85=2),SUM(S85=1,S85=2),SUM(W93:W97)))</f>
        <v>39</v>
      </c>
      <c r="X98" s="120">
        <f>IF(AND(X93="",X94="",X95="",X96="",X97=""),"",IF(OR(S85=1,S85=2),SUM(X93:X96),SUM(X93:X97)))</f>
        <v>43</v>
      </c>
      <c r="Y98" s="120">
        <f>IF(AND(Y93="",Y94="",Y95="",Y96="",Y97=""),"",IF(OR(S85=1,S85=2),SUM(Y93:Y96),SUM(Y93:Y97)))</f>
        <v>186</v>
      </c>
      <c r="Z98" s="120">
        <f>IF(AND(Z93="",Z94="",Z95="",Z96="",Z97=""),"",IF(OR(S85=1,S85=2),SUM(Z93:Z96),SUM(Z93:Z97)))</f>
        <v>271</v>
      </c>
      <c r="AA98" s="120">
        <f>IF(AND(AA93="",AA94="",AA95="",AA96="",AA97=""),"",IF(OR(S85=1,S85=2),SUM(AA93:AA96),SUM(AA93:AA97)))</f>
        <v>166</v>
      </c>
      <c r="AB98" s="120">
        <f>IF(AND(AB93="",AB94="",AB95="",AB96="",AB97=""),"",IF(OR(S85=1,S85=2),SUM(AB93:AB96),SUM(AB93:AB97)))</f>
        <v>43</v>
      </c>
      <c r="AC98" s="120">
        <f>IF(AND(AC93="",AC94="",AC95="",AC96="",AC97=""),"",IF(OR(S85=1,S85=2),SUM(AC93:AC96),SUM(AC93:AC97)))</f>
        <v>41</v>
      </c>
      <c r="AD98" s="120">
        <f>IF(AND(AD93="",AD94="",AD95="",AD96="",AD97=""),"",IF(OR(S85=1,S85=2),SUM(AD93:AD96),SUM(AD93:AD97)))</f>
        <v>250</v>
      </c>
      <c r="AE98" s="120">
        <f>IF(AND(AE93="",AE94="",AE95="",AE96="",AE97=""),"",IF(OR(S85=1,S85=2),SUM(AE93:AE96),SUM(AE93:AE97)))</f>
        <v>521</v>
      </c>
      <c r="AF98" s="326" t="str">
        <f>IF(OR(AD88="",U86="",AE98=""),"",IF(AE98&gt;=81%*AF92,"A",IF(AE98&gt;=61%*AF92,"B",IF(AE98&gt;=41%*AF92,"C",IF(AE98&gt;=21%*AF92,"D","E")))))</f>
        <v>B</v>
      </c>
    </row>
    <row r="99" spans="1:32" ht="9" customHeight="1">
      <c r="A99" s="166">
        <f>IF(N88="","",A98+1)</f>
        <v>17</v>
      </c>
      <c r="B99" s="787"/>
      <c r="C99" s="787"/>
      <c r="D99" s="787"/>
      <c r="E99" s="787"/>
      <c r="F99" s="787"/>
      <c r="G99" s="787"/>
      <c r="H99" s="787"/>
      <c r="I99" s="787"/>
      <c r="J99" s="787"/>
      <c r="K99" s="787"/>
      <c r="L99" s="787"/>
      <c r="M99" s="787"/>
      <c r="N99" s="787"/>
      <c r="O99" s="787"/>
      <c r="P99" s="787"/>
      <c r="Q99" s="819"/>
      <c r="R99" s="787"/>
      <c r="S99" s="787"/>
      <c r="T99" s="787"/>
      <c r="U99" s="787"/>
      <c r="V99" s="787"/>
      <c r="W99" s="787"/>
      <c r="X99" s="787"/>
      <c r="Y99" s="787"/>
      <c r="Z99" s="787"/>
      <c r="AA99" s="787"/>
      <c r="AB99" s="787"/>
      <c r="AC99" s="787"/>
      <c r="AD99" s="787"/>
      <c r="AE99" s="787"/>
      <c r="AF99" s="787"/>
    </row>
    <row r="100" spans="1:32" ht="22.5" customHeight="1">
      <c r="A100" s="166">
        <f>IF(N88="","",A99+1)</f>
        <v>18</v>
      </c>
      <c r="B100" s="788" t="s">
        <v>213</v>
      </c>
      <c r="C100" s="788"/>
      <c r="D100" s="789" t="s">
        <v>229</v>
      </c>
      <c r="E100" s="790"/>
      <c r="F100" s="417" t="s">
        <v>186</v>
      </c>
      <c r="G100" s="788" t="s">
        <v>213</v>
      </c>
      <c r="H100" s="788"/>
      <c r="I100" s="789" t="s">
        <v>229</v>
      </c>
      <c r="J100" s="790"/>
      <c r="K100" s="417" t="s">
        <v>186</v>
      </c>
      <c r="L100" s="788" t="s">
        <v>213</v>
      </c>
      <c r="M100" s="788"/>
      <c r="N100" s="789" t="s">
        <v>229</v>
      </c>
      <c r="O100" s="790"/>
      <c r="P100" s="417" t="s">
        <v>186</v>
      </c>
      <c r="Q100" s="819"/>
      <c r="R100" s="788" t="s">
        <v>213</v>
      </c>
      <c r="S100" s="788"/>
      <c r="T100" s="789" t="s">
        <v>229</v>
      </c>
      <c r="U100" s="790"/>
      <c r="V100" s="417" t="s">
        <v>186</v>
      </c>
      <c r="W100" s="788" t="s">
        <v>213</v>
      </c>
      <c r="X100" s="788"/>
      <c r="Y100" s="789" t="s">
        <v>229</v>
      </c>
      <c r="Z100" s="790"/>
      <c r="AA100" s="417" t="s">
        <v>186</v>
      </c>
      <c r="AB100" s="788" t="s">
        <v>213</v>
      </c>
      <c r="AC100" s="788"/>
      <c r="AD100" s="789" t="s">
        <v>229</v>
      </c>
      <c r="AE100" s="790"/>
      <c r="AF100" s="417" t="s">
        <v>186</v>
      </c>
    </row>
    <row r="101" spans="1:32" ht="21.75" customHeight="1">
      <c r="A101" s="166">
        <f>IF(N88="","",A100+1)</f>
        <v>19</v>
      </c>
      <c r="B101" s="791" t="s">
        <v>221</v>
      </c>
      <c r="C101" s="792"/>
      <c r="D101" s="792"/>
      <c r="E101" s="119" t="str">
        <f>IFERROR(VLOOKUP(N88,Marks,109,0),"")</f>
        <v/>
      </c>
      <c r="F101" s="130" t="str">
        <f>IFERROR(VLOOKUP(N88,Marks,113,0),"")</f>
        <v/>
      </c>
      <c r="G101" s="791" t="s">
        <v>192</v>
      </c>
      <c r="H101" s="792"/>
      <c r="I101" s="792"/>
      <c r="J101" s="119" t="str">
        <f>IFERROR(VLOOKUP(N88,Marks,117,0),"")</f>
        <v/>
      </c>
      <c r="K101" s="130" t="str">
        <f>IFERROR(VLOOKUP(N88,Marks,121,0),"")</f>
        <v/>
      </c>
      <c r="L101" s="793" t="s">
        <v>193</v>
      </c>
      <c r="M101" s="794"/>
      <c r="N101" s="794"/>
      <c r="O101" s="119" t="str">
        <f>IFERROR(VLOOKUP(N88,Marks,125,0),"")</f>
        <v/>
      </c>
      <c r="P101" s="130" t="str">
        <f>IFERROR(VLOOKUP(N88,Marks,129,0),"")</f>
        <v/>
      </c>
      <c r="Q101" s="819"/>
      <c r="R101" s="791" t="s">
        <v>221</v>
      </c>
      <c r="S101" s="792"/>
      <c r="T101" s="792"/>
      <c r="U101" s="119">
        <f>IFERROR(VLOOKUP(AD88,Marks,109,0),"")</f>
        <v>89</v>
      </c>
      <c r="V101" s="130" t="str">
        <f>IFERROR(VLOOKUP(AD88,Marks,113,0),"")</f>
        <v>A</v>
      </c>
      <c r="W101" s="791" t="s">
        <v>192</v>
      </c>
      <c r="X101" s="792"/>
      <c r="Y101" s="792"/>
      <c r="Z101" s="119">
        <f>IFERROR(VLOOKUP(AD88,Marks,117,0),"")</f>
        <v>70</v>
      </c>
      <c r="AA101" s="130" t="str">
        <f>IFERROR(VLOOKUP(AD88,Marks,121,0),"")</f>
        <v>B</v>
      </c>
      <c r="AB101" s="793" t="s">
        <v>193</v>
      </c>
      <c r="AC101" s="794"/>
      <c r="AD101" s="794"/>
      <c r="AE101" s="119">
        <f>IFERROR(VLOOKUP(AD88,Marks,125,0),"")</f>
        <v>76</v>
      </c>
      <c r="AF101" s="130" t="str">
        <f>IFERROR(VLOOKUP(AD88,Marks,129,0),"")</f>
        <v>A</v>
      </c>
    </row>
    <row r="102" spans="1:32" ht="21" customHeight="1">
      <c r="A102" s="166">
        <f>IF(N88="","",A101+1)</f>
        <v>20</v>
      </c>
      <c r="B102" s="780" t="s">
        <v>216</v>
      </c>
      <c r="C102" s="780"/>
      <c r="D102" s="780"/>
      <c r="E102" s="795" t="str">
        <f>IFERROR(VLOOKUP(N88,Marks,135,0),"")</f>
        <v/>
      </c>
      <c r="F102" s="795"/>
      <c r="G102" s="795"/>
      <c r="H102" s="795"/>
      <c r="I102" s="780" t="s">
        <v>217</v>
      </c>
      <c r="J102" s="780"/>
      <c r="K102" s="780"/>
      <c r="L102" s="780"/>
      <c r="M102" s="796" t="str">
        <f>IFERROR(VLOOKUP(N88,Marks,136,0),"")</f>
        <v/>
      </c>
      <c r="N102" s="796"/>
      <c r="O102" s="796"/>
      <c r="P102" s="796"/>
      <c r="Q102" s="819"/>
      <c r="R102" s="780" t="s">
        <v>216</v>
      </c>
      <c r="S102" s="780"/>
      <c r="T102" s="780"/>
      <c r="U102" s="795">
        <f>IFERROR(VLOOKUP(AD88,Marks,135,0),"")</f>
        <v>220</v>
      </c>
      <c r="V102" s="795"/>
      <c r="W102" s="795"/>
      <c r="X102" s="795"/>
      <c r="Y102" s="780" t="s">
        <v>217</v>
      </c>
      <c r="Z102" s="780"/>
      <c r="AA102" s="780"/>
      <c r="AB102" s="780"/>
      <c r="AC102" s="796">
        <f>IFERROR(VLOOKUP(AD88,Marks,136,0),"")</f>
        <v>36</v>
      </c>
      <c r="AD102" s="796"/>
      <c r="AE102" s="796"/>
      <c r="AF102" s="796"/>
    </row>
    <row r="103" spans="1:32" ht="21" customHeight="1">
      <c r="A103" s="166">
        <f>IF(N88="","",A102+1)</f>
        <v>21</v>
      </c>
      <c r="B103" s="780" t="s">
        <v>218</v>
      </c>
      <c r="C103" s="780"/>
      <c r="D103" s="780"/>
      <c r="E103" s="782" t="str">
        <f>IFERROR(VLOOKUP(N88,Marks,134,0),"")</f>
        <v/>
      </c>
      <c r="F103" s="782"/>
      <c r="G103" s="782"/>
      <c r="H103" s="782"/>
      <c r="I103" s="780" t="s">
        <v>219</v>
      </c>
      <c r="J103" s="780"/>
      <c r="K103" s="780"/>
      <c r="L103" s="780"/>
      <c r="M103" s="781" t="str">
        <f>IFERROR(VLOOKUP(N88,Marks,131,0),"")</f>
        <v/>
      </c>
      <c r="N103" s="781"/>
      <c r="O103" s="781"/>
      <c r="P103" s="781"/>
      <c r="Q103" s="819"/>
      <c r="R103" s="780" t="s">
        <v>218</v>
      </c>
      <c r="S103" s="780"/>
      <c r="T103" s="780"/>
      <c r="U103" s="782" t="str">
        <f>IFERROR(VLOOKUP(AD88,Marks,134,0),"")</f>
        <v>Promoted</v>
      </c>
      <c r="V103" s="782"/>
      <c r="W103" s="782"/>
      <c r="X103" s="782"/>
      <c r="Y103" s="780" t="s">
        <v>219</v>
      </c>
      <c r="Z103" s="780"/>
      <c r="AA103" s="780"/>
      <c r="AB103" s="780"/>
      <c r="AC103" s="781">
        <f>IFERROR(VLOOKUP(AD88,Marks,131,0),"")</f>
        <v>65.125</v>
      </c>
      <c r="AD103" s="781"/>
      <c r="AE103" s="781"/>
      <c r="AF103" s="781"/>
    </row>
    <row r="104" spans="1:32" ht="21" customHeight="1">
      <c r="A104" s="166">
        <f>IF(N88="","",A103+1)</f>
        <v>22</v>
      </c>
      <c r="B104" s="780" t="s">
        <v>220</v>
      </c>
      <c r="C104" s="780"/>
      <c r="D104" s="780"/>
      <c r="E104" s="324" t="str">
        <f>IFERROR(VLOOKUP(N88,Marks,132,0),"")</f>
        <v/>
      </c>
      <c r="F104" s="325" t="s">
        <v>341</v>
      </c>
      <c r="G104" s="783" t="str">
        <f>IF(OR(N88="",E86="",O98=""),"",IF(O98&gt;=81%*P92,"A",IF(O98&gt;=61%*P92,"B",IF(O98&gt;=41%*P92,"C",IF(O98&gt;=21%*P92,"D","E")))))</f>
        <v/>
      </c>
      <c r="H104" s="783"/>
      <c r="I104" s="780" t="s">
        <v>222</v>
      </c>
      <c r="J104" s="780"/>
      <c r="K104" s="780"/>
      <c r="L104" s="780"/>
      <c r="M104" s="818" t="str">
        <f>IFERROR(VLOOKUP(N88,Marks,133,0),"")</f>
        <v/>
      </c>
      <c r="N104" s="818"/>
      <c r="O104" s="818"/>
      <c r="P104" s="818"/>
      <c r="Q104" s="819"/>
      <c r="R104" s="780" t="s">
        <v>220</v>
      </c>
      <c r="S104" s="780"/>
      <c r="T104" s="780"/>
      <c r="U104" s="324" t="str">
        <f>IFERROR(VLOOKUP(AD88,Marks,132,0),"")</f>
        <v>I</v>
      </c>
      <c r="V104" s="325" t="s">
        <v>341</v>
      </c>
      <c r="W104" s="783" t="str">
        <f>IF(OR(AD88="",U86="",AE98=""),"",IF(AE98&gt;=81%*AF92,"A",IF(AE98&gt;=61%*AF92,"B",IF(AE98&gt;=41%*AF92,"C",IF(AE98&gt;=21%*AF92,"D","E")))))</f>
        <v>B</v>
      </c>
      <c r="X104" s="783"/>
      <c r="Y104" s="780" t="s">
        <v>222</v>
      </c>
      <c r="Z104" s="780"/>
      <c r="AA104" s="780"/>
      <c r="AB104" s="780"/>
      <c r="AC104" s="818">
        <f>IFERROR(VLOOKUP(AD88,Marks,133,0),"")</f>
        <v>1.9999999999999964</v>
      </c>
      <c r="AD104" s="818"/>
      <c r="AE104" s="818"/>
      <c r="AF104" s="818"/>
    </row>
    <row r="105" spans="1:32" ht="21" customHeight="1">
      <c r="A105" s="166">
        <f>IF(N88="","",A104+1)</f>
        <v>23</v>
      </c>
      <c r="B105" s="817" t="s">
        <v>228</v>
      </c>
      <c r="C105" s="817"/>
      <c r="D105" s="817"/>
      <c r="E105" s="784">
        <f>'Master sheet'!$C$10</f>
        <v>44697</v>
      </c>
      <c r="F105" s="784"/>
      <c r="G105" s="784"/>
      <c r="H105" s="410"/>
      <c r="I105" s="121"/>
      <c r="J105" s="121"/>
      <c r="K105" s="76"/>
      <c r="L105" s="121"/>
      <c r="M105" s="121"/>
      <c r="N105" s="121"/>
      <c r="O105" s="121"/>
      <c r="P105" s="121"/>
      <c r="Q105" s="819"/>
      <c r="R105" s="817" t="s">
        <v>228</v>
      </c>
      <c r="S105" s="817"/>
      <c r="T105" s="817"/>
      <c r="U105" s="784">
        <f>'Master sheet'!$C$10</f>
        <v>44697</v>
      </c>
      <c r="V105" s="784"/>
      <c r="W105" s="784"/>
      <c r="X105" s="410"/>
      <c r="Y105" s="121"/>
      <c r="Z105" s="121"/>
      <c r="AA105" s="76"/>
      <c r="AB105" s="121"/>
      <c r="AC105" s="121"/>
      <c r="AD105" s="121"/>
      <c r="AE105" s="121"/>
      <c r="AF105" s="121"/>
    </row>
    <row r="106" spans="1:32" ht="43.5" customHeight="1">
      <c r="A106" s="166">
        <f>IF(N88="","",A105+1)</f>
        <v>24</v>
      </c>
      <c r="B106" s="804" t="str">
        <f>IF(AND(C85=1),CONCATENATE("( ",UPPER('Master sheet'!$F$11)," )"),IF(AND(C85=2),CONCATENATE("( ",UPPER('Master sheet'!$F$19)," )"),IF(AND(C85=3),CONCATENATE("( ",UPPER('Master sheet'!$J$11)," )"),IF(AND(C85=4),CONCATENATE("( ",UPPER('Master sheet'!$J$19)," )"),""))))</f>
        <v/>
      </c>
      <c r="C106" s="804"/>
      <c r="D106" s="804"/>
      <c r="E106" s="804"/>
      <c r="F106" s="805" t="str">
        <f>IF(AND(N88=""),"",CONCATENATE("(",'Master sheet'!$C$14," )"))</f>
        <v>(Suresh Kumar )</v>
      </c>
      <c r="G106" s="805"/>
      <c r="H106" s="805"/>
      <c r="I106" s="805"/>
      <c r="J106" s="805"/>
      <c r="K106" s="805" t="str">
        <f>IF(AND(N88=""),"",CONCATENATE("(",'Master sheet'!$C$12," )"))</f>
        <v>(USHA PALIYA )</v>
      </c>
      <c r="L106" s="805"/>
      <c r="M106" s="805"/>
      <c r="N106" s="805"/>
      <c r="O106" s="805"/>
      <c r="P106" s="805"/>
      <c r="Q106" s="819"/>
      <c r="R106" s="804" t="str">
        <f>IF(AND(S85=1),CONCATENATE("( ",UPPER('Master sheet'!$F$11)," )"),IF(AND(S85=2),CONCATENATE("( ",UPPER('Master sheet'!$F$19)," )"),IF(AND(S85=3),CONCATENATE("( ",UPPER('Master sheet'!$J$11)," )"),IF(AND(S85=4),CONCATENATE("( ",UPPER('Master sheet'!$J$19)," )"),""))))</f>
        <v>( PRADIP SINGH RAJAWAT )</v>
      </c>
      <c r="S106" s="804"/>
      <c r="T106" s="804"/>
      <c r="U106" s="804"/>
      <c r="V106" s="805" t="str">
        <f>IF(AND(AD88=""),"",CONCATENATE("(",'Master sheet'!$C$14," )"))</f>
        <v>(Suresh Kumar )</v>
      </c>
      <c r="W106" s="805"/>
      <c r="X106" s="805"/>
      <c r="Y106" s="805"/>
      <c r="Z106" s="805"/>
      <c r="AA106" s="805" t="str">
        <f>IF(AND(AD88=""),"",CONCATENATE("(",'Master sheet'!$C$12," )"))</f>
        <v>(USHA PALIYA )</v>
      </c>
      <c r="AB106" s="805"/>
      <c r="AC106" s="805"/>
      <c r="AD106" s="805"/>
      <c r="AE106" s="805"/>
      <c r="AF106" s="805"/>
    </row>
    <row r="107" spans="1:32" ht="21.75" customHeight="1">
      <c r="A107" s="166">
        <f>IF(N88="","",A106+1)</f>
        <v>25</v>
      </c>
      <c r="B107" s="806" t="s">
        <v>223</v>
      </c>
      <c r="C107" s="806"/>
      <c r="D107" s="806"/>
      <c r="E107" s="806"/>
      <c r="F107" s="807" t="s">
        <v>224</v>
      </c>
      <c r="G107" s="807"/>
      <c r="H107" s="807"/>
      <c r="I107" s="807"/>
      <c r="J107" s="807"/>
      <c r="K107" s="806" t="s">
        <v>225</v>
      </c>
      <c r="L107" s="806"/>
      <c r="M107" s="806"/>
      <c r="N107" s="806"/>
      <c r="O107" s="806"/>
      <c r="P107" s="806"/>
      <c r="Q107" s="819"/>
      <c r="R107" s="806" t="s">
        <v>223</v>
      </c>
      <c r="S107" s="806"/>
      <c r="T107" s="806"/>
      <c r="U107" s="806"/>
      <c r="V107" s="807" t="s">
        <v>224</v>
      </c>
      <c r="W107" s="807"/>
      <c r="X107" s="807"/>
      <c r="Y107" s="807"/>
      <c r="Z107" s="807"/>
      <c r="AA107" s="806" t="s">
        <v>225</v>
      </c>
      <c r="AB107" s="806"/>
      <c r="AC107" s="806"/>
      <c r="AD107" s="806"/>
      <c r="AE107" s="806"/>
      <c r="AF107" s="806"/>
    </row>
    <row r="109" spans="1:32" ht="21.9" customHeight="1">
      <c r="A109" s="165">
        <f>IF(N115="","",1)</f>
        <v>1</v>
      </c>
      <c r="B109" s="808" t="s">
        <v>203</v>
      </c>
      <c r="C109" s="808"/>
      <c r="D109" s="808"/>
      <c r="E109" s="808"/>
      <c r="F109" s="808"/>
      <c r="G109" s="808"/>
      <c r="H109" s="808"/>
      <c r="I109" s="808"/>
      <c r="J109" s="808"/>
      <c r="K109" s="808"/>
      <c r="L109" s="808"/>
      <c r="M109" s="808"/>
      <c r="N109" s="808"/>
      <c r="O109" s="808"/>
      <c r="P109" s="808"/>
      <c r="Q109" s="819" t="s">
        <v>249</v>
      </c>
      <c r="R109" s="808" t="s">
        <v>203</v>
      </c>
      <c r="S109" s="808"/>
      <c r="T109" s="808"/>
      <c r="U109" s="808"/>
      <c r="V109" s="808"/>
      <c r="W109" s="808"/>
      <c r="X109" s="808"/>
      <c r="Y109" s="808"/>
      <c r="Z109" s="808"/>
      <c r="AA109" s="808"/>
      <c r="AB109" s="808"/>
      <c r="AC109" s="808"/>
      <c r="AD109" s="808"/>
      <c r="AE109" s="808"/>
      <c r="AF109" s="808"/>
    </row>
    <row r="110" spans="1:32" ht="21.9" customHeight="1">
      <c r="A110" s="166">
        <f>IF(N115="","",A109+1)</f>
        <v>2</v>
      </c>
      <c r="B110" s="820" t="s">
        <v>541</v>
      </c>
      <c r="C110" s="820"/>
      <c r="D110" s="820"/>
      <c r="E110" s="820"/>
      <c r="F110" s="820"/>
      <c r="G110" s="820"/>
      <c r="H110" s="820"/>
      <c r="I110" s="820"/>
      <c r="J110" s="820"/>
      <c r="K110" s="820"/>
      <c r="L110" s="820"/>
      <c r="M110" s="820"/>
      <c r="N110" s="820"/>
      <c r="O110" s="820"/>
      <c r="P110" s="820"/>
      <c r="Q110" s="819"/>
      <c r="R110" s="820" t="s">
        <v>541</v>
      </c>
      <c r="S110" s="820"/>
      <c r="T110" s="820"/>
      <c r="U110" s="820"/>
      <c r="V110" s="820"/>
      <c r="W110" s="820"/>
      <c r="X110" s="820"/>
      <c r="Y110" s="820"/>
      <c r="Z110" s="820"/>
      <c r="AA110" s="820"/>
      <c r="AB110" s="820"/>
      <c r="AC110" s="820"/>
      <c r="AD110" s="820"/>
      <c r="AE110" s="820"/>
      <c r="AF110" s="820"/>
    </row>
    <row r="111" spans="1:32" ht="21.9" customHeight="1">
      <c r="A111" s="166">
        <f>IF(N115="","",A110+1)</f>
        <v>3</v>
      </c>
      <c r="B111" s="821" t="s">
        <v>168</v>
      </c>
      <c r="C111" s="821"/>
      <c r="D111" s="821"/>
      <c r="E111" s="822" t="str">
        <f>IF(AND(N115=""),"",'Result Sheet'!$F$2)</f>
        <v xml:space="preserve">महात्मा गाँधी राजकीय विद्यालय (अंग्रेजी माध्यम) बर, पाली </v>
      </c>
      <c r="F111" s="822"/>
      <c r="G111" s="822"/>
      <c r="H111" s="822"/>
      <c r="I111" s="822"/>
      <c r="J111" s="822"/>
      <c r="K111" s="822"/>
      <c r="L111" s="822"/>
      <c r="M111" s="822"/>
      <c r="N111" s="822"/>
      <c r="O111" s="822"/>
      <c r="P111" s="822"/>
      <c r="Q111" s="819"/>
      <c r="R111" s="821" t="s">
        <v>168</v>
      </c>
      <c r="S111" s="821"/>
      <c r="T111" s="821"/>
      <c r="U111" s="822" t="str">
        <f>IF(AND(AD115=""),"",'Result Sheet'!$F$2)</f>
        <v xml:space="preserve">महात्मा गाँधी राजकीय विद्यालय (अंग्रेजी माध्यम) बर, पाली </v>
      </c>
      <c r="V111" s="822"/>
      <c r="W111" s="822"/>
      <c r="X111" s="822"/>
      <c r="Y111" s="822"/>
      <c r="Z111" s="822"/>
      <c r="AA111" s="822"/>
      <c r="AB111" s="822"/>
      <c r="AC111" s="822"/>
      <c r="AD111" s="822"/>
      <c r="AE111" s="822"/>
      <c r="AF111" s="822"/>
    </row>
    <row r="112" spans="1:32" ht="21.9" customHeight="1">
      <c r="A112" s="166">
        <f>IF(N115="","",A111+1)</f>
        <v>4</v>
      </c>
      <c r="B112" s="413" t="s">
        <v>169</v>
      </c>
      <c r="C112" s="797">
        <f>IFERROR(VLOOKUP(N115,Marks,2,0),"")</f>
        <v>1</v>
      </c>
      <c r="D112" s="797"/>
      <c r="E112" s="815" t="s">
        <v>212</v>
      </c>
      <c r="F112" s="815"/>
      <c r="G112" s="815"/>
      <c r="H112" s="797" t="str">
        <f>IFERROR(VLOOKUP(N115,Marks,3,0),"")</f>
        <v>A</v>
      </c>
      <c r="I112" s="797"/>
      <c r="J112" s="798" t="s">
        <v>205</v>
      </c>
      <c r="K112" s="798"/>
      <c r="L112" s="798"/>
      <c r="M112" s="798"/>
      <c r="N112" s="799" t="str">
        <f>IF(AND(N115=""),"",'Marks Entry 1st'!$I$2)</f>
        <v xml:space="preserve"> 2021-2022</v>
      </c>
      <c r="O112" s="799"/>
      <c r="P112" s="799"/>
      <c r="Q112" s="819"/>
      <c r="R112" s="413" t="s">
        <v>169</v>
      </c>
      <c r="S112" s="797">
        <f>IFERROR(VLOOKUP(AD115,Marks,2,0),"")</f>
        <v>1</v>
      </c>
      <c r="T112" s="797"/>
      <c r="U112" s="815" t="s">
        <v>212</v>
      </c>
      <c r="V112" s="815"/>
      <c r="W112" s="815"/>
      <c r="X112" s="797" t="str">
        <f>IFERROR(VLOOKUP(AD115,Marks,3,0),"")</f>
        <v>A</v>
      </c>
      <c r="Y112" s="797"/>
      <c r="Z112" s="798" t="s">
        <v>205</v>
      </c>
      <c r="AA112" s="798"/>
      <c r="AB112" s="798"/>
      <c r="AC112" s="798"/>
      <c r="AD112" s="799" t="str">
        <f>IF(AND(AD115=""),"",'Marks Entry 1st'!$I$2)</f>
        <v xml:space="preserve"> 2021-2022</v>
      </c>
      <c r="AE112" s="799"/>
      <c r="AF112" s="799"/>
    </row>
    <row r="113" spans="1:32" ht="21.9" customHeight="1">
      <c r="A113" s="166">
        <f>IF(N115="","",A112+1)</f>
        <v>5</v>
      </c>
      <c r="B113" s="800" t="s">
        <v>206</v>
      </c>
      <c r="C113" s="800"/>
      <c r="D113" s="800"/>
      <c r="E113" s="801" t="str">
        <f>IFERROR(VLOOKUP(N115,Marks,6,0),"")</f>
        <v>DIVYA BAGRI</v>
      </c>
      <c r="F113" s="801"/>
      <c r="G113" s="801"/>
      <c r="H113" s="801"/>
      <c r="I113" s="801"/>
      <c r="J113" s="802" t="s">
        <v>209</v>
      </c>
      <c r="K113" s="802"/>
      <c r="L113" s="802"/>
      <c r="M113" s="802"/>
      <c r="N113" s="803">
        <f>IFERROR(VLOOKUP(N115,Marks,5,0),"")</f>
        <v>925</v>
      </c>
      <c r="O113" s="803"/>
      <c r="P113" s="803"/>
      <c r="Q113" s="819"/>
      <c r="R113" s="800" t="s">
        <v>206</v>
      </c>
      <c r="S113" s="800"/>
      <c r="T113" s="800"/>
      <c r="U113" s="801" t="str">
        <f>IFERROR(VLOOKUP(AD115,Marks,6,0),"")</f>
        <v>DUSHYANT DAYAMA</v>
      </c>
      <c r="V113" s="801"/>
      <c r="W113" s="801"/>
      <c r="X113" s="801"/>
      <c r="Y113" s="801"/>
      <c r="Z113" s="802" t="s">
        <v>209</v>
      </c>
      <c r="AA113" s="802"/>
      <c r="AB113" s="802"/>
      <c r="AC113" s="802"/>
      <c r="AD113" s="803">
        <f>IFERROR(VLOOKUP(AD115,Marks,5,0),"")</f>
        <v>952</v>
      </c>
      <c r="AE113" s="803"/>
      <c r="AF113" s="803"/>
    </row>
    <row r="114" spans="1:32" ht="21.9" customHeight="1">
      <c r="A114" s="166">
        <f>IF(N115="","",A113+1)</f>
        <v>6</v>
      </c>
      <c r="B114" s="800" t="s">
        <v>207</v>
      </c>
      <c r="C114" s="800"/>
      <c r="D114" s="800"/>
      <c r="E114" s="801" t="str">
        <f>IFERROR(VLOOKUP(N115,Marks,7,0),"")</f>
        <v>MUKESH</v>
      </c>
      <c r="F114" s="801"/>
      <c r="G114" s="801"/>
      <c r="H114" s="801"/>
      <c r="I114" s="801"/>
      <c r="J114" s="802" t="s">
        <v>210</v>
      </c>
      <c r="K114" s="802"/>
      <c r="L114" s="802"/>
      <c r="M114" s="802"/>
      <c r="N114" s="816" t="str">
        <f>IFERROR(VLOOKUP(N115,Marks,4,0),"")</f>
        <v>26-10-2015</v>
      </c>
      <c r="O114" s="816"/>
      <c r="P114" s="816"/>
      <c r="Q114" s="819"/>
      <c r="R114" s="800" t="s">
        <v>207</v>
      </c>
      <c r="S114" s="800"/>
      <c r="T114" s="800"/>
      <c r="U114" s="801" t="str">
        <f>IFERROR(VLOOKUP(AD115,Marks,7,0),"")</f>
        <v>BASANT KUMAR DAYAMA</v>
      </c>
      <c r="V114" s="801"/>
      <c r="W114" s="801"/>
      <c r="X114" s="801"/>
      <c r="Y114" s="801"/>
      <c r="Z114" s="802" t="s">
        <v>210</v>
      </c>
      <c r="AA114" s="802"/>
      <c r="AB114" s="802"/>
      <c r="AC114" s="802"/>
      <c r="AD114" s="816">
        <f>IFERROR(VLOOKUP(AD115,Marks,4,0),"")</f>
        <v>42047</v>
      </c>
      <c r="AE114" s="816"/>
      <c r="AF114" s="816"/>
    </row>
    <row r="115" spans="1:32" ht="21.9" customHeight="1">
      <c r="A115" s="166">
        <f>IF(N115="","",A114+1)</f>
        <v>7</v>
      </c>
      <c r="B115" s="800" t="s">
        <v>208</v>
      </c>
      <c r="C115" s="800"/>
      <c r="D115" s="800"/>
      <c r="E115" s="801" t="str">
        <f>IFERROR(VLOOKUP(N115,Marks,8,0),"")</f>
        <v>SEEMA</v>
      </c>
      <c r="F115" s="801"/>
      <c r="G115" s="801"/>
      <c r="H115" s="801"/>
      <c r="I115" s="801"/>
      <c r="J115" s="802" t="s">
        <v>211</v>
      </c>
      <c r="K115" s="802"/>
      <c r="L115" s="802"/>
      <c r="M115" s="802"/>
      <c r="N115" s="809">
        <f>IF(AD88="","",IF(AND(AD88+1&gt;$AN$6),"",AD88+1))</f>
        <v>109</v>
      </c>
      <c r="O115" s="809"/>
      <c r="P115" s="809"/>
      <c r="Q115" s="819"/>
      <c r="R115" s="800" t="s">
        <v>208</v>
      </c>
      <c r="S115" s="800"/>
      <c r="T115" s="800"/>
      <c r="U115" s="801" t="str">
        <f>IFERROR(VLOOKUP(AD115,Marks,8,0),"")</f>
        <v>PUSHPA DAYAMA</v>
      </c>
      <c r="V115" s="801"/>
      <c r="W115" s="801"/>
      <c r="X115" s="801"/>
      <c r="Y115" s="801"/>
      <c r="Z115" s="802" t="s">
        <v>211</v>
      </c>
      <c r="AA115" s="802"/>
      <c r="AB115" s="802"/>
      <c r="AC115" s="802"/>
      <c r="AD115" s="810">
        <f>IF(N115="","",IF(AND(N115+1&gt;$AN$6),"",N115+1))</f>
        <v>110</v>
      </c>
      <c r="AE115" s="810"/>
      <c r="AF115" s="810"/>
    </row>
    <row r="116" spans="1:32" ht="9" customHeight="1">
      <c r="A116" s="166">
        <f>IF(N115="","",A115+1)</f>
        <v>8</v>
      </c>
      <c r="B116" s="123"/>
      <c r="C116" s="123"/>
      <c r="D116" s="123"/>
      <c r="E116" s="124"/>
      <c r="F116" s="124"/>
      <c r="G116" s="124"/>
      <c r="H116" s="123"/>
      <c r="I116" s="123"/>
      <c r="J116" s="125"/>
      <c r="K116" s="125"/>
      <c r="L116" s="125"/>
      <c r="M116" s="76"/>
      <c r="N116" s="76"/>
      <c r="O116" s="76"/>
      <c r="P116" s="76"/>
      <c r="Q116" s="819"/>
      <c r="R116" s="123"/>
      <c r="S116" s="123"/>
      <c r="T116" s="123"/>
      <c r="U116" s="124"/>
      <c r="V116" s="124"/>
      <c r="W116" s="124"/>
      <c r="X116" s="123"/>
      <c r="Y116" s="123"/>
      <c r="Z116" s="125"/>
      <c r="AA116" s="125"/>
      <c r="AB116" s="125"/>
      <c r="AC116" s="76"/>
      <c r="AD116" s="76"/>
      <c r="AE116" s="76"/>
      <c r="AF116" s="76"/>
    </row>
    <row r="117" spans="1:32" ht="21" customHeight="1">
      <c r="A117" s="166">
        <f>IF(N115="","",A116+1)</f>
        <v>9</v>
      </c>
      <c r="B117" s="811" t="s">
        <v>213</v>
      </c>
      <c r="C117" s="646" t="s">
        <v>214</v>
      </c>
      <c r="D117" s="646"/>
      <c r="E117" s="646"/>
      <c r="F117" s="812" t="s">
        <v>13</v>
      </c>
      <c r="G117" s="813"/>
      <c r="H117" s="813"/>
      <c r="I117" s="814"/>
      <c r="J117" s="649" t="s">
        <v>184</v>
      </c>
      <c r="K117" s="650" t="s">
        <v>167</v>
      </c>
      <c r="L117" s="651"/>
      <c r="M117" s="651"/>
      <c r="N117" s="652"/>
      <c r="O117" s="616" t="s">
        <v>185</v>
      </c>
      <c r="P117" s="617" t="s">
        <v>186</v>
      </c>
      <c r="Q117" s="819"/>
      <c r="R117" s="811" t="s">
        <v>213</v>
      </c>
      <c r="S117" s="646" t="s">
        <v>214</v>
      </c>
      <c r="T117" s="646"/>
      <c r="U117" s="646"/>
      <c r="V117" s="812" t="s">
        <v>13</v>
      </c>
      <c r="W117" s="813"/>
      <c r="X117" s="813"/>
      <c r="Y117" s="814"/>
      <c r="Z117" s="649" t="s">
        <v>184</v>
      </c>
      <c r="AA117" s="650" t="s">
        <v>167</v>
      </c>
      <c r="AB117" s="651"/>
      <c r="AC117" s="651"/>
      <c r="AD117" s="652"/>
      <c r="AE117" s="616" t="s">
        <v>185</v>
      </c>
      <c r="AF117" s="617" t="s">
        <v>186</v>
      </c>
    </row>
    <row r="118" spans="1:32" ht="90.75" customHeight="1">
      <c r="A118" s="166">
        <f>IF(N115="","",A117+1)</f>
        <v>10</v>
      </c>
      <c r="B118" s="811"/>
      <c r="C118" s="171" t="s">
        <v>11</v>
      </c>
      <c r="D118" s="171" t="s">
        <v>180</v>
      </c>
      <c r="E118" s="171" t="s">
        <v>108</v>
      </c>
      <c r="F118" s="171" t="s">
        <v>182</v>
      </c>
      <c r="G118" s="171" t="s">
        <v>183</v>
      </c>
      <c r="H118" s="305" t="s">
        <v>10</v>
      </c>
      <c r="I118" s="171" t="s">
        <v>108</v>
      </c>
      <c r="J118" s="649"/>
      <c r="K118" s="172" t="s">
        <v>182</v>
      </c>
      <c r="L118" s="172" t="s">
        <v>183</v>
      </c>
      <c r="M118" s="173" t="s">
        <v>10</v>
      </c>
      <c r="N118" s="171" t="s">
        <v>108</v>
      </c>
      <c r="O118" s="616"/>
      <c r="P118" s="785"/>
      <c r="Q118" s="819"/>
      <c r="R118" s="811"/>
      <c r="S118" s="171" t="s">
        <v>11</v>
      </c>
      <c r="T118" s="171" t="s">
        <v>180</v>
      </c>
      <c r="U118" s="171" t="s">
        <v>108</v>
      </c>
      <c r="V118" s="171" t="s">
        <v>182</v>
      </c>
      <c r="W118" s="171" t="s">
        <v>183</v>
      </c>
      <c r="X118" s="305" t="s">
        <v>10</v>
      </c>
      <c r="Y118" s="171" t="s">
        <v>108</v>
      </c>
      <c r="Z118" s="649"/>
      <c r="AA118" s="172" t="s">
        <v>182</v>
      </c>
      <c r="AB118" s="172" t="s">
        <v>183</v>
      </c>
      <c r="AC118" s="173" t="s">
        <v>10</v>
      </c>
      <c r="AD118" s="171" t="s">
        <v>108</v>
      </c>
      <c r="AE118" s="616"/>
      <c r="AF118" s="785"/>
    </row>
    <row r="119" spans="1:32" ht="18.75" customHeight="1">
      <c r="A119" s="166">
        <f>IF(N115="","",A118+1)</f>
        <v>11</v>
      </c>
      <c r="B119" s="811"/>
      <c r="C119" s="414">
        <v>20</v>
      </c>
      <c r="D119" s="414">
        <v>20</v>
      </c>
      <c r="E119" s="116">
        <v>40</v>
      </c>
      <c r="F119" s="414">
        <v>30</v>
      </c>
      <c r="G119" s="414">
        <v>18</v>
      </c>
      <c r="H119" s="414">
        <v>12</v>
      </c>
      <c r="I119" s="116">
        <v>60</v>
      </c>
      <c r="J119" s="118">
        <v>100</v>
      </c>
      <c r="K119" s="414">
        <v>50</v>
      </c>
      <c r="L119" s="414">
        <v>30</v>
      </c>
      <c r="M119" s="414">
        <v>20</v>
      </c>
      <c r="N119" s="116">
        <v>100</v>
      </c>
      <c r="O119" s="118">
        <v>200</v>
      </c>
      <c r="P119" s="825">
        <f>IF(AND(N115="",C112="",E113="",N113=""),"",IF(OR(C112=1,C112=2),800,1000))</f>
        <v>800</v>
      </c>
      <c r="Q119" s="819"/>
      <c r="R119" s="811"/>
      <c r="S119" s="414">
        <v>20</v>
      </c>
      <c r="T119" s="414">
        <v>20</v>
      </c>
      <c r="U119" s="116">
        <v>40</v>
      </c>
      <c r="V119" s="414">
        <v>30</v>
      </c>
      <c r="W119" s="414">
        <v>18</v>
      </c>
      <c r="X119" s="414">
        <v>12</v>
      </c>
      <c r="Y119" s="116">
        <v>60</v>
      </c>
      <c r="Z119" s="118">
        <v>100</v>
      </c>
      <c r="AA119" s="414">
        <v>50</v>
      </c>
      <c r="AB119" s="414">
        <v>30</v>
      </c>
      <c r="AC119" s="414">
        <v>20</v>
      </c>
      <c r="AD119" s="116">
        <v>100</v>
      </c>
      <c r="AE119" s="118">
        <v>200</v>
      </c>
      <c r="AF119" s="825">
        <f>IF(AND(AD115="",S112="",U113="",Z113=""),"",IF(OR(S112=1,S112=2),800,1000))</f>
        <v>800</v>
      </c>
    </row>
    <row r="120" spans="1:32" ht="21" customHeight="1">
      <c r="A120" s="166">
        <f>IF(N115="","",A119+1)</f>
        <v>12</v>
      </c>
      <c r="B120" s="122" t="str">
        <f>'Result Sheet'!$L$4</f>
        <v xml:space="preserve">हिन्दी </v>
      </c>
      <c r="C120" s="415">
        <f>IFERROR(VLOOKUP(N115,Marks,11,0),"")</f>
        <v>9</v>
      </c>
      <c r="D120" s="415">
        <f>IFERROR(VLOOKUP(N115,Marks,12,0),"")</f>
        <v>7</v>
      </c>
      <c r="E120" s="117">
        <f>IFERROR(VLOOKUP(N115,Marks,13,0),"")</f>
        <v>16</v>
      </c>
      <c r="F120" s="415">
        <f>IFERROR(VLOOKUP(N115,Marks,14,0),"")</f>
        <v>27</v>
      </c>
      <c r="G120" s="415">
        <f>IFERROR(VLOOKUP(N115,Marks,15,0),"")</f>
        <v>6</v>
      </c>
      <c r="H120" s="415">
        <f>IFERROR(VLOOKUP(N115,Marks,16,0),"")</f>
        <v>11</v>
      </c>
      <c r="I120" s="117">
        <f>IFERROR(VLOOKUP(N115,Marks,17,0),"")</f>
        <v>44</v>
      </c>
      <c r="J120" s="119">
        <f>IFERROR(VLOOKUP(N115,Marks,18,0),"")</f>
        <v>60</v>
      </c>
      <c r="K120" s="415">
        <f>IFERROR(VLOOKUP(N115,Marks,19,0),"")</f>
        <v>37</v>
      </c>
      <c r="L120" s="415">
        <f>IFERROR(VLOOKUP(N115,Marks,20,0),"")</f>
        <v>4</v>
      </c>
      <c r="M120" s="415">
        <f>IFERROR(VLOOKUP(N115,Marks,21,0),"")</f>
        <v>11</v>
      </c>
      <c r="N120" s="117">
        <f>IFERROR(VLOOKUP(N115,Marks,22,0),"")</f>
        <v>52</v>
      </c>
      <c r="O120" s="119">
        <f>IFERROR(VLOOKUP(N115,Marks,23,0),"")</f>
        <v>112</v>
      </c>
      <c r="P120" s="323" t="str">
        <f>IFERROR(VLOOKUP(N115,Marks,29,0),"")</f>
        <v>C</v>
      </c>
      <c r="Q120" s="819"/>
      <c r="R120" s="122" t="str">
        <f>'Result Sheet'!$L$4</f>
        <v xml:space="preserve">हिन्दी </v>
      </c>
      <c r="S120" s="415">
        <f>IFERROR(VLOOKUP(AD115,Marks,11,0),"")</f>
        <v>9</v>
      </c>
      <c r="T120" s="415">
        <f>IFERROR(VLOOKUP(AD115,Marks,12,0),"")</f>
        <v>8</v>
      </c>
      <c r="U120" s="117">
        <f>IFERROR(VLOOKUP(AD115,Marks,13,0),"")</f>
        <v>17</v>
      </c>
      <c r="V120" s="415">
        <f>IFERROR(VLOOKUP(AD115,Marks,14,0),"")</f>
        <v>25</v>
      </c>
      <c r="W120" s="415">
        <f>IFERROR(VLOOKUP(AD115,Marks,15,0),"")</f>
        <v>6</v>
      </c>
      <c r="X120" s="415">
        <f>IFERROR(VLOOKUP(AD115,Marks,16,0),"")</f>
        <v>11</v>
      </c>
      <c r="Y120" s="117">
        <f>IFERROR(VLOOKUP(AD115,Marks,17,0),"")</f>
        <v>42</v>
      </c>
      <c r="Z120" s="119">
        <f>IFERROR(VLOOKUP(AD115,Marks,18,0),"")</f>
        <v>59</v>
      </c>
      <c r="AA120" s="415">
        <f>IFERROR(VLOOKUP(AD115,Marks,19,0),"")</f>
        <v>37</v>
      </c>
      <c r="AB120" s="415">
        <f>IFERROR(VLOOKUP(AD115,Marks,20,0),"")</f>
        <v>4</v>
      </c>
      <c r="AC120" s="415">
        <f>IFERROR(VLOOKUP(AD115,Marks,21,0),"")</f>
        <v>11</v>
      </c>
      <c r="AD120" s="117">
        <f>IFERROR(VLOOKUP(AD115,Marks,22,0),"")</f>
        <v>52</v>
      </c>
      <c r="AE120" s="119">
        <f>IFERROR(VLOOKUP(AD115,Marks,23,0),"")</f>
        <v>111</v>
      </c>
      <c r="AF120" s="323" t="str">
        <f>IFERROR(VLOOKUP(AD115,Marks,29,0),"")</f>
        <v>C</v>
      </c>
    </row>
    <row r="121" spans="1:32" ht="21" customHeight="1">
      <c r="A121" s="166">
        <f>IF(N115="","",A120+1)</f>
        <v>13</v>
      </c>
      <c r="B121" s="122" t="str">
        <f>'Result Sheet'!$AE$4</f>
        <v xml:space="preserve">अंग्रेजी </v>
      </c>
      <c r="C121" s="415">
        <f>IFERROR(VLOOKUP(N115,Marks,30,0),"")</f>
        <v>8</v>
      </c>
      <c r="D121" s="415">
        <f>IFERROR(VLOOKUP(N115,Marks,31,0),"")</f>
        <v>9</v>
      </c>
      <c r="E121" s="117">
        <f>IFERROR(VLOOKUP(N115,Marks,32,0),"")</f>
        <v>17</v>
      </c>
      <c r="F121" s="415">
        <f>IFERROR(VLOOKUP(N115,Marks,33,0),"")</f>
        <v>26</v>
      </c>
      <c r="G121" s="415">
        <f>IFERROR(VLOOKUP(N115,Marks,34,0),"")</f>
        <v>5</v>
      </c>
      <c r="H121" s="415">
        <f>IFERROR(VLOOKUP(N115,Marks,35,0),"")</f>
        <v>10</v>
      </c>
      <c r="I121" s="117">
        <f>IFERROR(VLOOKUP(N115,Marks,36,0),"")</f>
        <v>41</v>
      </c>
      <c r="J121" s="119">
        <f>IFERROR(VLOOKUP(N115,Marks,37,0),"")</f>
        <v>58</v>
      </c>
      <c r="K121" s="415">
        <f>IFERROR(VLOOKUP(N115,Marks,38,0),"")</f>
        <v>37</v>
      </c>
      <c r="L121" s="415">
        <f>IFERROR(VLOOKUP(N115,Marks,39,0),"")</f>
        <v>4</v>
      </c>
      <c r="M121" s="415">
        <f>IFERROR(VLOOKUP(N115,Marks,40,0),"")</f>
        <v>7</v>
      </c>
      <c r="N121" s="117">
        <f>IFERROR(VLOOKUP(N115,Marks,41,0),"")</f>
        <v>48</v>
      </c>
      <c r="O121" s="119">
        <f>IFERROR(VLOOKUP(N115,Marks,42,0),"")</f>
        <v>106</v>
      </c>
      <c r="P121" s="323" t="str">
        <f>IFERROR(VLOOKUP(N115,Marks,48,0),"")</f>
        <v>C</v>
      </c>
      <c r="Q121" s="819"/>
      <c r="R121" s="122" t="str">
        <f>'Result Sheet'!$AE$4</f>
        <v xml:space="preserve">अंग्रेजी </v>
      </c>
      <c r="S121" s="415">
        <f>IFERROR(VLOOKUP(AD115,Marks,30,0),"")</f>
        <v>9</v>
      </c>
      <c r="T121" s="415">
        <f>IFERROR(VLOOKUP(AD115,Marks,31,0),"")</f>
        <v>9</v>
      </c>
      <c r="U121" s="117">
        <f>IFERROR(VLOOKUP(AD115,Marks,32,0),"")</f>
        <v>18</v>
      </c>
      <c r="V121" s="415">
        <f>IFERROR(VLOOKUP(AD115,Marks,33,0),"")</f>
        <v>24</v>
      </c>
      <c r="W121" s="415">
        <f>IFERROR(VLOOKUP(AD115,Marks,34,0),"")</f>
        <v>6</v>
      </c>
      <c r="X121" s="415">
        <f>IFERROR(VLOOKUP(AD115,Marks,35,0),"")</f>
        <v>9</v>
      </c>
      <c r="Y121" s="117">
        <f>IFERROR(VLOOKUP(AD115,Marks,36,0),"")</f>
        <v>39</v>
      </c>
      <c r="Z121" s="119">
        <f>IFERROR(VLOOKUP(AD115,Marks,37,0),"")</f>
        <v>57</v>
      </c>
      <c r="AA121" s="415">
        <f>IFERROR(VLOOKUP(AD115,Marks,38,0),"")</f>
        <v>37</v>
      </c>
      <c r="AB121" s="415">
        <f>IFERROR(VLOOKUP(AD115,Marks,39,0),"")</f>
        <v>4</v>
      </c>
      <c r="AC121" s="415">
        <f>IFERROR(VLOOKUP(AD115,Marks,40,0),"")</f>
        <v>9</v>
      </c>
      <c r="AD121" s="117">
        <f>IFERROR(VLOOKUP(AD115,Marks,41,0),"")</f>
        <v>50</v>
      </c>
      <c r="AE121" s="119">
        <f>IFERROR(VLOOKUP(AD115,Marks,42,0),"")</f>
        <v>107</v>
      </c>
      <c r="AF121" s="323" t="str">
        <f>IFERROR(VLOOKUP(AD115,Marks,48,0),"")</f>
        <v>C</v>
      </c>
    </row>
    <row r="122" spans="1:32" ht="21" customHeight="1">
      <c r="A122" s="166">
        <f>IF(N115="","",A121+1)</f>
        <v>14</v>
      </c>
      <c r="B122" s="122" t="str">
        <f>'Result Sheet'!$AX$4</f>
        <v>संस्कृत</v>
      </c>
      <c r="C122" s="415">
        <f>IFERROR(VLOOKUP(N115,Marks,49,0),"")</f>
        <v>20</v>
      </c>
      <c r="D122" s="415">
        <f>IFERROR(VLOOKUP(N115,Marks,50,0),"")</f>
        <v>19</v>
      </c>
      <c r="E122" s="117">
        <f>IFERROR(VLOOKUP(N115,Marks,51,0),"")</f>
        <v>39</v>
      </c>
      <c r="F122" s="415">
        <f>IFERROR(VLOOKUP(N115,Marks,52,0),"")</f>
        <v>29</v>
      </c>
      <c r="G122" s="415">
        <f>IFERROR(VLOOKUP(N115,Marks,53,0),"")</f>
        <v>17</v>
      </c>
      <c r="H122" s="415">
        <f>IFERROR(VLOOKUP(N115,Marks,54,0),"")</f>
        <v>10</v>
      </c>
      <c r="I122" s="117">
        <f>IFERROR(VLOOKUP(N115,Marks,55,0),"")</f>
        <v>56</v>
      </c>
      <c r="J122" s="119">
        <f>IFERROR(VLOOKUP(N115,Marks,56,0),"")</f>
        <v>95</v>
      </c>
      <c r="K122" s="415">
        <f>IFERROR(VLOOKUP(N115,Marks,57,0),"")</f>
        <v>45</v>
      </c>
      <c r="L122" s="415">
        <f>IFERROR(VLOOKUP(N115,Marks,58,0),"")</f>
        <v>20</v>
      </c>
      <c r="M122" s="415">
        <f>IFERROR(VLOOKUP(N115,Marks,59,0),"")</f>
        <v>14</v>
      </c>
      <c r="N122" s="117">
        <f>IFERROR(VLOOKUP(N115,Marks,60,0),"")</f>
        <v>79</v>
      </c>
      <c r="O122" s="119">
        <f>IFERROR(VLOOKUP(N115,Marks,61,0),"")</f>
        <v>174</v>
      </c>
      <c r="P122" s="323" t="str">
        <f>IFERROR(VLOOKUP(N115,Marks,67,0),"")</f>
        <v>A</v>
      </c>
      <c r="Q122" s="819"/>
      <c r="R122" s="122" t="str">
        <f>'Result Sheet'!$AX$4</f>
        <v>संस्कृत</v>
      </c>
      <c r="S122" s="415">
        <f>IFERROR(VLOOKUP(AD115,Marks,49,0),"")</f>
        <v>20</v>
      </c>
      <c r="T122" s="415">
        <f>IFERROR(VLOOKUP(AD115,Marks,50,0),"")</f>
        <v>19</v>
      </c>
      <c r="U122" s="117">
        <f>IFERROR(VLOOKUP(AD115,Marks,51,0),"")</f>
        <v>39</v>
      </c>
      <c r="V122" s="415">
        <f>IFERROR(VLOOKUP(AD115,Marks,52,0),"")</f>
        <v>29</v>
      </c>
      <c r="W122" s="415">
        <f>IFERROR(VLOOKUP(AD115,Marks,53,0),"")</f>
        <v>17</v>
      </c>
      <c r="X122" s="415">
        <f>IFERROR(VLOOKUP(AD115,Marks,54,0),"")</f>
        <v>10</v>
      </c>
      <c r="Y122" s="117">
        <f>IFERROR(VLOOKUP(AD115,Marks,55,0),"")</f>
        <v>56</v>
      </c>
      <c r="Z122" s="119">
        <f>IFERROR(VLOOKUP(AD115,Marks,56,0),"")</f>
        <v>95</v>
      </c>
      <c r="AA122" s="415">
        <f>IFERROR(VLOOKUP(AD115,Marks,57,0),"")</f>
        <v>45</v>
      </c>
      <c r="AB122" s="415">
        <f>IFERROR(VLOOKUP(AD115,Marks,58,0),"")</f>
        <v>20</v>
      </c>
      <c r="AC122" s="415">
        <f>IFERROR(VLOOKUP(AD115,Marks,59,0),"")</f>
        <v>14</v>
      </c>
      <c r="AD122" s="117">
        <f>IFERROR(VLOOKUP(AD115,Marks,60,0),"")</f>
        <v>79</v>
      </c>
      <c r="AE122" s="119">
        <f>IFERROR(VLOOKUP(AD115,Marks,61,0),"")</f>
        <v>174</v>
      </c>
      <c r="AF122" s="323" t="str">
        <f>IFERROR(VLOOKUP(AD115,Marks,67,0),"")</f>
        <v>A</v>
      </c>
    </row>
    <row r="123" spans="1:32" ht="21" customHeight="1">
      <c r="A123" s="166">
        <f>IF(N115="","",A121+1)</f>
        <v>14</v>
      </c>
      <c r="B123" s="122" t="str">
        <f>'Result Sheet'!$BQ$4</f>
        <v xml:space="preserve">गणित </v>
      </c>
      <c r="C123" s="415">
        <f>IFERROR(VLOOKUP(N115,Marks,68,0),"")</f>
        <v>9</v>
      </c>
      <c r="D123" s="415">
        <f>IFERROR(VLOOKUP(N115,Marks,69,0),"")</f>
        <v>6</v>
      </c>
      <c r="E123" s="117">
        <f>IFERROR(VLOOKUP(N115,Marks,70,0),"")</f>
        <v>15</v>
      </c>
      <c r="F123" s="415">
        <f>IFERROR(VLOOKUP(N115,Marks,71,0),"")</f>
        <v>25</v>
      </c>
      <c r="G123" s="415">
        <f>IFERROR(VLOOKUP(N115,Marks,72,0),"")</f>
        <v>4</v>
      </c>
      <c r="H123" s="415">
        <f>IFERROR(VLOOKUP(N115,Marks,73,0),"")</f>
        <v>11</v>
      </c>
      <c r="I123" s="117">
        <f>IFERROR(VLOOKUP(N115,Marks,74,0),"")</f>
        <v>40</v>
      </c>
      <c r="J123" s="119">
        <f>IFERROR(VLOOKUP(N115,Marks,75,0),"")</f>
        <v>55</v>
      </c>
      <c r="K123" s="415">
        <f>IFERROR(VLOOKUP(N115,Marks,76,0),"")</f>
        <v>46</v>
      </c>
      <c r="L123" s="415">
        <f>IFERROR(VLOOKUP(N115,Marks,77,0),"")</f>
        <v>15</v>
      </c>
      <c r="M123" s="415">
        <f>IFERROR(VLOOKUP(N115,Marks,78,0),"")</f>
        <v>8</v>
      </c>
      <c r="N123" s="117">
        <f>IFERROR(VLOOKUP(N115,Marks,79,0),"")</f>
        <v>69</v>
      </c>
      <c r="O123" s="119">
        <f>IFERROR(VLOOKUP(N115,Marks,80,0),"")</f>
        <v>124</v>
      </c>
      <c r="P123" s="323" t="str">
        <f>IFERROR(VLOOKUP(N115,Marks,86,0),"")</f>
        <v>C</v>
      </c>
      <c r="Q123" s="819"/>
      <c r="R123" s="122" t="str">
        <f>'Result Sheet'!$BQ$4</f>
        <v xml:space="preserve">गणित </v>
      </c>
      <c r="S123" s="415">
        <f>IFERROR(VLOOKUP(AD115,Marks,68,0),"")</f>
        <v>9</v>
      </c>
      <c r="T123" s="415">
        <f>IFERROR(VLOOKUP(AD115,Marks,69,0),"")</f>
        <v>6</v>
      </c>
      <c r="U123" s="117">
        <f>IFERROR(VLOOKUP(AD115,Marks,70,0),"")</f>
        <v>15</v>
      </c>
      <c r="V123" s="415">
        <f>IFERROR(VLOOKUP(AD115,Marks,71,0),"")</f>
        <v>26</v>
      </c>
      <c r="W123" s="415">
        <f>IFERROR(VLOOKUP(AD115,Marks,72,0),"")</f>
        <v>5</v>
      </c>
      <c r="X123" s="415">
        <f>IFERROR(VLOOKUP(AD115,Marks,73,0),"")</f>
        <v>9</v>
      </c>
      <c r="Y123" s="117">
        <f>IFERROR(VLOOKUP(AD115,Marks,74,0),"")</f>
        <v>40</v>
      </c>
      <c r="Z123" s="119">
        <f>IFERROR(VLOOKUP(AD115,Marks,75,0),"")</f>
        <v>55</v>
      </c>
      <c r="AA123" s="415">
        <f>IFERROR(VLOOKUP(AD115,Marks,76,0),"")</f>
        <v>45</v>
      </c>
      <c r="AB123" s="415">
        <f>IFERROR(VLOOKUP(AD115,Marks,77,0),"")</f>
        <v>15</v>
      </c>
      <c r="AC123" s="415">
        <f>IFERROR(VLOOKUP(AD115,Marks,78,0),"")</f>
        <v>8</v>
      </c>
      <c r="AD123" s="117">
        <f>IFERROR(VLOOKUP(AD115,Marks,79,0),"")</f>
        <v>68</v>
      </c>
      <c r="AE123" s="119">
        <f>IFERROR(VLOOKUP(AD115,Marks,80,0),"")</f>
        <v>123</v>
      </c>
      <c r="AF123" s="323" t="str">
        <f>IFERROR(VLOOKUP(AD115,Marks,86,0),"")</f>
        <v>C</v>
      </c>
    </row>
    <row r="124" spans="1:32" ht="21" customHeight="1">
      <c r="A124" s="166">
        <f>IF(N115="","",A123+1)</f>
        <v>15</v>
      </c>
      <c r="B124" s="122" t="str">
        <f>'Result Sheet'!$CJ$4</f>
        <v xml:space="preserve">पर्यावरण अध्ययन </v>
      </c>
      <c r="C124" s="415">
        <f>IFERROR(VLOOKUP(N115,Marks,87,0),"")</f>
        <v>9</v>
      </c>
      <c r="D124" s="415">
        <f>IFERROR(VLOOKUP(N115,Marks,88,0),"")</f>
        <v>7</v>
      </c>
      <c r="E124" s="117">
        <f>IFERROR(VLOOKUP(N115,Marks,89,0),"")</f>
        <v>16</v>
      </c>
      <c r="F124" s="415">
        <f>IFERROR(VLOOKUP(N115,Marks,90,0),"")</f>
        <v>29</v>
      </c>
      <c r="G124" s="415">
        <f>IFERROR(VLOOKUP(N115,Marks,91,0),"")</f>
        <v>6</v>
      </c>
      <c r="H124" s="415">
        <f>IFERROR(VLOOKUP(N115,Marks,92,0),"")</f>
        <v>11</v>
      </c>
      <c r="I124" s="117">
        <f>IFERROR(VLOOKUP(N115,Marks,93,0),"")</f>
        <v>46</v>
      </c>
      <c r="J124" s="119">
        <f>IFERROR(VLOOKUP(N115,Marks,94,0),"")</f>
        <v>62</v>
      </c>
      <c r="K124" s="415">
        <f>IFERROR(VLOOKUP(N115,Marks,95,0),"")</f>
        <v>49</v>
      </c>
      <c r="L124" s="415">
        <f>IFERROR(VLOOKUP(N115,Marks,96,0),"")</f>
        <v>16</v>
      </c>
      <c r="M124" s="415">
        <f>IFERROR(VLOOKUP(N115,Marks,97,0),"")</f>
        <v>8</v>
      </c>
      <c r="N124" s="117">
        <f>IFERROR(VLOOKUP(N115,Marks,98,0),"")</f>
        <v>73</v>
      </c>
      <c r="O124" s="119">
        <f>IFERROR(VLOOKUP(N115,Marks,99,0),"")</f>
        <v>135</v>
      </c>
      <c r="P124" s="323" t="str">
        <f>IFERROR(VLOOKUP(N115,Marks,105,0),"")</f>
        <v>C</v>
      </c>
      <c r="Q124" s="819"/>
      <c r="R124" s="122" t="str">
        <f>'Result Sheet'!$CJ$4</f>
        <v xml:space="preserve">पर्यावरण अध्ययन </v>
      </c>
      <c r="S124" s="415">
        <f>IFERROR(VLOOKUP(AD115,Marks,87,0),"")</f>
        <v>9</v>
      </c>
      <c r="T124" s="415">
        <f>IFERROR(VLOOKUP(AD115,Marks,88,0),"")</f>
        <v>7</v>
      </c>
      <c r="U124" s="117">
        <f>IFERROR(VLOOKUP(AD115,Marks,89,0),"")</f>
        <v>16</v>
      </c>
      <c r="V124" s="415">
        <f>IFERROR(VLOOKUP(AD115,Marks,90,0),"")</f>
        <v>30</v>
      </c>
      <c r="W124" s="415">
        <f>IFERROR(VLOOKUP(AD115,Marks,91,0),"")</f>
        <v>4</v>
      </c>
      <c r="X124" s="415">
        <f>IFERROR(VLOOKUP(AD115,Marks,92,0),"")</f>
        <v>11</v>
      </c>
      <c r="Y124" s="117">
        <f>IFERROR(VLOOKUP(AD115,Marks,93,0),"")</f>
        <v>45</v>
      </c>
      <c r="Z124" s="119">
        <f>IFERROR(VLOOKUP(AD115,Marks,94,0),"")</f>
        <v>61</v>
      </c>
      <c r="AA124" s="415">
        <f>IFERROR(VLOOKUP(AD115,Marks,95,0),"")</f>
        <v>47</v>
      </c>
      <c r="AB124" s="415">
        <f>IFERROR(VLOOKUP(AD115,Marks,96,0),"")</f>
        <v>16</v>
      </c>
      <c r="AC124" s="415">
        <f>IFERROR(VLOOKUP(AD115,Marks,97,0),"")</f>
        <v>8</v>
      </c>
      <c r="AD124" s="117">
        <f>IFERROR(VLOOKUP(AD115,Marks,98,0),"")</f>
        <v>71</v>
      </c>
      <c r="AE124" s="119">
        <f>IFERROR(VLOOKUP(AD115,Marks,99,0),"")</f>
        <v>132</v>
      </c>
      <c r="AF124" s="323" t="str">
        <f>IFERROR(VLOOKUP(AD115,Marks,105,0),"")</f>
        <v>C</v>
      </c>
    </row>
    <row r="125" spans="1:32" ht="25.5" customHeight="1">
      <c r="A125" s="166">
        <f>IF(N115="","",A124+1)</f>
        <v>16</v>
      </c>
      <c r="B125" s="416" t="s">
        <v>215</v>
      </c>
      <c r="C125" s="120">
        <f>IF(AND(C120="",C121="",C122="",C123="",C124=""),"",IF(OR(C112=1,C112=2),SUM(C120:C123),SUM(C120:C124)))</f>
        <v>46</v>
      </c>
      <c r="D125" s="120">
        <f>IF(AND(D120="",D121="",D122="",D123="",D124=""),"",IF(OR(C112=1,C112=2),SUM(D120:D123),SUM(D120:D124)))</f>
        <v>41</v>
      </c>
      <c r="E125" s="120">
        <f>IF(AND(E120="",E121="",E122="",E123="",E124=""),"",IF(OR(C112=1,C112=2),SUM(E120:E123),SUM(E120:E124)))</f>
        <v>87</v>
      </c>
      <c r="F125" s="120">
        <f>IF(AND(F120="",F121="",F122="",F123="",F124=""),"",IF(OR(C112=1,C112=2),SUM(F120:F123),SUM(F120:F124)))</f>
        <v>107</v>
      </c>
      <c r="G125" s="120">
        <f>IF(AND(G120="",G121="",G122="",G123="",G124=""),"",IF(OR(G112=1,G112=2),SUM(C112=1,C112=2),SUM(G120:G124)))</f>
        <v>38</v>
      </c>
      <c r="H125" s="120">
        <f>IF(AND(H120="",H121="",H122="",H123="",H124=""),"",IF(OR(C112=1,C112=2),SUM(H120:H123),SUM(H120:H124)))</f>
        <v>42</v>
      </c>
      <c r="I125" s="120">
        <f>IF(AND(I120="",I121="",I122="",I123="",I124=""),"",IF(OR(C112=1,C112=2),SUM(I120:I123),SUM(I120:I124)))</f>
        <v>181</v>
      </c>
      <c r="J125" s="120">
        <f>IF(AND(J120="",J121="",J122="",J123="",J124=""),"",IF(OR(C112=1,C112=2),SUM(J120:J123),SUM(J120:J124)))</f>
        <v>268</v>
      </c>
      <c r="K125" s="120">
        <f>IF(AND(K120="",K121="",K122="",K123="",K124=""),"",IF(OR(C112=1,C112=2),SUM(K120:K123),SUM(K120:K124)))</f>
        <v>165</v>
      </c>
      <c r="L125" s="120">
        <f>IF(AND(L120="",L121="",L122="",L123="",L124=""),"",IF(OR(C112=1,C112=2),SUM(L120:L123),SUM(L120:L124)))</f>
        <v>43</v>
      </c>
      <c r="M125" s="120">
        <f>IF(AND(M120="",M121="",M122="",M123="",M124=""),"",IF(OR(C112=1,C112=2),SUM(M120:M123),SUM(M120:M124)))</f>
        <v>40</v>
      </c>
      <c r="N125" s="120">
        <f>IF(AND(N120="",N121="",N122="",N123="",N124=""),"",IF(OR(C112=1,C112=2),SUM(N120:N123),SUM(N120:N124)))</f>
        <v>248</v>
      </c>
      <c r="O125" s="120">
        <f>IF(AND(O120="",O121="",O122="",O123="",O124=""),"",IF(OR(C112=1,C112=2),SUM(O120:O123),SUM(O120:O124)))</f>
        <v>516</v>
      </c>
      <c r="P125" s="326" t="str">
        <f>IF(OR(N115="",E113="",O125=""),"",IF(O125&gt;=81%*P119,"A",IF(O125&gt;=61%*P119,"B",IF(O125&gt;=41%*P119,"C",IF(O125&gt;=21%*P119,"D","E")))))</f>
        <v>B</v>
      </c>
      <c r="Q125" s="819"/>
      <c r="R125" s="416" t="s">
        <v>215</v>
      </c>
      <c r="S125" s="120">
        <f>IF(AND(S120="",S121="",S122="",S123="",S124=""),"",IF(OR(S112=1,S112=2),SUM(S120:S123),SUM(S120:S124)))</f>
        <v>47</v>
      </c>
      <c r="T125" s="120">
        <f>IF(AND(T120="",T121="",T122="",T123="",T124=""),"",IF(OR(S112=1,S112=2),SUM(T120:T123),SUM(T120:T124)))</f>
        <v>42</v>
      </c>
      <c r="U125" s="120">
        <f>IF(AND(U120="",U121="",U122="",U123="",U124=""),"",IF(OR(S112=1,S112=2),SUM(U120:U123),SUM(U120:U124)))</f>
        <v>89</v>
      </c>
      <c r="V125" s="120">
        <f>IF(AND(V120="",V121="",V122="",V123="",V124=""),"",IF(OR(S112=1,S112=2),SUM(V120:V123),SUM(V120:V124)))</f>
        <v>104</v>
      </c>
      <c r="W125" s="120">
        <f>IF(AND(W120="",W121="",W122="",W123="",W124=""),"",IF(OR(W112=1,W112=2),SUM(S112=1,S112=2),SUM(W120:W124)))</f>
        <v>38</v>
      </c>
      <c r="X125" s="120">
        <f>IF(AND(X120="",X121="",X122="",X123="",X124=""),"",IF(OR(S112=1,S112=2),SUM(X120:X123),SUM(X120:X124)))</f>
        <v>39</v>
      </c>
      <c r="Y125" s="120">
        <f>IF(AND(Y120="",Y121="",Y122="",Y123="",Y124=""),"",IF(OR(S112=1,S112=2),SUM(Y120:Y123),SUM(Y120:Y124)))</f>
        <v>177</v>
      </c>
      <c r="Z125" s="120">
        <f>IF(AND(Z120="",Z121="",Z122="",Z123="",Z124=""),"",IF(OR(S112=1,S112=2),SUM(Z120:Z123),SUM(Z120:Z124)))</f>
        <v>266</v>
      </c>
      <c r="AA125" s="120">
        <f>IF(AND(AA120="",AA121="",AA122="",AA123="",AA124=""),"",IF(OR(S112=1,S112=2),SUM(AA120:AA123),SUM(AA120:AA124)))</f>
        <v>164</v>
      </c>
      <c r="AB125" s="120">
        <f>IF(AND(AB120="",AB121="",AB122="",AB123="",AB124=""),"",IF(OR(S112=1,S112=2),SUM(AB120:AB123),SUM(AB120:AB124)))</f>
        <v>43</v>
      </c>
      <c r="AC125" s="120">
        <f>IF(AND(AC120="",AC121="",AC122="",AC123="",AC124=""),"",IF(OR(S112=1,S112=2),SUM(AC120:AC123),SUM(AC120:AC124)))</f>
        <v>42</v>
      </c>
      <c r="AD125" s="120">
        <f>IF(AND(AD120="",AD121="",AD122="",AD123="",AD124=""),"",IF(OR(S112=1,S112=2),SUM(AD120:AD123),SUM(AD120:AD124)))</f>
        <v>249</v>
      </c>
      <c r="AE125" s="120">
        <f>IF(AND(AE120="",AE121="",AE122="",AE123="",AE124=""),"",IF(OR(S112=1,S112=2),SUM(AE120:AE123),SUM(AE120:AE124)))</f>
        <v>515</v>
      </c>
      <c r="AF125" s="326" t="str">
        <f>IF(OR(AD115="",U113="",AE125=""),"",IF(AE125&gt;=81%*AF119,"A",IF(AE125&gt;=61%*AF119,"B",IF(AE125&gt;=41%*AF119,"C",IF(AE125&gt;=21%*AF119,"D","E")))))</f>
        <v>B</v>
      </c>
    </row>
    <row r="126" spans="1:32" ht="9" customHeight="1">
      <c r="A126" s="166">
        <f>IF(N115="","",A125+1)</f>
        <v>17</v>
      </c>
      <c r="B126" s="787"/>
      <c r="C126" s="787"/>
      <c r="D126" s="787"/>
      <c r="E126" s="787"/>
      <c r="F126" s="787"/>
      <c r="G126" s="787"/>
      <c r="H126" s="787"/>
      <c r="I126" s="787"/>
      <c r="J126" s="787"/>
      <c r="K126" s="787"/>
      <c r="L126" s="787"/>
      <c r="M126" s="787"/>
      <c r="N126" s="787"/>
      <c r="O126" s="787"/>
      <c r="P126" s="787"/>
      <c r="Q126" s="819"/>
      <c r="R126" s="787"/>
      <c r="S126" s="787"/>
      <c r="T126" s="787"/>
      <c r="U126" s="787"/>
      <c r="V126" s="787"/>
      <c r="W126" s="787"/>
      <c r="X126" s="787"/>
      <c r="Y126" s="787"/>
      <c r="Z126" s="787"/>
      <c r="AA126" s="787"/>
      <c r="AB126" s="787"/>
      <c r="AC126" s="787"/>
      <c r="AD126" s="787"/>
      <c r="AE126" s="787"/>
      <c r="AF126" s="787"/>
    </row>
    <row r="127" spans="1:32" ht="22.5" customHeight="1">
      <c r="A127" s="166">
        <f>IF(N115="","",A126+1)</f>
        <v>18</v>
      </c>
      <c r="B127" s="788" t="s">
        <v>213</v>
      </c>
      <c r="C127" s="788"/>
      <c r="D127" s="789" t="s">
        <v>229</v>
      </c>
      <c r="E127" s="790"/>
      <c r="F127" s="417" t="s">
        <v>186</v>
      </c>
      <c r="G127" s="788" t="s">
        <v>213</v>
      </c>
      <c r="H127" s="788"/>
      <c r="I127" s="789" t="s">
        <v>229</v>
      </c>
      <c r="J127" s="790"/>
      <c r="K127" s="417" t="s">
        <v>186</v>
      </c>
      <c r="L127" s="788" t="s">
        <v>213</v>
      </c>
      <c r="M127" s="788"/>
      <c r="N127" s="789" t="s">
        <v>229</v>
      </c>
      <c r="O127" s="790"/>
      <c r="P127" s="417" t="s">
        <v>186</v>
      </c>
      <c r="Q127" s="819"/>
      <c r="R127" s="788" t="s">
        <v>213</v>
      </c>
      <c r="S127" s="788"/>
      <c r="T127" s="789" t="s">
        <v>229</v>
      </c>
      <c r="U127" s="790"/>
      <c r="V127" s="417" t="s">
        <v>186</v>
      </c>
      <c r="W127" s="788" t="s">
        <v>213</v>
      </c>
      <c r="X127" s="788"/>
      <c r="Y127" s="789" t="s">
        <v>229</v>
      </c>
      <c r="Z127" s="790"/>
      <c r="AA127" s="417" t="s">
        <v>186</v>
      </c>
      <c r="AB127" s="788" t="s">
        <v>213</v>
      </c>
      <c r="AC127" s="788"/>
      <c r="AD127" s="789" t="s">
        <v>229</v>
      </c>
      <c r="AE127" s="790"/>
      <c r="AF127" s="417" t="s">
        <v>186</v>
      </c>
    </row>
    <row r="128" spans="1:32" ht="21.75" customHeight="1">
      <c r="A128" s="166">
        <f>IF(N115="","",A127+1)</f>
        <v>19</v>
      </c>
      <c r="B128" s="791" t="s">
        <v>221</v>
      </c>
      <c r="C128" s="792"/>
      <c r="D128" s="792"/>
      <c r="E128" s="119">
        <f>IFERROR(VLOOKUP(N115,Marks,109,0),"")</f>
        <v>89</v>
      </c>
      <c r="F128" s="130" t="str">
        <f>IFERROR(VLOOKUP(N115,Marks,113,0),"")</f>
        <v>A</v>
      </c>
      <c r="G128" s="791" t="s">
        <v>192</v>
      </c>
      <c r="H128" s="792"/>
      <c r="I128" s="792"/>
      <c r="J128" s="119">
        <f>IFERROR(VLOOKUP(N115,Marks,117,0),"")</f>
        <v>68</v>
      </c>
      <c r="K128" s="130" t="str">
        <f>IFERROR(VLOOKUP(N115,Marks,121,0),"")</f>
        <v>B</v>
      </c>
      <c r="L128" s="793" t="s">
        <v>193</v>
      </c>
      <c r="M128" s="794"/>
      <c r="N128" s="794"/>
      <c r="O128" s="119">
        <f>IFERROR(VLOOKUP(N115,Marks,125,0),"")</f>
        <v>74</v>
      </c>
      <c r="P128" s="130" t="str">
        <f>IFERROR(VLOOKUP(N115,Marks,129,0),"")</f>
        <v>B</v>
      </c>
      <c r="Q128" s="819"/>
      <c r="R128" s="791" t="s">
        <v>221</v>
      </c>
      <c r="S128" s="792"/>
      <c r="T128" s="792"/>
      <c r="U128" s="119">
        <f>IFERROR(VLOOKUP(AD115,Marks,109,0),"")</f>
        <v>89</v>
      </c>
      <c r="V128" s="130" t="str">
        <f>IFERROR(VLOOKUP(AD115,Marks,113,0),"")</f>
        <v>A</v>
      </c>
      <c r="W128" s="791" t="s">
        <v>192</v>
      </c>
      <c r="X128" s="792"/>
      <c r="Y128" s="792"/>
      <c r="Z128" s="119">
        <f>IFERROR(VLOOKUP(AD115,Marks,117,0),"")</f>
        <v>70</v>
      </c>
      <c r="AA128" s="130" t="str">
        <f>IFERROR(VLOOKUP(AD115,Marks,121,0),"")</f>
        <v>B</v>
      </c>
      <c r="AB128" s="793" t="s">
        <v>193</v>
      </c>
      <c r="AC128" s="794"/>
      <c r="AD128" s="794"/>
      <c r="AE128" s="119">
        <f>IFERROR(VLOOKUP(AD115,Marks,125,0),"")</f>
        <v>76</v>
      </c>
      <c r="AF128" s="130" t="str">
        <f>IFERROR(VLOOKUP(AD115,Marks,129,0),"")</f>
        <v>A</v>
      </c>
    </row>
    <row r="129" spans="1:32" ht="21" customHeight="1">
      <c r="A129" s="166">
        <f>IF(N115="","",A128+1)</f>
        <v>20</v>
      </c>
      <c r="B129" s="780" t="s">
        <v>216</v>
      </c>
      <c r="C129" s="780"/>
      <c r="D129" s="780"/>
      <c r="E129" s="795">
        <f>IFERROR(VLOOKUP(N115,Marks,135,0),"")</f>
        <v>220</v>
      </c>
      <c r="F129" s="795"/>
      <c r="G129" s="795"/>
      <c r="H129" s="795"/>
      <c r="I129" s="780" t="s">
        <v>217</v>
      </c>
      <c r="J129" s="780"/>
      <c r="K129" s="780"/>
      <c r="L129" s="780"/>
      <c r="M129" s="796">
        <f>IFERROR(VLOOKUP(N115,Marks,136,0),"")</f>
        <v>28</v>
      </c>
      <c r="N129" s="796"/>
      <c r="O129" s="796"/>
      <c r="P129" s="796"/>
      <c r="Q129" s="819"/>
      <c r="R129" s="780" t="s">
        <v>216</v>
      </c>
      <c r="S129" s="780"/>
      <c r="T129" s="780"/>
      <c r="U129" s="795">
        <f>IFERROR(VLOOKUP(AD115,Marks,135,0),"")</f>
        <v>220</v>
      </c>
      <c r="V129" s="795"/>
      <c r="W129" s="795"/>
      <c r="X129" s="795"/>
      <c r="Y129" s="780" t="s">
        <v>217</v>
      </c>
      <c r="Z129" s="780"/>
      <c r="AA129" s="780"/>
      <c r="AB129" s="780"/>
      <c r="AC129" s="796">
        <f>IFERROR(VLOOKUP(AD115,Marks,136,0),"")</f>
        <v>18</v>
      </c>
      <c r="AD129" s="796"/>
      <c r="AE129" s="796"/>
      <c r="AF129" s="796"/>
    </row>
    <row r="130" spans="1:32" ht="21" customHeight="1">
      <c r="A130" s="166">
        <f>IF(N115="","",A129+1)</f>
        <v>21</v>
      </c>
      <c r="B130" s="780" t="s">
        <v>218</v>
      </c>
      <c r="C130" s="780"/>
      <c r="D130" s="780"/>
      <c r="E130" s="782" t="str">
        <f>IFERROR(VLOOKUP(N115,Marks,134,0),"")</f>
        <v>Promoted</v>
      </c>
      <c r="F130" s="782"/>
      <c r="G130" s="782"/>
      <c r="H130" s="782"/>
      <c r="I130" s="780" t="s">
        <v>219</v>
      </c>
      <c r="J130" s="780"/>
      <c r="K130" s="780"/>
      <c r="L130" s="780"/>
      <c r="M130" s="781">
        <f>IFERROR(VLOOKUP(N115,Marks,131,0),"")</f>
        <v>64.5</v>
      </c>
      <c r="N130" s="781"/>
      <c r="O130" s="781"/>
      <c r="P130" s="781"/>
      <c r="Q130" s="819"/>
      <c r="R130" s="780" t="s">
        <v>218</v>
      </c>
      <c r="S130" s="780"/>
      <c r="T130" s="780"/>
      <c r="U130" s="782" t="str">
        <f>IFERROR(VLOOKUP(AD115,Marks,134,0),"")</f>
        <v>Promoted</v>
      </c>
      <c r="V130" s="782"/>
      <c r="W130" s="782"/>
      <c r="X130" s="782"/>
      <c r="Y130" s="780" t="s">
        <v>219</v>
      </c>
      <c r="Z130" s="780"/>
      <c r="AA130" s="780"/>
      <c r="AB130" s="780"/>
      <c r="AC130" s="781">
        <f>IFERROR(VLOOKUP(AD115,Marks,131,0),"")</f>
        <v>64.375</v>
      </c>
      <c r="AD130" s="781"/>
      <c r="AE130" s="781"/>
      <c r="AF130" s="781"/>
    </row>
    <row r="131" spans="1:32" ht="21" customHeight="1">
      <c r="A131" s="166">
        <f>IF(N115="","",A130+1)</f>
        <v>22</v>
      </c>
      <c r="B131" s="780" t="s">
        <v>220</v>
      </c>
      <c r="C131" s="780"/>
      <c r="D131" s="780"/>
      <c r="E131" s="324" t="str">
        <f>IFERROR(VLOOKUP(N115,Marks,132,0),"")</f>
        <v>I</v>
      </c>
      <c r="F131" s="325" t="s">
        <v>341</v>
      </c>
      <c r="G131" s="783" t="str">
        <f>IF(OR(N115="",E113="",O125=""),"",IF(O125&gt;=81%*P119,"A",IF(O125&gt;=61%*P119,"B",IF(O125&gt;=41%*P119,"C",IF(O125&gt;=21%*P119,"D","E")))))</f>
        <v>B</v>
      </c>
      <c r="H131" s="783"/>
      <c r="I131" s="780" t="s">
        <v>222</v>
      </c>
      <c r="J131" s="780"/>
      <c r="K131" s="780"/>
      <c r="L131" s="780"/>
      <c r="M131" s="818">
        <f>IFERROR(VLOOKUP(N115,Marks,133,0),"")</f>
        <v>6.9999999999999964</v>
      </c>
      <c r="N131" s="818"/>
      <c r="O131" s="818"/>
      <c r="P131" s="818"/>
      <c r="Q131" s="819"/>
      <c r="R131" s="780" t="s">
        <v>220</v>
      </c>
      <c r="S131" s="780"/>
      <c r="T131" s="780"/>
      <c r="U131" s="324" t="str">
        <f>IFERROR(VLOOKUP(AD115,Marks,132,0),"")</f>
        <v>I</v>
      </c>
      <c r="V131" s="325" t="s">
        <v>341</v>
      </c>
      <c r="W131" s="783" t="str">
        <f>IF(OR(AD115="",U113="",AE125=""),"",IF(AE125&gt;=81%*AF119,"A",IF(AE125&gt;=61%*AF119,"B",IF(AE125&gt;=41%*AF119,"C",IF(AE125&gt;=21%*AF119,"D","E")))))</f>
        <v>B</v>
      </c>
      <c r="X131" s="783"/>
      <c r="Y131" s="780" t="s">
        <v>222</v>
      </c>
      <c r="Z131" s="780"/>
      <c r="AA131" s="780"/>
      <c r="AB131" s="780"/>
      <c r="AC131" s="818">
        <f>IFERROR(VLOOKUP(AD115,Marks,133,0),"")</f>
        <v>7.9999999999999964</v>
      </c>
      <c r="AD131" s="818"/>
      <c r="AE131" s="818"/>
      <c r="AF131" s="818"/>
    </row>
    <row r="132" spans="1:32" ht="21" customHeight="1">
      <c r="A132" s="166">
        <f>IF(N115="","",A131+1)</f>
        <v>23</v>
      </c>
      <c r="B132" s="817" t="s">
        <v>228</v>
      </c>
      <c r="C132" s="817"/>
      <c r="D132" s="817"/>
      <c r="E132" s="784">
        <f>'Master sheet'!$C$10</f>
        <v>44697</v>
      </c>
      <c r="F132" s="784"/>
      <c r="G132" s="784"/>
      <c r="H132" s="410"/>
      <c r="I132" s="121"/>
      <c r="J132" s="121"/>
      <c r="K132" s="76"/>
      <c r="L132" s="121"/>
      <c r="M132" s="121"/>
      <c r="N132" s="121"/>
      <c r="O132" s="121"/>
      <c r="P132" s="121"/>
      <c r="Q132" s="819"/>
      <c r="R132" s="817" t="s">
        <v>228</v>
      </c>
      <c r="S132" s="817"/>
      <c r="T132" s="817"/>
      <c r="U132" s="784">
        <f>'Master sheet'!$C$10</f>
        <v>44697</v>
      </c>
      <c r="V132" s="784"/>
      <c r="W132" s="784"/>
      <c r="X132" s="410"/>
      <c r="Y132" s="121"/>
      <c r="Z132" s="121"/>
      <c r="AA132" s="76"/>
      <c r="AB132" s="121"/>
      <c r="AC132" s="121"/>
      <c r="AD132" s="121"/>
      <c r="AE132" s="121"/>
      <c r="AF132" s="121"/>
    </row>
    <row r="133" spans="1:32" ht="43.5" customHeight="1">
      <c r="A133" s="166">
        <f>IF(N115="","",A132+1)</f>
        <v>24</v>
      </c>
      <c r="B133" s="804" t="str">
        <f>IF(AND(C112=1),CONCATENATE("( ",UPPER('Master sheet'!$F$11)," )"),IF(AND(C112=2),CONCATENATE("( ",UPPER('Master sheet'!$F$19)," )"),IF(AND(C112=3),CONCATENATE("( ",UPPER('Master sheet'!$J$11)," )"),IF(AND(C112=4),CONCATENATE("( ",UPPER('Master sheet'!$J$19)," )"),""))))</f>
        <v>( PRADIP SINGH RAJAWAT )</v>
      </c>
      <c r="C133" s="804"/>
      <c r="D133" s="804"/>
      <c r="E133" s="804"/>
      <c r="F133" s="805" t="str">
        <f>IF(AND(N115=""),"",CONCATENATE("(",'Master sheet'!$C$14," )"))</f>
        <v>(Suresh Kumar )</v>
      </c>
      <c r="G133" s="805"/>
      <c r="H133" s="805"/>
      <c r="I133" s="805"/>
      <c r="J133" s="805"/>
      <c r="K133" s="805" t="str">
        <f>IF(AND(N115=""),"",CONCATENATE("(",'Master sheet'!$C$12," )"))</f>
        <v>(USHA PALIYA )</v>
      </c>
      <c r="L133" s="805"/>
      <c r="M133" s="805"/>
      <c r="N133" s="805"/>
      <c r="O133" s="805"/>
      <c r="P133" s="805"/>
      <c r="Q133" s="819"/>
      <c r="R133" s="804" t="str">
        <f>IF(AND(S112=1),CONCATENATE("( ",UPPER('Master sheet'!$F$11)," )"),IF(AND(S112=2),CONCATENATE("( ",UPPER('Master sheet'!$F$19)," )"),IF(AND(S112=3),CONCATENATE("( ",UPPER('Master sheet'!$J$11)," )"),IF(AND(S112=4),CONCATENATE("( ",UPPER('Master sheet'!$J$19)," )"),""))))</f>
        <v>( PRADIP SINGH RAJAWAT )</v>
      </c>
      <c r="S133" s="804"/>
      <c r="T133" s="804"/>
      <c r="U133" s="804"/>
      <c r="V133" s="805" t="str">
        <f>IF(AND(AD115=""),"",CONCATENATE("(",'Master sheet'!$C$14," )"))</f>
        <v>(Suresh Kumar )</v>
      </c>
      <c r="W133" s="805"/>
      <c r="X133" s="805"/>
      <c r="Y133" s="805"/>
      <c r="Z133" s="805"/>
      <c r="AA133" s="805" t="str">
        <f>IF(AND(AD115=""),"",CONCATENATE("(",'Master sheet'!$C$12," )"))</f>
        <v>(USHA PALIYA )</v>
      </c>
      <c r="AB133" s="805"/>
      <c r="AC133" s="805"/>
      <c r="AD133" s="805"/>
      <c r="AE133" s="805"/>
      <c r="AF133" s="805"/>
    </row>
    <row r="134" spans="1:32" ht="21.75" customHeight="1">
      <c r="A134" s="166">
        <f>IF(N115="","",A133+1)</f>
        <v>25</v>
      </c>
      <c r="B134" s="806" t="s">
        <v>223</v>
      </c>
      <c r="C134" s="806"/>
      <c r="D134" s="806"/>
      <c r="E134" s="806"/>
      <c r="F134" s="807" t="s">
        <v>224</v>
      </c>
      <c r="G134" s="807"/>
      <c r="H134" s="807"/>
      <c r="I134" s="807"/>
      <c r="J134" s="807"/>
      <c r="K134" s="806" t="s">
        <v>225</v>
      </c>
      <c r="L134" s="806"/>
      <c r="M134" s="806"/>
      <c r="N134" s="806"/>
      <c r="O134" s="806"/>
      <c r="P134" s="806"/>
      <c r="Q134" s="819"/>
      <c r="R134" s="806" t="s">
        <v>223</v>
      </c>
      <c r="S134" s="806"/>
      <c r="T134" s="806"/>
      <c r="U134" s="806"/>
      <c r="V134" s="807" t="s">
        <v>224</v>
      </c>
      <c r="W134" s="807"/>
      <c r="X134" s="807"/>
      <c r="Y134" s="807"/>
      <c r="Z134" s="807"/>
      <c r="AA134" s="806" t="s">
        <v>225</v>
      </c>
      <c r="AB134" s="806"/>
      <c r="AC134" s="806"/>
      <c r="AD134" s="806"/>
      <c r="AE134" s="806"/>
      <c r="AF134" s="806"/>
    </row>
    <row r="136" spans="1:32" ht="21.9" customHeight="1">
      <c r="A136" s="165">
        <f>IF(N142="","",1)</f>
        <v>1</v>
      </c>
      <c r="B136" s="808" t="s">
        <v>203</v>
      </c>
      <c r="C136" s="808"/>
      <c r="D136" s="808"/>
      <c r="E136" s="808"/>
      <c r="F136" s="808"/>
      <c r="G136" s="808"/>
      <c r="H136" s="808"/>
      <c r="I136" s="808"/>
      <c r="J136" s="808"/>
      <c r="K136" s="808"/>
      <c r="L136" s="808"/>
      <c r="M136" s="808"/>
      <c r="N136" s="808"/>
      <c r="O136" s="808"/>
      <c r="P136" s="808"/>
      <c r="Q136" s="819" t="s">
        <v>249</v>
      </c>
      <c r="R136" s="808" t="s">
        <v>203</v>
      </c>
      <c r="S136" s="808"/>
      <c r="T136" s="808"/>
      <c r="U136" s="808"/>
      <c r="V136" s="808"/>
      <c r="W136" s="808"/>
      <c r="X136" s="808"/>
      <c r="Y136" s="808"/>
      <c r="Z136" s="808"/>
      <c r="AA136" s="808"/>
      <c r="AB136" s="808"/>
      <c r="AC136" s="808"/>
      <c r="AD136" s="808"/>
      <c r="AE136" s="808"/>
      <c r="AF136" s="808"/>
    </row>
    <row r="137" spans="1:32" ht="21.9" customHeight="1">
      <c r="A137" s="166">
        <f>IF(N142="","",A136+1)</f>
        <v>2</v>
      </c>
      <c r="B137" s="820" t="s">
        <v>541</v>
      </c>
      <c r="C137" s="820"/>
      <c r="D137" s="820"/>
      <c r="E137" s="820"/>
      <c r="F137" s="820"/>
      <c r="G137" s="820"/>
      <c r="H137" s="820"/>
      <c r="I137" s="820"/>
      <c r="J137" s="820"/>
      <c r="K137" s="820"/>
      <c r="L137" s="820"/>
      <c r="M137" s="820"/>
      <c r="N137" s="820"/>
      <c r="O137" s="820"/>
      <c r="P137" s="820"/>
      <c r="Q137" s="819"/>
      <c r="R137" s="820" t="s">
        <v>541</v>
      </c>
      <c r="S137" s="820"/>
      <c r="T137" s="820"/>
      <c r="U137" s="820"/>
      <c r="V137" s="820"/>
      <c r="W137" s="820"/>
      <c r="X137" s="820"/>
      <c r="Y137" s="820"/>
      <c r="Z137" s="820"/>
      <c r="AA137" s="820"/>
      <c r="AB137" s="820"/>
      <c r="AC137" s="820"/>
      <c r="AD137" s="820"/>
      <c r="AE137" s="820"/>
      <c r="AF137" s="820"/>
    </row>
    <row r="138" spans="1:32" ht="21.9" customHeight="1">
      <c r="A138" s="166">
        <f>IF(N142="","",A137+1)</f>
        <v>3</v>
      </c>
      <c r="B138" s="821" t="s">
        <v>168</v>
      </c>
      <c r="C138" s="821"/>
      <c r="D138" s="821"/>
      <c r="E138" s="822" t="str">
        <f>IF(AND(N142=""),"",'Result Sheet'!$F$2)</f>
        <v xml:space="preserve">महात्मा गाँधी राजकीय विद्यालय (अंग्रेजी माध्यम) बर, पाली </v>
      </c>
      <c r="F138" s="822"/>
      <c r="G138" s="822"/>
      <c r="H138" s="822"/>
      <c r="I138" s="822"/>
      <c r="J138" s="822"/>
      <c r="K138" s="822"/>
      <c r="L138" s="822"/>
      <c r="M138" s="822"/>
      <c r="N138" s="822"/>
      <c r="O138" s="822"/>
      <c r="P138" s="822"/>
      <c r="Q138" s="819"/>
      <c r="R138" s="821" t="s">
        <v>168</v>
      </c>
      <c r="S138" s="821"/>
      <c r="T138" s="821"/>
      <c r="U138" s="822" t="str">
        <f>IF(AND(AD142=""),"",'Result Sheet'!$F$2)</f>
        <v xml:space="preserve">महात्मा गाँधी राजकीय विद्यालय (अंग्रेजी माध्यम) बर, पाली </v>
      </c>
      <c r="V138" s="822"/>
      <c r="W138" s="822"/>
      <c r="X138" s="822"/>
      <c r="Y138" s="822"/>
      <c r="Z138" s="822"/>
      <c r="AA138" s="822"/>
      <c r="AB138" s="822"/>
      <c r="AC138" s="822"/>
      <c r="AD138" s="822"/>
      <c r="AE138" s="822"/>
      <c r="AF138" s="822"/>
    </row>
    <row r="139" spans="1:32" ht="21.9" customHeight="1">
      <c r="A139" s="166">
        <f>IF(N142="","",A138+1)</f>
        <v>4</v>
      </c>
      <c r="B139" s="413" t="s">
        <v>169</v>
      </c>
      <c r="C139" s="797">
        <f>IFERROR(VLOOKUP(N142,Marks,2,0),"")</f>
        <v>1</v>
      </c>
      <c r="D139" s="797"/>
      <c r="E139" s="815" t="s">
        <v>212</v>
      </c>
      <c r="F139" s="815"/>
      <c r="G139" s="815"/>
      <c r="H139" s="797" t="str">
        <f>IFERROR(VLOOKUP(N142,Marks,3,0),"")</f>
        <v>A</v>
      </c>
      <c r="I139" s="797"/>
      <c r="J139" s="798" t="s">
        <v>205</v>
      </c>
      <c r="K139" s="798"/>
      <c r="L139" s="798"/>
      <c r="M139" s="798"/>
      <c r="N139" s="799" t="str">
        <f>IF(AND(N142=""),"",'Marks Entry 1st'!$I$2)</f>
        <v xml:space="preserve"> 2021-2022</v>
      </c>
      <c r="O139" s="799"/>
      <c r="P139" s="799"/>
      <c r="Q139" s="819"/>
      <c r="R139" s="413" t="s">
        <v>169</v>
      </c>
      <c r="S139" s="797">
        <f>IFERROR(VLOOKUP(AD142,Marks,2,0),"")</f>
        <v>1</v>
      </c>
      <c r="T139" s="797"/>
      <c r="U139" s="815" t="s">
        <v>212</v>
      </c>
      <c r="V139" s="815"/>
      <c r="W139" s="815"/>
      <c r="X139" s="797" t="str">
        <f>IFERROR(VLOOKUP(AD142,Marks,3,0),"")</f>
        <v>A</v>
      </c>
      <c r="Y139" s="797"/>
      <c r="Z139" s="798" t="s">
        <v>205</v>
      </c>
      <c r="AA139" s="798"/>
      <c r="AB139" s="798"/>
      <c r="AC139" s="798"/>
      <c r="AD139" s="799" t="str">
        <f>IF(AND(AD142=""),"",'Marks Entry 1st'!$I$2)</f>
        <v xml:space="preserve"> 2021-2022</v>
      </c>
      <c r="AE139" s="799"/>
      <c r="AF139" s="799"/>
    </row>
    <row r="140" spans="1:32" ht="21.9" customHeight="1">
      <c r="A140" s="166">
        <f>IF(N142="","",A139+1)</f>
        <v>5</v>
      </c>
      <c r="B140" s="800" t="s">
        <v>206</v>
      </c>
      <c r="C140" s="800"/>
      <c r="D140" s="800"/>
      <c r="E140" s="801" t="str">
        <f>IFERROR(VLOOKUP(N142,Marks,6,0),"")</f>
        <v>GUNEET CHOUHAN</v>
      </c>
      <c r="F140" s="801"/>
      <c r="G140" s="801"/>
      <c r="H140" s="801"/>
      <c r="I140" s="801"/>
      <c r="J140" s="802" t="s">
        <v>209</v>
      </c>
      <c r="K140" s="802"/>
      <c r="L140" s="802"/>
      <c r="M140" s="802"/>
      <c r="N140" s="803">
        <f>IFERROR(VLOOKUP(N142,Marks,5,0),"")</f>
        <v>931</v>
      </c>
      <c r="O140" s="803"/>
      <c r="P140" s="803"/>
      <c r="Q140" s="819"/>
      <c r="R140" s="800" t="s">
        <v>206</v>
      </c>
      <c r="S140" s="800"/>
      <c r="T140" s="800"/>
      <c r="U140" s="801" t="str">
        <f>IFERROR(VLOOKUP(AD142,Marks,6,0),"")</f>
        <v>GUNJAN TAK</v>
      </c>
      <c r="V140" s="801"/>
      <c r="W140" s="801"/>
      <c r="X140" s="801"/>
      <c r="Y140" s="801"/>
      <c r="Z140" s="802" t="s">
        <v>209</v>
      </c>
      <c r="AA140" s="802"/>
      <c r="AB140" s="802"/>
      <c r="AC140" s="802"/>
      <c r="AD140" s="803">
        <f>IFERROR(VLOOKUP(AD142,Marks,5,0),"")</f>
        <v>923</v>
      </c>
      <c r="AE140" s="803"/>
      <c r="AF140" s="803"/>
    </row>
    <row r="141" spans="1:32" ht="21.9" customHeight="1">
      <c r="A141" s="166">
        <f>IF(N142="","",A140+1)</f>
        <v>6</v>
      </c>
      <c r="B141" s="800" t="s">
        <v>207</v>
      </c>
      <c r="C141" s="800"/>
      <c r="D141" s="800"/>
      <c r="E141" s="801" t="str">
        <f>IFERROR(VLOOKUP(N142,Marks,7,0),"")</f>
        <v>KAILASH CHOUHAN</v>
      </c>
      <c r="F141" s="801"/>
      <c r="G141" s="801"/>
      <c r="H141" s="801"/>
      <c r="I141" s="801"/>
      <c r="J141" s="802" t="s">
        <v>210</v>
      </c>
      <c r="K141" s="802"/>
      <c r="L141" s="802"/>
      <c r="M141" s="802"/>
      <c r="N141" s="816" t="str">
        <f>IFERROR(VLOOKUP(N142,Marks,4,0),"")</f>
        <v>23-10-2015</v>
      </c>
      <c r="O141" s="816"/>
      <c r="P141" s="816"/>
      <c r="Q141" s="819"/>
      <c r="R141" s="800" t="s">
        <v>207</v>
      </c>
      <c r="S141" s="800"/>
      <c r="T141" s="800"/>
      <c r="U141" s="801" t="str">
        <f>IFERROR(VLOOKUP(AD142,Marks,7,0),"")</f>
        <v>DINESH KUMAR TAK</v>
      </c>
      <c r="V141" s="801"/>
      <c r="W141" s="801"/>
      <c r="X141" s="801"/>
      <c r="Y141" s="801"/>
      <c r="Z141" s="802" t="s">
        <v>210</v>
      </c>
      <c r="AA141" s="802"/>
      <c r="AB141" s="802"/>
      <c r="AC141" s="802"/>
      <c r="AD141" s="816" t="str">
        <f>IFERROR(VLOOKUP(AD142,Marks,4,0),"")</f>
        <v>23-10-2015</v>
      </c>
      <c r="AE141" s="816"/>
      <c r="AF141" s="816"/>
    </row>
    <row r="142" spans="1:32" ht="21.9" customHeight="1">
      <c r="A142" s="166">
        <f>IF(N142="","",A141+1)</f>
        <v>7</v>
      </c>
      <c r="B142" s="800" t="s">
        <v>208</v>
      </c>
      <c r="C142" s="800"/>
      <c r="D142" s="800"/>
      <c r="E142" s="801" t="str">
        <f>IFERROR(VLOOKUP(N142,Marks,8,0),"")</f>
        <v>PUSHPA DEVI</v>
      </c>
      <c r="F142" s="801"/>
      <c r="G142" s="801"/>
      <c r="H142" s="801"/>
      <c r="I142" s="801"/>
      <c r="J142" s="802" t="s">
        <v>211</v>
      </c>
      <c r="K142" s="802"/>
      <c r="L142" s="802"/>
      <c r="M142" s="802"/>
      <c r="N142" s="809">
        <f>IF(AD115="","",IF(AND(AD115+1&gt;$AN$6),"",AD115+1))</f>
        <v>111</v>
      </c>
      <c r="O142" s="809"/>
      <c r="P142" s="809"/>
      <c r="Q142" s="819"/>
      <c r="R142" s="800" t="s">
        <v>208</v>
      </c>
      <c r="S142" s="800"/>
      <c r="T142" s="800"/>
      <c r="U142" s="801" t="str">
        <f>IFERROR(VLOOKUP(AD142,Marks,8,0),"")</f>
        <v>SHARDA TAK</v>
      </c>
      <c r="V142" s="801"/>
      <c r="W142" s="801"/>
      <c r="X142" s="801"/>
      <c r="Y142" s="801"/>
      <c r="Z142" s="802" t="s">
        <v>211</v>
      </c>
      <c r="AA142" s="802"/>
      <c r="AB142" s="802"/>
      <c r="AC142" s="802"/>
      <c r="AD142" s="810">
        <f>IF(N142="","",IF(AND(N142+1&gt;$AN$6),"",N142+1))</f>
        <v>112</v>
      </c>
      <c r="AE142" s="810"/>
      <c r="AF142" s="810"/>
    </row>
    <row r="143" spans="1:32" ht="9" customHeight="1">
      <c r="A143" s="166">
        <f>IF(N142="","",A142+1)</f>
        <v>8</v>
      </c>
      <c r="B143" s="123"/>
      <c r="C143" s="123"/>
      <c r="D143" s="123"/>
      <c r="E143" s="124"/>
      <c r="F143" s="124"/>
      <c r="G143" s="124"/>
      <c r="H143" s="123"/>
      <c r="I143" s="123"/>
      <c r="J143" s="125"/>
      <c r="K143" s="125"/>
      <c r="L143" s="125"/>
      <c r="M143" s="76"/>
      <c r="N143" s="76"/>
      <c r="O143" s="76"/>
      <c r="P143" s="76"/>
      <c r="Q143" s="819"/>
      <c r="R143" s="123"/>
      <c r="S143" s="123"/>
      <c r="T143" s="123"/>
      <c r="U143" s="124"/>
      <c r="V143" s="124"/>
      <c r="W143" s="124"/>
      <c r="X143" s="123"/>
      <c r="Y143" s="123"/>
      <c r="Z143" s="125"/>
      <c r="AA143" s="125"/>
      <c r="AB143" s="125"/>
      <c r="AC143" s="76"/>
      <c r="AD143" s="76"/>
      <c r="AE143" s="76"/>
      <c r="AF143" s="76"/>
    </row>
    <row r="144" spans="1:32" ht="21" customHeight="1">
      <c r="A144" s="166">
        <f>IF(N142="","",A143+1)</f>
        <v>9</v>
      </c>
      <c r="B144" s="811" t="s">
        <v>213</v>
      </c>
      <c r="C144" s="646" t="s">
        <v>214</v>
      </c>
      <c r="D144" s="646"/>
      <c r="E144" s="646"/>
      <c r="F144" s="812" t="s">
        <v>13</v>
      </c>
      <c r="G144" s="813"/>
      <c r="H144" s="813"/>
      <c r="I144" s="814"/>
      <c r="J144" s="649" t="s">
        <v>184</v>
      </c>
      <c r="K144" s="650" t="s">
        <v>167</v>
      </c>
      <c r="L144" s="651"/>
      <c r="M144" s="651"/>
      <c r="N144" s="652"/>
      <c r="O144" s="616" t="s">
        <v>185</v>
      </c>
      <c r="P144" s="617" t="s">
        <v>186</v>
      </c>
      <c r="Q144" s="819"/>
      <c r="R144" s="811" t="s">
        <v>213</v>
      </c>
      <c r="S144" s="646" t="s">
        <v>214</v>
      </c>
      <c r="T144" s="646"/>
      <c r="U144" s="646"/>
      <c r="V144" s="812" t="s">
        <v>13</v>
      </c>
      <c r="W144" s="813"/>
      <c r="X144" s="813"/>
      <c r="Y144" s="814"/>
      <c r="Z144" s="649" t="s">
        <v>184</v>
      </c>
      <c r="AA144" s="650" t="s">
        <v>167</v>
      </c>
      <c r="AB144" s="651"/>
      <c r="AC144" s="651"/>
      <c r="AD144" s="652"/>
      <c r="AE144" s="616" t="s">
        <v>185</v>
      </c>
      <c r="AF144" s="617" t="s">
        <v>186</v>
      </c>
    </row>
    <row r="145" spans="1:32" ht="90.75" customHeight="1">
      <c r="A145" s="166">
        <f>IF(N142="","",A144+1)</f>
        <v>10</v>
      </c>
      <c r="B145" s="811"/>
      <c r="C145" s="171" t="s">
        <v>11</v>
      </c>
      <c r="D145" s="171" t="s">
        <v>180</v>
      </c>
      <c r="E145" s="171" t="s">
        <v>108</v>
      </c>
      <c r="F145" s="171" t="s">
        <v>182</v>
      </c>
      <c r="G145" s="171" t="s">
        <v>183</v>
      </c>
      <c r="H145" s="305" t="s">
        <v>10</v>
      </c>
      <c r="I145" s="171" t="s">
        <v>108</v>
      </c>
      <c r="J145" s="649"/>
      <c r="K145" s="172" t="s">
        <v>182</v>
      </c>
      <c r="L145" s="172" t="s">
        <v>183</v>
      </c>
      <c r="M145" s="173" t="s">
        <v>10</v>
      </c>
      <c r="N145" s="171" t="s">
        <v>108</v>
      </c>
      <c r="O145" s="616"/>
      <c r="P145" s="785"/>
      <c r="Q145" s="819"/>
      <c r="R145" s="811"/>
      <c r="S145" s="171" t="s">
        <v>11</v>
      </c>
      <c r="T145" s="171" t="s">
        <v>180</v>
      </c>
      <c r="U145" s="171" t="s">
        <v>108</v>
      </c>
      <c r="V145" s="171" t="s">
        <v>182</v>
      </c>
      <c r="W145" s="171" t="s">
        <v>183</v>
      </c>
      <c r="X145" s="305" t="s">
        <v>10</v>
      </c>
      <c r="Y145" s="171" t="s">
        <v>108</v>
      </c>
      <c r="Z145" s="649"/>
      <c r="AA145" s="172" t="s">
        <v>182</v>
      </c>
      <c r="AB145" s="172" t="s">
        <v>183</v>
      </c>
      <c r="AC145" s="173" t="s">
        <v>10</v>
      </c>
      <c r="AD145" s="171" t="s">
        <v>108</v>
      </c>
      <c r="AE145" s="616"/>
      <c r="AF145" s="785"/>
    </row>
    <row r="146" spans="1:32" ht="18.75" customHeight="1">
      <c r="A146" s="166">
        <f>IF(N142="","",A145+1)</f>
        <v>11</v>
      </c>
      <c r="B146" s="811"/>
      <c r="C146" s="414">
        <v>20</v>
      </c>
      <c r="D146" s="414">
        <v>20</v>
      </c>
      <c r="E146" s="116">
        <v>40</v>
      </c>
      <c r="F146" s="414">
        <v>30</v>
      </c>
      <c r="G146" s="414">
        <v>18</v>
      </c>
      <c r="H146" s="414">
        <v>12</v>
      </c>
      <c r="I146" s="116">
        <v>60</v>
      </c>
      <c r="J146" s="118">
        <v>100</v>
      </c>
      <c r="K146" s="414">
        <v>50</v>
      </c>
      <c r="L146" s="414">
        <v>30</v>
      </c>
      <c r="M146" s="414">
        <v>20</v>
      </c>
      <c r="N146" s="116">
        <v>100</v>
      </c>
      <c r="O146" s="118">
        <v>200</v>
      </c>
      <c r="P146" s="825">
        <f>IF(AND(N142="",C139="",E140="",N140=""),"",IF(OR(C139=1,C139=2),800,1000))</f>
        <v>800</v>
      </c>
      <c r="Q146" s="819"/>
      <c r="R146" s="811"/>
      <c r="S146" s="414">
        <v>20</v>
      </c>
      <c r="T146" s="414">
        <v>20</v>
      </c>
      <c r="U146" s="116">
        <v>40</v>
      </c>
      <c r="V146" s="414">
        <v>30</v>
      </c>
      <c r="W146" s="414">
        <v>18</v>
      </c>
      <c r="X146" s="414">
        <v>12</v>
      </c>
      <c r="Y146" s="116">
        <v>60</v>
      </c>
      <c r="Z146" s="118">
        <v>100</v>
      </c>
      <c r="AA146" s="414">
        <v>50</v>
      </c>
      <c r="AB146" s="414">
        <v>30</v>
      </c>
      <c r="AC146" s="414">
        <v>20</v>
      </c>
      <c r="AD146" s="116">
        <v>100</v>
      </c>
      <c r="AE146" s="118">
        <v>200</v>
      </c>
      <c r="AF146" s="825">
        <f>IF(AND(AD142="",S139="",U140="",Z140=""),"",IF(OR(S139=1,S139=2),800,1000))</f>
        <v>800</v>
      </c>
    </row>
    <row r="147" spans="1:32" ht="21" customHeight="1">
      <c r="A147" s="166">
        <f>IF(N142="","",A146+1)</f>
        <v>12</v>
      </c>
      <c r="B147" s="122" t="str">
        <f>'Result Sheet'!$L$4</f>
        <v xml:space="preserve">हिन्दी </v>
      </c>
      <c r="C147" s="415" t="str">
        <f>IFERROR(VLOOKUP(N142,Marks,11,0),"")</f>
        <v>AB</v>
      </c>
      <c r="D147" s="415">
        <f>IFERROR(VLOOKUP(N142,Marks,12,0),"")</f>
        <v>3</v>
      </c>
      <c r="E147" s="117">
        <f>IFERROR(VLOOKUP(N142,Marks,13,0),"")</f>
        <v>3</v>
      </c>
      <c r="F147" s="415">
        <f>IFERROR(VLOOKUP(N142,Marks,14,0),"")</f>
        <v>26</v>
      </c>
      <c r="G147" s="415">
        <f>IFERROR(VLOOKUP(N142,Marks,15,0),"")</f>
        <v>6</v>
      </c>
      <c r="H147" s="415">
        <f>IFERROR(VLOOKUP(N142,Marks,16,0),"")</f>
        <v>11</v>
      </c>
      <c r="I147" s="117">
        <f>IFERROR(VLOOKUP(N142,Marks,17,0),"")</f>
        <v>43</v>
      </c>
      <c r="J147" s="119">
        <f>IFERROR(VLOOKUP(N142,Marks,18,0),"")</f>
        <v>46</v>
      </c>
      <c r="K147" s="415">
        <f>IFERROR(VLOOKUP(N142,Marks,19,0),"")</f>
        <v>37</v>
      </c>
      <c r="L147" s="415">
        <f>IFERROR(VLOOKUP(N142,Marks,20,0),"")</f>
        <v>4</v>
      </c>
      <c r="M147" s="415">
        <f>IFERROR(VLOOKUP(N142,Marks,21,0),"")</f>
        <v>11</v>
      </c>
      <c r="N147" s="117">
        <f>IFERROR(VLOOKUP(N142,Marks,22,0),"")</f>
        <v>52</v>
      </c>
      <c r="O147" s="119">
        <f>IFERROR(VLOOKUP(N142,Marks,23,0),"")</f>
        <v>98</v>
      </c>
      <c r="P147" s="323" t="str">
        <f>IFERROR(VLOOKUP(N142,Marks,29,0),"")</f>
        <v>D</v>
      </c>
      <c r="Q147" s="819"/>
      <c r="R147" s="122" t="str">
        <f>'Result Sheet'!$L$4</f>
        <v xml:space="preserve">हिन्दी </v>
      </c>
      <c r="S147" s="415">
        <f>IFERROR(VLOOKUP(AD142,Marks,11,0),"")</f>
        <v>9</v>
      </c>
      <c r="T147" s="415">
        <f>IFERROR(VLOOKUP(AD142,Marks,12,0),"")</f>
        <v>9</v>
      </c>
      <c r="U147" s="117">
        <f>IFERROR(VLOOKUP(AD142,Marks,13,0),"")</f>
        <v>18</v>
      </c>
      <c r="V147" s="415">
        <f>IFERROR(VLOOKUP(AD142,Marks,14,0),"")</f>
        <v>29</v>
      </c>
      <c r="W147" s="415">
        <f>IFERROR(VLOOKUP(AD142,Marks,15,0),"")</f>
        <v>6</v>
      </c>
      <c r="X147" s="415">
        <f>IFERROR(VLOOKUP(AD142,Marks,16,0),"")</f>
        <v>11</v>
      </c>
      <c r="Y147" s="117">
        <f>IFERROR(VLOOKUP(AD142,Marks,17,0),"")</f>
        <v>46</v>
      </c>
      <c r="Z147" s="119">
        <f>IFERROR(VLOOKUP(AD142,Marks,18,0),"")</f>
        <v>64</v>
      </c>
      <c r="AA147" s="415">
        <f>IFERROR(VLOOKUP(AD142,Marks,19,0),"")</f>
        <v>37</v>
      </c>
      <c r="AB147" s="415">
        <f>IFERROR(VLOOKUP(AD142,Marks,20,0),"")</f>
        <v>4</v>
      </c>
      <c r="AC147" s="415">
        <f>IFERROR(VLOOKUP(AD142,Marks,21,0),"")</f>
        <v>11</v>
      </c>
      <c r="AD147" s="117">
        <f>IFERROR(VLOOKUP(AD142,Marks,22,0),"")</f>
        <v>52</v>
      </c>
      <c r="AE147" s="119">
        <f>IFERROR(VLOOKUP(AD142,Marks,23,0),"")</f>
        <v>116</v>
      </c>
      <c r="AF147" s="323" t="str">
        <f>IFERROR(VLOOKUP(AD142,Marks,29,0),"")</f>
        <v>C</v>
      </c>
    </row>
    <row r="148" spans="1:32" ht="21" customHeight="1">
      <c r="A148" s="166">
        <f>IF(N142="","",A147+1)</f>
        <v>13</v>
      </c>
      <c r="B148" s="122" t="str">
        <f>'Result Sheet'!$AE$4</f>
        <v xml:space="preserve">अंग्रेजी </v>
      </c>
      <c r="C148" s="415">
        <f>IFERROR(VLOOKUP(N142,Marks,30,0),"")</f>
        <v>10</v>
      </c>
      <c r="D148" s="415">
        <f>IFERROR(VLOOKUP(N142,Marks,31,0),"")</f>
        <v>9</v>
      </c>
      <c r="E148" s="117">
        <f>IFERROR(VLOOKUP(N142,Marks,32,0),"")</f>
        <v>19</v>
      </c>
      <c r="F148" s="415">
        <f>IFERROR(VLOOKUP(N142,Marks,33,0),"")</f>
        <v>25</v>
      </c>
      <c r="G148" s="415">
        <f>IFERROR(VLOOKUP(N142,Marks,34,0),"")</f>
        <v>5</v>
      </c>
      <c r="H148" s="415">
        <f>IFERROR(VLOOKUP(N142,Marks,35,0),"")</f>
        <v>8</v>
      </c>
      <c r="I148" s="117">
        <f>IFERROR(VLOOKUP(N142,Marks,36,0),"")</f>
        <v>38</v>
      </c>
      <c r="J148" s="119">
        <f>IFERROR(VLOOKUP(N142,Marks,37,0),"")</f>
        <v>57</v>
      </c>
      <c r="K148" s="415">
        <f>IFERROR(VLOOKUP(N142,Marks,38,0),"")</f>
        <v>45</v>
      </c>
      <c r="L148" s="415">
        <f>IFERROR(VLOOKUP(N142,Marks,39,0),"")</f>
        <v>4</v>
      </c>
      <c r="M148" s="415">
        <f>IFERROR(VLOOKUP(N142,Marks,40,0),"")</f>
        <v>8</v>
      </c>
      <c r="N148" s="117">
        <f>IFERROR(VLOOKUP(N142,Marks,41,0),"")</f>
        <v>57</v>
      </c>
      <c r="O148" s="119">
        <f>IFERROR(VLOOKUP(N142,Marks,42,0),"")</f>
        <v>114</v>
      </c>
      <c r="P148" s="323" t="str">
        <f>IFERROR(VLOOKUP(N142,Marks,48,0),"")</f>
        <v>C</v>
      </c>
      <c r="Q148" s="819"/>
      <c r="R148" s="122" t="str">
        <f>'Result Sheet'!$AE$4</f>
        <v xml:space="preserve">अंग्रेजी </v>
      </c>
      <c r="S148" s="415">
        <f>IFERROR(VLOOKUP(AD142,Marks,30,0),"")</f>
        <v>9</v>
      </c>
      <c r="T148" s="415">
        <f>IFERROR(VLOOKUP(AD142,Marks,31,0),"")</f>
        <v>9</v>
      </c>
      <c r="U148" s="117">
        <f>IFERROR(VLOOKUP(AD142,Marks,32,0),"")</f>
        <v>18</v>
      </c>
      <c r="V148" s="415">
        <f>IFERROR(VLOOKUP(AD142,Marks,33,0),"")</f>
        <v>26</v>
      </c>
      <c r="W148" s="415">
        <f>IFERROR(VLOOKUP(AD142,Marks,34,0),"")</f>
        <v>6</v>
      </c>
      <c r="X148" s="415">
        <f>IFERROR(VLOOKUP(AD142,Marks,35,0),"")</f>
        <v>9</v>
      </c>
      <c r="Y148" s="117">
        <f>IFERROR(VLOOKUP(AD142,Marks,36,0),"")</f>
        <v>41</v>
      </c>
      <c r="Z148" s="119">
        <f>IFERROR(VLOOKUP(AD142,Marks,37,0),"")</f>
        <v>59</v>
      </c>
      <c r="AA148" s="415">
        <f>IFERROR(VLOOKUP(AD142,Marks,38,0),"")</f>
        <v>46</v>
      </c>
      <c r="AB148" s="415">
        <f>IFERROR(VLOOKUP(AD142,Marks,39,0),"")</f>
        <v>4</v>
      </c>
      <c r="AC148" s="415">
        <f>IFERROR(VLOOKUP(AD142,Marks,40,0),"")</f>
        <v>7</v>
      </c>
      <c r="AD148" s="117">
        <f>IFERROR(VLOOKUP(AD142,Marks,41,0),"")</f>
        <v>57</v>
      </c>
      <c r="AE148" s="119">
        <f>IFERROR(VLOOKUP(AD142,Marks,42,0),"")</f>
        <v>116</v>
      </c>
      <c r="AF148" s="323" t="str">
        <f>IFERROR(VLOOKUP(AD142,Marks,48,0),"")</f>
        <v>C</v>
      </c>
    </row>
    <row r="149" spans="1:32" ht="21" customHeight="1">
      <c r="A149" s="166">
        <f>IF(N142="","",A148+1)</f>
        <v>14</v>
      </c>
      <c r="B149" s="122" t="str">
        <f>'Result Sheet'!$AX$4</f>
        <v>संस्कृत</v>
      </c>
      <c r="C149" s="415">
        <f>IFERROR(VLOOKUP(N142,Marks,49,0),"")</f>
        <v>20</v>
      </c>
      <c r="D149" s="415">
        <f>IFERROR(VLOOKUP(N142,Marks,50,0),"")</f>
        <v>19</v>
      </c>
      <c r="E149" s="117">
        <f>IFERROR(VLOOKUP(N142,Marks,51,0),"")</f>
        <v>39</v>
      </c>
      <c r="F149" s="415">
        <f>IFERROR(VLOOKUP(N142,Marks,52,0),"")</f>
        <v>29</v>
      </c>
      <c r="G149" s="415">
        <f>IFERROR(VLOOKUP(N142,Marks,53,0),"")</f>
        <v>17</v>
      </c>
      <c r="H149" s="415">
        <f>IFERROR(VLOOKUP(N142,Marks,54,0),"")</f>
        <v>10</v>
      </c>
      <c r="I149" s="117">
        <f>IFERROR(VLOOKUP(N142,Marks,55,0),"")</f>
        <v>56</v>
      </c>
      <c r="J149" s="119">
        <f>IFERROR(VLOOKUP(N142,Marks,56,0),"")</f>
        <v>95</v>
      </c>
      <c r="K149" s="415">
        <f>IFERROR(VLOOKUP(N142,Marks,57,0),"")</f>
        <v>45</v>
      </c>
      <c r="L149" s="415">
        <f>IFERROR(VLOOKUP(N142,Marks,58,0),"")</f>
        <v>20</v>
      </c>
      <c r="M149" s="415">
        <f>IFERROR(VLOOKUP(N142,Marks,59,0),"")</f>
        <v>14</v>
      </c>
      <c r="N149" s="117">
        <f>IFERROR(VLOOKUP(N142,Marks,60,0),"")</f>
        <v>79</v>
      </c>
      <c r="O149" s="119">
        <f>IFERROR(VLOOKUP(N142,Marks,61,0),"")</f>
        <v>174</v>
      </c>
      <c r="P149" s="323" t="str">
        <f>IFERROR(VLOOKUP(N142,Marks,67,0),"")</f>
        <v>A</v>
      </c>
      <c r="Q149" s="819"/>
      <c r="R149" s="122" t="str">
        <f>'Result Sheet'!$AX$4</f>
        <v>संस्कृत</v>
      </c>
      <c r="S149" s="415">
        <f>IFERROR(VLOOKUP(AD142,Marks,49,0),"")</f>
        <v>20</v>
      </c>
      <c r="T149" s="415">
        <f>IFERROR(VLOOKUP(AD142,Marks,50,0),"")</f>
        <v>19</v>
      </c>
      <c r="U149" s="117">
        <f>IFERROR(VLOOKUP(AD142,Marks,51,0),"")</f>
        <v>39</v>
      </c>
      <c r="V149" s="415">
        <f>IFERROR(VLOOKUP(AD142,Marks,52,0),"")</f>
        <v>29</v>
      </c>
      <c r="W149" s="415">
        <f>IFERROR(VLOOKUP(AD142,Marks,53,0),"")</f>
        <v>17</v>
      </c>
      <c r="X149" s="415">
        <f>IFERROR(VLOOKUP(AD142,Marks,54,0),"")</f>
        <v>10</v>
      </c>
      <c r="Y149" s="117">
        <f>IFERROR(VLOOKUP(AD142,Marks,55,0),"")</f>
        <v>56</v>
      </c>
      <c r="Z149" s="119">
        <f>IFERROR(VLOOKUP(AD142,Marks,56,0),"")</f>
        <v>95</v>
      </c>
      <c r="AA149" s="415">
        <f>IFERROR(VLOOKUP(AD142,Marks,57,0),"")</f>
        <v>45</v>
      </c>
      <c r="AB149" s="415">
        <f>IFERROR(VLOOKUP(AD142,Marks,58,0),"")</f>
        <v>20</v>
      </c>
      <c r="AC149" s="415">
        <f>IFERROR(VLOOKUP(AD142,Marks,59,0),"")</f>
        <v>14</v>
      </c>
      <c r="AD149" s="117">
        <f>IFERROR(VLOOKUP(AD142,Marks,60,0),"")</f>
        <v>79</v>
      </c>
      <c r="AE149" s="119">
        <f>IFERROR(VLOOKUP(AD142,Marks,61,0),"")</f>
        <v>174</v>
      </c>
      <c r="AF149" s="323" t="str">
        <f>IFERROR(VLOOKUP(AD142,Marks,67,0),"")</f>
        <v>A</v>
      </c>
    </row>
    <row r="150" spans="1:32" ht="21" customHeight="1">
      <c r="A150" s="166">
        <f>IF(N142="","",A148+1)</f>
        <v>14</v>
      </c>
      <c r="B150" s="122" t="str">
        <f>'Result Sheet'!$BQ$4</f>
        <v xml:space="preserve">गणित </v>
      </c>
      <c r="C150" s="415">
        <f>IFERROR(VLOOKUP(N142,Marks,68,0),"")</f>
        <v>9</v>
      </c>
      <c r="D150" s="415">
        <f>IFERROR(VLOOKUP(N142,Marks,69,0),"")</f>
        <v>6</v>
      </c>
      <c r="E150" s="117">
        <f>IFERROR(VLOOKUP(N142,Marks,70,0),"")</f>
        <v>15</v>
      </c>
      <c r="F150" s="415">
        <f>IFERROR(VLOOKUP(N142,Marks,71,0),"")</f>
        <v>24</v>
      </c>
      <c r="G150" s="415">
        <f>IFERROR(VLOOKUP(N142,Marks,72,0),"")</f>
        <v>4</v>
      </c>
      <c r="H150" s="415">
        <f>IFERROR(VLOOKUP(N142,Marks,73,0),"")</f>
        <v>9</v>
      </c>
      <c r="I150" s="117">
        <f>IFERROR(VLOOKUP(N142,Marks,74,0),"")</f>
        <v>37</v>
      </c>
      <c r="J150" s="119">
        <f>IFERROR(VLOOKUP(N142,Marks,75,0),"")</f>
        <v>52</v>
      </c>
      <c r="K150" s="415">
        <f>IFERROR(VLOOKUP(N142,Marks,76,0),"")</f>
        <v>43</v>
      </c>
      <c r="L150" s="415">
        <f>IFERROR(VLOOKUP(N142,Marks,77,0),"")</f>
        <v>15</v>
      </c>
      <c r="M150" s="415">
        <f>IFERROR(VLOOKUP(N142,Marks,78,0),"")</f>
        <v>8</v>
      </c>
      <c r="N150" s="117">
        <f>IFERROR(VLOOKUP(N142,Marks,79,0),"")</f>
        <v>66</v>
      </c>
      <c r="O150" s="119">
        <f>IFERROR(VLOOKUP(N142,Marks,80,0),"")</f>
        <v>118</v>
      </c>
      <c r="P150" s="323" t="str">
        <f>IFERROR(VLOOKUP(N142,Marks,86,0),"")</f>
        <v>C</v>
      </c>
      <c r="Q150" s="819"/>
      <c r="R150" s="122" t="str">
        <f>'Result Sheet'!$BQ$4</f>
        <v xml:space="preserve">गणित </v>
      </c>
      <c r="S150" s="415">
        <f>IFERROR(VLOOKUP(AD142,Marks,68,0),"")</f>
        <v>9</v>
      </c>
      <c r="T150" s="415">
        <f>IFERROR(VLOOKUP(AD142,Marks,69,0),"")</f>
        <v>6</v>
      </c>
      <c r="U150" s="117">
        <f>IFERROR(VLOOKUP(AD142,Marks,70,0),"")</f>
        <v>15</v>
      </c>
      <c r="V150" s="415">
        <f>IFERROR(VLOOKUP(AD142,Marks,71,0),"")</f>
        <v>25</v>
      </c>
      <c r="W150" s="415">
        <f>IFERROR(VLOOKUP(AD142,Marks,72,0),"")</f>
        <v>5</v>
      </c>
      <c r="X150" s="415">
        <f>IFERROR(VLOOKUP(AD142,Marks,73,0),"")</f>
        <v>9</v>
      </c>
      <c r="Y150" s="117">
        <f>IFERROR(VLOOKUP(AD142,Marks,74,0),"")</f>
        <v>39</v>
      </c>
      <c r="Z150" s="119">
        <f>IFERROR(VLOOKUP(AD142,Marks,75,0),"")</f>
        <v>54</v>
      </c>
      <c r="AA150" s="415">
        <f>IFERROR(VLOOKUP(AD142,Marks,76,0),"")</f>
        <v>42</v>
      </c>
      <c r="AB150" s="415">
        <f>IFERROR(VLOOKUP(AD142,Marks,77,0),"")</f>
        <v>15</v>
      </c>
      <c r="AC150" s="415">
        <f>IFERROR(VLOOKUP(AD142,Marks,78,0),"")</f>
        <v>8</v>
      </c>
      <c r="AD150" s="117">
        <f>IFERROR(VLOOKUP(AD142,Marks,79,0),"")</f>
        <v>65</v>
      </c>
      <c r="AE150" s="119">
        <f>IFERROR(VLOOKUP(AD142,Marks,80,0),"")</f>
        <v>119</v>
      </c>
      <c r="AF150" s="323" t="str">
        <f>IFERROR(VLOOKUP(AD142,Marks,86,0),"")</f>
        <v>C</v>
      </c>
    </row>
    <row r="151" spans="1:32" ht="21" customHeight="1">
      <c r="A151" s="166">
        <f>IF(N142="","",A150+1)</f>
        <v>15</v>
      </c>
      <c r="B151" s="122" t="str">
        <f>'Result Sheet'!$CJ$4</f>
        <v xml:space="preserve">पर्यावरण अध्ययन </v>
      </c>
      <c r="C151" s="415">
        <f>IFERROR(VLOOKUP(N142,Marks,87,0),"")</f>
        <v>9</v>
      </c>
      <c r="D151" s="415">
        <f>IFERROR(VLOOKUP(N142,Marks,88,0),"")</f>
        <v>7</v>
      </c>
      <c r="E151" s="117">
        <f>IFERROR(VLOOKUP(N142,Marks,89,0),"")</f>
        <v>16</v>
      </c>
      <c r="F151" s="415">
        <f>IFERROR(VLOOKUP(N142,Marks,90,0),"")</f>
        <v>32</v>
      </c>
      <c r="G151" s="415">
        <f>IFERROR(VLOOKUP(N142,Marks,91,0),"")</f>
        <v>6</v>
      </c>
      <c r="H151" s="415">
        <f>IFERROR(VLOOKUP(N142,Marks,92,0),"")</f>
        <v>11</v>
      </c>
      <c r="I151" s="117">
        <f>IFERROR(VLOOKUP(N142,Marks,93,0),"")</f>
        <v>49</v>
      </c>
      <c r="J151" s="119">
        <f>IFERROR(VLOOKUP(N142,Marks,94,0),"")</f>
        <v>65</v>
      </c>
      <c r="K151" s="415">
        <f>IFERROR(VLOOKUP(N142,Marks,95,0),"")</f>
        <v>48</v>
      </c>
      <c r="L151" s="415">
        <f>IFERROR(VLOOKUP(N142,Marks,96,0),"")</f>
        <v>16</v>
      </c>
      <c r="M151" s="415">
        <f>IFERROR(VLOOKUP(N142,Marks,97,0),"")</f>
        <v>8</v>
      </c>
      <c r="N151" s="117">
        <f>IFERROR(VLOOKUP(N142,Marks,98,0),"")</f>
        <v>72</v>
      </c>
      <c r="O151" s="119">
        <f>IFERROR(VLOOKUP(N142,Marks,99,0),"")</f>
        <v>137</v>
      </c>
      <c r="P151" s="323" t="str">
        <f>IFERROR(VLOOKUP(N142,Marks,105,0),"")</f>
        <v>C</v>
      </c>
      <c r="Q151" s="819"/>
      <c r="R151" s="122" t="str">
        <f>'Result Sheet'!$CJ$4</f>
        <v xml:space="preserve">पर्यावरण अध्ययन </v>
      </c>
      <c r="S151" s="415">
        <f>IFERROR(VLOOKUP(AD142,Marks,87,0),"")</f>
        <v>9</v>
      </c>
      <c r="T151" s="415">
        <f>IFERROR(VLOOKUP(AD142,Marks,88,0),"")</f>
        <v>7</v>
      </c>
      <c r="U151" s="117">
        <f>IFERROR(VLOOKUP(AD142,Marks,89,0),"")</f>
        <v>16</v>
      </c>
      <c r="V151" s="415">
        <f>IFERROR(VLOOKUP(AD142,Marks,90,0),"")</f>
        <v>25</v>
      </c>
      <c r="W151" s="415">
        <f>IFERROR(VLOOKUP(AD142,Marks,91,0),"")</f>
        <v>4</v>
      </c>
      <c r="X151" s="415">
        <f>IFERROR(VLOOKUP(AD142,Marks,92,0),"")</f>
        <v>11</v>
      </c>
      <c r="Y151" s="117">
        <f>IFERROR(VLOOKUP(AD142,Marks,93,0),"")</f>
        <v>40</v>
      </c>
      <c r="Z151" s="119">
        <f>IFERROR(VLOOKUP(AD142,Marks,94,0),"")</f>
        <v>56</v>
      </c>
      <c r="AA151" s="415">
        <f>IFERROR(VLOOKUP(AD142,Marks,95,0),"")</f>
        <v>45</v>
      </c>
      <c r="AB151" s="415">
        <f>IFERROR(VLOOKUP(AD142,Marks,96,0),"")</f>
        <v>16</v>
      </c>
      <c r="AC151" s="415">
        <f>IFERROR(VLOOKUP(AD142,Marks,97,0),"")</f>
        <v>8</v>
      </c>
      <c r="AD151" s="117">
        <f>IFERROR(VLOOKUP(AD142,Marks,98,0),"")</f>
        <v>69</v>
      </c>
      <c r="AE151" s="119">
        <f>IFERROR(VLOOKUP(AD142,Marks,99,0),"")</f>
        <v>125</v>
      </c>
      <c r="AF151" s="323" t="str">
        <f>IFERROR(VLOOKUP(AD142,Marks,105,0),"")</f>
        <v>C</v>
      </c>
    </row>
    <row r="152" spans="1:32" ht="25.5" customHeight="1">
      <c r="A152" s="166">
        <f>IF(N142="","",A151+1)</f>
        <v>16</v>
      </c>
      <c r="B152" s="416" t="s">
        <v>215</v>
      </c>
      <c r="C152" s="120">
        <f>IF(AND(C147="",C148="",C149="",C150="",C151=""),"",IF(OR(C139=1,C139=2),SUM(C147:C150),SUM(C147:C151)))</f>
        <v>39</v>
      </c>
      <c r="D152" s="120">
        <f>IF(AND(D147="",D148="",D149="",D150="",D151=""),"",IF(OR(C139=1,C139=2),SUM(D147:D150),SUM(D147:D151)))</f>
        <v>37</v>
      </c>
      <c r="E152" s="120">
        <f>IF(AND(E147="",E148="",E149="",E150="",E151=""),"",IF(OR(C139=1,C139=2),SUM(E147:E150),SUM(E147:E151)))</f>
        <v>76</v>
      </c>
      <c r="F152" s="120">
        <f>IF(AND(F147="",F148="",F149="",F150="",F151=""),"",IF(OR(C139=1,C139=2),SUM(F147:F150),SUM(F147:F151)))</f>
        <v>104</v>
      </c>
      <c r="G152" s="120">
        <f>IF(AND(G147="",G148="",G149="",G150="",G151=""),"",IF(OR(G139=1,G139=2),SUM(C139=1,C139=2),SUM(G147:G151)))</f>
        <v>38</v>
      </c>
      <c r="H152" s="120">
        <f>IF(AND(H147="",H148="",H149="",H150="",H151=""),"",IF(OR(C139=1,C139=2),SUM(H147:H150),SUM(H147:H151)))</f>
        <v>38</v>
      </c>
      <c r="I152" s="120">
        <f>IF(AND(I147="",I148="",I149="",I150="",I151=""),"",IF(OR(C139=1,C139=2),SUM(I147:I150),SUM(I147:I151)))</f>
        <v>174</v>
      </c>
      <c r="J152" s="120">
        <f>IF(AND(J147="",J148="",J149="",J150="",J151=""),"",IF(OR(C139=1,C139=2),SUM(J147:J150),SUM(J147:J151)))</f>
        <v>250</v>
      </c>
      <c r="K152" s="120">
        <f>IF(AND(K147="",K148="",K149="",K150="",K151=""),"",IF(OR(C139=1,C139=2),SUM(K147:K150),SUM(K147:K151)))</f>
        <v>170</v>
      </c>
      <c r="L152" s="120">
        <f>IF(AND(L147="",L148="",L149="",L150="",L151=""),"",IF(OR(C139=1,C139=2),SUM(L147:L150),SUM(L147:L151)))</f>
        <v>43</v>
      </c>
      <c r="M152" s="120">
        <f>IF(AND(M147="",M148="",M149="",M150="",M151=""),"",IF(OR(C139=1,C139=2),SUM(M147:M150),SUM(M147:M151)))</f>
        <v>41</v>
      </c>
      <c r="N152" s="120">
        <f>IF(AND(N147="",N148="",N149="",N150="",N151=""),"",IF(OR(C139=1,C139=2),SUM(N147:N150),SUM(N147:N151)))</f>
        <v>254</v>
      </c>
      <c r="O152" s="120">
        <f>IF(AND(O147="",O148="",O149="",O150="",O151=""),"",IF(OR(C139=1,C139=2),SUM(O147:O150),SUM(O147:O151)))</f>
        <v>504</v>
      </c>
      <c r="P152" s="326" t="str">
        <f>IF(OR(N142="",E140="",O152=""),"",IF(O152&gt;=81%*P146,"A",IF(O152&gt;=61%*P146,"B",IF(O152&gt;=41%*P146,"C",IF(O152&gt;=21%*P146,"D","E")))))</f>
        <v>B</v>
      </c>
      <c r="Q152" s="819"/>
      <c r="R152" s="416" t="s">
        <v>215</v>
      </c>
      <c r="S152" s="120">
        <f>IF(AND(S147="",S148="",S149="",S150="",S151=""),"",IF(OR(S139=1,S139=2),SUM(S147:S150),SUM(S147:S151)))</f>
        <v>47</v>
      </c>
      <c r="T152" s="120">
        <f>IF(AND(T147="",T148="",T149="",T150="",T151=""),"",IF(OR(S139=1,S139=2),SUM(T147:T150),SUM(T147:T151)))</f>
        <v>43</v>
      </c>
      <c r="U152" s="120">
        <f>IF(AND(U147="",U148="",U149="",U150="",U151=""),"",IF(OR(S139=1,S139=2),SUM(U147:U150),SUM(U147:U151)))</f>
        <v>90</v>
      </c>
      <c r="V152" s="120">
        <f>IF(AND(V147="",V148="",V149="",V150="",V151=""),"",IF(OR(S139=1,S139=2),SUM(V147:V150),SUM(V147:V151)))</f>
        <v>109</v>
      </c>
      <c r="W152" s="120">
        <f>IF(AND(W147="",W148="",W149="",W150="",W151=""),"",IF(OR(W139=1,W139=2),SUM(S139=1,S139=2),SUM(W147:W151)))</f>
        <v>38</v>
      </c>
      <c r="X152" s="120">
        <f>IF(AND(X147="",X148="",X149="",X150="",X151=""),"",IF(OR(S139=1,S139=2),SUM(X147:X150),SUM(X147:X151)))</f>
        <v>39</v>
      </c>
      <c r="Y152" s="120">
        <f>IF(AND(Y147="",Y148="",Y149="",Y150="",Y151=""),"",IF(OR(S139=1,S139=2),SUM(Y147:Y150),SUM(Y147:Y151)))</f>
        <v>182</v>
      </c>
      <c r="Z152" s="120">
        <f>IF(AND(Z147="",Z148="",Z149="",Z150="",Z151=""),"",IF(OR(S139=1,S139=2),SUM(Z147:Z150),SUM(Z147:Z151)))</f>
        <v>272</v>
      </c>
      <c r="AA152" s="120">
        <f>IF(AND(AA147="",AA148="",AA149="",AA150="",AA151=""),"",IF(OR(S139=1,S139=2),SUM(AA147:AA150),SUM(AA147:AA151)))</f>
        <v>170</v>
      </c>
      <c r="AB152" s="120">
        <f>IF(AND(AB147="",AB148="",AB149="",AB150="",AB151=""),"",IF(OR(S139=1,S139=2),SUM(AB147:AB150),SUM(AB147:AB151)))</f>
        <v>43</v>
      </c>
      <c r="AC152" s="120">
        <f>IF(AND(AC147="",AC148="",AC149="",AC150="",AC151=""),"",IF(OR(S139=1,S139=2),SUM(AC147:AC150),SUM(AC147:AC151)))</f>
        <v>40</v>
      </c>
      <c r="AD152" s="120">
        <f>IF(AND(AD147="",AD148="",AD149="",AD150="",AD151=""),"",IF(OR(S139=1,S139=2),SUM(AD147:AD150),SUM(AD147:AD151)))</f>
        <v>253</v>
      </c>
      <c r="AE152" s="120">
        <f>IF(AND(AE147="",AE148="",AE149="",AE150="",AE151=""),"",IF(OR(S139=1,S139=2),SUM(AE147:AE150),SUM(AE147:AE151)))</f>
        <v>525</v>
      </c>
      <c r="AF152" s="326" t="str">
        <f>IF(OR(AD142="",U140="",AE152=""),"",IF(AE152&gt;=81%*AF146,"A",IF(AE152&gt;=61%*AF146,"B",IF(AE152&gt;=41%*AF146,"C",IF(AE152&gt;=21%*AF146,"D","E")))))</f>
        <v>B</v>
      </c>
    </row>
    <row r="153" spans="1:32" ht="9" customHeight="1">
      <c r="A153" s="166">
        <f>IF(N142="","",A152+1)</f>
        <v>17</v>
      </c>
      <c r="B153" s="787"/>
      <c r="C153" s="787"/>
      <c r="D153" s="787"/>
      <c r="E153" s="787"/>
      <c r="F153" s="787"/>
      <c r="G153" s="787"/>
      <c r="H153" s="787"/>
      <c r="I153" s="787"/>
      <c r="J153" s="787"/>
      <c r="K153" s="787"/>
      <c r="L153" s="787"/>
      <c r="M153" s="787"/>
      <c r="N153" s="787"/>
      <c r="O153" s="787"/>
      <c r="P153" s="787"/>
      <c r="Q153" s="819"/>
      <c r="R153" s="787"/>
      <c r="S153" s="787"/>
      <c r="T153" s="787"/>
      <c r="U153" s="787"/>
      <c r="V153" s="787"/>
      <c r="W153" s="787"/>
      <c r="X153" s="787"/>
      <c r="Y153" s="787"/>
      <c r="Z153" s="787"/>
      <c r="AA153" s="787"/>
      <c r="AB153" s="787"/>
      <c r="AC153" s="787"/>
      <c r="AD153" s="787"/>
      <c r="AE153" s="787"/>
      <c r="AF153" s="787"/>
    </row>
    <row r="154" spans="1:32" ht="22.5" customHeight="1">
      <c r="A154" s="166">
        <f>IF(N142="","",A153+1)</f>
        <v>18</v>
      </c>
      <c r="B154" s="788" t="s">
        <v>213</v>
      </c>
      <c r="C154" s="788"/>
      <c r="D154" s="789" t="s">
        <v>229</v>
      </c>
      <c r="E154" s="790"/>
      <c r="F154" s="417" t="s">
        <v>186</v>
      </c>
      <c r="G154" s="788" t="s">
        <v>213</v>
      </c>
      <c r="H154" s="788"/>
      <c r="I154" s="789" t="s">
        <v>229</v>
      </c>
      <c r="J154" s="790"/>
      <c r="K154" s="417" t="s">
        <v>186</v>
      </c>
      <c r="L154" s="788" t="s">
        <v>213</v>
      </c>
      <c r="M154" s="788"/>
      <c r="N154" s="789" t="s">
        <v>229</v>
      </c>
      <c r="O154" s="790"/>
      <c r="P154" s="417" t="s">
        <v>186</v>
      </c>
      <c r="Q154" s="819"/>
      <c r="R154" s="788" t="s">
        <v>213</v>
      </c>
      <c r="S154" s="788"/>
      <c r="T154" s="789" t="s">
        <v>229</v>
      </c>
      <c r="U154" s="790"/>
      <c r="V154" s="417" t="s">
        <v>186</v>
      </c>
      <c r="W154" s="788" t="s">
        <v>213</v>
      </c>
      <c r="X154" s="788"/>
      <c r="Y154" s="789" t="s">
        <v>229</v>
      </c>
      <c r="Z154" s="790"/>
      <c r="AA154" s="417" t="s">
        <v>186</v>
      </c>
      <c r="AB154" s="788" t="s">
        <v>213</v>
      </c>
      <c r="AC154" s="788"/>
      <c r="AD154" s="789" t="s">
        <v>229</v>
      </c>
      <c r="AE154" s="790"/>
      <c r="AF154" s="417" t="s">
        <v>186</v>
      </c>
    </row>
    <row r="155" spans="1:32" ht="21.75" customHeight="1">
      <c r="A155" s="166">
        <f>IF(N142="","",A154+1)</f>
        <v>19</v>
      </c>
      <c r="B155" s="791" t="s">
        <v>221</v>
      </c>
      <c r="C155" s="792"/>
      <c r="D155" s="792"/>
      <c r="E155" s="119">
        <f>IFERROR(VLOOKUP(N142,Marks,109,0),"")</f>
        <v>87</v>
      </c>
      <c r="F155" s="130" t="str">
        <f>IFERROR(VLOOKUP(N142,Marks,113,0),"")</f>
        <v>A</v>
      </c>
      <c r="G155" s="791" t="s">
        <v>192</v>
      </c>
      <c r="H155" s="792"/>
      <c r="I155" s="792"/>
      <c r="J155" s="119">
        <f>IFERROR(VLOOKUP(N142,Marks,117,0),"")</f>
        <v>73</v>
      </c>
      <c r="K155" s="130" t="str">
        <f>IFERROR(VLOOKUP(N142,Marks,121,0),"")</f>
        <v>B</v>
      </c>
      <c r="L155" s="793" t="s">
        <v>193</v>
      </c>
      <c r="M155" s="794"/>
      <c r="N155" s="794"/>
      <c r="O155" s="119">
        <f>IFERROR(VLOOKUP(N142,Marks,125,0),"")</f>
        <v>76</v>
      </c>
      <c r="P155" s="130" t="str">
        <f>IFERROR(VLOOKUP(N142,Marks,129,0),"")</f>
        <v>A</v>
      </c>
      <c r="Q155" s="819"/>
      <c r="R155" s="791" t="s">
        <v>221</v>
      </c>
      <c r="S155" s="792"/>
      <c r="T155" s="792"/>
      <c r="U155" s="119">
        <f>IFERROR(VLOOKUP(AD142,Marks,109,0),"")</f>
        <v>89</v>
      </c>
      <c r="V155" s="130" t="str">
        <f>IFERROR(VLOOKUP(AD142,Marks,113,0),"")</f>
        <v>A</v>
      </c>
      <c r="W155" s="791" t="s">
        <v>192</v>
      </c>
      <c r="X155" s="792"/>
      <c r="Y155" s="792"/>
      <c r="Z155" s="119">
        <f>IFERROR(VLOOKUP(AD142,Marks,117,0),"")</f>
        <v>75</v>
      </c>
      <c r="AA155" s="130" t="str">
        <f>IFERROR(VLOOKUP(AD142,Marks,121,0),"")</f>
        <v>B</v>
      </c>
      <c r="AB155" s="793" t="s">
        <v>193</v>
      </c>
      <c r="AC155" s="794"/>
      <c r="AD155" s="794"/>
      <c r="AE155" s="119">
        <f>IFERROR(VLOOKUP(AD142,Marks,125,0),"")</f>
        <v>76</v>
      </c>
      <c r="AF155" s="130" t="str">
        <f>IFERROR(VLOOKUP(AD142,Marks,129,0),"")</f>
        <v>A</v>
      </c>
    </row>
    <row r="156" spans="1:32" ht="21" customHeight="1">
      <c r="A156" s="166">
        <f>IF(N142="","",A155+1)</f>
        <v>20</v>
      </c>
      <c r="B156" s="780" t="s">
        <v>216</v>
      </c>
      <c r="C156" s="780"/>
      <c r="D156" s="780"/>
      <c r="E156" s="795">
        <f>IFERROR(VLOOKUP(N142,Marks,135,0),"")</f>
        <v>220</v>
      </c>
      <c r="F156" s="795"/>
      <c r="G156" s="795"/>
      <c r="H156" s="795"/>
      <c r="I156" s="780" t="s">
        <v>217</v>
      </c>
      <c r="J156" s="780"/>
      <c r="K156" s="780"/>
      <c r="L156" s="780"/>
      <c r="M156" s="796">
        <f>IFERROR(VLOOKUP(N142,Marks,136,0),"")</f>
        <v>36</v>
      </c>
      <c r="N156" s="796"/>
      <c r="O156" s="796"/>
      <c r="P156" s="796"/>
      <c r="Q156" s="819"/>
      <c r="R156" s="780" t="s">
        <v>216</v>
      </c>
      <c r="S156" s="780"/>
      <c r="T156" s="780"/>
      <c r="U156" s="795">
        <f>IFERROR(VLOOKUP(AD142,Marks,135,0),"")</f>
        <v>220</v>
      </c>
      <c r="V156" s="795"/>
      <c r="W156" s="795"/>
      <c r="X156" s="795"/>
      <c r="Y156" s="780" t="s">
        <v>217</v>
      </c>
      <c r="Z156" s="780"/>
      <c r="AA156" s="780"/>
      <c r="AB156" s="780"/>
      <c r="AC156" s="796">
        <f>IFERROR(VLOOKUP(AD142,Marks,136,0),"")</f>
        <v>28</v>
      </c>
      <c r="AD156" s="796"/>
      <c r="AE156" s="796"/>
      <c r="AF156" s="796"/>
    </row>
    <row r="157" spans="1:32" ht="21" customHeight="1">
      <c r="A157" s="166">
        <f>IF(N142="","",A156+1)</f>
        <v>21</v>
      </c>
      <c r="B157" s="780" t="s">
        <v>218</v>
      </c>
      <c r="C157" s="780"/>
      <c r="D157" s="780"/>
      <c r="E157" s="782" t="str">
        <f>IFERROR(VLOOKUP(N142,Marks,134,0),"")</f>
        <v>Promoted</v>
      </c>
      <c r="F157" s="782"/>
      <c r="G157" s="782"/>
      <c r="H157" s="782"/>
      <c r="I157" s="780" t="s">
        <v>219</v>
      </c>
      <c r="J157" s="780"/>
      <c r="K157" s="780"/>
      <c r="L157" s="780"/>
      <c r="M157" s="781">
        <f>IFERROR(VLOOKUP(N142,Marks,131,0),"")</f>
        <v>63</v>
      </c>
      <c r="N157" s="781"/>
      <c r="O157" s="781"/>
      <c r="P157" s="781"/>
      <c r="Q157" s="819"/>
      <c r="R157" s="780" t="s">
        <v>218</v>
      </c>
      <c r="S157" s="780"/>
      <c r="T157" s="780"/>
      <c r="U157" s="782" t="str">
        <f>IFERROR(VLOOKUP(AD142,Marks,134,0),"")</f>
        <v>Promoted</v>
      </c>
      <c r="V157" s="782"/>
      <c r="W157" s="782"/>
      <c r="X157" s="782"/>
      <c r="Y157" s="780" t="s">
        <v>219</v>
      </c>
      <c r="Z157" s="780"/>
      <c r="AA157" s="780"/>
      <c r="AB157" s="780"/>
      <c r="AC157" s="781">
        <f>IFERROR(VLOOKUP(AD142,Marks,131,0),"")</f>
        <v>65.625</v>
      </c>
      <c r="AD157" s="781"/>
      <c r="AE157" s="781"/>
      <c r="AF157" s="781"/>
    </row>
    <row r="158" spans="1:32" ht="21" customHeight="1">
      <c r="A158" s="166">
        <f>IF(N142="","",A157+1)</f>
        <v>22</v>
      </c>
      <c r="B158" s="780" t="s">
        <v>220</v>
      </c>
      <c r="C158" s="780"/>
      <c r="D158" s="780"/>
      <c r="E158" s="324" t="str">
        <f>IFERROR(VLOOKUP(N142,Marks,132,0),"")</f>
        <v>I</v>
      </c>
      <c r="F158" s="325" t="s">
        <v>341</v>
      </c>
      <c r="G158" s="783" t="str">
        <f>IF(OR(N142="",E140="",O152=""),"",IF(O152&gt;=81%*P146,"A",IF(O152&gt;=61%*P146,"B",IF(O152&gt;=41%*P146,"C",IF(O152&gt;=21%*P146,"D","E")))))</f>
        <v>B</v>
      </c>
      <c r="H158" s="783"/>
      <c r="I158" s="780" t="s">
        <v>222</v>
      </c>
      <c r="J158" s="780"/>
      <c r="K158" s="780"/>
      <c r="L158" s="780"/>
      <c r="M158" s="818">
        <f>IFERROR(VLOOKUP(N142,Marks,133,0),"")</f>
        <v>15</v>
      </c>
      <c r="N158" s="818"/>
      <c r="O158" s="818"/>
      <c r="P158" s="818"/>
      <c r="Q158" s="819"/>
      <c r="R158" s="780" t="s">
        <v>220</v>
      </c>
      <c r="S158" s="780"/>
      <c r="T158" s="780"/>
      <c r="U158" s="324" t="str">
        <f>IFERROR(VLOOKUP(AD142,Marks,132,0),"")</f>
        <v>I</v>
      </c>
      <c r="V158" s="325" t="s">
        <v>341</v>
      </c>
      <c r="W158" s="783" t="str">
        <f>IF(OR(AD142="",U140="",AE152=""),"",IF(AE152&gt;=81%*AF146,"A",IF(AE152&gt;=61%*AF146,"B",IF(AE152&gt;=41%*AF146,"C",IF(AE152&gt;=21%*AF146,"D","E")))))</f>
        <v>B</v>
      </c>
      <c r="X158" s="783"/>
      <c r="Y158" s="780" t="s">
        <v>222</v>
      </c>
      <c r="Z158" s="780"/>
      <c r="AA158" s="780"/>
      <c r="AB158" s="780"/>
      <c r="AC158" s="818">
        <f>IFERROR(VLOOKUP(AD142,Marks,133,0),"")</f>
        <v>0.99999999999999756</v>
      </c>
      <c r="AD158" s="818"/>
      <c r="AE158" s="818"/>
      <c r="AF158" s="818"/>
    </row>
    <row r="159" spans="1:32" ht="21" customHeight="1">
      <c r="A159" s="166">
        <f>IF(N142="","",A158+1)</f>
        <v>23</v>
      </c>
      <c r="B159" s="817" t="s">
        <v>228</v>
      </c>
      <c r="C159" s="817"/>
      <c r="D159" s="817"/>
      <c r="E159" s="784">
        <f>'Master sheet'!$C$10</f>
        <v>44697</v>
      </c>
      <c r="F159" s="784"/>
      <c r="G159" s="784"/>
      <c r="H159" s="410"/>
      <c r="I159" s="121"/>
      <c r="J159" s="121"/>
      <c r="K159" s="76"/>
      <c r="L159" s="121"/>
      <c r="M159" s="121"/>
      <c r="N159" s="121"/>
      <c r="O159" s="121"/>
      <c r="P159" s="121"/>
      <c r="Q159" s="819"/>
      <c r="R159" s="817" t="s">
        <v>228</v>
      </c>
      <c r="S159" s="817"/>
      <c r="T159" s="817"/>
      <c r="U159" s="784">
        <f>'Master sheet'!$C$10</f>
        <v>44697</v>
      </c>
      <c r="V159" s="784"/>
      <c r="W159" s="784"/>
      <c r="X159" s="410"/>
      <c r="Y159" s="121"/>
      <c r="Z159" s="121"/>
      <c r="AA159" s="76"/>
      <c r="AB159" s="121"/>
      <c r="AC159" s="121"/>
      <c r="AD159" s="121"/>
      <c r="AE159" s="121"/>
      <c r="AF159" s="121"/>
    </row>
    <row r="160" spans="1:32" ht="43.5" customHeight="1">
      <c r="A160" s="166">
        <f>IF(N142="","",A159+1)</f>
        <v>24</v>
      </c>
      <c r="B160" s="804" t="str">
        <f>IF(AND(C139=1),CONCATENATE("( ",UPPER('Master sheet'!$F$11)," )"),IF(AND(C139=2),CONCATENATE("( ",UPPER('Master sheet'!$F$19)," )"),IF(AND(C139=3),CONCATENATE("( ",UPPER('Master sheet'!$J$11)," )"),IF(AND(C139=4),CONCATENATE("( ",UPPER('Master sheet'!$J$19)," )"),""))))</f>
        <v>( PRADIP SINGH RAJAWAT )</v>
      </c>
      <c r="C160" s="804"/>
      <c r="D160" s="804"/>
      <c r="E160" s="804"/>
      <c r="F160" s="805" t="str">
        <f>IF(AND(N142=""),"",CONCATENATE("(",'Master sheet'!$C$14," )"))</f>
        <v>(Suresh Kumar )</v>
      </c>
      <c r="G160" s="805"/>
      <c r="H160" s="805"/>
      <c r="I160" s="805"/>
      <c r="J160" s="805"/>
      <c r="K160" s="805" t="str">
        <f>IF(AND(N142=""),"",CONCATENATE("(",'Master sheet'!$C$12," )"))</f>
        <v>(USHA PALIYA )</v>
      </c>
      <c r="L160" s="805"/>
      <c r="M160" s="805"/>
      <c r="N160" s="805"/>
      <c r="O160" s="805"/>
      <c r="P160" s="805"/>
      <c r="Q160" s="819"/>
      <c r="R160" s="804" t="str">
        <f>IF(AND(S139=1),CONCATENATE("( ",UPPER('Master sheet'!$F$11)," )"),IF(AND(S139=2),CONCATENATE("( ",UPPER('Master sheet'!$F$19)," )"),IF(AND(S139=3),CONCATENATE("( ",UPPER('Master sheet'!$J$11)," )"),IF(AND(S139=4),CONCATENATE("( ",UPPER('Master sheet'!$J$19)," )"),""))))</f>
        <v>( PRADIP SINGH RAJAWAT )</v>
      </c>
      <c r="S160" s="804"/>
      <c r="T160" s="804"/>
      <c r="U160" s="804"/>
      <c r="V160" s="805" t="str">
        <f>IF(AND(AD142=""),"",CONCATENATE("(",'Master sheet'!$C$14," )"))</f>
        <v>(Suresh Kumar )</v>
      </c>
      <c r="W160" s="805"/>
      <c r="X160" s="805"/>
      <c r="Y160" s="805"/>
      <c r="Z160" s="805"/>
      <c r="AA160" s="805" t="str">
        <f>IF(AND(AD142=""),"",CONCATENATE("(",'Master sheet'!$C$12," )"))</f>
        <v>(USHA PALIYA )</v>
      </c>
      <c r="AB160" s="805"/>
      <c r="AC160" s="805"/>
      <c r="AD160" s="805"/>
      <c r="AE160" s="805"/>
      <c r="AF160" s="805"/>
    </row>
    <row r="161" spans="1:32" ht="21.75" customHeight="1">
      <c r="A161" s="166">
        <f>IF(N142="","",A160+1)</f>
        <v>25</v>
      </c>
      <c r="B161" s="806" t="s">
        <v>223</v>
      </c>
      <c r="C161" s="806"/>
      <c r="D161" s="806"/>
      <c r="E161" s="806"/>
      <c r="F161" s="807" t="s">
        <v>224</v>
      </c>
      <c r="G161" s="807"/>
      <c r="H161" s="807"/>
      <c r="I161" s="807"/>
      <c r="J161" s="807"/>
      <c r="K161" s="806" t="s">
        <v>225</v>
      </c>
      <c r="L161" s="806"/>
      <c r="M161" s="806"/>
      <c r="N161" s="806"/>
      <c r="O161" s="806"/>
      <c r="P161" s="806"/>
      <c r="Q161" s="819"/>
      <c r="R161" s="806" t="s">
        <v>223</v>
      </c>
      <c r="S161" s="806"/>
      <c r="T161" s="806"/>
      <c r="U161" s="806"/>
      <c r="V161" s="807" t="s">
        <v>224</v>
      </c>
      <c r="W161" s="807"/>
      <c r="X161" s="807"/>
      <c r="Y161" s="807"/>
      <c r="Z161" s="807"/>
      <c r="AA161" s="806" t="s">
        <v>225</v>
      </c>
      <c r="AB161" s="806"/>
      <c r="AC161" s="806"/>
      <c r="AD161" s="806"/>
      <c r="AE161" s="806"/>
      <c r="AF161" s="806"/>
    </row>
    <row r="163" spans="1:32" ht="21.9" customHeight="1">
      <c r="A163" s="165">
        <f>IF(N169="","",1)</f>
        <v>1</v>
      </c>
      <c r="B163" s="808" t="s">
        <v>203</v>
      </c>
      <c r="C163" s="808"/>
      <c r="D163" s="808"/>
      <c r="E163" s="808"/>
      <c r="F163" s="808"/>
      <c r="G163" s="808"/>
      <c r="H163" s="808"/>
      <c r="I163" s="808"/>
      <c r="J163" s="808"/>
      <c r="K163" s="808"/>
      <c r="L163" s="808"/>
      <c r="M163" s="808"/>
      <c r="N163" s="808"/>
      <c r="O163" s="808"/>
      <c r="P163" s="808"/>
      <c r="Q163" s="819" t="s">
        <v>249</v>
      </c>
      <c r="R163" s="808" t="s">
        <v>203</v>
      </c>
      <c r="S163" s="808"/>
      <c r="T163" s="808"/>
      <c r="U163" s="808"/>
      <c r="V163" s="808"/>
      <c r="W163" s="808"/>
      <c r="X163" s="808"/>
      <c r="Y163" s="808"/>
      <c r="Z163" s="808"/>
      <c r="AA163" s="808"/>
      <c r="AB163" s="808"/>
      <c r="AC163" s="808"/>
      <c r="AD163" s="808"/>
      <c r="AE163" s="808"/>
      <c r="AF163" s="808"/>
    </row>
    <row r="164" spans="1:32" ht="21.9" customHeight="1">
      <c r="A164" s="166">
        <f>IF(N169="","",A163+1)</f>
        <v>2</v>
      </c>
      <c r="B164" s="820" t="s">
        <v>541</v>
      </c>
      <c r="C164" s="820"/>
      <c r="D164" s="820"/>
      <c r="E164" s="820"/>
      <c r="F164" s="820"/>
      <c r="G164" s="820"/>
      <c r="H164" s="820"/>
      <c r="I164" s="820"/>
      <c r="J164" s="820"/>
      <c r="K164" s="820"/>
      <c r="L164" s="820"/>
      <c r="M164" s="820"/>
      <c r="N164" s="820"/>
      <c r="O164" s="820"/>
      <c r="P164" s="820"/>
      <c r="Q164" s="819"/>
      <c r="R164" s="820" t="s">
        <v>541</v>
      </c>
      <c r="S164" s="820"/>
      <c r="T164" s="820"/>
      <c r="U164" s="820"/>
      <c r="V164" s="820"/>
      <c r="W164" s="820"/>
      <c r="X164" s="820"/>
      <c r="Y164" s="820"/>
      <c r="Z164" s="820"/>
      <c r="AA164" s="820"/>
      <c r="AB164" s="820"/>
      <c r="AC164" s="820"/>
      <c r="AD164" s="820"/>
      <c r="AE164" s="820"/>
      <c r="AF164" s="820"/>
    </row>
    <row r="165" spans="1:32" ht="21.9" customHeight="1">
      <c r="A165" s="166">
        <f>IF(N169="","",A164+1)</f>
        <v>3</v>
      </c>
      <c r="B165" s="821" t="s">
        <v>168</v>
      </c>
      <c r="C165" s="821"/>
      <c r="D165" s="821"/>
      <c r="E165" s="822" t="str">
        <f>IF(AND(N169=""),"",'Result Sheet'!$F$2)</f>
        <v xml:space="preserve">महात्मा गाँधी राजकीय विद्यालय (अंग्रेजी माध्यम) बर, पाली </v>
      </c>
      <c r="F165" s="822"/>
      <c r="G165" s="822"/>
      <c r="H165" s="822"/>
      <c r="I165" s="822"/>
      <c r="J165" s="822"/>
      <c r="K165" s="822"/>
      <c r="L165" s="822"/>
      <c r="M165" s="822"/>
      <c r="N165" s="822"/>
      <c r="O165" s="822"/>
      <c r="P165" s="822"/>
      <c r="Q165" s="819"/>
      <c r="R165" s="821" t="s">
        <v>168</v>
      </c>
      <c r="S165" s="821"/>
      <c r="T165" s="821"/>
      <c r="U165" s="822" t="str">
        <f>IF(AND(AD169=""),"",'Result Sheet'!$F$2)</f>
        <v xml:space="preserve">महात्मा गाँधी राजकीय विद्यालय (अंग्रेजी माध्यम) बर, पाली </v>
      </c>
      <c r="V165" s="822"/>
      <c r="W165" s="822"/>
      <c r="X165" s="822"/>
      <c r="Y165" s="822"/>
      <c r="Z165" s="822"/>
      <c r="AA165" s="822"/>
      <c r="AB165" s="822"/>
      <c r="AC165" s="822"/>
      <c r="AD165" s="822"/>
      <c r="AE165" s="822"/>
      <c r="AF165" s="822"/>
    </row>
    <row r="166" spans="1:32" ht="21.9" customHeight="1">
      <c r="A166" s="166">
        <f>IF(N169="","",A165+1)</f>
        <v>4</v>
      </c>
      <c r="B166" s="413" t="s">
        <v>169</v>
      </c>
      <c r="C166" s="797">
        <f>IFERROR(VLOOKUP(N169,Marks,2,0),"")</f>
        <v>1</v>
      </c>
      <c r="D166" s="797"/>
      <c r="E166" s="815" t="s">
        <v>212</v>
      </c>
      <c r="F166" s="815"/>
      <c r="G166" s="815"/>
      <c r="H166" s="797" t="str">
        <f>IFERROR(VLOOKUP(N169,Marks,3,0),"")</f>
        <v>A</v>
      </c>
      <c r="I166" s="797"/>
      <c r="J166" s="798" t="s">
        <v>205</v>
      </c>
      <c r="K166" s="798"/>
      <c r="L166" s="798"/>
      <c r="M166" s="798"/>
      <c r="N166" s="799" t="str">
        <f>IF(AND(N169=""),"",'Marks Entry 1st'!$I$2)</f>
        <v xml:space="preserve"> 2021-2022</v>
      </c>
      <c r="O166" s="799"/>
      <c r="P166" s="799"/>
      <c r="Q166" s="819"/>
      <c r="R166" s="413" t="s">
        <v>169</v>
      </c>
      <c r="S166" s="797">
        <f>IFERROR(VLOOKUP(AD169,Marks,2,0),"")</f>
        <v>1</v>
      </c>
      <c r="T166" s="797"/>
      <c r="U166" s="815" t="s">
        <v>212</v>
      </c>
      <c r="V166" s="815"/>
      <c r="W166" s="815"/>
      <c r="X166" s="797" t="str">
        <f>IFERROR(VLOOKUP(AD169,Marks,3,0),"")</f>
        <v>A</v>
      </c>
      <c r="Y166" s="797"/>
      <c r="Z166" s="798" t="s">
        <v>205</v>
      </c>
      <c r="AA166" s="798"/>
      <c r="AB166" s="798"/>
      <c r="AC166" s="798"/>
      <c r="AD166" s="799" t="str">
        <f>IF(AND(AD169=""),"",'Marks Entry 1st'!$I$2)</f>
        <v xml:space="preserve"> 2021-2022</v>
      </c>
      <c r="AE166" s="799"/>
      <c r="AF166" s="799"/>
    </row>
    <row r="167" spans="1:32" ht="21.9" customHeight="1">
      <c r="A167" s="166">
        <f>IF(N169="","",A166+1)</f>
        <v>5</v>
      </c>
      <c r="B167" s="800" t="s">
        <v>206</v>
      </c>
      <c r="C167" s="800"/>
      <c r="D167" s="800"/>
      <c r="E167" s="801" t="str">
        <f>IFERROR(VLOOKUP(N169,Marks,6,0),"")</f>
        <v>JAGRAT SOLANKI</v>
      </c>
      <c r="F167" s="801"/>
      <c r="G167" s="801"/>
      <c r="H167" s="801"/>
      <c r="I167" s="801"/>
      <c r="J167" s="802" t="s">
        <v>209</v>
      </c>
      <c r="K167" s="802"/>
      <c r="L167" s="802"/>
      <c r="M167" s="802"/>
      <c r="N167" s="803">
        <f>IFERROR(VLOOKUP(N169,Marks,5,0),"")</f>
        <v>949</v>
      </c>
      <c r="O167" s="803"/>
      <c r="P167" s="803"/>
      <c r="Q167" s="819"/>
      <c r="R167" s="800" t="s">
        <v>206</v>
      </c>
      <c r="S167" s="800"/>
      <c r="T167" s="800"/>
      <c r="U167" s="801" t="str">
        <f>IFERROR(VLOOKUP(AD169,Marks,6,0),"")</f>
        <v>JOYA KHAN</v>
      </c>
      <c r="V167" s="801"/>
      <c r="W167" s="801"/>
      <c r="X167" s="801"/>
      <c r="Y167" s="801"/>
      <c r="Z167" s="802" t="s">
        <v>209</v>
      </c>
      <c r="AA167" s="802"/>
      <c r="AB167" s="802"/>
      <c r="AC167" s="802"/>
      <c r="AD167" s="803">
        <f>IFERROR(VLOOKUP(AD169,Marks,5,0),"")</f>
        <v>933</v>
      </c>
      <c r="AE167" s="803"/>
      <c r="AF167" s="803"/>
    </row>
    <row r="168" spans="1:32" ht="21.9" customHeight="1">
      <c r="A168" s="166">
        <f>IF(N169="","",A167+1)</f>
        <v>6</v>
      </c>
      <c r="B168" s="800" t="s">
        <v>207</v>
      </c>
      <c r="C168" s="800"/>
      <c r="D168" s="800"/>
      <c r="E168" s="801" t="str">
        <f>IFERROR(VLOOKUP(N169,Marks,7,0),"")</f>
        <v>KRISHAN KAMAL SOLANKI</v>
      </c>
      <c r="F168" s="801"/>
      <c r="G168" s="801"/>
      <c r="H168" s="801"/>
      <c r="I168" s="801"/>
      <c r="J168" s="802" t="s">
        <v>210</v>
      </c>
      <c r="K168" s="802"/>
      <c r="L168" s="802"/>
      <c r="M168" s="802"/>
      <c r="N168" s="816" t="str">
        <f>IFERROR(VLOOKUP(N169,Marks,4,0),"")</f>
        <v>30-10-2014</v>
      </c>
      <c r="O168" s="816"/>
      <c r="P168" s="816"/>
      <c r="Q168" s="819"/>
      <c r="R168" s="800" t="s">
        <v>207</v>
      </c>
      <c r="S168" s="800"/>
      <c r="T168" s="800"/>
      <c r="U168" s="801" t="str">
        <f>IFERROR(VLOOKUP(AD169,Marks,7,0),"")</f>
        <v>BARGAT KHAN</v>
      </c>
      <c r="V168" s="801"/>
      <c r="W168" s="801"/>
      <c r="X168" s="801"/>
      <c r="Y168" s="801"/>
      <c r="Z168" s="802" t="s">
        <v>210</v>
      </c>
      <c r="AA168" s="802"/>
      <c r="AB168" s="802"/>
      <c r="AC168" s="802"/>
      <c r="AD168" s="816" t="str">
        <f>IFERROR(VLOOKUP(AD169,Marks,4,0),"")</f>
        <v>26-05-2014</v>
      </c>
      <c r="AE168" s="816"/>
      <c r="AF168" s="816"/>
    </row>
    <row r="169" spans="1:32" ht="21.9" customHeight="1">
      <c r="A169" s="166">
        <f>IF(N169="","",A168+1)</f>
        <v>7</v>
      </c>
      <c r="B169" s="800" t="s">
        <v>208</v>
      </c>
      <c r="C169" s="800"/>
      <c r="D169" s="800"/>
      <c r="E169" s="801" t="str">
        <f>IFERROR(VLOOKUP(N169,Marks,8,0),"")</f>
        <v>GEETA DEVI</v>
      </c>
      <c r="F169" s="801"/>
      <c r="G169" s="801"/>
      <c r="H169" s="801"/>
      <c r="I169" s="801"/>
      <c r="J169" s="802" t="s">
        <v>211</v>
      </c>
      <c r="K169" s="802"/>
      <c r="L169" s="802"/>
      <c r="M169" s="802"/>
      <c r="N169" s="809">
        <f>IF(AD142="","",IF(AND(AD142+1&gt;$AN$6),"",AD142+1))</f>
        <v>113</v>
      </c>
      <c r="O169" s="809"/>
      <c r="P169" s="809"/>
      <c r="Q169" s="819"/>
      <c r="R169" s="800" t="s">
        <v>208</v>
      </c>
      <c r="S169" s="800"/>
      <c r="T169" s="800"/>
      <c r="U169" s="801" t="str">
        <f>IFERROR(VLOOKUP(AD169,Marks,8,0),"")</f>
        <v>MADINA BANO</v>
      </c>
      <c r="V169" s="801"/>
      <c r="W169" s="801"/>
      <c r="X169" s="801"/>
      <c r="Y169" s="801"/>
      <c r="Z169" s="802" t="s">
        <v>211</v>
      </c>
      <c r="AA169" s="802"/>
      <c r="AB169" s="802"/>
      <c r="AC169" s="802"/>
      <c r="AD169" s="810">
        <f>IF(N169="","",IF(AND(N169+1&gt;$AN$6),"",N169+1))</f>
        <v>114</v>
      </c>
      <c r="AE169" s="810"/>
      <c r="AF169" s="810"/>
    </row>
    <row r="170" spans="1:32" ht="9" customHeight="1">
      <c r="A170" s="166">
        <f>IF(N169="","",A169+1)</f>
        <v>8</v>
      </c>
      <c r="B170" s="123"/>
      <c r="C170" s="123"/>
      <c r="D170" s="123"/>
      <c r="E170" s="124"/>
      <c r="F170" s="124"/>
      <c r="G170" s="124"/>
      <c r="H170" s="123"/>
      <c r="I170" s="123"/>
      <c r="J170" s="125"/>
      <c r="K170" s="125"/>
      <c r="L170" s="125"/>
      <c r="M170" s="76"/>
      <c r="N170" s="76"/>
      <c r="O170" s="76"/>
      <c r="P170" s="76"/>
      <c r="Q170" s="819"/>
      <c r="R170" s="123"/>
      <c r="S170" s="123"/>
      <c r="T170" s="123"/>
      <c r="U170" s="124"/>
      <c r="V170" s="124"/>
      <c r="W170" s="124"/>
      <c r="X170" s="123"/>
      <c r="Y170" s="123"/>
      <c r="Z170" s="125"/>
      <c r="AA170" s="125"/>
      <c r="AB170" s="125"/>
      <c r="AC170" s="76"/>
      <c r="AD170" s="76"/>
      <c r="AE170" s="76"/>
      <c r="AF170" s="76"/>
    </row>
    <row r="171" spans="1:32" ht="21" customHeight="1">
      <c r="A171" s="166">
        <f>IF(N169="","",A170+1)</f>
        <v>9</v>
      </c>
      <c r="B171" s="811" t="s">
        <v>213</v>
      </c>
      <c r="C171" s="646" t="s">
        <v>214</v>
      </c>
      <c r="D171" s="646"/>
      <c r="E171" s="646"/>
      <c r="F171" s="812" t="s">
        <v>13</v>
      </c>
      <c r="G171" s="813"/>
      <c r="H171" s="813"/>
      <c r="I171" s="814"/>
      <c r="J171" s="649" t="s">
        <v>184</v>
      </c>
      <c r="K171" s="650" t="s">
        <v>167</v>
      </c>
      <c r="L171" s="651"/>
      <c r="M171" s="651"/>
      <c r="N171" s="652"/>
      <c r="O171" s="616" t="s">
        <v>185</v>
      </c>
      <c r="P171" s="617" t="s">
        <v>186</v>
      </c>
      <c r="Q171" s="819"/>
      <c r="R171" s="811" t="s">
        <v>213</v>
      </c>
      <c r="S171" s="646" t="s">
        <v>214</v>
      </c>
      <c r="T171" s="646"/>
      <c r="U171" s="646"/>
      <c r="V171" s="812" t="s">
        <v>13</v>
      </c>
      <c r="W171" s="813"/>
      <c r="X171" s="813"/>
      <c r="Y171" s="814"/>
      <c r="Z171" s="649" t="s">
        <v>184</v>
      </c>
      <c r="AA171" s="650" t="s">
        <v>167</v>
      </c>
      <c r="AB171" s="651"/>
      <c r="AC171" s="651"/>
      <c r="AD171" s="652"/>
      <c r="AE171" s="616" t="s">
        <v>185</v>
      </c>
      <c r="AF171" s="617" t="s">
        <v>186</v>
      </c>
    </row>
    <row r="172" spans="1:32" ht="90.75" customHeight="1">
      <c r="A172" s="166">
        <f>IF(N169="","",A171+1)</f>
        <v>10</v>
      </c>
      <c r="B172" s="811"/>
      <c r="C172" s="171" t="s">
        <v>11</v>
      </c>
      <c r="D172" s="171" t="s">
        <v>180</v>
      </c>
      <c r="E172" s="171" t="s">
        <v>108</v>
      </c>
      <c r="F172" s="171" t="s">
        <v>182</v>
      </c>
      <c r="G172" s="171" t="s">
        <v>183</v>
      </c>
      <c r="H172" s="305" t="s">
        <v>10</v>
      </c>
      <c r="I172" s="171" t="s">
        <v>108</v>
      </c>
      <c r="J172" s="649"/>
      <c r="K172" s="172" t="s">
        <v>182</v>
      </c>
      <c r="L172" s="172" t="s">
        <v>183</v>
      </c>
      <c r="M172" s="173" t="s">
        <v>10</v>
      </c>
      <c r="N172" s="171" t="s">
        <v>108</v>
      </c>
      <c r="O172" s="616"/>
      <c r="P172" s="785"/>
      <c r="Q172" s="819"/>
      <c r="R172" s="811"/>
      <c r="S172" s="171" t="s">
        <v>11</v>
      </c>
      <c r="T172" s="171" t="s">
        <v>180</v>
      </c>
      <c r="U172" s="171" t="s">
        <v>108</v>
      </c>
      <c r="V172" s="171" t="s">
        <v>182</v>
      </c>
      <c r="W172" s="171" t="s">
        <v>183</v>
      </c>
      <c r="X172" s="305" t="s">
        <v>10</v>
      </c>
      <c r="Y172" s="171" t="s">
        <v>108</v>
      </c>
      <c r="Z172" s="649"/>
      <c r="AA172" s="172" t="s">
        <v>182</v>
      </c>
      <c r="AB172" s="172" t="s">
        <v>183</v>
      </c>
      <c r="AC172" s="173" t="s">
        <v>10</v>
      </c>
      <c r="AD172" s="171" t="s">
        <v>108</v>
      </c>
      <c r="AE172" s="616"/>
      <c r="AF172" s="785"/>
    </row>
    <row r="173" spans="1:32" ht="18.75" customHeight="1">
      <c r="A173" s="166">
        <f>IF(N169="","",A172+1)</f>
        <v>11</v>
      </c>
      <c r="B173" s="811"/>
      <c r="C173" s="414">
        <v>20</v>
      </c>
      <c r="D173" s="414">
        <v>20</v>
      </c>
      <c r="E173" s="116">
        <v>40</v>
      </c>
      <c r="F173" s="414">
        <v>30</v>
      </c>
      <c r="G173" s="414">
        <v>18</v>
      </c>
      <c r="H173" s="414">
        <v>12</v>
      </c>
      <c r="I173" s="116">
        <v>60</v>
      </c>
      <c r="J173" s="118">
        <v>100</v>
      </c>
      <c r="K173" s="414">
        <v>50</v>
      </c>
      <c r="L173" s="414">
        <v>30</v>
      </c>
      <c r="M173" s="414">
        <v>20</v>
      </c>
      <c r="N173" s="116">
        <v>100</v>
      </c>
      <c r="O173" s="118">
        <v>200</v>
      </c>
      <c r="P173" s="825">
        <f>IF(AND(N169="",C166="",E167="",N167=""),"",IF(OR(C166=1,C166=2),800,1000))</f>
        <v>800</v>
      </c>
      <c r="Q173" s="819"/>
      <c r="R173" s="811"/>
      <c r="S173" s="414">
        <v>20</v>
      </c>
      <c r="T173" s="414">
        <v>20</v>
      </c>
      <c r="U173" s="116">
        <v>40</v>
      </c>
      <c r="V173" s="414">
        <v>30</v>
      </c>
      <c r="W173" s="414">
        <v>18</v>
      </c>
      <c r="X173" s="414">
        <v>12</v>
      </c>
      <c r="Y173" s="116">
        <v>60</v>
      </c>
      <c r="Z173" s="118">
        <v>100</v>
      </c>
      <c r="AA173" s="414">
        <v>50</v>
      </c>
      <c r="AB173" s="414">
        <v>30</v>
      </c>
      <c r="AC173" s="414">
        <v>20</v>
      </c>
      <c r="AD173" s="116">
        <v>100</v>
      </c>
      <c r="AE173" s="118">
        <v>200</v>
      </c>
      <c r="AF173" s="825">
        <f>IF(AND(AD169="",S166="",U167="",Z167=""),"",IF(OR(S166=1,S166=2),800,1000))</f>
        <v>800</v>
      </c>
    </row>
    <row r="174" spans="1:32" ht="21" customHeight="1">
      <c r="A174" s="166">
        <f>IF(N169="","",A173+1)</f>
        <v>12</v>
      </c>
      <c r="B174" s="122" t="str">
        <f>'Result Sheet'!$L$4</f>
        <v xml:space="preserve">हिन्दी </v>
      </c>
      <c r="C174" s="415">
        <f>IFERROR(VLOOKUP(N169,Marks,11,0),"")</f>
        <v>9</v>
      </c>
      <c r="D174" s="415">
        <f>IFERROR(VLOOKUP(N169,Marks,12,0),"")</f>
        <v>9</v>
      </c>
      <c r="E174" s="117">
        <f>IFERROR(VLOOKUP(N169,Marks,13,0),"")</f>
        <v>18</v>
      </c>
      <c r="F174" s="415">
        <f>IFERROR(VLOOKUP(N169,Marks,14,0),"")</f>
        <v>20</v>
      </c>
      <c r="G174" s="415">
        <f>IFERROR(VLOOKUP(N169,Marks,15,0),"")</f>
        <v>6</v>
      </c>
      <c r="H174" s="415">
        <f>IFERROR(VLOOKUP(N169,Marks,16,0),"")</f>
        <v>11</v>
      </c>
      <c r="I174" s="117">
        <f>IFERROR(VLOOKUP(N169,Marks,17,0),"")</f>
        <v>37</v>
      </c>
      <c r="J174" s="119">
        <f>IFERROR(VLOOKUP(N169,Marks,18,0),"")</f>
        <v>55</v>
      </c>
      <c r="K174" s="415">
        <f>IFERROR(VLOOKUP(N169,Marks,19,0),"")</f>
        <v>37</v>
      </c>
      <c r="L174" s="415">
        <f>IFERROR(VLOOKUP(N169,Marks,20,0),"")</f>
        <v>4</v>
      </c>
      <c r="M174" s="415">
        <f>IFERROR(VLOOKUP(N169,Marks,21,0),"")</f>
        <v>11</v>
      </c>
      <c r="N174" s="117">
        <f>IFERROR(VLOOKUP(N169,Marks,22,0),"")</f>
        <v>52</v>
      </c>
      <c r="O174" s="119">
        <f>IFERROR(VLOOKUP(N169,Marks,23,0),"")</f>
        <v>107</v>
      </c>
      <c r="P174" s="323" t="str">
        <f>IFERROR(VLOOKUP(N169,Marks,29,0),"")</f>
        <v>C</v>
      </c>
      <c r="Q174" s="819"/>
      <c r="R174" s="122" t="str">
        <f>'Result Sheet'!$L$4</f>
        <v xml:space="preserve">हिन्दी </v>
      </c>
      <c r="S174" s="415">
        <f>IFERROR(VLOOKUP(AD169,Marks,11,0),"")</f>
        <v>5</v>
      </c>
      <c r="T174" s="415">
        <f>IFERROR(VLOOKUP(AD169,Marks,12,0),"")</f>
        <v>6</v>
      </c>
      <c r="U174" s="117">
        <f>IFERROR(VLOOKUP(AD169,Marks,13,0),"")</f>
        <v>11</v>
      </c>
      <c r="V174" s="415">
        <f>IFERROR(VLOOKUP(AD169,Marks,14,0),"")</f>
        <v>21</v>
      </c>
      <c r="W174" s="415">
        <f>IFERROR(VLOOKUP(AD169,Marks,15,0),"")</f>
        <v>6</v>
      </c>
      <c r="X174" s="415">
        <f>IFERROR(VLOOKUP(AD169,Marks,16,0),"")</f>
        <v>4</v>
      </c>
      <c r="Y174" s="117">
        <f>IFERROR(VLOOKUP(AD169,Marks,17,0),"")</f>
        <v>31</v>
      </c>
      <c r="Z174" s="119">
        <f>IFERROR(VLOOKUP(AD169,Marks,18,0),"")</f>
        <v>42</v>
      </c>
      <c r="AA174" s="415">
        <f>IFERROR(VLOOKUP(AD169,Marks,19,0),"")</f>
        <v>37</v>
      </c>
      <c r="AB174" s="415">
        <f>IFERROR(VLOOKUP(AD169,Marks,20,0),"")</f>
        <v>4</v>
      </c>
      <c r="AC174" s="415">
        <f>IFERROR(VLOOKUP(AD169,Marks,21,0),"")</f>
        <v>11</v>
      </c>
      <c r="AD174" s="117">
        <f>IFERROR(VLOOKUP(AD169,Marks,22,0),"")</f>
        <v>52</v>
      </c>
      <c r="AE174" s="119">
        <f>IFERROR(VLOOKUP(AD169,Marks,23,0),"")</f>
        <v>94</v>
      </c>
      <c r="AF174" s="323" t="str">
        <f>IFERROR(VLOOKUP(AD169,Marks,29,0),"")</f>
        <v>D</v>
      </c>
    </row>
    <row r="175" spans="1:32" ht="21" customHeight="1">
      <c r="A175" s="166">
        <f>IF(N169="","",A174+1)</f>
        <v>13</v>
      </c>
      <c r="B175" s="122" t="str">
        <f>'Result Sheet'!$AE$4</f>
        <v xml:space="preserve">अंग्रेजी </v>
      </c>
      <c r="C175" s="415">
        <f>IFERROR(VLOOKUP(N169,Marks,30,0),"")</f>
        <v>9</v>
      </c>
      <c r="D175" s="415">
        <f>IFERROR(VLOOKUP(N169,Marks,31,0),"")</f>
        <v>9</v>
      </c>
      <c r="E175" s="117">
        <f>IFERROR(VLOOKUP(N169,Marks,32,0),"")</f>
        <v>18</v>
      </c>
      <c r="F175" s="415">
        <f>IFERROR(VLOOKUP(N169,Marks,33,0),"")</f>
        <v>21</v>
      </c>
      <c r="G175" s="415">
        <f>IFERROR(VLOOKUP(N169,Marks,34,0),"")</f>
        <v>5</v>
      </c>
      <c r="H175" s="415">
        <f>IFERROR(VLOOKUP(N169,Marks,35,0),"")</f>
        <v>10</v>
      </c>
      <c r="I175" s="117">
        <f>IFERROR(VLOOKUP(N169,Marks,36,0),"")</f>
        <v>36</v>
      </c>
      <c r="J175" s="119">
        <f>IFERROR(VLOOKUP(N169,Marks,37,0),"")</f>
        <v>54</v>
      </c>
      <c r="K175" s="415">
        <f>IFERROR(VLOOKUP(N169,Marks,38,0),"")</f>
        <v>47</v>
      </c>
      <c r="L175" s="415">
        <f>IFERROR(VLOOKUP(N169,Marks,39,0),"")</f>
        <v>4</v>
      </c>
      <c r="M175" s="415">
        <f>IFERROR(VLOOKUP(N169,Marks,40,0),"")</f>
        <v>10</v>
      </c>
      <c r="N175" s="117">
        <f>IFERROR(VLOOKUP(N169,Marks,41,0),"")</f>
        <v>61</v>
      </c>
      <c r="O175" s="119">
        <f>IFERROR(VLOOKUP(N169,Marks,42,0),"")</f>
        <v>115</v>
      </c>
      <c r="P175" s="323" t="str">
        <f>IFERROR(VLOOKUP(N169,Marks,48,0),"")</f>
        <v>C</v>
      </c>
      <c r="Q175" s="819"/>
      <c r="R175" s="122" t="str">
        <f>'Result Sheet'!$AE$4</f>
        <v xml:space="preserve">अंग्रेजी </v>
      </c>
      <c r="S175" s="415">
        <f>IFERROR(VLOOKUP(AD169,Marks,30,0),"")</f>
        <v>9</v>
      </c>
      <c r="T175" s="415">
        <f>IFERROR(VLOOKUP(AD169,Marks,31,0),"")</f>
        <v>9</v>
      </c>
      <c r="U175" s="117">
        <f>IFERROR(VLOOKUP(AD169,Marks,32,0),"")</f>
        <v>18</v>
      </c>
      <c r="V175" s="415">
        <f>IFERROR(VLOOKUP(AD169,Marks,33,0),"")</f>
        <v>25</v>
      </c>
      <c r="W175" s="415">
        <f>IFERROR(VLOOKUP(AD169,Marks,34,0),"")</f>
        <v>6</v>
      </c>
      <c r="X175" s="415">
        <f>IFERROR(VLOOKUP(AD169,Marks,35,0),"")</f>
        <v>9</v>
      </c>
      <c r="Y175" s="117">
        <f>IFERROR(VLOOKUP(AD169,Marks,36,0),"")</f>
        <v>40</v>
      </c>
      <c r="Z175" s="119">
        <f>IFERROR(VLOOKUP(AD169,Marks,37,0),"")</f>
        <v>58</v>
      </c>
      <c r="AA175" s="415">
        <f>IFERROR(VLOOKUP(AD169,Marks,38,0),"")</f>
        <v>48</v>
      </c>
      <c r="AB175" s="415">
        <f>IFERROR(VLOOKUP(AD169,Marks,39,0),"")</f>
        <v>4</v>
      </c>
      <c r="AC175" s="415">
        <f>IFERROR(VLOOKUP(AD169,Marks,40,0),"")</f>
        <v>9</v>
      </c>
      <c r="AD175" s="117">
        <f>IFERROR(VLOOKUP(AD169,Marks,41,0),"")</f>
        <v>61</v>
      </c>
      <c r="AE175" s="119">
        <f>IFERROR(VLOOKUP(AD169,Marks,42,0),"")</f>
        <v>119</v>
      </c>
      <c r="AF175" s="323" t="str">
        <f>IFERROR(VLOOKUP(AD169,Marks,48,0),"")</f>
        <v>C</v>
      </c>
    </row>
    <row r="176" spans="1:32" ht="21" customHeight="1">
      <c r="A176" s="166">
        <f>IF(N169="","",A175+1)</f>
        <v>14</v>
      </c>
      <c r="B176" s="122" t="str">
        <f>'Result Sheet'!$AX$4</f>
        <v>संस्कृत</v>
      </c>
      <c r="C176" s="415">
        <f>IFERROR(VLOOKUP(N169,Marks,49,0),"")</f>
        <v>20</v>
      </c>
      <c r="D176" s="415">
        <f>IFERROR(VLOOKUP(N169,Marks,50,0),"")</f>
        <v>19</v>
      </c>
      <c r="E176" s="117">
        <f>IFERROR(VLOOKUP(N169,Marks,51,0),"")</f>
        <v>39</v>
      </c>
      <c r="F176" s="415">
        <f>IFERROR(VLOOKUP(N169,Marks,52,0),"")</f>
        <v>29</v>
      </c>
      <c r="G176" s="415">
        <f>IFERROR(VLOOKUP(N169,Marks,53,0),"")</f>
        <v>17</v>
      </c>
      <c r="H176" s="415">
        <f>IFERROR(VLOOKUP(N169,Marks,54,0),"")</f>
        <v>10</v>
      </c>
      <c r="I176" s="117">
        <f>IFERROR(VLOOKUP(N169,Marks,55,0),"")</f>
        <v>56</v>
      </c>
      <c r="J176" s="119">
        <f>IFERROR(VLOOKUP(N169,Marks,56,0),"")</f>
        <v>95</v>
      </c>
      <c r="K176" s="415">
        <f>IFERROR(VLOOKUP(N169,Marks,57,0),"")</f>
        <v>45</v>
      </c>
      <c r="L176" s="415">
        <f>IFERROR(VLOOKUP(N169,Marks,58,0),"")</f>
        <v>20</v>
      </c>
      <c r="M176" s="415">
        <f>IFERROR(VLOOKUP(N169,Marks,59,0),"")</f>
        <v>14</v>
      </c>
      <c r="N176" s="117">
        <f>IFERROR(VLOOKUP(N169,Marks,60,0),"")</f>
        <v>79</v>
      </c>
      <c r="O176" s="119">
        <f>IFERROR(VLOOKUP(N169,Marks,61,0),"")</f>
        <v>174</v>
      </c>
      <c r="P176" s="323" t="str">
        <f>IFERROR(VLOOKUP(N169,Marks,67,0),"")</f>
        <v>A</v>
      </c>
      <c r="Q176" s="819"/>
      <c r="R176" s="122" t="str">
        <f>'Result Sheet'!$AX$4</f>
        <v>संस्कृत</v>
      </c>
      <c r="S176" s="415">
        <f>IFERROR(VLOOKUP(AD169,Marks,49,0),"")</f>
        <v>20</v>
      </c>
      <c r="T176" s="415">
        <f>IFERROR(VLOOKUP(AD169,Marks,50,0),"")</f>
        <v>19</v>
      </c>
      <c r="U176" s="117">
        <f>IFERROR(VLOOKUP(AD169,Marks,51,0),"")</f>
        <v>39</v>
      </c>
      <c r="V176" s="415">
        <f>IFERROR(VLOOKUP(AD169,Marks,52,0),"")</f>
        <v>29</v>
      </c>
      <c r="W176" s="415">
        <f>IFERROR(VLOOKUP(AD169,Marks,53,0),"")</f>
        <v>17</v>
      </c>
      <c r="X176" s="415">
        <f>IFERROR(VLOOKUP(AD169,Marks,54,0),"")</f>
        <v>10</v>
      </c>
      <c r="Y176" s="117">
        <f>IFERROR(VLOOKUP(AD169,Marks,55,0),"")</f>
        <v>56</v>
      </c>
      <c r="Z176" s="119">
        <f>IFERROR(VLOOKUP(AD169,Marks,56,0),"")</f>
        <v>95</v>
      </c>
      <c r="AA176" s="415">
        <f>IFERROR(VLOOKUP(AD169,Marks,57,0),"")</f>
        <v>45</v>
      </c>
      <c r="AB176" s="415">
        <f>IFERROR(VLOOKUP(AD169,Marks,58,0),"")</f>
        <v>20</v>
      </c>
      <c r="AC176" s="415">
        <f>IFERROR(VLOOKUP(AD169,Marks,59,0),"")</f>
        <v>14</v>
      </c>
      <c r="AD176" s="117">
        <f>IFERROR(VLOOKUP(AD169,Marks,60,0),"")</f>
        <v>79</v>
      </c>
      <c r="AE176" s="119">
        <f>IFERROR(VLOOKUP(AD169,Marks,61,0),"")</f>
        <v>174</v>
      </c>
      <c r="AF176" s="323" t="str">
        <f>IFERROR(VLOOKUP(AD169,Marks,67,0),"")</f>
        <v>A</v>
      </c>
    </row>
    <row r="177" spans="1:32" ht="21" customHeight="1">
      <c r="A177" s="166">
        <f>IF(N169="","",A175+1)</f>
        <v>14</v>
      </c>
      <c r="B177" s="122" t="str">
        <f>'Result Sheet'!$BQ$4</f>
        <v xml:space="preserve">गणित </v>
      </c>
      <c r="C177" s="415" t="str">
        <f>IFERROR(VLOOKUP(N169,Marks,68,0),"")</f>
        <v>NA</v>
      </c>
      <c r="D177" s="415">
        <f>IFERROR(VLOOKUP(N169,Marks,69,0),"")</f>
        <v>6</v>
      </c>
      <c r="E177" s="117">
        <f>IFERROR(VLOOKUP(N169,Marks,70,0),"")</f>
        <v>6</v>
      </c>
      <c r="F177" s="415">
        <f>IFERROR(VLOOKUP(N169,Marks,71,0),"")</f>
        <v>26</v>
      </c>
      <c r="G177" s="415">
        <f>IFERROR(VLOOKUP(N169,Marks,72,0),"")</f>
        <v>6</v>
      </c>
      <c r="H177" s="415">
        <f>IFERROR(VLOOKUP(N169,Marks,73,0),"")</f>
        <v>9</v>
      </c>
      <c r="I177" s="117">
        <f>IFERROR(VLOOKUP(N169,Marks,74,0),"")</f>
        <v>41</v>
      </c>
      <c r="J177" s="119">
        <f>IFERROR(VLOOKUP(N169,Marks,75,0),"")</f>
        <v>47</v>
      </c>
      <c r="K177" s="415">
        <f>IFERROR(VLOOKUP(N169,Marks,76,0),"")</f>
        <v>41</v>
      </c>
      <c r="L177" s="415">
        <f>IFERROR(VLOOKUP(N169,Marks,77,0),"")</f>
        <v>15</v>
      </c>
      <c r="M177" s="415">
        <f>IFERROR(VLOOKUP(N169,Marks,78,0),"")</f>
        <v>8</v>
      </c>
      <c r="N177" s="117">
        <f>IFERROR(VLOOKUP(N169,Marks,79,0),"")</f>
        <v>64</v>
      </c>
      <c r="O177" s="119">
        <f>IFERROR(VLOOKUP(N169,Marks,80,0),"")</f>
        <v>111</v>
      </c>
      <c r="P177" s="323" t="str">
        <f>IFERROR(VLOOKUP(N169,Marks,86,0),"")</f>
        <v>C</v>
      </c>
      <c r="Q177" s="819"/>
      <c r="R177" s="122" t="str">
        <f>'Result Sheet'!$BQ$4</f>
        <v xml:space="preserve">गणित </v>
      </c>
      <c r="S177" s="415">
        <f>IFERROR(VLOOKUP(AD169,Marks,68,0),"")</f>
        <v>9</v>
      </c>
      <c r="T177" s="415">
        <f>IFERROR(VLOOKUP(AD169,Marks,69,0),"")</f>
        <v>6</v>
      </c>
      <c r="U177" s="117">
        <f>IFERROR(VLOOKUP(AD169,Marks,70,0),"")</f>
        <v>15</v>
      </c>
      <c r="V177" s="415">
        <f>IFERROR(VLOOKUP(AD169,Marks,71,0),"")</f>
        <v>21</v>
      </c>
      <c r="W177" s="415">
        <f>IFERROR(VLOOKUP(AD169,Marks,72,0),"")</f>
        <v>5</v>
      </c>
      <c r="X177" s="415">
        <f>IFERROR(VLOOKUP(AD169,Marks,73,0),"")</f>
        <v>9</v>
      </c>
      <c r="Y177" s="117">
        <f>IFERROR(VLOOKUP(AD169,Marks,74,0),"")</f>
        <v>35</v>
      </c>
      <c r="Z177" s="119">
        <f>IFERROR(VLOOKUP(AD169,Marks,75,0),"")</f>
        <v>50</v>
      </c>
      <c r="AA177" s="415">
        <f>IFERROR(VLOOKUP(AD169,Marks,76,0),"")</f>
        <v>41</v>
      </c>
      <c r="AB177" s="415">
        <f>IFERROR(VLOOKUP(AD169,Marks,77,0),"")</f>
        <v>15</v>
      </c>
      <c r="AC177" s="415">
        <f>IFERROR(VLOOKUP(AD169,Marks,78,0),"")</f>
        <v>8</v>
      </c>
      <c r="AD177" s="117">
        <f>IFERROR(VLOOKUP(AD169,Marks,79,0),"")</f>
        <v>64</v>
      </c>
      <c r="AE177" s="119">
        <f>IFERROR(VLOOKUP(AD169,Marks,80,0),"")</f>
        <v>114</v>
      </c>
      <c r="AF177" s="323" t="str">
        <f>IFERROR(VLOOKUP(AD169,Marks,86,0),"")</f>
        <v>C</v>
      </c>
    </row>
    <row r="178" spans="1:32" ht="21" customHeight="1">
      <c r="A178" s="166">
        <f>IF(N169="","",A177+1)</f>
        <v>15</v>
      </c>
      <c r="B178" s="122" t="str">
        <f>'Result Sheet'!$CJ$4</f>
        <v xml:space="preserve">पर्यावरण अध्ययन </v>
      </c>
      <c r="C178" s="415">
        <f>IFERROR(VLOOKUP(N169,Marks,87,0),"")</f>
        <v>9</v>
      </c>
      <c r="D178" s="415">
        <f>IFERROR(VLOOKUP(N169,Marks,88,0),"")</f>
        <v>7</v>
      </c>
      <c r="E178" s="117">
        <f>IFERROR(VLOOKUP(N169,Marks,89,0),"")</f>
        <v>16</v>
      </c>
      <c r="F178" s="415">
        <f>IFERROR(VLOOKUP(N169,Marks,90,0),"")</f>
        <v>29</v>
      </c>
      <c r="G178" s="415">
        <f>IFERROR(VLOOKUP(N169,Marks,91,0),"")</f>
        <v>4</v>
      </c>
      <c r="H178" s="415">
        <f>IFERROR(VLOOKUP(N169,Marks,92,0),"")</f>
        <v>11</v>
      </c>
      <c r="I178" s="117">
        <f>IFERROR(VLOOKUP(N169,Marks,93,0),"")</f>
        <v>44</v>
      </c>
      <c r="J178" s="119">
        <f>IFERROR(VLOOKUP(N169,Marks,94,0),"")</f>
        <v>60</v>
      </c>
      <c r="K178" s="415">
        <f>IFERROR(VLOOKUP(N169,Marks,95,0),"")</f>
        <v>49</v>
      </c>
      <c r="L178" s="415">
        <f>IFERROR(VLOOKUP(N169,Marks,96,0),"")</f>
        <v>16</v>
      </c>
      <c r="M178" s="415">
        <f>IFERROR(VLOOKUP(N169,Marks,97,0),"")</f>
        <v>8</v>
      </c>
      <c r="N178" s="117">
        <f>IFERROR(VLOOKUP(N169,Marks,98,0),"")</f>
        <v>73</v>
      </c>
      <c r="O178" s="119">
        <f>IFERROR(VLOOKUP(N169,Marks,99,0),"")</f>
        <v>133</v>
      </c>
      <c r="P178" s="323" t="str">
        <f>IFERROR(VLOOKUP(N169,Marks,105,0),"")</f>
        <v>C</v>
      </c>
      <c r="Q178" s="819"/>
      <c r="R178" s="122" t="str">
        <f>'Result Sheet'!$CJ$4</f>
        <v xml:space="preserve">पर्यावरण अध्ययन </v>
      </c>
      <c r="S178" s="415">
        <f>IFERROR(VLOOKUP(AD169,Marks,87,0),"")</f>
        <v>9</v>
      </c>
      <c r="T178" s="415">
        <f>IFERROR(VLOOKUP(AD169,Marks,88,0),"")</f>
        <v>7</v>
      </c>
      <c r="U178" s="117">
        <f>IFERROR(VLOOKUP(AD169,Marks,89,0),"")</f>
        <v>16</v>
      </c>
      <c r="V178" s="415">
        <f>IFERROR(VLOOKUP(AD169,Marks,90,0),"")</f>
        <v>28</v>
      </c>
      <c r="W178" s="415">
        <f>IFERROR(VLOOKUP(AD169,Marks,91,0),"")</f>
        <v>4</v>
      </c>
      <c r="X178" s="415">
        <f>IFERROR(VLOOKUP(AD169,Marks,92,0),"")</f>
        <v>11</v>
      </c>
      <c r="Y178" s="117">
        <f>IFERROR(VLOOKUP(AD169,Marks,93,0),"")</f>
        <v>43</v>
      </c>
      <c r="Z178" s="119">
        <f>IFERROR(VLOOKUP(AD169,Marks,94,0),"")</f>
        <v>59</v>
      </c>
      <c r="AA178" s="415">
        <f>IFERROR(VLOOKUP(AD169,Marks,95,0),"")</f>
        <v>47</v>
      </c>
      <c r="AB178" s="415">
        <f>IFERROR(VLOOKUP(AD169,Marks,96,0),"")</f>
        <v>16</v>
      </c>
      <c r="AC178" s="415">
        <f>IFERROR(VLOOKUP(AD169,Marks,97,0),"")</f>
        <v>8</v>
      </c>
      <c r="AD178" s="117">
        <f>IFERROR(VLOOKUP(AD169,Marks,98,0),"")</f>
        <v>71</v>
      </c>
      <c r="AE178" s="119">
        <f>IFERROR(VLOOKUP(AD169,Marks,99,0),"")</f>
        <v>130</v>
      </c>
      <c r="AF178" s="323" t="str">
        <f>IFERROR(VLOOKUP(AD169,Marks,105,0),"")</f>
        <v>C</v>
      </c>
    </row>
    <row r="179" spans="1:32" ht="25.5" customHeight="1">
      <c r="A179" s="166">
        <f>IF(N169="","",A178+1)</f>
        <v>16</v>
      </c>
      <c r="B179" s="416" t="s">
        <v>215</v>
      </c>
      <c r="C179" s="120">
        <f>IF(AND(C174="",C175="",C176="",C177="",C178=""),"",IF(OR(C166=1,C166=2),SUM(C174:C177),SUM(C174:C178)))</f>
        <v>38</v>
      </c>
      <c r="D179" s="120">
        <f>IF(AND(D174="",D175="",D176="",D177="",D178=""),"",IF(OR(C166=1,C166=2),SUM(D174:D177),SUM(D174:D178)))</f>
        <v>43</v>
      </c>
      <c r="E179" s="120">
        <f>IF(AND(E174="",E175="",E176="",E177="",E178=""),"",IF(OR(C166=1,C166=2),SUM(E174:E177),SUM(E174:E178)))</f>
        <v>81</v>
      </c>
      <c r="F179" s="120">
        <f>IF(AND(F174="",F175="",F176="",F177="",F178=""),"",IF(OR(C166=1,C166=2),SUM(F174:F177),SUM(F174:F178)))</f>
        <v>96</v>
      </c>
      <c r="G179" s="120">
        <f>IF(AND(G174="",G175="",G176="",G177="",G178=""),"",IF(OR(G166=1,G166=2),SUM(C166=1,C166=2),SUM(G174:G178)))</f>
        <v>38</v>
      </c>
      <c r="H179" s="120">
        <f>IF(AND(H174="",H175="",H176="",H177="",H178=""),"",IF(OR(C166=1,C166=2),SUM(H174:H177),SUM(H174:H178)))</f>
        <v>40</v>
      </c>
      <c r="I179" s="120">
        <f>IF(AND(I174="",I175="",I176="",I177="",I178=""),"",IF(OR(C166=1,C166=2),SUM(I174:I177),SUM(I174:I178)))</f>
        <v>170</v>
      </c>
      <c r="J179" s="120">
        <f>IF(AND(J174="",J175="",J176="",J177="",J178=""),"",IF(OR(C166=1,C166=2),SUM(J174:J177),SUM(J174:J178)))</f>
        <v>251</v>
      </c>
      <c r="K179" s="120">
        <f>IF(AND(K174="",K175="",K176="",K177="",K178=""),"",IF(OR(C166=1,C166=2),SUM(K174:K177),SUM(K174:K178)))</f>
        <v>170</v>
      </c>
      <c r="L179" s="120">
        <f>IF(AND(L174="",L175="",L176="",L177="",L178=""),"",IF(OR(C166=1,C166=2),SUM(L174:L177),SUM(L174:L178)))</f>
        <v>43</v>
      </c>
      <c r="M179" s="120">
        <f>IF(AND(M174="",M175="",M176="",M177="",M178=""),"",IF(OR(C166=1,C166=2),SUM(M174:M177),SUM(M174:M178)))</f>
        <v>43</v>
      </c>
      <c r="N179" s="120">
        <f>IF(AND(N174="",N175="",N176="",N177="",N178=""),"",IF(OR(C166=1,C166=2),SUM(N174:N177),SUM(N174:N178)))</f>
        <v>256</v>
      </c>
      <c r="O179" s="120">
        <f>IF(AND(O174="",O175="",O176="",O177="",O178=""),"",IF(OR(C166=1,C166=2),SUM(O174:O177),SUM(O174:O178)))</f>
        <v>507</v>
      </c>
      <c r="P179" s="326" t="str">
        <f>IF(OR(N169="",E167="",O179=""),"",IF(O179&gt;=81%*P173,"A",IF(O179&gt;=61%*P173,"B",IF(O179&gt;=41%*P173,"C",IF(O179&gt;=21%*P173,"D","E")))))</f>
        <v>B</v>
      </c>
      <c r="Q179" s="819"/>
      <c r="R179" s="416" t="s">
        <v>215</v>
      </c>
      <c r="S179" s="120">
        <f>IF(AND(S174="",S175="",S176="",S177="",S178=""),"",IF(OR(S166=1,S166=2),SUM(S174:S177),SUM(S174:S178)))</f>
        <v>43</v>
      </c>
      <c r="T179" s="120">
        <f>IF(AND(T174="",T175="",T176="",T177="",T178=""),"",IF(OR(S166=1,S166=2),SUM(T174:T177),SUM(T174:T178)))</f>
        <v>40</v>
      </c>
      <c r="U179" s="120">
        <f>IF(AND(U174="",U175="",U176="",U177="",U178=""),"",IF(OR(S166=1,S166=2),SUM(U174:U177),SUM(U174:U178)))</f>
        <v>83</v>
      </c>
      <c r="V179" s="120">
        <f>IF(AND(V174="",V175="",V176="",V177="",V178=""),"",IF(OR(S166=1,S166=2),SUM(V174:V177),SUM(V174:V178)))</f>
        <v>96</v>
      </c>
      <c r="W179" s="120">
        <f>IF(AND(W174="",W175="",W176="",W177="",W178=""),"",IF(OR(W166=1,W166=2),SUM(S166=1,S166=2),SUM(W174:W178)))</f>
        <v>38</v>
      </c>
      <c r="X179" s="120">
        <f>IF(AND(X174="",X175="",X176="",X177="",X178=""),"",IF(OR(S166=1,S166=2),SUM(X174:X177),SUM(X174:X178)))</f>
        <v>32</v>
      </c>
      <c r="Y179" s="120">
        <f>IF(AND(Y174="",Y175="",Y176="",Y177="",Y178=""),"",IF(OR(S166=1,S166=2),SUM(Y174:Y177),SUM(Y174:Y178)))</f>
        <v>162</v>
      </c>
      <c r="Z179" s="120">
        <f>IF(AND(Z174="",Z175="",Z176="",Z177="",Z178=""),"",IF(OR(S166=1,S166=2),SUM(Z174:Z177),SUM(Z174:Z178)))</f>
        <v>245</v>
      </c>
      <c r="AA179" s="120">
        <f>IF(AND(AA174="",AA175="",AA176="",AA177="",AA178=""),"",IF(OR(S166=1,S166=2),SUM(AA174:AA177),SUM(AA174:AA178)))</f>
        <v>171</v>
      </c>
      <c r="AB179" s="120">
        <f>IF(AND(AB174="",AB175="",AB176="",AB177="",AB178=""),"",IF(OR(S166=1,S166=2),SUM(AB174:AB177),SUM(AB174:AB178)))</f>
        <v>43</v>
      </c>
      <c r="AC179" s="120">
        <f>IF(AND(AC174="",AC175="",AC176="",AC177="",AC178=""),"",IF(OR(S166=1,S166=2),SUM(AC174:AC177),SUM(AC174:AC178)))</f>
        <v>42</v>
      </c>
      <c r="AD179" s="120">
        <f>IF(AND(AD174="",AD175="",AD176="",AD177="",AD178=""),"",IF(OR(S166=1,S166=2),SUM(AD174:AD177),SUM(AD174:AD178)))</f>
        <v>256</v>
      </c>
      <c r="AE179" s="120">
        <f>IF(AND(AE174="",AE175="",AE176="",AE177="",AE178=""),"",IF(OR(S166=1,S166=2),SUM(AE174:AE177),SUM(AE174:AE178)))</f>
        <v>501</v>
      </c>
      <c r="AF179" s="326" t="str">
        <f>IF(OR(AD169="",U167="",AE179=""),"",IF(AE179&gt;=81%*AF173,"A",IF(AE179&gt;=61%*AF173,"B",IF(AE179&gt;=41%*AF173,"C",IF(AE179&gt;=21%*AF173,"D","E")))))</f>
        <v>B</v>
      </c>
    </row>
    <row r="180" spans="1:32" ht="9" customHeight="1">
      <c r="A180" s="166">
        <f>IF(N169="","",A179+1)</f>
        <v>17</v>
      </c>
      <c r="B180" s="787"/>
      <c r="C180" s="787"/>
      <c r="D180" s="787"/>
      <c r="E180" s="787"/>
      <c r="F180" s="787"/>
      <c r="G180" s="787"/>
      <c r="H180" s="787"/>
      <c r="I180" s="787"/>
      <c r="J180" s="787"/>
      <c r="K180" s="787"/>
      <c r="L180" s="787"/>
      <c r="M180" s="787"/>
      <c r="N180" s="787"/>
      <c r="O180" s="787"/>
      <c r="P180" s="787"/>
      <c r="Q180" s="819"/>
      <c r="R180" s="787"/>
      <c r="S180" s="787"/>
      <c r="T180" s="787"/>
      <c r="U180" s="787"/>
      <c r="V180" s="787"/>
      <c r="W180" s="787"/>
      <c r="X180" s="787"/>
      <c r="Y180" s="787"/>
      <c r="Z180" s="787"/>
      <c r="AA180" s="787"/>
      <c r="AB180" s="787"/>
      <c r="AC180" s="787"/>
      <c r="AD180" s="787"/>
      <c r="AE180" s="787"/>
      <c r="AF180" s="787"/>
    </row>
    <row r="181" spans="1:32" ht="22.5" customHeight="1">
      <c r="A181" s="166">
        <f>IF(N169="","",A180+1)</f>
        <v>18</v>
      </c>
      <c r="B181" s="788" t="s">
        <v>213</v>
      </c>
      <c r="C181" s="788"/>
      <c r="D181" s="789" t="s">
        <v>229</v>
      </c>
      <c r="E181" s="790"/>
      <c r="F181" s="417" t="s">
        <v>186</v>
      </c>
      <c r="G181" s="788" t="s">
        <v>213</v>
      </c>
      <c r="H181" s="788"/>
      <c r="I181" s="789" t="s">
        <v>229</v>
      </c>
      <c r="J181" s="790"/>
      <c r="K181" s="417" t="s">
        <v>186</v>
      </c>
      <c r="L181" s="788" t="s">
        <v>213</v>
      </c>
      <c r="M181" s="788"/>
      <c r="N181" s="789" t="s">
        <v>229</v>
      </c>
      <c r="O181" s="790"/>
      <c r="P181" s="417" t="s">
        <v>186</v>
      </c>
      <c r="Q181" s="819"/>
      <c r="R181" s="788" t="s">
        <v>213</v>
      </c>
      <c r="S181" s="788"/>
      <c r="T181" s="789" t="s">
        <v>229</v>
      </c>
      <c r="U181" s="790"/>
      <c r="V181" s="417" t="s">
        <v>186</v>
      </c>
      <c r="W181" s="788" t="s">
        <v>213</v>
      </c>
      <c r="X181" s="788"/>
      <c r="Y181" s="789" t="s">
        <v>229</v>
      </c>
      <c r="Z181" s="790"/>
      <c r="AA181" s="417" t="s">
        <v>186</v>
      </c>
      <c r="AB181" s="788" t="s">
        <v>213</v>
      </c>
      <c r="AC181" s="788"/>
      <c r="AD181" s="789" t="s">
        <v>229</v>
      </c>
      <c r="AE181" s="790"/>
      <c r="AF181" s="417" t="s">
        <v>186</v>
      </c>
    </row>
    <row r="182" spans="1:32" ht="21.75" customHeight="1">
      <c r="A182" s="166">
        <f>IF(N169="","",A181+1)</f>
        <v>19</v>
      </c>
      <c r="B182" s="791" t="s">
        <v>221</v>
      </c>
      <c r="C182" s="792"/>
      <c r="D182" s="792"/>
      <c r="E182" s="119">
        <f>IFERROR(VLOOKUP(N169,Marks,109,0),"")</f>
        <v>88</v>
      </c>
      <c r="F182" s="130" t="str">
        <f>IFERROR(VLOOKUP(N169,Marks,113,0),"")</f>
        <v>A</v>
      </c>
      <c r="G182" s="791" t="s">
        <v>192</v>
      </c>
      <c r="H182" s="792"/>
      <c r="I182" s="792"/>
      <c r="J182" s="119">
        <f>IFERROR(VLOOKUP(N169,Marks,117,0),"")</f>
        <v>76</v>
      </c>
      <c r="K182" s="130" t="str">
        <f>IFERROR(VLOOKUP(N169,Marks,121,0),"")</f>
        <v>A</v>
      </c>
      <c r="L182" s="793" t="s">
        <v>193</v>
      </c>
      <c r="M182" s="794"/>
      <c r="N182" s="794"/>
      <c r="O182" s="119">
        <f>IFERROR(VLOOKUP(N169,Marks,125,0),"")</f>
        <v>78</v>
      </c>
      <c r="P182" s="130" t="str">
        <f>IFERROR(VLOOKUP(N169,Marks,129,0),"")</f>
        <v>A</v>
      </c>
      <c r="Q182" s="819"/>
      <c r="R182" s="791" t="s">
        <v>221</v>
      </c>
      <c r="S182" s="792"/>
      <c r="T182" s="792"/>
      <c r="U182" s="119">
        <f>IFERROR(VLOOKUP(AD169,Marks,109,0),"")</f>
        <v>87</v>
      </c>
      <c r="V182" s="130" t="str">
        <f>IFERROR(VLOOKUP(AD169,Marks,113,0),"")</f>
        <v>A</v>
      </c>
      <c r="W182" s="791" t="s">
        <v>192</v>
      </c>
      <c r="X182" s="792"/>
      <c r="Y182" s="792"/>
      <c r="Z182" s="119">
        <f>IFERROR(VLOOKUP(AD169,Marks,117,0),"")</f>
        <v>76</v>
      </c>
      <c r="AA182" s="130" t="str">
        <f>IFERROR(VLOOKUP(AD169,Marks,121,0),"")</f>
        <v>A</v>
      </c>
      <c r="AB182" s="793" t="s">
        <v>193</v>
      </c>
      <c r="AC182" s="794"/>
      <c r="AD182" s="794"/>
      <c r="AE182" s="119">
        <f>IFERROR(VLOOKUP(AD169,Marks,125,0),"")</f>
        <v>74</v>
      </c>
      <c r="AF182" s="130" t="str">
        <f>IFERROR(VLOOKUP(AD169,Marks,129,0),"")</f>
        <v>B</v>
      </c>
    </row>
    <row r="183" spans="1:32" ht="21" customHeight="1">
      <c r="A183" s="166">
        <f>IF(N169="","",A182+1)</f>
        <v>20</v>
      </c>
      <c r="B183" s="780" t="s">
        <v>216</v>
      </c>
      <c r="C183" s="780"/>
      <c r="D183" s="780"/>
      <c r="E183" s="795">
        <f>IFERROR(VLOOKUP(N169,Marks,135,0),"")</f>
        <v>220</v>
      </c>
      <c r="F183" s="795"/>
      <c r="G183" s="795"/>
      <c r="H183" s="795"/>
      <c r="I183" s="780" t="s">
        <v>217</v>
      </c>
      <c r="J183" s="780"/>
      <c r="K183" s="780"/>
      <c r="L183" s="780"/>
      <c r="M183" s="796">
        <f>IFERROR(VLOOKUP(N169,Marks,136,0),"")</f>
        <v>12</v>
      </c>
      <c r="N183" s="796"/>
      <c r="O183" s="796"/>
      <c r="P183" s="796"/>
      <c r="Q183" s="819"/>
      <c r="R183" s="780" t="s">
        <v>216</v>
      </c>
      <c r="S183" s="780"/>
      <c r="T183" s="780"/>
      <c r="U183" s="795">
        <f>IFERROR(VLOOKUP(AD169,Marks,135,0),"")</f>
        <v>220</v>
      </c>
      <c r="V183" s="795"/>
      <c r="W183" s="795"/>
      <c r="X183" s="795"/>
      <c r="Y183" s="780" t="s">
        <v>217</v>
      </c>
      <c r="Z183" s="780"/>
      <c r="AA183" s="780"/>
      <c r="AB183" s="780"/>
      <c r="AC183" s="796">
        <f>IFERROR(VLOOKUP(AD169,Marks,136,0),"")</f>
        <v>22</v>
      </c>
      <c r="AD183" s="796"/>
      <c r="AE183" s="796"/>
      <c r="AF183" s="796"/>
    </row>
    <row r="184" spans="1:32" ht="21" customHeight="1">
      <c r="A184" s="166">
        <f>IF(N169="","",A183+1)</f>
        <v>21</v>
      </c>
      <c r="B184" s="780" t="s">
        <v>218</v>
      </c>
      <c r="C184" s="780"/>
      <c r="D184" s="780"/>
      <c r="E184" s="782" t="str">
        <f>IFERROR(VLOOKUP(N169,Marks,134,0),"")</f>
        <v>Promoted</v>
      </c>
      <c r="F184" s="782"/>
      <c r="G184" s="782"/>
      <c r="H184" s="782"/>
      <c r="I184" s="780" t="s">
        <v>219</v>
      </c>
      <c r="J184" s="780"/>
      <c r="K184" s="780"/>
      <c r="L184" s="780"/>
      <c r="M184" s="781">
        <f>IFERROR(VLOOKUP(N169,Marks,131,0),"")</f>
        <v>63.375</v>
      </c>
      <c r="N184" s="781"/>
      <c r="O184" s="781"/>
      <c r="P184" s="781"/>
      <c r="Q184" s="819"/>
      <c r="R184" s="780" t="s">
        <v>218</v>
      </c>
      <c r="S184" s="780"/>
      <c r="T184" s="780"/>
      <c r="U184" s="782" t="str">
        <f>IFERROR(VLOOKUP(AD169,Marks,134,0),"")</f>
        <v>Promoted</v>
      </c>
      <c r="V184" s="782"/>
      <c r="W184" s="782"/>
      <c r="X184" s="782"/>
      <c r="Y184" s="780" t="s">
        <v>219</v>
      </c>
      <c r="Z184" s="780"/>
      <c r="AA184" s="780"/>
      <c r="AB184" s="780"/>
      <c r="AC184" s="781">
        <f>IFERROR(VLOOKUP(AD169,Marks,131,0),"")</f>
        <v>62.625</v>
      </c>
      <c r="AD184" s="781"/>
      <c r="AE184" s="781"/>
      <c r="AF184" s="781"/>
    </row>
    <row r="185" spans="1:32" ht="21" customHeight="1">
      <c r="A185" s="166">
        <f>IF(N169="","",A184+1)</f>
        <v>22</v>
      </c>
      <c r="B185" s="780" t="s">
        <v>220</v>
      </c>
      <c r="C185" s="780"/>
      <c r="D185" s="780"/>
      <c r="E185" s="324" t="str">
        <f>IFERROR(VLOOKUP(N169,Marks,132,0),"")</f>
        <v>I</v>
      </c>
      <c r="F185" s="325" t="s">
        <v>341</v>
      </c>
      <c r="G185" s="783" t="str">
        <f>IF(OR(N169="",E167="",O179=""),"",IF(O179&gt;=81%*P173,"A",IF(O179&gt;=61%*P173,"B",IF(O179&gt;=41%*P173,"C",IF(O179&gt;=21%*P173,"D","E")))))</f>
        <v>B</v>
      </c>
      <c r="H185" s="783"/>
      <c r="I185" s="780" t="s">
        <v>222</v>
      </c>
      <c r="J185" s="780"/>
      <c r="K185" s="780"/>
      <c r="L185" s="780"/>
      <c r="M185" s="818">
        <f>IFERROR(VLOOKUP(N169,Marks,133,0),"")</f>
        <v>13.999999999999998</v>
      </c>
      <c r="N185" s="818"/>
      <c r="O185" s="818"/>
      <c r="P185" s="818"/>
      <c r="Q185" s="819"/>
      <c r="R185" s="780" t="s">
        <v>220</v>
      </c>
      <c r="S185" s="780"/>
      <c r="T185" s="780"/>
      <c r="U185" s="324" t="str">
        <f>IFERROR(VLOOKUP(AD169,Marks,132,0),"")</f>
        <v>I</v>
      </c>
      <c r="V185" s="325" t="s">
        <v>341</v>
      </c>
      <c r="W185" s="783" t="str">
        <f>IF(OR(AD169="",U167="",AE179=""),"",IF(AE179&gt;=81%*AF173,"A",IF(AE179&gt;=61%*AF173,"B",IF(AE179&gt;=41%*AF173,"C",IF(AE179&gt;=21%*AF173,"D","E")))))</f>
        <v>B</v>
      </c>
      <c r="X185" s="783"/>
      <c r="Y185" s="780" t="s">
        <v>222</v>
      </c>
      <c r="Z185" s="780"/>
      <c r="AA185" s="780"/>
      <c r="AB185" s="780"/>
      <c r="AC185" s="818">
        <f>IFERROR(VLOOKUP(AD169,Marks,133,0),"")</f>
        <v>16</v>
      </c>
      <c r="AD185" s="818"/>
      <c r="AE185" s="818"/>
      <c r="AF185" s="818"/>
    </row>
    <row r="186" spans="1:32" ht="21" customHeight="1">
      <c r="A186" s="166">
        <f>IF(N169="","",A185+1)</f>
        <v>23</v>
      </c>
      <c r="B186" s="817" t="s">
        <v>228</v>
      </c>
      <c r="C186" s="817"/>
      <c r="D186" s="817"/>
      <c r="E186" s="784">
        <f>'Master sheet'!$C$10</f>
        <v>44697</v>
      </c>
      <c r="F186" s="784"/>
      <c r="G186" s="784"/>
      <c r="H186" s="410"/>
      <c r="I186" s="121"/>
      <c r="J186" s="121"/>
      <c r="K186" s="76"/>
      <c r="L186" s="121"/>
      <c r="M186" s="121"/>
      <c r="N186" s="121"/>
      <c r="O186" s="121"/>
      <c r="P186" s="121"/>
      <c r="Q186" s="819"/>
      <c r="R186" s="817" t="s">
        <v>228</v>
      </c>
      <c r="S186" s="817"/>
      <c r="T186" s="817"/>
      <c r="U186" s="784">
        <f>'Master sheet'!$C$10</f>
        <v>44697</v>
      </c>
      <c r="V186" s="784"/>
      <c r="W186" s="784"/>
      <c r="X186" s="410"/>
      <c r="Y186" s="121"/>
      <c r="Z186" s="121"/>
      <c r="AA186" s="76"/>
      <c r="AB186" s="121"/>
      <c r="AC186" s="121"/>
      <c r="AD186" s="121"/>
      <c r="AE186" s="121"/>
      <c r="AF186" s="121"/>
    </row>
    <row r="187" spans="1:32" ht="43.5" customHeight="1">
      <c r="A187" s="166">
        <f>IF(N169="","",A186+1)</f>
        <v>24</v>
      </c>
      <c r="B187" s="804" t="str">
        <f>IF(AND(C166=1),CONCATENATE("( ",UPPER('Master sheet'!$F$11)," )"),IF(AND(C166=2),CONCATENATE("( ",UPPER('Master sheet'!$F$19)," )"),IF(AND(C166=3),CONCATENATE("( ",UPPER('Master sheet'!$J$11)," )"),IF(AND(C166=4),CONCATENATE("( ",UPPER('Master sheet'!$J$19)," )"),""))))</f>
        <v>( PRADIP SINGH RAJAWAT )</v>
      </c>
      <c r="C187" s="804"/>
      <c r="D187" s="804"/>
      <c r="E187" s="804"/>
      <c r="F187" s="805" t="str">
        <f>IF(AND(N169=""),"",CONCATENATE("(",'Master sheet'!$C$14," )"))</f>
        <v>(Suresh Kumar )</v>
      </c>
      <c r="G187" s="805"/>
      <c r="H187" s="805"/>
      <c r="I187" s="805"/>
      <c r="J187" s="805"/>
      <c r="K187" s="805" t="str">
        <f>IF(AND(N169=""),"",CONCATENATE("(",'Master sheet'!$C$12," )"))</f>
        <v>(USHA PALIYA )</v>
      </c>
      <c r="L187" s="805"/>
      <c r="M187" s="805"/>
      <c r="N187" s="805"/>
      <c r="O187" s="805"/>
      <c r="P187" s="805"/>
      <c r="Q187" s="819"/>
      <c r="R187" s="804" t="str">
        <f>IF(AND(S166=1),CONCATENATE("( ",UPPER('Master sheet'!$F$11)," )"),IF(AND(S166=2),CONCATENATE("( ",UPPER('Master sheet'!$F$19)," )"),IF(AND(S166=3),CONCATENATE("( ",UPPER('Master sheet'!$J$11)," )"),IF(AND(S166=4),CONCATENATE("( ",UPPER('Master sheet'!$J$19)," )"),""))))</f>
        <v>( PRADIP SINGH RAJAWAT )</v>
      </c>
      <c r="S187" s="804"/>
      <c r="T187" s="804"/>
      <c r="U187" s="804"/>
      <c r="V187" s="805" t="str">
        <f>IF(AND(AD169=""),"",CONCATENATE("(",'Master sheet'!$C$14," )"))</f>
        <v>(Suresh Kumar )</v>
      </c>
      <c r="W187" s="805"/>
      <c r="X187" s="805"/>
      <c r="Y187" s="805"/>
      <c r="Z187" s="805"/>
      <c r="AA187" s="805" t="str">
        <f>IF(AND(AD169=""),"",CONCATENATE("(",'Master sheet'!$C$12," )"))</f>
        <v>(USHA PALIYA )</v>
      </c>
      <c r="AB187" s="805"/>
      <c r="AC187" s="805"/>
      <c r="AD187" s="805"/>
      <c r="AE187" s="805"/>
      <c r="AF187" s="805"/>
    </row>
    <row r="188" spans="1:32" ht="21.75" customHeight="1">
      <c r="A188" s="166">
        <f>IF(N169="","",A187+1)</f>
        <v>25</v>
      </c>
      <c r="B188" s="806" t="s">
        <v>223</v>
      </c>
      <c r="C188" s="806"/>
      <c r="D188" s="806"/>
      <c r="E188" s="806"/>
      <c r="F188" s="807" t="s">
        <v>224</v>
      </c>
      <c r="G188" s="807"/>
      <c r="H188" s="807"/>
      <c r="I188" s="807"/>
      <c r="J188" s="807"/>
      <c r="K188" s="806" t="s">
        <v>225</v>
      </c>
      <c r="L188" s="806"/>
      <c r="M188" s="806"/>
      <c r="N188" s="806"/>
      <c r="O188" s="806"/>
      <c r="P188" s="806"/>
      <c r="Q188" s="819"/>
      <c r="R188" s="806" t="s">
        <v>223</v>
      </c>
      <c r="S188" s="806"/>
      <c r="T188" s="806"/>
      <c r="U188" s="806"/>
      <c r="V188" s="807" t="s">
        <v>224</v>
      </c>
      <c r="W188" s="807"/>
      <c r="X188" s="807"/>
      <c r="Y188" s="807"/>
      <c r="Z188" s="807"/>
      <c r="AA188" s="806" t="s">
        <v>225</v>
      </c>
      <c r="AB188" s="806"/>
      <c r="AC188" s="806"/>
      <c r="AD188" s="806"/>
      <c r="AE188" s="806"/>
      <c r="AF188" s="806"/>
    </row>
    <row r="190" spans="1:32" ht="21.9" customHeight="1">
      <c r="A190" s="165">
        <f>IF(N196="","",1)</f>
        <v>1</v>
      </c>
      <c r="B190" s="808" t="s">
        <v>203</v>
      </c>
      <c r="C190" s="808"/>
      <c r="D190" s="808"/>
      <c r="E190" s="808"/>
      <c r="F190" s="808"/>
      <c r="G190" s="808"/>
      <c r="H190" s="808"/>
      <c r="I190" s="808"/>
      <c r="J190" s="808"/>
      <c r="K190" s="808"/>
      <c r="L190" s="808"/>
      <c r="M190" s="808"/>
      <c r="N190" s="808"/>
      <c r="O190" s="808"/>
      <c r="P190" s="808"/>
      <c r="Q190" s="819" t="s">
        <v>249</v>
      </c>
      <c r="R190" s="808" t="s">
        <v>203</v>
      </c>
      <c r="S190" s="808"/>
      <c r="T190" s="808"/>
      <c r="U190" s="808"/>
      <c r="V190" s="808"/>
      <c r="W190" s="808"/>
      <c r="X190" s="808"/>
      <c r="Y190" s="808"/>
      <c r="Z190" s="808"/>
      <c r="AA190" s="808"/>
      <c r="AB190" s="808"/>
      <c r="AC190" s="808"/>
      <c r="AD190" s="808"/>
      <c r="AE190" s="808"/>
      <c r="AF190" s="808"/>
    </row>
    <row r="191" spans="1:32" ht="21.9" customHeight="1">
      <c r="A191" s="166">
        <f>IF(N196="","",A190+1)</f>
        <v>2</v>
      </c>
      <c r="B191" s="820" t="s">
        <v>541</v>
      </c>
      <c r="C191" s="820"/>
      <c r="D191" s="820"/>
      <c r="E191" s="820"/>
      <c r="F191" s="820"/>
      <c r="G191" s="820"/>
      <c r="H191" s="820"/>
      <c r="I191" s="820"/>
      <c r="J191" s="820"/>
      <c r="K191" s="820"/>
      <c r="L191" s="820"/>
      <c r="M191" s="820"/>
      <c r="N191" s="820"/>
      <c r="O191" s="820"/>
      <c r="P191" s="820"/>
      <c r="Q191" s="819"/>
      <c r="R191" s="820" t="s">
        <v>541</v>
      </c>
      <c r="S191" s="820"/>
      <c r="T191" s="820"/>
      <c r="U191" s="820"/>
      <c r="V191" s="820"/>
      <c r="W191" s="820"/>
      <c r="X191" s="820"/>
      <c r="Y191" s="820"/>
      <c r="Z191" s="820"/>
      <c r="AA191" s="820"/>
      <c r="AB191" s="820"/>
      <c r="AC191" s="820"/>
      <c r="AD191" s="820"/>
      <c r="AE191" s="820"/>
      <c r="AF191" s="820"/>
    </row>
    <row r="192" spans="1:32" ht="21.9" customHeight="1">
      <c r="A192" s="166">
        <f>IF(N196="","",A191+1)</f>
        <v>3</v>
      </c>
      <c r="B192" s="821" t="s">
        <v>168</v>
      </c>
      <c r="C192" s="821"/>
      <c r="D192" s="821"/>
      <c r="E192" s="822" t="str">
        <f>IF(AND(N196=""),"",'Result Sheet'!$F$2)</f>
        <v xml:space="preserve">महात्मा गाँधी राजकीय विद्यालय (अंग्रेजी माध्यम) बर, पाली </v>
      </c>
      <c r="F192" s="822"/>
      <c r="G192" s="822"/>
      <c r="H192" s="822"/>
      <c r="I192" s="822"/>
      <c r="J192" s="822"/>
      <c r="K192" s="822"/>
      <c r="L192" s="822"/>
      <c r="M192" s="822"/>
      <c r="N192" s="822"/>
      <c r="O192" s="822"/>
      <c r="P192" s="822"/>
      <c r="Q192" s="819"/>
      <c r="R192" s="821" t="s">
        <v>168</v>
      </c>
      <c r="S192" s="821"/>
      <c r="T192" s="821"/>
      <c r="U192" s="822" t="str">
        <f>IF(AND(AD196=""),"",'Result Sheet'!$F$2)</f>
        <v xml:space="preserve">महात्मा गाँधी राजकीय विद्यालय (अंग्रेजी माध्यम) बर, पाली </v>
      </c>
      <c r="V192" s="822"/>
      <c r="W192" s="822"/>
      <c r="X192" s="822"/>
      <c r="Y192" s="822"/>
      <c r="Z192" s="822"/>
      <c r="AA192" s="822"/>
      <c r="AB192" s="822"/>
      <c r="AC192" s="822"/>
      <c r="AD192" s="822"/>
      <c r="AE192" s="822"/>
      <c r="AF192" s="822"/>
    </row>
    <row r="193" spans="1:32" ht="21.9" customHeight="1">
      <c r="A193" s="166">
        <f>IF(N196="","",A192+1)</f>
        <v>4</v>
      </c>
      <c r="B193" s="413" t="s">
        <v>169</v>
      </c>
      <c r="C193" s="797">
        <f>IFERROR(VLOOKUP(N196,Marks,2,0),"")</f>
        <v>1</v>
      </c>
      <c r="D193" s="797"/>
      <c r="E193" s="815" t="s">
        <v>212</v>
      </c>
      <c r="F193" s="815"/>
      <c r="G193" s="815"/>
      <c r="H193" s="797" t="str">
        <f>IFERROR(VLOOKUP(N196,Marks,3,0),"")</f>
        <v>A</v>
      </c>
      <c r="I193" s="797"/>
      <c r="J193" s="798" t="s">
        <v>205</v>
      </c>
      <c r="K193" s="798"/>
      <c r="L193" s="798"/>
      <c r="M193" s="798"/>
      <c r="N193" s="799" t="str">
        <f>IF(AND(N196=""),"",'Marks Entry 1st'!$I$2)</f>
        <v xml:space="preserve"> 2021-2022</v>
      </c>
      <c r="O193" s="799"/>
      <c r="P193" s="799"/>
      <c r="Q193" s="819"/>
      <c r="R193" s="413" t="s">
        <v>169</v>
      </c>
      <c r="S193" s="797" t="str">
        <f>IFERROR(VLOOKUP(AD196,Marks,2,0),"")</f>
        <v/>
      </c>
      <c r="T193" s="797"/>
      <c r="U193" s="815" t="s">
        <v>212</v>
      </c>
      <c r="V193" s="815"/>
      <c r="W193" s="815"/>
      <c r="X193" s="797" t="str">
        <f>IFERROR(VLOOKUP(AD196,Marks,3,0),"")</f>
        <v/>
      </c>
      <c r="Y193" s="797"/>
      <c r="Z193" s="798" t="s">
        <v>205</v>
      </c>
      <c r="AA193" s="798"/>
      <c r="AB193" s="798"/>
      <c r="AC193" s="798"/>
      <c r="AD193" s="799" t="str">
        <f>IF(AND(AD196=""),"",'Marks Entry 1st'!$I$2)</f>
        <v xml:space="preserve"> 2021-2022</v>
      </c>
      <c r="AE193" s="799"/>
      <c r="AF193" s="799"/>
    </row>
    <row r="194" spans="1:32" ht="21.9" customHeight="1">
      <c r="A194" s="166">
        <f>IF(N196="","",A193+1)</f>
        <v>5</v>
      </c>
      <c r="B194" s="800" t="s">
        <v>206</v>
      </c>
      <c r="C194" s="800"/>
      <c r="D194" s="800"/>
      <c r="E194" s="801" t="str">
        <f>IFERROR(VLOOKUP(N196,Marks,6,0),"")</f>
        <v>JOYA KHAN</v>
      </c>
      <c r="F194" s="801"/>
      <c r="G194" s="801"/>
      <c r="H194" s="801"/>
      <c r="I194" s="801"/>
      <c r="J194" s="802" t="s">
        <v>209</v>
      </c>
      <c r="K194" s="802"/>
      <c r="L194" s="802"/>
      <c r="M194" s="802"/>
      <c r="N194" s="803">
        <f>IFERROR(VLOOKUP(N196,Marks,5,0),"")</f>
        <v>946</v>
      </c>
      <c r="O194" s="803"/>
      <c r="P194" s="803"/>
      <c r="Q194" s="819"/>
      <c r="R194" s="800" t="s">
        <v>206</v>
      </c>
      <c r="S194" s="800"/>
      <c r="T194" s="800"/>
      <c r="U194" s="801" t="str">
        <f>IFERROR(VLOOKUP(AD196,Marks,6,0),"")</f>
        <v/>
      </c>
      <c r="V194" s="801"/>
      <c r="W194" s="801"/>
      <c r="X194" s="801"/>
      <c r="Y194" s="801"/>
      <c r="Z194" s="802" t="s">
        <v>209</v>
      </c>
      <c r="AA194" s="802"/>
      <c r="AB194" s="802"/>
      <c r="AC194" s="802"/>
      <c r="AD194" s="803" t="str">
        <f>IFERROR(VLOOKUP(AD196,Marks,5,0),"")</f>
        <v/>
      </c>
      <c r="AE194" s="803"/>
      <c r="AF194" s="803"/>
    </row>
    <row r="195" spans="1:32" ht="21.9" customHeight="1">
      <c r="A195" s="166">
        <f>IF(N196="","",A194+1)</f>
        <v>6</v>
      </c>
      <c r="B195" s="800" t="s">
        <v>207</v>
      </c>
      <c r="C195" s="800"/>
      <c r="D195" s="800"/>
      <c r="E195" s="801" t="str">
        <f>IFERROR(VLOOKUP(N196,Marks,7,0),"")</f>
        <v>SAHIMAN LOHAR</v>
      </c>
      <c r="F195" s="801"/>
      <c r="G195" s="801"/>
      <c r="H195" s="801"/>
      <c r="I195" s="801"/>
      <c r="J195" s="802" t="s">
        <v>210</v>
      </c>
      <c r="K195" s="802"/>
      <c r="L195" s="802"/>
      <c r="M195" s="802"/>
      <c r="N195" s="816" t="str">
        <f>IFERROR(VLOOKUP(N196,Marks,4,0),"")</f>
        <v>18-02-2015</v>
      </c>
      <c r="O195" s="816"/>
      <c r="P195" s="816"/>
      <c r="Q195" s="819"/>
      <c r="R195" s="800" t="s">
        <v>207</v>
      </c>
      <c r="S195" s="800"/>
      <c r="T195" s="800"/>
      <c r="U195" s="801" t="str">
        <f>IFERROR(VLOOKUP(AD196,Marks,7,0),"")</f>
        <v/>
      </c>
      <c r="V195" s="801"/>
      <c r="W195" s="801"/>
      <c r="X195" s="801"/>
      <c r="Y195" s="801"/>
      <c r="Z195" s="802" t="s">
        <v>210</v>
      </c>
      <c r="AA195" s="802"/>
      <c r="AB195" s="802"/>
      <c r="AC195" s="802"/>
      <c r="AD195" s="816" t="str">
        <f>IFERROR(VLOOKUP(AD196,Marks,4,0),"")</f>
        <v/>
      </c>
      <c r="AE195" s="816"/>
      <c r="AF195" s="816"/>
    </row>
    <row r="196" spans="1:32" ht="21.9" customHeight="1">
      <c r="A196" s="166">
        <f>IF(N196="","",A195+1)</f>
        <v>7</v>
      </c>
      <c r="B196" s="800" t="s">
        <v>208</v>
      </c>
      <c r="C196" s="800"/>
      <c r="D196" s="800"/>
      <c r="E196" s="801" t="str">
        <f>IFERROR(VLOOKUP(N196,Marks,8,0),"")</f>
        <v>SABINA BANO</v>
      </c>
      <c r="F196" s="801"/>
      <c r="G196" s="801"/>
      <c r="H196" s="801"/>
      <c r="I196" s="801"/>
      <c r="J196" s="802" t="s">
        <v>211</v>
      </c>
      <c r="K196" s="802"/>
      <c r="L196" s="802"/>
      <c r="M196" s="802"/>
      <c r="N196" s="809">
        <f>IF(AD169="","",IF(AND(AD169+1&gt;$AN$6),"",AD169+1))</f>
        <v>115</v>
      </c>
      <c r="O196" s="809"/>
      <c r="P196" s="809"/>
      <c r="Q196" s="819"/>
      <c r="R196" s="800" t="s">
        <v>208</v>
      </c>
      <c r="S196" s="800"/>
      <c r="T196" s="800"/>
      <c r="U196" s="801" t="str">
        <f>IFERROR(VLOOKUP(AD196,Marks,8,0),"")</f>
        <v/>
      </c>
      <c r="V196" s="801"/>
      <c r="W196" s="801"/>
      <c r="X196" s="801"/>
      <c r="Y196" s="801"/>
      <c r="Z196" s="802" t="s">
        <v>211</v>
      </c>
      <c r="AA196" s="802"/>
      <c r="AB196" s="802"/>
      <c r="AC196" s="802"/>
      <c r="AD196" s="810">
        <f>IF(N196="","",IF(AND(N196+1&gt;$AN$6),"",N196+1))</f>
        <v>116</v>
      </c>
      <c r="AE196" s="810"/>
      <c r="AF196" s="810"/>
    </row>
    <row r="197" spans="1:32" ht="9" customHeight="1">
      <c r="A197" s="166">
        <f>IF(N196="","",A196+1)</f>
        <v>8</v>
      </c>
      <c r="B197" s="123"/>
      <c r="C197" s="123"/>
      <c r="D197" s="123"/>
      <c r="E197" s="124"/>
      <c r="F197" s="124"/>
      <c r="G197" s="124"/>
      <c r="H197" s="123"/>
      <c r="I197" s="123"/>
      <c r="J197" s="125"/>
      <c r="K197" s="125"/>
      <c r="L197" s="125"/>
      <c r="M197" s="76"/>
      <c r="N197" s="76"/>
      <c r="O197" s="76"/>
      <c r="P197" s="76"/>
      <c r="Q197" s="819"/>
      <c r="R197" s="123"/>
      <c r="S197" s="123"/>
      <c r="T197" s="123"/>
      <c r="U197" s="124"/>
      <c r="V197" s="124"/>
      <c r="W197" s="124"/>
      <c r="X197" s="123"/>
      <c r="Y197" s="123"/>
      <c r="Z197" s="125"/>
      <c r="AA197" s="125"/>
      <c r="AB197" s="125"/>
      <c r="AC197" s="76"/>
      <c r="AD197" s="76"/>
      <c r="AE197" s="76"/>
      <c r="AF197" s="76"/>
    </row>
    <row r="198" spans="1:32" ht="21" customHeight="1">
      <c r="A198" s="166">
        <f>IF(N196="","",A197+1)</f>
        <v>9</v>
      </c>
      <c r="B198" s="811" t="s">
        <v>213</v>
      </c>
      <c r="C198" s="646" t="s">
        <v>214</v>
      </c>
      <c r="D198" s="646"/>
      <c r="E198" s="646"/>
      <c r="F198" s="812" t="s">
        <v>13</v>
      </c>
      <c r="G198" s="813"/>
      <c r="H198" s="813"/>
      <c r="I198" s="814"/>
      <c r="J198" s="649" t="s">
        <v>184</v>
      </c>
      <c r="K198" s="650" t="s">
        <v>167</v>
      </c>
      <c r="L198" s="651"/>
      <c r="M198" s="651"/>
      <c r="N198" s="652"/>
      <c r="O198" s="616" t="s">
        <v>185</v>
      </c>
      <c r="P198" s="617" t="s">
        <v>186</v>
      </c>
      <c r="Q198" s="819"/>
      <c r="R198" s="811" t="s">
        <v>213</v>
      </c>
      <c r="S198" s="646" t="s">
        <v>214</v>
      </c>
      <c r="T198" s="646"/>
      <c r="U198" s="646"/>
      <c r="V198" s="812" t="s">
        <v>13</v>
      </c>
      <c r="W198" s="813"/>
      <c r="X198" s="813"/>
      <c r="Y198" s="814"/>
      <c r="Z198" s="649" t="s">
        <v>184</v>
      </c>
      <c r="AA198" s="650" t="s">
        <v>167</v>
      </c>
      <c r="AB198" s="651"/>
      <c r="AC198" s="651"/>
      <c r="AD198" s="652"/>
      <c r="AE198" s="616" t="s">
        <v>185</v>
      </c>
      <c r="AF198" s="617" t="s">
        <v>186</v>
      </c>
    </row>
    <row r="199" spans="1:32" ht="90.75" customHeight="1">
      <c r="A199" s="166">
        <f>IF(N196="","",A198+1)</f>
        <v>10</v>
      </c>
      <c r="B199" s="811"/>
      <c r="C199" s="171" t="s">
        <v>11</v>
      </c>
      <c r="D199" s="171" t="s">
        <v>180</v>
      </c>
      <c r="E199" s="171" t="s">
        <v>108</v>
      </c>
      <c r="F199" s="171" t="s">
        <v>182</v>
      </c>
      <c r="G199" s="171" t="s">
        <v>183</v>
      </c>
      <c r="H199" s="305" t="s">
        <v>10</v>
      </c>
      <c r="I199" s="171" t="s">
        <v>108</v>
      </c>
      <c r="J199" s="649"/>
      <c r="K199" s="172" t="s">
        <v>182</v>
      </c>
      <c r="L199" s="172" t="s">
        <v>183</v>
      </c>
      <c r="M199" s="173" t="s">
        <v>10</v>
      </c>
      <c r="N199" s="171" t="s">
        <v>108</v>
      </c>
      <c r="O199" s="616"/>
      <c r="P199" s="785"/>
      <c r="Q199" s="819"/>
      <c r="R199" s="811"/>
      <c r="S199" s="171" t="s">
        <v>11</v>
      </c>
      <c r="T199" s="171" t="s">
        <v>180</v>
      </c>
      <c r="U199" s="171" t="s">
        <v>108</v>
      </c>
      <c r="V199" s="171" t="s">
        <v>182</v>
      </c>
      <c r="W199" s="171" t="s">
        <v>183</v>
      </c>
      <c r="X199" s="305" t="s">
        <v>10</v>
      </c>
      <c r="Y199" s="171" t="s">
        <v>108</v>
      </c>
      <c r="Z199" s="649"/>
      <c r="AA199" s="172" t="s">
        <v>182</v>
      </c>
      <c r="AB199" s="172" t="s">
        <v>183</v>
      </c>
      <c r="AC199" s="173" t="s">
        <v>10</v>
      </c>
      <c r="AD199" s="171" t="s">
        <v>108</v>
      </c>
      <c r="AE199" s="616"/>
      <c r="AF199" s="785"/>
    </row>
    <row r="200" spans="1:32" ht="18.75" customHeight="1">
      <c r="A200" s="166">
        <f>IF(N196="","",A199+1)</f>
        <v>11</v>
      </c>
      <c r="B200" s="811"/>
      <c r="C200" s="414">
        <v>20</v>
      </c>
      <c r="D200" s="414">
        <v>20</v>
      </c>
      <c r="E200" s="116">
        <v>40</v>
      </c>
      <c r="F200" s="414">
        <v>30</v>
      </c>
      <c r="G200" s="414">
        <v>18</v>
      </c>
      <c r="H200" s="414">
        <v>12</v>
      </c>
      <c r="I200" s="116">
        <v>60</v>
      </c>
      <c r="J200" s="118">
        <v>100</v>
      </c>
      <c r="K200" s="414">
        <v>50</v>
      </c>
      <c r="L200" s="414">
        <v>30</v>
      </c>
      <c r="M200" s="414">
        <v>20</v>
      </c>
      <c r="N200" s="116">
        <v>100</v>
      </c>
      <c r="O200" s="118">
        <v>200</v>
      </c>
      <c r="P200" s="825">
        <f>IF(AND(N196="",C193="",E194="",N194=""),"",IF(OR(C193=1,C193=2),800,1000))</f>
        <v>800</v>
      </c>
      <c r="Q200" s="819"/>
      <c r="R200" s="811"/>
      <c r="S200" s="414">
        <v>20</v>
      </c>
      <c r="T200" s="414">
        <v>20</v>
      </c>
      <c r="U200" s="116">
        <v>40</v>
      </c>
      <c r="V200" s="414">
        <v>30</v>
      </c>
      <c r="W200" s="414">
        <v>18</v>
      </c>
      <c r="X200" s="414">
        <v>12</v>
      </c>
      <c r="Y200" s="116">
        <v>60</v>
      </c>
      <c r="Z200" s="118">
        <v>100</v>
      </c>
      <c r="AA200" s="414">
        <v>50</v>
      </c>
      <c r="AB200" s="414">
        <v>30</v>
      </c>
      <c r="AC200" s="414">
        <v>20</v>
      </c>
      <c r="AD200" s="116">
        <v>100</v>
      </c>
      <c r="AE200" s="118">
        <v>200</v>
      </c>
      <c r="AF200" s="825">
        <f>IF(AND(AD196="",S193="",U194="",Z194=""),"",IF(OR(S193=1,S193=2),800,1000))</f>
        <v>1000</v>
      </c>
    </row>
    <row r="201" spans="1:32" ht="21" customHeight="1">
      <c r="A201" s="166">
        <f>IF(N196="","",A200+1)</f>
        <v>12</v>
      </c>
      <c r="B201" s="122" t="str">
        <f>'Result Sheet'!$L$4</f>
        <v xml:space="preserve">हिन्दी </v>
      </c>
      <c r="C201" s="415">
        <f>IFERROR(VLOOKUP(N196,Marks,11,0),"")</f>
        <v>9</v>
      </c>
      <c r="D201" s="415">
        <f>IFERROR(VLOOKUP(N196,Marks,12,0),"")</f>
        <v>9</v>
      </c>
      <c r="E201" s="117">
        <f>IFERROR(VLOOKUP(N196,Marks,13,0),"")</f>
        <v>18</v>
      </c>
      <c r="F201" s="415">
        <f>IFERROR(VLOOKUP(N196,Marks,14,0),"")</f>
        <v>26</v>
      </c>
      <c r="G201" s="415">
        <f>IFERROR(VLOOKUP(N196,Marks,15,0),"")</f>
        <v>6</v>
      </c>
      <c r="H201" s="415">
        <f>IFERROR(VLOOKUP(N196,Marks,16,0),"")</f>
        <v>0</v>
      </c>
      <c r="I201" s="117">
        <f>IFERROR(VLOOKUP(N196,Marks,17,0),"")</f>
        <v>32</v>
      </c>
      <c r="J201" s="119">
        <f>IFERROR(VLOOKUP(N196,Marks,18,0),"")</f>
        <v>50</v>
      </c>
      <c r="K201" s="415">
        <f>IFERROR(VLOOKUP(N196,Marks,19,0),"")</f>
        <v>37</v>
      </c>
      <c r="L201" s="415">
        <f>IFERROR(VLOOKUP(N196,Marks,20,0),"")</f>
        <v>4</v>
      </c>
      <c r="M201" s="415">
        <f>IFERROR(VLOOKUP(N196,Marks,21,0),"")</f>
        <v>11</v>
      </c>
      <c r="N201" s="117">
        <f>IFERROR(VLOOKUP(N196,Marks,22,0),"")</f>
        <v>52</v>
      </c>
      <c r="O201" s="119">
        <f>IFERROR(VLOOKUP(N196,Marks,23,0),"")</f>
        <v>102</v>
      </c>
      <c r="P201" s="323" t="str">
        <f>IFERROR(VLOOKUP(N196,Marks,29,0),"")</f>
        <v>C</v>
      </c>
      <c r="Q201" s="819"/>
      <c r="R201" s="122" t="str">
        <f>'Result Sheet'!$L$4</f>
        <v xml:space="preserve">हिन्दी </v>
      </c>
      <c r="S201" s="415" t="str">
        <f>IFERROR(VLOOKUP(AD196,Marks,11,0),"")</f>
        <v/>
      </c>
      <c r="T201" s="415" t="str">
        <f>IFERROR(VLOOKUP(AD196,Marks,12,0),"")</f>
        <v/>
      </c>
      <c r="U201" s="117" t="str">
        <f>IFERROR(VLOOKUP(AD196,Marks,13,0),"")</f>
        <v/>
      </c>
      <c r="V201" s="415" t="str">
        <f>IFERROR(VLOOKUP(AD196,Marks,14,0),"")</f>
        <v/>
      </c>
      <c r="W201" s="415" t="str">
        <f>IFERROR(VLOOKUP(AD196,Marks,15,0),"")</f>
        <v/>
      </c>
      <c r="X201" s="415" t="str">
        <f>IFERROR(VLOOKUP(AD196,Marks,16,0),"")</f>
        <v/>
      </c>
      <c r="Y201" s="117" t="str">
        <f>IFERROR(VLOOKUP(AD196,Marks,17,0),"")</f>
        <v/>
      </c>
      <c r="Z201" s="119" t="str">
        <f>IFERROR(VLOOKUP(AD196,Marks,18,0),"")</f>
        <v/>
      </c>
      <c r="AA201" s="415" t="str">
        <f>IFERROR(VLOOKUP(AD196,Marks,19,0),"")</f>
        <v/>
      </c>
      <c r="AB201" s="415" t="str">
        <f>IFERROR(VLOOKUP(AD196,Marks,20,0),"")</f>
        <v/>
      </c>
      <c r="AC201" s="415" t="str">
        <f>IFERROR(VLOOKUP(AD196,Marks,21,0),"")</f>
        <v/>
      </c>
      <c r="AD201" s="117" t="str">
        <f>IFERROR(VLOOKUP(AD196,Marks,22,0),"")</f>
        <v/>
      </c>
      <c r="AE201" s="119" t="str">
        <f>IFERROR(VLOOKUP(AD196,Marks,23,0),"")</f>
        <v/>
      </c>
      <c r="AF201" s="323" t="str">
        <f>IFERROR(VLOOKUP(AD196,Marks,29,0),"")</f>
        <v/>
      </c>
    </row>
    <row r="202" spans="1:32" ht="21" customHeight="1">
      <c r="A202" s="166">
        <f>IF(N196="","",A201+1)</f>
        <v>13</v>
      </c>
      <c r="B202" s="122" t="str">
        <f>'Result Sheet'!$AE$4</f>
        <v xml:space="preserve">अंग्रेजी </v>
      </c>
      <c r="C202" s="415">
        <f>IFERROR(VLOOKUP(N196,Marks,30,0),"")</f>
        <v>9</v>
      </c>
      <c r="D202" s="415">
        <f>IFERROR(VLOOKUP(N196,Marks,31,0),"")</f>
        <v>9</v>
      </c>
      <c r="E202" s="117">
        <f>IFERROR(VLOOKUP(N196,Marks,32,0),"")</f>
        <v>18</v>
      </c>
      <c r="F202" s="415">
        <f>IFERROR(VLOOKUP(N196,Marks,33,0),"")</f>
        <v>24</v>
      </c>
      <c r="G202" s="415">
        <f>IFERROR(VLOOKUP(N196,Marks,34,0),"")</f>
        <v>5</v>
      </c>
      <c r="H202" s="415">
        <f>IFERROR(VLOOKUP(N196,Marks,35,0),"")</f>
        <v>8</v>
      </c>
      <c r="I202" s="117">
        <f>IFERROR(VLOOKUP(N196,Marks,36,0),"")</f>
        <v>37</v>
      </c>
      <c r="J202" s="119">
        <f>IFERROR(VLOOKUP(N196,Marks,37,0),"")</f>
        <v>55</v>
      </c>
      <c r="K202" s="415">
        <f>IFERROR(VLOOKUP(N196,Marks,38,0),"")</f>
        <v>49</v>
      </c>
      <c r="L202" s="415">
        <f>IFERROR(VLOOKUP(N196,Marks,39,0),"")</f>
        <v>4</v>
      </c>
      <c r="M202" s="415">
        <f>IFERROR(VLOOKUP(N196,Marks,40,0),"")</f>
        <v>8</v>
      </c>
      <c r="N202" s="117">
        <f>IFERROR(VLOOKUP(N196,Marks,41,0),"")</f>
        <v>61</v>
      </c>
      <c r="O202" s="119">
        <f>IFERROR(VLOOKUP(N196,Marks,42,0),"")</f>
        <v>116</v>
      </c>
      <c r="P202" s="323" t="str">
        <f>IFERROR(VLOOKUP(N196,Marks,48,0),"")</f>
        <v>C</v>
      </c>
      <c r="Q202" s="819"/>
      <c r="R202" s="122" t="str">
        <f>'Result Sheet'!$AE$4</f>
        <v xml:space="preserve">अंग्रेजी </v>
      </c>
      <c r="S202" s="415" t="str">
        <f>IFERROR(VLOOKUP(AD196,Marks,30,0),"")</f>
        <v/>
      </c>
      <c r="T202" s="415" t="str">
        <f>IFERROR(VLOOKUP(AD196,Marks,31,0),"")</f>
        <v/>
      </c>
      <c r="U202" s="117" t="str">
        <f>IFERROR(VLOOKUP(AD196,Marks,32,0),"")</f>
        <v/>
      </c>
      <c r="V202" s="415" t="str">
        <f>IFERROR(VLOOKUP(AD196,Marks,33,0),"")</f>
        <v/>
      </c>
      <c r="W202" s="415" t="str">
        <f>IFERROR(VLOOKUP(AD196,Marks,34,0),"")</f>
        <v/>
      </c>
      <c r="X202" s="415" t="str">
        <f>IFERROR(VLOOKUP(AD196,Marks,35,0),"")</f>
        <v/>
      </c>
      <c r="Y202" s="117" t="str">
        <f>IFERROR(VLOOKUP(AD196,Marks,36,0),"")</f>
        <v/>
      </c>
      <c r="Z202" s="119" t="str">
        <f>IFERROR(VLOOKUP(AD196,Marks,37,0),"")</f>
        <v/>
      </c>
      <c r="AA202" s="415" t="str">
        <f>IFERROR(VLOOKUP(AD196,Marks,38,0),"")</f>
        <v/>
      </c>
      <c r="AB202" s="415" t="str">
        <f>IFERROR(VLOOKUP(AD196,Marks,39,0),"")</f>
        <v/>
      </c>
      <c r="AC202" s="415" t="str">
        <f>IFERROR(VLOOKUP(AD196,Marks,40,0),"")</f>
        <v/>
      </c>
      <c r="AD202" s="117" t="str">
        <f>IFERROR(VLOOKUP(AD196,Marks,41,0),"")</f>
        <v/>
      </c>
      <c r="AE202" s="119" t="str">
        <f>IFERROR(VLOOKUP(AD196,Marks,42,0),"")</f>
        <v/>
      </c>
      <c r="AF202" s="323" t="str">
        <f>IFERROR(VLOOKUP(AD196,Marks,48,0),"")</f>
        <v/>
      </c>
    </row>
    <row r="203" spans="1:32" ht="21" customHeight="1">
      <c r="A203" s="166">
        <f>IF(N196="","",A202+1)</f>
        <v>14</v>
      </c>
      <c r="B203" s="122" t="str">
        <f>'Result Sheet'!$AX$4</f>
        <v>संस्कृत</v>
      </c>
      <c r="C203" s="415">
        <f>IFERROR(VLOOKUP(N196,Marks,49,0),"")</f>
        <v>20</v>
      </c>
      <c r="D203" s="415">
        <f>IFERROR(VLOOKUP(N196,Marks,50,0),"")</f>
        <v>19</v>
      </c>
      <c r="E203" s="117">
        <f>IFERROR(VLOOKUP(N196,Marks,51,0),"")</f>
        <v>39</v>
      </c>
      <c r="F203" s="415">
        <f>IFERROR(VLOOKUP(N196,Marks,52,0),"")</f>
        <v>29</v>
      </c>
      <c r="G203" s="415">
        <f>IFERROR(VLOOKUP(N196,Marks,53,0),"")</f>
        <v>17</v>
      </c>
      <c r="H203" s="415">
        <f>IFERROR(VLOOKUP(N196,Marks,54,0),"")</f>
        <v>10</v>
      </c>
      <c r="I203" s="117">
        <f>IFERROR(VLOOKUP(N196,Marks,55,0),"")</f>
        <v>56</v>
      </c>
      <c r="J203" s="119">
        <f>IFERROR(VLOOKUP(N196,Marks,56,0),"")</f>
        <v>95</v>
      </c>
      <c r="K203" s="415">
        <f>IFERROR(VLOOKUP(N196,Marks,57,0),"")</f>
        <v>45</v>
      </c>
      <c r="L203" s="415">
        <f>IFERROR(VLOOKUP(N196,Marks,58,0),"")</f>
        <v>20</v>
      </c>
      <c r="M203" s="415">
        <f>IFERROR(VLOOKUP(N196,Marks,59,0),"")</f>
        <v>14</v>
      </c>
      <c r="N203" s="117">
        <f>IFERROR(VLOOKUP(N196,Marks,60,0),"")</f>
        <v>79</v>
      </c>
      <c r="O203" s="119">
        <f>IFERROR(VLOOKUP(N196,Marks,61,0),"")</f>
        <v>174</v>
      </c>
      <c r="P203" s="323" t="str">
        <f>IFERROR(VLOOKUP(N196,Marks,67,0),"")</f>
        <v>A</v>
      </c>
      <c r="Q203" s="819"/>
      <c r="R203" s="122" t="str">
        <f>'Result Sheet'!$AX$4</f>
        <v>संस्कृत</v>
      </c>
      <c r="S203" s="415" t="str">
        <f>IFERROR(VLOOKUP(AD196,Marks,49,0),"")</f>
        <v/>
      </c>
      <c r="T203" s="415" t="str">
        <f>IFERROR(VLOOKUP(AD196,Marks,50,0),"")</f>
        <v/>
      </c>
      <c r="U203" s="117" t="str">
        <f>IFERROR(VLOOKUP(AD196,Marks,51,0),"")</f>
        <v/>
      </c>
      <c r="V203" s="415" t="str">
        <f>IFERROR(VLOOKUP(AD196,Marks,52,0),"")</f>
        <v/>
      </c>
      <c r="W203" s="415" t="str">
        <f>IFERROR(VLOOKUP(AD196,Marks,53,0),"")</f>
        <v/>
      </c>
      <c r="X203" s="415" t="str">
        <f>IFERROR(VLOOKUP(AD196,Marks,54,0),"")</f>
        <v/>
      </c>
      <c r="Y203" s="117" t="str">
        <f>IFERROR(VLOOKUP(AD196,Marks,55,0),"")</f>
        <v/>
      </c>
      <c r="Z203" s="119" t="str">
        <f>IFERROR(VLOOKUP(AD196,Marks,56,0),"")</f>
        <v/>
      </c>
      <c r="AA203" s="415" t="str">
        <f>IFERROR(VLOOKUP(AD196,Marks,57,0),"")</f>
        <v/>
      </c>
      <c r="AB203" s="415" t="str">
        <f>IFERROR(VLOOKUP(AD196,Marks,58,0),"")</f>
        <v/>
      </c>
      <c r="AC203" s="415" t="str">
        <f>IFERROR(VLOOKUP(AD196,Marks,59,0),"")</f>
        <v/>
      </c>
      <c r="AD203" s="117" t="str">
        <f>IFERROR(VLOOKUP(AD196,Marks,60,0),"")</f>
        <v/>
      </c>
      <c r="AE203" s="119" t="str">
        <f>IFERROR(VLOOKUP(AD196,Marks,61,0),"")</f>
        <v/>
      </c>
      <c r="AF203" s="323" t="str">
        <f>IFERROR(VLOOKUP(AD196,Marks,67,0),"")</f>
        <v/>
      </c>
    </row>
    <row r="204" spans="1:32" ht="21" customHeight="1">
      <c r="A204" s="166">
        <f>IF(N196="","",A202+1)</f>
        <v>14</v>
      </c>
      <c r="B204" s="122" t="str">
        <f>'Result Sheet'!$BQ$4</f>
        <v xml:space="preserve">गणित </v>
      </c>
      <c r="C204" s="415">
        <f>IFERROR(VLOOKUP(N196,Marks,68,0),"")</f>
        <v>9</v>
      </c>
      <c r="D204" s="415">
        <f>IFERROR(VLOOKUP(N196,Marks,69,0),"")</f>
        <v>6</v>
      </c>
      <c r="E204" s="117">
        <f>IFERROR(VLOOKUP(N196,Marks,70,0),"")</f>
        <v>15</v>
      </c>
      <c r="F204" s="415">
        <f>IFERROR(VLOOKUP(N196,Marks,71,0),"")</f>
        <v>23</v>
      </c>
      <c r="G204" s="415">
        <f>IFERROR(VLOOKUP(N196,Marks,72,0),"")</f>
        <v>5</v>
      </c>
      <c r="H204" s="415">
        <f>IFERROR(VLOOKUP(N196,Marks,73,0),"")</f>
        <v>9</v>
      </c>
      <c r="I204" s="117">
        <f>IFERROR(VLOOKUP(N196,Marks,74,0),"")</f>
        <v>37</v>
      </c>
      <c r="J204" s="119">
        <f>IFERROR(VLOOKUP(N196,Marks,75,0),"")</f>
        <v>52</v>
      </c>
      <c r="K204" s="415">
        <f>IFERROR(VLOOKUP(N196,Marks,76,0),"")</f>
        <v>41</v>
      </c>
      <c r="L204" s="415">
        <f>IFERROR(VLOOKUP(N196,Marks,77,0),"")</f>
        <v>15</v>
      </c>
      <c r="M204" s="415">
        <f>IFERROR(VLOOKUP(N196,Marks,78,0),"")</f>
        <v>8</v>
      </c>
      <c r="N204" s="117">
        <f>IFERROR(VLOOKUP(N196,Marks,79,0),"")</f>
        <v>64</v>
      </c>
      <c r="O204" s="119">
        <f>IFERROR(VLOOKUP(N196,Marks,80,0),"")</f>
        <v>116</v>
      </c>
      <c r="P204" s="323" t="str">
        <f>IFERROR(VLOOKUP(N196,Marks,86,0),"")</f>
        <v>C</v>
      </c>
      <c r="Q204" s="819"/>
      <c r="R204" s="122" t="str">
        <f>'Result Sheet'!$BQ$4</f>
        <v xml:space="preserve">गणित </v>
      </c>
      <c r="S204" s="415" t="str">
        <f>IFERROR(VLOOKUP(AD196,Marks,68,0),"")</f>
        <v/>
      </c>
      <c r="T204" s="415" t="str">
        <f>IFERROR(VLOOKUP(AD196,Marks,69,0),"")</f>
        <v/>
      </c>
      <c r="U204" s="117" t="str">
        <f>IFERROR(VLOOKUP(AD196,Marks,70,0),"")</f>
        <v/>
      </c>
      <c r="V204" s="415" t="str">
        <f>IFERROR(VLOOKUP(AD196,Marks,71,0),"")</f>
        <v/>
      </c>
      <c r="W204" s="415" t="str">
        <f>IFERROR(VLOOKUP(AD196,Marks,72,0),"")</f>
        <v/>
      </c>
      <c r="X204" s="415" t="str">
        <f>IFERROR(VLOOKUP(AD196,Marks,73,0),"")</f>
        <v/>
      </c>
      <c r="Y204" s="117" t="str">
        <f>IFERROR(VLOOKUP(AD196,Marks,74,0),"")</f>
        <v/>
      </c>
      <c r="Z204" s="119" t="str">
        <f>IFERROR(VLOOKUP(AD196,Marks,75,0),"")</f>
        <v/>
      </c>
      <c r="AA204" s="415" t="str">
        <f>IFERROR(VLOOKUP(AD196,Marks,76,0),"")</f>
        <v/>
      </c>
      <c r="AB204" s="415" t="str">
        <f>IFERROR(VLOOKUP(AD196,Marks,77,0),"")</f>
        <v/>
      </c>
      <c r="AC204" s="415" t="str">
        <f>IFERROR(VLOOKUP(AD196,Marks,78,0),"")</f>
        <v/>
      </c>
      <c r="AD204" s="117" t="str">
        <f>IFERROR(VLOOKUP(AD196,Marks,79,0),"")</f>
        <v/>
      </c>
      <c r="AE204" s="119" t="str">
        <f>IFERROR(VLOOKUP(AD196,Marks,80,0),"")</f>
        <v/>
      </c>
      <c r="AF204" s="323" t="str">
        <f>IFERROR(VLOOKUP(AD196,Marks,86,0),"")</f>
        <v/>
      </c>
    </row>
    <row r="205" spans="1:32" ht="21" customHeight="1">
      <c r="A205" s="166">
        <f>IF(N196="","",A204+1)</f>
        <v>15</v>
      </c>
      <c r="B205" s="122" t="str">
        <f>'Result Sheet'!$CJ$4</f>
        <v xml:space="preserve">पर्यावरण अध्ययन </v>
      </c>
      <c r="C205" s="415">
        <f>IFERROR(VLOOKUP(N196,Marks,87,0),"")</f>
        <v>9</v>
      </c>
      <c r="D205" s="415">
        <f>IFERROR(VLOOKUP(N196,Marks,88,0),"")</f>
        <v>7</v>
      </c>
      <c r="E205" s="117">
        <f>IFERROR(VLOOKUP(N196,Marks,89,0),"")</f>
        <v>16</v>
      </c>
      <c r="F205" s="415">
        <f>IFERROR(VLOOKUP(N196,Marks,90,0),"")</f>
        <v>27</v>
      </c>
      <c r="G205" s="415">
        <f>IFERROR(VLOOKUP(N196,Marks,91,0),"")</f>
        <v>4</v>
      </c>
      <c r="H205" s="415">
        <f>IFERROR(VLOOKUP(N196,Marks,92,0),"")</f>
        <v>12</v>
      </c>
      <c r="I205" s="117">
        <f>IFERROR(VLOOKUP(N196,Marks,93,0),"")</f>
        <v>43</v>
      </c>
      <c r="J205" s="119">
        <f>IFERROR(VLOOKUP(N196,Marks,94,0),"")</f>
        <v>59</v>
      </c>
      <c r="K205" s="415">
        <f>IFERROR(VLOOKUP(N196,Marks,95,0),"")</f>
        <v>48</v>
      </c>
      <c r="L205" s="415">
        <f>IFERROR(VLOOKUP(N196,Marks,96,0),"")</f>
        <v>16</v>
      </c>
      <c r="M205" s="415">
        <f>IFERROR(VLOOKUP(N196,Marks,97,0),"")</f>
        <v>8</v>
      </c>
      <c r="N205" s="117">
        <f>IFERROR(VLOOKUP(N196,Marks,98,0),"")</f>
        <v>72</v>
      </c>
      <c r="O205" s="119">
        <f>IFERROR(VLOOKUP(N196,Marks,99,0),"")</f>
        <v>131</v>
      </c>
      <c r="P205" s="323" t="str">
        <f>IFERROR(VLOOKUP(N196,Marks,105,0),"")</f>
        <v>C</v>
      </c>
      <c r="Q205" s="819"/>
      <c r="R205" s="122" t="str">
        <f>'Result Sheet'!$CJ$4</f>
        <v xml:space="preserve">पर्यावरण अध्ययन </v>
      </c>
      <c r="S205" s="415" t="str">
        <f>IFERROR(VLOOKUP(AD196,Marks,87,0),"")</f>
        <v/>
      </c>
      <c r="T205" s="415" t="str">
        <f>IFERROR(VLOOKUP(AD196,Marks,88,0),"")</f>
        <v/>
      </c>
      <c r="U205" s="117" t="str">
        <f>IFERROR(VLOOKUP(AD196,Marks,89,0),"")</f>
        <v/>
      </c>
      <c r="V205" s="415" t="str">
        <f>IFERROR(VLOOKUP(AD196,Marks,90,0),"")</f>
        <v/>
      </c>
      <c r="W205" s="415" t="str">
        <f>IFERROR(VLOOKUP(AD196,Marks,91,0),"")</f>
        <v/>
      </c>
      <c r="X205" s="415" t="str">
        <f>IFERROR(VLOOKUP(AD196,Marks,92,0),"")</f>
        <v/>
      </c>
      <c r="Y205" s="117" t="str">
        <f>IFERROR(VLOOKUP(AD196,Marks,93,0),"")</f>
        <v/>
      </c>
      <c r="Z205" s="119" t="str">
        <f>IFERROR(VLOOKUP(AD196,Marks,94,0),"")</f>
        <v/>
      </c>
      <c r="AA205" s="415" t="str">
        <f>IFERROR(VLOOKUP(AD196,Marks,95,0),"")</f>
        <v/>
      </c>
      <c r="AB205" s="415" t="str">
        <f>IFERROR(VLOOKUP(AD196,Marks,96,0),"")</f>
        <v/>
      </c>
      <c r="AC205" s="415" t="str">
        <f>IFERROR(VLOOKUP(AD196,Marks,97,0),"")</f>
        <v/>
      </c>
      <c r="AD205" s="117" t="str">
        <f>IFERROR(VLOOKUP(AD196,Marks,98,0),"")</f>
        <v/>
      </c>
      <c r="AE205" s="119" t="str">
        <f>IFERROR(VLOOKUP(AD196,Marks,99,0),"")</f>
        <v/>
      </c>
      <c r="AF205" s="323" t="str">
        <f>IFERROR(VLOOKUP(AD196,Marks,105,0),"")</f>
        <v/>
      </c>
    </row>
    <row r="206" spans="1:32" ht="25.5" customHeight="1">
      <c r="A206" s="166">
        <f>IF(N196="","",A205+1)</f>
        <v>16</v>
      </c>
      <c r="B206" s="416" t="s">
        <v>215</v>
      </c>
      <c r="C206" s="120">
        <f>IF(AND(C201="",C202="",C203="",C204="",C205=""),"",IF(OR(C193=1,C193=2),SUM(C201:C204),SUM(C201:C205)))</f>
        <v>47</v>
      </c>
      <c r="D206" s="120">
        <f>IF(AND(D201="",D202="",D203="",D204="",D205=""),"",IF(OR(C193=1,C193=2),SUM(D201:D204),SUM(D201:D205)))</f>
        <v>43</v>
      </c>
      <c r="E206" s="120">
        <f>IF(AND(E201="",E202="",E203="",E204="",E205=""),"",IF(OR(C193=1,C193=2),SUM(E201:E204),SUM(E201:E205)))</f>
        <v>90</v>
      </c>
      <c r="F206" s="120">
        <f>IF(AND(F201="",F202="",F203="",F204="",F205=""),"",IF(OR(C193=1,C193=2),SUM(F201:F204),SUM(F201:F205)))</f>
        <v>102</v>
      </c>
      <c r="G206" s="120">
        <f>IF(AND(G201="",G202="",G203="",G204="",G205=""),"",IF(OR(G193=1,G193=2),SUM(C193=1,C193=2),SUM(G201:G205)))</f>
        <v>37</v>
      </c>
      <c r="H206" s="120">
        <f>IF(AND(H201="",H202="",H203="",H204="",H205=""),"",IF(OR(C193=1,C193=2),SUM(H201:H204),SUM(H201:H205)))</f>
        <v>27</v>
      </c>
      <c r="I206" s="120">
        <f>IF(AND(I201="",I202="",I203="",I204="",I205=""),"",IF(OR(C193=1,C193=2),SUM(I201:I204),SUM(I201:I205)))</f>
        <v>162</v>
      </c>
      <c r="J206" s="120">
        <f>IF(AND(J201="",J202="",J203="",J204="",J205=""),"",IF(OR(C193=1,C193=2),SUM(J201:J204),SUM(J201:J205)))</f>
        <v>252</v>
      </c>
      <c r="K206" s="120">
        <f>IF(AND(K201="",K202="",K203="",K204="",K205=""),"",IF(OR(C193=1,C193=2),SUM(K201:K204),SUM(K201:K205)))</f>
        <v>172</v>
      </c>
      <c r="L206" s="120">
        <f>IF(AND(L201="",L202="",L203="",L204="",L205=""),"",IF(OR(C193=1,C193=2),SUM(L201:L204),SUM(L201:L205)))</f>
        <v>43</v>
      </c>
      <c r="M206" s="120">
        <f>IF(AND(M201="",M202="",M203="",M204="",M205=""),"",IF(OR(C193=1,C193=2),SUM(M201:M204),SUM(M201:M205)))</f>
        <v>41</v>
      </c>
      <c r="N206" s="120">
        <f>IF(AND(N201="",N202="",N203="",N204="",N205=""),"",IF(OR(C193=1,C193=2),SUM(N201:N204),SUM(N201:N205)))</f>
        <v>256</v>
      </c>
      <c r="O206" s="120">
        <f>IF(AND(O201="",O202="",O203="",O204="",O205=""),"",IF(OR(C193=1,C193=2),SUM(O201:O204),SUM(O201:O205)))</f>
        <v>508</v>
      </c>
      <c r="P206" s="326" t="str">
        <f>IF(OR(N196="",E194="",O206=""),"",IF(O206&gt;=81%*P200,"A",IF(O206&gt;=61%*P200,"B",IF(O206&gt;=41%*P200,"C",IF(O206&gt;=21%*P200,"D","E")))))</f>
        <v>B</v>
      </c>
      <c r="Q206" s="819"/>
      <c r="R206" s="416" t="s">
        <v>215</v>
      </c>
      <c r="S206" s="120" t="str">
        <f>IF(AND(S201="",S202="",S203="",S204="",S205=""),"",IF(OR(S193=1,S193=2),SUM(S201:S204),SUM(S201:S205)))</f>
        <v/>
      </c>
      <c r="T206" s="120" t="str">
        <f>IF(AND(T201="",T202="",T203="",T204="",T205=""),"",IF(OR(S193=1,S193=2),SUM(T201:T204),SUM(T201:T205)))</f>
        <v/>
      </c>
      <c r="U206" s="120" t="str">
        <f>IF(AND(U201="",U202="",U203="",U204="",U205=""),"",IF(OR(S193=1,S193=2),SUM(U201:U204),SUM(U201:U205)))</f>
        <v/>
      </c>
      <c r="V206" s="120" t="str">
        <f>IF(AND(V201="",V202="",V203="",V204="",V205=""),"",IF(OR(S193=1,S193=2),SUM(V201:V204),SUM(V201:V205)))</f>
        <v/>
      </c>
      <c r="W206" s="120" t="str">
        <f>IF(AND(W201="",W202="",W203="",W204="",W205=""),"",IF(OR(W193=1,W193=2),SUM(S193=1,S193=2),SUM(W201:W205)))</f>
        <v/>
      </c>
      <c r="X206" s="120" t="str">
        <f>IF(AND(X201="",X202="",X203="",X204="",X205=""),"",IF(OR(S193=1,S193=2),SUM(X201:X204),SUM(X201:X205)))</f>
        <v/>
      </c>
      <c r="Y206" s="120" t="str">
        <f>IF(AND(Y201="",Y202="",Y203="",Y204="",Y205=""),"",IF(OR(S193=1,S193=2),SUM(Y201:Y204),SUM(Y201:Y205)))</f>
        <v/>
      </c>
      <c r="Z206" s="120" t="str">
        <f>IF(AND(Z201="",Z202="",Z203="",Z204="",Z205=""),"",IF(OR(S193=1,S193=2),SUM(Z201:Z204),SUM(Z201:Z205)))</f>
        <v/>
      </c>
      <c r="AA206" s="120" t="str">
        <f>IF(AND(AA201="",AA202="",AA203="",AA204="",AA205=""),"",IF(OR(S193=1,S193=2),SUM(AA201:AA204),SUM(AA201:AA205)))</f>
        <v/>
      </c>
      <c r="AB206" s="120" t="str">
        <f>IF(AND(AB201="",AB202="",AB203="",AB204="",AB205=""),"",IF(OR(S193=1,S193=2),SUM(AB201:AB204),SUM(AB201:AB205)))</f>
        <v/>
      </c>
      <c r="AC206" s="120" t="str">
        <f>IF(AND(AC201="",AC202="",AC203="",AC204="",AC205=""),"",IF(OR(S193=1,S193=2),SUM(AC201:AC204),SUM(AC201:AC205)))</f>
        <v/>
      </c>
      <c r="AD206" s="120" t="str">
        <f>IF(AND(AD201="",AD202="",AD203="",AD204="",AD205=""),"",IF(OR(S193=1,S193=2),SUM(AD201:AD204),SUM(AD201:AD205)))</f>
        <v/>
      </c>
      <c r="AE206" s="120" t="str">
        <f>IF(AND(AE201="",AE202="",AE203="",AE204="",AE205=""),"",IF(OR(S193=1,S193=2),SUM(AE201:AE204),SUM(AE201:AE205)))</f>
        <v/>
      </c>
      <c r="AF206" s="326" t="str">
        <f>IF(OR(AD196="",U194="",AE206=""),"",IF(AE206&gt;=81%*AF200,"A",IF(AE206&gt;=61%*AF200,"B",IF(AE206&gt;=41%*AF200,"C",IF(AE206&gt;=21%*AF200,"D","E")))))</f>
        <v/>
      </c>
    </row>
    <row r="207" spans="1:32" ht="9" customHeight="1">
      <c r="A207" s="166">
        <f>IF(N196="","",A206+1)</f>
        <v>17</v>
      </c>
      <c r="B207" s="787"/>
      <c r="C207" s="787"/>
      <c r="D207" s="787"/>
      <c r="E207" s="787"/>
      <c r="F207" s="787"/>
      <c r="G207" s="787"/>
      <c r="H207" s="787"/>
      <c r="I207" s="787"/>
      <c r="J207" s="787"/>
      <c r="K207" s="787"/>
      <c r="L207" s="787"/>
      <c r="M207" s="787"/>
      <c r="N207" s="787"/>
      <c r="O207" s="787"/>
      <c r="P207" s="787"/>
      <c r="Q207" s="819"/>
      <c r="R207" s="787"/>
      <c r="S207" s="787"/>
      <c r="T207" s="787"/>
      <c r="U207" s="787"/>
      <c r="V207" s="787"/>
      <c r="W207" s="787"/>
      <c r="X207" s="787"/>
      <c r="Y207" s="787"/>
      <c r="Z207" s="787"/>
      <c r="AA207" s="787"/>
      <c r="AB207" s="787"/>
      <c r="AC207" s="787"/>
      <c r="AD207" s="787"/>
      <c r="AE207" s="787"/>
      <c r="AF207" s="787"/>
    </row>
    <row r="208" spans="1:32" ht="22.5" customHeight="1">
      <c r="A208" s="166">
        <f>IF(N196="","",A207+1)</f>
        <v>18</v>
      </c>
      <c r="B208" s="788" t="s">
        <v>213</v>
      </c>
      <c r="C208" s="788"/>
      <c r="D208" s="789" t="s">
        <v>229</v>
      </c>
      <c r="E208" s="790"/>
      <c r="F208" s="417" t="s">
        <v>186</v>
      </c>
      <c r="G208" s="788" t="s">
        <v>213</v>
      </c>
      <c r="H208" s="788"/>
      <c r="I208" s="789" t="s">
        <v>229</v>
      </c>
      <c r="J208" s="790"/>
      <c r="K208" s="417" t="s">
        <v>186</v>
      </c>
      <c r="L208" s="788" t="s">
        <v>213</v>
      </c>
      <c r="M208" s="788"/>
      <c r="N208" s="789" t="s">
        <v>229</v>
      </c>
      <c r="O208" s="790"/>
      <c r="P208" s="417" t="s">
        <v>186</v>
      </c>
      <c r="Q208" s="819"/>
      <c r="R208" s="788" t="s">
        <v>213</v>
      </c>
      <c r="S208" s="788"/>
      <c r="T208" s="789" t="s">
        <v>229</v>
      </c>
      <c r="U208" s="790"/>
      <c r="V208" s="417" t="s">
        <v>186</v>
      </c>
      <c r="W208" s="788" t="s">
        <v>213</v>
      </c>
      <c r="X208" s="788"/>
      <c r="Y208" s="789" t="s">
        <v>229</v>
      </c>
      <c r="Z208" s="790"/>
      <c r="AA208" s="417" t="s">
        <v>186</v>
      </c>
      <c r="AB208" s="788" t="s">
        <v>213</v>
      </c>
      <c r="AC208" s="788"/>
      <c r="AD208" s="789" t="s">
        <v>229</v>
      </c>
      <c r="AE208" s="790"/>
      <c r="AF208" s="417" t="s">
        <v>186</v>
      </c>
    </row>
    <row r="209" spans="1:32" ht="21.75" customHeight="1">
      <c r="A209" s="166">
        <f>IF(N196="","",A208+1)</f>
        <v>19</v>
      </c>
      <c r="B209" s="791" t="s">
        <v>221</v>
      </c>
      <c r="C209" s="792"/>
      <c r="D209" s="792"/>
      <c r="E209" s="119">
        <f>IFERROR(VLOOKUP(N196,Marks,109,0),"")</f>
        <v>0</v>
      </c>
      <c r="F209" s="130" t="str">
        <f>IFERROR(VLOOKUP(N196,Marks,113,0),"")</f>
        <v/>
      </c>
      <c r="G209" s="791" t="s">
        <v>192</v>
      </c>
      <c r="H209" s="792"/>
      <c r="I209" s="792"/>
      <c r="J209" s="119">
        <f>IFERROR(VLOOKUP(N196,Marks,117,0),"")</f>
        <v>0</v>
      </c>
      <c r="K209" s="130" t="str">
        <f>IFERROR(VLOOKUP(N196,Marks,121,0),"")</f>
        <v/>
      </c>
      <c r="L209" s="793" t="s">
        <v>193</v>
      </c>
      <c r="M209" s="794"/>
      <c r="N209" s="794"/>
      <c r="O209" s="119">
        <f>IFERROR(VLOOKUP(N196,Marks,125,0),"")</f>
        <v>0</v>
      </c>
      <c r="P209" s="130" t="str">
        <f>IFERROR(VLOOKUP(N196,Marks,129,0),"")</f>
        <v/>
      </c>
      <c r="Q209" s="819"/>
      <c r="R209" s="791" t="s">
        <v>221</v>
      </c>
      <c r="S209" s="792"/>
      <c r="T209" s="792"/>
      <c r="U209" s="119" t="str">
        <f>IFERROR(VLOOKUP(AD196,Marks,109,0),"")</f>
        <v/>
      </c>
      <c r="V209" s="130" t="str">
        <f>IFERROR(VLOOKUP(AD196,Marks,113,0),"")</f>
        <v/>
      </c>
      <c r="W209" s="791" t="s">
        <v>192</v>
      </c>
      <c r="X209" s="792"/>
      <c r="Y209" s="792"/>
      <c r="Z209" s="119" t="str">
        <f>IFERROR(VLOOKUP(AD196,Marks,117,0),"")</f>
        <v/>
      </c>
      <c r="AA209" s="130" t="str">
        <f>IFERROR(VLOOKUP(AD196,Marks,121,0),"")</f>
        <v/>
      </c>
      <c r="AB209" s="793" t="s">
        <v>193</v>
      </c>
      <c r="AC209" s="794"/>
      <c r="AD209" s="794"/>
      <c r="AE209" s="119" t="str">
        <f>IFERROR(VLOOKUP(AD196,Marks,125,0),"")</f>
        <v/>
      </c>
      <c r="AF209" s="130" t="str">
        <f>IFERROR(VLOOKUP(AD196,Marks,129,0),"")</f>
        <v/>
      </c>
    </row>
    <row r="210" spans="1:32" ht="21" customHeight="1">
      <c r="A210" s="166">
        <f>IF(N196="","",A209+1)</f>
        <v>20</v>
      </c>
      <c r="B210" s="780" t="s">
        <v>216</v>
      </c>
      <c r="C210" s="780"/>
      <c r="D210" s="780"/>
      <c r="E210" s="795">
        <f>IFERROR(VLOOKUP(N196,Marks,135,0),"")</f>
        <v>220</v>
      </c>
      <c r="F210" s="795"/>
      <c r="G210" s="795"/>
      <c r="H210" s="795"/>
      <c r="I210" s="780" t="s">
        <v>217</v>
      </c>
      <c r="J210" s="780"/>
      <c r="K210" s="780"/>
      <c r="L210" s="780"/>
      <c r="M210" s="796">
        <f>IFERROR(VLOOKUP(N196,Marks,136,0),"")</f>
        <v>40</v>
      </c>
      <c r="N210" s="796"/>
      <c r="O210" s="796"/>
      <c r="P210" s="796"/>
      <c r="Q210" s="819"/>
      <c r="R210" s="780" t="s">
        <v>216</v>
      </c>
      <c r="S210" s="780"/>
      <c r="T210" s="780"/>
      <c r="U210" s="795" t="str">
        <f>IFERROR(VLOOKUP(AD196,Marks,135,0),"")</f>
        <v/>
      </c>
      <c r="V210" s="795"/>
      <c r="W210" s="795"/>
      <c r="X210" s="795"/>
      <c r="Y210" s="780" t="s">
        <v>217</v>
      </c>
      <c r="Z210" s="780"/>
      <c r="AA210" s="780"/>
      <c r="AB210" s="780"/>
      <c r="AC210" s="796" t="str">
        <f>IFERROR(VLOOKUP(AD196,Marks,136,0),"")</f>
        <v/>
      </c>
      <c r="AD210" s="796"/>
      <c r="AE210" s="796"/>
      <c r="AF210" s="796"/>
    </row>
    <row r="211" spans="1:32" ht="21" customHeight="1">
      <c r="A211" s="166">
        <f>IF(N196="","",A210+1)</f>
        <v>21</v>
      </c>
      <c r="B211" s="780" t="s">
        <v>218</v>
      </c>
      <c r="C211" s="780"/>
      <c r="D211" s="780"/>
      <c r="E211" s="782" t="str">
        <f>IFERROR(VLOOKUP(N196,Marks,134,0),"")</f>
        <v>Promoted</v>
      </c>
      <c r="F211" s="782"/>
      <c r="G211" s="782"/>
      <c r="H211" s="782"/>
      <c r="I211" s="780" t="s">
        <v>219</v>
      </c>
      <c r="J211" s="780"/>
      <c r="K211" s="780"/>
      <c r="L211" s="780"/>
      <c r="M211" s="781">
        <f>IFERROR(VLOOKUP(N196,Marks,131,0),"")</f>
        <v>63.5</v>
      </c>
      <c r="N211" s="781"/>
      <c r="O211" s="781"/>
      <c r="P211" s="781"/>
      <c r="Q211" s="819"/>
      <c r="R211" s="780" t="s">
        <v>218</v>
      </c>
      <c r="S211" s="780"/>
      <c r="T211" s="780"/>
      <c r="U211" s="782" t="str">
        <f>IFERROR(VLOOKUP(AD196,Marks,134,0),"")</f>
        <v/>
      </c>
      <c r="V211" s="782"/>
      <c r="W211" s="782"/>
      <c r="X211" s="782"/>
      <c r="Y211" s="780" t="s">
        <v>219</v>
      </c>
      <c r="Z211" s="780"/>
      <c r="AA211" s="780"/>
      <c r="AB211" s="780"/>
      <c r="AC211" s="781" t="str">
        <f>IFERROR(VLOOKUP(AD196,Marks,131,0),"")</f>
        <v/>
      </c>
      <c r="AD211" s="781"/>
      <c r="AE211" s="781"/>
      <c r="AF211" s="781"/>
    </row>
    <row r="212" spans="1:32" ht="21" customHeight="1">
      <c r="A212" s="166">
        <f>IF(N196="","",A211+1)</f>
        <v>22</v>
      </c>
      <c r="B212" s="780" t="s">
        <v>220</v>
      </c>
      <c r="C212" s="780"/>
      <c r="D212" s="780"/>
      <c r="E212" s="324" t="str">
        <f>IFERROR(VLOOKUP(N196,Marks,132,0),"")</f>
        <v>I</v>
      </c>
      <c r="F212" s="325" t="s">
        <v>341</v>
      </c>
      <c r="G212" s="783" t="str">
        <f>IF(OR(N196="",E194="",O206=""),"",IF(O206&gt;=81%*P200,"A",IF(O206&gt;=61%*P200,"B",IF(O206&gt;=41%*P200,"C",IF(O206&gt;=21%*P200,"D","E")))))</f>
        <v>B</v>
      </c>
      <c r="H212" s="783"/>
      <c r="I212" s="780" t="s">
        <v>222</v>
      </c>
      <c r="J212" s="780"/>
      <c r="K212" s="780"/>
      <c r="L212" s="780"/>
      <c r="M212" s="818">
        <f>IFERROR(VLOOKUP(N196,Marks,133,0),"")</f>
        <v>12.999999999999998</v>
      </c>
      <c r="N212" s="818"/>
      <c r="O212" s="818"/>
      <c r="P212" s="818"/>
      <c r="Q212" s="819"/>
      <c r="R212" s="780" t="s">
        <v>220</v>
      </c>
      <c r="S212" s="780"/>
      <c r="T212" s="780"/>
      <c r="U212" s="324" t="str">
        <f>IFERROR(VLOOKUP(AD196,Marks,132,0),"")</f>
        <v/>
      </c>
      <c r="V212" s="325" t="s">
        <v>341</v>
      </c>
      <c r="W212" s="783" t="str">
        <f>IF(OR(AD196="",U194="",AE206=""),"",IF(AE206&gt;=81%*AF200,"A",IF(AE206&gt;=61%*AF200,"B",IF(AE206&gt;=41%*AF200,"C",IF(AE206&gt;=21%*AF200,"D","E")))))</f>
        <v/>
      </c>
      <c r="X212" s="783"/>
      <c r="Y212" s="780" t="s">
        <v>222</v>
      </c>
      <c r="Z212" s="780"/>
      <c r="AA212" s="780"/>
      <c r="AB212" s="780"/>
      <c r="AC212" s="818" t="str">
        <f>IFERROR(VLOOKUP(AD196,Marks,133,0),"")</f>
        <v/>
      </c>
      <c r="AD212" s="818"/>
      <c r="AE212" s="818"/>
      <c r="AF212" s="818"/>
    </row>
    <row r="213" spans="1:32" ht="21" customHeight="1">
      <c r="A213" s="166">
        <f>IF(N196="","",A212+1)</f>
        <v>23</v>
      </c>
      <c r="B213" s="817" t="s">
        <v>228</v>
      </c>
      <c r="C213" s="817"/>
      <c r="D213" s="817"/>
      <c r="E213" s="784">
        <f>'Master sheet'!$C$10</f>
        <v>44697</v>
      </c>
      <c r="F213" s="784"/>
      <c r="G213" s="784"/>
      <c r="H213" s="410"/>
      <c r="I213" s="121"/>
      <c r="J213" s="121"/>
      <c r="K213" s="76"/>
      <c r="L213" s="121"/>
      <c r="M213" s="121"/>
      <c r="N213" s="121"/>
      <c r="O213" s="121"/>
      <c r="P213" s="121"/>
      <c r="Q213" s="819"/>
      <c r="R213" s="817" t="s">
        <v>228</v>
      </c>
      <c r="S213" s="817"/>
      <c r="T213" s="817"/>
      <c r="U213" s="784">
        <f>'Master sheet'!$C$10</f>
        <v>44697</v>
      </c>
      <c r="V213" s="784"/>
      <c r="W213" s="784"/>
      <c r="X213" s="410"/>
      <c r="Y213" s="121"/>
      <c r="Z213" s="121"/>
      <c r="AA213" s="76"/>
      <c r="AB213" s="121"/>
      <c r="AC213" s="121"/>
      <c r="AD213" s="121"/>
      <c r="AE213" s="121"/>
      <c r="AF213" s="121"/>
    </row>
    <row r="214" spans="1:32" ht="43.5" customHeight="1">
      <c r="A214" s="166">
        <f>IF(N196="","",A213+1)</f>
        <v>24</v>
      </c>
      <c r="B214" s="804" t="str">
        <f>IF(AND(C193=1),CONCATENATE("( ",UPPER('Master sheet'!$F$11)," )"),IF(AND(C193=2),CONCATENATE("( ",UPPER('Master sheet'!$F$19)," )"),IF(AND(C193=3),CONCATENATE("( ",UPPER('Master sheet'!$J$11)," )"),IF(AND(C193=4),CONCATENATE("( ",UPPER('Master sheet'!$J$19)," )"),""))))</f>
        <v>( PRADIP SINGH RAJAWAT )</v>
      </c>
      <c r="C214" s="804"/>
      <c r="D214" s="804"/>
      <c r="E214" s="804"/>
      <c r="F214" s="805" t="str">
        <f>IF(AND(N196=""),"",CONCATENATE("(",'Master sheet'!$C$14," )"))</f>
        <v>(Suresh Kumar )</v>
      </c>
      <c r="G214" s="805"/>
      <c r="H214" s="805"/>
      <c r="I214" s="805"/>
      <c r="J214" s="805"/>
      <c r="K214" s="805" t="str">
        <f>IF(AND(N196=""),"",CONCATENATE("(",'Master sheet'!$C$12," )"))</f>
        <v>(USHA PALIYA )</v>
      </c>
      <c r="L214" s="805"/>
      <c r="M214" s="805"/>
      <c r="N214" s="805"/>
      <c r="O214" s="805"/>
      <c r="P214" s="805"/>
      <c r="Q214" s="819"/>
      <c r="R214" s="804" t="str">
        <f>IF(AND(S193=1),CONCATENATE("( ",UPPER('Master sheet'!$F$11)," )"),IF(AND(S193=2),CONCATENATE("( ",UPPER('Master sheet'!$F$19)," )"),IF(AND(S193=3),CONCATENATE("( ",UPPER('Master sheet'!$J$11)," )"),IF(AND(S193=4),CONCATENATE("( ",UPPER('Master sheet'!$J$19)," )"),""))))</f>
        <v/>
      </c>
      <c r="S214" s="804"/>
      <c r="T214" s="804"/>
      <c r="U214" s="804"/>
      <c r="V214" s="805" t="str">
        <f>IF(AND(AD196=""),"",CONCATENATE("(",'Master sheet'!$C$14," )"))</f>
        <v>(Suresh Kumar )</v>
      </c>
      <c r="W214" s="805"/>
      <c r="X214" s="805"/>
      <c r="Y214" s="805"/>
      <c r="Z214" s="805"/>
      <c r="AA214" s="805" t="str">
        <f>IF(AND(AD196=""),"",CONCATENATE("(",'Master sheet'!$C$12," )"))</f>
        <v>(USHA PALIYA )</v>
      </c>
      <c r="AB214" s="805"/>
      <c r="AC214" s="805"/>
      <c r="AD214" s="805"/>
      <c r="AE214" s="805"/>
      <c r="AF214" s="805"/>
    </row>
    <row r="215" spans="1:32" ht="21.75" customHeight="1">
      <c r="A215" s="166">
        <f>IF(N196="","",A214+1)</f>
        <v>25</v>
      </c>
      <c r="B215" s="806" t="s">
        <v>223</v>
      </c>
      <c r="C215" s="806"/>
      <c r="D215" s="806"/>
      <c r="E215" s="806"/>
      <c r="F215" s="807" t="s">
        <v>224</v>
      </c>
      <c r="G215" s="807"/>
      <c r="H215" s="807"/>
      <c r="I215" s="807"/>
      <c r="J215" s="807"/>
      <c r="K215" s="806" t="s">
        <v>225</v>
      </c>
      <c r="L215" s="806"/>
      <c r="M215" s="806"/>
      <c r="N215" s="806"/>
      <c r="O215" s="806"/>
      <c r="P215" s="806"/>
      <c r="Q215" s="819"/>
      <c r="R215" s="806" t="s">
        <v>223</v>
      </c>
      <c r="S215" s="806"/>
      <c r="T215" s="806"/>
      <c r="U215" s="806"/>
      <c r="V215" s="807" t="s">
        <v>224</v>
      </c>
      <c r="W215" s="807"/>
      <c r="X215" s="807"/>
      <c r="Y215" s="807"/>
      <c r="Z215" s="807"/>
      <c r="AA215" s="806" t="s">
        <v>225</v>
      </c>
      <c r="AB215" s="806"/>
      <c r="AC215" s="806"/>
      <c r="AD215" s="806"/>
      <c r="AE215" s="806"/>
      <c r="AF215" s="806"/>
    </row>
    <row r="217" spans="1:32" ht="21.9" customHeight="1">
      <c r="A217" s="165">
        <f>IF(N223="","",1)</f>
        <v>1</v>
      </c>
      <c r="B217" s="808" t="s">
        <v>203</v>
      </c>
      <c r="C217" s="808"/>
      <c r="D217" s="808"/>
      <c r="E217" s="808"/>
      <c r="F217" s="808"/>
      <c r="G217" s="808"/>
      <c r="H217" s="808"/>
      <c r="I217" s="808"/>
      <c r="J217" s="808"/>
      <c r="K217" s="808"/>
      <c r="L217" s="808"/>
      <c r="M217" s="808"/>
      <c r="N217" s="808"/>
      <c r="O217" s="808"/>
      <c r="P217" s="808"/>
      <c r="Q217" s="819" t="s">
        <v>249</v>
      </c>
      <c r="R217" s="808" t="s">
        <v>203</v>
      </c>
      <c r="S217" s="808"/>
      <c r="T217" s="808"/>
      <c r="U217" s="808"/>
      <c r="V217" s="808"/>
      <c r="W217" s="808"/>
      <c r="X217" s="808"/>
      <c r="Y217" s="808"/>
      <c r="Z217" s="808"/>
      <c r="AA217" s="808"/>
      <c r="AB217" s="808"/>
      <c r="AC217" s="808"/>
      <c r="AD217" s="808"/>
      <c r="AE217" s="808"/>
      <c r="AF217" s="808"/>
    </row>
    <row r="218" spans="1:32" ht="21.9" customHeight="1">
      <c r="A218" s="166">
        <f>IF(N223="","",A217+1)</f>
        <v>2</v>
      </c>
      <c r="B218" s="820" t="s">
        <v>541</v>
      </c>
      <c r="C218" s="820"/>
      <c r="D218" s="820"/>
      <c r="E218" s="820"/>
      <c r="F218" s="820"/>
      <c r="G218" s="820"/>
      <c r="H218" s="820"/>
      <c r="I218" s="820"/>
      <c r="J218" s="820"/>
      <c r="K218" s="820"/>
      <c r="L218" s="820"/>
      <c r="M218" s="820"/>
      <c r="N218" s="820"/>
      <c r="O218" s="820"/>
      <c r="P218" s="820"/>
      <c r="Q218" s="819"/>
      <c r="R218" s="820" t="s">
        <v>541</v>
      </c>
      <c r="S218" s="820"/>
      <c r="T218" s="820"/>
      <c r="U218" s="820"/>
      <c r="V218" s="820"/>
      <c r="W218" s="820"/>
      <c r="X218" s="820"/>
      <c r="Y218" s="820"/>
      <c r="Z218" s="820"/>
      <c r="AA218" s="820"/>
      <c r="AB218" s="820"/>
      <c r="AC218" s="820"/>
      <c r="AD218" s="820"/>
      <c r="AE218" s="820"/>
      <c r="AF218" s="820"/>
    </row>
    <row r="219" spans="1:32" ht="21.9" customHeight="1">
      <c r="A219" s="166">
        <f>IF(N223="","",A218+1)</f>
        <v>3</v>
      </c>
      <c r="B219" s="821" t="s">
        <v>168</v>
      </c>
      <c r="C219" s="821"/>
      <c r="D219" s="821"/>
      <c r="E219" s="822" t="str">
        <f>IF(AND(N223=""),"",'Result Sheet'!$F$2)</f>
        <v xml:space="preserve">महात्मा गाँधी राजकीय विद्यालय (अंग्रेजी माध्यम) बर, पाली </v>
      </c>
      <c r="F219" s="822"/>
      <c r="G219" s="822"/>
      <c r="H219" s="822"/>
      <c r="I219" s="822"/>
      <c r="J219" s="822"/>
      <c r="K219" s="822"/>
      <c r="L219" s="822"/>
      <c r="M219" s="822"/>
      <c r="N219" s="822"/>
      <c r="O219" s="822"/>
      <c r="P219" s="822"/>
      <c r="Q219" s="819"/>
      <c r="R219" s="821" t="s">
        <v>168</v>
      </c>
      <c r="S219" s="821"/>
      <c r="T219" s="821"/>
      <c r="U219" s="822" t="str">
        <f>IF(AND(AD223=""),"",'Result Sheet'!$F$2)</f>
        <v xml:space="preserve">महात्मा गाँधी राजकीय विद्यालय (अंग्रेजी माध्यम) बर, पाली </v>
      </c>
      <c r="V219" s="822"/>
      <c r="W219" s="822"/>
      <c r="X219" s="822"/>
      <c r="Y219" s="822"/>
      <c r="Z219" s="822"/>
      <c r="AA219" s="822"/>
      <c r="AB219" s="822"/>
      <c r="AC219" s="822"/>
      <c r="AD219" s="822"/>
      <c r="AE219" s="822"/>
      <c r="AF219" s="822"/>
    </row>
    <row r="220" spans="1:32" ht="21.9" customHeight="1">
      <c r="A220" s="166">
        <f>IF(N223="","",A219+1)</f>
        <v>4</v>
      </c>
      <c r="B220" s="413" t="s">
        <v>169</v>
      </c>
      <c r="C220" s="797">
        <f>IFERROR(VLOOKUP(N223,Marks,2,0),"")</f>
        <v>1</v>
      </c>
      <c r="D220" s="797"/>
      <c r="E220" s="815" t="s">
        <v>212</v>
      </c>
      <c r="F220" s="815"/>
      <c r="G220" s="815"/>
      <c r="H220" s="797" t="str">
        <f>IFERROR(VLOOKUP(N223,Marks,3,0),"")</f>
        <v>A</v>
      </c>
      <c r="I220" s="797"/>
      <c r="J220" s="798" t="s">
        <v>205</v>
      </c>
      <c r="K220" s="798"/>
      <c r="L220" s="798"/>
      <c r="M220" s="798"/>
      <c r="N220" s="799" t="str">
        <f>IF(AND(N223=""),"",'Marks Entry 1st'!$I$2)</f>
        <v xml:space="preserve"> 2021-2022</v>
      </c>
      <c r="O220" s="799"/>
      <c r="P220" s="799"/>
      <c r="Q220" s="819"/>
      <c r="R220" s="413" t="s">
        <v>169</v>
      </c>
      <c r="S220" s="797">
        <f>IFERROR(VLOOKUP(AD223,Marks,2,0),"")</f>
        <v>1</v>
      </c>
      <c r="T220" s="797"/>
      <c r="U220" s="815" t="s">
        <v>212</v>
      </c>
      <c r="V220" s="815"/>
      <c r="W220" s="815"/>
      <c r="X220" s="797" t="str">
        <f>IFERROR(VLOOKUP(AD223,Marks,3,0),"")</f>
        <v>A</v>
      </c>
      <c r="Y220" s="797"/>
      <c r="Z220" s="798" t="s">
        <v>205</v>
      </c>
      <c r="AA220" s="798"/>
      <c r="AB220" s="798"/>
      <c r="AC220" s="798"/>
      <c r="AD220" s="799" t="str">
        <f>IF(AND(AD223=""),"",'Marks Entry 1st'!$I$2)</f>
        <v xml:space="preserve"> 2021-2022</v>
      </c>
      <c r="AE220" s="799"/>
      <c r="AF220" s="799"/>
    </row>
    <row r="221" spans="1:32" ht="21.9" customHeight="1">
      <c r="A221" s="166">
        <f>IF(N223="","",A220+1)</f>
        <v>5</v>
      </c>
      <c r="B221" s="800" t="s">
        <v>206</v>
      </c>
      <c r="C221" s="800"/>
      <c r="D221" s="800"/>
      <c r="E221" s="801" t="str">
        <f>IFERROR(VLOOKUP(N223,Marks,6,0),"")</f>
        <v>KHUSHVEER SINGH</v>
      </c>
      <c r="F221" s="801"/>
      <c r="G221" s="801"/>
      <c r="H221" s="801"/>
      <c r="I221" s="801"/>
      <c r="J221" s="802" t="s">
        <v>209</v>
      </c>
      <c r="K221" s="802"/>
      <c r="L221" s="802"/>
      <c r="M221" s="802"/>
      <c r="N221" s="803">
        <f>IFERROR(VLOOKUP(N223,Marks,5,0),"")</f>
        <v>935</v>
      </c>
      <c r="O221" s="803"/>
      <c r="P221" s="803"/>
      <c r="Q221" s="819"/>
      <c r="R221" s="800" t="s">
        <v>206</v>
      </c>
      <c r="S221" s="800"/>
      <c r="T221" s="800"/>
      <c r="U221" s="801" t="str">
        <f>IFERROR(VLOOKUP(AD223,Marks,6,0),"")</f>
        <v>KINJAL SAINI</v>
      </c>
      <c r="V221" s="801"/>
      <c r="W221" s="801"/>
      <c r="X221" s="801"/>
      <c r="Y221" s="801"/>
      <c r="Z221" s="802" t="s">
        <v>209</v>
      </c>
      <c r="AA221" s="802"/>
      <c r="AB221" s="802"/>
      <c r="AC221" s="802"/>
      <c r="AD221" s="803">
        <f>IFERROR(VLOOKUP(AD223,Marks,5,0),"")</f>
        <v>940</v>
      </c>
      <c r="AE221" s="803"/>
      <c r="AF221" s="803"/>
    </row>
    <row r="222" spans="1:32" ht="21.9" customHeight="1">
      <c r="A222" s="166">
        <f>IF(N223="","",A221+1)</f>
        <v>6</v>
      </c>
      <c r="B222" s="800" t="s">
        <v>207</v>
      </c>
      <c r="C222" s="800"/>
      <c r="D222" s="800"/>
      <c r="E222" s="801" t="str">
        <f>IFERROR(VLOOKUP(N223,Marks,7,0),"")</f>
        <v>PUSA RAM</v>
      </c>
      <c r="F222" s="801"/>
      <c r="G222" s="801"/>
      <c r="H222" s="801"/>
      <c r="I222" s="801"/>
      <c r="J222" s="802" t="s">
        <v>210</v>
      </c>
      <c r="K222" s="802"/>
      <c r="L222" s="802"/>
      <c r="M222" s="802"/>
      <c r="N222" s="816" t="str">
        <f>IFERROR(VLOOKUP(N223,Marks,4,0),"")</f>
        <v>24-09-2015</v>
      </c>
      <c r="O222" s="816"/>
      <c r="P222" s="816"/>
      <c r="Q222" s="819"/>
      <c r="R222" s="800" t="s">
        <v>207</v>
      </c>
      <c r="S222" s="800"/>
      <c r="T222" s="800"/>
      <c r="U222" s="801" t="str">
        <f>IFERROR(VLOOKUP(AD223,Marks,7,0),"")</f>
        <v>DURGESH CHAND BAGRI</v>
      </c>
      <c r="V222" s="801"/>
      <c r="W222" s="801"/>
      <c r="X222" s="801"/>
      <c r="Y222" s="801"/>
      <c r="Z222" s="802" t="s">
        <v>210</v>
      </c>
      <c r="AA222" s="802"/>
      <c r="AB222" s="802"/>
      <c r="AC222" s="802"/>
      <c r="AD222" s="816" t="str">
        <f>IFERROR(VLOOKUP(AD223,Marks,4,0),"")</f>
        <v>21-01-2016</v>
      </c>
      <c r="AE222" s="816"/>
      <c r="AF222" s="816"/>
    </row>
    <row r="223" spans="1:32" ht="21.9" customHeight="1">
      <c r="A223" s="166">
        <f>IF(N223="","",A222+1)</f>
        <v>7</v>
      </c>
      <c r="B223" s="800" t="s">
        <v>208</v>
      </c>
      <c r="C223" s="800"/>
      <c r="D223" s="800"/>
      <c r="E223" s="801" t="str">
        <f>IFERROR(VLOOKUP(N223,Marks,8,0),"")</f>
        <v>POOJA</v>
      </c>
      <c r="F223" s="801"/>
      <c r="G223" s="801"/>
      <c r="H223" s="801"/>
      <c r="I223" s="801"/>
      <c r="J223" s="802" t="s">
        <v>211</v>
      </c>
      <c r="K223" s="802"/>
      <c r="L223" s="802"/>
      <c r="M223" s="802"/>
      <c r="N223" s="809">
        <f>IF(AD196="","",IF(AND(AD196+1&gt;$AN$6),"",AD196+1))</f>
        <v>117</v>
      </c>
      <c r="O223" s="809"/>
      <c r="P223" s="809"/>
      <c r="Q223" s="819"/>
      <c r="R223" s="800" t="s">
        <v>208</v>
      </c>
      <c r="S223" s="800"/>
      <c r="T223" s="800"/>
      <c r="U223" s="801" t="str">
        <f>IFERROR(VLOOKUP(AD223,Marks,8,0),"")</f>
        <v>PUSHPA DEVI</v>
      </c>
      <c r="V223" s="801"/>
      <c r="W223" s="801"/>
      <c r="X223" s="801"/>
      <c r="Y223" s="801"/>
      <c r="Z223" s="802" t="s">
        <v>211</v>
      </c>
      <c r="AA223" s="802"/>
      <c r="AB223" s="802"/>
      <c r="AC223" s="802"/>
      <c r="AD223" s="810">
        <f>IF(N223="","",IF(AND(N223+1&gt;$AN$6),"",N223+1))</f>
        <v>118</v>
      </c>
      <c r="AE223" s="810"/>
      <c r="AF223" s="810"/>
    </row>
    <row r="224" spans="1:32" ht="9" customHeight="1">
      <c r="A224" s="166">
        <f>IF(N223="","",A223+1)</f>
        <v>8</v>
      </c>
      <c r="B224" s="123"/>
      <c r="C224" s="123"/>
      <c r="D224" s="123"/>
      <c r="E224" s="124"/>
      <c r="F224" s="124"/>
      <c r="G224" s="124"/>
      <c r="H224" s="123"/>
      <c r="I224" s="123"/>
      <c r="J224" s="125"/>
      <c r="K224" s="125"/>
      <c r="L224" s="125"/>
      <c r="M224" s="76"/>
      <c r="N224" s="76"/>
      <c r="O224" s="76"/>
      <c r="P224" s="76"/>
      <c r="Q224" s="819"/>
      <c r="R224" s="123"/>
      <c r="S224" s="123"/>
      <c r="T224" s="123"/>
      <c r="U224" s="124"/>
      <c r="V224" s="124"/>
      <c r="W224" s="124"/>
      <c r="X224" s="123"/>
      <c r="Y224" s="123"/>
      <c r="Z224" s="125"/>
      <c r="AA224" s="125"/>
      <c r="AB224" s="125"/>
      <c r="AC224" s="76"/>
      <c r="AD224" s="76"/>
      <c r="AE224" s="76"/>
      <c r="AF224" s="76"/>
    </row>
    <row r="225" spans="1:32" ht="21" customHeight="1">
      <c r="A225" s="166">
        <f>IF(N223="","",A224+1)</f>
        <v>9</v>
      </c>
      <c r="B225" s="811" t="s">
        <v>213</v>
      </c>
      <c r="C225" s="646" t="s">
        <v>214</v>
      </c>
      <c r="D225" s="646"/>
      <c r="E225" s="646"/>
      <c r="F225" s="812" t="s">
        <v>13</v>
      </c>
      <c r="G225" s="813"/>
      <c r="H225" s="813"/>
      <c r="I225" s="814"/>
      <c r="J225" s="649" t="s">
        <v>184</v>
      </c>
      <c r="K225" s="650" t="s">
        <v>167</v>
      </c>
      <c r="L225" s="651"/>
      <c r="M225" s="651"/>
      <c r="N225" s="652"/>
      <c r="O225" s="616" t="s">
        <v>185</v>
      </c>
      <c r="P225" s="617" t="s">
        <v>186</v>
      </c>
      <c r="Q225" s="819"/>
      <c r="R225" s="811" t="s">
        <v>213</v>
      </c>
      <c r="S225" s="646" t="s">
        <v>214</v>
      </c>
      <c r="T225" s="646"/>
      <c r="U225" s="646"/>
      <c r="V225" s="812" t="s">
        <v>13</v>
      </c>
      <c r="W225" s="813"/>
      <c r="X225" s="813"/>
      <c r="Y225" s="814"/>
      <c r="Z225" s="649" t="s">
        <v>184</v>
      </c>
      <c r="AA225" s="650" t="s">
        <v>167</v>
      </c>
      <c r="AB225" s="651"/>
      <c r="AC225" s="651"/>
      <c r="AD225" s="652"/>
      <c r="AE225" s="616" t="s">
        <v>185</v>
      </c>
      <c r="AF225" s="617" t="s">
        <v>186</v>
      </c>
    </row>
    <row r="226" spans="1:32" ht="90.75" customHeight="1">
      <c r="A226" s="166">
        <f>IF(N223="","",A225+1)</f>
        <v>10</v>
      </c>
      <c r="B226" s="811"/>
      <c r="C226" s="171" t="s">
        <v>11</v>
      </c>
      <c r="D226" s="171" t="s">
        <v>180</v>
      </c>
      <c r="E226" s="171" t="s">
        <v>108</v>
      </c>
      <c r="F226" s="171" t="s">
        <v>182</v>
      </c>
      <c r="G226" s="171" t="s">
        <v>183</v>
      </c>
      <c r="H226" s="305" t="s">
        <v>10</v>
      </c>
      <c r="I226" s="171" t="s">
        <v>108</v>
      </c>
      <c r="J226" s="649"/>
      <c r="K226" s="172" t="s">
        <v>182</v>
      </c>
      <c r="L226" s="172" t="s">
        <v>183</v>
      </c>
      <c r="M226" s="173" t="s">
        <v>10</v>
      </c>
      <c r="N226" s="171" t="s">
        <v>108</v>
      </c>
      <c r="O226" s="616"/>
      <c r="P226" s="785"/>
      <c r="Q226" s="819"/>
      <c r="R226" s="811"/>
      <c r="S226" s="171" t="s">
        <v>11</v>
      </c>
      <c r="T226" s="171" t="s">
        <v>180</v>
      </c>
      <c r="U226" s="171" t="s">
        <v>108</v>
      </c>
      <c r="V226" s="171" t="s">
        <v>182</v>
      </c>
      <c r="W226" s="171" t="s">
        <v>183</v>
      </c>
      <c r="X226" s="305" t="s">
        <v>10</v>
      </c>
      <c r="Y226" s="171" t="s">
        <v>108</v>
      </c>
      <c r="Z226" s="649"/>
      <c r="AA226" s="172" t="s">
        <v>182</v>
      </c>
      <c r="AB226" s="172" t="s">
        <v>183</v>
      </c>
      <c r="AC226" s="173" t="s">
        <v>10</v>
      </c>
      <c r="AD226" s="171" t="s">
        <v>108</v>
      </c>
      <c r="AE226" s="616"/>
      <c r="AF226" s="785"/>
    </row>
    <row r="227" spans="1:32" ht="18.75" customHeight="1">
      <c r="A227" s="166">
        <f>IF(N223="","",A226+1)</f>
        <v>11</v>
      </c>
      <c r="B227" s="811"/>
      <c r="C227" s="414">
        <v>20</v>
      </c>
      <c r="D227" s="414">
        <v>20</v>
      </c>
      <c r="E227" s="116">
        <v>40</v>
      </c>
      <c r="F227" s="414">
        <v>30</v>
      </c>
      <c r="G227" s="414">
        <v>18</v>
      </c>
      <c r="H227" s="414">
        <v>12</v>
      </c>
      <c r="I227" s="116">
        <v>60</v>
      </c>
      <c r="J227" s="118">
        <v>100</v>
      </c>
      <c r="K227" s="414">
        <v>50</v>
      </c>
      <c r="L227" s="414">
        <v>30</v>
      </c>
      <c r="M227" s="414">
        <v>20</v>
      </c>
      <c r="N227" s="116">
        <v>100</v>
      </c>
      <c r="O227" s="118">
        <v>200</v>
      </c>
      <c r="P227" s="825">
        <f>IF(AND(N223="",C220="",E221="",N221=""),"",IF(OR(C220=1,C220=2),800,1000))</f>
        <v>800</v>
      </c>
      <c r="Q227" s="819"/>
      <c r="R227" s="811"/>
      <c r="S227" s="414">
        <v>20</v>
      </c>
      <c r="T227" s="414">
        <v>20</v>
      </c>
      <c r="U227" s="116">
        <v>40</v>
      </c>
      <c r="V227" s="414">
        <v>30</v>
      </c>
      <c r="W227" s="414">
        <v>18</v>
      </c>
      <c r="X227" s="414">
        <v>12</v>
      </c>
      <c r="Y227" s="116">
        <v>60</v>
      </c>
      <c r="Z227" s="118">
        <v>100</v>
      </c>
      <c r="AA227" s="414">
        <v>50</v>
      </c>
      <c r="AB227" s="414">
        <v>30</v>
      </c>
      <c r="AC227" s="414">
        <v>20</v>
      </c>
      <c r="AD227" s="116">
        <v>100</v>
      </c>
      <c r="AE227" s="118">
        <v>200</v>
      </c>
      <c r="AF227" s="825">
        <f>IF(AND(AD223="",S220="",U221="",Z221=""),"",IF(OR(S220=1,S220=2),800,1000))</f>
        <v>800</v>
      </c>
    </row>
    <row r="228" spans="1:32" ht="21" customHeight="1">
      <c r="A228" s="166">
        <f>IF(N223="","",A227+1)</f>
        <v>12</v>
      </c>
      <c r="B228" s="122" t="str">
        <f>'Result Sheet'!$L$4</f>
        <v xml:space="preserve">हिन्दी </v>
      </c>
      <c r="C228" s="415">
        <f>IFERROR(VLOOKUP(N223,Marks,11,0),"")</f>
        <v>9</v>
      </c>
      <c r="D228" s="415">
        <f>IFERROR(VLOOKUP(N223,Marks,12,0),"")</f>
        <v>9</v>
      </c>
      <c r="E228" s="117">
        <f>IFERROR(VLOOKUP(N223,Marks,13,0),"")</f>
        <v>18</v>
      </c>
      <c r="F228" s="415">
        <f>IFERROR(VLOOKUP(N223,Marks,14,0),"")</f>
        <v>29</v>
      </c>
      <c r="G228" s="415">
        <f>IFERROR(VLOOKUP(N223,Marks,15,0),"")</f>
        <v>6</v>
      </c>
      <c r="H228" s="415">
        <f>IFERROR(VLOOKUP(N223,Marks,16,0),"")</f>
        <v>0</v>
      </c>
      <c r="I228" s="117">
        <f>IFERROR(VLOOKUP(N223,Marks,17,0),"")</f>
        <v>35</v>
      </c>
      <c r="J228" s="119">
        <f>IFERROR(VLOOKUP(N223,Marks,18,0),"")</f>
        <v>53</v>
      </c>
      <c r="K228" s="415">
        <f>IFERROR(VLOOKUP(N223,Marks,19,0),"")</f>
        <v>37</v>
      </c>
      <c r="L228" s="415">
        <f>IFERROR(VLOOKUP(N223,Marks,20,0),"")</f>
        <v>4</v>
      </c>
      <c r="M228" s="415">
        <f>IFERROR(VLOOKUP(N223,Marks,21,0),"")</f>
        <v>11</v>
      </c>
      <c r="N228" s="117">
        <f>IFERROR(VLOOKUP(N223,Marks,22,0),"")</f>
        <v>52</v>
      </c>
      <c r="O228" s="119">
        <f>IFERROR(VLOOKUP(N223,Marks,23,0),"")</f>
        <v>105</v>
      </c>
      <c r="P228" s="323" t="str">
        <f>IFERROR(VLOOKUP(N223,Marks,29,0),"")</f>
        <v>C</v>
      </c>
      <c r="Q228" s="819"/>
      <c r="R228" s="122" t="str">
        <f>'Result Sheet'!$L$4</f>
        <v xml:space="preserve">हिन्दी </v>
      </c>
      <c r="S228" s="415">
        <f>IFERROR(VLOOKUP(AD223,Marks,11,0),"")</f>
        <v>9</v>
      </c>
      <c r="T228" s="415">
        <f>IFERROR(VLOOKUP(AD223,Marks,12,0),"")</f>
        <v>9</v>
      </c>
      <c r="U228" s="117">
        <f>IFERROR(VLOOKUP(AD223,Marks,13,0),"")</f>
        <v>18</v>
      </c>
      <c r="V228" s="415">
        <f>IFERROR(VLOOKUP(AD223,Marks,14,0),"")</f>
        <v>27</v>
      </c>
      <c r="W228" s="415">
        <f>IFERROR(VLOOKUP(AD223,Marks,15,0),"")</f>
        <v>6</v>
      </c>
      <c r="X228" s="415">
        <f>IFERROR(VLOOKUP(AD223,Marks,16,0),"")</f>
        <v>0</v>
      </c>
      <c r="Y228" s="117">
        <f>IFERROR(VLOOKUP(AD223,Marks,17,0),"")</f>
        <v>33</v>
      </c>
      <c r="Z228" s="119">
        <f>IFERROR(VLOOKUP(AD223,Marks,18,0),"")</f>
        <v>51</v>
      </c>
      <c r="AA228" s="415">
        <f>IFERROR(VLOOKUP(AD223,Marks,19,0),"")</f>
        <v>37</v>
      </c>
      <c r="AB228" s="415">
        <f>IFERROR(VLOOKUP(AD223,Marks,20,0),"")</f>
        <v>4</v>
      </c>
      <c r="AC228" s="415">
        <f>IFERROR(VLOOKUP(AD223,Marks,21,0),"")</f>
        <v>11</v>
      </c>
      <c r="AD228" s="117">
        <f>IFERROR(VLOOKUP(AD223,Marks,22,0),"")</f>
        <v>52</v>
      </c>
      <c r="AE228" s="119">
        <f>IFERROR(VLOOKUP(AD223,Marks,23,0),"")</f>
        <v>103</v>
      </c>
      <c r="AF228" s="323" t="str">
        <f>IFERROR(VLOOKUP(AD223,Marks,29,0),"")</f>
        <v>C</v>
      </c>
    </row>
    <row r="229" spans="1:32" ht="21" customHeight="1">
      <c r="A229" s="166">
        <f>IF(N223="","",A228+1)</f>
        <v>13</v>
      </c>
      <c r="B229" s="122" t="str">
        <f>'Result Sheet'!$AE$4</f>
        <v xml:space="preserve">अंग्रेजी </v>
      </c>
      <c r="C229" s="415">
        <f>IFERROR(VLOOKUP(N223,Marks,30,0),"")</f>
        <v>9</v>
      </c>
      <c r="D229" s="415">
        <f>IFERROR(VLOOKUP(N223,Marks,31,0),"")</f>
        <v>9</v>
      </c>
      <c r="E229" s="117">
        <f>IFERROR(VLOOKUP(N223,Marks,32,0),"")</f>
        <v>18</v>
      </c>
      <c r="F229" s="415">
        <f>IFERROR(VLOOKUP(N223,Marks,33,0),"")</f>
        <v>26</v>
      </c>
      <c r="G229" s="415">
        <f>IFERROR(VLOOKUP(N223,Marks,34,0),"")</f>
        <v>6</v>
      </c>
      <c r="H229" s="415">
        <f>IFERROR(VLOOKUP(N223,Marks,35,0),"")</f>
        <v>9</v>
      </c>
      <c r="I229" s="117">
        <f>IFERROR(VLOOKUP(N223,Marks,36,0),"")</f>
        <v>41</v>
      </c>
      <c r="J229" s="119">
        <f>IFERROR(VLOOKUP(N223,Marks,37,0),"")</f>
        <v>59</v>
      </c>
      <c r="K229" s="415">
        <f>IFERROR(VLOOKUP(N223,Marks,38,0),"")</f>
        <v>44</v>
      </c>
      <c r="L229" s="415">
        <f>IFERROR(VLOOKUP(N223,Marks,39,0),"")</f>
        <v>4</v>
      </c>
      <c r="M229" s="415">
        <f>IFERROR(VLOOKUP(N223,Marks,40,0),"")</f>
        <v>9</v>
      </c>
      <c r="N229" s="117">
        <f>IFERROR(VLOOKUP(N223,Marks,41,0),"")</f>
        <v>57</v>
      </c>
      <c r="O229" s="119">
        <f>IFERROR(VLOOKUP(N223,Marks,42,0),"")</f>
        <v>116</v>
      </c>
      <c r="P229" s="323" t="str">
        <f>IFERROR(VLOOKUP(N223,Marks,48,0),"")</f>
        <v>C</v>
      </c>
      <c r="Q229" s="819"/>
      <c r="R229" s="122" t="str">
        <f>'Result Sheet'!$AE$4</f>
        <v xml:space="preserve">अंग्रेजी </v>
      </c>
      <c r="S229" s="415">
        <f>IFERROR(VLOOKUP(AD223,Marks,30,0),"")</f>
        <v>9</v>
      </c>
      <c r="T229" s="415">
        <f>IFERROR(VLOOKUP(AD223,Marks,31,0),"")</f>
        <v>9</v>
      </c>
      <c r="U229" s="117">
        <f>IFERROR(VLOOKUP(AD223,Marks,32,0),"")</f>
        <v>18</v>
      </c>
      <c r="V229" s="415">
        <f>IFERROR(VLOOKUP(AD223,Marks,33,0),"")</f>
        <v>28</v>
      </c>
      <c r="W229" s="415">
        <f>IFERROR(VLOOKUP(AD223,Marks,34,0),"")</f>
        <v>4</v>
      </c>
      <c r="X229" s="415">
        <f>IFERROR(VLOOKUP(AD223,Marks,35,0),"")</f>
        <v>9</v>
      </c>
      <c r="Y229" s="117">
        <f>IFERROR(VLOOKUP(AD223,Marks,36,0),"")</f>
        <v>41</v>
      </c>
      <c r="Z229" s="119">
        <f>IFERROR(VLOOKUP(AD223,Marks,37,0),"")</f>
        <v>59</v>
      </c>
      <c r="AA229" s="415">
        <f>IFERROR(VLOOKUP(AD223,Marks,38,0),"")</f>
        <v>45</v>
      </c>
      <c r="AB229" s="415">
        <f>IFERROR(VLOOKUP(AD223,Marks,39,0),"")</f>
        <v>4</v>
      </c>
      <c r="AC229" s="415">
        <f>IFERROR(VLOOKUP(AD223,Marks,40,0),"")</f>
        <v>8</v>
      </c>
      <c r="AD229" s="117">
        <f>IFERROR(VLOOKUP(AD223,Marks,41,0),"")</f>
        <v>57</v>
      </c>
      <c r="AE229" s="119">
        <f>IFERROR(VLOOKUP(AD223,Marks,42,0),"")</f>
        <v>116</v>
      </c>
      <c r="AF229" s="323" t="str">
        <f>IFERROR(VLOOKUP(AD223,Marks,48,0),"")</f>
        <v>C</v>
      </c>
    </row>
    <row r="230" spans="1:32" ht="21" customHeight="1">
      <c r="A230" s="166">
        <f>IF(N223="","",A229+1)</f>
        <v>14</v>
      </c>
      <c r="B230" s="122" t="str">
        <f>'Result Sheet'!$AX$4</f>
        <v>संस्कृत</v>
      </c>
      <c r="C230" s="415">
        <f>IFERROR(VLOOKUP(N223,Marks,49,0),"")</f>
        <v>20</v>
      </c>
      <c r="D230" s="415">
        <f>IFERROR(VLOOKUP(N223,Marks,50,0),"")</f>
        <v>19</v>
      </c>
      <c r="E230" s="117">
        <f>IFERROR(VLOOKUP(N223,Marks,51,0),"")</f>
        <v>39</v>
      </c>
      <c r="F230" s="415">
        <f>IFERROR(VLOOKUP(N223,Marks,52,0),"")</f>
        <v>29</v>
      </c>
      <c r="G230" s="415">
        <f>IFERROR(VLOOKUP(N223,Marks,53,0),"")</f>
        <v>17</v>
      </c>
      <c r="H230" s="415">
        <f>IFERROR(VLOOKUP(N223,Marks,54,0),"")</f>
        <v>10</v>
      </c>
      <c r="I230" s="117">
        <f>IFERROR(VLOOKUP(N223,Marks,55,0),"")</f>
        <v>56</v>
      </c>
      <c r="J230" s="119">
        <f>IFERROR(VLOOKUP(N223,Marks,56,0),"")</f>
        <v>95</v>
      </c>
      <c r="K230" s="415">
        <f>IFERROR(VLOOKUP(N223,Marks,57,0),"")</f>
        <v>45</v>
      </c>
      <c r="L230" s="415">
        <f>IFERROR(VLOOKUP(N223,Marks,58,0),"")</f>
        <v>20</v>
      </c>
      <c r="M230" s="415">
        <f>IFERROR(VLOOKUP(N223,Marks,59,0),"")</f>
        <v>14</v>
      </c>
      <c r="N230" s="117">
        <f>IFERROR(VLOOKUP(N223,Marks,60,0),"")</f>
        <v>79</v>
      </c>
      <c r="O230" s="119">
        <f>IFERROR(VLOOKUP(N223,Marks,61,0),"")</f>
        <v>174</v>
      </c>
      <c r="P230" s="323" t="str">
        <f>IFERROR(VLOOKUP(N223,Marks,67,0),"")</f>
        <v>A</v>
      </c>
      <c r="Q230" s="819"/>
      <c r="R230" s="122" t="str">
        <f>'Result Sheet'!$AX$4</f>
        <v>संस्कृत</v>
      </c>
      <c r="S230" s="415">
        <f>IFERROR(VLOOKUP(AD223,Marks,49,0),"")</f>
        <v>20</v>
      </c>
      <c r="T230" s="415">
        <f>IFERROR(VLOOKUP(AD223,Marks,50,0),"")</f>
        <v>19</v>
      </c>
      <c r="U230" s="117">
        <f>IFERROR(VLOOKUP(AD223,Marks,51,0),"")</f>
        <v>39</v>
      </c>
      <c r="V230" s="415">
        <f>IFERROR(VLOOKUP(AD223,Marks,52,0),"")</f>
        <v>29</v>
      </c>
      <c r="W230" s="415">
        <f>IFERROR(VLOOKUP(AD223,Marks,53,0),"")</f>
        <v>17</v>
      </c>
      <c r="X230" s="415">
        <f>IFERROR(VLOOKUP(AD223,Marks,54,0),"")</f>
        <v>10</v>
      </c>
      <c r="Y230" s="117">
        <f>IFERROR(VLOOKUP(AD223,Marks,55,0),"")</f>
        <v>56</v>
      </c>
      <c r="Z230" s="119">
        <f>IFERROR(VLOOKUP(AD223,Marks,56,0),"")</f>
        <v>95</v>
      </c>
      <c r="AA230" s="415">
        <f>IFERROR(VLOOKUP(AD223,Marks,57,0),"")</f>
        <v>45</v>
      </c>
      <c r="AB230" s="415">
        <f>IFERROR(VLOOKUP(AD223,Marks,58,0),"")</f>
        <v>20</v>
      </c>
      <c r="AC230" s="415">
        <f>IFERROR(VLOOKUP(AD223,Marks,59,0),"")</f>
        <v>14</v>
      </c>
      <c r="AD230" s="117">
        <f>IFERROR(VLOOKUP(AD223,Marks,60,0),"")</f>
        <v>79</v>
      </c>
      <c r="AE230" s="119">
        <f>IFERROR(VLOOKUP(AD223,Marks,61,0),"")</f>
        <v>174</v>
      </c>
      <c r="AF230" s="323" t="str">
        <f>IFERROR(VLOOKUP(AD223,Marks,67,0),"")</f>
        <v>A</v>
      </c>
    </row>
    <row r="231" spans="1:32" ht="21" customHeight="1">
      <c r="A231" s="166">
        <f>IF(N223="","",A229+1)</f>
        <v>14</v>
      </c>
      <c r="B231" s="122" t="str">
        <f>'Result Sheet'!$BQ$4</f>
        <v xml:space="preserve">गणित </v>
      </c>
      <c r="C231" s="415">
        <f>IFERROR(VLOOKUP(N223,Marks,68,0),"")</f>
        <v>9</v>
      </c>
      <c r="D231" s="415">
        <f>IFERROR(VLOOKUP(N223,Marks,69,0),"")</f>
        <v>6</v>
      </c>
      <c r="E231" s="117">
        <f>IFERROR(VLOOKUP(N223,Marks,70,0),"")</f>
        <v>15</v>
      </c>
      <c r="F231" s="415">
        <f>IFERROR(VLOOKUP(N223,Marks,71,0),"")</f>
        <v>26</v>
      </c>
      <c r="G231" s="415">
        <f>IFERROR(VLOOKUP(N223,Marks,72,0),"")</f>
        <v>5</v>
      </c>
      <c r="H231" s="415">
        <f>IFERROR(VLOOKUP(N223,Marks,73,0),"")</f>
        <v>9</v>
      </c>
      <c r="I231" s="117">
        <f>IFERROR(VLOOKUP(N223,Marks,74,0),"")</f>
        <v>40</v>
      </c>
      <c r="J231" s="119">
        <f>IFERROR(VLOOKUP(N223,Marks,75,0),"")</f>
        <v>55</v>
      </c>
      <c r="K231" s="415">
        <f>IFERROR(VLOOKUP(N223,Marks,76,0),"")</f>
        <v>44</v>
      </c>
      <c r="L231" s="415">
        <f>IFERROR(VLOOKUP(N223,Marks,77,0),"")</f>
        <v>15</v>
      </c>
      <c r="M231" s="415">
        <f>IFERROR(VLOOKUP(N223,Marks,78,0),"")</f>
        <v>8</v>
      </c>
      <c r="N231" s="117">
        <f>IFERROR(VLOOKUP(N223,Marks,79,0),"")</f>
        <v>67</v>
      </c>
      <c r="O231" s="119">
        <f>IFERROR(VLOOKUP(N223,Marks,80,0),"")</f>
        <v>122</v>
      </c>
      <c r="P231" s="323" t="str">
        <f>IFERROR(VLOOKUP(N223,Marks,86,0),"")</f>
        <v>C</v>
      </c>
      <c r="Q231" s="819"/>
      <c r="R231" s="122" t="str">
        <f>'Result Sheet'!$BQ$4</f>
        <v xml:space="preserve">गणित </v>
      </c>
      <c r="S231" s="415">
        <f>IFERROR(VLOOKUP(AD223,Marks,68,0),"")</f>
        <v>9</v>
      </c>
      <c r="T231" s="415">
        <f>IFERROR(VLOOKUP(AD223,Marks,69,0),"")</f>
        <v>6</v>
      </c>
      <c r="U231" s="117">
        <f>IFERROR(VLOOKUP(AD223,Marks,70,0),"")</f>
        <v>15</v>
      </c>
      <c r="V231" s="415">
        <f>IFERROR(VLOOKUP(AD223,Marks,71,0),"")</f>
        <v>25</v>
      </c>
      <c r="W231" s="415">
        <f>IFERROR(VLOOKUP(AD223,Marks,72,0),"")</f>
        <v>5</v>
      </c>
      <c r="X231" s="415">
        <f>IFERROR(VLOOKUP(AD223,Marks,73,0),"")</f>
        <v>9</v>
      </c>
      <c r="Y231" s="117">
        <f>IFERROR(VLOOKUP(AD223,Marks,74,0),"")</f>
        <v>39</v>
      </c>
      <c r="Z231" s="119">
        <f>IFERROR(VLOOKUP(AD223,Marks,75,0),"")</f>
        <v>54</v>
      </c>
      <c r="AA231" s="415">
        <f>IFERROR(VLOOKUP(AD223,Marks,76,0),"")</f>
        <v>48</v>
      </c>
      <c r="AB231" s="415">
        <f>IFERROR(VLOOKUP(AD223,Marks,77,0),"")</f>
        <v>15</v>
      </c>
      <c r="AC231" s="415">
        <f>IFERROR(VLOOKUP(AD223,Marks,78,0),"")</f>
        <v>8</v>
      </c>
      <c r="AD231" s="117">
        <f>IFERROR(VLOOKUP(AD223,Marks,79,0),"")</f>
        <v>71</v>
      </c>
      <c r="AE231" s="119">
        <f>IFERROR(VLOOKUP(AD223,Marks,80,0),"")</f>
        <v>125</v>
      </c>
      <c r="AF231" s="323" t="str">
        <f>IFERROR(VLOOKUP(AD223,Marks,86,0),"")</f>
        <v>C</v>
      </c>
    </row>
    <row r="232" spans="1:32" ht="21" customHeight="1">
      <c r="A232" s="166">
        <f>IF(N223="","",A231+1)</f>
        <v>15</v>
      </c>
      <c r="B232" s="122" t="str">
        <f>'Result Sheet'!$CJ$4</f>
        <v xml:space="preserve">पर्यावरण अध्ययन </v>
      </c>
      <c r="C232" s="415">
        <f>IFERROR(VLOOKUP(N223,Marks,87,0),"")</f>
        <v>9</v>
      </c>
      <c r="D232" s="415">
        <f>IFERROR(VLOOKUP(N223,Marks,88,0),"")</f>
        <v>7</v>
      </c>
      <c r="E232" s="117">
        <f>IFERROR(VLOOKUP(N223,Marks,89,0),"")</f>
        <v>16</v>
      </c>
      <c r="F232" s="415">
        <f>IFERROR(VLOOKUP(N223,Marks,90,0),"")</f>
        <v>24</v>
      </c>
      <c r="G232" s="415">
        <f>IFERROR(VLOOKUP(N223,Marks,91,0),"")</f>
        <v>4</v>
      </c>
      <c r="H232" s="415">
        <f>IFERROR(VLOOKUP(N223,Marks,92,0),"")</f>
        <v>12</v>
      </c>
      <c r="I232" s="117">
        <f>IFERROR(VLOOKUP(N223,Marks,93,0),"")</f>
        <v>40</v>
      </c>
      <c r="J232" s="119">
        <f>IFERROR(VLOOKUP(N223,Marks,94,0),"")</f>
        <v>56</v>
      </c>
      <c r="K232" s="415">
        <f>IFERROR(VLOOKUP(N223,Marks,95,0),"")</f>
        <v>49</v>
      </c>
      <c r="L232" s="415">
        <f>IFERROR(VLOOKUP(N223,Marks,96,0),"")</f>
        <v>16</v>
      </c>
      <c r="M232" s="415">
        <f>IFERROR(VLOOKUP(N223,Marks,97,0),"")</f>
        <v>8</v>
      </c>
      <c r="N232" s="117">
        <f>IFERROR(VLOOKUP(N223,Marks,98,0),"")</f>
        <v>73</v>
      </c>
      <c r="O232" s="119">
        <f>IFERROR(VLOOKUP(N223,Marks,99,0),"")</f>
        <v>129</v>
      </c>
      <c r="P232" s="323" t="str">
        <f>IFERROR(VLOOKUP(N223,Marks,105,0),"")</f>
        <v>C</v>
      </c>
      <c r="Q232" s="819"/>
      <c r="R232" s="122" t="str">
        <f>'Result Sheet'!$CJ$4</f>
        <v xml:space="preserve">पर्यावरण अध्ययन </v>
      </c>
      <c r="S232" s="415">
        <f>IFERROR(VLOOKUP(AD223,Marks,87,0),"")</f>
        <v>9</v>
      </c>
      <c r="T232" s="415">
        <f>IFERROR(VLOOKUP(AD223,Marks,88,0),"")</f>
        <v>7</v>
      </c>
      <c r="U232" s="117">
        <f>IFERROR(VLOOKUP(AD223,Marks,89,0),"")</f>
        <v>16</v>
      </c>
      <c r="V232" s="415">
        <f>IFERROR(VLOOKUP(AD223,Marks,90,0),"")</f>
        <v>21</v>
      </c>
      <c r="W232" s="415">
        <f>IFERROR(VLOOKUP(AD223,Marks,91,0),"")</f>
        <v>4</v>
      </c>
      <c r="X232" s="415">
        <f>IFERROR(VLOOKUP(AD223,Marks,92,0),"")</f>
        <v>12</v>
      </c>
      <c r="Y232" s="117">
        <f>IFERROR(VLOOKUP(AD223,Marks,93,0),"")</f>
        <v>37</v>
      </c>
      <c r="Z232" s="119">
        <f>IFERROR(VLOOKUP(AD223,Marks,94,0),"")</f>
        <v>53</v>
      </c>
      <c r="AA232" s="415">
        <f>IFERROR(VLOOKUP(AD223,Marks,95,0),"")</f>
        <v>48</v>
      </c>
      <c r="AB232" s="415">
        <f>IFERROR(VLOOKUP(AD223,Marks,96,0),"")</f>
        <v>16</v>
      </c>
      <c r="AC232" s="415">
        <f>IFERROR(VLOOKUP(AD223,Marks,97,0),"")</f>
        <v>8</v>
      </c>
      <c r="AD232" s="117">
        <f>IFERROR(VLOOKUP(AD223,Marks,98,0),"")</f>
        <v>72</v>
      </c>
      <c r="AE232" s="119">
        <f>IFERROR(VLOOKUP(AD223,Marks,99,0),"")</f>
        <v>125</v>
      </c>
      <c r="AF232" s="323" t="str">
        <f>IFERROR(VLOOKUP(AD223,Marks,105,0),"")</f>
        <v>C</v>
      </c>
    </row>
    <row r="233" spans="1:32" ht="25.5" customHeight="1">
      <c r="A233" s="166">
        <f>IF(N223="","",A232+1)</f>
        <v>16</v>
      </c>
      <c r="B233" s="416" t="s">
        <v>215</v>
      </c>
      <c r="C233" s="120">
        <f>IF(AND(C228="",C229="",C230="",C231="",C232=""),"",IF(OR(C220=1,C220=2),SUM(C228:C231),SUM(C228:C232)))</f>
        <v>47</v>
      </c>
      <c r="D233" s="120">
        <f>IF(AND(D228="",D229="",D230="",D231="",D232=""),"",IF(OR(C220=1,C220=2),SUM(D228:D231),SUM(D228:D232)))</f>
        <v>43</v>
      </c>
      <c r="E233" s="120">
        <f>IF(AND(E228="",E229="",E230="",E231="",E232=""),"",IF(OR(C220=1,C220=2),SUM(E228:E231),SUM(E228:E232)))</f>
        <v>90</v>
      </c>
      <c r="F233" s="120">
        <f>IF(AND(F228="",F229="",F230="",F231="",F232=""),"",IF(OR(C220=1,C220=2),SUM(F228:F231),SUM(F228:F232)))</f>
        <v>110</v>
      </c>
      <c r="G233" s="120">
        <f>IF(AND(G228="",G229="",G230="",G231="",G232=""),"",IF(OR(G220=1,G220=2),SUM(C220=1,C220=2),SUM(G228:G232)))</f>
        <v>38</v>
      </c>
      <c r="H233" s="120">
        <f>IF(AND(H228="",H229="",H230="",H231="",H232=""),"",IF(OR(C220=1,C220=2),SUM(H228:H231),SUM(H228:H232)))</f>
        <v>28</v>
      </c>
      <c r="I233" s="120">
        <f>IF(AND(I228="",I229="",I230="",I231="",I232=""),"",IF(OR(C220=1,C220=2),SUM(I228:I231),SUM(I228:I232)))</f>
        <v>172</v>
      </c>
      <c r="J233" s="120">
        <f>IF(AND(J228="",J229="",J230="",J231="",J232=""),"",IF(OR(C220=1,C220=2),SUM(J228:J231),SUM(J228:J232)))</f>
        <v>262</v>
      </c>
      <c r="K233" s="120">
        <f>IF(AND(K228="",K229="",K230="",K231="",K232=""),"",IF(OR(C220=1,C220=2),SUM(K228:K231),SUM(K228:K232)))</f>
        <v>170</v>
      </c>
      <c r="L233" s="120">
        <f>IF(AND(L228="",L229="",L230="",L231="",L232=""),"",IF(OR(C220=1,C220=2),SUM(L228:L231),SUM(L228:L232)))</f>
        <v>43</v>
      </c>
      <c r="M233" s="120">
        <f>IF(AND(M228="",M229="",M230="",M231="",M232=""),"",IF(OR(C220=1,C220=2),SUM(M228:M231),SUM(M228:M232)))</f>
        <v>42</v>
      </c>
      <c r="N233" s="120">
        <f>IF(AND(N228="",N229="",N230="",N231="",N232=""),"",IF(OR(C220=1,C220=2),SUM(N228:N231),SUM(N228:N232)))</f>
        <v>255</v>
      </c>
      <c r="O233" s="120">
        <f>IF(AND(O228="",O229="",O230="",O231="",O232=""),"",IF(OR(C220=1,C220=2),SUM(O228:O231),SUM(O228:O232)))</f>
        <v>517</v>
      </c>
      <c r="P233" s="326" t="str">
        <f>IF(OR(N223="",E221="",O233=""),"",IF(O233&gt;=81%*P227,"A",IF(O233&gt;=61%*P227,"B",IF(O233&gt;=41%*P227,"C",IF(O233&gt;=21%*P227,"D","E")))))</f>
        <v>B</v>
      </c>
      <c r="Q233" s="819"/>
      <c r="R233" s="416" t="s">
        <v>215</v>
      </c>
      <c r="S233" s="120">
        <f>IF(AND(S228="",S229="",S230="",S231="",S232=""),"",IF(OR(S220=1,S220=2),SUM(S228:S231),SUM(S228:S232)))</f>
        <v>47</v>
      </c>
      <c r="T233" s="120">
        <f>IF(AND(T228="",T229="",T230="",T231="",T232=""),"",IF(OR(S220=1,S220=2),SUM(T228:T231),SUM(T228:T232)))</f>
        <v>43</v>
      </c>
      <c r="U233" s="120">
        <f>IF(AND(U228="",U229="",U230="",U231="",U232=""),"",IF(OR(S220=1,S220=2),SUM(U228:U231),SUM(U228:U232)))</f>
        <v>90</v>
      </c>
      <c r="V233" s="120">
        <f>IF(AND(V228="",V229="",V230="",V231="",V232=""),"",IF(OR(S220=1,S220=2),SUM(V228:V231),SUM(V228:V232)))</f>
        <v>109</v>
      </c>
      <c r="W233" s="120">
        <f>IF(AND(W228="",W229="",W230="",W231="",W232=""),"",IF(OR(W220=1,W220=2),SUM(S220=1,S220=2),SUM(W228:W232)))</f>
        <v>36</v>
      </c>
      <c r="X233" s="120">
        <f>IF(AND(X228="",X229="",X230="",X231="",X232=""),"",IF(OR(S220=1,S220=2),SUM(X228:X231),SUM(X228:X232)))</f>
        <v>28</v>
      </c>
      <c r="Y233" s="120">
        <f>IF(AND(Y228="",Y229="",Y230="",Y231="",Y232=""),"",IF(OR(S220=1,S220=2),SUM(Y228:Y231),SUM(Y228:Y232)))</f>
        <v>169</v>
      </c>
      <c r="Z233" s="120">
        <f>IF(AND(Z228="",Z229="",Z230="",Z231="",Z232=""),"",IF(OR(S220=1,S220=2),SUM(Z228:Z231),SUM(Z228:Z232)))</f>
        <v>259</v>
      </c>
      <c r="AA233" s="120">
        <f>IF(AND(AA228="",AA229="",AA230="",AA231="",AA232=""),"",IF(OR(S220=1,S220=2),SUM(AA228:AA231),SUM(AA228:AA232)))</f>
        <v>175</v>
      </c>
      <c r="AB233" s="120">
        <f>IF(AND(AB228="",AB229="",AB230="",AB231="",AB232=""),"",IF(OR(S220=1,S220=2),SUM(AB228:AB231),SUM(AB228:AB232)))</f>
        <v>43</v>
      </c>
      <c r="AC233" s="120">
        <f>IF(AND(AC228="",AC229="",AC230="",AC231="",AC232=""),"",IF(OR(S220=1,S220=2),SUM(AC228:AC231),SUM(AC228:AC232)))</f>
        <v>41</v>
      </c>
      <c r="AD233" s="120">
        <f>IF(AND(AD228="",AD229="",AD230="",AD231="",AD232=""),"",IF(OR(S220=1,S220=2),SUM(AD228:AD231),SUM(AD228:AD232)))</f>
        <v>259</v>
      </c>
      <c r="AE233" s="120">
        <f>IF(AND(AE228="",AE229="",AE230="",AE231="",AE232=""),"",IF(OR(S220=1,S220=2),SUM(AE228:AE231),SUM(AE228:AE232)))</f>
        <v>518</v>
      </c>
      <c r="AF233" s="326" t="str">
        <f>IF(OR(AD223="",U221="",AE233=""),"",IF(AE233&gt;=81%*AF227,"A",IF(AE233&gt;=61%*AF227,"B",IF(AE233&gt;=41%*AF227,"C",IF(AE233&gt;=21%*AF227,"D","E")))))</f>
        <v>B</v>
      </c>
    </row>
    <row r="234" spans="1:32" ht="9" customHeight="1">
      <c r="A234" s="166">
        <f>IF(N223="","",A233+1)</f>
        <v>17</v>
      </c>
      <c r="B234" s="787"/>
      <c r="C234" s="787"/>
      <c r="D234" s="787"/>
      <c r="E234" s="787"/>
      <c r="F234" s="787"/>
      <c r="G234" s="787"/>
      <c r="H234" s="787"/>
      <c r="I234" s="787"/>
      <c r="J234" s="787"/>
      <c r="K234" s="787"/>
      <c r="L234" s="787"/>
      <c r="M234" s="787"/>
      <c r="N234" s="787"/>
      <c r="O234" s="787"/>
      <c r="P234" s="787"/>
      <c r="Q234" s="819"/>
      <c r="R234" s="787"/>
      <c r="S234" s="787"/>
      <c r="T234" s="787"/>
      <c r="U234" s="787"/>
      <c r="V234" s="787"/>
      <c r="W234" s="787"/>
      <c r="X234" s="787"/>
      <c r="Y234" s="787"/>
      <c r="Z234" s="787"/>
      <c r="AA234" s="787"/>
      <c r="AB234" s="787"/>
      <c r="AC234" s="787"/>
      <c r="AD234" s="787"/>
      <c r="AE234" s="787"/>
      <c r="AF234" s="787"/>
    </row>
    <row r="235" spans="1:32" ht="22.5" customHeight="1">
      <c r="A235" s="166">
        <f>IF(N223="","",A234+1)</f>
        <v>18</v>
      </c>
      <c r="B235" s="788" t="s">
        <v>213</v>
      </c>
      <c r="C235" s="788"/>
      <c r="D235" s="789" t="s">
        <v>229</v>
      </c>
      <c r="E235" s="790"/>
      <c r="F235" s="417" t="s">
        <v>186</v>
      </c>
      <c r="G235" s="788" t="s">
        <v>213</v>
      </c>
      <c r="H235" s="788"/>
      <c r="I235" s="789" t="s">
        <v>229</v>
      </c>
      <c r="J235" s="790"/>
      <c r="K235" s="417" t="s">
        <v>186</v>
      </c>
      <c r="L235" s="788" t="s">
        <v>213</v>
      </c>
      <c r="M235" s="788"/>
      <c r="N235" s="789" t="s">
        <v>229</v>
      </c>
      <c r="O235" s="790"/>
      <c r="P235" s="417" t="s">
        <v>186</v>
      </c>
      <c r="Q235" s="819"/>
      <c r="R235" s="788" t="s">
        <v>213</v>
      </c>
      <c r="S235" s="788"/>
      <c r="T235" s="789" t="s">
        <v>229</v>
      </c>
      <c r="U235" s="790"/>
      <c r="V235" s="417" t="s">
        <v>186</v>
      </c>
      <c r="W235" s="788" t="s">
        <v>213</v>
      </c>
      <c r="X235" s="788"/>
      <c r="Y235" s="789" t="s">
        <v>229</v>
      </c>
      <c r="Z235" s="790"/>
      <c r="AA235" s="417" t="s">
        <v>186</v>
      </c>
      <c r="AB235" s="788" t="s">
        <v>213</v>
      </c>
      <c r="AC235" s="788"/>
      <c r="AD235" s="789" t="s">
        <v>229</v>
      </c>
      <c r="AE235" s="790"/>
      <c r="AF235" s="417" t="s">
        <v>186</v>
      </c>
    </row>
    <row r="236" spans="1:32" ht="21.75" customHeight="1">
      <c r="A236" s="166">
        <f>IF(N223="","",A235+1)</f>
        <v>19</v>
      </c>
      <c r="B236" s="791" t="s">
        <v>221</v>
      </c>
      <c r="C236" s="792"/>
      <c r="D236" s="792"/>
      <c r="E236" s="119">
        <f>IFERROR(VLOOKUP(N223,Marks,109,0),"")</f>
        <v>0</v>
      </c>
      <c r="F236" s="130" t="str">
        <f>IFERROR(VLOOKUP(N223,Marks,113,0),"")</f>
        <v/>
      </c>
      <c r="G236" s="791" t="s">
        <v>192</v>
      </c>
      <c r="H236" s="792"/>
      <c r="I236" s="792"/>
      <c r="J236" s="119">
        <f>IFERROR(VLOOKUP(N223,Marks,117,0),"")</f>
        <v>0</v>
      </c>
      <c r="K236" s="130" t="str">
        <f>IFERROR(VLOOKUP(N223,Marks,121,0),"")</f>
        <v/>
      </c>
      <c r="L236" s="793" t="s">
        <v>193</v>
      </c>
      <c r="M236" s="794"/>
      <c r="N236" s="794"/>
      <c r="O236" s="119">
        <f>IFERROR(VLOOKUP(N223,Marks,125,0),"")</f>
        <v>0</v>
      </c>
      <c r="P236" s="130" t="str">
        <f>IFERROR(VLOOKUP(N223,Marks,129,0),"")</f>
        <v/>
      </c>
      <c r="Q236" s="819"/>
      <c r="R236" s="791" t="s">
        <v>221</v>
      </c>
      <c r="S236" s="792"/>
      <c r="T236" s="792"/>
      <c r="U236" s="119">
        <f>IFERROR(VLOOKUP(AD223,Marks,109,0),"")</f>
        <v>0</v>
      </c>
      <c r="V236" s="130" t="str">
        <f>IFERROR(VLOOKUP(AD223,Marks,113,0),"")</f>
        <v/>
      </c>
      <c r="W236" s="791" t="s">
        <v>192</v>
      </c>
      <c r="X236" s="792"/>
      <c r="Y236" s="792"/>
      <c r="Z236" s="119">
        <f>IFERROR(VLOOKUP(AD223,Marks,117,0),"")</f>
        <v>0</v>
      </c>
      <c r="AA236" s="130" t="str">
        <f>IFERROR(VLOOKUP(AD223,Marks,121,0),"")</f>
        <v/>
      </c>
      <c r="AB236" s="793" t="s">
        <v>193</v>
      </c>
      <c r="AC236" s="794"/>
      <c r="AD236" s="794"/>
      <c r="AE236" s="119">
        <f>IFERROR(VLOOKUP(AD223,Marks,125,0),"")</f>
        <v>0</v>
      </c>
      <c r="AF236" s="130" t="str">
        <f>IFERROR(VLOOKUP(AD223,Marks,129,0),"")</f>
        <v/>
      </c>
    </row>
    <row r="237" spans="1:32" ht="21" customHeight="1">
      <c r="A237" s="166">
        <f>IF(N223="","",A236+1)</f>
        <v>20</v>
      </c>
      <c r="B237" s="780" t="s">
        <v>216</v>
      </c>
      <c r="C237" s="780"/>
      <c r="D237" s="780"/>
      <c r="E237" s="795">
        <f>IFERROR(VLOOKUP(N223,Marks,135,0),"")</f>
        <v>220</v>
      </c>
      <c r="F237" s="795"/>
      <c r="G237" s="795"/>
      <c r="H237" s="795"/>
      <c r="I237" s="780" t="s">
        <v>217</v>
      </c>
      <c r="J237" s="780"/>
      <c r="K237" s="780"/>
      <c r="L237" s="780"/>
      <c r="M237" s="796">
        <f>IFERROR(VLOOKUP(N223,Marks,136,0),"")</f>
        <v>120</v>
      </c>
      <c r="N237" s="796"/>
      <c r="O237" s="796"/>
      <c r="P237" s="796"/>
      <c r="Q237" s="819"/>
      <c r="R237" s="780" t="s">
        <v>216</v>
      </c>
      <c r="S237" s="780"/>
      <c r="T237" s="780"/>
      <c r="U237" s="795">
        <f>IFERROR(VLOOKUP(AD223,Marks,135,0),"")</f>
        <v>220</v>
      </c>
      <c r="V237" s="795"/>
      <c r="W237" s="795"/>
      <c r="X237" s="795"/>
      <c r="Y237" s="780" t="s">
        <v>217</v>
      </c>
      <c r="Z237" s="780"/>
      <c r="AA237" s="780"/>
      <c r="AB237" s="780"/>
      <c r="AC237" s="796">
        <f>IFERROR(VLOOKUP(AD223,Marks,136,0),"")</f>
        <v>26</v>
      </c>
      <c r="AD237" s="796"/>
      <c r="AE237" s="796"/>
      <c r="AF237" s="796"/>
    </row>
    <row r="238" spans="1:32" ht="21" customHeight="1">
      <c r="A238" s="166">
        <f>IF(N223="","",A237+1)</f>
        <v>21</v>
      </c>
      <c r="B238" s="780" t="s">
        <v>218</v>
      </c>
      <c r="C238" s="780"/>
      <c r="D238" s="780"/>
      <c r="E238" s="782" t="str">
        <f>IFERROR(VLOOKUP(N223,Marks,134,0),"")</f>
        <v>Promoted</v>
      </c>
      <c r="F238" s="782"/>
      <c r="G238" s="782"/>
      <c r="H238" s="782"/>
      <c r="I238" s="780" t="s">
        <v>219</v>
      </c>
      <c r="J238" s="780"/>
      <c r="K238" s="780"/>
      <c r="L238" s="780"/>
      <c r="M238" s="781">
        <f>IFERROR(VLOOKUP(N223,Marks,131,0),"")</f>
        <v>64.625</v>
      </c>
      <c r="N238" s="781"/>
      <c r="O238" s="781"/>
      <c r="P238" s="781"/>
      <c r="Q238" s="819"/>
      <c r="R238" s="780" t="s">
        <v>218</v>
      </c>
      <c r="S238" s="780"/>
      <c r="T238" s="780"/>
      <c r="U238" s="782" t="str">
        <f>IFERROR(VLOOKUP(AD223,Marks,134,0),"")</f>
        <v>Promoted</v>
      </c>
      <c r="V238" s="782"/>
      <c r="W238" s="782"/>
      <c r="X238" s="782"/>
      <c r="Y238" s="780" t="s">
        <v>219</v>
      </c>
      <c r="Z238" s="780"/>
      <c r="AA238" s="780"/>
      <c r="AB238" s="780"/>
      <c r="AC238" s="781">
        <f>IFERROR(VLOOKUP(AD223,Marks,131,0),"")</f>
        <v>64.75</v>
      </c>
      <c r="AD238" s="781"/>
      <c r="AE238" s="781"/>
      <c r="AF238" s="781"/>
    </row>
    <row r="239" spans="1:32" ht="21" customHeight="1">
      <c r="A239" s="166">
        <f>IF(N223="","",A238+1)</f>
        <v>22</v>
      </c>
      <c r="B239" s="780" t="s">
        <v>220</v>
      </c>
      <c r="C239" s="780"/>
      <c r="D239" s="780"/>
      <c r="E239" s="324" t="str">
        <f>IFERROR(VLOOKUP(N223,Marks,132,0),"")</f>
        <v>I</v>
      </c>
      <c r="F239" s="325" t="s">
        <v>341</v>
      </c>
      <c r="G239" s="783" t="str">
        <f>IF(OR(N223="",E221="",O233=""),"",IF(O233&gt;=81%*P227,"A",IF(O233&gt;=61%*P227,"B",IF(O233&gt;=41%*P227,"C",IF(O233&gt;=21%*P227,"D","E")))))</f>
        <v>B</v>
      </c>
      <c r="H239" s="783"/>
      <c r="I239" s="780" t="s">
        <v>222</v>
      </c>
      <c r="J239" s="780"/>
      <c r="K239" s="780"/>
      <c r="L239" s="780"/>
      <c r="M239" s="818">
        <f>IFERROR(VLOOKUP(N223,Marks,133,0),"")</f>
        <v>5.9999999999999964</v>
      </c>
      <c r="N239" s="818"/>
      <c r="O239" s="818"/>
      <c r="P239" s="818"/>
      <c r="Q239" s="819"/>
      <c r="R239" s="780" t="s">
        <v>220</v>
      </c>
      <c r="S239" s="780"/>
      <c r="T239" s="780"/>
      <c r="U239" s="324" t="str">
        <f>IFERROR(VLOOKUP(AD223,Marks,132,0),"")</f>
        <v>I</v>
      </c>
      <c r="V239" s="325" t="s">
        <v>341</v>
      </c>
      <c r="W239" s="783" t="str">
        <f>IF(OR(AD223="",U221="",AE233=""),"",IF(AE233&gt;=81%*AF227,"A",IF(AE233&gt;=61%*AF227,"B",IF(AE233&gt;=41%*AF227,"C",IF(AE233&gt;=21%*AF227,"D","E")))))</f>
        <v>B</v>
      </c>
      <c r="X239" s="783"/>
      <c r="Y239" s="780" t="s">
        <v>222</v>
      </c>
      <c r="Z239" s="780"/>
      <c r="AA239" s="780"/>
      <c r="AB239" s="780"/>
      <c r="AC239" s="818">
        <f>IFERROR(VLOOKUP(AD223,Marks,133,0),"")</f>
        <v>4.9999999999999964</v>
      </c>
      <c r="AD239" s="818"/>
      <c r="AE239" s="818"/>
      <c r="AF239" s="818"/>
    </row>
    <row r="240" spans="1:32" ht="21" customHeight="1">
      <c r="A240" s="166">
        <f>IF(N223="","",A239+1)</f>
        <v>23</v>
      </c>
      <c r="B240" s="817" t="s">
        <v>228</v>
      </c>
      <c r="C240" s="817"/>
      <c r="D240" s="817"/>
      <c r="E240" s="784">
        <f>'Master sheet'!$C$10</f>
        <v>44697</v>
      </c>
      <c r="F240" s="784"/>
      <c r="G240" s="784"/>
      <c r="H240" s="410"/>
      <c r="I240" s="121"/>
      <c r="J240" s="121"/>
      <c r="K240" s="76"/>
      <c r="L240" s="121"/>
      <c r="M240" s="121"/>
      <c r="N240" s="121"/>
      <c r="O240" s="121"/>
      <c r="P240" s="121"/>
      <c r="Q240" s="819"/>
      <c r="R240" s="817" t="s">
        <v>228</v>
      </c>
      <c r="S240" s="817"/>
      <c r="T240" s="817"/>
      <c r="U240" s="784">
        <f>'Master sheet'!$C$10</f>
        <v>44697</v>
      </c>
      <c r="V240" s="784"/>
      <c r="W240" s="784"/>
      <c r="X240" s="410"/>
      <c r="Y240" s="121"/>
      <c r="Z240" s="121"/>
      <c r="AA240" s="76"/>
      <c r="AB240" s="121"/>
      <c r="AC240" s="121"/>
      <c r="AD240" s="121"/>
      <c r="AE240" s="121"/>
      <c r="AF240" s="121"/>
    </row>
    <row r="241" spans="1:32" ht="43.5" customHeight="1">
      <c r="A241" s="166">
        <f>IF(N223="","",A240+1)</f>
        <v>24</v>
      </c>
      <c r="B241" s="804" t="str">
        <f>IF(AND(C220=1),CONCATENATE("( ",UPPER('Master sheet'!$F$11)," )"),IF(AND(C220=2),CONCATENATE("( ",UPPER('Master sheet'!$F$19)," )"),IF(AND(C220=3),CONCATENATE("( ",UPPER('Master sheet'!$J$11)," )"),IF(AND(C220=4),CONCATENATE("( ",UPPER('Master sheet'!$J$19)," )"),""))))</f>
        <v>( PRADIP SINGH RAJAWAT )</v>
      </c>
      <c r="C241" s="804"/>
      <c r="D241" s="804"/>
      <c r="E241" s="804"/>
      <c r="F241" s="805" t="str">
        <f>IF(AND(N223=""),"",CONCATENATE("(",'Master sheet'!$C$14," )"))</f>
        <v>(Suresh Kumar )</v>
      </c>
      <c r="G241" s="805"/>
      <c r="H241" s="805"/>
      <c r="I241" s="805"/>
      <c r="J241" s="805"/>
      <c r="K241" s="805" t="str">
        <f>IF(AND(N223=""),"",CONCATENATE("(",'Master sheet'!$C$12," )"))</f>
        <v>(USHA PALIYA )</v>
      </c>
      <c r="L241" s="805"/>
      <c r="M241" s="805"/>
      <c r="N241" s="805"/>
      <c r="O241" s="805"/>
      <c r="P241" s="805"/>
      <c r="Q241" s="819"/>
      <c r="R241" s="804" t="str">
        <f>IF(AND(S220=1),CONCATENATE("( ",UPPER('Master sheet'!$F$11)," )"),IF(AND(S220=2),CONCATENATE("( ",UPPER('Master sheet'!$F$19)," )"),IF(AND(S220=3),CONCATENATE("( ",UPPER('Master sheet'!$J$11)," )"),IF(AND(S220=4),CONCATENATE("( ",UPPER('Master sheet'!$J$19)," )"),""))))</f>
        <v>( PRADIP SINGH RAJAWAT )</v>
      </c>
      <c r="S241" s="804"/>
      <c r="T241" s="804"/>
      <c r="U241" s="804"/>
      <c r="V241" s="805" t="str">
        <f>IF(AND(AD223=""),"",CONCATENATE("(",'Master sheet'!$C$14," )"))</f>
        <v>(Suresh Kumar )</v>
      </c>
      <c r="W241" s="805"/>
      <c r="X241" s="805"/>
      <c r="Y241" s="805"/>
      <c r="Z241" s="805"/>
      <c r="AA241" s="805" t="str">
        <f>IF(AND(AD223=""),"",CONCATENATE("(",'Master sheet'!$C$12," )"))</f>
        <v>(USHA PALIYA )</v>
      </c>
      <c r="AB241" s="805"/>
      <c r="AC241" s="805"/>
      <c r="AD241" s="805"/>
      <c r="AE241" s="805"/>
      <c r="AF241" s="805"/>
    </row>
    <row r="242" spans="1:32" ht="21.75" customHeight="1">
      <c r="A242" s="166">
        <f>IF(N223="","",A241+1)</f>
        <v>25</v>
      </c>
      <c r="B242" s="806" t="s">
        <v>223</v>
      </c>
      <c r="C242" s="806"/>
      <c r="D242" s="806"/>
      <c r="E242" s="806"/>
      <c r="F242" s="807" t="s">
        <v>224</v>
      </c>
      <c r="G242" s="807"/>
      <c r="H242" s="807"/>
      <c r="I242" s="807"/>
      <c r="J242" s="807"/>
      <c r="K242" s="806" t="s">
        <v>225</v>
      </c>
      <c r="L242" s="806"/>
      <c r="M242" s="806"/>
      <c r="N242" s="806"/>
      <c r="O242" s="806"/>
      <c r="P242" s="806"/>
      <c r="Q242" s="819"/>
      <c r="R242" s="806" t="s">
        <v>223</v>
      </c>
      <c r="S242" s="806"/>
      <c r="T242" s="806"/>
      <c r="U242" s="806"/>
      <c r="V242" s="807" t="s">
        <v>224</v>
      </c>
      <c r="W242" s="807"/>
      <c r="X242" s="807"/>
      <c r="Y242" s="807"/>
      <c r="Z242" s="807"/>
      <c r="AA242" s="806" t="s">
        <v>225</v>
      </c>
      <c r="AB242" s="806"/>
      <c r="AC242" s="806"/>
      <c r="AD242" s="806"/>
      <c r="AE242" s="806"/>
      <c r="AF242" s="806"/>
    </row>
    <row r="244" spans="1:32" ht="21.9" customHeight="1">
      <c r="A244" s="165">
        <f>IF(N250="","",1)</f>
        <v>1</v>
      </c>
      <c r="B244" s="808" t="s">
        <v>203</v>
      </c>
      <c r="C244" s="808"/>
      <c r="D244" s="808"/>
      <c r="E244" s="808"/>
      <c r="F244" s="808"/>
      <c r="G244" s="808"/>
      <c r="H244" s="808"/>
      <c r="I244" s="808"/>
      <c r="J244" s="808"/>
      <c r="K244" s="808"/>
      <c r="L244" s="808"/>
      <c r="M244" s="808"/>
      <c r="N244" s="808"/>
      <c r="O244" s="808"/>
      <c r="P244" s="808"/>
      <c r="Q244" s="819" t="s">
        <v>249</v>
      </c>
      <c r="R244" s="808" t="s">
        <v>203</v>
      </c>
      <c r="S244" s="808"/>
      <c r="T244" s="808"/>
      <c r="U244" s="808"/>
      <c r="V244" s="808"/>
      <c r="W244" s="808"/>
      <c r="X244" s="808"/>
      <c r="Y244" s="808"/>
      <c r="Z244" s="808"/>
      <c r="AA244" s="808"/>
      <c r="AB244" s="808"/>
      <c r="AC244" s="808"/>
      <c r="AD244" s="808"/>
      <c r="AE244" s="808"/>
      <c r="AF244" s="808"/>
    </row>
    <row r="245" spans="1:32" ht="21.9" customHeight="1">
      <c r="A245" s="166">
        <f>IF(N250="","",A244+1)</f>
        <v>2</v>
      </c>
      <c r="B245" s="820" t="s">
        <v>541</v>
      </c>
      <c r="C245" s="820"/>
      <c r="D245" s="820"/>
      <c r="E245" s="820"/>
      <c r="F245" s="820"/>
      <c r="G245" s="820"/>
      <c r="H245" s="820"/>
      <c r="I245" s="820"/>
      <c r="J245" s="820"/>
      <c r="K245" s="820"/>
      <c r="L245" s="820"/>
      <c r="M245" s="820"/>
      <c r="N245" s="820"/>
      <c r="O245" s="820"/>
      <c r="P245" s="820"/>
      <c r="Q245" s="819"/>
      <c r="R245" s="820" t="s">
        <v>541</v>
      </c>
      <c r="S245" s="820"/>
      <c r="T245" s="820"/>
      <c r="U245" s="820"/>
      <c r="V245" s="820"/>
      <c r="W245" s="820"/>
      <c r="X245" s="820"/>
      <c r="Y245" s="820"/>
      <c r="Z245" s="820"/>
      <c r="AA245" s="820"/>
      <c r="AB245" s="820"/>
      <c r="AC245" s="820"/>
      <c r="AD245" s="820"/>
      <c r="AE245" s="820"/>
      <c r="AF245" s="820"/>
    </row>
    <row r="246" spans="1:32" ht="21.9" customHeight="1">
      <c r="A246" s="166">
        <f>IF(N250="","",A245+1)</f>
        <v>3</v>
      </c>
      <c r="B246" s="821" t="s">
        <v>168</v>
      </c>
      <c r="C246" s="821"/>
      <c r="D246" s="821"/>
      <c r="E246" s="822" t="str">
        <f>IF(AND(N250=""),"",'Result Sheet'!$F$2)</f>
        <v xml:space="preserve">महात्मा गाँधी राजकीय विद्यालय (अंग्रेजी माध्यम) बर, पाली </v>
      </c>
      <c r="F246" s="822"/>
      <c r="G246" s="822"/>
      <c r="H246" s="822"/>
      <c r="I246" s="822"/>
      <c r="J246" s="822"/>
      <c r="K246" s="822"/>
      <c r="L246" s="822"/>
      <c r="M246" s="822"/>
      <c r="N246" s="822"/>
      <c r="O246" s="822"/>
      <c r="P246" s="822"/>
      <c r="Q246" s="819"/>
      <c r="R246" s="821" t="s">
        <v>168</v>
      </c>
      <c r="S246" s="821"/>
      <c r="T246" s="821"/>
      <c r="U246" s="822" t="str">
        <f>IF(AND(AD250=""),"",'Result Sheet'!$F$2)</f>
        <v xml:space="preserve">महात्मा गाँधी राजकीय विद्यालय (अंग्रेजी माध्यम) बर, पाली </v>
      </c>
      <c r="V246" s="822"/>
      <c r="W246" s="822"/>
      <c r="X246" s="822"/>
      <c r="Y246" s="822"/>
      <c r="Z246" s="822"/>
      <c r="AA246" s="822"/>
      <c r="AB246" s="822"/>
      <c r="AC246" s="822"/>
      <c r="AD246" s="822"/>
      <c r="AE246" s="822"/>
      <c r="AF246" s="822"/>
    </row>
    <row r="247" spans="1:32" ht="21.9" customHeight="1">
      <c r="A247" s="166">
        <f>IF(N250="","",A246+1)</f>
        <v>4</v>
      </c>
      <c r="B247" s="413" t="s">
        <v>169</v>
      </c>
      <c r="C247" s="797">
        <f>IFERROR(VLOOKUP(N250,Marks,2,0),"")</f>
        <v>1</v>
      </c>
      <c r="D247" s="797"/>
      <c r="E247" s="815" t="s">
        <v>212</v>
      </c>
      <c r="F247" s="815"/>
      <c r="G247" s="815"/>
      <c r="H247" s="797" t="str">
        <f>IFERROR(VLOOKUP(N250,Marks,3,0),"")</f>
        <v>A</v>
      </c>
      <c r="I247" s="797"/>
      <c r="J247" s="798" t="s">
        <v>205</v>
      </c>
      <c r="K247" s="798"/>
      <c r="L247" s="798"/>
      <c r="M247" s="798"/>
      <c r="N247" s="799" t="str">
        <f>IF(AND(N250=""),"",'Marks Entry 1st'!$I$2)</f>
        <v xml:space="preserve"> 2021-2022</v>
      </c>
      <c r="O247" s="799"/>
      <c r="P247" s="799"/>
      <c r="Q247" s="819"/>
      <c r="R247" s="413" t="s">
        <v>169</v>
      </c>
      <c r="S247" s="797">
        <f>IFERROR(VLOOKUP(AD250,Marks,2,0),"")</f>
        <v>1</v>
      </c>
      <c r="T247" s="797"/>
      <c r="U247" s="815" t="s">
        <v>212</v>
      </c>
      <c r="V247" s="815"/>
      <c r="W247" s="815"/>
      <c r="X247" s="797" t="str">
        <f>IFERROR(VLOOKUP(AD250,Marks,3,0),"")</f>
        <v>A</v>
      </c>
      <c r="Y247" s="797"/>
      <c r="Z247" s="798" t="s">
        <v>205</v>
      </c>
      <c r="AA247" s="798"/>
      <c r="AB247" s="798"/>
      <c r="AC247" s="798"/>
      <c r="AD247" s="799" t="str">
        <f>IF(AND(AD250=""),"",'Marks Entry 1st'!$I$2)</f>
        <v xml:space="preserve"> 2021-2022</v>
      </c>
      <c r="AE247" s="799"/>
      <c r="AF247" s="799"/>
    </row>
    <row r="248" spans="1:32" ht="21.9" customHeight="1">
      <c r="A248" s="166">
        <f>IF(N250="","",A247+1)</f>
        <v>5</v>
      </c>
      <c r="B248" s="800" t="s">
        <v>206</v>
      </c>
      <c r="C248" s="800"/>
      <c r="D248" s="800"/>
      <c r="E248" s="801" t="str">
        <f>IFERROR(VLOOKUP(N250,Marks,6,0),"")</f>
        <v>LUCKY PRAJAPATI</v>
      </c>
      <c r="F248" s="801"/>
      <c r="G248" s="801"/>
      <c r="H248" s="801"/>
      <c r="I248" s="801"/>
      <c r="J248" s="802" t="s">
        <v>209</v>
      </c>
      <c r="K248" s="802"/>
      <c r="L248" s="802"/>
      <c r="M248" s="802"/>
      <c r="N248" s="803">
        <f>IFERROR(VLOOKUP(N250,Marks,5,0),"")</f>
        <v>924</v>
      </c>
      <c r="O248" s="803"/>
      <c r="P248" s="803"/>
      <c r="Q248" s="819"/>
      <c r="R248" s="800" t="s">
        <v>206</v>
      </c>
      <c r="S248" s="800"/>
      <c r="T248" s="800"/>
      <c r="U248" s="801" t="str">
        <f>IFERROR(VLOOKUP(AD250,Marks,6,0),"")</f>
        <v>MAHENDRA PARTAP SINGH CHUNDAWAT</v>
      </c>
      <c r="V248" s="801"/>
      <c r="W248" s="801"/>
      <c r="X248" s="801"/>
      <c r="Y248" s="801"/>
      <c r="Z248" s="802" t="s">
        <v>209</v>
      </c>
      <c r="AA248" s="802"/>
      <c r="AB248" s="802"/>
      <c r="AC248" s="802"/>
      <c r="AD248" s="803">
        <f>IFERROR(VLOOKUP(AD250,Marks,5,0),"")</f>
        <v>921</v>
      </c>
      <c r="AE248" s="803"/>
      <c r="AF248" s="803"/>
    </row>
    <row r="249" spans="1:32" ht="21.9" customHeight="1">
      <c r="A249" s="166">
        <f>IF(N250="","",A248+1)</f>
        <v>6</v>
      </c>
      <c r="B249" s="800" t="s">
        <v>207</v>
      </c>
      <c r="C249" s="800"/>
      <c r="D249" s="800"/>
      <c r="E249" s="801" t="str">
        <f>IFERROR(VLOOKUP(N250,Marks,7,0),"")</f>
        <v>NAR SINGH</v>
      </c>
      <c r="F249" s="801"/>
      <c r="G249" s="801"/>
      <c r="H249" s="801"/>
      <c r="I249" s="801"/>
      <c r="J249" s="802" t="s">
        <v>210</v>
      </c>
      <c r="K249" s="802"/>
      <c r="L249" s="802"/>
      <c r="M249" s="802"/>
      <c r="N249" s="816" t="str">
        <f>IFERROR(VLOOKUP(N250,Marks,4,0),"")</f>
        <v>14-02-2016</v>
      </c>
      <c r="O249" s="816"/>
      <c r="P249" s="816"/>
      <c r="Q249" s="819"/>
      <c r="R249" s="800" t="s">
        <v>207</v>
      </c>
      <c r="S249" s="800"/>
      <c r="T249" s="800"/>
      <c r="U249" s="801" t="str">
        <f>IFERROR(VLOOKUP(AD250,Marks,7,0),"")</f>
        <v>CHANDRA SINGH CHUNDAWAT</v>
      </c>
      <c r="V249" s="801"/>
      <c r="W249" s="801"/>
      <c r="X249" s="801"/>
      <c r="Y249" s="801"/>
      <c r="Z249" s="802" t="s">
        <v>210</v>
      </c>
      <c r="AA249" s="802"/>
      <c r="AB249" s="802"/>
      <c r="AC249" s="802"/>
      <c r="AD249" s="816">
        <f>IFERROR(VLOOKUP(AD250,Marks,4,0),"")</f>
        <v>42008</v>
      </c>
      <c r="AE249" s="816"/>
      <c r="AF249" s="816"/>
    </row>
    <row r="250" spans="1:32" ht="21.9" customHeight="1">
      <c r="A250" s="166">
        <f>IF(N250="","",A249+1)</f>
        <v>7</v>
      </c>
      <c r="B250" s="800" t="s">
        <v>208</v>
      </c>
      <c r="C250" s="800"/>
      <c r="D250" s="800"/>
      <c r="E250" s="801" t="str">
        <f>IFERROR(VLOOKUP(N250,Marks,8,0),"")</f>
        <v>BHAWNA</v>
      </c>
      <c r="F250" s="801"/>
      <c r="G250" s="801"/>
      <c r="H250" s="801"/>
      <c r="I250" s="801"/>
      <c r="J250" s="802" t="s">
        <v>211</v>
      </c>
      <c r="K250" s="802"/>
      <c r="L250" s="802"/>
      <c r="M250" s="802"/>
      <c r="N250" s="809">
        <f>IF(AD223="","",IF(AND(AD223+1&gt;$AN$6),"",AD223+1))</f>
        <v>119</v>
      </c>
      <c r="O250" s="809"/>
      <c r="P250" s="809"/>
      <c r="Q250" s="819"/>
      <c r="R250" s="800" t="s">
        <v>208</v>
      </c>
      <c r="S250" s="800"/>
      <c r="T250" s="800"/>
      <c r="U250" s="801" t="str">
        <f>IFERROR(VLOOKUP(AD250,Marks,8,0),"")</f>
        <v>RITU KANWAR</v>
      </c>
      <c r="V250" s="801"/>
      <c r="W250" s="801"/>
      <c r="X250" s="801"/>
      <c r="Y250" s="801"/>
      <c r="Z250" s="802" t="s">
        <v>211</v>
      </c>
      <c r="AA250" s="802"/>
      <c r="AB250" s="802"/>
      <c r="AC250" s="802"/>
      <c r="AD250" s="810">
        <f>IF(N250="","",IF(AND(N250+1&gt;$AN$6),"",N250+1))</f>
        <v>120</v>
      </c>
      <c r="AE250" s="810"/>
      <c r="AF250" s="810"/>
    </row>
    <row r="251" spans="1:32" ht="9" customHeight="1">
      <c r="A251" s="166">
        <f>IF(N250="","",A250+1)</f>
        <v>8</v>
      </c>
      <c r="B251" s="123"/>
      <c r="C251" s="123"/>
      <c r="D251" s="123"/>
      <c r="E251" s="124"/>
      <c r="F251" s="124"/>
      <c r="G251" s="124"/>
      <c r="H251" s="123"/>
      <c r="I251" s="123"/>
      <c r="J251" s="125"/>
      <c r="K251" s="125"/>
      <c r="L251" s="125"/>
      <c r="M251" s="76"/>
      <c r="N251" s="76"/>
      <c r="O251" s="76"/>
      <c r="P251" s="76"/>
      <c r="Q251" s="819"/>
      <c r="R251" s="123"/>
      <c r="S251" s="123"/>
      <c r="T251" s="123"/>
      <c r="U251" s="124"/>
      <c r="V251" s="124"/>
      <c r="W251" s="124"/>
      <c r="X251" s="123"/>
      <c r="Y251" s="123"/>
      <c r="Z251" s="125"/>
      <c r="AA251" s="125"/>
      <c r="AB251" s="125"/>
      <c r="AC251" s="76"/>
      <c r="AD251" s="76"/>
      <c r="AE251" s="76"/>
      <c r="AF251" s="76"/>
    </row>
    <row r="252" spans="1:32" ht="21" customHeight="1">
      <c r="A252" s="166">
        <f>IF(N250="","",A251+1)</f>
        <v>9</v>
      </c>
      <c r="B252" s="811" t="s">
        <v>213</v>
      </c>
      <c r="C252" s="646" t="s">
        <v>214</v>
      </c>
      <c r="D252" s="646"/>
      <c r="E252" s="646"/>
      <c r="F252" s="812" t="s">
        <v>13</v>
      </c>
      <c r="G252" s="813"/>
      <c r="H252" s="813"/>
      <c r="I252" s="814"/>
      <c r="J252" s="649" t="s">
        <v>184</v>
      </c>
      <c r="K252" s="650" t="s">
        <v>167</v>
      </c>
      <c r="L252" s="651"/>
      <c r="M252" s="651"/>
      <c r="N252" s="652"/>
      <c r="O252" s="616" t="s">
        <v>185</v>
      </c>
      <c r="P252" s="617" t="s">
        <v>186</v>
      </c>
      <c r="Q252" s="819"/>
      <c r="R252" s="811" t="s">
        <v>213</v>
      </c>
      <c r="S252" s="646" t="s">
        <v>214</v>
      </c>
      <c r="T252" s="646"/>
      <c r="U252" s="646"/>
      <c r="V252" s="812" t="s">
        <v>13</v>
      </c>
      <c r="W252" s="813"/>
      <c r="X252" s="813"/>
      <c r="Y252" s="814"/>
      <c r="Z252" s="649" t="s">
        <v>184</v>
      </c>
      <c r="AA252" s="650" t="s">
        <v>167</v>
      </c>
      <c r="AB252" s="651"/>
      <c r="AC252" s="651"/>
      <c r="AD252" s="652"/>
      <c r="AE252" s="616" t="s">
        <v>185</v>
      </c>
      <c r="AF252" s="617" t="s">
        <v>186</v>
      </c>
    </row>
    <row r="253" spans="1:32" ht="90.75" customHeight="1">
      <c r="A253" s="166">
        <f>IF(N250="","",A252+1)</f>
        <v>10</v>
      </c>
      <c r="B253" s="811"/>
      <c r="C253" s="171" t="s">
        <v>11</v>
      </c>
      <c r="D253" s="171" t="s">
        <v>180</v>
      </c>
      <c r="E253" s="171" t="s">
        <v>108</v>
      </c>
      <c r="F253" s="171" t="s">
        <v>182</v>
      </c>
      <c r="G253" s="171" t="s">
        <v>183</v>
      </c>
      <c r="H253" s="305" t="s">
        <v>10</v>
      </c>
      <c r="I253" s="171" t="s">
        <v>108</v>
      </c>
      <c r="J253" s="649"/>
      <c r="K253" s="172" t="s">
        <v>182</v>
      </c>
      <c r="L253" s="172" t="s">
        <v>183</v>
      </c>
      <c r="M253" s="173" t="s">
        <v>10</v>
      </c>
      <c r="N253" s="171" t="s">
        <v>108</v>
      </c>
      <c r="O253" s="616"/>
      <c r="P253" s="785"/>
      <c r="Q253" s="819"/>
      <c r="R253" s="811"/>
      <c r="S253" s="171" t="s">
        <v>11</v>
      </c>
      <c r="T253" s="171" t="s">
        <v>180</v>
      </c>
      <c r="U253" s="171" t="s">
        <v>108</v>
      </c>
      <c r="V253" s="171" t="s">
        <v>182</v>
      </c>
      <c r="W253" s="171" t="s">
        <v>183</v>
      </c>
      <c r="X253" s="305" t="s">
        <v>10</v>
      </c>
      <c r="Y253" s="171" t="s">
        <v>108</v>
      </c>
      <c r="Z253" s="649"/>
      <c r="AA253" s="172" t="s">
        <v>182</v>
      </c>
      <c r="AB253" s="172" t="s">
        <v>183</v>
      </c>
      <c r="AC253" s="173" t="s">
        <v>10</v>
      </c>
      <c r="AD253" s="171" t="s">
        <v>108</v>
      </c>
      <c r="AE253" s="616"/>
      <c r="AF253" s="785"/>
    </row>
    <row r="254" spans="1:32" ht="18.75" customHeight="1">
      <c r="A254" s="166">
        <f>IF(N250="","",A253+1)</f>
        <v>11</v>
      </c>
      <c r="B254" s="811"/>
      <c r="C254" s="414">
        <v>20</v>
      </c>
      <c r="D254" s="414">
        <v>20</v>
      </c>
      <c r="E254" s="116">
        <v>40</v>
      </c>
      <c r="F254" s="414">
        <v>30</v>
      </c>
      <c r="G254" s="414">
        <v>18</v>
      </c>
      <c r="H254" s="414">
        <v>12</v>
      </c>
      <c r="I254" s="116">
        <v>60</v>
      </c>
      <c r="J254" s="118">
        <v>100</v>
      </c>
      <c r="K254" s="414">
        <v>50</v>
      </c>
      <c r="L254" s="414">
        <v>30</v>
      </c>
      <c r="M254" s="414">
        <v>20</v>
      </c>
      <c r="N254" s="116">
        <v>100</v>
      </c>
      <c r="O254" s="118">
        <v>200</v>
      </c>
      <c r="P254" s="825">
        <f>IF(AND(N250="",C247="",E248="",N248=""),"",IF(OR(C247=1,C247=2),800,1000))</f>
        <v>800</v>
      </c>
      <c r="Q254" s="819"/>
      <c r="R254" s="811"/>
      <c r="S254" s="414">
        <v>20</v>
      </c>
      <c r="T254" s="414">
        <v>20</v>
      </c>
      <c r="U254" s="116">
        <v>40</v>
      </c>
      <c r="V254" s="414">
        <v>30</v>
      </c>
      <c r="W254" s="414">
        <v>18</v>
      </c>
      <c r="X254" s="414">
        <v>12</v>
      </c>
      <c r="Y254" s="116">
        <v>60</v>
      </c>
      <c r="Z254" s="118">
        <v>100</v>
      </c>
      <c r="AA254" s="414">
        <v>50</v>
      </c>
      <c r="AB254" s="414">
        <v>30</v>
      </c>
      <c r="AC254" s="414">
        <v>20</v>
      </c>
      <c r="AD254" s="116">
        <v>100</v>
      </c>
      <c r="AE254" s="118">
        <v>200</v>
      </c>
      <c r="AF254" s="825">
        <f>IF(AND(AD250="",S247="",U248="",Z248=""),"",IF(OR(S247=1,S247=2),800,1000))</f>
        <v>800</v>
      </c>
    </row>
    <row r="255" spans="1:32" ht="21" customHeight="1">
      <c r="A255" s="166">
        <f>IF(N250="","",A254+1)</f>
        <v>12</v>
      </c>
      <c r="B255" s="122" t="str">
        <f>'Result Sheet'!$L$4</f>
        <v xml:space="preserve">हिन्दी </v>
      </c>
      <c r="C255" s="415">
        <f>IFERROR(VLOOKUP(N250,Marks,11,0),"")</f>
        <v>9</v>
      </c>
      <c r="D255" s="415">
        <f>IFERROR(VLOOKUP(N250,Marks,12,0),"")</f>
        <v>9</v>
      </c>
      <c r="E255" s="117">
        <f>IFERROR(VLOOKUP(N250,Marks,13,0),"")</f>
        <v>18</v>
      </c>
      <c r="F255" s="415">
        <f>IFERROR(VLOOKUP(N250,Marks,14,0),"")</f>
        <v>28</v>
      </c>
      <c r="G255" s="415">
        <f>IFERROR(VLOOKUP(N250,Marks,15,0),"")</f>
        <v>6</v>
      </c>
      <c r="H255" s="415">
        <f>IFERROR(VLOOKUP(N250,Marks,16,0),"")</f>
        <v>0</v>
      </c>
      <c r="I255" s="117">
        <f>IFERROR(VLOOKUP(N250,Marks,17,0),"")</f>
        <v>34</v>
      </c>
      <c r="J255" s="119">
        <f>IFERROR(VLOOKUP(N250,Marks,18,0),"")</f>
        <v>52</v>
      </c>
      <c r="K255" s="415">
        <f>IFERROR(VLOOKUP(N250,Marks,19,0),"")</f>
        <v>37</v>
      </c>
      <c r="L255" s="415">
        <f>IFERROR(VLOOKUP(N250,Marks,20,0),"")</f>
        <v>4</v>
      </c>
      <c r="M255" s="415">
        <f>IFERROR(VLOOKUP(N250,Marks,21,0),"")</f>
        <v>11</v>
      </c>
      <c r="N255" s="117">
        <f>IFERROR(VLOOKUP(N250,Marks,22,0),"")</f>
        <v>52</v>
      </c>
      <c r="O255" s="119">
        <f>IFERROR(VLOOKUP(N250,Marks,23,0),"")</f>
        <v>104</v>
      </c>
      <c r="P255" s="323" t="str">
        <f>IFERROR(VLOOKUP(N250,Marks,29,0),"")</f>
        <v>C</v>
      </c>
      <c r="Q255" s="819"/>
      <c r="R255" s="122" t="str">
        <f>'Result Sheet'!$L$4</f>
        <v xml:space="preserve">हिन्दी </v>
      </c>
      <c r="S255" s="415">
        <f>IFERROR(VLOOKUP(AD250,Marks,11,0),"")</f>
        <v>9</v>
      </c>
      <c r="T255" s="415">
        <f>IFERROR(VLOOKUP(AD250,Marks,12,0),"")</f>
        <v>9</v>
      </c>
      <c r="U255" s="117">
        <f>IFERROR(VLOOKUP(AD250,Marks,13,0),"")</f>
        <v>18</v>
      </c>
      <c r="V255" s="415">
        <f>IFERROR(VLOOKUP(AD250,Marks,14,0),"")</f>
        <v>26</v>
      </c>
      <c r="W255" s="415">
        <f>IFERROR(VLOOKUP(AD250,Marks,15,0),"")</f>
        <v>6</v>
      </c>
      <c r="X255" s="415">
        <f>IFERROR(VLOOKUP(AD250,Marks,16,0),"")</f>
        <v>0</v>
      </c>
      <c r="Y255" s="117">
        <f>IFERROR(VLOOKUP(AD250,Marks,17,0),"")</f>
        <v>32</v>
      </c>
      <c r="Z255" s="119">
        <f>IFERROR(VLOOKUP(AD250,Marks,18,0),"")</f>
        <v>50</v>
      </c>
      <c r="AA255" s="415">
        <f>IFERROR(VLOOKUP(AD250,Marks,19,0),"")</f>
        <v>37</v>
      </c>
      <c r="AB255" s="415">
        <f>IFERROR(VLOOKUP(AD250,Marks,20,0),"")</f>
        <v>4</v>
      </c>
      <c r="AC255" s="415">
        <f>IFERROR(VLOOKUP(AD250,Marks,21,0),"")</f>
        <v>11</v>
      </c>
      <c r="AD255" s="117">
        <f>IFERROR(VLOOKUP(AD250,Marks,22,0),"")</f>
        <v>52</v>
      </c>
      <c r="AE255" s="119">
        <f>IFERROR(VLOOKUP(AD250,Marks,23,0),"")</f>
        <v>102</v>
      </c>
      <c r="AF255" s="323" t="str">
        <f>IFERROR(VLOOKUP(AD250,Marks,29,0),"")</f>
        <v>C</v>
      </c>
    </row>
    <row r="256" spans="1:32" ht="21" customHeight="1">
      <c r="A256" s="166">
        <f>IF(N250="","",A255+1)</f>
        <v>13</v>
      </c>
      <c r="B256" s="122" t="str">
        <f>'Result Sheet'!$AE$4</f>
        <v xml:space="preserve">अंग्रेजी </v>
      </c>
      <c r="C256" s="415">
        <f>IFERROR(VLOOKUP(N250,Marks,30,0),"")</f>
        <v>9</v>
      </c>
      <c r="D256" s="415">
        <f>IFERROR(VLOOKUP(N250,Marks,31,0),"")</f>
        <v>9</v>
      </c>
      <c r="E256" s="117">
        <f>IFERROR(VLOOKUP(N250,Marks,32,0),"")</f>
        <v>18</v>
      </c>
      <c r="F256" s="415">
        <f>IFERROR(VLOOKUP(N250,Marks,33,0),"")</f>
        <v>29</v>
      </c>
      <c r="G256" s="415">
        <f>IFERROR(VLOOKUP(N250,Marks,34,0),"")</f>
        <v>4</v>
      </c>
      <c r="H256" s="415">
        <f>IFERROR(VLOOKUP(N250,Marks,35,0),"")</f>
        <v>9</v>
      </c>
      <c r="I256" s="117">
        <f>IFERROR(VLOOKUP(N250,Marks,36,0),"")</f>
        <v>42</v>
      </c>
      <c r="J256" s="119">
        <f>IFERROR(VLOOKUP(N250,Marks,37,0),"")</f>
        <v>60</v>
      </c>
      <c r="K256" s="415">
        <f>IFERROR(VLOOKUP(N250,Marks,38,0),"")</f>
        <v>46</v>
      </c>
      <c r="L256" s="415">
        <f>IFERROR(VLOOKUP(N250,Marks,39,0),"")</f>
        <v>4</v>
      </c>
      <c r="M256" s="415">
        <f>IFERROR(VLOOKUP(N250,Marks,40,0),"")</f>
        <v>9</v>
      </c>
      <c r="N256" s="117">
        <f>IFERROR(VLOOKUP(N250,Marks,41,0),"")</f>
        <v>59</v>
      </c>
      <c r="O256" s="119">
        <f>IFERROR(VLOOKUP(N250,Marks,42,0),"")</f>
        <v>119</v>
      </c>
      <c r="P256" s="323" t="str">
        <f>IFERROR(VLOOKUP(N250,Marks,48,0),"")</f>
        <v>C</v>
      </c>
      <c r="Q256" s="819"/>
      <c r="R256" s="122" t="str">
        <f>'Result Sheet'!$AE$4</f>
        <v xml:space="preserve">अंग्रेजी </v>
      </c>
      <c r="S256" s="415">
        <f>IFERROR(VLOOKUP(AD250,Marks,30,0),"")</f>
        <v>9</v>
      </c>
      <c r="T256" s="415">
        <f>IFERROR(VLOOKUP(AD250,Marks,31,0),"")</f>
        <v>9</v>
      </c>
      <c r="U256" s="117">
        <f>IFERROR(VLOOKUP(AD250,Marks,32,0),"")</f>
        <v>18</v>
      </c>
      <c r="V256" s="415">
        <f>IFERROR(VLOOKUP(AD250,Marks,33,0),"")</f>
        <v>27</v>
      </c>
      <c r="W256" s="415">
        <f>IFERROR(VLOOKUP(AD250,Marks,34,0),"")</f>
        <v>4</v>
      </c>
      <c r="X256" s="415">
        <f>IFERROR(VLOOKUP(AD250,Marks,35,0),"")</f>
        <v>9</v>
      </c>
      <c r="Y256" s="117">
        <f>IFERROR(VLOOKUP(AD250,Marks,36,0),"")</f>
        <v>40</v>
      </c>
      <c r="Z256" s="119">
        <f>IFERROR(VLOOKUP(AD250,Marks,37,0),"")</f>
        <v>58</v>
      </c>
      <c r="AA256" s="415">
        <f>IFERROR(VLOOKUP(AD250,Marks,38,0),"")</f>
        <v>47</v>
      </c>
      <c r="AB256" s="415">
        <f>IFERROR(VLOOKUP(AD250,Marks,39,0),"")</f>
        <v>4</v>
      </c>
      <c r="AC256" s="415">
        <f>IFERROR(VLOOKUP(AD250,Marks,40,0),"")</f>
        <v>8</v>
      </c>
      <c r="AD256" s="117">
        <f>IFERROR(VLOOKUP(AD250,Marks,41,0),"")</f>
        <v>59</v>
      </c>
      <c r="AE256" s="119">
        <f>IFERROR(VLOOKUP(AD250,Marks,42,0),"")</f>
        <v>117</v>
      </c>
      <c r="AF256" s="323" t="str">
        <f>IFERROR(VLOOKUP(AD250,Marks,48,0),"")</f>
        <v>C</v>
      </c>
    </row>
    <row r="257" spans="1:32" ht="21" customHeight="1">
      <c r="A257" s="166">
        <f>IF(N250="","",A256+1)</f>
        <v>14</v>
      </c>
      <c r="B257" s="122" t="str">
        <f>'Result Sheet'!$AX$4</f>
        <v>संस्कृत</v>
      </c>
      <c r="C257" s="415">
        <f>IFERROR(VLOOKUP(N250,Marks,49,0),"")</f>
        <v>20</v>
      </c>
      <c r="D257" s="415">
        <f>IFERROR(VLOOKUP(N250,Marks,50,0),"")</f>
        <v>19</v>
      </c>
      <c r="E257" s="117">
        <f>IFERROR(VLOOKUP(N250,Marks,51,0),"")</f>
        <v>39</v>
      </c>
      <c r="F257" s="415">
        <f>IFERROR(VLOOKUP(N250,Marks,52,0),"")</f>
        <v>29</v>
      </c>
      <c r="G257" s="415">
        <f>IFERROR(VLOOKUP(N250,Marks,53,0),"")</f>
        <v>17</v>
      </c>
      <c r="H257" s="415">
        <f>IFERROR(VLOOKUP(N250,Marks,54,0),"")</f>
        <v>10</v>
      </c>
      <c r="I257" s="117">
        <f>IFERROR(VLOOKUP(N250,Marks,55,0),"")</f>
        <v>56</v>
      </c>
      <c r="J257" s="119">
        <f>IFERROR(VLOOKUP(N250,Marks,56,0),"")</f>
        <v>95</v>
      </c>
      <c r="K257" s="415">
        <f>IFERROR(VLOOKUP(N250,Marks,57,0),"")</f>
        <v>45</v>
      </c>
      <c r="L257" s="415">
        <f>IFERROR(VLOOKUP(N250,Marks,58,0),"")</f>
        <v>20</v>
      </c>
      <c r="M257" s="415">
        <f>IFERROR(VLOOKUP(N250,Marks,59,0),"")</f>
        <v>14</v>
      </c>
      <c r="N257" s="117">
        <f>IFERROR(VLOOKUP(N250,Marks,60,0),"")</f>
        <v>79</v>
      </c>
      <c r="O257" s="119">
        <f>IFERROR(VLOOKUP(N250,Marks,61,0),"")</f>
        <v>174</v>
      </c>
      <c r="P257" s="323" t="str">
        <f>IFERROR(VLOOKUP(N250,Marks,67,0),"")</f>
        <v>A</v>
      </c>
      <c r="Q257" s="819"/>
      <c r="R257" s="122" t="str">
        <f>'Result Sheet'!$AX$4</f>
        <v>संस्कृत</v>
      </c>
      <c r="S257" s="415">
        <f>IFERROR(VLOOKUP(AD250,Marks,49,0),"")</f>
        <v>20</v>
      </c>
      <c r="T257" s="415">
        <f>IFERROR(VLOOKUP(AD250,Marks,50,0),"")</f>
        <v>19</v>
      </c>
      <c r="U257" s="117">
        <f>IFERROR(VLOOKUP(AD250,Marks,51,0),"")</f>
        <v>39</v>
      </c>
      <c r="V257" s="415">
        <f>IFERROR(VLOOKUP(AD250,Marks,52,0),"")</f>
        <v>29</v>
      </c>
      <c r="W257" s="415">
        <f>IFERROR(VLOOKUP(AD250,Marks,53,0),"")</f>
        <v>17</v>
      </c>
      <c r="X257" s="415">
        <f>IFERROR(VLOOKUP(AD250,Marks,54,0),"")</f>
        <v>10</v>
      </c>
      <c r="Y257" s="117">
        <f>IFERROR(VLOOKUP(AD250,Marks,55,0),"")</f>
        <v>56</v>
      </c>
      <c r="Z257" s="119">
        <f>IFERROR(VLOOKUP(AD250,Marks,56,0),"")</f>
        <v>95</v>
      </c>
      <c r="AA257" s="415">
        <f>IFERROR(VLOOKUP(AD250,Marks,57,0),"")</f>
        <v>45</v>
      </c>
      <c r="AB257" s="415">
        <f>IFERROR(VLOOKUP(AD250,Marks,58,0),"")</f>
        <v>20</v>
      </c>
      <c r="AC257" s="415">
        <f>IFERROR(VLOOKUP(AD250,Marks,59,0),"")</f>
        <v>14</v>
      </c>
      <c r="AD257" s="117">
        <f>IFERROR(VLOOKUP(AD250,Marks,60,0),"")</f>
        <v>79</v>
      </c>
      <c r="AE257" s="119">
        <f>IFERROR(VLOOKUP(AD250,Marks,61,0),"")</f>
        <v>174</v>
      </c>
      <c r="AF257" s="323" t="str">
        <f>IFERROR(VLOOKUP(AD250,Marks,67,0),"")</f>
        <v>A</v>
      </c>
    </row>
    <row r="258" spans="1:32" ht="21" customHeight="1">
      <c r="A258" s="166">
        <f>IF(N250="","",A256+1)</f>
        <v>14</v>
      </c>
      <c r="B258" s="122" t="str">
        <f>'Result Sheet'!$BQ$4</f>
        <v xml:space="preserve">गणित </v>
      </c>
      <c r="C258" s="415">
        <f>IFERROR(VLOOKUP(N250,Marks,68,0),"")</f>
        <v>9</v>
      </c>
      <c r="D258" s="415">
        <f>IFERROR(VLOOKUP(N250,Marks,69,0),"")</f>
        <v>6</v>
      </c>
      <c r="E258" s="117">
        <f>IFERROR(VLOOKUP(N250,Marks,70,0),"")</f>
        <v>15</v>
      </c>
      <c r="F258" s="415">
        <f>IFERROR(VLOOKUP(N250,Marks,71,0),"")</f>
        <v>24</v>
      </c>
      <c r="G258" s="415">
        <f>IFERROR(VLOOKUP(N250,Marks,72,0),"")</f>
        <v>5</v>
      </c>
      <c r="H258" s="415">
        <f>IFERROR(VLOOKUP(N250,Marks,73,0),"")</f>
        <v>9</v>
      </c>
      <c r="I258" s="117">
        <f>IFERROR(VLOOKUP(N250,Marks,74,0),"")</f>
        <v>38</v>
      </c>
      <c r="J258" s="119">
        <f>IFERROR(VLOOKUP(N250,Marks,75,0),"")</f>
        <v>53</v>
      </c>
      <c r="K258" s="415">
        <f>IFERROR(VLOOKUP(N250,Marks,76,0),"")</f>
        <v>47</v>
      </c>
      <c r="L258" s="415">
        <f>IFERROR(VLOOKUP(N250,Marks,77,0),"")</f>
        <v>15</v>
      </c>
      <c r="M258" s="415">
        <f>IFERROR(VLOOKUP(N250,Marks,78,0),"")</f>
        <v>8</v>
      </c>
      <c r="N258" s="117">
        <f>IFERROR(VLOOKUP(N250,Marks,79,0),"")</f>
        <v>70</v>
      </c>
      <c r="O258" s="119">
        <f>IFERROR(VLOOKUP(N250,Marks,80,0),"")</f>
        <v>123</v>
      </c>
      <c r="P258" s="323" t="str">
        <f>IFERROR(VLOOKUP(N250,Marks,86,0),"")</f>
        <v>C</v>
      </c>
      <c r="Q258" s="819"/>
      <c r="R258" s="122" t="str">
        <f>'Result Sheet'!$BQ$4</f>
        <v xml:space="preserve">गणित </v>
      </c>
      <c r="S258" s="415">
        <f>IFERROR(VLOOKUP(AD250,Marks,68,0),"")</f>
        <v>9</v>
      </c>
      <c r="T258" s="415">
        <f>IFERROR(VLOOKUP(AD250,Marks,69,0),"")</f>
        <v>6</v>
      </c>
      <c r="U258" s="117">
        <f>IFERROR(VLOOKUP(AD250,Marks,70,0),"")</f>
        <v>15</v>
      </c>
      <c r="V258" s="415">
        <f>IFERROR(VLOOKUP(AD250,Marks,71,0),"")</f>
        <v>28</v>
      </c>
      <c r="W258" s="415">
        <f>IFERROR(VLOOKUP(AD250,Marks,72,0),"")</f>
        <v>5</v>
      </c>
      <c r="X258" s="415">
        <f>IFERROR(VLOOKUP(AD250,Marks,73,0),"")</f>
        <v>8</v>
      </c>
      <c r="Y258" s="117">
        <f>IFERROR(VLOOKUP(AD250,Marks,74,0),"")</f>
        <v>41</v>
      </c>
      <c r="Z258" s="119">
        <f>IFERROR(VLOOKUP(AD250,Marks,75,0),"")</f>
        <v>56</v>
      </c>
      <c r="AA258" s="415">
        <f>IFERROR(VLOOKUP(AD250,Marks,76,0),"")</f>
        <v>45</v>
      </c>
      <c r="AB258" s="415">
        <f>IFERROR(VLOOKUP(AD250,Marks,77,0),"")</f>
        <v>15</v>
      </c>
      <c r="AC258" s="415">
        <f>IFERROR(VLOOKUP(AD250,Marks,78,0),"")</f>
        <v>8</v>
      </c>
      <c r="AD258" s="117">
        <f>IFERROR(VLOOKUP(AD250,Marks,79,0),"")</f>
        <v>68</v>
      </c>
      <c r="AE258" s="119">
        <f>IFERROR(VLOOKUP(AD250,Marks,80,0),"")</f>
        <v>124</v>
      </c>
      <c r="AF258" s="323" t="str">
        <f>IFERROR(VLOOKUP(AD250,Marks,86,0),"")</f>
        <v>C</v>
      </c>
    </row>
    <row r="259" spans="1:32" ht="21" customHeight="1">
      <c r="A259" s="166">
        <f>IF(N250="","",A258+1)</f>
        <v>15</v>
      </c>
      <c r="B259" s="122" t="str">
        <f>'Result Sheet'!$CJ$4</f>
        <v xml:space="preserve">पर्यावरण अध्ययन </v>
      </c>
      <c r="C259" s="415">
        <f>IFERROR(VLOOKUP(N250,Marks,87,0),"")</f>
        <v>9</v>
      </c>
      <c r="D259" s="415">
        <f>IFERROR(VLOOKUP(N250,Marks,88,0),"")</f>
        <v>7</v>
      </c>
      <c r="E259" s="117">
        <f>IFERROR(VLOOKUP(N250,Marks,89,0),"")</f>
        <v>16</v>
      </c>
      <c r="F259" s="415">
        <f>IFERROR(VLOOKUP(N250,Marks,90,0),"")</f>
        <v>32</v>
      </c>
      <c r="G259" s="415">
        <f>IFERROR(VLOOKUP(N250,Marks,91,0),"")</f>
        <v>4</v>
      </c>
      <c r="H259" s="415">
        <f>IFERROR(VLOOKUP(N250,Marks,92,0),"")</f>
        <v>12</v>
      </c>
      <c r="I259" s="117">
        <f>IFERROR(VLOOKUP(N250,Marks,93,0),"")</f>
        <v>48</v>
      </c>
      <c r="J259" s="119">
        <f>IFERROR(VLOOKUP(N250,Marks,94,0),"")</f>
        <v>64</v>
      </c>
      <c r="K259" s="415">
        <f>IFERROR(VLOOKUP(N250,Marks,95,0),"")</f>
        <v>47</v>
      </c>
      <c r="L259" s="415">
        <f>IFERROR(VLOOKUP(N250,Marks,96,0),"")</f>
        <v>16</v>
      </c>
      <c r="M259" s="415">
        <f>IFERROR(VLOOKUP(N250,Marks,97,0),"")</f>
        <v>8</v>
      </c>
      <c r="N259" s="117">
        <f>IFERROR(VLOOKUP(N250,Marks,98,0),"")</f>
        <v>71</v>
      </c>
      <c r="O259" s="119">
        <f>IFERROR(VLOOKUP(N250,Marks,99,0),"")</f>
        <v>135</v>
      </c>
      <c r="P259" s="323" t="str">
        <f>IFERROR(VLOOKUP(N250,Marks,105,0),"")</f>
        <v>C</v>
      </c>
      <c r="Q259" s="819"/>
      <c r="R259" s="122" t="str">
        <f>'Result Sheet'!$CJ$4</f>
        <v xml:space="preserve">पर्यावरण अध्ययन </v>
      </c>
      <c r="S259" s="415">
        <f>IFERROR(VLOOKUP(AD250,Marks,87,0),"")</f>
        <v>9</v>
      </c>
      <c r="T259" s="415">
        <f>IFERROR(VLOOKUP(AD250,Marks,88,0),"")</f>
        <v>7</v>
      </c>
      <c r="U259" s="117">
        <f>IFERROR(VLOOKUP(AD250,Marks,89,0),"")</f>
        <v>16</v>
      </c>
      <c r="V259" s="415">
        <f>IFERROR(VLOOKUP(AD250,Marks,90,0),"")</f>
        <v>30</v>
      </c>
      <c r="W259" s="415">
        <f>IFERROR(VLOOKUP(AD250,Marks,91,0),"")</f>
        <v>4</v>
      </c>
      <c r="X259" s="415">
        <f>IFERROR(VLOOKUP(AD250,Marks,92,0),"")</f>
        <v>12</v>
      </c>
      <c r="Y259" s="117">
        <f>IFERROR(VLOOKUP(AD250,Marks,93,0),"")</f>
        <v>46</v>
      </c>
      <c r="Z259" s="119">
        <f>IFERROR(VLOOKUP(AD250,Marks,94,0),"")</f>
        <v>62</v>
      </c>
      <c r="AA259" s="415">
        <f>IFERROR(VLOOKUP(AD250,Marks,95,0),"")</f>
        <v>49</v>
      </c>
      <c r="AB259" s="415">
        <f>IFERROR(VLOOKUP(AD250,Marks,96,0),"")</f>
        <v>16</v>
      </c>
      <c r="AC259" s="415">
        <f>IFERROR(VLOOKUP(AD250,Marks,97,0),"")</f>
        <v>8</v>
      </c>
      <c r="AD259" s="117">
        <f>IFERROR(VLOOKUP(AD250,Marks,98,0),"")</f>
        <v>73</v>
      </c>
      <c r="AE259" s="119">
        <f>IFERROR(VLOOKUP(AD250,Marks,99,0),"")</f>
        <v>135</v>
      </c>
      <c r="AF259" s="323" t="str">
        <f>IFERROR(VLOOKUP(AD250,Marks,105,0),"")</f>
        <v>C</v>
      </c>
    </row>
    <row r="260" spans="1:32" ht="25.5" customHeight="1">
      <c r="A260" s="166">
        <f>IF(N250="","",A259+1)</f>
        <v>16</v>
      </c>
      <c r="B260" s="416" t="s">
        <v>215</v>
      </c>
      <c r="C260" s="120">
        <f>IF(AND(C255="",C256="",C257="",C258="",C259=""),"",IF(OR(C247=1,C247=2),SUM(C255:C258),SUM(C255:C259)))</f>
        <v>47</v>
      </c>
      <c r="D260" s="120">
        <f>IF(AND(D255="",D256="",D257="",D258="",D259=""),"",IF(OR(C247=1,C247=2),SUM(D255:D258),SUM(D255:D259)))</f>
        <v>43</v>
      </c>
      <c r="E260" s="120">
        <f>IF(AND(E255="",E256="",E257="",E258="",E259=""),"",IF(OR(C247=1,C247=2),SUM(E255:E258),SUM(E255:E259)))</f>
        <v>90</v>
      </c>
      <c r="F260" s="120">
        <f>IF(AND(F255="",F256="",F257="",F258="",F259=""),"",IF(OR(C247=1,C247=2),SUM(F255:F258),SUM(F255:F259)))</f>
        <v>110</v>
      </c>
      <c r="G260" s="120">
        <f>IF(AND(G255="",G256="",G257="",G258="",G259=""),"",IF(OR(G247=1,G247=2),SUM(C247=1,C247=2),SUM(G255:G259)))</f>
        <v>36</v>
      </c>
      <c r="H260" s="120">
        <f>IF(AND(H255="",H256="",H257="",H258="",H259=""),"",IF(OR(C247=1,C247=2),SUM(H255:H258),SUM(H255:H259)))</f>
        <v>28</v>
      </c>
      <c r="I260" s="120">
        <f>IF(AND(I255="",I256="",I257="",I258="",I259=""),"",IF(OR(C247=1,C247=2),SUM(I255:I258),SUM(I255:I259)))</f>
        <v>170</v>
      </c>
      <c r="J260" s="120">
        <f>IF(AND(J255="",J256="",J257="",J258="",J259=""),"",IF(OR(C247=1,C247=2),SUM(J255:J258),SUM(J255:J259)))</f>
        <v>260</v>
      </c>
      <c r="K260" s="120">
        <f>IF(AND(K255="",K256="",K257="",K258="",K259=""),"",IF(OR(C247=1,C247=2),SUM(K255:K258),SUM(K255:K259)))</f>
        <v>175</v>
      </c>
      <c r="L260" s="120">
        <f>IF(AND(L255="",L256="",L257="",L258="",L259=""),"",IF(OR(C247=1,C247=2),SUM(L255:L258),SUM(L255:L259)))</f>
        <v>43</v>
      </c>
      <c r="M260" s="120">
        <f>IF(AND(M255="",M256="",M257="",M258="",M259=""),"",IF(OR(C247=1,C247=2),SUM(M255:M258),SUM(M255:M259)))</f>
        <v>42</v>
      </c>
      <c r="N260" s="120">
        <f>IF(AND(N255="",N256="",N257="",N258="",N259=""),"",IF(OR(C247=1,C247=2),SUM(N255:N258),SUM(N255:N259)))</f>
        <v>260</v>
      </c>
      <c r="O260" s="120">
        <f>IF(AND(O255="",O256="",O257="",O258="",O259=""),"",IF(OR(C247=1,C247=2),SUM(O255:O258),SUM(O255:O259)))</f>
        <v>520</v>
      </c>
      <c r="P260" s="326" t="str">
        <f>IF(OR(N250="",E248="",O260=""),"",IF(O260&gt;=81%*P254,"A",IF(O260&gt;=61%*P254,"B",IF(O260&gt;=41%*P254,"C",IF(O260&gt;=21%*P254,"D","E")))))</f>
        <v>B</v>
      </c>
      <c r="Q260" s="819"/>
      <c r="R260" s="416" t="s">
        <v>215</v>
      </c>
      <c r="S260" s="120">
        <f>IF(AND(S255="",S256="",S257="",S258="",S259=""),"",IF(OR(S247=1,S247=2),SUM(S255:S258),SUM(S255:S259)))</f>
        <v>47</v>
      </c>
      <c r="T260" s="120">
        <f>IF(AND(T255="",T256="",T257="",T258="",T259=""),"",IF(OR(S247=1,S247=2),SUM(T255:T258),SUM(T255:T259)))</f>
        <v>43</v>
      </c>
      <c r="U260" s="120">
        <f>IF(AND(U255="",U256="",U257="",U258="",U259=""),"",IF(OR(S247=1,S247=2),SUM(U255:U258),SUM(U255:U259)))</f>
        <v>90</v>
      </c>
      <c r="V260" s="120">
        <f>IF(AND(V255="",V256="",V257="",V258="",V259=""),"",IF(OR(S247=1,S247=2),SUM(V255:V258),SUM(V255:V259)))</f>
        <v>110</v>
      </c>
      <c r="W260" s="120">
        <f>IF(AND(W255="",W256="",W257="",W258="",W259=""),"",IF(OR(W247=1,W247=2),SUM(S247=1,S247=2),SUM(W255:W259)))</f>
        <v>36</v>
      </c>
      <c r="X260" s="120">
        <f>IF(AND(X255="",X256="",X257="",X258="",X259=""),"",IF(OR(S247=1,S247=2),SUM(X255:X258),SUM(X255:X259)))</f>
        <v>27</v>
      </c>
      <c r="Y260" s="120">
        <f>IF(AND(Y255="",Y256="",Y257="",Y258="",Y259=""),"",IF(OR(S247=1,S247=2),SUM(Y255:Y258),SUM(Y255:Y259)))</f>
        <v>169</v>
      </c>
      <c r="Z260" s="120">
        <f>IF(AND(Z255="",Z256="",Z257="",Z258="",Z259=""),"",IF(OR(S247=1,S247=2),SUM(Z255:Z258),SUM(Z255:Z259)))</f>
        <v>259</v>
      </c>
      <c r="AA260" s="120">
        <f>IF(AND(AA255="",AA256="",AA257="",AA258="",AA259=""),"",IF(OR(S247=1,S247=2),SUM(AA255:AA258),SUM(AA255:AA259)))</f>
        <v>174</v>
      </c>
      <c r="AB260" s="120">
        <f>IF(AND(AB255="",AB256="",AB257="",AB258="",AB259=""),"",IF(OR(S247=1,S247=2),SUM(AB255:AB258),SUM(AB255:AB259)))</f>
        <v>43</v>
      </c>
      <c r="AC260" s="120">
        <f>IF(AND(AC255="",AC256="",AC257="",AC258="",AC259=""),"",IF(OR(S247=1,S247=2),SUM(AC255:AC258),SUM(AC255:AC259)))</f>
        <v>41</v>
      </c>
      <c r="AD260" s="120">
        <f>IF(AND(AD255="",AD256="",AD257="",AD258="",AD259=""),"",IF(OR(S247=1,S247=2),SUM(AD255:AD258),SUM(AD255:AD259)))</f>
        <v>258</v>
      </c>
      <c r="AE260" s="120">
        <f>IF(AND(AE255="",AE256="",AE257="",AE258="",AE259=""),"",IF(OR(S247=1,S247=2),SUM(AE255:AE258),SUM(AE255:AE259)))</f>
        <v>517</v>
      </c>
      <c r="AF260" s="326" t="str">
        <f>IF(OR(AD250="",U248="",AE260=""),"",IF(AE260&gt;=81%*AF254,"A",IF(AE260&gt;=61%*AF254,"B",IF(AE260&gt;=41%*AF254,"C",IF(AE260&gt;=21%*AF254,"D","E")))))</f>
        <v>B</v>
      </c>
    </row>
    <row r="261" spans="1:32" ht="9" customHeight="1">
      <c r="A261" s="166">
        <f>IF(N250="","",A260+1)</f>
        <v>17</v>
      </c>
      <c r="B261" s="787"/>
      <c r="C261" s="787"/>
      <c r="D261" s="787"/>
      <c r="E261" s="787"/>
      <c r="F261" s="787"/>
      <c r="G261" s="787"/>
      <c r="H261" s="787"/>
      <c r="I261" s="787"/>
      <c r="J261" s="787"/>
      <c r="K261" s="787"/>
      <c r="L261" s="787"/>
      <c r="M261" s="787"/>
      <c r="N261" s="787"/>
      <c r="O261" s="787"/>
      <c r="P261" s="787"/>
      <c r="Q261" s="819"/>
      <c r="R261" s="787"/>
      <c r="S261" s="787"/>
      <c r="T261" s="787"/>
      <c r="U261" s="787"/>
      <c r="V261" s="787"/>
      <c r="W261" s="787"/>
      <c r="X261" s="787"/>
      <c r="Y261" s="787"/>
      <c r="Z261" s="787"/>
      <c r="AA261" s="787"/>
      <c r="AB261" s="787"/>
      <c r="AC261" s="787"/>
      <c r="AD261" s="787"/>
      <c r="AE261" s="787"/>
      <c r="AF261" s="787"/>
    </row>
    <row r="262" spans="1:32" ht="22.5" customHeight="1">
      <c r="A262" s="166">
        <f>IF(N250="","",A261+1)</f>
        <v>18</v>
      </c>
      <c r="B262" s="788" t="s">
        <v>213</v>
      </c>
      <c r="C262" s="788"/>
      <c r="D262" s="789" t="s">
        <v>229</v>
      </c>
      <c r="E262" s="790"/>
      <c r="F262" s="417" t="s">
        <v>186</v>
      </c>
      <c r="G262" s="788" t="s">
        <v>213</v>
      </c>
      <c r="H262" s="788"/>
      <c r="I262" s="789" t="s">
        <v>229</v>
      </c>
      <c r="J262" s="790"/>
      <c r="K262" s="417" t="s">
        <v>186</v>
      </c>
      <c r="L262" s="788" t="s">
        <v>213</v>
      </c>
      <c r="M262" s="788"/>
      <c r="N262" s="789" t="s">
        <v>229</v>
      </c>
      <c r="O262" s="790"/>
      <c r="P262" s="417" t="s">
        <v>186</v>
      </c>
      <c r="Q262" s="819"/>
      <c r="R262" s="788" t="s">
        <v>213</v>
      </c>
      <c r="S262" s="788"/>
      <c r="T262" s="789" t="s">
        <v>229</v>
      </c>
      <c r="U262" s="790"/>
      <c r="V262" s="417" t="s">
        <v>186</v>
      </c>
      <c r="W262" s="788" t="s">
        <v>213</v>
      </c>
      <c r="X262" s="788"/>
      <c r="Y262" s="789" t="s">
        <v>229</v>
      </c>
      <c r="Z262" s="790"/>
      <c r="AA262" s="417" t="s">
        <v>186</v>
      </c>
      <c r="AB262" s="788" t="s">
        <v>213</v>
      </c>
      <c r="AC262" s="788"/>
      <c r="AD262" s="789" t="s">
        <v>229</v>
      </c>
      <c r="AE262" s="790"/>
      <c r="AF262" s="417" t="s">
        <v>186</v>
      </c>
    </row>
    <row r="263" spans="1:32" ht="21.75" customHeight="1">
      <c r="A263" s="166">
        <f>IF(N250="","",A262+1)</f>
        <v>19</v>
      </c>
      <c r="B263" s="791" t="s">
        <v>221</v>
      </c>
      <c r="C263" s="792"/>
      <c r="D263" s="792"/>
      <c r="E263" s="119">
        <f>IFERROR(VLOOKUP(N250,Marks,109,0),"")</f>
        <v>0</v>
      </c>
      <c r="F263" s="130" t="str">
        <f>IFERROR(VLOOKUP(N250,Marks,113,0),"")</f>
        <v/>
      </c>
      <c r="G263" s="791" t="s">
        <v>192</v>
      </c>
      <c r="H263" s="792"/>
      <c r="I263" s="792"/>
      <c r="J263" s="119">
        <f>IFERROR(VLOOKUP(N250,Marks,117,0),"")</f>
        <v>0</v>
      </c>
      <c r="K263" s="130" t="str">
        <f>IFERROR(VLOOKUP(N250,Marks,121,0),"")</f>
        <v/>
      </c>
      <c r="L263" s="793" t="s">
        <v>193</v>
      </c>
      <c r="M263" s="794"/>
      <c r="N263" s="794"/>
      <c r="O263" s="119">
        <f>IFERROR(VLOOKUP(N250,Marks,125,0),"")</f>
        <v>0</v>
      </c>
      <c r="P263" s="130" t="str">
        <f>IFERROR(VLOOKUP(N250,Marks,129,0),"")</f>
        <v/>
      </c>
      <c r="Q263" s="819"/>
      <c r="R263" s="791" t="s">
        <v>221</v>
      </c>
      <c r="S263" s="792"/>
      <c r="T263" s="792"/>
      <c r="U263" s="119">
        <f>IFERROR(VLOOKUP(AD250,Marks,109,0),"")</f>
        <v>0</v>
      </c>
      <c r="V263" s="130" t="str">
        <f>IFERROR(VLOOKUP(AD250,Marks,113,0),"")</f>
        <v/>
      </c>
      <c r="W263" s="791" t="s">
        <v>192</v>
      </c>
      <c r="X263" s="792"/>
      <c r="Y263" s="792"/>
      <c r="Z263" s="119">
        <f>IFERROR(VLOOKUP(AD250,Marks,117,0),"")</f>
        <v>0</v>
      </c>
      <c r="AA263" s="130" t="str">
        <f>IFERROR(VLOOKUP(AD250,Marks,121,0),"")</f>
        <v/>
      </c>
      <c r="AB263" s="793" t="s">
        <v>193</v>
      </c>
      <c r="AC263" s="794"/>
      <c r="AD263" s="794"/>
      <c r="AE263" s="119">
        <f>IFERROR(VLOOKUP(AD250,Marks,125,0),"")</f>
        <v>0</v>
      </c>
      <c r="AF263" s="130" t="str">
        <f>IFERROR(VLOOKUP(AD250,Marks,129,0),"")</f>
        <v/>
      </c>
    </row>
    <row r="264" spans="1:32" ht="21" customHeight="1">
      <c r="A264" s="166">
        <f>IF(N250="","",A263+1)</f>
        <v>20</v>
      </c>
      <c r="B264" s="780" t="s">
        <v>216</v>
      </c>
      <c r="C264" s="780"/>
      <c r="D264" s="780"/>
      <c r="E264" s="795">
        <f>IFERROR(VLOOKUP(N250,Marks,135,0),"")</f>
        <v>220</v>
      </c>
      <c r="F264" s="795"/>
      <c r="G264" s="795"/>
      <c r="H264" s="795"/>
      <c r="I264" s="780" t="s">
        <v>217</v>
      </c>
      <c r="J264" s="780"/>
      <c r="K264" s="780"/>
      <c r="L264" s="780"/>
      <c r="M264" s="796">
        <f>IFERROR(VLOOKUP(N250,Marks,136,0),"")</f>
        <v>38</v>
      </c>
      <c r="N264" s="796"/>
      <c r="O264" s="796"/>
      <c r="P264" s="796"/>
      <c r="Q264" s="819"/>
      <c r="R264" s="780" t="s">
        <v>216</v>
      </c>
      <c r="S264" s="780"/>
      <c r="T264" s="780"/>
      <c r="U264" s="795">
        <f>IFERROR(VLOOKUP(AD250,Marks,135,0),"")</f>
        <v>220</v>
      </c>
      <c r="V264" s="795"/>
      <c r="W264" s="795"/>
      <c r="X264" s="795"/>
      <c r="Y264" s="780" t="s">
        <v>217</v>
      </c>
      <c r="Z264" s="780"/>
      <c r="AA264" s="780"/>
      <c r="AB264" s="780"/>
      <c r="AC264" s="796">
        <f>IFERROR(VLOOKUP(AD250,Marks,136,0),"")</f>
        <v>22</v>
      </c>
      <c r="AD264" s="796"/>
      <c r="AE264" s="796"/>
      <c r="AF264" s="796"/>
    </row>
    <row r="265" spans="1:32" ht="21" customHeight="1">
      <c r="A265" s="166">
        <f>IF(N250="","",A264+1)</f>
        <v>21</v>
      </c>
      <c r="B265" s="780" t="s">
        <v>218</v>
      </c>
      <c r="C265" s="780"/>
      <c r="D265" s="780"/>
      <c r="E265" s="782" t="str">
        <f>IFERROR(VLOOKUP(N250,Marks,134,0),"")</f>
        <v>Promoted</v>
      </c>
      <c r="F265" s="782"/>
      <c r="G265" s="782"/>
      <c r="H265" s="782"/>
      <c r="I265" s="780" t="s">
        <v>219</v>
      </c>
      <c r="J265" s="780"/>
      <c r="K265" s="780"/>
      <c r="L265" s="780"/>
      <c r="M265" s="781">
        <f>IFERROR(VLOOKUP(N250,Marks,131,0),"")</f>
        <v>65</v>
      </c>
      <c r="N265" s="781"/>
      <c r="O265" s="781"/>
      <c r="P265" s="781"/>
      <c r="Q265" s="819"/>
      <c r="R265" s="780" t="s">
        <v>218</v>
      </c>
      <c r="S265" s="780"/>
      <c r="T265" s="780"/>
      <c r="U265" s="782" t="str">
        <f>IFERROR(VLOOKUP(AD250,Marks,134,0),"")</f>
        <v>Promoted</v>
      </c>
      <c r="V265" s="782"/>
      <c r="W265" s="782"/>
      <c r="X265" s="782"/>
      <c r="Y265" s="780" t="s">
        <v>219</v>
      </c>
      <c r="Z265" s="780"/>
      <c r="AA265" s="780"/>
      <c r="AB265" s="780"/>
      <c r="AC265" s="781">
        <f>IFERROR(VLOOKUP(AD250,Marks,131,0),"")</f>
        <v>64.625</v>
      </c>
      <c r="AD265" s="781"/>
      <c r="AE265" s="781"/>
      <c r="AF265" s="781"/>
    </row>
    <row r="266" spans="1:32" ht="21" customHeight="1">
      <c r="A266" s="166">
        <f>IF(N250="","",A265+1)</f>
        <v>22</v>
      </c>
      <c r="B266" s="780" t="s">
        <v>220</v>
      </c>
      <c r="C266" s="780"/>
      <c r="D266" s="780"/>
      <c r="E266" s="324" t="str">
        <f>IFERROR(VLOOKUP(N250,Marks,132,0),"")</f>
        <v>I</v>
      </c>
      <c r="F266" s="325" t="s">
        <v>341</v>
      </c>
      <c r="G266" s="783" t="str">
        <f>IF(OR(N250="",E248="",O260=""),"",IF(O260&gt;=81%*P254,"A",IF(O260&gt;=61%*P254,"B",IF(O260&gt;=41%*P254,"C",IF(O260&gt;=21%*P254,"D","E")))))</f>
        <v>B</v>
      </c>
      <c r="H266" s="783"/>
      <c r="I266" s="780" t="s">
        <v>222</v>
      </c>
      <c r="J266" s="780"/>
      <c r="K266" s="780"/>
      <c r="L266" s="780"/>
      <c r="M266" s="818">
        <f>IFERROR(VLOOKUP(N250,Marks,133,0),"")</f>
        <v>2.9999999999999964</v>
      </c>
      <c r="N266" s="818"/>
      <c r="O266" s="818"/>
      <c r="P266" s="818"/>
      <c r="Q266" s="819"/>
      <c r="R266" s="780" t="s">
        <v>220</v>
      </c>
      <c r="S266" s="780"/>
      <c r="T266" s="780"/>
      <c r="U266" s="324" t="str">
        <f>IFERROR(VLOOKUP(AD250,Marks,132,0),"")</f>
        <v>I</v>
      </c>
      <c r="V266" s="325" t="s">
        <v>341</v>
      </c>
      <c r="W266" s="783" t="str">
        <f>IF(OR(AD250="",U248="",AE260=""),"",IF(AE260&gt;=81%*AF254,"A",IF(AE260&gt;=61%*AF254,"B",IF(AE260&gt;=41%*AF254,"C",IF(AE260&gt;=21%*AF254,"D","E")))))</f>
        <v>B</v>
      </c>
      <c r="X266" s="783"/>
      <c r="Y266" s="780" t="s">
        <v>222</v>
      </c>
      <c r="Z266" s="780"/>
      <c r="AA266" s="780"/>
      <c r="AB266" s="780"/>
      <c r="AC266" s="818">
        <f>IFERROR(VLOOKUP(AD250,Marks,133,0),"")</f>
        <v>5.9999999999999964</v>
      </c>
      <c r="AD266" s="818"/>
      <c r="AE266" s="818"/>
      <c r="AF266" s="818"/>
    </row>
    <row r="267" spans="1:32" ht="21" customHeight="1">
      <c r="A267" s="166">
        <f>IF(N250="","",A266+1)</f>
        <v>23</v>
      </c>
      <c r="B267" s="817" t="s">
        <v>228</v>
      </c>
      <c r="C267" s="817"/>
      <c r="D267" s="817"/>
      <c r="E267" s="784">
        <f>'Master sheet'!$C$10</f>
        <v>44697</v>
      </c>
      <c r="F267" s="784"/>
      <c r="G267" s="784"/>
      <c r="H267" s="410"/>
      <c r="I267" s="121"/>
      <c r="J267" s="121"/>
      <c r="K267" s="76"/>
      <c r="L267" s="121"/>
      <c r="M267" s="121"/>
      <c r="N267" s="121"/>
      <c r="O267" s="121"/>
      <c r="P267" s="121"/>
      <c r="Q267" s="819"/>
      <c r="R267" s="817" t="s">
        <v>228</v>
      </c>
      <c r="S267" s="817"/>
      <c r="T267" s="817"/>
      <c r="U267" s="784">
        <f>'Master sheet'!$C$10</f>
        <v>44697</v>
      </c>
      <c r="V267" s="784"/>
      <c r="W267" s="784"/>
      <c r="X267" s="410"/>
      <c r="Y267" s="121"/>
      <c r="Z267" s="121"/>
      <c r="AA267" s="76"/>
      <c r="AB267" s="121"/>
      <c r="AC267" s="121"/>
      <c r="AD267" s="121"/>
      <c r="AE267" s="121"/>
      <c r="AF267" s="121"/>
    </row>
    <row r="268" spans="1:32" ht="43.5" customHeight="1">
      <c r="A268" s="166">
        <f>IF(N250="","",A267+1)</f>
        <v>24</v>
      </c>
      <c r="B268" s="804" t="str">
        <f>IF(AND(C247=1),CONCATENATE("( ",UPPER('Master sheet'!$F$11)," )"),IF(AND(C247=2),CONCATENATE("( ",UPPER('Master sheet'!$F$19)," )"),IF(AND(C247=3),CONCATENATE("( ",UPPER('Master sheet'!$J$11)," )"),IF(AND(C247=4),CONCATENATE("( ",UPPER('Master sheet'!$J$19)," )"),""))))</f>
        <v>( PRADIP SINGH RAJAWAT )</v>
      </c>
      <c r="C268" s="804"/>
      <c r="D268" s="804"/>
      <c r="E268" s="804"/>
      <c r="F268" s="805" t="str">
        <f>IF(AND(N250=""),"",CONCATENATE("(",'Master sheet'!$C$14," )"))</f>
        <v>(Suresh Kumar )</v>
      </c>
      <c r="G268" s="805"/>
      <c r="H268" s="805"/>
      <c r="I268" s="805"/>
      <c r="J268" s="805"/>
      <c r="K268" s="805" t="str">
        <f>IF(AND(N250=""),"",CONCATENATE("(",'Master sheet'!$C$12," )"))</f>
        <v>(USHA PALIYA )</v>
      </c>
      <c r="L268" s="805"/>
      <c r="M268" s="805"/>
      <c r="N268" s="805"/>
      <c r="O268" s="805"/>
      <c r="P268" s="805"/>
      <c r="Q268" s="819"/>
      <c r="R268" s="804" t="str">
        <f>IF(AND(S247=1),CONCATENATE("( ",UPPER('Master sheet'!$F$11)," )"),IF(AND(S247=2),CONCATENATE("( ",UPPER('Master sheet'!$F$19)," )"),IF(AND(S247=3),CONCATENATE("( ",UPPER('Master sheet'!$J$11)," )"),IF(AND(S247=4),CONCATENATE("( ",UPPER('Master sheet'!$J$19)," )"),""))))</f>
        <v>( PRADIP SINGH RAJAWAT )</v>
      </c>
      <c r="S268" s="804"/>
      <c r="T268" s="804"/>
      <c r="U268" s="804"/>
      <c r="V268" s="805" t="str">
        <f>IF(AND(AD250=""),"",CONCATENATE("(",'Master sheet'!$C$14," )"))</f>
        <v>(Suresh Kumar )</v>
      </c>
      <c r="W268" s="805"/>
      <c r="X268" s="805"/>
      <c r="Y268" s="805"/>
      <c r="Z268" s="805"/>
      <c r="AA268" s="805" t="str">
        <f>IF(AND(AD250=""),"",CONCATENATE("(",'Master sheet'!$C$12," )"))</f>
        <v>(USHA PALIYA )</v>
      </c>
      <c r="AB268" s="805"/>
      <c r="AC268" s="805"/>
      <c r="AD268" s="805"/>
      <c r="AE268" s="805"/>
      <c r="AF268" s="805"/>
    </row>
    <row r="269" spans="1:32" ht="21.75" customHeight="1">
      <c r="A269" s="166">
        <f>IF(N250="","",A268+1)</f>
        <v>25</v>
      </c>
      <c r="B269" s="806" t="s">
        <v>223</v>
      </c>
      <c r="C269" s="806"/>
      <c r="D269" s="806"/>
      <c r="E269" s="806"/>
      <c r="F269" s="807" t="s">
        <v>224</v>
      </c>
      <c r="G269" s="807"/>
      <c r="H269" s="807"/>
      <c r="I269" s="807"/>
      <c r="J269" s="807"/>
      <c r="K269" s="806" t="s">
        <v>225</v>
      </c>
      <c r="L269" s="806"/>
      <c r="M269" s="806"/>
      <c r="N269" s="806"/>
      <c r="O269" s="806"/>
      <c r="P269" s="806"/>
      <c r="Q269" s="819"/>
      <c r="R269" s="806" t="s">
        <v>223</v>
      </c>
      <c r="S269" s="806"/>
      <c r="T269" s="806"/>
      <c r="U269" s="806"/>
      <c r="V269" s="807" t="s">
        <v>224</v>
      </c>
      <c r="W269" s="807"/>
      <c r="X269" s="807"/>
      <c r="Y269" s="807"/>
      <c r="Z269" s="807"/>
      <c r="AA269" s="806" t="s">
        <v>225</v>
      </c>
      <c r="AB269" s="806"/>
      <c r="AC269" s="806"/>
      <c r="AD269" s="806"/>
      <c r="AE269" s="806"/>
      <c r="AF269" s="806"/>
    </row>
    <row r="271" spans="1:32" ht="21.9" customHeight="1">
      <c r="A271" s="165">
        <f>IF(N277="","",1)</f>
        <v>1</v>
      </c>
      <c r="B271" s="808" t="s">
        <v>203</v>
      </c>
      <c r="C271" s="808"/>
      <c r="D271" s="808"/>
      <c r="E271" s="808"/>
      <c r="F271" s="808"/>
      <c r="G271" s="808"/>
      <c r="H271" s="808"/>
      <c r="I271" s="808"/>
      <c r="J271" s="808"/>
      <c r="K271" s="808"/>
      <c r="L271" s="808"/>
      <c r="M271" s="808"/>
      <c r="N271" s="808"/>
      <c r="O271" s="808"/>
      <c r="P271" s="808"/>
      <c r="Q271" s="819" t="s">
        <v>249</v>
      </c>
      <c r="R271" s="808" t="s">
        <v>203</v>
      </c>
      <c r="S271" s="808"/>
      <c r="T271" s="808"/>
      <c r="U271" s="808"/>
      <c r="V271" s="808"/>
      <c r="W271" s="808"/>
      <c r="X271" s="808"/>
      <c r="Y271" s="808"/>
      <c r="Z271" s="808"/>
      <c r="AA271" s="808"/>
      <c r="AB271" s="808"/>
      <c r="AC271" s="808"/>
      <c r="AD271" s="808"/>
      <c r="AE271" s="808"/>
      <c r="AF271" s="808"/>
    </row>
    <row r="272" spans="1:32" ht="21.9" customHeight="1">
      <c r="A272" s="166">
        <f>IF(N277="","",A271+1)</f>
        <v>2</v>
      </c>
      <c r="B272" s="820" t="s">
        <v>541</v>
      </c>
      <c r="C272" s="820"/>
      <c r="D272" s="820"/>
      <c r="E272" s="820"/>
      <c r="F272" s="820"/>
      <c r="G272" s="820"/>
      <c r="H272" s="820"/>
      <c r="I272" s="820"/>
      <c r="J272" s="820"/>
      <c r="K272" s="820"/>
      <c r="L272" s="820"/>
      <c r="M272" s="820"/>
      <c r="N272" s="820"/>
      <c r="O272" s="820"/>
      <c r="P272" s="820"/>
      <c r="Q272" s="819"/>
      <c r="R272" s="820" t="s">
        <v>541</v>
      </c>
      <c r="S272" s="820"/>
      <c r="T272" s="820"/>
      <c r="U272" s="820"/>
      <c r="V272" s="820"/>
      <c r="W272" s="820"/>
      <c r="X272" s="820"/>
      <c r="Y272" s="820"/>
      <c r="Z272" s="820"/>
      <c r="AA272" s="820"/>
      <c r="AB272" s="820"/>
      <c r="AC272" s="820"/>
      <c r="AD272" s="820"/>
      <c r="AE272" s="820"/>
      <c r="AF272" s="820"/>
    </row>
    <row r="273" spans="1:32" ht="21.9" customHeight="1">
      <c r="A273" s="166">
        <f>IF(N277="","",A272+1)</f>
        <v>3</v>
      </c>
      <c r="B273" s="821" t="s">
        <v>168</v>
      </c>
      <c r="C273" s="821"/>
      <c r="D273" s="821"/>
      <c r="E273" s="822" t="str">
        <f>IF(AND(N277=""),"",'Result Sheet'!$F$2)</f>
        <v xml:space="preserve">महात्मा गाँधी राजकीय विद्यालय (अंग्रेजी माध्यम) बर, पाली </v>
      </c>
      <c r="F273" s="822"/>
      <c r="G273" s="822"/>
      <c r="H273" s="822"/>
      <c r="I273" s="822"/>
      <c r="J273" s="822"/>
      <c r="K273" s="822"/>
      <c r="L273" s="822"/>
      <c r="M273" s="822"/>
      <c r="N273" s="822"/>
      <c r="O273" s="822"/>
      <c r="P273" s="822"/>
      <c r="Q273" s="819"/>
      <c r="R273" s="821" t="s">
        <v>168</v>
      </c>
      <c r="S273" s="821"/>
      <c r="T273" s="821"/>
      <c r="U273" s="822" t="str">
        <f>IF(AND(AD277=""),"",'Result Sheet'!$F$2)</f>
        <v xml:space="preserve">महात्मा गाँधी राजकीय विद्यालय (अंग्रेजी माध्यम) बर, पाली </v>
      </c>
      <c r="V273" s="822"/>
      <c r="W273" s="822"/>
      <c r="X273" s="822"/>
      <c r="Y273" s="822"/>
      <c r="Z273" s="822"/>
      <c r="AA273" s="822"/>
      <c r="AB273" s="822"/>
      <c r="AC273" s="822"/>
      <c r="AD273" s="822"/>
      <c r="AE273" s="822"/>
      <c r="AF273" s="822"/>
    </row>
    <row r="274" spans="1:32" ht="21.9" customHeight="1">
      <c r="A274" s="166">
        <f>IF(N277="","",A273+1)</f>
        <v>4</v>
      </c>
      <c r="B274" s="413" t="s">
        <v>169</v>
      </c>
      <c r="C274" s="797">
        <f>IFERROR(VLOOKUP(N277,Marks,2,0),"")</f>
        <v>1</v>
      </c>
      <c r="D274" s="797"/>
      <c r="E274" s="815" t="s">
        <v>212</v>
      </c>
      <c r="F274" s="815"/>
      <c r="G274" s="815"/>
      <c r="H274" s="797" t="str">
        <f>IFERROR(VLOOKUP(N277,Marks,3,0),"")</f>
        <v>A</v>
      </c>
      <c r="I274" s="797"/>
      <c r="J274" s="798" t="s">
        <v>205</v>
      </c>
      <c r="K274" s="798"/>
      <c r="L274" s="798"/>
      <c r="M274" s="798"/>
      <c r="N274" s="799" t="str">
        <f>IF(AND(N277=""),"",'Marks Entry 1st'!$I$2)</f>
        <v xml:space="preserve"> 2021-2022</v>
      </c>
      <c r="O274" s="799"/>
      <c r="P274" s="799"/>
      <c r="Q274" s="819"/>
      <c r="R274" s="413" t="s">
        <v>169</v>
      </c>
      <c r="S274" s="797">
        <f>IFERROR(VLOOKUP(AD277,Marks,2,0),"")</f>
        <v>1</v>
      </c>
      <c r="T274" s="797"/>
      <c r="U274" s="815" t="s">
        <v>212</v>
      </c>
      <c r="V274" s="815"/>
      <c r="W274" s="815"/>
      <c r="X274" s="797" t="str">
        <f>IFERROR(VLOOKUP(AD277,Marks,3,0),"")</f>
        <v>A</v>
      </c>
      <c r="Y274" s="797"/>
      <c r="Z274" s="798" t="s">
        <v>205</v>
      </c>
      <c r="AA274" s="798"/>
      <c r="AB274" s="798"/>
      <c r="AC274" s="798"/>
      <c r="AD274" s="799" t="str">
        <f>IF(AND(AD277=""),"",'Marks Entry 1st'!$I$2)</f>
        <v xml:space="preserve"> 2021-2022</v>
      </c>
      <c r="AE274" s="799"/>
      <c r="AF274" s="799"/>
    </row>
    <row r="275" spans="1:32" ht="21.9" customHeight="1">
      <c r="A275" s="166">
        <f>IF(N277="","",A274+1)</f>
        <v>5</v>
      </c>
      <c r="B275" s="800" t="s">
        <v>206</v>
      </c>
      <c r="C275" s="800"/>
      <c r="D275" s="800"/>
      <c r="E275" s="801" t="str">
        <f>IFERROR(VLOOKUP(N277,Marks,6,0),"")</f>
        <v>MANVEER GURJAR</v>
      </c>
      <c r="F275" s="801"/>
      <c r="G275" s="801"/>
      <c r="H275" s="801"/>
      <c r="I275" s="801"/>
      <c r="J275" s="802" t="s">
        <v>209</v>
      </c>
      <c r="K275" s="802"/>
      <c r="L275" s="802"/>
      <c r="M275" s="802"/>
      <c r="N275" s="803">
        <f>IFERROR(VLOOKUP(N277,Marks,5,0),"")</f>
        <v>948</v>
      </c>
      <c r="O275" s="803"/>
      <c r="P275" s="803"/>
      <c r="Q275" s="819"/>
      <c r="R275" s="800" t="s">
        <v>206</v>
      </c>
      <c r="S275" s="800"/>
      <c r="T275" s="800"/>
      <c r="U275" s="801" t="str">
        <f>IFERROR(VLOOKUP(AD277,Marks,6,0),"")</f>
        <v>PALAK DAMER</v>
      </c>
      <c r="V275" s="801"/>
      <c r="W275" s="801"/>
      <c r="X275" s="801"/>
      <c r="Y275" s="801"/>
      <c r="Z275" s="802" t="s">
        <v>209</v>
      </c>
      <c r="AA275" s="802"/>
      <c r="AB275" s="802"/>
      <c r="AC275" s="802"/>
      <c r="AD275" s="803">
        <f>IFERROR(VLOOKUP(AD277,Marks,5,0),"")</f>
        <v>943</v>
      </c>
      <c r="AE275" s="803"/>
      <c r="AF275" s="803"/>
    </row>
    <row r="276" spans="1:32" ht="21.9" customHeight="1">
      <c r="A276" s="166">
        <f>IF(N277="","",A275+1)</f>
        <v>6</v>
      </c>
      <c r="B276" s="800" t="s">
        <v>207</v>
      </c>
      <c r="C276" s="800"/>
      <c r="D276" s="800"/>
      <c r="E276" s="801" t="str">
        <f>IFERROR(VLOOKUP(N277,Marks,7,0),"")</f>
        <v>VIKRAM SINGH</v>
      </c>
      <c r="F276" s="801"/>
      <c r="G276" s="801"/>
      <c r="H276" s="801"/>
      <c r="I276" s="801"/>
      <c r="J276" s="802" t="s">
        <v>210</v>
      </c>
      <c r="K276" s="802"/>
      <c r="L276" s="802"/>
      <c r="M276" s="802"/>
      <c r="N276" s="816">
        <f>IFERROR(VLOOKUP(N277,Marks,4,0),"")</f>
        <v>42257</v>
      </c>
      <c r="O276" s="816"/>
      <c r="P276" s="816"/>
      <c r="Q276" s="819"/>
      <c r="R276" s="800" t="s">
        <v>207</v>
      </c>
      <c r="S276" s="800"/>
      <c r="T276" s="800"/>
      <c r="U276" s="801" t="str">
        <f>IFERROR(VLOOKUP(AD277,Marks,7,0),"")</f>
        <v>GOVIND LAL</v>
      </c>
      <c r="V276" s="801"/>
      <c r="W276" s="801"/>
      <c r="X276" s="801"/>
      <c r="Y276" s="801"/>
      <c r="Z276" s="802" t="s">
        <v>210</v>
      </c>
      <c r="AA276" s="802"/>
      <c r="AB276" s="802"/>
      <c r="AC276" s="802"/>
      <c r="AD276" s="816" t="str">
        <f>IFERROR(VLOOKUP(AD277,Marks,4,0),"")</f>
        <v>13-01-2015</v>
      </c>
      <c r="AE276" s="816"/>
      <c r="AF276" s="816"/>
    </row>
    <row r="277" spans="1:32" ht="21.9" customHeight="1">
      <c r="A277" s="166">
        <f>IF(N277="","",A276+1)</f>
        <v>7</v>
      </c>
      <c r="B277" s="800" t="s">
        <v>208</v>
      </c>
      <c r="C277" s="800"/>
      <c r="D277" s="800"/>
      <c r="E277" s="801" t="str">
        <f>IFERROR(VLOOKUP(N277,Marks,8,0),"")</f>
        <v>BARKHA</v>
      </c>
      <c r="F277" s="801"/>
      <c r="G277" s="801"/>
      <c r="H277" s="801"/>
      <c r="I277" s="801"/>
      <c r="J277" s="802" t="s">
        <v>211</v>
      </c>
      <c r="K277" s="802"/>
      <c r="L277" s="802"/>
      <c r="M277" s="802"/>
      <c r="N277" s="809">
        <f>IF(AD250="","",IF(AND(AD250+1&gt;$AN$6),"",AD250+1))</f>
        <v>121</v>
      </c>
      <c r="O277" s="809"/>
      <c r="P277" s="809"/>
      <c r="Q277" s="819"/>
      <c r="R277" s="800" t="s">
        <v>208</v>
      </c>
      <c r="S277" s="800"/>
      <c r="T277" s="800"/>
      <c r="U277" s="801" t="str">
        <f>IFERROR(VLOOKUP(AD277,Marks,8,0),"")</f>
        <v>LEELA</v>
      </c>
      <c r="V277" s="801"/>
      <c r="W277" s="801"/>
      <c r="X277" s="801"/>
      <c r="Y277" s="801"/>
      <c r="Z277" s="802" t="s">
        <v>211</v>
      </c>
      <c r="AA277" s="802"/>
      <c r="AB277" s="802"/>
      <c r="AC277" s="802"/>
      <c r="AD277" s="810">
        <f>IF(N277="","",IF(AND(N277+1&gt;$AN$6),"",N277+1))</f>
        <v>122</v>
      </c>
      <c r="AE277" s="810"/>
      <c r="AF277" s="810"/>
    </row>
    <row r="278" spans="1:32" ht="9" customHeight="1">
      <c r="A278" s="166">
        <f>IF(N277="","",A277+1)</f>
        <v>8</v>
      </c>
      <c r="B278" s="123"/>
      <c r="C278" s="123"/>
      <c r="D278" s="123"/>
      <c r="E278" s="124"/>
      <c r="F278" s="124"/>
      <c r="G278" s="124"/>
      <c r="H278" s="123"/>
      <c r="I278" s="123"/>
      <c r="J278" s="125"/>
      <c r="K278" s="125"/>
      <c r="L278" s="125"/>
      <c r="M278" s="76"/>
      <c r="N278" s="76"/>
      <c r="O278" s="76"/>
      <c r="P278" s="76"/>
      <c r="Q278" s="819"/>
      <c r="R278" s="123"/>
      <c r="S278" s="123"/>
      <c r="T278" s="123"/>
      <c r="U278" s="124"/>
      <c r="V278" s="124"/>
      <c r="W278" s="124"/>
      <c r="X278" s="123"/>
      <c r="Y278" s="123"/>
      <c r="Z278" s="125"/>
      <c r="AA278" s="125"/>
      <c r="AB278" s="125"/>
      <c r="AC278" s="76"/>
      <c r="AD278" s="76"/>
      <c r="AE278" s="76"/>
      <c r="AF278" s="76"/>
    </row>
    <row r="279" spans="1:32" ht="21" customHeight="1">
      <c r="A279" s="166">
        <f>IF(N277="","",A278+1)</f>
        <v>9</v>
      </c>
      <c r="B279" s="811" t="s">
        <v>213</v>
      </c>
      <c r="C279" s="646" t="s">
        <v>214</v>
      </c>
      <c r="D279" s="646"/>
      <c r="E279" s="646"/>
      <c r="F279" s="812" t="s">
        <v>13</v>
      </c>
      <c r="G279" s="813"/>
      <c r="H279" s="813"/>
      <c r="I279" s="814"/>
      <c r="J279" s="649" t="s">
        <v>184</v>
      </c>
      <c r="K279" s="650" t="s">
        <v>167</v>
      </c>
      <c r="L279" s="651"/>
      <c r="M279" s="651"/>
      <c r="N279" s="652"/>
      <c r="O279" s="616" t="s">
        <v>185</v>
      </c>
      <c r="P279" s="617" t="s">
        <v>186</v>
      </c>
      <c r="Q279" s="819"/>
      <c r="R279" s="811" t="s">
        <v>213</v>
      </c>
      <c r="S279" s="646" t="s">
        <v>214</v>
      </c>
      <c r="T279" s="646"/>
      <c r="U279" s="646"/>
      <c r="V279" s="812" t="s">
        <v>13</v>
      </c>
      <c r="W279" s="813"/>
      <c r="X279" s="813"/>
      <c r="Y279" s="814"/>
      <c r="Z279" s="649" t="s">
        <v>184</v>
      </c>
      <c r="AA279" s="650" t="s">
        <v>167</v>
      </c>
      <c r="AB279" s="651"/>
      <c r="AC279" s="651"/>
      <c r="AD279" s="652"/>
      <c r="AE279" s="616" t="s">
        <v>185</v>
      </c>
      <c r="AF279" s="617" t="s">
        <v>186</v>
      </c>
    </row>
    <row r="280" spans="1:32" ht="90.75" customHeight="1">
      <c r="A280" s="166">
        <f>IF(N277="","",A279+1)</f>
        <v>10</v>
      </c>
      <c r="B280" s="811"/>
      <c r="C280" s="171" t="s">
        <v>11</v>
      </c>
      <c r="D280" s="171" t="s">
        <v>180</v>
      </c>
      <c r="E280" s="171" t="s">
        <v>108</v>
      </c>
      <c r="F280" s="171" t="s">
        <v>182</v>
      </c>
      <c r="G280" s="171" t="s">
        <v>183</v>
      </c>
      <c r="H280" s="305" t="s">
        <v>10</v>
      </c>
      <c r="I280" s="171" t="s">
        <v>108</v>
      </c>
      <c r="J280" s="649"/>
      <c r="K280" s="172" t="s">
        <v>182</v>
      </c>
      <c r="L280" s="172" t="s">
        <v>183</v>
      </c>
      <c r="M280" s="173" t="s">
        <v>10</v>
      </c>
      <c r="N280" s="171" t="s">
        <v>108</v>
      </c>
      <c r="O280" s="616"/>
      <c r="P280" s="785"/>
      <c r="Q280" s="819"/>
      <c r="R280" s="811"/>
      <c r="S280" s="171" t="s">
        <v>11</v>
      </c>
      <c r="T280" s="171" t="s">
        <v>180</v>
      </c>
      <c r="U280" s="171" t="s">
        <v>108</v>
      </c>
      <c r="V280" s="171" t="s">
        <v>182</v>
      </c>
      <c r="W280" s="171" t="s">
        <v>183</v>
      </c>
      <c r="X280" s="305" t="s">
        <v>10</v>
      </c>
      <c r="Y280" s="171" t="s">
        <v>108</v>
      </c>
      <c r="Z280" s="649"/>
      <c r="AA280" s="172" t="s">
        <v>182</v>
      </c>
      <c r="AB280" s="172" t="s">
        <v>183</v>
      </c>
      <c r="AC280" s="173" t="s">
        <v>10</v>
      </c>
      <c r="AD280" s="171" t="s">
        <v>108</v>
      </c>
      <c r="AE280" s="616"/>
      <c r="AF280" s="785"/>
    </row>
    <row r="281" spans="1:32" ht="18.75" customHeight="1">
      <c r="A281" s="166">
        <f>IF(N277="","",A280+1)</f>
        <v>11</v>
      </c>
      <c r="B281" s="811"/>
      <c r="C281" s="414">
        <v>20</v>
      </c>
      <c r="D281" s="414">
        <v>20</v>
      </c>
      <c r="E281" s="116">
        <v>40</v>
      </c>
      <c r="F281" s="414">
        <v>30</v>
      </c>
      <c r="G281" s="414">
        <v>18</v>
      </c>
      <c r="H281" s="414">
        <v>12</v>
      </c>
      <c r="I281" s="116">
        <v>60</v>
      </c>
      <c r="J281" s="118">
        <v>100</v>
      </c>
      <c r="K281" s="414">
        <v>50</v>
      </c>
      <c r="L281" s="414">
        <v>30</v>
      </c>
      <c r="M281" s="414">
        <v>20</v>
      </c>
      <c r="N281" s="116">
        <v>100</v>
      </c>
      <c r="O281" s="118">
        <v>200</v>
      </c>
      <c r="P281" s="825">
        <f>IF(AND(N277="",C274="",E275="",N275=""),"",IF(OR(C274=1,C274=2),800,1000))</f>
        <v>800</v>
      </c>
      <c r="Q281" s="819"/>
      <c r="R281" s="811"/>
      <c r="S281" s="414">
        <v>20</v>
      </c>
      <c r="T281" s="414">
        <v>20</v>
      </c>
      <c r="U281" s="116">
        <v>40</v>
      </c>
      <c r="V281" s="414">
        <v>30</v>
      </c>
      <c r="W281" s="414">
        <v>18</v>
      </c>
      <c r="X281" s="414">
        <v>12</v>
      </c>
      <c r="Y281" s="116">
        <v>60</v>
      </c>
      <c r="Z281" s="118">
        <v>100</v>
      </c>
      <c r="AA281" s="414">
        <v>50</v>
      </c>
      <c r="AB281" s="414">
        <v>30</v>
      </c>
      <c r="AC281" s="414">
        <v>20</v>
      </c>
      <c r="AD281" s="116">
        <v>100</v>
      </c>
      <c r="AE281" s="118">
        <v>200</v>
      </c>
      <c r="AF281" s="825">
        <f>IF(AND(AD277="",S274="",U275="",Z275=""),"",IF(OR(S274=1,S274=2),800,1000))</f>
        <v>800</v>
      </c>
    </row>
    <row r="282" spans="1:32" ht="21" customHeight="1">
      <c r="A282" s="166">
        <f>IF(N277="","",A281+1)</f>
        <v>12</v>
      </c>
      <c r="B282" s="122" t="str">
        <f>'Result Sheet'!$L$4</f>
        <v xml:space="preserve">हिन्दी </v>
      </c>
      <c r="C282" s="415">
        <f>IFERROR(VLOOKUP(N277,Marks,11,0),"")</f>
        <v>9</v>
      </c>
      <c r="D282" s="415">
        <f>IFERROR(VLOOKUP(N277,Marks,12,0),"")</f>
        <v>9</v>
      </c>
      <c r="E282" s="117">
        <f>IFERROR(VLOOKUP(N277,Marks,13,0),"")</f>
        <v>18</v>
      </c>
      <c r="F282" s="415">
        <f>IFERROR(VLOOKUP(N277,Marks,14,0),"")</f>
        <v>23</v>
      </c>
      <c r="G282" s="415">
        <f>IFERROR(VLOOKUP(N277,Marks,15,0),"")</f>
        <v>6</v>
      </c>
      <c r="H282" s="415">
        <f>IFERROR(VLOOKUP(N277,Marks,16,0),"")</f>
        <v>0</v>
      </c>
      <c r="I282" s="117">
        <f>IFERROR(VLOOKUP(N277,Marks,17,0),"")</f>
        <v>29</v>
      </c>
      <c r="J282" s="119">
        <f>IFERROR(VLOOKUP(N277,Marks,18,0),"")</f>
        <v>47</v>
      </c>
      <c r="K282" s="415">
        <f>IFERROR(VLOOKUP(N277,Marks,19,0),"")</f>
        <v>37</v>
      </c>
      <c r="L282" s="415">
        <f>IFERROR(VLOOKUP(N277,Marks,20,0),"")</f>
        <v>4</v>
      </c>
      <c r="M282" s="415">
        <f>IFERROR(VLOOKUP(N277,Marks,21,0),"")</f>
        <v>11</v>
      </c>
      <c r="N282" s="117">
        <f>IFERROR(VLOOKUP(N277,Marks,22,0),"")</f>
        <v>52</v>
      </c>
      <c r="O282" s="119">
        <f>IFERROR(VLOOKUP(N277,Marks,23,0),"")</f>
        <v>99</v>
      </c>
      <c r="P282" s="323" t="str">
        <f>IFERROR(VLOOKUP(N277,Marks,29,0),"")</f>
        <v>D</v>
      </c>
      <c r="Q282" s="819"/>
      <c r="R282" s="122" t="str">
        <f>'Result Sheet'!$L$4</f>
        <v xml:space="preserve">हिन्दी </v>
      </c>
      <c r="S282" s="415">
        <f>IFERROR(VLOOKUP(AD277,Marks,11,0),"")</f>
        <v>9</v>
      </c>
      <c r="T282" s="415">
        <f>IFERROR(VLOOKUP(AD277,Marks,12,0),"")</f>
        <v>9</v>
      </c>
      <c r="U282" s="117">
        <f>IFERROR(VLOOKUP(AD277,Marks,13,0),"")</f>
        <v>18</v>
      </c>
      <c r="V282" s="415">
        <f>IFERROR(VLOOKUP(AD277,Marks,14,0),"")</f>
        <v>25</v>
      </c>
      <c r="W282" s="415">
        <f>IFERROR(VLOOKUP(AD277,Marks,15,0),"")</f>
        <v>6</v>
      </c>
      <c r="X282" s="415">
        <f>IFERROR(VLOOKUP(AD277,Marks,16,0),"")</f>
        <v>0</v>
      </c>
      <c r="Y282" s="117">
        <f>IFERROR(VLOOKUP(AD277,Marks,17,0),"")</f>
        <v>31</v>
      </c>
      <c r="Z282" s="119">
        <f>IFERROR(VLOOKUP(AD277,Marks,18,0),"")</f>
        <v>49</v>
      </c>
      <c r="AA282" s="415">
        <f>IFERROR(VLOOKUP(AD277,Marks,19,0),"")</f>
        <v>37</v>
      </c>
      <c r="AB282" s="415">
        <f>IFERROR(VLOOKUP(AD277,Marks,20,0),"")</f>
        <v>4</v>
      </c>
      <c r="AC282" s="415">
        <f>IFERROR(VLOOKUP(AD277,Marks,21,0),"")</f>
        <v>11</v>
      </c>
      <c r="AD282" s="117">
        <f>IFERROR(VLOOKUP(AD277,Marks,22,0),"")</f>
        <v>52</v>
      </c>
      <c r="AE282" s="119">
        <f>IFERROR(VLOOKUP(AD277,Marks,23,0),"")</f>
        <v>101</v>
      </c>
      <c r="AF282" s="323" t="str">
        <f>IFERROR(VLOOKUP(AD277,Marks,29,0),"")</f>
        <v>C</v>
      </c>
    </row>
    <row r="283" spans="1:32" ht="21" customHeight="1">
      <c r="A283" s="166">
        <f>IF(N277="","",A282+1)</f>
        <v>13</v>
      </c>
      <c r="B283" s="122" t="str">
        <f>'Result Sheet'!$AE$4</f>
        <v xml:space="preserve">अंग्रेजी </v>
      </c>
      <c r="C283" s="415">
        <f>IFERROR(VLOOKUP(N277,Marks,30,0),"")</f>
        <v>9</v>
      </c>
      <c r="D283" s="415">
        <f>IFERROR(VLOOKUP(N277,Marks,31,0),"")</f>
        <v>9</v>
      </c>
      <c r="E283" s="117">
        <f>IFERROR(VLOOKUP(N277,Marks,32,0),"")</f>
        <v>18</v>
      </c>
      <c r="F283" s="415">
        <f>IFERROR(VLOOKUP(N277,Marks,33,0),"")</f>
        <v>23</v>
      </c>
      <c r="G283" s="415">
        <f>IFERROR(VLOOKUP(N277,Marks,34,0),"")</f>
        <v>4</v>
      </c>
      <c r="H283" s="415">
        <f>IFERROR(VLOOKUP(N277,Marks,35,0),"")</f>
        <v>9</v>
      </c>
      <c r="I283" s="117">
        <f>IFERROR(VLOOKUP(N277,Marks,36,0),"")</f>
        <v>36</v>
      </c>
      <c r="J283" s="119">
        <f>IFERROR(VLOOKUP(N277,Marks,37,0),"")</f>
        <v>54</v>
      </c>
      <c r="K283" s="415">
        <f>IFERROR(VLOOKUP(N277,Marks,38,0),"")</f>
        <v>48</v>
      </c>
      <c r="L283" s="415">
        <f>IFERROR(VLOOKUP(N277,Marks,39,0),"")</f>
        <v>4</v>
      </c>
      <c r="M283" s="415">
        <f>IFERROR(VLOOKUP(N277,Marks,40,0),"")</f>
        <v>9</v>
      </c>
      <c r="N283" s="117">
        <f>IFERROR(VLOOKUP(N277,Marks,41,0),"")</f>
        <v>61</v>
      </c>
      <c r="O283" s="119">
        <f>IFERROR(VLOOKUP(N277,Marks,42,0),"")</f>
        <v>115</v>
      </c>
      <c r="P283" s="323" t="str">
        <f>IFERROR(VLOOKUP(N277,Marks,48,0),"")</f>
        <v>C</v>
      </c>
      <c r="Q283" s="819"/>
      <c r="R283" s="122" t="str">
        <f>'Result Sheet'!$AE$4</f>
        <v xml:space="preserve">अंग्रेजी </v>
      </c>
      <c r="S283" s="415">
        <f>IFERROR(VLOOKUP(AD277,Marks,30,0),"")</f>
        <v>9</v>
      </c>
      <c r="T283" s="415">
        <f>IFERROR(VLOOKUP(AD277,Marks,31,0),"")</f>
        <v>9</v>
      </c>
      <c r="U283" s="117">
        <f>IFERROR(VLOOKUP(AD277,Marks,32,0),"")</f>
        <v>18</v>
      </c>
      <c r="V283" s="415">
        <f>IFERROR(VLOOKUP(AD277,Marks,33,0),"")</f>
        <v>26</v>
      </c>
      <c r="W283" s="415">
        <f>IFERROR(VLOOKUP(AD277,Marks,34,0),"")</f>
        <v>5</v>
      </c>
      <c r="X283" s="415">
        <f>IFERROR(VLOOKUP(AD277,Marks,35,0),"")</f>
        <v>9</v>
      </c>
      <c r="Y283" s="117">
        <f>IFERROR(VLOOKUP(AD277,Marks,36,0),"")</f>
        <v>40</v>
      </c>
      <c r="Z283" s="119">
        <f>IFERROR(VLOOKUP(AD277,Marks,37,0),"")</f>
        <v>58</v>
      </c>
      <c r="AA283" s="415">
        <f>IFERROR(VLOOKUP(AD277,Marks,38,0),"")</f>
        <v>41</v>
      </c>
      <c r="AB283" s="415">
        <f>IFERROR(VLOOKUP(AD277,Marks,39,0),"")</f>
        <v>4</v>
      </c>
      <c r="AC283" s="415">
        <f>IFERROR(VLOOKUP(AD277,Marks,40,0),"")</f>
        <v>9</v>
      </c>
      <c r="AD283" s="117">
        <f>IFERROR(VLOOKUP(AD277,Marks,41,0),"")</f>
        <v>54</v>
      </c>
      <c r="AE283" s="119">
        <f>IFERROR(VLOOKUP(AD277,Marks,42,0),"")</f>
        <v>112</v>
      </c>
      <c r="AF283" s="323" t="str">
        <f>IFERROR(VLOOKUP(AD277,Marks,48,0),"")</f>
        <v>C</v>
      </c>
    </row>
    <row r="284" spans="1:32" ht="21" customHeight="1">
      <c r="A284" s="166">
        <f>IF(N277="","",A283+1)</f>
        <v>14</v>
      </c>
      <c r="B284" s="122" t="str">
        <f>'Result Sheet'!$AX$4</f>
        <v>संस्कृत</v>
      </c>
      <c r="C284" s="415">
        <f>IFERROR(VLOOKUP(N277,Marks,49,0),"")</f>
        <v>20</v>
      </c>
      <c r="D284" s="415">
        <f>IFERROR(VLOOKUP(N277,Marks,50,0),"")</f>
        <v>19</v>
      </c>
      <c r="E284" s="117">
        <f>IFERROR(VLOOKUP(N277,Marks,51,0),"")</f>
        <v>39</v>
      </c>
      <c r="F284" s="415">
        <f>IFERROR(VLOOKUP(N277,Marks,52,0),"")</f>
        <v>29</v>
      </c>
      <c r="G284" s="415">
        <f>IFERROR(VLOOKUP(N277,Marks,53,0),"")</f>
        <v>17</v>
      </c>
      <c r="H284" s="415">
        <f>IFERROR(VLOOKUP(N277,Marks,54,0),"")</f>
        <v>10</v>
      </c>
      <c r="I284" s="117">
        <f>IFERROR(VLOOKUP(N277,Marks,55,0),"")</f>
        <v>56</v>
      </c>
      <c r="J284" s="119">
        <f>IFERROR(VLOOKUP(N277,Marks,56,0),"")</f>
        <v>95</v>
      </c>
      <c r="K284" s="415">
        <f>IFERROR(VLOOKUP(N277,Marks,57,0),"")</f>
        <v>45</v>
      </c>
      <c r="L284" s="415">
        <f>IFERROR(VLOOKUP(N277,Marks,58,0),"")</f>
        <v>20</v>
      </c>
      <c r="M284" s="415">
        <f>IFERROR(VLOOKUP(N277,Marks,59,0),"")</f>
        <v>14</v>
      </c>
      <c r="N284" s="117">
        <f>IFERROR(VLOOKUP(N277,Marks,60,0),"")</f>
        <v>79</v>
      </c>
      <c r="O284" s="119">
        <f>IFERROR(VLOOKUP(N277,Marks,61,0),"")</f>
        <v>174</v>
      </c>
      <c r="P284" s="323" t="str">
        <f>IFERROR(VLOOKUP(N277,Marks,67,0),"")</f>
        <v>A</v>
      </c>
      <c r="Q284" s="819"/>
      <c r="R284" s="122" t="str">
        <f>'Result Sheet'!$AX$4</f>
        <v>संस्कृत</v>
      </c>
      <c r="S284" s="415">
        <f>IFERROR(VLOOKUP(AD277,Marks,49,0),"")</f>
        <v>20</v>
      </c>
      <c r="T284" s="415">
        <f>IFERROR(VLOOKUP(AD277,Marks,50,0),"")</f>
        <v>19</v>
      </c>
      <c r="U284" s="117">
        <f>IFERROR(VLOOKUP(AD277,Marks,51,0),"")</f>
        <v>39</v>
      </c>
      <c r="V284" s="415">
        <f>IFERROR(VLOOKUP(AD277,Marks,52,0),"")</f>
        <v>29</v>
      </c>
      <c r="W284" s="415">
        <f>IFERROR(VLOOKUP(AD277,Marks,53,0),"")</f>
        <v>17</v>
      </c>
      <c r="X284" s="415">
        <f>IFERROR(VLOOKUP(AD277,Marks,54,0),"")</f>
        <v>10</v>
      </c>
      <c r="Y284" s="117">
        <f>IFERROR(VLOOKUP(AD277,Marks,55,0),"")</f>
        <v>56</v>
      </c>
      <c r="Z284" s="119">
        <f>IFERROR(VLOOKUP(AD277,Marks,56,0),"")</f>
        <v>95</v>
      </c>
      <c r="AA284" s="415">
        <f>IFERROR(VLOOKUP(AD277,Marks,57,0),"")</f>
        <v>45</v>
      </c>
      <c r="AB284" s="415">
        <f>IFERROR(VLOOKUP(AD277,Marks,58,0),"")</f>
        <v>20</v>
      </c>
      <c r="AC284" s="415">
        <f>IFERROR(VLOOKUP(AD277,Marks,59,0),"")</f>
        <v>14</v>
      </c>
      <c r="AD284" s="117">
        <f>IFERROR(VLOOKUP(AD277,Marks,60,0),"")</f>
        <v>79</v>
      </c>
      <c r="AE284" s="119">
        <f>IFERROR(VLOOKUP(AD277,Marks,61,0),"")</f>
        <v>174</v>
      </c>
      <c r="AF284" s="323" t="str">
        <f>IFERROR(VLOOKUP(AD277,Marks,67,0),"")</f>
        <v>A</v>
      </c>
    </row>
    <row r="285" spans="1:32" ht="21" customHeight="1">
      <c r="A285" s="166">
        <f>IF(N277="","",A283+1)</f>
        <v>14</v>
      </c>
      <c r="B285" s="122" t="str">
        <f>'Result Sheet'!$BQ$4</f>
        <v xml:space="preserve">गणित </v>
      </c>
      <c r="C285" s="415">
        <f>IFERROR(VLOOKUP(N277,Marks,68,0),"")</f>
        <v>9</v>
      </c>
      <c r="D285" s="415">
        <f>IFERROR(VLOOKUP(N277,Marks,69,0),"")</f>
        <v>6</v>
      </c>
      <c r="E285" s="117">
        <f>IFERROR(VLOOKUP(N277,Marks,70,0),"")</f>
        <v>15</v>
      </c>
      <c r="F285" s="415">
        <f>IFERROR(VLOOKUP(N277,Marks,71,0),"")</f>
        <v>27</v>
      </c>
      <c r="G285" s="415">
        <f>IFERROR(VLOOKUP(N277,Marks,72,0),"")</f>
        <v>5</v>
      </c>
      <c r="H285" s="415">
        <f>IFERROR(VLOOKUP(N277,Marks,73,0),"")</f>
        <v>9</v>
      </c>
      <c r="I285" s="117">
        <f>IFERROR(VLOOKUP(N277,Marks,74,0),"")</f>
        <v>41</v>
      </c>
      <c r="J285" s="119">
        <f>IFERROR(VLOOKUP(N277,Marks,75,0),"")</f>
        <v>56</v>
      </c>
      <c r="K285" s="415">
        <f>IFERROR(VLOOKUP(N277,Marks,76,0),"")</f>
        <v>45</v>
      </c>
      <c r="L285" s="415">
        <f>IFERROR(VLOOKUP(N277,Marks,77,0),"")</f>
        <v>15</v>
      </c>
      <c r="M285" s="415">
        <f>IFERROR(VLOOKUP(N277,Marks,78,0),"")</f>
        <v>8</v>
      </c>
      <c r="N285" s="117">
        <f>IFERROR(VLOOKUP(N277,Marks,79,0),"")</f>
        <v>68</v>
      </c>
      <c r="O285" s="119">
        <f>IFERROR(VLOOKUP(N277,Marks,80,0),"")</f>
        <v>124</v>
      </c>
      <c r="P285" s="323" t="str">
        <f>IFERROR(VLOOKUP(N277,Marks,86,0),"")</f>
        <v>C</v>
      </c>
      <c r="Q285" s="819"/>
      <c r="R285" s="122" t="str">
        <f>'Result Sheet'!$BQ$4</f>
        <v xml:space="preserve">गणित </v>
      </c>
      <c r="S285" s="415">
        <f>IFERROR(VLOOKUP(AD277,Marks,68,0),"")</f>
        <v>9</v>
      </c>
      <c r="T285" s="415">
        <f>IFERROR(VLOOKUP(AD277,Marks,69,0),"")</f>
        <v>6</v>
      </c>
      <c r="U285" s="117">
        <f>IFERROR(VLOOKUP(AD277,Marks,70,0),"")</f>
        <v>15</v>
      </c>
      <c r="V285" s="415">
        <f>IFERROR(VLOOKUP(AD277,Marks,71,0),"")</f>
        <v>28</v>
      </c>
      <c r="W285" s="415">
        <f>IFERROR(VLOOKUP(AD277,Marks,72,0),"")</f>
        <v>5</v>
      </c>
      <c r="X285" s="415">
        <f>IFERROR(VLOOKUP(AD277,Marks,73,0),"")</f>
        <v>8</v>
      </c>
      <c r="Y285" s="117">
        <f>IFERROR(VLOOKUP(AD277,Marks,74,0),"")</f>
        <v>41</v>
      </c>
      <c r="Z285" s="119">
        <f>IFERROR(VLOOKUP(AD277,Marks,75,0),"")</f>
        <v>56</v>
      </c>
      <c r="AA285" s="415">
        <f>IFERROR(VLOOKUP(AD277,Marks,76,0),"")</f>
        <v>44</v>
      </c>
      <c r="AB285" s="415">
        <f>IFERROR(VLOOKUP(AD277,Marks,77,0),"")</f>
        <v>15</v>
      </c>
      <c r="AC285" s="415">
        <f>IFERROR(VLOOKUP(AD277,Marks,78,0),"")</f>
        <v>8</v>
      </c>
      <c r="AD285" s="117">
        <f>IFERROR(VLOOKUP(AD277,Marks,79,0),"")</f>
        <v>67</v>
      </c>
      <c r="AE285" s="119">
        <f>IFERROR(VLOOKUP(AD277,Marks,80,0),"")</f>
        <v>123</v>
      </c>
      <c r="AF285" s="323" t="str">
        <f>IFERROR(VLOOKUP(AD277,Marks,86,0),"")</f>
        <v>C</v>
      </c>
    </row>
    <row r="286" spans="1:32" ht="21" customHeight="1">
      <c r="A286" s="166">
        <f>IF(N277="","",A285+1)</f>
        <v>15</v>
      </c>
      <c r="B286" s="122" t="str">
        <f>'Result Sheet'!$CJ$4</f>
        <v xml:space="preserve">पर्यावरण अध्ययन </v>
      </c>
      <c r="C286" s="415">
        <f>IFERROR(VLOOKUP(N277,Marks,87,0),"")</f>
        <v>9</v>
      </c>
      <c r="D286" s="415">
        <f>IFERROR(VLOOKUP(N277,Marks,88,0),"")</f>
        <v>7</v>
      </c>
      <c r="E286" s="117">
        <f>IFERROR(VLOOKUP(N277,Marks,89,0),"")</f>
        <v>16</v>
      </c>
      <c r="F286" s="415">
        <f>IFERROR(VLOOKUP(N277,Marks,90,0),"")</f>
        <v>31</v>
      </c>
      <c r="G286" s="415">
        <f>IFERROR(VLOOKUP(N277,Marks,91,0),"")</f>
        <v>4</v>
      </c>
      <c r="H286" s="415">
        <f>IFERROR(VLOOKUP(N277,Marks,92,0),"")</f>
        <v>10</v>
      </c>
      <c r="I286" s="117">
        <f>IFERROR(VLOOKUP(N277,Marks,93,0),"")</f>
        <v>45</v>
      </c>
      <c r="J286" s="119">
        <f>IFERROR(VLOOKUP(N277,Marks,94,0),"")</f>
        <v>61</v>
      </c>
      <c r="K286" s="415">
        <f>IFERROR(VLOOKUP(N277,Marks,95,0),"")</f>
        <v>41</v>
      </c>
      <c r="L286" s="415">
        <f>IFERROR(VLOOKUP(N277,Marks,96,0),"")</f>
        <v>16</v>
      </c>
      <c r="M286" s="415">
        <f>IFERROR(VLOOKUP(N277,Marks,97,0),"")</f>
        <v>8</v>
      </c>
      <c r="N286" s="117">
        <f>IFERROR(VLOOKUP(N277,Marks,98,0),"")</f>
        <v>65</v>
      </c>
      <c r="O286" s="119">
        <f>IFERROR(VLOOKUP(N277,Marks,99,0),"")</f>
        <v>126</v>
      </c>
      <c r="P286" s="323" t="str">
        <f>IFERROR(VLOOKUP(N277,Marks,105,0),"")</f>
        <v>C</v>
      </c>
      <c r="Q286" s="819"/>
      <c r="R286" s="122" t="str">
        <f>'Result Sheet'!$CJ$4</f>
        <v xml:space="preserve">पर्यावरण अध्ययन </v>
      </c>
      <c r="S286" s="415">
        <f>IFERROR(VLOOKUP(AD277,Marks,87,0),"")</f>
        <v>9</v>
      </c>
      <c r="T286" s="415">
        <f>IFERROR(VLOOKUP(AD277,Marks,88,0),"")</f>
        <v>7</v>
      </c>
      <c r="U286" s="117">
        <f>IFERROR(VLOOKUP(AD277,Marks,89,0),"")</f>
        <v>16</v>
      </c>
      <c r="V286" s="415">
        <f>IFERROR(VLOOKUP(AD277,Marks,90,0),"")</f>
        <v>32</v>
      </c>
      <c r="W286" s="415">
        <f>IFERROR(VLOOKUP(AD277,Marks,91,0),"")</f>
        <v>4</v>
      </c>
      <c r="X286" s="415">
        <f>IFERROR(VLOOKUP(AD277,Marks,92,0),"")</f>
        <v>10</v>
      </c>
      <c r="Y286" s="117">
        <f>IFERROR(VLOOKUP(AD277,Marks,93,0),"")</f>
        <v>46</v>
      </c>
      <c r="Z286" s="119">
        <f>IFERROR(VLOOKUP(AD277,Marks,94,0),"")</f>
        <v>62</v>
      </c>
      <c r="AA286" s="415">
        <f>IFERROR(VLOOKUP(AD277,Marks,95,0),"")</f>
        <v>44</v>
      </c>
      <c r="AB286" s="415">
        <f>IFERROR(VLOOKUP(AD277,Marks,96,0),"")</f>
        <v>16</v>
      </c>
      <c r="AC286" s="415">
        <f>IFERROR(VLOOKUP(AD277,Marks,97,0),"")</f>
        <v>8</v>
      </c>
      <c r="AD286" s="117">
        <f>IFERROR(VLOOKUP(AD277,Marks,98,0),"")</f>
        <v>68</v>
      </c>
      <c r="AE286" s="119">
        <f>IFERROR(VLOOKUP(AD277,Marks,99,0),"")</f>
        <v>130</v>
      </c>
      <c r="AF286" s="323" t="str">
        <f>IFERROR(VLOOKUP(AD277,Marks,105,0),"")</f>
        <v>C</v>
      </c>
    </row>
    <row r="287" spans="1:32" ht="25.5" customHeight="1">
      <c r="A287" s="166">
        <f>IF(N277="","",A286+1)</f>
        <v>16</v>
      </c>
      <c r="B287" s="416" t="s">
        <v>215</v>
      </c>
      <c r="C287" s="120">
        <f>IF(AND(C282="",C283="",C284="",C285="",C286=""),"",IF(OR(C274=1,C274=2),SUM(C282:C285),SUM(C282:C286)))</f>
        <v>47</v>
      </c>
      <c r="D287" s="120">
        <f>IF(AND(D282="",D283="",D284="",D285="",D286=""),"",IF(OR(C274=1,C274=2),SUM(D282:D285),SUM(D282:D286)))</f>
        <v>43</v>
      </c>
      <c r="E287" s="120">
        <f>IF(AND(E282="",E283="",E284="",E285="",E286=""),"",IF(OR(C274=1,C274=2),SUM(E282:E285),SUM(E282:E286)))</f>
        <v>90</v>
      </c>
      <c r="F287" s="120">
        <f>IF(AND(F282="",F283="",F284="",F285="",F286=""),"",IF(OR(C274=1,C274=2),SUM(F282:F285),SUM(F282:F286)))</f>
        <v>102</v>
      </c>
      <c r="G287" s="120">
        <f>IF(AND(G282="",G283="",G284="",G285="",G286=""),"",IF(OR(G274=1,G274=2),SUM(C274=1,C274=2),SUM(G282:G286)))</f>
        <v>36</v>
      </c>
      <c r="H287" s="120">
        <f>IF(AND(H282="",H283="",H284="",H285="",H286=""),"",IF(OR(C274=1,C274=2),SUM(H282:H285),SUM(H282:H286)))</f>
        <v>28</v>
      </c>
      <c r="I287" s="120">
        <f>IF(AND(I282="",I283="",I284="",I285="",I286=""),"",IF(OR(C274=1,C274=2),SUM(I282:I285),SUM(I282:I286)))</f>
        <v>162</v>
      </c>
      <c r="J287" s="120">
        <f>IF(AND(J282="",J283="",J284="",J285="",J286=""),"",IF(OR(C274=1,C274=2),SUM(J282:J285),SUM(J282:J286)))</f>
        <v>252</v>
      </c>
      <c r="K287" s="120">
        <f>IF(AND(K282="",K283="",K284="",K285="",K286=""),"",IF(OR(C274=1,C274=2),SUM(K282:K285),SUM(K282:K286)))</f>
        <v>175</v>
      </c>
      <c r="L287" s="120">
        <f>IF(AND(L282="",L283="",L284="",L285="",L286=""),"",IF(OR(C274=1,C274=2),SUM(L282:L285),SUM(L282:L286)))</f>
        <v>43</v>
      </c>
      <c r="M287" s="120">
        <f>IF(AND(M282="",M283="",M284="",M285="",M286=""),"",IF(OR(C274=1,C274=2),SUM(M282:M285),SUM(M282:M286)))</f>
        <v>42</v>
      </c>
      <c r="N287" s="120">
        <f>IF(AND(N282="",N283="",N284="",N285="",N286=""),"",IF(OR(C274=1,C274=2),SUM(N282:N285),SUM(N282:N286)))</f>
        <v>260</v>
      </c>
      <c r="O287" s="120">
        <f>IF(AND(O282="",O283="",O284="",O285="",O286=""),"",IF(OR(C274=1,C274=2),SUM(O282:O285),SUM(O282:O286)))</f>
        <v>512</v>
      </c>
      <c r="P287" s="326" t="str">
        <f>IF(OR(N277="",E275="",O287=""),"",IF(O287&gt;=81%*P281,"A",IF(O287&gt;=61%*P281,"B",IF(O287&gt;=41%*P281,"C",IF(O287&gt;=21%*P281,"D","E")))))</f>
        <v>B</v>
      </c>
      <c r="Q287" s="819"/>
      <c r="R287" s="416" t="s">
        <v>215</v>
      </c>
      <c r="S287" s="120">
        <f>IF(AND(S282="",S283="",S284="",S285="",S286=""),"",IF(OR(S274=1,S274=2),SUM(S282:S285),SUM(S282:S286)))</f>
        <v>47</v>
      </c>
      <c r="T287" s="120">
        <f>IF(AND(T282="",T283="",T284="",T285="",T286=""),"",IF(OR(S274=1,S274=2),SUM(T282:T285),SUM(T282:T286)))</f>
        <v>43</v>
      </c>
      <c r="U287" s="120">
        <f>IF(AND(U282="",U283="",U284="",U285="",U286=""),"",IF(OR(S274=1,S274=2),SUM(U282:U285),SUM(U282:U286)))</f>
        <v>90</v>
      </c>
      <c r="V287" s="120">
        <f>IF(AND(V282="",V283="",V284="",V285="",V286=""),"",IF(OR(S274=1,S274=2),SUM(V282:V285),SUM(V282:V286)))</f>
        <v>108</v>
      </c>
      <c r="W287" s="120">
        <f>IF(AND(W282="",W283="",W284="",W285="",W286=""),"",IF(OR(W274=1,W274=2),SUM(S274=1,S274=2),SUM(W282:W286)))</f>
        <v>37</v>
      </c>
      <c r="X287" s="120">
        <f>IF(AND(X282="",X283="",X284="",X285="",X286=""),"",IF(OR(S274=1,S274=2),SUM(X282:X285),SUM(X282:X286)))</f>
        <v>27</v>
      </c>
      <c r="Y287" s="120">
        <f>IF(AND(Y282="",Y283="",Y284="",Y285="",Y286=""),"",IF(OR(S274=1,S274=2),SUM(Y282:Y285),SUM(Y282:Y286)))</f>
        <v>168</v>
      </c>
      <c r="Z287" s="120">
        <f>IF(AND(Z282="",Z283="",Z284="",Z285="",Z286=""),"",IF(OR(S274=1,S274=2),SUM(Z282:Z285),SUM(Z282:Z286)))</f>
        <v>258</v>
      </c>
      <c r="AA287" s="120">
        <f>IF(AND(AA282="",AA283="",AA284="",AA285="",AA286=""),"",IF(OR(S274=1,S274=2),SUM(AA282:AA285),SUM(AA282:AA286)))</f>
        <v>167</v>
      </c>
      <c r="AB287" s="120">
        <f>IF(AND(AB282="",AB283="",AB284="",AB285="",AB286=""),"",IF(OR(S274=1,S274=2),SUM(AB282:AB285),SUM(AB282:AB286)))</f>
        <v>43</v>
      </c>
      <c r="AC287" s="120">
        <f>IF(AND(AC282="",AC283="",AC284="",AC285="",AC286=""),"",IF(OR(S274=1,S274=2),SUM(AC282:AC285),SUM(AC282:AC286)))</f>
        <v>42</v>
      </c>
      <c r="AD287" s="120">
        <f>IF(AND(AD282="",AD283="",AD284="",AD285="",AD286=""),"",IF(OR(S274=1,S274=2),SUM(AD282:AD285),SUM(AD282:AD286)))</f>
        <v>252</v>
      </c>
      <c r="AE287" s="120">
        <f>IF(AND(AE282="",AE283="",AE284="",AE285="",AE286=""),"",IF(OR(S274=1,S274=2),SUM(AE282:AE285),SUM(AE282:AE286)))</f>
        <v>510</v>
      </c>
      <c r="AF287" s="326" t="str">
        <f>IF(OR(AD277="",U275="",AE287=""),"",IF(AE287&gt;=81%*AF281,"A",IF(AE287&gt;=61%*AF281,"B",IF(AE287&gt;=41%*AF281,"C",IF(AE287&gt;=21%*AF281,"D","E")))))</f>
        <v>B</v>
      </c>
    </row>
    <row r="288" spans="1:32" ht="9" customHeight="1">
      <c r="A288" s="166">
        <f>IF(N277="","",A287+1)</f>
        <v>17</v>
      </c>
      <c r="B288" s="787"/>
      <c r="C288" s="787"/>
      <c r="D288" s="787"/>
      <c r="E288" s="787"/>
      <c r="F288" s="787"/>
      <c r="G288" s="787"/>
      <c r="H288" s="787"/>
      <c r="I288" s="787"/>
      <c r="J288" s="787"/>
      <c r="K288" s="787"/>
      <c r="L288" s="787"/>
      <c r="M288" s="787"/>
      <c r="N288" s="787"/>
      <c r="O288" s="787"/>
      <c r="P288" s="787"/>
      <c r="Q288" s="819"/>
      <c r="R288" s="787"/>
      <c r="S288" s="787"/>
      <c r="T288" s="787"/>
      <c r="U288" s="787"/>
      <c r="V288" s="787"/>
      <c r="W288" s="787"/>
      <c r="X288" s="787"/>
      <c r="Y288" s="787"/>
      <c r="Z288" s="787"/>
      <c r="AA288" s="787"/>
      <c r="AB288" s="787"/>
      <c r="AC288" s="787"/>
      <c r="AD288" s="787"/>
      <c r="AE288" s="787"/>
      <c r="AF288" s="787"/>
    </row>
    <row r="289" spans="1:32" ht="22.5" customHeight="1">
      <c r="A289" s="166">
        <f>IF(N277="","",A288+1)</f>
        <v>18</v>
      </c>
      <c r="B289" s="788" t="s">
        <v>213</v>
      </c>
      <c r="C289" s="788"/>
      <c r="D289" s="789" t="s">
        <v>229</v>
      </c>
      <c r="E289" s="790"/>
      <c r="F289" s="417" t="s">
        <v>186</v>
      </c>
      <c r="G289" s="788" t="s">
        <v>213</v>
      </c>
      <c r="H289" s="788"/>
      <c r="I289" s="789" t="s">
        <v>229</v>
      </c>
      <c r="J289" s="790"/>
      <c r="K289" s="417" t="s">
        <v>186</v>
      </c>
      <c r="L289" s="788" t="s">
        <v>213</v>
      </c>
      <c r="M289" s="788"/>
      <c r="N289" s="789" t="s">
        <v>229</v>
      </c>
      <c r="O289" s="790"/>
      <c r="P289" s="417" t="s">
        <v>186</v>
      </c>
      <c r="Q289" s="819"/>
      <c r="R289" s="788" t="s">
        <v>213</v>
      </c>
      <c r="S289" s="788"/>
      <c r="T289" s="789" t="s">
        <v>229</v>
      </c>
      <c r="U289" s="790"/>
      <c r="V289" s="417" t="s">
        <v>186</v>
      </c>
      <c r="W289" s="788" t="s">
        <v>213</v>
      </c>
      <c r="X289" s="788"/>
      <c r="Y289" s="789" t="s">
        <v>229</v>
      </c>
      <c r="Z289" s="790"/>
      <c r="AA289" s="417" t="s">
        <v>186</v>
      </c>
      <c r="AB289" s="788" t="s">
        <v>213</v>
      </c>
      <c r="AC289" s="788"/>
      <c r="AD289" s="789" t="s">
        <v>229</v>
      </c>
      <c r="AE289" s="790"/>
      <c r="AF289" s="417" t="s">
        <v>186</v>
      </c>
    </row>
    <row r="290" spans="1:32" ht="21.75" customHeight="1">
      <c r="A290" s="166">
        <f>IF(N277="","",A289+1)</f>
        <v>19</v>
      </c>
      <c r="B290" s="791" t="s">
        <v>221</v>
      </c>
      <c r="C290" s="792"/>
      <c r="D290" s="792"/>
      <c r="E290" s="119">
        <f>IFERROR(VLOOKUP(N277,Marks,109,0),"")</f>
        <v>0</v>
      </c>
      <c r="F290" s="130" t="str">
        <f>IFERROR(VLOOKUP(N277,Marks,113,0),"")</f>
        <v/>
      </c>
      <c r="G290" s="791" t="s">
        <v>192</v>
      </c>
      <c r="H290" s="792"/>
      <c r="I290" s="792"/>
      <c r="J290" s="119">
        <f>IFERROR(VLOOKUP(N277,Marks,117,0),"")</f>
        <v>0</v>
      </c>
      <c r="K290" s="130" t="str">
        <f>IFERROR(VLOOKUP(N277,Marks,121,0),"")</f>
        <v/>
      </c>
      <c r="L290" s="793" t="s">
        <v>193</v>
      </c>
      <c r="M290" s="794"/>
      <c r="N290" s="794"/>
      <c r="O290" s="119">
        <f>IFERROR(VLOOKUP(N277,Marks,125,0),"")</f>
        <v>0</v>
      </c>
      <c r="P290" s="130" t="str">
        <f>IFERROR(VLOOKUP(N277,Marks,129,0),"")</f>
        <v/>
      </c>
      <c r="Q290" s="819"/>
      <c r="R290" s="791" t="s">
        <v>221</v>
      </c>
      <c r="S290" s="792"/>
      <c r="T290" s="792"/>
      <c r="U290" s="119">
        <f>IFERROR(VLOOKUP(AD277,Marks,109,0),"")</f>
        <v>0</v>
      </c>
      <c r="V290" s="130" t="str">
        <f>IFERROR(VLOOKUP(AD277,Marks,113,0),"")</f>
        <v/>
      </c>
      <c r="W290" s="791" t="s">
        <v>192</v>
      </c>
      <c r="X290" s="792"/>
      <c r="Y290" s="792"/>
      <c r="Z290" s="119">
        <f>IFERROR(VLOOKUP(AD277,Marks,117,0),"")</f>
        <v>0</v>
      </c>
      <c r="AA290" s="130" t="str">
        <f>IFERROR(VLOOKUP(AD277,Marks,121,0),"")</f>
        <v/>
      </c>
      <c r="AB290" s="793" t="s">
        <v>193</v>
      </c>
      <c r="AC290" s="794"/>
      <c r="AD290" s="794"/>
      <c r="AE290" s="119">
        <f>IFERROR(VLOOKUP(AD277,Marks,125,0),"")</f>
        <v>0</v>
      </c>
      <c r="AF290" s="130" t="str">
        <f>IFERROR(VLOOKUP(AD277,Marks,129,0),"")</f>
        <v/>
      </c>
    </row>
    <row r="291" spans="1:32" ht="21" customHeight="1">
      <c r="A291" s="166">
        <f>IF(N277="","",A290+1)</f>
        <v>20</v>
      </c>
      <c r="B291" s="780" t="s">
        <v>216</v>
      </c>
      <c r="C291" s="780"/>
      <c r="D291" s="780"/>
      <c r="E291" s="795">
        <f>IFERROR(VLOOKUP(N277,Marks,135,0),"")</f>
        <v>220</v>
      </c>
      <c r="F291" s="795"/>
      <c r="G291" s="795"/>
      <c r="H291" s="795"/>
      <c r="I291" s="780" t="s">
        <v>217</v>
      </c>
      <c r="J291" s="780"/>
      <c r="K291" s="780"/>
      <c r="L291" s="780"/>
      <c r="M291" s="796">
        <f>IFERROR(VLOOKUP(N277,Marks,136,0),"")</f>
        <v>24</v>
      </c>
      <c r="N291" s="796"/>
      <c r="O291" s="796"/>
      <c r="P291" s="796"/>
      <c r="Q291" s="819"/>
      <c r="R291" s="780" t="s">
        <v>216</v>
      </c>
      <c r="S291" s="780"/>
      <c r="T291" s="780"/>
      <c r="U291" s="795">
        <f>IFERROR(VLOOKUP(AD277,Marks,135,0),"")</f>
        <v>220</v>
      </c>
      <c r="V291" s="795"/>
      <c r="W291" s="795"/>
      <c r="X291" s="795"/>
      <c r="Y291" s="780" t="s">
        <v>217</v>
      </c>
      <c r="Z291" s="780"/>
      <c r="AA291" s="780"/>
      <c r="AB291" s="780"/>
      <c r="AC291" s="796">
        <f>IFERROR(VLOOKUP(AD277,Marks,136,0),"")</f>
        <v>16</v>
      </c>
      <c r="AD291" s="796"/>
      <c r="AE291" s="796"/>
      <c r="AF291" s="796"/>
    </row>
    <row r="292" spans="1:32" ht="21" customHeight="1">
      <c r="A292" s="166">
        <f>IF(N277="","",A291+1)</f>
        <v>21</v>
      </c>
      <c r="B292" s="780" t="s">
        <v>218</v>
      </c>
      <c r="C292" s="780"/>
      <c r="D292" s="780"/>
      <c r="E292" s="782" t="str">
        <f>IFERROR(VLOOKUP(N277,Marks,134,0),"")</f>
        <v>Promoted</v>
      </c>
      <c r="F292" s="782"/>
      <c r="G292" s="782"/>
      <c r="H292" s="782"/>
      <c r="I292" s="780" t="s">
        <v>219</v>
      </c>
      <c r="J292" s="780"/>
      <c r="K292" s="780"/>
      <c r="L292" s="780"/>
      <c r="M292" s="781">
        <f>IFERROR(VLOOKUP(N277,Marks,131,0),"")</f>
        <v>64</v>
      </c>
      <c r="N292" s="781"/>
      <c r="O292" s="781"/>
      <c r="P292" s="781"/>
      <c r="Q292" s="819"/>
      <c r="R292" s="780" t="s">
        <v>218</v>
      </c>
      <c r="S292" s="780"/>
      <c r="T292" s="780"/>
      <c r="U292" s="782" t="str">
        <f>IFERROR(VLOOKUP(AD277,Marks,134,0),"")</f>
        <v>Promoted</v>
      </c>
      <c r="V292" s="782"/>
      <c r="W292" s="782"/>
      <c r="X292" s="782"/>
      <c r="Y292" s="780" t="s">
        <v>219</v>
      </c>
      <c r="Z292" s="780"/>
      <c r="AA292" s="780"/>
      <c r="AB292" s="780"/>
      <c r="AC292" s="781">
        <f>IFERROR(VLOOKUP(AD277,Marks,131,0),"")</f>
        <v>63.75</v>
      </c>
      <c r="AD292" s="781"/>
      <c r="AE292" s="781"/>
      <c r="AF292" s="781"/>
    </row>
    <row r="293" spans="1:32" ht="21" customHeight="1">
      <c r="A293" s="166">
        <f>IF(N277="","",A292+1)</f>
        <v>22</v>
      </c>
      <c r="B293" s="780" t="s">
        <v>220</v>
      </c>
      <c r="C293" s="780"/>
      <c r="D293" s="780"/>
      <c r="E293" s="324" t="str">
        <f>IFERROR(VLOOKUP(N277,Marks,132,0),"")</f>
        <v>I</v>
      </c>
      <c r="F293" s="325" t="s">
        <v>341</v>
      </c>
      <c r="G293" s="783" t="str">
        <f>IF(OR(N277="",E275="",O287=""),"",IF(O287&gt;=81%*P281,"A",IF(O287&gt;=61%*P281,"B",IF(O287&gt;=41%*P281,"C",IF(O287&gt;=21%*P281,"D","E")))))</f>
        <v>B</v>
      </c>
      <c r="H293" s="783"/>
      <c r="I293" s="780" t="s">
        <v>222</v>
      </c>
      <c r="J293" s="780"/>
      <c r="K293" s="780"/>
      <c r="L293" s="780"/>
      <c r="M293" s="818">
        <f>IFERROR(VLOOKUP(N277,Marks,133,0),"")</f>
        <v>9.9999999999999964</v>
      </c>
      <c r="N293" s="818"/>
      <c r="O293" s="818"/>
      <c r="P293" s="818"/>
      <c r="Q293" s="819"/>
      <c r="R293" s="780" t="s">
        <v>220</v>
      </c>
      <c r="S293" s="780"/>
      <c r="T293" s="780"/>
      <c r="U293" s="324" t="str">
        <f>IFERROR(VLOOKUP(AD277,Marks,132,0),"")</f>
        <v>I</v>
      </c>
      <c r="V293" s="325" t="s">
        <v>341</v>
      </c>
      <c r="W293" s="783" t="str">
        <f>IF(OR(AD277="",U275="",AE287=""),"",IF(AE287&gt;=81%*AF281,"A",IF(AE287&gt;=61%*AF281,"B",IF(AE287&gt;=41%*AF281,"C",IF(AE287&gt;=21%*AF281,"D","E")))))</f>
        <v>B</v>
      </c>
      <c r="X293" s="783"/>
      <c r="Y293" s="780" t="s">
        <v>222</v>
      </c>
      <c r="Z293" s="780"/>
      <c r="AA293" s="780"/>
      <c r="AB293" s="780"/>
      <c r="AC293" s="818">
        <f>IFERROR(VLOOKUP(AD277,Marks,133,0),"")</f>
        <v>10.999999999999998</v>
      </c>
      <c r="AD293" s="818"/>
      <c r="AE293" s="818"/>
      <c r="AF293" s="818"/>
    </row>
    <row r="294" spans="1:32" ht="21" customHeight="1">
      <c r="A294" s="166">
        <f>IF(N277="","",A293+1)</f>
        <v>23</v>
      </c>
      <c r="B294" s="817" t="s">
        <v>228</v>
      </c>
      <c r="C294" s="817"/>
      <c r="D294" s="817"/>
      <c r="E294" s="784">
        <f>'Master sheet'!$C$10</f>
        <v>44697</v>
      </c>
      <c r="F294" s="784"/>
      <c r="G294" s="784"/>
      <c r="H294" s="410"/>
      <c r="I294" s="121"/>
      <c r="J294" s="121"/>
      <c r="K294" s="76"/>
      <c r="L294" s="121"/>
      <c r="M294" s="121"/>
      <c r="N294" s="121"/>
      <c r="O294" s="121"/>
      <c r="P294" s="121"/>
      <c r="Q294" s="819"/>
      <c r="R294" s="817" t="s">
        <v>228</v>
      </c>
      <c r="S294" s="817"/>
      <c r="T294" s="817"/>
      <c r="U294" s="784">
        <f>'Master sheet'!$C$10</f>
        <v>44697</v>
      </c>
      <c r="V294" s="784"/>
      <c r="W294" s="784"/>
      <c r="X294" s="410"/>
      <c r="Y294" s="121"/>
      <c r="Z294" s="121"/>
      <c r="AA294" s="76"/>
      <c r="AB294" s="121"/>
      <c r="AC294" s="121"/>
      <c r="AD294" s="121"/>
      <c r="AE294" s="121"/>
      <c r="AF294" s="121"/>
    </row>
    <row r="295" spans="1:32" ht="43.5" customHeight="1">
      <c r="A295" s="166">
        <f>IF(N277="","",A294+1)</f>
        <v>24</v>
      </c>
      <c r="B295" s="804" t="str">
        <f>IF(AND(C274=1),CONCATENATE("( ",UPPER('Master sheet'!$F$11)," )"),IF(AND(C274=2),CONCATENATE("( ",UPPER('Master sheet'!$F$19)," )"),IF(AND(C274=3),CONCATENATE("( ",UPPER('Master sheet'!$J$11)," )"),IF(AND(C274=4),CONCATENATE("( ",UPPER('Master sheet'!$J$19)," )"),""))))</f>
        <v>( PRADIP SINGH RAJAWAT )</v>
      </c>
      <c r="C295" s="804"/>
      <c r="D295" s="804"/>
      <c r="E295" s="804"/>
      <c r="F295" s="805" t="str">
        <f>IF(AND(N277=""),"",CONCATENATE("(",'Master sheet'!$C$14," )"))</f>
        <v>(Suresh Kumar )</v>
      </c>
      <c r="G295" s="805"/>
      <c r="H295" s="805"/>
      <c r="I295" s="805"/>
      <c r="J295" s="805"/>
      <c r="K295" s="805" t="str">
        <f>IF(AND(N277=""),"",CONCATENATE("(",'Master sheet'!$C$12," )"))</f>
        <v>(USHA PALIYA )</v>
      </c>
      <c r="L295" s="805"/>
      <c r="M295" s="805"/>
      <c r="N295" s="805"/>
      <c r="O295" s="805"/>
      <c r="P295" s="805"/>
      <c r="Q295" s="819"/>
      <c r="R295" s="804" t="str">
        <f>IF(AND(S274=1),CONCATENATE("( ",UPPER('Master sheet'!$F$11)," )"),IF(AND(S274=2),CONCATENATE("( ",UPPER('Master sheet'!$F$19)," )"),IF(AND(S274=3),CONCATENATE("( ",UPPER('Master sheet'!$J$11)," )"),IF(AND(S274=4),CONCATENATE("( ",UPPER('Master sheet'!$J$19)," )"),""))))</f>
        <v>( PRADIP SINGH RAJAWAT )</v>
      </c>
      <c r="S295" s="804"/>
      <c r="T295" s="804"/>
      <c r="U295" s="804"/>
      <c r="V295" s="805" t="str">
        <f>IF(AND(AD277=""),"",CONCATENATE("(",'Master sheet'!$C$14," )"))</f>
        <v>(Suresh Kumar )</v>
      </c>
      <c r="W295" s="805"/>
      <c r="X295" s="805"/>
      <c r="Y295" s="805"/>
      <c r="Z295" s="805"/>
      <c r="AA295" s="805" t="str">
        <f>IF(AND(AD277=""),"",CONCATENATE("(",'Master sheet'!$C$12," )"))</f>
        <v>(USHA PALIYA )</v>
      </c>
      <c r="AB295" s="805"/>
      <c r="AC295" s="805"/>
      <c r="AD295" s="805"/>
      <c r="AE295" s="805"/>
      <c r="AF295" s="805"/>
    </row>
    <row r="296" spans="1:32" ht="21.75" customHeight="1">
      <c r="A296" s="166">
        <f>IF(N277="","",A295+1)</f>
        <v>25</v>
      </c>
      <c r="B296" s="806" t="s">
        <v>223</v>
      </c>
      <c r="C296" s="806"/>
      <c r="D296" s="806"/>
      <c r="E296" s="806"/>
      <c r="F296" s="807" t="s">
        <v>224</v>
      </c>
      <c r="G296" s="807"/>
      <c r="H296" s="807"/>
      <c r="I296" s="807"/>
      <c r="J296" s="807"/>
      <c r="K296" s="806" t="s">
        <v>225</v>
      </c>
      <c r="L296" s="806"/>
      <c r="M296" s="806"/>
      <c r="N296" s="806"/>
      <c r="O296" s="806"/>
      <c r="P296" s="806"/>
      <c r="Q296" s="819"/>
      <c r="R296" s="806" t="s">
        <v>223</v>
      </c>
      <c r="S296" s="806"/>
      <c r="T296" s="806"/>
      <c r="U296" s="806"/>
      <c r="V296" s="807" t="s">
        <v>224</v>
      </c>
      <c r="W296" s="807"/>
      <c r="X296" s="807"/>
      <c r="Y296" s="807"/>
      <c r="Z296" s="807"/>
      <c r="AA296" s="806" t="s">
        <v>225</v>
      </c>
      <c r="AB296" s="806"/>
      <c r="AC296" s="806"/>
      <c r="AD296" s="806"/>
      <c r="AE296" s="806"/>
      <c r="AF296" s="806"/>
    </row>
    <row r="298" spans="1:32" ht="21.9" customHeight="1">
      <c r="A298" s="165">
        <f>IF(N304="","",1)</f>
        <v>1</v>
      </c>
      <c r="B298" s="808" t="s">
        <v>203</v>
      </c>
      <c r="C298" s="808"/>
      <c r="D298" s="808"/>
      <c r="E298" s="808"/>
      <c r="F298" s="808"/>
      <c r="G298" s="808"/>
      <c r="H298" s="808"/>
      <c r="I298" s="808"/>
      <c r="J298" s="808"/>
      <c r="K298" s="808"/>
      <c r="L298" s="808"/>
      <c r="M298" s="808"/>
      <c r="N298" s="808"/>
      <c r="O298" s="808"/>
      <c r="P298" s="808"/>
      <c r="Q298" s="819" t="s">
        <v>249</v>
      </c>
      <c r="R298" s="808" t="s">
        <v>203</v>
      </c>
      <c r="S298" s="808"/>
      <c r="T298" s="808"/>
      <c r="U298" s="808"/>
      <c r="V298" s="808"/>
      <c r="W298" s="808"/>
      <c r="X298" s="808"/>
      <c r="Y298" s="808"/>
      <c r="Z298" s="808"/>
      <c r="AA298" s="808"/>
      <c r="AB298" s="808"/>
      <c r="AC298" s="808"/>
      <c r="AD298" s="808"/>
      <c r="AE298" s="808"/>
      <c r="AF298" s="808"/>
    </row>
    <row r="299" spans="1:32" ht="21.9" customHeight="1">
      <c r="A299" s="166">
        <f>IF(N304="","",A298+1)</f>
        <v>2</v>
      </c>
      <c r="B299" s="820" t="s">
        <v>541</v>
      </c>
      <c r="C299" s="820"/>
      <c r="D299" s="820"/>
      <c r="E299" s="820"/>
      <c r="F299" s="820"/>
      <c r="G299" s="820"/>
      <c r="H299" s="820"/>
      <c r="I299" s="820"/>
      <c r="J299" s="820"/>
      <c r="K299" s="820"/>
      <c r="L299" s="820"/>
      <c r="M299" s="820"/>
      <c r="N299" s="820"/>
      <c r="O299" s="820"/>
      <c r="P299" s="820"/>
      <c r="Q299" s="819"/>
      <c r="R299" s="820" t="s">
        <v>541</v>
      </c>
      <c r="S299" s="820"/>
      <c r="T299" s="820"/>
      <c r="U299" s="820"/>
      <c r="V299" s="820"/>
      <c r="W299" s="820"/>
      <c r="X299" s="820"/>
      <c r="Y299" s="820"/>
      <c r="Z299" s="820"/>
      <c r="AA299" s="820"/>
      <c r="AB299" s="820"/>
      <c r="AC299" s="820"/>
      <c r="AD299" s="820"/>
      <c r="AE299" s="820"/>
      <c r="AF299" s="820"/>
    </row>
    <row r="300" spans="1:32" ht="21.9" customHeight="1">
      <c r="A300" s="166">
        <f>IF(N304="","",A299+1)</f>
        <v>3</v>
      </c>
      <c r="B300" s="821" t="s">
        <v>168</v>
      </c>
      <c r="C300" s="821"/>
      <c r="D300" s="821"/>
      <c r="E300" s="822" t="str">
        <f>IF(AND(N304=""),"",'Result Sheet'!$F$2)</f>
        <v xml:space="preserve">महात्मा गाँधी राजकीय विद्यालय (अंग्रेजी माध्यम) बर, पाली </v>
      </c>
      <c r="F300" s="822"/>
      <c r="G300" s="822"/>
      <c r="H300" s="822"/>
      <c r="I300" s="822"/>
      <c r="J300" s="822"/>
      <c r="K300" s="822"/>
      <c r="L300" s="822"/>
      <c r="M300" s="822"/>
      <c r="N300" s="822"/>
      <c r="O300" s="822"/>
      <c r="P300" s="822"/>
      <c r="Q300" s="819"/>
      <c r="R300" s="821" t="s">
        <v>168</v>
      </c>
      <c r="S300" s="821"/>
      <c r="T300" s="821"/>
      <c r="U300" s="822" t="str">
        <f>IF(AND(AD304=""),"",'Result Sheet'!$F$2)</f>
        <v xml:space="preserve">महात्मा गाँधी राजकीय विद्यालय (अंग्रेजी माध्यम) बर, पाली </v>
      </c>
      <c r="V300" s="822"/>
      <c r="W300" s="822"/>
      <c r="X300" s="822"/>
      <c r="Y300" s="822"/>
      <c r="Z300" s="822"/>
      <c r="AA300" s="822"/>
      <c r="AB300" s="822"/>
      <c r="AC300" s="822"/>
      <c r="AD300" s="822"/>
      <c r="AE300" s="822"/>
      <c r="AF300" s="822"/>
    </row>
    <row r="301" spans="1:32" ht="21.9" customHeight="1">
      <c r="A301" s="166">
        <f>IF(N304="","",A300+1)</f>
        <v>4</v>
      </c>
      <c r="B301" s="413" t="s">
        <v>169</v>
      </c>
      <c r="C301" s="797">
        <f>IFERROR(VLOOKUP(N304,Marks,2,0),"")</f>
        <v>1</v>
      </c>
      <c r="D301" s="797"/>
      <c r="E301" s="815" t="s">
        <v>212</v>
      </c>
      <c r="F301" s="815"/>
      <c r="G301" s="815"/>
      <c r="H301" s="797" t="str">
        <f>IFERROR(VLOOKUP(N304,Marks,3,0),"")</f>
        <v>A</v>
      </c>
      <c r="I301" s="797"/>
      <c r="J301" s="798" t="s">
        <v>205</v>
      </c>
      <c r="K301" s="798"/>
      <c r="L301" s="798"/>
      <c r="M301" s="798"/>
      <c r="N301" s="799" t="str">
        <f>IF(AND(N304=""),"",'Marks Entry 1st'!$I$2)</f>
        <v xml:space="preserve"> 2021-2022</v>
      </c>
      <c r="O301" s="799"/>
      <c r="P301" s="799"/>
      <c r="Q301" s="819"/>
      <c r="R301" s="413" t="s">
        <v>169</v>
      </c>
      <c r="S301" s="797">
        <f>IFERROR(VLOOKUP(AD304,Marks,2,0),"")</f>
        <v>1</v>
      </c>
      <c r="T301" s="797"/>
      <c r="U301" s="815" t="s">
        <v>212</v>
      </c>
      <c r="V301" s="815"/>
      <c r="W301" s="815"/>
      <c r="X301" s="797" t="str">
        <f>IFERROR(VLOOKUP(AD304,Marks,3,0),"")</f>
        <v>A</v>
      </c>
      <c r="Y301" s="797"/>
      <c r="Z301" s="798" t="s">
        <v>205</v>
      </c>
      <c r="AA301" s="798"/>
      <c r="AB301" s="798"/>
      <c r="AC301" s="798"/>
      <c r="AD301" s="799" t="str">
        <f>IF(AND(AD304=""),"",'Marks Entry 1st'!$I$2)</f>
        <v xml:space="preserve"> 2021-2022</v>
      </c>
      <c r="AE301" s="799"/>
      <c r="AF301" s="799"/>
    </row>
    <row r="302" spans="1:32" ht="21.9" customHeight="1">
      <c r="A302" s="166">
        <f>IF(N304="","",A301+1)</f>
        <v>5</v>
      </c>
      <c r="B302" s="800" t="s">
        <v>206</v>
      </c>
      <c r="C302" s="800"/>
      <c r="D302" s="800"/>
      <c r="E302" s="801" t="str">
        <f>IFERROR(VLOOKUP(N304,Marks,6,0),"")</f>
        <v>PAWAN CHOUHAN</v>
      </c>
      <c r="F302" s="801"/>
      <c r="G302" s="801"/>
      <c r="H302" s="801"/>
      <c r="I302" s="801"/>
      <c r="J302" s="802" t="s">
        <v>209</v>
      </c>
      <c r="K302" s="802"/>
      <c r="L302" s="802"/>
      <c r="M302" s="802"/>
      <c r="N302" s="803">
        <f>IFERROR(VLOOKUP(N304,Marks,5,0),"")</f>
        <v>929</v>
      </c>
      <c r="O302" s="803"/>
      <c r="P302" s="803"/>
      <c r="Q302" s="819"/>
      <c r="R302" s="800" t="s">
        <v>206</v>
      </c>
      <c r="S302" s="800"/>
      <c r="T302" s="800"/>
      <c r="U302" s="801" t="str">
        <f>IFERROR(VLOOKUP(AD304,Marks,6,0),"")</f>
        <v>PRAGYA</v>
      </c>
      <c r="V302" s="801"/>
      <c r="W302" s="801"/>
      <c r="X302" s="801"/>
      <c r="Y302" s="801"/>
      <c r="Z302" s="802" t="s">
        <v>209</v>
      </c>
      <c r="AA302" s="802"/>
      <c r="AB302" s="802"/>
      <c r="AC302" s="802"/>
      <c r="AD302" s="803">
        <f>IFERROR(VLOOKUP(AD304,Marks,5,0),"")</f>
        <v>932</v>
      </c>
      <c r="AE302" s="803"/>
      <c r="AF302" s="803"/>
    </row>
    <row r="303" spans="1:32" ht="21.9" customHeight="1">
      <c r="A303" s="166">
        <f>IF(N304="","",A302+1)</f>
        <v>6</v>
      </c>
      <c r="B303" s="800" t="s">
        <v>207</v>
      </c>
      <c r="C303" s="800"/>
      <c r="D303" s="800"/>
      <c r="E303" s="801" t="str">
        <f>IFERROR(VLOOKUP(N304,Marks,7,0),"")</f>
        <v>NARENDRA SINGH</v>
      </c>
      <c r="F303" s="801"/>
      <c r="G303" s="801"/>
      <c r="H303" s="801"/>
      <c r="I303" s="801"/>
      <c r="J303" s="802" t="s">
        <v>210</v>
      </c>
      <c r="K303" s="802"/>
      <c r="L303" s="802"/>
      <c r="M303" s="802"/>
      <c r="N303" s="816" t="str">
        <f>IFERROR(VLOOKUP(N304,Marks,4,0),"")</f>
        <v>21-10-2014</v>
      </c>
      <c r="O303" s="816"/>
      <c r="P303" s="816"/>
      <c r="Q303" s="819"/>
      <c r="R303" s="800" t="s">
        <v>207</v>
      </c>
      <c r="S303" s="800"/>
      <c r="T303" s="800"/>
      <c r="U303" s="801" t="str">
        <f>IFERROR(VLOOKUP(AD304,Marks,7,0),"")</f>
        <v>SUGANDAS</v>
      </c>
      <c r="V303" s="801"/>
      <c r="W303" s="801"/>
      <c r="X303" s="801"/>
      <c r="Y303" s="801"/>
      <c r="Z303" s="802" t="s">
        <v>210</v>
      </c>
      <c r="AA303" s="802"/>
      <c r="AB303" s="802"/>
      <c r="AC303" s="802"/>
      <c r="AD303" s="816" t="str">
        <f>IFERROR(VLOOKUP(AD304,Marks,4,0),"")</f>
        <v>15-11-2014</v>
      </c>
      <c r="AE303" s="816"/>
      <c r="AF303" s="816"/>
    </row>
    <row r="304" spans="1:32" ht="21.9" customHeight="1">
      <c r="A304" s="166">
        <f>IF(N304="","",A303+1)</f>
        <v>7</v>
      </c>
      <c r="B304" s="800" t="s">
        <v>208</v>
      </c>
      <c r="C304" s="800"/>
      <c r="D304" s="800"/>
      <c r="E304" s="801" t="str">
        <f>IFERROR(VLOOKUP(N304,Marks,8,0),"")</f>
        <v>SHOBHA</v>
      </c>
      <c r="F304" s="801"/>
      <c r="G304" s="801"/>
      <c r="H304" s="801"/>
      <c r="I304" s="801"/>
      <c r="J304" s="802" t="s">
        <v>211</v>
      </c>
      <c r="K304" s="802"/>
      <c r="L304" s="802"/>
      <c r="M304" s="802"/>
      <c r="N304" s="809">
        <f>IF(AD277="","",IF(AND(AD277+1&gt;$AN$6),"",AD277+1))</f>
        <v>123</v>
      </c>
      <c r="O304" s="809"/>
      <c r="P304" s="809"/>
      <c r="Q304" s="819"/>
      <c r="R304" s="800" t="s">
        <v>208</v>
      </c>
      <c r="S304" s="800"/>
      <c r="T304" s="800"/>
      <c r="U304" s="801" t="str">
        <f>IFERROR(VLOOKUP(AD304,Marks,8,0),"")</f>
        <v>ANITA</v>
      </c>
      <c r="V304" s="801"/>
      <c r="W304" s="801"/>
      <c r="X304" s="801"/>
      <c r="Y304" s="801"/>
      <c r="Z304" s="802" t="s">
        <v>211</v>
      </c>
      <c r="AA304" s="802"/>
      <c r="AB304" s="802"/>
      <c r="AC304" s="802"/>
      <c r="AD304" s="810">
        <f>IF(N304="","",IF(AND(N304+1&gt;$AN$6),"",N304+1))</f>
        <v>124</v>
      </c>
      <c r="AE304" s="810"/>
      <c r="AF304" s="810"/>
    </row>
    <row r="305" spans="1:32" ht="9" customHeight="1">
      <c r="A305" s="166">
        <f>IF(N304="","",A304+1)</f>
        <v>8</v>
      </c>
      <c r="B305" s="123"/>
      <c r="C305" s="123"/>
      <c r="D305" s="123"/>
      <c r="E305" s="124"/>
      <c r="F305" s="124"/>
      <c r="G305" s="124"/>
      <c r="H305" s="123"/>
      <c r="I305" s="123"/>
      <c r="J305" s="125"/>
      <c r="K305" s="125"/>
      <c r="L305" s="125"/>
      <c r="M305" s="76"/>
      <c r="N305" s="76"/>
      <c r="O305" s="76"/>
      <c r="P305" s="76"/>
      <c r="Q305" s="819"/>
      <c r="R305" s="123"/>
      <c r="S305" s="123"/>
      <c r="T305" s="123"/>
      <c r="U305" s="124"/>
      <c r="V305" s="124"/>
      <c r="W305" s="124"/>
      <c r="X305" s="123"/>
      <c r="Y305" s="123"/>
      <c r="Z305" s="125"/>
      <c r="AA305" s="125"/>
      <c r="AB305" s="125"/>
      <c r="AC305" s="76"/>
      <c r="AD305" s="76"/>
      <c r="AE305" s="76"/>
      <c r="AF305" s="76"/>
    </row>
    <row r="306" spans="1:32" ht="21" customHeight="1">
      <c r="A306" s="166">
        <f>IF(N304="","",A305+1)</f>
        <v>9</v>
      </c>
      <c r="B306" s="811" t="s">
        <v>213</v>
      </c>
      <c r="C306" s="646" t="s">
        <v>214</v>
      </c>
      <c r="D306" s="646"/>
      <c r="E306" s="646"/>
      <c r="F306" s="812" t="s">
        <v>13</v>
      </c>
      <c r="G306" s="813"/>
      <c r="H306" s="813"/>
      <c r="I306" s="814"/>
      <c r="J306" s="649" t="s">
        <v>184</v>
      </c>
      <c r="K306" s="650" t="s">
        <v>167</v>
      </c>
      <c r="L306" s="651"/>
      <c r="M306" s="651"/>
      <c r="N306" s="652"/>
      <c r="O306" s="616" t="s">
        <v>185</v>
      </c>
      <c r="P306" s="617" t="s">
        <v>186</v>
      </c>
      <c r="Q306" s="819"/>
      <c r="R306" s="811" t="s">
        <v>213</v>
      </c>
      <c r="S306" s="646" t="s">
        <v>214</v>
      </c>
      <c r="T306" s="646"/>
      <c r="U306" s="646"/>
      <c r="V306" s="812" t="s">
        <v>13</v>
      </c>
      <c r="W306" s="813"/>
      <c r="X306" s="813"/>
      <c r="Y306" s="814"/>
      <c r="Z306" s="649" t="s">
        <v>184</v>
      </c>
      <c r="AA306" s="650" t="s">
        <v>167</v>
      </c>
      <c r="AB306" s="651"/>
      <c r="AC306" s="651"/>
      <c r="AD306" s="652"/>
      <c r="AE306" s="616" t="s">
        <v>185</v>
      </c>
      <c r="AF306" s="617" t="s">
        <v>186</v>
      </c>
    </row>
    <row r="307" spans="1:32" ht="90.75" customHeight="1">
      <c r="A307" s="166">
        <f>IF(N304="","",A306+1)</f>
        <v>10</v>
      </c>
      <c r="B307" s="811"/>
      <c r="C307" s="171" t="s">
        <v>11</v>
      </c>
      <c r="D307" s="171" t="s">
        <v>180</v>
      </c>
      <c r="E307" s="171" t="s">
        <v>108</v>
      </c>
      <c r="F307" s="171" t="s">
        <v>182</v>
      </c>
      <c r="G307" s="171" t="s">
        <v>183</v>
      </c>
      <c r="H307" s="305" t="s">
        <v>10</v>
      </c>
      <c r="I307" s="171" t="s">
        <v>108</v>
      </c>
      <c r="J307" s="649"/>
      <c r="K307" s="172" t="s">
        <v>182</v>
      </c>
      <c r="L307" s="172" t="s">
        <v>183</v>
      </c>
      <c r="M307" s="173" t="s">
        <v>10</v>
      </c>
      <c r="N307" s="171" t="s">
        <v>108</v>
      </c>
      <c r="O307" s="616"/>
      <c r="P307" s="785"/>
      <c r="Q307" s="819"/>
      <c r="R307" s="811"/>
      <c r="S307" s="171" t="s">
        <v>11</v>
      </c>
      <c r="T307" s="171" t="s">
        <v>180</v>
      </c>
      <c r="U307" s="171" t="s">
        <v>108</v>
      </c>
      <c r="V307" s="171" t="s">
        <v>182</v>
      </c>
      <c r="W307" s="171" t="s">
        <v>183</v>
      </c>
      <c r="X307" s="305" t="s">
        <v>10</v>
      </c>
      <c r="Y307" s="171" t="s">
        <v>108</v>
      </c>
      <c r="Z307" s="649"/>
      <c r="AA307" s="172" t="s">
        <v>182</v>
      </c>
      <c r="AB307" s="172" t="s">
        <v>183</v>
      </c>
      <c r="AC307" s="173" t="s">
        <v>10</v>
      </c>
      <c r="AD307" s="171" t="s">
        <v>108</v>
      </c>
      <c r="AE307" s="616"/>
      <c r="AF307" s="785"/>
    </row>
    <row r="308" spans="1:32" ht="18.75" customHeight="1">
      <c r="A308" s="166">
        <f>IF(N304="","",A307+1)</f>
        <v>11</v>
      </c>
      <c r="B308" s="811"/>
      <c r="C308" s="414">
        <v>20</v>
      </c>
      <c r="D308" s="414">
        <v>20</v>
      </c>
      <c r="E308" s="116">
        <v>40</v>
      </c>
      <c r="F308" s="414">
        <v>30</v>
      </c>
      <c r="G308" s="414">
        <v>18</v>
      </c>
      <c r="H308" s="414">
        <v>12</v>
      </c>
      <c r="I308" s="116">
        <v>60</v>
      </c>
      <c r="J308" s="118">
        <v>100</v>
      </c>
      <c r="K308" s="414">
        <v>50</v>
      </c>
      <c r="L308" s="414">
        <v>30</v>
      </c>
      <c r="M308" s="414">
        <v>20</v>
      </c>
      <c r="N308" s="116">
        <v>100</v>
      </c>
      <c r="O308" s="118">
        <v>200</v>
      </c>
      <c r="P308" s="825">
        <f>IF(AND(N304="",C301="",E302="",N302=""),"",IF(OR(C301=1,C301=2),800,1000))</f>
        <v>800</v>
      </c>
      <c r="Q308" s="819"/>
      <c r="R308" s="811"/>
      <c r="S308" s="414">
        <v>20</v>
      </c>
      <c r="T308" s="414">
        <v>20</v>
      </c>
      <c r="U308" s="116">
        <v>40</v>
      </c>
      <c r="V308" s="414">
        <v>30</v>
      </c>
      <c r="W308" s="414">
        <v>18</v>
      </c>
      <c r="X308" s="414">
        <v>12</v>
      </c>
      <c r="Y308" s="116">
        <v>60</v>
      </c>
      <c r="Z308" s="118">
        <v>100</v>
      </c>
      <c r="AA308" s="414">
        <v>50</v>
      </c>
      <c r="AB308" s="414">
        <v>30</v>
      </c>
      <c r="AC308" s="414">
        <v>20</v>
      </c>
      <c r="AD308" s="116">
        <v>100</v>
      </c>
      <c r="AE308" s="118">
        <v>200</v>
      </c>
      <c r="AF308" s="825">
        <f>IF(AND(AD304="",S301="",U302="",Z302=""),"",IF(OR(S301=1,S301=2),800,1000))</f>
        <v>800</v>
      </c>
    </row>
    <row r="309" spans="1:32" ht="21" customHeight="1">
      <c r="A309" s="166">
        <f>IF(N304="","",A308+1)</f>
        <v>12</v>
      </c>
      <c r="B309" s="122" t="str">
        <f>'Result Sheet'!$L$4</f>
        <v xml:space="preserve">हिन्दी </v>
      </c>
      <c r="C309" s="415">
        <f>IFERROR(VLOOKUP(N304,Marks,11,0),"")</f>
        <v>9</v>
      </c>
      <c r="D309" s="415">
        <f>IFERROR(VLOOKUP(N304,Marks,12,0),"")</f>
        <v>9</v>
      </c>
      <c r="E309" s="117">
        <f>IFERROR(VLOOKUP(N304,Marks,13,0),"")</f>
        <v>18</v>
      </c>
      <c r="F309" s="415">
        <f>IFERROR(VLOOKUP(N304,Marks,14,0),"")</f>
        <v>26</v>
      </c>
      <c r="G309" s="415">
        <f>IFERROR(VLOOKUP(N304,Marks,15,0),"")</f>
        <v>6</v>
      </c>
      <c r="H309" s="415">
        <f>IFERROR(VLOOKUP(N304,Marks,16,0),"")</f>
        <v>0</v>
      </c>
      <c r="I309" s="117">
        <f>IFERROR(VLOOKUP(N304,Marks,17,0),"")</f>
        <v>32</v>
      </c>
      <c r="J309" s="119">
        <f>IFERROR(VLOOKUP(N304,Marks,18,0),"")</f>
        <v>50</v>
      </c>
      <c r="K309" s="415">
        <f>IFERROR(VLOOKUP(N304,Marks,19,0),"")</f>
        <v>37</v>
      </c>
      <c r="L309" s="415">
        <f>IFERROR(VLOOKUP(N304,Marks,20,0),"")</f>
        <v>4</v>
      </c>
      <c r="M309" s="415">
        <f>IFERROR(VLOOKUP(N304,Marks,21,0),"")</f>
        <v>11</v>
      </c>
      <c r="N309" s="117">
        <f>IFERROR(VLOOKUP(N304,Marks,22,0),"")</f>
        <v>52</v>
      </c>
      <c r="O309" s="119">
        <f>IFERROR(VLOOKUP(N304,Marks,23,0),"")</f>
        <v>102</v>
      </c>
      <c r="P309" s="323" t="str">
        <f>IFERROR(VLOOKUP(N304,Marks,29,0),"")</f>
        <v>C</v>
      </c>
      <c r="Q309" s="819"/>
      <c r="R309" s="122" t="str">
        <f>'Result Sheet'!$L$4</f>
        <v xml:space="preserve">हिन्दी </v>
      </c>
      <c r="S309" s="415">
        <f>IFERROR(VLOOKUP(AD304,Marks,11,0),"")</f>
        <v>9</v>
      </c>
      <c r="T309" s="415">
        <f>IFERROR(VLOOKUP(AD304,Marks,12,0),"")</f>
        <v>9</v>
      </c>
      <c r="U309" s="117">
        <f>IFERROR(VLOOKUP(AD304,Marks,13,0),"")</f>
        <v>18</v>
      </c>
      <c r="V309" s="415">
        <f>IFERROR(VLOOKUP(AD304,Marks,14,0),"")</f>
        <v>26</v>
      </c>
      <c r="W309" s="415">
        <f>IFERROR(VLOOKUP(AD304,Marks,15,0),"")</f>
        <v>6</v>
      </c>
      <c r="X309" s="415">
        <f>IFERROR(VLOOKUP(AD304,Marks,16,0),"")</f>
        <v>0</v>
      </c>
      <c r="Y309" s="117">
        <f>IFERROR(VLOOKUP(AD304,Marks,17,0),"")</f>
        <v>32</v>
      </c>
      <c r="Z309" s="119">
        <f>IFERROR(VLOOKUP(AD304,Marks,18,0),"")</f>
        <v>50</v>
      </c>
      <c r="AA309" s="415">
        <f>IFERROR(VLOOKUP(AD304,Marks,19,0),"")</f>
        <v>37</v>
      </c>
      <c r="AB309" s="415">
        <f>IFERROR(VLOOKUP(AD304,Marks,20,0),"")</f>
        <v>4</v>
      </c>
      <c r="AC309" s="415">
        <f>IFERROR(VLOOKUP(AD304,Marks,21,0),"")</f>
        <v>11</v>
      </c>
      <c r="AD309" s="117">
        <f>IFERROR(VLOOKUP(AD304,Marks,22,0),"")</f>
        <v>52</v>
      </c>
      <c r="AE309" s="119">
        <f>IFERROR(VLOOKUP(AD304,Marks,23,0),"")</f>
        <v>102</v>
      </c>
      <c r="AF309" s="323" t="str">
        <f>IFERROR(VLOOKUP(AD304,Marks,29,0),"")</f>
        <v>C</v>
      </c>
    </row>
    <row r="310" spans="1:32" ht="21" customHeight="1">
      <c r="A310" s="166">
        <f>IF(N304="","",A309+1)</f>
        <v>13</v>
      </c>
      <c r="B310" s="122" t="str">
        <f>'Result Sheet'!$AE$4</f>
        <v xml:space="preserve">अंग्रेजी </v>
      </c>
      <c r="C310" s="415">
        <f>IFERROR(VLOOKUP(N304,Marks,30,0),"")</f>
        <v>9</v>
      </c>
      <c r="D310" s="415">
        <f>IFERROR(VLOOKUP(N304,Marks,31,0),"")</f>
        <v>9</v>
      </c>
      <c r="E310" s="117">
        <f>IFERROR(VLOOKUP(N304,Marks,32,0),"")</f>
        <v>18</v>
      </c>
      <c r="F310" s="415">
        <f>IFERROR(VLOOKUP(N304,Marks,33,0),"")</f>
        <v>25</v>
      </c>
      <c r="G310" s="415">
        <f>IFERROR(VLOOKUP(N304,Marks,34,0),"")</f>
        <v>6</v>
      </c>
      <c r="H310" s="415">
        <f>IFERROR(VLOOKUP(N304,Marks,35,0),"")</f>
        <v>9</v>
      </c>
      <c r="I310" s="117">
        <f>IFERROR(VLOOKUP(N304,Marks,36,0),"")</f>
        <v>40</v>
      </c>
      <c r="J310" s="119">
        <f>IFERROR(VLOOKUP(N304,Marks,37,0),"")</f>
        <v>58</v>
      </c>
      <c r="K310" s="415">
        <f>IFERROR(VLOOKUP(N304,Marks,38,0),"")</f>
        <v>42</v>
      </c>
      <c r="L310" s="415">
        <f>IFERROR(VLOOKUP(N304,Marks,39,0),"")</f>
        <v>4</v>
      </c>
      <c r="M310" s="415">
        <f>IFERROR(VLOOKUP(N304,Marks,40,0),"")</f>
        <v>9</v>
      </c>
      <c r="N310" s="117">
        <f>IFERROR(VLOOKUP(N304,Marks,41,0),"")</f>
        <v>55</v>
      </c>
      <c r="O310" s="119">
        <f>IFERROR(VLOOKUP(N304,Marks,42,0),"")</f>
        <v>113</v>
      </c>
      <c r="P310" s="323" t="str">
        <f>IFERROR(VLOOKUP(N304,Marks,48,0),"")</f>
        <v>C</v>
      </c>
      <c r="Q310" s="819"/>
      <c r="R310" s="122" t="str">
        <f>'Result Sheet'!$AE$4</f>
        <v xml:space="preserve">अंग्रेजी </v>
      </c>
      <c r="S310" s="415">
        <f>IFERROR(VLOOKUP(AD304,Marks,30,0),"")</f>
        <v>9</v>
      </c>
      <c r="T310" s="415">
        <f>IFERROR(VLOOKUP(AD304,Marks,31,0),"")</f>
        <v>9</v>
      </c>
      <c r="U310" s="117">
        <f>IFERROR(VLOOKUP(AD304,Marks,32,0),"")</f>
        <v>18</v>
      </c>
      <c r="V310" s="415">
        <f>IFERROR(VLOOKUP(AD304,Marks,33,0),"")</f>
        <v>26</v>
      </c>
      <c r="W310" s="415">
        <f>IFERROR(VLOOKUP(AD304,Marks,34,0),"")</f>
        <v>6</v>
      </c>
      <c r="X310" s="415">
        <f>IFERROR(VLOOKUP(AD304,Marks,35,0),"")</f>
        <v>8</v>
      </c>
      <c r="Y310" s="117">
        <f>IFERROR(VLOOKUP(AD304,Marks,36,0),"")</f>
        <v>40</v>
      </c>
      <c r="Z310" s="119">
        <f>IFERROR(VLOOKUP(AD304,Marks,37,0),"")</f>
        <v>58</v>
      </c>
      <c r="AA310" s="415">
        <f>IFERROR(VLOOKUP(AD304,Marks,38,0),"")</f>
        <v>43</v>
      </c>
      <c r="AB310" s="415">
        <f>IFERROR(VLOOKUP(AD304,Marks,39,0),"")</f>
        <v>4</v>
      </c>
      <c r="AC310" s="415">
        <f>IFERROR(VLOOKUP(AD304,Marks,40,0),"")</f>
        <v>9</v>
      </c>
      <c r="AD310" s="117">
        <f>IFERROR(VLOOKUP(AD304,Marks,41,0),"")</f>
        <v>56</v>
      </c>
      <c r="AE310" s="119">
        <f>IFERROR(VLOOKUP(AD304,Marks,42,0),"")</f>
        <v>114</v>
      </c>
      <c r="AF310" s="323" t="str">
        <f>IFERROR(VLOOKUP(AD304,Marks,48,0),"")</f>
        <v>C</v>
      </c>
    </row>
    <row r="311" spans="1:32" ht="21" customHeight="1">
      <c r="A311" s="166">
        <f>IF(N304="","",A310+1)</f>
        <v>14</v>
      </c>
      <c r="B311" s="122" t="str">
        <f>'Result Sheet'!$AX$4</f>
        <v>संस्कृत</v>
      </c>
      <c r="C311" s="415">
        <f>IFERROR(VLOOKUP(N304,Marks,49,0),"")</f>
        <v>20</v>
      </c>
      <c r="D311" s="415">
        <f>IFERROR(VLOOKUP(N304,Marks,50,0),"")</f>
        <v>19</v>
      </c>
      <c r="E311" s="117">
        <f>IFERROR(VLOOKUP(N304,Marks,51,0),"")</f>
        <v>39</v>
      </c>
      <c r="F311" s="415">
        <f>IFERROR(VLOOKUP(N304,Marks,52,0),"")</f>
        <v>29</v>
      </c>
      <c r="G311" s="415">
        <f>IFERROR(VLOOKUP(N304,Marks,53,0),"")</f>
        <v>17</v>
      </c>
      <c r="H311" s="415">
        <f>IFERROR(VLOOKUP(N304,Marks,54,0),"")</f>
        <v>10</v>
      </c>
      <c r="I311" s="117">
        <f>IFERROR(VLOOKUP(N304,Marks,55,0),"")</f>
        <v>56</v>
      </c>
      <c r="J311" s="119">
        <f>IFERROR(VLOOKUP(N304,Marks,56,0),"")</f>
        <v>95</v>
      </c>
      <c r="K311" s="415">
        <f>IFERROR(VLOOKUP(N304,Marks,57,0),"")</f>
        <v>45</v>
      </c>
      <c r="L311" s="415">
        <f>IFERROR(VLOOKUP(N304,Marks,58,0),"")</f>
        <v>20</v>
      </c>
      <c r="M311" s="415">
        <f>IFERROR(VLOOKUP(N304,Marks,59,0),"")</f>
        <v>14</v>
      </c>
      <c r="N311" s="117">
        <f>IFERROR(VLOOKUP(N304,Marks,60,0),"")</f>
        <v>79</v>
      </c>
      <c r="O311" s="119">
        <f>IFERROR(VLOOKUP(N304,Marks,61,0),"")</f>
        <v>174</v>
      </c>
      <c r="P311" s="323" t="str">
        <f>IFERROR(VLOOKUP(N304,Marks,67,0),"")</f>
        <v>A</v>
      </c>
      <c r="Q311" s="819"/>
      <c r="R311" s="122" t="str">
        <f>'Result Sheet'!$AX$4</f>
        <v>संस्कृत</v>
      </c>
      <c r="S311" s="415">
        <f>IFERROR(VLOOKUP(AD304,Marks,49,0),"")</f>
        <v>20</v>
      </c>
      <c r="T311" s="415">
        <f>IFERROR(VLOOKUP(AD304,Marks,50,0),"")</f>
        <v>19</v>
      </c>
      <c r="U311" s="117">
        <f>IFERROR(VLOOKUP(AD304,Marks,51,0),"")</f>
        <v>39</v>
      </c>
      <c r="V311" s="415">
        <f>IFERROR(VLOOKUP(AD304,Marks,52,0),"")</f>
        <v>29</v>
      </c>
      <c r="W311" s="415">
        <f>IFERROR(VLOOKUP(AD304,Marks,53,0),"")</f>
        <v>17</v>
      </c>
      <c r="X311" s="415">
        <f>IFERROR(VLOOKUP(AD304,Marks,54,0),"")</f>
        <v>10</v>
      </c>
      <c r="Y311" s="117">
        <f>IFERROR(VLOOKUP(AD304,Marks,55,0),"")</f>
        <v>56</v>
      </c>
      <c r="Z311" s="119">
        <f>IFERROR(VLOOKUP(AD304,Marks,56,0),"")</f>
        <v>95</v>
      </c>
      <c r="AA311" s="415">
        <f>IFERROR(VLOOKUP(AD304,Marks,57,0),"")</f>
        <v>45</v>
      </c>
      <c r="AB311" s="415">
        <f>IFERROR(VLOOKUP(AD304,Marks,58,0),"")</f>
        <v>20</v>
      </c>
      <c r="AC311" s="415">
        <f>IFERROR(VLOOKUP(AD304,Marks,59,0),"")</f>
        <v>14</v>
      </c>
      <c r="AD311" s="117">
        <f>IFERROR(VLOOKUP(AD304,Marks,60,0),"")</f>
        <v>79</v>
      </c>
      <c r="AE311" s="119">
        <f>IFERROR(VLOOKUP(AD304,Marks,61,0),"")</f>
        <v>174</v>
      </c>
      <c r="AF311" s="323" t="str">
        <f>IFERROR(VLOOKUP(AD304,Marks,67,0),"")</f>
        <v>A</v>
      </c>
    </row>
    <row r="312" spans="1:32" ht="21" customHeight="1">
      <c r="A312" s="166">
        <f>IF(N304="","",A310+1)</f>
        <v>14</v>
      </c>
      <c r="B312" s="122" t="str">
        <f>'Result Sheet'!$BQ$4</f>
        <v xml:space="preserve">गणित </v>
      </c>
      <c r="C312" s="415">
        <f>IFERROR(VLOOKUP(N304,Marks,68,0),"")</f>
        <v>9</v>
      </c>
      <c r="D312" s="415">
        <f>IFERROR(VLOOKUP(N304,Marks,69,0),"")</f>
        <v>6</v>
      </c>
      <c r="E312" s="117">
        <f>IFERROR(VLOOKUP(N304,Marks,70,0),"")</f>
        <v>15</v>
      </c>
      <c r="F312" s="415">
        <f>IFERROR(VLOOKUP(N304,Marks,71,0),"")</f>
        <v>29</v>
      </c>
      <c r="G312" s="415">
        <f>IFERROR(VLOOKUP(N304,Marks,72,0),"")</f>
        <v>5</v>
      </c>
      <c r="H312" s="415">
        <f>IFERROR(VLOOKUP(N304,Marks,73,0),"")</f>
        <v>9</v>
      </c>
      <c r="I312" s="117">
        <f>IFERROR(VLOOKUP(N304,Marks,74,0),"")</f>
        <v>43</v>
      </c>
      <c r="J312" s="119">
        <f>IFERROR(VLOOKUP(N304,Marks,75,0),"")</f>
        <v>58</v>
      </c>
      <c r="K312" s="415">
        <f>IFERROR(VLOOKUP(N304,Marks,76,0),"")</f>
        <v>49</v>
      </c>
      <c r="L312" s="415">
        <f>IFERROR(VLOOKUP(N304,Marks,77,0),"")</f>
        <v>15</v>
      </c>
      <c r="M312" s="415">
        <f>IFERROR(VLOOKUP(N304,Marks,78,0),"")</f>
        <v>8</v>
      </c>
      <c r="N312" s="117">
        <f>IFERROR(VLOOKUP(N304,Marks,79,0),"")</f>
        <v>72</v>
      </c>
      <c r="O312" s="119">
        <f>IFERROR(VLOOKUP(N304,Marks,80,0),"")</f>
        <v>130</v>
      </c>
      <c r="P312" s="323" t="str">
        <f>IFERROR(VLOOKUP(N304,Marks,86,0),"")</f>
        <v>C</v>
      </c>
      <c r="Q312" s="819"/>
      <c r="R312" s="122" t="str">
        <f>'Result Sheet'!$BQ$4</f>
        <v xml:space="preserve">गणित </v>
      </c>
      <c r="S312" s="415">
        <f>IFERROR(VLOOKUP(AD304,Marks,68,0),"")</f>
        <v>9</v>
      </c>
      <c r="T312" s="415">
        <f>IFERROR(VLOOKUP(AD304,Marks,69,0),"")</f>
        <v>6</v>
      </c>
      <c r="U312" s="117">
        <f>IFERROR(VLOOKUP(AD304,Marks,70,0),"")</f>
        <v>15</v>
      </c>
      <c r="V312" s="415">
        <f>IFERROR(VLOOKUP(AD304,Marks,71,0),"")</f>
        <v>24</v>
      </c>
      <c r="W312" s="415">
        <f>IFERROR(VLOOKUP(AD304,Marks,72,0),"")</f>
        <v>5</v>
      </c>
      <c r="X312" s="415">
        <f>IFERROR(VLOOKUP(AD304,Marks,73,0),"")</f>
        <v>8</v>
      </c>
      <c r="Y312" s="117">
        <f>IFERROR(VLOOKUP(AD304,Marks,74,0),"")</f>
        <v>37</v>
      </c>
      <c r="Z312" s="119">
        <f>IFERROR(VLOOKUP(AD304,Marks,75,0),"")</f>
        <v>52</v>
      </c>
      <c r="AA312" s="415">
        <f>IFERROR(VLOOKUP(AD304,Marks,76,0),"")</f>
        <v>48</v>
      </c>
      <c r="AB312" s="415">
        <f>IFERROR(VLOOKUP(AD304,Marks,77,0),"")</f>
        <v>15</v>
      </c>
      <c r="AC312" s="415">
        <f>IFERROR(VLOOKUP(AD304,Marks,78,0),"")</f>
        <v>8</v>
      </c>
      <c r="AD312" s="117">
        <f>IFERROR(VLOOKUP(AD304,Marks,79,0),"")</f>
        <v>71</v>
      </c>
      <c r="AE312" s="119">
        <f>IFERROR(VLOOKUP(AD304,Marks,80,0),"")</f>
        <v>123</v>
      </c>
      <c r="AF312" s="323" t="str">
        <f>IFERROR(VLOOKUP(AD304,Marks,86,0),"")</f>
        <v>C</v>
      </c>
    </row>
    <row r="313" spans="1:32" ht="21" customHeight="1">
      <c r="A313" s="166">
        <f>IF(N304="","",A312+1)</f>
        <v>15</v>
      </c>
      <c r="B313" s="122" t="str">
        <f>'Result Sheet'!$CJ$4</f>
        <v xml:space="preserve">पर्यावरण अध्ययन </v>
      </c>
      <c r="C313" s="415">
        <f>IFERROR(VLOOKUP(N304,Marks,87,0),"")</f>
        <v>9</v>
      </c>
      <c r="D313" s="415">
        <f>IFERROR(VLOOKUP(N304,Marks,88,0),"")</f>
        <v>7</v>
      </c>
      <c r="E313" s="117">
        <f>IFERROR(VLOOKUP(N304,Marks,89,0),"")</f>
        <v>16</v>
      </c>
      <c r="F313" s="415">
        <f>IFERROR(VLOOKUP(N304,Marks,90,0),"")</f>
        <v>15</v>
      </c>
      <c r="G313" s="415">
        <f>IFERROR(VLOOKUP(N304,Marks,91,0),"")</f>
        <v>6</v>
      </c>
      <c r="H313" s="415">
        <f>IFERROR(VLOOKUP(N304,Marks,92,0),"")</f>
        <v>10</v>
      </c>
      <c r="I313" s="117">
        <f>IFERROR(VLOOKUP(N304,Marks,93,0),"")</f>
        <v>31</v>
      </c>
      <c r="J313" s="119">
        <f>IFERROR(VLOOKUP(N304,Marks,94,0),"")</f>
        <v>47</v>
      </c>
      <c r="K313" s="415">
        <f>IFERROR(VLOOKUP(N304,Marks,95,0),"")</f>
        <v>42</v>
      </c>
      <c r="L313" s="415">
        <f>IFERROR(VLOOKUP(N304,Marks,96,0),"")</f>
        <v>16</v>
      </c>
      <c r="M313" s="415">
        <f>IFERROR(VLOOKUP(N304,Marks,97,0),"")</f>
        <v>8</v>
      </c>
      <c r="N313" s="117">
        <f>IFERROR(VLOOKUP(N304,Marks,98,0),"")</f>
        <v>66</v>
      </c>
      <c r="O313" s="119">
        <f>IFERROR(VLOOKUP(N304,Marks,99,0),"")</f>
        <v>113</v>
      </c>
      <c r="P313" s="323" t="str">
        <f>IFERROR(VLOOKUP(N304,Marks,105,0),"")</f>
        <v>C</v>
      </c>
      <c r="Q313" s="819"/>
      <c r="R313" s="122" t="str">
        <f>'Result Sheet'!$CJ$4</f>
        <v xml:space="preserve">पर्यावरण अध्ययन </v>
      </c>
      <c r="S313" s="415">
        <f>IFERROR(VLOOKUP(AD304,Marks,87,0),"")</f>
        <v>9</v>
      </c>
      <c r="T313" s="415">
        <f>IFERROR(VLOOKUP(AD304,Marks,88,0),"")</f>
        <v>7</v>
      </c>
      <c r="U313" s="117">
        <f>IFERROR(VLOOKUP(AD304,Marks,89,0),"")</f>
        <v>16</v>
      </c>
      <c r="V313" s="415">
        <f>IFERROR(VLOOKUP(AD304,Marks,90,0),"")</f>
        <v>16</v>
      </c>
      <c r="W313" s="415">
        <f>IFERROR(VLOOKUP(AD304,Marks,91,0),"")</f>
        <v>6</v>
      </c>
      <c r="X313" s="415">
        <f>IFERROR(VLOOKUP(AD304,Marks,92,0),"")</f>
        <v>10</v>
      </c>
      <c r="Y313" s="117">
        <f>IFERROR(VLOOKUP(AD304,Marks,93,0),"")</f>
        <v>32</v>
      </c>
      <c r="Z313" s="119">
        <f>IFERROR(VLOOKUP(AD304,Marks,94,0),"")</f>
        <v>48</v>
      </c>
      <c r="AA313" s="415">
        <f>IFERROR(VLOOKUP(AD304,Marks,95,0),"")</f>
        <v>45</v>
      </c>
      <c r="AB313" s="415">
        <f>IFERROR(VLOOKUP(AD304,Marks,96,0),"")</f>
        <v>16</v>
      </c>
      <c r="AC313" s="415">
        <f>IFERROR(VLOOKUP(AD304,Marks,97,0),"")</f>
        <v>8</v>
      </c>
      <c r="AD313" s="117">
        <f>IFERROR(VLOOKUP(AD304,Marks,98,0),"")</f>
        <v>69</v>
      </c>
      <c r="AE313" s="119">
        <f>IFERROR(VLOOKUP(AD304,Marks,99,0),"")</f>
        <v>117</v>
      </c>
      <c r="AF313" s="323" t="str">
        <f>IFERROR(VLOOKUP(AD304,Marks,105,0),"")</f>
        <v>C</v>
      </c>
    </row>
    <row r="314" spans="1:32" ht="25.5" customHeight="1">
      <c r="A314" s="166">
        <f>IF(N304="","",A313+1)</f>
        <v>16</v>
      </c>
      <c r="B314" s="416" t="s">
        <v>215</v>
      </c>
      <c r="C314" s="120">
        <f>IF(AND(C309="",C310="",C311="",C312="",C313=""),"",IF(OR(C301=1,C301=2),SUM(C309:C312),SUM(C309:C313)))</f>
        <v>47</v>
      </c>
      <c r="D314" s="120">
        <f>IF(AND(D309="",D310="",D311="",D312="",D313=""),"",IF(OR(C301=1,C301=2),SUM(D309:D312),SUM(D309:D313)))</f>
        <v>43</v>
      </c>
      <c r="E314" s="120">
        <f>IF(AND(E309="",E310="",E311="",E312="",E313=""),"",IF(OR(C301=1,C301=2),SUM(E309:E312),SUM(E309:E313)))</f>
        <v>90</v>
      </c>
      <c r="F314" s="120">
        <f>IF(AND(F309="",F310="",F311="",F312="",F313=""),"",IF(OR(C301=1,C301=2),SUM(F309:F312),SUM(F309:F313)))</f>
        <v>109</v>
      </c>
      <c r="G314" s="120">
        <f>IF(AND(G309="",G310="",G311="",G312="",G313=""),"",IF(OR(G301=1,G301=2),SUM(C301=1,C301=2),SUM(G309:G313)))</f>
        <v>40</v>
      </c>
      <c r="H314" s="120">
        <f>IF(AND(H309="",H310="",H311="",H312="",H313=""),"",IF(OR(C301=1,C301=2),SUM(H309:H312),SUM(H309:H313)))</f>
        <v>28</v>
      </c>
      <c r="I314" s="120">
        <f>IF(AND(I309="",I310="",I311="",I312="",I313=""),"",IF(OR(C301=1,C301=2),SUM(I309:I312),SUM(I309:I313)))</f>
        <v>171</v>
      </c>
      <c r="J314" s="120">
        <f>IF(AND(J309="",J310="",J311="",J312="",J313=""),"",IF(OR(C301=1,C301=2),SUM(J309:J312),SUM(J309:J313)))</f>
        <v>261</v>
      </c>
      <c r="K314" s="120">
        <f>IF(AND(K309="",K310="",K311="",K312="",K313=""),"",IF(OR(C301=1,C301=2),SUM(K309:K312),SUM(K309:K313)))</f>
        <v>173</v>
      </c>
      <c r="L314" s="120">
        <f>IF(AND(L309="",L310="",L311="",L312="",L313=""),"",IF(OR(C301=1,C301=2),SUM(L309:L312),SUM(L309:L313)))</f>
        <v>43</v>
      </c>
      <c r="M314" s="120">
        <f>IF(AND(M309="",M310="",M311="",M312="",M313=""),"",IF(OR(C301=1,C301=2),SUM(M309:M312),SUM(M309:M313)))</f>
        <v>42</v>
      </c>
      <c r="N314" s="120">
        <f>IF(AND(N309="",N310="",N311="",N312="",N313=""),"",IF(OR(C301=1,C301=2),SUM(N309:N312),SUM(N309:N313)))</f>
        <v>258</v>
      </c>
      <c r="O314" s="120">
        <f>IF(AND(O309="",O310="",O311="",O312="",O313=""),"",IF(OR(C301=1,C301=2),SUM(O309:O312),SUM(O309:O313)))</f>
        <v>519</v>
      </c>
      <c r="P314" s="326" t="str">
        <f>IF(OR(N304="",E302="",O314=""),"",IF(O314&gt;=81%*P308,"A",IF(O314&gt;=61%*P308,"B",IF(O314&gt;=41%*P308,"C",IF(O314&gt;=21%*P308,"D","E")))))</f>
        <v>B</v>
      </c>
      <c r="Q314" s="819"/>
      <c r="R314" s="416" t="s">
        <v>215</v>
      </c>
      <c r="S314" s="120">
        <f>IF(AND(S309="",S310="",S311="",S312="",S313=""),"",IF(OR(S301=1,S301=2),SUM(S309:S312),SUM(S309:S313)))</f>
        <v>47</v>
      </c>
      <c r="T314" s="120">
        <f>IF(AND(T309="",T310="",T311="",T312="",T313=""),"",IF(OR(S301=1,S301=2),SUM(T309:T312),SUM(T309:T313)))</f>
        <v>43</v>
      </c>
      <c r="U314" s="120">
        <f>IF(AND(U309="",U310="",U311="",U312="",U313=""),"",IF(OR(S301=1,S301=2),SUM(U309:U312),SUM(U309:U313)))</f>
        <v>90</v>
      </c>
      <c r="V314" s="120">
        <f>IF(AND(V309="",V310="",V311="",V312="",V313=""),"",IF(OR(S301=1,S301=2),SUM(V309:V312),SUM(V309:V313)))</f>
        <v>105</v>
      </c>
      <c r="W314" s="120">
        <f>IF(AND(W309="",W310="",W311="",W312="",W313=""),"",IF(OR(W301=1,W301=2),SUM(S301=1,S301=2),SUM(W309:W313)))</f>
        <v>40</v>
      </c>
      <c r="X314" s="120">
        <f>IF(AND(X309="",X310="",X311="",X312="",X313=""),"",IF(OR(S301=1,S301=2),SUM(X309:X312),SUM(X309:X313)))</f>
        <v>26</v>
      </c>
      <c r="Y314" s="120">
        <f>IF(AND(Y309="",Y310="",Y311="",Y312="",Y313=""),"",IF(OR(S301=1,S301=2),SUM(Y309:Y312),SUM(Y309:Y313)))</f>
        <v>165</v>
      </c>
      <c r="Z314" s="120">
        <f>IF(AND(Z309="",Z310="",Z311="",Z312="",Z313=""),"",IF(OR(S301=1,S301=2),SUM(Z309:Z312),SUM(Z309:Z313)))</f>
        <v>255</v>
      </c>
      <c r="AA314" s="120">
        <f>IF(AND(AA309="",AA310="",AA311="",AA312="",AA313=""),"",IF(OR(S301=1,S301=2),SUM(AA309:AA312),SUM(AA309:AA313)))</f>
        <v>173</v>
      </c>
      <c r="AB314" s="120">
        <f>IF(AND(AB309="",AB310="",AB311="",AB312="",AB313=""),"",IF(OR(S301=1,S301=2),SUM(AB309:AB312),SUM(AB309:AB313)))</f>
        <v>43</v>
      </c>
      <c r="AC314" s="120">
        <f>IF(AND(AC309="",AC310="",AC311="",AC312="",AC313=""),"",IF(OR(S301=1,S301=2),SUM(AC309:AC312),SUM(AC309:AC313)))</f>
        <v>42</v>
      </c>
      <c r="AD314" s="120">
        <f>IF(AND(AD309="",AD310="",AD311="",AD312="",AD313=""),"",IF(OR(S301=1,S301=2),SUM(AD309:AD312),SUM(AD309:AD313)))</f>
        <v>258</v>
      </c>
      <c r="AE314" s="120">
        <f>IF(AND(AE309="",AE310="",AE311="",AE312="",AE313=""),"",IF(OR(S301=1,S301=2),SUM(AE309:AE312),SUM(AE309:AE313)))</f>
        <v>513</v>
      </c>
      <c r="AF314" s="326" t="str">
        <f>IF(OR(AD304="",U302="",AE314=""),"",IF(AE314&gt;=81%*AF308,"A",IF(AE314&gt;=61%*AF308,"B",IF(AE314&gt;=41%*AF308,"C",IF(AE314&gt;=21%*AF308,"D","E")))))</f>
        <v>B</v>
      </c>
    </row>
    <row r="315" spans="1:32" ht="9" customHeight="1">
      <c r="A315" s="166">
        <f>IF(N304="","",A314+1)</f>
        <v>17</v>
      </c>
      <c r="B315" s="787"/>
      <c r="C315" s="787"/>
      <c r="D315" s="787"/>
      <c r="E315" s="787"/>
      <c r="F315" s="787"/>
      <c r="G315" s="787"/>
      <c r="H315" s="787"/>
      <c r="I315" s="787"/>
      <c r="J315" s="787"/>
      <c r="K315" s="787"/>
      <c r="L315" s="787"/>
      <c r="M315" s="787"/>
      <c r="N315" s="787"/>
      <c r="O315" s="787"/>
      <c r="P315" s="787"/>
      <c r="Q315" s="819"/>
      <c r="R315" s="787"/>
      <c r="S315" s="787"/>
      <c r="T315" s="787"/>
      <c r="U315" s="787"/>
      <c r="V315" s="787"/>
      <c r="W315" s="787"/>
      <c r="X315" s="787"/>
      <c r="Y315" s="787"/>
      <c r="Z315" s="787"/>
      <c r="AA315" s="787"/>
      <c r="AB315" s="787"/>
      <c r="AC315" s="787"/>
      <c r="AD315" s="787"/>
      <c r="AE315" s="787"/>
      <c r="AF315" s="787"/>
    </row>
    <row r="316" spans="1:32" ht="22.5" customHeight="1">
      <c r="A316" s="166">
        <f>IF(N304="","",A315+1)</f>
        <v>18</v>
      </c>
      <c r="B316" s="788" t="s">
        <v>213</v>
      </c>
      <c r="C316" s="788"/>
      <c r="D316" s="789" t="s">
        <v>229</v>
      </c>
      <c r="E316" s="790"/>
      <c r="F316" s="417" t="s">
        <v>186</v>
      </c>
      <c r="G316" s="788" t="s">
        <v>213</v>
      </c>
      <c r="H316" s="788"/>
      <c r="I316" s="789" t="s">
        <v>229</v>
      </c>
      <c r="J316" s="790"/>
      <c r="K316" s="417" t="s">
        <v>186</v>
      </c>
      <c r="L316" s="788" t="s">
        <v>213</v>
      </c>
      <c r="M316" s="788"/>
      <c r="N316" s="789" t="s">
        <v>229</v>
      </c>
      <c r="O316" s="790"/>
      <c r="P316" s="417" t="s">
        <v>186</v>
      </c>
      <c r="Q316" s="819"/>
      <c r="R316" s="788" t="s">
        <v>213</v>
      </c>
      <c r="S316" s="788"/>
      <c r="T316" s="789" t="s">
        <v>229</v>
      </c>
      <c r="U316" s="790"/>
      <c r="V316" s="417" t="s">
        <v>186</v>
      </c>
      <c r="W316" s="788" t="s">
        <v>213</v>
      </c>
      <c r="X316" s="788"/>
      <c r="Y316" s="789" t="s">
        <v>229</v>
      </c>
      <c r="Z316" s="790"/>
      <c r="AA316" s="417" t="s">
        <v>186</v>
      </c>
      <c r="AB316" s="788" t="s">
        <v>213</v>
      </c>
      <c r="AC316" s="788"/>
      <c r="AD316" s="789" t="s">
        <v>229</v>
      </c>
      <c r="AE316" s="790"/>
      <c r="AF316" s="417" t="s">
        <v>186</v>
      </c>
    </row>
    <row r="317" spans="1:32" ht="21.75" customHeight="1">
      <c r="A317" s="166">
        <f>IF(N304="","",A316+1)</f>
        <v>19</v>
      </c>
      <c r="B317" s="791" t="s">
        <v>221</v>
      </c>
      <c r="C317" s="792"/>
      <c r="D317" s="792"/>
      <c r="E317" s="119">
        <f>IFERROR(VLOOKUP(N304,Marks,109,0),"")</f>
        <v>0</v>
      </c>
      <c r="F317" s="130" t="str">
        <f>IFERROR(VLOOKUP(N304,Marks,113,0),"")</f>
        <v/>
      </c>
      <c r="G317" s="791" t="s">
        <v>192</v>
      </c>
      <c r="H317" s="792"/>
      <c r="I317" s="792"/>
      <c r="J317" s="119">
        <f>IFERROR(VLOOKUP(N304,Marks,117,0),"")</f>
        <v>0</v>
      </c>
      <c r="K317" s="130" t="str">
        <f>IFERROR(VLOOKUP(N304,Marks,121,0),"")</f>
        <v/>
      </c>
      <c r="L317" s="793" t="s">
        <v>193</v>
      </c>
      <c r="M317" s="794"/>
      <c r="N317" s="794"/>
      <c r="O317" s="119">
        <f>IFERROR(VLOOKUP(N304,Marks,125,0),"")</f>
        <v>0</v>
      </c>
      <c r="P317" s="130" t="str">
        <f>IFERROR(VLOOKUP(N304,Marks,129,0),"")</f>
        <v/>
      </c>
      <c r="Q317" s="819"/>
      <c r="R317" s="791" t="s">
        <v>221</v>
      </c>
      <c r="S317" s="792"/>
      <c r="T317" s="792"/>
      <c r="U317" s="119">
        <f>IFERROR(VLOOKUP(AD304,Marks,109,0),"")</f>
        <v>0</v>
      </c>
      <c r="V317" s="130" t="str">
        <f>IFERROR(VLOOKUP(AD304,Marks,113,0),"")</f>
        <v/>
      </c>
      <c r="W317" s="791" t="s">
        <v>192</v>
      </c>
      <c r="X317" s="792"/>
      <c r="Y317" s="792"/>
      <c r="Z317" s="119">
        <f>IFERROR(VLOOKUP(AD304,Marks,117,0),"")</f>
        <v>0</v>
      </c>
      <c r="AA317" s="130" t="str">
        <f>IFERROR(VLOOKUP(AD304,Marks,121,0),"")</f>
        <v/>
      </c>
      <c r="AB317" s="793" t="s">
        <v>193</v>
      </c>
      <c r="AC317" s="794"/>
      <c r="AD317" s="794"/>
      <c r="AE317" s="119">
        <f>IFERROR(VLOOKUP(AD304,Marks,125,0),"")</f>
        <v>0</v>
      </c>
      <c r="AF317" s="130" t="str">
        <f>IFERROR(VLOOKUP(AD304,Marks,129,0),"")</f>
        <v/>
      </c>
    </row>
    <row r="318" spans="1:32" ht="21" customHeight="1">
      <c r="A318" s="166">
        <f>IF(N304="","",A317+1)</f>
        <v>20</v>
      </c>
      <c r="B318" s="780" t="s">
        <v>216</v>
      </c>
      <c r="C318" s="780"/>
      <c r="D318" s="780"/>
      <c r="E318" s="795">
        <f>IFERROR(VLOOKUP(N304,Marks,135,0),"")</f>
        <v>220</v>
      </c>
      <c r="F318" s="795"/>
      <c r="G318" s="795"/>
      <c r="H318" s="795"/>
      <c r="I318" s="780" t="s">
        <v>217</v>
      </c>
      <c r="J318" s="780"/>
      <c r="K318" s="780"/>
      <c r="L318" s="780"/>
      <c r="M318" s="796">
        <f>IFERROR(VLOOKUP(N304,Marks,136,0),"")</f>
        <v>34</v>
      </c>
      <c r="N318" s="796"/>
      <c r="O318" s="796"/>
      <c r="P318" s="796"/>
      <c r="Q318" s="819"/>
      <c r="R318" s="780" t="s">
        <v>216</v>
      </c>
      <c r="S318" s="780"/>
      <c r="T318" s="780"/>
      <c r="U318" s="795">
        <f>IFERROR(VLOOKUP(AD304,Marks,135,0),"")</f>
        <v>220</v>
      </c>
      <c r="V318" s="795"/>
      <c r="W318" s="795"/>
      <c r="X318" s="795"/>
      <c r="Y318" s="780" t="s">
        <v>217</v>
      </c>
      <c r="Z318" s="780"/>
      <c r="AA318" s="780"/>
      <c r="AB318" s="780"/>
      <c r="AC318" s="796">
        <f>IFERROR(VLOOKUP(AD304,Marks,136,0),"")</f>
        <v>22</v>
      </c>
      <c r="AD318" s="796"/>
      <c r="AE318" s="796"/>
      <c r="AF318" s="796"/>
    </row>
    <row r="319" spans="1:32" ht="21" customHeight="1">
      <c r="A319" s="166">
        <f>IF(N304="","",A318+1)</f>
        <v>21</v>
      </c>
      <c r="B319" s="780" t="s">
        <v>218</v>
      </c>
      <c r="C319" s="780"/>
      <c r="D319" s="780"/>
      <c r="E319" s="782" t="str">
        <f>IFERROR(VLOOKUP(N304,Marks,134,0),"")</f>
        <v>Promoted</v>
      </c>
      <c r="F319" s="782"/>
      <c r="G319" s="782"/>
      <c r="H319" s="782"/>
      <c r="I319" s="780" t="s">
        <v>219</v>
      </c>
      <c r="J319" s="780"/>
      <c r="K319" s="780"/>
      <c r="L319" s="780"/>
      <c r="M319" s="781">
        <f>IFERROR(VLOOKUP(N304,Marks,131,0),"")</f>
        <v>64.875</v>
      </c>
      <c r="N319" s="781"/>
      <c r="O319" s="781"/>
      <c r="P319" s="781"/>
      <c r="Q319" s="819"/>
      <c r="R319" s="780" t="s">
        <v>218</v>
      </c>
      <c r="S319" s="780"/>
      <c r="T319" s="780"/>
      <c r="U319" s="782" t="str">
        <f>IFERROR(VLOOKUP(AD304,Marks,134,0),"")</f>
        <v>Promoted</v>
      </c>
      <c r="V319" s="782"/>
      <c r="W319" s="782"/>
      <c r="X319" s="782"/>
      <c r="Y319" s="780" t="s">
        <v>219</v>
      </c>
      <c r="Z319" s="780"/>
      <c r="AA319" s="780"/>
      <c r="AB319" s="780"/>
      <c r="AC319" s="781">
        <f>IFERROR(VLOOKUP(AD304,Marks,131,0),"")</f>
        <v>64.125</v>
      </c>
      <c r="AD319" s="781"/>
      <c r="AE319" s="781"/>
      <c r="AF319" s="781"/>
    </row>
    <row r="320" spans="1:32" ht="21" customHeight="1">
      <c r="A320" s="166">
        <f>IF(N304="","",A319+1)</f>
        <v>22</v>
      </c>
      <c r="B320" s="780" t="s">
        <v>220</v>
      </c>
      <c r="C320" s="780"/>
      <c r="D320" s="780"/>
      <c r="E320" s="324" t="str">
        <f>IFERROR(VLOOKUP(N304,Marks,132,0),"")</f>
        <v>I</v>
      </c>
      <c r="F320" s="325" t="s">
        <v>341</v>
      </c>
      <c r="G320" s="783" t="str">
        <f>IF(OR(N304="",E302="",O314=""),"",IF(O314&gt;=81%*P308,"A",IF(O314&gt;=61%*P308,"B",IF(O314&gt;=41%*P308,"C",IF(O314&gt;=21%*P308,"D","E")))))</f>
        <v>B</v>
      </c>
      <c r="H320" s="783"/>
      <c r="I320" s="780" t="s">
        <v>222</v>
      </c>
      <c r="J320" s="780"/>
      <c r="K320" s="780"/>
      <c r="L320" s="780"/>
      <c r="M320" s="818">
        <f>IFERROR(VLOOKUP(N304,Marks,133,0),"")</f>
        <v>3.9999999999999964</v>
      </c>
      <c r="N320" s="818"/>
      <c r="O320" s="818"/>
      <c r="P320" s="818"/>
      <c r="Q320" s="819"/>
      <c r="R320" s="780" t="s">
        <v>220</v>
      </c>
      <c r="S320" s="780"/>
      <c r="T320" s="780"/>
      <c r="U320" s="324" t="str">
        <f>IFERROR(VLOOKUP(AD304,Marks,132,0),"")</f>
        <v>I</v>
      </c>
      <c r="V320" s="325" t="s">
        <v>341</v>
      </c>
      <c r="W320" s="783" t="str">
        <f>IF(OR(AD304="",U302="",AE314=""),"",IF(AE314&gt;=81%*AF308,"A",IF(AE314&gt;=61%*AF308,"B",IF(AE314&gt;=41%*AF308,"C",IF(AE314&gt;=21%*AF308,"D","E")))))</f>
        <v>B</v>
      </c>
      <c r="X320" s="783"/>
      <c r="Y320" s="780" t="s">
        <v>222</v>
      </c>
      <c r="Z320" s="780"/>
      <c r="AA320" s="780"/>
      <c r="AB320" s="780"/>
      <c r="AC320" s="818">
        <f>IFERROR(VLOOKUP(AD304,Marks,133,0),"")</f>
        <v>8.9999999999999964</v>
      </c>
      <c r="AD320" s="818"/>
      <c r="AE320" s="818"/>
      <c r="AF320" s="818"/>
    </row>
    <row r="321" spans="1:32" ht="21" customHeight="1">
      <c r="A321" s="166">
        <f>IF(N304="","",A320+1)</f>
        <v>23</v>
      </c>
      <c r="B321" s="817" t="s">
        <v>228</v>
      </c>
      <c r="C321" s="817"/>
      <c r="D321" s="817"/>
      <c r="E321" s="784">
        <f>'Master sheet'!$C$10</f>
        <v>44697</v>
      </c>
      <c r="F321" s="784"/>
      <c r="G321" s="784"/>
      <c r="H321" s="410"/>
      <c r="I321" s="121"/>
      <c r="J321" s="121"/>
      <c r="K321" s="76"/>
      <c r="L321" s="121"/>
      <c r="M321" s="121"/>
      <c r="N321" s="121"/>
      <c r="O321" s="121"/>
      <c r="P321" s="121"/>
      <c r="Q321" s="819"/>
      <c r="R321" s="817" t="s">
        <v>228</v>
      </c>
      <c r="S321" s="817"/>
      <c r="T321" s="817"/>
      <c r="U321" s="784">
        <f>'Master sheet'!$C$10</f>
        <v>44697</v>
      </c>
      <c r="V321" s="784"/>
      <c r="W321" s="784"/>
      <c r="X321" s="410"/>
      <c r="Y321" s="121"/>
      <c r="Z321" s="121"/>
      <c r="AA321" s="76"/>
      <c r="AB321" s="121"/>
      <c r="AC321" s="121"/>
      <c r="AD321" s="121"/>
      <c r="AE321" s="121"/>
      <c r="AF321" s="121"/>
    </row>
    <row r="322" spans="1:32" ht="43.5" customHeight="1">
      <c r="A322" s="166">
        <f>IF(N304="","",A321+1)</f>
        <v>24</v>
      </c>
      <c r="B322" s="804" t="str">
        <f>IF(AND(C301=1),CONCATENATE("( ",UPPER('Master sheet'!$F$11)," )"),IF(AND(C301=2),CONCATENATE("( ",UPPER('Master sheet'!$F$19)," )"),IF(AND(C301=3),CONCATENATE("( ",UPPER('Master sheet'!$J$11)," )"),IF(AND(C301=4),CONCATENATE("( ",UPPER('Master sheet'!$J$19)," )"),""))))</f>
        <v>( PRADIP SINGH RAJAWAT )</v>
      </c>
      <c r="C322" s="804"/>
      <c r="D322" s="804"/>
      <c r="E322" s="804"/>
      <c r="F322" s="805" t="str">
        <f>IF(AND(N304=""),"",CONCATENATE("(",'Master sheet'!$C$14," )"))</f>
        <v>(Suresh Kumar )</v>
      </c>
      <c r="G322" s="805"/>
      <c r="H322" s="805"/>
      <c r="I322" s="805"/>
      <c r="J322" s="805"/>
      <c r="K322" s="805" t="str">
        <f>IF(AND(N304=""),"",CONCATENATE("(",'Master sheet'!$C$12," )"))</f>
        <v>(USHA PALIYA )</v>
      </c>
      <c r="L322" s="805"/>
      <c r="M322" s="805"/>
      <c r="N322" s="805"/>
      <c r="O322" s="805"/>
      <c r="P322" s="805"/>
      <c r="Q322" s="819"/>
      <c r="R322" s="804" t="str">
        <f>IF(AND(S301=1),CONCATENATE("( ",UPPER('Master sheet'!$F$11)," )"),IF(AND(S301=2),CONCATENATE("( ",UPPER('Master sheet'!$F$19)," )"),IF(AND(S301=3),CONCATENATE("( ",UPPER('Master sheet'!$J$11)," )"),IF(AND(S301=4),CONCATENATE("( ",UPPER('Master sheet'!$J$19)," )"),""))))</f>
        <v>( PRADIP SINGH RAJAWAT )</v>
      </c>
      <c r="S322" s="804"/>
      <c r="T322" s="804"/>
      <c r="U322" s="804"/>
      <c r="V322" s="805" t="str">
        <f>IF(AND(AD304=""),"",CONCATENATE("(",'Master sheet'!$C$14," )"))</f>
        <v>(Suresh Kumar )</v>
      </c>
      <c r="W322" s="805"/>
      <c r="X322" s="805"/>
      <c r="Y322" s="805"/>
      <c r="Z322" s="805"/>
      <c r="AA322" s="805" t="str">
        <f>IF(AND(AD304=""),"",CONCATENATE("(",'Master sheet'!$C$12," )"))</f>
        <v>(USHA PALIYA )</v>
      </c>
      <c r="AB322" s="805"/>
      <c r="AC322" s="805"/>
      <c r="AD322" s="805"/>
      <c r="AE322" s="805"/>
      <c r="AF322" s="805"/>
    </row>
    <row r="323" spans="1:32" ht="21.75" customHeight="1">
      <c r="A323" s="166">
        <f>IF(N304="","",A322+1)</f>
        <v>25</v>
      </c>
      <c r="B323" s="806" t="s">
        <v>223</v>
      </c>
      <c r="C323" s="806"/>
      <c r="D323" s="806"/>
      <c r="E323" s="806"/>
      <c r="F323" s="807" t="s">
        <v>224</v>
      </c>
      <c r="G323" s="807"/>
      <c r="H323" s="807"/>
      <c r="I323" s="807"/>
      <c r="J323" s="807"/>
      <c r="K323" s="806" t="s">
        <v>225</v>
      </c>
      <c r="L323" s="806"/>
      <c r="M323" s="806"/>
      <c r="N323" s="806"/>
      <c r="O323" s="806"/>
      <c r="P323" s="806"/>
      <c r="Q323" s="819"/>
      <c r="R323" s="806" t="s">
        <v>223</v>
      </c>
      <c r="S323" s="806"/>
      <c r="T323" s="806"/>
      <c r="U323" s="806"/>
      <c r="V323" s="807" t="s">
        <v>224</v>
      </c>
      <c r="W323" s="807"/>
      <c r="X323" s="807"/>
      <c r="Y323" s="807"/>
      <c r="Z323" s="807"/>
      <c r="AA323" s="806" t="s">
        <v>225</v>
      </c>
      <c r="AB323" s="806"/>
      <c r="AC323" s="806"/>
      <c r="AD323" s="806"/>
      <c r="AE323" s="806"/>
      <c r="AF323" s="806"/>
    </row>
    <row r="325" spans="1:32" ht="21.9" customHeight="1">
      <c r="A325" s="165">
        <f>IF(N331="","",1)</f>
        <v>1</v>
      </c>
      <c r="B325" s="808" t="s">
        <v>203</v>
      </c>
      <c r="C325" s="808"/>
      <c r="D325" s="808"/>
      <c r="E325" s="808"/>
      <c r="F325" s="808"/>
      <c r="G325" s="808"/>
      <c r="H325" s="808"/>
      <c r="I325" s="808"/>
      <c r="J325" s="808"/>
      <c r="K325" s="808"/>
      <c r="L325" s="808"/>
      <c r="M325" s="808"/>
      <c r="N325" s="808"/>
      <c r="O325" s="808"/>
      <c r="P325" s="808"/>
      <c r="Q325" s="819" t="s">
        <v>249</v>
      </c>
      <c r="R325" s="808" t="s">
        <v>203</v>
      </c>
      <c r="S325" s="808"/>
      <c r="T325" s="808"/>
      <c r="U325" s="808"/>
      <c r="V325" s="808"/>
      <c r="W325" s="808"/>
      <c r="X325" s="808"/>
      <c r="Y325" s="808"/>
      <c r="Z325" s="808"/>
      <c r="AA325" s="808"/>
      <c r="AB325" s="808"/>
      <c r="AC325" s="808"/>
      <c r="AD325" s="808"/>
      <c r="AE325" s="808"/>
      <c r="AF325" s="808"/>
    </row>
    <row r="326" spans="1:32" ht="21.9" customHeight="1">
      <c r="A326" s="166">
        <f>IF(N331="","",A325+1)</f>
        <v>2</v>
      </c>
      <c r="B326" s="820" t="s">
        <v>541</v>
      </c>
      <c r="C326" s="820"/>
      <c r="D326" s="820"/>
      <c r="E326" s="820"/>
      <c r="F326" s="820"/>
      <c r="G326" s="820"/>
      <c r="H326" s="820"/>
      <c r="I326" s="820"/>
      <c r="J326" s="820"/>
      <c r="K326" s="820"/>
      <c r="L326" s="820"/>
      <c r="M326" s="820"/>
      <c r="N326" s="820"/>
      <c r="O326" s="820"/>
      <c r="P326" s="820"/>
      <c r="Q326" s="819"/>
      <c r="R326" s="820" t="s">
        <v>541</v>
      </c>
      <c r="S326" s="820"/>
      <c r="T326" s="820"/>
      <c r="U326" s="820"/>
      <c r="V326" s="820"/>
      <c r="W326" s="820"/>
      <c r="X326" s="820"/>
      <c r="Y326" s="820"/>
      <c r="Z326" s="820"/>
      <c r="AA326" s="820"/>
      <c r="AB326" s="820"/>
      <c r="AC326" s="820"/>
      <c r="AD326" s="820"/>
      <c r="AE326" s="820"/>
      <c r="AF326" s="820"/>
    </row>
    <row r="327" spans="1:32" ht="21.9" customHeight="1">
      <c r="A327" s="166">
        <f>IF(N331="","",A326+1)</f>
        <v>3</v>
      </c>
      <c r="B327" s="821" t="s">
        <v>168</v>
      </c>
      <c r="C327" s="821"/>
      <c r="D327" s="821"/>
      <c r="E327" s="822" t="str">
        <f>IF(AND(N331=""),"",'Result Sheet'!$F$2)</f>
        <v xml:space="preserve">महात्मा गाँधी राजकीय विद्यालय (अंग्रेजी माध्यम) बर, पाली </v>
      </c>
      <c r="F327" s="822"/>
      <c r="G327" s="822"/>
      <c r="H327" s="822"/>
      <c r="I327" s="822"/>
      <c r="J327" s="822"/>
      <c r="K327" s="822"/>
      <c r="L327" s="822"/>
      <c r="M327" s="822"/>
      <c r="N327" s="822"/>
      <c r="O327" s="822"/>
      <c r="P327" s="822"/>
      <c r="Q327" s="819"/>
      <c r="R327" s="821" t="s">
        <v>168</v>
      </c>
      <c r="S327" s="821"/>
      <c r="T327" s="821"/>
      <c r="U327" s="822" t="str">
        <f>IF(AND(AD331=""),"",'Result Sheet'!$F$2)</f>
        <v xml:space="preserve">महात्मा गाँधी राजकीय विद्यालय (अंग्रेजी माध्यम) बर, पाली </v>
      </c>
      <c r="V327" s="822"/>
      <c r="W327" s="822"/>
      <c r="X327" s="822"/>
      <c r="Y327" s="822"/>
      <c r="Z327" s="822"/>
      <c r="AA327" s="822"/>
      <c r="AB327" s="822"/>
      <c r="AC327" s="822"/>
      <c r="AD327" s="822"/>
      <c r="AE327" s="822"/>
      <c r="AF327" s="822"/>
    </row>
    <row r="328" spans="1:32" ht="21.9" customHeight="1">
      <c r="A328" s="166">
        <f>IF(N331="","",A327+1)</f>
        <v>4</v>
      </c>
      <c r="B328" s="413" t="s">
        <v>169</v>
      </c>
      <c r="C328" s="797">
        <f>IFERROR(VLOOKUP(N331,Marks,2,0),"")</f>
        <v>1</v>
      </c>
      <c r="D328" s="797"/>
      <c r="E328" s="815" t="s">
        <v>212</v>
      </c>
      <c r="F328" s="815"/>
      <c r="G328" s="815"/>
      <c r="H328" s="797" t="str">
        <f>IFERROR(VLOOKUP(N331,Marks,3,0),"")</f>
        <v>A</v>
      </c>
      <c r="I328" s="797"/>
      <c r="J328" s="798" t="s">
        <v>205</v>
      </c>
      <c r="K328" s="798"/>
      <c r="L328" s="798"/>
      <c r="M328" s="798"/>
      <c r="N328" s="799" t="str">
        <f>IF(AND(N331=""),"",'Marks Entry 1st'!$I$2)</f>
        <v xml:space="preserve"> 2021-2022</v>
      </c>
      <c r="O328" s="799"/>
      <c r="P328" s="799"/>
      <c r="Q328" s="819"/>
      <c r="R328" s="413" t="s">
        <v>169</v>
      </c>
      <c r="S328" s="797">
        <f>IFERROR(VLOOKUP(AD331,Marks,2,0),"")</f>
        <v>1</v>
      </c>
      <c r="T328" s="797"/>
      <c r="U328" s="815" t="s">
        <v>212</v>
      </c>
      <c r="V328" s="815"/>
      <c r="W328" s="815"/>
      <c r="X328" s="797" t="str">
        <f>IFERROR(VLOOKUP(AD331,Marks,3,0),"")</f>
        <v>A</v>
      </c>
      <c r="Y328" s="797"/>
      <c r="Z328" s="798" t="s">
        <v>205</v>
      </c>
      <c r="AA328" s="798"/>
      <c r="AB328" s="798"/>
      <c r="AC328" s="798"/>
      <c r="AD328" s="799" t="str">
        <f>IF(AND(AD331=""),"",'Marks Entry 1st'!$I$2)</f>
        <v xml:space="preserve"> 2021-2022</v>
      </c>
      <c r="AE328" s="799"/>
      <c r="AF328" s="799"/>
    </row>
    <row r="329" spans="1:32" ht="21.9" customHeight="1">
      <c r="A329" s="166">
        <f>IF(N331="","",A328+1)</f>
        <v>5</v>
      </c>
      <c r="B329" s="800" t="s">
        <v>206</v>
      </c>
      <c r="C329" s="800"/>
      <c r="D329" s="800"/>
      <c r="E329" s="801" t="str">
        <f>IFERROR(VLOOKUP(N331,Marks,6,0),"")</f>
        <v>PRAMOD BHATI</v>
      </c>
      <c r="F329" s="801"/>
      <c r="G329" s="801"/>
      <c r="H329" s="801"/>
      <c r="I329" s="801"/>
      <c r="J329" s="802" t="s">
        <v>209</v>
      </c>
      <c r="K329" s="802"/>
      <c r="L329" s="802"/>
      <c r="M329" s="802"/>
      <c r="N329" s="803">
        <f>IFERROR(VLOOKUP(N331,Marks,5,0),"")</f>
        <v>927</v>
      </c>
      <c r="O329" s="803"/>
      <c r="P329" s="803"/>
      <c r="Q329" s="819"/>
      <c r="R329" s="800" t="s">
        <v>206</v>
      </c>
      <c r="S329" s="800"/>
      <c r="T329" s="800"/>
      <c r="U329" s="801" t="str">
        <f>IFERROR(VLOOKUP(AD331,Marks,6,0),"")</f>
        <v>PRAVEEN GURJAR</v>
      </c>
      <c r="V329" s="801"/>
      <c r="W329" s="801"/>
      <c r="X329" s="801"/>
      <c r="Y329" s="801"/>
      <c r="Z329" s="802" t="s">
        <v>209</v>
      </c>
      <c r="AA329" s="802"/>
      <c r="AB329" s="802"/>
      <c r="AC329" s="802"/>
      <c r="AD329" s="803">
        <f>IFERROR(VLOOKUP(AD331,Marks,5,0),"")</f>
        <v>938</v>
      </c>
      <c r="AE329" s="803"/>
      <c r="AF329" s="803"/>
    </row>
    <row r="330" spans="1:32" ht="21.9" customHeight="1">
      <c r="A330" s="166">
        <f>IF(N331="","",A329+1)</f>
        <v>6</v>
      </c>
      <c r="B330" s="800" t="s">
        <v>207</v>
      </c>
      <c r="C330" s="800"/>
      <c r="D330" s="800"/>
      <c r="E330" s="801" t="str">
        <f>IFERROR(VLOOKUP(N331,Marks,7,0),"")</f>
        <v>PANKAJ</v>
      </c>
      <c r="F330" s="801"/>
      <c r="G330" s="801"/>
      <c r="H330" s="801"/>
      <c r="I330" s="801"/>
      <c r="J330" s="802" t="s">
        <v>210</v>
      </c>
      <c r="K330" s="802"/>
      <c r="L330" s="802"/>
      <c r="M330" s="802"/>
      <c r="N330" s="816" t="str">
        <f>IFERROR(VLOOKUP(N331,Marks,4,0),"")</f>
        <v>31-01-2016</v>
      </c>
      <c r="O330" s="816"/>
      <c r="P330" s="816"/>
      <c r="Q330" s="819"/>
      <c r="R330" s="800" t="s">
        <v>207</v>
      </c>
      <c r="S330" s="800"/>
      <c r="T330" s="800"/>
      <c r="U330" s="801" t="str">
        <f>IFERROR(VLOOKUP(AD331,Marks,7,0),"")</f>
        <v>SUKHDEV</v>
      </c>
      <c r="V330" s="801"/>
      <c r="W330" s="801"/>
      <c r="X330" s="801"/>
      <c r="Y330" s="801"/>
      <c r="Z330" s="802" t="s">
        <v>210</v>
      </c>
      <c r="AA330" s="802"/>
      <c r="AB330" s="802"/>
      <c r="AC330" s="802"/>
      <c r="AD330" s="816" t="str">
        <f>IFERROR(VLOOKUP(AD331,Marks,4,0),"")</f>
        <v>24-06-2015</v>
      </c>
      <c r="AE330" s="816"/>
      <c r="AF330" s="816"/>
    </row>
    <row r="331" spans="1:32" ht="21.9" customHeight="1">
      <c r="A331" s="166">
        <f>IF(N331="","",A330+1)</f>
        <v>7</v>
      </c>
      <c r="B331" s="800" t="s">
        <v>208</v>
      </c>
      <c r="C331" s="800"/>
      <c r="D331" s="800"/>
      <c r="E331" s="801" t="str">
        <f>IFERROR(VLOOKUP(N331,Marks,8,0),"")</f>
        <v>PINKI</v>
      </c>
      <c r="F331" s="801"/>
      <c r="G331" s="801"/>
      <c r="H331" s="801"/>
      <c r="I331" s="801"/>
      <c r="J331" s="802" t="s">
        <v>211</v>
      </c>
      <c r="K331" s="802"/>
      <c r="L331" s="802"/>
      <c r="M331" s="802"/>
      <c r="N331" s="809">
        <f>IF(AD304="","",IF(AND(AD304+1&gt;$AN$6),"",AD304+1))</f>
        <v>125</v>
      </c>
      <c r="O331" s="809"/>
      <c r="P331" s="809"/>
      <c r="Q331" s="819"/>
      <c r="R331" s="800" t="s">
        <v>208</v>
      </c>
      <c r="S331" s="800"/>
      <c r="T331" s="800"/>
      <c r="U331" s="801" t="str">
        <f>IFERROR(VLOOKUP(AD331,Marks,8,0),"")</f>
        <v>MANJU DEVI</v>
      </c>
      <c r="V331" s="801"/>
      <c r="W331" s="801"/>
      <c r="X331" s="801"/>
      <c r="Y331" s="801"/>
      <c r="Z331" s="802" t="s">
        <v>211</v>
      </c>
      <c r="AA331" s="802"/>
      <c r="AB331" s="802"/>
      <c r="AC331" s="802"/>
      <c r="AD331" s="810">
        <f>IF(N331="","",IF(AND(N331+1&gt;$AN$6),"",N331+1))</f>
        <v>126</v>
      </c>
      <c r="AE331" s="810"/>
      <c r="AF331" s="810"/>
    </row>
    <row r="332" spans="1:32" ht="9" customHeight="1">
      <c r="A332" s="166">
        <f>IF(N331="","",A331+1)</f>
        <v>8</v>
      </c>
      <c r="B332" s="123"/>
      <c r="C332" s="123"/>
      <c r="D332" s="123"/>
      <c r="E332" s="124"/>
      <c r="F332" s="124"/>
      <c r="G332" s="124"/>
      <c r="H332" s="123"/>
      <c r="I332" s="123"/>
      <c r="J332" s="125"/>
      <c r="K332" s="125"/>
      <c r="L332" s="125"/>
      <c r="M332" s="76"/>
      <c r="N332" s="76"/>
      <c r="O332" s="76"/>
      <c r="P332" s="76"/>
      <c r="Q332" s="819"/>
      <c r="R332" s="123"/>
      <c r="S332" s="123"/>
      <c r="T332" s="123"/>
      <c r="U332" s="124"/>
      <c r="V332" s="124"/>
      <c r="W332" s="124"/>
      <c r="X332" s="123"/>
      <c r="Y332" s="123"/>
      <c r="Z332" s="125"/>
      <c r="AA332" s="125"/>
      <c r="AB332" s="125"/>
      <c r="AC332" s="76"/>
      <c r="AD332" s="76"/>
      <c r="AE332" s="76"/>
      <c r="AF332" s="76"/>
    </row>
    <row r="333" spans="1:32" ht="21" customHeight="1">
      <c r="A333" s="166">
        <f>IF(N331="","",A332+1)</f>
        <v>9</v>
      </c>
      <c r="B333" s="811" t="s">
        <v>213</v>
      </c>
      <c r="C333" s="646" t="s">
        <v>214</v>
      </c>
      <c r="D333" s="646"/>
      <c r="E333" s="646"/>
      <c r="F333" s="812" t="s">
        <v>13</v>
      </c>
      <c r="G333" s="813"/>
      <c r="H333" s="813"/>
      <c r="I333" s="814"/>
      <c r="J333" s="649" t="s">
        <v>184</v>
      </c>
      <c r="K333" s="650" t="s">
        <v>167</v>
      </c>
      <c r="L333" s="651"/>
      <c r="M333" s="651"/>
      <c r="N333" s="652"/>
      <c r="O333" s="616" t="s">
        <v>185</v>
      </c>
      <c r="P333" s="617" t="s">
        <v>186</v>
      </c>
      <c r="Q333" s="819"/>
      <c r="R333" s="811" t="s">
        <v>213</v>
      </c>
      <c r="S333" s="646" t="s">
        <v>214</v>
      </c>
      <c r="T333" s="646"/>
      <c r="U333" s="646"/>
      <c r="V333" s="812" t="s">
        <v>13</v>
      </c>
      <c r="W333" s="813"/>
      <c r="X333" s="813"/>
      <c r="Y333" s="814"/>
      <c r="Z333" s="649" t="s">
        <v>184</v>
      </c>
      <c r="AA333" s="650" t="s">
        <v>167</v>
      </c>
      <c r="AB333" s="651"/>
      <c r="AC333" s="651"/>
      <c r="AD333" s="652"/>
      <c r="AE333" s="616" t="s">
        <v>185</v>
      </c>
      <c r="AF333" s="617" t="s">
        <v>186</v>
      </c>
    </row>
    <row r="334" spans="1:32" ht="90.75" customHeight="1">
      <c r="A334" s="166">
        <f>IF(N331="","",A333+1)</f>
        <v>10</v>
      </c>
      <c r="B334" s="811"/>
      <c r="C334" s="171" t="s">
        <v>11</v>
      </c>
      <c r="D334" s="171" t="s">
        <v>180</v>
      </c>
      <c r="E334" s="171" t="s">
        <v>108</v>
      </c>
      <c r="F334" s="171" t="s">
        <v>182</v>
      </c>
      <c r="G334" s="171" t="s">
        <v>183</v>
      </c>
      <c r="H334" s="305" t="s">
        <v>10</v>
      </c>
      <c r="I334" s="171" t="s">
        <v>108</v>
      </c>
      <c r="J334" s="649"/>
      <c r="K334" s="172" t="s">
        <v>182</v>
      </c>
      <c r="L334" s="172" t="s">
        <v>183</v>
      </c>
      <c r="M334" s="173" t="s">
        <v>10</v>
      </c>
      <c r="N334" s="171" t="s">
        <v>108</v>
      </c>
      <c r="O334" s="616"/>
      <c r="P334" s="785"/>
      <c r="Q334" s="819"/>
      <c r="R334" s="811"/>
      <c r="S334" s="171" t="s">
        <v>11</v>
      </c>
      <c r="T334" s="171" t="s">
        <v>180</v>
      </c>
      <c r="U334" s="171" t="s">
        <v>108</v>
      </c>
      <c r="V334" s="171" t="s">
        <v>182</v>
      </c>
      <c r="W334" s="171" t="s">
        <v>183</v>
      </c>
      <c r="X334" s="305" t="s">
        <v>10</v>
      </c>
      <c r="Y334" s="171" t="s">
        <v>108</v>
      </c>
      <c r="Z334" s="649"/>
      <c r="AA334" s="172" t="s">
        <v>182</v>
      </c>
      <c r="AB334" s="172" t="s">
        <v>183</v>
      </c>
      <c r="AC334" s="173" t="s">
        <v>10</v>
      </c>
      <c r="AD334" s="171" t="s">
        <v>108</v>
      </c>
      <c r="AE334" s="616"/>
      <c r="AF334" s="785"/>
    </row>
    <row r="335" spans="1:32" ht="18.75" customHeight="1">
      <c r="A335" s="166">
        <f>IF(N331="","",A334+1)</f>
        <v>11</v>
      </c>
      <c r="B335" s="811"/>
      <c r="C335" s="414">
        <v>20</v>
      </c>
      <c r="D335" s="414">
        <v>20</v>
      </c>
      <c r="E335" s="116">
        <v>40</v>
      </c>
      <c r="F335" s="414">
        <v>30</v>
      </c>
      <c r="G335" s="414">
        <v>18</v>
      </c>
      <c r="H335" s="414">
        <v>12</v>
      </c>
      <c r="I335" s="116">
        <v>60</v>
      </c>
      <c r="J335" s="118">
        <v>100</v>
      </c>
      <c r="K335" s="414">
        <v>50</v>
      </c>
      <c r="L335" s="414">
        <v>30</v>
      </c>
      <c r="M335" s="414">
        <v>20</v>
      </c>
      <c r="N335" s="116">
        <v>100</v>
      </c>
      <c r="O335" s="118">
        <v>200</v>
      </c>
      <c r="P335" s="825">
        <f>IF(AND(N331="",C328="",E329="",N329=""),"",IF(OR(C328=1,C328=2),800,1000))</f>
        <v>800</v>
      </c>
      <c r="Q335" s="819"/>
      <c r="R335" s="811"/>
      <c r="S335" s="414">
        <v>20</v>
      </c>
      <c r="T335" s="414">
        <v>20</v>
      </c>
      <c r="U335" s="116">
        <v>40</v>
      </c>
      <c r="V335" s="414">
        <v>30</v>
      </c>
      <c r="W335" s="414">
        <v>18</v>
      </c>
      <c r="X335" s="414">
        <v>12</v>
      </c>
      <c r="Y335" s="116">
        <v>60</v>
      </c>
      <c r="Z335" s="118">
        <v>100</v>
      </c>
      <c r="AA335" s="414">
        <v>50</v>
      </c>
      <c r="AB335" s="414">
        <v>30</v>
      </c>
      <c r="AC335" s="414">
        <v>20</v>
      </c>
      <c r="AD335" s="116">
        <v>100</v>
      </c>
      <c r="AE335" s="118">
        <v>200</v>
      </c>
      <c r="AF335" s="825">
        <f>IF(AND(AD331="",S328="",U329="",Z329=""),"",IF(OR(S328=1,S328=2),800,1000))</f>
        <v>800</v>
      </c>
    </row>
    <row r="336" spans="1:32" ht="21" customHeight="1">
      <c r="A336" s="166">
        <f>IF(N331="","",A335+1)</f>
        <v>12</v>
      </c>
      <c r="B336" s="122" t="str">
        <f>'Result Sheet'!$L$4</f>
        <v xml:space="preserve">हिन्दी </v>
      </c>
      <c r="C336" s="415">
        <f>IFERROR(VLOOKUP(N331,Marks,11,0),"")</f>
        <v>9</v>
      </c>
      <c r="D336" s="415">
        <f>IFERROR(VLOOKUP(N331,Marks,12,0),"")</f>
        <v>9</v>
      </c>
      <c r="E336" s="117">
        <f>IFERROR(VLOOKUP(N331,Marks,13,0),"")</f>
        <v>18</v>
      </c>
      <c r="F336" s="415">
        <f>IFERROR(VLOOKUP(N331,Marks,14,0),"")</f>
        <v>29</v>
      </c>
      <c r="G336" s="415">
        <f>IFERROR(VLOOKUP(N331,Marks,15,0),"")</f>
        <v>6</v>
      </c>
      <c r="H336" s="415">
        <f>IFERROR(VLOOKUP(N331,Marks,16,0),"")</f>
        <v>0</v>
      </c>
      <c r="I336" s="117">
        <f>IFERROR(VLOOKUP(N331,Marks,17,0),"")</f>
        <v>35</v>
      </c>
      <c r="J336" s="119">
        <f>IFERROR(VLOOKUP(N331,Marks,18,0),"")</f>
        <v>53</v>
      </c>
      <c r="K336" s="415">
        <f>IFERROR(VLOOKUP(N331,Marks,19,0),"")</f>
        <v>37</v>
      </c>
      <c r="L336" s="415">
        <f>IFERROR(VLOOKUP(N331,Marks,20,0),"")</f>
        <v>4</v>
      </c>
      <c r="M336" s="415">
        <f>IFERROR(VLOOKUP(N331,Marks,21,0),"")</f>
        <v>11</v>
      </c>
      <c r="N336" s="117">
        <f>IFERROR(VLOOKUP(N331,Marks,22,0),"")</f>
        <v>52</v>
      </c>
      <c r="O336" s="119">
        <f>IFERROR(VLOOKUP(N331,Marks,23,0),"")</f>
        <v>105</v>
      </c>
      <c r="P336" s="323" t="str">
        <f>IFERROR(VLOOKUP(N331,Marks,29,0),"")</f>
        <v>C</v>
      </c>
      <c r="Q336" s="819"/>
      <c r="R336" s="122" t="str">
        <f>'Result Sheet'!$L$4</f>
        <v xml:space="preserve">हिन्दी </v>
      </c>
      <c r="S336" s="415">
        <f>IFERROR(VLOOKUP(AD331,Marks,11,0),"")</f>
        <v>9</v>
      </c>
      <c r="T336" s="415">
        <f>IFERROR(VLOOKUP(AD331,Marks,12,0),"")</f>
        <v>9</v>
      </c>
      <c r="U336" s="117">
        <f>IFERROR(VLOOKUP(AD331,Marks,13,0),"")</f>
        <v>18</v>
      </c>
      <c r="V336" s="415">
        <f>IFERROR(VLOOKUP(AD331,Marks,14,0),"")</f>
        <v>28</v>
      </c>
      <c r="W336" s="415">
        <f>IFERROR(VLOOKUP(AD331,Marks,15,0),"")</f>
        <v>6</v>
      </c>
      <c r="X336" s="415">
        <f>IFERROR(VLOOKUP(AD331,Marks,16,0),"")</f>
        <v>0</v>
      </c>
      <c r="Y336" s="117">
        <f>IFERROR(VLOOKUP(AD331,Marks,17,0),"")</f>
        <v>34</v>
      </c>
      <c r="Z336" s="119">
        <f>IFERROR(VLOOKUP(AD331,Marks,18,0),"")</f>
        <v>52</v>
      </c>
      <c r="AA336" s="415">
        <f>IFERROR(VLOOKUP(AD331,Marks,19,0),"")</f>
        <v>37</v>
      </c>
      <c r="AB336" s="415">
        <f>IFERROR(VLOOKUP(AD331,Marks,20,0),"")</f>
        <v>4</v>
      </c>
      <c r="AC336" s="415">
        <f>IFERROR(VLOOKUP(AD331,Marks,21,0),"")</f>
        <v>11</v>
      </c>
      <c r="AD336" s="117">
        <f>IFERROR(VLOOKUP(AD331,Marks,22,0),"")</f>
        <v>52</v>
      </c>
      <c r="AE336" s="119">
        <f>IFERROR(VLOOKUP(AD331,Marks,23,0),"")</f>
        <v>104</v>
      </c>
      <c r="AF336" s="323" t="str">
        <f>IFERROR(VLOOKUP(AD331,Marks,29,0),"")</f>
        <v>C</v>
      </c>
    </row>
    <row r="337" spans="1:32" ht="21" customHeight="1">
      <c r="A337" s="166">
        <f>IF(N331="","",A336+1)</f>
        <v>13</v>
      </c>
      <c r="B337" s="122" t="str">
        <f>'Result Sheet'!$AE$4</f>
        <v xml:space="preserve">अंग्रेजी </v>
      </c>
      <c r="C337" s="415">
        <f>IFERROR(VLOOKUP(N331,Marks,30,0),"")</f>
        <v>9</v>
      </c>
      <c r="D337" s="415">
        <f>IFERROR(VLOOKUP(N331,Marks,31,0),"")</f>
        <v>9</v>
      </c>
      <c r="E337" s="117">
        <f>IFERROR(VLOOKUP(N331,Marks,32,0),"")</f>
        <v>18</v>
      </c>
      <c r="F337" s="415">
        <f>IFERROR(VLOOKUP(N331,Marks,33,0),"")</f>
        <v>24</v>
      </c>
      <c r="G337" s="415">
        <f>IFERROR(VLOOKUP(N331,Marks,34,0),"")</f>
        <v>5</v>
      </c>
      <c r="H337" s="415">
        <f>IFERROR(VLOOKUP(N331,Marks,35,0),"")</f>
        <v>9</v>
      </c>
      <c r="I337" s="117">
        <f>IFERROR(VLOOKUP(N331,Marks,36,0),"")</f>
        <v>38</v>
      </c>
      <c r="J337" s="119">
        <f>IFERROR(VLOOKUP(N331,Marks,37,0),"")</f>
        <v>56</v>
      </c>
      <c r="K337" s="415">
        <f>IFERROR(VLOOKUP(N331,Marks,38,0),"")</f>
        <v>41</v>
      </c>
      <c r="L337" s="415">
        <f>IFERROR(VLOOKUP(N331,Marks,39,0),"")</f>
        <v>4</v>
      </c>
      <c r="M337" s="415">
        <f>IFERROR(VLOOKUP(N331,Marks,40,0),"")</f>
        <v>9</v>
      </c>
      <c r="N337" s="117">
        <f>IFERROR(VLOOKUP(N331,Marks,41,0),"")</f>
        <v>54</v>
      </c>
      <c r="O337" s="119">
        <f>IFERROR(VLOOKUP(N331,Marks,42,0),"")</f>
        <v>110</v>
      </c>
      <c r="P337" s="323" t="str">
        <f>IFERROR(VLOOKUP(N331,Marks,48,0),"")</f>
        <v>C</v>
      </c>
      <c r="Q337" s="819"/>
      <c r="R337" s="122" t="str">
        <f>'Result Sheet'!$AE$4</f>
        <v xml:space="preserve">अंग्रेजी </v>
      </c>
      <c r="S337" s="415">
        <f>IFERROR(VLOOKUP(AD331,Marks,30,0),"")</f>
        <v>9</v>
      </c>
      <c r="T337" s="415">
        <f>IFERROR(VLOOKUP(AD331,Marks,31,0),"")</f>
        <v>9</v>
      </c>
      <c r="U337" s="117">
        <f>IFERROR(VLOOKUP(AD331,Marks,32,0),"")</f>
        <v>18</v>
      </c>
      <c r="V337" s="415">
        <f>IFERROR(VLOOKUP(AD331,Marks,33,0),"")</f>
        <v>21</v>
      </c>
      <c r="W337" s="415">
        <f>IFERROR(VLOOKUP(AD331,Marks,34,0),"")</f>
        <v>4</v>
      </c>
      <c r="X337" s="415">
        <f>IFERROR(VLOOKUP(AD331,Marks,35,0),"")</f>
        <v>8</v>
      </c>
      <c r="Y337" s="117">
        <f>IFERROR(VLOOKUP(AD331,Marks,36,0),"")</f>
        <v>33</v>
      </c>
      <c r="Z337" s="119">
        <f>IFERROR(VLOOKUP(AD331,Marks,37,0),"")</f>
        <v>51</v>
      </c>
      <c r="AA337" s="415">
        <f>IFERROR(VLOOKUP(AD331,Marks,38,0),"")</f>
        <v>45</v>
      </c>
      <c r="AB337" s="415">
        <f>IFERROR(VLOOKUP(AD331,Marks,39,0),"")</f>
        <v>4</v>
      </c>
      <c r="AC337" s="415">
        <f>IFERROR(VLOOKUP(AD331,Marks,40,0),"")</f>
        <v>9</v>
      </c>
      <c r="AD337" s="117">
        <f>IFERROR(VLOOKUP(AD331,Marks,41,0),"")</f>
        <v>58</v>
      </c>
      <c r="AE337" s="119">
        <f>IFERROR(VLOOKUP(AD331,Marks,42,0),"")</f>
        <v>109</v>
      </c>
      <c r="AF337" s="323" t="str">
        <f>IFERROR(VLOOKUP(AD331,Marks,48,0),"")</f>
        <v>C</v>
      </c>
    </row>
    <row r="338" spans="1:32" ht="21" customHeight="1">
      <c r="A338" s="166">
        <f>IF(N331="","",A337+1)</f>
        <v>14</v>
      </c>
      <c r="B338" s="122" t="str">
        <f>'Result Sheet'!$AX$4</f>
        <v>संस्कृत</v>
      </c>
      <c r="C338" s="415">
        <f>IFERROR(VLOOKUP(N331,Marks,49,0),"")</f>
        <v>20</v>
      </c>
      <c r="D338" s="415">
        <f>IFERROR(VLOOKUP(N331,Marks,50,0),"")</f>
        <v>19</v>
      </c>
      <c r="E338" s="117">
        <f>IFERROR(VLOOKUP(N331,Marks,51,0),"")</f>
        <v>39</v>
      </c>
      <c r="F338" s="415">
        <f>IFERROR(VLOOKUP(N331,Marks,52,0),"")</f>
        <v>29</v>
      </c>
      <c r="G338" s="415">
        <f>IFERROR(VLOOKUP(N331,Marks,53,0),"")</f>
        <v>17</v>
      </c>
      <c r="H338" s="415">
        <f>IFERROR(VLOOKUP(N331,Marks,54,0),"")</f>
        <v>10</v>
      </c>
      <c r="I338" s="117">
        <f>IFERROR(VLOOKUP(N331,Marks,55,0),"")</f>
        <v>56</v>
      </c>
      <c r="J338" s="119">
        <f>IFERROR(VLOOKUP(N331,Marks,56,0),"")</f>
        <v>95</v>
      </c>
      <c r="K338" s="415">
        <f>IFERROR(VLOOKUP(N331,Marks,57,0),"")</f>
        <v>45</v>
      </c>
      <c r="L338" s="415">
        <f>IFERROR(VLOOKUP(N331,Marks,58,0),"")</f>
        <v>20</v>
      </c>
      <c r="M338" s="415">
        <f>IFERROR(VLOOKUP(N331,Marks,59,0),"")</f>
        <v>14</v>
      </c>
      <c r="N338" s="117">
        <f>IFERROR(VLOOKUP(N331,Marks,60,0),"")</f>
        <v>79</v>
      </c>
      <c r="O338" s="119">
        <f>IFERROR(VLOOKUP(N331,Marks,61,0),"")</f>
        <v>174</v>
      </c>
      <c r="P338" s="323" t="str">
        <f>IFERROR(VLOOKUP(N331,Marks,67,0),"")</f>
        <v>A</v>
      </c>
      <c r="Q338" s="819"/>
      <c r="R338" s="122" t="str">
        <f>'Result Sheet'!$AX$4</f>
        <v>संस्कृत</v>
      </c>
      <c r="S338" s="415">
        <f>IFERROR(VLOOKUP(AD331,Marks,49,0),"")</f>
        <v>20</v>
      </c>
      <c r="T338" s="415">
        <f>IFERROR(VLOOKUP(AD331,Marks,50,0),"")</f>
        <v>19</v>
      </c>
      <c r="U338" s="117">
        <f>IFERROR(VLOOKUP(AD331,Marks,51,0),"")</f>
        <v>39</v>
      </c>
      <c r="V338" s="415">
        <f>IFERROR(VLOOKUP(AD331,Marks,52,0),"")</f>
        <v>29</v>
      </c>
      <c r="W338" s="415">
        <f>IFERROR(VLOOKUP(AD331,Marks,53,0),"")</f>
        <v>17</v>
      </c>
      <c r="X338" s="415">
        <f>IFERROR(VLOOKUP(AD331,Marks,54,0),"")</f>
        <v>10</v>
      </c>
      <c r="Y338" s="117">
        <f>IFERROR(VLOOKUP(AD331,Marks,55,0),"")</f>
        <v>56</v>
      </c>
      <c r="Z338" s="119">
        <f>IFERROR(VLOOKUP(AD331,Marks,56,0),"")</f>
        <v>95</v>
      </c>
      <c r="AA338" s="415">
        <f>IFERROR(VLOOKUP(AD331,Marks,57,0),"")</f>
        <v>45</v>
      </c>
      <c r="AB338" s="415">
        <f>IFERROR(VLOOKUP(AD331,Marks,58,0),"")</f>
        <v>20</v>
      </c>
      <c r="AC338" s="415">
        <f>IFERROR(VLOOKUP(AD331,Marks,59,0),"")</f>
        <v>14</v>
      </c>
      <c r="AD338" s="117">
        <f>IFERROR(VLOOKUP(AD331,Marks,60,0),"")</f>
        <v>79</v>
      </c>
      <c r="AE338" s="119">
        <f>IFERROR(VLOOKUP(AD331,Marks,61,0),"")</f>
        <v>174</v>
      </c>
      <c r="AF338" s="323" t="str">
        <f>IFERROR(VLOOKUP(AD331,Marks,67,0),"")</f>
        <v>A</v>
      </c>
    </row>
    <row r="339" spans="1:32" ht="21" customHeight="1">
      <c r="A339" s="166">
        <f>IF(N331="","",A337+1)</f>
        <v>14</v>
      </c>
      <c r="B339" s="122" t="str">
        <f>'Result Sheet'!$BQ$4</f>
        <v xml:space="preserve">गणित </v>
      </c>
      <c r="C339" s="415">
        <f>IFERROR(VLOOKUP(N331,Marks,68,0),"")</f>
        <v>9</v>
      </c>
      <c r="D339" s="415">
        <f>IFERROR(VLOOKUP(N331,Marks,69,0),"")</f>
        <v>6</v>
      </c>
      <c r="E339" s="117">
        <f>IFERROR(VLOOKUP(N331,Marks,70,0),"")</f>
        <v>15</v>
      </c>
      <c r="F339" s="415">
        <f>IFERROR(VLOOKUP(N331,Marks,71,0),"")</f>
        <v>21</v>
      </c>
      <c r="G339" s="415">
        <f>IFERROR(VLOOKUP(N331,Marks,72,0),"")</f>
        <v>5</v>
      </c>
      <c r="H339" s="415">
        <f>IFERROR(VLOOKUP(N331,Marks,73,0),"")</f>
        <v>9</v>
      </c>
      <c r="I339" s="117">
        <f>IFERROR(VLOOKUP(N331,Marks,74,0),"")</f>
        <v>35</v>
      </c>
      <c r="J339" s="119">
        <f>IFERROR(VLOOKUP(N331,Marks,75,0),"")</f>
        <v>50</v>
      </c>
      <c r="K339" s="415">
        <f>IFERROR(VLOOKUP(N331,Marks,76,0),"")</f>
        <v>47</v>
      </c>
      <c r="L339" s="415">
        <f>IFERROR(VLOOKUP(N331,Marks,77,0),"")</f>
        <v>15</v>
      </c>
      <c r="M339" s="415">
        <f>IFERROR(VLOOKUP(N331,Marks,78,0),"")</f>
        <v>8</v>
      </c>
      <c r="N339" s="117">
        <f>IFERROR(VLOOKUP(N331,Marks,79,0),"")</f>
        <v>70</v>
      </c>
      <c r="O339" s="119">
        <f>IFERROR(VLOOKUP(N331,Marks,80,0),"")</f>
        <v>120</v>
      </c>
      <c r="P339" s="323" t="str">
        <f>IFERROR(VLOOKUP(N331,Marks,86,0),"")</f>
        <v>C</v>
      </c>
      <c r="Q339" s="819"/>
      <c r="R339" s="122" t="str">
        <f>'Result Sheet'!$BQ$4</f>
        <v xml:space="preserve">गणित </v>
      </c>
      <c r="S339" s="415">
        <f>IFERROR(VLOOKUP(AD331,Marks,68,0),"")</f>
        <v>9</v>
      </c>
      <c r="T339" s="415">
        <f>IFERROR(VLOOKUP(AD331,Marks,69,0),"")</f>
        <v>6</v>
      </c>
      <c r="U339" s="117">
        <f>IFERROR(VLOOKUP(AD331,Marks,70,0),"")</f>
        <v>15</v>
      </c>
      <c r="V339" s="415">
        <f>IFERROR(VLOOKUP(AD331,Marks,71,0),"")</f>
        <v>25</v>
      </c>
      <c r="W339" s="415">
        <f>IFERROR(VLOOKUP(AD331,Marks,72,0),"")</f>
        <v>5</v>
      </c>
      <c r="X339" s="415">
        <f>IFERROR(VLOOKUP(AD331,Marks,73,0),"")</f>
        <v>8</v>
      </c>
      <c r="Y339" s="117">
        <f>IFERROR(VLOOKUP(AD331,Marks,74,0),"")</f>
        <v>38</v>
      </c>
      <c r="Z339" s="119">
        <f>IFERROR(VLOOKUP(AD331,Marks,75,0),"")</f>
        <v>53</v>
      </c>
      <c r="AA339" s="415">
        <f>IFERROR(VLOOKUP(AD331,Marks,76,0),"")</f>
        <v>49</v>
      </c>
      <c r="AB339" s="415">
        <f>IFERROR(VLOOKUP(AD331,Marks,77,0),"")</f>
        <v>15</v>
      </c>
      <c r="AC339" s="415">
        <f>IFERROR(VLOOKUP(AD331,Marks,78,0),"")</f>
        <v>8</v>
      </c>
      <c r="AD339" s="117">
        <f>IFERROR(VLOOKUP(AD331,Marks,79,0),"")</f>
        <v>72</v>
      </c>
      <c r="AE339" s="119">
        <f>IFERROR(VLOOKUP(AD331,Marks,80,0),"")</f>
        <v>125</v>
      </c>
      <c r="AF339" s="323" t="str">
        <f>IFERROR(VLOOKUP(AD331,Marks,86,0),"")</f>
        <v>C</v>
      </c>
    </row>
    <row r="340" spans="1:32" ht="21" customHeight="1">
      <c r="A340" s="166">
        <f>IF(N331="","",A339+1)</f>
        <v>15</v>
      </c>
      <c r="B340" s="122" t="str">
        <f>'Result Sheet'!$CJ$4</f>
        <v xml:space="preserve">पर्यावरण अध्ययन </v>
      </c>
      <c r="C340" s="415">
        <f>IFERROR(VLOOKUP(N331,Marks,87,0),"")</f>
        <v>9</v>
      </c>
      <c r="D340" s="415">
        <f>IFERROR(VLOOKUP(N331,Marks,88,0),"")</f>
        <v>7</v>
      </c>
      <c r="E340" s="117">
        <f>IFERROR(VLOOKUP(N331,Marks,89,0),"")</f>
        <v>16</v>
      </c>
      <c r="F340" s="415">
        <f>IFERROR(VLOOKUP(N331,Marks,90,0),"")</f>
        <v>25</v>
      </c>
      <c r="G340" s="415">
        <f>IFERROR(VLOOKUP(N331,Marks,91,0),"")</f>
        <v>6</v>
      </c>
      <c r="H340" s="415">
        <f>IFERROR(VLOOKUP(N331,Marks,92,0),"")</f>
        <v>9</v>
      </c>
      <c r="I340" s="117">
        <f>IFERROR(VLOOKUP(N331,Marks,93,0),"")</f>
        <v>40</v>
      </c>
      <c r="J340" s="119">
        <f>IFERROR(VLOOKUP(N331,Marks,94,0),"")</f>
        <v>56</v>
      </c>
      <c r="K340" s="415">
        <f>IFERROR(VLOOKUP(N331,Marks,95,0),"")</f>
        <v>46</v>
      </c>
      <c r="L340" s="415">
        <f>IFERROR(VLOOKUP(N331,Marks,96,0),"")</f>
        <v>16</v>
      </c>
      <c r="M340" s="415">
        <f>IFERROR(VLOOKUP(N331,Marks,97,0),"")</f>
        <v>8</v>
      </c>
      <c r="N340" s="117">
        <f>IFERROR(VLOOKUP(N331,Marks,98,0),"")</f>
        <v>70</v>
      </c>
      <c r="O340" s="119">
        <f>IFERROR(VLOOKUP(N331,Marks,99,0),"")</f>
        <v>126</v>
      </c>
      <c r="P340" s="323" t="str">
        <f>IFERROR(VLOOKUP(N331,Marks,105,0),"")</f>
        <v>C</v>
      </c>
      <c r="Q340" s="819"/>
      <c r="R340" s="122" t="str">
        <f>'Result Sheet'!$CJ$4</f>
        <v xml:space="preserve">पर्यावरण अध्ययन </v>
      </c>
      <c r="S340" s="415">
        <f>IFERROR(VLOOKUP(AD331,Marks,87,0),"")</f>
        <v>9</v>
      </c>
      <c r="T340" s="415">
        <f>IFERROR(VLOOKUP(AD331,Marks,88,0),"")</f>
        <v>7</v>
      </c>
      <c r="U340" s="117">
        <f>IFERROR(VLOOKUP(AD331,Marks,89,0),"")</f>
        <v>16</v>
      </c>
      <c r="V340" s="415">
        <f>IFERROR(VLOOKUP(AD331,Marks,90,0),"")</f>
        <v>32</v>
      </c>
      <c r="W340" s="415">
        <f>IFERROR(VLOOKUP(AD331,Marks,91,0),"")</f>
        <v>6</v>
      </c>
      <c r="X340" s="415">
        <f>IFERROR(VLOOKUP(AD331,Marks,92,0),"")</f>
        <v>9</v>
      </c>
      <c r="Y340" s="117">
        <f>IFERROR(VLOOKUP(AD331,Marks,93,0),"")</f>
        <v>47</v>
      </c>
      <c r="Z340" s="119">
        <f>IFERROR(VLOOKUP(AD331,Marks,94,0),"")</f>
        <v>63</v>
      </c>
      <c r="AA340" s="415">
        <f>IFERROR(VLOOKUP(AD331,Marks,95,0),"")</f>
        <v>48</v>
      </c>
      <c r="AB340" s="415">
        <f>IFERROR(VLOOKUP(AD331,Marks,96,0),"")</f>
        <v>16</v>
      </c>
      <c r="AC340" s="415">
        <f>IFERROR(VLOOKUP(AD331,Marks,97,0),"")</f>
        <v>8</v>
      </c>
      <c r="AD340" s="117">
        <f>IFERROR(VLOOKUP(AD331,Marks,98,0),"")</f>
        <v>72</v>
      </c>
      <c r="AE340" s="119">
        <f>IFERROR(VLOOKUP(AD331,Marks,99,0),"")</f>
        <v>135</v>
      </c>
      <c r="AF340" s="323" t="str">
        <f>IFERROR(VLOOKUP(AD331,Marks,105,0),"")</f>
        <v>C</v>
      </c>
    </row>
    <row r="341" spans="1:32" ht="25.5" customHeight="1">
      <c r="A341" s="166">
        <f>IF(N331="","",A340+1)</f>
        <v>16</v>
      </c>
      <c r="B341" s="416" t="s">
        <v>215</v>
      </c>
      <c r="C341" s="120">
        <f>IF(AND(C336="",C337="",C338="",C339="",C340=""),"",IF(OR(C328=1,C328=2),SUM(C336:C339),SUM(C336:C340)))</f>
        <v>47</v>
      </c>
      <c r="D341" s="120">
        <f>IF(AND(D336="",D337="",D338="",D339="",D340=""),"",IF(OR(C328=1,C328=2),SUM(D336:D339),SUM(D336:D340)))</f>
        <v>43</v>
      </c>
      <c r="E341" s="120">
        <f>IF(AND(E336="",E337="",E338="",E339="",E340=""),"",IF(OR(C328=1,C328=2),SUM(E336:E339),SUM(E336:E340)))</f>
        <v>90</v>
      </c>
      <c r="F341" s="120">
        <f>IF(AND(F336="",F337="",F338="",F339="",F340=""),"",IF(OR(C328=1,C328=2),SUM(F336:F339),SUM(F336:F340)))</f>
        <v>103</v>
      </c>
      <c r="G341" s="120">
        <f>IF(AND(G336="",G337="",G338="",G339="",G340=""),"",IF(OR(G328=1,G328=2),SUM(C328=1,C328=2),SUM(G336:G340)))</f>
        <v>39</v>
      </c>
      <c r="H341" s="120">
        <f>IF(AND(H336="",H337="",H338="",H339="",H340=""),"",IF(OR(C328=1,C328=2),SUM(H336:H339),SUM(H336:H340)))</f>
        <v>28</v>
      </c>
      <c r="I341" s="120">
        <f>IF(AND(I336="",I337="",I338="",I339="",I340=""),"",IF(OR(C328=1,C328=2),SUM(I336:I339),SUM(I336:I340)))</f>
        <v>164</v>
      </c>
      <c r="J341" s="120">
        <f>IF(AND(J336="",J337="",J338="",J339="",J340=""),"",IF(OR(C328=1,C328=2),SUM(J336:J339),SUM(J336:J340)))</f>
        <v>254</v>
      </c>
      <c r="K341" s="120">
        <f>IF(AND(K336="",K337="",K338="",K339="",K340=""),"",IF(OR(C328=1,C328=2),SUM(K336:K339),SUM(K336:K340)))</f>
        <v>170</v>
      </c>
      <c r="L341" s="120">
        <f>IF(AND(L336="",L337="",L338="",L339="",L340=""),"",IF(OR(C328=1,C328=2),SUM(L336:L339),SUM(L336:L340)))</f>
        <v>43</v>
      </c>
      <c r="M341" s="120">
        <f>IF(AND(M336="",M337="",M338="",M339="",M340=""),"",IF(OR(C328=1,C328=2),SUM(M336:M339),SUM(M336:M340)))</f>
        <v>42</v>
      </c>
      <c r="N341" s="120">
        <f>IF(AND(N336="",N337="",N338="",N339="",N340=""),"",IF(OR(C328=1,C328=2),SUM(N336:N339),SUM(N336:N340)))</f>
        <v>255</v>
      </c>
      <c r="O341" s="120">
        <f>IF(AND(O336="",O337="",O338="",O339="",O340=""),"",IF(OR(C328=1,C328=2),SUM(O336:O339),SUM(O336:O340)))</f>
        <v>509</v>
      </c>
      <c r="P341" s="326" t="str">
        <f>IF(OR(N331="",E329="",O341=""),"",IF(O341&gt;=81%*P335,"A",IF(O341&gt;=61%*P335,"B",IF(O341&gt;=41%*P335,"C",IF(O341&gt;=21%*P335,"D","E")))))</f>
        <v>B</v>
      </c>
      <c r="Q341" s="819"/>
      <c r="R341" s="416" t="s">
        <v>215</v>
      </c>
      <c r="S341" s="120">
        <f>IF(AND(S336="",S337="",S338="",S339="",S340=""),"",IF(OR(S328=1,S328=2),SUM(S336:S339),SUM(S336:S340)))</f>
        <v>47</v>
      </c>
      <c r="T341" s="120">
        <f>IF(AND(T336="",T337="",T338="",T339="",T340=""),"",IF(OR(S328=1,S328=2),SUM(T336:T339),SUM(T336:T340)))</f>
        <v>43</v>
      </c>
      <c r="U341" s="120">
        <f>IF(AND(U336="",U337="",U338="",U339="",U340=""),"",IF(OR(S328=1,S328=2),SUM(U336:U339),SUM(U336:U340)))</f>
        <v>90</v>
      </c>
      <c r="V341" s="120">
        <f>IF(AND(V336="",V337="",V338="",V339="",V340=""),"",IF(OR(S328=1,S328=2),SUM(V336:V339),SUM(V336:V340)))</f>
        <v>103</v>
      </c>
      <c r="W341" s="120">
        <f>IF(AND(W336="",W337="",W338="",W339="",W340=""),"",IF(OR(W328=1,W328=2),SUM(S328=1,S328=2),SUM(W336:W340)))</f>
        <v>38</v>
      </c>
      <c r="X341" s="120">
        <f>IF(AND(X336="",X337="",X338="",X339="",X340=""),"",IF(OR(S328=1,S328=2),SUM(X336:X339),SUM(X336:X340)))</f>
        <v>26</v>
      </c>
      <c r="Y341" s="120">
        <f>IF(AND(Y336="",Y337="",Y338="",Y339="",Y340=""),"",IF(OR(S328=1,S328=2),SUM(Y336:Y339),SUM(Y336:Y340)))</f>
        <v>161</v>
      </c>
      <c r="Z341" s="120">
        <f>IF(AND(Z336="",Z337="",Z338="",Z339="",Z340=""),"",IF(OR(S328=1,S328=2),SUM(Z336:Z339),SUM(Z336:Z340)))</f>
        <v>251</v>
      </c>
      <c r="AA341" s="120">
        <f>IF(AND(AA336="",AA337="",AA338="",AA339="",AA340=""),"",IF(OR(S328=1,S328=2),SUM(AA336:AA339),SUM(AA336:AA340)))</f>
        <v>176</v>
      </c>
      <c r="AB341" s="120">
        <f>IF(AND(AB336="",AB337="",AB338="",AB339="",AB340=""),"",IF(OR(S328=1,S328=2),SUM(AB336:AB339),SUM(AB336:AB340)))</f>
        <v>43</v>
      </c>
      <c r="AC341" s="120">
        <f>IF(AND(AC336="",AC337="",AC338="",AC339="",AC340=""),"",IF(OR(S328=1,S328=2),SUM(AC336:AC339),SUM(AC336:AC340)))</f>
        <v>42</v>
      </c>
      <c r="AD341" s="120">
        <f>IF(AND(AD336="",AD337="",AD338="",AD339="",AD340=""),"",IF(OR(S328=1,S328=2),SUM(AD336:AD339),SUM(AD336:AD340)))</f>
        <v>261</v>
      </c>
      <c r="AE341" s="120">
        <f>IF(AND(AE336="",AE337="",AE338="",AE339="",AE340=""),"",IF(OR(S328=1,S328=2),SUM(AE336:AE339),SUM(AE336:AE340)))</f>
        <v>512</v>
      </c>
      <c r="AF341" s="326" t="str">
        <f>IF(OR(AD331="",U329="",AE341=""),"",IF(AE341&gt;=81%*AF335,"A",IF(AE341&gt;=61%*AF335,"B",IF(AE341&gt;=41%*AF335,"C",IF(AE341&gt;=21%*AF335,"D","E")))))</f>
        <v>B</v>
      </c>
    </row>
    <row r="342" spans="1:32" ht="9" customHeight="1">
      <c r="A342" s="166">
        <f>IF(N331="","",A341+1)</f>
        <v>17</v>
      </c>
      <c r="B342" s="787"/>
      <c r="C342" s="787"/>
      <c r="D342" s="787"/>
      <c r="E342" s="787"/>
      <c r="F342" s="787"/>
      <c r="G342" s="787"/>
      <c r="H342" s="787"/>
      <c r="I342" s="787"/>
      <c r="J342" s="787"/>
      <c r="K342" s="787"/>
      <c r="L342" s="787"/>
      <c r="M342" s="787"/>
      <c r="N342" s="787"/>
      <c r="O342" s="787"/>
      <c r="P342" s="787"/>
      <c r="Q342" s="819"/>
      <c r="R342" s="787"/>
      <c r="S342" s="787"/>
      <c r="T342" s="787"/>
      <c r="U342" s="787"/>
      <c r="V342" s="787"/>
      <c r="W342" s="787"/>
      <c r="X342" s="787"/>
      <c r="Y342" s="787"/>
      <c r="Z342" s="787"/>
      <c r="AA342" s="787"/>
      <c r="AB342" s="787"/>
      <c r="AC342" s="787"/>
      <c r="AD342" s="787"/>
      <c r="AE342" s="787"/>
      <c r="AF342" s="787"/>
    </row>
    <row r="343" spans="1:32" ht="22.5" customHeight="1">
      <c r="A343" s="166">
        <f>IF(N331="","",A342+1)</f>
        <v>18</v>
      </c>
      <c r="B343" s="788" t="s">
        <v>213</v>
      </c>
      <c r="C343" s="788"/>
      <c r="D343" s="789" t="s">
        <v>229</v>
      </c>
      <c r="E343" s="790"/>
      <c r="F343" s="417" t="s">
        <v>186</v>
      </c>
      <c r="G343" s="788" t="s">
        <v>213</v>
      </c>
      <c r="H343" s="788"/>
      <c r="I343" s="789" t="s">
        <v>229</v>
      </c>
      <c r="J343" s="790"/>
      <c r="K343" s="417" t="s">
        <v>186</v>
      </c>
      <c r="L343" s="788" t="s">
        <v>213</v>
      </c>
      <c r="M343" s="788"/>
      <c r="N343" s="789" t="s">
        <v>229</v>
      </c>
      <c r="O343" s="790"/>
      <c r="P343" s="417" t="s">
        <v>186</v>
      </c>
      <c r="Q343" s="819"/>
      <c r="R343" s="788" t="s">
        <v>213</v>
      </c>
      <c r="S343" s="788"/>
      <c r="T343" s="789" t="s">
        <v>229</v>
      </c>
      <c r="U343" s="790"/>
      <c r="V343" s="417" t="s">
        <v>186</v>
      </c>
      <c r="W343" s="788" t="s">
        <v>213</v>
      </c>
      <c r="X343" s="788"/>
      <c r="Y343" s="789" t="s">
        <v>229</v>
      </c>
      <c r="Z343" s="790"/>
      <c r="AA343" s="417" t="s">
        <v>186</v>
      </c>
      <c r="AB343" s="788" t="s">
        <v>213</v>
      </c>
      <c r="AC343" s="788"/>
      <c r="AD343" s="789" t="s">
        <v>229</v>
      </c>
      <c r="AE343" s="790"/>
      <c r="AF343" s="417" t="s">
        <v>186</v>
      </c>
    </row>
    <row r="344" spans="1:32" ht="21.75" customHeight="1">
      <c r="A344" s="166">
        <f>IF(N331="","",A343+1)</f>
        <v>19</v>
      </c>
      <c r="B344" s="791" t="s">
        <v>221</v>
      </c>
      <c r="C344" s="792"/>
      <c r="D344" s="792"/>
      <c r="E344" s="119">
        <f>IFERROR(VLOOKUP(N331,Marks,109,0),"")</f>
        <v>0</v>
      </c>
      <c r="F344" s="130" t="str">
        <f>IFERROR(VLOOKUP(N331,Marks,113,0),"")</f>
        <v/>
      </c>
      <c r="G344" s="791" t="s">
        <v>192</v>
      </c>
      <c r="H344" s="792"/>
      <c r="I344" s="792"/>
      <c r="J344" s="119">
        <f>IFERROR(VLOOKUP(N331,Marks,117,0),"")</f>
        <v>0</v>
      </c>
      <c r="K344" s="130" t="str">
        <f>IFERROR(VLOOKUP(N331,Marks,121,0),"")</f>
        <v/>
      </c>
      <c r="L344" s="793" t="s">
        <v>193</v>
      </c>
      <c r="M344" s="794"/>
      <c r="N344" s="794"/>
      <c r="O344" s="119">
        <f>IFERROR(VLOOKUP(N331,Marks,125,0),"")</f>
        <v>0</v>
      </c>
      <c r="P344" s="130" t="str">
        <f>IFERROR(VLOOKUP(N331,Marks,129,0),"")</f>
        <v/>
      </c>
      <c r="Q344" s="819"/>
      <c r="R344" s="791" t="s">
        <v>221</v>
      </c>
      <c r="S344" s="792"/>
      <c r="T344" s="792"/>
      <c r="U344" s="119">
        <f>IFERROR(VLOOKUP(AD331,Marks,109,0),"")</f>
        <v>0</v>
      </c>
      <c r="V344" s="130" t="str">
        <f>IFERROR(VLOOKUP(AD331,Marks,113,0),"")</f>
        <v/>
      </c>
      <c r="W344" s="791" t="s">
        <v>192</v>
      </c>
      <c r="X344" s="792"/>
      <c r="Y344" s="792"/>
      <c r="Z344" s="119">
        <f>IFERROR(VLOOKUP(AD331,Marks,117,0),"")</f>
        <v>0</v>
      </c>
      <c r="AA344" s="130" t="str">
        <f>IFERROR(VLOOKUP(AD331,Marks,121,0),"")</f>
        <v/>
      </c>
      <c r="AB344" s="793" t="s">
        <v>193</v>
      </c>
      <c r="AC344" s="794"/>
      <c r="AD344" s="794"/>
      <c r="AE344" s="119">
        <f>IFERROR(VLOOKUP(AD331,Marks,125,0),"")</f>
        <v>0</v>
      </c>
      <c r="AF344" s="130" t="str">
        <f>IFERROR(VLOOKUP(AD331,Marks,129,0),"")</f>
        <v/>
      </c>
    </row>
    <row r="345" spans="1:32" ht="21" customHeight="1">
      <c r="A345" s="166">
        <f>IF(N331="","",A344+1)</f>
        <v>20</v>
      </c>
      <c r="B345" s="780" t="s">
        <v>216</v>
      </c>
      <c r="C345" s="780"/>
      <c r="D345" s="780"/>
      <c r="E345" s="795">
        <f>IFERROR(VLOOKUP(N331,Marks,135,0),"")</f>
        <v>220</v>
      </c>
      <c r="F345" s="795"/>
      <c r="G345" s="795"/>
      <c r="H345" s="795"/>
      <c r="I345" s="780" t="s">
        <v>217</v>
      </c>
      <c r="J345" s="780"/>
      <c r="K345" s="780"/>
      <c r="L345" s="780"/>
      <c r="M345" s="796">
        <f>IFERROR(VLOOKUP(N331,Marks,136,0),"")</f>
        <v>32</v>
      </c>
      <c r="N345" s="796"/>
      <c r="O345" s="796"/>
      <c r="P345" s="796"/>
      <c r="Q345" s="819"/>
      <c r="R345" s="780" t="s">
        <v>216</v>
      </c>
      <c r="S345" s="780"/>
      <c r="T345" s="780"/>
      <c r="U345" s="795">
        <f>IFERROR(VLOOKUP(AD331,Marks,135,0),"")</f>
        <v>220</v>
      </c>
      <c r="V345" s="795"/>
      <c r="W345" s="795"/>
      <c r="X345" s="795"/>
      <c r="Y345" s="780" t="s">
        <v>217</v>
      </c>
      <c r="Z345" s="780"/>
      <c r="AA345" s="780"/>
      <c r="AB345" s="780"/>
      <c r="AC345" s="796">
        <f>IFERROR(VLOOKUP(AD331,Marks,136,0),"")</f>
        <v>20</v>
      </c>
      <c r="AD345" s="796"/>
      <c r="AE345" s="796"/>
      <c r="AF345" s="796"/>
    </row>
    <row r="346" spans="1:32" ht="21" customHeight="1">
      <c r="A346" s="166">
        <f>IF(N331="","",A345+1)</f>
        <v>21</v>
      </c>
      <c r="B346" s="780" t="s">
        <v>218</v>
      </c>
      <c r="C346" s="780"/>
      <c r="D346" s="780"/>
      <c r="E346" s="782" t="str">
        <f>IFERROR(VLOOKUP(N331,Marks,134,0),"")</f>
        <v>Promoted</v>
      </c>
      <c r="F346" s="782"/>
      <c r="G346" s="782"/>
      <c r="H346" s="782"/>
      <c r="I346" s="780" t="s">
        <v>219</v>
      </c>
      <c r="J346" s="780"/>
      <c r="K346" s="780"/>
      <c r="L346" s="780"/>
      <c r="M346" s="781">
        <f>IFERROR(VLOOKUP(N331,Marks,131,0),"")</f>
        <v>63.625</v>
      </c>
      <c r="N346" s="781"/>
      <c r="O346" s="781"/>
      <c r="P346" s="781"/>
      <c r="Q346" s="819"/>
      <c r="R346" s="780" t="s">
        <v>218</v>
      </c>
      <c r="S346" s="780"/>
      <c r="T346" s="780"/>
      <c r="U346" s="782" t="str">
        <f>IFERROR(VLOOKUP(AD331,Marks,134,0),"")</f>
        <v>Promoted</v>
      </c>
      <c r="V346" s="782"/>
      <c r="W346" s="782"/>
      <c r="X346" s="782"/>
      <c r="Y346" s="780" t="s">
        <v>219</v>
      </c>
      <c r="Z346" s="780"/>
      <c r="AA346" s="780"/>
      <c r="AB346" s="780"/>
      <c r="AC346" s="781">
        <f>IFERROR(VLOOKUP(AD331,Marks,131,0),"")</f>
        <v>64</v>
      </c>
      <c r="AD346" s="781"/>
      <c r="AE346" s="781"/>
      <c r="AF346" s="781"/>
    </row>
    <row r="347" spans="1:32" ht="21" customHeight="1">
      <c r="A347" s="166">
        <f>IF(N331="","",A346+1)</f>
        <v>22</v>
      </c>
      <c r="B347" s="780" t="s">
        <v>220</v>
      </c>
      <c r="C347" s="780"/>
      <c r="D347" s="780"/>
      <c r="E347" s="324" t="str">
        <f>IFERROR(VLOOKUP(N331,Marks,132,0),"")</f>
        <v>I</v>
      </c>
      <c r="F347" s="325" t="s">
        <v>341</v>
      </c>
      <c r="G347" s="783" t="str">
        <f>IF(OR(N331="",E329="",O341=""),"",IF(O341&gt;=81%*P335,"A",IF(O341&gt;=61%*P335,"B",IF(O341&gt;=41%*P335,"C",IF(O341&gt;=21%*P335,"D","E")))))</f>
        <v>B</v>
      </c>
      <c r="H347" s="783"/>
      <c r="I347" s="780" t="s">
        <v>222</v>
      </c>
      <c r="J347" s="780"/>
      <c r="K347" s="780"/>
      <c r="L347" s="780"/>
      <c r="M347" s="818">
        <f>IFERROR(VLOOKUP(N331,Marks,133,0),"")</f>
        <v>11.999999999999998</v>
      </c>
      <c r="N347" s="818"/>
      <c r="O347" s="818"/>
      <c r="P347" s="818"/>
      <c r="Q347" s="819"/>
      <c r="R347" s="780" t="s">
        <v>220</v>
      </c>
      <c r="S347" s="780"/>
      <c r="T347" s="780"/>
      <c r="U347" s="324" t="str">
        <f>IFERROR(VLOOKUP(AD331,Marks,132,0),"")</f>
        <v>I</v>
      </c>
      <c r="V347" s="325" t="s">
        <v>341</v>
      </c>
      <c r="W347" s="783" t="str">
        <f>IF(OR(AD331="",U329="",AE341=""),"",IF(AE341&gt;=81%*AF335,"A",IF(AE341&gt;=61%*AF335,"B",IF(AE341&gt;=41%*AF335,"C",IF(AE341&gt;=21%*AF335,"D","E")))))</f>
        <v>B</v>
      </c>
      <c r="X347" s="783"/>
      <c r="Y347" s="780" t="s">
        <v>222</v>
      </c>
      <c r="Z347" s="780"/>
      <c r="AA347" s="780"/>
      <c r="AB347" s="780"/>
      <c r="AC347" s="818">
        <f>IFERROR(VLOOKUP(AD331,Marks,133,0),"")</f>
        <v>9.9999999999999964</v>
      </c>
      <c r="AD347" s="818"/>
      <c r="AE347" s="818"/>
      <c r="AF347" s="818"/>
    </row>
    <row r="348" spans="1:32" ht="21" customHeight="1">
      <c r="A348" s="166">
        <f>IF(N331="","",A347+1)</f>
        <v>23</v>
      </c>
      <c r="B348" s="817" t="s">
        <v>228</v>
      </c>
      <c r="C348" s="817"/>
      <c r="D348" s="817"/>
      <c r="E348" s="784">
        <f>'Master sheet'!$C$10</f>
        <v>44697</v>
      </c>
      <c r="F348" s="784"/>
      <c r="G348" s="784"/>
      <c r="H348" s="410"/>
      <c r="I348" s="121"/>
      <c r="J348" s="121"/>
      <c r="K348" s="76"/>
      <c r="L348" s="121"/>
      <c r="M348" s="121"/>
      <c r="N348" s="121"/>
      <c r="O348" s="121"/>
      <c r="P348" s="121"/>
      <c r="Q348" s="819"/>
      <c r="R348" s="817" t="s">
        <v>228</v>
      </c>
      <c r="S348" s="817"/>
      <c r="T348" s="817"/>
      <c r="U348" s="784">
        <f>'Master sheet'!$C$10</f>
        <v>44697</v>
      </c>
      <c r="V348" s="784"/>
      <c r="W348" s="784"/>
      <c r="X348" s="410"/>
      <c r="Y348" s="121"/>
      <c r="Z348" s="121"/>
      <c r="AA348" s="76"/>
      <c r="AB348" s="121"/>
      <c r="AC348" s="121"/>
      <c r="AD348" s="121"/>
      <c r="AE348" s="121"/>
      <c r="AF348" s="121"/>
    </row>
    <row r="349" spans="1:32" ht="43.5" customHeight="1">
      <c r="A349" s="166">
        <f>IF(N331="","",A348+1)</f>
        <v>24</v>
      </c>
      <c r="B349" s="804" t="str">
        <f>IF(AND(C328=1),CONCATENATE("( ",UPPER('Master sheet'!$F$11)," )"),IF(AND(C328=2),CONCATENATE("( ",UPPER('Master sheet'!$F$19)," )"),IF(AND(C328=3),CONCATENATE("( ",UPPER('Master sheet'!$J$11)," )"),IF(AND(C328=4),CONCATENATE("( ",UPPER('Master sheet'!$J$19)," )"),""))))</f>
        <v>( PRADIP SINGH RAJAWAT )</v>
      </c>
      <c r="C349" s="804"/>
      <c r="D349" s="804"/>
      <c r="E349" s="804"/>
      <c r="F349" s="805" t="str">
        <f>IF(AND(N331=""),"",CONCATENATE("(",'Master sheet'!$C$14," )"))</f>
        <v>(Suresh Kumar )</v>
      </c>
      <c r="G349" s="805"/>
      <c r="H349" s="805"/>
      <c r="I349" s="805"/>
      <c r="J349" s="805"/>
      <c r="K349" s="805" t="str">
        <f>IF(AND(N331=""),"",CONCATENATE("(",'Master sheet'!$C$12," )"))</f>
        <v>(USHA PALIYA )</v>
      </c>
      <c r="L349" s="805"/>
      <c r="M349" s="805"/>
      <c r="N349" s="805"/>
      <c r="O349" s="805"/>
      <c r="P349" s="805"/>
      <c r="Q349" s="819"/>
      <c r="R349" s="804" t="str">
        <f>IF(AND(S328=1),CONCATENATE("( ",UPPER('Master sheet'!$F$11)," )"),IF(AND(S328=2),CONCATENATE("( ",UPPER('Master sheet'!$F$19)," )"),IF(AND(S328=3),CONCATENATE("( ",UPPER('Master sheet'!$J$11)," )"),IF(AND(S328=4),CONCATENATE("( ",UPPER('Master sheet'!$J$19)," )"),""))))</f>
        <v>( PRADIP SINGH RAJAWAT )</v>
      </c>
      <c r="S349" s="804"/>
      <c r="T349" s="804"/>
      <c r="U349" s="804"/>
      <c r="V349" s="805" t="str">
        <f>IF(AND(AD331=""),"",CONCATENATE("(",'Master sheet'!$C$14," )"))</f>
        <v>(Suresh Kumar )</v>
      </c>
      <c r="W349" s="805"/>
      <c r="X349" s="805"/>
      <c r="Y349" s="805"/>
      <c r="Z349" s="805"/>
      <c r="AA349" s="805" t="str">
        <f>IF(AND(AD331=""),"",CONCATENATE("(",'Master sheet'!$C$12," )"))</f>
        <v>(USHA PALIYA )</v>
      </c>
      <c r="AB349" s="805"/>
      <c r="AC349" s="805"/>
      <c r="AD349" s="805"/>
      <c r="AE349" s="805"/>
      <c r="AF349" s="805"/>
    </row>
    <row r="350" spans="1:32" ht="21.75" customHeight="1">
      <c r="A350" s="166">
        <f>IF(N331="","",A349+1)</f>
        <v>25</v>
      </c>
      <c r="B350" s="806" t="s">
        <v>223</v>
      </c>
      <c r="C350" s="806"/>
      <c r="D350" s="806"/>
      <c r="E350" s="806"/>
      <c r="F350" s="807" t="s">
        <v>224</v>
      </c>
      <c r="G350" s="807"/>
      <c r="H350" s="807"/>
      <c r="I350" s="807"/>
      <c r="J350" s="807"/>
      <c r="K350" s="806" t="s">
        <v>225</v>
      </c>
      <c r="L350" s="806"/>
      <c r="M350" s="806"/>
      <c r="N350" s="806"/>
      <c r="O350" s="806"/>
      <c r="P350" s="806"/>
      <c r="Q350" s="819"/>
      <c r="R350" s="806" t="s">
        <v>223</v>
      </c>
      <c r="S350" s="806"/>
      <c r="T350" s="806"/>
      <c r="U350" s="806"/>
      <c r="V350" s="807" t="s">
        <v>224</v>
      </c>
      <c r="W350" s="807"/>
      <c r="X350" s="807"/>
      <c r="Y350" s="807"/>
      <c r="Z350" s="807"/>
      <c r="AA350" s="806" t="s">
        <v>225</v>
      </c>
      <c r="AB350" s="806"/>
      <c r="AC350" s="806"/>
      <c r="AD350" s="806"/>
      <c r="AE350" s="806"/>
      <c r="AF350" s="806"/>
    </row>
    <row r="352" spans="1:32" ht="21.9" customHeight="1">
      <c r="A352" s="165">
        <f>IF(N358="","",1)</f>
        <v>1</v>
      </c>
      <c r="B352" s="808" t="s">
        <v>203</v>
      </c>
      <c r="C352" s="808"/>
      <c r="D352" s="808"/>
      <c r="E352" s="808"/>
      <c r="F352" s="808"/>
      <c r="G352" s="808"/>
      <c r="H352" s="808"/>
      <c r="I352" s="808"/>
      <c r="J352" s="808"/>
      <c r="K352" s="808"/>
      <c r="L352" s="808"/>
      <c r="M352" s="808"/>
      <c r="N352" s="808"/>
      <c r="O352" s="808"/>
      <c r="P352" s="808"/>
      <c r="Q352" s="819" t="s">
        <v>249</v>
      </c>
      <c r="R352" s="808" t="s">
        <v>203</v>
      </c>
      <c r="S352" s="808"/>
      <c r="T352" s="808"/>
      <c r="U352" s="808"/>
      <c r="V352" s="808"/>
      <c r="W352" s="808"/>
      <c r="X352" s="808"/>
      <c r="Y352" s="808"/>
      <c r="Z352" s="808"/>
      <c r="AA352" s="808"/>
      <c r="AB352" s="808"/>
      <c r="AC352" s="808"/>
      <c r="AD352" s="808"/>
      <c r="AE352" s="808"/>
      <c r="AF352" s="808"/>
    </row>
    <row r="353" spans="1:32" ht="21.9" customHeight="1">
      <c r="A353" s="166">
        <f>IF(N358="","",A352+1)</f>
        <v>2</v>
      </c>
      <c r="B353" s="820" t="s">
        <v>541</v>
      </c>
      <c r="C353" s="820"/>
      <c r="D353" s="820"/>
      <c r="E353" s="820"/>
      <c r="F353" s="820"/>
      <c r="G353" s="820"/>
      <c r="H353" s="820"/>
      <c r="I353" s="820"/>
      <c r="J353" s="820"/>
      <c r="K353" s="820"/>
      <c r="L353" s="820"/>
      <c r="M353" s="820"/>
      <c r="N353" s="820"/>
      <c r="O353" s="820"/>
      <c r="P353" s="820"/>
      <c r="Q353" s="819"/>
      <c r="R353" s="820" t="s">
        <v>541</v>
      </c>
      <c r="S353" s="820"/>
      <c r="T353" s="820"/>
      <c r="U353" s="820"/>
      <c r="V353" s="820"/>
      <c r="W353" s="820"/>
      <c r="X353" s="820"/>
      <c r="Y353" s="820"/>
      <c r="Z353" s="820"/>
      <c r="AA353" s="820"/>
      <c r="AB353" s="820"/>
      <c r="AC353" s="820"/>
      <c r="AD353" s="820"/>
      <c r="AE353" s="820"/>
      <c r="AF353" s="820"/>
    </row>
    <row r="354" spans="1:32" ht="21.9" customHeight="1">
      <c r="A354" s="166">
        <f>IF(N358="","",A353+1)</f>
        <v>3</v>
      </c>
      <c r="B354" s="821" t="s">
        <v>168</v>
      </c>
      <c r="C354" s="821"/>
      <c r="D354" s="821"/>
      <c r="E354" s="822" t="str">
        <f>IF(AND(N358=""),"",'Result Sheet'!$F$2)</f>
        <v xml:space="preserve">महात्मा गाँधी राजकीय विद्यालय (अंग्रेजी माध्यम) बर, पाली </v>
      </c>
      <c r="F354" s="822"/>
      <c r="G354" s="822"/>
      <c r="H354" s="822"/>
      <c r="I354" s="822"/>
      <c r="J354" s="822"/>
      <c r="K354" s="822"/>
      <c r="L354" s="822"/>
      <c r="M354" s="822"/>
      <c r="N354" s="822"/>
      <c r="O354" s="822"/>
      <c r="P354" s="822"/>
      <c r="Q354" s="819"/>
      <c r="R354" s="821" t="s">
        <v>168</v>
      </c>
      <c r="S354" s="821"/>
      <c r="T354" s="821"/>
      <c r="U354" s="822" t="str">
        <f>IF(AND(AD358=""),"",'Result Sheet'!$F$2)</f>
        <v xml:space="preserve">महात्मा गाँधी राजकीय विद्यालय (अंग्रेजी माध्यम) बर, पाली </v>
      </c>
      <c r="V354" s="822"/>
      <c r="W354" s="822"/>
      <c r="X354" s="822"/>
      <c r="Y354" s="822"/>
      <c r="Z354" s="822"/>
      <c r="AA354" s="822"/>
      <c r="AB354" s="822"/>
      <c r="AC354" s="822"/>
      <c r="AD354" s="822"/>
      <c r="AE354" s="822"/>
      <c r="AF354" s="822"/>
    </row>
    <row r="355" spans="1:32" ht="21.9" customHeight="1">
      <c r="A355" s="166">
        <f>IF(N358="","",A354+1)</f>
        <v>4</v>
      </c>
      <c r="B355" s="413" t="s">
        <v>169</v>
      </c>
      <c r="C355" s="797">
        <f>IFERROR(VLOOKUP(N358,Marks,2,0),"")</f>
        <v>1</v>
      </c>
      <c r="D355" s="797"/>
      <c r="E355" s="815" t="s">
        <v>212</v>
      </c>
      <c r="F355" s="815"/>
      <c r="G355" s="815"/>
      <c r="H355" s="797" t="str">
        <f>IFERROR(VLOOKUP(N358,Marks,3,0),"")</f>
        <v>A</v>
      </c>
      <c r="I355" s="797"/>
      <c r="J355" s="798" t="s">
        <v>205</v>
      </c>
      <c r="K355" s="798"/>
      <c r="L355" s="798"/>
      <c r="M355" s="798"/>
      <c r="N355" s="799" t="str">
        <f>IF(AND(N358=""),"",'Marks Entry 1st'!$I$2)</f>
        <v xml:space="preserve"> 2021-2022</v>
      </c>
      <c r="O355" s="799"/>
      <c r="P355" s="799"/>
      <c r="Q355" s="819"/>
      <c r="R355" s="413" t="s">
        <v>169</v>
      </c>
      <c r="S355" s="797">
        <f>IFERROR(VLOOKUP(AD358,Marks,2,0),"")</f>
        <v>1</v>
      </c>
      <c r="T355" s="797"/>
      <c r="U355" s="815" t="s">
        <v>212</v>
      </c>
      <c r="V355" s="815"/>
      <c r="W355" s="815"/>
      <c r="X355" s="797" t="str">
        <f>IFERROR(VLOOKUP(AD358,Marks,3,0),"")</f>
        <v>A</v>
      </c>
      <c r="Y355" s="797"/>
      <c r="Z355" s="798" t="s">
        <v>205</v>
      </c>
      <c r="AA355" s="798"/>
      <c r="AB355" s="798"/>
      <c r="AC355" s="798"/>
      <c r="AD355" s="799" t="str">
        <f>IF(AND(AD358=""),"",'Marks Entry 1st'!$I$2)</f>
        <v xml:space="preserve"> 2021-2022</v>
      </c>
      <c r="AE355" s="799"/>
      <c r="AF355" s="799"/>
    </row>
    <row r="356" spans="1:32" ht="21.9" customHeight="1">
      <c r="A356" s="166">
        <f>IF(N358="","",A355+1)</f>
        <v>5</v>
      </c>
      <c r="B356" s="800" t="s">
        <v>206</v>
      </c>
      <c r="C356" s="800"/>
      <c r="D356" s="800"/>
      <c r="E356" s="801" t="str">
        <f>IFERROR(VLOOKUP(N358,Marks,6,0),"")</f>
        <v>PRIYANSHU</v>
      </c>
      <c r="F356" s="801"/>
      <c r="G356" s="801"/>
      <c r="H356" s="801"/>
      <c r="I356" s="801"/>
      <c r="J356" s="802" t="s">
        <v>209</v>
      </c>
      <c r="K356" s="802"/>
      <c r="L356" s="802"/>
      <c r="M356" s="802"/>
      <c r="N356" s="803">
        <f>IFERROR(VLOOKUP(N358,Marks,5,0),"")</f>
        <v>950</v>
      </c>
      <c r="O356" s="803"/>
      <c r="P356" s="803"/>
      <c r="Q356" s="819"/>
      <c r="R356" s="800" t="s">
        <v>206</v>
      </c>
      <c r="S356" s="800"/>
      <c r="T356" s="800"/>
      <c r="U356" s="801" t="str">
        <f>IFERROR(VLOOKUP(AD358,Marks,6,0),"")</f>
        <v>PRIYANSHU RAWAT</v>
      </c>
      <c r="V356" s="801"/>
      <c r="W356" s="801"/>
      <c r="X356" s="801"/>
      <c r="Y356" s="801"/>
      <c r="Z356" s="802" t="s">
        <v>209</v>
      </c>
      <c r="AA356" s="802"/>
      <c r="AB356" s="802"/>
      <c r="AC356" s="802"/>
      <c r="AD356" s="803">
        <f>IFERROR(VLOOKUP(AD358,Marks,5,0),"")</f>
        <v>945</v>
      </c>
      <c r="AE356" s="803"/>
      <c r="AF356" s="803"/>
    </row>
    <row r="357" spans="1:32" ht="21.9" customHeight="1">
      <c r="A357" s="166">
        <f>IF(N358="","",A356+1)</f>
        <v>6</v>
      </c>
      <c r="B357" s="800" t="s">
        <v>207</v>
      </c>
      <c r="C357" s="800"/>
      <c r="D357" s="800"/>
      <c r="E357" s="801" t="str">
        <f>IFERROR(VLOOKUP(N358,Marks,7,0),"")</f>
        <v>KULDEEP</v>
      </c>
      <c r="F357" s="801"/>
      <c r="G357" s="801"/>
      <c r="H357" s="801"/>
      <c r="I357" s="801"/>
      <c r="J357" s="802" t="s">
        <v>210</v>
      </c>
      <c r="K357" s="802"/>
      <c r="L357" s="802"/>
      <c r="M357" s="802"/>
      <c r="N357" s="816" t="str">
        <f>IFERROR(VLOOKUP(N358,Marks,4,0),"")</f>
        <v>27-02-2016</v>
      </c>
      <c r="O357" s="816"/>
      <c r="P357" s="816"/>
      <c r="Q357" s="819"/>
      <c r="R357" s="800" t="s">
        <v>207</v>
      </c>
      <c r="S357" s="800"/>
      <c r="T357" s="800"/>
      <c r="U357" s="801" t="str">
        <f>IFERROR(VLOOKUP(AD358,Marks,7,0),"")</f>
        <v>MANOHAR SINGH</v>
      </c>
      <c r="V357" s="801"/>
      <c r="W357" s="801"/>
      <c r="X357" s="801"/>
      <c r="Y357" s="801"/>
      <c r="Z357" s="802" t="s">
        <v>210</v>
      </c>
      <c r="AA357" s="802"/>
      <c r="AB357" s="802"/>
      <c r="AC357" s="802"/>
      <c r="AD357" s="816" t="str">
        <f>IFERROR(VLOOKUP(AD358,Marks,4,0),"")</f>
        <v>22-07-2015</v>
      </c>
      <c r="AE357" s="816"/>
      <c r="AF357" s="816"/>
    </row>
    <row r="358" spans="1:32" ht="21.9" customHeight="1">
      <c r="A358" s="166">
        <f>IF(N358="","",A357+1)</f>
        <v>7</v>
      </c>
      <c r="B358" s="800" t="s">
        <v>208</v>
      </c>
      <c r="C358" s="800"/>
      <c r="D358" s="800"/>
      <c r="E358" s="801" t="str">
        <f>IFERROR(VLOOKUP(N358,Marks,8,0),"")</f>
        <v>KHUSBOO MALI</v>
      </c>
      <c r="F358" s="801"/>
      <c r="G358" s="801"/>
      <c r="H358" s="801"/>
      <c r="I358" s="801"/>
      <c r="J358" s="802" t="s">
        <v>211</v>
      </c>
      <c r="K358" s="802"/>
      <c r="L358" s="802"/>
      <c r="M358" s="802"/>
      <c r="N358" s="809">
        <f>IF(AD331="","",IF(AND(AD331+1&gt;$AN$6),"",AD331+1))</f>
        <v>127</v>
      </c>
      <c r="O358" s="809"/>
      <c r="P358" s="809"/>
      <c r="Q358" s="819"/>
      <c r="R358" s="800" t="s">
        <v>208</v>
      </c>
      <c r="S358" s="800"/>
      <c r="T358" s="800"/>
      <c r="U358" s="801" t="str">
        <f>IFERROR(VLOOKUP(AD358,Marks,8,0),"")</f>
        <v>SAPNA</v>
      </c>
      <c r="V358" s="801"/>
      <c r="W358" s="801"/>
      <c r="X358" s="801"/>
      <c r="Y358" s="801"/>
      <c r="Z358" s="802" t="s">
        <v>211</v>
      </c>
      <c r="AA358" s="802"/>
      <c r="AB358" s="802"/>
      <c r="AC358" s="802"/>
      <c r="AD358" s="810">
        <f>IF(N358="","",IF(AND(N358+1&gt;$AN$6),"",N358+1))</f>
        <v>128</v>
      </c>
      <c r="AE358" s="810"/>
      <c r="AF358" s="810"/>
    </row>
    <row r="359" spans="1:32" ht="9" customHeight="1">
      <c r="A359" s="166">
        <f>IF(N358="","",A358+1)</f>
        <v>8</v>
      </c>
      <c r="B359" s="123"/>
      <c r="C359" s="123"/>
      <c r="D359" s="123"/>
      <c r="E359" s="124"/>
      <c r="F359" s="124"/>
      <c r="G359" s="124"/>
      <c r="H359" s="123"/>
      <c r="I359" s="123"/>
      <c r="J359" s="125"/>
      <c r="K359" s="125"/>
      <c r="L359" s="125"/>
      <c r="M359" s="76"/>
      <c r="N359" s="76"/>
      <c r="O359" s="76"/>
      <c r="P359" s="76"/>
      <c r="Q359" s="819"/>
      <c r="R359" s="123"/>
      <c r="S359" s="123"/>
      <c r="T359" s="123"/>
      <c r="U359" s="124"/>
      <c r="V359" s="124"/>
      <c r="W359" s="124"/>
      <c r="X359" s="123"/>
      <c r="Y359" s="123"/>
      <c r="Z359" s="125"/>
      <c r="AA359" s="125"/>
      <c r="AB359" s="125"/>
      <c r="AC359" s="76"/>
      <c r="AD359" s="76"/>
      <c r="AE359" s="76"/>
      <c r="AF359" s="76"/>
    </row>
    <row r="360" spans="1:32" ht="21" customHeight="1">
      <c r="A360" s="166">
        <f>IF(N358="","",A359+1)</f>
        <v>9</v>
      </c>
      <c r="B360" s="811" t="s">
        <v>213</v>
      </c>
      <c r="C360" s="646" t="s">
        <v>214</v>
      </c>
      <c r="D360" s="646"/>
      <c r="E360" s="646"/>
      <c r="F360" s="812" t="s">
        <v>13</v>
      </c>
      <c r="G360" s="813"/>
      <c r="H360" s="813"/>
      <c r="I360" s="814"/>
      <c r="J360" s="649" t="s">
        <v>184</v>
      </c>
      <c r="K360" s="650" t="s">
        <v>167</v>
      </c>
      <c r="L360" s="651"/>
      <c r="M360" s="651"/>
      <c r="N360" s="652"/>
      <c r="O360" s="616" t="s">
        <v>185</v>
      </c>
      <c r="P360" s="617" t="s">
        <v>186</v>
      </c>
      <c r="Q360" s="819"/>
      <c r="R360" s="811" t="s">
        <v>213</v>
      </c>
      <c r="S360" s="646" t="s">
        <v>214</v>
      </c>
      <c r="T360" s="646"/>
      <c r="U360" s="646"/>
      <c r="V360" s="812" t="s">
        <v>13</v>
      </c>
      <c r="W360" s="813"/>
      <c r="X360" s="813"/>
      <c r="Y360" s="814"/>
      <c r="Z360" s="649" t="s">
        <v>184</v>
      </c>
      <c r="AA360" s="650" t="s">
        <v>167</v>
      </c>
      <c r="AB360" s="651"/>
      <c r="AC360" s="651"/>
      <c r="AD360" s="652"/>
      <c r="AE360" s="616" t="s">
        <v>185</v>
      </c>
      <c r="AF360" s="617" t="s">
        <v>186</v>
      </c>
    </row>
    <row r="361" spans="1:32" ht="90.75" customHeight="1">
      <c r="A361" s="166">
        <f>IF(N358="","",A360+1)</f>
        <v>10</v>
      </c>
      <c r="B361" s="811"/>
      <c r="C361" s="171" t="s">
        <v>11</v>
      </c>
      <c r="D361" s="171" t="s">
        <v>180</v>
      </c>
      <c r="E361" s="171" t="s">
        <v>108</v>
      </c>
      <c r="F361" s="171" t="s">
        <v>182</v>
      </c>
      <c r="G361" s="171" t="s">
        <v>183</v>
      </c>
      <c r="H361" s="305" t="s">
        <v>10</v>
      </c>
      <c r="I361" s="171" t="s">
        <v>108</v>
      </c>
      <c r="J361" s="649"/>
      <c r="K361" s="172" t="s">
        <v>182</v>
      </c>
      <c r="L361" s="172" t="s">
        <v>183</v>
      </c>
      <c r="M361" s="173" t="s">
        <v>10</v>
      </c>
      <c r="N361" s="171" t="s">
        <v>108</v>
      </c>
      <c r="O361" s="616"/>
      <c r="P361" s="785"/>
      <c r="Q361" s="819"/>
      <c r="R361" s="811"/>
      <c r="S361" s="171" t="s">
        <v>11</v>
      </c>
      <c r="T361" s="171" t="s">
        <v>180</v>
      </c>
      <c r="U361" s="171" t="s">
        <v>108</v>
      </c>
      <c r="V361" s="171" t="s">
        <v>182</v>
      </c>
      <c r="W361" s="171" t="s">
        <v>183</v>
      </c>
      <c r="X361" s="305" t="s">
        <v>10</v>
      </c>
      <c r="Y361" s="171" t="s">
        <v>108</v>
      </c>
      <c r="Z361" s="649"/>
      <c r="AA361" s="172" t="s">
        <v>182</v>
      </c>
      <c r="AB361" s="172" t="s">
        <v>183</v>
      </c>
      <c r="AC361" s="173" t="s">
        <v>10</v>
      </c>
      <c r="AD361" s="171" t="s">
        <v>108</v>
      </c>
      <c r="AE361" s="616"/>
      <c r="AF361" s="785"/>
    </row>
    <row r="362" spans="1:32" ht="18.75" customHeight="1">
      <c r="A362" s="166">
        <f>IF(N358="","",A361+1)</f>
        <v>11</v>
      </c>
      <c r="B362" s="811"/>
      <c r="C362" s="414">
        <v>20</v>
      </c>
      <c r="D362" s="414">
        <v>20</v>
      </c>
      <c r="E362" s="116">
        <v>40</v>
      </c>
      <c r="F362" s="414">
        <v>30</v>
      </c>
      <c r="G362" s="414">
        <v>18</v>
      </c>
      <c r="H362" s="414">
        <v>12</v>
      </c>
      <c r="I362" s="116">
        <v>60</v>
      </c>
      <c r="J362" s="118">
        <v>100</v>
      </c>
      <c r="K362" s="414">
        <v>50</v>
      </c>
      <c r="L362" s="414">
        <v>30</v>
      </c>
      <c r="M362" s="414">
        <v>20</v>
      </c>
      <c r="N362" s="116">
        <v>100</v>
      </c>
      <c r="O362" s="118">
        <v>200</v>
      </c>
      <c r="P362" s="825">
        <f>IF(AND(N358="",C355="",E356="",N356=""),"",IF(OR(C355=1,C355=2),800,1000))</f>
        <v>800</v>
      </c>
      <c r="Q362" s="819"/>
      <c r="R362" s="811"/>
      <c r="S362" s="414">
        <v>20</v>
      </c>
      <c r="T362" s="414">
        <v>20</v>
      </c>
      <c r="U362" s="116">
        <v>40</v>
      </c>
      <c r="V362" s="414">
        <v>30</v>
      </c>
      <c r="W362" s="414">
        <v>18</v>
      </c>
      <c r="X362" s="414">
        <v>12</v>
      </c>
      <c r="Y362" s="116">
        <v>60</v>
      </c>
      <c r="Z362" s="118">
        <v>100</v>
      </c>
      <c r="AA362" s="414">
        <v>50</v>
      </c>
      <c r="AB362" s="414">
        <v>30</v>
      </c>
      <c r="AC362" s="414">
        <v>20</v>
      </c>
      <c r="AD362" s="116">
        <v>100</v>
      </c>
      <c r="AE362" s="118">
        <v>200</v>
      </c>
      <c r="AF362" s="825">
        <f>IF(AND(AD358="",S355="",U356="",Z356=""),"",IF(OR(S355=1,S355=2),800,1000))</f>
        <v>800</v>
      </c>
    </row>
    <row r="363" spans="1:32" ht="21" customHeight="1">
      <c r="A363" s="166">
        <f>IF(N358="","",A362+1)</f>
        <v>12</v>
      </c>
      <c r="B363" s="122" t="str">
        <f>'Result Sheet'!$L$4</f>
        <v xml:space="preserve">हिन्दी </v>
      </c>
      <c r="C363" s="415">
        <f>IFERROR(VLOOKUP(N358,Marks,11,0),"")</f>
        <v>9</v>
      </c>
      <c r="D363" s="415">
        <f>IFERROR(VLOOKUP(N358,Marks,12,0),"")</f>
        <v>9</v>
      </c>
      <c r="E363" s="117">
        <f>IFERROR(VLOOKUP(N358,Marks,13,0),"")</f>
        <v>18</v>
      </c>
      <c r="F363" s="415">
        <f>IFERROR(VLOOKUP(N358,Marks,14,0),"")</f>
        <v>27</v>
      </c>
      <c r="G363" s="415">
        <f>IFERROR(VLOOKUP(N358,Marks,15,0),"")</f>
        <v>6</v>
      </c>
      <c r="H363" s="415">
        <f>IFERROR(VLOOKUP(N358,Marks,16,0),"")</f>
        <v>0</v>
      </c>
      <c r="I363" s="117">
        <f>IFERROR(VLOOKUP(N358,Marks,17,0),"")</f>
        <v>33</v>
      </c>
      <c r="J363" s="119">
        <f>IFERROR(VLOOKUP(N358,Marks,18,0),"")</f>
        <v>51</v>
      </c>
      <c r="K363" s="415">
        <f>IFERROR(VLOOKUP(N358,Marks,19,0),"")</f>
        <v>37</v>
      </c>
      <c r="L363" s="415">
        <f>IFERROR(VLOOKUP(N358,Marks,20,0),"")</f>
        <v>4</v>
      </c>
      <c r="M363" s="415">
        <f>IFERROR(VLOOKUP(N358,Marks,21,0),"")</f>
        <v>11</v>
      </c>
      <c r="N363" s="117">
        <f>IFERROR(VLOOKUP(N358,Marks,22,0),"")</f>
        <v>52</v>
      </c>
      <c r="O363" s="119">
        <f>IFERROR(VLOOKUP(N358,Marks,23,0),"")</f>
        <v>103</v>
      </c>
      <c r="P363" s="323" t="str">
        <f>IFERROR(VLOOKUP(N358,Marks,29,0),"")</f>
        <v>C</v>
      </c>
      <c r="Q363" s="819"/>
      <c r="R363" s="122" t="str">
        <f>'Result Sheet'!$L$4</f>
        <v xml:space="preserve">हिन्दी </v>
      </c>
      <c r="S363" s="415">
        <f>IFERROR(VLOOKUP(AD358,Marks,11,0),"")</f>
        <v>9</v>
      </c>
      <c r="T363" s="415">
        <f>IFERROR(VLOOKUP(AD358,Marks,12,0),"")</f>
        <v>9</v>
      </c>
      <c r="U363" s="117">
        <f>IFERROR(VLOOKUP(AD358,Marks,13,0),"")</f>
        <v>18</v>
      </c>
      <c r="V363" s="415">
        <f>IFERROR(VLOOKUP(AD358,Marks,14,0),"")</f>
        <v>21</v>
      </c>
      <c r="W363" s="415">
        <f>IFERROR(VLOOKUP(AD358,Marks,15,0),"")</f>
        <v>6</v>
      </c>
      <c r="X363" s="415">
        <f>IFERROR(VLOOKUP(AD358,Marks,16,0),"")</f>
        <v>0</v>
      </c>
      <c r="Y363" s="117">
        <f>IFERROR(VLOOKUP(AD358,Marks,17,0),"")</f>
        <v>27</v>
      </c>
      <c r="Z363" s="119">
        <f>IFERROR(VLOOKUP(AD358,Marks,18,0),"")</f>
        <v>45</v>
      </c>
      <c r="AA363" s="415">
        <f>IFERROR(VLOOKUP(AD358,Marks,19,0),"")</f>
        <v>37</v>
      </c>
      <c r="AB363" s="415">
        <f>IFERROR(VLOOKUP(AD358,Marks,20,0),"")</f>
        <v>4</v>
      </c>
      <c r="AC363" s="415">
        <f>IFERROR(VLOOKUP(AD358,Marks,21,0),"")</f>
        <v>11</v>
      </c>
      <c r="AD363" s="117">
        <f>IFERROR(VLOOKUP(AD358,Marks,22,0),"")</f>
        <v>52</v>
      </c>
      <c r="AE363" s="119">
        <f>IFERROR(VLOOKUP(AD358,Marks,23,0),"")</f>
        <v>97</v>
      </c>
      <c r="AF363" s="323" t="str">
        <f>IFERROR(VLOOKUP(AD358,Marks,29,0),"")</f>
        <v>D</v>
      </c>
    </row>
    <row r="364" spans="1:32" ht="21" customHeight="1">
      <c r="A364" s="166">
        <f>IF(N358="","",A363+1)</f>
        <v>13</v>
      </c>
      <c r="B364" s="122" t="str">
        <f>'Result Sheet'!$AE$4</f>
        <v xml:space="preserve">अंग्रेजी </v>
      </c>
      <c r="C364" s="415">
        <f>IFERROR(VLOOKUP(N358,Marks,30,0),"")</f>
        <v>9</v>
      </c>
      <c r="D364" s="415">
        <f>IFERROR(VLOOKUP(N358,Marks,31,0),"")</f>
        <v>9</v>
      </c>
      <c r="E364" s="117">
        <f>IFERROR(VLOOKUP(N358,Marks,32,0),"")</f>
        <v>18</v>
      </c>
      <c r="F364" s="415">
        <f>IFERROR(VLOOKUP(N358,Marks,33,0),"")</f>
        <v>23</v>
      </c>
      <c r="G364" s="415">
        <f>IFERROR(VLOOKUP(N358,Marks,34,0),"")</f>
        <v>6</v>
      </c>
      <c r="H364" s="415">
        <f>IFERROR(VLOOKUP(N358,Marks,35,0),"")</f>
        <v>9</v>
      </c>
      <c r="I364" s="117">
        <f>IFERROR(VLOOKUP(N358,Marks,36,0),"")</f>
        <v>38</v>
      </c>
      <c r="J364" s="119">
        <f>IFERROR(VLOOKUP(N358,Marks,37,0),"")</f>
        <v>56</v>
      </c>
      <c r="K364" s="415">
        <f>IFERROR(VLOOKUP(N358,Marks,38,0),"")</f>
        <v>47</v>
      </c>
      <c r="L364" s="415">
        <f>IFERROR(VLOOKUP(N358,Marks,39,0),"")</f>
        <v>4</v>
      </c>
      <c r="M364" s="415">
        <f>IFERROR(VLOOKUP(N358,Marks,40,0),"")</f>
        <v>9</v>
      </c>
      <c r="N364" s="117">
        <f>IFERROR(VLOOKUP(N358,Marks,41,0),"")</f>
        <v>60</v>
      </c>
      <c r="O364" s="119">
        <f>IFERROR(VLOOKUP(N358,Marks,42,0),"")</f>
        <v>116</v>
      </c>
      <c r="P364" s="323" t="str">
        <f>IFERROR(VLOOKUP(N358,Marks,48,0),"")</f>
        <v>C</v>
      </c>
      <c r="Q364" s="819"/>
      <c r="R364" s="122" t="str">
        <f>'Result Sheet'!$AE$4</f>
        <v xml:space="preserve">अंग्रेजी </v>
      </c>
      <c r="S364" s="415">
        <f>IFERROR(VLOOKUP(AD358,Marks,30,0),"")</f>
        <v>9</v>
      </c>
      <c r="T364" s="415">
        <f>IFERROR(VLOOKUP(AD358,Marks,31,0),"")</f>
        <v>9</v>
      </c>
      <c r="U364" s="117">
        <f>IFERROR(VLOOKUP(AD358,Marks,32,0),"")</f>
        <v>18</v>
      </c>
      <c r="V364" s="415">
        <f>IFERROR(VLOOKUP(AD358,Marks,33,0),"")</f>
        <v>25</v>
      </c>
      <c r="W364" s="415">
        <f>IFERROR(VLOOKUP(AD358,Marks,34,0),"")</f>
        <v>5</v>
      </c>
      <c r="X364" s="415">
        <f>IFERROR(VLOOKUP(AD358,Marks,35,0),"")</f>
        <v>8</v>
      </c>
      <c r="Y364" s="117">
        <f>IFERROR(VLOOKUP(AD358,Marks,36,0),"")</f>
        <v>38</v>
      </c>
      <c r="Z364" s="119">
        <f>IFERROR(VLOOKUP(AD358,Marks,37,0),"")</f>
        <v>56</v>
      </c>
      <c r="AA364" s="415">
        <f>IFERROR(VLOOKUP(AD358,Marks,38,0),"")</f>
        <v>48</v>
      </c>
      <c r="AB364" s="415">
        <f>IFERROR(VLOOKUP(AD358,Marks,39,0),"")</f>
        <v>4</v>
      </c>
      <c r="AC364" s="415">
        <f>IFERROR(VLOOKUP(AD358,Marks,40,0),"")</f>
        <v>9</v>
      </c>
      <c r="AD364" s="117">
        <f>IFERROR(VLOOKUP(AD358,Marks,41,0),"")</f>
        <v>61</v>
      </c>
      <c r="AE364" s="119">
        <f>IFERROR(VLOOKUP(AD358,Marks,42,0),"")</f>
        <v>117</v>
      </c>
      <c r="AF364" s="323" t="str">
        <f>IFERROR(VLOOKUP(AD358,Marks,48,0),"")</f>
        <v>C</v>
      </c>
    </row>
    <row r="365" spans="1:32" ht="21" customHeight="1">
      <c r="A365" s="166">
        <f>IF(N358="","",A364+1)</f>
        <v>14</v>
      </c>
      <c r="B365" s="122" t="str">
        <f>'Result Sheet'!$AX$4</f>
        <v>संस्कृत</v>
      </c>
      <c r="C365" s="415">
        <f>IFERROR(VLOOKUP(N358,Marks,49,0),"")</f>
        <v>20</v>
      </c>
      <c r="D365" s="415">
        <f>IFERROR(VLOOKUP(N358,Marks,50,0),"")</f>
        <v>19</v>
      </c>
      <c r="E365" s="117">
        <f>IFERROR(VLOOKUP(N358,Marks,51,0),"")</f>
        <v>39</v>
      </c>
      <c r="F365" s="415">
        <f>IFERROR(VLOOKUP(N358,Marks,52,0),"")</f>
        <v>29</v>
      </c>
      <c r="G365" s="415">
        <f>IFERROR(VLOOKUP(N358,Marks,53,0),"")</f>
        <v>17</v>
      </c>
      <c r="H365" s="415">
        <f>IFERROR(VLOOKUP(N358,Marks,54,0),"")</f>
        <v>10</v>
      </c>
      <c r="I365" s="117">
        <f>IFERROR(VLOOKUP(N358,Marks,55,0),"")</f>
        <v>56</v>
      </c>
      <c r="J365" s="119">
        <f>IFERROR(VLOOKUP(N358,Marks,56,0),"")</f>
        <v>95</v>
      </c>
      <c r="K365" s="415">
        <f>IFERROR(VLOOKUP(N358,Marks,57,0),"")</f>
        <v>45</v>
      </c>
      <c r="L365" s="415">
        <f>IFERROR(VLOOKUP(N358,Marks,58,0),"")</f>
        <v>20</v>
      </c>
      <c r="M365" s="415">
        <f>IFERROR(VLOOKUP(N358,Marks,59,0),"")</f>
        <v>14</v>
      </c>
      <c r="N365" s="117">
        <f>IFERROR(VLOOKUP(N358,Marks,60,0),"")</f>
        <v>79</v>
      </c>
      <c r="O365" s="119">
        <f>IFERROR(VLOOKUP(N358,Marks,61,0),"")</f>
        <v>174</v>
      </c>
      <c r="P365" s="323" t="str">
        <f>IFERROR(VLOOKUP(N358,Marks,67,0),"")</f>
        <v>A</v>
      </c>
      <c r="Q365" s="819"/>
      <c r="R365" s="122" t="str">
        <f>'Result Sheet'!$AX$4</f>
        <v>संस्कृत</v>
      </c>
      <c r="S365" s="415">
        <f>IFERROR(VLOOKUP(AD358,Marks,49,0),"")</f>
        <v>20</v>
      </c>
      <c r="T365" s="415">
        <f>IFERROR(VLOOKUP(AD358,Marks,50,0),"")</f>
        <v>19</v>
      </c>
      <c r="U365" s="117">
        <f>IFERROR(VLOOKUP(AD358,Marks,51,0),"")</f>
        <v>39</v>
      </c>
      <c r="V365" s="415">
        <f>IFERROR(VLOOKUP(AD358,Marks,52,0),"")</f>
        <v>29</v>
      </c>
      <c r="W365" s="415">
        <f>IFERROR(VLOOKUP(AD358,Marks,53,0),"")</f>
        <v>17</v>
      </c>
      <c r="X365" s="415">
        <f>IFERROR(VLOOKUP(AD358,Marks,54,0),"")</f>
        <v>10</v>
      </c>
      <c r="Y365" s="117">
        <f>IFERROR(VLOOKUP(AD358,Marks,55,0),"")</f>
        <v>56</v>
      </c>
      <c r="Z365" s="119">
        <f>IFERROR(VLOOKUP(AD358,Marks,56,0),"")</f>
        <v>95</v>
      </c>
      <c r="AA365" s="415">
        <f>IFERROR(VLOOKUP(AD358,Marks,57,0),"")</f>
        <v>45</v>
      </c>
      <c r="AB365" s="415">
        <f>IFERROR(VLOOKUP(AD358,Marks,58,0),"")</f>
        <v>20</v>
      </c>
      <c r="AC365" s="415">
        <f>IFERROR(VLOOKUP(AD358,Marks,59,0),"")</f>
        <v>14</v>
      </c>
      <c r="AD365" s="117">
        <f>IFERROR(VLOOKUP(AD358,Marks,60,0),"")</f>
        <v>79</v>
      </c>
      <c r="AE365" s="119">
        <f>IFERROR(VLOOKUP(AD358,Marks,61,0),"")</f>
        <v>174</v>
      </c>
      <c r="AF365" s="323" t="str">
        <f>IFERROR(VLOOKUP(AD358,Marks,67,0),"")</f>
        <v>A</v>
      </c>
    </row>
    <row r="366" spans="1:32" ht="21" customHeight="1">
      <c r="A366" s="166">
        <f>IF(N358="","",A364+1)</f>
        <v>14</v>
      </c>
      <c r="B366" s="122" t="str">
        <f>'Result Sheet'!$BQ$4</f>
        <v xml:space="preserve">गणित </v>
      </c>
      <c r="C366" s="415">
        <f>IFERROR(VLOOKUP(N358,Marks,68,0),"")</f>
        <v>9</v>
      </c>
      <c r="D366" s="415">
        <f>IFERROR(VLOOKUP(N358,Marks,69,0),"")</f>
        <v>6</v>
      </c>
      <c r="E366" s="117">
        <f>IFERROR(VLOOKUP(N358,Marks,70,0),"")</f>
        <v>15</v>
      </c>
      <c r="F366" s="415">
        <f>IFERROR(VLOOKUP(N358,Marks,71,0),"")</f>
        <v>26</v>
      </c>
      <c r="G366" s="415">
        <f>IFERROR(VLOOKUP(N358,Marks,72,0),"")</f>
        <v>5</v>
      </c>
      <c r="H366" s="415">
        <f>IFERROR(VLOOKUP(N358,Marks,73,0),"")</f>
        <v>9</v>
      </c>
      <c r="I366" s="117">
        <f>IFERROR(VLOOKUP(N358,Marks,74,0),"")</f>
        <v>40</v>
      </c>
      <c r="J366" s="119">
        <f>IFERROR(VLOOKUP(N358,Marks,75,0),"")</f>
        <v>55</v>
      </c>
      <c r="K366" s="415">
        <f>IFERROR(VLOOKUP(N358,Marks,76,0),"")</f>
        <v>48</v>
      </c>
      <c r="L366" s="415">
        <f>IFERROR(VLOOKUP(N358,Marks,77,0),"")</f>
        <v>15</v>
      </c>
      <c r="M366" s="415">
        <f>IFERROR(VLOOKUP(N358,Marks,78,0),"")</f>
        <v>8</v>
      </c>
      <c r="N366" s="117">
        <f>IFERROR(VLOOKUP(N358,Marks,79,0),"")</f>
        <v>71</v>
      </c>
      <c r="O366" s="119">
        <f>IFERROR(VLOOKUP(N358,Marks,80,0),"")</f>
        <v>126</v>
      </c>
      <c r="P366" s="323" t="str">
        <f>IFERROR(VLOOKUP(N358,Marks,86,0),"")</f>
        <v>C</v>
      </c>
      <c r="Q366" s="819"/>
      <c r="R366" s="122" t="str">
        <f>'Result Sheet'!$BQ$4</f>
        <v xml:space="preserve">गणित </v>
      </c>
      <c r="S366" s="415">
        <f>IFERROR(VLOOKUP(AD358,Marks,68,0),"")</f>
        <v>9</v>
      </c>
      <c r="T366" s="415">
        <f>IFERROR(VLOOKUP(AD358,Marks,69,0),"")</f>
        <v>6</v>
      </c>
      <c r="U366" s="117">
        <f>IFERROR(VLOOKUP(AD358,Marks,70,0),"")</f>
        <v>15</v>
      </c>
      <c r="V366" s="415">
        <f>IFERROR(VLOOKUP(AD358,Marks,71,0),"")</f>
        <v>21</v>
      </c>
      <c r="W366" s="415">
        <f>IFERROR(VLOOKUP(AD358,Marks,72,0),"")</f>
        <v>5</v>
      </c>
      <c r="X366" s="415">
        <f>IFERROR(VLOOKUP(AD358,Marks,73,0),"")</f>
        <v>8</v>
      </c>
      <c r="Y366" s="117">
        <f>IFERROR(VLOOKUP(AD358,Marks,74,0),"")</f>
        <v>34</v>
      </c>
      <c r="Z366" s="119">
        <f>IFERROR(VLOOKUP(AD358,Marks,75,0),"")</f>
        <v>49</v>
      </c>
      <c r="AA366" s="415">
        <f>IFERROR(VLOOKUP(AD358,Marks,76,0),"")</f>
        <v>47</v>
      </c>
      <c r="AB366" s="415">
        <f>IFERROR(VLOOKUP(AD358,Marks,77,0),"")</f>
        <v>15</v>
      </c>
      <c r="AC366" s="415">
        <f>IFERROR(VLOOKUP(AD358,Marks,78,0),"")</f>
        <v>8</v>
      </c>
      <c r="AD366" s="117">
        <f>IFERROR(VLOOKUP(AD358,Marks,79,0),"")</f>
        <v>70</v>
      </c>
      <c r="AE366" s="119">
        <f>IFERROR(VLOOKUP(AD358,Marks,80,0),"")</f>
        <v>119</v>
      </c>
      <c r="AF366" s="323" t="str">
        <f>IFERROR(VLOOKUP(AD358,Marks,86,0),"")</f>
        <v>C</v>
      </c>
    </row>
    <row r="367" spans="1:32" ht="21" customHeight="1">
      <c r="A367" s="166">
        <f>IF(N358="","",A366+1)</f>
        <v>15</v>
      </c>
      <c r="B367" s="122" t="str">
        <f>'Result Sheet'!$CJ$4</f>
        <v xml:space="preserve">पर्यावरण अध्ययन </v>
      </c>
      <c r="C367" s="415">
        <f>IFERROR(VLOOKUP(N358,Marks,87,0),"")</f>
        <v>9</v>
      </c>
      <c r="D367" s="415">
        <f>IFERROR(VLOOKUP(N358,Marks,88,0),"")</f>
        <v>7</v>
      </c>
      <c r="E367" s="117">
        <f>IFERROR(VLOOKUP(N358,Marks,89,0),"")</f>
        <v>16</v>
      </c>
      <c r="F367" s="415">
        <f>IFERROR(VLOOKUP(N358,Marks,90,0),"")</f>
        <v>28</v>
      </c>
      <c r="G367" s="415">
        <f>IFERROR(VLOOKUP(N358,Marks,91,0),"")</f>
        <v>6</v>
      </c>
      <c r="H367" s="415">
        <f>IFERROR(VLOOKUP(N358,Marks,92,0),"")</f>
        <v>9</v>
      </c>
      <c r="I367" s="117">
        <f>IFERROR(VLOOKUP(N358,Marks,93,0),"")</f>
        <v>43</v>
      </c>
      <c r="J367" s="119">
        <f>IFERROR(VLOOKUP(N358,Marks,94,0),"")</f>
        <v>59</v>
      </c>
      <c r="K367" s="415">
        <f>IFERROR(VLOOKUP(N358,Marks,95,0),"")</f>
        <v>48</v>
      </c>
      <c r="L367" s="415">
        <f>IFERROR(VLOOKUP(N358,Marks,96,0),"")</f>
        <v>16</v>
      </c>
      <c r="M367" s="415">
        <f>IFERROR(VLOOKUP(N358,Marks,97,0),"")</f>
        <v>8</v>
      </c>
      <c r="N367" s="117">
        <f>IFERROR(VLOOKUP(N358,Marks,98,0),"")</f>
        <v>72</v>
      </c>
      <c r="O367" s="119">
        <f>IFERROR(VLOOKUP(N358,Marks,99,0),"")</f>
        <v>131</v>
      </c>
      <c r="P367" s="323" t="str">
        <f>IFERROR(VLOOKUP(N358,Marks,105,0),"")</f>
        <v>C</v>
      </c>
      <c r="Q367" s="819"/>
      <c r="R367" s="122" t="str">
        <f>'Result Sheet'!$CJ$4</f>
        <v xml:space="preserve">पर्यावरण अध्ययन </v>
      </c>
      <c r="S367" s="415">
        <f>IFERROR(VLOOKUP(AD358,Marks,87,0),"")</f>
        <v>9</v>
      </c>
      <c r="T367" s="415">
        <f>IFERROR(VLOOKUP(AD358,Marks,88,0),"")</f>
        <v>7</v>
      </c>
      <c r="U367" s="117">
        <f>IFERROR(VLOOKUP(AD358,Marks,89,0),"")</f>
        <v>16</v>
      </c>
      <c r="V367" s="415">
        <f>IFERROR(VLOOKUP(AD358,Marks,90,0),"")</f>
        <v>29</v>
      </c>
      <c r="W367" s="415">
        <f>IFERROR(VLOOKUP(AD358,Marks,91,0),"")</f>
        <v>6</v>
      </c>
      <c r="X367" s="415">
        <f>IFERROR(VLOOKUP(AD358,Marks,92,0),"")</f>
        <v>9</v>
      </c>
      <c r="Y367" s="117">
        <f>IFERROR(VLOOKUP(AD358,Marks,93,0),"")</f>
        <v>44</v>
      </c>
      <c r="Z367" s="119">
        <f>IFERROR(VLOOKUP(AD358,Marks,94,0),"")</f>
        <v>60</v>
      </c>
      <c r="AA367" s="415">
        <f>IFERROR(VLOOKUP(AD358,Marks,95,0),"")</f>
        <v>47</v>
      </c>
      <c r="AB367" s="415">
        <f>IFERROR(VLOOKUP(AD358,Marks,96,0),"")</f>
        <v>16</v>
      </c>
      <c r="AC367" s="415">
        <f>IFERROR(VLOOKUP(AD358,Marks,97,0),"")</f>
        <v>8</v>
      </c>
      <c r="AD367" s="117">
        <f>IFERROR(VLOOKUP(AD358,Marks,98,0),"")</f>
        <v>71</v>
      </c>
      <c r="AE367" s="119">
        <f>IFERROR(VLOOKUP(AD358,Marks,99,0),"")</f>
        <v>131</v>
      </c>
      <c r="AF367" s="323" t="str">
        <f>IFERROR(VLOOKUP(AD358,Marks,105,0),"")</f>
        <v>C</v>
      </c>
    </row>
    <row r="368" spans="1:32" ht="25.5" customHeight="1">
      <c r="A368" s="166">
        <f>IF(N358="","",A367+1)</f>
        <v>16</v>
      </c>
      <c r="B368" s="416" t="s">
        <v>215</v>
      </c>
      <c r="C368" s="120">
        <f>IF(AND(C363="",C364="",C365="",C366="",C367=""),"",IF(OR(C355=1,C355=2),SUM(C363:C366),SUM(C363:C367)))</f>
        <v>47</v>
      </c>
      <c r="D368" s="120">
        <f>IF(AND(D363="",D364="",D365="",D366="",D367=""),"",IF(OR(C355=1,C355=2),SUM(D363:D366),SUM(D363:D367)))</f>
        <v>43</v>
      </c>
      <c r="E368" s="120">
        <f>IF(AND(E363="",E364="",E365="",E366="",E367=""),"",IF(OR(C355=1,C355=2),SUM(E363:E366),SUM(E363:E367)))</f>
        <v>90</v>
      </c>
      <c r="F368" s="120">
        <f>IF(AND(F363="",F364="",F365="",F366="",F367=""),"",IF(OR(C355=1,C355=2),SUM(F363:F366),SUM(F363:F367)))</f>
        <v>105</v>
      </c>
      <c r="G368" s="120">
        <f>IF(AND(G363="",G364="",G365="",G366="",G367=""),"",IF(OR(G355=1,G355=2),SUM(C355=1,C355=2),SUM(G363:G367)))</f>
        <v>40</v>
      </c>
      <c r="H368" s="120">
        <f>IF(AND(H363="",H364="",H365="",H366="",H367=""),"",IF(OR(C355=1,C355=2),SUM(H363:H366),SUM(H363:H367)))</f>
        <v>28</v>
      </c>
      <c r="I368" s="120">
        <f>IF(AND(I363="",I364="",I365="",I366="",I367=""),"",IF(OR(C355=1,C355=2),SUM(I363:I366),SUM(I363:I367)))</f>
        <v>167</v>
      </c>
      <c r="J368" s="120">
        <f>IF(AND(J363="",J364="",J365="",J366="",J367=""),"",IF(OR(C355=1,C355=2),SUM(J363:J366),SUM(J363:J367)))</f>
        <v>257</v>
      </c>
      <c r="K368" s="120">
        <f>IF(AND(K363="",K364="",K365="",K366="",K367=""),"",IF(OR(C355=1,C355=2),SUM(K363:K366),SUM(K363:K367)))</f>
        <v>177</v>
      </c>
      <c r="L368" s="120">
        <f>IF(AND(L363="",L364="",L365="",L366="",L367=""),"",IF(OR(C355=1,C355=2),SUM(L363:L366),SUM(L363:L367)))</f>
        <v>43</v>
      </c>
      <c r="M368" s="120">
        <f>IF(AND(M363="",M364="",M365="",M366="",M367=""),"",IF(OR(C355=1,C355=2),SUM(M363:M366),SUM(M363:M367)))</f>
        <v>42</v>
      </c>
      <c r="N368" s="120">
        <f>IF(AND(N363="",N364="",N365="",N366="",N367=""),"",IF(OR(C355=1,C355=2),SUM(N363:N366),SUM(N363:N367)))</f>
        <v>262</v>
      </c>
      <c r="O368" s="120">
        <f>IF(AND(O363="",O364="",O365="",O366="",O367=""),"",IF(OR(C355=1,C355=2),SUM(O363:O366),SUM(O363:O367)))</f>
        <v>519</v>
      </c>
      <c r="P368" s="326" t="str">
        <f>IF(OR(N358="",E356="",O368=""),"",IF(O368&gt;=81%*P362,"A",IF(O368&gt;=61%*P362,"B",IF(O368&gt;=41%*P362,"C",IF(O368&gt;=21%*P362,"D","E")))))</f>
        <v>B</v>
      </c>
      <c r="Q368" s="819"/>
      <c r="R368" s="416" t="s">
        <v>215</v>
      </c>
      <c r="S368" s="120">
        <f>IF(AND(S363="",S364="",S365="",S366="",S367=""),"",IF(OR(S355=1,S355=2),SUM(S363:S366),SUM(S363:S367)))</f>
        <v>47</v>
      </c>
      <c r="T368" s="120">
        <f>IF(AND(T363="",T364="",T365="",T366="",T367=""),"",IF(OR(S355=1,S355=2),SUM(T363:T366),SUM(T363:T367)))</f>
        <v>43</v>
      </c>
      <c r="U368" s="120">
        <f>IF(AND(U363="",U364="",U365="",U366="",U367=""),"",IF(OR(S355=1,S355=2),SUM(U363:U366),SUM(U363:U367)))</f>
        <v>90</v>
      </c>
      <c r="V368" s="120">
        <f>IF(AND(V363="",V364="",V365="",V366="",V367=""),"",IF(OR(S355=1,S355=2),SUM(V363:V366),SUM(V363:V367)))</f>
        <v>96</v>
      </c>
      <c r="W368" s="120">
        <f>IF(AND(W363="",W364="",W365="",W366="",W367=""),"",IF(OR(W355=1,W355=2),SUM(S355=1,S355=2),SUM(W363:W367)))</f>
        <v>39</v>
      </c>
      <c r="X368" s="120">
        <f>IF(AND(X363="",X364="",X365="",X366="",X367=""),"",IF(OR(S355=1,S355=2),SUM(X363:X366),SUM(X363:X367)))</f>
        <v>26</v>
      </c>
      <c r="Y368" s="120">
        <f>IF(AND(Y363="",Y364="",Y365="",Y366="",Y367=""),"",IF(OR(S355=1,S355=2),SUM(Y363:Y366),SUM(Y363:Y367)))</f>
        <v>155</v>
      </c>
      <c r="Z368" s="120">
        <f>IF(AND(Z363="",Z364="",Z365="",Z366="",Z367=""),"",IF(OR(S355=1,S355=2),SUM(Z363:Z366),SUM(Z363:Z367)))</f>
        <v>245</v>
      </c>
      <c r="AA368" s="120">
        <f>IF(AND(AA363="",AA364="",AA365="",AA366="",AA367=""),"",IF(OR(S355=1,S355=2),SUM(AA363:AA366),SUM(AA363:AA367)))</f>
        <v>177</v>
      </c>
      <c r="AB368" s="120">
        <f>IF(AND(AB363="",AB364="",AB365="",AB366="",AB367=""),"",IF(OR(S355=1,S355=2),SUM(AB363:AB366),SUM(AB363:AB367)))</f>
        <v>43</v>
      </c>
      <c r="AC368" s="120">
        <f>IF(AND(AC363="",AC364="",AC365="",AC366="",AC367=""),"",IF(OR(S355=1,S355=2),SUM(AC363:AC366),SUM(AC363:AC367)))</f>
        <v>42</v>
      </c>
      <c r="AD368" s="120">
        <f>IF(AND(AD363="",AD364="",AD365="",AD366="",AD367=""),"",IF(OR(S355=1,S355=2),SUM(AD363:AD366),SUM(AD363:AD367)))</f>
        <v>262</v>
      </c>
      <c r="AE368" s="120">
        <f>IF(AND(AE363="",AE364="",AE365="",AE366="",AE367=""),"",IF(OR(S355=1,S355=2),SUM(AE363:AE366),SUM(AE363:AE367)))</f>
        <v>507</v>
      </c>
      <c r="AF368" s="326" t="str">
        <f>IF(OR(AD358="",U356="",AE368=""),"",IF(AE368&gt;=81%*AF362,"A",IF(AE368&gt;=61%*AF362,"B",IF(AE368&gt;=41%*AF362,"C",IF(AE368&gt;=21%*AF362,"D","E")))))</f>
        <v>B</v>
      </c>
    </row>
    <row r="369" spans="1:32" ht="9" customHeight="1">
      <c r="A369" s="166">
        <f>IF(N358="","",A368+1)</f>
        <v>17</v>
      </c>
      <c r="B369" s="787"/>
      <c r="C369" s="787"/>
      <c r="D369" s="787"/>
      <c r="E369" s="787"/>
      <c r="F369" s="787"/>
      <c r="G369" s="787"/>
      <c r="H369" s="787"/>
      <c r="I369" s="787"/>
      <c r="J369" s="787"/>
      <c r="K369" s="787"/>
      <c r="L369" s="787"/>
      <c r="M369" s="787"/>
      <c r="N369" s="787"/>
      <c r="O369" s="787"/>
      <c r="P369" s="787"/>
      <c r="Q369" s="819"/>
      <c r="R369" s="787"/>
      <c r="S369" s="787"/>
      <c r="T369" s="787"/>
      <c r="U369" s="787"/>
      <c r="V369" s="787"/>
      <c r="W369" s="787"/>
      <c r="X369" s="787"/>
      <c r="Y369" s="787"/>
      <c r="Z369" s="787"/>
      <c r="AA369" s="787"/>
      <c r="AB369" s="787"/>
      <c r="AC369" s="787"/>
      <c r="AD369" s="787"/>
      <c r="AE369" s="787"/>
      <c r="AF369" s="787"/>
    </row>
    <row r="370" spans="1:32" ht="22.5" customHeight="1">
      <c r="A370" s="166">
        <f>IF(N358="","",A369+1)</f>
        <v>18</v>
      </c>
      <c r="B370" s="788" t="s">
        <v>213</v>
      </c>
      <c r="C370" s="788"/>
      <c r="D370" s="789" t="s">
        <v>229</v>
      </c>
      <c r="E370" s="790"/>
      <c r="F370" s="417" t="s">
        <v>186</v>
      </c>
      <c r="G370" s="788" t="s">
        <v>213</v>
      </c>
      <c r="H370" s="788"/>
      <c r="I370" s="789" t="s">
        <v>229</v>
      </c>
      <c r="J370" s="790"/>
      <c r="K370" s="417" t="s">
        <v>186</v>
      </c>
      <c r="L370" s="788" t="s">
        <v>213</v>
      </c>
      <c r="M370" s="788"/>
      <c r="N370" s="789" t="s">
        <v>229</v>
      </c>
      <c r="O370" s="790"/>
      <c r="P370" s="417" t="s">
        <v>186</v>
      </c>
      <c r="Q370" s="819"/>
      <c r="R370" s="788" t="s">
        <v>213</v>
      </c>
      <c r="S370" s="788"/>
      <c r="T370" s="789" t="s">
        <v>229</v>
      </c>
      <c r="U370" s="790"/>
      <c r="V370" s="417" t="s">
        <v>186</v>
      </c>
      <c r="W370" s="788" t="s">
        <v>213</v>
      </c>
      <c r="X370" s="788"/>
      <c r="Y370" s="789" t="s">
        <v>229</v>
      </c>
      <c r="Z370" s="790"/>
      <c r="AA370" s="417" t="s">
        <v>186</v>
      </c>
      <c r="AB370" s="788" t="s">
        <v>213</v>
      </c>
      <c r="AC370" s="788"/>
      <c r="AD370" s="789" t="s">
        <v>229</v>
      </c>
      <c r="AE370" s="790"/>
      <c r="AF370" s="417" t="s">
        <v>186</v>
      </c>
    </row>
    <row r="371" spans="1:32" ht="21.75" customHeight="1">
      <c r="A371" s="166">
        <f>IF(N358="","",A370+1)</f>
        <v>19</v>
      </c>
      <c r="B371" s="791" t="s">
        <v>221</v>
      </c>
      <c r="C371" s="792"/>
      <c r="D371" s="792"/>
      <c r="E371" s="119">
        <f>IFERROR(VLOOKUP(N358,Marks,109,0),"")</f>
        <v>0</v>
      </c>
      <c r="F371" s="130" t="str">
        <f>IFERROR(VLOOKUP(N358,Marks,113,0),"")</f>
        <v/>
      </c>
      <c r="G371" s="791" t="s">
        <v>192</v>
      </c>
      <c r="H371" s="792"/>
      <c r="I371" s="792"/>
      <c r="J371" s="119">
        <f>IFERROR(VLOOKUP(N358,Marks,117,0),"")</f>
        <v>0</v>
      </c>
      <c r="K371" s="130" t="str">
        <f>IFERROR(VLOOKUP(N358,Marks,121,0),"")</f>
        <v/>
      </c>
      <c r="L371" s="793" t="s">
        <v>193</v>
      </c>
      <c r="M371" s="794"/>
      <c r="N371" s="794"/>
      <c r="O371" s="119">
        <f>IFERROR(VLOOKUP(N358,Marks,125,0),"")</f>
        <v>0</v>
      </c>
      <c r="P371" s="130" t="str">
        <f>IFERROR(VLOOKUP(N358,Marks,129,0),"")</f>
        <v/>
      </c>
      <c r="Q371" s="819"/>
      <c r="R371" s="791" t="s">
        <v>221</v>
      </c>
      <c r="S371" s="792"/>
      <c r="T371" s="792"/>
      <c r="U371" s="119">
        <f>IFERROR(VLOOKUP(AD358,Marks,109,0),"")</f>
        <v>0</v>
      </c>
      <c r="V371" s="130" t="str">
        <f>IFERROR(VLOOKUP(AD358,Marks,113,0),"")</f>
        <v/>
      </c>
      <c r="W371" s="791" t="s">
        <v>192</v>
      </c>
      <c r="X371" s="792"/>
      <c r="Y371" s="792"/>
      <c r="Z371" s="119">
        <f>IFERROR(VLOOKUP(AD358,Marks,117,0),"")</f>
        <v>0</v>
      </c>
      <c r="AA371" s="130" t="str">
        <f>IFERROR(VLOOKUP(AD358,Marks,121,0),"")</f>
        <v/>
      </c>
      <c r="AB371" s="793" t="s">
        <v>193</v>
      </c>
      <c r="AC371" s="794"/>
      <c r="AD371" s="794"/>
      <c r="AE371" s="119">
        <f>IFERROR(VLOOKUP(AD358,Marks,125,0),"")</f>
        <v>0</v>
      </c>
      <c r="AF371" s="130" t="str">
        <f>IFERROR(VLOOKUP(AD358,Marks,129,0),"")</f>
        <v/>
      </c>
    </row>
    <row r="372" spans="1:32" ht="21" customHeight="1">
      <c r="A372" s="166">
        <f>IF(N358="","",A371+1)</f>
        <v>20</v>
      </c>
      <c r="B372" s="780" t="s">
        <v>216</v>
      </c>
      <c r="C372" s="780"/>
      <c r="D372" s="780"/>
      <c r="E372" s="795">
        <f>IFERROR(VLOOKUP(N358,Marks,135,0),"")</f>
        <v>220</v>
      </c>
      <c r="F372" s="795"/>
      <c r="G372" s="795"/>
      <c r="H372" s="795"/>
      <c r="I372" s="780" t="s">
        <v>217</v>
      </c>
      <c r="J372" s="780"/>
      <c r="K372" s="780"/>
      <c r="L372" s="780"/>
      <c r="M372" s="796">
        <f>IFERROR(VLOOKUP(N358,Marks,136,0),"")</f>
        <v>12</v>
      </c>
      <c r="N372" s="796"/>
      <c r="O372" s="796"/>
      <c r="P372" s="796"/>
      <c r="Q372" s="819"/>
      <c r="R372" s="780" t="s">
        <v>216</v>
      </c>
      <c r="S372" s="780"/>
      <c r="T372" s="780"/>
      <c r="U372" s="795">
        <f>IFERROR(VLOOKUP(AD358,Marks,135,0),"")</f>
        <v>220</v>
      </c>
      <c r="V372" s="795"/>
      <c r="W372" s="795"/>
      <c r="X372" s="795"/>
      <c r="Y372" s="780" t="s">
        <v>217</v>
      </c>
      <c r="Z372" s="780"/>
      <c r="AA372" s="780"/>
      <c r="AB372" s="780"/>
      <c r="AC372" s="796">
        <f>IFERROR(VLOOKUP(AD358,Marks,136,0),"")</f>
        <v>22</v>
      </c>
      <c r="AD372" s="796"/>
      <c r="AE372" s="796"/>
      <c r="AF372" s="796"/>
    </row>
    <row r="373" spans="1:32" ht="21" customHeight="1">
      <c r="A373" s="166">
        <f>IF(N358="","",A372+1)</f>
        <v>21</v>
      </c>
      <c r="B373" s="780" t="s">
        <v>218</v>
      </c>
      <c r="C373" s="780"/>
      <c r="D373" s="780"/>
      <c r="E373" s="782" t="str">
        <f>IFERROR(VLOOKUP(N358,Marks,134,0),"")</f>
        <v>Promoted</v>
      </c>
      <c r="F373" s="782"/>
      <c r="G373" s="782"/>
      <c r="H373" s="782"/>
      <c r="I373" s="780" t="s">
        <v>219</v>
      </c>
      <c r="J373" s="780"/>
      <c r="K373" s="780"/>
      <c r="L373" s="780"/>
      <c r="M373" s="781">
        <f>IFERROR(VLOOKUP(N358,Marks,131,0),"")</f>
        <v>64.875</v>
      </c>
      <c r="N373" s="781"/>
      <c r="O373" s="781"/>
      <c r="P373" s="781"/>
      <c r="Q373" s="819"/>
      <c r="R373" s="780" t="s">
        <v>218</v>
      </c>
      <c r="S373" s="780"/>
      <c r="T373" s="780"/>
      <c r="U373" s="782" t="str">
        <f>IFERROR(VLOOKUP(AD358,Marks,134,0),"")</f>
        <v>Promoted</v>
      </c>
      <c r="V373" s="782"/>
      <c r="W373" s="782"/>
      <c r="X373" s="782"/>
      <c r="Y373" s="780" t="s">
        <v>219</v>
      </c>
      <c r="Z373" s="780"/>
      <c r="AA373" s="780"/>
      <c r="AB373" s="780"/>
      <c r="AC373" s="781">
        <f>IFERROR(VLOOKUP(AD358,Marks,131,0),"")</f>
        <v>63.375</v>
      </c>
      <c r="AD373" s="781"/>
      <c r="AE373" s="781"/>
      <c r="AF373" s="781"/>
    </row>
    <row r="374" spans="1:32" ht="21" customHeight="1">
      <c r="A374" s="166">
        <f>IF(N358="","",A373+1)</f>
        <v>22</v>
      </c>
      <c r="B374" s="780" t="s">
        <v>220</v>
      </c>
      <c r="C374" s="780"/>
      <c r="D374" s="780"/>
      <c r="E374" s="324" t="str">
        <f>IFERROR(VLOOKUP(N358,Marks,132,0),"")</f>
        <v>I</v>
      </c>
      <c r="F374" s="325" t="s">
        <v>341</v>
      </c>
      <c r="G374" s="783" t="str">
        <f>IF(OR(N358="",E356="",O368=""),"",IF(O368&gt;=81%*P362,"A",IF(O368&gt;=61%*P362,"B",IF(O368&gt;=41%*P362,"C",IF(O368&gt;=21%*P362,"D","E")))))</f>
        <v>B</v>
      </c>
      <c r="H374" s="783"/>
      <c r="I374" s="780" t="s">
        <v>222</v>
      </c>
      <c r="J374" s="780"/>
      <c r="K374" s="780"/>
      <c r="L374" s="780"/>
      <c r="M374" s="818">
        <f>IFERROR(VLOOKUP(N358,Marks,133,0),"")</f>
        <v>3.9999999999999964</v>
      </c>
      <c r="N374" s="818"/>
      <c r="O374" s="818"/>
      <c r="P374" s="818"/>
      <c r="Q374" s="819"/>
      <c r="R374" s="780" t="s">
        <v>220</v>
      </c>
      <c r="S374" s="780"/>
      <c r="T374" s="780"/>
      <c r="U374" s="324" t="str">
        <f>IFERROR(VLOOKUP(AD358,Marks,132,0),"")</f>
        <v>I</v>
      </c>
      <c r="V374" s="325" t="s">
        <v>341</v>
      </c>
      <c r="W374" s="783" t="str">
        <f>IF(OR(AD358="",U356="",AE368=""),"",IF(AE368&gt;=81%*AF362,"A",IF(AE368&gt;=61%*AF362,"B",IF(AE368&gt;=41%*AF362,"C",IF(AE368&gt;=21%*AF362,"D","E")))))</f>
        <v>B</v>
      </c>
      <c r="X374" s="783"/>
      <c r="Y374" s="780" t="s">
        <v>222</v>
      </c>
      <c r="Z374" s="780"/>
      <c r="AA374" s="780"/>
      <c r="AB374" s="780"/>
      <c r="AC374" s="818">
        <f>IFERROR(VLOOKUP(AD358,Marks,133,0),"")</f>
        <v>13.999999999999998</v>
      </c>
      <c r="AD374" s="818"/>
      <c r="AE374" s="818"/>
      <c r="AF374" s="818"/>
    </row>
    <row r="375" spans="1:32" ht="21" customHeight="1">
      <c r="A375" s="166">
        <f>IF(N358="","",A374+1)</f>
        <v>23</v>
      </c>
      <c r="B375" s="817" t="s">
        <v>228</v>
      </c>
      <c r="C375" s="817"/>
      <c r="D375" s="817"/>
      <c r="E375" s="784">
        <f>'Master sheet'!$C$10</f>
        <v>44697</v>
      </c>
      <c r="F375" s="784"/>
      <c r="G375" s="784"/>
      <c r="H375" s="410"/>
      <c r="I375" s="121"/>
      <c r="J375" s="121"/>
      <c r="K375" s="76"/>
      <c r="L375" s="121"/>
      <c r="M375" s="121"/>
      <c r="N375" s="121"/>
      <c r="O375" s="121"/>
      <c r="P375" s="121"/>
      <c r="Q375" s="819"/>
      <c r="R375" s="817" t="s">
        <v>228</v>
      </c>
      <c r="S375" s="817"/>
      <c r="T375" s="817"/>
      <c r="U375" s="784">
        <f>'Master sheet'!$C$10</f>
        <v>44697</v>
      </c>
      <c r="V375" s="784"/>
      <c r="W375" s="784"/>
      <c r="X375" s="410"/>
      <c r="Y375" s="121"/>
      <c r="Z375" s="121"/>
      <c r="AA375" s="76"/>
      <c r="AB375" s="121"/>
      <c r="AC375" s="121"/>
      <c r="AD375" s="121"/>
      <c r="AE375" s="121"/>
      <c r="AF375" s="121"/>
    </row>
    <row r="376" spans="1:32" ht="43.5" customHeight="1">
      <c r="A376" s="166">
        <f>IF(N358="","",A375+1)</f>
        <v>24</v>
      </c>
      <c r="B376" s="804" t="str">
        <f>IF(AND(C355=1),CONCATENATE("( ",UPPER('Master sheet'!$F$11)," )"),IF(AND(C355=2),CONCATENATE("( ",UPPER('Master sheet'!$F$19)," )"),IF(AND(C355=3),CONCATENATE("( ",UPPER('Master sheet'!$J$11)," )"),IF(AND(C355=4),CONCATENATE("( ",UPPER('Master sheet'!$J$19)," )"),""))))</f>
        <v>( PRADIP SINGH RAJAWAT )</v>
      </c>
      <c r="C376" s="804"/>
      <c r="D376" s="804"/>
      <c r="E376" s="804"/>
      <c r="F376" s="805" t="str">
        <f>IF(AND(N358=""),"",CONCATENATE("(",'Master sheet'!$C$14," )"))</f>
        <v>(Suresh Kumar )</v>
      </c>
      <c r="G376" s="805"/>
      <c r="H376" s="805"/>
      <c r="I376" s="805"/>
      <c r="J376" s="805"/>
      <c r="K376" s="805" t="str">
        <f>IF(AND(N358=""),"",CONCATENATE("(",'Master sheet'!$C$12," )"))</f>
        <v>(USHA PALIYA )</v>
      </c>
      <c r="L376" s="805"/>
      <c r="M376" s="805"/>
      <c r="N376" s="805"/>
      <c r="O376" s="805"/>
      <c r="P376" s="805"/>
      <c r="Q376" s="819"/>
      <c r="R376" s="804" t="str">
        <f>IF(AND(S355=1),CONCATENATE("( ",UPPER('Master sheet'!$F$11)," )"),IF(AND(S355=2),CONCATENATE("( ",UPPER('Master sheet'!$F$19)," )"),IF(AND(S355=3),CONCATENATE("( ",UPPER('Master sheet'!$J$11)," )"),IF(AND(S355=4),CONCATENATE("( ",UPPER('Master sheet'!$J$19)," )"),""))))</f>
        <v>( PRADIP SINGH RAJAWAT )</v>
      </c>
      <c r="S376" s="804"/>
      <c r="T376" s="804"/>
      <c r="U376" s="804"/>
      <c r="V376" s="805" t="str">
        <f>IF(AND(AD358=""),"",CONCATENATE("(",'Master sheet'!$C$14," )"))</f>
        <v>(Suresh Kumar )</v>
      </c>
      <c r="W376" s="805"/>
      <c r="X376" s="805"/>
      <c r="Y376" s="805"/>
      <c r="Z376" s="805"/>
      <c r="AA376" s="805" t="str">
        <f>IF(AND(AD358=""),"",CONCATENATE("(",'Master sheet'!$C$12," )"))</f>
        <v>(USHA PALIYA )</v>
      </c>
      <c r="AB376" s="805"/>
      <c r="AC376" s="805"/>
      <c r="AD376" s="805"/>
      <c r="AE376" s="805"/>
      <c r="AF376" s="805"/>
    </row>
    <row r="377" spans="1:32" ht="21.75" customHeight="1">
      <c r="A377" s="166">
        <f>IF(N358="","",A376+1)</f>
        <v>25</v>
      </c>
      <c r="B377" s="806" t="s">
        <v>223</v>
      </c>
      <c r="C377" s="806"/>
      <c r="D377" s="806"/>
      <c r="E377" s="806"/>
      <c r="F377" s="807" t="s">
        <v>224</v>
      </c>
      <c r="G377" s="807"/>
      <c r="H377" s="807"/>
      <c r="I377" s="807"/>
      <c r="J377" s="807"/>
      <c r="K377" s="806" t="s">
        <v>225</v>
      </c>
      <c r="L377" s="806"/>
      <c r="M377" s="806"/>
      <c r="N377" s="806"/>
      <c r="O377" s="806"/>
      <c r="P377" s="806"/>
      <c r="Q377" s="819"/>
      <c r="R377" s="806" t="s">
        <v>223</v>
      </c>
      <c r="S377" s="806"/>
      <c r="T377" s="806"/>
      <c r="U377" s="806"/>
      <c r="V377" s="807" t="s">
        <v>224</v>
      </c>
      <c r="W377" s="807"/>
      <c r="X377" s="807"/>
      <c r="Y377" s="807"/>
      <c r="Z377" s="807"/>
      <c r="AA377" s="806" t="s">
        <v>225</v>
      </c>
      <c r="AB377" s="806"/>
      <c r="AC377" s="806"/>
      <c r="AD377" s="806"/>
      <c r="AE377" s="806"/>
      <c r="AF377" s="806"/>
    </row>
    <row r="379" spans="1:32" ht="21.9" customHeight="1">
      <c r="A379" s="165">
        <f>IF(N385="","",1)</f>
        <v>1</v>
      </c>
      <c r="B379" s="808" t="s">
        <v>203</v>
      </c>
      <c r="C379" s="808"/>
      <c r="D379" s="808"/>
      <c r="E379" s="808"/>
      <c r="F379" s="808"/>
      <c r="G379" s="808"/>
      <c r="H379" s="808"/>
      <c r="I379" s="808"/>
      <c r="J379" s="808"/>
      <c r="K379" s="808"/>
      <c r="L379" s="808"/>
      <c r="M379" s="808"/>
      <c r="N379" s="808"/>
      <c r="O379" s="808"/>
      <c r="P379" s="808"/>
      <c r="Q379" s="819" t="s">
        <v>249</v>
      </c>
      <c r="R379" s="808" t="s">
        <v>203</v>
      </c>
      <c r="S379" s="808"/>
      <c r="T379" s="808"/>
      <c r="U379" s="808"/>
      <c r="V379" s="808"/>
      <c r="W379" s="808"/>
      <c r="X379" s="808"/>
      <c r="Y379" s="808"/>
      <c r="Z379" s="808"/>
      <c r="AA379" s="808"/>
      <c r="AB379" s="808"/>
      <c r="AC379" s="808"/>
      <c r="AD379" s="808"/>
      <c r="AE379" s="808"/>
      <c r="AF379" s="808"/>
    </row>
    <row r="380" spans="1:32" ht="21.9" customHeight="1">
      <c r="A380" s="166">
        <f>IF(N385="","",A379+1)</f>
        <v>2</v>
      </c>
      <c r="B380" s="820" t="s">
        <v>541</v>
      </c>
      <c r="C380" s="820"/>
      <c r="D380" s="820"/>
      <c r="E380" s="820"/>
      <c r="F380" s="820"/>
      <c r="G380" s="820"/>
      <c r="H380" s="820"/>
      <c r="I380" s="820"/>
      <c r="J380" s="820"/>
      <c r="K380" s="820"/>
      <c r="L380" s="820"/>
      <c r="M380" s="820"/>
      <c r="N380" s="820"/>
      <c r="O380" s="820"/>
      <c r="P380" s="820"/>
      <c r="Q380" s="819"/>
      <c r="R380" s="820" t="s">
        <v>541</v>
      </c>
      <c r="S380" s="820"/>
      <c r="T380" s="820"/>
      <c r="U380" s="820"/>
      <c r="V380" s="820"/>
      <c r="W380" s="820"/>
      <c r="X380" s="820"/>
      <c r="Y380" s="820"/>
      <c r="Z380" s="820"/>
      <c r="AA380" s="820"/>
      <c r="AB380" s="820"/>
      <c r="AC380" s="820"/>
      <c r="AD380" s="820"/>
      <c r="AE380" s="820"/>
      <c r="AF380" s="820"/>
    </row>
    <row r="381" spans="1:32" ht="21.9" customHeight="1">
      <c r="A381" s="166">
        <f>IF(N385="","",A380+1)</f>
        <v>3</v>
      </c>
      <c r="B381" s="821" t="s">
        <v>168</v>
      </c>
      <c r="C381" s="821"/>
      <c r="D381" s="821"/>
      <c r="E381" s="822" t="str">
        <f>IF(AND(N385=""),"",'Result Sheet'!$F$2)</f>
        <v xml:space="preserve">महात्मा गाँधी राजकीय विद्यालय (अंग्रेजी माध्यम) बर, पाली </v>
      </c>
      <c r="F381" s="822"/>
      <c r="G381" s="822"/>
      <c r="H381" s="822"/>
      <c r="I381" s="822"/>
      <c r="J381" s="822"/>
      <c r="K381" s="822"/>
      <c r="L381" s="822"/>
      <c r="M381" s="822"/>
      <c r="N381" s="822"/>
      <c r="O381" s="822"/>
      <c r="P381" s="822"/>
      <c r="Q381" s="819"/>
      <c r="R381" s="821" t="s">
        <v>168</v>
      </c>
      <c r="S381" s="821"/>
      <c r="T381" s="821"/>
      <c r="U381" s="822" t="str">
        <f>IF(AND(AD385=""),"",'Result Sheet'!$F$2)</f>
        <v xml:space="preserve">महात्मा गाँधी राजकीय विद्यालय (अंग्रेजी माध्यम) बर, पाली </v>
      </c>
      <c r="V381" s="822"/>
      <c r="W381" s="822"/>
      <c r="X381" s="822"/>
      <c r="Y381" s="822"/>
      <c r="Z381" s="822"/>
      <c r="AA381" s="822"/>
      <c r="AB381" s="822"/>
      <c r="AC381" s="822"/>
      <c r="AD381" s="822"/>
      <c r="AE381" s="822"/>
      <c r="AF381" s="822"/>
    </row>
    <row r="382" spans="1:32" ht="21.9" customHeight="1">
      <c r="A382" s="166">
        <f>IF(N385="","",A381+1)</f>
        <v>4</v>
      </c>
      <c r="B382" s="413" t="s">
        <v>169</v>
      </c>
      <c r="C382" s="797">
        <f>IFERROR(VLOOKUP(N385,Marks,2,0),"")</f>
        <v>1</v>
      </c>
      <c r="D382" s="797"/>
      <c r="E382" s="815" t="s">
        <v>212</v>
      </c>
      <c r="F382" s="815"/>
      <c r="G382" s="815"/>
      <c r="H382" s="797" t="str">
        <f>IFERROR(VLOOKUP(N385,Marks,3,0),"")</f>
        <v>A</v>
      </c>
      <c r="I382" s="797"/>
      <c r="J382" s="798" t="s">
        <v>205</v>
      </c>
      <c r="K382" s="798"/>
      <c r="L382" s="798"/>
      <c r="M382" s="798"/>
      <c r="N382" s="799" t="str">
        <f>IF(AND(N385=""),"",'Marks Entry 1st'!$I$2)</f>
        <v xml:space="preserve"> 2021-2022</v>
      </c>
      <c r="O382" s="799"/>
      <c r="P382" s="799"/>
      <c r="Q382" s="819"/>
      <c r="R382" s="413" t="s">
        <v>169</v>
      </c>
      <c r="S382" s="797">
        <f>IFERROR(VLOOKUP(AD385,Marks,2,0),"")</f>
        <v>1</v>
      </c>
      <c r="T382" s="797"/>
      <c r="U382" s="815" t="s">
        <v>212</v>
      </c>
      <c r="V382" s="815"/>
      <c r="W382" s="815"/>
      <c r="X382" s="797" t="str">
        <f>IFERROR(VLOOKUP(AD385,Marks,3,0),"")</f>
        <v>A</v>
      </c>
      <c r="Y382" s="797"/>
      <c r="Z382" s="798" t="s">
        <v>205</v>
      </c>
      <c r="AA382" s="798"/>
      <c r="AB382" s="798"/>
      <c r="AC382" s="798"/>
      <c r="AD382" s="799" t="str">
        <f>IF(AND(AD385=""),"",'Marks Entry 1st'!$I$2)</f>
        <v xml:space="preserve"> 2021-2022</v>
      </c>
      <c r="AE382" s="799"/>
      <c r="AF382" s="799"/>
    </row>
    <row r="383" spans="1:32" ht="21.9" customHeight="1">
      <c r="A383" s="166">
        <f>IF(N385="","",A382+1)</f>
        <v>5</v>
      </c>
      <c r="B383" s="800" t="s">
        <v>206</v>
      </c>
      <c r="C383" s="800"/>
      <c r="D383" s="800"/>
      <c r="E383" s="801" t="str">
        <f>IFERROR(VLOOKUP(N385,Marks,6,0),"")</f>
        <v>RANVEER</v>
      </c>
      <c r="F383" s="801"/>
      <c r="G383" s="801"/>
      <c r="H383" s="801"/>
      <c r="I383" s="801"/>
      <c r="J383" s="802" t="s">
        <v>209</v>
      </c>
      <c r="K383" s="802"/>
      <c r="L383" s="802"/>
      <c r="M383" s="802"/>
      <c r="N383" s="803">
        <f>IFERROR(VLOOKUP(N385,Marks,5,0),"")</f>
        <v>928</v>
      </c>
      <c r="O383" s="803"/>
      <c r="P383" s="803"/>
      <c r="Q383" s="819"/>
      <c r="R383" s="800" t="s">
        <v>206</v>
      </c>
      <c r="S383" s="800"/>
      <c r="T383" s="800"/>
      <c r="U383" s="801" t="str">
        <f>IFERROR(VLOOKUP(AD385,Marks,6,0),"")</f>
        <v>SURAJ BHATI</v>
      </c>
      <c r="V383" s="801"/>
      <c r="W383" s="801"/>
      <c r="X383" s="801"/>
      <c r="Y383" s="801"/>
      <c r="Z383" s="802" t="s">
        <v>209</v>
      </c>
      <c r="AA383" s="802"/>
      <c r="AB383" s="802"/>
      <c r="AC383" s="802"/>
      <c r="AD383" s="803">
        <f>IFERROR(VLOOKUP(AD385,Marks,5,0),"")</f>
        <v>947</v>
      </c>
      <c r="AE383" s="803"/>
      <c r="AF383" s="803"/>
    </row>
    <row r="384" spans="1:32" ht="21.9" customHeight="1">
      <c r="A384" s="166">
        <f>IF(N385="","",A383+1)</f>
        <v>6</v>
      </c>
      <c r="B384" s="800" t="s">
        <v>207</v>
      </c>
      <c r="C384" s="800"/>
      <c r="D384" s="800"/>
      <c r="E384" s="801" t="str">
        <f>IFERROR(VLOOKUP(N385,Marks,7,0),"")</f>
        <v>TOTA RAM</v>
      </c>
      <c r="F384" s="801"/>
      <c r="G384" s="801"/>
      <c r="H384" s="801"/>
      <c r="I384" s="801"/>
      <c r="J384" s="802" t="s">
        <v>210</v>
      </c>
      <c r="K384" s="802"/>
      <c r="L384" s="802"/>
      <c r="M384" s="802"/>
      <c r="N384" s="816">
        <f>IFERROR(VLOOKUP(N385,Marks,4,0),"")</f>
        <v>42676</v>
      </c>
      <c r="O384" s="816"/>
      <c r="P384" s="816"/>
      <c r="Q384" s="819"/>
      <c r="R384" s="800" t="s">
        <v>207</v>
      </c>
      <c r="S384" s="800"/>
      <c r="T384" s="800"/>
      <c r="U384" s="801" t="str">
        <f>IFERROR(VLOOKUP(AD385,Marks,7,0),"")</f>
        <v>RAJURAM BHATI</v>
      </c>
      <c r="V384" s="801"/>
      <c r="W384" s="801"/>
      <c r="X384" s="801"/>
      <c r="Y384" s="801"/>
      <c r="Z384" s="802" t="s">
        <v>210</v>
      </c>
      <c r="AA384" s="802"/>
      <c r="AB384" s="802"/>
      <c r="AC384" s="802"/>
      <c r="AD384" s="816" t="str">
        <f>IFERROR(VLOOKUP(AD385,Marks,4,0),"")</f>
        <v>18-07-2015</v>
      </c>
      <c r="AE384" s="816"/>
      <c r="AF384" s="816"/>
    </row>
    <row r="385" spans="1:32" ht="21.9" customHeight="1">
      <c r="A385" s="166">
        <f>IF(N385="","",A384+1)</f>
        <v>7</v>
      </c>
      <c r="B385" s="800" t="s">
        <v>208</v>
      </c>
      <c r="C385" s="800"/>
      <c r="D385" s="800"/>
      <c r="E385" s="801" t="str">
        <f>IFERROR(VLOOKUP(N385,Marks,8,0),"")</f>
        <v>JAYA</v>
      </c>
      <c r="F385" s="801"/>
      <c r="G385" s="801"/>
      <c r="H385" s="801"/>
      <c r="I385" s="801"/>
      <c r="J385" s="802" t="s">
        <v>211</v>
      </c>
      <c r="K385" s="802"/>
      <c r="L385" s="802"/>
      <c r="M385" s="802"/>
      <c r="N385" s="809">
        <f>IF(AD358="","",IF(AND(AD358+1&gt;$AN$6),"",AD358+1))</f>
        <v>129</v>
      </c>
      <c r="O385" s="809"/>
      <c r="P385" s="809"/>
      <c r="Q385" s="819"/>
      <c r="R385" s="800" t="s">
        <v>208</v>
      </c>
      <c r="S385" s="800"/>
      <c r="T385" s="800"/>
      <c r="U385" s="801" t="str">
        <f>IFERROR(VLOOKUP(AD385,Marks,8,0),"")</f>
        <v>REKHA DEVI</v>
      </c>
      <c r="V385" s="801"/>
      <c r="W385" s="801"/>
      <c r="X385" s="801"/>
      <c r="Y385" s="801"/>
      <c r="Z385" s="802" t="s">
        <v>211</v>
      </c>
      <c r="AA385" s="802"/>
      <c r="AB385" s="802"/>
      <c r="AC385" s="802"/>
      <c r="AD385" s="810">
        <f>IF(N385="","",IF(AND(N385+1&gt;$AN$6),"",N385+1))</f>
        <v>130</v>
      </c>
      <c r="AE385" s="810"/>
      <c r="AF385" s="810"/>
    </row>
    <row r="386" spans="1:32" ht="9" customHeight="1">
      <c r="A386" s="166">
        <f>IF(N385="","",A385+1)</f>
        <v>8</v>
      </c>
      <c r="B386" s="123"/>
      <c r="C386" s="123"/>
      <c r="D386" s="123"/>
      <c r="E386" s="124"/>
      <c r="F386" s="124"/>
      <c r="G386" s="124"/>
      <c r="H386" s="123"/>
      <c r="I386" s="123"/>
      <c r="J386" s="125"/>
      <c r="K386" s="125"/>
      <c r="L386" s="125"/>
      <c r="M386" s="76"/>
      <c r="N386" s="76"/>
      <c r="O386" s="76"/>
      <c r="P386" s="76"/>
      <c r="Q386" s="819"/>
      <c r="R386" s="123"/>
      <c r="S386" s="123"/>
      <c r="T386" s="123"/>
      <c r="U386" s="124"/>
      <c r="V386" s="124"/>
      <c r="W386" s="124"/>
      <c r="X386" s="123"/>
      <c r="Y386" s="123"/>
      <c r="Z386" s="125"/>
      <c r="AA386" s="125"/>
      <c r="AB386" s="125"/>
      <c r="AC386" s="76"/>
      <c r="AD386" s="76"/>
      <c r="AE386" s="76"/>
      <c r="AF386" s="76"/>
    </row>
    <row r="387" spans="1:32" ht="21" customHeight="1">
      <c r="A387" s="166">
        <f>IF(N385="","",A386+1)</f>
        <v>9</v>
      </c>
      <c r="B387" s="811" t="s">
        <v>213</v>
      </c>
      <c r="C387" s="646" t="s">
        <v>214</v>
      </c>
      <c r="D387" s="646"/>
      <c r="E387" s="646"/>
      <c r="F387" s="812" t="s">
        <v>13</v>
      </c>
      <c r="G387" s="813"/>
      <c r="H387" s="813"/>
      <c r="I387" s="814"/>
      <c r="J387" s="649" t="s">
        <v>184</v>
      </c>
      <c r="K387" s="650" t="s">
        <v>167</v>
      </c>
      <c r="L387" s="651"/>
      <c r="M387" s="651"/>
      <c r="N387" s="652"/>
      <c r="O387" s="616" t="s">
        <v>185</v>
      </c>
      <c r="P387" s="617" t="s">
        <v>186</v>
      </c>
      <c r="Q387" s="819"/>
      <c r="R387" s="811" t="s">
        <v>213</v>
      </c>
      <c r="S387" s="646" t="s">
        <v>214</v>
      </c>
      <c r="T387" s="646"/>
      <c r="U387" s="646"/>
      <c r="V387" s="812" t="s">
        <v>13</v>
      </c>
      <c r="W387" s="813"/>
      <c r="X387" s="813"/>
      <c r="Y387" s="814"/>
      <c r="Z387" s="649" t="s">
        <v>184</v>
      </c>
      <c r="AA387" s="650" t="s">
        <v>167</v>
      </c>
      <c r="AB387" s="651"/>
      <c r="AC387" s="651"/>
      <c r="AD387" s="652"/>
      <c r="AE387" s="616" t="s">
        <v>185</v>
      </c>
      <c r="AF387" s="617" t="s">
        <v>186</v>
      </c>
    </row>
    <row r="388" spans="1:32" ht="90.75" customHeight="1">
      <c r="A388" s="166">
        <f>IF(N385="","",A387+1)</f>
        <v>10</v>
      </c>
      <c r="B388" s="811"/>
      <c r="C388" s="171" t="s">
        <v>11</v>
      </c>
      <c r="D388" s="171" t="s">
        <v>180</v>
      </c>
      <c r="E388" s="171" t="s">
        <v>108</v>
      </c>
      <c r="F388" s="171" t="s">
        <v>182</v>
      </c>
      <c r="G388" s="171" t="s">
        <v>183</v>
      </c>
      <c r="H388" s="305" t="s">
        <v>10</v>
      </c>
      <c r="I388" s="171" t="s">
        <v>108</v>
      </c>
      <c r="J388" s="649"/>
      <c r="K388" s="172" t="s">
        <v>182</v>
      </c>
      <c r="L388" s="172" t="s">
        <v>183</v>
      </c>
      <c r="M388" s="173" t="s">
        <v>10</v>
      </c>
      <c r="N388" s="171" t="s">
        <v>108</v>
      </c>
      <c r="O388" s="616"/>
      <c r="P388" s="785"/>
      <c r="Q388" s="819"/>
      <c r="R388" s="811"/>
      <c r="S388" s="171" t="s">
        <v>11</v>
      </c>
      <c r="T388" s="171" t="s">
        <v>180</v>
      </c>
      <c r="U388" s="171" t="s">
        <v>108</v>
      </c>
      <c r="V388" s="171" t="s">
        <v>182</v>
      </c>
      <c r="W388" s="171" t="s">
        <v>183</v>
      </c>
      <c r="X388" s="305" t="s">
        <v>10</v>
      </c>
      <c r="Y388" s="171" t="s">
        <v>108</v>
      </c>
      <c r="Z388" s="649"/>
      <c r="AA388" s="172" t="s">
        <v>182</v>
      </c>
      <c r="AB388" s="172" t="s">
        <v>183</v>
      </c>
      <c r="AC388" s="173" t="s">
        <v>10</v>
      </c>
      <c r="AD388" s="171" t="s">
        <v>108</v>
      </c>
      <c r="AE388" s="616"/>
      <c r="AF388" s="785"/>
    </row>
    <row r="389" spans="1:32" ht="18.75" customHeight="1">
      <c r="A389" s="166">
        <f>IF(N385="","",A388+1)</f>
        <v>11</v>
      </c>
      <c r="B389" s="811"/>
      <c r="C389" s="414">
        <v>20</v>
      </c>
      <c r="D389" s="414">
        <v>20</v>
      </c>
      <c r="E389" s="116">
        <v>40</v>
      </c>
      <c r="F389" s="414">
        <v>30</v>
      </c>
      <c r="G389" s="414">
        <v>18</v>
      </c>
      <c r="H389" s="414">
        <v>12</v>
      </c>
      <c r="I389" s="116">
        <v>60</v>
      </c>
      <c r="J389" s="118">
        <v>100</v>
      </c>
      <c r="K389" s="414">
        <v>50</v>
      </c>
      <c r="L389" s="414">
        <v>30</v>
      </c>
      <c r="M389" s="414">
        <v>20</v>
      </c>
      <c r="N389" s="116">
        <v>100</v>
      </c>
      <c r="O389" s="118">
        <v>200</v>
      </c>
      <c r="P389" s="825">
        <f>IF(AND(N385="",C382="",E383="",N383=""),"",IF(OR(C382=1,C382=2),800,1000))</f>
        <v>800</v>
      </c>
      <c r="Q389" s="819"/>
      <c r="R389" s="811"/>
      <c r="S389" s="414">
        <v>20</v>
      </c>
      <c r="T389" s="414">
        <v>20</v>
      </c>
      <c r="U389" s="116">
        <v>40</v>
      </c>
      <c r="V389" s="414">
        <v>30</v>
      </c>
      <c r="W389" s="414">
        <v>18</v>
      </c>
      <c r="X389" s="414">
        <v>12</v>
      </c>
      <c r="Y389" s="116">
        <v>60</v>
      </c>
      <c r="Z389" s="118">
        <v>100</v>
      </c>
      <c r="AA389" s="414">
        <v>50</v>
      </c>
      <c r="AB389" s="414">
        <v>30</v>
      </c>
      <c r="AC389" s="414">
        <v>20</v>
      </c>
      <c r="AD389" s="116">
        <v>100</v>
      </c>
      <c r="AE389" s="118">
        <v>200</v>
      </c>
      <c r="AF389" s="825">
        <f>IF(AND(AD385="",S382="",U383="",Z383=""),"",IF(OR(S382=1,S382=2),800,1000))</f>
        <v>800</v>
      </c>
    </row>
    <row r="390" spans="1:32" ht="21" customHeight="1">
      <c r="A390" s="166">
        <f>IF(N385="","",A389+1)</f>
        <v>12</v>
      </c>
      <c r="B390" s="122" t="str">
        <f>'Result Sheet'!$L$4</f>
        <v xml:space="preserve">हिन्दी </v>
      </c>
      <c r="C390" s="415">
        <f>IFERROR(VLOOKUP(N385,Marks,11,0),"")</f>
        <v>9</v>
      </c>
      <c r="D390" s="415">
        <f>IFERROR(VLOOKUP(N385,Marks,12,0),"")</f>
        <v>9</v>
      </c>
      <c r="E390" s="117">
        <f>IFERROR(VLOOKUP(N385,Marks,13,0),"")</f>
        <v>18</v>
      </c>
      <c r="F390" s="415">
        <f>IFERROR(VLOOKUP(N385,Marks,14,0),"")</f>
        <v>22</v>
      </c>
      <c r="G390" s="415">
        <f>IFERROR(VLOOKUP(N385,Marks,15,0),"")</f>
        <v>6</v>
      </c>
      <c r="H390" s="415">
        <f>IFERROR(VLOOKUP(N385,Marks,16,0),"")</f>
        <v>0</v>
      </c>
      <c r="I390" s="117">
        <f>IFERROR(VLOOKUP(N385,Marks,17,0),"")</f>
        <v>28</v>
      </c>
      <c r="J390" s="119">
        <f>IFERROR(VLOOKUP(N385,Marks,18,0),"")</f>
        <v>46</v>
      </c>
      <c r="K390" s="415">
        <f>IFERROR(VLOOKUP(N385,Marks,19,0),"")</f>
        <v>37</v>
      </c>
      <c r="L390" s="415">
        <f>IFERROR(VLOOKUP(N385,Marks,20,0),"")</f>
        <v>4</v>
      </c>
      <c r="M390" s="415">
        <f>IFERROR(VLOOKUP(N385,Marks,21,0),"")</f>
        <v>11</v>
      </c>
      <c r="N390" s="117">
        <f>IFERROR(VLOOKUP(N385,Marks,22,0),"")</f>
        <v>52</v>
      </c>
      <c r="O390" s="119">
        <f>IFERROR(VLOOKUP(N385,Marks,23,0),"")</f>
        <v>98</v>
      </c>
      <c r="P390" s="323" t="str">
        <f>IFERROR(VLOOKUP(N385,Marks,29,0),"")</f>
        <v>D</v>
      </c>
      <c r="Q390" s="819"/>
      <c r="R390" s="122" t="str">
        <f>'Result Sheet'!$L$4</f>
        <v xml:space="preserve">हिन्दी </v>
      </c>
      <c r="S390" s="415">
        <f>IFERROR(VLOOKUP(AD385,Marks,11,0),"")</f>
        <v>9</v>
      </c>
      <c r="T390" s="415">
        <f>IFERROR(VLOOKUP(AD385,Marks,12,0),"")</f>
        <v>9</v>
      </c>
      <c r="U390" s="117">
        <f>IFERROR(VLOOKUP(AD385,Marks,13,0),"")</f>
        <v>18</v>
      </c>
      <c r="V390" s="415">
        <f>IFERROR(VLOOKUP(AD385,Marks,14,0),"")</f>
        <v>23</v>
      </c>
      <c r="W390" s="415">
        <f>IFERROR(VLOOKUP(AD385,Marks,15,0),"")</f>
        <v>6</v>
      </c>
      <c r="X390" s="415">
        <f>IFERROR(VLOOKUP(AD385,Marks,16,0),"")</f>
        <v>0</v>
      </c>
      <c r="Y390" s="117">
        <f>IFERROR(VLOOKUP(AD385,Marks,17,0),"")</f>
        <v>29</v>
      </c>
      <c r="Z390" s="119">
        <f>IFERROR(VLOOKUP(AD385,Marks,18,0),"")</f>
        <v>47</v>
      </c>
      <c r="AA390" s="415">
        <f>IFERROR(VLOOKUP(AD385,Marks,19,0),"")</f>
        <v>37</v>
      </c>
      <c r="AB390" s="415">
        <f>IFERROR(VLOOKUP(AD385,Marks,20,0),"")</f>
        <v>4</v>
      </c>
      <c r="AC390" s="415">
        <f>IFERROR(VLOOKUP(AD385,Marks,21,0),"")</f>
        <v>11</v>
      </c>
      <c r="AD390" s="117">
        <f>IFERROR(VLOOKUP(AD385,Marks,22,0),"")</f>
        <v>52</v>
      </c>
      <c r="AE390" s="119">
        <f>IFERROR(VLOOKUP(AD385,Marks,23,0),"")</f>
        <v>99</v>
      </c>
      <c r="AF390" s="323" t="str">
        <f>IFERROR(VLOOKUP(AD385,Marks,29,0),"")</f>
        <v>D</v>
      </c>
    </row>
    <row r="391" spans="1:32" ht="21" customHeight="1">
      <c r="A391" s="166">
        <f>IF(N385="","",A390+1)</f>
        <v>13</v>
      </c>
      <c r="B391" s="122" t="str">
        <f>'Result Sheet'!$AE$4</f>
        <v xml:space="preserve">अंग्रेजी </v>
      </c>
      <c r="C391" s="415">
        <f>IFERROR(VLOOKUP(N385,Marks,30,0),"")</f>
        <v>9</v>
      </c>
      <c r="D391" s="415">
        <f>IFERROR(VLOOKUP(N385,Marks,31,0),"")</f>
        <v>9</v>
      </c>
      <c r="E391" s="117">
        <f>IFERROR(VLOOKUP(N385,Marks,32,0),"")</f>
        <v>18</v>
      </c>
      <c r="F391" s="415">
        <f>IFERROR(VLOOKUP(N385,Marks,33,0),"")</f>
        <v>26</v>
      </c>
      <c r="G391" s="415">
        <f>IFERROR(VLOOKUP(N385,Marks,34,0),"")</f>
        <v>5</v>
      </c>
      <c r="H391" s="415">
        <f>IFERROR(VLOOKUP(N385,Marks,35,0),"")</f>
        <v>9</v>
      </c>
      <c r="I391" s="117">
        <f>IFERROR(VLOOKUP(N385,Marks,36,0),"")</f>
        <v>40</v>
      </c>
      <c r="J391" s="119">
        <f>IFERROR(VLOOKUP(N385,Marks,37,0),"")</f>
        <v>58</v>
      </c>
      <c r="K391" s="415">
        <f>IFERROR(VLOOKUP(N385,Marks,38,0),"")</f>
        <v>47</v>
      </c>
      <c r="L391" s="415">
        <f>IFERROR(VLOOKUP(N385,Marks,39,0),"")</f>
        <v>4</v>
      </c>
      <c r="M391" s="415">
        <f>IFERROR(VLOOKUP(N385,Marks,40,0),"")</f>
        <v>9</v>
      </c>
      <c r="N391" s="117">
        <f>IFERROR(VLOOKUP(N385,Marks,41,0),"")</f>
        <v>60</v>
      </c>
      <c r="O391" s="119">
        <f>IFERROR(VLOOKUP(N385,Marks,42,0),"")</f>
        <v>118</v>
      </c>
      <c r="P391" s="323" t="str">
        <f>IFERROR(VLOOKUP(N385,Marks,48,0),"")</f>
        <v>C</v>
      </c>
      <c r="Q391" s="819"/>
      <c r="R391" s="122" t="str">
        <f>'Result Sheet'!$AE$4</f>
        <v xml:space="preserve">अंग्रेजी </v>
      </c>
      <c r="S391" s="415">
        <f>IFERROR(VLOOKUP(AD385,Marks,30,0),"")</f>
        <v>9</v>
      </c>
      <c r="T391" s="415">
        <f>IFERROR(VLOOKUP(AD385,Marks,31,0),"")</f>
        <v>9</v>
      </c>
      <c r="U391" s="117">
        <f>IFERROR(VLOOKUP(AD385,Marks,32,0),"")</f>
        <v>18</v>
      </c>
      <c r="V391" s="415">
        <f>IFERROR(VLOOKUP(AD385,Marks,33,0),"")</f>
        <v>24</v>
      </c>
      <c r="W391" s="415">
        <f>IFERROR(VLOOKUP(AD385,Marks,34,0),"")</f>
        <v>4</v>
      </c>
      <c r="X391" s="415">
        <f>IFERROR(VLOOKUP(AD385,Marks,35,0),"")</f>
        <v>9</v>
      </c>
      <c r="Y391" s="117">
        <f>IFERROR(VLOOKUP(AD385,Marks,36,0),"")</f>
        <v>37</v>
      </c>
      <c r="Z391" s="119">
        <f>IFERROR(VLOOKUP(AD385,Marks,37,0),"")</f>
        <v>55</v>
      </c>
      <c r="AA391" s="415">
        <f>IFERROR(VLOOKUP(AD385,Marks,38,0),"")</f>
        <v>48</v>
      </c>
      <c r="AB391" s="415">
        <f>IFERROR(VLOOKUP(AD385,Marks,39,0),"")</f>
        <v>4</v>
      </c>
      <c r="AC391" s="415">
        <f>IFERROR(VLOOKUP(AD385,Marks,40,0),"")</f>
        <v>9</v>
      </c>
      <c r="AD391" s="117">
        <f>IFERROR(VLOOKUP(AD385,Marks,41,0),"")</f>
        <v>61</v>
      </c>
      <c r="AE391" s="119">
        <f>IFERROR(VLOOKUP(AD385,Marks,42,0),"")</f>
        <v>116</v>
      </c>
      <c r="AF391" s="323" t="str">
        <f>IFERROR(VLOOKUP(AD385,Marks,48,0),"")</f>
        <v>C</v>
      </c>
    </row>
    <row r="392" spans="1:32" ht="21" customHeight="1">
      <c r="A392" s="166">
        <f>IF(N385="","",A391+1)</f>
        <v>14</v>
      </c>
      <c r="B392" s="122" t="str">
        <f>'Result Sheet'!$AX$4</f>
        <v>संस्कृत</v>
      </c>
      <c r="C392" s="415">
        <f>IFERROR(VLOOKUP(N385,Marks,49,0),"")</f>
        <v>20</v>
      </c>
      <c r="D392" s="415">
        <f>IFERROR(VLOOKUP(N385,Marks,50,0),"")</f>
        <v>19</v>
      </c>
      <c r="E392" s="117">
        <f>IFERROR(VLOOKUP(N385,Marks,51,0),"")</f>
        <v>39</v>
      </c>
      <c r="F392" s="415">
        <f>IFERROR(VLOOKUP(N385,Marks,52,0),"")</f>
        <v>29</v>
      </c>
      <c r="G392" s="415">
        <f>IFERROR(VLOOKUP(N385,Marks,53,0),"")</f>
        <v>17</v>
      </c>
      <c r="H392" s="415">
        <f>IFERROR(VLOOKUP(N385,Marks,54,0),"")</f>
        <v>10</v>
      </c>
      <c r="I392" s="117">
        <f>IFERROR(VLOOKUP(N385,Marks,55,0),"")</f>
        <v>56</v>
      </c>
      <c r="J392" s="119">
        <f>IFERROR(VLOOKUP(N385,Marks,56,0),"")</f>
        <v>95</v>
      </c>
      <c r="K392" s="415">
        <f>IFERROR(VLOOKUP(N385,Marks,57,0),"")</f>
        <v>45</v>
      </c>
      <c r="L392" s="415">
        <f>IFERROR(VLOOKUP(N385,Marks,58,0),"")</f>
        <v>20</v>
      </c>
      <c r="M392" s="415">
        <f>IFERROR(VLOOKUP(N385,Marks,59,0),"")</f>
        <v>14</v>
      </c>
      <c r="N392" s="117">
        <f>IFERROR(VLOOKUP(N385,Marks,60,0),"")</f>
        <v>79</v>
      </c>
      <c r="O392" s="119">
        <f>IFERROR(VLOOKUP(N385,Marks,61,0),"")</f>
        <v>174</v>
      </c>
      <c r="P392" s="323" t="str">
        <f>IFERROR(VLOOKUP(N385,Marks,67,0),"")</f>
        <v>A</v>
      </c>
      <c r="Q392" s="819"/>
      <c r="R392" s="122" t="str">
        <f>'Result Sheet'!$AX$4</f>
        <v>संस्कृत</v>
      </c>
      <c r="S392" s="415">
        <f>IFERROR(VLOOKUP(AD385,Marks,49,0),"")</f>
        <v>20</v>
      </c>
      <c r="T392" s="415">
        <f>IFERROR(VLOOKUP(AD385,Marks,50,0),"")</f>
        <v>19</v>
      </c>
      <c r="U392" s="117">
        <f>IFERROR(VLOOKUP(AD385,Marks,51,0),"")</f>
        <v>39</v>
      </c>
      <c r="V392" s="415">
        <f>IFERROR(VLOOKUP(AD385,Marks,52,0),"")</f>
        <v>29</v>
      </c>
      <c r="W392" s="415">
        <f>IFERROR(VLOOKUP(AD385,Marks,53,0),"")</f>
        <v>17</v>
      </c>
      <c r="X392" s="415">
        <f>IFERROR(VLOOKUP(AD385,Marks,54,0),"")</f>
        <v>10</v>
      </c>
      <c r="Y392" s="117">
        <f>IFERROR(VLOOKUP(AD385,Marks,55,0),"")</f>
        <v>56</v>
      </c>
      <c r="Z392" s="119">
        <f>IFERROR(VLOOKUP(AD385,Marks,56,0),"")</f>
        <v>95</v>
      </c>
      <c r="AA392" s="415">
        <f>IFERROR(VLOOKUP(AD385,Marks,57,0),"")</f>
        <v>45</v>
      </c>
      <c r="AB392" s="415">
        <f>IFERROR(VLOOKUP(AD385,Marks,58,0),"")</f>
        <v>20</v>
      </c>
      <c r="AC392" s="415">
        <f>IFERROR(VLOOKUP(AD385,Marks,59,0),"")</f>
        <v>14</v>
      </c>
      <c r="AD392" s="117">
        <f>IFERROR(VLOOKUP(AD385,Marks,60,0),"")</f>
        <v>79</v>
      </c>
      <c r="AE392" s="119">
        <f>IFERROR(VLOOKUP(AD385,Marks,61,0),"")</f>
        <v>174</v>
      </c>
      <c r="AF392" s="323" t="str">
        <f>IFERROR(VLOOKUP(AD385,Marks,67,0),"")</f>
        <v>A</v>
      </c>
    </row>
    <row r="393" spans="1:32" ht="21" customHeight="1">
      <c r="A393" s="166">
        <f>IF(N385="","",A391+1)</f>
        <v>14</v>
      </c>
      <c r="B393" s="122" t="str">
        <f>'Result Sheet'!$BQ$4</f>
        <v xml:space="preserve">गणित </v>
      </c>
      <c r="C393" s="415">
        <f>IFERROR(VLOOKUP(N385,Marks,68,0),"")</f>
        <v>9</v>
      </c>
      <c r="D393" s="415">
        <f>IFERROR(VLOOKUP(N385,Marks,69,0),"")</f>
        <v>6</v>
      </c>
      <c r="E393" s="117">
        <f>IFERROR(VLOOKUP(N385,Marks,70,0),"")</f>
        <v>15</v>
      </c>
      <c r="F393" s="415">
        <f>IFERROR(VLOOKUP(N385,Marks,71,0),"")</f>
        <v>22</v>
      </c>
      <c r="G393" s="415">
        <f>IFERROR(VLOOKUP(N385,Marks,72,0),"")</f>
        <v>5</v>
      </c>
      <c r="H393" s="415">
        <f>IFERROR(VLOOKUP(N385,Marks,73,0),"")</f>
        <v>9</v>
      </c>
      <c r="I393" s="117">
        <f>IFERROR(VLOOKUP(N385,Marks,74,0),"")</f>
        <v>36</v>
      </c>
      <c r="J393" s="119">
        <f>IFERROR(VLOOKUP(N385,Marks,75,0),"")</f>
        <v>51</v>
      </c>
      <c r="K393" s="415">
        <f>IFERROR(VLOOKUP(N385,Marks,76,0),"")</f>
        <v>49</v>
      </c>
      <c r="L393" s="415">
        <f>IFERROR(VLOOKUP(N385,Marks,77,0),"")</f>
        <v>15</v>
      </c>
      <c r="M393" s="415">
        <f>IFERROR(VLOOKUP(N385,Marks,78,0),"")</f>
        <v>8</v>
      </c>
      <c r="N393" s="117">
        <f>IFERROR(VLOOKUP(N385,Marks,79,0),"")</f>
        <v>72</v>
      </c>
      <c r="O393" s="119">
        <f>IFERROR(VLOOKUP(N385,Marks,80,0),"")</f>
        <v>123</v>
      </c>
      <c r="P393" s="323" t="str">
        <f>IFERROR(VLOOKUP(N385,Marks,86,0),"")</f>
        <v>C</v>
      </c>
      <c r="Q393" s="819"/>
      <c r="R393" s="122" t="str">
        <f>'Result Sheet'!$BQ$4</f>
        <v xml:space="preserve">गणित </v>
      </c>
      <c r="S393" s="415">
        <f>IFERROR(VLOOKUP(AD385,Marks,68,0),"")</f>
        <v>9</v>
      </c>
      <c r="T393" s="415">
        <f>IFERROR(VLOOKUP(AD385,Marks,69,0),"")</f>
        <v>6</v>
      </c>
      <c r="U393" s="117">
        <f>IFERROR(VLOOKUP(AD385,Marks,70,0),"")</f>
        <v>15</v>
      </c>
      <c r="V393" s="415">
        <f>IFERROR(VLOOKUP(AD385,Marks,71,0),"")</f>
        <v>23</v>
      </c>
      <c r="W393" s="415">
        <f>IFERROR(VLOOKUP(AD385,Marks,72,0),"")</f>
        <v>5</v>
      </c>
      <c r="X393" s="415">
        <f>IFERROR(VLOOKUP(AD385,Marks,73,0),"")</f>
        <v>9</v>
      </c>
      <c r="Y393" s="117">
        <f>IFERROR(VLOOKUP(AD385,Marks,74,0),"")</f>
        <v>37</v>
      </c>
      <c r="Z393" s="119">
        <f>IFERROR(VLOOKUP(AD385,Marks,75,0),"")</f>
        <v>52</v>
      </c>
      <c r="AA393" s="415">
        <f>IFERROR(VLOOKUP(AD385,Marks,76,0),"")</f>
        <v>48</v>
      </c>
      <c r="AB393" s="415">
        <f>IFERROR(VLOOKUP(AD385,Marks,77,0),"")</f>
        <v>15</v>
      </c>
      <c r="AC393" s="415">
        <f>IFERROR(VLOOKUP(AD385,Marks,78,0),"")</f>
        <v>8</v>
      </c>
      <c r="AD393" s="117">
        <f>IFERROR(VLOOKUP(AD385,Marks,79,0),"")</f>
        <v>71</v>
      </c>
      <c r="AE393" s="119">
        <f>IFERROR(VLOOKUP(AD385,Marks,80,0),"")</f>
        <v>123</v>
      </c>
      <c r="AF393" s="323" t="str">
        <f>IFERROR(VLOOKUP(AD385,Marks,86,0),"")</f>
        <v>C</v>
      </c>
    </row>
    <row r="394" spans="1:32" ht="21" customHeight="1">
      <c r="A394" s="166">
        <f>IF(N385="","",A393+1)</f>
        <v>15</v>
      </c>
      <c r="B394" s="122" t="str">
        <f>'Result Sheet'!$CJ$4</f>
        <v xml:space="preserve">पर्यावरण अध्ययन </v>
      </c>
      <c r="C394" s="415">
        <f>IFERROR(VLOOKUP(N385,Marks,87,0),"")</f>
        <v>9</v>
      </c>
      <c r="D394" s="415">
        <f>IFERROR(VLOOKUP(N385,Marks,88,0),"")</f>
        <v>7</v>
      </c>
      <c r="E394" s="117">
        <f>IFERROR(VLOOKUP(N385,Marks,89,0),"")</f>
        <v>16</v>
      </c>
      <c r="F394" s="415">
        <f>IFERROR(VLOOKUP(N385,Marks,90,0),"")</f>
        <v>24</v>
      </c>
      <c r="G394" s="415">
        <f>IFERROR(VLOOKUP(N385,Marks,91,0),"")</f>
        <v>6</v>
      </c>
      <c r="H394" s="415">
        <f>IFERROR(VLOOKUP(N385,Marks,92,0),"")</f>
        <v>9</v>
      </c>
      <c r="I394" s="117">
        <f>IFERROR(VLOOKUP(N385,Marks,93,0),"")</f>
        <v>39</v>
      </c>
      <c r="J394" s="119">
        <f>IFERROR(VLOOKUP(N385,Marks,94,0),"")</f>
        <v>55</v>
      </c>
      <c r="K394" s="415">
        <f>IFERROR(VLOOKUP(N385,Marks,95,0),"")</f>
        <v>49</v>
      </c>
      <c r="L394" s="415">
        <f>IFERROR(VLOOKUP(N385,Marks,96,0),"")</f>
        <v>16</v>
      </c>
      <c r="M394" s="415">
        <f>IFERROR(VLOOKUP(N385,Marks,97,0),"")</f>
        <v>8</v>
      </c>
      <c r="N394" s="117">
        <f>IFERROR(VLOOKUP(N385,Marks,98,0),"")</f>
        <v>73</v>
      </c>
      <c r="O394" s="119">
        <f>IFERROR(VLOOKUP(N385,Marks,99,0),"")</f>
        <v>128</v>
      </c>
      <c r="P394" s="323" t="str">
        <f>IFERROR(VLOOKUP(N385,Marks,105,0),"")</f>
        <v>C</v>
      </c>
      <c r="Q394" s="819"/>
      <c r="R394" s="122" t="str">
        <f>'Result Sheet'!$CJ$4</f>
        <v xml:space="preserve">पर्यावरण अध्ययन </v>
      </c>
      <c r="S394" s="415">
        <f>IFERROR(VLOOKUP(AD385,Marks,87,0),"")</f>
        <v>9</v>
      </c>
      <c r="T394" s="415">
        <f>IFERROR(VLOOKUP(AD385,Marks,88,0),"")</f>
        <v>7</v>
      </c>
      <c r="U394" s="117">
        <f>IFERROR(VLOOKUP(AD385,Marks,89,0),"")</f>
        <v>16</v>
      </c>
      <c r="V394" s="415">
        <f>IFERROR(VLOOKUP(AD385,Marks,90,0),"")</f>
        <v>25</v>
      </c>
      <c r="W394" s="415">
        <f>IFERROR(VLOOKUP(AD385,Marks,91,0),"")</f>
        <v>6</v>
      </c>
      <c r="X394" s="415">
        <f>IFERROR(VLOOKUP(AD385,Marks,92,0),"")</f>
        <v>9</v>
      </c>
      <c r="Y394" s="117">
        <f>IFERROR(VLOOKUP(AD385,Marks,93,0),"")</f>
        <v>40</v>
      </c>
      <c r="Z394" s="119">
        <f>IFERROR(VLOOKUP(AD385,Marks,94,0),"")</f>
        <v>56</v>
      </c>
      <c r="AA394" s="415">
        <f>IFERROR(VLOOKUP(AD385,Marks,95,0),"")</f>
        <v>46</v>
      </c>
      <c r="AB394" s="415">
        <f>IFERROR(VLOOKUP(AD385,Marks,96,0),"")</f>
        <v>16</v>
      </c>
      <c r="AC394" s="415">
        <f>IFERROR(VLOOKUP(AD385,Marks,97,0),"")</f>
        <v>8</v>
      </c>
      <c r="AD394" s="117">
        <f>IFERROR(VLOOKUP(AD385,Marks,98,0),"")</f>
        <v>70</v>
      </c>
      <c r="AE394" s="119">
        <f>IFERROR(VLOOKUP(AD385,Marks,99,0),"")</f>
        <v>126</v>
      </c>
      <c r="AF394" s="323" t="str">
        <f>IFERROR(VLOOKUP(AD385,Marks,105,0),"")</f>
        <v>C</v>
      </c>
    </row>
    <row r="395" spans="1:32" ht="25.5" customHeight="1">
      <c r="A395" s="166">
        <f>IF(N385="","",A394+1)</f>
        <v>16</v>
      </c>
      <c r="B395" s="416" t="s">
        <v>215</v>
      </c>
      <c r="C395" s="120">
        <f>IF(AND(C390="",C391="",C392="",C393="",C394=""),"",IF(OR(C382=1,C382=2),SUM(C390:C393),SUM(C390:C394)))</f>
        <v>47</v>
      </c>
      <c r="D395" s="120">
        <f>IF(AND(D390="",D391="",D392="",D393="",D394=""),"",IF(OR(C382=1,C382=2),SUM(D390:D393),SUM(D390:D394)))</f>
        <v>43</v>
      </c>
      <c r="E395" s="120">
        <f>IF(AND(E390="",E391="",E392="",E393="",E394=""),"",IF(OR(C382=1,C382=2),SUM(E390:E393),SUM(E390:E394)))</f>
        <v>90</v>
      </c>
      <c r="F395" s="120">
        <f>IF(AND(F390="",F391="",F392="",F393="",F394=""),"",IF(OR(C382=1,C382=2),SUM(F390:F393),SUM(F390:F394)))</f>
        <v>99</v>
      </c>
      <c r="G395" s="120">
        <f>IF(AND(G390="",G391="",G392="",G393="",G394=""),"",IF(OR(G382=1,G382=2),SUM(C382=1,C382=2),SUM(G390:G394)))</f>
        <v>39</v>
      </c>
      <c r="H395" s="120">
        <f>IF(AND(H390="",H391="",H392="",H393="",H394=""),"",IF(OR(C382=1,C382=2),SUM(H390:H393),SUM(H390:H394)))</f>
        <v>28</v>
      </c>
      <c r="I395" s="120">
        <f>IF(AND(I390="",I391="",I392="",I393="",I394=""),"",IF(OR(C382=1,C382=2),SUM(I390:I393),SUM(I390:I394)))</f>
        <v>160</v>
      </c>
      <c r="J395" s="120">
        <f>IF(AND(J390="",J391="",J392="",J393="",J394=""),"",IF(OR(C382=1,C382=2),SUM(J390:J393),SUM(J390:J394)))</f>
        <v>250</v>
      </c>
      <c r="K395" s="120">
        <f>IF(AND(K390="",K391="",K392="",K393="",K394=""),"",IF(OR(C382=1,C382=2),SUM(K390:K393),SUM(K390:K394)))</f>
        <v>178</v>
      </c>
      <c r="L395" s="120">
        <f>IF(AND(L390="",L391="",L392="",L393="",L394=""),"",IF(OR(C382=1,C382=2),SUM(L390:L393),SUM(L390:L394)))</f>
        <v>43</v>
      </c>
      <c r="M395" s="120">
        <f>IF(AND(M390="",M391="",M392="",M393="",M394=""),"",IF(OR(C382=1,C382=2),SUM(M390:M393),SUM(M390:M394)))</f>
        <v>42</v>
      </c>
      <c r="N395" s="120">
        <f>IF(AND(N390="",N391="",N392="",N393="",N394=""),"",IF(OR(C382=1,C382=2),SUM(N390:N393),SUM(N390:N394)))</f>
        <v>263</v>
      </c>
      <c r="O395" s="120">
        <f>IF(AND(O390="",O391="",O392="",O393="",O394=""),"",IF(OR(C382=1,C382=2),SUM(O390:O393),SUM(O390:O394)))</f>
        <v>513</v>
      </c>
      <c r="P395" s="326" t="str">
        <f>IF(OR(N385="",E383="",O395=""),"",IF(O395&gt;=81%*P389,"A",IF(O395&gt;=61%*P389,"B",IF(O395&gt;=41%*P389,"C",IF(O395&gt;=21%*P389,"D","E")))))</f>
        <v>B</v>
      </c>
      <c r="Q395" s="819"/>
      <c r="R395" s="416" t="s">
        <v>215</v>
      </c>
      <c r="S395" s="120">
        <f>IF(AND(S390="",S391="",S392="",S393="",S394=""),"",IF(OR(S382=1,S382=2),SUM(S390:S393),SUM(S390:S394)))</f>
        <v>47</v>
      </c>
      <c r="T395" s="120">
        <f>IF(AND(T390="",T391="",T392="",T393="",T394=""),"",IF(OR(S382=1,S382=2),SUM(T390:T393),SUM(T390:T394)))</f>
        <v>43</v>
      </c>
      <c r="U395" s="120">
        <f>IF(AND(U390="",U391="",U392="",U393="",U394=""),"",IF(OR(S382=1,S382=2),SUM(U390:U393),SUM(U390:U394)))</f>
        <v>90</v>
      </c>
      <c r="V395" s="120">
        <f>IF(AND(V390="",V391="",V392="",V393="",V394=""),"",IF(OR(S382=1,S382=2),SUM(V390:V393),SUM(V390:V394)))</f>
        <v>99</v>
      </c>
      <c r="W395" s="120">
        <f>IF(AND(W390="",W391="",W392="",W393="",W394=""),"",IF(OR(W382=1,W382=2),SUM(S382=1,S382=2),SUM(W390:W394)))</f>
        <v>38</v>
      </c>
      <c r="X395" s="120">
        <f>IF(AND(X390="",X391="",X392="",X393="",X394=""),"",IF(OR(S382=1,S382=2),SUM(X390:X393),SUM(X390:X394)))</f>
        <v>28</v>
      </c>
      <c r="Y395" s="120">
        <f>IF(AND(Y390="",Y391="",Y392="",Y393="",Y394=""),"",IF(OR(S382=1,S382=2),SUM(Y390:Y393),SUM(Y390:Y394)))</f>
        <v>159</v>
      </c>
      <c r="Z395" s="120">
        <f>IF(AND(Z390="",Z391="",Z392="",Z393="",Z394=""),"",IF(OR(S382=1,S382=2),SUM(Z390:Z393),SUM(Z390:Z394)))</f>
        <v>249</v>
      </c>
      <c r="AA395" s="120">
        <f>IF(AND(AA390="",AA391="",AA392="",AA393="",AA394=""),"",IF(OR(S382=1,S382=2),SUM(AA390:AA393),SUM(AA390:AA394)))</f>
        <v>178</v>
      </c>
      <c r="AB395" s="120">
        <f>IF(AND(AB390="",AB391="",AB392="",AB393="",AB394=""),"",IF(OR(S382=1,S382=2),SUM(AB390:AB393),SUM(AB390:AB394)))</f>
        <v>43</v>
      </c>
      <c r="AC395" s="120">
        <f>IF(AND(AC390="",AC391="",AC392="",AC393="",AC394=""),"",IF(OR(S382=1,S382=2),SUM(AC390:AC393),SUM(AC390:AC394)))</f>
        <v>42</v>
      </c>
      <c r="AD395" s="120">
        <f>IF(AND(AD390="",AD391="",AD392="",AD393="",AD394=""),"",IF(OR(S382=1,S382=2),SUM(AD390:AD393),SUM(AD390:AD394)))</f>
        <v>263</v>
      </c>
      <c r="AE395" s="120">
        <f>IF(AND(AE390="",AE391="",AE392="",AE393="",AE394=""),"",IF(OR(S382=1,S382=2),SUM(AE390:AE393),SUM(AE390:AE394)))</f>
        <v>512</v>
      </c>
      <c r="AF395" s="326" t="str">
        <f>IF(OR(AD385="",U383="",AE395=""),"",IF(AE395&gt;=81%*AF389,"A",IF(AE395&gt;=61%*AF389,"B",IF(AE395&gt;=41%*AF389,"C",IF(AE395&gt;=21%*AF389,"D","E")))))</f>
        <v>B</v>
      </c>
    </row>
    <row r="396" spans="1:32" ht="9" customHeight="1">
      <c r="A396" s="166">
        <f>IF(N385="","",A395+1)</f>
        <v>17</v>
      </c>
      <c r="B396" s="787"/>
      <c r="C396" s="787"/>
      <c r="D396" s="787"/>
      <c r="E396" s="787"/>
      <c r="F396" s="787"/>
      <c r="G396" s="787"/>
      <c r="H396" s="787"/>
      <c r="I396" s="787"/>
      <c r="J396" s="787"/>
      <c r="K396" s="787"/>
      <c r="L396" s="787"/>
      <c r="M396" s="787"/>
      <c r="N396" s="787"/>
      <c r="O396" s="787"/>
      <c r="P396" s="787"/>
      <c r="Q396" s="819"/>
      <c r="R396" s="787"/>
      <c r="S396" s="787"/>
      <c r="T396" s="787"/>
      <c r="U396" s="787"/>
      <c r="V396" s="787"/>
      <c r="W396" s="787"/>
      <c r="X396" s="787"/>
      <c r="Y396" s="787"/>
      <c r="Z396" s="787"/>
      <c r="AA396" s="787"/>
      <c r="AB396" s="787"/>
      <c r="AC396" s="787"/>
      <c r="AD396" s="787"/>
      <c r="AE396" s="787"/>
      <c r="AF396" s="787"/>
    </row>
    <row r="397" spans="1:32" ht="22.5" customHeight="1">
      <c r="A397" s="166">
        <f>IF(N385="","",A396+1)</f>
        <v>18</v>
      </c>
      <c r="B397" s="788" t="s">
        <v>213</v>
      </c>
      <c r="C397" s="788"/>
      <c r="D397" s="789" t="s">
        <v>229</v>
      </c>
      <c r="E397" s="790"/>
      <c r="F397" s="417" t="s">
        <v>186</v>
      </c>
      <c r="G397" s="788" t="s">
        <v>213</v>
      </c>
      <c r="H397" s="788"/>
      <c r="I397" s="789" t="s">
        <v>229</v>
      </c>
      <c r="J397" s="790"/>
      <c r="K397" s="417" t="s">
        <v>186</v>
      </c>
      <c r="L397" s="788" t="s">
        <v>213</v>
      </c>
      <c r="M397" s="788"/>
      <c r="N397" s="789" t="s">
        <v>229</v>
      </c>
      <c r="O397" s="790"/>
      <c r="P397" s="417" t="s">
        <v>186</v>
      </c>
      <c r="Q397" s="819"/>
      <c r="R397" s="788" t="s">
        <v>213</v>
      </c>
      <c r="S397" s="788"/>
      <c r="T397" s="789" t="s">
        <v>229</v>
      </c>
      <c r="U397" s="790"/>
      <c r="V397" s="417" t="s">
        <v>186</v>
      </c>
      <c r="W397" s="788" t="s">
        <v>213</v>
      </c>
      <c r="X397" s="788"/>
      <c r="Y397" s="789" t="s">
        <v>229</v>
      </c>
      <c r="Z397" s="790"/>
      <c r="AA397" s="417" t="s">
        <v>186</v>
      </c>
      <c r="AB397" s="788" t="s">
        <v>213</v>
      </c>
      <c r="AC397" s="788"/>
      <c r="AD397" s="789" t="s">
        <v>229</v>
      </c>
      <c r="AE397" s="790"/>
      <c r="AF397" s="417" t="s">
        <v>186</v>
      </c>
    </row>
    <row r="398" spans="1:32" ht="21.75" customHeight="1">
      <c r="A398" s="166">
        <f>IF(N385="","",A397+1)</f>
        <v>19</v>
      </c>
      <c r="B398" s="791" t="s">
        <v>221</v>
      </c>
      <c r="C398" s="792"/>
      <c r="D398" s="792"/>
      <c r="E398" s="119">
        <f>IFERROR(VLOOKUP(N385,Marks,109,0),"")</f>
        <v>0</v>
      </c>
      <c r="F398" s="130" t="str">
        <f>IFERROR(VLOOKUP(N385,Marks,113,0),"")</f>
        <v/>
      </c>
      <c r="G398" s="791" t="s">
        <v>192</v>
      </c>
      <c r="H398" s="792"/>
      <c r="I398" s="792"/>
      <c r="J398" s="119">
        <f>IFERROR(VLOOKUP(N385,Marks,117,0),"")</f>
        <v>0</v>
      </c>
      <c r="K398" s="130" t="str">
        <f>IFERROR(VLOOKUP(N385,Marks,121,0),"")</f>
        <v/>
      </c>
      <c r="L398" s="793" t="s">
        <v>193</v>
      </c>
      <c r="M398" s="794"/>
      <c r="N398" s="794"/>
      <c r="O398" s="119">
        <f>IFERROR(VLOOKUP(N385,Marks,125,0),"")</f>
        <v>0</v>
      </c>
      <c r="P398" s="130" t="str">
        <f>IFERROR(VLOOKUP(N385,Marks,129,0),"")</f>
        <v/>
      </c>
      <c r="Q398" s="819"/>
      <c r="R398" s="791" t="s">
        <v>221</v>
      </c>
      <c r="S398" s="792"/>
      <c r="T398" s="792"/>
      <c r="U398" s="119">
        <f>IFERROR(VLOOKUP(AD385,Marks,109,0),"")</f>
        <v>0</v>
      </c>
      <c r="V398" s="130" t="str">
        <f>IFERROR(VLOOKUP(AD385,Marks,113,0),"")</f>
        <v/>
      </c>
      <c r="W398" s="791" t="s">
        <v>192</v>
      </c>
      <c r="X398" s="792"/>
      <c r="Y398" s="792"/>
      <c r="Z398" s="119">
        <f>IFERROR(VLOOKUP(AD385,Marks,117,0),"")</f>
        <v>0</v>
      </c>
      <c r="AA398" s="130" t="str">
        <f>IFERROR(VLOOKUP(AD385,Marks,121,0),"")</f>
        <v/>
      </c>
      <c r="AB398" s="793" t="s">
        <v>193</v>
      </c>
      <c r="AC398" s="794"/>
      <c r="AD398" s="794"/>
      <c r="AE398" s="119">
        <f>IFERROR(VLOOKUP(AD385,Marks,125,0),"")</f>
        <v>0</v>
      </c>
      <c r="AF398" s="130" t="str">
        <f>IFERROR(VLOOKUP(AD385,Marks,129,0),"")</f>
        <v/>
      </c>
    </row>
    <row r="399" spans="1:32" ht="21" customHeight="1">
      <c r="A399" s="166">
        <f>IF(N385="","",A398+1)</f>
        <v>20</v>
      </c>
      <c r="B399" s="780" t="s">
        <v>216</v>
      </c>
      <c r="C399" s="780"/>
      <c r="D399" s="780"/>
      <c r="E399" s="795">
        <f>IFERROR(VLOOKUP(N385,Marks,135,0),"")</f>
        <v>220</v>
      </c>
      <c r="F399" s="795"/>
      <c r="G399" s="795"/>
      <c r="H399" s="795"/>
      <c r="I399" s="780" t="s">
        <v>217</v>
      </c>
      <c r="J399" s="780"/>
      <c r="K399" s="780"/>
      <c r="L399" s="780"/>
      <c r="M399" s="796">
        <f>IFERROR(VLOOKUP(N385,Marks,136,0),"")</f>
        <v>24</v>
      </c>
      <c r="N399" s="796"/>
      <c r="O399" s="796"/>
      <c r="P399" s="796"/>
      <c r="Q399" s="819"/>
      <c r="R399" s="780" t="s">
        <v>216</v>
      </c>
      <c r="S399" s="780"/>
      <c r="T399" s="780"/>
      <c r="U399" s="795">
        <f>IFERROR(VLOOKUP(AD385,Marks,135,0),"")</f>
        <v>220</v>
      </c>
      <c r="V399" s="795"/>
      <c r="W399" s="795"/>
      <c r="X399" s="795"/>
      <c r="Y399" s="780" t="s">
        <v>217</v>
      </c>
      <c r="Z399" s="780"/>
      <c r="AA399" s="780"/>
      <c r="AB399" s="780"/>
      <c r="AC399" s="796">
        <f>IFERROR(VLOOKUP(AD385,Marks,136,0),"")</f>
        <v>20</v>
      </c>
      <c r="AD399" s="796"/>
      <c r="AE399" s="796"/>
      <c r="AF399" s="796"/>
    </row>
    <row r="400" spans="1:32" ht="21" customHeight="1">
      <c r="A400" s="166">
        <f>IF(N385="","",A399+1)</f>
        <v>21</v>
      </c>
      <c r="B400" s="780" t="s">
        <v>218</v>
      </c>
      <c r="C400" s="780"/>
      <c r="D400" s="780"/>
      <c r="E400" s="782" t="str">
        <f>IFERROR(VLOOKUP(N385,Marks,134,0),"")</f>
        <v>Promoted</v>
      </c>
      <c r="F400" s="782"/>
      <c r="G400" s="782"/>
      <c r="H400" s="782"/>
      <c r="I400" s="780" t="s">
        <v>219</v>
      </c>
      <c r="J400" s="780"/>
      <c r="K400" s="780"/>
      <c r="L400" s="780"/>
      <c r="M400" s="781">
        <f>IFERROR(VLOOKUP(N385,Marks,131,0),"")</f>
        <v>64.125</v>
      </c>
      <c r="N400" s="781"/>
      <c r="O400" s="781"/>
      <c r="P400" s="781"/>
      <c r="Q400" s="819"/>
      <c r="R400" s="780" t="s">
        <v>218</v>
      </c>
      <c r="S400" s="780"/>
      <c r="T400" s="780"/>
      <c r="U400" s="782" t="str">
        <f>IFERROR(VLOOKUP(AD385,Marks,134,0),"")</f>
        <v>Promoted</v>
      </c>
      <c r="V400" s="782"/>
      <c r="W400" s="782"/>
      <c r="X400" s="782"/>
      <c r="Y400" s="780" t="s">
        <v>219</v>
      </c>
      <c r="Z400" s="780"/>
      <c r="AA400" s="780"/>
      <c r="AB400" s="780"/>
      <c r="AC400" s="781">
        <f>IFERROR(VLOOKUP(AD385,Marks,131,0),"")</f>
        <v>64</v>
      </c>
      <c r="AD400" s="781"/>
      <c r="AE400" s="781"/>
      <c r="AF400" s="781"/>
    </row>
    <row r="401" spans="1:32" ht="21" customHeight="1">
      <c r="A401" s="166">
        <f>IF(N385="","",A400+1)</f>
        <v>22</v>
      </c>
      <c r="B401" s="780" t="s">
        <v>220</v>
      </c>
      <c r="C401" s="780"/>
      <c r="D401" s="780"/>
      <c r="E401" s="324" t="str">
        <f>IFERROR(VLOOKUP(N385,Marks,132,0),"")</f>
        <v>I</v>
      </c>
      <c r="F401" s="325" t="s">
        <v>341</v>
      </c>
      <c r="G401" s="783" t="str">
        <f>IF(OR(N385="",E383="",O395=""),"",IF(O395&gt;=81%*P389,"A",IF(O395&gt;=61%*P389,"B",IF(O395&gt;=41%*P389,"C",IF(O395&gt;=21%*P389,"D","E")))))</f>
        <v>B</v>
      </c>
      <c r="H401" s="783"/>
      <c r="I401" s="780" t="s">
        <v>222</v>
      </c>
      <c r="J401" s="780"/>
      <c r="K401" s="780"/>
      <c r="L401" s="780"/>
      <c r="M401" s="818">
        <f>IFERROR(VLOOKUP(N385,Marks,133,0),"")</f>
        <v>8.9999999999999964</v>
      </c>
      <c r="N401" s="818"/>
      <c r="O401" s="818"/>
      <c r="P401" s="818"/>
      <c r="Q401" s="819"/>
      <c r="R401" s="780" t="s">
        <v>220</v>
      </c>
      <c r="S401" s="780"/>
      <c r="T401" s="780"/>
      <c r="U401" s="324" t="str">
        <f>IFERROR(VLOOKUP(AD385,Marks,132,0),"")</f>
        <v>I</v>
      </c>
      <c r="V401" s="325" t="s">
        <v>341</v>
      </c>
      <c r="W401" s="783" t="str">
        <f>IF(OR(AD385="",U383="",AE395=""),"",IF(AE395&gt;=81%*AF389,"A",IF(AE395&gt;=61%*AF389,"B",IF(AE395&gt;=41%*AF389,"C",IF(AE395&gt;=21%*AF389,"D","E")))))</f>
        <v>B</v>
      </c>
      <c r="X401" s="783"/>
      <c r="Y401" s="780" t="s">
        <v>222</v>
      </c>
      <c r="Z401" s="780"/>
      <c r="AA401" s="780"/>
      <c r="AB401" s="780"/>
      <c r="AC401" s="818">
        <f>IFERROR(VLOOKUP(AD385,Marks,133,0),"")</f>
        <v>9.9999999999999964</v>
      </c>
      <c r="AD401" s="818"/>
      <c r="AE401" s="818"/>
      <c r="AF401" s="818"/>
    </row>
    <row r="402" spans="1:32" ht="21" customHeight="1">
      <c r="A402" s="166">
        <f>IF(N385="","",A401+1)</f>
        <v>23</v>
      </c>
      <c r="B402" s="817" t="s">
        <v>228</v>
      </c>
      <c r="C402" s="817"/>
      <c r="D402" s="817"/>
      <c r="E402" s="784">
        <f>'Master sheet'!$C$10</f>
        <v>44697</v>
      </c>
      <c r="F402" s="784"/>
      <c r="G402" s="784"/>
      <c r="H402" s="410"/>
      <c r="I402" s="121"/>
      <c r="J402" s="121"/>
      <c r="K402" s="76"/>
      <c r="L402" s="121"/>
      <c r="M402" s="121"/>
      <c r="N402" s="121"/>
      <c r="O402" s="121"/>
      <c r="P402" s="121"/>
      <c r="Q402" s="819"/>
      <c r="R402" s="817" t="s">
        <v>228</v>
      </c>
      <c r="S402" s="817"/>
      <c r="T402" s="817"/>
      <c r="U402" s="784">
        <f>'Master sheet'!$C$10</f>
        <v>44697</v>
      </c>
      <c r="V402" s="784"/>
      <c r="W402" s="784"/>
      <c r="X402" s="410"/>
      <c r="Y402" s="121"/>
      <c r="Z402" s="121"/>
      <c r="AA402" s="76"/>
      <c r="AB402" s="121"/>
      <c r="AC402" s="121"/>
      <c r="AD402" s="121"/>
      <c r="AE402" s="121"/>
      <c r="AF402" s="121"/>
    </row>
    <row r="403" spans="1:32" ht="43.5" customHeight="1">
      <c r="A403" s="166">
        <f>IF(N385="","",A402+1)</f>
        <v>24</v>
      </c>
      <c r="B403" s="804" t="str">
        <f>IF(AND(C382=1),CONCATENATE("( ",UPPER('Master sheet'!$F$11)," )"),IF(AND(C382=2),CONCATENATE("( ",UPPER('Master sheet'!$F$19)," )"),IF(AND(C382=3),CONCATENATE("( ",UPPER('Master sheet'!$J$11)," )"),IF(AND(C382=4),CONCATENATE("( ",UPPER('Master sheet'!$J$19)," )"),""))))</f>
        <v>( PRADIP SINGH RAJAWAT )</v>
      </c>
      <c r="C403" s="804"/>
      <c r="D403" s="804"/>
      <c r="E403" s="804"/>
      <c r="F403" s="805" t="str">
        <f>IF(AND(N385=""),"",CONCATENATE("(",'Master sheet'!$C$14," )"))</f>
        <v>(Suresh Kumar )</v>
      </c>
      <c r="G403" s="805"/>
      <c r="H403" s="805"/>
      <c r="I403" s="805"/>
      <c r="J403" s="805"/>
      <c r="K403" s="805" t="str">
        <f>IF(AND(N385=""),"",CONCATENATE("(",'Master sheet'!$C$12," )"))</f>
        <v>(USHA PALIYA )</v>
      </c>
      <c r="L403" s="805"/>
      <c r="M403" s="805"/>
      <c r="N403" s="805"/>
      <c r="O403" s="805"/>
      <c r="P403" s="805"/>
      <c r="Q403" s="819"/>
      <c r="R403" s="804" t="str">
        <f>IF(AND(S382=1),CONCATENATE("( ",UPPER('Master sheet'!$F$11)," )"),IF(AND(S382=2),CONCATENATE("( ",UPPER('Master sheet'!$F$19)," )"),IF(AND(S382=3),CONCATENATE("( ",UPPER('Master sheet'!$J$11)," )"),IF(AND(S382=4),CONCATENATE("( ",UPPER('Master sheet'!$J$19)," )"),""))))</f>
        <v>( PRADIP SINGH RAJAWAT )</v>
      </c>
      <c r="S403" s="804"/>
      <c r="T403" s="804"/>
      <c r="U403" s="804"/>
      <c r="V403" s="805" t="str">
        <f>IF(AND(AD385=""),"",CONCATENATE("(",'Master sheet'!$C$14," )"))</f>
        <v>(Suresh Kumar )</v>
      </c>
      <c r="W403" s="805"/>
      <c r="X403" s="805"/>
      <c r="Y403" s="805"/>
      <c r="Z403" s="805"/>
      <c r="AA403" s="805" t="str">
        <f>IF(AND(AD385=""),"",CONCATENATE("(",'Master sheet'!$C$12," )"))</f>
        <v>(USHA PALIYA )</v>
      </c>
      <c r="AB403" s="805"/>
      <c r="AC403" s="805"/>
      <c r="AD403" s="805"/>
      <c r="AE403" s="805"/>
      <c r="AF403" s="805"/>
    </row>
    <row r="404" spans="1:32" ht="21.75" customHeight="1">
      <c r="A404" s="166">
        <f>IF(N385="","",A403+1)</f>
        <v>25</v>
      </c>
      <c r="B404" s="806" t="s">
        <v>223</v>
      </c>
      <c r="C404" s="806"/>
      <c r="D404" s="806"/>
      <c r="E404" s="806"/>
      <c r="F404" s="807" t="s">
        <v>224</v>
      </c>
      <c r="G404" s="807"/>
      <c r="H404" s="807"/>
      <c r="I404" s="807"/>
      <c r="J404" s="807"/>
      <c r="K404" s="806" t="s">
        <v>225</v>
      </c>
      <c r="L404" s="806"/>
      <c r="M404" s="806"/>
      <c r="N404" s="806"/>
      <c r="O404" s="806"/>
      <c r="P404" s="806"/>
      <c r="Q404" s="819"/>
      <c r="R404" s="806" t="s">
        <v>223</v>
      </c>
      <c r="S404" s="806"/>
      <c r="T404" s="806"/>
      <c r="U404" s="806"/>
      <c r="V404" s="807" t="s">
        <v>224</v>
      </c>
      <c r="W404" s="807"/>
      <c r="X404" s="807"/>
      <c r="Y404" s="807"/>
      <c r="Z404" s="807"/>
      <c r="AA404" s="806" t="s">
        <v>225</v>
      </c>
      <c r="AB404" s="806"/>
      <c r="AC404" s="806"/>
      <c r="AD404" s="806"/>
      <c r="AE404" s="806"/>
      <c r="AF404" s="806"/>
    </row>
    <row r="406" spans="1:32" ht="21.9" customHeight="1">
      <c r="A406" s="165">
        <f>IF(N412="","",1)</f>
        <v>1</v>
      </c>
      <c r="B406" s="808" t="s">
        <v>203</v>
      </c>
      <c r="C406" s="808"/>
      <c r="D406" s="808"/>
      <c r="E406" s="808"/>
      <c r="F406" s="808"/>
      <c r="G406" s="808"/>
      <c r="H406" s="808"/>
      <c r="I406" s="808"/>
      <c r="J406" s="808"/>
      <c r="K406" s="808"/>
      <c r="L406" s="808"/>
      <c r="M406" s="808"/>
      <c r="N406" s="808"/>
      <c r="O406" s="808"/>
      <c r="P406" s="808"/>
      <c r="Q406" s="819" t="s">
        <v>249</v>
      </c>
      <c r="R406" s="808" t="s">
        <v>203</v>
      </c>
      <c r="S406" s="808"/>
      <c r="T406" s="808"/>
      <c r="U406" s="808"/>
      <c r="V406" s="808"/>
      <c r="W406" s="808"/>
      <c r="X406" s="808"/>
      <c r="Y406" s="808"/>
      <c r="Z406" s="808"/>
      <c r="AA406" s="808"/>
      <c r="AB406" s="808"/>
      <c r="AC406" s="808"/>
      <c r="AD406" s="808"/>
      <c r="AE406" s="808"/>
      <c r="AF406" s="808"/>
    </row>
    <row r="407" spans="1:32" ht="21.9" customHeight="1">
      <c r="A407" s="166">
        <f>IF(N412="","",A406+1)</f>
        <v>2</v>
      </c>
      <c r="B407" s="820" t="s">
        <v>541</v>
      </c>
      <c r="C407" s="820"/>
      <c r="D407" s="820"/>
      <c r="E407" s="820"/>
      <c r="F407" s="820"/>
      <c r="G407" s="820"/>
      <c r="H407" s="820"/>
      <c r="I407" s="820"/>
      <c r="J407" s="820"/>
      <c r="K407" s="820"/>
      <c r="L407" s="820"/>
      <c r="M407" s="820"/>
      <c r="N407" s="820"/>
      <c r="O407" s="820"/>
      <c r="P407" s="820"/>
      <c r="Q407" s="819"/>
      <c r="R407" s="820" t="s">
        <v>541</v>
      </c>
      <c r="S407" s="820"/>
      <c r="T407" s="820"/>
      <c r="U407" s="820"/>
      <c r="V407" s="820"/>
      <c r="W407" s="820"/>
      <c r="X407" s="820"/>
      <c r="Y407" s="820"/>
      <c r="Z407" s="820"/>
      <c r="AA407" s="820"/>
      <c r="AB407" s="820"/>
      <c r="AC407" s="820"/>
      <c r="AD407" s="820"/>
      <c r="AE407" s="820"/>
      <c r="AF407" s="820"/>
    </row>
    <row r="408" spans="1:32" ht="21.9" customHeight="1">
      <c r="A408" s="166">
        <f>IF(N412="","",A407+1)</f>
        <v>3</v>
      </c>
      <c r="B408" s="821" t="s">
        <v>168</v>
      </c>
      <c r="C408" s="821"/>
      <c r="D408" s="821"/>
      <c r="E408" s="822" t="str">
        <f>IF(AND(N412=""),"",'Result Sheet'!$F$2)</f>
        <v xml:space="preserve">महात्मा गाँधी राजकीय विद्यालय (अंग्रेजी माध्यम) बर, पाली </v>
      </c>
      <c r="F408" s="822"/>
      <c r="G408" s="822"/>
      <c r="H408" s="822"/>
      <c r="I408" s="822"/>
      <c r="J408" s="822"/>
      <c r="K408" s="822"/>
      <c r="L408" s="822"/>
      <c r="M408" s="822"/>
      <c r="N408" s="822"/>
      <c r="O408" s="822"/>
      <c r="P408" s="822"/>
      <c r="Q408" s="819"/>
      <c r="R408" s="821" t="s">
        <v>168</v>
      </c>
      <c r="S408" s="821"/>
      <c r="T408" s="821"/>
      <c r="U408" s="822" t="str">
        <f>IF(AND(AD412=""),"",'Result Sheet'!$F$2)</f>
        <v xml:space="preserve">महात्मा गाँधी राजकीय विद्यालय (अंग्रेजी माध्यम) बर, पाली </v>
      </c>
      <c r="V408" s="822"/>
      <c r="W408" s="822"/>
      <c r="X408" s="822"/>
      <c r="Y408" s="822"/>
      <c r="Z408" s="822"/>
      <c r="AA408" s="822"/>
      <c r="AB408" s="822"/>
      <c r="AC408" s="822"/>
      <c r="AD408" s="822"/>
      <c r="AE408" s="822"/>
      <c r="AF408" s="822"/>
    </row>
    <row r="409" spans="1:32" ht="21.9" customHeight="1">
      <c r="A409" s="166">
        <f>IF(N412="","",A408+1)</f>
        <v>4</v>
      </c>
      <c r="B409" s="413" t="s">
        <v>169</v>
      </c>
      <c r="C409" s="797">
        <f>IFERROR(VLOOKUP(N412,Marks,2,0),"")</f>
        <v>1</v>
      </c>
      <c r="D409" s="797"/>
      <c r="E409" s="815" t="s">
        <v>212</v>
      </c>
      <c r="F409" s="815"/>
      <c r="G409" s="815"/>
      <c r="H409" s="797" t="str">
        <f>IFERROR(VLOOKUP(N412,Marks,3,0),"")</f>
        <v>A</v>
      </c>
      <c r="I409" s="797"/>
      <c r="J409" s="798" t="s">
        <v>205</v>
      </c>
      <c r="K409" s="798"/>
      <c r="L409" s="798"/>
      <c r="M409" s="798"/>
      <c r="N409" s="799" t="str">
        <f>IF(AND(N412=""),"",'Marks Entry 1st'!$I$2)</f>
        <v xml:space="preserve"> 2021-2022</v>
      </c>
      <c r="O409" s="799"/>
      <c r="P409" s="799"/>
      <c r="Q409" s="819"/>
      <c r="R409" s="413" t="s">
        <v>169</v>
      </c>
      <c r="S409" s="797">
        <f>IFERROR(VLOOKUP(AD412,Marks,2,0),"")</f>
        <v>1</v>
      </c>
      <c r="T409" s="797"/>
      <c r="U409" s="815" t="s">
        <v>212</v>
      </c>
      <c r="V409" s="815"/>
      <c r="W409" s="815"/>
      <c r="X409" s="797" t="str">
        <f>IFERROR(VLOOKUP(AD412,Marks,3,0),"")</f>
        <v>A</v>
      </c>
      <c r="Y409" s="797"/>
      <c r="Z409" s="798" t="s">
        <v>205</v>
      </c>
      <c r="AA409" s="798"/>
      <c r="AB409" s="798"/>
      <c r="AC409" s="798"/>
      <c r="AD409" s="799" t="str">
        <f>IF(AND(AD412=""),"",'Marks Entry 1st'!$I$2)</f>
        <v xml:space="preserve"> 2021-2022</v>
      </c>
      <c r="AE409" s="799"/>
      <c r="AF409" s="799"/>
    </row>
    <row r="410" spans="1:32" ht="21.9" customHeight="1">
      <c r="A410" s="166">
        <f>IF(N412="","",A409+1)</f>
        <v>5</v>
      </c>
      <c r="B410" s="800" t="s">
        <v>206</v>
      </c>
      <c r="C410" s="800"/>
      <c r="D410" s="800"/>
      <c r="E410" s="801" t="str">
        <f>IFERROR(VLOOKUP(N412,Marks,6,0),"")</f>
        <v>YUVRAJ SHARMA</v>
      </c>
      <c r="F410" s="801"/>
      <c r="G410" s="801"/>
      <c r="H410" s="801"/>
      <c r="I410" s="801"/>
      <c r="J410" s="802" t="s">
        <v>209</v>
      </c>
      <c r="K410" s="802"/>
      <c r="L410" s="802"/>
      <c r="M410" s="802"/>
      <c r="N410" s="803">
        <f>IFERROR(VLOOKUP(N412,Marks,5,0),"")</f>
        <v>930</v>
      </c>
      <c r="O410" s="803"/>
      <c r="P410" s="803"/>
      <c r="Q410" s="819"/>
      <c r="R410" s="800" t="s">
        <v>206</v>
      </c>
      <c r="S410" s="800"/>
      <c r="T410" s="800"/>
      <c r="U410" s="801" t="str">
        <f>IFERROR(VLOOKUP(AD412,Marks,6,0),"")</f>
        <v>ZEENAT SHEIKH</v>
      </c>
      <c r="V410" s="801"/>
      <c r="W410" s="801"/>
      <c r="X410" s="801"/>
      <c r="Y410" s="801"/>
      <c r="Z410" s="802" t="s">
        <v>209</v>
      </c>
      <c r="AA410" s="802"/>
      <c r="AB410" s="802"/>
      <c r="AC410" s="802"/>
      <c r="AD410" s="803">
        <f>IFERROR(VLOOKUP(AD412,Marks,5,0),"")</f>
        <v>941</v>
      </c>
      <c r="AE410" s="803"/>
      <c r="AF410" s="803"/>
    </row>
    <row r="411" spans="1:32" ht="21.9" customHeight="1">
      <c r="A411" s="166">
        <f>IF(N412="","",A410+1)</f>
        <v>6</v>
      </c>
      <c r="B411" s="800" t="s">
        <v>207</v>
      </c>
      <c r="C411" s="800"/>
      <c r="D411" s="800"/>
      <c r="E411" s="801" t="str">
        <f>IFERROR(VLOOKUP(N412,Marks,7,0),"")</f>
        <v>ARVIND SHARMA</v>
      </c>
      <c r="F411" s="801"/>
      <c r="G411" s="801"/>
      <c r="H411" s="801"/>
      <c r="I411" s="801"/>
      <c r="J411" s="802" t="s">
        <v>210</v>
      </c>
      <c r="K411" s="802"/>
      <c r="L411" s="802"/>
      <c r="M411" s="802"/>
      <c r="N411" s="816" t="str">
        <f>IFERROR(VLOOKUP(N412,Marks,4,0),"")</f>
        <v>13-03-2015</v>
      </c>
      <c r="O411" s="816"/>
      <c r="P411" s="816"/>
      <c r="Q411" s="819"/>
      <c r="R411" s="800" t="s">
        <v>207</v>
      </c>
      <c r="S411" s="800"/>
      <c r="T411" s="800"/>
      <c r="U411" s="801" t="str">
        <f>IFERROR(VLOOKUP(AD412,Marks,7,0),"")</f>
        <v>SAMEER SHEIKH</v>
      </c>
      <c r="V411" s="801"/>
      <c r="W411" s="801"/>
      <c r="X411" s="801"/>
      <c r="Y411" s="801"/>
      <c r="Z411" s="802" t="s">
        <v>210</v>
      </c>
      <c r="AA411" s="802"/>
      <c r="AB411" s="802"/>
      <c r="AC411" s="802"/>
      <c r="AD411" s="816">
        <f>IFERROR(VLOOKUP(AD412,Marks,4,0),"")</f>
        <v>42219</v>
      </c>
      <c r="AE411" s="816"/>
      <c r="AF411" s="816"/>
    </row>
    <row r="412" spans="1:32" ht="21.9" customHeight="1">
      <c r="A412" s="166">
        <f>IF(N412="","",A411+1)</f>
        <v>7</v>
      </c>
      <c r="B412" s="800" t="s">
        <v>208</v>
      </c>
      <c r="C412" s="800"/>
      <c r="D412" s="800"/>
      <c r="E412" s="801" t="str">
        <f>IFERROR(VLOOKUP(N412,Marks,8,0),"")</f>
        <v>ANKITA SHARMA</v>
      </c>
      <c r="F412" s="801"/>
      <c r="G412" s="801"/>
      <c r="H412" s="801"/>
      <c r="I412" s="801"/>
      <c r="J412" s="802" t="s">
        <v>211</v>
      </c>
      <c r="K412" s="802"/>
      <c r="L412" s="802"/>
      <c r="M412" s="802"/>
      <c r="N412" s="809">
        <f>IF(AD385="","",IF(AND(AD385+1&gt;$AN$6),"",AD385+1))</f>
        <v>131</v>
      </c>
      <c r="O412" s="809"/>
      <c r="P412" s="809"/>
      <c r="Q412" s="819"/>
      <c r="R412" s="800" t="s">
        <v>208</v>
      </c>
      <c r="S412" s="800"/>
      <c r="T412" s="800"/>
      <c r="U412" s="801" t="str">
        <f>IFERROR(VLOOKUP(AD412,Marks,8,0),"")</f>
        <v>SHABNAM KHNAM</v>
      </c>
      <c r="V412" s="801"/>
      <c r="W412" s="801"/>
      <c r="X412" s="801"/>
      <c r="Y412" s="801"/>
      <c r="Z412" s="802" t="s">
        <v>211</v>
      </c>
      <c r="AA412" s="802"/>
      <c r="AB412" s="802"/>
      <c r="AC412" s="802"/>
      <c r="AD412" s="810">
        <f>IF(N412="","",IF(AND(N412+1&gt;$AN$6),"",N412+1))</f>
        <v>132</v>
      </c>
      <c r="AE412" s="810"/>
      <c r="AF412" s="810"/>
    </row>
    <row r="413" spans="1:32" ht="9" customHeight="1">
      <c r="A413" s="166">
        <f>IF(N412="","",A412+1)</f>
        <v>8</v>
      </c>
      <c r="B413" s="123"/>
      <c r="C413" s="123"/>
      <c r="D413" s="123"/>
      <c r="E413" s="124"/>
      <c r="F413" s="124"/>
      <c r="G413" s="124"/>
      <c r="H413" s="123"/>
      <c r="I413" s="123"/>
      <c r="J413" s="125"/>
      <c r="K413" s="125"/>
      <c r="L413" s="125"/>
      <c r="M413" s="76"/>
      <c r="N413" s="76"/>
      <c r="O413" s="76"/>
      <c r="P413" s="76"/>
      <c r="Q413" s="819"/>
      <c r="R413" s="123"/>
      <c r="S413" s="123"/>
      <c r="T413" s="123"/>
      <c r="U413" s="124"/>
      <c r="V413" s="124"/>
      <c r="W413" s="124"/>
      <c r="X413" s="123"/>
      <c r="Y413" s="123"/>
      <c r="Z413" s="125"/>
      <c r="AA413" s="125"/>
      <c r="AB413" s="125"/>
      <c r="AC413" s="76"/>
      <c r="AD413" s="76"/>
      <c r="AE413" s="76"/>
      <c r="AF413" s="76"/>
    </row>
    <row r="414" spans="1:32" ht="21" customHeight="1">
      <c r="A414" s="166">
        <f>IF(N412="","",A413+1)</f>
        <v>9</v>
      </c>
      <c r="B414" s="811" t="s">
        <v>213</v>
      </c>
      <c r="C414" s="646" t="s">
        <v>214</v>
      </c>
      <c r="D414" s="646"/>
      <c r="E414" s="646"/>
      <c r="F414" s="812" t="s">
        <v>13</v>
      </c>
      <c r="G414" s="813"/>
      <c r="H414" s="813"/>
      <c r="I414" s="814"/>
      <c r="J414" s="649" t="s">
        <v>184</v>
      </c>
      <c r="K414" s="650" t="s">
        <v>167</v>
      </c>
      <c r="L414" s="651"/>
      <c r="M414" s="651"/>
      <c r="N414" s="652"/>
      <c r="O414" s="616" t="s">
        <v>185</v>
      </c>
      <c r="P414" s="617" t="s">
        <v>186</v>
      </c>
      <c r="Q414" s="819"/>
      <c r="R414" s="811" t="s">
        <v>213</v>
      </c>
      <c r="S414" s="646" t="s">
        <v>214</v>
      </c>
      <c r="T414" s="646"/>
      <c r="U414" s="646"/>
      <c r="V414" s="812" t="s">
        <v>13</v>
      </c>
      <c r="W414" s="813"/>
      <c r="X414" s="813"/>
      <c r="Y414" s="814"/>
      <c r="Z414" s="649" t="s">
        <v>184</v>
      </c>
      <c r="AA414" s="650" t="s">
        <v>167</v>
      </c>
      <c r="AB414" s="651"/>
      <c r="AC414" s="651"/>
      <c r="AD414" s="652"/>
      <c r="AE414" s="616" t="s">
        <v>185</v>
      </c>
      <c r="AF414" s="617" t="s">
        <v>186</v>
      </c>
    </row>
    <row r="415" spans="1:32" ht="90.75" customHeight="1">
      <c r="A415" s="166">
        <f>IF(N412="","",A414+1)</f>
        <v>10</v>
      </c>
      <c r="B415" s="811"/>
      <c r="C415" s="171" t="s">
        <v>11</v>
      </c>
      <c r="D415" s="171" t="s">
        <v>180</v>
      </c>
      <c r="E415" s="171" t="s">
        <v>108</v>
      </c>
      <c r="F415" s="171" t="s">
        <v>182</v>
      </c>
      <c r="G415" s="171" t="s">
        <v>183</v>
      </c>
      <c r="H415" s="305" t="s">
        <v>10</v>
      </c>
      <c r="I415" s="171" t="s">
        <v>108</v>
      </c>
      <c r="J415" s="649"/>
      <c r="K415" s="172" t="s">
        <v>182</v>
      </c>
      <c r="L415" s="172" t="s">
        <v>183</v>
      </c>
      <c r="M415" s="173" t="s">
        <v>10</v>
      </c>
      <c r="N415" s="171" t="s">
        <v>108</v>
      </c>
      <c r="O415" s="616"/>
      <c r="P415" s="785"/>
      <c r="Q415" s="819"/>
      <c r="R415" s="811"/>
      <c r="S415" s="171" t="s">
        <v>11</v>
      </c>
      <c r="T415" s="171" t="s">
        <v>180</v>
      </c>
      <c r="U415" s="171" t="s">
        <v>108</v>
      </c>
      <c r="V415" s="171" t="s">
        <v>182</v>
      </c>
      <c r="W415" s="171" t="s">
        <v>183</v>
      </c>
      <c r="X415" s="305" t="s">
        <v>10</v>
      </c>
      <c r="Y415" s="171" t="s">
        <v>108</v>
      </c>
      <c r="Z415" s="649"/>
      <c r="AA415" s="172" t="s">
        <v>182</v>
      </c>
      <c r="AB415" s="172" t="s">
        <v>183</v>
      </c>
      <c r="AC415" s="173" t="s">
        <v>10</v>
      </c>
      <c r="AD415" s="171" t="s">
        <v>108</v>
      </c>
      <c r="AE415" s="616"/>
      <c r="AF415" s="785"/>
    </row>
    <row r="416" spans="1:32" ht="18.75" customHeight="1">
      <c r="A416" s="166">
        <f>IF(N412="","",A415+1)</f>
        <v>11</v>
      </c>
      <c r="B416" s="811"/>
      <c r="C416" s="414">
        <v>20</v>
      </c>
      <c r="D416" s="414">
        <v>20</v>
      </c>
      <c r="E416" s="116">
        <v>40</v>
      </c>
      <c r="F416" s="414">
        <v>30</v>
      </c>
      <c r="G416" s="414">
        <v>18</v>
      </c>
      <c r="H416" s="414">
        <v>12</v>
      </c>
      <c r="I416" s="116">
        <v>60</v>
      </c>
      <c r="J416" s="118">
        <v>100</v>
      </c>
      <c r="K416" s="414">
        <v>50</v>
      </c>
      <c r="L416" s="414">
        <v>30</v>
      </c>
      <c r="M416" s="414">
        <v>20</v>
      </c>
      <c r="N416" s="116">
        <v>100</v>
      </c>
      <c r="O416" s="118">
        <v>200</v>
      </c>
      <c r="P416" s="825">
        <f>IF(AND(N412="",C409="",E410="",N410=""),"",IF(OR(C409=1,C409=2),800,1000))</f>
        <v>800</v>
      </c>
      <c r="Q416" s="819"/>
      <c r="R416" s="811"/>
      <c r="S416" s="414">
        <v>20</v>
      </c>
      <c r="T416" s="414">
        <v>20</v>
      </c>
      <c r="U416" s="116">
        <v>40</v>
      </c>
      <c r="V416" s="414">
        <v>30</v>
      </c>
      <c r="W416" s="414">
        <v>18</v>
      </c>
      <c r="X416" s="414">
        <v>12</v>
      </c>
      <c r="Y416" s="116">
        <v>60</v>
      </c>
      <c r="Z416" s="118">
        <v>100</v>
      </c>
      <c r="AA416" s="414">
        <v>50</v>
      </c>
      <c r="AB416" s="414">
        <v>30</v>
      </c>
      <c r="AC416" s="414">
        <v>20</v>
      </c>
      <c r="AD416" s="116">
        <v>100</v>
      </c>
      <c r="AE416" s="118">
        <v>200</v>
      </c>
      <c r="AF416" s="825">
        <f>IF(AND(AD412="",S409="",U410="",Z410=""),"",IF(OR(S409=1,S409=2),800,1000))</f>
        <v>800</v>
      </c>
    </row>
    <row r="417" spans="1:32" ht="21" customHeight="1">
      <c r="A417" s="166">
        <f>IF(N412="","",A416+1)</f>
        <v>12</v>
      </c>
      <c r="B417" s="122" t="str">
        <f>'Result Sheet'!$L$4</f>
        <v xml:space="preserve">हिन्दी </v>
      </c>
      <c r="C417" s="415">
        <f>IFERROR(VLOOKUP(N412,Marks,11,0),"")</f>
        <v>9</v>
      </c>
      <c r="D417" s="415">
        <f>IFERROR(VLOOKUP(N412,Marks,12,0),"")</f>
        <v>9</v>
      </c>
      <c r="E417" s="117">
        <f>IFERROR(VLOOKUP(N412,Marks,13,0),"")</f>
        <v>18</v>
      </c>
      <c r="F417" s="415">
        <f>IFERROR(VLOOKUP(N412,Marks,14,0),"")</f>
        <v>23</v>
      </c>
      <c r="G417" s="415">
        <f>IFERROR(VLOOKUP(N412,Marks,15,0),"")</f>
        <v>6</v>
      </c>
      <c r="H417" s="415">
        <f>IFERROR(VLOOKUP(N412,Marks,16,0),"")</f>
        <v>0</v>
      </c>
      <c r="I417" s="117">
        <f>IFERROR(VLOOKUP(N412,Marks,17,0),"")</f>
        <v>29</v>
      </c>
      <c r="J417" s="119">
        <f>IFERROR(VLOOKUP(N412,Marks,18,0),"")</f>
        <v>47</v>
      </c>
      <c r="K417" s="415">
        <f>IFERROR(VLOOKUP(N412,Marks,19,0),"")</f>
        <v>37</v>
      </c>
      <c r="L417" s="415">
        <f>IFERROR(VLOOKUP(N412,Marks,20,0),"")</f>
        <v>4</v>
      </c>
      <c r="M417" s="415">
        <f>IFERROR(VLOOKUP(N412,Marks,21,0),"")</f>
        <v>11</v>
      </c>
      <c r="N417" s="117">
        <f>IFERROR(VLOOKUP(N412,Marks,22,0),"")</f>
        <v>52</v>
      </c>
      <c r="O417" s="119">
        <f>IFERROR(VLOOKUP(N412,Marks,23,0),"")</f>
        <v>99</v>
      </c>
      <c r="P417" s="323" t="str">
        <f>IFERROR(VLOOKUP(N412,Marks,29,0),"")</f>
        <v>D</v>
      </c>
      <c r="Q417" s="819"/>
      <c r="R417" s="122" t="str">
        <f>'Result Sheet'!$L$4</f>
        <v xml:space="preserve">हिन्दी </v>
      </c>
      <c r="S417" s="415">
        <f>IFERROR(VLOOKUP(AD412,Marks,11,0),"")</f>
        <v>9</v>
      </c>
      <c r="T417" s="415">
        <f>IFERROR(VLOOKUP(AD412,Marks,12,0),"")</f>
        <v>9</v>
      </c>
      <c r="U417" s="117">
        <f>IFERROR(VLOOKUP(AD412,Marks,13,0),"")</f>
        <v>18</v>
      </c>
      <c r="V417" s="415">
        <f>IFERROR(VLOOKUP(AD412,Marks,14,0),"")</f>
        <v>26</v>
      </c>
      <c r="W417" s="415">
        <f>IFERROR(VLOOKUP(AD412,Marks,15,0),"")</f>
        <v>6</v>
      </c>
      <c r="X417" s="415">
        <f>IFERROR(VLOOKUP(AD412,Marks,16,0),"")</f>
        <v>0</v>
      </c>
      <c r="Y417" s="117">
        <f>IFERROR(VLOOKUP(AD412,Marks,17,0),"")</f>
        <v>32</v>
      </c>
      <c r="Z417" s="119">
        <f>IFERROR(VLOOKUP(AD412,Marks,18,0),"")</f>
        <v>50</v>
      </c>
      <c r="AA417" s="415">
        <f>IFERROR(VLOOKUP(AD412,Marks,19,0),"")</f>
        <v>37</v>
      </c>
      <c r="AB417" s="415">
        <f>IFERROR(VLOOKUP(AD412,Marks,20,0),"")</f>
        <v>4</v>
      </c>
      <c r="AC417" s="415">
        <f>IFERROR(VLOOKUP(AD412,Marks,21,0),"")</f>
        <v>11</v>
      </c>
      <c r="AD417" s="117">
        <f>IFERROR(VLOOKUP(AD412,Marks,22,0),"")</f>
        <v>52</v>
      </c>
      <c r="AE417" s="119">
        <f>IFERROR(VLOOKUP(AD412,Marks,23,0),"")</f>
        <v>102</v>
      </c>
      <c r="AF417" s="323" t="str">
        <f>IFERROR(VLOOKUP(AD412,Marks,29,0),"")</f>
        <v>C</v>
      </c>
    </row>
    <row r="418" spans="1:32" ht="21" customHeight="1">
      <c r="A418" s="166">
        <f>IF(N412="","",A417+1)</f>
        <v>13</v>
      </c>
      <c r="B418" s="122" t="str">
        <f>'Result Sheet'!$AE$4</f>
        <v xml:space="preserve">अंग्रेजी </v>
      </c>
      <c r="C418" s="415">
        <f>IFERROR(VLOOKUP(N412,Marks,30,0),"")</f>
        <v>9</v>
      </c>
      <c r="D418" s="415">
        <f>IFERROR(VLOOKUP(N412,Marks,31,0),"")</f>
        <v>9</v>
      </c>
      <c r="E418" s="117">
        <f>IFERROR(VLOOKUP(N412,Marks,32,0),"")</f>
        <v>18</v>
      </c>
      <c r="F418" s="415">
        <f>IFERROR(VLOOKUP(N412,Marks,33,0),"")</f>
        <v>25</v>
      </c>
      <c r="G418" s="415">
        <f>IFERROR(VLOOKUP(N412,Marks,34,0),"")</f>
        <v>4</v>
      </c>
      <c r="H418" s="415">
        <f>IFERROR(VLOOKUP(N412,Marks,35,0),"")</f>
        <v>8</v>
      </c>
      <c r="I418" s="117">
        <f>IFERROR(VLOOKUP(N412,Marks,36,0),"")</f>
        <v>37</v>
      </c>
      <c r="J418" s="119">
        <f>IFERROR(VLOOKUP(N412,Marks,37,0),"")</f>
        <v>55</v>
      </c>
      <c r="K418" s="415">
        <f>IFERROR(VLOOKUP(N412,Marks,38,0),"")</f>
        <v>47</v>
      </c>
      <c r="L418" s="415">
        <f>IFERROR(VLOOKUP(N412,Marks,39,0),"")</f>
        <v>4</v>
      </c>
      <c r="M418" s="415">
        <f>IFERROR(VLOOKUP(N412,Marks,40,0),"")</f>
        <v>9</v>
      </c>
      <c r="N418" s="117">
        <f>IFERROR(VLOOKUP(N412,Marks,41,0),"")</f>
        <v>60</v>
      </c>
      <c r="O418" s="119">
        <f>IFERROR(VLOOKUP(N412,Marks,42,0),"")</f>
        <v>115</v>
      </c>
      <c r="P418" s="323" t="str">
        <f>IFERROR(VLOOKUP(N412,Marks,48,0),"")</f>
        <v>C</v>
      </c>
      <c r="Q418" s="819"/>
      <c r="R418" s="122" t="str">
        <f>'Result Sheet'!$AE$4</f>
        <v xml:space="preserve">अंग्रेजी </v>
      </c>
      <c r="S418" s="415">
        <f>IFERROR(VLOOKUP(AD412,Marks,30,0),"")</f>
        <v>9</v>
      </c>
      <c r="T418" s="415">
        <f>IFERROR(VLOOKUP(AD412,Marks,31,0),"")</f>
        <v>9</v>
      </c>
      <c r="U418" s="117">
        <f>IFERROR(VLOOKUP(AD412,Marks,32,0),"")</f>
        <v>18</v>
      </c>
      <c r="V418" s="415">
        <f>IFERROR(VLOOKUP(AD412,Marks,33,0),"")</f>
        <v>26</v>
      </c>
      <c r="W418" s="415">
        <f>IFERROR(VLOOKUP(AD412,Marks,34,0),"")</f>
        <v>4</v>
      </c>
      <c r="X418" s="415">
        <f>IFERROR(VLOOKUP(AD412,Marks,35,0),"")</f>
        <v>7</v>
      </c>
      <c r="Y418" s="117">
        <f>IFERROR(VLOOKUP(AD412,Marks,36,0),"")</f>
        <v>37</v>
      </c>
      <c r="Z418" s="119">
        <f>IFERROR(VLOOKUP(AD412,Marks,37,0),"")</f>
        <v>55</v>
      </c>
      <c r="AA418" s="415">
        <f>IFERROR(VLOOKUP(AD412,Marks,38,0),"")</f>
        <v>49</v>
      </c>
      <c r="AB418" s="415">
        <f>IFERROR(VLOOKUP(AD412,Marks,39,0),"")</f>
        <v>4</v>
      </c>
      <c r="AC418" s="415">
        <f>IFERROR(VLOOKUP(AD412,Marks,40,0),"")</f>
        <v>9</v>
      </c>
      <c r="AD418" s="117">
        <f>IFERROR(VLOOKUP(AD412,Marks,41,0),"")</f>
        <v>62</v>
      </c>
      <c r="AE418" s="119">
        <f>IFERROR(VLOOKUP(AD412,Marks,42,0),"")</f>
        <v>117</v>
      </c>
      <c r="AF418" s="323" t="str">
        <f>IFERROR(VLOOKUP(AD412,Marks,48,0),"")</f>
        <v>C</v>
      </c>
    </row>
    <row r="419" spans="1:32" ht="21" customHeight="1">
      <c r="A419" s="166">
        <f>IF(N412="","",A418+1)</f>
        <v>14</v>
      </c>
      <c r="B419" s="122" t="str">
        <f>'Result Sheet'!$AX$4</f>
        <v>संस्कृत</v>
      </c>
      <c r="C419" s="415">
        <f>IFERROR(VLOOKUP(N412,Marks,49,0),"")</f>
        <v>20</v>
      </c>
      <c r="D419" s="415">
        <f>IFERROR(VLOOKUP(N412,Marks,50,0),"")</f>
        <v>19</v>
      </c>
      <c r="E419" s="117">
        <f>IFERROR(VLOOKUP(N412,Marks,51,0),"")</f>
        <v>39</v>
      </c>
      <c r="F419" s="415">
        <f>IFERROR(VLOOKUP(N412,Marks,52,0),"")</f>
        <v>29</v>
      </c>
      <c r="G419" s="415">
        <f>IFERROR(VLOOKUP(N412,Marks,53,0),"")</f>
        <v>17</v>
      </c>
      <c r="H419" s="415">
        <f>IFERROR(VLOOKUP(N412,Marks,54,0),"")</f>
        <v>10</v>
      </c>
      <c r="I419" s="117">
        <f>IFERROR(VLOOKUP(N412,Marks,55,0),"")</f>
        <v>56</v>
      </c>
      <c r="J419" s="119">
        <f>IFERROR(VLOOKUP(N412,Marks,56,0),"")</f>
        <v>95</v>
      </c>
      <c r="K419" s="415">
        <f>IFERROR(VLOOKUP(N412,Marks,57,0),"")</f>
        <v>45</v>
      </c>
      <c r="L419" s="415">
        <f>IFERROR(VLOOKUP(N412,Marks,58,0),"")</f>
        <v>20</v>
      </c>
      <c r="M419" s="415">
        <f>IFERROR(VLOOKUP(N412,Marks,59,0),"")</f>
        <v>14</v>
      </c>
      <c r="N419" s="117">
        <f>IFERROR(VLOOKUP(N412,Marks,60,0),"")</f>
        <v>79</v>
      </c>
      <c r="O419" s="119">
        <f>IFERROR(VLOOKUP(N412,Marks,61,0),"")</f>
        <v>174</v>
      </c>
      <c r="P419" s="323" t="str">
        <f>IFERROR(VLOOKUP(N412,Marks,67,0),"")</f>
        <v>A</v>
      </c>
      <c r="Q419" s="819"/>
      <c r="R419" s="122" t="str">
        <f>'Result Sheet'!$AX$4</f>
        <v>संस्कृत</v>
      </c>
      <c r="S419" s="415">
        <f>IFERROR(VLOOKUP(AD412,Marks,49,0),"")</f>
        <v>20</v>
      </c>
      <c r="T419" s="415">
        <f>IFERROR(VLOOKUP(AD412,Marks,50,0),"")</f>
        <v>19</v>
      </c>
      <c r="U419" s="117">
        <f>IFERROR(VLOOKUP(AD412,Marks,51,0),"")</f>
        <v>39</v>
      </c>
      <c r="V419" s="415">
        <f>IFERROR(VLOOKUP(AD412,Marks,52,0),"")</f>
        <v>29</v>
      </c>
      <c r="W419" s="415">
        <f>IFERROR(VLOOKUP(AD412,Marks,53,0),"")</f>
        <v>17</v>
      </c>
      <c r="X419" s="415">
        <f>IFERROR(VLOOKUP(AD412,Marks,54,0),"")</f>
        <v>10</v>
      </c>
      <c r="Y419" s="117">
        <f>IFERROR(VLOOKUP(AD412,Marks,55,0),"")</f>
        <v>56</v>
      </c>
      <c r="Z419" s="119">
        <f>IFERROR(VLOOKUP(AD412,Marks,56,0),"")</f>
        <v>95</v>
      </c>
      <c r="AA419" s="415">
        <f>IFERROR(VLOOKUP(AD412,Marks,57,0),"")</f>
        <v>45</v>
      </c>
      <c r="AB419" s="415">
        <f>IFERROR(VLOOKUP(AD412,Marks,58,0),"")</f>
        <v>20</v>
      </c>
      <c r="AC419" s="415">
        <f>IFERROR(VLOOKUP(AD412,Marks,59,0),"")</f>
        <v>14</v>
      </c>
      <c r="AD419" s="117">
        <f>IFERROR(VLOOKUP(AD412,Marks,60,0),"")</f>
        <v>79</v>
      </c>
      <c r="AE419" s="119">
        <f>IFERROR(VLOOKUP(AD412,Marks,61,0),"")</f>
        <v>174</v>
      </c>
      <c r="AF419" s="323" t="str">
        <f>IFERROR(VLOOKUP(AD412,Marks,67,0),"")</f>
        <v>A</v>
      </c>
    </row>
    <row r="420" spans="1:32" ht="21" customHeight="1">
      <c r="A420" s="166">
        <f>IF(N412="","",A418+1)</f>
        <v>14</v>
      </c>
      <c r="B420" s="122" t="str">
        <f>'Result Sheet'!$BQ$4</f>
        <v xml:space="preserve">गणित </v>
      </c>
      <c r="C420" s="415">
        <f>IFERROR(VLOOKUP(N412,Marks,68,0),"")</f>
        <v>9</v>
      </c>
      <c r="D420" s="415">
        <f>IFERROR(VLOOKUP(N412,Marks,69,0),"")</f>
        <v>6</v>
      </c>
      <c r="E420" s="117">
        <f>IFERROR(VLOOKUP(N412,Marks,70,0),"")</f>
        <v>15</v>
      </c>
      <c r="F420" s="415">
        <f>IFERROR(VLOOKUP(N412,Marks,71,0),"")</f>
        <v>26</v>
      </c>
      <c r="G420" s="415">
        <f>IFERROR(VLOOKUP(N412,Marks,72,0),"")</f>
        <v>5</v>
      </c>
      <c r="H420" s="415">
        <f>IFERROR(VLOOKUP(N412,Marks,73,0),"")</f>
        <v>9</v>
      </c>
      <c r="I420" s="117">
        <f>IFERROR(VLOOKUP(N412,Marks,74,0),"")</f>
        <v>40</v>
      </c>
      <c r="J420" s="119">
        <f>IFERROR(VLOOKUP(N412,Marks,75,0),"")</f>
        <v>55</v>
      </c>
      <c r="K420" s="415">
        <f>IFERROR(VLOOKUP(N412,Marks,76,0),"")</f>
        <v>47</v>
      </c>
      <c r="L420" s="415">
        <f>IFERROR(VLOOKUP(N412,Marks,77,0),"")</f>
        <v>15</v>
      </c>
      <c r="M420" s="415">
        <f>IFERROR(VLOOKUP(N412,Marks,78,0),"")</f>
        <v>8</v>
      </c>
      <c r="N420" s="117">
        <f>IFERROR(VLOOKUP(N412,Marks,79,0),"")</f>
        <v>70</v>
      </c>
      <c r="O420" s="119">
        <f>IFERROR(VLOOKUP(N412,Marks,80,0),"")</f>
        <v>125</v>
      </c>
      <c r="P420" s="323" t="str">
        <f>IFERROR(VLOOKUP(N412,Marks,86,0),"")</f>
        <v>C</v>
      </c>
      <c r="Q420" s="819"/>
      <c r="R420" s="122" t="str">
        <f>'Result Sheet'!$BQ$4</f>
        <v xml:space="preserve">गणित </v>
      </c>
      <c r="S420" s="415">
        <f>IFERROR(VLOOKUP(AD412,Marks,68,0),"")</f>
        <v>9</v>
      </c>
      <c r="T420" s="415">
        <f>IFERROR(VLOOKUP(AD412,Marks,69,0),"")</f>
        <v>6</v>
      </c>
      <c r="U420" s="117">
        <f>IFERROR(VLOOKUP(AD412,Marks,70,0),"")</f>
        <v>15</v>
      </c>
      <c r="V420" s="415">
        <f>IFERROR(VLOOKUP(AD412,Marks,71,0),"")</f>
        <v>25</v>
      </c>
      <c r="W420" s="415">
        <f>IFERROR(VLOOKUP(AD412,Marks,72,0),"")</f>
        <v>5</v>
      </c>
      <c r="X420" s="415">
        <f>IFERROR(VLOOKUP(AD412,Marks,73,0),"")</f>
        <v>9</v>
      </c>
      <c r="Y420" s="117">
        <f>IFERROR(VLOOKUP(AD412,Marks,74,0),"")</f>
        <v>39</v>
      </c>
      <c r="Z420" s="119">
        <f>IFERROR(VLOOKUP(AD412,Marks,75,0),"")</f>
        <v>54</v>
      </c>
      <c r="AA420" s="415">
        <f>IFERROR(VLOOKUP(AD412,Marks,76,0),"")</f>
        <v>45</v>
      </c>
      <c r="AB420" s="415">
        <f>IFERROR(VLOOKUP(AD412,Marks,77,0),"")</f>
        <v>15</v>
      </c>
      <c r="AC420" s="415">
        <f>IFERROR(VLOOKUP(AD412,Marks,78,0),"")</f>
        <v>8</v>
      </c>
      <c r="AD420" s="117">
        <f>IFERROR(VLOOKUP(AD412,Marks,79,0),"")</f>
        <v>68</v>
      </c>
      <c r="AE420" s="119">
        <f>IFERROR(VLOOKUP(AD412,Marks,80,0),"")</f>
        <v>122</v>
      </c>
      <c r="AF420" s="323" t="str">
        <f>IFERROR(VLOOKUP(AD412,Marks,86,0),"")</f>
        <v>C</v>
      </c>
    </row>
    <row r="421" spans="1:32" ht="21" customHeight="1">
      <c r="A421" s="166">
        <f>IF(N412="","",A420+1)</f>
        <v>15</v>
      </c>
      <c r="B421" s="122" t="str">
        <f>'Result Sheet'!$CJ$4</f>
        <v xml:space="preserve">पर्यावरण अध्ययन </v>
      </c>
      <c r="C421" s="415">
        <f>IFERROR(VLOOKUP(N412,Marks,87,0),"")</f>
        <v>9</v>
      </c>
      <c r="D421" s="415">
        <f>IFERROR(VLOOKUP(N412,Marks,88,0),"")</f>
        <v>7</v>
      </c>
      <c r="E421" s="117">
        <f>IFERROR(VLOOKUP(N412,Marks,89,0),"")</f>
        <v>16</v>
      </c>
      <c r="F421" s="415">
        <f>IFERROR(VLOOKUP(N412,Marks,90,0),"")</f>
        <v>26</v>
      </c>
      <c r="G421" s="415">
        <f>IFERROR(VLOOKUP(N412,Marks,91,0),"")</f>
        <v>6</v>
      </c>
      <c r="H421" s="415">
        <f>IFERROR(VLOOKUP(N412,Marks,92,0),"")</f>
        <v>8</v>
      </c>
      <c r="I421" s="117">
        <f>IFERROR(VLOOKUP(N412,Marks,93,0),"")</f>
        <v>40</v>
      </c>
      <c r="J421" s="119">
        <f>IFERROR(VLOOKUP(N412,Marks,94,0),"")</f>
        <v>56</v>
      </c>
      <c r="K421" s="415">
        <f>IFERROR(VLOOKUP(N412,Marks,95,0),"")</f>
        <v>47</v>
      </c>
      <c r="L421" s="415">
        <f>IFERROR(VLOOKUP(N412,Marks,96,0),"")</f>
        <v>16</v>
      </c>
      <c r="M421" s="415">
        <f>IFERROR(VLOOKUP(N412,Marks,97,0),"")</f>
        <v>8</v>
      </c>
      <c r="N421" s="117">
        <f>IFERROR(VLOOKUP(N412,Marks,98,0),"")</f>
        <v>71</v>
      </c>
      <c r="O421" s="119">
        <f>IFERROR(VLOOKUP(N412,Marks,99,0),"")</f>
        <v>127</v>
      </c>
      <c r="P421" s="323" t="str">
        <f>IFERROR(VLOOKUP(N412,Marks,105,0),"")</f>
        <v>C</v>
      </c>
      <c r="Q421" s="819"/>
      <c r="R421" s="122" t="str">
        <f>'Result Sheet'!$CJ$4</f>
        <v xml:space="preserve">पर्यावरण अध्ययन </v>
      </c>
      <c r="S421" s="415">
        <f>IFERROR(VLOOKUP(AD412,Marks,87,0),"")</f>
        <v>9</v>
      </c>
      <c r="T421" s="415">
        <f>IFERROR(VLOOKUP(AD412,Marks,88,0),"")</f>
        <v>7</v>
      </c>
      <c r="U421" s="117">
        <f>IFERROR(VLOOKUP(AD412,Marks,89,0),"")</f>
        <v>16</v>
      </c>
      <c r="V421" s="415">
        <f>IFERROR(VLOOKUP(AD412,Marks,90,0),"")</f>
        <v>27</v>
      </c>
      <c r="W421" s="415">
        <f>IFERROR(VLOOKUP(AD412,Marks,91,0),"")</f>
        <v>6</v>
      </c>
      <c r="X421" s="415">
        <f>IFERROR(VLOOKUP(AD412,Marks,92,0),"")</f>
        <v>8</v>
      </c>
      <c r="Y421" s="117">
        <f>IFERROR(VLOOKUP(AD412,Marks,93,0),"")</f>
        <v>41</v>
      </c>
      <c r="Z421" s="119">
        <f>IFERROR(VLOOKUP(AD412,Marks,94,0),"")</f>
        <v>57</v>
      </c>
      <c r="AA421" s="415">
        <f>IFERROR(VLOOKUP(AD412,Marks,95,0),"")</f>
        <v>42</v>
      </c>
      <c r="AB421" s="415">
        <f>IFERROR(VLOOKUP(AD412,Marks,96,0),"")</f>
        <v>16</v>
      </c>
      <c r="AC421" s="415">
        <f>IFERROR(VLOOKUP(AD412,Marks,97,0),"")</f>
        <v>8</v>
      </c>
      <c r="AD421" s="117">
        <f>IFERROR(VLOOKUP(AD412,Marks,98,0),"")</f>
        <v>66</v>
      </c>
      <c r="AE421" s="119">
        <f>IFERROR(VLOOKUP(AD412,Marks,99,0),"")</f>
        <v>123</v>
      </c>
      <c r="AF421" s="323" t="str">
        <f>IFERROR(VLOOKUP(AD412,Marks,105,0),"")</f>
        <v>C</v>
      </c>
    </row>
    <row r="422" spans="1:32" ht="25.5" customHeight="1">
      <c r="A422" s="166">
        <f>IF(N412="","",A421+1)</f>
        <v>16</v>
      </c>
      <c r="B422" s="416" t="s">
        <v>215</v>
      </c>
      <c r="C422" s="120">
        <f>IF(AND(C417="",C418="",C419="",C420="",C421=""),"",IF(OR(C409=1,C409=2),SUM(C417:C420),SUM(C417:C421)))</f>
        <v>47</v>
      </c>
      <c r="D422" s="120">
        <f>IF(AND(D417="",D418="",D419="",D420="",D421=""),"",IF(OR(C409=1,C409=2),SUM(D417:D420),SUM(D417:D421)))</f>
        <v>43</v>
      </c>
      <c r="E422" s="120">
        <f>IF(AND(E417="",E418="",E419="",E420="",E421=""),"",IF(OR(C409=1,C409=2),SUM(E417:E420),SUM(E417:E421)))</f>
        <v>90</v>
      </c>
      <c r="F422" s="120">
        <f>IF(AND(F417="",F418="",F419="",F420="",F421=""),"",IF(OR(C409=1,C409=2),SUM(F417:F420),SUM(F417:F421)))</f>
        <v>103</v>
      </c>
      <c r="G422" s="120">
        <f>IF(AND(G417="",G418="",G419="",G420="",G421=""),"",IF(OR(G409=1,G409=2),SUM(C409=1,C409=2),SUM(G417:G421)))</f>
        <v>38</v>
      </c>
      <c r="H422" s="120">
        <f>IF(AND(H417="",H418="",H419="",H420="",H421=""),"",IF(OR(C409=1,C409=2),SUM(H417:H420),SUM(H417:H421)))</f>
        <v>27</v>
      </c>
      <c r="I422" s="120">
        <f>IF(AND(I417="",I418="",I419="",I420="",I421=""),"",IF(OR(C409=1,C409=2),SUM(I417:I420),SUM(I417:I421)))</f>
        <v>162</v>
      </c>
      <c r="J422" s="120">
        <f>IF(AND(J417="",J418="",J419="",J420="",J421=""),"",IF(OR(C409=1,C409=2),SUM(J417:J420),SUM(J417:J421)))</f>
        <v>252</v>
      </c>
      <c r="K422" s="120">
        <f>IF(AND(K417="",K418="",K419="",K420="",K421=""),"",IF(OR(C409=1,C409=2),SUM(K417:K420),SUM(K417:K421)))</f>
        <v>176</v>
      </c>
      <c r="L422" s="120">
        <f>IF(AND(L417="",L418="",L419="",L420="",L421=""),"",IF(OR(C409=1,C409=2),SUM(L417:L420),SUM(L417:L421)))</f>
        <v>43</v>
      </c>
      <c r="M422" s="120">
        <f>IF(AND(M417="",M418="",M419="",M420="",M421=""),"",IF(OR(C409=1,C409=2),SUM(M417:M420),SUM(M417:M421)))</f>
        <v>42</v>
      </c>
      <c r="N422" s="120">
        <f>IF(AND(N417="",N418="",N419="",N420="",N421=""),"",IF(OR(C409=1,C409=2),SUM(N417:N420),SUM(N417:N421)))</f>
        <v>261</v>
      </c>
      <c r="O422" s="120">
        <f>IF(AND(O417="",O418="",O419="",O420="",O421=""),"",IF(OR(C409=1,C409=2),SUM(O417:O420),SUM(O417:O421)))</f>
        <v>513</v>
      </c>
      <c r="P422" s="326" t="str">
        <f>IF(OR(N412="",E410="",O422=""),"",IF(O422&gt;=81%*P416,"A",IF(O422&gt;=61%*P416,"B",IF(O422&gt;=41%*P416,"C",IF(O422&gt;=21%*P416,"D","E")))))</f>
        <v>B</v>
      </c>
      <c r="Q422" s="819"/>
      <c r="R422" s="416" t="s">
        <v>215</v>
      </c>
      <c r="S422" s="120">
        <f>IF(AND(S417="",S418="",S419="",S420="",S421=""),"",IF(OR(S409=1,S409=2),SUM(S417:S420),SUM(S417:S421)))</f>
        <v>47</v>
      </c>
      <c r="T422" s="120">
        <f>IF(AND(T417="",T418="",T419="",T420="",T421=""),"",IF(OR(S409=1,S409=2),SUM(T417:T420),SUM(T417:T421)))</f>
        <v>43</v>
      </c>
      <c r="U422" s="120">
        <f>IF(AND(U417="",U418="",U419="",U420="",U421=""),"",IF(OR(S409=1,S409=2),SUM(U417:U420),SUM(U417:U421)))</f>
        <v>90</v>
      </c>
      <c r="V422" s="120">
        <f>IF(AND(V417="",V418="",V419="",V420="",V421=""),"",IF(OR(S409=1,S409=2),SUM(V417:V420),SUM(V417:V421)))</f>
        <v>106</v>
      </c>
      <c r="W422" s="120">
        <f>IF(AND(W417="",W418="",W419="",W420="",W421=""),"",IF(OR(W409=1,W409=2),SUM(S409=1,S409=2),SUM(W417:W421)))</f>
        <v>38</v>
      </c>
      <c r="X422" s="120">
        <f>IF(AND(X417="",X418="",X419="",X420="",X421=""),"",IF(OR(S409=1,S409=2),SUM(X417:X420),SUM(X417:X421)))</f>
        <v>26</v>
      </c>
      <c r="Y422" s="120">
        <f>IF(AND(Y417="",Y418="",Y419="",Y420="",Y421=""),"",IF(OR(S409=1,S409=2),SUM(Y417:Y420),SUM(Y417:Y421)))</f>
        <v>164</v>
      </c>
      <c r="Z422" s="120">
        <f>IF(AND(Z417="",Z418="",Z419="",Z420="",Z421=""),"",IF(OR(S409=1,S409=2),SUM(Z417:Z420),SUM(Z417:Z421)))</f>
        <v>254</v>
      </c>
      <c r="AA422" s="120">
        <f>IF(AND(AA417="",AA418="",AA419="",AA420="",AA421=""),"",IF(OR(S409=1,S409=2),SUM(AA417:AA420),SUM(AA417:AA421)))</f>
        <v>176</v>
      </c>
      <c r="AB422" s="120">
        <f>IF(AND(AB417="",AB418="",AB419="",AB420="",AB421=""),"",IF(OR(S409=1,S409=2),SUM(AB417:AB420),SUM(AB417:AB421)))</f>
        <v>43</v>
      </c>
      <c r="AC422" s="120">
        <f>IF(AND(AC417="",AC418="",AC419="",AC420="",AC421=""),"",IF(OR(S409=1,S409=2),SUM(AC417:AC420),SUM(AC417:AC421)))</f>
        <v>42</v>
      </c>
      <c r="AD422" s="120">
        <f>IF(AND(AD417="",AD418="",AD419="",AD420="",AD421=""),"",IF(OR(S409=1,S409=2),SUM(AD417:AD420),SUM(AD417:AD421)))</f>
        <v>261</v>
      </c>
      <c r="AE422" s="120">
        <f>IF(AND(AE417="",AE418="",AE419="",AE420="",AE421=""),"",IF(OR(S409=1,S409=2),SUM(AE417:AE420),SUM(AE417:AE421)))</f>
        <v>515</v>
      </c>
      <c r="AF422" s="326" t="str">
        <f>IF(OR(AD412="",U410="",AE422=""),"",IF(AE422&gt;=81%*AF416,"A",IF(AE422&gt;=61%*AF416,"B",IF(AE422&gt;=41%*AF416,"C",IF(AE422&gt;=21%*AF416,"D","E")))))</f>
        <v>B</v>
      </c>
    </row>
    <row r="423" spans="1:32" ht="9" customHeight="1">
      <c r="A423" s="166">
        <f>IF(N412="","",A422+1)</f>
        <v>17</v>
      </c>
      <c r="B423" s="787"/>
      <c r="C423" s="787"/>
      <c r="D423" s="787"/>
      <c r="E423" s="787"/>
      <c r="F423" s="787"/>
      <c r="G423" s="787"/>
      <c r="H423" s="787"/>
      <c r="I423" s="787"/>
      <c r="J423" s="787"/>
      <c r="K423" s="787"/>
      <c r="L423" s="787"/>
      <c r="M423" s="787"/>
      <c r="N423" s="787"/>
      <c r="O423" s="787"/>
      <c r="P423" s="787"/>
      <c r="Q423" s="819"/>
      <c r="R423" s="787"/>
      <c r="S423" s="787"/>
      <c r="T423" s="787"/>
      <c r="U423" s="787"/>
      <c r="V423" s="787"/>
      <c r="W423" s="787"/>
      <c r="X423" s="787"/>
      <c r="Y423" s="787"/>
      <c r="Z423" s="787"/>
      <c r="AA423" s="787"/>
      <c r="AB423" s="787"/>
      <c r="AC423" s="787"/>
      <c r="AD423" s="787"/>
      <c r="AE423" s="787"/>
      <c r="AF423" s="787"/>
    </row>
    <row r="424" spans="1:32" ht="22.5" customHeight="1">
      <c r="A424" s="166">
        <f>IF(N412="","",A423+1)</f>
        <v>18</v>
      </c>
      <c r="B424" s="788" t="s">
        <v>213</v>
      </c>
      <c r="C424" s="788"/>
      <c r="D424" s="789" t="s">
        <v>229</v>
      </c>
      <c r="E424" s="790"/>
      <c r="F424" s="417" t="s">
        <v>186</v>
      </c>
      <c r="G424" s="788" t="s">
        <v>213</v>
      </c>
      <c r="H424" s="788"/>
      <c r="I424" s="789" t="s">
        <v>229</v>
      </c>
      <c r="J424" s="790"/>
      <c r="K424" s="417" t="s">
        <v>186</v>
      </c>
      <c r="L424" s="788" t="s">
        <v>213</v>
      </c>
      <c r="M424" s="788"/>
      <c r="N424" s="789" t="s">
        <v>229</v>
      </c>
      <c r="O424" s="790"/>
      <c r="P424" s="417" t="s">
        <v>186</v>
      </c>
      <c r="Q424" s="819"/>
      <c r="R424" s="788" t="s">
        <v>213</v>
      </c>
      <c r="S424" s="788"/>
      <c r="T424" s="789" t="s">
        <v>229</v>
      </c>
      <c r="U424" s="790"/>
      <c r="V424" s="417" t="s">
        <v>186</v>
      </c>
      <c r="W424" s="788" t="s">
        <v>213</v>
      </c>
      <c r="X424" s="788"/>
      <c r="Y424" s="789" t="s">
        <v>229</v>
      </c>
      <c r="Z424" s="790"/>
      <c r="AA424" s="417" t="s">
        <v>186</v>
      </c>
      <c r="AB424" s="788" t="s">
        <v>213</v>
      </c>
      <c r="AC424" s="788"/>
      <c r="AD424" s="789" t="s">
        <v>229</v>
      </c>
      <c r="AE424" s="790"/>
      <c r="AF424" s="417" t="s">
        <v>186</v>
      </c>
    </row>
    <row r="425" spans="1:32" ht="21.75" customHeight="1">
      <c r="A425" s="166">
        <f>IF(N412="","",A424+1)</f>
        <v>19</v>
      </c>
      <c r="B425" s="791" t="s">
        <v>221</v>
      </c>
      <c r="C425" s="792"/>
      <c r="D425" s="792"/>
      <c r="E425" s="119">
        <f>IFERROR(VLOOKUP(N412,Marks,109,0),"")</f>
        <v>0</v>
      </c>
      <c r="F425" s="130" t="str">
        <f>IFERROR(VLOOKUP(N412,Marks,113,0),"")</f>
        <v/>
      </c>
      <c r="G425" s="791" t="s">
        <v>192</v>
      </c>
      <c r="H425" s="792"/>
      <c r="I425" s="792"/>
      <c r="J425" s="119">
        <f>IFERROR(VLOOKUP(N412,Marks,117,0),"")</f>
        <v>0</v>
      </c>
      <c r="K425" s="130" t="str">
        <f>IFERROR(VLOOKUP(N412,Marks,121,0),"")</f>
        <v/>
      </c>
      <c r="L425" s="793" t="s">
        <v>193</v>
      </c>
      <c r="M425" s="794"/>
      <c r="N425" s="794"/>
      <c r="O425" s="119">
        <f>IFERROR(VLOOKUP(N412,Marks,125,0),"")</f>
        <v>0</v>
      </c>
      <c r="P425" s="130" t="str">
        <f>IFERROR(VLOOKUP(N412,Marks,129,0),"")</f>
        <v/>
      </c>
      <c r="Q425" s="819"/>
      <c r="R425" s="791" t="s">
        <v>221</v>
      </c>
      <c r="S425" s="792"/>
      <c r="T425" s="792"/>
      <c r="U425" s="119">
        <f>IFERROR(VLOOKUP(AD412,Marks,109,0),"")</f>
        <v>0</v>
      </c>
      <c r="V425" s="130" t="str">
        <f>IFERROR(VLOOKUP(AD412,Marks,113,0),"")</f>
        <v/>
      </c>
      <c r="W425" s="791" t="s">
        <v>192</v>
      </c>
      <c r="X425" s="792"/>
      <c r="Y425" s="792"/>
      <c r="Z425" s="119">
        <f>IFERROR(VLOOKUP(AD412,Marks,117,0),"")</f>
        <v>0</v>
      </c>
      <c r="AA425" s="130" t="str">
        <f>IFERROR(VLOOKUP(AD412,Marks,121,0),"")</f>
        <v/>
      </c>
      <c r="AB425" s="793" t="s">
        <v>193</v>
      </c>
      <c r="AC425" s="794"/>
      <c r="AD425" s="794"/>
      <c r="AE425" s="119">
        <f>IFERROR(VLOOKUP(AD412,Marks,125,0),"")</f>
        <v>0</v>
      </c>
      <c r="AF425" s="130" t="str">
        <f>IFERROR(VLOOKUP(AD412,Marks,129,0),"")</f>
        <v/>
      </c>
    </row>
    <row r="426" spans="1:32" ht="21" customHeight="1">
      <c r="A426" s="166">
        <f>IF(N412="","",A425+1)</f>
        <v>20</v>
      </c>
      <c r="B426" s="780" t="s">
        <v>216</v>
      </c>
      <c r="C426" s="780"/>
      <c r="D426" s="780"/>
      <c r="E426" s="795">
        <f>IFERROR(VLOOKUP(N412,Marks,135,0),"")</f>
        <v>220</v>
      </c>
      <c r="F426" s="795"/>
      <c r="G426" s="795"/>
      <c r="H426" s="795"/>
      <c r="I426" s="780" t="s">
        <v>217</v>
      </c>
      <c r="J426" s="780"/>
      <c r="K426" s="780"/>
      <c r="L426" s="780"/>
      <c r="M426" s="796">
        <f>IFERROR(VLOOKUP(N412,Marks,136,0),"")</f>
        <v>34</v>
      </c>
      <c r="N426" s="796"/>
      <c r="O426" s="796"/>
      <c r="P426" s="796"/>
      <c r="Q426" s="819"/>
      <c r="R426" s="780" t="s">
        <v>216</v>
      </c>
      <c r="S426" s="780"/>
      <c r="T426" s="780"/>
      <c r="U426" s="795">
        <f>IFERROR(VLOOKUP(AD412,Marks,135,0),"")</f>
        <v>220</v>
      </c>
      <c r="V426" s="795"/>
      <c r="W426" s="795"/>
      <c r="X426" s="795"/>
      <c r="Y426" s="780" t="s">
        <v>217</v>
      </c>
      <c r="Z426" s="780"/>
      <c r="AA426" s="780"/>
      <c r="AB426" s="780"/>
      <c r="AC426" s="796">
        <f>IFERROR(VLOOKUP(AD412,Marks,136,0),"")</f>
        <v>28</v>
      </c>
      <c r="AD426" s="796"/>
      <c r="AE426" s="796"/>
      <c r="AF426" s="796"/>
    </row>
    <row r="427" spans="1:32" ht="21" customHeight="1">
      <c r="A427" s="166">
        <f>IF(N412="","",A426+1)</f>
        <v>21</v>
      </c>
      <c r="B427" s="780" t="s">
        <v>218</v>
      </c>
      <c r="C427" s="780"/>
      <c r="D427" s="780"/>
      <c r="E427" s="782" t="str">
        <f>IFERROR(VLOOKUP(N412,Marks,134,0),"")</f>
        <v>Promoted</v>
      </c>
      <c r="F427" s="782"/>
      <c r="G427" s="782"/>
      <c r="H427" s="782"/>
      <c r="I427" s="780" t="s">
        <v>219</v>
      </c>
      <c r="J427" s="780"/>
      <c r="K427" s="780"/>
      <c r="L427" s="780"/>
      <c r="M427" s="781">
        <f>IFERROR(VLOOKUP(N412,Marks,131,0),"")</f>
        <v>64.125</v>
      </c>
      <c r="N427" s="781"/>
      <c r="O427" s="781"/>
      <c r="P427" s="781"/>
      <c r="Q427" s="819"/>
      <c r="R427" s="780" t="s">
        <v>218</v>
      </c>
      <c r="S427" s="780"/>
      <c r="T427" s="780"/>
      <c r="U427" s="782" t="str">
        <f>IFERROR(VLOOKUP(AD412,Marks,134,0),"")</f>
        <v>Promoted</v>
      </c>
      <c r="V427" s="782"/>
      <c r="W427" s="782"/>
      <c r="X427" s="782"/>
      <c r="Y427" s="780" t="s">
        <v>219</v>
      </c>
      <c r="Z427" s="780"/>
      <c r="AA427" s="780"/>
      <c r="AB427" s="780"/>
      <c r="AC427" s="781">
        <f>IFERROR(VLOOKUP(AD412,Marks,131,0),"")</f>
        <v>64.375</v>
      </c>
      <c r="AD427" s="781"/>
      <c r="AE427" s="781"/>
      <c r="AF427" s="781"/>
    </row>
    <row r="428" spans="1:32" ht="21" customHeight="1">
      <c r="A428" s="166">
        <f>IF(N412="","",A427+1)</f>
        <v>22</v>
      </c>
      <c r="B428" s="780" t="s">
        <v>220</v>
      </c>
      <c r="C428" s="780"/>
      <c r="D428" s="780"/>
      <c r="E428" s="324" t="str">
        <f>IFERROR(VLOOKUP(N412,Marks,132,0),"")</f>
        <v>I</v>
      </c>
      <c r="F428" s="325" t="s">
        <v>341</v>
      </c>
      <c r="G428" s="783" t="str">
        <f>IF(OR(N412="",E410="",O422=""),"",IF(O422&gt;=81%*P416,"A",IF(O422&gt;=61%*P416,"B",IF(O422&gt;=41%*P416,"C",IF(O422&gt;=21%*P416,"D","E")))))</f>
        <v>B</v>
      </c>
      <c r="H428" s="783"/>
      <c r="I428" s="780" t="s">
        <v>222</v>
      </c>
      <c r="J428" s="780"/>
      <c r="K428" s="780"/>
      <c r="L428" s="780"/>
      <c r="M428" s="818">
        <f>IFERROR(VLOOKUP(N412,Marks,133,0),"")</f>
        <v>8.9999999999999964</v>
      </c>
      <c r="N428" s="818"/>
      <c r="O428" s="818"/>
      <c r="P428" s="818"/>
      <c r="Q428" s="819"/>
      <c r="R428" s="780" t="s">
        <v>220</v>
      </c>
      <c r="S428" s="780"/>
      <c r="T428" s="780"/>
      <c r="U428" s="324" t="str">
        <f>IFERROR(VLOOKUP(AD412,Marks,132,0),"")</f>
        <v>I</v>
      </c>
      <c r="V428" s="325" t="s">
        <v>341</v>
      </c>
      <c r="W428" s="783" t="str">
        <f>IF(OR(AD412="",U410="",AE422=""),"",IF(AE422&gt;=81%*AF416,"A",IF(AE422&gt;=61%*AF416,"B",IF(AE422&gt;=41%*AF416,"C",IF(AE422&gt;=21%*AF416,"D","E")))))</f>
        <v>B</v>
      </c>
      <c r="X428" s="783"/>
      <c r="Y428" s="780" t="s">
        <v>222</v>
      </c>
      <c r="Z428" s="780"/>
      <c r="AA428" s="780"/>
      <c r="AB428" s="780"/>
      <c r="AC428" s="818">
        <f>IFERROR(VLOOKUP(AD412,Marks,133,0),"")</f>
        <v>7.9999999999999964</v>
      </c>
      <c r="AD428" s="818"/>
      <c r="AE428" s="818"/>
      <c r="AF428" s="818"/>
    </row>
    <row r="429" spans="1:32" ht="21" customHeight="1">
      <c r="A429" s="166">
        <f>IF(N412="","",A428+1)</f>
        <v>23</v>
      </c>
      <c r="B429" s="817" t="s">
        <v>228</v>
      </c>
      <c r="C429" s="817"/>
      <c r="D429" s="817"/>
      <c r="E429" s="784">
        <f>'Master sheet'!$C$10</f>
        <v>44697</v>
      </c>
      <c r="F429" s="784"/>
      <c r="G429" s="784"/>
      <c r="H429" s="410"/>
      <c r="I429" s="121"/>
      <c r="J429" s="121"/>
      <c r="K429" s="76"/>
      <c r="L429" s="121"/>
      <c r="M429" s="121"/>
      <c r="N429" s="121"/>
      <c r="O429" s="121"/>
      <c r="P429" s="121"/>
      <c r="Q429" s="819"/>
      <c r="R429" s="817" t="s">
        <v>228</v>
      </c>
      <c r="S429" s="817"/>
      <c r="T429" s="817"/>
      <c r="U429" s="784">
        <f>'Master sheet'!$C$10</f>
        <v>44697</v>
      </c>
      <c r="V429" s="784"/>
      <c r="W429" s="784"/>
      <c r="X429" s="410"/>
      <c r="Y429" s="121"/>
      <c r="Z429" s="121"/>
      <c r="AA429" s="76"/>
      <c r="AB429" s="121"/>
      <c r="AC429" s="121"/>
      <c r="AD429" s="121"/>
      <c r="AE429" s="121"/>
      <c r="AF429" s="121"/>
    </row>
    <row r="430" spans="1:32" ht="43.5" customHeight="1">
      <c r="A430" s="166">
        <f>IF(N412="","",A429+1)</f>
        <v>24</v>
      </c>
      <c r="B430" s="804" t="str">
        <f>IF(AND(C409=1),CONCATENATE("( ",UPPER('Master sheet'!$F$11)," )"),IF(AND(C409=2),CONCATENATE("( ",UPPER('Master sheet'!$F$19)," )"),IF(AND(C409=3),CONCATENATE("( ",UPPER('Master sheet'!$J$11)," )"),IF(AND(C409=4),CONCATENATE("( ",UPPER('Master sheet'!$J$19)," )"),""))))</f>
        <v>( PRADIP SINGH RAJAWAT )</v>
      </c>
      <c r="C430" s="804"/>
      <c r="D430" s="804"/>
      <c r="E430" s="804"/>
      <c r="F430" s="805" t="str">
        <f>IF(AND(N412=""),"",CONCATENATE("(",'Master sheet'!$C$14," )"))</f>
        <v>(Suresh Kumar )</v>
      </c>
      <c r="G430" s="805"/>
      <c r="H430" s="805"/>
      <c r="I430" s="805"/>
      <c r="J430" s="805"/>
      <c r="K430" s="805" t="str">
        <f>IF(AND(N412=""),"",CONCATENATE("(",'Master sheet'!$C$12," )"))</f>
        <v>(USHA PALIYA )</v>
      </c>
      <c r="L430" s="805"/>
      <c r="M430" s="805"/>
      <c r="N430" s="805"/>
      <c r="O430" s="805"/>
      <c r="P430" s="805"/>
      <c r="Q430" s="819"/>
      <c r="R430" s="804" t="str">
        <f>IF(AND(S409=1),CONCATENATE("( ",UPPER('Master sheet'!$F$11)," )"),IF(AND(S409=2),CONCATENATE("( ",UPPER('Master sheet'!$F$19)," )"),IF(AND(S409=3),CONCATENATE("( ",UPPER('Master sheet'!$J$11)," )"),IF(AND(S409=4),CONCATENATE("( ",UPPER('Master sheet'!$J$19)," )"),""))))</f>
        <v>( PRADIP SINGH RAJAWAT )</v>
      </c>
      <c r="S430" s="804"/>
      <c r="T430" s="804"/>
      <c r="U430" s="804"/>
      <c r="V430" s="805" t="str">
        <f>IF(AND(AD412=""),"",CONCATENATE("(",'Master sheet'!$C$14," )"))</f>
        <v>(Suresh Kumar )</v>
      </c>
      <c r="W430" s="805"/>
      <c r="X430" s="805"/>
      <c r="Y430" s="805"/>
      <c r="Z430" s="805"/>
      <c r="AA430" s="805" t="str">
        <f>IF(AND(AD412=""),"",CONCATENATE("(",'Master sheet'!$C$12," )"))</f>
        <v>(USHA PALIYA )</v>
      </c>
      <c r="AB430" s="805"/>
      <c r="AC430" s="805"/>
      <c r="AD430" s="805"/>
      <c r="AE430" s="805"/>
      <c r="AF430" s="805"/>
    </row>
    <row r="431" spans="1:32" ht="21.75" customHeight="1">
      <c r="A431" s="166">
        <f>IF(N412="","",A430+1)</f>
        <v>25</v>
      </c>
      <c r="B431" s="806" t="s">
        <v>223</v>
      </c>
      <c r="C431" s="806"/>
      <c r="D431" s="806"/>
      <c r="E431" s="806"/>
      <c r="F431" s="807" t="s">
        <v>224</v>
      </c>
      <c r="G431" s="807"/>
      <c r="H431" s="807"/>
      <c r="I431" s="807"/>
      <c r="J431" s="807"/>
      <c r="K431" s="806" t="s">
        <v>225</v>
      </c>
      <c r="L431" s="806"/>
      <c r="M431" s="806"/>
      <c r="N431" s="806"/>
      <c r="O431" s="806"/>
      <c r="P431" s="806"/>
      <c r="Q431" s="819"/>
      <c r="R431" s="806" t="s">
        <v>223</v>
      </c>
      <c r="S431" s="806"/>
      <c r="T431" s="806"/>
      <c r="U431" s="806"/>
      <c r="V431" s="807" t="s">
        <v>224</v>
      </c>
      <c r="W431" s="807"/>
      <c r="X431" s="807"/>
      <c r="Y431" s="807"/>
      <c r="Z431" s="807"/>
      <c r="AA431" s="806" t="s">
        <v>225</v>
      </c>
      <c r="AB431" s="806"/>
      <c r="AC431" s="806"/>
      <c r="AD431" s="806"/>
      <c r="AE431" s="806"/>
      <c r="AF431" s="806"/>
    </row>
    <row r="433" spans="1:32" ht="21.9" customHeight="1">
      <c r="A433" s="165">
        <f>IF(N439="","",1)</f>
        <v>1</v>
      </c>
      <c r="B433" s="808" t="s">
        <v>203</v>
      </c>
      <c r="C433" s="808"/>
      <c r="D433" s="808"/>
      <c r="E433" s="808"/>
      <c r="F433" s="808"/>
      <c r="G433" s="808"/>
      <c r="H433" s="808"/>
      <c r="I433" s="808"/>
      <c r="J433" s="808"/>
      <c r="K433" s="808"/>
      <c r="L433" s="808"/>
      <c r="M433" s="808"/>
      <c r="N433" s="808"/>
      <c r="O433" s="808"/>
      <c r="P433" s="808"/>
      <c r="Q433" s="819" t="s">
        <v>249</v>
      </c>
      <c r="R433" s="808" t="s">
        <v>203</v>
      </c>
      <c r="S433" s="808"/>
      <c r="T433" s="808"/>
      <c r="U433" s="808"/>
      <c r="V433" s="808"/>
      <c r="W433" s="808"/>
      <c r="X433" s="808"/>
      <c r="Y433" s="808"/>
      <c r="Z433" s="808"/>
      <c r="AA433" s="808"/>
      <c r="AB433" s="808"/>
      <c r="AC433" s="808"/>
      <c r="AD433" s="808"/>
      <c r="AE433" s="808"/>
      <c r="AF433" s="808"/>
    </row>
    <row r="434" spans="1:32" ht="21.9" customHeight="1">
      <c r="A434" s="166">
        <f>IF(N439="","",A433+1)</f>
        <v>2</v>
      </c>
      <c r="B434" s="820" t="s">
        <v>541</v>
      </c>
      <c r="C434" s="820"/>
      <c r="D434" s="820"/>
      <c r="E434" s="820"/>
      <c r="F434" s="820"/>
      <c r="G434" s="820"/>
      <c r="H434" s="820"/>
      <c r="I434" s="820"/>
      <c r="J434" s="820"/>
      <c r="K434" s="820"/>
      <c r="L434" s="820"/>
      <c r="M434" s="820"/>
      <c r="N434" s="820"/>
      <c r="O434" s="820"/>
      <c r="P434" s="820"/>
      <c r="Q434" s="819"/>
      <c r="R434" s="820" t="s">
        <v>541</v>
      </c>
      <c r="S434" s="820"/>
      <c r="T434" s="820"/>
      <c r="U434" s="820"/>
      <c r="V434" s="820"/>
      <c r="W434" s="820"/>
      <c r="X434" s="820"/>
      <c r="Y434" s="820"/>
      <c r="Z434" s="820"/>
      <c r="AA434" s="820"/>
      <c r="AB434" s="820"/>
      <c r="AC434" s="820"/>
      <c r="AD434" s="820"/>
      <c r="AE434" s="820"/>
      <c r="AF434" s="820"/>
    </row>
    <row r="435" spans="1:32" ht="21.9" customHeight="1">
      <c r="A435" s="166">
        <f>IF(N439="","",A434+1)</f>
        <v>3</v>
      </c>
      <c r="B435" s="821" t="s">
        <v>168</v>
      </c>
      <c r="C435" s="821"/>
      <c r="D435" s="821"/>
      <c r="E435" s="822" t="str">
        <f>IF(AND(N439=""),"",'Result Sheet'!$F$2)</f>
        <v xml:space="preserve">महात्मा गाँधी राजकीय विद्यालय (अंग्रेजी माध्यम) बर, पाली </v>
      </c>
      <c r="F435" s="822"/>
      <c r="G435" s="822"/>
      <c r="H435" s="822"/>
      <c r="I435" s="822"/>
      <c r="J435" s="822"/>
      <c r="K435" s="822"/>
      <c r="L435" s="822"/>
      <c r="M435" s="822"/>
      <c r="N435" s="822"/>
      <c r="O435" s="822"/>
      <c r="P435" s="822"/>
      <c r="Q435" s="819"/>
      <c r="R435" s="821" t="s">
        <v>168</v>
      </c>
      <c r="S435" s="821"/>
      <c r="T435" s="821"/>
      <c r="U435" s="822" t="str">
        <f>IF(AND(AD439=""),"",'Result Sheet'!$F$2)</f>
        <v xml:space="preserve">महात्मा गाँधी राजकीय विद्यालय (अंग्रेजी माध्यम) बर, पाली </v>
      </c>
      <c r="V435" s="822"/>
      <c r="W435" s="822"/>
      <c r="X435" s="822"/>
      <c r="Y435" s="822"/>
      <c r="Z435" s="822"/>
      <c r="AA435" s="822"/>
      <c r="AB435" s="822"/>
      <c r="AC435" s="822"/>
      <c r="AD435" s="822"/>
      <c r="AE435" s="822"/>
      <c r="AF435" s="822"/>
    </row>
    <row r="436" spans="1:32" ht="21.9" customHeight="1">
      <c r="A436" s="166">
        <f>IF(N439="","",A435+1)</f>
        <v>4</v>
      </c>
      <c r="B436" s="413" t="s">
        <v>169</v>
      </c>
      <c r="C436" s="797" t="str">
        <f>IFERROR(VLOOKUP(N439,Marks,2,0),"")</f>
        <v/>
      </c>
      <c r="D436" s="797"/>
      <c r="E436" s="815" t="s">
        <v>212</v>
      </c>
      <c r="F436" s="815"/>
      <c r="G436" s="815"/>
      <c r="H436" s="797" t="str">
        <f>IFERROR(VLOOKUP(N439,Marks,3,0),"")</f>
        <v/>
      </c>
      <c r="I436" s="797"/>
      <c r="J436" s="798" t="s">
        <v>205</v>
      </c>
      <c r="K436" s="798"/>
      <c r="L436" s="798"/>
      <c r="M436" s="798"/>
      <c r="N436" s="799" t="str">
        <f>IF(AND(N439=""),"",'Marks Entry 1st'!$I$2)</f>
        <v xml:space="preserve"> 2021-2022</v>
      </c>
      <c r="O436" s="799"/>
      <c r="P436" s="799"/>
      <c r="Q436" s="819"/>
      <c r="R436" s="413" t="s">
        <v>169</v>
      </c>
      <c r="S436" s="797" t="str">
        <f>IFERROR(VLOOKUP(AD439,Marks,2,0),"")</f>
        <v/>
      </c>
      <c r="T436" s="797"/>
      <c r="U436" s="815" t="s">
        <v>212</v>
      </c>
      <c r="V436" s="815"/>
      <c r="W436" s="815"/>
      <c r="X436" s="797" t="str">
        <f>IFERROR(VLOOKUP(AD439,Marks,3,0),"")</f>
        <v/>
      </c>
      <c r="Y436" s="797"/>
      <c r="Z436" s="798" t="s">
        <v>205</v>
      </c>
      <c r="AA436" s="798"/>
      <c r="AB436" s="798"/>
      <c r="AC436" s="798"/>
      <c r="AD436" s="799" t="str">
        <f>IF(AND(AD439=""),"",'Marks Entry 1st'!$I$2)</f>
        <v xml:space="preserve"> 2021-2022</v>
      </c>
      <c r="AE436" s="799"/>
      <c r="AF436" s="799"/>
    </row>
    <row r="437" spans="1:32" ht="21.9" customHeight="1">
      <c r="A437" s="166">
        <f>IF(N439="","",A436+1)</f>
        <v>5</v>
      </c>
      <c r="B437" s="800" t="s">
        <v>206</v>
      </c>
      <c r="C437" s="800"/>
      <c r="D437" s="800"/>
      <c r="E437" s="801" t="str">
        <f>IFERROR(VLOOKUP(N439,Marks,6,0),"")</f>
        <v/>
      </c>
      <c r="F437" s="801"/>
      <c r="G437" s="801"/>
      <c r="H437" s="801"/>
      <c r="I437" s="801"/>
      <c r="J437" s="802" t="s">
        <v>209</v>
      </c>
      <c r="K437" s="802"/>
      <c r="L437" s="802"/>
      <c r="M437" s="802"/>
      <c r="N437" s="803" t="str">
        <f>IFERROR(VLOOKUP(N439,Marks,5,0),"")</f>
        <v/>
      </c>
      <c r="O437" s="803"/>
      <c r="P437" s="803"/>
      <c r="Q437" s="819"/>
      <c r="R437" s="800" t="s">
        <v>206</v>
      </c>
      <c r="S437" s="800"/>
      <c r="T437" s="800"/>
      <c r="U437" s="801" t="str">
        <f>IFERROR(VLOOKUP(AD439,Marks,6,0),"")</f>
        <v/>
      </c>
      <c r="V437" s="801"/>
      <c r="W437" s="801"/>
      <c r="X437" s="801"/>
      <c r="Y437" s="801"/>
      <c r="Z437" s="802" t="s">
        <v>209</v>
      </c>
      <c r="AA437" s="802"/>
      <c r="AB437" s="802"/>
      <c r="AC437" s="802"/>
      <c r="AD437" s="803" t="str">
        <f>IFERROR(VLOOKUP(AD439,Marks,5,0),"")</f>
        <v/>
      </c>
      <c r="AE437" s="803"/>
      <c r="AF437" s="803"/>
    </row>
    <row r="438" spans="1:32" ht="21.9" customHeight="1">
      <c r="A438" s="166">
        <f>IF(N439="","",A437+1)</f>
        <v>6</v>
      </c>
      <c r="B438" s="800" t="s">
        <v>207</v>
      </c>
      <c r="C438" s="800"/>
      <c r="D438" s="800"/>
      <c r="E438" s="801" t="str">
        <f>IFERROR(VLOOKUP(N439,Marks,7,0),"")</f>
        <v/>
      </c>
      <c r="F438" s="801"/>
      <c r="G438" s="801"/>
      <c r="H438" s="801"/>
      <c r="I438" s="801"/>
      <c r="J438" s="802" t="s">
        <v>210</v>
      </c>
      <c r="K438" s="802"/>
      <c r="L438" s="802"/>
      <c r="M438" s="802"/>
      <c r="N438" s="816" t="str">
        <f>IFERROR(VLOOKUP(N439,Marks,4,0),"")</f>
        <v/>
      </c>
      <c r="O438" s="816"/>
      <c r="P438" s="816"/>
      <c r="Q438" s="819"/>
      <c r="R438" s="800" t="s">
        <v>207</v>
      </c>
      <c r="S438" s="800"/>
      <c r="T438" s="800"/>
      <c r="U438" s="801" t="str">
        <f>IFERROR(VLOOKUP(AD439,Marks,7,0),"")</f>
        <v/>
      </c>
      <c r="V438" s="801"/>
      <c r="W438" s="801"/>
      <c r="X438" s="801"/>
      <c r="Y438" s="801"/>
      <c r="Z438" s="802" t="s">
        <v>210</v>
      </c>
      <c r="AA438" s="802"/>
      <c r="AB438" s="802"/>
      <c r="AC438" s="802"/>
      <c r="AD438" s="816" t="str">
        <f>IFERROR(VLOOKUP(AD439,Marks,4,0),"")</f>
        <v/>
      </c>
      <c r="AE438" s="816"/>
      <c r="AF438" s="816"/>
    </row>
    <row r="439" spans="1:32" ht="21.9" customHeight="1">
      <c r="A439" s="166">
        <f>IF(N439="","",A438+1)</f>
        <v>7</v>
      </c>
      <c r="B439" s="800" t="s">
        <v>208</v>
      </c>
      <c r="C439" s="800"/>
      <c r="D439" s="800"/>
      <c r="E439" s="801" t="str">
        <f>IFERROR(VLOOKUP(N439,Marks,8,0),"")</f>
        <v/>
      </c>
      <c r="F439" s="801"/>
      <c r="G439" s="801"/>
      <c r="H439" s="801"/>
      <c r="I439" s="801"/>
      <c r="J439" s="802" t="s">
        <v>211</v>
      </c>
      <c r="K439" s="802"/>
      <c r="L439" s="802"/>
      <c r="M439" s="802"/>
      <c r="N439" s="809">
        <f>IF(AD412="","",IF(AND(AD412+1&gt;$AN$6),"",AD412+1))</f>
        <v>133</v>
      </c>
      <c r="O439" s="809"/>
      <c r="P439" s="809"/>
      <c r="Q439" s="819"/>
      <c r="R439" s="800" t="s">
        <v>208</v>
      </c>
      <c r="S439" s="800"/>
      <c r="T439" s="800"/>
      <c r="U439" s="801" t="str">
        <f>IFERROR(VLOOKUP(AD439,Marks,8,0),"")</f>
        <v/>
      </c>
      <c r="V439" s="801"/>
      <c r="W439" s="801"/>
      <c r="X439" s="801"/>
      <c r="Y439" s="801"/>
      <c r="Z439" s="802" t="s">
        <v>211</v>
      </c>
      <c r="AA439" s="802"/>
      <c r="AB439" s="802"/>
      <c r="AC439" s="802"/>
      <c r="AD439" s="810">
        <f>IF(N439="","",IF(AND(N439+1&gt;$AN$6),"",N439+1))</f>
        <v>134</v>
      </c>
      <c r="AE439" s="810"/>
      <c r="AF439" s="810"/>
    </row>
    <row r="440" spans="1:32" ht="9" customHeight="1">
      <c r="A440" s="166">
        <f>IF(N439="","",A439+1)</f>
        <v>8</v>
      </c>
      <c r="B440" s="123"/>
      <c r="C440" s="123"/>
      <c r="D440" s="123"/>
      <c r="E440" s="124"/>
      <c r="F440" s="124"/>
      <c r="G440" s="124"/>
      <c r="H440" s="123"/>
      <c r="I440" s="123"/>
      <c r="J440" s="125"/>
      <c r="K440" s="125"/>
      <c r="L440" s="125"/>
      <c r="M440" s="76"/>
      <c r="N440" s="76"/>
      <c r="O440" s="76"/>
      <c r="P440" s="76"/>
      <c r="Q440" s="819"/>
      <c r="R440" s="123"/>
      <c r="S440" s="123"/>
      <c r="T440" s="123"/>
      <c r="U440" s="124"/>
      <c r="V440" s="124"/>
      <c r="W440" s="124"/>
      <c r="X440" s="123"/>
      <c r="Y440" s="123"/>
      <c r="Z440" s="125"/>
      <c r="AA440" s="125"/>
      <c r="AB440" s="125"/>
      <c r="AC440" s="76"/>
      <c r="AD440" s="76"/>
      <c r="AE440" s="76"/>
      <c r="AF440" s="76"/>
    </row>
    <row r="441" spans="1:32" ht="21" customHeight="1">
      <c r="A441" s="166">
        <f>IF(N439="","",A440+1)</f>
        <v>9</v>
      </c>
      <c r="B441" s="811" t="s">
        <v>213</v>
      </c>
      <c r="C441" s="646" t="s">
        <v>214</v>
      </c>
      <c r="D441" s="646"/>
      <c r="E441" s="646"/>
      <c r="F441" s="812" t="s">
        <v>13</v>
      </c>
      <c r="G441" s="813"/>
      <c r="H441" s="813"/>
      <c r="I441" s="814"/>
      <c r="J441" s="649" t="s">
        <v>184</v>
      </c>
      <c r="K441" s="650" t="s">
        <v>167</v>
      </c>
      <c r="L441" s="651"/>
      <c r="M441" s="651"/>
      <c r="N441" s="652"/>
      <c r="O441" s="616" t="s">
        <v>185</v>
      </c>
      <c r="P441" s="617" t="s">
        <v>186</v>
      </c>
      <c r="Q441" s="819"/>
      <c r="R441" s="811" t="s">
        <v>213</v>
      </c>
      <c r="S441" s="646" t="s">
        <v>214</v>
      </c>
      <c r="T441" s="646"/>
      <c r="U441" s="646"/>
      <c r="V441" s="812" t="s">
        <v>13</v>
      </c>
      <c r="W441" s="813"/>
      <c r="X441" s="813"/>
      <c r="Y441" s="814"/>
      <c r="Z441" s="649" t="s">
        <v>184</v>
      </c>
      <c r="AA441" s="650" t="s">
        <v>167</v>
      </c>
      <c r="AB441" s="651"/>
      <c r="AC441" s="651"/>
      <c r="AD441" s="652"/>
      <c r="AE441" s="616" t="s">
        <v>185</v>
      </c>
      <c r="AF441" s="617" t="s">
        <v>186</v>
      </c>
    </row>
    <row r="442" spans="1:32" ht="90.75" customHeight="1">
      <c r="A442" s="166">
        <f>IF(N439="","",A441+1)</f>
        <v>10</v>
      </c>
      <c r="B442" s="811"/>
      <c r="C442" s="171" t="s">
        <v>11</v>
      </c>
      <c r="D442" s="171" t="s">
        <v>180</v>
      </c>
      <c r="E442" s="171" t="s">
        <v>108</v>
      </c>
      <c r="F442" s="171" t="s">
        <v>182</v>
      </c>
      <c r="G442" s="171" t="s">
        <v>183</v>
      </c>
      <c r="H442" s="305" t="s">
        <v>10</v>
      </c>
      <c r="I442" s="171" t="s">
        <v>108</v>
      </c>
      <c r="J442" s="649"/>
      <c r="K442" s="172" t="s">
        <v>182</v>
      </c>
      <c r="L442" s="172" t="s">
        <v>183</v>
      </c>
      <c r="M442" s="173" t="s">
        <v>10</v>
      </c>
      <c r="N442" s="171" t="s">
        <v>108</v>
      </c>
      <c r="O442" s="616"/>
      <c r="P442" s="785"/>
      <c r="Q442" s="819"/>
      <c r="R442" s="811"/>
      <c r="S442" s="171" t="s">
        <v>11</v>
      </c>
      <c r="T442" s="171" t="s">
        <v>180</v>
      </c>
      <c r="U442" s="171" t="s">
        <v>108</v>
      </c>
      <c r="V442" s="171" t="s">
        <v>182</v>
      </c>
      <c r="W442" s="171" t="s">
        <v>183</v>
      </c>
      <c r="X442" s="305" t="s">
        <v>10</v>
      </c>
      <c r="Y442" s="171" t="s">
        <v>108</v>
      </c>
      <c r="Z442" s="649"/>
      <c r="AA442" s="172" t="s">
        <v>182</v>
      </c>
      <c r="AB442" s="172" t="s">
        <v>183</v>
      </c>
      <c r="AC442" s="173" t="s">
        <v>10</v>
      </c>
      <c r="AD442" s="171" t="s">
        <v>108</v>
      </c>
      <c r="AE442" s="616"/>
      <c r="AF442" s="785"/>
    </row>
    <row r="443" spans="1:32" ht="18.75" customHeight="1">
      <c r="A443" s="166">
        <f>IF(N439="","",A442+1)</f>
        <v>11</v>
      </c>
      <c r="B443" s="811"/>
      <c r="C443" s="414">
        <v>20</v>
      </c>
      <c r="D443" s="414">
        <v>20</v>
      </c>
      <c r="E443" s="116">
        <v>40</v>
      </c>
      <c r="F443" s="414">
        <v>30</v>
      </c>
      <c r="G443" s="414">
        <v>18</v>
      </c>
      <c r="H443" s="414">
        <v>12</v>
      </c>
      <c r="I443" s="116">
        <v>60</v>
      </c>
      <c r="J443" s="118">
        <v>100</v>
      </c>
      <c r="K443" s="414">
        <v>50</v>
      </c>
      <c r="L443" s="414">
        <v>30</v>
      </c>
      <c r="M443" s="414">
        <v>20</v>
      </c>
      <c r="N443" s="116">
        <v>100</v>
      </c>
      <c r="O443" s="118">
        <v>200</v>
      </c>
      <c r="P443" s="825">
        <f>IF(AND(N439="",C436="",E437="",N437=""),"",IF(OR(C436=1,C436=2),800,1000))</f>
        <v>1000</v>
      </c>
      <c r="Q443" s="819"/>
      <c r="R443" s="811"/>
      <c r="S443" s="414">
        <v>20</v>
      </c>
      <c r="T443" s="414">
        <v>20</v>
      </c>
      <c r="U443" s="116">
        <v>40</v>
      </c>
      <c r="V443" s="414">
        <v>30</v>
      </c>
      <c r="W443" s="414">
        <v>18</v>
      </c>
      <c r="X443" s="414">
        <v>12</v>
      </c>
      <c r="Y443" s="116">
        <v>60</v>
      </c>
      <c r="Z443" s="118">
        <v>100</v>
      </c>
      <c r="AA443" s="414">
        <v>50</v>
      </c>
      <c r="AB443" s="414">
        <v>30</v>
      </c>
      <c r="AC443" s="414">
        <v>20</v>
      </c>
      <c r="AD443" s="116">
        <v>100</v>
      </c>
      <c r="AE443" s="118">
        <v>200</v>
      </c>
      <c r="AF443" s="825">
        <f>IF(AND(AD439="",S436="",U437="",Z437=""),"",IF(OR(S436=1,S436=2),800,1000))</f>
        <v>1000</v>
      </c>
    </row>
    <row r="444" spans="1:32" ht="21" customHeight="1">
      <c r="A444" s="166">
        <f>IF(N439="","",A443+1)</f>
        <v>12</v>
      </c>
      <c r="B444" s="122" t="str">
        <f>'Result Sheet'!$L$4</f>
        <v xml:space="preserve">हिन्दी </v>
      </c>
      <c r="C444" s="415" t="str">
        <f>IFERROR(VLOOKUP(N439,Marks,11,0),"")</f>
        <v/>
      </c>
      <c r="D444" s="415" t="str">
        <f>IFERROR(VLOOKUP(N439,Marks,12,0),"")</f>
        <v/>
      </c>
      <c r="E444" s="117" t="str">
        <f>IFERROR(VLOOKUP(N439,Marks,13,0),"")</f>
        <v/>
      </c>
      <c r="F444" s="415" t="str">
        <f>IFERROR(VLOOKUP(N439,Marks,14,0),"")</f>
        <v/>
      </c>
      <c r="G444" s="415" t="str">
        <f>IFERROR(VLOOKUP(N439,Marks,15,0),"")</f>
        <v/>
      </c>
      <c r="H444" s="415" t="str">
        <f>IFERROR(VLOOKUP(N439,Marks,16,0),"")</f>
        <v/>
      </c>
      <c r="I444" s="117" t="str">
        <f>IFERROR(VLOOKUP(N439,Marks,17,0),"")</f>
        <v/>
      </c>
      <c r="J444" s="119" t="str">
        <f>IFERROR(VLOOKUP(N439,Marks,18,0),"")</f>
        <v/>
      </c>
      <c r="K444" s="415" t="str">
        <f>IFERROR(VLOOKUP(N439,Marks,19,0),"")</f>
        <v/>
      </c>
      <c r="L444" s="415" t="str">
        <f>IFERROR(VLOOKUP(N439,Marks,20,0),"")</f>
        <v/>
      </c>
      <c r="M444" s="415" t="str">
        <f>IFERROR(VLOOKUP(N439,Marks,21,0),"")</f>
        <v/>
      </c>
      <c r="N444" s="117" t="str">
        <f>IFERROR(VLOOKUP(N439,Marks,22,0),"")</f>
        <v/>
      </c>
      <c r="O444" s="119" t="str">
        <f>IFERROR(VLOOKUP(N439,Marks,23,0),"")</f>
        <v/>
      </c>
      <c r="P444" s="323" t="str">
        <f>IFERROR(VLOOKUP(N439,Marks,29,0),"")</f>
        <v/>
      </c>
      <c r="Q444" s="819"/>
      <c r="R444" s="122" t="str">
        <f>'Result Sheet'!$L$4</f>
        <v xml:space="preserve">हिन्दी </v>
      </c>
      <c r="S444" s="415" t="str">
        <f>IFERROR(VLOOKUP(AD439,Marks,11,0),"")</f>
        <v/>
      </c>
      <c r="T444" s="415" t="str">
        <f>IFERROR(VLOOKUP(AD439,Marks,12,0),"")</f>
        <v/>
      </c>
      <c r="U444" s="117" t="str">
        <f>IFERROR(VLOOKUP(AD439,Marks,13,0),"")</f>
        <v/>
      </c>
      <c r="V444" s="415" t="str">
        <f>IFERROR(VLOOKUP(AD439,Marks,14,0),"")</f>
        <v/>
      </c>
      <c r="W444" s="415" t="str">
        <f>IFERROR(VLOOKUP(AD439,Marks,15,0),"")</f>
        <v/>
      </c>
      <c r="X444" s="415" t="str">
        <f>IFERROR(VLOOKUP(AD439,Marks,16,0),"")</f>
        <v/>
      </c>
      <c r="Y444" s="117" t="str">
        <f>IFERROR(VLOOKUP(AD439,Marks,17,0),"")</f>
        <v/>
      </c>
      <c r="Z444" s="119" t="str">
        <f>IFERROR(VLOOKUP(AD439,Marks,18,0),"")</f>
        <v/>
      </c>
      <c r="AA444" s="415" t="str">
        <f>IFERROR(VLOOKUP(AD439,Marks,19,0),"")</f>
        <v/>
      </c>
      <c r="AB444" s="415" t="str">
        <f>IFERROR(VLOOKUP(AD439,Marks,20,0),"")</f>
        <v/>
      </c>
      <c r="AC444" s="415" t="str">
        <f>IFERROR(VLOOKUP(AD439,Marks,21,0),"")</f>
        <v/>
      </c>
      <c r="AD444" s="117" t="str">
        <f>IFERROR(VLOOKUP(AD439,Marks,22,0),"")</f>
        <v/>
      </c>
      <c r="AE444" s="119" t="str">
        <f>IFERROR(VLOOKUP(AD439,Marks,23,0),"")</f>
        <v/>
      </c>
      <c r="AF444" s="323" t="str">
        <f>IFERROR(VLOOKUP(AD439,Marks,29,0),"")</f>
        <v/>
      </c>
    </row>
    <row r="445" spans="1:32" ht="21" customHeight="1">
      <c r="A445" s="166">
        <f>IF(N439="","",A444+1)</f>
        <v>13</v>
      </c>
      <c r="B445" s="122" t="str">
        <f>'Result Sheet'!$AE$4</f>
        <v xml:space="preserve">अंग्रेजी </v>
      </c>
      <c r="C445" s="415" t="str">
        <f>IFERROR(VLOOKUP(N439,Marks,30,0),"")</f>
        <v/>
      </c>
      <c r="D445" s="415" t="str">
        <f>IFERROR(VLOOKUP(N439,Marks,31,0),"")</f>
        <v/>
      </c>
      <c r="E445" s="117" t="str">
        <f>IFERROR(VLOOKUP(N439,Marks,32,0),"")</f>
        <v/>
      </c>
      <c r="F445" s="415" t="str">
        <f>IFERROR(VLOOKUP(N439,Marks,33,0),"")</f>
        <v/>
      </c>
      <c r="G445" s="415" t="str">
        <f>IFERROR(VLOOKUP(N439,Marks,34,0),"")</f>
        <v/>
      </c>
      <c r="H445" s="415" t="str">
        <f>IFERROR(VLOOKUP(N439,Marks,35,0),"")</f>
        <v/>
      </c>
      <c r="I445" s="117" t="str">
        <f>IFERROR(VLOOKUP(N439,Marks,36,0),"")</f>
        <v/>
      </c>
      <c r="J445" s="119" t="str">
        <f>IFERROR(VLOOKUP(N439,Marks,37,0),"")</f>
        <v/>
      </c>
      <c r="K445" s="415" t="str">
        <f>IFERROR(VLOOKUP(N439,Marks,38,0),"")</f>
        <v/>
      </c>
      <c r="L445" s="415" t="str">
        <f>IFERROR(VLOOKUP(N439,Marks,39,0),"")</f>
        <v/>
      </c>
      <c r="M445" s="415" t="str">
        <f>IFERROR(VLOOKUP(N439,Marks,40,0),"")</f>
        <v/>
      </c>
      <c r="N445" s="117" t="str">
        <f>IFERROR(VLOOKUP(N439,Marks,41,0),"")</f>
        <v/>
      </c>
      <c r="O445" s="119" t="str">
        <f>IFERROR(VLOOKUP(N439,Marks,42,0),"")</f>
        <v/>
      </c>
      <c r="P445" s="323" t="str">
        <f>IFERROR(VLOOKUP(N439,Marks,48,0),"")</f>
        <v/>
      </c>
      <c r="Q445" s="819"/>
      <c r="R445" s="122" t="str">
        <f>'Result Sheet'!$AE$4</f>
        <v xml:space="preserve">अंग्रेजी </v>
      </c>
      <c r="S445" s="415" t="str">
        <f>IFERROR(VLOOKUP(AD439,Marks,30,0),"")</f>
        <v/>
      </c>
      <c r="T445" s="415" t="str">
        <f>IFERROR(VLOOKUP(AD439,Marks,31,0),"")</f>
        <v/>
      </c>
      <c r="U445" s="117" t="str">
        <f>IFERROR(VLOOKUP(AD439,Marks,32,0),"")</f>
        <v/>
      </c>
      <c r="V445" s="415" t="str">
        <f>IFERROR(VLOOKUP(AD439,Marks,33,0),"")</f>
        <v/>
      </c>
      <c r="W445" s="415" t="str">
        <f>IFERROR(VLOOKUP(AD439,Marks,34,0),"")</f>
        <v/>
      </c>
      <c r="X445" s="415" t="str">
        <f>IFERROR(VLOOKUP(AD439,Marks,35,0),"")</f>
        <v/>
      </c>
      <c r="Y445" s="117" t="str">
        <f>IFERROR(VLOOKUP(AD439,Marks,36,0),"")</f>
        <v/>
      </c>
      <c r="Z445" s="119" t="str">
        <f>IFERROR(VLOOKUP(AD439,Marks,37,0),"")</f>
        <v/>
      </c>
      <c r="AA445" s="415" t="str">
        <f>IFERROR(VLOOKUP(AD439,Marks,38,0),"")</f>
        <v/>
      </c>
      <c r="AB445" s="415" t="str">
        <f>IFERROR(VLOOKUP(AD439,Marks,39,0),"")</f>
        <v/>
      </c>
      <c r="AC445" s="415" t="str">
        <f>IFERROR(VLOOKUP(AD439,Marks,40,0),"")</f>
        <v/>
      </c>
      <c r="AD445" s="117" t="str">
        <f>IFERROR(VLOOKUP(AD439,Marks,41,0),"")</f>
        <v/>
      </c>
      <c r="AE445" s="119" t="str">
        <f>IFERROR(VLOOKUP(AD439,Marks,42,0),"")</f>
        <v/>
      </c>
      <c r="AF445" s="323" t="str">
        <f>IFERROR(VLOOKUP(AD439,Marks,48,0),"")</f>
        <v/>
      </c>
    </row>
    <row r="446" spans="1:32" ht="21" customHeight="1">
      <c r="A446" s="166">
        <f>IF(N439="","",A445+1)</f>
        <v>14</v>
      </c>
      <c r="B446" s="122" t="str">
        <f>'Result Sheet'!$AX$4</f>
        <v>संस्कृत</v>
      </c>
      <c r="C446" s="415" t="str">
        <f>IFERROR(VLOOKUP(N439,Marks,49,0),"")</f>
        <v/>
      </c>
      <c r="D446" s="415" t="str">
        <f>IFERROR(VLOOKUP(N439,Marks,50,0),"")</f>
        <v/>
      </c>
      <c r="E446" s="117" t="str">
        <f>IFERROR(VLOOKUP(N439,Marks,51,0),"")</f>
        <v/>
      </c>
      <c r="F446" s="415" t="str">
        <f>IFERROR(VLOOKUP(N439,Marks,52,0),"")</f>
        <v/>
      </c>
      <c r="G446" s="415" t="str">
        <f>IFERROR(VLOOKUP(N439,Marks,53,0),"")</f>
        <v/>
      </c>
      <c r="H446" s="415" t="str">
        <f>IFERROR(VLOOKUP(N439,Marks,54,0),"")</f>
        <v/>
      </c>
      <c r="I446" s="117" t="str">
        <f>IFERROR(VLOOKUP(N439,Marks,55,0),"")</f>
        <v/>
      </c>
      <c r="J446" s="119" t="str">
        <f>IFERROR(VLOOKUP(N439,Marks,56,0),"")</f>
        <v/>
      </c>
      <c r="K446" s="415" t="str">
        <f>IFERROR(VLOOKUP(N439,Marks,57,0),"")</f>
        <v/>
      </c>
      <c r="L446" s="415" t="str">
        <f>IFERROR(VLOOKUP(N439,Marks,58,0),"")</f>
        <v/>
      </c>
      <c r="M446" s="415" t="str">
        <f>IFERROR(VLOOKUP(N439,Marks,59,0),"")</f>
        <v/>
      </c>
      <c r="N446" s="117" t="str">
        <f>IFERROR(VLOOKUP(N439,Marks,60,0),"")</f>
        <v/>
      </c>
      <c r="O446" s="119" t="str">
        <f>IFERROR(VLOOKUP(N439,Marks,61,0),"")</f>
        <v/>
      </c>
      <c r="P446" s="323" t="str">
        <f>IFERROR(VLOOKUP(N439,Marks,67,0),"")</f>
        <v/>
      </c>
      <c r="Q446" s="819"/>
      <c r="R446" s="122" t="str">
        <f>'Result Sheet'!$AX$4</f>
        <v>संस्कृत</v>
      </c>
      <c r="S446" s="415" t="str">
        <f>IFERROR(VLOOKUP(AD439,Marks,49,0),"")</f>
        <v/>
      </c>
      <c r="T446" s="415" t="str">
        <f>IFERROR(VLOOKUP(AD439,Marks,50,0),"")</f>
        <v/>
      </c>
      <c r="U446" s="117" t="str">
        <f>IFERROR(VLOOKUP(AD439,Marks,51,0),"")</f>
        <v/>
      </c>
      <c r="V446" s="415" t="str">
        <f>IFERROR(VLOOKUP(AD439,Marks,52,0),"")</f>
        <v/>
      </c>
      <c r="W446" s="415" t="str">
        <f>IFERROR(VLOOKUP(AD439,Marks,53,0),"")</f>
        <v/>
      </c>
      <c r="X446" s="415" t="str">
        <f>IFERROR(VLOOKUP(AD439,Marks,54,0),"")</f>
        <v/>
      </c>
      <c r="Y446" s="117" t="str">
        <f>IFERROR(VLOOKUP(AD439,Marks,55,0),"")</f>
        <v/>
      </c>
      <c r="Z446" s="119" t="str">
        <f>IFERROR(VLOOKUP(AD439,Marks,56,0),"")</f>
        <v/>
      </c>
      <c r="AA446" s="415" t="str">
        <f>IFERROR(VLOOKUP(AD439,Marks,57,0),"")</f>
        <v/>
      </c>
      <c r="AB446" s="415" t="str">
        <f>IFERROR(VLOOKUP(AD439,Marks,58,0),"")</f>
        <v/>
      </c>
      <c r="AC446" s="415" t="str">
        <f>IFERROR(VLOOKUP(AD439,Marks,59,0),"")</f>
        <v/>
      </c>
      <c r="AD446" s="117" t="str">
        <f>IFERROR(VLOOKUP(AD439,Marks,60,0),"")</f>
        <v/>
      </c>
      <c r="AE446" s="119" t="str">
        <f>IFERROR(VLOOKUP(AD439,Marks,61,0),"")</f>
        <v/>
      </c>
      <c r="AF446" s="323" t="str">
        <f>IFERROR(VLOOKUP(AD439,Marks,67,0),"")</f>
        <v/>
      </c>
    </row>
    <row r="447" spans="1:32" ht="21" customHeight="1">
      <c r="A447" s="166">
        <f>IF(N439="","",A445+1)</f>
        <v>14</v>
      </c>
      <c r="B447" s="122" t="str">
        <f>'Result Sheet'!$BQ$4</f>
        <v xml:space="preserve">गणित </v>
      </c>
      <c r="C447" s="415" t="str">
        <f>IFERROR(VLOOKUP(N439,Marks,68,0),"")</f>
        <v/>
      </c>
      <c r="D447" s="415" t="str">
        <f>IFERROR(VLOOKUP(N439,Marks,69,0),"")</f>
        <v/>
      </c>
      <c r="E447" s="117" t="str">
        <f>IFERROR(VLOOKUP(N439,Marks,70,0),"")</f>
        <v/>
      </c>
      <c r="F447" s="415" t="str">
        <f>IFERROR(VLOOKUP(N439,Marks,71,0),"")</f>
        <v/>
      </c>
      <c r="G447" s="415" t="str">
        <f>IFERROR(VLOOKUP(N439,Marks,72,0),"")</f>
        <v/>
      </c>
      <c r="H447" s="415" t="str">
        <f>IFERROR(VLOOKUP(N439,Marks,73,0),"")</f>
        <v/>
      </c>
      <c r="I447" s="117" t="str">
        <f>IFERROR(VLOOKUP(N439,Marks,74,0),"")</f>
        <v/>
      </c>
      <c r="J447" s="119" t="str">
        <f>IFERROR(VLOOKUP(N439,Marks,75,0),"")</f>
        <v/>
      </c>
      <c r="K447" s="415" t="str">
        <f>IFERROR(VLOOKUP(N439,Marks,76,0),"")</f>
        <v/>
      </c>
      <c r="L447" s="415" t="str">
        <f>IFERROR(VLOOKUP(N439,Marks,77,0),"")</f>
        <v/>
      </c>
      <c r="M447" s="415" t="str">
        <f>IFERROR(VLOOKUP(N439,Marks,78,0),"")</f>
        <v/>
      </c>
      <c r="N447" s="117" t="str">
        <f>IFERROR(VLOOKUP(N439,Marks,79,0),"")</f>
        <v/>
      </c>
      <c r="O447" s="119" t="str">
        <f>IFERROR(VLOOKUP(N439,Marks,80,0),"")</f>
        <v/>
      </c>
      <c r="P447" s="323" t="str">
        <f>IFERROR(VLOOKUP(N439,Marks,86,0),"")</f>
        <v/>
      </c>
      <c r="Q447" s="819"/>
      <c r="R447" s="122" t="str">
        <f>'Result Sheet'!$BQ$4</f>
        <v xml:space="preserve">गणित </v>
      </c>
      <c r="S447" s="415" t="str">
        <f>IFERROR(VLOOKUP(AD439,Marks,68,0),"")</f>
        <v/>
      </c>
      <c r="T447" s="415" t="str">
        <f>IFERROR(VLOOKUP(AD439,Marks,69,0),"")</f>
        <v/>
      </c>
      <c r="U447" s="117" t="str">
        <f>IFERROR(VLOOKUP(AD439,Marks,70,0),"")</f>
        <v/>
      </c>
      <c r="V447" s="415" t="str">
        <f>IFERROR(VLOOKUP(AD439,Marks,71,0),"")</f>
        <v/>
      </c>
      <c r="W447" s="415" t="str">
        <f>IFERROR(VLOOKUP(AD439,Marks,72,0),"")</f>
        <v/>
      </c>
      <c r="X447" s="415" t="str">
        <f>IFERROR(VLOOKUP(AD439,Marks,73,0),"")</f>
        <v/>
      </c>
      <c r="Y447" s="117" t="str">
        <f>IFERROR(VLOOKUP(AD439,Marks,74,0),"")</f>
        <v/>
      </c>
      <c r="Z447" s="119" t="str">
        <f>IFERROR(VLOOKUP(AD439,Marks,75,0),"")</f>
        <v/>
      </c>
      <c r="AA447" s="415" t="str">
        <f>IFERROR(VLOOKUP(AD439,Marks,76,0),"")</f>
        <v/>
      </c>
      <c r="AB447" s="415" t="str">
        <f>IFERROR(VLOOKUP(AD439,Marks,77,0),"")</f>
        <v/>
      </c>
      <c r="AC447" s="415" t="str">
        <f>IFERROR(VLOOKUP(AD439,Marks,78,0),"")</f>
        <v/>
      </c>
      <c r="AD447" s="117" t="str">
        <f>IFERROR(VLOOKUP(AD439,Marks,79,0),"")</f>
        <v/>
      </c>
      <c r="AE447" s="119" t="str">
        <f>IFERROR(VLOOKUP(AD439,Marks,80,0),"")</f>
        <v/>
      </c>
      <c r="AF447" s="323" t="str">
        <f>IFERROR(VLOOKUP(AD439,Marks,86,0),"")</f>
        <v/>
      </c>
    </row>
    <row r="448" spans="1:32" ht="21" customHeight="1">
      <c r="A448" s="166">
        <f>IF(N439="","",A447+1)</f>
        <v>15</v>
      </c>
      <c r="B448" s="122" t="str">
        <f>'Result Sheet'!$CJ$4</f>
        <v xml:space="preserve">पर्यावरण अध्ययन </v>
      </c>
      <c r="C448" s="415" t="str">
        <f>IFERROR(VLOOKUP(N439,Marks,87,0),"")</f>
        <v/>
      </c>
      <c r="D448" s="415" t="str">
        <f>IFERROR(VLOOKUP(N439,Marks,88,0),"")</f>
        <v/>
      </c>
      <c r="E448" s="117" t="str">
        <f>IFERROR(VLOOKUP(N439,Marks,89,0),"")</f>
        <v/>
      </c>
      <c r="F448" s="415" t="str">
        <f>IFERROR(VLOOKUP(N439,Marks,90,0),"")</f>
        <v/>
      </c>
      <c r="G448" s="415" t="str">
        <f>IFERROR(VLOOKUP(N439,Marks,91,0),"")</f>
        <v/>
      </c>
      <c r="H448" s="415" t="str">
        <f>IFERROR(VLOOKUP(N439,Marks,92,0),"")</f>
        <v/>
      </c>
      <c r="I448" s="117" t="str">
        <f>IFERROR(VLOOKUP(N439,Marks,93,0),"")</f>
        <v/>
      </c>
      <c r="J448" s="119" t="str">
        <f>IFERROR(VLOOKUP(N439,Marks,94,0),"")</f>
        <v/>
      </c>
      <c r="K448" s="415" t="str">
        <f>IFERROR(VLOOKUP(N439,Marks,95,0),"")</f>
        <v/>
      </c>
      <c r="L448" s="415" t="str">
        <f>IFERROR(VLOOKUP(N439,Marks,96,0),"")</f>
        <v/>
      </c>
      <c r="M448" s="415" t="str">
        <f>IFERROR(VLOOKUP(N439,Marks,97,0),"")</f>
        <v/>
      </c>
      <c r="N448" s="117" t="str">
        <f>IFERROR(VLOOKUP(N439,Marks,98,0),"")</f>
        <v/>
      </c>
      <c r="O448" s="119" t="str">
        <f>IFERROR(VLOOKUP(N439,Marks,99,0),"")</f>
        <v/>
      </c>
      <c r="P448" s="323" t="str">
        <f>IFERROR(VLOOKUP(N439,Marks,105,0),"")</f>
        <v/>
      </c>
      <c r="Q448" s="819"/>
      <c r="R448" s="122" t="str">
        <f>'Result Sheet'!$CJ$4</f>
        <v xml:space="preserve">पर्यावरण अध्ययन </v>
      </c>
      <c r="S448" s="415" t="str">
        <f>IFERROR(VLOOKUP(AD439,Marks,87,0),"")</f>
        <v/>
      </c>
      <c r="T448" s="415" t="str">
        <f>IFERROR(VLOOKUP(AD439,Marks,88,0),"")</f>
        <v/>
      </c>
      <c r="U448" s="117" t="str">
        <f>IFERROR(VLOOKUP(AD439,Marks,89,0),"")</f>
        <v/>
      </c>
      <c r="V448" s="415" t="str">
        <f>IFERROR(VLOOKUP(AD439,Marks,90,0),"")</f>
        <v/>
      </c>
      <c r="W448" s="415" t="str">
        <f>IFERROR(VLOOKUP(AD439,Marks,91,0),"")</f>
        <v/>
      </c>
      <c r="X448" s="415" t="str">
        <f>IFERROR(VLOOKUP(AD439,Marks,92,0),"")</f>
        <v/>
      </c>
      <c r="Y448" s="117" t="str">
        <f>IFERROR(VLOOKUP(AD439,Marks,93,0),"")</f>
        <v/>
      </c>
      <c r="Z448" s="119" t="str">
        <f>IFERROR(VLOOKUP(AD439,Marks,94,0),"")</f>
        <v/>
      </c>
      <c r="AA448" s="415" t="str">
        <f>IFERROR(VLOOKUP(AD439,Marks,95,0),"")</f>
        <v/>
      </c>
      <c r="AB448" s="415" t="str">
        <f>IFERROR(VLOOKUP(AD439,Marks,96,0),"")</f>
        <v/>
      </c>
      <c r="AC448" s="415" t="str">
        <f>IFERROR(VLOOKUP(AD439,Marks,97,0),"")</f>
        <v/>
      </c>
      <c r="AD448" s="117" t="str">
        <f>IFERROR(VLOOKUP(AD439,Marks,98,0),"")</f>
        <v/>
      </c>
      <c r="AE448" s="119" t="str">
        <f>IFERROR(VLOOKUP(AD439,Marks,99,0),"")</f>
        <v/>
      </c>
      <c r="AF448" s="323" t="str">
        <f>IFERROR(VLOOKUP(AD439,Marks,105,0),"")</f>
        <v/>
      </c>
    </row>
    <row r="449" spans="1:32" ht="25.5" customHeight="1">
      <c r="A449" s="166">
        <f>IF(N439="","",A448+1)</f>
        <v>16</v>
      </c>
      <c r="B449" s="416" t="s">
        <v>215</v>
      </c>
      <c r="C449" s="120" t="str">
        <f>IF(AND(C444="",C445="",C446="",C447="",C448=""),"",IF(OR(C436=1,C436=2),SUM(C444:C447),SUM(C444:C448)))</f>
        <v/>
      </c>
      <c r="D449" s="120" t="str">
        <f>IF(AND(D444="",D445="",D446="",D447="",D448=""),"",IF(OR(C436=1,C436=2),SUM(D444:D447),SUM(D444:D448)))</f>
        <v/>
      </c>
      <c r="E449" s="120" t="str">
        <f>IF(AND(E444="",E445="",E446="",E447="",E448=""),"",IF(OR(C436=1,C436=2),SUM(E444:E447),SUM(E444:E448)))</f>
        <v/>
      </c>
      <c r="F449" s="120" t="str">
        <f>IF(AND(F444="",F445="",F446="",F447="",F448=""),"",IF(OR(C436=1,C436=2),SUM(F444:F447),SUM(F444:F448)))</f>
        <v/>
      </c>
      <c r="G449" s="120" t="str">
        <f>IF(AND(G444="",G445="",G446="",G447="",G448=""),"",IF(OR(G436=1,G436=2),SUM(C436=1,C436=2),SUM(G444:G448)))</f>
        <v/>
      </c>
      <c r="H449" s="120" t="str">
        <f>IF(AND(H444="",H445="",H446="",H447="",H448=""),"",IF(OR(C436=1,C436=2),SUM(H444:H447),SUM(H444:H448)))</f>
        <v/>
      </c>
      <c r="I449" s="120" t="str">
        <f>IF(AND(I444="",I445="",I446="",I447="",I448=""),"",IF(OR(C436=1,C436=2),SUM(I444:I447),SUM(I444:I448)))</f>
        <v/>
      </c>
      <c r="J449" s="120" t="str">
        <f>IF(AND(J444="",J445="",J446="",J447="",J448=""),"",IF(OR(C436=1,C436=2),SUM(J444:J447),SUM(J444:J448)))</f>
        <v/>
      </c>
      <c r="K449" s="120" t="str">
        <f>IF(AND(K444="",K445="",K446="",K447="",K448=""),"",IF(OR(C436=1,C436=2),SUM(K444:K447),SUM(K444:K448)))</f>
        <v/>
      </c>
      <c r="L449" s="120" t="str">
        <f>IF(AND(L444="",L445="",L446="",L447="",L448=""),"",IF(OR(C436=1,C436=2),SUM(L444:L447),SUM(L444:L448)))</f>
        <v/>
      </c>
      <c r="M449" s="120" t="str">
        <f>IF(AND(M444="",M445="",M446="",M447="",M448=""),"",IF(OR(C436=1,C436=2),SUM(M444:M447),SUM(M444:M448)))</f>
        <v/>
      </c>
      <c r="N449" s="120" t="str">
        <f>IF(AND(N444="",N445="",N446="",N447="",N448=""),"",IF(OR(C436=1,C436=2),SUM(N444:N447),SUM(N444:N448)))</f>
        <v/>
      </c>
      <c r="O449" s="120" t="str">
        <f>IF(AND(O444="",O445="",O446="",O447="",O448=""),"",IF(OR(C436=1,C436=2),SUM(O444:O447),SUM(O444:O448)))</f>
        <v/>
      </c>
      <c r="P449" s="326" t="str">
        <f>IF(OR(N439="",E437="",O449=""),"",IF(O449&gt;=81%*P443,"A",IF(O449&gt;=61%*P443,"B",IF(O449&gt;=41%*P443,"C",IF(O449&gt;=21%*P443,"D","E")))))</f>
        <v/>
      </c>
      <c r="Q449" s="819"/>
      <c r="R449" s="416" t="s">
        <v>215</v>
      </c>
      <c r="S449" s="120" t="str">
        <f>IF(AND(S444="",S445="",S446="",S447="",S448=""),"",IF(OR(S436=1,S436=2),SUM(S444:S447),SUM(S444:S448)))</f>
        <v/>
      </c>
      <c r="T449" s="120" t="str">
        <f>IF(AND(T444="",T445="",T446="",T447="",T448=""),"",IF(OR(S436=1,S436=2),SUM(T444:T447),SUM(T444:T448)))</f>
        <v/>
      </c>
      <c r="U449" s="120" t="str">
        <f>IF(AND(U444="",U445="",U446="",U447="",U448=""),"",IF(OR(S436=1,S436=2),SUM(U444:U447),SUM(U444:U448)))</f>
        <v/>
      </c>
      <c r="V449" s="120" t="str">
        <f>IF(AND(V444="",V445="",V446="",V447="",V448=""),"",IF(OR(S436=1,S436=2),SUM(V444:V447),SUM(V444:V448)))</f>
        <v/>
      </c>
      <c r="W449" s="120" t="str">
        <f>IF(AND(W444="",W445="",W446="",W447="",W448=""),"",IF(OR(W436=1,W436=2),SUM(S436=1,S436=2),SUM(W444:W448)))</f>
        <v/>
      </c>
      <c r="X449" s="120" t="str">
        <f>IF(AND(X444="",X445="",X446="",X447="",X448=""),"",IF(OR(S436=1,S436=2),SUM(X444:X447),SUM(X444:X448)))</f>
        <v/>
      </c>
      <c r="Y449" s="120" t="str">
        <f>IF(AND(Y444="",Y445="",Y446="",Y447="",Y448=""),"",IF(OR(S436=1,S436=2),SUM(Y444:Y447),SUM(Y444:Y448)))</f>
        <v/>
      </c>
      <c r="Z449" s="120" t="str">
        <f>IF(AND(Z444="",Z445="",Z446="",Z447="",Z448=""),"",IF(OR(S436=1,S436=2),SUM(Z444:Z447),SUM(Z444:Z448)))</f>
        <v/>
      </c>
      <c r="AA449" s="120" t="str">
        <f>IF(AND(AA444="",AA445="",AA446="",AA447="",AA448=""),"",IF(OR(S436=1,S436=2),SUM(AA444:AA447),SUM(AA444:AA448)))</f>
        <v/>
      </c>
      <c r="AB449" s="120" t="str">
        <f>IF(AND(AB444="",AB445="",AB446="",AB447="",AB448=""),"",IF(OR(S436=1,S436=2),SUM(AB444:AB447),SUM(AB444:AB448)))</f>
        <v/>
      </c>
      <c r="AC449" s="120" t="str">
        <f>IF(AND(AC444="",AC445="",AC446="",AC447="",AC448=""),"",IF(OR(S436=1,S436=2),SUM(AC444:AC447),SUM(AC444:AC448)))</f>
        <v/>
      </c>
      <c r="AD449" s="120" t="str">
        <f>IF(AND(AD444="",AD445="",AD446="",AD447="",AD448=""),"",IF(OR(S436=1,S436=2),SUM(AD444:AD447),SUM(AD444:AD448)))</f>
        <v/>
      </c>
      <c r="AE449" s="120" t="str">
        <f>IF(AND(AE444="",AE445="",AE446="",AE447="",AE448=""),"",IF(OR(S436=1,S436=2),SUM(AE444:AE447),SUM(AE444:AE448)))</f>
        <v/>
      </c>
      <c r="AF449" s="326" t="str">
        <f>IF(OR(AD439="",U437="",AE449=""),"",IF(AE449&gt;=81%*AF443,"A",IF(AE449&gt;=61%*AF443,"B",IF(AE449&gt;=41%*AF443,"C",IF(AE449&gt;=21%*AF443,"D","E")))))</f>
        <v/>
      </c>
    </row>
    <row r="450" spans="1:32" ht="9" customHeight="1">
      <c r="A450" s="166">
        <f>IF(N439="","",A449+1)</f>
        <v>17</v>
      </c>
      <c r="B450" s="787"/>
      <c r="C450" s="787"/>
      <c r="D450" s="787"/>
      <c r="E450" s="787"/>
      <c r="F450" s="787"/>
      <c r="G450" s="787"/>
      <c r="H450" s="787"/>
      <c r="I450" s="787"/>
      <c r="J450" s="787"/>
      <c r="K450" s="787"/>
      <c r="L450" s="787"/>
      <c r="M450" s="787"/>
      <c r="N450" s="787"/>
      <c r="O450" s="787"/>
      <c r="P450" s="787"/>
      <c r="Q450" s="819"/>
      <c r="R450" s="787"/>
      <c r="S450" s="787"/>
      <c r="T450" s="787"/>
      <c r="U450" s="787"/>
      <c r="V450" s="787"/>
      <c r="W450" s="787"/>
      <c r="X450" s="787"/>
      <c r="Y450" s="787"/>
      <c r="Z450" s="787"/>
      <c r="AA450" s="787"/>
      <c r="AB450" s="787"/>
      <c r="AC450" s="787"/>
      <c r="AD450" s="787"/>
      <c r="AE450" s="787"/>
      <c r="AF450" s="787"/>
    </row>
    <row r="451" spans="1:32" ht="22.5" customHeight="1">
      <c r="A451" s="166">
        <f>IF(N439="","",A450+1)</f>
        <v>18</v>
      </c>
      <c r="B451" s="788" t="s">
        <v>213</v>
      </c>
      <c r="C451" s="788"/>
      <c r="D451" s="789" t="s">
        <v>229</v>
      </c>
      <c r="E451" s="790"/>
      <c r="F451" s="417" t="s">
        <v>186</v>
      </c>
      <c r="G451" s="788" t="s">
        <v>213</v>
      </c>
      <c r="H451" s="788"/>
      <c r="I451" s="789" t="s">
        <v>229</v>
      </c>
      <c r="J451" s="790"/>
      <c r="K451" s="417" t="s">
        <v>186</v>
      </c>
      <c r="L451" s="788" t="s">
        <v>213</v>
      </c>
      <c r="M451" s="788"/>
      <c r="N451" s="789" t="s">
        <v>229</v>
      </c>
      <c r="O451" s="790"/>
      <c r="P451" s="417" t="s">
        <v>186</v>
      </c>
      <c r="Q451" s="819"/>
      <c r="R451" s="788" t="s">
        <v>213</v>
      </c>
      <c r="S451" s="788"/>
      <c r="T451" s="789" t="s">
        <v>229</v>
      </c>
      <c r="U451" s="790"/>
      <c r="V451" s="417" t="s">
        <v>186</v>
      </c>
      <c r="W451" s="788" t="s">
        <v>213</v>
      </c>
      <c r="X451" s="788"/>
      <c r="Y451" s="789" t="s">
        <v>229</v>
      </c>
      <c r="Z451" s="790"/>
      <c r="AA451" s="417" t="s">
        <v>186</v>
      </c>
      <c r="AB451" s="788" t="s">
        <v>213</v>
      </c>
      <c r="AC451" s="788"/>
      <c r="AD451" s="789" t="s">
        <v>229</v>
      </c>
      <c r="AE451" s="790"/>
      <c r="AF451" s="417" t="s">
        <v>186</v>
      </c>
    </row>
    <row r="452" spans="1:32" ht="21.75" customHeight="1">
      <c r="A452" s="166">
        <f>IF(N439="","",A451+1)</f>
        <v>19</v>
      </c>
      <c r="B452" s="791" t="s">
        <v>221</v>
      </c>
      <c r="C452" s="792"/>
      <c r="D452" s="792"/>
      <c r="E452" s="119" t="str">
        <f>IFERROR(VLOOKUP(N439,Marks,109,0),"")</f>
        <v/>
      </c>
      <c r="F452" s="130" t="str">
        <f>IFERROR(VLOOKUP(N439,Marks,113,0),"")</f>
        <v/>
      </c>
      <c r="G452" s="791" t="s">
        <v>192</v>
      </c>
      <c r="H452" s="792"/>
      <c r="I452" s="792"/>
      <c r="J452" s="119" t="str">
        <f>IFERROR(VLOOKUP(N439,Marks,117,0),"")</f>
        <v/>
      </c>
      <c r="K452" s="130" t="str">
        <f>IFERROR(VLOOKUP(N439,Marks,121,0),"")</f>
        <v/>
      </c>
      <c r="L452" s="793" t="s">
        <v>193</v>
      </c>
      <c r="M452" s="794"/>
      <c r="N452" s="794"/>
      <c r="O452" s="119" t="str">
        <f>IFERROR(VLOOKUP(N439,Marks,125,0),"")</f>
        <v/>
      </c>
      <c r="P452" s="130" t="str">
        <f>IFERROR(VLOOKUP(N439,Marks,129,0),"")</f>
        <v/>
      </c>
      <c r="Q452" s="819"/>
      <c r="R452" s="791" t="s">
        <v>221</v>
      </c>
      <c r="S452" s="792"/>
      <c r="T452" s="792"/>
      <c r="U452" s="119" t="str">
        <f>IFERROR(VLOOKUP(AD439,Marks,109,0),"")</f>
        <v/>
      </c>
      <c r="V452" s="130" t="str">
        <f>IFERROR(VLOOKUP(AD439,Marks,113,0),"")</f>
        <v/>
      </c>
      <c r="W452" s="791" t="s">
        <v>192</v>
      </c>
      <c r="X452" s="792"/>
      <c r="Y452" s="792"/>
      <c r="Z452" s="119" t="str">
        <f>IFERROR(VLOOKUP(AD439,Marks,117,0),"")</f>
        <v/>
      </c>
      <c r="AA452" s="130" t="str">
        <f>IFERROR(VLOOKUP(AD439,Marks,121,0),"")</f>
        <v/>
      </c>
      <c r="AB452" s="793" t="s">
        <v>193</v>
      </c>
      <c r="AC452" s="794"/>
      <c r="AD452" s="794"/>
      <c r="AE452" s="119" t="str">
        <f>IFERROR(VLOOKUP(AD439,Marks,125,0),"")</f>
        <v/>
      </c>
      <c r="AF452" s="130" t="str">
        <f>IFERROR(VLOOKUP(AD439,Marks,129,0),"")</f>
        <v/>
      </c>
    </row>
    <row r="453" spans="1:32" ht="21" customHeight="1">
      <c r="A453" s="166">
        <f>IF(N439="","",A452+1)</f>
        <v>20</v>
      </c>
      <c r="B453" s="780" t="s">
        <v>216</v>
      </c>
      <c r="C453" s="780"/>
      <c r="D453" s="780"/>
      <c r="E453" s="795" t="str">
        <f>IFERROR(VLOOKUP(N439,Marks,135,0),"")</f>
        <v/>
      </c>
      <c r="F453" s="795"/>
      <c r="G453" s="795"/>
      <c r="H453" s="795"/>
      <c r="I453" s="780" t="s">
        <v>217</v>
      </c>
      <c r="J453" s="780"/>
      <c r="K453" s="780"/>
      <c r="L453" s="780"/>
      <c r="M453" s="796" t="str">
        <f>IFERROR(VLOOKUP(N439,Marks,136,0),"")</f>
        <v/>
      </c>
      <c r="N453" s="796"/>
      <c r="O453" s="796"/>
      <c r="P453" s="796"/>
      <c r="Q453" s="819"/>
      <c r="R453" s="780" t="s">
        <v>216</v>
      </c>
      <c r="S453" s="780"/>
      <c r="T453" s="780"/>
      <c r="U453" s="795" t="str">
        <f>IFERROR(VLOOKUP(AD439,Marks,135,0),"")</f>
        <v/>
      </c>
      <c r="V453" s="795"/>
      <c r="W453" s="795"/>
      <c r="X453" s="795"/>
      <c r="Y453" s="780" t="s">
        <v>217</v>
      </c>
      <c r="Z453" s="780"/>
      <c r="AA453" s="780"/>
      <c r="AB453" s="780"/>
      <c r="AC453" s="796" t="str">
        <f>IFERROR(VLOOKUP(AD439,Marks,136,0),"")</f>
        <v/>
      </c>
      <c r="AD453" s="796"/>
      <c r="AE453" s="796"/>
      <c r="AF453" s="796"/>
    </row>
    <row r="454" spans="1:32" ht="21" customHeight="1">
      <c r="A454" s="166">
        <f>IF(N439="","",A453+1)</f>
        <v>21</v>
      </c>
      <c r="B454" s="780" t="s">
        <v>218</v>
      </c>
      <c r="C454" s="780"/>
      <c r="D454" s="780"/>
      <c r="E454" s="782" t="str">
        <f>IFERROR(VLOOKUP(N439,Marks,134,0),"")</f>
        <v/>
      </c>
      <c r="F454" s="782"/>
      <c r="G454" s="782"/>
      <c r="H454" s="782"/>
      <c r="I454" s="780" t="s">
        <v>219</v>
      </c>
      <c r="J454" s="780"/>
      <c r="K454" s="780"/>
      <c r="L454" s="780"/>
      <c r="M454" s="781" t="str">
        <f>IFERROR(VLOOKUP(N439,Marks,131,0),"")</f>
        <v/>
      </c>
      <c r="N454" s="781"/>
      <c r="O454" s="781"/>
      <c r="P454" s="781"/>
      <c r="Q454" s="819"/>
      <c r="R454" s="780" t="s">
        <v>218</v>
      </c>
      <c r="S454" s="780"/>
      <c r="T454" s="780"/>
      <c r="U454" s="782" t="str">
        <f>IFERROR(VLOOKUP(AD439,Marks,134,0),"")</f>
        <v/>
      </c>
      <c r="V454" s="782"/>
      <c r="W454" s="782"/>
      <c r="X454" s="782"/>
      <c r="Y454" s="780" t="s">
        <v>219</v>
      </c>
      <c r="Z454" s="780"/>
      <c r="AA454" s="780"/>
      <c r="AB454" s="780"/>
      <c r="AC454" s="781" t="str">
        <f>IFERROR(VLOOKUP(AD439,Marks,131,0),"")</f>
        <v/>
      </c>
      <c r="AD454" s="781"/>
      <c r="AE454" s="781"/>
      <c r="AF454" s="781"/>
    </row>
    <row r="455" spans="1:32" ht="21" customHeight="1">
      <c r="A455" s="166">
        <f>IF(N439="","",A454+1)</f>
        <v>22</v>
      </c>
      <c r="B455" s="780" t="s">
        <v>220</v>
      </c>
      <c r="C455" s="780"/>
      <c r="D455" s="780"/>
      <c r="E455" s="324" t="str">
        <f>IFERROR(VLOOKUP(N439,Marks,132,0),"")</f>
        <v/>
      </c>
      <c r="F455" s="325" t="s">
        <v>341</v>
      </c>
      <c r="G455" s="783" t="str">
        <f>IF(OR(N439="",E437="",O449=""),"",IF(O449&gt;=81%*P443,"A",IF(O449&gt;=61%*P443,"B",IF(O449&gt;=41%*P443,"C",IF(O449&gt;=21%*P443,"D","E")))))</f>
        <v/>
      </c>
      <c r="H455" s="783"/>
      <c r="I455" s="780" t="s">
        <v>222</v>
      </c>
      <c r="J455" s="780"/>
      <c r="K455" s="780"/>
      <c r="L455" s="780"/>
      <c r="M455" s="818" t="str">
        <f>IFERROR(VLOOKUP(N439,Marks,133,0),"")</f>
        <v/>
      </c>
      <c r="N455" s="818"/>
      <c r="O455" s="818"/>
      <c r="P455" s="818"/>
      <c r="Q455" s="819"/>
      <c r="R455" s="780" t="s">
        <v>220</v>
      </c>
      <c r="S455" s="780"/>
      <c r="T455" s="780"/>
      <c r="U455" s="324" t="str">
        <f>IFERROR(VLOOKUP(AD439,Marks,132,0),"")</f>
        <v/>
      </c>
      <c r="V455" s="325" t="s">
        <v>341</v>
      </c>
      <c r="W455" s="783" t="str">
        <f>IF(OR(AD439="",U437="",AE449=""),"",IF(AE449&gt;=81%*AF443,"A",IF(AE449&gt;=61%*AF443,"B",IF(AE449&gt;=41%*AF443,"C",IF(AE449&gt;=21%*AF443,"D","E")))))</f>
        <v/>
      </c>
      <c r="X455" s="783"/>
      <c r="Y455" s="780" t="s">
        <v>222</v>
      </c>
      <c r="Z455" s="780"/>
      <c r="AA455" s="780"/>
      <c r="AB455" s="780"/>
      <c r="AC455" s="818" t="str">
        <f>IFERROR(VLOOKUP(AD439,Marks,133,0),"")</f>
        <v/>
      </c>
      <c r="AD455" s="818"/>
      <c r="AE455" s="818"/>
      <c r="AF455" s="818"/>
    </row>
    <row r="456" spans="1:32" ht="21" customHeight="1">
      <c r="A456" s="166">
        <f>IF(N439="","",A455+1)</f>
        <v>23</v>
      </c>
      <c r="B456" s="817" t="s">
        <v>228</v>
      </c>
      <c r="C456" s="817"/>
      <c r="D456" s="817"/>
      <c r="E456" s="784">
        <f>'Master sheet'!$C$10</f>
        <v>44697</v>
      </c>
      <c r="F456" s="784"/>
      <c r="G456" s="784"/>
      <c r="H456" s="410"/>
      <c r="I456" s="121"/>
      <c r="J456" s="121"/>
      <c r="K456" s="76"/>
      <c r="L456" s="121"/>
      <c r="M456" s="121"/>
      <c r="N456" s="121"/>
      <c r="O456" s="121"/>
      <c r="P456" s="121"/>
      <c r="Q456" s="819"/>
      <c r="R456" s="817" t="s">
        <v>228</v>
      </c>
      <c r="S456" s="817"/>
      <c r="T456" s="817"/>
      <c r="U456" s="784">
        <f>'Master sheet'!$C$10</f>
        <v>44697</v>
      </c>
      <c r="V456" s="784"/>
      <c r="W456" s="784"/>
      <c r="X456" s="410"/>
      <c r="Y456" s="121"/>
      <c r="Z456" s="121"/>
      <c r="AA456" s="76"/>
      <c r="AB456" s="121"/>
      <c r="AC456" s="121"/>
      <c r="AD456" s="121"/>
      <c r="AE456" s="121"/>
      <c r="AF456" s="121"/>
    </row>
    <row r="457" spans="1:32" ht="43.5" customHeight="1">
      <c r="A457" s="166">
        <f>IF(N439="","",A456+1)</f>
        <v>24</v>
      </c>
      <c r="B457" s="804" t="str">
        <f>IF(AND(C436=1),CONCATENATE("( ",UPPER('Master sheet'!$F$11)," )"),IF(AND(C436=2),CONCATENATE("( ",UPPER('Master sheet'!$F$19)," )"),IF(AND(C436=3),CONCATENATE("( ",UPPER('Master sheet'!$J$11)," )"),IF(AND(C436=4),CONCATENATE("( ",UPPER('Master sheet'!$J$19)," )"),""))))</f>
        <v/>
      </c>
      <c r="C457" s="804"/>
      <c r="D457" s="804"/>
      <c r="E457" s="804"/>
      <c r="F457" s="805" t="str">
        <f>IF(AND(N439=""),"",CONCATENATE("(",'Master sheet'!$C$14," )"))</f>
        <v>(Suresh Kumar )</v>
      </c>
      <c r="G457" s="805"/>
      <c r="H457" s="805"/>
      <c r="I457" s="805"/>
      <c r="J457" s="805"/>
      <c r="K457" s="805" t="str">
        <f>IF(AND(N439=""),"",CONCATENATE("(",'Master sheet'!$C$12," )"))</f>
        <v>(USHA PALIYA )</v>
      </c>
      <c r="L457" s="805"/>
      <c r="M457" s="805"/>
      <c r="N457" s="805"/>
      <c r="O457" s="805"/>
      <c r="P457" s="805"/>
      <c r="Q457" s="819"/>
      <c r="R457" s="804" t="str">
        <f>IF(AND(S436=1),CONCATENATE("( ",UPPER('Master sheet'!$F$11)," )"),IF(AND(S436=2),CONCATENATE("( ",UPPER('Master sheet'!$F$19)," )"),IF(AND(S436=3),CONCATENATE("( ",UPPER('Master sheet'!$J$11)," )"),IF(AND(S436=4),CONCATENATE("( ",UPPER('Master sheet'!$J$19)," )"),""))))</f>
        <v/>
      </c>
      <c r="S457" s="804"/>
      <c r="T457" s="804"/>
      <c r="U457" s="804"/>
      <c r="V457" s="805" t="str">
        <f>IF(AND(AD439=""),"",CONCATENATE("(",'Master sheet'!$C$14," )"))</f>
        <v>(Suresh Kumar )</v>
      </c>
      <c r="W457" s="805"/>
      <c r="X457" s="805"/>
      <c r="Y457" s="805"/>
      <c r="Z457" s="805"/>
      <c r="AA457" s="805" t="str">
        <f>IF(AND(AD439=""),"",CONCATENATE("(",'Master sheet'!$C$12," )"))</f>
        <v>(USHA PALIYA )</v>
      </c>
      <c r="AB457" s="805"/>
      <c r="AC457" s="805"/>
      <c r="AD457" s="805"/>
      <c r="AE457" s="805"/>
      <c r="AF457" s="805"/>
    </row>
    <row r="458" spans="1:32" ht="21.75" customHeight="1">
      <c r="A458" s="166">
        <f>IF(N439="","",A457+1)</f>
        <v>25</v>
      </c>
      <c r="B458" s="806" t="s">
        <v>223</v>
      </c>
      <c r="C458" s="806"/>
      <c r="D458" s="806"/>
      <c r="E458" s="806"/>
      <c r="F458" s="807" t="s">
        <v>224</v>
      </c>
      <c r="G458" s="807"/>
      <c r="H458" s="807"/>
      <c r="I458" s="807"/>
      <c r="J458" s="807"/>
      <c r="K458" s="806" t="s">
        <v>225</v>
      </c>
      <c r="L458" s="806"/>
      <c r="M458" s="806"/>
      <c r="N458" s="806"/>
      <c r="O458" s="806"/>
      <c r="P458" s="806"/>
      <c r="Q458" s="819"/>
      <c r="R458" s="806" t="s">
        <v>223</v>
      </c>
      <c r="S458" s="806"/>
      <c r="T458" s="806"/>
      <c r="U458" s="806"/>
      <c r="V458" s="807" t="s">
        <v>224</v>
      </c>
      <c r="W458" s="807"/>
      <c r="X458" s="807"/>
      <c r="Y458" s="807"/>
      <c r="Z458" s="807"/>
      <c r="AA458" s="806" t="s">
        <v>225</v>
      </c>
      <c r="AB458" s="806"/>
      <c r="AC458" s="806"/>
      <c r="AD458" s="806"/>
      <c r="AE458" s="806"/>
      <c r="AF458" s="806"/>
    </row>
    <row r="460" spans="1:32" ht="21.9" customHeight="1">
      <c r="A460" s="165">
        <f>IF(N466="","",1)</f>
        <v>1</v>
      </c>
      <c r="B460" s="808" t="s">
        <v>203</v>
      </c>
      <c r="C460" s="808"/>
      <c r="D460" s="808"/>
      <c r="E460" s="808"/>
      <c r="F460" s="808"/>
      <c r="G460" s="808"/>
      <c r="H460" s="808"/>
      <c r="I460" s="808"/>
      <c r="J460" s="808"/>
      <c r="K460" s="808"/>
      <c r="L460" s="808"/>
      <c r="M460" s="808"/>
      <c r="N460" s="808"/>
      <c r="O460" s="808"/>
      <c r="P460" s="808"/>
      <c r="Q460" s="819" t="s">
        <v>249</v>
      </c>
      <c r="R460" s="808" t="s">
        <v>203</v>
      </c>
      <c r="S460" s="808"/>
      <c r="T460" s="808"/>
      <c r="U460" s="808"/>
      <c r="V460" s="808"/>
      <c r="W460" s="808"/>
      <c r="X460" s="808"/>
      <c r="Y460" s="808"/>
      <c r="Z460" s="808"/>
      <c r="AA460" s="808"/>
      <c r="AB460" s="808"/>
      <c r="AC460" s="808"/>
      <c r="AD460" s="808"/>
      <c r="AE460" s="808"/>
      <c r="AF460" s="808"/>
    </row>
    <row r="461" spans="1:32" ht="21.9" customHeight="1">
      <c r="A461" s="166">
        <f>IF(N466="","",A460+1)</f>
        <v>2</v>
      </c>
      <c r="B461" s="820" t="s">
        <v>541</v>
      </c>
      <c r="C461" s="820"/>
      <c r="D461" s="820"/>
      <c r="E461" s="820"/>
      <c r="F461" s="820"/>
      <c r="G461" s="820"/>
      <c r="H461" s="820"/>
      <c r="I461" s="820"/>
      <c r="J461" s="820"/>
      <c r="K461" s="820"/>
      <c r="L461" s="820"/>
      <c r="M461" s="820"/>
      <c r="N461" s="820"/>
      <c r="O461" s="820"/>
      <c r="P461" s="820"/>
      <c r="Q461" s="819"/>
      <c r="R461" s="820" t="s">
        <v>541</v>
      </c>
      <c r="S461" s="820"/>
      <c r="T461" s="820"/>
      <c r="U461" s="820"/>
      <c r="V461" s="820"/>
      <c r="W461" s="820"/>
      <c r="X461" s="820"/>
      <c r="Y461" s="820"/>
      <c r="Z461" s="820"/>
      <c r="AA461" s="820"/>
      <c r="AB461" s="820"/>
      <c r="AC461" s="820"/>
      <c r="AD461" s="820"/>
      <c r="AE461" s="820"/>
      <c r="AF461" s="820"/>
    </row>
    <row r="462" spans="1:32" ht="21.9" customHeight="1">
      <c r="A462" s="166">
        <f>IF(N466="","",A461+1)</f>
        <v>3</v>
      </c>
      <c r="B462" s="821" t="s">
        <v>168</v>
      </c>
      <c r="C462" s="821"/>
      <c r="D462" s="821"/>
      <c r="E462" s="822" t="str">
        <f>IF(AND(N466=""),"",'Result Sheet'!$F$2)</f>
        <v xml:space="preserve">महात्मा गाँधी राजकीय विद्यालय (अंग्रेजी माध्यम) बर, पाली </v>
      </c>
      <c r="F462" s="822"/>
      <c r="G462" s="822"/>
      <c r="H462" s="822"/>
      <c r="I462" s="822"/>
      <c r="J462" s="822"/>
      <c r="K462" s="822"/>
      <c r="L462" s="822"/>
      <c r="M462" s="822"/>
      <c r="N462" s="822"/>
      <c r="O462" s="822"/>
      <c r="P462" s="822"/>
      <c r="Q462" s="819"/>
      <c r="R462" s="821" t="s">
        <v>168</v>
      </c>
      <c r="S462" s="821"/>
      <c r="T462" s="821"/>
      <c r="U462" s="822" t="str">
        <f>IF(AND(AD466=""),"",'Result Sheet'!$F$2)</f>
        <v xml:space="preserve">महात्मा गाँधी राजकीय विद्यालय (अंग्रेजी माध्यम) बर, पाली </v>
      </c>
      <c r="V462" s="822"/>
      <c r="W462" s="822"/>
      <c r="X462" s="822"/>
      <c r="Y462" s="822"/>
      <c r="Z462" s="822"/>
      <c r="AA462" s="822"/>
      <c r="AB462" s="822"/>
      <c r="AC462" s="822"/>
      <c r="AD462" s="822"/>
      <c r="AE462" s="822"/>
      <c r="AF462" s="822"/>
    </row>
    <row r="463" spans="1:32" ht="21.9" customHeight="1">
      <c r="A463" s="166">
        <f>IF(N466="","",A462+1)</f>
        <v>4</v>
      </c>
      <c r="B463" s="413" t="s">
        <v>169</v>
      </c>
      <c r="C463" s="797" t="str">
        <f>IFERROR(VLOOKUP(N466,Marks,2,0),"")</f>
        <v/>
      </c>
      <c r="D463" s="797"/>
      <c r="E463" s="815" t="s">
        <v>212</v>
      </c>
      <c r="F463" s="815"/>
      <c r="G463" s="815"/>
      <c r="H463" s="797" t="str">
        <f>IFERROR(VLOOKUP(N466,Marks,3,0),"")</f>
        <v/>
      </c>
      <c r="I463" s="797"/>
      <c r="J463" s="798" t="s">
        <v>205</v>
      </c>
      <c r="K463" s="798"/>
      <c r="L463" s="798"/>
      <c r="M463" s="798"/>
      <c r="N463" s="799" t="str">
        <f>IF(AND(N466=""),"",'Marks Entry 1st'!$I$2)</f>
        <v xml:space="preserve"> 2021-2022</v>
      </c>
      <c r="O463" s="799"/>
      <c r="P463" s="799"/>
      <c r="Q463" s="819"/>
      <c r="R463" s="413" t="s">
        <v>169</v>
      </c>
      <c r="S463" s="797" t="str">
        <f>IFERROR(VLOOKUP(AD466,Marks,2,0),"")</f>
        <v/>
      </c>
      <c r="T463" s="797"/>
      <c r="U463" s="815" t="s">
        <v>212</v>
      </c>
      <c r="V463" s="815"/>
      <c r="W463" s="815"/>
      <c r="X463" s="797" t="str">
        <f>IFERROR(VLOOKUP(AD466,Marks,3,0),"")</f>
        <v/>
      </c>
      <c r="Y463" s="797"/>
      <c r="Z463" s="798" t="s">
        <v>205</v>
      </c>
      <c r="AA463" s="798"/>
      <c r="AB463" s="798"/>
      <c r="AC463" s="798"/>
      <c r="AD463" s="799" t="str">
        <f>IF(AND(AD466=""),"",'Marks Entry 1st'!$I$2)</f>
        <v xml:space="preserve"> 2021-2022</v>
      </c>
      <c r="AE463" s="799"/>
      <c r="AF463" s="799"/>
    </row>
    <row r="464" spans="1:32" ht="21.9" customHeight="1">
      <c r="A464" s="166">
        <f>IF(N466="","",A463+1)</f>
        <v>5</v>
      </c>
      <c r="B464" s="800" t="s">
        <v>206</v>
      </c>
      <c r="C464" s="800"/>
      <c r="D464" s="800"/>
      <c r="E464" s="801" t="str">
        <f>IFERROR(VLOOKUP(N466,Marks,6,0),"")</f>
        <v/>
      </c>
      <c r="F464" s="801"/>
      <c r="G464" s="801"/>
      <c r="H464" s="801"/>
      <c r="I464" s="801"/>
      <c r="J464" s="802" t="s">
        <v>209</v>
      </c>
      <c r="K464" s="802"/>
      <c r="L464" s="802"/>
      <c r="M464" s="802"/>
      <c r="N464" s="803" t="str">
        <f>IFERROR(VLOOKUP(N466,Marks,5,0),"")</f>
        <v/>
      </c>
      <c r="O464" s="803"/>
      <c r="P464" s="803"/>
      <c r="Q464" s="819"/>
      <c r="R464" s="800" t="s">
        <v>206</v>
      </c>
      <c r="S464" s="800"/>
      <c r="T464" s="800"/>
      <c r="U464" s="801" t="str">
        <f>IFERROR(VLOOKUP(AD466,Marks,6,0),"")</f>
        <v/>
      </c>
      <c r="V464" s="801"/>
      <c r="W464" s="801"/>
      <c r="X464" s="801"/>
      <c r="Y464" s="801"/>
      <c r="Z464" s="802" t="s">
        <v>209</v>
      </c>
      <c r="AA464" s="802"/>
      <c r="AB464" s="802"/>
      <c r="AC464" s="802"/>
      <c r="AD464" s="803" t="str">
        <f>IFERROR(VLOOKUP(AD466,Marks,5,0),"")</f>
        <v/>
      </c>
      <c r="AE464" s="803"/>
      <c r="AF464" s="803"/>
    </row>
    <row r="465" spans="1:32" ht="21.9" customHeight="1">
      <c r="A465" s="166">
        <f>IF(N466="","",A464+1)</f>
        <v>6</v>
      </c>
      <c r="B465" s="800" t="s">
        <v>207</v>
      </c>
      <c r="C465" s="800"/>
      <c r="D465" s="800"/>
      <c r="E465" s="801" t="str">
        <f>IFERROR(VLOOKUP(N466,Marks,7,0),"")</f>
        <v/>
      </c>
      <c r="F465" s="801"/>
      <c r="G465" s="801"/>
      <c r="H465" s="801"/>
      <c r="I465" s="801"/>
      <c r="J465" s="802" t="s">
        <v>210</v>
      </c>
      <c r="K465" s="802"/>
      <c r="L465" s="802"/>
      <c r="M465" s="802"/>
      <c r="N465" s="816" t="str">
        <f>IFERROR(VLOOKUP(N466,Marks,4,0),"")</f>
        <v/>
      </c>
      <c r="O465" s="816"/>
      <c r="P465" s="816"/>
      <c r="Q465" s="819"/>
      <c r="R465" s="800" t="s">
        <v>207</v>
      </c>
      <c r="S465" s="800"/>
      <c r="T465" s="800"/>
      <c r="U465" s="801" t="str">
        <f>IFERROR(VLOOKUP(AD466,Marks,7,0),"")</f>
        <v/>
      </c>
      <c r="V465" s="801"/>
      <c r="W465" s="801"/>
      <c r="X465" s="801"/>
      <c r="Y465" s="801"/>
      <c r="Z465" s="802" t="s">
        <v>210</v>
      </c>
      <c r="AA465" s="802"/>
      <c r="AB465" s="802"/>
      <c r="AC465" s="802"/>
      <c r="AD465" s="816" t="str">
        <f>IFERROR(VLOOKUP(AD466,Marks,4,0),"")</f>
        <v/>
      </c>
      <c r="AE465" s="816"/>
      <c r="AF465" s="816"/>
    </row>
    <row r="466" spans="1:32" ht="21.9" customHeight="1">
      <c r="A466" s="166">
        <f>IF(N466="","",A465+1)</f>
        <v>7</v>
      </c>
      <c r="B466" s="800" t="s">
        <v>208</v>
      </c>
      <c r="C466" s="800"/>
      <c r="D466" s="800"/>
      <c r="E466" s="801" t="str">
        <f>IFERROR(VLOOKUP(N466,Marks,8,0),"")</f>
        <v/>
      </c>
      <c r="F466" s="801"/>
      <c r="G466" s="801"/>
      <c r="H466" s="801"/>
      <c r="I466" s="801"/>
      <c r="J466" s="802" t="s">
        <v>211</v>
      </c>
      <c r="K466" s="802"/>
      <c r="L466" s="802"/>
      <c r="M466" s="802"/>
      <c r="N466" s="809">
        <f>IF(AD439="","",IF(AND(AD439+1&gt;$AN$6),"",AD439+1))</f>
        <v>135</v>
      </c>
      <c r="O466" s="809"/>
      <c r="P466" s="809"/>
      <c r="Q466" s="819"/>
      <c r="R466" s="800" t="s">
        <v>208</v>
      </c>
      <c r="S466" s="800"/>
      <c r="T466" s="800"/>
      <c r="U466" s="801" t="str">
        <f>IFERROR(VLOOKUP(AD466,Marks,8,0),"")</f>
        <v/>
      </c>
      <c r="V466" s="801"/>
      <c r="W466" s="801"/>
      <c r="X466" s="801"/>
      <c r="Y466" s="801"/>
      <c r="Z466" s="802" t="s">
        <v>211</v>
      </c>
      <c r="AA466" s="802"/>
      <c r="AB466" s="802"/>
      <c r="AC466" s="802"/>
      <c r="AD466" s="810">
        <f>IF(N466="","",IF(AND(N466+1&gt;$AN$6),"",N466+1))</f>
        <v>136</v>
      </c>
      <c r="AE466" s="810"/>
      <c r="AF466" s="810"/>
    </row>
    <row r="467" spans="1:32" ht="9" customHeight="1">
      <c r="A467" s="166">
        <f>IF(N466="","",A466+1)</f>
        <v>8</v>
      </c>
      <c r="B467" s="123"/>
      <c r="C467" s="123"/>
      <c r="D467" s="123"/>
      <c r="E467" s="124"/>
      <c r="F467" s="124"/>
      <c r="G467" s="124"/>
      <c r="H467" s="123"/>
      <c r="I467" s="123"/>
      <c r="J467" s="125"/>
      <c r="K467" s="125"/>
      <c r="L467" s="125"/>
      <c r="M467" s="76"/>
      <c r="N467" s="76"/>
      <c r="O467" s="76"/>
      <c r="P467" s="76"/>
      <c r="Q467" s="819"/>
      <c r="R467" s="123"/>
      <c r="S467" s="123"/>
      <c r="T467" s="123"/>
      <c r="U467" s="124"/>
      <c r="V467" s="124"/>
      <c r="W467" s="124"/>
      <c r="X467" s="123"/>
      <c r="Y467" s="123"/>
      <c r="Z467" s="125"/>
      <c r="AA467" s="125"/>
      <c r="AB467" s="125"/>
      <c r="AC467" s="76"/>
      <c r="AD467" s="76"/>
      <c r="AE467" s="76"/>
      <c r="AF467" s="76"/>
    </row>
    <row r="468" spans="1:32" ht="21" customHeight="1">
      <c r="A468" s="166">
        <f>IF(N466="","",A467+1)</f>
        <v>9</v>
      </c>
      <c r="B468" s="811" t="s">
        <v>213</v>
      </c>
      <c r="C468" s="646" t="s">
        <v>214</v>
      </c>
      <c r="D468" s="646"/>
      <c r="E468" s="646"/>
      <c r="F468" s="812" t="s">
        <v>13</v>
      </c>
      <c r="G468" s="813"/>
      <c r="H468" s="813"/>
      <c r="I468" s="814"/>
      <c r="J468" s="649" t="s">
        <v>184</v>
      </c>
      <c r="K468" s="650" t="s">
        <v>167</v>
      </c>
      <c r="L468" s="651"/>
      <c r="M468" s="651"/>
      <c r="N468" s="652"/>
      <c r="O468" s="616" t="s">
        <v>185</v>
      </c>
      <c r="P468" s="617" t="s">
        <v>186</v>
      </c>
      <c r="Q468" s="819"/>
      <c r="R468" s="811" t="s">
        <v>213</v>
      </c>
      <c r="S468" s="646" t="s">
        <v>214</v>
      </c>
      <c r="T468" s="646"/>
      <c r="U468" s="646"/>
      <c r="V468" s="812" t="s">
        <v>13</v>
      </c>
      <c r="W468" s="813"/>
      <c r="X468" s="813"/>
      <c r="Y468" s="814"/>
      <c r="Z468" s="649" t="s">
        <v>184</v>
      </c>
      <c r="AA468" s="650" t="s">
        <v>167</v>
      </c>
      <c r="AB468" s="651"/>
      <c r="AC468" s="651"/>
      <c r="AD468" s="652"/>
      <c r="AE468" s="616" t="s">
        <v>185</v>
      </c>
      <c r="AF468" s="617" t="s">
        <v>186</v>
      </c>
    </row>
    <row r="469" spans="1:32" ht="90.75" customHeight="1">
      <c r="A469" s="166">
        <f>IF(N466="","",A468+1)</f>
        <v>10</v>
      </c>
      <c r="B469" s="811"/>
      <c r="C469" s="171" t="s">
        <v>11</v>
      </c>
      <c r="D469" s="171" t="s">
        <v>180</v>
      </c>
      <c r="E469" s="171" t="s">
        <v>108</v>
      </c>
      <c r="F469" s="171" t="s">
        <v>182</v>
      </c>
      <c r="G469" s="171" t="s">
        <v>183</v>
      </c>
      <c r="H469" s="305" t="s">
        <v>10</v>
      </c>
      <c r="I469" s="171" t="s">
        <v>108</v>
      </c>
      <c r="J469" s="649"/>
      <c r="K469" s="172" t="s">
        <v>182</v>
      </c>
      <c r="L469" s="172" t="s">
        <v>183</v>
      </c>
      <c r="M469" s="173" t="s">
        <v>10</v>
      </c>
      <c r="N469" s="171" t="s">
        <v>108</v>
      </c>
      <c r="O469" s="616"/>
      <c r="P469" s="785"/>
      <c r="Q469" s="819"/>
      <c r="R469" s="811"/>
      <c r="S469" s="171" t="s">
        <v>11</v>
      </c>
      <c r="T469" s="171" t="s">
        <v>180</v>
      </c>
      <c r="U469" s="171" t="s">
        <v>108</v>
      </c>
      <c r="V469" s="171" t="s">
        <v>182</v>
      </c>
      <c r="W469" s="171" t="s">
        <v>183</v>
      </c>
      <c r="X469" s="305" t="s">
        <v>10</v>
      </c>
      <c r="Y469" s="171" t="s">
        <v>108</v>
      </c>
      <c r="Z469" s="649"/>
      <c r="AA469" s="172" t="s">
        <v>182</v>
      </c>
      <c r="AB469" s="172" t="s">
        <v>183</v>
      </c>
      <c r="AC469" s="173" t="s">
        <v>10</v>
      </c>
      <c r="AD469" s="171" t="s">
        <v>108</v>
      </c>
      <c r="AE469" s="616"/>
      <c r="AF469" s="785"/>
    </row>
    <row r="470" spans="1:32" ht="18.75" customHeight="1">
      <c r="A470" s="166">
        <f>IF(N466="","",A469+1)</f>
        <v>11</v>
      </c>
      <c r="B470" s="811"/>
      <c r="C470" s="414">
        <v>20</v>
      </c>
      <c r="D470" s="414">
        <v>20</v>
      </c>
      <c r="E470" s="116">
        <v>40</v>
      </c>
      <c r="F470" s="414">
        <v>30</v>
      </c>
      <c r="G470" s="414">
        <v>18</v>
      </c>
      <c r="H470" s="414">
        <v>12</v>
      </c>
      <c r="I470" s="116">
        <v>60</v>
      </c>
      <c r="J470" s="118">
        <v>100</v>
      </c>
      <c r="K470" s="414">
        <v>50</v>
      </c>
      <c r="L470" s="414">
        <v>30</v>
      </c>
      <c r="M470" s="414">
        <v>20</v>
      </c>
      <c r="N470" s="116">
        <v>100</v>
      </c>
      <c r="O470" s="118">
        <v>200</v>
      </c>
      <c r="P470" s="825">
        <f>IF(AND(N466="",C463="",E464="",N464=""),"",IF(OR(C463=1,C463=2),800,1000))</f>
        <v>1000</v>
      </c>
      <c r="Q470" s="819"/>
      <c r="R470" s="811"/>
      <c r="S470" s="414">
        <v>20</v>
      </c>
      <c r="T470" s="414">
        <v>20</v>
      </c>
      <c r="U470" s="116">
        <v>40</v>
      </c>
      <c r="V470" s="414">
        <v>30</v>
      </c>
      <c r="W470" s="414">
        <v>18</v>
      </c>
      <c r="X470" s="414">
        <v>12</v>
      </c>
      <c r="Y470" s="116">
        <v>60</v>
      </c>
      <c r="Z470" s="118">
        <v>100</v>
      </c>
      <c r="AA470" s="414">
        <v>50</v>
      </c>
      <c r="AB470" s="414">
        <v>30</v>
      </c>
      <c r="AC470" s="414">
        <v>20</v>
      </c>
      <c r="AD470" s="116">
        <v>100</v>
      </c>
      <c r="AE470" s="118">
        <v>200</v>
      </c>
      <c r="AF470" s="825">
        <f>IF(AND(AD466="",S463="",U464="",Z464=""),"",IF(OR(S463=1,S463=2),800,1000))</f>
        <v>1000</v>
      </c>
    </row>
    <row r="471" spans="1:32" ht="21" customHeight="1">
      <c r="A471" s="166">
        <f>IF(N466="","",A470+1)</f>
        <v>12</v>
      </c>
      <c r="B471" s="122" t="str">
        <f>'Result Sheet'!$L$4</f>
        <v xml:space="preserve">हिन्दी </v>
      </c>
      <c r="C471" s="415" t="str">
        <f>IFERROR(VLOOKUP(N466,Marks,11,0),"")</f>
        <v/>
      </c>
      <c r="D471" s="415" t="str">
        <f>IFERROR(VLOOKUP(N466,Marks,12,0),"")</f>
        <v/>
      </c>
      <c r="E471" s="117" t="str">
        <f>IFERROR(VLOOKUP(N466,Marks,13,0),"")</f>
        <v/>
      </c>
      <c r="F471" s="415" t="str">
        <f>IFERROR(VLOOKUP(N466,Marks,14,0),"")</f>
        <v/>
      </c>
      <c r="G471" s="415" t="str">
        <f>IFERROR(VLOOKUP(N466,Marks,15,0),"")</f>
        <v/>
      </c>
      <c r="H471" s="415" t="str">
        <f>IFERROR(VLOOKUP(N466,Marks,16,0),"")</f>
        <v/>
      </c>
      <c r="I471" s="117" t="str">
        <f>IFERROR(VLOOKUP(N466,Marks,17,0),"")</f>
        <v/>
      </c>
      <c r="J471" s="119" t="str">
        <f>IFERROR(VLOOKUP(N466,Marks,18,0),"")</f>
        <v/>
      </c>
      <c r="K471" s="415" t="str">
        <f>IFERROR(VLOOKUP(N466,Marks,19,0),"")</f>
        <v/>
      </c>
      <c r="L471" s="415" t="str">
        <f>IFERROR(VLOOKUP(N466,Marks,20,0),"")</f>
        <v/>
      </c>
      <c r="M471" s="415" t="str">
        <f>IFERROR(VLOOKUP(N466,Marks,21,0),"")</f>
        <v/>
      </c>
      <c r="N471" s="117" t="str">
        <f>IFERROR(VLOOKUP(N466,Marks,22,0),"")</f>
        <v/>
      </c>
      <c r="O471" s="119" t="str">
        <f>IFERROR(VLOOKUP(N466,Marks,23,0),"")</f>
        <v/>
      </c>
      <c r="P471" s="323" t="str">
        <f>IFERROR(VLOOKUP(N466,Marks,29,0),"")</f>
        <v/>
      </c>
      <c r="Q471" s="819"/>
      <c r="R471" s="122" t="str">
        <f>'Result Sheet'!$L$4</f>
        <v xml:space="preserve">हिन्दी </v>
      </c>
      <c r="S471" s="415" t="str">
        <f>IFERROR(VLOOKUP(AD466,Marks,11,0),"")</f>
        <v/>
      </c>
      <c r="T471" s="415" t="str">
        <f>IFERROR(VLOOKUP(AD466,Marks,12,0),"")</f>
        <v/>
      </c>
      <c r="U471" s="117" t="str">
        <f>IFERROR(VLOOKUP(AD466,Marks,13,0),"")</f>
        <v/>
      </c>
      <c r="V471" s="415" t="str">
        <f>IFERROR(VLOOKUP(AD466,Marks,14,0),"")</f>
        <v/>
      </c>
      <c r="W471" s="415" t="str">
        <f>IFERROR(VLOOKUP(AD466,Marks,15,0),"")</f>
        <v/>
      </c>
      <c r="X471" s="415" t="str">
        <f>IFERROR(VLOOKUP(AD466,Marks,16,0),"")</f>
        <v/>
      </c>
      <c r="Y471" s="117" t="str">
        <f>IFERROR(VLOOKUP(AD466,Marks,17,0),"")</f>
        <v/>
      </c>
      <c r="Z471" s="119" t="str">
        <f>IFERROR(VLOOKUP(AD466,Marks,18,0),"")</f>
        <v/>
      </c>
      <c r="AA471" s="415" t="str">
        <f>IFERROR(VLOOKUP(AD466,Marks,19,0),"")</f>
        <v/>
      </c>
      <c r="AB471" s="415" t="str">
        <f>IFERROR(VLOOKUP(AD466,Marks,20,0),"")</f>
        <v/>
      </c>
      <c r="AC471" s="415" t="str">
        <f>IFERROR(VLOOKUP(AD466,Marks,21,0),"")</f>
        <v/>
      </c>
      <c r="AD471" s="117" t="str">
        <f>IFERROR(VLOOKUP(AD466,Marks,22,0),"")</f>
        <v/>
      </c>
      <c r="AE471" s="119" t="str">
        <f>IFERROR(VLOOKUP(AD466,Marks,23,0),"")</f>
        <v/>
      </c>
      <c r="AF471" s="323" t="str">
        <f>IFERROR(VLOOKUP(AD466,Marks,29,0),"")</f>
        <v/>
      </c>
    </row>
    <row r="472" spans="1:32" ht="21" customHeight="1">
      <c r="A472" s="166">
        <f>IF(N466="","",A471+1)</f>
        <v>13</v>
      </c>
      <c r="B472" s="122" t="str">
        <f>'Result Sheet'!$AE$4</f>
        <v xml:space="preserve">अंग्रेजी </v>
      </c>
      <c r="C472" s="415" t="str">
        <f>IFERROR(VLOOKUP(N466,Marks,30,0),"")</f>
        <v/>
      </c>
      <c r="D472" s="415" t="str">
        <f>IFERROR(VLOOKUP(N466,Marks,31,0),"")</f>
        <v/>
      </c>
      <c r="E472" s="117" t="str">
        <f>IFERROR(VLOOKUP(N466,Marks,32,0),"")</f>
        <v/>
      </c>
      <c r="F472" s="415" t="str">
        <f>IFERROR(VLOOKUP(N466,Marks,33,0),"")</f>
        <v/>
      </c>
      <c r="G472" s="415" t="str">
        <f>IFERROR(VLOOKUP(N466,Marks,34,0),"")</f>
        <v/>
      </c>
      <c r="H472" s="415" t="str">
        <f>IFERROR(VLOOKUP(N466,Marks,35,0),"")</f>
        <v/>
      </c>
      <c r="I472" s="117" t="str">
        <f>IFERROR(VLOOKUP(N466,Marks,36,0),"")</f>
        <v/>
      </c>
      <c r="J472" s="119" t="str">
        <f>IFERROR(VLOOKUP(N466,Marks,37,0),"")</f>
        <v/>
      </c>
      <c r="K472" s="415" t="str">
        <f>IFERROR(VLOOKUP(N466,Marks,38,0),"")</f>
        <v/>
      </c>
      <c r="L472" s="415" t="str">
        <f>IFERROR(VLOOKUP(N466,Marks,39,0),"")</f>
        <v/>
      </c>
      <c r="M472" s="415" t="str">
        <f>IFERROR(VLOOKUP(N466,Marks,40,0),"")</f>
        <v/>
      </c>
      <c r="N472" s="117" t="str">
        <f>IFERROR(VLOOKUP(N466,Marks,41,0),"")</f>
        <v/>
      </c>
      <c r="O472" s="119" t="str">
        <f>IFERROR(VLOOKUP(N466,Marks,42,0),"")</f>
        <v/>
      </c>
      <c r="P472" s="323" t="str">
        <f>IFERROR(VLOOKUP(N466,Marks,48,0),"")</f>
        <v/>
      </c>
      <c r="Q472" s="819"/>
      <c r="R472" s="122" t="str">
        <f>'Result Sheet'!$AE$4</f>
        <v xml:space="preserve">अंग्रेजी </v>
      </c>
      <c r="S472" s="415" t="str">
        <f>IFERROR(VLOOKUP(AD466,Marks,30,0),"")</f>
        <v/>
      </c>
      <c r="T472" s="415" t="str">
        <f>IFERROR(VLOOKUP(AD466,Marks,31,0),"")</f>
        <v/>
      </c>
      <c r="U472" s="117" t="str">
        <f>IFERROR(VLOOKUP(AD466,Marks,32,0),"")</f>
        <v/>
      </c>
      <c r="V472" s="415" t="str">
        <f>IFERROR(VLOOKUP(AD466,Marks,33,0),"")</f>
        <v/>
      </c>
      <c r="W472" s="415" t="str">
        <f>IFERROR(VLOOKUP(AD466,Marks,34,0),"")</f>
        <v/>
      </c>
      <c r="X472" s="415" t="str">
        <f>IFERROR(VLOOKUP(AD466,Marks,35,0),"")</f>
        <v/>
      </c>
      <c r="Y472" s="117" t="str">
        <f>IFERROR(VLOOKUP(AD466,Marks,36,0),"")</f>
        <v/>
      </c>
      <c r="Z472" s="119" t="str">
        <f>IFERROR(VLOOKUP(AD466,Marks,37,0),"")</f>
        <v/>
      </c>
      <c r="AA472" s="415" t="str">
        <f>IFERROR(VLOOKUP(AD466,Marks,38,0),"")</f>
        <v/>
      </c>
      <c r="AB472" s="415" t="str">
        <f>IFERROR(VLOOKUP(AD466,Marks,39,0),"")</f>
        <v/>
      </c>
      <c r="AC472" s="415" t="str">
        <f>IFERROR(VLOOKUP(AD466,Marks,40,0),"")</f>
        <v/>
      </c>
      <c r="AD472" s="117" t="str">
        <f>IFERROR(VLOOKUP(AD466,Marks,41,0),"")</f>
        <v/>
      </c>
      <c r="AE472" s="119" t="str">
        <f>IFERROR(VLOOKUP(AD466,Marks,42,0),"")</f>
        <v/>
      </c>
      <c r="AF472" s="323" t="str">
        <f>IFERROR(VLOOKUP(AD466,Marks,48,0),"")</f>
        <v/>
      </c>
    </row>
    <row r="473" spans="1:32" ht="21" customHeight="1">
      <c r="A473" s="166">
        <f>IF(N466="","",A472+1)</f>
        <v>14</v>
      </c>
      <c r="B473" s="122" t="str">
        <f>'Result Sheet'!$AX$4</f>
        <v>संस्कृत</v>
      </c>
      <c r="C473" s="415" t="str">
        <f>IFERROR(VLOOKUP(N466,Marks,49,0),"")</f>
        <v/>
      </c>
      <c r="D473" s="415" t="str">
        <f>IFERROR(VLOOKUP(N466,Marks,50,0),"")</f>
        <v/>
      </c>
      <c r="E473" s="117" t="str">
        <f>IFERROR(VLOOKUP(N466,Marks,51,0),"")</f>
        <v/>
      </c>
      <c r="F473" s="415" t="str">
        <f>IFERROR(VLOOKUP(N466,Marks,52,0),"")</f>
        <v/>
      </c>
      <c r="G473" s="415" t="str">
        <f>IFERROR(VLOOKUP(N466,Marks,53,0),"")</f>
        <v/>
      </c>
      <c r="H473" s="415" t="str">
        <f>IFERROR(VLOOKUP(N466,Marks,54,0),"")</f>
        <v/>
      </c>
      <c r="I473" s="117" t="str">
        <f>IFERROR(VLOOKUP(N466,Marks,55,0),"")</f>
        <v/>
      </c>
      <c r="J473" s="119" t="str">
        <f>IFERROR(VLOOKUP(N466,Marks,56,0),"")</f>
        <v/>
      </c>
      <c r="K473" s="415" t="str">
        <f>IFERROR(VLOOKUP(N466,Marks,57,0),"")</f>
        <v/>
      </c>
      <c r="L473" s="415" t="str">
        <f>IFERROR(VLOOKUP(N466,Marks,58,0),"")</f>
        <v/>
      </c>
      <c r="M473" s="415" t="str">
        <f>IFERROR(VLOOKUP(N466,Marks,59,0),"")</f>
        <v/>
      </c>
      <c r="N473" s="117" t="str">
        <f>IFERROR(VLOOKUP(N466,Marks,60,0),"")</f>
        <v/>
      </c>
      <c r="O473" s="119" t="str">
        <f>IFERROR(VLOOKUP(N466,Marks,61,0),"")</f>
        <v/>
      </c>
      <c r="P473" s="323" t="str">
        <f>IFERROR(VLOOKUP(N466,Marks,67,0),"")</f>
        <v/>
      </c>
      <c r="Q473" s="819"/>
      <c r="R473" s="122" t="str">
        <f>'Result Sheet'!$AX$4</f>
        <v>संस्कृत</v>
      </c>
      <c r="S473" s="415" t="str">
        <f>IFERROR(VLOOKUP(AD466,Marks,49,0),"")</f>
        <v/>
      </c>
      <c r="T473" s="415" t="str">
        <f>IFERROR(VLOOKUP(AD466,Marks,50,0),"")</f>
        <v/>
      </c>
      <c r="U473" s="117" t="str">
        <f>IFERROR(VLOOKUP(AD466,Marks,51,0),"")</f>
        <v/>
      </c>
      <c r="V473" s="415" t="str">
        <f>IFERROR(VLOOKUP(AD466,Marks,52,0),"")</f>
        <v/>
      </c>
      <c r="W473" s="415" t="str">
        <f>IFERROR(VLOOKUP(AD466,Marks,53,0),"")</f>
        <v/>
      </c>
      <c r="X473" s="415" t="str">
        <f>IFERROR(VLOOKUP(AD466,Marks,54,0),"")</f>
        <v/>
      </c>
      <c r="Y473" s="117" t="str">
        <f>IFERROR(VLOOKUP(AD466,Marks,55,0),"")</f>
        <v/>
      </c>
      <c r="Z473" s="119" t="str">
        <f>IFERROR(VLOOKUP(AD466,Marks,56,0),"")</f>
        <v/>
      </c>
      <c r="AA473" s="415" t="str">
        <f>IFERROR(VLOOKUP(AD466,Marks,57,0),"")</f>
        <v/>
      </c>
      <c r="AB473" s="415" t="str">
        <f>IFERROR(VLOOKUP(AD466,Marks,58,0),"")</f>
        <v/>
      </c>
      <c r="AC473" s="415" t="str">
        <f>IFERROR(VLOOKUP(AD466,Marks,59,0),"")</f>
        <v/>
      </c>
      <c r="AD473" s="117" t="str">
        <f>IFERROR(VLOOKUP(AD466,Marks,60,0),"")</f>
        <v/>
      </c>
      <c r="AE473" s="119" t="str">
        <f>IFERROR(VLOOKUP(AD466,Marks,61,0),"")</f>
        <v/>
      </c>
      <c r="AF473" s="323" t="str">
        <f>IFERROR(VLOOKUP(AD466,Marks,67,0),"")</f>
        <v/>
      </c>
    </row>
    <row r="474" spans="1:32" ht="21" customHeight="1">
      <c r="A474" s="166">
        <f>IF(N466="","",A472+1)</f>
        <v>14</v>
      </c>
      <c r="B474" s="122" t="str">
        <f>'Result Sheet'!$BQ$4</f>
        <v xml:space="preserve">गणित </v>
      </c>
      <c r="C474" s="415" t="str">
        <f>IFERROR(VLOOKUP(N466,Marks,68,0),"")</f>
        <v/>
      </c>
      <c r="D474" s="415" t="str">
        <f>IFERROR(VLOOKUP(N466,Marks,69,0),"")</f>
        <v/>
      </c>
      <c r="E474" s="117" t="str">
        <f>IFERROR(VLOOKUP(N466,Marks,70,0),"")</f>
        <v/>
      </c>
      <c r="F474" s="415" t="str">
        <f>IFERROR(VLOOKUP(N466,Marks,71,0),"")</f>
        <v/>
      </c>
      <c r="G474" s="415" t="str">
        <f>IFERROR(VLOOKUP(N466,Marks,72,0),"")</f>
        <v/>
      </c>
      <c r="H474" s="415" t="str">
        <f>IFERROR(VLOOKUP(N466,Marks,73,0),"")</f>
        <v/>
      </c>
      <c r="I474" s="117" t="str">
        <f>IFERROR(VLOOKUP(N466,Marks,74,0),"")</f>
        <v/>
      </c>
      <c r="J474" s="119" t="str">
        <f>IFERROR(VLOOKUP(N466,Marks,75,0),"")</f>
        <v/>
      </c>
      <c r="K474" s="415" t="str">
        <f>IFERROR(VLOOKUP(N466,Marks,76,0),"")</f>
        <v/>
      </c>
      <c r="L474" s="415" t="str">
        <f>IFERROR(VLOOKUP(N466,Marks,77,0),"")</f>
        <v/>
      </c>
      <c r="M474" s="415" t="str">
        <f>IFERROR(VLOOKUP(N466,Marks,78,0),"")</f>
        <v/>
      </c>
      <c r="N474" s="117" t="str">
        <f>IFERROR(VLOOKUP(N466,Marks,79,0),"")</f>
        <v/>
      </c>
      <c r="O474" s="119" t="str">
        <f>IFERROR(VLOOKUP(N466,Marks,80,0),"")</f>
        <v/>
      </c>
      <c r="P474" s="323" t="str">
        <f>IFERROR(VLOOKUP(N466,Marks,86,0),"")</f>
        <v/>
      </c>
      <c r="Q474" s="819"/>
      <c r="R474" s="122" t="str">
        <f>'Result Sheet'!$BQ$4</f>
        <v xml:space="preserve">गणित </v>
      </c>
      <c r="S474" s="415" t="str">
        <f>IFERROR(VLOOKUP(AD466,Marks,68,0),"")</f>
        <v/>
      </c>
      <c r="T474" s="415" t="str">
        <f>IFERROR(VLOOKUP(AD466,Marks,69,0),"")</f>
        <v/>
      </c>
      <c r="U474" s="117" t="str">
        <f>IFERROR(VLOOKUP(AD466,Marks,70,0),"")</f>
        <v/>
      </c>
      <c r="V474" s="415" t="str">
        <f>IFERROR(VLOOKUP(AD466,Marks,71,0),"")</f>
        <v/>
      </c>
      <c r="W474" s="415" t="str">
        <f>IFERROR(VLOOKUP(AD466,Marks,72,0),"")</f>
        <v/>
      </c>
      <c r="X474" s="415" t="str">
        <f>IFERROR(VLOOKUP(AD466,Marks,73,0),"")</f>
        <v/>
      </c>
      <c r="Y474" s="117" t="str">
        <f>IFERROR(VLOOKUP(AD466,Marks,74,0),"")</f>
        <v/>
      </c>
      <c r="Z474" s="119" t="str">
        <f>IFERROR(VLOOKUP(AD466,Marks,75,0),"")</f>
        <v/>
      </c>
      <c r="AA474" s="415" t="str">
        <f>IFERROR(VLOOKUP(AD466,Marks,76,0),"")</f>
        <v/>
      </c>
      <c r="AB474" s="415" t="str">
        <f>IFERROR(VLOOKUP(AD466,Marks,77,0),"")</f>
        <v/>
      </c>
      <c r="AC474" s="415" t="str">
        <f>IFERROR(VLOOKUP(AD466,Marks,78,0),"")</f>
        <v/>
      </c>
      <c r="AD474" s="117" t="str">
        <f>IFERROR(VLOOKUP(AD466,Marks,79,0),"")</f>
        <v/>
      </c>
      <c r="AE474" s="119" t="str">
        <f>IFERROR(VLOOKUP(AD466,Marks,80,0),"")</f>
        <v/>
      </c>
      <c r="AF474" s="323" t="str">
        <f>IFERROR(VLOOKUP(AD466,Marks,86,0),"")</f>
        <v/>
      </c>
    </row>
    <row r="475" spans="1:32" ht="21" customHeight="1">
      <c r="A475" s="166">
        <f>IF(N466="","",A474+1)</f>
        <v>15</v>
      </c>
      <c r="B475" s="122" t="str">
        <f>'Result Sheet'!$CJ$4</f>
        <v xml:space="preserve">पर्यावरण अध्ययन </v>
      </c>
      <c r="C475" s="415" t="str">
        <f>IFERROR(VLOOKUP(N466,Marks,87,0),"")</f>
        <v/>
      </c>
      <c r="D475" s="415" t="str">
        <f>IFERROR(VLOOKUP(N466,Marks,88,0),"")</f>
        <v/>
      </c>
      <c r="E475" s="117" t="str">
        <f>IFERROR(VLOOKUP(N466,Marks,89,0),"")</f>
        <v/>
      </c>
      <c r="F475" s="415" t="str">
        <f>IFERROR(VLOOKUP(N466,Marks,90,0),"")</f>
        <v/>
      </c>
      <c r="G475" s="415" t="str">
        <f>IFERROR(VLOOKUP(N466,Marks,91,0),"")</f>
        <v/>
      </c>
      <c r="H475" s="415" t="str">
        <f>IFERROR(VLOOKUP(N466,Marks,92,0),"")</f>
        <v/>
      </c>
      <c r="I475" s="117" t="str">
        <f>IFERROR(VLOOKUP(N466,Marks,93,0),"")</f>
        <v/>
      </c>
      <c r="J475" s="119" t="str">
        <f>IFERROR(VLOOKUP(N466,Marks,94,0),"")</f>
        <v/>
      </c>
      <c r="K475" s="415" t="str">
        <f>IFERROR(VLOOKUP(N466,Marks,95,0),"")</f>
        <v/>
      </c>
      <c r="L475" s="415" t="str">
        <f>IFERROR(VLOOKUP(N466,Marks,96,0),"")</f>
        <v/>
      </c>
      <c r="M475" s="415" t="str">
        <f>IFERROR(VLOOKUP(N466,Marks,97,0),"")</f>
        <v/>
      </c>
      <c r="N475" s="117" t="str">
        <f>IFERROR(VLOOKUP(N466,Marks,98,0),"")</f>
        <v/>
      </c>
      <c r="O475" s="119" t="str">
        <f>IFERROR(VLOOKUP(N466,Marks,99,0),"")</f>
        <v/>
      </c>
      <c r="P475" s="323" t="str">
        <f>IFERROR(VLOOKUP(N466,Marks,105,0),"")</f>
        <v/>
      </c>
      <c r="Q475" s="819"/>
      <c r="R475" s="122" t="str">
        <f>'Result Sheet'!$CJ$4</f>
        <v xml:space="preserve">पर्यावरण अध्ययन </v>
      </c>
      <c r="S475" s="415" t="str">
        <f>IFERROR(VLOOKUP(AD466,Marks,87,0),"")</f>
        <v/>
      </c>
      <c r="T475" s="415" t="str">
        <f>IFERROR(VLOOKUP(AD466,Marks,88,0),"")</f>
        <v/>
      </c>
      <c r="U475" s="117" t="str">
        <f>IFERROR(VLOOKUP(AD466,Marks,89,0),"")</f>
        <v/>
      </c>
      <c r="V475" s="415" t="str">
        <f>IFERROR(VLOOKUP(AD466,Marks,90,0),"")</f>
        <v/>
      </c>
      <c r="W475" s="415" t="str">
        <f>IFERROR(VLOOKUP(AD466,Marks,91,0),"")</f>
        <v/>
      </c>
      <c r="X475" s="415" t="str">
        <f>IFERROR(VLOOKUP(AD466,Marks,92,0),"")</f>
        <v/>
      </c>
      <c r="Y475" s="117" t="str">
        <f>IFERROR(VLOOKUP(AD466,Marks,93,0),"")</f>
        <v/>
      </c>
      <c r="Z475" s="119" t="str">
        <f>IFERROR(VLOOKUP(AD466,Marks,94,0),"")</f>
        <v/>
      </c>
      <c r="AA475" s="415" t="str">
        <f>IFERROR(VLOOKUP(AD466,Marks,95,0),"")</f>
        <v/>
      </c>
      <c r="AB475" s="415" t="str">
        <f>IFERROR(VLOOKUP(AD466,Marks,96,0),"")</f>
        <v/>
      </c>
      <c r="AC475" s="415" t="str">
        <f>IFERROR(VLOOKUP(AD466,Marks,97,0),"")</f>
        <v/>
      </c>
      <c r="AD475" s="117" t="str">
        <f>IFERROR(VLOOKUP(AD466,Marks,98,0),"")</f>
        <v/>
      </c>
      <c r="AE475" s="119" t="str">
        <f>IFERROR(VLOOKUP(AD466,Marks,99,0),"")</f>
        <v/>
      </c>
      <c r="AF475" s="323" t="str">
        <f>IFERROR(VLOOKUP(AD466,Marks,105,0),"")</f>
        <v/>
      </c>
    </row>
    <row r="476" spans="1:32" ht="25.5" customHeight="1">
      <c r="A476" s="166">
        <f>IF(N466="","",A475+1)</f>
        <v>16</v>
      </c>
      <c r="B476" s="416" t="s">
        <v>215</v>
      </c>
      <c r="C476" s="120" t="str">
        <f>IF(AND(C471="",C472="",C473="",C474="",C475=""),"",IF(OR(C463=1,C463=2),SUM(C471:C474),SUM(C471:C475)))</f>
        <v/>
      </c>
      <c r="D476" s="120" t="str">
        <f>IF(AND(D471="",D472="",D473="",D474="",D475=""),"",IF(OR(C463=1,C463=2),SUM(D471:D474),SUM(D471:D475)))</f>
        <v/>
      </c>
      <c r="E476" s="120" t="str">
        <f>IF(AND(E471="",E472="",E473="",E474="",E475=""),"",IF(OR(C463=1,C463=2),SUM(E471:E474),SUM(E471:E475)))</f>
        <v/>
      </c>
      <c r="F476" s="120" t="str">
        <f>IF(AND(F471="",F472="",F473="",F474="",F475=""),"",IF(OR(C463=1,C463=2),SUM(F471:F474),SUM(F471:F475)))</f>
        <v/>
      </c>
      <c r="G476" s="120" t="str">
        <f>IF(AND(G471="",G472="",G473="",G474="",G475=""),"",IF(OR(G463=1,G463=2),SUM(C463=1,C463=2),SUM(G471:G475)))</f>
        <v/>
      </c>
      <c r="H476" s="120" t="str">
        <f>IF(AND(H471="",H472="",H473="",H474="",H475=""),"",IF(OR(C463=1,C463=2),SUM(H471:H474),SUM(H471:H475)))</f>
        <v/>
      </c>
      <c r="I476" s="120" t="str">
        <f>IF(AND(I471="",I472="",I473="",I474="",I475=""),"",IF(OR(C463=1,C463=2),SUM(I471:I474),SUM(I471:I475)))</f>
        <v/>
      </c>
      <c r="J476" s="120" t="str">
        <f>IF(AND(J471="",J472="",J473="",J474="",J475=""),"",IF(OR(C463=1,C463=2),SUM(J471:J474),SUM(J471:J475)))</f>
        <v/>
      </c>
      <c r="K476" s="120" t="str">
        <f>IF(AND(K471="",K472="",K473="",K474="",K475=""),"",IF(OR(C463=1,C463=2),SUM(K471:K474),SUM(K471:K475)))</f>
        <v/>
      </c>
      <c r="L476" s="120" t="str">
        <f>IF(AND(L471="",L472="",L473="",L474="",L475=""),"",IF(OR(C463=1,C463=2),SUM(L471:L474),SUM(L471:L475)))</f>
        <v/>
      </c>
      <c r="M476" s="120" t="str">
        <f>IF(AND(M471="",M472="",M473="",M474="",M475=""),"",IF(OR(C463=1,C463=2),SUM(M471:M474),SUM(M471:M475)))</f>
        <v/>
      </c>
      <c r="N476" s="120" t="str">
        <f>IF(AND(N471="",N472="",N473="",N474="",N475=""),"",IF(OR(C463=1,C463=2),SUM(N471:N474),SUM(N471:N475)))</f>
        <v/>
      </c>
      <c r="O476" s="120" t="str">
        <f>IF(AND(O471="",O472="",O473="",O474="",O475=""),"",IF(OR(C463=1,C463=2),SUM(O471:O474),SUM(O471:O475)))</f>
        <v/>
      </c>
      <c r="P476" s="326" t="str">
        <f>IF(OR(N466="",E464="",O476=""),"",IF(O476&gt;=81%*P470,"A",IF(O476&gt;=61%*P470,"B",IF(O476&gt;=41%*P470,"C",IF(O476&gt;=21%*P470,"D","E")))))</f>
        <v/>
      </c>
      <c r="Q476" s="819"/>
      <c r="R476" s="416" t="s">
        <v>215</v>
      </c>
      <c r="S476" s="120" t="str">
        <f>IF(AND(S471="",S472="",S473="",S474="",S475=""),"",IF(OR(S463=1,S463=2),SUM(S471:S474),SUM(S471:S475)))</f>
        <v/>
      </c>
      <c r="T476" s="120" t="str">
        <f>IF(AND(T471="",T472="",T473="",T474="",T475=""),"",IF(OR(S463=1,S463=2),SUM(T471:T474),SUM(T471:T475)))</f>
        <v/>
      </c>
      <c r="U476" s="120" t="str">
        <f>IF(AND(U471="",U472="",U473="",U474="",U475=""),"",IF(OR(S463=1,S463=2),SUM(U471:U474),SUM(U471:U475)))</f>
        <v/>
      </c>
      <c r="V476" s="120" t="str">
        <f>IF(AND(V471="",V472="",V473="",V474="",V475=""),"",IF(OR(S463=1,S463=2),SUM(V471:V474),SUM(V471:V475)))</f>
        <v/>
      </c>
      <c r="W476" s="120" t="str">
        <f>IF(AND(W471="",W472="",W473="",W474="",W475=""),"",IF(OR(W463=1,W463=2),SUM(S463=1,S463=2),SUM(W471:W475)))</f>
        <v/>
      </c>
      <c r="X476" s="120" t="str">
        <f>IF(AND(X471="",X472="",X473="",X474="",X475=""),"",IF(OR(S463=1,S463=2),SUM(X471:X474),SUM(X471:X475)))</f>
        <v/>
      </c>
      <c r="Y476" s="120" t="str">
        <f>IF(AND(Y471="",Y472="",Y473="",Y474="",Y475=""),"",IF(OR(S463=1,S463=2),SUM(Y471:Y474),SUM(Y471:Y475)))</f>
        <v/>
      </c>
      <c r="Z476" s="120" t="str">
        <f>IF(AND(Z471="",Z472="",Z473="",Z474="",Z475=""),"",IF(OR(S463=1,S463=2),SUM(Z471:Z474),SUM(Z471:Z475)))</f>
        <v/>
      </c>
      <c r="AA476" s="120" t="str">
        <f>IF(AND(AA471="",AA472="",AA473="",AA474="",AA475=""),"",IF(OR(S463=1,S463=2),SUM(AA471:AA474),SUM(AA471:AA475)))</f>
        <v/>
      </c>
      <c r="AB476" s="120" t="str">
        <f>IF(AND(AB471="",AB472="",AB473="",AB474="",AB475=""),"",IF(OR(S463=1,S463=2),SUM(AB471:AB474),SUM(AB471:AB475)))</f>
        <v/>
      </c>
      <c r="AC476" s="120" t="str">
        <f>IF(AND(AC471="",AC472="",AC473="",AC474="",AC475=""),"",IF(OR(S463=1,S463=2),SUM(AC471:AC474),SUM(AC471:AC475)))</f>
        <v/>
      </c>
      <c r="AD476" s="120" t="str">
        <f>IF(AND(AD471="",AD472="",AD473="",AD474="",AD475=""),"",IF(OR(S463=1,S463=2),SUM(AD471:AD474),SUM(AD471:AD475)))</f>
        <v/>
      </c>
      <c r="AE476" s="120" t="str">
        <f>IF(AND(AE471="",AE472="",AE473="",AE474="",AE475=""),"",IF(OR(S463=1,S463=2),SUM(AE471:AE474),SUM(AE471:AE475)))</f>
        <v/>
      </c>
      <c r="AF476" s="326" t="str">
        <f>IF(OR(AD466="",U464="",AE476=""),"",IF(AE476&gt;=81%*AF470,"A",IF(AE476&gt;=61%*AF470,"B",IF(AE476&gt;=41%*AF470,"C",IF(AE476&gt;=21%*AF470,"D","E")))))</f>
        <v/>
      </c>
    </row>
    <row r="477" spans="1:32" ht="9" customHeight="1">
      <c r="A477" s="166">
        <f>IF(N466="","",A476+1)</f>
        <v>17</v>
      </c>
      <c r="B477" s="787"/>
      <c r="C477" s="787"/>
      <c r="D477" s="787"/>
      <c r="E477" s="787"/>
      <c r="F477" s="787"/>
      <c r="G477" s="787"/>
      <c r="H477" s="787"/>
      <c r="I477" s="787"/>
      <c r="J477" s="787"/>
      <c r="K477" s="787"/>
      <c r="L477" s="787"/>
      <c r="M477" s="787"/>
      <c r="N477" s="787"/>
      <c r="O477" s="787"/>
      <c r="P477" s="787"/>
      <c r="Q477" s="819"/>
      <c r="R477" s="787"/>
      <c r="S477" s="787"/>
      <c r="T477" s="787"/>
      <c r="U477" s="787"/>
      <c r="V477" s="787"/>
      <c r="W477" s="787"/>
      <c r="X477" s="787"/>
      <c r="Y477" s="787"/>
      <c r="Z477" s="787"/>
      <c r="AA477" s="787"/>
      <c r="AB477" s="787"/>
      <c r="AC477" s="787"/>
      <c r="AD477" s="787"/>
      <c r="AE477" s="787"/>
      <c r="AF477" s="787"/>
    </row>
    <row r="478" spans="1:32" ht="22.5" customHeight="1">
      <c r="A478" s="166">
        <f>IF(N466="","",A477+1)</f>
        <v>18</v>
      </c>
      <c r="B478" s="788" t="s">
        <v>213</v>
      </c>
      <c r="C478" s="788"/>
      <c r="D478" s="789" t="s">
        <v>229</v>
      </c>
      <c r="E478" s="790"/>
      <c r="F478" s="417" t="s">
        <v>186</v>
      </c>
      <c r="G478" s="788" t="s">
        <v>213</v>
      </c>
      <c r="H478" s="788"/>
      <c r="I478" s="789" t="s">
        <v>229</v>
      </c>
      <c r="J478" s="790"/>
      <c r="K478" s="417" t="s">
        <v>186</v>
      </c>
      <c r="L478" s="788" t="s">
        <v>213</v>
      </c>
      <c r="M478" s="788"/>
      <c r="N478" s="789" t="s">
        <v>229</v>
      </c>
      <c r="O478" s="790"/>
      <c r="P478" s="417" t="s">
        <v>186</v>
      </c>
      <c r="Q478" s="819"/>
      <c r="R478" s="788" t="s">
        <v>213</v>
      </c>
      <c r="S478" s="788"/>
      <c r="T478" s="789" t="s">
        <v>229</v>
      </c>
      <c r="U478" s="790"/>
      <c r="V478" s="417" t="s">
        <v>186</v>
      </c>
      <c r="W478" s="788" t="s">
        <v>213</v>
      </c>
      <c r="X478" s="788"/>
      <c r="Y478" s="789" t="s">
        <v>229</v>
      </c>
      <c r="Z478" s="790"/>
      <c r="AA478" s="417" t="s">
        <v>186</v>
      </c>
      <c r="AB478" s="788" t="s">
        <v>213</v>
      </c>
      <c r="AC478" s="788"/>
      <c r="AD478" s="789" t="s">
        <v>229</v>
      </c>
      <c r="AE478" s="790"/>
      <c r="AF478" s="417" t="s">
        <v>186</v>
      </c>
    </row>
    <row r="479" spans="1:32" ht="21.75" customHeight="1">
      <c r="A479" s="166">
        <f>IF(N466="","",A478+1)</f>
        <v>19</v>
      </c>
      <c r="B479" s="791" t="s">
        <v>221</v>
      </c>
      <c r="C479" s="792"/>
      <c r="D479" s="792"/>
      <c r="E479" s="119" t="str">
        <f>IFERROR(VLOOKUP(N466,Marks,109,0),"")</f>
        <v/>
      </c>
      <c r="F479" s="130" t="str">
        <f>IFERROR(VLOOKUP(N466,Marks,113,0),"")</f>
        <v/>
      </c>
      <c r="G479" s="791" t="s">
        <v>192</v>
      </c>
      <c r="H479" s="792"/>
      <c r="I479" s="792"/>
      <c r="J479" s="119" t="str">
        <f>IFERROR(VLOOKUP(N466,Marks,117,0),"")</f>
        <v/>
      </c>
      <c r="K479" s="130" t="str">
        <f>IFERROR(VLOOKUP(N466,Marks,121,0),"")</f>
        <v/>
      </c>
      <c r="L479" s="793" t="s">
        <v>193</v>
      </c>
      <c r="M479" s="794"/>
      <c r="N479" s="794"/>
      <c r="O479" s="119" t="str">
        <f>IFERROR(VLOOKUP(N466,Marks,125,0),"")</f>
        <v/>
      </c>
      <c r="P479" s="130" t="str">
        <f>IFERROR(VLOOKUP(N466,Marks,129,0),"")</f>
        <v/>
      </c>
      <c r="Q479" s="819"/>
      <c r="R479" s="791" t="s">
        <v>221</v>
      </c>
      <c r="S479" s="792"/>
      <c r="T479" s="792"/>
      <c r="U479" s="119" t="str">
        <f>IFERROR(VLOOKUP(AD466,Marks,109,0),"")</f>
        <v/>
      </c>
      <c r="V479" s="130" t="str">
        <f>IFERROR(VLOOKUP(AD466,Marks,113,0),"")</f>
        <v/>
      </c>
      <c r="W479" s="791" t="s">
        <v>192</v>
      </c>
      <c r="X479" s="792"/>
      <c r="Y479" s="792"/>
      <c r="Z479" s="119" t="str">
        <f>IFERROR(VLOOKUP(AD466,Marks,117,0),"")</f>
        <v/>
      </c>
      <c r="AA479" s="130" t="str">
        <f>IFERROR(VLOOKUP(AD466,Marks,121,0),"")</f>
        <v/>
      </c>
      <c r="AB479" s="793" t="s">
        <v>193</v>
      </c>
      <c r="AC479" s="794"/>
      <c r="AD479" s="794"/>
      <c r="AE479" s="119" t="str">
        <f>IFERROR(VLOOKUP(AD466,Marks,125,0),"")</f>
        <v/>
      </c>
      <c r="AF479" s="130" t="str">
        <f>IFERROR(VLOOKUP(AD466,Marks,129,0),"")</f>
        <v/>
      </c>
    </row>
    <row r="480" spans="1:32" ht="21" customHeight="1">
      <c r="A480" s="166">
        <f>IF(N466="","",A479+1)</f>
        <v>20</v>
      </c>
      <c r="B480" s="780" t="s">
        <v>216</v>
      </c>
      <c r="C480" s="780"/>
      <c r="D480" s="780"/>
      <c r="E480" s="795" t="str">
        <f>IFERROR(VLOOKUP(N466,Marks,135,0),"")</f>
        <v/>
      </c>
      <c r="F480" s="795"/>
      <c r="G480" s="795"/>
      <c r="H480" s="795"/>
      <c r="I480" s="780" t="s">
        <v>217</v>
      </c>
      <c r="J480" s="780"/>
      <c r="K480" s="780"/>
      <c r="L480" s="780"/>
      <c r="M480" s="796" t="str">
        <f>IFERROR(VLOOKUP(N466,Marks,136,0),"")</f>
        <v/>
      </c>
      <c r="N480" s="796"/>
      <c r="O480" s="796"/>
      <c r="P480" s="796"/>
      <c r="Q480" s="819"/>
      <c r="R480" s="780" t="s">
        <v>216</v>
      </c>
      <c r="S480" s="780"/>
      <c r="T480" s="780"/>
      <c r="U480" s="795" t="str">
        <f>IFERROR(VLOOKUP(AD466,Marks,135,0),"")</f>
        <v/>
      </c>
      <c r="V480" s="795"/>
      <c r="W480" s="795"/>
      <c r="X480" s="795"/>
      <c r="Y480" s="780" t="s">
        <v>217</v>
      </c>
      <c r="Z480" s="780"/>
      <c r="AA480" s="780"/>
      <c r="AB480" s="780"/>
      <c r="AC480" s="796" t="str">
        <f>IFERROR(VLOOKUP(AD466,Marks,136,0),"")</f>
        <v/>
      </c>
      <c r="AD480" s="796"/>
      <c r="AE480" s="796"/>
      <c r="AF480" s="796"/>
    </row>
    <row r="481" spans="1:32" ht="21" customHeight="1">
      <c r="A481" s="166">
        <f>IF(N466="","",A480+1)</f>
        <v>21</v>
      </c>
      <c r="B481" s="780" t="s">
        <v>218</v>
      </c>
      <c r="C481" s="780"/>
      <c r="D481" s="780"/>
      <c r="E481" s="782" t="str">
        <f>IFERROR(VLOOKUP(N466,Marks,134,0),"")</f>
        <v/>
      </c>
      <c r="F481" s="782"/>
      <c r="G481" s="782"/>
      <c r="H481" s="782"/>
      <c r="I481" s="780" t="s">
        <v>219</v>
      </c>
      <c r="J481" s="780"/>
      <c r="K481" s="780"/>
      <c r="L481" s="780"/>
      <c r="M481" s="781" t="str">
        <f>IFERROR(VLOOKUP(N466,Marks,131,0),"")</f>
        <v/>
      </c>
      <c r="N481" s="781"/>
      <c r="O481" s="781"/>
      <c r="P481" s="781"/>
      <c r="Q481" s="819"/>
      <c r="R481" s="780" t="s">
        <v>218</v>
      </c>
      <c r="S481" s="780"/>
      <c r="T481" s="780"/>
      <c r="U481" s="782" t="str">
        <f>IFERROR(VLOOKUP(AD466,Marks,134,0),"")</f>
        <v/>
      </c>
      <c r="V481" s="782"/>
      <c r="W481" s="782"/>
      <c r="X481" s="782"/>
      <c r="Y481" s="780" t="s">
        <v>219</v>
      </c>
      <c r="Z481" s="780"/>
      <c r="AA481" s="780"/>
      <c r="AB481" s="780"/>
      <c r="AC481" s="781" t="str">
        <f>IFERROR(VLOOKUP(AD466,Marks,131,0),"")</f>
        <v/>
      </c>
      <c r="AD481" s="781"/>
      <c r="AE481" s="781"/>
      <c r="AF481" s="781"/>
    </row>
    <row r="482" spans="1:32" ht="21" customHeight="1">
      <c r="A482" s="166">
        <f>IF(N466="","",A481+1)</f>
        <v>22</v>
      </c>
      <c r="B482" s="780" t="s">
        <v>220</v>
      </c>
      <c r="C482" s="780"/>
      <c r="D482" s="780"/>
      <c r="E482" s="324" t="str">
        <f>IFERROR(VLOOKUP(N466,Marks,132,0),"")</f>
        <v/>
      </c>
      <c r="F482" s="325" t="s">
        <v>341</v>
      </c>
      <c r="G482" s="783" t="str">
        <f>IF(OR(N466="",E464="",O476=""),"",IF(O476&gt;=81%*P470,"A",IF(O476&gt;=61%*P470,"B",IF(O476&gt;=41%*P470,"C",IF(O476&gt;=21%*P470,"D","E")))))</f>
        <v/>
      </c>
      <c r="H482" s="783"/>
      <c r="I482" s="780" t="s">
        <v>222</v>
      </c>
      <c r="J482" s="780"/>
      <c r="K482" s="780"/>
      <c r="L482" s="780"/>
      <c r="M482" s="818" t="str">
        <f>IFERROR(VLOOKUP(N466,Marks,133,0),"")</f>
        <v/>
      </c>
      <c r="N482" s="818"/>
      <c r="O482" s="818"/>
      <c r="P482" s="818"/>
      <c r="Q482" s="819"/>
      <c r="R482" s="780" t="s">
        <v>220</v>
      </c>
      <c r="S482" s="780"/>
      <c r="T482" s="780"/>
      <c r="U482" s="324" t="str">
        <f>IFERROR(VLOOKUP(AD466,Marks,132,0),"")</f>
        <v/>
      </c>
      <c r="V482" s="325" t="s">
        <v>341</v>
      </c>
      <c r="W482" s="783" t="str">
        <f>IF(OR(AD466="",U464="",AE476=""),"",IF(AE476&gt;=81%*AF470,"A",IF(AE476&gt;=61%*AF470,"B",IF(AE476&gt;=41%*AF470,"C",IF(AE476&gt;=21%*AF470,"D","E")))))</f>
        <v/>
      </c>
      <c r="X482" s="783"/>
      <c r="Y482" s="780" t="s">
        <v>222</v>
      </c>
      <c r="Z482" s="780"/>
      <c r="AA482" s="780"/>
      <c r="AB482" s="780"/>
      <c r="AC482" s="818" t="str">
        <f>IFERROR(VLOOKUP(AD466,Marks,133,0),"")</f>
        <v/>
      </c>
      <c r="AD482" s="818"/>
      <c r="AE482" s="818"/>
      <c r="AF482" s="818"/>
    </row>
    <row r="483" spans="1:32" ht="21" customHeight="1">
      <c r="A483" s="166">
        <f>IF(N466="","",A482+1)</f>
        <v>23</v>
      </c>
      <c r="B483" s="817" t="s">
        <v>228</v>
      </c>
      <c r="C483" s="817"/>
      <c r="D483" s="817"/>
      <c r="E483" s="784">
        <f>'Master sheet'!$C$10</f>
        <v>44697</v>
      </c>
      <c r="F483" s="784"/>
      <c r="G483" s="784"/>
      <c r="H483" s="410"/>
      <c r="I483" s="121"/>
      <c r="J483" s="121"/>
      <c r="K483" s="76"/>
      <c r="L483" s="121"/>
      <c r="M483" s="121"/>
      <c r="N483" s="121"/>
      <c r="O483" s="121"/>
      <c r="P483" s="121"/>
      <c r="Q483" s="819"/>
      <c r="R483" s="817" t="s">
        <v>228</v>
      </c>
      <c r="S483" s="817"/>
      <c r="T483" s="817"/>
      <c r="U483" s="784">
        <f>'Master sheet'!$C$10</f>
        <v>44697</v>
      </c>
      <c r="V483" s="784"/>
      <c r="W483" s="784"/>
      <c r="X483" s="410"/>
      <c r="Y483" s="121"/>
      <c r="Z483" s="121"/>
      <c r="AA483" s="76"/>
      <c r="AB483" s="121"/>
      <c r="AC483" s="121"/>
      <c r="AD483" s="121"/>
      <c r="AE483" s="121"/>
      <c r="AF483" s="121"/>
    </row>
    <row r="484" spans="1:32" ht="43.5" customHeight="1">
      <c r="A484" s="166">
        <f>IF(N466="","",A483+1)</f>
        <v>24</v>
      </c>
      <c r="B484" s="804" t="str">
        <f>IF(AND(C463=1),CONCATENATE("( ",UPPER('Master sheet'!$F$11)," )"),IF(AND(C463=2),CONCATENATE("( ",UPPER('Master sheet'!$F$19)," )"),IF(AND(C463=3),CONCATENATE("( ",UPPER('Master sheet'!$J$11)," )"),IF(AND(C463=4),CONCATENATE("( ",UPPER('Master sheet'!$J$19)," )"),""))))</f>
        <v/>
      </c>
      <c r="C484" s="804"/>
      <c r="D484" s="804"/>
      <c r="E484" s="804"/>
      <c r="F484" s="805" t="str">
        <f>IF(AND(N466=""),"",CONCATENATE("(",'Master sheet'!$C$14," )"))</f>
        <v>(Suresh Kumar )</v>
      </c>
      <c r="G484" s="805"/>
      <c r="H484" s="805"/>
      <c r="I484" s="805"/>
      <c r="J484" s="805"/>
      <c r="K484" s="805" t="str">
        <f>IF(AND(N466=""),"",CONCATENATE("(",'Master sheet'!$C$12," )"))</f>
        <v>(USHA PALIYA )</v>
      </c>
      <c r="L484" s="805"/>
      <c r="M484" s="805"/>
      <c r="N484" s="805"/>
      <c r="O484" s="805"/>
      <c r="P484" s="805"/>
      <c r="Q484" s="819"/>
      <c r="R484" s="804" t="str">
        <f>IF(AND(S463=1),CONCATENATE("( ",UPPER('Master sheet'!$F$11)," )"),IF(AND(S463=2),CONCATENATE("( ",UPPER('Master sheet'!$F$19)," )"),IF(AND(S463=3),CONCATENATE("( ",UPPER('Master sheet'!$J$11)," )"),IF(AND(S463=4),CONCATENATE("( ",UPPER('Master sheet'!$J$19)," )"),""))))</f>
        <v/>
      </c>
      <c r="S484" s="804"/>
      <c r="T484" s="804"/>
      <c r="U484" s="804"/>
      <c r="V484" s="805" t="str">
        <f>IF(AND(AD466=""),"",CONCATENATE("(",'Master sheet'!$C$14," )"))</f>
        <v>(Suresh Kumar )</v>
      </c>
      <c r="W484" s="805"/>
      <c r="X484" s="805"/>
      <c r="Y484" s="805"/>
      <c r="Z484" s="805"/>
      <c r="AA484" s="805" t="str">
        <f>IF(AND(AD466=""),"",CONCATENATE("(",'Master sheet'!$C$12," )"))</f>
        <v>(USHA PALIYA )</v>
      </c>
      <c r="AB484" s="805"/>
      <c r="AC484" s="805"/>
      <c r="AD484" s="805"/>
      <c r="AE484" s="805"/>
      <c r="AF484" s="805"/>
    </row>
    <row r="485" spans="1:32" ht="21.75" customHeight="1">
      <c r="A485" s="166">
        <f>IF(N466="","",A484+1)</f>
        <v>25</v>
      </c>
      <c r="B485" s="806" t="s">
        <v>223</v>
      </c>
      <c r="C485" s="806"/>
      <c r="D485" s="806"/>
      <c r="E485" s="806"/>
      <c r="F485" s="807" t="s">
        <v>224</v>
      </c>
      <c r="G485" s="807"/>
      <c r="H485" s="807"/>
      <c r="I485" s="807"/>
      <c r="J485" s="807"/>
      <c r="K485" s="806" t="s">
        <v>225</v>
      </c>
      <c r="L485" s="806"/>
      <c r="M485" s="806"/>
      <c r="N485" s="806"/>
      <c r="O485" s="806"/>
      <c r="P485" s="806"/>
      <c r="Q485" s="819"/>
      <c r="R485" s="806" t="s">
        <v>223</v>
      </c>
      <c r="S485" s="806"/>
      <c r="T485" s="806"/>
      <c r="U485" s="806"/>
      <c r="V485" s="807" t="s">
        <v>224</v>
      </c>
      <c r="W485" s="807"/>
      <c r="X485" s="807"/>
      <c r="Y485" s="807"/>
      <c r="Z485" s="807"/>
      <c r="AA485" s="806" t="s">
        <v>225</v>
      </c>
      <c r="AB485" s="806"/>
      <c r="AC485" s="806"/>
      <c r="AD485" s="806"/>
      <c r="AE485" s="806"/>
      <c r="AF485" s="806"/>
    </row>
    <row r="487" spans="1:32" ht="21.9" customHeight="1">
      <c r="A487" s="165">
        <f>IF(N493="","",1)</f>
        <v>1</v>
      </c>
      <c r="B487" s="808" t="s">
        <v>203</v>
      </c>
      <c r="C487" s="808"/>
      <c r="D487" s="808"/>
      <c r="E487" s="808"/>
      <c r="F487" s="808"/>
      <c r="G487" s="808"/>
      <c r="H487" s="808"/>
      <c r="I487" s="808"/>
      <c r="J487" s="808"/>
      <c r="K487" s="808"/>
      <c r="L487" s="808"/>
      <c r="M487" s="808"/>
      <c r="N487" s="808"/>
      <c r="O487" s="808"/>
      <c r="P487" s="808"/>
      <c r="Q487" s="819" t="s">
        <v>249</v>
      </c>
      <c r="R487" s="808" t="s">
        <v>203</v>
      </c>
      <c r="S487" s="808"/>
      <c r="T487" s="808"/>
      <c r="U487" s="808"/>
      <c r="V487" s="808"/>
      <c r="W487" s="808"/>
      <c r="X487" s="808"/>
      <c r="Y487" s="808"/>
      <c r="Z487" s="808"/>
      <c r="AA487" s="808"/>
      <c r="AB487" s="808"/>
      <c r="AC487" s="808"/>
      <c r="AD487" s="808"/>
      <c r="AE487" s="808"/>
      <c r="AF487" s="808"/>
    </row>
    <row r="488" spans="1:32" ht="21.9" customHeight="1">
      <c r="A488" s="166">
        <f>IF(N493="","",A487+1)</f>
        <v>2</v>
      </c>
      <c r="B488" s="820" t="s">
        <v>541</v>
      </c>
      <c r="C488" s="820"/>
      <c r="D488" s="820"/>
      <c r="E488" s="820"/>
      <c r="F488" s="820"/>
      <c r="G488" s="820"/>
      <c r="H488" s="820"/>
      <c r="I488" s="820"/>
      <c r="J488" s="820"/>
      <c r="K488" s="820"/>
      <c r="L488" s="820"/>
      <c r="M488" s="820"/>
      <c r="N488" s="820"/>
      <c r="O488" s="820"/>
      <c r="P488" s="820"/>
      <c r="Q488" s="819"/>
      <c r="R488" s="820" t="s">
        <v>541</v>
      </c>
      <c r="S488" s="820"/>
      <c r="T488" s="820"/>
      <c r="U488" s="820"/>
      <c r="V488" s="820"/>
      <c r="W488" s="820"/>
      <c r="X488" s="820"/>
      <c r="Y488" s="820"/>
      <c r="Z488" s="820"/>
      <c r="AA488" s="820"/>
      <c r="AB488" s="820"/>
      <c r="AC488" s="820"/>
      <c r="AD488" s="820"/>
      <c r="AE488" s="820"/>
      <c r="AF488" s="820"/>
    </row>
    <row r="489" spans="1:32" ht="21.9" customHeight="1">
      <c r="A489" s="166">
        <f>IF(N493="","",A488+1)</f>
        <v>3</v>
      </c>
      <c r="B489" s="821" t="s">
        <v>168</v>
      </c>
      <c r="C489" s="821"/>
      <c r="D489" s="821"/>
      <c r="E489" s="822" t="str">
        <f>IF(AND(N493=""),"",'Result Sheet'!$F$2)</f>
        <v xml:space="preserve">महात्मा गाँधी राजकीय विद्यालय (अंग्रेजी माध्यम) बर, पाली </v>
      </c>
      <c r="F489" s="822"/>
      <c r="G489" s="822"/>
      <c r="H489" s="822"/>
      <c r="I489" s="822"/>
      <c r="J489" s="822"/>
      <c r="K489" s="822"/>
      <c r="L489" s="822"/>
      <c r="M489" s="822"/>
      <c r="N489" s="822"/>
      <c r="O489" s="822"/>
      <c r="P489" s="822"/>
      <c r="Q489" s="819"/>
      <c r="R489" s="821" t="s">
        <v>168</v>
      </c>
      <c r="S489" s="821"/>
      <c r="T489" s="821"/>
      <c r="U489" s="822" t="str">
        <f>IF(AND(AD493=""),"",'Result Sheet'!$F$2)</f>
        <v xml:space="preserve">महात्मा गाँधी राजकीय विद्यालय (अंग्रेजी माध्यम) बर, पाली </v>
      </c>
      <c r="V489" s="822"/>
      <c r="W489" s="822"/>
      <c r="X489" s="822"/>
      <c r="Y489" s="822"/>
      <c r="Z489" s="822"/>
      <c r="AA489" s="822"/>
      <c r="AB489" s="822"/>
      <c r="AC489" s="822"/>
      <c r="AD489" s="822"/>
      <c r="AE489" s="822"/>
      <c r="AF489" s="822"/>
    </row>
    <row r="490" spans="1:32" ht="21.9" customHeight="1">
      <c r="A490" s="166">
        <f>IF(N493="","",A489+1)</f>
        <v>4</v>
      </c>
      <c r="B490" s="413" t="s">
        <v>169</v>
      </c>
      <c r="C490" s="797" t="str">
        <f>IFERROR(VLOOKUP(N493,Marks,2,0),"")</f>
        <v/>
      </c>
      <c r="D490" s="797"/>
      <c r="E490" s="815" t="s">
        <v>212</v>
      </c>
      <c r="F490" s="815"/>
      <c r="G490" s="815"/>
      <c r="H490" s="797" t="str">
        <f>IFERROR(VLOOKUP(N493,Marks,3,0),"")</f>
        <v/>
      </c>
      <c r="I490" s="797"/>
      <c r="J490" s="798" t="s">
        <v>205</v>
      </c>
      <c r="K490" s="798"/>
      <c r="L490" s="798"/>
      <c r="M490" s="798"/>
      <c r="N490" s="799" t="str">
        <f>IF(AND(N493=""),"",'Marks Entry 1st'!$I$2)</f>
        <v xml:space="preserve"> 2021-2022</v>
      </c>
      <c r="O490" s="799"/>
      <c r="P490" s="799"/>
      <c r="Q490" s="819"/>
      <c r="R490" s="413" t="s">
        <v>169</v>
      </c>
      <c r="S490" s="797" t="str">
        <f>IFERROR(VLOOKUP(AD493,Marks,2,0),"")</f>
        <v/>
      </c>
      <c r="T490" s="797"/>
      <c r="U490" s="815" t="s">
        <v>212</v>
      </c>
      <c r="V490" s="815"/>
      <c r="W490" s="815"/>
      <c r="X490" s="797" t="str">
        <f>IFERROR(VLOOKUP(AD493,Marks,3,0),"")</f>
        <v/>
      </c>
      <c r="Y490" s="797"/>
      <c r="Z490" s="798" t="s">
        <v>205</v>
      </c>
      <c r="AA490" s="798"/>
      <c r="AB490" s="798"/>
      <c r="AC490" s="798"/>
      <c r="AD490" s="799" t="str">
        <f>IF(AND(AD493=""),"",'Marks Entry 1st'!$I$2)</f>
        <v xml:space="preserve"> 2021-2022</v>
      </c>
      <c r="AE490" s="799"/>
      <c r="AF490" s="799"/>
    </row>
    <row r="491" spans="1:32" ht="21.9" customHeight="1">
      <c r="A491" s="166">
        <f>IF(N493="","",A490+1)</f>
        <v>5</v>
      </c>
      <c r="B491" s="800" t="s">
        <v>206</v>
      </c>
      <c r="C491" s="800"/>
      <c r="D491" s="800"/>
      <c r="E491" s="801" t="str">
        <f>IFERROR(VLOOKUP(N493,Marks,6,0),"")</f>
        <v/>
      </c>
      <c r="F491" s="801"/>
      <c r="G491" s="801"/>
      <c r="H491" s="801"/>
      <c r="I491" s="801"/>
      <c r="J491" s="802" t="s">
        <v>209</v>
      </c>
      <c r="K491" s="802"/>
      <c r="L491" s="802"/>
      <c r="M491" s="802"/>
      <c r="N491" s="803" t="str">
        <f>IFERROR(VLOOKUP(N493,Marks,5,0),"")</f>
        <v/>
      </c>
      <c r="O491" s="803"/>
      <c r="P491" s="803"/>
      <c r="Q491" s="819"/>
      <c r="R491" s="800" t="s">
        <v>206</v>
      </c>
      <c r="S491" s="800"/>
      <c r="T491" s="800"/>
      <c r="U491" s="801" t="str">
        <f>IFERROR(VLOOKUP(AD493,Marks,6,0),"")</f>
        <v/>
      </c>
      <c r="V491" s="801"/>
      <c r="W491" s="801"/>
      <c r="X491" s="801"/>
      <c r="Y491" s="801"/>
      <c r="Z491" s="802" t="s">
        <v>209</v>
      </c>
      <c r="AA491" s="802"/>
      <c r="AB491" s="802"/>
      <c r="AC491" s="802"/>
      <c r="AD491" s="803" t="str">
        <f>IFERROR(VLOOKUP(AD493,Marks,5,0),"")</f>
        <v/>
      </c>
      <c r="AE491" s="803"/>
      <c r="AF491" s="803"/>
    </row>
    <row r="492" spans="1:32" ht="21.9" customHeight="1">
      <c r="A492" s="166">
        <f>IF(N493="","",A491+1)</f>
        <v>6</v>
      </c>
      <c r="B492" s="800" t="s">
        <v>207</v>
      </c>
      <c r="C492" s="800"/>
      <c r="D492" s="800"/>
      <c r="E492" s="801" t="str">
        <f>IFERROR(VLOOKUP(N493,Marks,7,0),"")</f>
        <v/>
      </c>
      <c r="F492" s="801"/>
      <c r="G492" s="801"/>
      <c r="H492" s="801"/>
      <c r="I492" s="801"/>
      <c r="J492" s="802" t="s">
        <v>210</v>
      </c>
      <c r="K492" s="802"/>
      <c r="L492" s="802"/>
      <c r="M492" s="802"/>
      <c r="N492" s="816" t="str">
        <f>IFERROR(VLOOKUP(N493,Marks,4,0),"")</f>
        <v/>
      </c>
      <c r="O492" s="816"/>
      <c r="P492" s="816"/>
      <c r="Q492" s="819"/>
      <c r="R492" s="800" t="s">
        <v>207</v>
      </c>
      <c r="S492" s="800"/>
      <c r="T492" s="800"/>
      <c r="U492" s="801" t="str">
        <f>IFERROR(VLOOKUP(AD493,Marks,7,0),"")</f>
        <v/>
      </c>
      <c r="V492" s="801"/>
      <c r="W492" s="801"/>
      <c r="X492" s="801"/>
      <c r="Y492" s="801"/>
      <c r="Z492" s="802" t="s">
        <v>210</v>
      </c>
      <c r="AA492" s="802"/>
      <c r="AB492" s="802"/>
      <c r="AC492" s="802"/>
      <c r="AD492" s="816" t="str">
        <f>IFERROR(VLOOKUP(AD493,Marks,4,0),"")</f>
        <v/>
      </c>
      <c r="AE492" s="816"/>
      <c r="AF492" s="816"/>
    </row>
    <row r="493" spans="1:32" ht="21.9" customHeight="1">
      <c r="A493" s="166">
        <f>IF(N493="","",A492+1)</f>
        <v>7</v>
      </c>
      <c r="B493" s="800" t="s">
        <v>208</v>
      </c>
      <c r="C493" s="800"/>
      <c r="D493" s="800"/>
      <c r="E493" s="801" t="str">
        <f>IFERROR(VLOOKUP(N493,Marks,8,0),"")</f>
        <v/>
      </c>
      <c r="F493" s="801"/>
      <c r="G493" s="801"/>
      <c r="H493" s="801"/>
      <c r="I493" s="801"/>
      <c r="J493" s="802" t="s">
        <v>211</v>
      </c>
      <c r="K493" s="802"/>
      <c r="L493" s="802"/>
      <c r="M493" s="802"/>
      <c r="N493" s="809">
        <f>IF(AD466="","",IF(AND(AD466+1&gt;$AN$6),"",AD466+1))</f>
        <v>137</v>
      </c>
      <c r="O493" s="809"/>
      <c r="P493" s="809"/>
      <c r="Q493" s="819"/>
      <c r="R493" s="800" t="s">
        <v>208</v>
      </c>
      <c r="S493" s="800"/>
      <c r="T493" s="800"/>
      <c r="U493" s="801" t="str">
        <f>IFERROR(VLOOKUP(AD493,Marks,8,0),"")</f>
        <v/>
      </c>
      <c r="V493" s="801"/>
      <c r="W493" s="801"/>
      <c r="X493" s="801"/>
      <c r="Y493" s="801"/>
      <c r="Z493" s="802" t="s">
        <v>211</v>
      </c>
      <c r="AA493" s="802"/>
      <c r="AB493" s="802"/>
      <c r="AC493" s="802"/>
      <c r="AD493" s="810">
        <f>IF(N493="","",IF(AND(N493+1&gt;$AN$6),"",N493+1))</f>
        <v>138</v>
      </c>
      <c r="AE493" s="810"/>
      <c r="AF493" s="810"/>
    </row>
    <row r="494" spans="1:32" ht="9" customHeight="1">
      <c r="A494" s="166">
        <f>IF(N493="","",A493+1)</f>
        <v>8</v>
      </c>
      <c r="B494" s="123"/>
      <c r="C494" s="123"/>
      <c r="D494" s="123"/>
      <c r="E494" s="124"/>
      <c r="F494" s="124"/>
      <c r="G494" s="124"/>
      <c r="H494" s="123"/>
      <c r="I494" s="123"/>
      <c r="J494" s="125"/>
      <c r="K494" s="125"/>
      <c r="L494" s="125"/>
      <c r="M494" s="76"/>
      <c r="N494" s="76"/>
      <c r="O494" s="76"/>
      <c r="P494" s="76"/>
      <c r="Q494" s="819"/>
      <c r="R494" s="123"/>
      <c r="S494" s="123"/>
      <c r="T494" s="123"/>
      <c r="U494" s="124"/>
      <c r="V494" s="124"/>
      <c r="W494" s="124"/>
      <c r="X494" s="123"/>
      <c r="Y494" s="123"/>
      <c r="Z494" s="125"/>
      <c r="AA494" s="125"/>
      <c r="AB494" s="125"/>
      <c r="AC494" s="76"/>
      <c r="AD494" s="76"/>
      <c r="AE494" s="76"/>
      <c r="AF494" s="76"/>
    </row>
    <row r="495" spans="1:32" ht="21" customHeight="1">
      <c r="A495" s="166">
        <f>IF(N493="","",A494+1)</f>
        <v>9</v>
      </c>
      <c r="B495" s="811" t="s">
        <v>213</v>
      </c>
      <c r="C495" s="646" t="s">
        <v>214</v>
      </c>
      <c r="D495" s="646"/>
      <c r="E495" s="646"/>
      <c r="F495" s="812" t="s">
        <v>13</v>
      </c>
      <c r="G495" s="813"/>
      <c r="H495" s="813"/>
      <c r="I495" s="814"/>
      <c r="J495" s="649" t="s">
        <v>184</v>
      </c>
      <c r="K495" s="650" t="s">
        <v>167</v>
      </c>
      <c r="L495" s="651"/>
      <c r="M495" s="651"/>
      <c r="N495" s="652"/>
      <c r="O495" s="616" t="s">
        <v>185</v>
      </c>
      <c r="P495" s="617" t="s">
        <v>186</v>
      </c>
      <c r="Q495" s="819"/>
      <c r="R495" s="811" t="s">
        <v>213</v>
      </c>
      <c r="S495" s="646" t="s">
        <v>214</v>
      </c>
      <c r="T495" s="646"/>
      <c r="U495" s="646"/>
      <c r="V495" s="812" t="s">
        <v>13</v>
      </c>
      <c r="W495" s="813"/>
      <c r="X495" s="813"/>
      <c r="Y495" s="814"/>
      <c r="Z495" s="649" t="s">
        <v>184</v>
      </c>
      <c r="AA495" s="650" t="s">
        <v>167</v>
      </c>
      <c r="AB495" s="651"/>
      <c r="AC495" s="651"/>
      <c r="AD495" s="652"/>
      <c r="AE495" s="616" t="s">
        <v>185</v>
      </c>
      <c r="AF495" s="617" t="s">
        <v>186</v>
      </c>
    </row>
    <row r="496" spans="1:32" ht="90.75" customHeight="1">
      <c r="A496" s="166">
        <f>IF(N493="","",A495+1)</f>
        <v>10</v>
      </c>
      <c r="B496" s="811"/>
      <c r="C496" s="171" t="s">
        <v>11</v>
      </c>
      <c r="D496" s="171" t="s">
        <v>180</v>
      </c>
      <c r="E496" s="171" t="s">
        <v>108</v>
      </c>
      <c r="F496" s="171" t="s">
        <v>182</v>
      </c>
      <c r="G496" s="171" t="s">
        <v>183</v>
      </c>
      <c r="H496" s="305" t="s">
        <v>10</v>
      </c>
      <c r="I496" s="171" t="s">
        <v>108</v>
      </c>
      <c r="J496" s="649"/>
      <c r="K496" s="172" t="s">
        <v>182</v>
      </c>
      <c r="L496" s="172" t="s">
        <v>183</v>
      </c>
      <c r="M496" s="173" t="s">
        <v>10</v>
      </c>
      <c r="N496" s="171" t="s">
        <v>108</v>
      </c>
      <c r="O496" s="616"/>
      <c r="P496" s="785"/>
      <c r="Q496" s="819"/>
      <c r="R496" s="811"/>
      <c r="S496" s="171" t="s">
        <v>11</v>
      </c>
      <c r="T496" s="171" t="s">
        <v>180</v>
      </c>
      <c r="U496" s="171" t="s">
        <v>108</v>
      </c>
      <c r="V496" s="171" t="s">
        <v>182</v>
      </c>
      <c r="W496" s="171" t="s">
        <v>183</v>
      </c>
      <c r="X496" s="305" t="s">
        <v>10</v>
      </c>
      <c r="Y496" s="171" t="s">
        <v>108</v>
      </c>
      <c r="Z496" s="649"/>
      <c r="AA496" s="172" t="s">
        <v>182</v>
      </c>
      <c r="AB496" s="172" t="s">
        <v>183</v>
      </c>
      <c r="AC496" s="173" t="s">
        <v>10</v>
      </c>
      <c r="AD496" s="171" t="s">
        <v>108</v>
      </c>
      <c r="AE496" s="616"/>
      <c r="AF496" s="785"/>
    </row>
    <row r="497" spans="1:32" ht="18.75" customHeight="1">
      <c r="A497" s="166">
        <f>IF(N493="","",A496+1)</f>
        <v>11</v>
      </c>
      <c r="B497" s="811"/>
      <c r="C497" s="414">
        <v>20</v>
      </c>
      <c r="D497" s="414">
        <v>20</v>
      </c>
      <c r="E497" s="116">
        <v>40</v>
      </c>
      <c r="F497" s="414">
        <v>30</v>
      </c>
      <c r="G497" s="414">
        <v>18</v>
      </c>
      <c r="H497" s="414">
        <v>12</v>
      </c>
      <c r="I497" s="116">
        <v>60</v>
      </c>
      <c r="J497" s="118">
        <v>100</v>
      </c>
      <c r="K497" s="414">
        <v>50</v>
      </c>
      <c r="L497" s="414">
        <v>30</v>
      </c>
      <c r="M497" s="414">
        <v>20</v>
      </c>
      <c r="N497" s="116">
        <v>100</v>
      </c>
      <c r="O497" s="118">
        <v>200</v>
      </c>
      <c r="P497" s="825">
        <f>IF(AND(N493="",C490="",E491="",N491=""),"",IF(OR(C490=1,C490=2),800,1000))</f>
        <v>1000</v>
      </c>
      <c r="Q497" s="819"/>
      <c r="R497" s="811"/>
      <c r="S497" s="414">
        <v>20</v>
      </c>
      <c r="T497" s="414">
        <v>20</v>
      </c>
      <c r="U497" s="116">
        <v>40</v>
      </c>
      <c r="V497" s="414">
        <v>30</v>
      </c>
      <c r="W497" s="414">
        <v>18</v>
      </c>
      <c r="X497" s="414">
        <v>12</v>
      </c>
      <c r="Y497" s="116">
        <v>60</v>
      </c>
      <c r="Z497" s="118">
        <v>100</v>
      </c>
      <c r="AA497" s="414">
        <v>50</v>
      </c>
      <c r="AB497" s="414">
        <v>30</v>
      </c>
      <c r="AC497" s="414">
        <v>20</v>
      </c>
      <c r="AD497" s="116">
        <v>100</v>
      </c>
      <c r="AE497" s="118">
        <v>200</v>
      </c>
      <c r="AF497" s="825">
        <f>IF(AND(AD493="",S490="",U491="",Z491=""),"",IF(OR(S490=1,S490=2),800,1000))</f>
        <v>1000</v>
      </c>
    </row>
    <row r="498" spans="1:32" ht="21" customHeight="1">
      <c r="A498" s="166">
        <f>IF(N493="","",A497+1)</f>
        <v>12</v>
      </c>
      <c r="B498" s="122" t="str">
        <f>'Result Sheet'!$L$4</f>
        <v xml:space="preserve">हिन्दी </v>
      </c>
      <c r="C498" s="415" t="str">
        <f>IFERROR(VLOOKUP(N493,Marks,11,0),"")</f>
        <v/>
      </c>
      <c r="D498" s="415" t="str">
        <f>IFERROR(VLOOKUP(N493,Marks,12,0),"")</f>
        <v/>
      </c>
      <c r="E498" s="117" t="str">
        <f>IFERROR(VLOOKUP(N493,Marks,13,0),"")</f>
        <v/>
      </c>
      <c r="F498" s="415" t="str">
        <f>IFERROR(VLOOKUP(N493,Marks,14,0),"")</f>
        <v/>
      </c>
      <c r="G498" s="415" t="str">
        <f>IFERROR(VLOOKUP(N493,Marks,15,0),"")</f>
        <v/>
      </c>
      <c r="H498" s="415" t="str">
        <f>IFERROR(VLOOKUP(N493,Marks,16,0),"")</f>
        <v/>
      </c>
      <c r="I498" s="117" t="str">
        <f>IFERROR(VLOOKUP(N493,Marks,17,0),"")</f>
        <v/>
      </c>
      <c r="J498" s="119" t="str">
        <f>IFERROR(VLOOKUP(N493,Marks,18,0),"")</f>
        <v/>
      </c>
      <c r="K498" s="415" t="str">
        <f>IFERROR(VLOOKUP(N493,Marks,19,0),"")</f>
        <v/>
      </c>
      <c r="L498" s="415" t="str">
        <f>IFERROR(VLOOKUP(N493,Marks,20,0),"")</f>
        <v/>
      </c>
      <c r="M498" s="415" t="str">
        <f>IFERROR(VLOOKUP(N493,Marks,21,0),"")</f>
        <v/>
      </c>
      <c r="N498" s="117" t="str">
        <f>IFERROR(VLOOKUP(N493,Marks,22,0),"")</f>
        <v/>
      </c>
      <c r="O498" s="119" t="str">
        <f>IFERROR(VLOOKUP(N493,Marks,23,0),"")</f>
        <v/>
      </c>
      <c r="P498" s="323" t="str">
        <f>IFERROR(VLOOKUP(N493,Marks,29,0),"")</f>
        <v/>
      </c>
      <c r="Q498" s="819"/>
      <c r="R498" s="122" t="str">
        <f>'Result Sheet'!$L$4</f>
        <v xml:space="preserve">हिन्दी </v>
      </c>
      <c r="S498" s="415" t="str">
        <f>IFERROR(VLOOKUP(AD493,Marks,11,0),"")</f>
        <v/>
      </c>
      <c r="T498" s="415" t="str">
        <f>IFERROR(VLOOKUP(AD493,Marks,12,0),"")</f>
        <v/>
      </c>
      <c r="U498" s="117" t="str">
        <f>IFERROR(VLOOKUP(AD493,Marks,13,0),"")</f>
        <v/>
      </c>
      <c r="V498" s="415" t="str">
        <f>IFERROR(VLOOKUP(AD493,Marks,14,0),"")</f>
        <v/>
      </c>
      <c r="W498" s="415" t="str">
        <f>IFERROR(VLOOKUP(AD493,Marks,15,0),"")</f>
        <v/>
      </c>
      <c r="X498" s="415" t="str">
        <f>IFERROR(VLOOKUP(AD493,Marks,16,0),"")</f>
        <v/>
      </c>
      <c r="Y498" s="117" t="str">
        <f>IFERROR(VLOOKUP(AD493,Marks,17,0),"")</f>
        <v/>
      </c>
      <c r="Z498" s="119" t="str">
        <f>IFERROR(VLOOKUP(AD493,Marks,18,0),"")</f>
        <v/>
      </c>
      <c r="AA498" s="415" t="str">
        <f>IFERROR(VLOOKUP(AD493,Marks,19,0),"")</f>
        <v/>
      </c>
      <c r="AB498" s="415" t="str">
        <f>IFERROR(VLOOKUP(AD493,Marks,20,0),"")</f>
        <v/>
      </c>
      <c r="AC498" s="415" t="str">
        <f>IFERROR(VLOOKUP(AD493,Marks,21,0),"")</f>
        <v/>
      </c>
      <c r="AD498" s="117" t="str">
        <f>IFERROR(VLOOKUP(AD493,Marks,22,0),"")</f>
        <v/>
      </c>
      <c r="AE498" s="119" t="str">
        <f>IFERROR(VLOOKUP(AD493,Marks,23,0),"")</f>
        <v/>
      </c>
      <c r="AF498" s="323" t="str">
        <f>IFERROR(VLOOKUP(AD493,Marks,29,0),"")</f>
        <v/>
      </c>
    </row>
    <row r="499" spans="1:32" ht="21" customHeight="1">
      <c r="A499" s="166">
        <f>IF(N493="","",A498+1)</f>
        <v>13</v>
      </c>
      <c r="B499" s="122" t="str">
        <f>'Result Sheet'!$AE$4</f>
        <v xml:space="preserve">अंग्रेजी </v>
      </c>
      <c r="C499" s="415" t="str">
        <f>IFERROR(VLOOKUP(N493,Marks,30,0),"")</f>
        <v/>
      </c>
      <c r="D499" s="415" t="str">
        <f>IFERROR(VLOOKUP(N493,Marks,31,0),"")</f>
        <v/>
      </c>
      <c r="E499" s="117" t="str">
        <f>IFERROR(VLOOKUP(N493,Marks,32,0),"")</f>
        <v/>
      </c>
      <c r="F499" s="415" t="str">
        <f>IFERROR(VLOOKUP(N493,Marks,33,0),"")</f>
        <v/>
      </c>
      <c r="G499" s="415" t="str">
        <f>IFERROR(VLOOKUP(N493,Marks,34,0),"")</f>
        <v/>
      </c>
      <c r="H499" s="415" t="str">
        <f>IFERROR(VLOOKUP(N493,Marks,35,0),"")</f>
        <v/>
      </c>
      <c r="I499" s="117" t="str">
        <f>IFERROR(VLOOKUP(N493,Marks,36,0),"")</f>
        <v/>
      </c>
      <c r="J499" s="119" t="str">
        <f>IFERROR(VLOOKUP(N493,Marks,37,0),"")</f>
        <v/>
      </c>
      <c r="K499" s="415" t="str">
        <f>IFERROR(VLOOKUP(N493,Marks,38,0),"")</f>
        <v/>
      </c>
      <c r="L499" s="415" t="str">
        <f>IFERROR(VLOOKUP(N493,Marks,39,0),"")</f>
        <v/>
      </c>
      <c r="M499" s="415" t="str">
        <f>IFERROR(VLOOKUP(N493,Marks,40,0),"")</f>
        <v/>
      </c>
      <c r="N499" s="117" t="str">
        <f>IFERROR(VLOOKUP(N493,Marks,41,0),"")</f>
        <v/>
      </c>
      <c r="O499" s="119" t="str">
        <f>IFERROR(VLOOKUP(N493,Marks,42,0),"")</f>
        <v/>
      </c>
      <c r="P499" s="323" t="str">
        <f>IFERROR(VLOOKUP(N493,Marks,48,0),"")</f>
        <v/>
      </c>
      <c r="Q499" s="819"/>
      <c r="R499" s="122" t="str">
        <f>'Result Sheet'!$AE$4</f>
        <v xml:space="preserve">अंग्रेजी </v>
      </c>
      <c r="S499" s="415" t="str">
        <f>IFERROR(VLOOKUP(AD493,Marks,30,0),"")</f>
        <v/>
      </c>
      <c r="T499" s="415" t="str">
        <f>IFERROR(VLOOKUP(AD493,Marks,31,0),"")</f>
        <v/>
      </c>
      <c r="U499" s="117" t="str">
        <f>IFERROR(VLOOKUP(AD493,Marks,32,0),"")</f>
        <v/>
      </c>
      <c r="V499" s="415" t="str">
        <f>IFERROR(VLOOKUP(AD493,Marks,33,0),"")</f>
        <v/>
      </c>
      <c r="W499" s="415" t="str">
        <f>IFERROR(VLOOKUP(AD493,Marks,34,0),"")</f>
        <v/>
      </c>
      <c r="X499" s="415" t="str">
        <f>IFERROR(VLOOKUP(AD493,Marks,35,0),"")</f>
        <v/>
      </c>
      <c r="Y499" s="117" t="str">
        <f>IFERROR(VLOOKUP(AD493,Marks,36,0),"")</f>
        <v/>
      </c>
      <c r="Z499" s="119" t="str">
        <f>IFERROR(VLOOKUP(AD493,Marks,37,0),"")</f>
        <v/>
      </c>
      <c r="AA499" s="415" t="str">
        <f>IFERROR(VLOOKUP(AD493,Marks,38,0),"")</f>
        <v/>
      </c>
      <c r="AB499" s="415" t="str">
        <f>IFERROR(VLOOKUP(AD493,Marks,39,0),"")</f>
        <v/>
      </c>
      <c r="AC499" s="415" t="str">
        <f>IFERROR(VLOOKUP(AD493,Marks,40,0),"")</f>
        <v/>
      </c>
      <c r="AD499" s="117" t="str">
        <f>IFERROR(VLOOKUP(AD493,Marks,41,0),"")</f>
        <v/>
      </c>
      <c r="AE499" s="119" t="str">
        <f>IFERROR(VLOOKUP(AD493,Marks,42,0),"")</f>
        <v/>
      </c>
      <c r="AF499" s="323" t="str">
        <f>IFERROR(VLOOKUP(AD493,Marks,48,0),"")</f>
        <v/>
      </c>
    </row>
    <row r="500" spans="1:32" ht="21" customHeight="1">
      <c r="A500" s="166">
        <f>IF(N493="","",A499+1)</f>
        <v>14</v>
      </c>
      <c r="B500" s="122" t="str">
        <f>'Result Sheet'!$AX$4</f>
        <v>संस्कृत</v>
      </c>
      <c r="C500" s="415" t="str">
        <f>IFERROR(VLOOKUP(N493,Marks,49,0),"")</f>
        <v/>
      </c>
      <c r="D500" s="415" t="str">
        <f>IFERROR(VLOOKUP(N493,Marks,50,0),"")</f>
        <v/>
      </c>
      <c r="E500" s="117" t="str">
        <f>IFERROR(VLOOKUP(N493,Marks,51,0),"")</f>
        <v/>
      </c>
      <c r="F500" s="415" t="str">
        <f>IFERROR(VLOOKUP(N493,Marks,52,0),"")</f>
        <v/>
      </c>
      <c r="G500" s="415" t="str">
        <f>IFERROR(VLOOKUP(N493,Marks,53,0),"")</f>
        <v/>
      </c>
      <c r="H500" s="415" t="str">
        <f>IFERROR(VLOOKUP(N493,Marks,54,0),"")</f>
        <v/>
      </c>
      <c r="I500" s="117" t="str">
        <f>IFERROR(VLOOKUP(N493,Marks,55,0),"")</f>
        <v/>
      </c>
      <c r="J500" s="119" t="str">
        <f>IFERROR(VLOOKUP(N493,Marks,56,0),"")</f>
        <v/>
      </c>
      <c r="K500" s="415" t="str">
        <f>IFERROR(VLOOKUP(N493,Marks,57,0),"")</f>
        <v/>
      </c>
      <c r="L500" s="415" t="str">
        <f>IFERROR(VLOOKUP(N493,Marks,58,0),"")</f>
        <v/>
      </c>
      <c r="M500" s="415" t="str">
        <f>IFERROR(VLOOKUP(N493,Marks,59,0),"")</f>
        <v/>
      </c>
      <c r="N500" s="117" t="str">
        <f>IFERROR(VLOOKUP(N493,Marks,60,0),"")</f>
        <v/>
      </c>
      <c r="O500" s="119" t="str">
        <f>IFERROR(VLOOKUP(N493,Marks,61,0),"")</f>
        <v/>
      </c>
      <c r="P500" s="323" t="str">
        <f>IFERROR(VLOOKUP(N493,Marks,67,0),"")</f>
        <v/>
      </c>
      <c r="Q500" s="819"/>
      <c r="R500" s="122" t="str">
        <f>'Result Sheet'!$AX$4</f>
        <v>संस्कृत</v>
      </c>
      <c r="S500" s="415" t="str">
        <f>IFERROR(VLOOKUP(AD493,Marks,49,0),"")</f>
        <v/>
      </c>
      <c r="T500" s="415" t="str">
        <f>IFERROR(VLOOKUP(AD493,Marks,50,0),"")</f>
        <v/>
      </c>
      <c r="U500" s="117" t="str">
        <f>IFERROR(VLOOKUP(AD493,Marks,51,0),"")</f>
        <v/>
      </c>
      <c r="V500" s="415" t="str">
        <f>IFERROR(VLOOKUP(AD493,Marks,52,0),"")</f>
        <v/>
      </c>
      <c r="W500" s="415" t="str">
        <f>IFERROR(VLOOKUP(AD493,Marks,53,0),"")</f>
        <v/>
      </c>
      <c r="X500" s="415" t="str">
        <f>IFERROR(VLOOKUP(AD493,Marks,54,0),"")</f>
        <v/>
      </c>
      <c r="Y500" s="117" t="str">
        <f>IFERROR(VLOOKUP(AD493,Marks,55,0),"")</f>
        <v/>
      </c>
      <c r="Z500" s="119" t="str">
        <f>IFERROR(VLOOKUP(AD493,Marks,56,0),"")</f>
        <v/>
      </c>
      <c r="AA500" s="415" t="str">
        <f>IFERROR(VLOOKUP(AD493,Marks,57,0),"")</f>
        <v/>
      </c>
      <c r="AB500" s="415" t="str">
        <f>IFERROR(VLOOKUP(AD493,Marks,58,0),"")</f>
        <v/>
      </c>
      <c r="AC500" s="415" t="str">
        <f>IFERROR(VLOOKUP(AD493,Marks,59,0),"")</f>
        <v/>
      </c>
      <c r="AD500" s="117" t="str">
        <f>IFERROR(VLOOKUP(AD493,Marks,60,0),"")</f>
        <v/>
      </c>
      <c r="AE500" s="119" t="str">
        <f>IFERROR(VLOOKUP(AD493,Marks,61,0),"")</f>
        <v/>
      </c>
      <c r="AF500" s="323" t="str">
        <f>IFERROR(VLOOKUP(AD493,Marks,67,0),"")</f>
        <v/>
      </c>
    </row>
    <row r="501" spans="1:32" ht="21" customHeight="1">
      <c r="A501" s="166">
        <f>IF(N493="","",A499+1)</f>
        <v>14</v>
      </c>
      <c r="B501" s="122" t="str">
        <f>'Result Sheet'!$BQ$4</f>
        <v xml:space="preserve">गणित </v>
      </c>
      <c r="C501" s="415" t="str">
        <f>IFERROR(VLOOKUP(N493,Marks,68,0),"")</f>
        <v/>
      </c>
      <c r="D501" s="415" t="str">
        <f>IFERROR(VLOOKUP(N493,Marks,69,0),"")</f>
        <v/>
      </c>
      <c r="E501" s="117" t="str">
        <f>IFERROR(VLOOKUP(N493,Marks,70,0),"")</f>
        <v/>
      </c>
      <c r="F501" s="415" t="str">
        <f>IFERROR(VLOOKUP(N493,Marks,71,0),"")</f>
        <v/>
      </c>
      <c r="G501" s="415" t="str">
        <f>IFERROR(VLOOKUP(N493,Marks,72,0),"")</f>
        <v/>
      </c>
      <c r="H501" s="415" t="str">
        <f>IFERROR(VLOOKUP(N493,Marks,73,0),"")</f>
        <v/>
      </c>
      <c r="I501" s="117" t="str">
        <f>IFERROR(VLOOKUP(N493,Marks,74,0),"")</f>
        <v/>
      </c>
      <c r="J501" s="119" t="str">
        <f>IFERROR(VLOOKUP(N493,Marks,75,0),"")</f>
        <v/>
      </c>
      <c r="K501" s="415" t="str">
        <f>IFERROR(VLOOKUP(N493,Marks,76,0),"")</f>
        <v/>
      </c>
      <c r="L501" s="415" t="str">
        <f>IFERROR(VLOOKUP(N493,Marks,77,0),"")</f>
        <v/>
      </c>
      <c r="M501" s="415" t="str">
        <f>IFERROR(VLOOKUP(N493,Marks,78,0),"")</f>
        <v/>
      </c>
      <c r="N501" s="117" t="str">
        <f>IFERROR(VLOOKUP(N493,Marks,79,0),"")</f>
        <v/>
      </c>
      <c r="O501" s="119" t="str">
        <f>IFERROR(VLOOKUP(N493,Marks,80,0),"")</f>
        <v/>
      </c>
      <c r="P501" s="323" t="str">
        <f>IFERROR(VLOOKUP(N493,Marks,86,0),"")</f>
        <v/>
      </c>
      <c r="Q501" s="819"/>
      <c r="R501" s="122" t="str">
        <f>'Result Sheet'!$BQ$4</f>
        <v xml:space="preserve">गणित </v>
      </c>
      <c r="S501" s="415" t="str">
        <f>IFERROR(VLOOKUP(AD493,Marks,68,0),"")</f>
        <v/>
      </c>
      <c r="T501" s="415" t="str">
        <f>IFERROR(VLOOKUP(AD493,Marks,69,0),"")</f>
        <v/>
      </c>
      <c r="U501" s="117" t="str">
        <f>IFERROR(VLOOKUP(AD493,Marks,70,0),"")</f>
        <v/>
      </c>
      <c r="V501" s="415" t="str">
        <f>IFERROR(VLOOKUP(AD493,Marks,71,0),"")</f>
        <v/>
      </c>
      <c r="W501" s="415" t="str">
        <f>IFERROR(VLOOKUP(AD493,Marks,72,0),"")</f>
        <v/>
      </c>
      <c r="X501" s="415" t="str">
        <f>IFERROR(VLOOKUP(AD493,Marks,73,0),"")</f>
        <v/>
      </c>
      <c r="Y501" s="117" t="str">
        <f>IFERROR(VLOOKUP(AD493,Marks,74,0),"")</f>
        <v/>
      </c>
      <c r="Z501" s="119" t="str">
        <f>IFERROR(VLOOKUP(AD493,Marks,75,0),"")</f>
        <v/>
      </c>
      <c r="AA501" s="415" t="str">
        <f>IFERROR(VLOOKUP(AD493,Marks,76,0),"")</f>
        <v/>
      </c>
      <c r="AB501" s="415" t="str">
        <f>IFERROR(VLOOKUP(AD493,Marks,77,0),"")</f>
        <v/>
      </c>
      <c r="AC501" s="415" t="str">
        <f>IFERROR(VLOOKUP(AD493,Marks,78,0),"")</f>
        <v/>
      </c>
      <c r="AD501" s="117" t="str">
        <f>IFERROR(VLOOKUP(AD493,Marks,79,0),"")</f>
        <v/>
      </c>
      <c r="AE501" s="119" t="str">
        <f>IFERROR(VLOOKUP(AD493,Marks,80,0),"")</f>
        <v/>
      </c>
      <c r="AF501" s="323" t="str">
        <f>IFERROR(VLOOKUP(AD493,Marks,86,0),"")</f>
        <v/>
      </c>
    </row>
    <row r="502" spans="1:32" ht="21" customHeight="1">
      <c r="A502" s="166">
        <f>IF(N493="","",A501+1)</f>
        <v>15</v>
      </c>
      <c r="B502" s="122" t="str">
        <f>'Result Sheet'!$CJ$4</f>
        <v xml:space="preserve">पर्यावरण अध्ययन </v>
      </c>
      <c r="C502" s="415" t="str">
        <f>IFERROR(VLOOKUP(N493,Marks,87,0),"")</f>
        <v/>
      </c>
      <c r="D502" s="415" t="str">
        <f>IFERROR(VLOOKUP(N493,Marks,88,0),"")</f>
        <v/>
      </c>
      <c r="E502" s="117" t="str">
        <f>IFERROR(VLOOKUP(N493,Marks,89,0),"")</f>
        <v/>
      </c>
      <c r="F502" s="415" t="str">
        <f>IFERROR(VLOOKUP(N493,Marks,90,0),"")</f>
        <v/>
      </c>
      <c r="G502" s="415" t="str">
        <f>IFERROR(VLOOKUP(N493,Marks,91,0),"")</f>
        <v/>
      </c>
      <c r="H502" s="415" t="str">
        <f>IFERROR(VLOOKUP(N493,Marks,92,0),"")</f>
        <v/>
      </c>
      <c r="I502" s="117" t="str">
        <f>IFERROR(VLOOKUP(N493,Marks,93,0),"")</f>
        <v/>
      </c>
      <c r="J502" s="119" t="str">
        <f>IFERROR(VLOOKUP(N493,Marks,94,0),"")</f>
        <v/>
      </c>
      <c r="K502" s="415" t="str">
        <f>IFERROR(VLOOKUP(N493,Marks,95,0),"")</f>
        <v/>
      </c>
      <c r="L502" s="415" t="str">
        <f>IFERROR(VLOOKUP(N493,Marks,96,0),"")</f>
        <v/>
      </c>
      <c r="M502" s="415" t="str">
        <f>IFERROR(VLOOKUP(N493,Marks,97,0),"")</f>
        <v/>
      </c>
      <c r="N502" s="117" t="str">
        <f>IFERROR(VLOOKUP(N493,Marks,98,0),"")</f>
        <v/>
      </c>
      <c r="O502" s="119" t="str">
        <f>IFERROR(VLOOKUP(N493,Marks,99,0),"")</f>
        <v/>
      </c>
      <c r="P502" s="323" t="str">
        <f>IFERROR(VLOOKUP(N493,Marks,105,0),"")</f>
        <v/>
      </c>
      <c r="Q502" s="819"/>
      <c r="R502" s="122" t="str">
        <f>'Result Sheet'!$CJ$4</f>
        <v xml:space="preserve">पर्यावरण अध्ययन </v>
      </c>
      <c r="S502" s="415" t="str">
        <f>IFERROR(VLOOKUP(AD493,Marks,87,0),"")</f>
        <v/>
      </c>
      <c r="T502" s="415" t="str">
        <f>IFERROR(VLOOKUP(AD493,Marks,88,0),"")</f>
        <v/>
      </c>
      <c r="U502" s="117" t="str">
        <f>IFERROR(VLOOKUP(AD493,Marks,89,0),"")</f>
        <v/>
      </c>
      <c r="V502" s="415" t="str">
        <f>IFERROR(VLOOKUP(AD493,Marks,90,0),"")</f>
        <v/>
      </c>
      <c r="W502" s="415" t="str">
        <f>IFERROR(VLOOKUP(AD493,Marks,91,0),"")</f>
        <v/>
      </c>
      <c r="X502" s="415" t="str">
        <f>IFERROR(VLOOKUP(AD493,Marks,92,0),"")</f>
        <v/>
      </c>
      <c r="Y502" s="117" t="str">
        <f>IFERROR(VLOOKUP(AD493,Marks,93,0),"")</f>
        <v/>
      </c>
      <c r="Z502" s="119" t="str">
        <f>IFERROR(VLOOKUP(AD493,Marks,94,0),"")</f>
        <v/>
      </c>
      <c r="AA502" s="415" t="str">
        <f>IFERROR(VLOOKUP(AD493,Marks,95,0),"")</f>
        <v/>
      </c>
      <c r="AB502" s="415" t="str">
        <f>IFERROR(VLOOKUP(AD493,Marks,96,0),"")</f>
        <v/>
      </c>
      <c r="AC502" s="415" t="str">
        <f>IFERROR(VLOOKUP(AD493,Marks,97,0),"")</f>
        <v/>
      </c>
      <c r="AD502" s="117" t="str">
        <f>IFERROR(VLOOKUP(AD493,Marks,98,0),"")</f>
        <v/>
      </c>
      <c r="AE502" s="119" t="str">
        <f>IFERROR(VLOOKUP(AD493,Marks,99,0),"")</f>
        <v/>
      </c>
      <c r="AF502" s="323" t="str">
        <f>IFERROR(VLOOKUP(AD493,Marks,105,0),"")</f>
        <v/>
      </c>
    </row>
    <row r="503" spans="1:32" ht="25.5" customHeight="1">
      <c r="A503" s="166">
        <f>IF(N493="","",A502+1)</f>
        <v>16</v>
      </c>
      <c r="B503" s="416" t="s">
        <v>215</v>
      </c>
      <c r="C503" s="120" t="str">
        <f>IF(AND(C498="",C499="",C500="",C501="",C502=""),"",IF(OR(C490=1,C490=2),SUM(C498:C501),SUM(C498:C502)))</f>
        <v/>
      </c>
      <c r="D503" s="120" t="str">
        <f>IF(AND(D498="",D499="",D500="",D501="",D502=""),"",IF(OR(C490=1,C490=2),SUM(D498:D501),SUM(D498:D502)))</f>
        <v/>
      </c>
      <c r="E503" s="120" t="str">
        <f>IF(AND(E498="",E499="",E500="",E501="",E502=""),"",IF(OR(C490=1,C490=2),SUM(E498:E501),SUM(E498:E502)))</f>
        <v/>
      </c>
      <c r="F503" s="120" t="str">
        <f>IF(AND(F498="",F499="",F500="",F501="",F502=""),"",IF(OR(C490=1,C490=2),SUM(F498:F501),SUM(F498:F502)))</f>
        <v/>
      </c>
      <c r="G503" s="120" t="str">
        <f>IF(AND(G498="",G499="",G500="",G501="",G502=""),"",IF(OR(G490=1,G490=2),SUM(C490=1,C490=2),SUM(G498:G502)))</f>
        <v/>
      </c>
      <c r="H503" s="120" t="str">
        <f>IF(AND(H498="",H499="",H500="",H501="",H502=""),"",IF(OR(C490=1,C490=2),SUM(H498:H501),SUM(H498:H502)))</f>
        <v/>
      </c>
      <c r="I503" s="120" t="str">
        <f>IF(AND(I498="",I499="",I500="",I501="",I502=""),"",IF(OR(C490=1,C490=2),SUM(I498:I501),SUM(I498:I502)))</f>
        <v/>
      </c>
      <c r="J503" s="120" t="str">
        <f>IF(AND(J498="",J499="",J500="",J501="",J502=""),"",IF(OR(C490=1,C490=2),SUM(J498:J501),SUM(J498:J502)))</f>
        <v/>
      </c>
      <c r="K503" s="120" t="str">
        <f>IF(AND(K498="",K499="",K500="",K501="",K502=""),"",IF(OR(C490=1,C490=2),SUM(K498:K501),SUM(K498:K502)))</f>
        <v/>
      </c>
      <c r="L503" s="120" t="str">
        <f>IF(AND(L498="",L499="",L500="",L501="",L502=""),"",IF(OR(C490=1,C490=2),SUM(L498:L501),SUM(L498:L502)))</f>
        <v/>
      </c>
      <c r="M503" s="120" t="str">
        <f>IF(AND(M498="",M499="",M500="",M501="",M502=""),"",IF(OR(C490=1,C490=2),SUM(M498:M501),SUM(M498:M502)))</f>
        <v/>
      </c>
      <c r="N503" s="120" t="str">
        <f>IF(AND(N498="",N499="",N500="",N501="",N502=""),"",IF(OR(C490=1,C490=2),SUM(N498:N501),SUM(N498:N502)))</f>
        <v/>
      </c>
      <c r="O503" s="120" t="str">
        <f>IF(AND(O498="",O499="",O500="",O501="",O502=""),"",IF(OR(C490=1,C490=2),SUM(O498:O501),SUM(O498:O502)))</f>
        <v/>
      </c>
      <c r="P503" s="326" t="str">
        <f>IF(OR(N493="",E491="",O503=""),"",IF(O503&gt;=81%*P497,"A",IF(O503&gt;=61%*P497,"B",IF(O503&gt;=41%*P497,"C",IF(O503&gt;=21%*P497,"D","E")))))</f>
        <v/>
      </c>
      <c r="Q503" s="819"/>
      <c r="R503" s="416" t="s">
        <v>215</v>
      </c>
      <c r="S503" s="120" t="str">
        <f>IF(AND(S498="",S499="",S500="",S501="",S502=""),"",IF(OR(S490=1,S490=2),SUM(S498:S501),SUM(S498:S502)))</f>
        <v/>
      </c>
      <c r="T503" s="120" t="str">
        <f>IF(AND(T498="",T499="",T500="",T501="",T502=""),"",IF(OR(S490=1,S490=2),SUM(T498:T501),SUM(T498:T502)))</f>
        <v/>
      </c>
      <c r="U503" s="120" t="str">
        <f>IF(AND(U498="",U499="",U500="",U501="",U502=""),"",IF(OR(S490=1,S490=2),SUM(U498:U501),SUM(U498:U502)))</f>
        <v/>
      </c>
      <c r="V503" s="120" t="str">
        <f>IF(AND(V498="",V499="",V500="",V501="",V502=""),"",IF(OR(S490=1,S490=2),SUM(V498:V501),SUM(V498:V502)))</f>
        <v/>
      </c>
      <c r="W503" s="120" t="str">
        <f>IF(AND(W498="",W499="",W500="",W501="",W502=""),"",IF(OR(W490=1,W490=2),SUM(S490=1,S490=2),SUM(W498:W502)))</f>
        <v/>
      </c>
      <c r="X503" s="120" t="str">
        <f>IF(AND(X498="",X499="",X500="",X501="",X502=""),"",IF(OR(S490=1,S490=2),SUM(X498:X501),SUM(X498:X502)))</f>
        <v/>
      </c>
      <c r="Y503" s="120" t="str">
        <f>IF(AND(Y498="",Y499="",Y500="",Y501="",Y502=""),"",IF(OR(S490=1,S490=2),SUM(Y498:Y501),SUM(Y498:Y502)))</f>
        <v/>
      </c>
      <c r="Z503" s="120" t="str">
        <f>IF(AND(Z498="",Z499="",Z500="",Z501="",Z502=""),"",IF(OR(S490=1,S490=2),SUM(Z498:Z501),SUM(Z498:Z502)))</f>
        <v/>
      </c>
      <c r="AA503" s="120" t="str">
        <f>IF(AND(AA498="",AA499="",AA500="",AA501="",AA502=""),"",IF(OR(S490=1,S490=2),SUM(AA498:AA501),SUM(AA498:AA502)))</f>
        <v/>
      </c>
      <c r="AB503" s="120" t="str">
        <f>IF(AND(AB498="",AB499="",AB500="",AB501="",AB502=""),"",IF(OR(S490=1,S490=2),SUM(AB498:AB501),SUM(AB498:AB502)))</f>
        <v/>
      </c>
      <c r="AC503" s="120" t="str">
        <f>IF(AND(AC498="",AC499="",AC500="",AC501="",AC502=""),"",IF(OR(S490=1,S490=2),SUM(AC498:AC501),SUM(AC498:AC502)))</f>
        <v/>
      </c>
      <c r="AD503" s="120" t="str">
        <f>IF(AND(AD498="",AD499="",AD500="",AD501="",AD502=""),"",IF(OR(S490=1,S490=2),SUM(AD498:AD501),SUM(AD498:AD502)))</f>
        <v/>
      </c>
      <c r="AE503" s="120" t="str">
        <f>IF(AND(AE498="",AE499="",AE500="",AE501="",AE502=""),"",IF(OR(S490=1,S490=2),SUM(AE498:AE501),SUM(AE498:AE502)))</f>
        <v/>
      </c>
      <c r="AF503" s="326" t="str">
        <f>IF(OR(AD493="",U491="",AE503=""),"",IF(AE503&gt;=81%*AF497,"A",IF(AE503&gt;=61%*AF497,"B",IF(AE503&gt;=41%*AF497,"C",IF(AE503&gt;=21%*AF497,"D","E")))))</f>
        <v/>
      </c>
    </row>
    <row r="504" spans="1:32" ht="9" customHeight="1">
      <c r="A504" s="166">
        <f>IF(N493="","",A503+1)</f>
        <v>17</v>
      </c>
      <c r="B504" s="787"/>
      <c r="C504" s="787"/>
      <c r="D504" s="787"/>
      <c r="E504" s="787"/>
      <c r="F504" s="787"/>
      <c r="G504" s="787"/>
      <c r="H504" s="787"/>
      <c r="I504" s="787"/>
      <c r="J504" s="787"/>
      <c r="K504" s="787"/>
      <c r="L504" s="787"/>
      <c r="M504" s="787"/>
      <c r="N504" s="787"/>
      <c r="O504" s="787"/>
      <c r="P504" s="787"/>
      <c r="Q504" s="819"/>
      <c r="R504" s="787"/>
      <c r="S504" s="787"/>
      <c r="T504" s="787"/>
      <c r="U504" s="787"/>
      <c r="V504" s="787"/>
      <c r="W504" s="787"/>
      <c r="X504" s="787"/>
      <c r="Y504" s="787"/>
      <c r="Z504" s="787"/>
      <c r="AA504" s="787"/>
      <c r="AB504" s="787"/>
      <c r="AC504" s="787"/>
      <c r="AD504" s="787"/>
      <c r="AE504" s="787"/>
      <c r="AF504" s="787"/>
    </row>
    <row r="505" spans="1:32" ht="22.5" customHeight="1">
      <c r="A505" s="166">
        <f>IF(N493="","",A504+1)</f>
        <v>18</v>
      </c>
      <c r="B505" s="788" t="s">
        <v>213</v>
      </c>
      <c r="C505" s="788"/>
      <c r="D505" s="789" t="s">
        <v>229</v>
      </c>
      <c r="E505" s="790"/>
      <c r="F505" s="417" t="s">
        <v>186</v>
      </c>
      <c r="G505" s="788" t="s">
        <v>213</v>
      </c>
      <c r="H505" s="788"/>
      <c r="I505" s="789" t="s">
        <v>229</v>
      </c>
      <c r="J505" s="790"/>
      <c r="K505" s="417" t="s">
        <v>186</v>
      </c>
      <c r="L505" s="788" t="s">
        <v>213</v>
      </c>
      <c r="M505" s="788"/>
      <c r="N505" s="789" t="s">
        <v>229</v>
      </c>
      <c r="O505" s="790"/>
      <c r="P505" s="417" t="s">
        <v>186</v>
      </c>
      <c r="Q505" s="819"/>
      <c r="R505" s="788" t="s">
        <v>213</v>
      </c>
      <c r="S505" s="788"/>
      <c r="T505" s="789" t="s">
        <v>229</v>
      </c>
      <c r="U505" s="790"/>
      <c r="V505" s="417" t="s">
        <v>186</v>
      </c>
      <c r="W505" s="788" t="s">
        <v>213</v>
      </c>
      <c r="X505" s="788"/>
      <c r="Y505" s="789" t="s">
        <v>229</v>
      </c>
      <c r="Z505" s="790"/>
      <c r="AA505" s="417" t="s">
        <v>186</v>
      </c>
      <c r="AB505" s="788" t="s">
        <v>213</v>
      </c>
      <c r="AC505" s="788"/>
      <c r="AD505" s="789" t="s">
        <v>229</v>
      </c>
      <c r="AE505" s="790"/>
      <c r="AF505" s="417" t="s">
        <v>186</v>
      </c>
    </row>
    <row r="506" spans="1:32" ht="21.75" customHeight="1">
      <c r="A506" s="166">
        <f>IF(N493="","",A505+1)</f>
        <v>19</v>
      </c>
      <c r="B506" s="791" t="s">
        <v>221</v>
      </c>
      <c r="C506" s="792"/>
      <c r="D506" s="792"/>
      <c r="E506" s="119" t="str">
        <f>IFERROR(VLOOKUP(N493,Marks,109,0),"")</f>
        <v/>
      </c>
      <c r="F506" s="130" t="str">
        <f>IFERROR(VLOOKUP(N493,Marks,113,0),"")</f>
        <v/>
      </c>
      <c r="G506" s="791" t="s">
        <v>192</v>
      </c>
      <c r="H506" s="792"/>
      <c r="I506" s="792"/>
      <c r="J506" s="119" t="str">
        <f>IFERROR(VLOOKUP(N493,Marks,117,0),"")</f>
        <v/>
      </c>
      <c r="K506" s="130" t="str">
        <f>IFERROR(VLOOKUP(N493,Marks,121,0),"")</f>
        <v/>
      </c>
      <c r="L506" s="793" t="s">
        <v>193</v>
      </c>
      <c r="M506" s="794"/>
      <c r="N506" s="794"/>
      <c r="O506" s="119" t="str">
        <f>IFERROR(VLOOKUP(N493,Marks,125,0),"")</f>
        <v/>
      </c>
      <c r="P506" s="130" t="str">
        <f>IFERROR(VLOOKUP(N493,Marks,129,0),"")</f>
        <v/>
      </c>
      <c r="Q506" s="819"/>
      <c r="R506" s="791" t="s">
        <v>221</v>
      </c>
      <c r="S506" s="792"/>
      <c r="T506" s="792"/>
      <c r="U506" s="119" t="str">
        <f>IFERROR(VLOOKUP(AD493,Marks,109,0),"")</f>
        <v/>
      </c>
      <c r="V506" s="130" t="str">
        <f>IFERROR(VLOOKUP(AD493,Marks,113,0),"")</f>
        <v/>
      </c>
      <c r="W506" s="791" t="s">
        <v>192</v>
      </c>
      <c r="X506" s="792"/>
      <c r="Y506" s="792"/>
      <c r="Z506" s="119" t="str">
        <f>IFERROR(VLOOKUP(AD493,Marks,117,0),"")</f>
        <v/>
      </c>
      <c r="AA506" s="130" t="str">
        <f>IFERROR(VLOOKUP(AD493,Marks,121,0),"")</f>
        <v/>
      </c>
      <c r="AB506" s="793" t="s">
        <v>193</v>
      </c>
      <c r="AC506" s="794"/>
      <c r="AD506" s="794"/>
      <c r="AE506" s="119" t="str">
        <f>IFERROR(VLOOKUP(AD493,Marks,125,0),"")</f>
        <v/>
      </c>
      <c r="AF506" s="130" t="str">
        <f>IFERROR(VLOOKUP(AD493,Marks,129,0),"")</f>
        <v/>
      </c>
    </row>
    <row r="507" spans="1:32" ht="21" customHeight="1">
      <c r="A507" s="166">
        <f>IF(N493="","",A506+1)</f>
        <v>20</v>
      </c>
      <c r="B507" s="780" t="s">
        <v>216</v>
      </c>
      <c r="C507" s="780"/>
      <c r="D507" s="780"/>
      <c r="E507" s="795" t="str">
        <f>IFERROR(VLOOKUP(N493,Marks,135,0),"")</f>
        <v/>
      </c>
      <c r="F507" s="795"/>
      <c r="G507" s="795"/>
      <c r="H507" s="795"/>
      <c r="I507" s="780" t="s">
        <v>217</v>
      </c>
      <c r="J507" s="780"/>
      <c r="K507" s="780"/>
      <c r="L507" s="780"/>
      <c r="M507" s="796" t="str">
        <f>IFERROR(VLOOKUP(N493,Marks,136,0),"")</f>
        <v/>
      </c>
      <c r="N507" s="796"/>
      <c r="O507" s="796"/>
      <c r="P507" s="796"/>
      <c r="Q507" s="819"/>
      <c r="R507" s="780" t="s">
        <v>216</v>
      </c>
      <c r="S507" s="780"/>
      <c r="T507" s="780"/>
      <c r="U507" s="795" t="str">
        <f>IFERROR(VLOOKUP(AD493,Marks,135,0),"")</f>
        <v/>
      </c>
      <c r="V507" s="795"/>
      <c r="W507" s="795"/>
      <c r="X507" s="795"/>
      <c r="Y507" s="780" t="s">
        <v>217</v>
      </c>
      <c r="Z507" s="780"/>
      <c r="AA507" s="780"/>
      <c r="AB507" s="780"/>
      <c r="AC507" s="796" t="str">
        <f>IFERROR(VLOOKUP(AD493,Marks,136,0),"")</f>
        <v/>
      </c>
      <c r="AD507" s="796"/>
      <c r="AE507" s="796"/>
      <c r="AF507" s="796"/>
    </row>
    <row r="508" spans="1:32" ht="21" customHeight="1">
      <c r="A508" s="166">
        <f>IF(N493="","",A507+1)</f>
        <v>21</v>
      </c>
      <c r="B508" s="780" t="s">
        <v>218</v>
      </c>
      <c r="C508" s="780"/>
      <c r="D508" s="780"/>
      <c r="E508" s="782" t="str">
        <f>IFERROR(VLOOKUP(N493,Marks,134,0),"")</f>
        <v/>
      </c>
      <c r="F508" s="782"/>
      <c r="G508" s="782"/>
      <c r="H508" s="782"/>
      <c r="I508" s="780" t="s">
        <v>219</v>
      </c>
      <c r="J508" s="780"/>
      <c r="K508" s="780"/>
      <c r="L508" s="780"/>
      <c r="M508" s="781" t="str">
        <f>IFERROR(VLOOKUP(N493,Marks,131,0),"")</f>
        <v/>
      </c>
      <c r="N508" s="781"/>
      <c r="O508" s="781"/>
      <c r="P508" s="781"/>
      <c r="Q508" s="819"/>
      <c r="R508" s="780" t="s">
        <v>218</v>
      </c>
      <c r="S508" s="780"/>
      <c r="T508" s="780"/>
      <c r="U508" s="782" t="str">
        <f>IFERROR(VLOOKUP(AD493,Marks,134,0),"")</f>
        <v/>
      </c>
      <c r="V508" s="782"/>
      <c r="W508" s="782"/>
      <c r="X508" s="782"/>
      <c r="Y508" s="780" t="s">
        <v>219</v>
      </c>
      <c r="Z508" s="780"/>
      <c r="AA508" s="780"/>
      <c r="AB508" s="780"/>
      <c r="AC508" s="781" t="str">
        <f>IFERROR(VLOOKUP(AD493,Marks,131,0),"")</f>
        <v/>
      </c>
      <c r="AD508" s="781"/>
      <c r="AE508" s="781"/>
      <c r="AF508" s="781"/>
    </row>
    <row r="509" spans="1:32" ht="21" customHeight="1">
      <c r="A509" s="166">
        <f>IF(N493="","",A508+1)</f>
        <v>22</v>
      </c>
      <c r="B509" s="780" t="s">
        <v>220</v>
      </c>
      <c r="C509" s="780"/>
      <c r="D509" s="780"/>
      <c r="E509" s="324" t="str">
        <f>IFERROR(VLOOKUP(N493,Marks,132,0),"")</f>
        <v/>
      </c>
      <c r="F509" s="325" t="s">
        <v>341</v>
      </c>
      <c r="G509" s="783" t="str">
        <f>IF(OR(N493="",E491="",O503=""),"",IF(O503&gt;=81%*P497,"A",IF(O503&gt;=61%*P497,"B",IF(O503&gt;=41%*P497,"C",IF(O503&gt;=21%*P497,"D","E")))))</f>
        <v/>
      </c>
      <c r="H509" s="783"/>
      <c r="I509" s="780" t="s">
        <v>222</v>
      </c>
      <c r="J509" s="780"/>
      <c r="K509" s="780"/>
      <c r="L509" s="780"/>
      <c r="M509" s="818" t="str">
        <f>IFERROR(VLOOKUP(N493,Marks,133,0),"")</f>
        <v/>
      </c>
      <c r="N509" s="818"/>
      <c r="O509" s="818"/>
      <c r="P509" s="818"/>
      <c r="Q509" s="819"/>
      <c r="R509" s="780" t="s">
        <v>220</v>
      </c>
      <c r="S509" s="780"/>
      <c r="T509" s="780"/>
      <c r="U509" s="324" t="str">
        <f>IFERROR(VLOOKUP(AD493,Marks,132,0),"")</f>
        <v/>
      </c>
      <c r="V509" s="325" t="s">
        <v>341</v>
      </c>
      <c r="W509" s="783" t="str">
        <f>IF(OR(AD493="",U491="",AE503=""),"",IF(AE503&gt;=81%*AF497,"A",IF(AE503&gt;=61%*AF497,"B",IF(AE503&gt;=41%*AF497,"C",IF(AE503&gt;=21%*AF497,"D","E")))))</f>
        <v/>
      </c>
      <c r="X509" s="783"/>
      <c r="Y509" s="780" t="s">
        <v>222</v>
      </c>
      <c r="Z509" s="780"/>
      <c r="AA509" s="780"/>
      <c r="AB509" s="780"/>
      <c r="AC509" s="818" t="str">
        <f>IFERROR(VLOOKUP(AD493,Marks,133,0),"")</f>
        <v/>
      </c>
      <c r="AD509" s="818"/>
      <c r="AE509" s="818"/>
      <c r="AF509" s="818"/>
    </row>
    <row r="510" spans="1:32" ht="21" customHeight="1">
      <c r="A510" s="166">
        <f>IF(N493="","",A509+1)</f>
        <v>23</v>
      </c>
      <c r="B510" s="817" t="s">
        <v>228</v>
      </c>
      <c r="C510" s="817"/>
      <c r="D510" s="817"/>
      <c r="E510" s="784">
        <f>'Master sheet'!$C$10</f>
        <v>44697</v>
      </c>
      <c r="F510" s="784"/>
      <c r="G510" s="784"/>
      <c r="H510" s="410"/>
      <c r="I510" s="121"/>
      <c r="J510" s="121"/>
      <c r="K510" s="76"/>
      <c r="L510" s="121"/>
      <c r="M510" s="121"/>
      <c r="N510" s="121"/>
      <c r="O510" s="121"/>
      <c r="P510" s="121"/>
      <c r="Q510" s="819"/>
      <c r="R510" s="817" t="s">
        <v>228</v>
      </c>
      <c r="S510" s="817"/>
      <c r="T510" s="817"/>
      <c r="U510" s="784">
        <f>'Master sheet'!$C$10</f>
        <v>44697</v>
      </c>
      <c r="V510" s="784"/>
      <c r="W510" s="784"/>
      <c r="X510" s="410"/>
      <c r="Y510" s="121"/>
      <c r="Z510" s="121"/>
      <c r="AA510" s="76"/>
      <c r="AB510" s="121"/>
      <c r="AC510" s="121"/>
      <c r="AD510" s="121"/>
      <c r="AE510" s="121"/>
      <c r="AF510" s="121"/>
    </row>
    <row r="511" spans="1:32" ht="43.5" customHeight="1">
      <c r="A511" s="166">
        <f>IF(N493="","",A510+1)</f>
        <v>24</v>
      </c>
      <c r="B511" s="804" t="str">
        <f>IF(AND(C490=1),CONCATENATE("( ",UPPER('Master sheet'!$F$11)," )"),IF(AND(C490=2),CONCATENATE("( ",UPPER('Master sheet'!$F$19)," )"),IF(AND(C490=3),CONCATENATE("( ",UPPER('Master sheet'!$J$11)," )"),IF(AND(C490=4),CONCATENATE("( ",UPPER('Master sheet'!$J$19)," )"),""))))</f>
        <v/>
      </c>
      <c r="C511" s="804"/>
      <c r="D511" s="804"/>
      <c r="E511" s="804"/>
      <c r="F511" s="805" t="str">
        <f>IF(AND(N493=""),"",CONCATENATE("(",'Master sheet'!$C$14," )"))</f>
        <v>(Suresh Kumar )</v>
      </c>
      <c r="G511" s="805"/>
      <c r="H511" s="805"/>
      <c r="I511" s="805"/>
      <c r="J511" s="805"/>
      <c r="K511" s="805" t="str">
        <f>IF(AND(N493=""),"",CONCATENATE("(",'Master sheet'!$C$12," )"))</f>
        <v>(USHA PALIYA )</v>
      </c>
      <c r="L511" s="805"/>
      <c r="M511" s="805"/>
      <c r="N511" s="805"/>
      <c r="O511" s="805"/>
      <c r="P511" s="805"/>
      <c r="Q511" s="819"/>
      <c r="R511" s="804" t="str">
        <f>IF(AND(S490=1),CONCATENATE("( ",UPPER('Master sheet'!$F$11)," )"),IF(AND(S490=2),CONCATENATE("( ",UPPER('Master sheet'!$F$19)," )"),IF(AND(S490=3),CONCATENATE("( ",UPPER('Master sheet'!$J$11)," )"),IF(AND(S490=4),CONCATENATE("( ",UPPER('Master sheet'!$J$19)," )"),""))))</f>
        <v/>
      </c>
      <c r="S511" s="804"/>
      <c r="T511" s="804"/>
      <c r="U511" s="804"/>
      <c r="V511" s="805" t="str">
        <f>IF(AND(AD493=""),"",CONCATENATE("(",'Master sheet'!$C$14," )"))</f>
        <v>(Suresh Kumar )</v>
      </c>
      <c r="W511" s="805"/>
      <c r="X511" s="805"/>
      <c r="Y511" s="805"/>
      <c r="Z511" s="805"/>
      <c r="AA511" s="805" t="str">
        <f>IF(AND(AD493=""),"",CONCATENATE("(",'Master sheet'!$C$12," )"))</f>
        <v>(USHA PALIYA )</v>
      </c>
      <c r="AB511" s="805"/>
      <c r="AC511" s="805"/>
      <c r="AD511" s="805"/>
      <c r="AE511" s="805"/>
      <c r="AF511" s="805"/>
    </row>
    <row r="512" spans="1:32" ht="21.75" customHeight="1">
      <c r="A512" s="166">
        <f>IF(N493="","",A511+1)</f>
        <v>25</v>
      </c>
      <c r="B512" s="806" t="s">
        <v>223</v>
      </c>
      <c r="C512" s="806"/>
      <c r="D512" s="806"/>
      <c r="E512" s="806"/>
      <c r="F512" s="807" t="s">
        <v>224</v>
      </c>
      <c r="G512" s="807"/>
      <c r="H512" s="807"/>
      <c r="I512" s="807"/>
      <c r="J512" s="807"/>
      <c r="K512" s="806" t="s">
        <v>225</v>
      </c>
      <c r="L512" s="806"/>
      <c r="M512" s="806"/>
      <c r="N512" s="806"/>
      <c r="O512" s="806"/>
      <c r="P512" s="806"/>
      <c r="Q512" s="819"/>
      <c r="R512" s="806" t="s">
        <v>223</v>
      </c>
      <c r="S512" s="806"/>
      <c r="T512" s="806"/>
      <c r="U512" s="806"/>
      <c r="V512" s="807" t="s">
        <v>224</v>
      </c>
      <c r="W512" s="807"/>
      <c r="X512" s="807"/>
      <c r="Y512" s="807"/>
      <c r="Z512" s="807"/>
      <c r="AA512" s="806" t="s">
        <v>225</v>
      </c>
      <c r="AB512" s="806"/>
      <c r="AC512" s="806"/>
      <c r="AD512" s="806"/>
      <c r="AE512" s="806"/>
      <c r="AF512" s="806"/>
    </row>
    <row r="514" spans="1:32" ht="21.9" customHeight="1">
      <c r="A514" s="165">
        <f>IF(N520="","",1)</f>
        <v>1</v>
      </c>
      <c r="B514" s="808" t="s">
        <v>203</v>
      </c>
      <c r="C514" s="808"/>
      <c r="D514" s="808"/>
      <c r="E514" s="808"/>
      <c r="F514" s="808"/>
      <c r="G514" s="808"/>
      <c r="H514" s="808"/>
      <c r="I514" s="808"/>
      <c r="J514" s="808"/>
      <c r="K514" s="808"/>
      <c r="L514" s="808"/>
      <c r="M514" s="808"/>
      <c r="N514" s="808"/>
      <c r="O514" s="808"/>
      <c r="P514" s="808"/>
      <c r="Q514" s="819" t="s">
        <v>249</v>
      </c>
      <c r="R514" s="808" t="s">
        <v>203</v>
      </c>
      <c r="S514" s="808"/>
      <c r="T514" s="808"/>
      <c r="U514" s="808"/>
      <c r="V514" s="808"/>
      <c r="W514" s="808"/>
      <c r="X514" s="808"/>
      <c r="Y514" s="808"/>
      <c r="Z514" s="808"/>
      <c r="AA514" s="808"/>
      <c r="AB514" s="808"/>
      <c r="AC514" s="808"/>
      <c r="AD514" s="808"/>
      <c r="AE514" s="808"/>
      <c r="AF514" s="808"/>
    </row>
    <row r="515" spans="1:32" ht="21.9" customHeight="1">
      <c r="A515" s="166">
        <f>IF(N520="","",A514+1)</f>
        <v>2</v>
      </c>
      <c r="B515" s="820" t="s">
        <v>541</v>
      </c>
      <c r="C515" s="820"/>
      <c r="D515" s="820"/>
      <c r="E515" s="820"/>
      <c r="F515" s="820"/>
      <c r="G515" s="820"/>
      <c r="H515" s="820"/>
      <c r="I515" s="820"/>
      <c r="J515" s="820"/>
      <c r="K515" s="820"/>
      <c r="L515" s="820"/>
      <c r="M515" s="820"/>
      <c r="N515" s="820"/>
      <c r="O515" s="820"/>
      <c r="P515" s="820"/>
      <c r="Q515" s="819"/>
      <c r="R515" s="820" t="s">
        <v>541</v>
      </c>
      <c r="S515" s="820"/>
      <c r="T515" s="820"/>
      <c r="U515" s="820"/>
      <c r="V515" s="820"/>
      <c r="W515" s="820"/>
      <c r="X515" s="820"/>
      <c r="Y515" s="820"/>
      <c r="Z515" s="820"/>
      <c r="AA515" s="820"/>
      <c r="AB515" s="820"/>
      <c r="AC515" s="820"/>
      <c r="AD515" s="820"/>
      <c r="AE515" s="820"/>
      <c r="AF515" s="820"/>
    </row>
    <row r="516" spans="1:32" ht="21.9" customHeight="1">
      <c r="A516" s="166">
        <f>IF(N520="","",A515+1)</f>
        <v>3</v>
      </c>
      <c r="B516" s="821" t="s">
        <v>168</v>
      </c>
      <c r="C516" s="821"/>
      <c r="D516" s="821"/>
      <c r="E516" s="822" t="str">
        <f>IF(AND(N520=""),"",'Result Sheet'!$F$2)</f>
        <v xml:space="preserve">महात्मा गाँधी राजकीय विद्यालय (अंग्रेजी माध्यम) बर, पाली </v>
      </c>
      <c r="F516" s="822"/>
      <c r="G516" s="822"/>
      <c r="H516" s="822"/>
      <c r="I516" s="822"/>
      <c r="J516" s="822"/>
      <c r="K516" s="822"/>
      <c r="L516" s="822"/>
      <c r="M516" s="822"/>
      <c r="N516" s="822"/>
      <c r="O516" s="822"/>
      <c r="P516" s="822"/>
      <c r="Q516" s="819"/>
      <c r="R516" s="821" t="s">
        <v>168</v>
      </c>
      <c r="S516" s="821"/>
      <c r="T516" s="821"/>
      <c r="U516" s="822" t="str">
        <f>IF(AND(AD520=""),"",'Result Sheet'!$F$2)</f>
        <v xml:space="preserve">महात्मा गाँधी राजकीय विद्यालय (अंग्रेजी माध्यम) बर, पाली </v>
      </c>
      <c r="V516" s="822"/>
      <c r="W516" s="822"/>
      <c r="X516" s="822"/>
      <c r="Y516" s="822"/>
      <c r="Z516" s="822"/>
      <c r="AA516" s="822"/>
      <c r="AB516" s="822"/>
      <c r="AC516" s="822"/>
      <c r="AD516" s="822"/>
      <c r="AE516" s="822"/>
      <c r="AF516" s="822"/>
    </row>
    <row r="517" spans="1:32" ht="21.9" customHeight="1">
      <c r="A517" s="166">
        <f>IF(N520="","",A516+1)</f>
        <v>4</v>
      </c>
      <c r="B517" s="413" t="s">
        <v>169</v>
      </c>
      <c r="C517" s="797" t="str">
        <f>IFERROR(VLOOKUP(N520,Marks,2,0),"")</f>
        <v/>
      </c>
      <c r="D517" s="797"/>
      <c r="E517" s="815" t="s">
        <v>212</v>
      </c>
      <c r="F517" s="815"/>
      <c r="G517" s="815"/>
      <c r="H517" s="797" t="str">
        <f>IFERROR(VLOOKUP(N520,Marks,3,0),"")</f>
        <v/>
      </c>
      <c r="I517" s="797"/>
      <c r="J517" s="798" t="s">
        <v>205</v>
      </c>
      <c r="K517" s="798"/>
      <c r="L517" s="798"/>
      <c r="M517" s="798"/>
      <c r="N517" s="799" t="str">
        <f>IF(AND(N520=""),"",'Marks Entry 1st'!$I$2)</f>
        <v xml:space="preserve"> 2021-2022</v>
      </c>
      <c r="O517" s="799"/>
      <c r="P517" s="799"/>
      <c r="Q517" s="819"/>
      <c r="R517" s="413" t="s">
        <v>169</v>
      </c>
      <c r="S517" s="797" t="str">
        <f>IFERROR(VLOOKUP(AD520,Marks,2,0),"")</f>
        <v/>
      </c>
      <c r="T517" s="797"/>
      <c r="U517" s="815" t="s">
        <v>212</v>
      </c>
      <c r="V517" s="815"/>
      <c r="W517" s="815"/>
      <c r="X517" s="797" t="str">
        <f>IFERROR(VLOOKUP(AD520,Marks,3,0),"")</f>
        <v/>
      </c>
      <c r="Y517" s="797"/>
      <c r="Z517" s="798" t="s">
        <v>205</v>
      </c>
      <c r="AA517" s="798"/>
      <c r="AB517" s="798"/>
      <c r="AC517" s="798"/>
      <c r="AD517" s="799" t="str">
        <f>IF(AND(AD520=""),"",'Marks Entry 1st'!$I$2)</f>
        <v xml:space="preserve"> 2021-2022</v>
      </c>
      <c r="AE517" s="799"/>
      <c r="AF517" s="799"/>
    </row>
    <row r="518" spans="1:32" ht="21.9" customHeight="1">
      <c r="A518" s="166">
        <f>IF(N520="","",A517+1)</f>
        <v>5</v>
      </c>
      <c r="B518" s="800" t="s">
        <v>206</v>
      </c>
      <c r="C518" s="800"/>
      <c r="D518" s="800"/>
      <c r="E518" s="801" t="str">
        <f>IFERROR(VLOOKUP(N520,Marks,6,0),"")</f>
        <v/>
      </c>
      <c r="F518" s="801"/>
      <c r="G518" s="801"/>
      <c r="H518" s="801"/>
      <c r="I518" s="801"/>
      <c r="J518" s="802" t="s">
        <v>209</v>
      </c>
      <c r="K518" s="802"/>
      <c r="L518" s="802"/>
      <c r="M518" s="802"/>
      <c r="N518" s="803" t="str">
        <f>IFERROR(VLOOKUP(N520,Marks,5,0),"")</f>
        <v/>
      </c>
      <c r="O518" s="803"/>
      <c r="P518" s="803"/>
      <c r="Q518" s="819"/>
      <c r="R518" s="800" t="s">
        <v>206</v>
      </c>
      <c r="S518" s="800"/>
      <c r="T518" s="800"/>
      <c r="U518" s="801" t="str">
        <f>IFERROR(VLOOKUP(AD520,Marks,6,0),"")</f>
        <v/>
      </c>
      <c r="V518" s="801"/>
      <c r="W518" s="801"/>
      <c r="X518" s="801"/>
      <c r="Y518" s="801"/>
      <c r="Z518" s="802" t="s">
        <v>209</v>
      </c>
      <c r="AA518" s="802"/>
      <c r="AB518" s="802"/>
      <c r="AC518" s="802"/>
      <c r="AD518" s="803" t="str">
        <f>IFERROR(VLOOKUP(AD520,Marks,5,0),"")</f>
        <v/>
      </c>
      <c r="AE518" s="803"/>
      <c r="AF518" s="803"/>
    </row>
    <row r="519" spans="1:32" ht="21.9" customHeight="1">
      <c r="A519" s="166">
        <f>IF(N520="","",A518+1)</f>
        <v>6</v>
      </c>
      <c r="B519" s="800" t="s">
        <v>207</v>
      </c>
      <c r="C519" s="800"/>
      <c r="D519" s="800"/>
      <c r="E519" s="801" t="str">
        <f>IFERROR(VLOOKUP(N520,Marks,7,0),"")</f>
        <v/>
      </c>
      <c r="F519" s="801"/>
      <c r="G519" s="801"/>
      <c r="H519" s="801"/>
      <c r="I519" s="801"/>
      <c r="J519" s="802" t="s">
        <v>210</v>
      </c>
      <c r="K519" s="802"/>
      <c r="L519" s="802"/>
      <c r="M519" s="802"/>
      <c r="N519" s="816" t="str">
        <f>IFERROR(VLOOKUP(N520,Marks,4,0),"")</f>
        <v/>
      </c>
      <c r="O519" s="816"/>
      <c r="P519" s="816"/>
      <c r="Q519" s="819"/>
      <c r="R519" s="800" t="s">
        <v>207</v>
      </c>
      <c r="S519" s="800"/>
      <c r="T519" s="800"/>
      <c r="U519" s="801" t="str">
        <f>IFERROR(VLOOKUP(AD520,Marks,7,0),"")</f>
        <v/>
      </c>
      <c r="V519" s="801"/>
      <c r="W519" s="801"/>
      <c r="X519" s="801"/>
      <c r="Y519" s="801"/>
      <c r="Z519" s="802" t="s">
        <v>210</v>
      </c>
      <c r="AA519" s="802"/>
      <c r="AB519" s="802"/>
      <c r="AC519" s="802"/>
      <c r="AD519" s="816" t="str">
        <f>IFERROR(VLOOKUP(AD520,Marks,4,0),"")</f>
        <v/>
      </c>
      <c r="AE519" s="816"/>
      <c r="AF519" s="816"/>
    </row>
    <row r="520" spans="1:32" ht="21.9" customHeight="1">
      <c r="A520" s="166">
        <f>IF(N520="","",A519+1)</f>
        <v>7</v>
      </c>
      <c r="B520" s="800" t="s">
        <v>208</v>
      </c>
      <c r="C520" s="800"/>
      <c r="D520" s="800"/>
      <c r="E520" s="801" t="str">
        <f>IFERROR(VLOOKUP(N520,Marks,8,0),"")</f>
        <v/>
      </c>
      <c r="F520" s="801"/>
      <c r="G520" s="801"/>
      <c r="H520" s="801"/>
      <c r="I520" s="801"/>
      <c r="J520" s="802" t="s">
        <v>211</v>
      </c>
      <c r="K520" s="802"/>
      <c r="L520" s="802"/>
      <c r="M520" s="802"/>
      <c r="N520" s="809">
        <f>IF(AD493="","",IF(AND(AD493+1&gt;$AN$6),"",AD493+1))</f>
        <v>139</v>
      </c>
      <c r="O520" s="809"/>
      <c r="P520" s="809"/>
      <c r="Q520" s="819"/>
      <c r="R520" s="800" t="s">
        <v>208</v>
      </c>
      <c r="S520" s="800"/>
      <c r="T520" s="800"/>
      <c r="U520" s="801" t="str">
        <f>IFERROR(VLOOKUP(AD520,Marks,8,0),"")</f>
        <v/>
      </c>
      <c r="V520" s="801"/>
      <c r="W520" s="801"/>
      <c r="X520" s="801"/>
      <c r="Y520" s="801"/>
      <c r="Z520" s="802" t="s">
        <v>211</v>
      </c>
      <c r="AA520" s="802"/>
      <c r="AB520" s="802"/>
      <c r="AC520" s="802"/>
      <c r="AD520" s="810">
        <f>IF(N520="","",IF(AND(N520+1&gt;$AN$6),"",N520+1))</f>
        <v>140</v>
      </c>
      <c r="AE520" s="810"/>
      <c r="AF520" s="810"/>
    </row>
    <row r="521" spans="1:32" ht="9" customHeight="1">
      <c r="A521" s="166">
        <f>IF(N520="","",A520+1)</f>
        <v>8</v>
      </c>
      <c r="B521" s="123"/>
      <c r="C521" s="123"/>
      <c r="D521" s="123"/>
      <c r="E521" s="124"/>
      <c r="F521" s="124"/>
      <c r="G521" s="124"/>
      <c r="H521" s="123"/>
      <c r="I521" s="123"/>
      <c r="J521" s="125"/>
      <c r="K521" s="125"/>
      <c r="L521" s="125"/>
      <c r="M521" s="76"/>
      <c r="N521" s="76"/>
      <c r="O521" s="76"/>
      <c r="P521" s="76"/>
      <c r="Q521" s="819"/>
      <c r="R521" s="123"/>
      <c r="S521" s="123"/>
      <c r="T521" s="123"/>
      <c r="U521" s="124"/>
      <c r="V521" s="124"/>
      <c r="W521" s="124"/>
      <c r="X521" s="123"/>
      <c r="Y521" s="123"/>
      <c r="Z521" s="125"/>
      <c r="AA521" s="125"/>
      <c r="AB521" s="125"/>
      <c r="AC521" s="76"/>
      <c r="AD521" s="76"/>
      <c r="AE521" s="76"/>
      <c r="AF521" s="76"/>
    </row>
    <row r="522" spans="1:32" ht="21" customHeight="1">
      <c r="A522" s="166">
        <f>IF(N520="","",A521+1)</f>
        <v>9</v>
      </c>
      <c r="B522" s="811" t="s">
        <v>213</v>
      </c>
      <c r="C522" s="646" t="s">
        <v>214</v>
      </c>
      <c r="D522" s="646"/>
      <c r="E522" s="646"/>
      <c r="F522" s="812" t="s">
        <v>13</v>
      </c>
      <c r="G522" s="813"/>
      <c r="H522" s="813"/>
      <c r="I522" s="814"/>
      <c r="J522" s="649" t="s">
        <v>184</v>
      </c>
      <c r="K522" s="650" t="s">
        <v>167</v>
      </c>
      <c r="L522" s="651"/>
      <c r="M522" s="651"/>
      <c r="N522" s="652"/>
      <c r="O522" s="616" t="s">
        <v>185</v>
      </c>
      <c r="P522" s="617" t="s">
        <v>186</v>
      </c>
      <c r="Q522" s="819"/>
      <c r="R522" s="811" t="s">
        <v>213</v>
      </c>
      <c r="S522" s="646" t="s">
        <v>214</v>
      </c>
      <c r="T522" s="646"/>
      <c r="U522" s="646"/>
      <c r="V522" s="812" t="s">
        <v>13</v>
      </c>
      <c r="W522" s="813"/>
      <c r="X522" s="813"/>
      <c r="Y522" s="814"/>
      <c r="Z522" s="649" t="s">
        <v>184</v>
      </c>
      <c r="AA522" s="650" t="s">
        <v>167</v>
      </c>
      <c r="AB522" s="651"/>
      <c r="AC522" s="651"/>
      <c r="AD522" s="652"/>
      <c r="AE522" s="616" t="s">
        <v>185</v>
      </c>
      <c r="AF522" s="617" t="s">
        <v>186</v>
      </c>
    </row>
    <row r="523" spans="1:32" ht="90.75" customHeight="1">
      <c r="A523" s="166">
        <f>IF(N520="","",A522+1)</f>
        <v>10</v>
      </c>
      <c r="B523" s="811"/>
      <c r="C523" s="171" t="s">
        <v>11</v>
      </c>
      <c r="D523" s="171" t="s">
        <v>180</v>
      </c>
      <c r="E523" s="171" t="s">
        <v>108</v>
      </c>
      <c r="F523" s="171" t="s">
        <v>182</v>
      </c>
      <c r="G523" s="171" t="s">
        <v>183</v>
      </c>
      <c r="H523" s="305" t="s">
        <v>10</v>
      </c>
      <c r="I523" s="171" t="s">
        <v>108</v>
      </c>
      <c r="J523" s="649"/>
      <c r="K523" s="172" t="s">
        <v>182</v>
      </c>
      <c r="L523" s="172" t="s">
        <v>183</v>
      </c>
      <c r="M523" s="173" t="s">
        <v>10</v>
      </c>
      <c r="N523" s="171" t="s">
        <v>108</v>
      </c>
      <c r="O523" s="616"/>
      <c r="P523" s="785"/>
      <c r="Q523" s="819"/>
      <c r="R523" s="811"/>
      <c r="S523" s="171" t="s">
        <v>11</v>
      </c>
      <c r="T523" s="171" t="s">
        <v>180</v>
      </c>
      <c r="U523" s="171" t="s">
        <v>108</v>
      </c>
      <c r="V523" s="171" t="s">
        <v>182</v>
      </c>
      <c r="W523" s="171" t="s">
        <v>183</v>
      </c>
      <c r="X523" s="305" t="s">
        <v>10</v>
      </c>
      <c r="Y523" s="171" t="s">
        <v>108</v>
      </c>
      <c r="Z523" s="649"/>
      <c r="AA523" s="172" t="s">
        <v>182</v>
      </c>
      <c r="AB523" s="172" t="s">
        <v>183</v>
      </c>
      <c r="AC523" s="173" t="s">
        <v>10</v>
      </c>
      <c r="AD523" s="171" t="s">
        <v>108</v>
      </c>
      <c r="AE523" s="616"/>
      <c r="AF523" s="785"/>
    </row>
    <row r="524" spans="1:32" ht="18.75" customHeight="1">
      <c r="A524" s="166">
        <f>IF(N520="","",A523+1)</f>
        <v>11</v>
      </c>
      <c r="B524" s="811"/>
      <c r="C524" s="414">
        <v>20</v>
      </c>
      <c r="D524" s="414">
        <v>20</v>
      </c>
      <c r="E524" s="116">
        <v>40</v>
      </c>
      <c r="F524" s="414">
        <v>30</v>
      </c>
      <c r="G524" s="414">
        <v>18</v>
      </c>
      <c r="H524" s="414">
        <v>12</v>
      </c>
      <c r="I524" s="116">
        <v>60</v>
      </c>
      <c r="J524" s="118">
        <v>100</v>
      </c>
      <c r="K524" s="414">
        <v>50</v>
      </c>
      <c r="L524" s="414">
        <v>30</v>
      </c>
      <c r="M524" s="414">
        <v>20</v>
      </c>
      <c r="N524" s="116">
        <v>100</v>
      </c>
      <c r="O524" s="118">
        <v>200</v>
      </c>
      <c r="P524" s="825">
        <f>IF(AND(N520="",C517="",E518="",N518=""),"",IF(OR(C517=1,C517=2),800,1000))</f>
        <v>1000</v>
      </c>
      <c r="Q524" s="819"/>
      <c r="R524" s="811"/>
      <c r="S524" s="414">
        <v>20</v>
      </c>
      <c r="T524" s="414">
        <v>20</v>
      </c>
      <c r="U524" s="116">
        <v>40</v>
      </c>
      <c r="V524" s="414">
        <v>30</v>
      </c>
      <c r="W524" s="414">
        <v>18</v>
      </c>
      <c r="X524" s="414">
        <v>12</v>
      </c>
      <c r="Y524" s="116">
        <v>60</v>
      </c>
      <c r="Z524" s="118">
        <v>100</v>
      </c>
      <c r="AA524" s="414">
        <v>50</v>
      </c>
      <c r="AB524" s="414">
        <v>30</v>
      </c>
      <c r="AC524" s="414">
        <v>20</v>
      </c>
      <c r="AD524" s="116">
        <v>100</v>
      </c>
      <c r="AE524" s="118">
        <v>200</v>
      </c>
      <c r="AF524" s="825">
        <f>IF(AND(AD520="",S517="",U518="",Z518=""),"",IF(OR(S517=1,S517=2),800,1000))</f>
        <v>1000</v>
      </c>
    </row>
    <row r="525" spans="1:32" ht="21" customHeight="1">
      <c r="A525" s="166">
        <f>IF(N520="","",A524+1)</f>
        <v>12</v>
      </c>
      <c r="B525" s="122" t="str">
        <f>'Result Sheet'!$L$4</f>
        <v xml:space="preserve">हिन्दी </v>
      </c>
      <c r="C525" s="415" t="str">
        <f>IFERROR(VLOOKUP(N520,Marks,11,0),"")</f>
        <v/>
      </c>
      <c r="D525" s="415" t="str">
        <f>IFERROR(VLOOKUP(N520,Marks,12,0),"")</f>
        <v/>
      </c>
      <c r="E525" s="117" t="str">
        <f>IFERROR(VLOOKUP(N520,Marks,13,0),"")</f>
        <v/>
      </c>
      <c r="F525" s="415" t="str">
        <f>IFERROR(VLOOKUP(N520,Marks,14,0),"")</f>
        <v/>
      </c>
      <c r="G525" s="415" t="str">
        <f>IFERROR(VLOOKUP(N520,Marks,15,0),"")</f>
        <v/>
      </c>
      <c r="H525" s="415" t="str">
        <f>IFERROR(VLOOKUP(N520,Marks,16,0),"")</f>
        <v/>
      </c>
      <c r="I525" s="117" t="str">
        <f>IFERROR(VLOOKUP(N520,Marks,17,0),"")</f>
        <v/>
      </c>
      <c r="J525" s="119" t="str">
        <f>IFERROR(VLOOKUP(N520,Marks,18,0),"")</f>
        <v/>
      </c>
      <c r="K525" s="415" t="str">
        <f>IFERROR(VLOOKUP(N520,Marks,19,0),"")</f>
        <v/>
      </c>
      <c r="L525" s="415" t="str">
        <f>IFERROR(VLOOKUP(N520,Marks,20,0),"")</f>
        <v/>
      </c>
      <c r="M525" s="415" t="str">
        <f>IFERROR(VLOOKUP(N520,Marks,21,0),"")</f>
        <v/>
      </c>
      <c r="N525" s="117" t="str">
        <f>IFERROR(VLOOKUP(N520,Marks,22,0),"")</f>
        <v/>
      </c>
      <c r="O525" s="119" t="str">
        <f>IFERROR(VLOOKUP(N520,Marks,23,0),"")</f>
        <v/>
      </c>
      <c r="P525" s="323" t="str">
        <f>IFERROR(VLOOKUP(N520,Marks,29,0),"")</f>
        <v/>
      </c>
      <c r="Q525" s="819"/>
      <c r="R525" s="122" t="str">
        <f>'Result Sheet'!$L$4</f>
        <v xml:space="preserve">हिन्दी </v>
      </c>
      <c r="S525" s="415" t="str">
        <f>IFERROR(VLOOKUP(AD520,Marks,11,0),"")</f>
        <v/>
      </c>
      <c r="T525" s="415" t="str">
        <f>IFERROR(VLOOKUP(AD520,Marks,12,0),"")</f>
        <v/>
      </c>
      <c r="U525" s="117" t="str">
        <f>IFERROR(VLOOKUP(AD520,Marks,13,0),"")</f>
        <v/>
      </c>
      <c r="V525" s="415" t="str">
        <f>IFERROR(VLOOKUP(AD520,Marks,14,0),"")</f>
        <v/>
      </c>
      <c r="W525" s="415" t="str">
        <f>IFERROR(VLOOKUP(AD520,Marks,15,0),"")</f>
        <v/>
      </c>
      <c r="X525" s="415" t="str">
        <f>IFERROR(VLOOKUP(AD520,Marks,16,0),"")</f>
        <v/>
      </c>
      <c r="Y525" s="117" t="str">
        <f>IFERROR(VLOOKUP(AD520,Marks,17,0),"")</f>
        <v/>
      </c>
      <c r="Z525" s="119" t="str">
        <f>IFERROR(VLOOKUP(AD520,Marks,18,0),"")</f>
        <v/>
      </c>
      <c r="AA525" s="415" t="str">
        <f>IFERROR(VLOOKUP(AD520,Marks,19,0),"")</f>
        <v/>
      </c>
      <c r="AB525" s="415" t="str">
        <f>IFERROR(VLOOKUP(AD520,Marks,20,0),"")</f>
        <v/>
      </c>
      <c r="AC525" s="415" t="str">
        <f>IFERROR(VLOOKUP(AD520,Marks,21,0),"")</f>
        <v/>
      </c>
      <c r="AD525" s="117" t="str">
        <f>IFERROR(VLOOKUP(AD520,Marks,22,0),"")</f>
        <v/>
      </c>
      <c r="AE525" s="119" t="str">
        <f>IFERROR(VLOOKUP(AD520,Marks,23,0),"")</f>
        <v/>
      </c>
      <c r="AF525" s="323" t="str">
        <f>IFERROR(VLOOKUP(AD520,Marks,29,0),"")</f>
        <v/>
      </c>
    </row>
    <row r="526" spans="1:32" ht="21" customHeight="1">
      <c r="A526" s="166">
        <f>IF(N520="","",A525+1)</f>
        <v>13</v>
      </c>
      <c r="B526" s="122" t="str">
        <f>'Result Sheet'!$AE$4</f>
        <v xml:space="preserve">अंग्रेजी </v>
      </c>
      <c r="C526" s="415" t="str">
        <f>IFERROR(VLOOKUP(N520,Marks,30,0),"")</f>
        <v/>
      </c>
      <c r="D526" s="415" t="str">
        <f>IFERROR(VLOOKUP(N520,Marks,31,0),"")</f>
        <v/>
      </c>
      <c r="E526" s="117" t="str">
        <f>IFERROR(VLOOKUP(N520,Marks,32,0),"")</f>
        <v/>
      </c>
      <c r="F526" s="415" t="str">
        <f>IFERROR(VLOOKUP(N520,Marks,33,0),"")</f>
        <v/>
      </c>
      <c r="G526" s="415" t="str">
        <f>IFERROR(VLOOKUP(N520,Marks,34,0),"")</f>
        <v/>
      </c>
      <c r="H526" s="415" t="str">
        <f>IFERROR(VLOOKUP(N520,Marks,35,0),"")</f>
        <v/>
      </c>
      <c r="I526" s="117" t="str">
        <f>IFERROR(VLOOKUP(N520,Marks,36,0),"")</f>
        <v/>
      </c>
      <c r="J526" s="119" t="str">
        <f>IFERROR(VLOOKUP(N520,Marks,37,0),"")</f>
        <v/>
      </c>
      <c r="K526" s="415" t="str">
        <f>IFERROR(VLOOKUP(N520,Marks,38,0),"")</f>
        <v/>
      </c>
      <c r="L526" s="415" t="str">
        <f>IFERROR(VLOOKUP(N520,Marks,39,0),"")</f>
        <v/>
      </c>
      <c r="M526" s="415" t="str">
        <f>IFERROR(VLOOKUP(N520,Marks,40,0),"")</f>
        <v/>
      </c>
      <c r="N526" s="117" t="str">
        <f>IFERROR(VLOOKUP(N520,Marks,41,0),"")</f>
        <v/>
      </c>
      <c r="O526" s="119" t="str">
        <f>IFERROR(VLOOKUP(N520,Marks,42,0),"")</f>
        <v/>
      </c>
      <c r="P526" s="323" t="str">
        <f>IFERROR(VLOOKUP(N520,Marks,48,0),"")</f>
        <v/>
      </c>
      <c r="Q526" s="819"/>
      <c r="R526" s="122" t="str">
        <f>'Result Sheet'!$AE$4</f>
        <v xml:space="preserve">अंग्रेजी </v>
      </c>
      <c r="S526" s="415" t="str">
        <f>IFERROR(VLOOKUP(AD520,Marks,30,0),"")</f>
        <v/>
      </c>
      <c r="T526" s="415" t="str">
        <f>IFERROR(VLOOKUP(AD520,Marks,31,0),"")</f>
        <v/>
      </c>
      <c r="U526" s="117" t="str">
        <f>IFERROR(VLOOKUP(AD520,Marks,32,0),"")</f>
        <v/>
      </c>
      <c r="V526" s="415" t="str">
        <f>IFERROR(VLOOKUP(AD520,Marks,33,0),"")</f>
        <v/>
      </c>
      <c r="W526" s="415" t="str">
        <f>IFERROR(VLOOKUP(AD520,Marks,34,0),"")</f>
        <v/>
      </c>
      <c r="X526" s="415" t="str">
        <f>IFERROR(VLOOKUP(AD520,Marks,35,0),"")</f>
        <v/>
      </c>
      <c r="Y526" s="117" t="str">
        <f>IFERROR(VLOOKUP(AD520,Marks,36,0),"")</f>
        <v/>
      </c>
      <c r="Z526" s="119" t="str">
        <f>IFERROR(VLOOKUP(AD520,Marks,37,0),"")</f>
        <v/>
      </c>
      <c r="AA526" s="415" t="str">
        <f>IFERROR(VLOOKUP(AD520,Marks,38,0),"")</f>
        <v/>
      </c>
      <c r="AB526" s="415" t="str">
        <f>IFERROR(VLOOKUP(AD520,Marks,39,0),"")</f>
        <v/>
      </c>
      <c r="AC526" s="415" t="str">
        <f>IFERROR(VLOOKUP(AD520,Marks,40,0),"")</f>
        <v/>
      </c>
      <c r="AD526" s="117" t="str">
        <f>IFERROR(VLOOKUP(AD520,Marks,41,0),"")</f>
        <v/>
      </c>
      <c r="AE526" s="119" t="str">
        <f>IFERROR(VLOOKUP(AD520,Marks,42,0),"")</f>
        <v/>
      </c>
      <c r="AF526" s="323" t="str">
        <f>IFERROR(VLOOKUP(AD520,Marks,48,0),"")</f>
        <v/>
      </c>
    </row>
    <row r="527" spans="1:32" ht="21" customHeight="1">
      <c r="A527" s="166">
        <f>IF(N520="","",A526+1)</f>
        <v>14</v>
      </c>
      <c r="B527" s="122" t="str">
        <f>'Result Sheet'!$AX$4</f>
        <v>संस्कृत</v>
      </c>
      <c r="C527" s="415" t="str">
        <f>IFERROR(VLOOKUP(N520,Marks,49,0),"")</f>
        <v/>
      </c>
      <c r="D527" s="415" t="str">
        <f>IFERROR(VLOOKUP(N520,Marks,50,0),"")</f>
        <v/>
      </c>
      <c r="E527" s="117" t="str">
        <f>IFERROR(VLOOKUP(N520,Marks,51,0),"")</f>
        <v/>
      </c>
      <c r="F527" s="415" t="str">
        <f>IFERROR(VLOOKUP(N520,Marks,52,0),"")</f>
        <v/>
      </c>
      <c r="G527" s="415" t="str">
        <f>IFERROR(VLOOKUP(N520,Marks,53,0),"")</f>
        <v/>
      </c>
      <c r="H527" s="415" t="str">
        <f>IFERROR(VLOOKUP(N520,Marks,54,0),"")</f>
        <v/>
      </c>
      <c r="I527" s="117" t="str">
        <f>IFERROR(VLOOKUP(N520,Marks,55,0),"")</f>
        <v/>
      </c>
      <c r="J527" s="119" t="str">
        <f>IFERROR(VLOOKUP(N520,Marks,56,0),"")</f>
        <v/>
      </c>
      <c r="K527" s="415" t="str">
        <f>IFERROR(VLOOKUP(N520,Marks,57,0),"")</f>
        <v/>
      </c>
      <c r="L527" s="415" t="str">
        <f>IFERROR(VLOOKUP(N520,Marks,58,0),"")</f>
        <v/>
      </c>
      <c r="M527" s="415" t="str">
        <f>IFERROR(VLOOKUP(N520,Marks,59,0),"")</f>
        <v/>
      </c>
      <c r="N527" s="117" t="str">
        <f>IFERROR(VLOOKUP(N520,Marks,60,0),"")</f>
        <v/>
      </c>
      <c r="O527" s="119" t="str">
        <f>IFERROR(VLOOKUP(N520,Marks,61,0),"")</f>
        <v/>
      </c>
      <c r="P527" s="323" t="str">
        <f>IFERROR(VLOOKUP(N520,Marks,67,0),"")</f>
        <v/>
      </c>
      <c r="Q527" s="819"/>
      <c r="R527" s="122" t="str">
        <f>'Result Sheet'!$AX$4</f>
        <v>संस्कृत</v>
      </c>
      <c r="S527" s="415" t="str">
        <f>IFERROR(VLOOKUP(AD520,Marks,49,0),"")</f>
        <v/>
      </c>
      <c r="T527" s="415" t="str">
        <f>IFERROR(VLOOKUP(AD520,Marks,50,0),"")</f>
        <v/>
      </c>
      <c r="U527" s="117" t="str">
        <f>IFERROR(VLOOKUP(AD520,Marks,51,0),"")</f>
        <v/>
      </c>
      <c r="V527" s="415" t="str">
        <f>IFERROR(VLOOKUP(AD520,Marks,52,0),"")</f>
        <v/>
      </c>
      <c r="W527" s="415" t="str">
        <f>IFERROR(VLOOKUP(AD520,Marks,53,0),"")</f>
        <v/>
      </c>
      <c r="X527" s="415" t="str">
        <f>IFERROR(VLOOKUP(AD520,Marks,54,0),"")</f>
        <v/>
      </c>
      <c r="Y527" s="117" t="str">
        <f>IFERROR(VLOOKUP(AD520,Marks,55,0),"")</f>
        <v/>
      </c>
      <c r="Z527" s="119" t="str">
        <f>IFERROR(VLOOKUP(AD520,Marks,56,0),"")</f>
        <v/>
      </c>
      <c r="AA527" s="415" t="str">
        <f>IFERROR(VLOOKUP(AD520,Marks,57,0),"")</f>
        <v/>
      </c>
      <c r="AB527" s="415" t="str">
        <f>IFERROR(VLOOKUP(AD520,Marks,58,0),"")</f>
        <v/>
      </c>
      <c r="AC527" s="415" t="str">
        <f>IFERROR(VLOOKUP(AD520,Marks,59,0),"")</f>
        <v/>
      </c>
      <c r="AD527" s="117" t="str">
        <f>IFERROR(VLOOKUP(AD520,Marks,60,0),"")</f>
        <v/>
      </c>
      <c r="AE527" s="119" t="str">
        <f>IFERROR(VLOOKUP(AD520,Marks,61,0),"")</f>
        <v/>
      </c>
      <c r="AF527" s="323" t="str">
        <f>IFERROR(VLOOKUP(AD520,Marks,67,0),"")</f>
        <v/>
      </c>
    </row>
    <row r="528" spans="1:32" ht="21" customHeight="1">
      <c r="A528" s="166">
        <f>IF(N520="","",A526+1)</f>
        <v>14</v>
      </c>
      <c r="B528" s="122" t="str">
        <f>'Result Sheet'!$BQ$4</f>
        <v xml:space="preserve">गणित </v>
      </c>
      <c r="C528" s="415" t="str">
        <f>IFERROR(VLOOKUP(N520,Marks,68,0),"")</f>
        <v/>
      </c>
      <c r="D528" s="415" t="str">
        <f>IFERROR(VLOOKUP(N520,Marks,69,0),"")</f>
        <v/>
      </c>
      <c r="E528" s="117" t="str">
        <f>IFERROR(VLOOKUP(N520,Marks,70,0),"")</f>
        <v/>
      </c>
      <c r="F528" s="415" t="str">
        <f>IFERROR(VLOOKUP(N520,Marks,71,0),"")</f>
        <v/>
      </c>
      <c r="G528" s="415" t="str">
        <f>IFERROR(VLOOKUP(N520,Marks,72,0),"")</f>
        <v/>
      </c>
      <c r="H528" s="415" t="str">
        <f>IFERROR(VLOOKUP(N520,Marks,73,0),"")</f>
        <v/>
      </c>
      <c r="I528" s="117" t="str">
        <f>IFERROR(VLOOKUP(N520,Marks,74,0),"")</f>
        <v/>
      </c>
      <c r="J528" s="119" t="str">
        <f>IFERROR(VLOOKUP(N520,Marks,75,0),"")</f>
        <v/>
      </c>
      <c r="K528" s="415" t="str">
        <f>IFERROR(VLOOKUP(N520,Marks,76,0),"")</f>
        <v/>
      </c>
      <c r="L528" s="415" t="str">
        <f>IFERROR(VLOOKUP(N520,Marks,77,0),"")</f>
        <v/>
      </c>
      <c r="M528" s="415" t="str">
        <f>IFERROR(VLOOKUP(N520,Marks,78,0),"")</f>
        <v/>
      </c>
      <c r="N528" s="117" t="str">
        <f>IFERROR(VLOOKUP(N520,Marks,79,0),"")</f>
        <v/>
      </c>
      <c r="O528" s="119" t="str">
        <f>IFERROR(VLOOKUP(N520,Marks,80,0),"")</f>
        <v/>
      </c>
      <c r="P528" s="323" t="str">
        <f>IFERROR(VLOOKUP(N520,Marks,86,0),"")</f>
        <v/>
      </c>
      <c r="Q528" s="819"/>
      <c r="R528" s="122" t="str">
        <f>'Result Sheet'!$BQ$4</f>
        <v xml:space="preserve">गणित </v>
      </c>
      <c r="S528" s="415" t="str">
        <f>IFERROR(VLOOKUP(AD520,Marks,68,0),"")</f>
        <v/>
      </c>
      <c r="T528" s="415" t="str">
        <f>IFERROR(VLOOKUP(AD520,Marks,69,0),"")</f>
        <v/>
      </c>
      <c r="U528" s="117" t="str">
        <f>IFERROR(VLOOKUP(AD520,Marks,70,0),"")</f>
        <v/>
      </c>
      <c r="V528" s="415" t="str">
        <f>IFERROR(VLOOKUP(AD520,Marks,71,0),"")</f>
        <v/>
      </c>
      <c r="W528" s="415" t="str">
        <f>IFERROR(VLOOKUP(AD520,Marks,72,0),"")</f>
        <v/>
      </c>
      <c r="X528" s="415" t="str">
        <f>IFERROR(VLOOKUP(AD520,Marks,73,0),"")</f>
        <v/>
      </c>
      <c r="Y528" s="117" t="str">
        <f>IFERROR(VLOOKUP(AD520,Marks,74,0),"")</f>
        <v/>
      </c>
      <c r="Z528" s="119" t="str">
        <f>IFERROR(VLOOKUP(AD520,Marks,75,0),"")</f>
        <v/>
      </c>
      <c r="AA528" s="415" t="str">
        <f>IFERROR(VLOOKUP(AD520,Marks,76,0),"")</f>
        <v/>
      </c>
      <c r="AB528" s="415" t="str">
        <f>IFERROR(VLOOKUP(AD520,Marks,77,0),"")</f>
        <v/>
      </c>
      <c r="AC528" s="415" t="str">
        <f>IFERROR(VLOOKUP(AD520,Marks,78,0),"")</f>
        <v/>
      </c>
      <c r="AD528" s="117" t="str">
        <f>IFERROR(VLOOKUP(AD520,Marks,79,0),"")</f>
        <v/>
      </c>
      <c r="AE528" s="119" t="str">
        <f>IFERROR(VLOOKUP(AD520,Marks,80,0),"")</f>
        <v/>
      </c>
      <c r="AF528" s="323" t="str">
        <f>IFERROR(VLOOKUP(AD520,Marks,86,0),"")</f>
        <v/>
      </c>
    </row>
    <row r="529" spans="1:32" ht="21" customHeight="1">
      <c r="A529" s="166">
        <f>IF(N520="","",A528+1)</f>
        <v>15</v>
      </c>
      <c r="B529" s="122" t="str">
        <f>'Result Sheet'!$CJ$4</f>
        <v xml:space="preserve">पर्यावरण अध्ययन </v>
      </c>
      <c r="C529" s="415" t="str">
        <f>IFERROR(VLOOKUP(N520,Marks,87,0),"")</f>
        <v/>
      </c>
      <c r="D529" s="415" t="str">
        <f>IFERROR(VLOOKUP(N520,Marks,88,0),"")</f>
        <v/>
      </c>
      <c r="E529" s="117" t="str">
        <f>IFERROR(VLOOKUP(N520,Marks,89,0),"")</f>
        <v/>
      </c>
      <c r="F529" s="415" t="str">
        <f>IFERROR(VLOOKUP(N520,Marks,90,0),"")</f>
        <v/>
      </c>
      <c r="G529" s="415" t="str">
        <f>IFERROR(VLOOKUP(N520,Marks,91,0),"")</f>
        <v/>
      </c>
      <c r="H529" s="415" t="str">
        <f>IFERROR(VLOOKUP(N520,Marks,92,0),"")</f>
        <v/>
      </c>
      <c r="I529" s="117" t="str">
        <f>IFERROR(VLOOKUP(N520,Marks,93,0),"")</f>
        <v/>
      </c>
      <c r="J529" s="119" t="str">
        <f>IFERROR(VLOOKUP(N520,Marks,94,0),"")</f>
        <v/>
      </c>
      <c r="K529" s="415" t="str">
        <f>IFERROR(VLOOKUP(N520,Marks,95,0),"")</f>
        <v/>
      </c>
      <c r="L529" s="415" t="str">
        <f>IFERROR(VLOOKUP(N520,Marks,96,0),"")</f>
        <v/>
      </c>
      <c r="M529" s="415" t="str">
        <f>IFERROR(VLOOKUP(N520,Marks,97,0),"")</f>
        <v/>
      </c>
      <c r="N529" s="117" t="str">
        <f>IFERROR(VLOOKUP(N520,Marks,98,0),"")</f>
        <v/>
      </c>
      <c r="O529" s="119" t="str">
        <f>IFERROR(VLOOKUP(N520,Marks,99,0),"")</f>
        <v/>
      </c>
      <c r="P529" s="323" t="str">
        <f>IFERROR(VLOOKUP(N520,Marks,105,0),"")</f>
        <v/>
      </c>
      <c r="Q529" s="819"/>
      <c r="R529" s="122" t="str">
        <f>'Result Sheet'!$CJ$4</f>
        <v xml:space="preserve">पर्यावरण अध्ययन </v>
      </c>
      <c r="S529" s="415" t="str">
        <f>IFERROR(VLOOKUP(AD520,Marks,87,0),"")</f>
        <v/>
      </c>
      <c r="T529" s="415" t="str">
        <f>IFERROR(VLOOKUP(AD520,Marks,88,0),"")</f>
        <v/>
      </c>
      <c r="U529" s="117" t="str">
        <f>IFERROR(VLOOKUP(AD520,Marks,89,0),"")</f>
        <v/>
      </c>
      <c r="V529" s="415" t="str">
        <f>IFERROR(VLOOKUP(AD520,Marks,90,0),"")</f>
        <v/>
      </c>
      <c r="W529" s="415" t="str">
        <f>IFERROR(VLOOKUP(AD520,Marks,91,0),"")</f>
        <v/>
      </c>
      <c r="X529" s="415" t="str">
        <f>IFERROR(VLOOKUP(AD520,Marks,92,0),"")</f>
        <v/>
      </c>
      <c r="Y529" s="117" t="str">
        <f>IFERROR(VLOOKUP(AD520,Marks,93,0),"")</f>
        <v/>
      </c>
      <c r="Z529" s="119" t="str">
        <f>IFERROR(VLOOKUP(AD520,Marks,94,0),"")</f>
        <v/>
      </c>
      <c r="AA529" s="415" t="str">
        <f>IFERROR(VLOOKUP(AD520,Marks,95,0),"")</f>
        <v/>
      </c>
      <c r="AB529" s="415" t="str">
        <f>IFERROR(VLOOKUP(AD520,Marks,96,0),"")</f>
        <v/>
      </c>
      <c r="AC529" s="415" t="str">
        <f>IFERROR(VLOOKUP(AD520,Marks,97,0),"")</f>
        <v/>
      </c>
      <c r="AD529" s="117" t="str">
        <f>IFERROR(VLOOKUP(AD520,Marks,98,0),"")</f>
        <v/>
      </c>
      <c r="AE529" s="119" t="str">
        <f>IFERROR(VLOOKUP(AD520,Marks,99,0),"")</f>
        <v/>
      </c>
      <c r="AF529" s="323" t="str">
        <f>IFERROR(VLOOKUP(AD520,Marks,105,0),"")</f>
        <v/>
      </c>
    </row>
    <row r="530" spans="1:32" ht="25.5" customHeight="1">
      <c r="A530" s="166">
        <f>IF(N520="","",A529+1)</f>
        <v>16</v>
      </c>
      <c r="B530" s="416" t="s">
        <v>215</v>
      </c>
      <c r="C530" s="120" t="str">
        <f>IF(AND(C525="",C526="",C527="",C528="",C529=""),"",IF(OR(C517=1,C517=2),SUM(C525:C528),SUM(C525:C529)))</f>
        <v/>
      </c>
      <c r="D530" s="120" t="str">
        <f>IF(AND(D525="",D526="",D527="",D528="",D529=""),"",IF(OR(C517=1,C517=2),SUM(D525:D528),SUM(D525:D529)))</f>
        <v/>
      </c>
      <c r="E530" s="120" t="str">
        <f>IF(AND(E525="",E526="",E527="",E528="",E529=""),"",IF(OR(C517=1,C517=2),SUM(E525:E528),SUM(E525:E529)))</f>
        <v/>
      </c>
      <c r="F530" s="120" t="str">
        <f>IF(AND(F525="",F526="",F527="",F528="",F529=""),"",IF(OR(C517=1,C517=2),SUM(F525:F528),SUM(F525:F529)))</f>
        <v/>
      </c>
      <c r="G530" s="120" t="str">
        <f>IF(AND(G525="",G526="",G527="",G528="",G529=""),"",IF(OR(G517=1,G517=2),SUM(C517=1,C517=2),SUM(G525:G529)))</f>
        <v/>
      </c>
      <c r="H530" s="120" t="str">
        <f>IF(AND(H525="",H526="",H527="",H528="",H529=""),"",IF(OR(C517=1,C517=2),SUM(H525:H528),SUM(H525:H529)))</f>
        <v/>
      </c>
      <c r="I530" s="120" t="str">
        <f>IF(AND(I525="",I526="",I527="",I528="",I529=""),"",IF(OR(C517=1,C517=2),SUM(I525:I528),SUM(I525:I529)))</f>
        <v/>
      </c>
      <c r="J530" s="120" t="str">
        <f>IF(AND(J525="",J526="",J527="",J528="",J529=""),"",IF(OR(C517=1,C517=2),SUM(J525:J528),SUM(J525:J529)))</f>
        <v/>
      </c>
      <c r="K530" s="120" t="str">
        <f>IF(AND(K525="",K526="",K527="",K528="",K529=""),"",IF(OR(C517=1,C517=2),SUM(K525:K528),SUM(K525:K529)))</f>
        <v/>
      </c>
      <c r="L530" s="120" t="str">
        <f>IF(AND(L525="",L526="",L527="",L528="",L529=""),"",IF(OR(C517=1,C517=2),SUM(L525:L528),SUM(L525:L529)))</f>
        <v/>
      </c>
      <c r="M530" s="120" t="str">
        <f>IF(AND(M525="",M526="",M527="",M528="",M529=""),"",IF(OR(C517=1,C517=2),SUM(M525:M528),SUM(M525:M529)))</f>
        <v/>
      </c>
      <c r="N530" s="120" t="str">
        <f>IF(AND(N525="",N526="",N527="",N528="",N529=""),"",IF(OR(C517=1,C517=2),SUM(N525:N528),SUM(N525:N529)))</f>
        <v/>
      </c>
      <c r="O530" s="120" t="str">
        <f>IF(AND(O525="",O526="",O527="",O528="",O529=""),"",IF(OR(C517=1,C517=2),SUM(O525:O528),SUM(O525:O529)))</f>
        <v/>
      </c>
      <c r="P530" s="326" t="str">
        <f>IF(OR(N520="",E518="",O530=""),"",IF(O530&gt;=81%*P524,"A",IF(O530&gt;=61%*P524,"B",IF(O530&gt;=41%*P524,"C",IF(O530&gt;=21%*P524,"D","E")))))</f>
        <v/>
      </c>
      <c r="Q530" s="819"/>
      <c r="R530" s="416" t="s">
        <v>215</v>
      </c>
      <c r="S530" s="120" t="str">
        <f>IF(AND(S525="",S526="",S527="",S528="",S529=""),"",IF(OR(S517=1,S517=2),SUM(S525:S528),SUM(S525:S529)))</f>
        <v/>
      </c>
      <c r="T530" s="120" t="str">
        <f>IF(AND(T525="",T526="",T527="",T528="",T529=""),"",IF(OR(S517=1,S517=2),SUM(T525:T528),SUM(T525:T529)))</f>
        <v/>
      </c>
      <c r="U530" s="120" t="str">
        <f>IF(AND(U525="",U526="",U527="",U528="",U529=""),"",IF(OR(S517=1,S517=2),SUM(U525:U528),SUM(U525:U529)))</f>
        <v/>
      </c>
      <c r="V530" s="120" t="str">
        <f>IF(AND(V525="",V526="",V527="",V528="",V529=""),"",IF(OR(S517=1,S517=2),SUM(V525:V528),SUM(V525:V529)))</f>
        <v/>
      </c>
      <c r="W530" s="120" t="str">
        <f>IF(AND(W525="",W526="",W527="",W528="",W529=""),"",IF(OR(W517=1,W517=2),SUM(S517=1,S517=2),SUM(W525:W529)))</f>
        <v/>
      </c>
      <c r="X530" s="120" t="str">
        <f>IF(AND(X525="",X526="",X527="",X528="",X529=""),"",IF(OR(S517=1,S517=2),SUM(X525:X528),SUM(X525:X529)))</f>
        <v/>
      </c>
      <c r="Y530" s="120" t="str">
        <f>IF(AND(Y525="",Y526="",Y527="",Y528="",Y529=""),"",IF(OR(S517=1,S517=2),SUM(Y525:Y528),SUM(Y525:Y529)))</f>
        <v/>
      </c>
      <c r="Z530" s="120" t="str">
        <f>IF(AND(Z525="",Z526="",Z527="",Z528="",Z529=""),"",IF(OR(S517=1,S517=2),SUM(Z525:Z528),SUM(Z525:Z529)))</f>
        <v/>
      </c>
      <c r="AA530" s="120" t="str">
        <f>IF(AND(AA525="",AA526="",AA527="",AA528="",AA529=""),"",IF(OR(S517=1,S517=2),SUM(AA525:AA528),SUM(AA525:AA529)))</f>
        <v/>
      </c>
      <c r="AB530" s="120" t="str">
        <f>IF(AND(AB525="",AB526="",AB527="",AB528="",AB529=""),"",IF(OR(S517=1,S517=2),SUM(AB525:AB528),SUM(AB525:AB529)))</f>
        <v/>
      </c>
      <c r="AC530" s="120" t="str">
        <f>IF(AND(AC525="",AC526="",AC527="",AC528="",AC529=""),"",IF(OR(S517=1,S517=2),SUM(AC525:AC528),SUM(AC525:AC529)))</f>
        <v/>
      </c>
      <c r="AD530" s="120" t="str">
        <f>IF(AND(AD525="",AD526="",AD527="",AD528="",AD529=""),"",IF(OR(S517=1,S517=2),SUM(AD525:AD528),SUM(AD525:AD529)))</f>
        <v/>
      </c>
      <c r="AE530" s="120" t="str">
        <f>IF(AND(AE525="",AE526="",AE527="",AE528="",AE529=""),"",IF(OR(S517=1,S517=2),SUM(AE525:AE528),SUM(AE525:AE529)))</f>
        <v/>
      </c>
      <c r="AF530" s="326" t="str">
        <f>IF(OR(AD520="",U518="",AE530=""),"",IF(AE530&gt;=81%*AF524,"A",IF(AE530&gt;=61%*AF524,"B",IF(AE530&gt;=41%*AF524,"C",IF(AE530&gt;=21%*AF524,"D","E")))))</f>
        <v/>
      </c>
    </row>
    <row r="531" spans="1:32" ht="9" customHeight="1">
      <c r="A531" s="166">
        <f>IF(N520="","",A530+1)</f>
        <v>17</v>
      </c>
      <c r="B531" s="787"/>
      <c r="C531" s="787"/>
      <c r="D531" s="787"/>
      <c r="E531" s="787"/>
      <c r="F531" s="787"/>
      <c r="G531" s="787"/>
      <c r="H531" s="787"/>
      <c r="I531" s="787"/>
      <c r="J531" s="787"/>
      <c r="K531" s="787"/>
      <c r="L531" s="787"/>
      <c r="M531" s="787"/>
      <c r="N531" s="787"/>
      <c r="O531" s="787"/>
      <c r="P531" s="787"/>
      <c r="Q531" s="819"/>
      <c r="R531" s="787"/>
      <c r="S531" s="787"/>
      <c r="T531" s="787"/>
      <c r="U531" s="787"/>
      <c r="V531" s="787"/>
      <c r="W531" s="787"/>
      <c r="X531" s="787"/>
      <c r="Y531" s="787"/>
      <c r="Z531" s="787"/>
      <c r="AA531" s="787"/>
      <c r="AB531" s="787"/>
      <c r="AC531" s="787"/>
      <c r="AD531" s="787"/>
      <c r="AE531" s="787"/>
      <c r="AF531" s="787"/>
    </row>
    <row r="532" spans="1:32" ht="22.5" customHeight="1">
      <c r="A532" s="166">
        <f>IF(N520="","",A531+1)</f>
        <v>18</v>
      </c>
      <c r="B532" s="788" t="s">
        <v>213</v>
      </c>
      <c r="C532" s="788"/>
      <c r="D532" s="789" t="s">
        <v>229</v>
      </c>
      <c r="E532" s="790"/>
      <c r="F532" s="417" t="s">
        <v>186</v>
      </c>
      <c r="G532" s="788" t="s">
        <v>213</v>
      </c>
      <c r="H532" s="788"/>
      <c r="I532" s="789" t="s">
        <v>229</v>
      </c>
      <c r="J532" s="790"/>
      <c r="K532" s="417" t="s">
        <v>186</v>
      </c>
      <c r="L532" s="788" t="s">
        <v>213</v>
      </c>
      <c r="M532" s="788"/>
      <c r="N532" s="789" t="s">
        <v>229</v>
      </c>
      <c r="O532" s="790"/>
      <c r="P532" s="417" t="s">
        <v>186</v>
      </c>
      <c r="Q532" s="819"/>
      <c r="R532" s="788" t="s">
        <v>213</v>
      </c>
      <c r="S532" s="788"/>
      <c r="T532" s="789" t="s">
        <v>229</v>
      </c>
      <c r="U532" s="790"/>
      <c r="V532" s="417" t="s">
        <v>186</v>
      </c>
      <c r="W532" s="788" t="s">
        <v>213</v>
      </c>
      <c r="X532" s="788"/>
      <c r="Y532" s="789" t="s">
        <v>229</v>
      </c>
      <c r="Z532" s="790"/>
      <c r="AA532" s="417" t="s">
        <v>186</v>
      </c>
      <c r="AB532" s="788" t="s">
        <v>213</v>
      </c>
      <c r="AC532" s="788"/>
      <c r="AD532" s="789" t="s">
        <v>229</v>
      </c>
      <c r="AE532" s="790"/>
      <c r="AF532" s="417" t="s">
        <v>186</v>
      </c>
    </row>
    <row r="533" spans="1:32" ht="21.75" customHeight="1">
      <c r="A533" s="166">
        <f>IF(N520="","",A532+1)</f>
        <v>19</v>
      </c>
      <c r="B533" s="791" t="s">
        <v>221</v>
      </c>
      <c r="C533" s="792"/>
      <c r="D533" s="792"/>
      <c r="E533" s="119" t="str">
        <f>IFERROR(VLOOKUP(N520,Marks,109,0),"")</f>
        <v/>
      </c>
      <c r="F533" s="130" t="str">
        <f>IFERROR(VLOOKUP(N520,Marks,113,0),"")</f>
        <v/>
      </c>
      <c r="G533" s="791" t="s">
        <v>192</v>
      </c>
      <c r="H533" s="792"/>
      <c r="I533" s="792"/>
      <c r="J533" s="119" t="str">
        <f>IFERROR(VLOOKUP(N520,Marks,117,0),"")</f>
        <v/>
      </c>
      <c r="K533" s="130" t="str">
        <f>IFERROR(VLOOKUP(N520,Marks,121,0),"")</f>
        <v/>
      </c>
      <c r="L533" s="793" t="s">
        <v>193</v>
      </c>
      <c r="M533" s="794"/>
      <c r="N533" s="794"/>
      <c r="O533" s="119" t="str">
        <f>IFERROR(VLOOKUP(N520,Marks,125,0),"")</f>
        <v/>
      </c>
      <c r="P533" s="130" t="str">
        <f>IFERROR(VLOOKUP(N520,Marks,129,0),"")</f>
        <v/>
      </c>
      <c r="Q533" s="819"/>
      <c r="R533" s="791" t="s">
        <v>221</v>
      </c>
      <c r="S533" s="792"/>
      <c r="T533" s="792"/>
      <c r="U533" s="119" t="str">
        <f>IFERROR(VLOOKUP(AD520,Marks,109,0),"")</f>
        <v/>
      </c>
      <c r="V533" s="130" t="str">
        <f>IFERROR(VLOOKUP(AD520,Marks,113,0),"")</f>
        <v/>
      </c>
      <c r="W533" s="791" t="s">
        <v>192</v>
      </c>
      <c r="X533" s="792"/>
      <c r="Y533" s="792"/>
      <c r="Z533" s="119" t="str">
        <f>IFERROR(VLOOKUP(AD520,Marks,117,0),"")</f>
        <v/>
      </c>
      <c r="AA533" s="130" t="str">
        <f>IFERROR(VLOOKUP(AD520,Marks,121,0),"")</f>
        <v/>
      </c>
      <c r="AB533" s="793" t="s">
        <v>193</v>
      </c>
      <c r="AC533" s="794"/>
      <c r="AD533" s="794"/>
      <c r="AE533" s="119" t="str">
        <f>IFERROR(VLOOKUP(AD520,Marks,125,0),"")</f>
        <v/>
      </c>
      <c r="AF533" s="130" t="str">
        <f>IFERROR(VLOOKUP(AD520,Marks,129,0),"")</f>
        <v/>
      </c>
    </row>
    <row r="534" spans="1:32" ht="21" customHeight="1">
      <c r="A534" s="166">
        <f>IF(N520="","",A533+1)</f>
        <v>20</v>
      </c>
      <c r="B534" s="780" t="s">
        <v>216</v>
      </c>
      <c r="C534" s="780"/>
      <c r="D534" s="780"/>
      <c r="E534" s="795" t="str">
        <f>IFERROR(VLOOKUP(N520,Marks,135,0),"")</f>
        <v/>
      </c>
      <c r="F534" s="795"/>
      <c r="G534" s="795"/>
      <c r="H534" s="795"/>
      <c r="I534" s="780" t="s">
        <v>217</v>
      </c>
      <c r="J534" s="780"/>
      <c r="K534" s="780"/>
      <c r="L534" s="780"/>
      <c r="M534" s="796" t="str">
        <f>IFERROR(VLOOKUP(N520,Marks,136,0),"")</f>
        <v/>
      </c>
      <c r="N534" s="796"/>
      <c r="O534" s="796"/>
      <c r="P534" s="796"/>
      <c r="Q534" s="819"/>
      <c r="R534" s="780" t="s">
        <v>216</v>
      </c>
      <c r="S534" s="780"/>
      <c r="T534" s="780"/>
      <c r="U534" s="795" t="str">
        <f>IFERROR(VLOOKUP(AD520,Marks,135,0),"")</f>
        <v/>
      </c>
      <c r="V534" s="795"/>
      <c r="W534" s="795"/>
      <c r="X534" s="795"/>
      <c r="Y534" s="780" t="s">
        <v>217</v>
      </c>
      <c r="Z534" s="780"/>
      <c r="AA534" s="780"/>
      <c r="AB534" s="780"/>
      <c r="AC534" s="796" t="str">
        <f>IFERROR(VLOOKUP(AD520,Marks,136,0),"")</f>
        <v/>
      </c>
      <c r="AD534" s="796"/>
      <c r="AE534" s="796"/>
      <c r="AF534" s="796"/>
    </row>
    <row r="535" spans="1:32" ht="21" customHeight="1">
      <c r="A535" s="166">
        <f>IF(N520="","",A534+1)</f>
        <v>21</v>
      </c>
      <c r="B535" s="780" t="s">
        <v>218</v>
      </c>
      <c r="C535" s="780"/>
      <c r="D535" s="780"/>
      <c r="E535" s="782" t="str">
        <f>IFERROR(VLOOKUP(N520,Marks,134,0),"")</f>
        <v/>
      </c>
      <c r="F535" s="782"/>
      <c r="G535" s="782"/>
      <c r="H535" s="782"/>
      <c r="I535" s="780" t="s">
        <v>219</v>
      </c>
      <c r="J535" s="780"/>
      <c r="K535" s="780"/>
      <c r="L535" s="780"/>
      <c r="M535" s="781" t="str">
        <f>IFERROR(VLOOKUP(N520,Marks,131,0),"")</f>
        <v/>
      </c>
      <c r="N535" s="781"/>
      <c r="O535" s="781"/>
      <c r="P535" s="781"/>
      <c r="Q535" s="819"/>
      <c r="R535" s="780" t="s">
        <v>218</v>
      </c>
      <c r="S535" s="780"/>
      <c r="T535" s="780"/>
      <c r="U535" s="782" t="str">
        <f>IFERROR(VLOOKUP(AD520,Marks,134,0),"")</f>
        <v/>
      </c>
      <c r="V535" s="782"/>
      <c r="W535" s="782"/>
      <c r="X535" s="782"/>
      <c r="Y535" s="780" t="s">
        <v>219</v>
      </c>
      <c r="Z535" s="780"/>
      <c r="AA535" s="780"/>
      <c r="AB535" s="780"/>
      <c r="AC535" s="781" t="str">
        <f>IFERROR(VLOOKUP(AD520,Marks,131,0),"")</f>
        <v/>
      </c>
      <c r="AD535" s="781"/>
      <c r="AE535" s="781"/>
      <c r="AF535" s="781"/>
    </row>
    <row r="536" spans="1:32" ht="21" customHeight="1">
      <c r="A536" s="166">
        <f>IF(N520="","",A535+1)</f>
        <v>22</v>
      </c>
      <c r="B536" s="780" t="s">
        <v>220</v>
      </c>
      <c r="C536" s="780"/>
      <c r="D536" s="780"/>
      <c r="E536" s="324" t="str">
        <f>IFERROR(VLOOKUP(N520,Marks,132,0),"")</f>
        <v/>
      </c>
      <c r="F536" s="325" t="s">
        <v>341</v>
      </c>
      <c r="G536" s="783" t="str">
        <f>IF(OR(N520="",E518="",O530=""),"",IF(O530&gt;=81%*P524,"A",IF(O530&gt;=61%*P524,"B",IF(O530&gt;=41%*P524,"C",IF(O530&gt;=21%*P524,"D","E")))))</f>
        <v/>
      </c>
      <c r="H536" s="783"/>
      <c r="I536" s="780" t="s">
        <v>222</v>
      </c>
      <c r="J536" s="780"/>
      <c r="K536" s="780"/>
      <c r="L536" s="780"/>
      <c r="M536" s="818" t="str">
        <f>IFERROR(VLOOKUP(N520,Marks,133,0),"")</f>
        <v/>
      </c>
      <c r="N536" s="818"/>
      <c r="O536" s="818"/>
      <c r="P536" s="818"/>
      <c r="Q536" s="819"/>
      <c r="R536" s="780" t="s">
        <v>220</v>
      </c>
      <c r="S536" s="780"/>
      <c r="T536" s="780"/>
      <c r="U536" s="324" t="str">
        <f>IFERROR(VLOOKUP(AD520,Marks,132,0),"")</f>
        <v/>
      </c>
      <c r="V536" s="325" t="s">
        <v>341</v>
      </c>
      <c r="W536" s="783" t="str">
        <f>IF(OR(AD520="",U518="",AE530=""),"",IF(AE530&gt;=81%*AF524,"A",IF(AE530&gt;=61%*AF524,"B",IF(AE530&gt;=41%*AF524,"C",IF(AE530&gt;=21%*AF524,"D","E")))))</f>
        <v/>
      </c>
      <c r="X536" s="783"/>
      <c r="Y536" s="780" t="s">
        <v>222</v>
      </c>
      <c r="Z536" s="780"/>
      <c r="AA536" s="780"/>
      <c r="AB536" s="780"/>
      <c r="AC536" s="818" t="str">
        <f>IFERROR(VLOOKUP(AD520,Marks,133,0),"")</f>
        <v/>
      </c>
      <c r="AD536" s="818"/>
      <c r="AE536" s="818"/>
      <c r="AF536" s="818"/>
    </row>
    <row r="537" spans="1:32" ht="21" customHeight="1">
      <c r="A537" s="166">
        <f>IF(N520="","",A536+1)</f>
        <v>23</v>
      </c>
      <c r="B537" s="817" t="s">
        <v>228</v>
      </c>
      <c r="C537" s="817"/>
      <c r="D537" s="817"/>
      <c r="E537" s="784">
        <f>'Master sheet'!$C$10</f>
        <v>44697</v>
      </c>
      <c r="F537" s="784"/>
      <c r="G537" s="784"/>
      <c r="H537" s="410"/>
      <c r="I537" s="121"/>
      <c r="J537" s="121"/>
      <c r="K537" s="76"/>
      <c r="L537" s="121"/>
      <c r="M537" s="121"/>
      <c r="N537" s="121"/>
      <c r="O537" s="121"/>
      <c r="P537" s="121"/>
      <c r="Q537" s="819"/>
      <c r="R537" s="817" t="s">
        <v>228</v>
      </c>
      <c r="S537" s="817"/>
      <c r="T537" s="817"/>
      <c r="U537" s="784">
        <f>'Master sheet'!$C$10</f>
        <v>44697</v>
      </c>
      <c r="V537" s="784"/>
      <c r="W537" s="784"/>
      <c r="X537" s="410"/>
      <c r="Y537" s="121"/>
      <c r="Z537" s="121"/>
      <c r="AA537" s="76"/>
      <c r="AB537" s="121"/>
      <c r="AC537" s="121"/>
      <c r="AD537" s="121"/>
      <c r="AE537" s="121"/>
      <c r="AF537" s="121"/>
    </row>
    <row r="538" spans="1:32" ht="43.5" customHeight="1">
      <c r="A538" s="166">
        <f>IF(N520="","",A537+1)</f>
        <v>24</v>
      </c>
      <c r="B538" s="804" t="str">
        <f>IF(AND(C517=1),CONCATENATE("( ",UPPER('Master sheet'!$F$11)," )"),IF(AND(C517=2),CONCATENATE("( ",UPPER('Master sheet'!$F$19)," )"),IF(AND(C517=3),CONCATENATE("( ",UPPER('Master sheet'!$J$11)," )"),IF(AND(C517=4),CONCATENATE("( ",UPPER('Master sheet'!$J$19)," )"),""))))</f>
        <v/>
      </c>
      <c r="C538" s="804"/>
      <c r="D538" s="804"/>
      <c r="E538" s="804"/>
      <c r="F538" s="805" t="str">
        <f>IF(AND(N520=""),"",CONCATENATE("(",'Master sheet'!$C$14," )"))</f>
        <v>(Suresh Kumar )</v>
      </c>
      <c r="G538" s="805"/>
      <c r="H538" s="805"/>
      <c r="I538" s="805"/>
      <c r="J538" s="805"/>
      <c r="K538" s="805" t="str">
        <f>IF(AND(N520=""),"",CONCATENATE("(",'Master sheet'!$C$12," )"))</f>
        <v>(USHA PALIYA )</v>
      </c>
      <c r="L538" s="805"/>
      <c r="M538" s="805"/>
      <c r="N538" s="805"/>
      <c r="O538" s="805"/>
      <c r="P538" s="805"/>
      <c r="Q538" s="819"/>
      <c r="R538" s="804" t="str">
        <f>IF(AND(S517=1),CONCATENATE("( ",UPPER('Master sheet'!$F$11)," )"),IF(AND(S517=2),CONCATENATE("( ",UPPER('Master sheet'!$F$19)," )"),IF(AND(S517=3),CONCATENATE("( ",UPPER('Master sheet'!$J$11)," )"),IF(AND(S517=4),CONCATENATE("( ",UPPER('Master sheet'!$J$19)," )"),""))))</f>
        <v/>
      </c>
      <c r="S538" s="804"/>
      <c r="T538" s="804"/>
      <c r="U538" s="804"/>
      <c r="V538" s="805" t="str">
        <f>IF(AND(AD520=""),"",CONCATENATE("(",'Master sheet'!$C$14," )"))</f>
        <v>(Suresh Kumar )</v>
      </c>
      <c r="W538" s="805"/>
      <c r="X538" s="805"/>
      <c r="Y538" s="805"/>
      <c r="Z538" s="805"/>
      <c r="AA538" s="805" t="str">
        <f>IF(AND(AD520=""),"",CONCATENATE("(",'Master sheet'!$C$12," )"))</f>
        <v>(USHA PALIYA )</v>
      </c>
      <c r="AB538" s="805"/>
      <c r="AC538" s="805"/>
      <c r="AD538" s="805"/>
      <c r="AE538" s="805"/>
      <c r="AF538" s="805"/>
    </row>
    <row r="539" spans="1:32" ht="21.75" customHeight="1">
      <c r="A539" s="166">
        <f>IF(N520="","",A538+1)</f>
        <v>25</v>
      </c>
      <c r="B539" s="806" t="s">
        <v>223</v>
      </c>
      <c r="C539" s="806"/>
      <c r="D539" s="806"/>
      <c r="E539" s="806"/>
      <c r="F539" s="807" t="s">
        <v>224</v>
      </c>
      <c r="G539" s="807"/>
      <c r="H539" s="807"/>
      <c r="I539" s="807"/>
      <c r="J539" s="807"/>
      <c r="K539" s="806" t="s">
        <v>225</v>
      </c>
      <c r="L539" s="806"/>
      <c r="M539" s="806"/>
      <c r="N539" s="806"/>
      <c r="O539" s="806"/>
      <c r="P539" s="806"/>
      <c r="Q539" s="819"/>
      <c r="R539" s="806" t="s">
        <v>223</v>
      </c>
      <c r="S539" s="806"/>
      <c r="T539" s="806"/>
      <c r="U539" s="806"/>
      <c r="V539" s="807" t="s">
        <v>224</v>
      </c>
      <c r="W539" s="807"/>
      <c r="X539" s="807"/>
      <c r="Y539" s="807"/>
      <c r="Z539" s="807"/>
      <c r="AA539" s="806" t="s">
        <v>225</v>
      </c>
      <c r="AB539" s="806"/>
      <c r="AC539" s="806"/>
      <c r="AD539" s="806"/>
      <c r="AE539" s="806"/>
      <c r="AF539" s="806"/>
    </row>
    <row r="541" spans="1:32" ht="21.9" customHeight="1">
      <c r="A541" s="165">
        <f>IF(N547="","",1)</f>
        <v>1</v>
      </c>
      <c r="B541" s="808" t="s">
        <v>203</v>
      </c>
      <c r="C541" s="808"/>
      <c r="D541" s="808"/>
      <c r="E541" s="808"/>
      <c r="F541" s="808"/>
      <c r="G541" s="808"/>
      <c r="H541" s="808"/>
      <c r="I541" s="808"/>
      <c r="J541" s="808"/>
      <c r="K541" s="808"/>
      <c r="L541" s="808"/>
      <c r="M541" s="808"/>
      <c r="N541" s="808"/>
      <c r="O541" s="808"/>
      <c r="P541" s="808"/>
      <c r="Q541" s="819" t="s">
        <v>249</v>
      </c>
      <c r="R541" s="808" t="s">
        <v>203</v>
      </c>
      <c r="S541" s="808"/>
      <c r="T541" s="808"/>
      <c r="U541" s="808"/>
      <c r="V541" s="808"/>
      <c r="W541" s="808"/>
      <c r="X541" s="808"/>
      <c r="Y541" s="808"/>
      <c r="Z541" s="808"/>
      <c r="AA541" s="808"/>
      <c r="AB541" s="808"/>
      <c r="AC541" s="808"/>
      <c r="AD541" s="808"/>
      <c r="AE541" s="808"/>
      <c r="AF541" s="808"/>
    </row>
    <row r="542" spans="1:32" ht="21.9" customHeight="1">
      <c r="A542" s="166">
        <f>IF(N547="","",A541+1)</f>
        <v>2</v>
      </c>
      <c r="B542" s="820" t="s">
        <v>541</v>
      </c>
      <c r="C542" s="820"/>
      <c r="D542" s="820"/>
      <c r="E542" s="820"/>
      <c r="F542" s="820"/>
      <c r="G542" s="820"/>
      <c r="H542" s="820"/>
      <c r="I542" s="820"/>
      <c r="J542" s="820"/>
      <c r="K542" s="820"/>
      <c r="L542" s="820"/>
      <c r="M542" s="820"/>
      <c r="N542" s="820"/>
      <c r="O542" s="820"/>
      <c r="P542" s="820"/>
      <c r="Q542" s="819"/>
      <c r="R542" s="820" t="s">
        <v>541</v>
      </c>
      <c r="S542" s="820"/>
      <c r="T542" s="820"/>
      <c r="U542" s="820"/>
      <c r="V542" s="820"/>
      <c r="W542" s="820"/>
      <c r="X542" s="820"/>
      <c r="Y542" s="820"/>
      <c r="Z542" s="820"/>
      <c r="AA542" s="820"/>
      <c r="AB542" s="820"/>
      <c r="AC542" s="820"/>
      <c r="AD542" s="820"/>
      <c r="AE542" s="820"/>
      <c r="AF542" s="820"/>
    </row>
    <row r="543" spans="1:32" ht="21.9" customHeight="1">
      <c r="A543" s="166">
        <f>IF(N547="","",A542+1)</f>
        <v>3</v>
      </c>
      <c r="B543" s="821" t="s">
        <v>168</v>
      </c>
      <c r="C543" s="821"/>
      <c r="D543" s="821"/>
      <c r="E543" s="822" t="str">
        <f>IF(AND(N547=""),"",'Result Sheet'!$F$2)</f>
        <v xml:space="preserve">महात्मा गाँधी राजकीय विद्यालय (अंग्रेजी माध्यम) बर, पाली </v>
      </c>
      <c r="F543" s="822"/>
      <c r="G543" s="822"/>
      <c r="H543" s="822"/>
      <c r="I543" s="822"/>
      <c r="J543" s="822"/>
      <c r="K543" s="822"/>
      <c r="L543" s="822"/>
      <c r="M543" s="822"/>
      <c r="N543" s="822"/>
      <c r="O543" s="822"/>
      <c r="P543" s="822"/>
      <c r="Q543" s="819"/>
      <c r="R543" s="821" t="s">
        <v>168</v>
      </c>
      <c r="S543" s="821"/>
      <c r="T543" s="821"/>
      <c r="U543" s="822" t="str">
        <f>IF(AND(AD547=""),"",'Result Sheet'!$F$2)</f>
        <v xml:space="preserve">महात्मा गाँधी राजकीय विद्यालय (अंग्रेजी माध्यम) बर, पाली </v>
      </c>
      <c r="V543" s="822"/>
      <c r="W543" s="822"/>
      <c r="X543" s="822"/>
      <c r="Y543" s="822"/>
      <c r="Z543" s="822"/>
      <c r="AA543" s="822"/>
      <c r="AB543" s="822"/>
      <c r="AC543" s="822"/>
      <c r="AD543" s="822"/>
      <c r="AE543" s="822"/>
      <c r="AF543" s="822"/>
    </row>
    <row r="544" spans="1:32" ht="21.9" customHeight="1">
      <c r="A544" s="166">
        <f>IF(N547="","",A543+1)</f>
        <v>4</v>
      </c>
      <c r="B544" s="413" t="s">
        <v>169</v>
      </c>
      <c r="C544" s="797" t="str">
        <f>IFERROR(VLOOKUP(N547,Marks,2,0),"")</f>
        <v/>
      </c>
      <c r="D544" s="797"/>
      <c r="E544" s="815" t="s">
        <v>212</v>
      </c>
      <c r="F544" s="815"/>
      <c r="G544" s="815"/>
      <c r="H544" s="797" t="str">
        <f>IFERROR(VLOOKUP(N547,Marks,3,0),"")</f>
        <v/>
      </c>
      <c r="I544" s="797"/>
      <c r="J544" s="798" t="s">
        <v>205</v>
      </c>
      <c r="K544" s="798"/>
      <c r="L544" s="798"/>
      <c r="M544" s="798"/>
      <c r="N544" s="799" t="str">
        <f>IF(AND(N547=""),"",'Marks Entry 1st'!$I$2)</f>
        <v xml:space="preserve"> 2021-2022</v>
      </c>
      <c r="O544" s="799"/>
      <c r="P544" s="799"/>
      <c r="Q544" s="819"/>
      <c r="R544" s="413" t="s">
        <v>169</v>
      </c>
      <c r="S544" s="797" t="str">
        <f>IFERROR(VLOOKUP(AD547,Marks,2,0),"")</f>
        <v/>
      </c>
      <c r="T544" s="797"/>
      <c r="U544" s="815" t="s">
        <v>212</v>
      </c>
      <c r="V544" s="815"/>
      <c r="W544" s="815"/>
      <c r="X544" s="797" t="str">
        <f>IFERROR(VLOOKUP(AD547,Marks,3,0),"")</f>
        <v/>
      </c>
      <c r="Y544" s="797"/>
      <c r="Z544" s="798" t="s">
        <v>205</v>
      </c>
      <c r="AA544" s="798"/>
      <c r="AB544" s="798"/>
      <c r="AC544" s="798"/>
      <c r="AD544" s="799" t="str">
        <f>IF(AND(AD547=""),"",'Marks Entry 1st'!$I$2)</f>
        <v xml:space="preserve"> 2021-2022</v>
      </c>
      <c r="AE544" s="799"/>
      <c r="AF544" s="799"/>
    </row>
    <row r="545" spans="1:32" ht="21.9" customHeight="1">
      <c r="A545" s="166">
        <f>IF(N547="","",A544+1)</f>
        <v>5</v>
      </c>
      <c r="B545" s="800" t="s">
        <v>206</v>
      </c>
      <c r="C545" s="800"/>
      <c r="D545" s="800"/>
      <c r="E545" s="801" t="str">
        <f>IFERROR(VLOOKUP(N547,Marks,6,0),"")</f>
        <v/>
      </c>
      <c r="F545" s="801"/>
      <c r="G545" s="801"/>
      <c r="H545" s="801"/>
      <c r="I545" s="801"/>
      <c r="J545" s="802" t="s">
        <v>209</v>
      </c>
      <c r="K545" s="802"/>
      <c r="L545" s="802"/>
      <c r="M545" s="802"/>
      <c r="N545" s="803" t="str">
        <f>IFERROR(VLOOKUP(N547,Marks,5,0),"")</f>
        <v/>
      </c>
      <c r="O545" s="803"/>
      <c r="P545" s="803"/>
      <c r="Q545" s="819"/>
      <c r="R545" s="800" t="s">
        <v>206</v>
      </c>
      <c r="S545" s="800"/>
      <c r="T545" s="800"/>
      <c r="U545" s="801" t="str">
        <f>IFERROR(VLOOKUP(AD547,Marks,6,0),"")</f>
        <v/>
      </c>
      <c r="V545" s="801"/>
      <c r="W545" s="801"/>
      <c r="X545" s="801"/>
      <c r="Y545" s="801"/>
      <c r="Z545" s="802" t="s">
        <v>209</v>
      </c>
      <c r="AA545" s="802"/>
      <c r="AB545" s="802"/>
      <c r="AC545" s="802"/>
      <c r="AD545" s="803" t="str">
        <f>IFERROR(VLOOKUP(AD547,Marks,5,0),"")</f>
        <v/>
      </c>
      <c r="AE545" s="803"/>
      <c r="AF545" s="803"/>
    </row>
    <row r="546" spans="1:32" ht="21.9" customHeight="1">
      <c r="A546" s="166">
        <f>IF(N547="","",A545+1)</f>
        <v>6</v>
      </c>
      <c r="B546" s="800" t="s">
        <v>207</v>
      </c>
      <c r="C546" s="800"/>
      <c r="D546" s="800"/>
      <c r="E546" s="801" t="str">
        <f>IFERROR(VLOOKUP(N547,Marks,7,0),"")</f>
        <v/>
      </c>
      <c r="F546" s="801"/>
      <c r="G546" s="801"/>
      <c r="H546" s="801"/>
      <c r="I546" s="801"/>
      <c r="J546" s="802" t="s">
        <v>210</v>
      </c>
      <c r="K546" s="802"/>
      <c r="L546" s="802"/>
      <c r="M546" s="802"/>
      <c r="N546" s="816" t="str">
        <f>IFERROR(VLOOKUP(N547,Marks,4,0),"")</f>
        <v/>
      </c>
      <c r="O546" s="816"/>
      <c r="P546" s="816"/>
      <c r="Q546" s="819"/>
      <c r="R546" s="800" t="s">
        <v>207</v>
      </c>
      <c r="S546" s="800"/>
      <c r="T546" s="800"/>
      <c r="U546" s="801" t="str">
        <f>IFERROR(VLOOKUP(AD547,Marks,7,0),"")</f>
        <v/>
      </c>
      <c r="V546" s="801"/>
      <c r="W546" s="801"/>
      <c r="X546" s="801"/>
      <c r="Y546" s="801"/>
      <c r="Z546" s="802" t="s">
        <v>210</v>
      </c>
      <c r="AA546" s="802"/>
      <c r="AB546" s="802"/>
      <c r="AC546" s="802"/>
      <c r="AD546" s="816" t="str">
        <f>IFERROR(VLOOKUP(AD547,Marks,4,0),"")</f>
        <v/>
      </c>
      <c r="AE546" s="816"/>
      <c r="AF546" s="816"/>
    </row>
    <row r="547" spans="1:32" ht="21.9" customHeight="1">
      <c r="A547" s="166">
        <f>IF(N547="","",A546+1)</f>
        <v>7</v>
      </c>
      <c r="B547" s="800" t="s">
        <v>208</v>
      </c>
      <c r="C547" s="800"/>
      <c r="D547" s="800"/>
      <c r="E547" s="801" t="str">
        <f>IFERROR(VLOOKUP(N547,Marks,8,0),"")</f>
        <v/>
      </c>
      <c r="F547" s="801"/>
      <c r="G547" s="801"/>
      <c r="H547" s="801"/>
      <c r="I547" s="801"/>
      <c r="J547" s="802" t="s">
        <v>211</v>
      </c>
      <c r="K547" s="802"/>
      <c r="L547" s="802"/>
      <c r="M547" s="802"/>
      <c r="N547" s="809">
        <f>IF(AD520="","",IF(AND(AD520+1&gt;$AN$6),"",AD520+1))</f>
        <v>141</v>
      </c>
      <c r="O547" s="809"/>
      <c r="P547" s="809"/>
      <c r="Q547" s="819"/>
      <c r="R547" s="800" t="s">
        <v>208</v>
      </c>
      <c r="S547" s="800"/>
      <c r="T547" s="800"/>
      <c r="U547" s="801" t="str">
        <f>IFERROR(VLOOKUP(AD547,Marks,8,0),"")</f>
        <v/>
      </c>
      <c r="V547" s="801"/>
      <c r="W547" s="801"/>
      <c r="X547" s="801"/>
      <c r="Y547" s="801"/>
      <c r="Z547" s="802" t="s">
        <v>211</v>
      </c>
      <c r="AA547" s="802"/>
      <c r="AB547" s="802"/>
      <c r="AC547" s="802"/>
      <c r="AD547" s="810">
        <f>IF(N547="","",IF(AND(N547+1&gt;$AN$6),"",N547+1))</f>
        <v>142</v>
      </c>
      <c r="AE547" s="810"/>
      <c r="AF547" s="810"/>
    </row>
    <row r="548" spans="1:32" ht="9" customHeight="1">
      <c r="A548" s="166">
        <f>IF(N547="","",A547+1)</f>
        <v>8</v>
      </c>
      <c r="B548" s="123"/>
      <c r="C548" s="123"/>
      <c r="D548" s="123"/>
      <c r="E548" s="124"/>
      <c r="F548" s="124"/>
      <c r="G548" s="124"/>
      <c r="H548" s="123"/>
      <c r="I548" s="123"/>
      <c r="J548" s="125"/>
      <c r="K548" s="125"/>
      <c r="L548" s="125"/>
      <c r="M548" s="76"/>
      <c r="N548" s="76"/>
      <c r="O548" s="76"/>
      <c r="P548" s="76"/>
      <c r="Q548" s="819"/>
      <c r="R548" s="123"/>
      <c r="S548" s="123"/>
      <c r="T548" s="123"/>
      <c r="U548" s="124"/>
      <c r="V548" s="124"/>
      <c r="W548" s="124"/>
      <c r="X548" s="123"/>
      <c r="Y548" s="123"/>
      <c r="Z548" s="125"/>
      <c r="AA548" s="125"/>
      <c r="AB548" s="125"/>
      <c r="AC548" s="76"/>
      <c r="AD548" s="76"/>
      <c r="AE548" s="76"/>
      <c r="AF548" s="76"/>
    </row>
    <row r="549" spans="1:32" ht="21" customHeight="1">
      <c r="A549" s="166">
        <f>IF(N547="","",A548+1)</f>
        <v>9</v>
      </c>
      <c r="B549" s="811" t="s">
        <v>213</v>
      </c>
      <c r="C549" s="646" t="s">
        <v>214</v>
      </c>
      <c r="D549" s="646"/>
      <c r="E549" s="646"/>
      <c r="F549" s="812" t="s">
        <v>13</v>
      </c>
      <c r="G549" s="813"/>
      <c r="H549" s="813"/>
      <c r="I549" s="814"/>
      <c r="J549" s="649" t="s">
        <v>184</v>
      </c>
      <c r="K549" s="650" t="s">
        <v>167</v>
      </c>
      <c r="L549" s="651"/>
      <c r="M549" s="651"/>
      <c r="N549" s="652"/>
      <c r="O549" s="616" t="s">
        <v>185</v>
      </c>
      <c r="P549" s="617" t="s">
        <v>186</v>
      </c>
      <c r="Q549" s="819"/>
      <c r="R549" s="811" t="s">
        <v>213</v>
      </c>
      <c r="S549" s="646" t="s">
        <v>214</v>
      </c>
      <c r="T549" s="646"/>
      <c r="U549" s="646"/>
      <c r="V549" s="812" t="s">
        <v>13</v>
      </c>
      <c r="W549" s="813"/>
      <c r="X549" s="813"/>
      <c r="Y549" s="814"/>
      <c r="Z549" s="649" t="s">
        <v>184</v>
      </c>
      <c r="AA549" s="650" t="s">
        <v>167</v>
      </c>
      <c r="AB549" s="651"/>
      <c r="AC549" s="651"/>
      <c r="AD549" s="652"/>
      <c r="AE549" s="616" t="s">
        <v>185</v>
      </c>
      <c r="AF549" s="617" t="s">
        <v>186</v>
      </c>
    </row>
    <row r="550" spans="1:32" ht="90.75" customHeight="1">
      <c r="A550" s="166">
        <f>IF(N547="","",A549+1)</f>
        <v>10</v>
      </c>
      <c r="B550" s="811"/>
      <c r="C550" s="171" t="s">
        <v>11</v>
      </c>
      <c r="D550" s="171" t="s">
        <v>180</v>
      </c>
      <c r="E550" s="171" t="s">
        <v>108</v>
      </c>
      <c r="F550" s="171" t="s">
        <v>182</v>
      </c>
      <c r="G550" s="171" t="s">
        <v>183</v>
      </c>
      <c r="H550" s="305" t="s">
        <v>10</v>
      </c>
      <c r="I550" s="171" t="s">
        <v>108</v>
      </c>
      <c r="J550" s="649"/>
      <c r="K550" s="172" t="s">
        <v>182</v>
      </c>
      <c r="L550" s="172" t="s">
        <v>183</v>
      </c>
      <c r="M550" s="173" t="s">
        <v>10</v>
      </c>
      <c r="N550" s="171" t="s">
        <v>108</v>
      </c>
      <c r="O550" s="616"/>
      <c r="P550" s="785"/>
      <c r="Q550" s="819"/>
      <c r="R550" s="811"/>
      <c r="S550" s="171" t="s">
        <v>11</v>
      </c>
      <c r="T550" s="171" t="s">
        <v>180</v>
      </c>
      <c r="U550" s="171" t="s">
        <v>108</v>
      </c>
      <c r="V550" s="171" t="s">
        <v>182</v>
      </c>
      <c r="W550" s="171" t="s">
        <v>183</v>
      </c>
      <c r="X550" s="305" t="s">
        <v>10</v>
      </c>
      <c r="Y550" s="171" t="s">
        <v>108</v>
      </c>
      <c r="Z550" s="649"/>
      <c r="AA550" s="172" t="s">
        <v>182</v>
      </c>
      <c r="AB550" s="172" t="s">
        <v>183</v>
      </c>
      <c r="AC550" s="173" t="s">
        <v>10</v>
      </c>
      <c r="AD550" s="171" t="s">
        <v>108</v>
      </c>
      <c r="AE550" s="616"/>
      <c r="AF550" s="785"/>
    </row>
    <row r="551" spans="1:32" ht="18.75" customHeight="1">
      <c r="A551" s="166">
        <f>IF(N547="","",A550+1)</f>
        <v>11</v>
      </c>
      <c r="B551" s="811"/>
      <c r="C551" s="414">
        <v>20</v>
      </c>
      <c r="D551" s="414">
        <v>20</v>
      </c>
      <c r="E551" s="116">
        <v>40</v>
      </c>
      <c r="F551" s="414">
        <v>30</v>
      </c>
      <c r="G551" s="414">
        <v>18</v>
      </c>
      <c r="H551" s="414">
        <v>12</v>
      </c>
      <c r="I551" s="116">
        <v>60</v>
      </c>
      <c r="J551" s="118">
        <v>100</v>
      </c>
      <c r="K551" s="414">
        <v>50</v>
      </c>
      <c r="L551" s="414">
        <v>30</v>
      </c>
      <c r="M551" s="414">
        <v>20</v>
      </c>
      <c r="N551" s="116">
        <v>100</v>
      </c>
      <c r="O551" s="118">
        <v>200</v>
      </c>
      <c r="P551" s="825">
        <f>IF(AND(N547="",C544="",E545="",N545=""),"",IF(OR(C544=1,C544=2),800,1000))</f>
        <v>1000</v>
      </c>
      <c r="Q551" s="819"/>
      <c r="R551" s="811"/>
      <c r="S551" s="414">
        <v>20</v>
      </c>
      <c r="T551" s="414">
        <v>20</v>
      </c>
      <c r="U551" s="116">
        <v>40</v>
      </c>
      <c r="V551" s="414">
        <v>30</v>
      </c>
      <c r="W551" s="414">
        <v>18</v>
      </c>
      <c r="X551" s="414">
        <v>12</v>
      </c>
      <c r="Y551" s="116">
        <v>60</v>
      </c>
      <c r="Z551" s="118">
        <v>100</v>
      </c>
      <c r="AA551" s="414">
        <v>50</v>
      </c>
      <c r="AB551" s="414">
        <v>30</v>
      </c>
      <c r="AC551" s="414">
        <v>20</v>
      </c>
      <c r="AD551" s="116">
        <v>100</v>
      </c>
      <c r="AE551" s="118">
        <v>200</v>
      </c>
      <c r="AF551" s="825">
        <f>IF(AND(AD547="",S544="",U545="",Z545=""),"",IF(OR(S544=1,S544=2),800,1000))</f>
        <v>1000</v>
      </c>
    </row>
    <row r="552" spans="1:32" ht="21" customHeight="1">
      <c r="A552" s="166">
        <f>IF(N547="","",A551+1)</f>
        <v>12</v>
      </c>
      <c r="B552" s="122" t="str">
        <f>'Result Sheet'!$L$4</f>
        <v xml:space="preserve">हिन्दी </v>
      </c>
      <c r="C552" s="415" t="str">
        <f>IFERROR(VLOOKUP(N547,Marks,11,0),"")</f>
        <v/>
      </c>
      <c r="D552" s="415" t="str">
        <f>IFERROR(VLOOKUP(N547,Marks,12,0),"")</f>
        <v/>
      </c>
      <c r="E552" s="117" t="str">
        <f>IFERROR(VLOOKUP(N547,Marks,13,0),"")</f>
        <v/>
      </c>
      <c r="F552" s="415" t="str">
        <f>IFERROR(VLOOKUP(N547,Marks,14,0),"")</f>
        <v/>
      </c>
      <c r="G552" s="415" t="str">
        <f>IFERROR(VLOOKUP(N547,Marks,15,0),"")</f>
        <v/>
      </c>
      <c r="H552" s="415" t="str">
        <f>IFERROR(VLOOKUP(N547,Marks,16,0),"")</f>
        <v/>
      </c>
      <c r="I552" s="117" t="str">
        <f>IFERROR(VLOOKUP(N547,Marks,17,0),"")</f>
        <v/>
      </c>
      <c r="J552" s="119" t="str">
        <f>IFERROR(VLOOKUP(N547,Marks,18,0),"")</f>
        <v/>
      </c>
      <c r="K552" s="415" t="str">
        <f>IFERROR(VLOOKUP(N547,Marks,19,0),"")</f>
        <v/>
      </c>
      <c r="L552" s="415" t="str">
        <f>IFERROR(VLOOKUP(N547,Marks,20,0),"")</f>
        <v/>
      </c>
      <c r="M552" s="415" t="str">
        <f>IFERROR(VLOOKUP(N547,Marks,21,0),"")</f>
        <v/>
      </c>
      <c r="N552" s="117" t="str">
        <f>IFERROR(VLOOKUP(N547,Marks,22,0),"")</f>
        <v/>
      </c>
      <c r="O552" s="119" t="str">
        <f>IFERROR(VLOOKUP(N547,Marks,23,0),"")</f>
        <v/>
      </c>
      <c r="P552" s="323" t="str">
        <f>IFERROR(VLOOKUP(N547,Marks,29,0),"")</f>
        <v/>
      </c>
      <c r="Q552" s="819"/>
      <c r="R552" s="122" t="str">
        <f>'Result Sheet'!$L$4</f>
        <v xml:space="preserve">हिन्दी </v>
      </c>
      <c r="S552" s="415" t="str">
        <f>IFERROR(VLOOKUP(AD547,Marks,11,0),"")</f>
        <v/>
      </c>
      <c r="T552" s="415" t="str">
        <f>IFERROR(VLOOKUP(AD547,Marks,12,0),"")</f>
        <v/>
      </c>
      <c r="U552" s="117" t="str">
        <f>IFERROR(VLOOKUP(AD547,Marks,13,0),"")</f>
        <v/>
      </c>
      <c r="V552" s="415" t="str">
        <f>IFERROR(VLOOKUP(AD547,Marks,14,0),"")</f>
        <v/>
      </c>
      <c r="W552" s="415" t="str">
        <f>IFERROR(VLOOKUP(AD547,Marks,15,0),"")</f>
        <v/>
      </c>
      <c r="X552" s="415" t="str">
        <f>IFERROR(VLOOKUP(AD547,Marks,16,0),"")</f>
        <v/>
      </c>
      <c r="Y552" s="117" t="str">
        <f>IFERROR(VLOOKUP(AD547,Marks,17,0),"")</f>
        <v/>
      </c>
      <c r="Z552" s="119" t="str">
        <f>IFERROR(VLOOKUP(AD547,Marks,18,0),"")</f>
        <v/>
      </c>
      <c r="AA552" s="415" t="str">
        <f>IFERROR(VLOOKUP(AD547,Marks,19,0),"")</f>
        <v/>
      </c>
      <c r="AB552" s="415" t="str">
        <f>IFERROR(VLOOKUP(AD547,Marks,20,0),"")</f>
        <v/>
      </c>
      <c r="AC552" s="415" t="str">
        <f>IFERROR(VLOOKUP(AD547,Marks,21,0),"")</f>
        <v/>
      </c>
      <c r="AD552" s="117" t="str">
        <f>IFERROR(VLOOKUP(AD547,Marks,22,0),"")</f>
        <v/>
      </c>
      <c r="AE552" s="119" t="str">
        <f>IFERROR(VLOOKUP(AD547,Marks,23,0),"")</f>
        <v/>
      </c>
      <c r="AF552" s="323" t="str">
        <f>IFERROR(VLOOKUP(AD547,Marks,29,0),"")</f>
        <v/>
      </c>
    </row>
    <row r="553" spans="1:32" ht="21" customHeight="1">
      <c r="A553" s="166">
        <f>IF(N547="","",A552+1)</f>
        <v>13</v>
      </c>
      <c r="B553" s="122" t="str">
        <f>'Result Sheet'!$AE$4</f>
        <v xml:space="preserve">अंग्रेजी </v>
      </c>
      <c r="C553" s="415" t="str">
        <f>IFERROR(VLOOKUP(N547,Marks,30,0),"")</f>
        <v/>
      </c>
      <c r="D553" s="415" t="str">
        <f>IFERROR(VLOOKUP(N547,Marks,31,0),"")</f>
        <v/>
      </c>
      <c r="E553" s="117" t="str">
        <f>IFERROR(VLOOKUP(N547,Marks,32,0),"")</f>
        <v/>
      </c>
      <c r="F553" s="415" t="str">
        <f>IFERROR(VLOOKUP(N547,Marks,33,0),"")</f>
        <v/>
      </c>
      <c r="G553" s="415" t="str">
        <f>IFERROR(VLOOKUP(N547,Marks,34,0),"")</f>
        <v/>
      </c>
      <c r="H553" s="415" t="str">
        <f>IFERROR(VLOOKUP(N547,Marks,35,0),"")</f>
        <v/>
      </c>
      <c r="I553" s="117" t="str">
        <f>IFERROR(VLOOKUP(N547,Marks,36,0),"")</f>
        <v/>
      </c>
      <c r="J553" s="119" t="str">
        <f>IFERROR(VLOOKUP(N547,Marks,37,0),"")</f>
        <v/>
      </c>
      <c r="K553" s="415" t="str">
        <f>IFERROR(VLOOKUP(N547,Marks,38,0),"")</f>
        <v/>
      </c>
      <c r="L553" s="415" t="str">
        <f>IFERROR(VLOOKUP(N547,Marks,39,0),"")</f>
        <v/>
      </c>
      <c r="M553" s="415" t="str">
        <f>IFERROR(VLOOKUP(N547,Marks,40,0),"")</f>
        <v/>
      </c>
      <c r="N553" s="117" t="str">
        <f>IFERROR(VLOOKUP(N547,Marks,41,0),"")</f>
        <v/>
      </c>
      <c r="O553" s="119" t="str">
        <f>IFERROR(VLOOKUP(N547,Marks,42,0),"")</f>
        <v/>
      </c>
      <c r="P553" s="323" t="str">
        <f>IFERROR(VLOOKUP(N547,Marks,48,0),"")</f>
        <v/>
      </c>
      <c r="Q553" s="819"/>
      <c r="R553" s="122" t="str">
        <f>'Result Sheet'!$AE$4</f>
        <v xml:space="preserve">अंग्रेजी </v>
      </c>
      <c r="S553" s="415" t="str">
        <f>IFERROR(VLOOKUP(AD547,Marks,30,0),"")</f>
        <v/>
      </c>
      <c r="T553" s="415" t="str">
        <f>IFERROR(VLOOKUP(AD547,Marks,31,0),"")</f>
        <v/>
      </c>
      <c r="U553" s="117" t="str">
        <f>IFERROR(VLOOKUP(AD547,Marks,32,0),"")</f>
        <v/>
      </c>
      <c r="V553" s="415" t="str">
        <f>IFERROR(VLOOKUP(AD547,Marks,33,0),"")</f>
        <v/>
      </c>
      <c r="W553" s="415" t="str">
        <f>IFERROR(VLOOKUP(AD547,Marks,34,0),"")</f>
        <v/>
      </c>
      <c r="X553" s="415" t="str">
        <f>IFERROR(VLOOKUP(AD547,Marks,35,0),"")</f>
        <v/>
      </c>
      <c r="Y553" s="117" t="str">
        <f>IFERROR(VLOOKUP(AD547,Marks,36,0),"")</f>
        <v/>
      </c>
      <c r="Z553" s="119" t="str">
        <f>IFERROR(VLOOKUP(AD547,Marks,37,0),"")</f>
        <v/>
      </c>
      <c r="AA553" s="415" t="str">
        <f>IFERROR(VLOOKUP(AD547,Marks,38,0),"")</f>
        <v/>
      </c>
      <c r="AB553" s="415" t="str">
        <f>IFERROR(VLOOKUP(AD547,Marks,39,0),"")</f>
        <v/>
      </c>
      <c r="AC553" s="415" t="str">
        <f>IFERROR(VLOOKUP(AD547,Marks,40,0),"")</f>
        <v/>
      </c>
      <c r="AD553" s="117" t="str">
        <f>IFERROR(VLOOKUP(AD547,Marks,41,0),"")</f>
        <v/>
      </c>
      <c r="AE553" s="119" t="str">
        <f>IFERROR(VLOOKUP(AD547,Marks,42,0),"")</f>
        <v/>
      </c>
      <c r="AF553" s="323" t="str">
        <f>IFERROR(VLOOKUP(AD547,Marks,48,0),"")</f>
        <v/>
      </c>
    </row>
    <row r="554" spans="1:32" ht="21" customHeight="1">
      <c r="A554" s="166">
        <f>IF(N547="","",A553+1)</f>
        <v>14</v>
      </c>
      <c r="B554" s="122" t="str">
        <f>'Result Sheet'!$AX$4</f>
        <v>संस्कृत</v>
      </c>
      <c r="C554" s="415" t="str">
        <f>IFERROR(VLOOKUP(N547,Marks,49,0),"")</f>
        <v/>
      </c>
      <c r="D554" s="415" t="str">
        <f>IFERROR(VLOOKUP(N547,Marks,50,0),"")</f>
        <v/>
      </c>
      <c r="E554" s="117" t="str">
        <f>IFERROR(VLOOKUP(N547,Marks,51,0),"")</f>
        <v/>
      </c>
      <c r="F554" s="415" t="str">
        <f>IFERROR(VLOOKUP(N547,Marks,52,0),"")</f>
        <v/>
      </c>
      <c r="G554" s="415" t="str">
        <f>IFERROR(VLOOKUP(N547,Marks,53,0),"")</f>
        <v/>
      </c>
      <c r="H554" s="415" t="str">
        <f>IFERROR(VLOOKUP(N547,Marks,54,0),"")</f>
        <v/>
      </c>
      <c r="I554" s="117" t="str">
        <f>IFERROR(VLOOKUP(N547,Marks,55,0),"")</f>
        <v/>
      </c>
      <c r="J554" s="119" t="str">
        <f>IFERROR(VLOOKUP(N547,Marks,56,0),"")</f>
        <v/>
      </c>
      <c r="K554" s="415" t="str">
        <f>IFERROR(VLOOKUP(N547,Marks,57,0),"")</f>
        <v/>
      </c>
      <c r="L554" s="415" t="str">
        <f>IFERROR(VLOOKUP(N547,Marks,58,0),"")</f>
        <v/>
      </c>
      <c r="M554" s="415" t="str">
        <f>IFERROR(VLOOKUP(N547,Marks,59,0),"")</f>
        <v/>
      </c>
      <c r="N554" s="117" t="str">
        <f>IFERROR(VLOOKUP(N547,Marks,60,0),"")</f>
        <v/>
      </c>
      <c r="O554" s="119" t="str">
        <f>IFERROR(VLOOKUP(N547,Marks,61,0),"")</f>
        <v/>
      </c>
      <c r="P554" s="323" t="str">
        <f>IFERROR(VLOOKUP(N547,Marks,67,0),"")</f>
        <v/>
      </c>
      <c r="Q554" s="819"/>
      <c r="R554" s="122" t="str">
        <f>'Result Sheet'!$AX$4</f>
        <v>संस्कृत</v>
      </c>
      <c r="S554" s="415" t="str">
        <f>IFERROR(VLOOKUP(AD547,Marks,49,0),"")</f>
        <v/>
      </c>
      <c r="T554" s="415" t="str">
        <f>IFERROR(VLOOKUP(AD547,Marks,50,0),"")</f>
        <v/>
      </c>
      <c r="U554" s="117" t="str">
        <f>IFERROR(VLOOKUP(AD547,Marks,51,0),"")</f>
        <v/>
      </c>
      <c r="V554" s="415" t="str">
        <f>IFERROR(VLOOKUP(AD547,Marks,52,0),"")</f>
        <v/>
      </c>
      <c r="W554" s="415" t="str">
        <f>IFERROR(VLOOKUP(AD547,Marks,53,0),"")</f>
        <v/>
      </c>
      <c r="X554" s="415" t="str">
        <f>IFERROR(VLOOKUP(AD547,Marks,54,0),"")</f>
        <v/>
      </c>
      <c r="Y554" s="117" t="str">
        <f>IFERROR(VLOOKUP(AD547,Marks,55,0),"")</f>
        <v/>
      </c>
      <c r="Z554" s="119" t="str">
        <f>IFERROR(VLOOKUP(AD547,Marks,56,0),"")</f>
        <v/>
      </c>
      <c r="AA554" s="415" t="str">
        <f>IFERROR(VLOOKUP(AD547,Marks,57,0),"")</f>
        <v/>
      </c>
      <c r="AB554" s="415" t="str">
        <f>IFERROR(VLOOKUP(AD547,Marks,58,0),"")</f>
        <v/>
      </c>
      <c r="AC554" s="415" t="str">
        <f>IFERROR(VLOOKUP(AD547,Marks,59,0),"")</f>
        <v/>
      </c>
      <c r="AD554" s="117" t="str">
        <f>IFERROR(VLOOKUP(AD547,Marks,60,0),"")</f>
        <v/>
      </c>
      <c r="AE554" s="119" t="str">
        <f>IFERROR(VLOOKUP(AD547,Marks,61,0),"")</f>
        <v/>
      </c>
      <c r="AF554" s="323" t="str">
        <f>IFERROR(VLOOKUP(AD547,Marks,67,0),"")</f>
        <v/>
      </c>
    </row>
    <row r="555" spans="1:32" ht="21" customHeight="1">
      <c r="A555" s="166">
        <f>IF(N547="","",A553+1)</f>
        <v>14</v>
      </c>
      <c r="B555" s="122" t="str">
        <f>'Result Sheet'!$BQ$4</f>
        <v xml:space="preserve">गणित </v>
      </c>
      <c r="C555" s="415" t="str">
        <f>IFERROR(VLOOKUP(N547,Marks,68,0),"")</f>
        <v/>
      </c>
      <c r="D555" s="415" t="str">
        <f>IFERROR(VLOOKUP(N547,Marks,69,0),"")</f>
        <v/>
      </c>
      <c r="E555" s="117" t="str">
        <f>IFERROR(VLOOKUP(N547,Marks,70,0),"")</f>
        <v/>
      </c>
      <c r="F555" s="415" t="str">
        <f>IFERROR(VLOOKUP(N547,Marks,71,0),"")</f>
        <v/>
      </c>
      <c r="G555" s="415" t="str">
        <f>IFERROR(VLOOKUP(N547,Marks,72,0),"")</f>
        <v/>
      </c>
      <c r="H555" s="415" t="str">
        <f>IFERROR(VLOOKUP(N547,Marks,73,0),"")</f>
        <v/>
      </c>
      <c r="I555" s="117" t="str">
        <f>IFERROR(VLOOKUP(N547,Marks,74,0),"")</f>
        <v/>
      </c>
      <c r="J555" s="119" t="str">
        <f>IFERROR(VLOOKUP(N547,Marks,75,0),"")</f>
        <v/>
      </c>
      <c r="K555" s="415" t="str">
        <f>IFERROR(VLOOKUP(N547,Marks,76,0),"")</f>
        <v/>
      </c>
      <c r="L555" s="415" t="str">
        <f>IFERROR(VLOOKUP(N547,Marks,77,0),"")</f>
        <v/>
      </c>
      <c r="M555" s="415" t="str">
        <f>IFERROR(VLOOKUP(N547,Marks,78,0),"")</f>
        <v/>
      </c>
      <c r="N555" s="117" t="str">
        <f>IFERROR(VLOOKUP(N547,Marks,79,0),"")</f>
        <v/>
      </c>
      <c r="O555" s="119" t="str">
        <f>IFERROR(VLOOKUP(N547,Marks,80,0),"")</f>
        <v/>
      </c>
      <c r="P555" s="323" t="str">
        <f>IFERROR(VLOOKUP(N547,Marks,86,0),"")</f>
        <v/>
      </c>
      <c r="Q555" s="819"/>
      <c r="R555" s="122" t="str">
        <f>'Result Sheet'!$BQ$4</f>
        <v xml:space="preserve">गणित </v>
      </c>
      <c r="S555" s="415" t="str">
        <f>IFERROR(VLOOKUP(AD547,Marks,68,0),"")</f>
        <v/>
      </c>
      <c r="T555" s="415" t="str">
        <f>IFERROR(VLOOKUP(AD547,Marks,69,0),"")</f>
        <v/>
      </c>
      <c r="U555" s="117" t="str">
        <f>IFERROR(VLOOKUP(AD547,Marks,70,0),"")</f>
        <v/>
      </c>
      <c r="V555" s="415" t="str">
        <f>IFERROR(VLOOKUP(AD547,Marks,71,0),"")</f>
        <v/>
      </c>
      <c r="W555" s="415" t="str">
        <f>IFERROR(VLOOKUP(AD547,Marks,72,0),"")</f>
        <v/>
      </c>
      <c r="X555" s="415" t="str">
        <f>IFERROR(VLOOKUP(AD547,Marks,73,0),"")</f>
        <v/>
      </c>
      <c r="Y555" s="117" t="str">
        <f>IFERROR(VLOOKUP(AD547,Marks,74,0),"")</f>
        <v/>
      </c>
      <c r="Z555" s="119" t="str">
        <f>IFERROR(VLOOKUP(AD547,Marks,75,0),"")</f>
        <v/>
      </c>
      <c r="AA555" s="415" t="str">
        <f>IFERROR(VLOOKUP(AD547,Marks,76,0),"")</f>
        <v/>
      </c>
      <c r="AB555" s="415" t="str">
        <f>IFERROR(VLOOKUP(AD547,Marks,77,0),"")</f>
        <v/>
      </c>
      <c r="AC555" s="415" t="str">
        <f>IFERROR(VLOOKUP(AD547,Marks,78,0),"")</f>
        <v/>
      </c>
      <c r="AD555" s="117" t="str">
        <f>IFERROR(VLOOKUP(AD547,Marks,79,0),"")</f>
        <v/>
      </c>
      <c r="AE555" s="119" t="str">
        <f>IFERROR(VLOOKUP(AD547,Marks,80,0),"")</f>
        <v/>
      </c>
      <c r="AF555" s="323" t="str">
        <f>IFERROR(VLOOKUP(AD547,Marks,86,0),"")</f>
        <v/>
      </c>
    </row>
    <row r="556" spans="1:32" ht="21" customHeight="1">
      <c r="A556" s="166">
        <f>IF(N547="","",A555+1)</f>
        <v>15</v>
      </c>
      <c r="B556" s="122" t="str">
        <f>'Result Sheet'!$CJ$4</f>
        <v xml:space="preserve">पर्यावरण अध्ययन </v>
      </c>
      <c r="C556" s="415" t="str">
        <f>IFERROR(VLOOKUP(N547,Marks,87,0),"")</f>
        <v/>
      </c>
      <c r="D556" s="415" t="str">
        <f>IFERROR(VLOOKUP(N547,Marks,88,0),"")</f>
        <v/>
      </c>
      <c r="E556" s="117" t="str">
        <f>IFERROR(VLOOKUP(N547,Marks,89,0),"")</f>
        <v/>
      </c>
      <c r="F556" s="415" t="str">
        <f>IFERROR(VLOOKUP(N547,Marks,90,0),"")</f>
        <v/>
      </c>
      <c r="G556" s="415" t="str">
        <f>IFERROR(VLOOKUP(N547,Marks,91,0),"")</f>
        <v/>
      </c>
      <c r="H556" s="415" t="str">
        <f>IFERROR(VLOOKUP(N547,Marks,92,0),"")</f>
        <v/>
      </c>
      <c r="I556" s="117" t="str">
        <f>IFERROR(VLOOKUP(N547,Marks,93,0),"")</f>
        <v/>
      </c>
      <c r="J556" s="119" t="str">
        <f>IFERROR(VLOOKUP(N547,Marks,94,0),"")</f>
        <v/>
      </c>
      <c r="K556" s="415" t="str">
        <f>IFERROR(VLOOKUP(N547,Marks,95,0),"")</f>
        <v/>
      </c>
      <c r="L556" s="415" t="str">
        <f>IFERROR(VLOOKUP(N547,Marks,96,0),"")</f>
        <v/>
      </c>
      <c r="M556" s="415" t="str">
        <f>IFERROR(VLOOKUP(N547,Marks,97,0),"")</f>
        <v/>
      </c>
      <c r="N556" s="117" t="str">
        <f>IFERROR(VLOOKUP(N547,Marks,98,0),"")</f>
        <v/>
      </c>
      <c r="O556" s="119" t="str">
        <f>IFERROR(VLOOKUP(N547,Marks,99,0),"")</f>
        <v/>
      </c>
      <c r="P556" s="323" t="str">
        <f>IFERROR(VLOOKUP(N547,Marks,105,0),"")</f>
        <v/>
      </c>
      <c r="Q556" s="819"/>
      <c r="R556" s="122" t="str">
        <f>'Result Sheet'!$CJ$4</f>
        <v xml:space="preserve">पर्यावरण अध्ययन </v>
      </c>
      <c r="S556" s="415" t="str">
        <f>IFERROR(VLOOKUP(AD547,Marks,87,0),"")</f>
        <v/>
      </c>
      <c r="T556" s="415" t="str">
        <f>IFERROR(VLOOKUP(AD547,Marks,88,0),"")</f>
        <v/>
      </c>
      <c r="U556" s="117" t="str">
        <f>IFERROR(VLOOKUP(AD547,Marks,89,0),"")</f>
        <v/>
      </c>
      <c r="V556" s="415" t="str">
        <f>IFERROR(VLOOKUP(AD547,Marks,90,0),"")</f>
        <v/>
      </c>
      <c r="W556" s="415" t="str">
        <f>IFERROR(VLOOKUP(AD547,Marks,91,0),"")</f>
        <v/>
      </c>
      <c r="X556" s="415" t="str">
        <f>IFERROR(VLOOKUP(AD547,Marks,92,0),"")</f>
        <v/>
      </c>
      <c r="Y556" s="117" t="str">
        <f>IFERROR(VLOOKUP(AD547,Marks,93,0),"")</f>
        <v/>
      </c>
      <c r="Z556" s="119" t="str">
        <f>IFERROR(VLOOKUP(AD547,Marks,94,0),"")</f>
        <v/>
      </c>
      <c r="AA556" s="415" t="str">
        <f>IFERROR(VLOOKUP(AD547,Marks,95,0),"")</f>
        <v/>
      </c>
      <c r="AB556" s="415" t="str">
        <f>IFERROR(VLOOKUP(AD547,Marks,96,0),"")</f>
        <v/>
      </c>
      <c r="AC556" s="415" t="str">
        <f>IFERROR(VLOOKUP(AD547,Marks,97,0),"")</f>
        <v/>
      </c>
      <c r="AD556" s="117" t="str">
        <f>IFERROR(VLOOKUP(AD547,Marks,98,0),"")</f>
        <v/>
      </c>
      <c r="AE556" s="119" t="str">
        <f>IFERROR(VLOOKUP(AD547,Marks,99,0),"")</f>
        <v/>
      </c>
      <c r="AF556" s="323" t="str">
        <f>IFERROR(VLOOKUP(AD547,Marks,105,0),"")</f>
        <v/>
      </c>
    </row>
    <row r="557" spans="1:32" ht="25.5" customHeight="1">
      <c r="A557" s="166">
        <f>IF(N547="","",A556+1)</f>
        <v>16</v>
      </c>
      <c r="B557" s="416" t="s">
        <v>215</v>
      </c>
      <c r="C557" s="120" t="str">
        <f>IF(AND(C552="",C553="",C554="",C555="",C556=""),"",IF(OR(C544=1,C544=2),SUM(C552:C555),SUM(C552:C556)))</f>
        <v/>
      </c>
      <c r="D557" s="120" t="str">
        <f>IF(AND(D552="",D553="",D554="",D555="",D556=""),"",IF(OR(C544=1,C544=2),SUM(D552:D555),SUM(D552:D556)))</f>
        <v/>
      </c>
      <c r="E557" s="120" t="str">
        <f>IF(AND(E552="",E553="",E554="",E555="",E556=""),"",IF(OR(C544=1,C544=2),SUM(E552:E555),SUM(E552:E556)))</f>
        <v/>
      </c>
      <c r="F557" s="120" t="str">
        <f>IF(AND(F552="",F553="",F554="",F555="",F556=""),"",IF(OR(C544=1,C544=2),SUM(F552:F555),SUM(F552:F556)))</f>
        <v/>
      </c>
      <c r="G557" s="120" t="str">
        <f>IF(AND(G552="",G553="",G554="",G555="",G556=""),"",IF(OR(G544=1,G544=2),SUM(C544=1,C544=2),SUM(G552:G556)))</f>
        <v/>
      </c>
      <c r="H557" s="120" t="str">
        <f>IF(AND(H552="",H553="",H554="",H555="",H556=""),"",IF(OR(C544=1,C544=2),SUM(H552:H555),SUM(H552:H556)))</f>
        <v/>
      </c>
      <c r="I557" s="120" t="str">
        <f>IF(AND(I552="",I553="",I554="",I555="",I556=""),"",IF(OR(C544=1,C544=2),SUM(I552:I555),SUM(I552:I556)))</f>
        <v/>
      </c>
      <c r="J557" s="120" t="str">
        <f>IF(AND(J552="",J553="",J554="",J555="",J556=""),"",IF(OR(C544=1,C544=2),SUM(J552:J555),SUM(J552:J556)))</f>
        <v/>
      </c>
      <c r="K557" s="120" t="str">
        <f>IF(AND(K552="",K553="",K554="",K555="",K556=""),"",IF(OR(C544=1,C544=2),SUM(K552:K555),SUM(K552:K556)))</f>
        <v/>
      </c>
      <c r="L557" s="120" t="str">
        <f>IF(AND(L552="",L553="",L554="",L555="",L556=""),"",IF(OR(C544=1,C544=2),SUM(L552:L555),SUM(L552:L556)))</f>
        <v/>
      </c>
      <c r="M557" s="120" t="str">
        <f>IF(AND(M552="",M553="",M554="",M555="",M556=""),"",IF(OR(C544=1,C544=2),SUM(M552:M555),SUM(M552:M556)))</f>
        <v/>
      </c>
      <c r="N557" s="120" t="str">
        <f>IF(AND(N552="",N553="",N554="",N555="",N556=""),"",IF(OR(C544=1,C544=2),SUM(N552:N555),SUM(N552:N556)))</f>
        <v/>
      </c>
      <c r="O557" s="120" t="str">
        <f>IF(AND(O552="",O553="",O554="",O555="",O556=""),"",IF(OR(C544=1,C544=2),SUM(O552:O555),SUM(O552:O556)))</f>
        <v/>
      </c>
      <c r="P557" s="326" t="str">
        <f>IF(OR(N547="",E545="",O557=""),"",IF(O557&gt;=81%*P551,"A",IF(O557&gt;=61%*P551,"B",IF(O557&gt;=41%*P551,"C",IF(O557&gt;=21%*P551,"D","E")))))</f>
        <v/>
      </c>
      <c r="Q557" s="819"/>
      <c r="R557" s="416" t="s">
        <v>215</v>
      </c>
      <c r="S557" s="120" t="str">
        <f>IF(AND(S552="",S553="",S554="",S555="",S556=""),"",IF(OR(S544=1,S544=2),SUM(S552:S555),SUM(S552:S556)))</f>
        <v/>
      </c>
      <c r="T557" s="120" t="str">
        <f>IF(AND(T552="",T553="",T554="",T555="",T556=""),"",IF(OR(S544=1,S544=2),SUM(T552:T555),SUM(T552:T556)))</f>
        <v/>
      </c>
      <c r="U557" s="120" t="str">
        <f>IF(AND(U552="",U553="",U554="",U555="",U556=""),"",IF(OR(S544=1,S544=2),SUM(U552:U555),SUM(U552:U556)))</f>
        <v/>
      </c>
      <c r="V557" s="120" t="str">
        <f>IF(AND(V552="",V553="",V554="",V555="",V556=""),"",IF(OR(S544=1,S544=2),SUM(V552:V555),SUM(V552:V556)))</f>
        <v/>
      </c>
      <c r="W557" s="120" t="str">
        <f>IF(AND(W552="",W553="",W554="",W555="",W556=""),"",IF(OR(W544=1,W544=2),SUM(S544=1,S544=2),SUM(W552:W556)))</f>
        <v/>
      </c>
      <c r="X557" s="120" t="str">
        <f>IF(AND(X552="",X553="",X554="",X555="",X556=""),"",IF(OR(S544=1,S544=2),SUM(X552:X555),SUM(X552:X556)))</f>
        <v/>
      </c>
      <c r="Y557" s="120" t="str">
        <f>IF(AND(Y552="",Y553="",Y554="",Y555="",Y556=""),"",IF(OR(S544=1,S544=2),SUM(Y552:Y555),SUM(Y552:Y556)))</f>
        <v/>
      </c>
      <c r="Z557" s="120" t="str">
        <f>IF(AND(Z552="",Z553="",Z554="",Z555="",Z556=""),"",IF(OR(S544=1,S544=2),SUM(Z552:Z555),SUM(Z552:Z556)))</f>
        <v/>
      </c>
      <c r="AA557" s="120" t="str">
        <f>IF(AND(AA552="",AA553="",AA554="",AA555="",AA556=""),"",IF(OR(S544=1,S544=2),SUM(AA552:AA555),SUM(AA552:AA556)))</f>
        <v/>
      </c>
      <c r="AB557" s="120" t="str">
        <f>IF(AND(AB552="",AB553="",AB554="",AB555="",AB556=""),"",IF(OR(S544=1,S544=2),SUM(AB552:AB555),SUM(AB552:AB556)))</f>
        <v/>
      </c>
      <c r="AC557" s="120" t="str">
        <f>IF(AND(AC552="",AC553="",AC554="",AC555="",AC556=""),"",IF(OR(S544=1,S544=2),SUM(AC552:AC555),SUM(AC552:AC556)))</f>
        <v/>
      </c>
      <c r="AD557" s="120" t="str">
        <f>IF(AND(AD552="",AD553="",AD554="",AD555="",AD556=""),"",IF(OR(S544=1,S544=2),SUM(AD552:AD555),SUM(AD552:AD556)))</f>
        <v/>
      </c>
      <c r="AE557" s="120" t="str">
        <f>IF(AND(AE552="",AE553="",AE554="",AE555="",AE556=""),"",IF(OR(S544=1,S544=2),SUM(AE552:AE555),SUM(AE552:AE556)))</f>
        <v/>
      </c>
      <c r="AF557" s="326" t="str">
        <f>IF(OR(AD547="",U545="",AE557=""),"",IF(AE557&gt;=81%*AF551,"A",IF(AE557&gt;=61%*AF551,"B",IF(AE557&gt;=41%*AF551,"C",IF(AE557&gt;=21%*AF551,"D","E")))))</f>
        <v/>
      </c>
    </row>
    <row r="558" spans="1:32" ht="9" customHeight="1">
      <c r="A558" s="166">
        <f>IF(N547="","",A557+1)</f>
        <v>17</v>
      </c>
      <c r="B558" s="787"/>
      <c r="C558" s="787"/>
      <c r="D558" s="787"/>
      <c r="E558" s="787"/>
      <c r="F558" s="787"/>
      <c r="G558" s="787"/>
      <c r="H558" s="787"/>
      <c r="I558" s="787"/>
      <c r="J558" s="787"/>
      <c r="K558" s="787"/>
      <c r="L558" s="787"/>
      <c r="M558" s="787"/>
      <c r="N558" s="787"/>
      <c r="O558" s="787"/>
      <c r="P558" s="787"/>
      <c r="Q558" s="819"/>
      <c r="R558" s="787"/>
      <c r="S558" s="787"/>
      <c r="T558" s="787"/>
      <c r="U558" s="787"/>
      <c r="V558" s="787"/>
      <c r="W558" s="787"/>
      <c r="X558" s="787"/>
      <c r="Y558" s="787"/>
      <c r="Z558" s="787"/>
      <c r="AA558" s="787"/>
      <c r="AB558" s="787"/>
      <c r="AC558" s="787"/>
      <c r="AD558" s="787"/>
      <c r="AE558" s="787"/>
      <c r="AF558" s="787"/>
    </row>
    <row r="559" spans="1:32" ht="22.5" customHeight="1">
      <c r="A559" s="166">
        <f>IF(N547="","",A558+1)</f>
        <v>18</v>
      </c>
      <c r="B559" s="788" t="s">
        <v>213</v>
      </c>
      <c r="C559" s="788"/>
      <c r="D559" s="789" t="s">
        <v>229</v>
      </c>
      <c r="E559" s="790"/>
      <c r="F559" s="417" t="s">
        <v>186</v>
      </c>
      <c r="G559" s="788" t="s">
        <v>213</v>
      </c>
      <c r="H559" s="788"/>
      <c r="I559" s="789" t="s">
        <v>229</v>
      </c>
      <c r="J559" s="790"/>
      <c r="K559" s="417" t="s">
        <v>186</v>
      </c>
      <c r="L559" s="788" t="s">
        <v>213</v>
      </c>
      <c r="M559" s="788"/>
      <c r="N559" s="789" t="s">
        <v>229</v>
      </c>
      <c r="O559" s="790"/>
      <c r="P559" s="417" t="s">
        <v>186</v>
      </c>
      <c r="Q559" s="819"/>
      <c r="R559" s="788" t="s">
        <v>213</v>
      </c>
      <c r="S559" s="788"/>
      <c r="T559" s="789" t="s">
        <v>229</v>
      </c>
      <c r="U559" s="790"/>
      <c r="V559" s="417" t="s">
        <v>186</v>
      </c>
      <c r="W559" s="788" t="s">
        <v>213</v>
      </c>
      <c r="X559" s="788"/>
      <c r="Y559" s="789" t="s">
        <v>229</v>
      </c>
      <c r="Z559" s="790"/>
      <c r="AA559" s="417" t="s">
        <v>186</v>
      </c>
      <c r="AB559" s="788" t="s">
        <v>213</v>
      </c>
      <c r="AC559" s="788"/>
      <c r="AD559" s="789" t="s">
        <v>229</v>
      </c>
      <c r="AE559" s="790"/>
      <c r="AF559" s="417" t="s">
        <v>186</v>
      </c>
    </row>
    <row r="560" spans="1:32" ht="21.75" customHeight="1">
      <c r="A560" s="166">
        <f>IF(N547="","",A559+1)</f>
        <v>19</v>
      </c>
      <c r="B560" s="791" t="s">
        <v>221</v>
      </c>
      <c r="C560" s="792"/>
      <c r="D560" s="792"/>
      <c r="E560" s="119" t="str">
        <f>IFERROR(VLOOKUP(N547,Marks,109,0),"")</f>
        <v/>
      </c>
      <c r="F560" s="130" t="str">
        <f>IFERROR(VLOOKUP(N547,Marks,113,0),"")</f>
        <v/>
      </c>
      <c r="G560" s="791" t="s">
        <v>192</v>
      </c>
      <c r="H560" s="792"/>
      <c r="I560" s="792"/>
      <c r="J560" s="119" t="str">
        <f>IFERROR(VLOOKUP(N547,Marks,117,0),"")</f>
        <v/>
      </c>
      <c r="K560" s="130" t="str">
        <f>IFERROR(VLOOKUP(N547,Marks,121,0),"")</f>
        <v/>
      </c>
      <c r="L560" s="793" t="s">
        <v>193</v>
      </c>
      <c r="M560" s="794"/>
      <c r="N560" s="794"/>
      <c r="O560" s="119" t="str">
        <f>IFERROR(VLOOKUP(N547,Marks,125,0),"")</f>
        <v/>
      </c>
      <c r="P560" s="130" t="str">
        <f>IFERROR(VLOOKUP(N547,Marks,129,0),"")</f>
        <v/>
      </c>
      <c r="Q560" s="819"/>
      <c r="R560" s="791" t="s">
        <v>221</v>
      </c>
      <c r="S560" s="792"/>
      <c r="T560" s="792"/>
      <c r="U560" s="119" t="str">
        <f>IFERROR(VLOOKUP(AD547,Marks,109,0),"")</f>
        <v/>
      </c>
      <c r="V560" s="130" t="str">
        <f>IFERROR(VLOOKUP(AD547,Marks,113,0),"")</f>
        <v/>
      </c>
      <c r="W560" s="791" t="s">
        <v>192</v>
      </c>
      <c r="X560" s="792"/>
      <c r="Y560" s="792"/>
      <c r="Z560" s="119" t="str">
        <f>IFERROR(VLOOKUP(AD547,Marks,117,0),"")</f>
        <v/>
      </c>
      <c r="AA560" s="130" t="str">
        <f>IFERROR(VLOOKUP(AD547,Marks,121,0),"")</f>
        <v/>
      </c>
      <c r="AB560" s="793" t="s">
        <v>193</v>
      </c>
      <c r="AC560" s="794"/>
      <c r="AD560" s="794"/>
      <c r="AE560" s="119" t="str">
        <f>IFERROR(VLOOKUP(AD547,Marks,125,0),"")</f>
        <v/>
      </c>
      <c r="AF560" s="130" t="str">
        <f>IFERROR(VLOOKUP(AD547,Marks,129,0),"")</f>
        <v/>
      </c>
    </row>
    <row r="561" spans="1:32" ht="21" customHeight="1">
      <c r="A561" s="166">
        <f>IF(N547="","",A560+1)</f>
        <v>20</v>
      </c>
      <c r="B561" s="780" t="s">
        <v>216</v>
      </c>
      <c r="C561" s="780"/>
      <c r="D561" s="780"/>
      <c r="E561" s="795" t="str">
        <f>IFERROR(VLOOKUP(N547,Marks,135,0),"")</f>
        <v/>
      </c>
      <c r="F561" s="795"/>
      <c r="G561" s="795"/>
      <c r="H561" s="795"/>
      <c r="I561" s="780" t="s">
        <v>217</v>
      </c>
      <c r="J561" s="780"/>
      <c r="K561" s="780"/>
      <c r="L561" s="780"/>
      <c r="M561" s="796" t="str">
        <f>IFERROR(VLOOKUP(N547,Marks,136,0),"")</f>
        <v/>
      </c>
      <c r="N561" s="796"/>
      <c r="O561" s="796"/>
      <c r="P561" s="796"/>
      <c r="Q561" s="819"/>
      <c r="R561" s="780" t="s">
        <v>216</v>
      </c>
      <c r="S561" s="780"/>
      <c r="T561" s="780"/>
      <c r="U561" s="795" t="str">
        <f>IFERROR(VLOOKUP(AD547,Marks,135,0),"")</f>
        <v/>
      </c>
      <c r="V561" s="795"/>
      <c r="W561" s="795"/>
      <c r="X561" s="795"/>
      <c r="Y561" s="780" t="s">
        <v>217</v>
      </c>
      <c r="Z561" s="780"/>
      <c r="AA561" s="780"/>
      <c r="AB561" s="780"/>
      <c r="AC561" s="796" t="str">
        <f>IFERROR(VLOOKUP(AD547,Marks,136,0),"")</f>
        <v/>
      </c>
      <c r="AD561" s="796"/>
      <c r="AE561" s="796"/>
      <c r="AF561" s="796"/>
    </row>
    <row r="562" spans="1:32" ht="21" customHeight="1">
      <c r="A562" s="166">
        <f>IF(N547="","",A561+1)</f>
        <v>21</v>
      </c>
      <c r="B562" s="780" t="s">
        <v>218</v>
      </c>
      <c r="C562" s="780"/>
      <c r="D562" s="780"/>
      <c r="E562" s="782" t="str">
        <f>IFERROR(VLOOKUP(N547,Marks,134,0),"")</f>
        <v/>
      </c>
      <c r="F562" s="782"/>
      <c r="G562" s="782"/>
      <c r="H562" s="782"/>
      <c r="I562" s="780" t="s">
        <v>219</v>
      </c>
      <c r="J562" s="780"/>
      <c r="K562" s="780"/>
      <c r="L562" s="780"/>
      <c r="M562" s="781" t="str">
        <f>IFERROR(VLOOKUP(N547,Marks,131,0),"")</f>
        <v/>
      </c>
      <c r="N562" s="781"/>
      <c r="O562" s="781"/>
      <c r="P562" s="781"/>
      <c r="Q562" s="819"/>
      <c r="R562" s="780" t="s">
        <v>218</v>
      </c>
      <c r="S562" s="780"/>
      <c r="T562" s="780"/>
      <c r="U562" s="782" t="str">
        <f>IFERROR(VLOOKUP(AD547,Marks,134,0),"")</f>
        <v/>
      </c>
      <c r="V562" s="782"/>
      <c r="W562" s="782"/>
      <c r="X562" s="782"/>
      <c r="Y562" s="780" t="s">
        <v>219</v>
      </c>
      <c r="Z562" s="780"/>
      <c r="AA562" s="780"/>
      <c r="AB562" s="780"/>
      <c r="AC562" s="781" t="str">
        <f>IFERROR(VLOOKUP(AD547,Marks,131,0),"")</f>
        <v/>
      </c>
      <c r="AD562" s="781"/>
      <c r="AE562" s="781"/>
      <c r="AF562" s="781"/>
    </row>
    <row r="563" spans="1:32" ht="21" customHeight="1">
      <c r="A563" s="166">
        <f>IF(N547="","",A562+1)</f>
        <v>22</v>
      </c>
      <c r="B563" s="780" t="s">
        <v>220</v>
      </c>
      <c r="C563" s="780"/>
      <c r="D563" s="780"/>
      <c r="E563" s="324" t="str">
        <f>IFERROR(VLOOKUP(N547,Marks,132,0),"")</f>
        <v/>
      </c>
      <c r="F563" s="325" t="s">
        <v>341</v>
      </c>
      <c r="G563" s="783" t="str">
        <f>IF(OR(N547="",E545="",O557=""),"",IF(O557&gt;=81%*P551,"A",IF(O557&gt;=61%*P551,"B",IF(O557&gt;=41%*P551,"C",IF(O557&gt;=21%*P551,"D","E")))))</f>
        <v/>
      </c>
      <c r="H563" s="783"/>
      <c r="I563" s="780" t="s">
        <v>222</v>
      </c>
      <c r="J563" s="780"/>
      <c r="K563" s="780"/>
      <c r="L563" s="780"/>
      <c r="M563" s="818" t="str">
        <f>IFERROR(VLOOKUP(N547,Marks,133,0),"")</f>
        <v/>
      </c>
      <c r="N563" s="818"/>
      <c r="O563" s="818"/>
      <c r="P563" s="818"/>
      <c r="Q563" s="819"/>
      <c r="R563" s="780" t="s">
        <v>220</v>
      </c>
      <c r="S563" s="780"/>
      <c r="T563" s="780"/>
      <c r="U563" s="324" t="str">
        <f>IFERROR(VLOOKUP(AD547,Marks,132,0),"")</f>
        <v/>
      </c>
      <c r="V563" s="325" t="s">
        <v>341</v>
      </c>
      <c r="W563" s="783" t="str">
        <f>IF(OR(AD547="",U545="",AE557=""),"",IF(AE557&gt;=81%*AF551,"A",IF(AE557&gt;=61%*AF551,"B",IF(AE557&gt;=41%*AF551,"C",IF(AE557&gt;=21%*AF551,"D","E")))))</f>
        <v/>
      </c>
      <c r="X563" s="783"/>
      <c r="Y563" s="780" t="s">
        <v>222</v>
      </c>
      <c r="Z563" s="780"/>
      <c r="AA563" s="780"/>
      <c r="AB563" s="780"/>
      <c r="AC563" s="818" t="str">
        <f>IFERROR(VLOOKUP(AD547,Marks,133,0),"")</f>
        <v/>
      </c>
      <c r="AD563" s="818"/>
      <c r="AE563" s="818"/>
      <c r="AF563" s="818"/>
    </row>
    <row r="564" spans="1:32" ht="21" customHeight="1">
      <c r="A564" s="166">
        <f>IF(N547="","",A563+1)</f>
        <v>23</v>
      </c>
      <c r="B564" s="817" t="s">
        <v>228</v>
      </c>
      <c r="C564" s="817"/>
      <c r="D564" s="817"/>
      <c r="E564" s="784">
        <f>'Master sheet'!$C$10</f>
        <v>44697</v>
      </c>
      <c r="F564" s="784"/>
      <c r="G564" s="784"/>
      <c r="H564" s="410"/>
      <c r="I564" s="121"/>
      <c r="J564" s="121"/>
      <c r="K564" s="76"/>
      <c r="L564" s="121"/>
      <c r="M564" s="121"/>
      <c r="N564" s="121"/>
      <c r="O564" s="121"/>
      <c r="P564" s="121"/>
      <c r="Q564" s="819"/>
      <c r="R564" s="817" t="s">
        <v>228</v>
      </c>
      <c r="S564" s="817"/>
      <c r="T564" s="817"/>
      <c r="U564" s="784">
        <f>'Master sheet'!$C$10</f>
        <v>44697</v>
      </c>
      <c r="V564" s="784"/>
      <c r="W564" s="784"/>
      <c r="X564" s="410"/>
      <c r="Y564" s="121"/>
      <c r="Z564" s="121"/>
      <c r="AA564" s="76"/>
      <c r="AB564" s="121"/>
      <c r="AC564" s="121"/>
      <c r="AD564" s="121"/>
      <c r="AE564" s="121"/>
      <c r="AF564" s="121"/>
    </row>
    <row r="565" spans="1:32" ht="43.5" customHeight="1">
      <c r="A565" s="166">
        <f>IF(N547="","",A564+1)</f>
        <v>24</v>
      </c>
      <c r="B565" s="804" t="str">
        <f>IF(AND(C544=1),CONCATENATE("( ",UPPER('Master sheet'!$F$11)," )"),IF(AND(C544=2),CONCATENATE("( ",UPPER('Master sheet'!$F$19)," )"),IF(AND(C544=3),CONCATENATE("( ",UPPER('Master sheet'!$J$11)," )"),IF(AND(C544=4),CONCATENATE("( ",UPPER('Master sheet'!$J$19)," )"),""))))</f>
        <v/>
      </c>
      <c r="C565" s="804"/>
      <c r="D565" s="804"/>
      <c r="E565" s="804"/>
      <c r="F565" s="805" t="str">
        <f>IF(AND(N547=""),"",CONCATENATE("(",'Master sheet'!$C$14," )"))</f>
        <v>(Suresh Kumar )</v>
      </c>
      <c r="G565" s="805"/>
      <c r="H565" s="805"/>
      <c r="I565" s="805"/>
      <c r="J565" s="805"/>
      <c r="K565" s="805" t="str">
        <f>IF(AND(N547=""),"",CONCATENATE("(",'Master sheet'!$C$12," )"))</f>
        <v>(USHA PALIYA )</v>
      </c>
      <c r="L565" s="805"/>
      <c r="M565" s="805"/>
      <c r="N565" s="805"/>
      <c r="O565" s="805"/>
      <c r="P565" s="805"/>
      <c r="Q565" s="819"/>
      <c r="R565" s="804" t="str">
        <f>IF(AND(S544=1),CONCATENATE("( ",UPPER('Master sheet'!$F$11)," )"),IF(AND(S544=2),CONCATENATE("( ",UPPER('Master sheet'!$F$19)," )"),IF(AND(S544=3),CONCATENATE("( ",UPPER('Master sheet'!$J$11)," )"),IF(AND(S544=4),CONCATENATE("( ",UPPER('Master sheet'!$J$19)," )"),""))))</f>
        <v/>
      </c>
      <c r="S565" s="804"/>
      <c r="T565" s="804"/>
      <c r="U565" s="804"/>
      <c r="V565" s="805" t="str">
        <f>IF(AND(AD547=""),"",CONCATENATE("(",'Master sheet'!$C$14," )"))</f>
        <v>(Suresh Kumar )</v>
      </c>
      <c r="W565" s="805"/>
      <c r="X565" s="805"/>
      <c r="Y565" s="805"/>
      <c r="Z565" s="805"/>
      <c r="AA565" s="805" t="str">
        <f>IF(AND(AD547=""),"",CONCATENATE("(",'Master sheet'!$C$12," )"))</f>
        <v>(USHA PALIYA )</v>
      </c>
      <c r="AB565" s="805"/>
      <c r="AC565" s="805"/>
      <c r="AD565" s="805"/>
      <c r="AE565" s="805"/>
      <c r="AF565" s="805"/>
    </row>
    <row r="566" spans="1:32" ht="21.75" customHeight="1">
      <c r="A566" s="166">
        <f>IF(N547="","",A565+1)</f>
        <v>25</v>
      </c>
      <c r="B566" s="806" t="s">
        <v>223</v>
      </c>
      <c r="C566" s="806"/>
      <c r="D566" s="806"/>
      <c r="E566" s="806"/>
      <c r="F566" s="807" t="s">
        <v>224</v>
      </c>
      <c r="G566" s="807"/>
      <c r="H566" s="807"/>
      <c r="I566" s="807"/>
      <c r="J566" s="807"/>
      <c r="K566" s="806" t="s">
        <v>225</v>
      </c>
      <c r="L566" s="806"/>
      <c r="M566" s="806"/>
      <c r="N566" s="806"/>
      <c r="O566" s="806"/>
      <c r="P566" s="806"/>
      <c r="Q566" s="819"/>
      <c r="R566" s="806" t="s">
        <v>223</v>
      </c>
      <c r="S566" s="806"/>
      <c r="T566" s="806"/>
      <c r="U566" s="806"/>
      <c r="V566" s="807" t="s">
        <v>224</v>
      </c>
      <c r="W566" s="807"/>
      <c r="X566" s="807"/>
      <c r="Y566" s="807"/>
      <c r="Z566" s="807"/>
      <c r="AA566" s="806" t="s">
        <v>225</v>
      </c>
      <c r="AB566" s="806"/>
      <c r="AC566" s="806"/>
      <c r="AD566" s="806"/>
      <c r="AE566" s="806"/>
      <c r="AF566" s="806"/>
    </row>
    <row r="568" spans="1:32" ht="21.9" customHeight="1">
      <c r="A568" s="165">
        <f>IF(N574="","",1)</f>
        <v>1</v>
      </c>
      <c r="B568" s="808" t="s">
        <v>203</v>
      </c>
      <c r="C568" s="808"/>
      <c r="D568" s="808"/>
      <c r="E568" s="808"/>
      <c r="F568" s="808"/>
      <c r="G568" s="808"/>
      <c r="H568" s="808"/>
      <c r="I568" s="808"/>
      <c r="J568" s="808"/>
      <c r="K568" s="808"/>
      <c r="L568" s="808"/>
      <c r="M568" s="808"/>
      <c r="N568" s="808"/>
      <c r="O568" s="808"/>
      <c r="P568" s="808"/>
      <c r="Q568" s="819" t="s">
        <v>249</v>
      </c>
      <c r="R568" s="808" t="s">
        <v>203</v>
      </c>
      <c r="S568" s="808"/>
      <c r="T568" s="808"/>
      <c r="U568" s="808"/>
      <c r="V568" s="808"/>
      <c r="W568" s="808"/>
      <c r="X568" s="808"/>
      <c r="Y568" s="808"/>
      <c r="Z568" s="808"/>
      <c r="AA568" s="808"/>
      <c r="AB568" s="808"/>
      <c r="AC568" s="808"/>
      <c r="AD568" s="808"/>
      <c r="AE568" s="808"/>
      <c r="AF568" s="808"/>
    </row>
    <row r="569" spans="1:32" ht="21.9" customHeight="1">
      <c r="A569" s="166">
        <f>IF(N574="","",A568+1)</f>
        <v>2</v>
      </c>
      <c r="B569" s="820" t="s">
        <v>541</v>
      </c>
      <c r="C569" s="820"/>
      <c r="D569" s="820"/>
      <c r="E569" s="820"/>
      <c r="F569" s="820"/>
      <c r="G569" s="820"/>
      <c r="H569" s="820"/>
      <c r="I569" s="820"/>
      <c r="J569" s="820"/>
      <c r="K569" s="820"/>
      <c r="L569" s="820"/>
      <c r="M569" s="820"/>
      <c r="N569" s="820"/>
      <c r="O569" s="820"/>
      <c r="P569" s="820"/>
      <c r="Q569" s="819"/>
      <c r="R569" s="820" t="s">
        <v>541</v>
      </c>
      <c r="S569" s="820"/>
      <c r="T569" s="820"/>
      <c r="U569" s="820"/>
      <c r="V569" s="820"/>
      <c r="W569" s="820"/>
      <c r="X569" s="820"/>
      <c r="Y569" s="820"/>
      <c r="Z569" s="820"/>
      <c r="AA569" s="820"/>
      <c r="AB569" s="820"/>
      <c r="AC569" s="820"/>
      <c r="AD569" s="820"/>
      <c r="AE569" s="820"/>
      <c r="AF569" s="820"/>
    </row>
    <row r="570" spans="1:32" ht="21.9" customHeight="1">
      <c r="A570" s="166">
        <f>IF(N574="","",A569+1)</f>
        <v>3</v>
      </c>
      <c r="B570" s="821" t="s">
        <v>168</v>
      </c>
      <c r="C570" s="821"/>
      <c r="D570" s="821"/>
      <c r="E570" s="822" t="str">
        <f>IF(AND(N574=""),"",'Result Sheet'!$F$2)</f>
        <v xml:space="preserve">महात्मा गाँधी राजकीय विद्यालय (अंग्रेजी माध्यम) बर, पाली </v>
      </c>
      <c r="F570" s="822"/>
      <c r="G570" s="822"/>
      <c r="H570" s="822"/>
      <c r="I570" s="822"/>
      <c r="J570" s="822"/>
      <c r="K570" s="822"/>
      <c r="L570" s="822"/>
      <c r="M570" s="822"/>
      <c r="N570" s="822"/>
      <c r="O570" s="822"/>
      <c r="P570" s="822"/>
      <c r="Q570" s="819"/>
      <c r="R570" s="821" t="s">
        <v>168</v>
      </c>
      <c r="S570" s="821"/>
      <c r="T570" s="821"/>
      <c r="U570" s="822" t="str">
        <f>IF(AND(AD574=""),"",'Result Sheet'!$F$2)</f>
        <v xml:space="preserve">महात्मा गाँधी राजकीय विद्यालय (अंग्रेजी माध्यम) बर, पाली </v>
      </c>
      <c r="V570" s="822"/>
      <c r="W570" s="822"/>
      <c r="X570" s="822"/>
      <c r="Y570" s="822"/>
      <c r="Z570" s="822"/>
      <c r="AA570" s="822"/>
      <c r="AB570" s="822"/>
      <c r="AC570" s="822"/>
      <c r="AD570" s="822"/>
      <c r="AE570" s="822"/>
      <c r="AF570" s="822"/>
    </row>
    <row r="571" spans="1:32" ht="21.9" customHeight="1">
      <c r="A571" s="166">
        <f>IF(N574="","",A570+1)</f>
        <v>4</v>
      </c>
      <c r="B571" s="413" t="s">
        <v>169</v>
      </c>
      <c r="C571" s="797" t="str">
        <f>IFERROR(VLOOKUP(N574,Marks,2,0),"")</f>
        <v/>
      </c>
      <c r="D571" s="797"/>
      <c r="E571" s="815" t="s">
        <v>212</v>
      </c>
      <c r="F571" s="815"/>
      <c r="G571" s="815"/>
      <c r="H571" s="797" t="str">
        <f>IFERROR(VLOOKUP(N574,Marks,3,0),"")</f>
        <v/>
      </c>
      <c r="I571" s="797"/>
      <c r="J571" s="798" t="s">
        <v>205</v>
      </c>
      <c r="K571" s="798"/>
      <c r="L571" s="798"/>
      <c r="M571" s="798"/>
      <c r="N571" s="799" t="str">
        <f>IF(AND(N574=""),"",'Marks Entry 1st'!$I$2)</f>
        <v xml:space="preserve"> 2021-2022</v>
      </c>
      <c r="O571" s="799"/>
      <c r="P571" s="799"/>
      <c r="Q571" s="819"/>
      <c r="R571" s="413" t="s">
        <v>169</v>
      </c>
      <c r="S571" s="797" t="str">
        <f>IFERROR(VLOOKUP(AD574,Marks,2,0),"")</f>
        <v/>
      </c>
      <c r="T571" s="797"/>
      <c r="U571" s="815" t="s">
        <v>212</v>
      </c>
      <c r="V571" s="815"/>
      <c r="W571" s="815"/>
      <c r="X571" s="797" t="str">
        <f>IFERROR(VLOOKUP(AD574,Marks,3,0),"")</f>
        <v/>
      </c>
      <c r="Y571" s="797"/>
      <c r="Z571" s="798" t="s">
        <v>205</v>
      </c>
      <c r="AA571" s="798"/>
      <c r="AB571" s="798"/>
      <c r="AC571" s="798"/>
      <c r="AD571" s="799" t="str">
        <f>IF(AND(AD574=""),"",'Marks Entry 1st'!$I$2)</f>
        <v xml:space="preserve"> 2021-2022</v>
      </c>
      <c r="AE571" s="799"/>
      <c r="AF571" s="799"/>
    </row>
    <row r="572" spans="1:32" ht="21.9" customHeight="1">
      <c r="A572" s="166">
        <f>IF(N574="","",A571+1)</f>
        <v>5</v>
      </c>
      <c r="B572" s="800" t="s">
        <v>206</v>
      </c>
      <c r="C572" s="800"/>
      <c r="D572" s="800"/>
      <c r="E572" s="801" t="str">
        <f>IFERROR(VLOOKUP(N574,Marks,6,0),"")</f>
        <v/>
      </c>
      <c r="F572" s="801"/>
      <c r="G572" s="801"/>
      <c r="H572" s="801"/>
      <c r="I572" s="801"/>
      <c r="J572" s="802" t="s">
        <v>209</v>
      </c>
      <c r="K572" s="802"/>
      <c r="L572" s="802"/>
      <c r="M572" s="802"/>
      <c r="N572" s="803" t="str">
        <f>IFERROR(VLOOKUP(N574,Marks,5,0),"")</f>
        <v/>
      </c>
      <c r="O572" s="803"/>
      <c r="P572" s="803"/>
      <c r="Q572" s="819"/>
      <c r="R572" s="800" t="s">
        <v>206</v>
      </c>
      <c r="S572" s="800"/>
      <c r="T572" s="800"/>
      <c r="U572" s="801" t="str">
        <f>IFERROR(VLOOKUP(AD574,Marks,6,0),"")</f>
        <v/>
      </c>
      <c r="V572" s="801"/>
      <c r="W572" s="801"/>
      <c r="X572" s="801"/>
      <c r="Y572" s="801"/>
      <c r="Z572" s="802" t="s">
        <v>209</v>
      </c>
      <c r="AA572" s="802"/>
      <c r="AB572" s="802"/>
      <c r="AC572" s="802"/>
      <c r="AD572" s="803" t="str">
        <f>IFERROR(VLOOKUP(AD574,Marks,5,0),"")</f>
        <v/>
      </c>
      <c r="AE572" s="803"/>
      <c r="AF572" s="803"/>
    </row>
    <row r="573" spans="1:32" ht="21.9" customHeight="1">
      <c r="A573" s="166">
        <f>IF(N574="","",A572+1)</f>
        <v>6</v>
      </c>
      <c r="B573" s="800" t="s">
        <v>207</v>
      </c>
      <c r="C573" s="800"/>
      <c r="D573" s="800"/>
      <c r="E573" s="801" t="str">
        <f>IFERROR(VLOOKUP(N574,Marks,7,0),"")</f>
        <v/>
      </c>
      <c r="F573" s="801"/>
      <c r="G573" s="801"/>
      <c r="H573" s="801"/>
      <c r="I573" s="801"/>
      <c r="J573" s="802" t="s">
        <v>210</v>
      </c>
      <c r="K573" s="802"/>
      <c r="L573" s="802"/>
      <c r="M573" s="802"/>
      <c r="N573" s="816" t="str">
        <f>IFERROR(VLOOKUP(N574,Marks,4,0),"")</f>
        <v/>
      </c>
      <c r="O573" s="816"/>
      <c r="P573" s="816"/>
      <c r="Q573" s="819"/>
      <c r="R573" s="800" t="s">
        <v>207</v>
      </c>
      <c r="S573" s="800"/>
      <c r="T573" s="800"/>
      <c r="U573" s="801" t="str">
        <f>IFERROR(VLOOKUP(AD574,Marks,7,0),"")</f>
        <v/>
      </c>
      <c r="V573" s="801"/>
      <c r="W573" s="801"/>
      <c r="X573" s="801"/>
      <c r="Y573" s="801"/>
      <c r="Z573" s="802" t="s">
        <v>210</v>
      </c>
      <c r="AA573" s="802"/>
      <c r="AB573" s="802"/>
      <c r="AC573" s="802"/>
      <c r="AD573" s="816" t="str">
        <f>IFERROR(VLOOKUP(AD574,Marks,4,0),"")</f>
        <v/>
      </c>
      <c r="AE573" s="816"/>
      <c r="AF573" s="816"/>
    </row>
    <row r="574" spans="1:32" ht="21.9" customHeight="1">
      <c r="A574" s="166">
        <f>IF(N574="","",A573+1)</f>
        <v>7</v>
      </c>
      <c r="B574" s="800" t="s">
        <v>208</v>
      </c>
      <c r="C574" s="800"/>
      <c r="D574" s="800"/>
      <c r="E574" s="801" t="str">
        <f>IFERROR(VLOOKUP(N574,Marks,8,0),"")</f>
        <v/>
      </c>
      <c r="F574" s="801"/>
      <c r="G574" s="801"/>
      <c r="H574" s="801"/>
      <c r="I574" s="801"/>
      <c r="J574" s="802" t="s">
        <v>211</v>
      </c>
      <c r="K574" s="802"/>
      <c r="L574" s="802"/>
      <c r="M574" s="802"/>
      <c r="N574" s="809">
        <f>IF(AD547="","",IF(AND(AD547+1&gt;$AN$6),"",AD547+1))</f>
        <v>143</v>
      </c>
      <c r="O574" s="809"/>
      <c r="P574" s="809"/>
      <c r="Q574" s="819"/>
      <c r="R574" s="800" t="s">
        <v>208</v>
      </c>
      <c r="S574" s="800"/>
      <c r="T574" s="800"/>
      <c r="U574" s="801" t="str">
        <f>IFERROR(VLOOKUP(AD574,Marks,8,0),"")</f>
        <v/>
      </c>
      <c r="V574" s="801"/>
      <c r="W574" s="801"/>
      <c r="X574" s="801"/>
      <c r="Y574" s="801"/>
      <c r="Z574" s="802" t="s">
        <v>211</v>
      </c>
      <c r="AA574" s="802"/>
      <c r="AB574" s="802"/>
      <c r="AC574" s="802"/>
      <c r="AD574" s="810">
        <f>IF(N574="","",IF(AND(N574+1&gt;$AN$6),"",N574+1))</f>
        <v>144</v>
      </c>
      <c r="AE574" s="810"/>
      <c r="AF574" s="810"/>
    </row>
    <row r="575" spans="1:32" ht="9" customHeight="1">
      <c r="A575" s="166">
        <f>IF(N574="","",A574+1)</f>
        <v>8</v>
      </c>
      <c r="B575" s="123"/>
      <c r="C575" s="123"/>
      <c r="D575" s="123"/>
      <c r="E575" s="124"/>
      <c r="F575" s="124"/>
      <c r="G575" s="124"/>
      <c r="H575" s="123"/>
      <c r="I575" s="123"/>
      <c r="J575" s="125"/>
      <c r="K575" s="125"/>
      <c r="L575" s="125"/>
      <c r="M575" s="76"/>
      <c r="N575" s="76"/>
      <c r="O575" s="76"/>
      <c r="P575" s="76"/>
      <c r="Q575" s="819"/>
      <c r="R575" s="123"/>
      <c r="S575" s="123"/>
      <c r="T575" s="123"/>
      <c r="U575" s="124"/>
      <c r="V575" s="124"/>
      <c r="W575" s="124"/>
      <c r="X575" s="123"/>
      <c r="Y575" s="123"/>
      <c r="Z575" s="125"/>
      <c r="AA575" s="125"/>
      <c r="AB575" s="125"/>
      <c r="AC575" s="76"/>
      <c r="AD575" s="76"/>
      <c r="AE575" s="76"/>
      <c r="AF575" s="76"/>
    </row>
    <row r="576" spans="1:32" ht="21" customHeight="1">
      <c r="A576" s="166">
        <f>IF(N574="","",A575+1)</f>
        <v>9</v>
      </c>
      <c r="B576" s="811" t="s">
        <v>213</v>
      </c>
      <c r="C576" s="646" t="s">
        <v>214</v>
      </c>
      <c r="D576" s="646"/>
      <c r="E576" s="646"/>
      <c r="F576" s="812" t="s">
        <v>13</v>
      </c>
      <c r="G576" s="813"/>
      <c r="H576" s="813"/>
      <c r="I576" s="814"/>
      <c r="J576" s="649" t="s">
        <v>184</v>
      </c>
      <c r="K576" s="650" t="s">
        <v>167</v>
      </c>
      <c r="L576" s="651"/>
      <c r="M576" s="651"/>
      <c r="N576" s="652"/>
      <c r="O576" s="616" t="s">
        <v>185</v>
      </c>
      <c r="P576" s="617" t="s">
        <v>186</v>
      </c>
      <c r="Q576" s="819"/>
      <c r="R576" s="811" t="s">
        <v>213</v>
      </c>
      <c r="S576" s="646" t="s">
        <v>214</v>
      </c>
      <c r="T576" s="646"/>
      <c r="U576" s="646"/>
      <c r="V576" s="812" t="s">
        <v>13</v>
      </c>
      <c r="W576" s="813"/>
      <c r="X576" s="813"/>
      <c r="Y576" s="814"/>
      <c r="Z576" s="649" t="s">
        <v>184</v>
      </c>
      <c r="AA576" s="650" t="s">
        <v>167</v>
      </c>
      <c r="AB576" s="651"/>
      <c r="AC576" s="651"/>
      <c r="AD576" s="652"/>
      <c r="AE576" s="616" t="s">
        <v>185</v>
      </c>
      <c r="AF576" s="617" t="s">
        <v>186</v>
      </c>
    </row>
    <row r="577" spans="1:32" ht="90.75" customHeight="1">
      <c r="A577" s="166">
        <f>IF(N574="","",A576+1)</f>
        <v>10</v>
      </c>
      <c r="B577" s="811"/>
      <c r="C577" s="171" t="s">
        <v>11</v>
      </c>
      <c r="D577" s="171" t="s">
        <v>180</v>
      </c>
      <c r="E577" s="171" t="s">
        <v>108</v>
      </c>
      <c r="F577" s="171" t="s">
        <v>182</v>
      </c>
      <c r="G577" s="171" t="s">
        <v>183</v>
      </c>
      <c r="H577" s="305" t="s">
        <v>10</v>
      </c>
      <c r="I577" s="171" t="s">
        <v>108</v>
      </c>
      <c r="J577" s="649"/>
      <c r="K577" s="172" t="s">
        <v>182</v>
      </c>
      <c r="L577" s="172" t="s">
        <v>183</v>
      </c>
      <c r="M577" s="173" t="s">
        <v>10</v>
      </c>
      <c r="N577" s="171" t="s">
        <v>108</v>
      </c>
      <c r="O577" s="616"/>
      <c r="P577" s="785"/>
      <c r="Q577" s="819"/>
      <c r="R577" s="811"/>
      <c r="S577" s="171" t="s">
        <v>11</v>
      </c>
      <c r="T577" s="171" t="s">
        <v>180</v>
      </c>
      <c r="U577" s="171" t="s">
        <v>108</v>
      </c>
      <c r="V577" s="171" t="s">
        <v>182</v>
      </c>
      <c r="W577" s="171" t="s">
        <v>183</v>
      </c>
      <c r="X577" s="305" t="s">
        <v>10</v>
      </c>
      <c r="Y577" s="171" t="s">
        <v>108</v>
      </c>
      <c r="Z577" s="649"/>
      <c r="AA577" s="172" t="s">
        <v>182</v>
      </c>
      <c r="AB577" s="172" t="s">
        <v>183</v>
      </c>
      <c r="AC577" s="173" t="s">
        <v>10</v>
      </c>
      <c r="AD577" s="171" t="s">
        <v>108</v>
      </c>
      <c r="AE577" s="616"/>
      <c r="AF577" s="785"/>
    </row>
    <row r="578" spans="1:32" ht="18.75" customHeight="1">
      <c r="A578" s="166">
        <f>IF(N574="","",A577+1)</f>
        <v>11</v>
      </c>
      <c r="B578" s="811"/>
      <c r="C578" s="414">
        <v>20</v>
      </c>
      <c r="D578" s="414">
        <v>20</v>
      </c>
      <c r="E578" s="116">
        <v>40</v>
      </c>
      <c r="F578" s="414">
        <v>30</v>
      </c>
      <c r="G578" s="414">
        <v>18</v>
      </c>
      <c r="H578" s="414">
        <v>12</v>
      </c>
      <c r="I578" s="116">
        <v>60</v>
      </c>
      <c r="J578" s="118">
        <v>100</v>
      </c>
      <c r="K578" s="414">
        <v>50</v>
      </c>
      <c r="L578" s="414">
        <v>30</v>
      </c>
      <c r="M578" s="414">
        <v>20</v>
      </c>
      <c r="N578" s="116">
        <v>100</v>
      </c>
      <c r="O578" s="118">
        <v>200</v>
      </c>
      <c r="P578" s="825">
        <f>IF(AND(N574="",C571="",E572="",N572=""),"",IF(OR(C571=1,C571=2),800,1000))</f>
        <v>1000</v>
      </c>
      <c r="Q578" s="819"/>
      <c r="R578" s="811"/>
      <c r="S578" s="414">
        <v>20</v>
      </c>
      <c r="T578" s="414">
        <v>20</v>
      </c>
      <c r="U578" s="116">
        <v>40</v>
      </c>
      <c r="V578" s="414">
        <v>30</v>
      </c>
      <c r="W578" s="414">
        <v>18</v>
      </c>
      <c r="X578" s="414">
        <v>12</v>
      </c>
      <c r="Y578" s="116">
        <v>60</v>
      </c>
      <c r="Z578" s="118">
        <v>100</v>
      </c>
      <c r="AA578" s="414">
        <v>50</v>
      </c>
      <c r="AB578" s="414">
        <v>30</v>
      </c>
      <c r="AC578" s="414">
        <v>20</v>
      </c>
      <c r="AD578" s="116">
        <v>100</v>
      </c>
      <c r="AE578" s="118">
        <v>200</v>
      </c>
      <c r="AF578" s="825">
        <f>IF(AND(AD574="",S571="",U572="",Z572=""),"",IF(OR(S571=1,S571=2),800,1000))</f>
        <v>1000</v>
      </c>
    </row>
    <row r="579" spans="1:32" ht="21" customHeight="1">
      <c r="A579" s="166">
        <f>IF(N574="","",A578+1)</f>
        <v>12</v>
      </c>
      <c r="B579" s="122" t="str">
        <f>'Result Sheet'!$L$4</f>
        <v xml:space="preserve">हिन्दी </v>
      </c>
      <c r="C579" s="415" t="str">
        <f>IFERROR(VLOOKUP(N574,Marks,11,0),"")</f>
        <v/>
      </c>
      <c r="D579" s="415" t="str">
        <f>IFERROR(VLOOKUP(N574,Marks,12,0),"")</f>
        <v/>
      </c>
      <c r="E579" s="117" t="str">
        <f>IFERROR(VLOOKUP(N574,Marks,13,0),"")</f>
        <v/>
      </c>
      <c r="F579" s="415" t="str">
        <f>IFERROR(VLOOKUP(N574,Marks,14,0),"")</f>
        <v/>
      </c>
      <c r="G579" s="415" t="str">
        <f>IFERROR(VLOOKUP(N574,Marks,15,0),"")</f>
        <v/>
      </c>
      <c r="H579" s="415" t="str">
        <f>IFERROR(VLOOKUP(N574,Marks,16,0),"")</f>
        <v/>
      </c>
      <c r="I579" s="117" t="str">
        <f>IFERROR(VLOOKUP(N574,Marks,17,0),"")</f>
        <v/>
      </c>
      <c r="J579" s="119" t="str">
        <f>IFERROR(VLOOKUP(N574,Marks,18,0),"")</f>
        <v/>
      </c>
      <c r="K579" s="415" t="str">
        <f>IFERROR(VLOOKUP(N574,Marks,19,0),"")</f>
        <v/>
      </c>
      <c r="L579" s="415" t="str">
        <f>IFERROR(VLOOKUP(N574,Marks,20,0),"")</f>
        <v/>
      </c>
      <c r="M579" s="415" t="str">
        <f>IFERROR(VLOOKUP(N574,Marks,21,0),"")</f>
        <v/>
      </c>
      <c r="N579" s="117" t="str">
        <f>IFERROR(VLOOKUP(N574,Marks,22,0),"")</f>
        <v/>
      </c>
      <c r="O579" s="119" t="str">
        <f>IFERROR(VLOOKUP(N574,Marks,23,0),"")</f>
        <v/>
      </c>
      <c r="P579" s="323" t="str">
        <f>IFERROR(VLOOKUP(N574,Marks,29,0),"")</f>
        <v/>
      </c>
      <c r="Q579" s="819"/>
      <c r="R579" s="122" t="str">
        <f>'Result Sheet'!$L$4</f>
        <v xml:space="preserve">हिन्दी </v>
      </c>
      <c r="S579" s="415" t="str">
        <f>IFERROR(VLOOKUP(AD574,Marks,11,0),"")</f>
        <v/>
      </c>
      <c r="T579" s="415" t="str">
        <f>IFERROR(VLOOKUP(AD574,Marks,12,0),"")</f>
        <v/>
      </c>
      <c r="U579" s="117" t="str">
        <f>IFERROR(VLOOKUP(AD574,Marks,13,0),"")</f>
        <v/>
      </c>
      <c r="V579" s="415" t="str">
        <f>IFERROR(VLOOKUP(AD574,Marks,14,0),"")</f>
        <v/>
      </c>
      <c r="W579" s="415" t="str">
        <f>IFERROR(VLOOKUP(AD574,Marks,15,0),"")</f>
        <v/>
      </c>
      <c r="X579" s="415" t="str">
        <f>IFERROR(VLOOKUP(AD574,Marks,16,0),"")</f>
        <v/>
      </c>
      <c r="Y579" s="117" t="str">
        <f>IFERROR(VLOOKUP(AD574,Marks,17,0),"")</f>
        <v/>
      </c>
      <c r="Z579" s="119" t="str">
        <f>IFERROR(VLOOKUP(AD574,Marks,18,0),"")</f>
        <v/>
      </c>
      <c r="AA579" s="415" t="str">
        <f>IFERROR(VLOOKUP(AD574,Marks,19,0),"")</f>
        <v/>
      </c>
      <c r="AB579" s="415" t="str">
        <f>IFERROR(VLOOKUP(AD574,Marks,20,0),"")</f>
        <v/>
      </c>
      <c r="AC579" s="415" t="str">
        <f>IFERROR(VLOOKUP(AD574,Marks,21,0),"")</f>
        <v/>
      </c>
      <c r="AD579" s="117" t="str">
        <f>IFERROR(VLOOKUP(AD574,Marks,22,0),"")</f>
        <v/>
      </c>
      <c r="AE579" s="119" t="str">
        <f>IFERROR(VLOOKUP(AD574,Marks,23,0),"")</f>
        <v/>
      </c>
      <c r="AF579" s="323" t="str">
        <f>IFERROR(VLOOKUP(AD574,Marks,29,0),"")</f>
        <v/>
      </c>
    </row>
    <row r="580" spans="1:32" ht="21" customHeight="1">
      <c r="A580" s="166">
        <f>IF(N574="","",A579+1)</f>
        <v>13</v>
      </c>
      <c r="B580" s="122" t="str">
        <f>'Result Sheet'!$AE$4</f>
        <v xml:space="preserve">अंग्रेजी </v>
      </c>
      <c r="C580" s="415" t="str">
        <f>IFERROR(VLOOKUP(N574,Marks,30,0),"")</f>
        <v/>
      </c>
      <c r="D580" s="415" t="str">
        <f>IFERROR(VLOOKUP(N574,Marks,31,0),"")</f>
        <v/>
      </c>
      <c r="E580" s="117" t="str">
        <f>IFERROR(VLOOKUP(N574,Marks,32,0),"")</f>
        <v/>
      </c>
      <c r="F580" s="415" t="str">
        <f>IFERROR(VLOOKUP(N574,Marks,33,0),"")</f>
        <v/>
      </c>
      <c r="G580" s="415" t="str">
        <f>IFERROR(VLOOKUP(N574,Marks,34,0),"")</f>
        <v/>
      </c>
      <c r="H580" s="415" t="str">
        <f>IFERROR(VLOOKUP(N574,Marks,35,0),"")</f>
        <v/>
      </c>
      <c r="I580" s="117" t="str">
        <f>IFERROR(VLOOKUP(N574,Marks,36,0),"")</f>
        <v/>
      </c>
      <c r="J580" s="119" t="str">
        <f>IFERROR(VLOOKUP(N574,Marks,37,0),"")</f>
        <v/>
      </c>
      <c r="K580" s="415" t="str">
        <f>IFERROR(VLOOKUP(N574,Marks,38,0),"")</f>
        <v/>
      </c>
      <c r="L580" s="415" t="str">
        <f>IFERROR(VLOOKUP(N574,Marks,39,0),"")</f>
        <v/>
      </c>
      <c r="M580" s="415" t="str">
        <f>IFERROR(VLOOKUP(N574,Marks,40,0),"")</f>
        <v/>
      </c>
      <c r="N580" s="117" t="str">
        <f>IFERROR(VLOOKUP(N574,Marks,41,0),"")</f>
        <v/>
      </c>
      <c r="O580" s="119" t="str">
        <f>IFERROR(VLOOKUP(N574,Marks,42,0),"")</f>
        <v/>
      </c>
      <c r="P580" s="323" t="str">
        <f>IFERROR(VLOOKUP(N574,Marks,48,0),"")</f>
        <v/>
      </c>
      <c r="Q580" s="819"/>
      <c r="R580" s="122" t="str">
        <f>'Result Sheet'!$AE$4</f>
        <v xml:space="preserve">अंग्रेजी </v>
      </c>
      <c r="S580" s="415" t="str">
        <f>IFERROR(VLOOKUP(AD574,Marks,30,0),"")</f>
        <v/>
      </c>
      <c r="T580" s="415" t="str">
        <f>IFERROR(VLOOKUP(AD574,Marks,31,0),"")</f>
        <v/>
      </c>
      <c r="U580" s="117" t="str">
        <f>IFERROR(VLOOKUP(AD574,Marks,32,0),"")</f>
        <v/>
      </c>
      <c r="V580" s="415" t="str">
        <f>IFERROR(VLOOKUP(AD574,Marks,33,0),"")</f>
        <v/>
      </c>
      <c r="W580" s="415" t="str">
        <f>IFERROR(VLOOKUP(AD574,Marks,34,0),"")</f>
        <v/>
      </c>
      <c r="X580" s="415" t="str">
        <f>IFERROR(VLOOKUP(AD574,Marks,35,0),"")</f>
        <v/>
      </c>
      <c r="Y580" s="117" t="str">
        <f>IFERROR(VLOOKUP(AD574,Marks,36,0),"")</f>
        <v/>
      </c>
      <c r="Z580" s="119" t="str">
        <f>IFERROR(VLOOKUP(AD574,Marks,37,0),"")</f>
        <v/>
      </c>
      <c r="AA580" s="415" t="str">
        <f>IFERROR(VLOOKUP(AD574,Marks,38,0),"")</f>
        <v/>
      </c>
      <c r="AB580" s="415" t="str">
        <f>IFERROR(VLOOKUP(AD574,Marks,39,0),"")</f>
        <v/>
      </c>
      <c r="AC580" s="415" t="str">
        <f>IFERROR(VLOOKUP(AD574,Marks,40,0),"")</f>
        <v/>
      </c>
      <c r="AD580" s="117" t="str">
        <f>IFERROR(VLOOKUP(AD574,Marks,41,0),"")</f>
        <v/>
      </c>
      <c r="AE580" s="119" t="str">
        <f>IFERROR(VLOOKUP(AD574,Marks,42,0),"")</f>
        <v/>
      </c>
      <c r="AF580" s="323" t="str">
        <f>IFERROR(VLOOKUP(AD574,Marks,48,0),"")</f>
        <v/>
      </c>
    </row>
    <row r="581" spans="1:32" ht="21" customHeight="1">
      <c r="A581" s="166">
        <f>IF(N574="","",A580+1)</f>
        <v>14</v>
      </c>
      <c r="B581" s="122" t="str">
        <f>'Result Sheet'!$AX$4</f>
        <v>संस्कृत</v>
      </c>
      <c r="C581" s="415" t="str">
        <f>IFERROR(VLOOKUP(N574,Marks,49,0),"")</f>
        <v/>
      </c>
      <c r="D581" s="415" t="str">
        <f>IFERROR(VLOOKUP(N574,Marks,50,0),"")</f>
        <v/>
      </c>
      <c r="E581" s="117" t="str">
        <f>IFERROR(VLOOKUP(N574,Marks,51,0),"")</f>
        <v/>
      </c>
      <c r="F581" s="415" t="str">
        <f>IFERROR(VLOOKUP(N574,Marks,52,0),"")</f>
        <v/>
      </c>
      <c r="G581" s="415" t="str">
        <f>IFERROR(VLOOKUP(N574,Marks,53,0),"")</f>
        <v/>
      </c>
      <c r="H581" s="415" t="str">
        <f>IFERROR(VLOOKUP(N574,Marks,54,0),"")</f>
        <v/>
      </c>
      <c r="I581" s="117" t="str">
        <f>IFERROR(VLOOKUP(N574,Marks,55,0),"")</f>
        <v/>
      </c>
      <c r="J581" s="119" t="str">
        <f>IFERROR(VLOOKUP(N574,Marks,56,0),"")</f>
        <v/>
      </c>
      <c r="K581" s="415" t="str">
        <f>IFERROR(VLOOKUP(N574,Marks,57,0),"")</f>
        <v/>
      </c>
      <c r="L581" s="415" t="str">
        <f>IFERROR(VLOOKUP(N574,Marks,58,0),"")</f>
        <v/>
      </c>
      <c r="M581" s="415" t="str">
        <f>IFERROR(VLOOKUP(N574,Marks,59,0),"")</f>
        <v/>
      </c>
      <c r="N581" s="117" t="str">
        <f>IFERROR(VLOOKUP(N574,Marks,60,0),"")</f>
        <v/>
      </c>
      <c r="O581" s="119" t="str">
        <f>IFERROR(VLOOKUP(N574,Marks,61,0),"")</f>
        <v/>
      </c>
      <c r="P581" s="323" t="str">
        <f>IFERROR(VLOOKUP(N574,Marks,67,0),"")</f>
        <v/>
      </c>
      <c r="Q581" s="819"/>
      <c r="R581" s="122" t="str">
        <f>'Result Sheet'!$AX$4</f>
        <v>संस्कृत</v>
      </c>
      <c r="S581" s="415" t="str">
        <f>IFERROR(VLOOKUP(AD574,Marks,49,0),"")</f>
        <v/>
      </c>
      <c r="T581" s="415" t="str">
        <f>IFERROR(VLOOKUP(AD574,Marks,50,0),"")</f>
        <v/>
      </c>
      <c r="U581" s="117" t="str">
        <f>IFERROR(VLOOKUP(AD574,Marks,51,0),"")</f>
        <v/>
      </c>
      <c r="V581" s="415" t="str">
        <f>IFERROR(VLOOKUP(AD574,Marks,52,0),"")</f>
        <v/>
      </c>
      <c r="W581" s="415" t="str">
        <f>IFERROR(VLOOKUP(AD574,Marks,53,0),"")</f>
        <v/>
      </c>
      <c r="X581" s="415" t="str">
        <f>IFERROR(VLOOKUP(AD574,Marks,54,0),"")</f>
        <v/>
      </c>
      <c r="Y581" s="117" t="str">
        <f>IFERROR(VLOOKUP(AD574,Marks,55,0),"")</f>
        <v/>
      </c>
      <c r="Z581" s="119" t="str">
        <f>IFERROR(VLOOKUP(AD574,Marks,56,0),"")</f>
        <v/>
      </c>
      <c r="AA581" s="415" t="str">
        <f>IFERROR(VLOOKUP(AD574,Marks,57,0),"")</f>
        <v/>
      </c>
      <c r="AB581" s="415" t="str">
        <f>IFERROR(VLOOKUP(AD574,Marks,58,0),"")</f>
        <v/>
      </c>
      <c r="AC581" s="415" t="str">
        <f>IFERROR(VLOOKUP(AD574,Marks,59,0),"")</f>
        <v/>
      </c>
      <c r="AD581" s="117" t="str">
        <f>IFERROR(VLOOKUP(AD574,Marks,60,0),"")</f>
        <v/>
      </c>
      <c r="AE581" s="119" t="str">
        <f>IFERROR(VLOOKUP(AD574,Marks,61,0),"")</f>
        <v/>
      </c>
      <c r="AF581" s="323" t="str">
        <f>IFERROR(VLOOKUP(AD574,Marks,67,0),"")</f>
        <v/>
      </c>
    </row>
    <row r="582" spans="1:32" ht="21" customHeight="1">
      <c r="A582" s="166">
        <f>IF(N574="","",A580+1)</f>
        <v>14</v>
      </c>
      <c r="B582" s="122" t="str">
        <f>'Result Sheet'!$BQ$4</f>
        <v xml:space="preserve">गणित </v>
      </c>
      <c r="C582" s="415" t="str">
        <f>IFERROR(VLOOKUP(N574,Marks,68,0),"")</f>
        <v/>
      </c>
      <c r="D582" s="415" t="str">
        <f>IFERROR(VLOOKUP(N574,Marks,69,0),"")</f>
        <v/>
      </c>
      <c r="E582" s="117" t="str">
        <f>IFERROR(VLOOKUP(N574,Marks,70,0),"")</f>
        <v/>
      </c>
      <c r="F582" s="415" t="str">
        <f>IFERROR(VLOOKUP(N574,Marks,71,0),"")</f>
        <v/>
      </c>
      <c r="G582" s="415" t="str">
        <f>IFERROR(VLOOKUP(N574,Marks,72,0),"")</f>
        <v/>
      </c>
      <c r="H582" s="415" t="str">
        <f>IFERROR(VLOOKUP(N574,Marks,73,0),"")</f>
        <v/>
      </c>
      <c r="I582" s="117" t="str">
        <f>IFERROR(VLOOKUP(N574,Marks,74,0),"")</f>
        <v/>
      </c>
      <c r="J582" s="119" t="str">
        <f>IFERROR(VLOOKUP(N574,Marks,75,0),"")</f>
        <v/>
      </c>
      <c r="K582" s="415" t="str">
        <f>IFERROR(VLOOKUP(N574,Marks,76,0),"")</f>
        <v/>
      </c>
      <c r="L582" s="415" t="str">
        <f>IFERROR(VLOOKUP(N574,Marks,77,0),"")</f>
        <v/>
      </c>
      <c r="M582" s="415" t="str">
        <f>IFERROR(VLOOKUP(N574,Marks,78,0),"")</f>
        <v/>
      </c>
      <c r="N582" s="117" t="str">
        <f>IFERROR(VLOOKUP(N574,Marks,79,0),"")</f>
        <v/>
      </c>
      <c r="O582" s="119" t="str">
        <f>IFERROR(VLOOKUP(N574,Marks,80,0),"")</f>
        <v/>
      </c>
      <c r="P582" s="323" t="str">
        <f>IFERROR(VLOOKUP(N574,Marks,86,0),"")</f>
        <v/>
      </c>
      <c r="Q582" s="819"/>
      <c r="R582" s="122" t="str">
        <f>'Result Sheet'!$BQ$4</f>
        <v xml:space="preserve">गणित </v>
      </c>
      <c r="S582" s="415" t="str">
        <f>IFERROR(VLOOKUP(AD574,Marks,68,0),"")</f>
        <v/>
      </c>
      <c r="T582" s="415" t="str">
        <f>IFERROR(VLOOKUP(AD574,Marks,69,0),"")</f>
        <v/>
      </c>
      <c r="U582" s="117" t="str">
        <f>IFERROR(VLOOKUP(AD574,Marks,70,0),"")</f>
        <v/>
      </c>
      <c r="V582" s="415" t="str">
        <f>IFERROR(VLOOKUP(AD574,Marks,71,0),"")</f>
        <v/>
      </c>
      <c r="W582" s="415" t="str">
        <f>IFERROR(VLOOKUP(AD574,Marks,72,0),"")</f>
        <v/>
      </c>
      <c r="X582" s="415" t="str">
        <f>IFERROR(VLOOKUP(AD574,Marks,73,0),"")</f>
        <v/>
      </c>
      <c r="Y582" s="117" t="str">
        <f>IFERROR(VLOOKUP(AD574,Marks,74,0),"")</f>
        <v/>
      </c>
      <c r="Z582" s="119" t="str">
        <f>IFERROR(VLOOKUP(AD574,Marks,75,0),"")</f>
        <v/>
      </c>
      <c r="AA582" s="415" t="str">
        <f>IFERROR(VLOOKUP(AD574,Marks,76,0),"")</f>
        <v/>
      </c>
      <c r="AB582" s="415" t="str">
        <f>IFERROR(VLOOKUP(AD574,Marks,77,0),"")</f>
        <v/>
      </c>
      <c r="AC582" s="415" t="str">
        <f>IFERROR(VLOOKUP(AD574,Marks,78,0),"")</f>
        <v/>
      </c>
      <c r="AD582" s="117" t="str">
        <f>IFERROR(VLOOKUP(AD574,Marks,79,0),"")</f>
        <v/>
      </c>
      <c r="AE582" s="119" t="str">
        <f>IFERROR(VLOOKUP(AD574,Marks,80,0),"")</f>
        <v/>
      </c>
      <c r="AF582" s="323" t="str">
        <f>IFERROR(VLOOKUP(AD574,Marks,86,0),"")</f>
        <v/>
      </c>
    </row>
    <row r="583" spans="1:32" ht="21" customHeight="1">
      <c r="A583" s="166">
        <f>IF(N574="","",A582+1)</f>
        <v>15</v>
      </c>
      <c r="B583" s="122" t="str">
        <f>'Result Sheet'!$CJ$4</f>
        <v xml:space="preserve">पर्यावरण अध्ययन </v>
      </c>
      <c r="C583" s="415" t="str">
        <f>IFERROR(VLOOKUP(N574,Marks,87,0),"")</f>
        <v/>
      </c>
      <c r="D583" s="415" t="str">
        <f>IFERROR(VLOOKUP(N574,Marks,88,0),"")</f>
        <v/>
      </c>
      <c r="E583" s="117" t="str">
        <f>IFERROR(VLOOKUP(N574,Marks,89,0),"")</f>
        <v/>
      </c>
      <c r="F583" s="415" t="str">
        <f>IFERROR(VLOOKUP(N574,Marks,90,0),"")</f>
        <v/>
      </c>
      <c r="G583" s="415" t="str">
        <f>IFERROR(VLOOKUP(N574,Marks,91,0),"")</f>
        <v/>
      </c>
      <c r="H583" s="415" t="str">
        <f>IFERROR(VLOOKUP(N574,Marks,92,0),"")</f>
        <v/>
      </c>
      <c r="I583" s="117" t="str">
        <f>IFERROR(VLOOKUP(N574,Marks,93,0),"")</f>
        <v/>
      </c>
      <c r="J583" s="119" t="str">
        <f>IFERROR(VLOOKUP(N574,Marks,94,0),"")</f>
        <v/>
      </c>
      <c r="K583" s="415" t="str">
        <f>IFERROR(VLOOKUP(N574,Marks,95,0),"")</f>
        <v/>
      </c>
      <c r="L583" s="415" t="str">
        <f>IFERROR(VLOOKUP(N574,Marks,96,0),"")</f>
        <v/>
      </c>
      <c r="M583" s="415" t="str">
        <f>IFERROR(VLOOKUP(N574,Marks,97,0),"")</f>
        <v/>
      </c>
      <c r="N583" s="117" t="str">
        <f>IFERROR(VLOOKUP(N574,Marks,98,0),"")</f>
        <v/>
      </c>
      <c r="O583" s="119" t="str">
        <f>IFERROR(VLOOKUP(N574,Marks,99,0),"")</f>
        <v/>
      </c>
      <c r="P583" s="323" t="str">
        <f>IFERROR(VLOOKUP(N574,Marks,105,0),"")</f>
        <v/>
      </c>
      <c r="Q583" s="819"/>
      <c r="R583" s="122" t="str">
        <f>'Result Sheet'!$CJ$4</f>
        <v xml:space="preserve">पर्यावरण अध्ययन </v>
      </c>
      <c r="S583" s="415" t="str">
        <f>IFERROR(VLOOKUP(AD574,Marks,87,0),"")</f>
        <v/>
      </c>
      <c r="T583" s="415" t="str">
        <f>IFERROR(VLOOKUP(AD574,Marks,88,0),"")</f>
        <v/>
      </c>
      <c r="U583" s="117" t="str">
        <f>IFERROR(VLOOKUP(AD574,Marks,89,0),"")</f>
        <v/>
      </c>
      <c r="V583" s="415" t="str">
        <f>IFERROR(VLOOKUP(AD574,Marks,90,0),"")</f>
        <v/>
      </c>
      <c r="W583" s="415" t="str">
        <f>IFERROR(VLOOKUP(AD574,Marks,91,0),"")</f>
        <v/>
      </c>
      <c r="X583" s="415" t="str">
        <f>IFERROR(VLOOKUP(AD574,Marks,92,0),"")</f>
        <v/>
      </c>
      <c r="Y583" s="117" t="str">
        <f>IFERROR(VLOOKUP(AD574,Marks,93,0),"")</f>
        <v/>
      </c>
      <c r="Z583" s="119" t="str">
        <f>IFERROR(VLOOKUP(AD574,Marks,94,0),"")</f>
        <v/>
      </c>
      <c r="AA583" s="415" t="str">
        <f>IFERROR(VLOOKUP(AD574,Marks,95,0),"")</f>
        <v/>
      </c>
      <c r="AB583" s="415" t="str">
        <f>IFERROR(VLOOKUP(AD574,Marks,96,0),"")</f>
        <v/>
      </c>
      <c r="AC583" s="415" t="str">
        <f>IFERROR(VLOOKUP(AD574,Marks,97,0),"")</f>
        <v/>
      </c>
      <c r="AD583" s="117" t="str">
        <f>IFERROR(VLOOKUP(AD574,Marks,98,0),"")</f>
        <v/>
      </c>
      <c r="AE583" s="119" t="str">
        <f>IFERROR(VLOOKUP(AD574,Marks,99,0),"")</f>
        <v/>
      </c>
      <c r="AF583" s="323" t="str">
        <f>IFERROR(VLOOKUP(AD574,Marks,105,0),"")</f>
        <v/>
      </c>
    </row>
    <row r="584" spans="1:32" ht="25.5" customHeight="1">
      <c r="A584" s="166">
        <f>IF(N574="","",A583+1)</f>
        <v>16</v>
      </c>
      <c r="B584" s="416" t="s">
        <v>215</v>
      </c>
      <c r="C584" s="120" t="str">
        <f>IF(AND(C579="",C580="",C581="",C582="",C583=""),"",IF(OR(C571=1,C571=2),SUM(C579:C582),SUM(C579:C583)))</f>
        <v/>
      </c>
      <c r="D584" s="120" t="str">
        <f>IF(AND(D579="",D580="",D581="",D582="",D583=""),"",IF(OR(C571=1,C571=2),SUM(D579:D582),SUM(D579:D583)))</f>
        <v/>
      </c>
      <c r="E584" s="120" t="str">
        <f>IF(AND(E579="",E580="",E581="",E582="",E583=""),"",IF(OR(C571=1,C571=2),SUM(E579:E582),SUM(E579:E583)))</f>
        <v/>
      </c>
      <c r="F584" s="120" t="str">
        <f>IF(AND(F579="",F580="",F581="",F582="",F583=""),"",IF(OR(C571=1,C571=2),SUM(F579:F582),SUM(F579:F583)))</f>
        <v/>
      </c>
      <c r="G584" s="120" t="str">
        <f>IF(AND(G579="",G580="",G581="",G582="",G583=""),"",IF(OR(G571=1,G571=2),SUM(C571=1,C571=2),SUM(G579:G583)))</f>
        <v/>
      </c>
      <c r="H584" s="120" t="str">
        <f>IF(AND(H579="",H580="",H581="",H582="",H583=""),"",IF(OR(C571=1,C571=2),SUM(H579:H582),SUM(H579:H583)))</f>
        <v/>
      </c>
      <c r="I584" s="120" t="str">
        <f>IF(AND(I579="",I580="",I581="",I582="",I583=""),"",IF(OR(C571=1,C571=2),SUM(I579:I582),SUM(I579:I583)))</f>
        <v/>
      </c>
      <c r="J584" s="120" t="str">
        <f>IF(AND(J579="",J580="",J581="",J582="",J583=""),"",IF(OR(C571=1,C571=2),SUM(J579:J582),SUM(J579:J583)))</f>
        <v/>
      </c>
      <c r="K584" s="120" t="str">
        <f>IF(AND(K579="",K580="",K581="",K582="",K583=""),"",IF(OR(C571=1,C571=2),SUM(K579:K582),SUM(K579:K583)))</f>
        <v/>
      </c>
      <c r="L584" s="120" t="str">
        <f>IF(AND(L579="",L580="",L581="",L582="",L583=""),"",IF(OR(C571=1,C571=2),SUM(L579:L582),SUM(L579:L583)))</f>
        <v/>
      </c>
      <c r="M584" s="120" t="str">
        <f>IF(AND(M579="",M580="",M581="",M582="",M583=""),"",IF(OR(C571=1,C571=2),SUM(M579:M582),SUM(M579:M583)))</f>
        <v/>
      </c>
      <c r="N584" s="120" t="str">
        <f>IF(AND(N579="",N580="",N581="",N582="",N583=""),"",IF(OR(C571=1,C571=2),SUM(N579:N582),SUM(N579:N583)))</f>
        <v/>
      </c>
      <c r="O584" s="120" t="str">
        <f>IF(AND(O579="",O580="",O581="",O582="",O583=""),"",IF(OR(C571=1,C571=2),SUM(O579:O582),SUM(O579:O583)))</f>
        <v/>
      </c>
      <c r="P584" s="326" t="str">
        <f>IF(OR(N574="",E572="",O584=""),"",IF(O584&gt;=81%*P578,"A",IF(O584&gt;=61%*P578,"B",IF(O584&gt;=41%*P578,"C",IF(O584&gt;=21%*P578,"D","E")))))</f>
        <v/>
      </c>
      <c r="Q584" s="819"/>
      <c r="R584" s="416" t="s">
        <v>215</v>
      </c>
      <c r="S584" s="120" t="str">
        <f>IF(AND(S579="",S580="",S581="",S582="",S583=""),"",IF(OR(S571=1,S571=2),SUM(S579:S582),SUM(S579:S583)))</f>
        <v/>
      </c>
      <c r="T584" s="120" t="str">
        <f>IF(AND(T579="",T580="",T581="",T582="",T583=""),"",IF(OR(S571=1,S571=2),SUM(T579:T582),SUM(T579:T583)))</f>
        <v/>
      </c>
      <c r="U584" s="120" t="str">
        <f>IF(AND(U579="",U580="",U581="",U582="",U583=""),"",IF(OR(S571=1,S571=2),SUM(U579:U582),SUM(U579:U583)))</f>
        <v/>
      </c>
      <c r="V584" s="120" t="str">
        <f>IF(AND(V579="",V580="",V581="",V582="",V583=""),"",IF(OR(S571=1,S571=2),SUM(V579:V582),SUM(V579:V583)))</f>
        <v/>
      </c>
      <c r="W584" s="120" t="str">
        <f>IF(AND(W579="",W580="",W581="",W582="",W583=""),"",IF(OR(W571=1,W571=2),SUM(S571=1,S571=2),SUM(W579:W583)))</f>
        <v/>
      </c>
      <c r="X584" s="120" t="str">
        <f>IF(AND(X579="",X580="",X581="",X582="",X583=""),"",IF(OR(S571=1,S571=2),SUM(X579:X582),SUM(X579:X583)))</f>
        <v/>
      </c>
      <c r="Y584" s="120" t="str">
        <f>IF(AND(Y579="",Y580="",Y581="",Y582="",Y583=""),"",IF(OR(S571=1,S571=2),SUM(Y579:Y582),SUM(Y579:Y583)))</f>
        <v/>
      </c>
      <c r="Z584" s="120" t="str">
        <f>IF(AND(Z579="",Z580="",Z581="",Z582="",Z583=""),"",IF(OR(S571=1,S571=2),SUM(Z579:Z582),SUM(Z579:Z583)))</f>
        <v/>
      </c>
      <c r="AA584" s="120" t="str">
        <f>IF(AND(AA579="",AA580="",AA581="",AA582="",AA583=""),"",IF(OR(S571=1,S571=2),SUM(AA579:AA582),SUM(AA579:AA583)))</f>
        <v/>
      </c>
      <c r="AB584" s="120" t="str">
        <f>IF(AND(AB579="",AB580="",AB581="",AB582="",AB583=""),"",IF(OR(S571=1,S571=2),SUM(AB579:AB582),SUM(AB579:AB583)))</f>
        <v/>
      </c>
      <c r="AC584" s="120" t="str">
        <f>IF(AND(AC579="",AC580="",AC581="",AC582="",AC583=""),"",IF(OR(S571=1,S571=2),SUM(AC579:AC582),SUM(AC579:AC583)))</f>
        <v/>
      </c>
      <c r="AD584" s="120" t="str">
        <f>IF(AND(AD579="",AD580="",AD581="",AD582="",AD583=""),"",IF(OR(S571=1,S571=2),SUM(AD579:AD582),SUM(AD579:AD583)))</f>
        <v/>
      </c>
      <c r="AE584" s="120" t="str">
        <f>IF(AND(AE579="",AE580="",AE581="",AE582="",AE583=""),"",IF(OR(S571=1,S571=2),SUM(AE579:AE582),SUM(AE579:AE583)))</f>
        <v/>
      </c>
      <c r="AF584" s="326" t="str">
        <f>IF(OR(AD574="",U572="",AE584=""),"",IF(AE584&gt;=81%*AF578,"A",IF(AE584&gt;=61%*AF578,"B",IF(AE584&gt;=41%*AF578,"C",IF(AE584&gt;=21%*AF578,"D","E")))))</f>
        <v/>
      </c>
    </row>
    <row r="585" spans="1:32" ht="9" customHeight="1">
      <c r="A585" s="166">
        <f>IF(N574="","",A584+1)</f>
        <v>17</v>
      </c>
      <c r="B585" s="787"/>
      <c r="C585" s="787"/>
      <c r="D585" s="787"/>
      <c r="E585" s="787"/>
      <c r="F585" s="787"/>
      <c r="G585" s="787"/>
      <c r="H585" s="787"/>
      <c r="I585" s="787"/>
      <c r="J585" s="787"/>
      <c r="K585" s="787"/>
      <c r="L585" s="787"/>
      <c r="M585" s="787"/>
      <c r="N585" s="787"/>
      <c r="O585" s="787"/>
      <c r="P585" s="787"/>
      <c r="Q585" s="819"/>
      <c r="R585" s="787"/>
      <c r="S585" s="787"/>
      <c r="T585" s="787"/>
      <c r="U585" s="787"/>
      <c r="V585" s="787"/>
      <c r="W585" s="787"/>
      <c r="X585" s="787"/>
      <c r="Y585" s="787"/>
      <c r="Z585" s="787"/>
      <c r="AA585" s="787"/>
      <c r="AB585" s="787"/>
      <c r="AC585" s="787"/>
      <c r="AD585" s="787"/>
      <c r="AE585" s="787"/>
      <c r="AF585" s="787"/>
    </row>
    <row r="586" spans="1:32" ht="22.5" customHeight="1">
      <c r="A586" s="166">
        <f>IF(N574="","",A585+1)</f>
        <v>18</v>
      </c>
      <c r="B586" s="788" t="s">
        <v>213</v>
      </c>
      <c r="C586" s="788"/>
      <c r="D586" s="789" t="s">
        <v>229</v>
      </c>
      <c r="E586" s="790"/>
      <c r="F586" s="417" t="s">
        <v>186</v>
      </c>
      <c r="G586" s="788" t="s">
        <v>213</v>
      </c>
      <c r="H586" s="788"/>
      <c r="I586" s="789" t="s">
        <v>229</v>
      </c>
      <c r="J586" s="790"/>
      <c r="K586" s="417" t="s">
        <v>186</v>
      </c>
      <c r="L586" s="788" t="s">
        <v>213</v>
      </c>
      <c r="M586" s="788"/>
      <c r="N586" s="789" t="s">
        <v>229</v>
      </c>
      <c r="O586" s="790"/>
      <c r="P586" s="417" t="s">
        <v>186</v>
      </c>
      <c r="Q586" s="819"/>
      <c r="R586" s="788" t="s">
        <v>213</v>
      </c>
      <c r="S586" s="788"/>
      <c r="T586" s="789" t="s">
        <v>229</v>
      </c>
      <c r="U586" s="790"/>
      <c r="V586" s="417" t="s">
        <v>186</v>
      </c>
      <c r="W586" s="788" t="s">
        <v>213</v>
      </c>
      <c r="X586" s="788"/>
      <c r="Y586" s="789" t="s">
        <v>229</v>
      </c>
      <c r="Z586" s="790"/>
      <c r="AA586" s="417" t="s">
        <v>186</v>
      </c>
      <c r="AB586" s="788" t="s">
        <v>213</v>
      </c>
      <c r="AC586" s="788"/>
      <c r="AD586" s="789" t="s">
        <v>229</v>
      </c>
      <c r="AE586" s="790"/>
      <c r="AF586" s="417" t="s">
        <v>186</v>
      </c>
    </row>
    <row r="587" spans="1:32" ht="21.75" customHeight="1">
      <c r="A587" s="166">
        <f>IF(N574="","",A586+1)</f>
        <v>19</v>
      </c>
      <c r="B587" s="791" t="s">
        <v>221</v>
      </c>
      <c r="C587" s="792"/>
      <c r="D587" s="792"/>
      <c r="E587" s="119" t="str">
        <f>IFERROR(VLOOKUP(N574,Marks,109,0),"")</f>
        <v/>
      </c>
      <c r="F587" s="130" t="str">
        <f>IFERROR(VLOOKUP(N574,Marks,113,0),"")</f>
        <v/>
      </c>
      <c r="G587" s="791" t="s">
        <v>192</v>
      </c>
      <c r="H587" s="792"/>
      <c r="I587" s="792"/>
      <c r="J587" s="119" t="str">
        <f>IFERROR(VLOOKUP(N574,Marks,117,0),"")</f>
        <v/>
      </c>
      <c r="K587" s="130" t="str">
        <f>IFERROR(VLOOKUP(N574,Marks,121,0),"")</f>
        <v/>
      </c>
      <c r="L587" s="793" t="s">
        <v>193</v>
      </c>
      <c r="M587" s="794"/>
      <c r="N587" s="794"/>
      <c r="O587" s="119" t="str">
        <f>IFERROR(VLOOKUP(N574,Marks,125,0),"")</f>
        <v/>
      </c>
      <c r="P587" s="130" t="str">
        <f>IFERROR(VLOOKUP(N574,Marks,129,0),"")</f>
        <v/>
      </c>
      <c r="Q587" s="819"/>
      <c r="R587" s="791" t="s">
        <v>221</v>
      </c>
      <c r="S587" s="792"/>
      <c r="T587" s="792"/>
      <c r="U587" s="119" t="str">
        <f>IFERROR(VLOOKUP(AD574,Marks,109,0),"")</f>
        <v/>
      </c>
      <c r="V587" s="130" t="str">
        <f>IFERROR(VLOOKUP(AD574,Marks,113,0),"")</f>
        <v/>
      </c>
      <c r="W587" s="791" t="s">
        <v>192</v>
      </c>
      <c r="X587" s="792"/>
      <c r="Y587" s="792"/>
      <c r="Z587" s="119" t="str">
        <f>IFERROR(VLOOKUP(AD574,Marks,117,0),"")</f>
        <v/>
      </c>
      <c r="AA587" s="130" t="str">
        <f>IFERROR(VLOOKUP(AD574,Marks,121,0),"")</f>
        <v/>
      </c>
      <c r="AB587" s="793" t="s">
        <v>193</v>
      </c>
      <c r="AC587" s="794"/>
      <c r="AD587" s="794"/>
      <c r="AE587" s="119" t="str">
        <f>IFERROR(VLOOKUP(AD574,Marks,125,0),"")</f>
        <v/>
      </c>
      <c r="AF587" s="130" t="str">
        <f>IFERROR(VLOOKUP(AD574,Marks,129,0),"")</f>
        <v/>
      </c>
    </row>
    <row r="588" spans="1:32" ht="21" customHeight="1">
      <c r="A588" s="166">
        <f>IF(N574="","",A587+1)</f>
        <v>20</v>
      </c>
      <c r="B588" s="780" t="s">
        <v>216</v>
      </c>
      <c r="C588" s="780"/>
      <c r="D588" s="780"/>
      <c r="E588" s="795" t="str">
        <f>IFERROR(VLOOKUP(N574,Marks,135,0),"")</f>
        <v/>
      </c>
      <c r="F588" s="795"/>
      <c r="G588" s="795"/>
      <c r="H588" s="795"/>
      <c r="I588" s="780" t="s">
        <v>217</v>
      </c>
      <c r="J588" s="780"/>
      <c r="K588" s="780"/>
      <c r="L588" s="780"/>
      <c r="M588" s="796" t="str">
        <f>IFERROR(VLOOKUP(N574,Marks,136,0),"")</f>
        <v/>
      </c>
      <c r="N588" s="796"/>
      <c r="O588" s="796"/>
      <c r="P588" s="796"/>
      <c r="Q588" s="819"/>
      <c r="R588" s="780" t="s">
        <v>216</v>
      </c>
      <c r="S588" s="780"/>
      <c r="T588" s="780"/>
      <c r="U588" s="795" t="str">
        <f>IFERROR(VLOOKUP(AD574,Marks,135,0),"")</f>
        <v/>
      </c>
      <c r="V588" s="795"/>
      <c r="W588" s="795"/>
      <c r="X588" s="795"/>
      <c r="Y588" s="780" t="s">
        <v>217</v>
      </c>
      <c r="Z588" s="780"/>
      <c r="AA588" s="780"/>
      <c r="AB588" s="780"/>
      <c r="AC588" s="796" t="str">
        <f>IFERROR(VLOOKUP(AD574,Marks,136,0),"")</f>
        <v/>
      </c>
      <c r="AD588" s="796"/>
      <c r="AE588" s="796"/>
      <c r="AF588" s="796"/>
    </row>
    <row r="589" spans="1:32" ht="21" customHeight="1">
      <c r="A589" s="166">
        <f>IF(N574="","",A588+1)</f>
        <v>21</v>
      </c>
      <c r="B589" s="780" t="s">
        <v>218</v>
      </c>
      <c r="C589" s="780"/>
      <c r="D589" s="780"/>
      <c r="E589" s="782" t="str">
        <f>IFERROR(VLOOKUP(N574,Marks,134,0),"")</f>
        <v/>
      </c>
      <c r="F589" s="782"/>
      <c r="G589" s="782"/>
      <c r="H589" s="782"/>
      <c r="I589" s="780" t="s">
        <v>219</v>
      </c>
      <c r="J589" s="780"/>
      <c r="K589" s="780"/>
      <c r="L589" s="780"/>
      <c r="M589" s="781" t="str">
        <f>IFERROR(VLOOKUP(N574,Marks,131,0),"")</f>
        <v/>
      </c>
      <c r="N589" s="781"/>
      <c r="O589" s="781"/>
      <c r="P589" s="781"/>
      <c r="Q589" s="819"/>
      <c r="R589" s="780" t="s">
        <v>218</v>
      </c>
      <c r="S589" s="780"/>
      <c r="T589" s="780"/>
      <c r="U589" s="782" t="str">
        <f>IFERROR(VLOOKUP(AD574,Marks,134,0),"")</f>
        <v/>
      </c>
      <c r="V589" s="782"/>
      <c r="W589" s="782"/>
      <c r="X589" s="782"/>
      <c r="Y589" s="780" t="s">
        <v>219</v>
      </c>
      <c r="Z589" s="780"/>
      <c r="AA589" s="780"/>
      <c r="AB589" s="780"/>
      <c r="AC589" s="781" t="str">
        <f>IFERROR(VLOOKUP(AD574,Marks,131,0),"")</f>
        <v/>
      </c>
      <c r="AD589" s="781"/>
      <c r="AE589" s="781"/>
      <c r="AF589" s="781"/>
    </row>
    <row r="590" spans="1:32" ht="21" customHeight="1">
      <c r="A590" s="166">
        <f>IF(N574="","",A589+1)</f>
        <v>22</v>
      </c>
      <c r="B590" s="780" t="s">
        <v>220</v>
      </c>
      <c r="C590" s="780"/>
      <c r="D590" s="780"/>
      <c r="E590" s="324" t="str">
        <f>IFERROR(VLOOKUP(N574,Marks,132,0),"")</f>
        <v/>
      </c>
      <c r="F590" s="325" t="s">
        <v>341</v>
      </c>
      <c r="G590" s="783" t="str">
        <f>IF(OR(N574="",E572="",O584=""),"",IF(O584&gt;=81%*P578,"A",IF(O584&gt;=61%*P578,"B",IF(O584&gt;=41%*P578,"C",IF(O584&gt;=21%*P578,"D","E")))))</f>
        <v/>
      </c>
      <c r="H590" s="783"/>
      <c r="I590" s="780" t="s">
        <v>222</v>
      </c>
      <c r="J590" s="780"/>
      <c r="K590" s="780"/>
      <c r="L590" s="780"/>
      <c r="M590" s="818" t="str">
        <f>IFERROR(VLOOKUP(N574,Marks,133,0),"")</f>
        <v/>
      </c>
      <c r="N590" s="818"/>
      <c r="O590" s="818"/>
      <c r="P590" s="818"/>
      <c r="Q590" s="819"/>
      <c r="R590" s="780" t="s">
        <v>220</v>
      </c>
      <c r="S590" s="780"/>
      <c r="T590" s="780"/>
      <c r="U590" s="324" t="str">
        <f>IFERROR(VLOOKUP(AD574,Marks,132,0),"")</f>
        <v/>
      </c>
      <c r="V590" s="325" t="s">
        <v>341</v>
      </c>
      <c r="W590" s="783" t="str">
        <f>IF(OR(AD574="",U572="",AE584=""),"",IF(AE584&gt;=81%*AF578,"A",IF(AE584&gt;=61%*AF578,"B",IF(AE584&gt;=41%*AF578,"C",IF(AE584&gt;=21%*AF578,"D","E")))))</f>
        <v/>
      </c>
      <c r="X590" s="783"/>
      <c r="Y590" s="780" t="s">
        <v>222</v>
      </c>
      <c r="Z590" s="780"/>
      <c r="AA590" s="780"/>
      <c r="AB590" s="780"/>
      <c r="AC590" s="818" t="str">
        <f>IFERROR(VLOOKUP(AD574,Marks,133,0),"")</f>
        <v/>
      </c>
      <c r="AD590" s="818"/>
      <c r="AE590" s="818"/>
      <c r="AF590" s="818"/>
    </row>
    <row r="591" spans="1:32" ht="21" customHeight="1">
      <c r="A591" s="166">
        <f>IF(N574="","",A590+1)</f>
        <v>23</v>
      </c>
      <c r="B591" s="817" t="s">
        <v>228</v>
      </c>
      <c r="C591" s="817"/>
      <c r="D591" s="817"/>
      <c r="E591" s="784">
        <f>'Master sheet'!$C$10</f>
        <v>44697</v>
      </c>
      <c r="F591" s="784"/>
      <c r="G591" s="784"/>
      <c r="H591" s="410"/>
      <c r="I591" s="121"/>
      <c r="J591" s="121"/>
      <c r="K591" s="76"/>
      <c r="L591" s="121"/>
      <c r="M591" s="121"/>
      <c r="N591" s="121"/>
      <c r="O591" s="121"/>
      <c r="P591" s="121"/>
      <c r="Q591" s="819"/>
      <c r="R591" s="817" t="s">
        <v>228</v>
      </c>
      <c r="S591" s="817"/>
      <c r="T591" s="817"/>
      <c r="U591" s="784">
        <f>'Master sheet'!$C$10</f>
        <v>44697</v>
      </c>
      <c r="V591" s="784"/>
      <c r="W591" s="784"/>
      <c r="X591" s="410"/>
      <c r="Y591" s="121"/>
      <c r="Z591" s="121"/>
      <c r="AA591" s="76"/>
      <c r="AB591" s="121"/>
      <c r="AC591" s="121"/>
      <c r="AD591" s="121"/>
      <c r="AE591" s="121"/>
      <c r="AF591" s="121"/>
    </row>
    <row r="592" spans="1:32" ht="43.5" customHeight="1">
      <c r="A592" s="166">
        <f>IF(N574="","",A591+1)</f>
        <v>24</v>
      </c>
      <c r="B592" s="804" t="str">
        <f>IF(AND(C571=1),CONCATENATE("( ",UPPER('Master sheet'!$F$11)," )"),IF(AND(C571=2),CONCATENATE("( ",UPPER('Master sheet'!$F$19)," )"),IF(AND(C571=3),CONCATENATE("( ",UPPER('Master sheet'!$J$11)," )"),IF(AND(C571=4),CONCATENATE("( ",UPPER('Master sheet'!$J$19)," )"),""))))</f>
        <v/>
      </c>
      <c r="C592" s="804"/>
      <c r="D592" s="804"/>
      <c r="E592" s="804"/>
      <c r="F592" s="805" t="str">
        <f>IF(AND(N574=""),"",CONCATENATE("(",'Master sheet'!$C$14," )"))</f>
        <v>(Suresh Kumar )</v>
      </c>
      <c r="G592" s="805"/>
      <c r="H592" s="805"/>
      <c r="I592" s="805"/>
      <c r="J592" s="805"/>
      <c r="K592" s="805" t="str">
        <f>IF(AND(N574=""),"",CONCATENATE("(",'Master sheet'!$C$12," )"))</f>
        <v>(USHA PALIYA )</v>
      </c>
      <c r="L592" s="805"/>
      <c r="M592" s="805"/>
      <c r="N592" s="805"/>
      <c r="O592" s="805"/>
      <c r="P592" s="805"/>
      <c r="Q592" s="819"/>
      <c r="R592" s="804" t="str">
        <f>IF(AND(S571=1),CONCATENATE("( ",UPPER('Master sheet'!$F$11)," )"),IF(AND(S571=2),CONCATENATE("( ",UPPER('Master sheet'!$F$19)," )"),IF(AND(S571=3),CONCATENATE("( ",UPPER('Master sheet'!$J$11)," )"),IF(AND(S571=4),CONCATENATE("( ",UPPER('Master sheet'!$J$19)," )"),""))))</f>
        <v/>
      </c>
      <c r="S592" s="804"/>
      <c r="T592" s="804"/>
      <c r="U592" s="804"/>
      <c r="V592" s="805" t="str">
        <f>IF(AND(AD574=""),"",CONCATENATE("(",'Master sheet'!$C$14," )"))</f>
        <v>(Suresh Kumar )</v>
      </c>
      <c r="W592" s="805"/>
      <c r="X592" s="805"/>
      <c r="Y592" s="805"/>
      <c r="Z592" s="805"/>
      <c r="AA592" s="805" t="str">
        <f>IF(AND(AD574=""),"",CONCATENATE("(",'Master sheet'!$C$12," )"))</f>
        <v>(USHA PALIYA )</v>
      </c>
      <c r="AB592" s="805"/>
      <c r="AC592" s="805"/>
      <c r="AD592" s="805"/>
      <c r="AE592" s="805"/>
      <c r="AF592" s="805"/>
    </row>
    <row r="593" spans="1:32" ht="21.75" customHeight="1">
      <c r="A593" s="166">
        <f>IF(N574="","",A592+1)</f>
        <v>25</v>
      </c>
      <c r="B593" s="806" t="s">
        <v>223</v>
      </c>
      <c r="C593" s="806"/>
      <c r="D593" s="806"/>
      <c r="E593" s="806"/>
      <c r="F593" s="807" t="s">
        <v>224</v>
      </c>
      <c r="G593" s="807"/>
      <c r="H593" s="807"/>
      <c r="I593" s="807"/>
      <c r="J593" s="807"/>
      <c r="K593" s="806" t="s">
        <v>225</v>
      </c>
      <c r="L593" s="806"/>
      <c r="M593" s="806"/>
      <c r="N593" s="806"/>
      <c r="O593" s="806"/>
      <c r="P593" s="806"/>
      <c r="Q593" s="819"/>
      <c r="R593" s="806" t="s">
        <v>223</v>
      </c>
      <c r="S593" s="806"/>
      <c r="T593" s="806"/>
      <c r="U593" s="806"/>
      <c r="V593" s="807" t="s">
        <v>224</v>
      </c>
      <c r="W593" s="807"/>
      <c r="X593" s="807"/>
      <c r="Y593" s="807"/>
      <c r="Z593" s="807"/>
      <c r="AA593" s="806" t="s">
        <v>225</v>
      </c>
      <c r="AB593" s="806"/>
      <c r="AC593" s="806"/>
      <c r="AD593" s="806"/>
      <c r="AE593" s="806"/>
      <c r="AF593" s="806"/>
    </row>
    <row r="595" spans="1:32" ht="21.9" customHeight="1">
      <c r="A595" s="165">
        <f>IF(N601="","",1)</f>
        <v>1</v>
      </c>
      <c r="B595" s="808" t="s">
        <v>203</v>
      </c>
      <c r="C595" s="808"/>
      <c r="D595" s="808"/>
      <c r="E595" s="808"/>
      <c r="F595" s="808"/>
      <c r="G595" s="808"/>
      <c r="H595" s="808"/>
      <c r="I595" s="808"/>
      <c r="J595" s="808"/>
      <c r="K595" s="808"/>
      <c r="L595" s="808"/>
      <c r="M595" s="808"/>
      <c r="N595" s="808"/>
      <c r="O595" s="808"/>
      <c r="P595" s="808"/>
      <c r="Q595" s="819" t="s">
        <v>249</v>
      </c>
      <c r="R595" s="808" t="s">
        <v>203</v>
      </c>
      <c r="S595" s="808"/>
      <c r="T595" s="808"/>
      <c r="U595" s="808"/>
      <c r="V595" s="808"/>
      <c r="W595" s="808"/>
      <c r="X595" s="808"/>
      <c r="Y595" s="808"/>
      <c r="Z595" s="808"/>
      <c r="AA595" s="808"/>
      <c r="AB595" s="808"/>
      <c r="AC595" s="808"/>
      <c r="AD595" s="808"/>
      <c r="AE595" s="808"/>
      <c r="AF595" s="808"/>
    </row>
    <row r="596" spans="1:32" ht="21.9" customHeight="1">
      <c r="A596" s="166">
        <f>IF(N601="","",A595+1)</f>
        <v>2</v>
      </c>
      <c r="B596" s="820" t="s">
        <v>541</v>
      </c>
      <c r="C596" s="820"/>
      <c r="D596" s="820"/>
      <c r="E596" s="820"/>
      <c r="F596" s="820"/>
      <c r="G596" s="820"/>
      <c r="H596" s="820"/>
      <c r="I596" s="820"/>
      <c r="J596" s="820"/>
      <c r="K596" s="820"/>
      <c r="L596" s="820"/>
      <c r="M596" s="820"/>
      <c r="N596" s="820"/>
      <c r="O596" s="820"/>
      <c r="P596" s="820"/>
      <c r="Q596" s="819"/>
      <c r="R596" s="820" t="s">
        <v>541</v>
      </c>
      <c r="S596" s="820"/>
      <c r="T596" s="820"/>
      <c r="U596" s="820"/>
      <c r="V596" s="820"/>
      <c r="W596" s="820"/>
      <c r="X596" s="820"/>
      <c r="Y596" s="820"/>
      <c r="Z596" s="820"/>
      <c r="AA596" s="820"/>
      <c r="AB596" s="820"/>
      <c r="AC596" s="820"/>
      <c r="AD596" s="820"/>
      <c r="AE596" s="820"/>
      <c r="AF596" s="820"/>
    </row>
    <row r="597" spans="1:32" ht="21.9" customHeight="1">
      <c r="A597" s="166">
        <f>IF(N601="","",A596+1)</f>
        <v>3</v>
      </c>
      <c r="B597" s="821" t="s">
        <v>168</v>
      </c>
      <c r="C597" s="821"/>
      <c r="D597" s="821"/>
      <c r="E597" s="822" t="str">
        <f>IF(AND(N601=""),"",'Result Sheet'!$F$2)</f>
        <v xml:space="preserve">महात्मा गाँधी राजकीय विद्यालय (अंग्रेजी माध्यम) बर, पाली </v>
      </c>
      <c r="F597" s="822"/>
      <c r="G597" s="822"/>
      <c r="H597" s="822"/>
      <c r="I597" s="822"/>
      <c r="J597" s="822"/>
      <c r="K597" s="822"/>
      <c r="L597" s="822"/>
      <c r="M597" s="822"/>
      <c r="N597" s="822"/>
      <c r="O597" s="822"/>
      <c r="P597" s="822"/>
      <c r="Q597" s="819"/>
      <c r="R597" s="821" t="s">
        <v>168</v>
      </c>
      <c r="S597" s="821"/>
      <c r="T597" s="821"/>
      <c r="U597" s="822" t="str">
        <f>IF(AND(AD601=""),"",'Result Sheet'!$F$2)</f>
        <v xml:space="preserve">महात्मा गाँधी राजकीय विद्यालय (अंग्रेजी माध्यम) बर, पाली </v>
      </c>
      <c r="V597" s="822"/>
      <c r="W597" s="822"/>
      <c r="X597" s="822"/>
      <c r="Y597" s="822"/>
      <c r="Z597" s="822"/>
      <c r="AA597" s="822"/>
      <c r="AB597" s="822"/>
      <c r="AC597" s="822"/>
      <c r="AD597" s="822"/>
      <c r="AE597" s="822"/>
      <c r="AF597" s="822"/>
    </row>
    <row r="598" spans="1:32" ht="21.9" customHeight="1">
      <c r="A598" s="166">
        <f>IF(N601="","",A597+1)</f>
        <v>4</v>
      </c>
      <c r="B598" s="413" t="s">
        <v>169</v>
      </c>
      <c r="C598" s="797" t="str">
        <f>IFERROR(VLOOKUP(N601,Marks,2,0),"")</f>
        <v/>
      </c>
      <c r="D598" s="797"/>
      <c r="E598" s="815" t="s">
        <v>212</v>
      </c>
      <c r="F598" s="815"/>
      <c r="G598" s="815"/>
      <c r="H598" s="797" t="str">
        <f>IFERROR(VLOOKUP(N601,Marks,3,0),"")</f>
        <v/>
      </c>
      <c r="I598" s="797"/>
      <c r="J598" s="798" t="s">
        <v>205</v>
      </c>
      <c r="K598" s="798"/>
      <c r="L598" s="798"/>
      <c r="M598" s="798"/>
      <c r="N598" s="799" t="str">
        <f>IF(AND(N601=""),"",'Marks Entry 1st'!$I$2)</f>
        <v xml:space="preserve"> 2021-2022</v>
      </c>
      <c r="O598" s="799"/>
      <c r="P598" s="799"/>
      <c r="Q598" s="819"/>
      <c r="R598" s="413" t="s">
        <v>169</v>
      </c>
      <c r="S598" s="797" t="str">
        <f>IFERROR(VLOOKUP(AD601,Marks,2,0),"")</f>
        <v/>
      </c>
      <c r="T598" s="797"/>
      <c r="U598" s="815" t="s">
        <v>212</v>
      </c>
      <c r="V598" s="815"/>
      <c r="W598" s="815"/>
      <c r="X598" s="797" t="str">
        <f>IFERROR(VLOOKUP(AD601,Marks,3,0),"")</f>
        <v/>
      </c>
      <c r="Y598" s="797"/>
      <c r="Z598" s="798" t="s">
        <v>205</v>
      </c>
      <c r="AA598" s="798"/>
      <c r="AB598" s="798"/>
      <c r="AC598" s="798"/>
      <c r="AD598" s="799" t="str">
        <f>IF(AND(AD601=""),"",'Marks Entry 1st'!$I$2)</f>
        <v xml:space="preserve"> 2021-2022</v>
      </c>
      <c r="AE598" s="799"/>
      <c r="AF598" s="799"/>
    </row>
    <row r="599" spans="1:32" ht="21.9" customHeight="1">
      <c r="A599" s="166">
        <f>IF(N601="","",A598+1)</f>
        <v>5</v>
      </c>
      <c r="B599" s="800" t="s">
        <v>206</v>
      </c>
      <c r="C599" s="800"/>
      <c r="D599" s="800"/>
      <c r="E599" s="801" t="str">
        <f>IFERROR(VLOOKUP(N601,Marks,6,0),"")</f>
        <v/>
      </c>
      <c r="F599" s="801"/>
      <c r="G599" s="801"/>
      <c r="H599" s="801"/>
      <c r="I599" s="801"/>
      <c r="J599" s="802" t="s">
        <v>209</v>
      </c>
      <c r="K599" s="802"/>
      <c r="L599" s="802"/>
      <c r="M599" s="802"/>
      <c r="N599" s="803" t="str">
        <f>IFERROR(VLOOKUP(N601,Marks,5,0),"")</f>
        <v/>
      </c>
      <c r="O599" s="803"/>
      <c r="P599" s="803"/>
      <c r="Q599" s="819"/>
      <c r="R599" s="800" t="s">
        <v>206</v>
      </c>
      <c r="S599" s="800"/>
      <c r="T599" s="800"/>
      <c r="U599" s="801" t="str">
        <f>IFERROR(VLOOKUP(AD601,Marks,6,0),"")</f>
        <v/>
      </c>
      <c r="V599" s="801"/>
      <c r="W599" s="801"/>
      <c r="X599" s="801"/>
      <c r="Y599" s="801"/>
      <c r="Z599" s="802" t="s">
        <v>209</v>
      </c>
      <c r="AA599" s="802"/>
      <c r="AB599" s="802"/>
      <c r="AC599" s="802"/>
      <c r="AD599" s="803" t="str">
        <f>IFERROR(VLOOKUP(AD601,Marks,5,0),"")</f>
        <v/>
      </c>
      <c r="AE599" s="803"/>
      <c r="AF599" s="803"/>
    </row>
    <row r="600" spans="1:32" ht="21.9" customHeight="1">
      <c r="A600" s="166">
        <f>IF(N601="","",A599+1)</f>
        <v>6</v>
      </c>
      <c r="B600" s="800" t="s">
        <v>207</v>
      </c>
      <c r="C600" s="800"/>
      <c r="D600" s="800"/>
      <c r="E600" s="801" t="str">
        <f>IFERROR(VLOOKUP(N601,Marks,7,0),"")</f>
        <v/>
      </c>
      <c r="F600" s="801"/>
      <c r="G600" s="801"/>
      <c r="H600" s="801"/>
      <c r="I600" s="801"/>
      <c r="J600" s="802" t="s">
        <v>210</v>
      </c>
      <c r="K600" s="802"/>
      <c r="L600" s="802"/>
      <c r="M600" s="802"/>
      <c r="N600" s="816" t="str">
        <f>IFERROR(VLOOKUP(N601,Marks,4,0),"")</f>
        <v/>
      </c>
      <c r="O600" s="816"/>
      <c r="P600" s="816"/>
      <c r="Q600" s="819"/>
      <c r="R600" s="800" t="s">
        <v>207</v>
      </c>
      <c r="S600" s="800"/>
      <c r="T600" s="800"/>
      <c r="U600" s="801" t="str">
        <f>IFERROR(VLOOKUP(AD601,Marks,7,0),"")</f>
        <v/>
      </c>
      <c r="V600" s="801"/>
      <c r="W600" s="801"/>
      <c r="X600" s="801"/>
      <c r="Y600" s="801"/>
      <c r="Z600" s="802" t="s">
        <v>210</v>
      </c>
      <c r="AA600" s="802"/>
      <c r="AB600" s="802"/>
      <c r="AC600" s="802"/>
      <c r="AD600" s="816" t="str">
        <f>IFERROR(VLOOKUP(AD601,Marks,4,0),"")</f>
        <v/>
      </c>
      <c r="AE600" s="816"/>
      <c r="AF600" s="816"/>
    </row>
    <row r="601" spans="1:32" ht="21.9" customHeight="1">
      <c r="A601" s="166">
        <f>IF(N601="","",A600+1)</f>
        <v>7</v>
      </c>
      <c r="B601" s="800" t="s">
        <v>208</v>
      </c>
      <c r="C601" s="800"/>
      <c r="D601" s="800"/>
      <c r="E601" s="801" t="str">
        <f>IFERROR(VLOOKUP(N601,Marks,8,0),"")</f>
        <v/>
      </c>
      <c r="F601" s="801"/>
      <c r="G601" s="801"/>
      <c r="H601" s="801"/>
      <c r="I601" s="801"/>
      <c r="J601" s="802" t="s">
        <v>211</v>
      </c>
      <c r="K601" s="802"/>
      <c r="L601" s="802"/>
      <c r="M601" s="802"/>
      <c r="N601" s="809">
        <f>IF(AD574="","",IF(AND(AD574+1&gt;$AN$6),"",AD574+1))</f>
        <v>145</v>
      </c>
      <c r="O601" s="809"/>
      <c r="P601" s="809"/>
      <c r="Q601" s="819"/>
      <c r="R601" s="800" t="s">
        <v>208</v>
      </c>
      <c r="S601" s="800"/>
      <c r="T601" s="800"/>
      <c r="U601" s="801" t="str">
        <f>IFERROR(VLOOKUP(AD601,Marks,8,0),"")</f>
        <v/>
      </c>
      <c r="V601" s="801"/>
      <c r="W601" s="801"/>
      <c r="X601" s="801"/>
      <c r="Y601" s="801"/>
      <c r="Z601" s="802" t="s">
        <v>211</v>
      </c>
      <c r="AA601" s="802"/>
      <c r="AB601" s="802"/>
      <c r="AC601" s="802"/>
      <c r="AD601" s="810">
        <f>IF(N601="","",IF(AND(N601+1&gt;$AN$6),"",N601+1))</f>
        <v>146</v>
      </c>
      <c r="AE601" s="810"/>
      <c r="AF601" s="810"/>
    </row>
    <row r="602" spans="1:32" ht="9" customHeight="1">
      <c r="A602" s="166">
        <f>IF(N601="","",A601+1)</f>
        <v>8</v>
      </c>
      <c r="B602" s="123"/>
      <c r="C602" s="123"/>
      <c r="D602" s="123"/>
      <c r="E602" s="124"/>
      <c r="F602" s="124"/>
      <c r="G602" s="124"/>
      <c r="H602" s="123"/>
      <c r="I602" s="123"/>
      <c r="J602" s="125"/>
      <c r="K602" s="125"/>
      <c r="L602" s="125"/>
      <c r="M602" s="76"/>
      <c r="N602" s="76"/>
      <c r="O602" s="76"/>
      <c r="P602" s="76"/>
      <c r="Q602" s="819"/>
      <c r="R602" s="123"/>
      <c r="S602" s="123"/>
      <c r="T602" s="123"/>
      <c r="U602" s="124"/>
      <c r="V602" s="124"/>
      <c r="W602" s="124"/>
      <c r="X602" s="123"/>
      <c r="Y602" s="123"/>
      <c r="Z602" s="125"/>
      <c r="AA602" s="125"/>
      <c r="AB602" s="125"/>
      <c r="AC602" s="76"/>
      <c r="AD602" s="76"/>
      <c r="AE602" s="76"/>
      <c r="AF602" s="76"/>
    </row>
    <row r="603" spans="1:32" ht="21" customHeight="1">
      <c r="A603" s="166">
        <f>IF(N601="","",A602+1)</f>
        <v>9</v>
      </c>
      <c r="B603" s="811" t="s">
        <v>213</v>
      </c>
      <c r="C603" s="646" t="s">
        <v>214</v>
      </c>
      <c r="D603" s="646"/>
      <c r="E603" s="646"/>
      <c r="F603" s="812" t="s">
        <v>13</v>
      </c>
      <c r="G603" s="813"/>
      <c r="H603" s="813"/>
      <c r="I603" s="814"/>
      <c r="J603" s="649" t="s">
        <v>184</v>
      </c>
      <c r="K603" s="650" t="s">
        <v>167</v>
      </c>
      <c r="L603" s="651"/>
      <c r="M603" s="651"/>
      <c r="N603" s="652"/>
      <c r="O603" s="616" t="s">
        <v>185</v>
      </c>
      <c r="P603" s="617" t="s">
        <v>186</v>
      </c>
      <c r="Q603" s="819"/>
      <c r="R603" s="811" t="s">
        <v>213</v>
      </c>
      <c r="S603" s="646" t="s">
        <v>214</v>
      </c>
      <c r="T603" s="646"/>
      <c r="U603" s="646"/>
      <c r="V603" s="812" t="s">
        <v>13</v>
      </c>
      <c r="W603" s="813"/>
      <c r="X603" s="813"/>
      <c r="Y603" s="814"/>
      <c r="Z603" s="649" t="s">
        <v>184</v>
      </c>
      <c r="AA603" s="650" t="s">
        <v>167</v>
      </c>
      <c r="AB603" s="651"/>
      <c r="AC603" s="651"/>
      <c r="AD603" s="652"/>
      <c r="AE603" s="616" t="s">
        <v>185</v>
      </c>
      <c r="AF603" s="617" t="s">
        <v>186</v>
      </c>
    </row>
    <row r="604" spans="1:32" ht="90.75" customHeight="1">
      <c r="A604" s="166">
        <f>IF(N601="","",A603+1)</f>
        <v>10</v>
      </c>
      <c r="B604" s="811"/>
      <c r="C604" s="171" t="s">
        <v>11</v>
      </c>
      <c r="D604" s="171" t="s">
        <v>180</v>
      </c>
      <c r="E604" s="171" t="s">
        <v>108</v>
      </c>
      <c r="F604" s="171" t="s">
        <v>182</v>
      </c>
      <c r="G604" s="171" t="s">
        <v>183</v>
      </c>
      <c r="H604" s="305" t="s">
        <v>10</v>
      </c>
      <c r="I604" s="171" t="s">
        <v>108</v>
      </c>
      <c r="J604" s="649"/>
      <c r="K604" s="172" t="s">
        <v>182</v>
      </c>
      <c r="L604" s="172" t="s">
        <v>183</v>
      </c>
      <c r="M604" s="173" t="s">
        <v>10</v>
      </c>
      <c r="N604" s="171" t="s">
        <v>108</v>
      </c>
      <c r="O604" s="616"/>
      <c r="P604" s="785"/>
      <c r="Q604" s="819"/>
      <c r="R604" s="811"/>
      <c r="S604" s="171" t="s">
        <v>11</v>
      </c>
      <c r="T604" s="171" t="s">
        <v>180</v>
      </c>
      <c r="U604" s="171" t="s">
        <v>108</v>
      </c>
      <c r="V604" s="171" t="s">
        <v>182</v>
      </c>
      <c r="W604" s="171" t="s">
        <v>183</v>
      </c>
      <c r="X604" s="305" t="s">
        <v>10</v>
      </c>
      <c r="Y604" s="171" t="s">
        <v>108</v>
      </c>
      <c r="Z604" s="649"/>
      <c r="AA604" s="172" t="s">
        <v>182</v>
      </c>
      <c r="AB604" s="172" t="s">
        <v>183</v>
      </c>
      <c r="AC604" s="173" t="s">
        <v>10</v>
      </c>
      <c r="AD604" s="171" t="s">
        <v>108</v>
      </c>
      <c r="AE604" s="616"/>
      <c r="AF604" s="785"/>
    </row>
    <row r="605" spans="1:32" ht="18.75" customHeight="1">
      <c r="A605" s="166">
        <f>IF(N601="","",A604+1)</f>
        <v>11</v>
      </c>
      <c r="B605" s="811"/>
      <c r="C605" s="414">
        <v>20</v>
      </c>
      <c r="D605" s="414">
        <v>20</v>
      </c>
      <c r="E605" s="116">
        <v>40</v>
      </c>
      <c r="F605" s="414">
        <v>30</v>
      </c>
      <c r="G605" s="414">
        <v>18</v>
      </c>
      <c r="H605" s="414">
        <v>12</v>
      </c>
      <c r="I605" s="116">
        <v>60</v>
      </c>
      <c r="J605" s="118">
        <v>100</v>
      </c>
      <c r="K605" s="414">
        <v>50</v>
      </c>
      <c r="L605" s="414">
        <v>30</v>
      </c>
      <c r="M605" s="414">
        <v>20</v>
      </c>
      <c r="N605" s="116">
        <v>100</v>
      </c>
      <c r="O605" s="118">
        <v>200</v>
      </c>
      <c r="P605" s="825">
        <f>IF(AND(N601="",C598="",E599="",N599=""),"",IF(OR(C598=1,C598=2),800,1000))</f>
        <v>1000</v>
      </c>
      <c r="Q605" s="819"/>
      <c r="R605" s="811"/>
      <c r="S605" s="414">
        <v>20</v>
      </c>
      <c r="T605" s="414">
        <v>20</v>
      </c>
      <c r="U605" s="116">
        <v>40</v>
      </c>
      <c r="V605" s="414">
        <v>30</v>
      </c>
      <c r="W605" s="414">
        <v>18</v>
      </c>
      <c r="X605" s="414">
        <v>12</v>
      </c>
      <c r="Y605" s="116">
        <v>60</v>
      </c>
      <c r="Z605" s="118">
        <v>100</v>
      </c>
      <c r="AA605" s="414">
        <v>50</v>
      </c>
      <c r="AB605" s="414">
        <v>30</v>
      </c>
      <c r="AC605" s="414">
        <v>20</v>
      </c>
      <c r="AD605" s="116">
        <v>100</v>
      </c>
      <c r="AE605" s="118">
        <v>200</v>
      </c>
      <c r="AF605" s="825">
        <f>IF(AND(AD601="",S598="",U599="",Z599=""),"",IF(OR(S598=1,S598=2),800,1000))</f>
        <v>1000</v>
      </c>
    </row>
    <row r="606" spans="1:32" ht="21" customHeight="1">
      <c r="A606" s="166">
        <f>IF(N601="","",A605+1)</f>
        <v>12</v>
      </c>
      <c r="B606" s="122" t="str">
        <f>'Result Sheet'!$L$4</f>
        <v xml:space="preserve">हिन्दी </v>
      </c>
      <c r="C606" s="415" t="str">
        <f>IFERROR(VLOOKUP(N601,Marks,11,0),"")</f>
        <v/>
      </c>
      <c r="D606" s="415" t="str">
        <f>IFERROR(VLOOKUP(N601,Marks,12,0),"")</f>
        <v/>
      </c>
      <c r="E606" s="117" t="str">
        <f>IFERROR(VLOOKUP(N601,Marks,13,0),"")</f>
        <v/>
      </c>
      <c r="F606" s="415" t="str">
        <f>IFERROR(VLOOKUP(N601,Marks,14,0),"")</f>
        <v/>
      </c>
      <c r="G606" s="415" t="str">
        <f>IFERROR(VLOOKUP(N601,Marks,15,0),"")</f>
        <v/>
      </c>
      <c r="H606" s="415" t="str">
        <f>IFERROR(VLOOKUP(N601,Marks,16,0),"")</f>
        <v/>
      </c>
      <c r="I606" s="117" t="str">
        <f>IFERROR(VLOOKUP(N601,Marks,17,0),"")</f>
        <v/>
      </c>
      <c r="J606" s="119" t="str">
        <f>IFERROR(VLOOKUP(N601,Marks,18,0),"")</f>
        <v/>
      </c>
      <c r="K606" s="415" t="str">
        <f>IFERROR(VLOOKUP(N601,Marks,19,0),"")</f>
        <v/>
      </c>
      <c r="L606" s="415" t="str">
        <f>IFERROR(VLOOKUP(N601,Marks,20,0),"")</f>
        <v/>
      </c>
      <c r="M606" s="415" t="str">
        <f>IFERROR(VLOOKUP(N601,Marks,21,0),"")</f>
        <v/>
      </c>
      <c r="N606" s="117" t="str">
        <f>IFERROR(VLOOKUP(N601,Marks,22,0),"")</f>
        <v/>
      </c>
      <c r="O606" s="119" t="str">
        <f>IFERROR(VLOOKUP(N601,Marks,23,0),"")</f>
        <v/>
      </c>
      <c r="P606" s="323" t="str">
        <f>IFERROR(VLOOKUP(N601,Marks,29,0),"")</f>
        <v/>
      </c>
      <c r="Q606" s="819"/>
      <c r="R606" s="122" t="str">
        <f>'Result Sheet'!$L$4</f>
        <v xml:space="preserve">हिन्दी </v>
      </c>
      <c r="S606" s="415" t="str">
        <f>IFERROR(VLOOKUP(AD601,Marks,11,0),"")</f>
        <v/>
      </c>
      <c r="T606" s="415" t="str">
        <f>IFERROR(VLOOKUP(AD601,Marks,12,0),"")</f>
        <v/>
      </c>
      <c r="U606" s="117" t="str">
        <f>IFERROR(VLOOKUP(AD601,Marks,13,0),"")</f>
        <v/>
      </c>
      <c r="V606" s="415" t="str">
        <f>IFERROR(VLOOKUP(AD601,Marks,14,0),"")</f>
        <v/>
      </c>
      <c r="W606" s="415" t="str">
        <f>IFERROR(VLOOKUP(AD601,Marks,15,0),"")</f>
        <v/>
      </c>
      <c r="X606" s="415" t="str">
        <f>IFERROR(VLOOKUP(AD601,Marks,16,0),"")</f>
        <v/>
      </c>
      <c r="Y606" s="117" t="str">
        <f>IFERROR(VLOOKUP(AD601,Marks,17,0),"")</f>
        <v/>
      </c>
      <c r="Z606" s="119" t="str">
        <f>IFERROR(VLOOKUP(AD601,Marks,18,0),"")</f>
        <v/>
      </c>
      <c r="AA606" s="415" t="str">
        <f>IFERROR(VLOOKUP(AD601,Marks,19,0),"")</f>
        <v/>
      </c>
      <c r="AB606" s="415" t="str">
        <f>IFERROR(VLOOKUP(AD601,Marks,20,0),"")</f>
        <v/>
      </c>
      <c r="AC606" s="415" t="str">
        <f>IFERROR(VLOOKUP(AD601,Marks,21,0),"")</f>
        <v/>
      </c>
      <c r="AD606" s="117" t="str">
        <f>IFERROR(VLOOKUP(AD601,Marks,22,0),"")</f>
        <v/>
      </c>
      <c r="AE606" s="119" t="str">
        <f>IFERROR(VLOOKUP(AD601,Marks,23,0),"")</f>
        <v/>
      </c>
      <c r="AF606" s="323" t="str">
        <f>IFERROR(VLOOKUP(AD601,Marks,29,0),"")</f>
        <v/>
      </c>
    </row>
    <row r="607" spans="1:32" ht="21" customHeight="1">
      <c r="A607" s="166">
        <f>IF(N601="","",A606+1)</f>
        <v>13</v>
      </c>
      <c r="B607" s="122" t="str">
        <f>'Result Sheet'!$AE$4</f>
        <v xml:space="preserve">अंग्रेजी </v>
      </c>
      <c r="C607" s="415" t="str">
        <f>IFERROR(VLOOKUP(N601,Marks,30,0),"")</f>
        <v/>
      </c>
      <c r="D607" s="415" t="str">
        <f>IFERROR(VLOOKUP(N601,Marks,31,0),"")</f>
        <v/>
      </c>
      <c r="E607" s="117" t="str">
        <f>IFERROR(VLOOKUP(N601,Marks,32,0),"")</f>
        <v/>
      </c>
      <c r="F607" s="415" t="str">
        <f>IFERROR(VLOOKUP(N601,Marks,33,0),"")</f>
        <v/>
      </c>
      <c r="G607" s="415" t="str">
        <f>IFERROR(VLOOKUP(N601,Marks,34,0),"")</f>
        <v/>
      </c>
      <c r="H607" s="415" t="str">
        <f>IFERROR(VLOOKUP(N601,Marks,35,0),"")</f>
        <v/>
      </c>
      <c r="I607" s="117" t="str">
        <f>IFERROR(VLOOKUP(N601,Marks,36,0),"")</f>
        <v/>
      </c>
      <c r="J607" s="119" t="str">
        <f>IFERROR(VLOOKUP(N601,Marks,37,0),"")</f>
        <v/>
      </c>
      <c r="K607" s="415" t="str">
        <f>IFERROR(VLOOKUP(N601,Marks,38,0),"")</f>
        <v/>
      </c>
      <c r="L607" s="415" t="str">
        <f>IFERROR(VLOOKUP(N601,Marks,39,0),"")</f>
        <v/>
      </c>
      <c r="M607" s="415" t="str">
        <f>IFERROR(VLOOKUP(N601,Marks,40,0),"")</f>
        <v/>
      </c>
      <c r="N607" s="117" t="str">
        <f>IFERROR(VLOOKUP(N601,Marks,41,0),"")</f>
        <v/>
      </c>
      <c r="O607" s="119" t="str">
        <f>IFERROR(VLOOKUP(N601,Marks,42,0),"")</f>
        <v/>
      </c>
      <c r="P607" s="323" t="str">
        <f>IFERROR(VLOOKUP(N601,Marks,48,0),"")</f>
        <v/>
      </c>
      <c r="Q607" s="819"/>
      <c r="R607" s="122" t="str">
        <f>'Result Sheet'!$AE$4</f>
        <v xml:space="preserve">अंग्रेजी </v>
      </c>
      <c r="S607" s="415" t="str">
        <f>IFERROR(VLOOKUP(AD601,Marks,30,0),"")</f>
        <v/>
      </c>
      <c r="T607" s="415" t="str">
        <f>IFERROR(VLOOKUP(AD601,Marks,31,0),"")</f>
        <v/>
      </c>
      <c r="U607" s="117" t="str">
        <f>IFERROR(VLOOKUP(AD601,Marks,32,0),"")</f>
        <v/>
      </c>
      <c r="V607" s="415" t="str">
        <f>IFERROR(VLOOKUP(AD601,Marks,33,0),"")</f>
        <v/>
      </c>
      <c r="W607" s="415" t="str">
        <f>IFERROR(VLOOKUP(AD601,Marks,34,0),"")</f>
        <v/>
      </c>
      <c r="X607" s="415" t="str">
        <f>IFERROR(VLOOKUP(AD601,Marks,35,0),"")</f>
        <v/>
      </c>
      <c r="Y607" s="117" t="str">
        <f>IFERROR(VLOOKUP(AD601,Marks,36,0),"")</f>
        <v/>
      </c>
      <c r="Z607" s="119" t="str">
        <f>IFERROR(VLOOKUP(AD601,Marks,37,0),"")</f>
        <v/>
      </c>
      <c r="AA607" s="415" t="str">
        <f>IFERROR(VLOOKUP(AD601,Marks,38,0),"")</f>
        <v/>
      </c>
      <c r="AB607" s="415" t="str">
        <f>IFERROR(VLOOKUP(AD601,Marks,39,0),"")</f>
        <v/>
      </c>
      <c r="AC607" s="415" t="str">
        <f>IFERROR(VLOOKUP(AD601,Marks,40,0),"")</f>
        <v/>
      </c>
      <c r="AD607" s="117" t="str">
        <f>IFERROR(VLOOKUP(AD601,Marks,41,0),"")</f>
        <v/>
      </c>
      <c r="AE607" s="119" t="str">
        <f>IFERROR(VLOOKUP(AD601,Marks,42,0),"")</f>
        <v/>
      </c>
      <c r="AF607" s="323" t="str">
        <f>IFERROR(VLOOKUP(AD601,Marks,48,0),"")</f>
        <v/>
      </c>
    </row>
    <row r="608" spans="1:32" ht="21" customHeight="1">
      <c r="A608" s="166">
        <f>IF(N601="","",A607+1)</f>
        <v>14</v>
      </c>
      <c r="B608" s="122" t="str">
        <f>'Result Sheet'!$AX$4</f>
        <v>संस्कृत</v>
      </c>
      <c r="C608" s="415" t="str">
        <f>IFERROR(VLOOKUP(N601,Marks,49,0),"")</f>
        <v/>
      </c>
      <c r="D608" s="415" t="str">
        <f>IFERROR(VLOOKUP(N601,Marks,50,0),"")</f>
        <v/>
      </c>
      <c r="E608" s="117" t="str">
        <f>IFERROR(VLOOKUP(N601,Marks,51,0),"")</f>
        <v/>
      </c>
      <c r="F608" s="415" t="str">
        <f>IFERROR(VLOOKUP(N601,Marks,52,0),"")</f>
        <v/>
      </c>
      <c r="G608" s="415" t="str">
        <f>IFERROR(VLOOKUP(N601,Marks,53,0),"")</f>
        <v/>
      </c>
      <c r="H608" s="415" t="str">
        <f>IFERROR(VLOOKUP(N601,Marks,54,0),"")</f>
        <v/>
      </c>
      <c r="I608" s="117" t="str">
        <f>IFERROR(VLOOKUP(N601,Marks,55,0),"")</f>
        <v/>
      </c>
      <c r="J608" s="119" t="str">
        <f>IFERROR(VLOOKUP(N601,Marks,56,0),"")</f>
        <v/>
      </c>
      <c r="K608" s="415" t="str">
        <f>IFERROR(VLOOKUP(N601,Marks,57,0),"")</f>
        <v/>
      </c>
      <c r="L608" s="415" t="str">
        <f>IFERROR(VLOOKUP(N601,Marks,58,0),"")</f>
        <v/>
      </c>
      <c r="M608" s="415" t="str">
        <f>IFERROR(VLOOKUP(N601,Marks,59,0),"")</f>
        <v/>
      </c>
      <c r="N608" s="117" t="str">
        <f>IFERROR(VLOOKUP(N601,Marks,60,0),"")</f>
        <v/>
      </c>
      <c r="O608" s="119" t="str">
        <f>IFERROR(VLOOKUP(N601,Marks,61,0),"")</f>
        <v/>
      </c>
      <c r="P608" s="323" t="str">
        <f>IFERROR(VLOOKUP(N601,Marks,67,0),"")</f>
        <v/>
      </c>
      <c r="Q608" s="819"/>
      <c r="R608" s="122" t="str">
        <f>'Result Sheet'!$AX$4</f>
        <v>संस्कृत</v>
      </c>
      <c r="S608" s="415" t="str">
        <f>IFERROR(VLOOKUP(AD601,Marks,49,0),"")</f>
        <v/>
      </c>
      <c r="T608" s="415" t="str">
        <f>IFERROR(VLOOKUP(AD601,Marks,50,0),"")</f>
        <v/>
      </c>
      <c r="U608" s="117" t="str">
        <f>IFERROR(VLOOKUP(AD601,Marks,51,0),"")</f>
        <v/>
      </c>
      <c r="V608" s="415" t="str">
        <f>IFERROR(VLOOKUP(AD601,Marks,52,0),"")</f>
        <v/>
      </c>
      <c r="W608" s="415" t="str">
        <f>IFERROR(VLOOKUP(AD601,Marks,53,0),"")</f>
        <v/>
      </c>
      <c r="X608" s="415" t="str">
        <f>IFERROR(VLOOKUP(AD601,Marks,54,0),"")</f>
        <v/>
      </c>
      <c r="Y608" s="117" t="str">
        <f>IFERROR(VLOOKUP(AD601,Marks,55,0),"")</f>
        <v/>
      </c>
      <c r="Z608" s="119" t="str">
        <f>IFERROR(VLOOKUP(AD601,Marks,56,0),"")</f>
        <v/>
      </c>
      <c r="AA608" s="415" t="str">
        <f>IFERROR(VLOOKUP(AD601,Marks,57,0),"")</f>
        <v/>
      </c>
      <c r="AB608" s="415" t="str">
        <f>IFERROR(VLOOKUP(AD601,Marks,58,0),"")</f>
        <v/>
      </c>
      <c r="AC608" s="415" t="str">
        <f>IFERROR(VLOOKUP(AD601,Marks,59,0),"")</f>
        <v/>
      </c>
      <c r="AD608" s="117" t="str">
        <f>IFERROR(VLOOKUP(AD601,Marks,60,0),"")</f>
        <v/>
      </c>
      <c r="AE608" s="119" t="str">
        <f>IFERROR(VLOOKUP(AD601,Marks,61,0),"")</f>
        <v/>
      </c>
      <c r="AF608" s="323" t="str">
        <f>IFERROR(VLOOKUP(AD601,Marks,67,0),"")</f>
        <v/>
      </c>
    </row>
    <row r="609" spans="1:32" ht="21" customHeight="1">
      <c r="A609" s="166">
        <f>IF(N601="","",A607+1)</f>
        <v>14</v>
      </c>
      <c r="B609" s="122" t="str">
        <f>'Result Sheet'!$BQ$4</f>
        <v xml:space="preserve">गणित </v>
      </c>
      <c r="C609" s="415" t="str">
        <f>IFERROR(VLOOKUP(N601,Marks,68,0),"")</f>
        <v/>
      </c>
      <c r="D609" s="415" t="str">
        <f>IFERROR(VLOOKUP(N601,Marks,69,0),"")</f>
        <v/>
      </c>
      <c r="E609" s="117" t="str">
        <f>IFERROR(VLOOKUP(N601,Marks,70,0),"")</f>
        <v/>
      </c>
      <c r="F609" s="415" t="str">
        <f>IFERROR(VLOOKUP(N601,Marks,71,0),"")</f>
        <v/>
      </c>
      <c r="G609" s="415" t="str">
        <f>IFERROR(VLOOKUP(N601,Marks,72,0),"")</f>
        <v/>
      </c>
      <c r="H609" s="415" t="str">
        <f>IFERROR(VLOOKUP(N601,Marks,73,0),"")</f>
        <v/>
      </c>
      <c r="I609" s="117" t="str">
        <f>IFERROR(VLOOKUP(N601,Marks,74,0),"")</f>
        <v/>
      </c>
      <c r="J609" s="119" t="str">
        <f>IFERROR(VLOOKUP(N601,Marks,75,0),"")</f>
        <v/>
      </c>
      <c r="K609" s="415" t="str">
        <f>IFERROR(VLOOKUP(N601,Marks,76,0),"")</f>
        <v/>
      </c>
      <c r="L609" s="415" t="str">
        <f>IFERROR(VLOOKUP(N601,Marks,77,0),"")</f>
        <v/>
      </c>
      <c r="M609" s="415" t="str">
        <f>IFERROR(VLOOKUP(N601,Marks,78,0),"")</f>
        <v/>
      </c>
      <c r="N609" s="117" t="str">
        <f>IFERROR(VLOOKUP(N601,Marks,79,0),"")</f>
        <v/>
      </c>
      <c r="O609" s="119" t="str">
        <f>IFERROR(VLOOKUP(N601,Marks,80,0),"")</f>
        <v/>
      </c>
      <c r="P609" s="323" t="str">
        <f>IFERROR(VLOOKUP(N601,Marks,86,0),"")</f>
        <v/>
      </c>
      <c r="Q609" s="819"/>
      <c r="R609" s="122" t="str">
        <f>'Result Sheet'!$BQ$4</f>
        <v xml:space="preserve">गणित </v>
      </c>
      <c r="S609" s="415" t="str">
        <f>IFERROR(VLOOKUP(AD601,Marks,68,0),"")</f>
        <v/>
      </c>
      <c r="T609" s="415" t="str">
        <f>IFERROR(VLOOKUP(AD601,Marks,69,0),"")</f>
        <v/>
      </c>
      <c r="U609" s="117" t="str">
        <f>IFERROR(VLOOKUP(AD601,Marks,70,0),"")</f>
        <v/>
      </c>
      <c r="V609" s="415" t="str">
        <f>IFERROR(VLOOKUP(AD601,Marks,71,0),"")</f>
        <v/>
      </c>
      <c r="W609" s="415" t="str">
        <f>IFERROR(VLOOKUP(AD601,Marks,72,0),"")</f>
        <v/>
      </c>
      <c r="X609" s="415" t="str">
        <f>IFERROR(VLOOKUP(AD601,Marks,73,0),"")</f>
        <v/>
      </c>
      <c r="Y609" s="117" t="str">
        <f>IFERROR(VLOOKUP(AD601,Marks,74,0),"")</f>
        <v/>
      </c>
      <c r="Z609" s="119" t="str">
        <f>IFERROR(VLOOKUP(AD601,Marks,75,0),"")</f>
        <v/>
      </c>
      <c r="AA609" s="415" t="str">
        <f>IFERROR(VLOOKUP(AD601,Marks,76,0),"")</f>
        <v/>
      </c>
      <c r="AB609" s="415" t="str">
        <f>IFERROR(VLOOKUP(AD601,Marks,77,0),"")</f>
        <v/>
      </c>
      <c r="AC609" s="415" t="str">
        <f>IFERROR(VLOOKUP(AD601,Marks,78,0),"")</f>
        <v/>
      </c>
      <c r="AD609" s="117" t="str">
        <f>IFERROR(VLOOKUP(AD601,Marks,79,0),"")</f>
        <v/>
      </c>
      <c r="AE609" s="119" t="str">
        <f>IFERROR(VLOOKUP(AD601,Marks,80,0),"")</f>
        <v/>
      </c>
      <c r="AF609" s="323" t="str">
        <f>IFERROR(VLOOKUP(AD601,Marks,86,0),"")</f>
        <v/>
      </c>
    </row>
    <row r="610" spans="1:32" ht="21" customHeight="1">
      <c r="A610" s="166">
        <f>IF(N601="","",A609+1)</f>
        <v>15</v>
      </c>
      <c r="B610" s="122" t="str">
        <f>'Result Sheet'!$CJ$4</f>
        <v xml:space="preserve">पर्यावरण अध्ययन </v>
      </c>
      <c r="C610" s="415" t="str">
        <f>IFERROR(VLOOKUP(N601,Marks,87,0),"")</f>
        <v/>
      </c>
      <c r="D610" s="415" t="str">
        <f>IFERROR(VLOOKUP(N601,Marks,88,0),"")</f>
        <v/>
      </c>
      <c r="E610" s="117" t="str">
        <f>IFERROR(VLOOKUP(N601,Marks,89,0),"")</f>
        <v/>
      </c>
      <c r="F610" s="415" t="str">
        <f>IFERROR(VLOOKUP(N601,Marks,90,0),"")</f>
        <v/>
      </c>
      <c r="G610" s="415" t="str">
        <f>IFERROR(VLOOKUP(N601,Marks,91,0),"")</f>
        <v/>
      </c>
      <c r="H610" s="415" t="str">
        <f>IFERROR(VLOOKUP(N601,Marks,92,0),"")</f>
        <v/>
      </c>
      <c r="I610" s="117" t="str">
        <f>IFERROR(VLOOKUP(N601,Marks,93,0),"")</f>
        <v/>
      </c>
      <c r="J610" s="119" t="str">
        <f>IFERROR(VLOOKUP(N601,Marks,94,0),"")</f>
        <v/>
      </c>
      <c r="K610" s="415" t="str">
        <f>IFERROR(VLOOKUP(N601,Marks,95,0),"")</f>
        <v/>
      </c>
      <c r="L610" s="415" t="str">
        <f>IFERROR(VLOOKUP(N601,Marks,96,0),"")</f>
        <v/>
      </c>
      <c r="M610" s="415" t="str">
        <f>IFERROR(VLOOKUP(N601,Marks,97,0),"")</f>
        <v/>
      </c>
      <c r="N610" s="117" t="str">
        <f>IFERROR(VLOOKUP(N601,Marks,98,0),"")</f>
        <v/>
      </c>
      <c r="O610" s="119" t="str">
        <f>IFERROR(VLOOKUP(N601,Marks,99,0),"")</f>
        <v/>
      </c>
      <c r="P610" s="323" t="str">
        <f>IFERROR(VLOOKUP(N601,Marks,105,0),"")</f>
        <v/>
      </c>
      <c r="Q610" s="819"/>
      <c r="R610" s="122" t="str">
        <f>'Result Sheet'!$CJ$4</f>
        <v xml:space="preserve">पर्यावरण अध्ययन </v>
      </c>
      <c r="S610" s="415" t="str">
        <f>IFERROR(VLOOKUP(AD601,Marks,87,0),"")</f>
        <v/>
      </c>
      <c r="T610" s="415" t="str">
        <f>IFERROR(VLOOKUP(AD601,Marks,88,0),"")</f>
        <v/>
      </c>
      <c r="U610" s="117" t="str">
        <f>IFERROR(VLOOKUP(AD601,Marks,89,0),"")</f>
        <v/>
      </c>
      <c r="V610" s="415" t="str">
        <f>IFERROR(VLOOKUP(AD601,Marks,90,0),"")</f>
        <v/>
      </c>
      <c r="W610" s="415" t="str">
        <f>IFERROR(VLOOKUP(AD601,Marks,91,0),"")</f>
        <v/>
      </c>
      <c r="X610" s="415" t="str">
        <f>IFERROR(VLOOKUP(AD601,Marks,92,0),"")</f>
        <v/>
      </c>
      <c r="Y610" s="117" t="str">
        <f>IFERROR(VLOOKUP(AD601,Marks,93,0),"")</f>
        <v/>
      </c>
      <c r="Z610" s="119" t="str">
        <f>IFERROR(VLOOKUP(AD601,Marks,94,0),"")</f>
        <v/>
      </c>
      <c r="AA610" s="415" t="str">
        <f>IFERROR(VLOOKUP(AD601,Marks,95,0),"")</f>
        <v/>
      </c>
      <c r="AB610" s="415" t="str">
        <f>IFERROR(VLOOKUP(AD601,Marks,96,0),"")</f>
        <v/>
      </c>
      <c r="AC610" s="415" t="str">
        <f>IFERROR(VLOOKUP(AD601,Marks,97,0),"")</f>
        <v/>
      </c>
      <c r="AD610" s="117" t="str">
        <f>IFERROR(VLOOKUP(AD601,Marks,98,0),"")</f>
        <v/>
      </c>
      <c r="AE610" s="119" t="str">
        <f>IFERROR(VLOOKUP(AD601,Marks,99,0),"")</f>
        <v/>
      </c>
      <c r="AF610" s="323" t="str">
        <f>IFERROR(VLOOKUP(AD601,Marks,105,0),"")</f>
        <v/>
      </c>
    </row>
    <row r="611" spans="1:32" ht="25.5" customHeight="1">
      <c r="A611" s="166">
        <f>IF(N601="","",A610+1)</f>
        <v>16</v>
      </c>
      <c r="B611" s="416" t="s">
        <v>215</v>
      </c>
      <c r="C611" s="120" t="str">
        <f>IF(AND(C606="",C607="",C608="",C609="",C610=""),"",IF(OR(C598=1,C598=2),SUM(C606:C609),SUM(C606:C610)))</f>
        <v/>
      </c>
      <c r="D611" s="120" t="str">
        <f>IF(AND(D606="",D607="",D608="",D609="",D610=""),"",IF(OR(C598=1,C598=2),SUM(D606:D609),SUM(D606:D610)))</f>
        <v/>
      </c>
      <c r="E611" s="120" t="str">
        <f>IF(AND(E606="",E607="",E608="",E609="",E610=""),"",IF(OR(C598=1,C598=2),SUM(E606:E609),SUM(E606:E610)))</f>
        <v/>
      </c>
      <c r="F611" s="120" t="str">
        <f>IF(AND(F606="",F607="",F608="",F609="",F610=""),"",IF(OR(C598=1,C598=2),SUM(F606:F609),SUM(F606:F610)))</f>
        <v/>
      </c>
      <c r="G611" s="120" t="str">
        <f>IF(AND(G606="",G607="",G608="",G609="",G610=""),"",IF(OR(G598=1,G598=2),SUM(C598=1,C598=2),SUM(G606:G610)))</f>
        <v/>
      </c>
      <c r="H611" s="120" t="str">
        <f>IF(AND(H606="",H607="",H608="",H609="",H610=""),"",IF(OR(C598=1,C598=2),SUM(H606:H609),SUM(H606:H610)))</f>
        <v/>
      </c>
      <c r="I611" s="120" t="str">
        <f>IF(AND(I606="",I607="",I608="",I609="",I610=""),"",IF(OR(C598=1,C598=2),SUM(I606:I609),SUM(I606:I610)))</f>
        <v/>
      </c>
      <c r="J611" s="120" t="str">
        <f>IF(AND(J606="",J607="",J608="",J609="",J610=""),"",IF(OR(C598=1,C598=2),SUM(J606:J609),SUM(J606:J610)))</f>
        <v/>
      </c>
      <c r="K611" s="120" t="str">
        <f>IF(AND(K606="",K607="",K608="",K609="",K610=""),"",IF(OR(C598=1,C598=2),SUM(K606:K609),SUM(K606:K610)))</f>
        <v/>
      </c>
      <c r="L611" s="120" t="str">
        <f>IF(AND(L606="",L607="",L608="",L609="",L610=""),"",IF(OR(C598=1,C598=2),SUM(L606:L609),SUM(L606:L610)))</f>
        <v/>
      </c>
      <c r="M611" s="120" t="str">
        <f>IF(AND(M606="",M607="",M608="",M609="",M610=""),"",IF(OR(C598=1,C598=2),SUM(M606:M609),SUM(M606:M610)))</f>
        <v/>
      </c>
      <c r="N611" s="120" t="str">
        <f>IF(AND(N606="",N607="",N608="",N609="",N610=""),"",IF(OR(C598=1,C598=2),SUM(N606:N609),SUM(N606:N610)))</f>
        <v/>
      </c>
      <c r="O611" s="120" t="str">
        <f>IF(AND(O606="",O607="",O608="",O609="",O610=""),"",IF(OR(C598=1,C598=2),SUM(O606:O609),SUM(O606:O610)))</f>
        <v/>
      </c>
      <c r="P611" s="326" t="str">
        <f>IF(OR(N601="",E599="",O611=""),"",IF(O611&gt;=81%*P605,"A",IF(O611&gt;=61%*P605,"B",IF(O611&gt;=41%*P605,"C",IF(O611&gt;=21%*P605,"D","E")))))</f>
        <v/>
      </c>
      <c r="Q611" s="819"/>
      <c r="R611" s="416" t="s">
        <v>215</v>
      </c>
      <c r="S611" s="120" t="str">
        <f>IF(AND(S606="",S607="",S608="",S609="",S610=""),"",IF(OR(S598=1,S598=2),SUM(S606:S609),SUM(S606:S610)))</f>
        <v/>
      </c>
      <c r="T611" s="120" t="str">
        <f>IF(AND(T606="",T607="",T608="",T609="",T610=""),"",IF(OR(S598=1,S598=2),SUM(T606:T609),SUM(T606:T610)))</f>
        <v/>
      </c>
      <c r="U611" s="120" t="str">
        <f>IF(AND(U606="",U607="",U608="",U609="",U610=""),"",IF(OR(S598=1,S598=2),SUM(U606:U609),SUM(U606:U610)))</f>
        <v/>
      </c>
      <c r="V611" s="120" t="str">
        <f>IF(AND(V606="",V607="",V608="",V609="",V610=""),"",IF(OR(S598=1,S598=2),SUM(V606:V609),SUM(V606:V610)))</f>
        <v/>
      </c>
      <c r="W611" s="120" t="str">
        <f>IF(AND(W606="",W607="",W608="",W609="",W610=""),"",IF(OR(W598=1,W598=2),SUM(S598=1,S598=2),SUM(W606:W610)))</f>
        <v/>
      </c>
      <c r="X611" s="120" t="str">
        <f>IF(AND(X606="",X607="",X608="",X609="",X610=""),"",IF(OR(S598=1,S598=2),SUM(X606:X609),SUM(X606:X610)))</f>
        <v/>
      </c>
      <c r="Y611" s="120" t="str">
        <f>IF(AND(Y606="",Y607="",Y608="",Y609="",Y610=""),"",IF(OR(S598=1,S598=2),SUM(Y606:Y609),SUM(Y606:Y610)))</f>
        <v/>
      </c>
      <c r="Z611" s="120" t="str">
        <f>IF(AND(Z606="",Z607="",Z608="",Z609="",Z610=""),"",IF(OR(S598=1,S598=2),SUM(Z606:Z609),SUM(Z606:Z610)))</f>
        <v/>
      </c>
      <c r="AA611" s="120" t="str">
        <f>IF(AND(AA606="",AA607="",AA608="",AA609="",AA610=""),"",IF(OR(S598=1,S598=2),SUM(AA606:AA609),SUM(AA606:AA610)))</f>
        <v/>
      </c>
      <c r="AB611" s="120" t="str">
        <f>IF(AND(AB606="",AB607="",AB608="",AB609="",AB610=""),"",IF(OR(S598=1,S598=2),SUM(AB606:AB609),SUM(AB606:AB610)))</f>
        <v/>
      </c>
      <c r="AC611" s="120" t="str">
        <f>IF(AND(AC606="",AC607="",AC608="",AC609="",AC610=""),"",IF(OR(S598=1,S598=2),SUM(AC606:AC609),SUM(AC606:AC610)))</f>
        <v/>
      </c>
      <c r="AD611" s="120" t="str">
        <f>IF(AND(AD606="",AD607="",AD608="",AD609="",AD610=""),"",IF(OR(S598=1,S598=2),SUM(AD606:AD609),SUM(AD606:AD610)))</f>
        <v/>
      </c>
      <c r="AE611" s="120" t="str">
        <f>IF(AND(AE606="",AE607="",AE608="",AE609="",AE610=""),"",IF(OR(S598=1,S598=2),SUM(AE606:AE609),SUM(AE606:AE610)))</f>
        <v/>
      </c>
      <c r="AF611" s="326" t="str">
        <f>IF(OR(AD601="",U599="",AE611=""),"",IF(AE611&gt;=81%*AF605,"A",IF(AE611&gt;=61%*AF605,"B",IF(AE611&gt;=41%*AF605,"C",IF(AE611&gt;=21%*AF605,"D","E")))))</f>
        <v/>
      </c>
    </row>
    <row r="612" spans="1:32" ht="9" customHeight="1">
      <c r="A612" s="166">
        <f>IF(N601="","",A611+1)</f>
        <v>17</v>
      </c>
      <c r="B612" s="787"/>
      <c r="C612" s="787"/>
      <c r="D612" s="787"/>
      <c r="E612" s="787"/>
      <c r="F612" s="787"/>
      <c r="G612" s="787"/>
      <c r="H612" s="787"/>
      <c r="I612" s="787"/>
      <c r="J612" s="787"/>
      <c r="K612" s="787"/>
      <c r="L612" s="787"/>
      <c r="M612" s="787"/>
      <c r="N612" s="787"/>
      <c r="O612" s="787"/>
      <c r="P612" s="787"/>
      <c r="Q612" s="819"/>
      <c r="R612" s="787"/>
      <c r="S612" s="787"/>
      <c r="T612" s="787"/>
      <c r="U612" s="787"/>
      <c r="V612" s="787"/>
      <c r="W612" s="787"/>
      <c r="X612" s="787"/>
      <c r="Y612" s="787"/>
      <c r="Z612" s="787"/>
      <c r="AA612" s="787"/>
      <c r="AB612" s="787"/>
      <c r="AC612" s="787"/>
      <c r="AD612" s="787"/>
      <c r="AE612" s="787"/>
      <c r="AF612" s="787"/>
    </row>
    <row r="613" spans="1:32" ht="22.5" customHeight="1">
      <c r="A613" s="166">
        <f>IF(N601="","",A612+1)</f>
        <v>18</v>
      </c>
      <c r="B613" s="788" t="s">
        <v>213</v>
      </c>
      <c r="C613" s="788"/>
      <c r="D613" s="789" t="s">
        <v>229</v>
      </c>
      <c r="E613" s="790"/>
      <c r="F613" s="417" t="s">
        <v>186</v>
      </c>
      <c r="G613" s="788" t="s">
        <v>213</v>
      </c>
      <c r="H613" s="788"/>
      <c r="I613" s="789" t="s">
        <v>229</v>
      </c>
      <c r="J613" s="790"/>
      <c r="K613" s="417" t="s">
        <v>186</v>
      </c>
      <c r="L613" s="788" t="s">
        <v>213</v>
      </c>
      <c r="M613" s="788"/>
      <c r="N613" s="789" t="s">
        <v>229</v>
      </c>
      <c r="O613" s="790"/>
      <c r="P613" s="417" t="s">
        <v>186</v>
      </c>
      <c r="Q613" s="819"/>
      <c r="R613" s="788" t="s">
        <v>213</v>
      </c>
      <c r="S613" s="788"/>
      <c r="T613" s="789" t="s">
        <v>229</v>
      </c>
      <c r="U613" s="790"/>
      <c r="V613" s="417" t="s">
        <v>186</v>
      </c>
      <c r="W613" s="788" t="s">
        <v>213</v>
      </c>
      <c r="X613" s="788"/>
      <c r="Y613" s="789" t="s">
        <v>229</v>
      </c>
      <c r="Z613" s="790"/>
      <c r="AA613" s="417" t="s">
        <v>186</v>
      </c>
      <c r="AB613" s="788" t="s">
        <v>213</v>
      </c>
      <c r="AC613" s="788"/>
      <c r="AD613" s="789" t="s">
        <v>229</v>
      </c>
      <c r="AE613" s="790"/>
      <c r="AF613" s="417" t="s">
        <v>186</v>
      </c>
    </row>
    <row r="614" spans="1:32" ht="21.75" customHeight="1">
      <c r="A614" s="166">
        <f>IF(N601="","",A613+1)</f>
        <v>19</v>
      </c>
      <c r="B614" s="791" t="s">
        <v>221</v>
      </c>
      <c r="C614" s="792"/>
      <c r="D614" s="792"/>
      <c r="E614" s="119" t="str">
        <f>IFERROR(VLOOKUP(N601,Marks,109,0),"")</f>
        <v/>
      </c>
      <c r="F614" s="130" t="str">
        <f>IFERROR(VLOOKUP(N601,Marks,113,0),"")</f>
        <v/>
      </c>
      <c r="G614" s="791" t="s">
        <v>192</v>
      </c>
      <c r="H614" s="792"/>
      <c r="I614" s="792"/>
      <c r="J614" s="119" t="str">
        <f>IFERROR(VLOOKUP(N601,Marks,117,0),"")</f>
        <v/>
      </c>
      <c r="K614" s="130" t="str">
        <f>IFERROR(VLOOKUP(N601,Marks,121,0),"")</f>
        <v/>
      </c>
      <c r="L614" s="793" t="s">
        <v>193</v>
      </c>
      <c r="M614" s="794"/>
      <c r="N614" s="794"/>
      <c r="O614" s="119" t="str">
        <f>IFERROR(VLOOKUP(N601,Marks,125,0),"")</f>
        <v/>
      </c>
      <c r="P614" s="130" t="str">
        <f>IFERROR(VLOOKUP(N601,Marks,129,0),"")</f>
        <v/>
      </c>
      <c r="Q614" s="819"/>
      <c r="R614" s="791" t="s">
        <v>221</v>
      </c>
      <c r="S614" s="792"/>
      <c r="T614" s="792"/>
      <c r="U614" s="119" t="str">
        <f>IFERROR(VLOOKUP(AD601,Marks,109,0),"")</f>
        <v/>
      </c>
      <c r="V614" s="130" t="str">
        <f>IFERROR(VLOOKUP(AD601,Marks,113,0),"")</f>
        <v/>
      </c>
      <c r="W614" s="791" t="s">
        <v>192</v>
      </c>
      <c r="X614" s="792"/>
      <c r="Y614" s="792"/>
      <c r="Z614" s="119" t="str">
        <f>IFERROR(VLOOKUP(AD601,Marks,117,0),"")</f>
        <v/>
      </c>
      <c r="AA614" s="130" t="str">
        <f>IFERROR(VLOOKUP(AD601,Marks,121,0),"")</f>
        <v/>
      </c>
      <c r="AB614" s="793" t="s">
        <v>193</v>
      </c>
      <c r="AC614" s="794"/>
      <c r="AD614" s="794"/>
      <c r="AE614" s="119" t="str">
        <f>IFERROR(VLOOKUP(AD601,Marks,125,0),"")</f>
        <v/>
      </c>
      <c r="AF614" s="130" t="str">
        <f>IFERROR(VLOOKUP(AD601,Marks,129,0),"")</f>
        <v/>
      </c>
    </row>
    <row r="615" spans="1:32" ht="21" customHeight="1">
      <c r="A615" s="166">
        <f>IF(N601="","",A614+1)</f>
        <v>20</v>
      </c>
      <c r="B615" s="780" t="s">
        <v>216</v>
      </c>
      <c r="C615" s="780"/>
      <c r="D615" s="780"/>
      <c r="E615" s="795" t="str">
        <f>IFERROR(VLOOKUP(N601,Marks,135,0),"")</f>
        <v/>
      </c>
      <c r="F615" s="795"/>
      <c r="G615" s="795"/>
      <c r="H615" s="795"/>
      <c r="I615" s="780" t="s">
        <v>217</v>
      </c>
      <c r="J615" s="780"/>
      <c r="K615" s="780"/>
      <c r="L615" s="780"/>
      <c r="M615" s="796" t="str">
        <f>IFERROR(VLOOKUP(N601,Marks,136,0),"")</f>
        <v/>
      </c>
      <c r="N615" s="796"/>
      <c r="O615" s="796"/>
      <c r="P615" s="796"/>
      <c r="Q615" s="819"/>
      <c r="R615" s="780" t="s">
        <v>216</v>
      </c>
      <c r="S615" s="780"/>
      <c r="T615" s="780"/>
      <c r="U615" s="795" t="str">
        <f>IFERROR(VLOOKUP(AD601,Marks,135,0),"")</f>
        <v/>
      </c>
      <c r="V615" s="795"/>
      <c r="W615" s="795"/>
      <c r="X615" s="795"/>
      <c r="Y615" s="780" t="s">
        <v>217</v>
      </c>
      <c r="Z615" s="780"/>
      <c r="AA615" s="780"/>
      <c r="AB615" s="780"/>
      <c r="AC615" s="796" t="str">
        <f>IFERROR(VLOOKUP(AD601,Marks,136,0),"")</f>
        <v/>
      </c>
      <c r="AD615" s="796"/>
      <c r="AE615" s="796"/>
      <c r="AF615" s="796"/>
    </row>
    <row r="616" spans="1:32" ht="21" customHeight="1">
      <c r="A616" s="166">
        <f>IF(N601="","",A615+1)</f>
        <v>21</v>
      </c>
      <c r="B616" s="780" t="s">
        <v>218</v>
      </c>
      <c r="C616" s="780"/>
      <c r="D616" s="780"/>
      <c r="E616" s="782" t="str">
        <f>IFERROR(VLOOKUP(N601,Marks,134,0),"")</f>
        <v/>
      </c>
      <c r="F616" s="782"/>
      <c r="G616" s="782"/>
      <c r="H616" s="782"/>
      <c r="I616" s="780" t="s">
        <v>219</v>
      </c>
      <c r="J616" s="780"/>
      <c r="K616" s="780"/>
      <c r="L616" s="780"/>
      <c r="M616" s="781" t="str">
        <f>IFERROR(VLOOKUP(N601,Marks,131,0),"")</f>
        <v/>
      </c>
      <c r="N616" s="781"/>
      <c r="O616" s="781"/>
      <c r="P616" s="781"/>
      <c r="Q616" s="819"/>
      <c r="R616" s="780" t="s">
        <v>218</v>
      </c>
      <c r="S616" s="780"/>
      <c r="T616" s="780"/>
      <c r="U616" s="782" t="str">
        <f>IFERROR(VLOOKUP(AD601,Marks,134,0),"")</f>
        <v/>
      </c>
      <c r="V616" s="782"/>
      <c r="W616" s="782"/>
      <c r="X616" s="782"/>
      <c r="Y616" s="780" t="s">
        <v>219</v>
      </c>
      <c r="Z616" s="780"/>
      <c r="AA616" s="780"/>
      <c r="AB616" s="780"/>
      <c r="AC616" s="781" t="str">
        <f>IFERROR(VLOOKUP(AD601,Marks,131,0),"")</f>
        <v/>
      </c>
      <c r="AD616" s="781"/>
      <c r="AE616" s="781"/>
      <c r="AF616" s="781"/>
    </row>
    <row r="617" spans="1:32" ht="21" customHeight="1">
      <c r="A617" s="166">
        <f>IF(N601="","",A616+1)</f>
        <v>22</v>
      </c>
      <c r="B617" s="780" t="s">
        <v>220</v>
      </c>
      <c r="C617" s="780"/>
      <c r="D617" s="780"/>
      <c r="E617" s="324" t="str">
        <f>IFERROR(VLOOKUP(N601,Marks,132,0),"")</f>
        <v/>
      </c>
      <c r="F617" s="325" t="s">
        <v>341</v>
      </c>
      <c r="G617" s="783" t="str">
        <f>IF(OR(N601="",E599="",O611=""),"",IF(O611&gt;=81%*P605,"A",IF(O611&gt;=61%*P605,"B",IF(O611&gt;=41%*P605,"C",IF(O611&gt;=21%*P605,"D","E")))))</f>
        <v/>
      </c>
      <c r="H617" s="783"/>
      <c r="I617" s="780" t="s">
        <v>222</v>
      </c>
      <c r="J617" s="780"/>
      <c r="K617" s="780"/>
      <c r="L617" s="780"/>
      <c r="M617" s="818" t="str">
        <f>IFERROR(VLOOKUP(N601,Marks,133,0),"")</f>
        <v/>
      </c>
      <c r="N617" s="818"/>
      <c r="O617" s="818"/>
      <c r="P617" s="818"/>
      <c r="Q617" s="819"/>
      <c r="R617" s="780" t="s">
        <v>220</v>
      </c>
      <c r="S617" s="780"/>
      <c r="T617" s="780"/>
      <c r="U617" s="324" t="str">
        <f>IFERROR(VLOOKUP(AD601,Marks,132,0),"")</f>
        <v/>
      </c>
      <c r="V617" s="325" t="s">
        <v>341</v>
      </c>
      <c r="W617" s="783" t="str">
        <f>IF(OR(AD601="",U599="",AE611=""),"",IF(AE611&gt;=81%*AF605,"A",IF(AE611&gt;=61%*AF605,"B",IF(AE611&gt;=41%*AF605,"C",IF(AE611&gt;=21%*AF605,"D","E")))))</f>
        <v/>
      </c>
      <c r="X617" s="783"/>
      <c r="Y617" s="780" t="s">
        <v>222</v>
      </c>
      <c r="Z617" s="780"/>
      <c r="AA617" s="780"/>
      <c r="AB617" s="780"/>
      <c r="AC617" s="818" t="str">
        <f>IFERROR(VLOOKUP(AD601,Marks,133,0),"")</f>
        <v/>
      </c>
      <c r="AD617" s="818"/>
      <c r="AE617" s="818"/>
      <c r="AF617" s="818"/>
    </row>
    <row r="618" spans="1:32" ht="21" customHeight="1">
      <c r="A618" s="166">
        <f>IF(N601="","",A617+1)</f>
        <v>23</v>
      </c>
      <c r="B618" s="817" t="s">
        <v>228</v>
      </c>
      <c r="C618" s="817"/>
      <c r="D618" s="817"/>
      <c r="E618" s="784">
        <f>'Master sheet'!$C$10</f>
        <v>44697</v>
      </c>
      <c r="F618" s="784"/>
      <c r="G618" s="784"/>
      <c r="H618" s="410"/>
      <c r="I618" s="121"/>
      <c r="J618" s="121"/>
      <c r="K618" s="76"/>
      <c r="L618" s="121"/>
      <c r="M618" s="121"/>
      <c r="N618" s="121"/>
      <c r="O618" s="121"/>
      <c r="P618" s="121"/>
      <c r="Q618" s="819"/>
      <c r="R618" s="817" t="s">
        <v>228</v>
      </c>
      <c r="S618" s="817"/>
      <c r="T618" s="817"/>
      <c r="U618" s="784">
        <f>'Master sheet'!$C$10</f>
        <v>44697</v>
      </c>
      <c r="V618" s="784"/>
      <c r="W618" s="784"/>
      <c r="X618" s="410"/>
      <c r="Y618" s="121"/>
      <c r="Z618" s="121"/>
      <c r="AA618" s="76"/>
      <c r="AB618" s="121"/>
      <c r="AC618" s="121"/>
      <c r="AD618" s="121"/>
      <c r="AE618" s="121"/>
      <c r="AF618" s="121"/>
    </row>
    <row r="619" spans="1:32" ht="43.5" customHeight="1">
      <c r="A619" s="166">
        <f>IF(N601="","",A618+1)</f>
        <v>24</v>
      </c>
      <c r="B619" s="804" t="str">
        <f>IF(AND(C598=1),CONCATENATE("( ",UPPER('Master sheet'!$F$11)," )"),IF(AND(C598=2),CONCATENATE("( ",UPPER('Master sheet'!$F$19)," )"),IF(AND(C598=3),CONCATENATE("( ",UPPER('Master sheet'!$J$11)," )"),IF(AND(C598=4),CONCATENATE("( ",UPPER('Master sheet'!$J$19)," )"),""))))</f>
        <v/>
      </c>
      <c r="C619" s="804"/>
      <c r="D619" s="804"/>
      <c r="E619" s="804"/>
      <c r="F619" s="805" t="str">
        <f>IF(AND(N601=""),"",CONCATENATE("(",'Master sheet'!$C$14," )"))</f>
        <v>(Suresh Kumar )</v>
      </c>
      <c r="G619" s="805"/>
      <c r="H619" s="805"/>
      <c r="I619" s="805"/>
      <c r="J619" s="805"/>
      <c r="K619" s="805" t="str">
        <f>IF(AND(N601=""),"",CONCATENATE("(",'Master sheet'!$C$12," )"))</f>
        <v>(USHA PALIYA )</v>
      </c>
      <c r="L619" s="805"/>
      <c r="M619" s="805"/>
      <c r="N619" s="805"/>
      <c r="O619" s="805"/>
      <c r="P619" s="805"/>
      <c r="Q619" s="819"/>
      <c r="R619" s="804" t="str">
        <f>IF(AND(S598=1),CONCATENATE("( ",UPPER('Master sheet'!$F$11)," )"),IF(AND(S598=2),CONCATENATE("( ",UPPER('Master sheet'!$F$19)," )"),IF(AND(S598=3),CONCATENATE("( ",UPPER('Master sheet'!$J$11)," )"),IF(AND(S598=4),CONCATENATE("( ",UPPER('Master sheet'!$J$19)," )"),""))))</f>
        <v/>
      </c>
      <c r="S619" s="804"/>
      <c r="T619" s="804"/>
      <c r="U619" s="804"/>
      <c r="V619" s="805" t="str">
        <f>IF(AND(AD601=""),"",CONCATENATE("(",'Master sheet'!$C$14," )"))</f>
        <v>(Suresh Kumar )</v>
      </c>
      <c r="W619" s="805"/>
      <c r="X619" s="805"/>
      <c r="Y619" s="805"/>
      <c r="Z619" s="805"/>
      <c r="AA619" s="805" t="str">
        <f>IF(AND(AD601=""),"",CONCATENATE("(",'Master sheet'!$C$12," )"))</f>
        <v>(USHA PALIYA )</v>
      </c>
      <c r="AB619" s="805"/>
      <c r="AC619" s="805"/>
      <c r="AD619" s="805"/>
      <c r="AE619" s="805"/>
      <c r="AF619" s="805"/>
    </row>
    <row r="620" spans="1:32" ht="21.75" customHeight="1">
      <c r="A620" s="166">
        <f>IF(N601="","",A619+1)</f>
        <v>25</v>
      </c>
      <c r="B620" s="806" t="s">
        <v>223</v>
      </c>
      <c r="C620" s="806"/>
      <c r="D620" s="806"/>
      <c r="E620" s="806"/>
      <c r="F620" s="807" t="s">
        <v>224</v>
      </c>
      <c r="G620" s="807"/>
      <c r="H620" s="807"/>
      <c r="I620" s="807"/>
      <c r="J620" s="807"/>
      <c r="K620" s="806" t="s">
        <v>225</v>
      </c>
      <c r="L620" s="806"/>
      <c r="M620" s="806"/>
      <c r="N620" s="806"/>
      <c r="O620" s="806"/>
      <c r="P620" s="806"/>
      <c r="Q620" s="819"/>
      <c r="R620" s="806" t="s">
        <v>223</v>
      </c>
      <c r="S620" s="806"/>
      <c r="T620" s="806"/>
      <c r="U620" s="806"/>
      <c r="V620" s="807" t="s">
        <v>224</v>
      </c>
      <c r="W620" s="807"/>
      <c r="X620" s="807"/>
      <c r="Y620" s="807"/>
      <c r="Z620" s="807"/>
      <c r="AA620" s="806" t="s">
        <v>225</v>
      </c>
      <c r="AB620" s="806"/>
      <c r="AC620" s="806"/>
      <c r="AD620" s="806"/>
      <c r="AE620" s="806"/>
      <c r="AF620" s="806"/>
    </row>
    <row r="622" spans="1:32" ht="21.9" customHeight="1">
      <c r="A622" s="165">
        <f>IF(N628="","",1)</f>
        <v>1</v>
      </c>
      <c r="B622" s="808" t="s">
        <v>203</v>
      </c>
      <c r="C622" s="808"/>
      <c r="D622" s="808"/>
      <c r="E622" s="808"/>
      <c r="F622" s="808"/>
      <c r="G622" s="808"/>
      <c r="H622" s="808"/>
      <c r="I622" s="808"/>
      <c r="J622" s="808"/>
      <c r="K622" s="808"/>
      <c r="L622" s="808"/>
      <c r="M622" s="808"/>
      <c r="N622" s="808"/>
      <c r="O622" s="808"/>
      <c r="P622" s="808"/>
      <c r="Q622" s="819" t="s">
        <v>249</v>
      </c>
      <c r="R622" s="808" t="s">
        <v>203</v>
      </c>
      <c r="S622" s="808"/>
      <c r="T622" s="808"/>
      <c r="U622" s="808"/>
      <c r="V622" s="808"/>
      <c r="W622" s="808"/>
      <c r="X622" s="808"/>
      <c r="Y622" s="808"/>
      <c r="Z622" s="808"/>
      <c r="AA622" s="808"/>
      <c r="AB622" s="808"/>
      <c r="AC622" s="808"/>
      <c r="AD622" s="808"/>
      <c r="AE622" s="808"/>
      <c r="AF622" s="808"/>
    </row>
    <row r="623" spans="1:32" ht="21.9" customHeight="1">
      <c r="A623" s="166">
        <f>IF(N628="","",A622+1)</f>
        <v>2</v>
      </c>
      <c r="B623" s="820" t="s">
        <v>541</v>
      </c>
      <c r="C623" s="820"/>
      <c r="D623" s="820"/>
      <c r="E623" s="820"/>
      <c r="F623" s="820"/>
      <c r="G623" s="820"/>
      <c r="H623" s="820"/>
      <c r="I623" s="820"/>
      <c r="J623" s="820"/>
      <c r="K623" s="820"/>
      <c r="L623" s="820"/>
      <c r="M623" s="820"/>
      <c r="N623" s="820"/>
      <c r="O623" s="820"/>
      <c r="P623" s="820"/>
      <c r="Q623" s="819"/>
      <c r="R623" s="820" t="s">
        <v>541</v>
      </c>
      <c r="S623" s="820"/>
      <c r="T623" s="820"/>
      <c r="U623" s="820"/>
      <c r="V623" s="820"/>
      <c r="W623" s="820"/>
      <c r="X623" s="820"/>
      <c r="Y623" s="820"/>
      <c r="Z623" s="820"/>
      <c r="AA623" s="820"/>
      <c r="AB623" s="820"/>
      <c r="AC623" s="820"/>
      <c r="AD623" s="820"/>
      <c r="AE623" s="820"/>
      <c r="AF623" s="820"/>
    </row>
    <row r="624" spans="1:32" ht="21.9" customHeight="1">
      <c r="A624" s="166">
        <f>IF(N628="","",A623+1)</f>
        <v>3</v>
      </c>
      <c r="B624" s="821" t="s">
        <v>168</v>
      </c>
      <c r="C624" s="821"/>
      <c r="D624" s="821"/>
      <c r="E624" s="822" t="str">
        <f>IF(AND(N628=""),"",'Result Sheet'!$F$2)</f>
        <v xml:space="preserve">महात्मा गाँधी राजकीय विद्यालय (अंग्रेजी माध्यम) बर, पाली </v>
      </c>
      <c r="F624" s="822"/>
      <c r="G624" s="822"/>
      <c r="H624" s="822"/>
      <c r="I624" s="822"/>
      <c r="J624" s="822"/>
      <c r="K624" s="822"/>
      <c r="L624" s="822"/>
      <c r="M624" s="822"/>
      <c r="N624" s="822"/>
      <c r="O624" s="822"/>
      <c r="P624" s="822"/>
      <c r="Q624" s="819"/>
      <c r="R624" s="821" t="s">
        <v>168</v>
      </c>
      <c r="S624" s="821"/>
      <c r="T624" s="821"/>
      <c r="U624" s="822" t="str">
        <f>IF(AND(AD628=""),"",'Result Sheet'!$F$2)</f>
        <v xml:space="preserve">महात्मा गाँधी राजकीय विद्यालय (अंग्रेजी माध्यम) बर, पाली </v>
      </c>
      <c r="V624" s="822"/>
      <c r="W624" s="822"/>
      <c r="X624" s="822"/>
      <c r="Y624" s="822"/>
      <c r="Z624" s="822"/>
      <c r="AA624" s="822"/>
      <c r="AB624" s="822"/>
      <c r="AC624" s="822"/>
      <c r="AD624" s="822"/>
      <c r="AE624" s="822"/>
      <c r="AF624" s="822"/>
    </row>
    <row r="625" spans="1:32" ht="21.9" customHeight="1">
      <c r="A625" s="166">
        <f>IF(N628="","",A624+1)</f>
        <v>4</v>
      </c>
      <c r="B625" s="413" t="s">
        <v>169</v>
      </c>
      <c r="C625" s="797" t="str">
        <f>IFERROR(VLOOKUP(N628,Marks,2,0),"")</f>
        <v/>
      </c>
      <c r="D625" s="797"/>
      <c r="E625" s="815" t="s">
        <v>212</v>
      </c>
      <c r="F625" s="815"/>
      <c r="G625" s="815"/>
      <c r="H625" s="797" t="str">
        <f>IFERROR(VLOOKUP(N628,Marks,3,0),"")</f>
        <v/>
      </c>
      <c r="I625" s="797"/>
      <c r="J625" s="798" t="s">
        <v>205</v>
      </c>
      <c r="K625" s="798"/>
      <c r="L625" s="798"/>
      <c r="M625" s="798"/>
      <c r="N625" s="799" t="str">
        <f>IF(AND(N628=""),"",'Marks Entry 1st'!$I$2)</f>
        <v xml:space="preserve"> 2021-2022</v>
      </c>
      <c r="O625" s="799"/>
      <c r="P625" s="799"/>
      <c r="Q625" s="819"/>
      <c r="R625" s="413" t="s">
        <v>169</v>
      </c>
      <c r="S625" s="797" t="str">
        <f>IFERROR(VLOOKUP(AD628,Marks,2,0),"")</f>
        <v/>
      </c>
      <c r="T625" s="797"/>
      <c r="U625" s="815" t="s">
        <v>212</v>
      </c>
      <c r="V625" s="815"/>
      <c r="W625" s="815"/>
      <c r="X625" s="797" t="str">
        <f>IFERROR(VLOOKUP(AD628,Marks,3,0),"")</f>
        <v/>
      </c>
      <c r="Y625" s="797"/>
      <c r="Z625" s="798" t="s">
        <v>205</v>
      </c>
      <c r="AA625" s="798"/>
      <c r="AB625" s="798"/>
      <c r="AC625" s="798"/>
      <c r="AD625" s="799" t="str">
        <f>IF(AND(AD628=""),"",'Marks Entry 1st'!$I$2)</f>
        <v xml:space="preserve"> 2021-2022</v>
      </c>
      <c r="AE625" s="799"/>
      <c r="AF625" s="799"/>
    </row>
    <row r="626" spans="1:32" ht="21.9" customHeight="1">
      <c r="A626" s="166">
        <f>IF(N628="","",A625+1)</f>
        <v>5</v>
      </c>
      <c r="B626" s="800" t="s">
        <v>206</v>
      </c>
      <c r="C626" s="800"/>
      <c r="D626" s="800"/>
      <c r="E626" s="801" t="str">
        <f>IFERROR(VLOOKUP(N628,Marks,6,0),"")</f>
        <v/>
      </c>
      <c r="F626" s="801"/>
      <c r="G626" s="801"/>
      <c r="H626" s="801"/>
      <c r="I626" s="801"/>
      <c r="J626" s="802" t="s">
        <v>209</v>
      </c>
      <c r="K626" s="802"/>
      <c r="L626" s="802"/>
      <c r="M626" s="802"/>
      <c r="N626" s="803" t="str">
        <f>IFERROR(VLOOKUP(N628,Marks,5,0),"")</f>
        <v/>
      </c>
      <c r="O626" s="803"/>
      <c r="P626" s="803"/>
      <c r="Q626" s="819"/>
      <c r="R626" s="800" t="s">
        <v>206</v>
      </c>
      <c r="S626" s="800"/>
      <c r="T626" s="800"/>
      <c r="U626" s="801" t="str">
        <f>IFERROR(VLOOKUP(AD628,Marks,6,0),"")</f>
        <v/>
      </c>
      <c r="V626" s="801"/>
      <c r="W626" s="801"/>
      <c r="X626" s="801"/>
      <c r="Y626" s="801"/>
      <c r="Z626" s="802" t="s">
        <v>209</v>
      </c>
      <c r="AA626" s="802"/>
      <c r="AB626" s="802"/>
      <c r="AC626" s="802"/>
      <c r="AD626" s="803" t="str">
        <f>IFERROR(VLOOKUP(AD628,Marks,5,0),"")</f>
        <v/>
      </c>
      <c r="AE626" s="803"/>
      <c r="AF626" s="803"/>
    </row>
    <row r="627" spans="1:32" ht="21.9" customHeight="1">
      <c r="A627" s="166">
        <f>IF(N628="","",A626+1)</f>
        <v>6</v>
      </c>
      <c r="B627" s="800" t="s">
        <v>207</v>
      </c>
      <c r="C627" s="800"/>
      <c r="D627" s="800"/>
      <c r="E627" s="801" t="str">
        <f>IFERROR(VLOOKUP(N628,Marks,7,0),"")</f>
        <v/>
      </c>
      <c r="F627" s="801"/>
      <c r="G627" s="801"/>
      <c r="H627" s="801"/>
      <c r="I627" s="801"/>
      <c r="J627" s="802" t="s">
        <v>210</v>
      </c>
      <c r="K627" s="802"/>
      <c r="L627" s="802"/>
      <c r="M627" s="802"/>
      <c r="N627" s="816" t="str">
        <f>IFERROR(VLOOKUP(N628,Marks,4,0),"")</f>
        <v/>
      </c>
      <c r="O627" s="816"/>
      <c r="P627" s="816"/>
      <c r="Q627" s="819"/>
      <c r="R627" s="800" t="s">
        <v>207</v>
      </c>
      <c r="S627" s="800"/>
      <c r="T627" s="800"/>
      <c r="U627" s="801" t="str">
        <f>IFERROR(VLOOKUP(AD628,Marks,7,0),"")</f>
        <v/>
      </c>
      <c r="V627" s="801"/>
      <c r="W627" s="801"/>
      <c r="X627" s="801"/>
      <c r="Y627" s="801"/>
      <c r="Z627" s="802" t="s">
        <v>210</v>
      </c>
      <c r="AA627" s="802"/>
      <c r="AB627" s="802"/>
      <c r="AC627" s="802"/>
      <c r="AD627" s="816" t="str">
        <f>IFERROR(VLOOKUP(AD628,Marks,4,0),"")</f>
        <v/>
      </c>
      <c r="AE627" s="816"/>
      <c r="AF627" s="816"/>
    </row>
    <row r="628" spans="1:32" ht="21.9" customHeight="1">
      <c r="A628" s="166">
        <f>IF(N628="","",A627+1)</f>
        <v>7</v>
      </c>
      <c r="B628" s="800" t="s">
        <v>208</v>
      </c>
      <c r="C628" s="800"/>
      <c r="D628" s="800"/>
      <c r="E628" s="801" t="str">
        <f>IFERROR(VLOOKUP(N628,Marks,8,0),"")</f>
        <v/>
      </c>
      <c r="F628" s="801"/>
      <c r="G628" s="801"/>
      <c r="H628" s="801"/>
      <c r="I628" s="801"/>
      <c r="J628" s="802" t="s">
        <v>211</v>
      </c>
      <c r="K628" s="802"/>
      <c r="L628" s="802"/>
      <c r="M628" s="802"/>
      <c r="N628" s="809">
        <f>IF(AD601="","",IF(AND(AD601+1&gt;$AN$6),"",AD601+1))</f>
        <v>147</v>
      </c>
      <c r="O628" s="809"/>
      <c r="P628" s="809"/>
      <c r="Q628" s="819"/>
      <c r="R628" s="800" t="s">
        <v>208</v>
      </c>
      <c r="S628" s="800"/>
      <c r="T628" s="800"/>
      <c r="U628" s="801" t="str">
        <f>IFERROR(VLOOKUP(AD628,Marks,8,0),"")</f>
        <v/>
      </c>
      <c r="V628" s="801"/>
      <c r="W628" s="801"/>
      <c r="X628" s="801"/>
      <c r="Y628" s="801"/>
      <c r="Z628" s="802" t="s">
        <v>211</v>
      </c>
      <c r="AA628" s="802"/>
      <c r="AB628" s="802"/>
      <c r="AC628" s="802"/>
      <c r="AD628" s="810">
        <f>IF(N628="","",IF(AND(N628+1&gt;$AN$6),"",N628+1))</f>
        <v>148</v>
      </c>
      <c r="AE628" s="810"/>
      <c r="AF628" s="810"/>
    </row>
    <row r="629" spans="1:32" ht="9" customHeight="1">
      <c r="A629" s="166">
        <f>IF(N628="","",A628+1)</f>
        <v>8</v>
      </c>
      <c r="B629" s="123"/>
      <c r="C629" s="123"/>
      <c r="D629" s="123"/>
      <c r="E629" s="124"/>
      <c r="F629" s="124"/>
      <c r="G629" s="124"/>
      <c r="H629" s="123"/>
      <c r="I629" s="123"/>
      <c r="J629" s="125"/>
      <c r="K629" s="125"/>
      <c r="L629" s="125"/>
      <c r="M629" s="76"/>
      <c r="N629" s="76"/>
      <c r="O629" s="76"/>
      <c r="P629" s="76"/>
      <c r="Q629" s="819"/>
      <c r="R629" s="123"/>
      <c r="S629" s="123"/>
      <c r="T629" s="123"/>
      <c r="U629" s="124"/>
      <c r="V629" s="124"/>
      <c r="W629" s="124"/>
      <c r="X629" s="123"/>
      <c r="Y629" s="123"/>
      <c r="Z629" s="125"/>
      <c r="AA629" s="125"/>
      <c r="AB629" s="125"/>
      <c r="AC629" s="76"/>
      <c r="AD629" s="76"/>
      <c r="AE629" s="76"/>
      <c r="AF629" s="76"/>
    </row>
    <row r="630" spans="1:32" ht="21" customHeight="1">
      <c r="A630" s="166">
        <f>IF(N628="","",A629+1)</f>
        <v>9</v>
      </c>
      <c r="B630" s="811" t="s">
        <v>213</v>
      </c>
      <c r="C630" s="646" t="s">
        <v>214</v>
      </c>
      <c r="D630" s="646"/>
      <c r="E630" s="646"/>
      <c r="F630" s="812" t="s">
        <v>13</v>
      </c>
      <c r="G630" s="813"/>
      <c r="H630" s="813"/>
      <c r="I630" s="814"/>
      <c r="J630" s="649" t="s">
        <v>184</v>
      </c>
      <c r="K630" s="650" t="s">
        <v>167</v>
      </c>
      <c r="L630" s="651"/>
      <c r="M630" s="651"/>
      <c r="N630" s="652"/>
      <c r="O630" s="616" t="s">
        <v>185</v>
      </c>
      <c r="P630" s="617" t="s">
        <v>186</v>
      </c>
      <c r="Q630" s="819"/>
      <c r="R630" s="811" t="s">
        <v>213</v>
      </c>
      <c r="S630" s="646" t="s">
        <v>214</v>
      </c>
      <c r="T630" s="646"/>
      <c r="U630" s="646"/>
      <c r="V630" s="812" t="s">
        <v>13</v>
      </c>
      <c r="W630" s="813"/>
      <c r="X630" s="813"/>
      <c r="Y630" s="814"/>
      <c r="Z630" s="649" t="s">
        <v>184</v>
      </c>
      <c r="AA630" s="650" t="s">
        <v>167</v>
      </c>
      <c r="AB630" s="651"/>
      <c r="AC630" s="651"/>
      <c r="AD630" s="652"/>
      <c r="AE630" s="616" t="s">
        <v>185</v>
      </c>
      <c r="AF630" s="617" t="s">
        <v>186</v>
      </c>
    </row>
    <row r="631" spans="1:32" ht="90.75" customHeight="1">
      <c r="A631" s="166">
        <f>IF(N628="","",A630+1)</f>
        <v>10</v>
      </c>
      <c r="B631" s="811"/>
      <c r="C631" s="171" t="s">
        <v>11</v>
      </c>
      <c r="D631" s="171" t="s">
        <v>180</v>
      </c>
      <c r="E631" s="171" t="s">
        <v>108</v>
      </c>
      <c r="F631" s="171" t="s">
        <v>182</v>
      </c>
      <c r="G631" s="171" t="s">
        <v>183</v>
      </c>
      <c r="H631" s="305" t="s">
        <v>10</v>
      </c>
      <c r="I631" s="171" t="s">
        <v>108</v>
      </c>
      <c r="J631" s="649"/>
      <c r="K631" s="172" t="s">
        <v>182</v>
      </c>
      <c r="L631" s="172" t="s">
        <v>183</v>
      </c>
      <c r="M631" s="173" t="s">
        <v>10</v>
      </c>
      <c r="N631" s="171" t="s">
        <v>108</v>
      </c>
      <c r="O631" s="616"/>
      <c r="P631" s="785"/>
      <c r="Q631" s="819"/>
      <c r="R631" s="811"/>
      <c r="S631" s="171" t="s">
        <v>11</v>
      </c>
      <c r="T631" s="171" t="s">
        <v>180</v>
      </c>
      <c r="U631" s="171" t="s">
        <v>108</v>
      </c>
      <c r="V631" s="171" t="s">
        <v>182</v>
      </c>
      <c r="W631" s="171" t="s">
        <v>183</v>
      </c>
      <c r="X631" s="305" t="s">
        <v>10</v>
      </c>
      <c r="Y631" s="171" t="s">
        <v>108</v>
      </c>
      <c r="Z631" s="649"/>
      <c r="AA631" s="172" t="s">
        <v>182</v>
      </c>
      <c r="AB631" s="172" t="s">
        <v>183</v>
      </c>
      <c r="AC631" s="173" t="s">
        <v>10</v>
      </c>
      <c r="AD631" s="171" t="s">
        <v>108</v>
      </c>
      <c r="AE631" s="616"/>
      <c r="AF631" s="785"/>
    </row>
    <row r="632" spans="1:32" ht="18.75" customHeight="1">
      <c r="A632" s="166">
        <f>IF(N628="","",A631+1)</f>
        <v>11</v>
      </c>
      <c r="B632" s="811"/>
      <c r="C632" s="414">
        <v>20</v>
      </c>
      <c r="D632" s="414">
        <v>20</v>
      </c>
      <c r="E632" s="116">
        <v>40</v>
      </c>
      <c r="F632" s="414">
        <v>30</v>
      </c>
      <c r="G632" s="414">
        <v>18</v>
      </c>
      <c r="H632" s="414">
        <v>12</v>
      </c>
      <c r="I632" s="116">
        <v>60</v>
      </c>
      <c r="J632" s="118">
        <v>100</v>
      </c>
      <c r="K632" s="414">
        <v>50</v>
      </c>
      <c r="L632" s="414">
        <v>30</v>
      </c>
      <c r="M632" s="414">
        <v>20</v>
      </c>
      <c r="N632" s="116">
        <v>100</v>
      </c>
      <c r="O632" s="118">
        <v>200</v>
      </c>
      <c r="P632" s="825">
        <f>IF(AND(N628="",C625="",E626="",N626=""),"",IF(OR(C625=1,C625=2),800,1000))</f>
        <v>1000</v>
      </c>
      <c r="Q632" s="819"/>
      <c r="R632" s="811"/>
      <c r="S632" s="414">
        <v>20</v>
      </c>
      <c r="T632" s="414">
        <v>20</v>
      </c>
      <c r="U632" s="116">
        <v>40</v>
      </c>
      <c r="V632" s="414">
        <v>30</v>
      </c>
      <c r="W632" s="414">
        <v>18</v>
      </c>
      <c r="X632" s="414">
        <v>12</v>
      </c>
      <c r="Y632" s="116">
        <v>60</v>
      </c>
      <c r="Z632" s="118">
        <v>100</v>
      </c>
      <c r="AA632" s="414">
        <v>50</v>
      </c>
      <c r="AB632" s="414">
        <v>30</v>
      </c>
      <c r="AC632" s="414">
        <v>20</v>
      </c>
      <c r="AD632" s="116">
        <v>100</v>
      </c>
      <c r="AE632" s="118">
        <v>200</v>
      </c>
      <c r="AF632" s="825">
        <f>IF(AND(AD628="",S625="",U626="",Z626=""),"",IF(OR(S625=1,S625=2),800,1000))</f>
        <v>1000</v>
      </c>
    </row>
    <row r="633" spans="1:32" ht="21" customHeight="1">
      <c r="A633" s="166">
        <f>IF(N628="","",A632+1)</f>
        <v>12</v>
      </c>
      <c r="B633" s="122" t="str">
        <f>'Result Sheet'!$L$4</f>
        <v xml:space="preserve">हिन्दी </v>
      </c>
      <c r="C633" s="415" t="str">
        <f>IFERROR(VLOOKUP(N628,Marks,11,0),"")</f>
        <v/>
      </c>
      <c r="D633" s="415" t="str">
        <f>IFERROR(VLOOKUP(N628,Marks,12,0),"")</f>
        <v/>
      </c>
      <c r="E633" s="117" t="str">
        <f>IFERROR(VLOOKUP(N628,Marks,13,0),"")</f>
        <v/>
      </c>
      <c r="F633" s="415" t="str">
        <f>IFERROR(VLOOKUP(N628,Marks,14,0),"")</f>
        <v/>
      </c>
      <c r="G633" s="415" t="str">
        <f>IFERROR(VLOOKUP(N628,Marks,15,0),"")</f>
        <v/>
      </c>
      <c r="H633" s="415" t="str">
        <f>IFERROR(VLOOKUP(N628,Marks,16,0),"")</f>
        <v/>
      </c>
      <c r="I633" s="117" t="str">
        <f>IFERROR(VLOOKUP(N628,Marks,17,0),"")</f>
        <v/>
      </c>
      <c r="J633" s="119" t="str">
        <f>IFERROR(VLOOKUP(N628,Marks,18,0),"")</f>
        <v/>
      </c>
      <c r="K633" s="415" t="str">
        <f>IFERROR(VLOOKUP(N628,Marks,19,0),"")</f>
        <v/>
      </c>
      <c r="L633" s="415" t="str">
        <f>IFERROR(VLOOKUP(N628,Marks,20,0),"")</f>
        <v/>
      </c>
      <c r="M633" s="415" t="str">
        <f>IFERROR(VLOOKUP(N628,Marks,21,0),"")</f>
        <v/>
      </c>
      <c r="N633" s="117" t="str">
        <f>IFERROR(VLOOKUP(N628,Marks,22,0),"")</f>
        <v/>
      </c>
      <c r="O633" s="119" t="str">
        <f>IFERROR(VLOOKUP(N628,Marks,23,0),"")</f>
        <v/>
      </c>
      <c r="P633" s="323" t="str">
        <f>IFERROR(VLOOKUP(N628,Marks,29,0),"")</f>
        <v/>
      </c>
      <c r="Q633" s="819"/>
      <c r="R633" s="122" t="str">
        <f>'Result Sheet'!$L$4</f>
        <v xml:space="preserve">हिन्दी </v>
      </c>
      <c r="S633" s="415" t="str">
        <f>IFERROR(VLOOKUP(AD628,Marks,11,0),"")</f>
        <v/>
      </c>
      <c r="T633" s="415" t="str">
        <f>IFERROR(VLOOKUP(AD628,Marks,12,0),"")</f>
        <v/>
      </c>
      <c r="U633" s="117" t="str">
        <f>IFERROR(VLOOKUP(AD628,Marks,13,0),"")</f>
        <v/>
      </c>
      <c r="V633" s="415" t="str">
        <f>IFERROR(VLOOKUP(AD628,Marks,14,0),"")</f>
        <v/>
      </c>
      <c r="W633" s="415" t="str">
        <f>IFERROR(VLOOKUP(AD628,Marks,15,0),"")</f>
        <v/>
      </c>
      <c r="X633" s="415" t="str">
        <f>IFERROR(VLOOKUP(AD628,Marks,16,0),"")</f>
        <v/>
      </c>
      <c r="Y633" s="117" t="str">
        <f>IFERROR(VLOOKUP(AD628,Marks,17,0),"")</f>
        <v/>
      </c>
      <c r="Z633" s="119" t="str">
        <f>IFERROR(VLOOKUP(AD628,Marks,18,0),"")</f>
        <v/>
      </c>
      <c r="AA633" s="415" t="str">
        <f>IFERROR(VLOOKUP(AD628,Marks,19,0),"")</f>
        <v/>
      </c>
      <c r="AB633" s="415" t="str">
        <f>IFERROR(VLOOKUP(AD628,Marks,20,0),"")</f>
        <v/>
      </c>
      <c r="AC633" s="415" t="str">
        <f>IFERROR(VLOOKUP(AD628,Marks,21,0),"")</f>
        <v/>
      </c>
      <c r="AD633" s="117" t="str">
        <f>IFERROR(VLOOKUP(AD628,Marks,22,0),"")</f>
        <v/>
      </c>
      <c r="AE633" s="119" t="str">
        <f>IFERROR(VLOOKUP(AD628,Marks,23,0),"")</f>
        <v/>
      </c>
      <c r="AF633" s="323" t="str">
        <f>IFERROR(VLOOKUP(AD628,Marks,29,0),"")</f>
        <v/>
      </c>
    </row>
    <row r="634" spans="1:32" ht="21" customHeight="1">
      <c r="A634" s="166">
        <f>IF(N628="","",A633+1)</f>
        <v>13</v>
      </c>
      <c r="B634" s="122" t="str">
        <f>'Result Sheet'!$AE$4</f>
        <v xml:space="preserve">अंग्रेजी </v>
      </c>
      <c r="C634" s="415" t="str">
        <f>IFERROR(VLOOKUP(N628,Marks,30,0),"")</f>
        <v/>
      </c>
      <c r="D634" s="415" t="str">
        <f>IFERROR(VLOOKUP(N628,Marks,31,0),"")</f>
        <v/>
      </c>
      <c r="E634" s="117" t="str">
        <f>IFERROR(VLOOKUP(N628,Marks,32,0),"")</f>
        <v/>
      </c>
      <c r="F634" s="415" t="str">
        <f>IFERROR(VLOOKUP(N628,Marks,33,0),"")</f>
        <v/>
      </c>
      <c r="G634" s="415" t="str">
        <f>IFERROR(VLOOKUP(N628,Marks,34,0),"")</f>
        <v/>
      </c>
      <c r="H634" s="415" t="str">
        <f>IFERROR(VLOOKUP(N628,Marks,35,0),"")</f>
        <v/>
      </c>
      <c r="I634" s="117" t="str">
        <f>IFERROR(VLOOKUP(N628,Marks,36,0),"")</f>
        <v/>
      </c>
      <c r="J634" s="119" t="str">
        <f>IFERROR(VLOOKUP(N628,Marks,37,0),"")</f>
        <v/>
      </c>
      <c r="K634" s="415" t="str">
        <f>IFERROR(VLOOKUP(N628,Marks,38,0),"")</f>
        <v/>
      </c>
      <c r="L634" s="415" t="str">
        <f>IFERROR(VLOOKUP(N628,Marks,39,0),"")</f>
        <v/>
      </c>
      <c r="M634" s="415" t="str">
        <f>IFERROR(VLOOKUP(N628,Marks,40,0),"")</f>
        <v/>
      </c>
      <c r="N634" s="117" t="str">
        <f>IFERROR(VLOOKUP(N628,Marks,41,0),"")</f>
        <v/>
      </c>
      <c r="O634" s="119" t="str">
        <f>IFERROR(VLOOKUP(N628,Marks,42,0),"")</f>
        <v/>
      </c>
      <c r="P634" s="323" t="str">
        <f>IFERROR(VLOOKUP(N628,Marks,48,0),"")</f>
        <v/>
      </c>
      <c r="Q634" s="819"/>
      <c r="R634" s="122" t="str">
        <f>'Result Sheet'!$AE$4</f>
        <v xml:space="preserve">अंग्रेजी </v>
      </c>
      <c r="S634" s="415" t="str">
        <f>IFERROR(VLOOKUP(AD628,Marks,30,0),"")</f>
        <v/>
      </c>
      <c r="T634" s="415" t="str">
        <f>IFERROR(VLOOKUP(AD628,Marks,31,0),"")</f>
        <v/>
      </c>
      <c r="U634" s="117" t="str">
        <f>IFERROR(VLOOKUP(AD628,Marks,32,0),"")</f>
        <v/>
      </c>
      <c r="V634" s="415" t="str">
        <f>IFERROR(VLOOKUP(AD628,Marks,33,0),"")</f>
        <v/>
      </c>
      <c r="W634" s="415" t="str">
        <f>IFERROR(VLOOKUP(AD628,Marks,34,0),"")</f>
        <v/>
      </c>
      <c r="X634" s="415" t="str">
        <f>IFERROR(VLOOKUP(AD628,Marks,35,0),"")</f>
        <v/>
      </c>
      <c r="Y634" s="117" t="str">
        <f>IFERROR(VLOOKUP(AD628,Marks,36,0),"")</f>
        <v/>
      </c>
      <c r="Z634" s="119" t="str">
        <f>IFERROR(VLOOKUP(AD628,Marks,37,0),"")</f>
        <v/>
      </c>
      <c r="AA634" s="415" t="str">
        <f>IFERROR(VLOOKUP(AD628,Marks,38,0),"")</f>
        <v/>
      </c>
      <c r="AB634" s="415" t="str">
        <f>IFERROR(VLOOKUP(AD628,Marks,39,0),"")</f>
        <v/>
      </c>
      <c r="AC634" s="415" t="str">
        <f>IFERROR(VLOOKUP(AD628,Marks,40,0),"")</f>
        <v/>
      </c>
      <c r="AD634" s="117" t="str">
        <f>IFERROR(VLOOKUP(AD628,Marks,41,0),"")</f>
        <v/>
      </c>
      <c r="AE634" s="119" t="str">
        <f>IFERROR(VLOOKUP(AD628,Marks,42,0),"")</f>
        <v/>
      </c>
      <c r="AF634" s="323" t="str">
        <f>IFERROR(VLOOKUP(AD628,Marks,48,0),"")</f>
        <v/>
      </c>
    </row>
    <row r="635" spans="1:32" ht="21" customHeight="1">
      <c r="A635" s="166">
        <f>IF(N628="","",A634+1)</f>
        <v>14</v>
      </c>
      <c r="B635" s="122" t="str">
        <f>'Result Sheet'!$AX$4</f>
        <v>संस्कृत</v>
      </c>
      <c r="C635" s="415" t="str">
        <f>IFERROR(VLOOKUP(N628,Marks,49,0),"")</f>
        <v/>
      </c>
      <c r="D635" s="415" t="str">
        <f>IFERROR(VLOOKUP(N628,Marks,50,0),"")</f>
        <v/>
      </c>
      <c r="E635" s="117" t="str">
        <f>IFERROR(VLOOKUP(N628,Marks,51,0),"")</f>
        <v/>
      </c>
      <c r="F635" s="415" t="str">
        <f>IFERROR(VLOOKUP(N628,Marks,52,0),"")</f>
        <v/>
      </c>
      <c r="G635" s="415" t="str">
        <f>IFERROR(VLOOKUP(N628,Marks,53,0),"")</f>
        <v/>
      </c>
      <c r="H635" s="415" t="str">
        <f>IFERROR(VLOOKUP(N628,Marks,54,0),"")</f>
        <v/>
      </c>
      <c r="I635" s="117" t="str">
        <f>IFERROR(VLOOKUP(N628,Marks,55,0),"")</f>
        <v/>
      </c>
      <c r="J635" s="119" t="str">
        <f>IFERROR(VLOOKUP(N628,Marks,56,0),"")</f>
        <v/>
      </c>
      <c r="K635" s="415" t="str">
        <f>IFERROR(VLOOKUP(N628,Marks,57,0),"")</f>
        <v/>
      </c>
      <c r="L635" s="415" t="str">
        <f>IFERROR(VLOOKUP(N628,Marks,58,0),"")</f>
        <v/>
      </c>
      <c r="M635" s="415" t="str">
        <f>IFERROR(VLOOKUP(N628,Marks,59,0),"")</f>
        <v/>
      </c>
      <c r="N635" s="117" t="str">
        <f>IFERROR(VLOOKUP(N628,Marks,60,0),"")</f>
        <v/>
      </c>
      <c r="O635" s="119" t="str">
        <f>IFERROR(VLOOKUP(N628,Marks,61,0),"")</f>
        <v/>
      </c>
      <c r="P635" s="323" t="str">
        <f>IFERROR(VLOOKUP(N628,Marks,67,0),"")</f>
        <v/>
      </c>
      <c r="Q635" s="819"/>
      <c r="R635" s="122" t="str">
        <f>'Result Sheet'!$AX$4</f>
        <v>संस्कृत</v>
      </c>
      <c r="S635" s="415" t="str">
        <f>IFERROR(VLOOKUP(AD628,Marks,49,0),"")</f>
        <v/>
      </c>
      <c r="T635" s="415" t="str">
        <f>IFERROR(VLOOKUP(AD628,Marks,50,0),"")</f>
        <v/>
      </c>
      <c r="U635" s="117" t="str">
        <f>IFERROR(VLOOKUP(AD628,Marks,51,0),"")</f>
        <v/>
      </c>
      <c r="V635" s="415" t="str">
        <f>IFERROR(VLOOKUP(AD628,Marks,52,0),"")</f>
        <v/>
      </c>
      <c r="W635" s="415" t="str">
        <f>IFERROR(VLOOKUP(AD628,Marks,53,0),"")</f>
        <v/>
      </c>
      <c r="X635" s="415" t="str">
        <f>IFERROR(VLOOKUP(AD628,Marks,54,0),"")</f>
        <v/>
      </c>
      <c r="Y635" s="117" t="str">
        <f>IFERROR(VLOOKUP(AD628,Marks,55,0),"")</f>
        <v/>
      </c>
      <c r="Z635" s="119" t="str">
        <f>IFERROR(VLOOKUP(AD628,Marks,56,0),"")</f>
        <v/>
      </c>
      <c r="AA635" s="415" t="str">
        <f>IFERROR(VLOOKUP(AD628,Marks,57,0),"")</f>
        <v/>
      </c>
      <c r="AB635" s="415" t="str">
        <f>IFERROR(VLOOKUP(AD628,Marks,58,0),"")</f>
        <v/>
      </c>
      <c r="AC635" s="415" t="str">
        <f>IFERROR(VLOOKUP(AD628,Marks,59,0),"")</f>
        <v/>
      </c>
      <c r="AD635" s="117" t="str">
        <f>IFERROR(VLOOKUP(AD628,Marks,60,0),"")</f>
        <v/>
      </c>
      <c r="AE635" s="119" t="str">
        <f>IFERROR(VLOOKUP(AD628,Marks,61,0),"")</f>
        <v/>
      </c>
      <c r="AF635" s="323" t="str">
        <f>IFERROR(VLOOKUP(AD628,Marks,67,0),"")</f>
        <v/>
      </c>
    </row>
    <row r="636" spans="1:32" ht="21" customHeight="1">
      <c r="A636" s="166">
        <f>IF(N628="","",A634+1)</f>
        <v>14</v>
      </c>
      <c r="B636" s="122" t="str">
        <f>'Result Sheet'!$BQ$4</f>
        <v xml:space="preserve">गणित </v>
      </c>
      <c r="C636" s="415" t="str">
        <f>IFERROR(VLOOKUP(N628,Marks,68,0),"")</f>
        <v/>
      </c>
      <c r="D636" s="415" t="str">
        <f>IFERROR(VLOOKUP(N628,Marks,69,0),"")</f>
        <v/>
      </c>
      <c r="E636" s="117" t="str">
        <f>IFERROR(VLOOKUP(N628,Marks,70,0),"")</f>
        <v/>
      </c>
      <c r="F636" s="415" t="str">
        <f>IFERROR(VLOOKUP(N628,Marks,71,0),"")</f>
        <v/>
      </c>
      <c r="G636" s="415" t="str">
        <f>IFERROR(VLOOKUP(N628,Marks,72,0),"")</f>
        <v/>
      </c>
      <c r="H636" s="415" t="str">
        <f>IFERROR(VLOOKUP(N628,Marks,73,0),"")</f>
        <v/>
      </c>
      <c r="I636" s="117" t="str">
        <f>IFERROR(VLOOKUP(N628,Marks,74,0),"")</f>
        <v/>
      </c>
      <c r="J636" s="119" t="str">
        <f>IFERROR(VLOOKUP(N628,Marks,75,0),"")</f>
        <v/>
      </c>
      <c r="K636" s="415" t="str">
        <f>IFERROR(VLOOKUP(N628,Marks,76,0),"")</f>
        <v/>
      </c>
      <c r="L636" s="415" t="str">
        <f>IFERROR(VLOOKUP(N628,Marks,77,0),"")</f>
        <v/>
      </c>
      <c r="M636" s="415" t="str">
        <f>IFERROR(VLOOKUP(N628,Marks,78,0),"")</f>
        <v/>
      </c>
      <c r="N636" s="117" t="str">
        <f>IFERROR(VLOOKUP(N628,Marks,79,0),"")</f>
        <v/>
      </c>
      <c r="O636" s="119" t="str">
        <f>IFERROR(VLOOKUP(N628,Marks,80,0),"")</f>
        <v/>
      </c>
      <c r="P636" s="323" t="str">
        <f>IFERROR(VLOOKUP(N628,Marks,86,0),"")</f>
        <v/>
      </c>
      <c r="Q636" s="819"/>
      <c r="R636" s="122" t="str">
        <f>'Result Sheet'!$BQ$4</f>
        <v xml:space="preserve">गणित </v>
      </c>
      <c r="S636" s="415" t="str">
        <f>IFERROR(VLOOKUP(AD628,Marks,68,0),"")</f>
        <v/>
      </c>
      <c r="T636" s="415" t="str">
        <f>IFERROR(VLOOKUP(AD628,Marks,69,0),"")</f>
        <v/>
      </c>
      <c r="U636" s="117" t="str">
        <f>IFERROR(VLOOKUP(AD628,Marks,70,0),"")</f>
        <v/>
      </c>
      <c r="V636" s="415" t="str">
        <f>IFERROR(VLOOKUP(AD628,Marks,71,0),"")</f>
        <v/>
      </c>
      <c r="W636" s="415" t="str">
        <f>IFERROR(VLOOKUP(AD628,Marks,72,0),"")</f>
        <v/>
      </c>
      <c r="X636" s="415" t="str">
        <f>IFERROR(VLOOKUP(AD628,Marks,73,0),"")</f>
        <v/>
      </c>
      <c r="Y636" s="117" t="str">
        <f>IFERROR(VLOOKUP(AD628,Marks,74,0),"")</f>
        <v/>
      </c>
      <c r="Z636" s="119" t="str">
        <f>IFERROR(VLOOKUP(AD628,Marks,75,0),"")</f>
        <v/>
      </c>
      <c r="AA636" s="415" t="str">
        <f>IFERROR(VLOOKUP(AD628,Marks,76,0),"")</f>
        <v/>
      </c>
      <c r="AB636" s="415" t="str">
        <f>IFERROR(VLOOKUP(AD628,Marks,77,0),"")</f>
        <v/>
      </c>
      <c r="AC636" s="415" t="str">
        <f>IFERROR(VLOOKUP(AD628,Marks,78,0),"")</f>
        <v/>
      </c>
      <c r="AD636" s="117" t="str">
        <f>IFERROR(VLOOKUP(AD628,Marks,79,0),"")</f>
        <v/>
      </c>
      <c r="AE636" s="119" t="str">
        <f>IFERROR(VLOOKUP(AD628,Marks,80,0),"")</f>
        <v/>
      </c>
      <c r="AF636" s="323" t="str">
        <f>IFERROR(VLOOKUP(AD628,Marks,86,0),"")</f>
        <v/>
      </c>
    </row>
    <row r="637" spans="1:32" ht="21" customHeight="1">
      <c r="A637" s="166">
        <f>IF(N628="","",A636+1)</f>
        <v>15</v>
      </c>
      <c r="B637" s="122" t="str">
        <f>'Result Sheet'!$CJ$4</f>
        <v xml:space="preserve">पर्यावरण अध्ययन </v>
      </c>
      <c r="C637" s="415" t="str">
        <f>IFERROR(VLOOKUP(N628,Marks,87,0),"")</f>
        <v/>
      </c>
      <c r="D637" s="415" t="str">
        <f>IFERROR(VLOOKUP(N628,Marks,88,0),"")</f>
        <v/>
      </c>
      <c r="E637" s="117" t="str">
        <f>IFERROR(VLOOKUP(N628,Marks,89,0),"")</f>
        <v/>
      </c>
      <c r="F637" s="415" t="str">
        <f>IFERROR(VLOOKUP(N628,Marks,90,0),"")</f>
        <v/>
      </c>
      <c r="G637" s="415" t="str">
        <f>IFERROR(VLOOKUP(N628,Marks,91,0),"")</f>
        <v/>
      </c>
      <c r="H637" s="415" t="str">
        <f>IFERROR(VLOOKUP(N628,Marks,92,0),"")</f>
        <v/>
      </c>
      <c r="I637" s="117" t="str">
        <f>IFERROR(VLOOKUP(N628,Marks,93,0),"")</f>
        <v/>
      </c>
      <c r="J637" s="119" t="str">
        <f>IFERROR(VLOOKUP(N628,Marks,94,0),"")</f>
        <v/>
      </c>
      <c r="K637" s="415" t="str">
        <f>IFERROR(VLOOKUP(N628,Marks,95,0),"")</f>
        <v/>
      </c>
      <c r="L637" s="415" t="str">
        <f>IFERROR(VLOOKUP(N628,Marks,96,0),"")</f>
        <v/>
      </c>
      <c r="M637" s="415" t="str">
        <f>IFERROR(VLOOKUP(N628,Marks,97,0),"")</f>
        <v/>
      </c>
      <c r="N637" s="117" t="str">
        <f>IFERROR(VLOOKUP(N628,Marks,98,0),"")</f>
        <v/>
      </c>
      <c r="O637" s="119" t="str">
        <f>IFERROR(VLOOKUP(N628,Marks,99,0),"")</f>
        <v/>
      </c>
      <c r="P637" s="323" t="str">
        <f>IFERROR(VLOOKUP(N628,Marks,105,0),"")</f>
        <v/>
      </c>
      <c r="Q637" s="819"/>
      <c r="R637" s="122" t="str">
        <f>'Result Sheet'!$CJ$4</f>
        <v xml:space="preserve">पर्यावरण अध्ययन </v>
      </c>
      <c r="S637" s="415" t="str">
        <f>IFERROR(VLOOKUP(AD628,Marks,87,0),"")</f>
        <v/>
      </c>
      <c r="T637" s="415" t="str">
        <f>IFERROR(VLOOKUP(AD628,Marks,88,0),"")</f>
        <v/>
      </c>
      <c r="U637" s="117" t="str">
        <f>IFERROR(VLOOKUP(AD628,Marks,89,0),"")</f>
        <v/>
      </c>
      <c r="V637" s="415" t="str">
        <f>IFERROR(VLOOKUP(AD628,Marks,90,0),"")</f>
        <v/>
      </c>
      <c r="W637" s="415" t="str">
        <f>IFERROR(VLOOKUP(AD628,Marks,91,0),"")</f>
        <v/>
      </c>
      <c r="X637" s="415" t="str">
        <f>IFERROR(VLOOKUP(AD628,Marks,92,0),"")</f>
        <v/>
      </c>
      <c r="Y637" s="117" t="str">
        <f>IFERROR(VLOOKUP(AD628,Marks,93,0),"")</f>
        <v/>
      </c>
      <c r="Z637" s="119" t="str">
        <f>IFERROR(VLOOKUP(AD628,Marks,94,0),"")</f>
        <v/>
      </c>
      <c r="AA637" s="415" t="str">
        <f>IFERROR(VLOOKUP(AD628,Marks,95,0),"")</f>
        <v/>
      </c>
      <c r="AB637" s="415" t="str">
        <f>IFERROR(VLOOKUP(AD628,Marks,96,0),"")</f>
        <v/>
      </c>
      <c r="AC637" s="415" t="str">
        <f>IFERROR(VLOOKUP(AD628,Marks,97,0),"")</f>
        <v/>
      </c>
      <c r="AD637" s="117" t="str">
        <f>IFERROR(VLOOKUP(AD628,Marks,98,0),"")</f>
        <v/>
      </c>
      <c r="AE637" s="119" t="str">
        <f>IFERROR(VLOOKUP(AD628,Marks,99,0),"")</f>
        <v/>
      </c>
      <c r="AF637" s="323" t="str">
        <f>IFERROR(VLOOKUP(AD628,Marks,105,0),"")</f>
        <v/>
      </c>
    </row>
    <row r="638" spans="1:32" ht="25.5" customHeight="1">
      <c r="A638" s="166">
        <f>IF(N628="","",A637+1)</f>
        <v>16</v>
      </c>
      <c r="B638" s="416" t="s">
        <v>215</v>
      </c>
      <c r="C638" s="120" t="str">
        <f>IF(AND(C633="",C634="",C635="",C636="",C637=""),"",IF(OR(C625=1,C625=2),SUM(C633:C636),SUM(C633:C637)))</f>
        <v/>
      </c>
      <c r="D638" s="120" t="str">
        <f>IF(AND(D633="",D634="",D635="",D636="",D637=""),"",IF(OR(C625=1,C625=2),SUM(D633:D636),SUM(D633:D637)))</f>
        <v/>
      </c>
      <c r="E638" s="120" t="str">
        <f>IF(AND(E633="",E634="",E635="",E636="",E637=""),"",IF(OR(C625=1,C625=2),SUM(E633:E636),SUM(E633:E637)))</f>
        <v/>
      </c>
      <c r="F638" s="120" t="str">
        <f>IF(AND(F633="",F634="",F635="",F636="",F637=""),"",IF(OR(C625=1,C625=2),SUM(F633:F636),SUM(F633:F637)))</f>
        <v/>
      </c>
      <c r="G638" s="120" t="str">
        <f>IF(AND(G633="",G634="",G635="",G636="",G637=""),"",IF(OR(G625=1,G625=2),SUM(C625=1,C625=2),SUM(G633:G637)))</f>
        <v/>
      </c>
      <c r="H638" s="120" t="str">
        <f>IF(AND(H633="",H634="",H635="",H636="",H637=""),"",IF(OR(C625=1,C625=2),SUM(H633:H636),SUM(H633:H637)))</f>
        <v/>
      </c>
      <c r="I638" s="120" t="str">
        <f>IF(AND(I633="",I634="",I635="",I636="",I637=""),"",IF(OR(C625=1,C625=2),SUM(I633:I636),SUM(I633:I637)))</f>
        <v/>
      </c>
      <c r="J638" s="120" t="str">
        <f>IF(AND(J633="",J634="",J635="",J636="",J637=""),"",IF(OR(C625=1,C625=2),SUM(J633:J636),SUM(J633:J637)))</f>
        <v/>
      </c>
      <c r="K638" s="120" t="str">
        <f>IF(AND(K633="",K634="",K635="",K636="",K637=""),"",IF(OR(C625=1,C625=2),SUM(K633:K636),SUM(K633:K637)))</f>
        <v/>
      </c>
      <c r="L638" s="120" t="str">
        <f>IF(AND(L633="",L634="",L635="",L636="",L637=""),"",IF(OR(C625=1,C625=2),SUM(L633:L636),SUM(L633:L637)))</f>
        <v/>
      </c>
      <c r="M638" s="120" t="str">
        <f>IF(AND(M633="",M634="",M635="",M636="",M637=""),"",IF(OR(C625=1,C625=2),SUM(M633:M636),SUM(M633:M637)))</f>
        <v/>
      </c>
      <c r="N638" s="120" t="str">
        <f>IF(AND(N633="",N634="",N635="",N636="",N637=""),"",IF(OR(C625=1,C625=2),SUM(N633:N636),SUM(N633:N637)))</f>
        <v/>
      </c>
      <c r="O638" s="120" t="str">
        <f>IF(AND(O633="",O634="",O635="",O636="",O637=""),"",IF(OR(C625=1,C625=2),SUM(O633:O636),SUM(O633:O637)))</f>
        <v/>
      </c>
      <c r="P638" s="326" t="str">
        <f>IF(OR(N628="",E626="",O638=""),"",IF(O638&gt;=81%*P632,"A",IF(O638&gt;=61%*P632,"B",IF(O638&gt;=41%*P632,"C",IF(O638&gt;=21%*P632,"D","E")))))</f>
        <v/>
      </c>
      <c r="Q638" s="819"/>
      <c r="R638" s="416" t="s">
        <v>215</v>
      </c>
      <c r="S638" s="120" t="str">
        <f>IF(AND(S633="",S634="",S635="",S636="",S637=""),"",IF(OR(S625=1,S625=2),SUM(S633:S636),SUM(S633:S637)))</f>
        <v/>
      </c>
      <c r="T638" s="120" t="str">
        <f>IF(AND(T633="",T634="",T635="",T636="",T637=""),"",IF(OR(S625=1,S625=2),SUM(T633:T636),SUM(T633:T637)))</f>
        <v/>
      </c>
      <c r="U638" s="120" t="str">
        <f>IF(AND(U633="",U634="",U635="",U636="",U637=""),"",IF(OR(S625=1,S625=2),SUM(U633:U636),SUM(U633:U637)))</f>
        <v/>
      </c>
      <c r="V638" s="120" t="str">
        <f>IF(AND(V633="",V634="",V635="",V636="",V637=""),"",IF(OR(S625=1,S625=2),SUM(V633:V636),SUM(V633:V637)))</f>
        <v/>
      </c>
      <c r="W638" s="120" t="str">
        <f>IF(AND(W633="",W634="",W635="",W636="",W637=""),"",IF(OR(W625=1,W625=2),SUM(S625=1,S625=2),SUM(W633:W637)))</f>
        <v/>
      </c>
      <c r="X638" s="120" t="str">
        <f>IF(AND(X633="",X634="",X635="",X636="",X637=""),"",IF(OR(S625=1,S625=2),SUM(X633:X636),SUM(X633:X637)))</f>
        <v/>
      </c>
      <c r="Y638" s="120" t="str">
        <f>IF(AND(Y633="",Y634="",Y635="",Y636="",Y637=""),"",IF(OR(S625=1,S625=2),SUM(Y633:Y636),SUM(Y633:Y637)))</f>
        <v/>
      </c>
      <c r="Z638" s="120" t="str">
        <f>IF(AND(Z633="",Z634="",Z635="",Z636="",Z637=""),"",IF(OR(S625=1,S625=2),SUM(Z633:Z636),SUM(Z633:Z637)))</f>
        <v/>
      </c>
      <c r="AA638" s="120" t="str">
        <f>IF(AND(AA633="",AA634="",AA635="",AA636="",AA637=""),"",IF(OR(S625=1,S625=2),SUM(AA633:AA636),SUM(AA633:AA637)))</f>
        <v/>
      </c>
      <c r="AB638" s="120" t="str">
        <f>IF(AND(AB633="",AB634="",AB635="",AB636="",AB637=""),"",IF(OR(S625=1,S625=2),SUM(AB633:AB636),SUM(AB633:AB637)))</f>
        <v/>
      </c>
      <c r="AC638" s="120" t="str">
        <f>IF(AND(AC633="",AC634="",AC635="",AC636="",AC637=""),"",IF(OR(S625=1,S625=2),SUM(AC633:AC636),SUM(AC633:AC637)))</f>
        <v/>
      </c>
      <c r="AD638" s="120" t="str">
        <f>IF(AND(AD633="",AD634="",AD635="",AD636="",AD637=""),"",IF(OR(S625=1,S625=2),SUM(AD633:AD636),SUM(AD633:AD637)))</f>
        <v/>
      </c>
      <c r="AE638" s="120" t="str">
        <f>IF(AND(AE633="",AE634="",AE635="",AE636="",AE637=""),"",IF(OR(S625=1,S625=2),SUM(AE633:AE636),SUM(AE633:AE637)))</f>
        <v/>
      </c>
      <c r="AF638" s="326" t="str">
        <f>IF(OR(AD628="",U626="",AE638=""),"",IF(AE638&gt;=81%*AF632,"A",IF(AE638&gt;=61%*AF632,"B",IF(AE638&gt;=41%*AF632,"C",IF(AE638&gt;=21%*AF632,"D","E")))))</f>
        <v/>
      </c>
    </row>
    <row r="639" spans="1:32" ht="9" customHeight="1">
      <c r="A639" s="166">
        <f>IF(N628="","",A638+1)</f>
        <v>17</v>
      </c>
      <c r="B639" s="787"/>
      <c r="C639" s="787"/>
      <c r="D639" s="787"/>
      <c r="E639" s="787"/>
      <c r="F639" s="787"/>
      <c r="G639" s="787"/>
      <c r="H639" s="787"/>
      <c r="I639" s="787"/>
      <c r="J639" s="787"/>
      <c r="K639" s="787"/>
      <c r="L639" s="787"/>
      <c r="M639" s="787"/>
      <c r="N639" s="787"/>
      <c r="O639" s="787"/>
      <c r="P639" s="787"/>
      <c r="Q639" s="819"/>
      <c r="R639" s="787"/>
      <c r="S639" s="787"/>
      <c r="T639" s="787"/>
      <c r="U639" s="787"/>
      <c r="V639" s="787"/>
      <c r="W639" s="787"/>
      <c r="X639" s="787"/>
      <c r="Y639" s="787"/>
      <c r="Z639" s="787"/>
      <c r="AA639" s="787"/>
      <c r="AB639" s="787"/>
      <c r="AC639" s="787"/>
      <c r="AD639" s="787"/>
      <c r="AE639" s="787"/>
      <c r="AF639" s="787"/>
    </row>
    <row r="640" spans="1:32" ht="22.5" customHeight="1">
      <c r="A640" s="166">
        <f>IF(N628="","",A639+1)</f>
        <v>18</v>
      </c>
      <c r="B640" s="788" t="s">
        <v>213</v>
      </c>
      <c r="C640" s="788"/>
      <c r="D640" s="789" t="s">
        <v>229</v>
      </c>
      <c r="E640" s="790"/>
      <c r="F640" s="417" t="s">
        <v>186</v>
      </c>
      <c r="G640" s="788" t="s">
        <v>213</v>
      </c>
      <c r="H640" s="788"/>
      <c r="I640" s="789" t="s">
        <v>229</v>
      </c>
      <c r="J640" s="790"/>
      <c r="K640" s="417" t="s">
        <v>186</v>
      </c>
      <c r="L640" s="788" t="s">
        <v>213</v>
      </c>
      <c r="M640" s="788"/>
      <c r="N640" s="789" t="s">
        <v>229</v>
      </c>
      <c r="O640" s="790"/>
      <c r="P640" s="417" t="s">
        <v>186</v>
      </c>
      <c r="Q640" s="819"/>
      <c r="R640" s="788" t="s">
        <v>213</v>
      </c>
      <c r="S640" s="788"/>
      <c r="T640" s="789" t="s">
        <v>229</v>
      </c>
      <c r="U640" s="790"/>
      <c r="V640" s="417" t="s">
        <v>186</v>
      </c>
      <c r="W640" s="788" t="s">
        <v>213</v>
      </c>
      <c r="X640" s="788"/>
      <c r="Y640" s="789" t="s">
        <v>229</v>
      </c>
      <c r="Z640" s="790"/>
      <c r="AA640" s="417" t="s">
        <v>186</v>
      </c>
      <c r="AB640" s="788" t="s">
        <v>213</v>
      </c>
      <c r="AC640" s="788"/>
      <c r="AD640" s="789" t="s">
        <v>229</v>
      </c>
      <c r="AE640" s="790"/>
      <c r="AF640" s="417" t="s">
        <v>186</v>
      </c>
    </row>
    <row r="641" spans="1:32" ht="21.75" customHeight="1">
      <c r="A641" s="166">
        <f>IF(N628="","",A640+1)</f>
        <v>19</v>
      </c>
      <c r="B641" s="791" t="s">
        <v>221</v>
      </c>
      <c r="C641" s="792"/>
      <c r="D641" s="792"/>
      <c r="E641" s="119" t="str">
        <f>IFERROR(VLOOKUP(N628,Marks,109,0),"")</f>
        <v/>
      </c>
      <c r="F641" s="130" t="str">
        <f>IFERROR(VLOOKUP(N628,Marks,113,0),"")</f>
        <v/>
      </c>
      <c r="G641" s="791" t="s">
        <v>192</v>
      </c>
      <c r="H641" s="792"/>
      <c r="I641" s="792"/>
      <c r="J641" s="119" t="str">
        <f>IFERROR(VLOOKUP(N628,Marks,117,0),"")</f>
        <v/>
      </c>
      <c r="K641" s="130" t="str">
        <f>IFERROR(VLOOKUP(N628,Marks,121,0),"")</f>
        <v/>
      </c>
      <c r="L641" s="793" t="s">
        <v>193</v>
      </c>
      <c r="M641" s="794"/>
      <c r="N641" s="794"/>
      <c r="O641" s="119" t="str">
        <f>IFERROR(VLOOKUP(N628,Marks,125,0),"")</f>
        <v/>
      </c>
      <c r="P641" s="130" t="str">
        <f>IFERROR(VLOOKUP(N628,Marks,129,0),"")</f>
        <v/>
      </c>
      <c r="Q641" s="819"/>
      <c r="R641" s="791" t="s">
        <v>221</v>
      </c>
      <c r="S641" s="792"/>
      <c r="T641" s="792"/>
      <c r="U641" s="119" t="str">
        <f>IFERROR(VLOOKUP(AD628,Marks,109,0),"")</f>
        <v/>
      </c>
      <c r="V641" s="130" t="str">
        <f>IFERROR(VLOOKUP(AD628,Marks,113,0),"")</f>
        <v/>
      </c>
      <c r="W641" s="791" t="s">
        <v>192</v>
      </c>
      <c r="X641" s="792"/>
      <c r="Y641" s="792"/>
      <c r="Z641" s="119" t="str">
        <f>IFERROR(VLOOKUP(AD628,Marks,117,0),"")</f>
        <v/>
      </c>
      <c r="AA641" s="130" t="str">
        <f>IFERROR(VLOOKUP(AD628,Marks,121,0),"")</f>
        <v/>
      </c>
      <c r="AB641" s="793" t="s">
        <v>193</v>
      </c>
      <c r="AC641" s="794"/>
      <c r="AD641" s="794"/>
      <c r="AE641" s="119" t="str">
        <f>IFERROR(VLOOKUP(AD628,Marks,125,0),"")</f>
        <v/>
      </c>
      <c r="AF641" s="130" t="str">
        <f>IFERROR(VLOOKUP(AD628,Marks,129,0),"")</f>
        <v/>
      </c>
    </row>
    <row r="642" spans="1:32" ht="21" customHeight="1">
      <c r="A642" s="166">
        <f>IF(N628="","",A641+1)</f>
        <v>20</v>
      </c>
      <c r="B642" s="780" t="s">
        <v>216</v>
      </c>
      <c r="C642" s="780"/>
      <c r="D642" s="780"/>
      <c r="E642" s="795" t="str">
        <f>IFERROR(VLOOKUP(N628,Marks,135,0),"")</f>
        <v/>
      </c>
      <c r="F642" s="795"/>
      <c r="G642" s="795"/>
      <c r="H642" s="795"/>
      <c r="I642" s="780" t="s">
        <v>217</v>
      </c>
      <c r="J642" s="780"/>
      <c r="K642" s="780"/>
      <c r="L642" s="780"/>
      <c r="M642" s="796" t="str">
        <f>IFERROR(VLOOKUP(N628,Marks,136,0),"")</f>
        <v/>
      </c>
      <c r="N642" s="796"/>
      <c r="O642" s="796"/>
      <c r="P642" s="796"/>
      <c r="Q642" s="819"/>
      <c r="R642" s="780" t="s">
        <v>216</v>
      </c>
      <c r="S642" s="780"/>
      <c r="T642" s="780"/>
      <c r="U642" s="795" t="str">
        <f>IFERROR(VLOOKUP(AD628,Marks,135,0),"")</f>
        <v/>
      </c>
      <c r="V642" s="795"/>
      <c r="W642" s="795"/>
      <c r="X642" s="795"/>
      <c r="Y642" s="780" t="s">
        <v>217</v>
      </c>
      <c r="Z642" s="780"/>
      <c r="AA642" s="780"/>
      <c r="AB642" s="780"/>
      <c r="AC642" s="796" t="str">
        <f>IFERROR(VLOOKUP(AD628,Marks,136,0),"")</f>
        <v/>
      </c>
      <c r="AD642" s="796"/>
      <c r="AE642" s="796"/>
      <c r="AF642" s="796"/>
    </row>
    <row r="643" spans="1:32" ht="21" customHeight="1">
      <c r="A643" s="166">
        <f>IF(N628="","",A642+1)</f>
        <v>21</v>
      </c>
      <c r="B643" s="780" t="s">
        <v>218</v>
      </c>
      <c r="C643" s="780"/>
      <c r="D643" s="780"/>
      <c r="E643" s="782" t="str">
        <f>IFERROR(VLOOKUP(N628,Marks,134,0),"")</f>
        <v/>
      </c>
      <c r="F643" s="782"/>
      <c r="G643" s="782"/>
      <c r="H643" s="782"/>
      <c r="I643" s="780" t="s">
        <v>219</v>
      </c>
      <c r="J643" s="780"/>
      <c r="K643" s="780"/>
      <c r="L643" s="780"/>
      <c r="M643" s="781" t="str">
        <f>IFERROR(VLOOKUP(N628,Marks,131,0),"")</f>
        <v/>
      </c>
      <c r="N643" s="781"/>
      <c r="O643" s="781"/>
      <c r="P643" s="781"/>
      <c r="Q643" s="819"/>
      <c r="R643" s="780" t="s">
        <v>218</v>
      </c>
      <c r="S643" s="780"/>
      <c r="T643" s="780"/>
      <c r="U643" s="782" t="str">
        <f>IFERROR(VLOOKUP(AD628,Marks,134,0),"")</f>
        <v/>
      </c>
      <c r="V643" s="782"/>
      <c r="W643" s="782"/>
      <c r="X643" s="782"/>
      <c r="Y643" s="780" t="s">
        <v>219</v>
      </c>
      <c r="Z643" s="780"/>
      <c r="AA643" s="780"/>
      <c r="AB643" s="780"/>
      <c r="AC643" s="781" t="str">
        <f>IFERROR(VLOOKUP(AD628,Marks,131,0),"")</f>
        <v/>
      </c>
      <c r="AD643" s="781"/>
      <c r="AE643" s="781"/>
      <c r="AF643" s="781"/>
    </row>
    <row r="644" spans="1:32" ht="21" customHeight="1">
      <c r="A644" s="166">
        <f>IF(N628="","",A643+1)</f>
        <v>22</v>
      </c>
      <c r="B644" s="780" t="s">
        <v>220</v>
      </c>
      <c r="C644" s="780"/>
      <c r="D644" s="780"/>
      <c r="E644" s="324" t="str">
        <f>IFERROR(VLOOKUP(N628,Marks,132,0),"")</f>
        <v/>
      </c>
      <c r="F644" s="325" t="s">
        <v>341</v>
      </c>
      <c r="G644" s="783" t="str">
        <f>IF(OR(N628="",E626="",O638=""),"",IF(O638&gt;=81%*P632,"A",IF(O638&gt;=61%*P632,"B",IF(O638&gt;=41%*P632,"C",IF(O638&gt;=21%*P632,"D","E")))))</f>
        <v/>
      </c>
      <c r="H644" s="783"/>
      <c r="I644" s="780" t="s">
        <v>222</v>
      </c>
      <c r="J644" s="780"/>
      <c r="K644" s="780"/>
      <c r="L644" s="780"/>
      <c r="M644" s="818" t="str">
        <f>IFERROR(VLOOKUP(N628,Marks,133,0),"")</f>
        <v/>
      </c>
      <c r="N644" s="818"/>
      <c r="O644" s="818"/>
      <c r="P644" s="818"/>
      <c r="Q644" s="819"/>
      <c r="R644" s="780" t="s">
        <v>220</v>
      </c>
      <c r="S644" s="780"/>
      <c r="T644" s="780"/>
      <c r="U644" s="324" t="str">
        <f>IFERROR(VLOOKUP(AD628,Marks,132,0),"")</f>
        <v/>
      </c>
      <c r="V644" s="325" t="s">
        <v>341</v>
      </c>
      <c r="W644" s="783" t="str">
        <f>IF(OR(AD628="",U626="",AE638=""),"",IF(AE638&gt;=81%*AF632,"A",IF(AE638&gt;=61%*AF632,"B",IF(AE638&gt;=41%*AF632,"C",IF(AE638&gt;=21%*AF632,"D","E")))))</f>
        <v/>
      </c>
      <c r="X644" s="783"/>
      <c r="Y644" s="780" t="s">
        <v>222</v>
      </c>
      <c r="Z644" s="780"/>
      <c r="AA644" s="780"/>
      <c r="AB644" s="780"/>
      <c r="AC644" s="818" t="str">
        <f>IFERROR(VLOOKUP(AD628,Marks,133,0),"")</f>
        <v/>
      </c>
      <c r="AD644" s="818"/>
      <c r="AE644" s="818"/>
      <c r="AF644" s="818"/>
    </row>
    <row r="645" spans="1:32" ht="21" customHeight="1">
      <c r="A645" s="166">
        <f>IF(N628="","",A644+1)</f>
        <v>23</v>
      </c>
      <c r="B645" s="817" t="s">
        <v>228</v>
      </c>
      <c r="C645" s="817"/>
      <c r="D645" s="817"/>
      <c r="E645" s="784">
        <f>'Master sheet'!$C$10</f>
        <v>44697</v>
      </c>
      <c r="F645" s="784"/>
      <c r="G645" s="784"/>
      <c r="H645" s="410"/>
      <c r="I645" s="121"/>
      <c r="J645" s="121"/>
      <c r="K645" s="76"/>
      <c r="L645" s="121"/>
      <c r="M645" s="121"/>
      <c r="N645" s="121"/>
      <c r="O645" s="121"/>
      <c r="P645" s="121"/>
      <c r="Q645" s="819"/>
      <c r="R645" s="817" t="s">
        <v>228</v>
      </c>
      <c r="S645" s="817"/>
      <c r="T645" s="817"/>
      <c r="U645" s="784">
        <f>'Master sheet'!$C$10</f>
        <v>44697</v>
      </c>
      <c r="V645" s="784"/>
      <c r="W645" s="784"/>
      <c r="X645" s="410"/>
      <c r="Y645" s="121"/>
      <c r="Z645" s="121"/>
      <c r="AA645" s="76"/>
      <c r="AB645" s="121"/>
      <c r="AC645" s="121"/>
      <c r="AD645" s="121"/>
      <c r="AE645" s="121"/>
      <c r="AF645" s="121"/>
    </row>
    <row r="646" spans="1:32" ht="43.5" customHeight="1">
      <c r="A646" s="166">
        <f>IF(N628="","",A645+1)</f>
        <v>24</v>
      </c>
      <c r="B646" s="804" t="str">
        <f>IF(AND(C625=1),CONCATENATE("( ",UPPER('Master sheet'!$F$11)," )"),IF(AND(C625=2),CONCATENATE("( ",UPPER('Master sheet'!$F$19)," )"),IF(AND(C625=3),CONCATENATE("( ",UPPER('Master sheet'!$J$11)," )"),IF(AND(C625=4),CONCATENATE("( ",UPPER('Master sheet'!$J$19)," )"),""))))</f>
        <v/>
      </c>
      <c r="C646" s="804"/>
      <c r="D646" s="804"/>
      <c r="E646" s="804"/>
      <c r="F646" s="805" t="str">
        <f>IF(AND(N628=""),"",CONCATENATE("(",'Master sheet'!$C$14," )"))</f>
        <v>(Suresh Kumar )</v>
      </c>
      <c r="G646" s="805"/>
      <c r="H646" s="805"/>
      <c r="I646" s="805"/>
      <c r="J646" s="805"/>
      <c r="K646" s="805" t="str">
        <f>IF(AND(N628=""),"",CONCATENATE("(",'Master sheet'!$C$12," )"))</f>
        <v>(USHA PALIYA )</v>
      </c>
      <c r="L646" s="805"/>
      <c r="M646" s="805"/>
      <c r="N646" s="805"/>
      <c r="O646" s="805"/>
      <c r="P646" s="805"/>
      <c r="Q646" s="819"/>
      <c r="R646" s="804" t="str">
        <f>IF(AND(S625=1),CONCATENATE("( ",UPPER('Master sheet'!$F$11)," )"),IF(AND(S625=2),CONCATENATE("( ",UPPER('Master sheet'!$F$19)," )"),IF(AND(S625=3),CONCATENATE("( ",UPPER('Master sheet'!$J$11)," )"),IF(AND(S625=4),CONCATENATE("( ",UPPER('Master sheet'!$J$19)," )"),""))))</f>
        <v/>
      </c>
      <c r="S646" s="804"/>
      <c r="T646" s="804"/>
      <c r="U646" s="804"/>
      <c r="V646" s="805" t="str">
        <f>IF(AND(AD628=""),"",CONCATENATE("(",'Master sheet'!$C$14," )"))</f>
        <v>(Suresh Kumar )</v>
      </c>
      <c r="W646" s="805"/>
      <c r="X646" s="805"/>
      <c r="Y646" s="805"/>
      <c r="Z646" s="805"/>
      <c r="AA646" s="805" t="str">
        <f>IF(AND(AD628=""),"",CONCATENATE("(",'Master sheet'!$C$12," )"))</f>
        <v>(USHA PALIYA )</v>
      </c>
      <c r="AB646" s="805"/>
      <c r="AC646" s="805"/>
      <c r="AD646" s="805"/>
      <c r="AE646" s="805"/>
      <c r="AF646" s="805"/>
    </row>
    <row r="647" spans="1:32" ht="21.75" customHeight="1">
      <c r="A647" s="166">
        <f>IF(N628="","",A646+1)</f>
        <v>25</v>
      </c>
      <c r="B647" s="806" t="s">
        <v>223</v>
      </c>
      <c r="C647" s="806"/>
      <c r="D647" s="806"/>
      <c r="E647" s="806"/>
      <c r="F647" s="807" t="s">
        <v>224</v>
      </c>
      <c r="G647" s="807"/>
      <c r="H647" s="807"/>
      <c r="I647" s="807"/>
      <c r="J647" s="807"/>
      <c r="K647" s="806" t="s">
        <v>225</v>
      </c>
      <c r="L647" s="806"/>
      <c r="M647" s="806"/>
      <c r="N647" s="806"/>
      <c r="O647" s="806"/>
      <c r="P647" s="806"/>
      <c r="Q647" s="819"/>
      <c r="R647" s="806" t="s">
        <v>223</v>
      </c>
      <c r="S647" s="806"/>
      <c r="T647" s="806"/>
      <c r="U647" s="806"/>
      <c r="V647" s="807" t="s">
        <v>224</v>
      </c>
      <c r="W647" s="807"/>
      <c r="X647" s="807"/>
      <c r="Y647" s="807"/>
      <c r="Z647" s="807"/>
      <c r="AA647" s="806" t="s">
        <v>225</v>
      </c>
      <c r="AB647" s="806"/>
      <c r="AC647" s="806"/>
      <c r="AD647" s="806"/>
      <c r="AE647" s="806"/>
      <c r="AF647" s="806"/>
    </row>
    <row r="649" spans="1:32" ht="21.9" customHeight="1">
      <c r="A649" s="165">
        <f>IF(N655="","",1)</f>
        <v>1</v>
      </c>
      <c r="B649" s="808" t="s">
        <v>203</v>
      </c>
      <c r="C649" s="808"/>
      <c r="D649" s="808"/>
      <c r="E649" s="808"/>
      <c r="F649" s="808"/>
      <c r="G649" s="808"/>
      <c r="H649" s="808"/>
      <c r="I649" s="808"/>
      <c r="J649" s="808"/>
      <c r="K649" s="808"/>
      <c r="L649" s="808"/>
      <c r="M649" s="808"/>
      <c r="N649" s="808"/>
      <c r="O649" s="808"/>
      <c r="P649" s="808"/>
      <c r="Q649" s="819" t="s">
        <v>249</v>
      </c>
      <c r="R649" s="808" t="s">
        <v>203</v>
      </c>
      <c r="S649" s="808"/>
      <c r="T649" s="808"/>
      <c r="U649" s="808"/>
      <c r="V649" s="808"/>
      <c r="W649" s="808"/>
      <c r="X649" s="808"/>
      <c r="Y649" s="808"/>
      <c r="Z649" s="808"/>
      <c r="AA649" s="808"/>
      <c r="AB649" s="808"/>
      <c r="AC649" s="808"/>
      <c r="AD649" s="808"/>
      <c r="AE649" s="808"/>
      <c r="AF649" s="808"/>
    </row>
    <row r="650" spans="1:32" ht="21.9" customHeight="1">
      <c r="A650" s="166">
        <f>IF(N655="","",A649+1)</f>
        <v>2</v>
      </c>
      <c r="B650" s="820" t="s">
        <v>541</v>
      </c>
      <c r="C650" s="820"/>
      <c r="D650" s="820"/>
      <c r="E650" s="820"/>
      <c r="F650" s="820"/>
      <c r="G650" s="820"/>
      <c r="H650" s="820"/>
      <c r="I650" s="820"/>
      <c r="J650" s="820"/>
      <c r="K650" s="820"/>
      <c r="L650" s="820"/>
      <c r="M650" s="820"/>
      <c r="N650" s="820"/>
      <c r="O650" s="820"/>
      <c r="P650" s="820"/>
      <c r="Q650" s="819"/>
      <c r="R650" s="820" t="s">
        <v>541</v>
      </c>
      <c r="S650" s="820"/>
      <c r="T650" s="820"/>
      <c r="U650" s="820"/>
      <c r="V650" s="820"/>
      <c r="W650" s="820"/>
      <c r="X650" s="820"/>
      <c r="Y650" s="820"/>
      <c r="Z650" s="820"/>
      <c r="AA650" s="820"/>
      <c r="AB650" s="820"/>
      <c r="AC650" s="820"/>
      <c r="AD650" s="820"/>
      <c r="AE650" s="820"/>
      <c r="AF650" s="820"/>
    </row>
    <row r="651" spans="1:32" ht="21.9" customHeight="1">
      <c r="A651" s="166">
        <f>IF(N655="","",A650+1)</f>
        <v>3</v>
      </c>
      <c r="B651" s="821" t="s">
        <v>168</v>
      </c>
      <c r="C651" s="821"/>
      <c r="D651" s="821"/>
      <c r="E651" s="822" t="str">
        <f>IF(AND(N655=""),"",'Result Sheet'!$F$2)</f>
        <v xml:space="preserve">महात्मा गाँधी राजकीय विद्यालय (अंग्रेजी माध्यम) बर, पाली </v>
      </c>
      <c r="F651" s="822"/>
      <c r="G651" s="822"/>
      <c r="H651" s="822"/>
      <c r="I651" s="822"/>
      <c r="J651" s="822"/>
      <c r="K651" s="822"/>
      <c r="L651" s="822"/>
      <c r="M651" s="822"/>
      <c r="N651" s="822"/>
      <c r="O651" s="822"/>
      <c r="P651" s="822"/>
      <c r="Q651" s="819"/>
      <c r="R651" s="821" t="s">
        <v>168</v>
      </c>
      <c r="S651" s="821"/>
      <c r="T651" s="821"/>
      <c r="U651" s="822" t="str">
        <f>IF(AND(AD655=""),"",'Result Sheet'!$F$2)</f>
        <v xml:space="preserve">महात्मा गाँधी राजकीय विद्यालय (अंग्रेजी माध्यम) बर, पाली </v>
      </c>
      <c r="V651" s="822"/>
      <c r="W651" s="822"/>
      <c r="X651" s="822"/>
      <c r="Y651" s="822"/>
      <c r="Z651" s="822"/>
      <c r="AA651" s="822"/>
      <c r="AB651" s="822"/>
      <c r="AC651" s="822"/>
      <c r="AD651" s="822"/>
      <c r="AE651" s="822"/>
      <c r="AF651" s="822"/>
    </row>
    <row r="652" spans="1:32" ht="21.9" customHeight="1">
      <c r="A652" s="166">
        <f>IF(N655="","",A651+1)</f>
        <v>4</v>
      </c>
      <c r="B652" s="413" t="s">
        <v>169</v>
      </c>
      <c r="C652" s="797" t="str">
        <f>IFERROR(VLOOKUP(N655,Marks,2,0),"")</f>
        <v/>
      </c>
      <c r="D652" s="797"/>
      <c r="E652" s="815" t="s">
        <v>212</v>
      </c>
      <c r="F652" s="815"/>
      <c r="G652" s="815"/>
      <c r="H652" s="797" t="str">
        <f>IFERROR(VLOOKUP(N655,Marks,3,0),"")</f>
        <v/>
      </c>
      <c r="I652" s="797"/>
      <c r="J652" s="798" t="s">
        <v>205</v>
      </c>
      <c r="K652" s="798"/>
      <c r="L652" s="798"/>
      <c r="M652" s="798"/>
      <c r="N652" s="799" t="str">
        <f>IF(AND(N655=""),"",'Marks Entry 1st'!$I$2)</f>
        <v xml:space="preserve"> 2021-2022</v>
      </c>
      <c r="O652" s="799"/>
      <c r="P652" s="799"/>
      <c r="Q652" s="819"/>
      <c r="R652" s="413" t="s">
        <v>169</v>
      </c>
      <c r="S652" s="797" t="str">
        <f>IFERROR(VLOOKUP(AD655,Marks,2,0),"")</f>
        <v/>
      </c>
      <c r="T652" s="797"/>
      <c r="U652" s="815" t="s">
        <v>212</v>
      </c>
      <c r="V652" s="815"/>
      <c r="W652" s="815"/>
      <c r="X652" s="797" t="str">
        <f>IFERROR(VLOOKUP(AD655,Marks,3,0),"")</f>
        <v/>
      </c>
      <c r="Y652" s="797"/>
      <c r="Z652" s="798" t="s">
        <v>205</v>
      </c>
      <c r="AA652" s="798"/>
      <c r="AB652" s="798"/>
      <c r="AC652" s="798"/>
      <c r="AD652" s="799" t="str">
        <f>IF(AND(AD655=""),"",'Marks Entry 1st'!$I$2)</f>
        <v xml:space="preserve"> 2021-2022</v>
      </c>
      <c r="AE652" s="799"/>
      <c r="AF652" s="799"/>
    </row>
    <row r="653" spans="1:32" ht="21.9" customHeight="1">
      <c r="A653" s="166">
        <f>IF(N655="","",A652+1)</f>
        <v>5</v>
      </c>
      <c r="B653" s="800" t="s">
        <v>206</v>
      </c>
      <c r="C653" s="800"/>
      <c r="D653" s="800"/>
      <c r="E653" s="801" t="str">
        <f>IFERROR(VLOOKUP(N655,Marks,6,0),"")</f>
        <v/>
      </c>
      <c r="F653" s="801"/>
      <c r="G653" s="801"/>
      <c r="H653" s="801"/>
      <c r="I653" s="801"/>
      <c r="J653" s="802" t="s">
        <v>209</v>
      </c>
      <c r="K653" s="802"/>
      <c r="L653" s="802"/>
      <c r="M653" s="802"/>
      <c r="N653" s="803" t="str">
        <f>IFERROR(VLOOKUP(N655,Marks,5,0),"")</f>
        <v/>
      </c>
      <c r="O653" s="803"/>
      <c r="P653" s="803"/>
      <c r="Q653" s="819"/>
      <c r="R653" s="800" t="s">
        <v>206</v>
      </c>
      <c r="S653" s="800"/>
      <c r="T653" s="800"/>
      <c r="U653" s="801" t="str">
        <f>IFERROR(VLOOKUP(AD655,Marks,6,0),"")</f>
        <v/>
      </c>
      <c r="V653" s="801"/>
      <c r="W653" s="801"/>
      <c r="X653" s="801"/>
      <c r="Y653" s="801"/>
      <c r="Z653" s="802" t="s">
        <v>209</v>
      </c>
      <c r="AA653" s="802"/>
      <c r="AB653" s="802"/>
      <c r="AC653" s="802"/>
      <c r="AD653" s="803" t="str">
        <f>IFERROR(VLOOKUP(AD655,Marks,5,0),"")</f>
        <v/>
      </c>
      <c r="AE653" s="803"/>
      <c r="AF653" s="803"/>
    </row>
    <row r="654" spans="1:32" ht="21.9" customHeight="1">
      <c r="A654" s="166">
        <f>IF(N655="","",A653+1)</f>
        <v>6</v>
      </c>
      <c r="B654" s="800" t="s">
        <v>207</v>
      </c>
      <c r="C654" s="800"/>
      <c r="D654" s="800"/>
      <c r="E654" s="801" t="str">
        <f>IFERROR(VLOOKUP(N655,Marks,7,0),"")</f>
        <v/>
      </c>
      <c r="F654" s="801"/>
      <c r="G654" s="801"/>
      <c r="H654" s="801"/>
      <c r="I654" s="801"/>
      <c r="J654" s="802" t="s">
        <v>210</v>
      </c>
      <c r="K654" s="802"/>
      <c r="L654" s="802"/>
      <c r="M654" s="802"/>
      <c r="N654" s="816" t="str">
        <f>IFERROR(VLOOKUP(N655,Marks,4,0),"")</f>
        <v/>
      </c>
      <c r="O654" s="816"/>
      <c r="P654" s="816"/>
      <c r="Q654" s="819"/>
      <c r="R654" s="800" t="s">
        <v>207</v>
      </c>
      <c r="S654" s="800"/>
      <c r="T654" s="800"/>
      <c r="U654" s="801" t="str">
        <f>IFERROR(VLOOKUP(AD655,Marks,7,0),"")</f>
        <v/>
      </c>
      <c r="V654" s="801"/>
      <c r="W654" s="801"/>
      <c r="X654" s="801"/>
      <c r="Y654" s="801"/>
      <c r="Z654" s="802" t="s">
        <v>210</v>
      </c>
      <c r="AA654" s="802"/>
      <c r="AB654" s="802"/>
      <c r="AC654" s="802"/>
      <c r="AD654" s="816" t="str">
        <f>IFERROR(VLOOKUP(AD655,Marks,4,0),"")</f>
        <v/>
      </c>
      <c r="AE654" s="816"/>
      <c r="AF654" s="816"/>
    </row>
    <row r="655" spans="1:32" ht="21.9" customHeight="1">
      <c r="A655" s="166">
        <f>IF(N655="","",A654+1)</f>
        <v>7</v>
      </c>
      <c r="B655" s="800" t="s">
        <v>208</v>
      </c>
      <c r="C655" s="800"/>
      <c r="D655" s="800"/>
      <c r="E655" s="801" t="str">
        <f>IFERROR(VLOOKUP(N655,Marks,8,0),"")</f>
        <v/>
      </c>
      <c r="F655" s="801"/>
      <c r="G655" s="801"/>
      <c r="H655" s="801"/>
      <c r="I655" s="801"/>
      <c r="J655" s="802" t="s">
        <v>211</v>
      </c>
      <c r="K655" s="802"/>
      <c r="L655" s="802"/>
      <c r="M655" s="802"/>
      <c r="N655" s="809">
        <f>IF(AD628="","",IF(AND(AD628+1&gt;$AN$6),"",AD628+1))</f>
        <v>149</v>
      </c>
      <c r="O655" s="809"/>
      <c r="P655" s="809"/>
      <c r="Q655" s="819"/>
      <c r="R655" s="800" t="s">
        <v>208</v>
      </c>
      <c r="S655" s="800"/>
      <c r="T655" s="800"/>
      <c r="U655" s="801" t="str">
        <f>IFERROR(VLOOKUP(AD655,Marks,8,0),"")</f>
        <v/>
      </c>
      <c r="V655" s="801"/>
      <c r="W655" s="801"/>
      <c r="X655" s="801"/>
      <c r="Y655" s="801"/>
      <c r="Z655" s="802" t="s">
        <v>211</v>
      </c>
      <c r="AA655" s="802"/>
      <c r="AB655" s="802"/>
      <c r="AC655" s="802"/>
      <c r="AD655" s="810">
        <f>IF(N655="","",IF(AND(N655+1&gt;$AN$6),"",N655+1))</f>
        <v>150</v>
      </c>
      <c r="AE655" s="810"/>
      <c r="AF655" s="810"/>
    </row>
    <row r="656" spans="1:32" ht="9" customHeight="1">
      <c r="A656" s="166">
        <f>IF(N655="","",A655+1)</f>
        <v>8</v>
      </c>
      <c r="B656" s="123"/>
      <c r="C656" s="123"/>
      <c r="D656" s="123"/>
      <c r="E656" s="124"/>
      <c r="F656" s="124"/>
      <c r="G656" s="124"/>
      <c r="H656" s="123"/>
      <c r="I656" s="123"/>
      <c r="J656" s="125"/>
      <c r="K656" s="125"/>
      <c r="L656" s="125"/>
      <c r="M656" s="76"/>
      <c r="N656" s="76"/>
      <c r="O656" s="76"/>
      <c r="P656" s="76"/>
      <c r="Q656" s="819"/>
      <c r="R656" s="123"/>
      <c r="S656" s="123"/>
      <c r="T656" s="123"/>
      <c r="U656" s="124"/>
      <c r="V656" s="124"/>
      <c r="W656" s="124"/>
      <c r="X656" s="123"/>
      <c r="Y656" s="123"/>
      <c r="Z656" s="125"/>
      <c r="AA656" s="125"/>
      <c r="AB656" s="125"/>
      <c r="AC656" s="76"/>
      <c r="AD656" s="76"/>
      <c r="AE656" s="76"/>
      <c r="AF656" s="76"/>
    </row>
    <row r="657" spans="1:32" ht="21" customHeight="1">
      <c r="A657" s="166">
        <f>IF(N655="","",A656+1)</f>
        <v>9</v>
      </c>
      <c r="B657" s="811" t="s">
        <v>213</v>
      </c>
      <c r="C657" s="646" t="s">
        <v>214</v>
      </c>
      <c r="D657" s="646"/>
      <c r="E657" s="646"/>
      <c r="F657" s="812" t="s">
        <v>13</v>
      </c>
      <c r="G657" s="813"/>
      <c r="H657" s="813"/>
      <c r="I657" s="814"/>
      <c r="J657" s="649" t="s">
        <v>184</v>
      </c>
      <c r="K657" s="650" t="s">
        <v>167</v>
      </c>
      <c r="L657" s="651"/>
      <c r="M657" s="651"/>
      <c r="N657" s="652"/>
      <c r="O657" s="616" t="s">
        <v>185</v>
      </c>
      <c r="P657" s="617" t="s">
        <v>186</v>
      </c>
      <c r="Q657" s="819"/>
      <c r="R657" s="811" t="s">
        <v>213</v>
      </c>
      <c r="S657" s="646" t="s">
        <v>214</v>
      </c>
      <c r="T657" s="646"/>
      <c r="U657" s="646"/>
      <c r="V657" s="812" t="s">
        <v>13</v>
      </c>
      <c r="W657" s="813"/>
      <c r="X657" s="813"/>
      <c r="Y657" s="814"/>
      <c r="Z657" s="649" t="s">
        <v>184</v>
      </c>
      <c r="AA657" s="650" t="s">
        <v>167</v>
      </c>
      <c r="AB657" s="651"/>
      <c r="AC657" s="651"/>
      <c r="AD657" s="652"/>
      <c r="AE657" s="616" t="s">
        <v>185</v>
      </c>
      <c r="AF657" s="617" t="s">
        <v>186</v>
      </c>
    </row>
    <row r="658" spans="1:32" ht="90.75" customHeight="1">
      <c r="A658" s="166">
        <f>IF(N655="","",A657+1)</f>
        <v>10</v>
      </c>
      <c r="B658" s="811"/>
      <c r="C658" s="171" t="s">
        <v>11</v>
      </c>
      <c r="D658" s="171" t="s">
        <v>180</v>
      </c>
      <c r="E658" s="171" t="s">
        <v>108</v>
      </c>
      <c r="F658" s="171" t="s">
        <v>182</v>
      </c>
      <c r="G658" s="171" t="s">
        <v>183</v>
      </c>
      <c r="H658" s="305" t="s">
        <v>10</v>
      </c>
      <c r="I658" s="171" t="s">
        <v>108</v>
      </c>
      <c r="J658" s="649"/>
      <c r="K658" s="172" t="s">
        <v>182</v>
      </c>
      <c r="L658" s="172" t="s">
        <v>183</v>
      </c>
      <c r="M658" s="173" t="s">
        <v>10</v>
      </c>
      <c r="N658" s="171" t="s">
        <v>108</v>
      </c>
      <c r="O658" s="616"/>
      <c r="P658" s="785"/>
      <c r="Q658" s="819"/>
      <c r="R658" s="811"/>
      <c r="S658" s="171" t="s">
        <v>11</v>
      </c>
      <c r="T658" s="171" t="s">
        <v>180</v>
      </c>
      <c r="U658" s="171" t="s">
        <v>108</v>
      </c>
      <c r="V658" s="171" t="s">
        <v>182</v>
      </c>
      <c r="W658" s="171" t="s">
        <v>183</v>
      </c>
      <c r="X658" s="305" t="s">
        <v>10</v>
      </c>
      <c r="Y658" s="171" t="s">
        <v>108</v>
      </c>
      <c r="Z658" s="649"/>
      <c r="AA658" s="172" t="s">
        <v>182</v>
      </c>
      <c r="AB658" s="172" t="s">
        <v>183</v>
      </c>
      <c r="AC658" s="173" t="s">
        <v>10</v>
      </c>
      <c r="AD658" s="171" t="s">
        <v>108</v>
      </c>
      <c r="AE658" s="616"/>
      <c r="AF658" s="785"/>
    </row>
    <row r="659" spans="1:32" ht="18.75" customHeight="1">
      <c r="A659" s="166">
        <f>IF(N655="","",A658+1)</f>
        <v>11</v>
      </c>
      <c r="B659" s="811"/>
      <c r="C659" s="414">
        <v>20</v>
      </c>
      <c r="D659" s="414">
        <v>20</v>
      </c>
      <c r="E659" s="116">
        <v>40</v>
      </c>
      <c r="F659" s="414">
        <v>30</v>
      </c>
      <c r="G659" s="414">
        <v>18</v>
      </c>
      <c r="H659" s="414">
        <v>12</v>
      </c>
      <c r="I659" s="116">
        <v>60</v>
      </c>
      <c r="J659" s="118">
        <v>100</v>
      </c>
      <c r="K659" s="414">
        <v>50</v>
      </c>
      <c r="L659" s="414">
        <v>30</v>
      </c>
      <c r="M659" s="414">
        <v>20</v>
      </c>
      <c r="N659" s="116">
        <v>100</v>
      </c>
      <c r="O659" s="118">
        <v>200</v>
      </c>
      <c r="P659" s="825">
        <f>IF(AND(N655="",C652="",E653="",N653=""),"",IF(OR(C652=1,C652=2),800,1000))</f>
        <v>1000</v>
      </c>
      <c r="Q659" s="819"/>
      <c r="R659" s="811"/>
      <c r="S659" s="414">
        <v>20</v>
      </c>
      <c r="T659" s="414">
        <v>20</v>
      </c>
      <c r="U659" s="116">
        <v>40</v>
      </c>
      <c r="V659" s="414">
        <v>30</v>
      </c>
      <c r="W659" s="414">
        <v>18</v>
      </c>
      <c r="X659" s="414">
        <v>12</v>
      </c>
      <c r="Y659" s="116">
        <v>60</v>
      </c>
      <c r="Z659" s="118">
        <v>100</v>
      </c>
      <c r="AA659" s="414">
        <v>50</v>
      </c>
      <c r="AB659" s="414">
        <v>30</v>
      </c>
      <c r="AC659" s="414">
        <v>20</v>
      </c>
      <c r="AD659" s="116">
        <v>100</v>
      </c>
      <c r="AE659" s="118">
        <v>200</v>
      </c>
      <c r="AF659" s="825">
        <f>IF(AND(AD655="",S652="",U653="",Z653=""),"",IF(OR(S652=1,S652=2),800,1000))</f>
        <v>1000</v>
      </c>
    </row>
    <row r="660" spans="1:32" ht="21" customHeight="1">
      <c r="A660" s="166">
        <f>IF(N655="","",A659+1)</f>
        <v>12</v>
      </c>
      <c r="B660" s="122" t="str">
        <f>'Result Sheet'!$L$4</f>
        <v xml:space="preserve">हिन्दी </v>
      </c>
      <c r="C660" s="415" t="str">
        <f>IFERROR(VLOOKUP(N655,Marks,11,0),"")</f>
        <v/>
      </c>
      <c r="D660" s="415" t="str">
        <f>IFERROR(VLOOKUP(N655,Marks,12,0),"")</f>
        <v/>
      </c>
      <c r="E660" s="117" t="str">
        <f>IFERROR(VLOOKUP(N655,Marks,13,0),"")</f>
        <v/>
      </c>
      <c r="F660" s="415" t="str">
        <f>IFERROR(VLOOKUP(N655,Marks,14,0),"")</f>
        <v/>
      </c>
      <c r="G660" s="415" t="str">
        <f>IFERROR(VLOOKUP(N655,Marks,15,0),"")</f>
        <v/>
      </c>
      <c r="H660" s="415" t="str">
        <f>IFERROR(VLOOKUP(N655,Marks,16,0),"")</f>
        <v/>
      </c>
      <c r="I660" s="117" t="str">
        <f>IFERROR(VLOOKUP(N655,Marks,17,0),"")</f>
        <v/>
      </c>
      <c r="J660" s="119" t="str">
        <f>IFERROR(VLOOKUP(N655,Marks,18,0),"")</f>
        <v/>
      </c>
      <c r="K660" s="415" t="str">
        <f>IFERROR(VLOOKUP(N655,Marks,19,0),"")</f>
        <v/>
      </c>
      <c r="L660" s="415" t="str">
        <f>IFERROR(VLOOKUP(N655,Marks,20,0),"")</f>
        <v/>
      </c>
      <c r="M660" s="415" t="str">
        <f>IFERROR(VLOOKUP(N655,Marks,21,0),"")</f>
        <v/>
      </c>
      <c r="N660" s="117" t="str">
        <f>IFERROR(VLOOKUP(N655,Marks,22,0),"")</f>
        <v/>
      </c>
      <c r="O660" s="119" t="str">
        <f>IFERROR(VLOOKUP(N655,Marks,23,0),"")</f>
        <v/>
      </c>
      <c r="P660" s="323" t="str">
        <f>IFERROR(VLOOKUP(N655,Marks,29,0),"")</f>
        <v/>
      </c>
      <c r="Q660" s="819"/>
      <c r="R660" s="122" t="str">
        <f>'Result Sheet'!$L$4</f>
        <v xml:space="preserve">हिन्दी </v>
      </c>
      <c r="S660" s="415" t="str">
        <f>IFERROR(VLOOKUP(AD655,Marks,11,0),"")</f>
        <v/>
      </c>
      <c r="T660" s="415" t="str">
        <f>IFERROR(VLOOKUP(AD655,Marks,12,0),"")</f>
        <v/>
      </c>
      <c r="U660" s="117" t="str">
        <f>IFERROR(VLOOKUP(AD655,Marks,13,0),"")</f>
        <v/>
      </c>
      <c r="V660" s="415" t="str">
        <f>IFERROR(VLOOKUP(AD655,Marks,14,0),"")</f>
        <v/>
      </c>
      <c r="W660" s="415" t="str">
        <f>IFERROR(VLOOKUP(AD655,Marks,15,0),"")</f>
        <v/>
      </c>
      <c r="X660" s="415" t="str">
        <f>IFERROR(VLOOKUP(AD655,Marks,16,0),"")</f>
        <v/>
      </c>
      <c r="Y660" s="117" t="str">
        <f>IFERROR(VLOOKUP(AD655,Marks,17,0),"")</f>
        <v/>
      </c>
      <c r="Z660" s="119" t="str">
        <f>IFERROR(VLOOKUP(AD655,Marks,18,0),"")</f>
        <v/>
      </c>
      <c r="AA660" s="415" t="str">
        <f>IFERROR(VLOOKUP(AD655,Marks,19,0),"")</f>
        <v/>
      </c>
      <c r="AB660" s="415" t="str">
        <f>IFERROR(VLOOKUP(AD655,Marks,20,0),"")</f>
        <v/>
      </c>
      <c r="AC660" s="415" t="str">
        <f>IFERROR(VLOOKUP(AD655,Marks,21,0),"")</f>
        <v/>
      </c>
      <c r="AD660" s="117" t="str">
        <f>IFERROR(VLOOKUP(AD655,Marks,22,0),"")</f>
        <v/>
      </c>
      <c r="AE660" s="119" t="str">
        <f>IFERROR(VLOOKUP(AD655,Marks,23,0),"")</f>
        <v/>
      </c>
      <c r="AF660" s="323" t="str">
        <f>IFERROR(VLOOKUP(AD655,Marks,29,0),"")</f>
        <v/>
      </c>
    </row>
    <row r="661" spans="1:32" ht="21" customHeight="1">
      <c r="A661" s="166">
        <f>IF(N655="","",A660+1)</f>
        <v>13</v>
      </c>
      <c r="B661" s="122" t="str">
        <f>'Result Sheet'!$AE$4</f>
        <v xml:space="preserve">अंग्रेजी </v>
      </c>
      <c r="C661" s="415" t="str">
        <f>IFERROR(VLOOKUP(N655,Marks,30,0),"")</f>
        <v/>
      </c>
      <c r="D661" s="415" t="str">
        <f>IFERROR(VLOOKUP(N655,Marks,31,0),"")</f>
        <v/>
      </c>
      <c r="E661" s="117" t="str">
        <f>IFERROR(VLOOKUP(N655,Marks,32,0),"")</f>
        <v/>
      </c>
      <c r="F661" s="415" t="str">
        <f>IFERROR(VLOOKUP(N655,Marks,33,0),"")</f>
        <v/>
      </c>
      <c r="G661" s="415" t="str">
        <f>IFERROR(VLOOKUP(N655,Marks,34,0),"")</f>
        <v/>
      </c>
      <c r="H661" s="415" t="str">
        <f>IFERROR(VLOOKUP(N655,Marks,35,0),"")</f>
        <v/>
      </c>
      <c r="I661" s="117" t="str">
        <f>IFERROR(VLOOKUP(N655,Marks,36,0),"")</f>
        <v/>
      </c>
      <c r="J661" s="119" t="str">
        <f>IFERROR(VLOOKUP(N655,Marks,37,0),"")</f>
        <v/>
      </c>
      <c r="K661" s="415" t="str">
        <f>IFERROR(VLOOKUP(N655,Marks,38,0),"")</f>
        <v/>
      </c>
      <c r="L661" s="415" t="str">
        <f>IFERROR(VLOOKUP(N655,Marks,39,0),"")</f>
        <v/>
      </c>
      <c r="M661" s="415" t="str">
        <f>IFERROR(VLOOKUP(N655,Marks,40,0),"")</f>
        <v/>
      </c>
      <c r="N661" s="117" t="str">
        <f>IFERROR(VLOOKUP(N655,Marks,41,0),"")</f>
        <v/>
      </c>
      <c r="O661" s="119" t="str">
        <f>IFERROR(VLOOKUP(N655,Marks,42,0),"")</f>
        <v/>
      </c>
      <c r="P661" s="323" t="str">
        <f>IFERROR(VLOOKUP(N655,Marks,48,0),"")</f>
        <v/>
      </c>
      <c r="Q661" s="819"/>
      <c r="R661" s="122" t="str">
        <f>'Result Sheet'!$AE$4</f>
        <v xml:space="preserve">अंग्रेजी </v>
      </c>
      <c r="S661" s="415" t="str">
        <f>IFERROR(VLOOKUP(AD655,Marks,30,0),"")</f>
        <v/>
      </c>
      <c r="T661" s="415" t="str">
        <f>IFERROR(VLOOKUP(AD655,Marks,31,0),"")</f>
        <v/>
      </c>
      <c r="U661" s="117" t="str">
        <f>IFERROR(VLOOKUP(AD655,Marks,32,0),"")</f>
        <v/>
      </c>
      <c r="V661" s="415" t="str">
        <f>IFERROR(VLOOKUP(AD655,Marks,33,0),"")</f>
        <v/>
      </c>
      <c r="W661" s="415" t="str">
        <f>IFERROR(VLOOKUP(AD655,Marks,34,0),"")</f>
        <v/>
      </c>
      <c r="X661" s="415" t="str">
        <f>IFERROR(VLOOKUP(AD655,Marks,35,0),"")</f>
        <v/>
      </c>
      <c r="Y661" s="117" t="str">
        <f>IFERROR(VLOOKUP(AD655,Marks,36,0),"")</f>
        <v/>
      </c>
      <c r="Z661" s="119" t="str">
        <f>IFERROR(VLOOKUP(AD655,Marks,37,0),"")</f>
        <v/>
      </c>
      <c r="AA661" s="415" t="str">
        <f>IFERROR(VLOOKUP(AD655,Marks,38,0),"")</f>
        <v/>
      </c>
      <c r="AB661" s="415" t="str">
        <f>IFERROR(VLOOKUP(AD655,Marks,39,0),"")</f>
        <v/>
      </c>
      <c r="AC661" s="415" t="str">
        <f>IFERROR(VLOOKUP(AD655,Marks,40,0),"")</f>
        <v/>
      </c>
      <c r="AD661" s="117" t="str">
        <f>IFERROR(VLOOKUP(AD655,Marks,41,0),"")</f>
        <v/>
      </c>
      <c r="AE661" s="119" t="str">
        <f>IFERROR(VLOOKUP(AD655,Marks,42,0),"")</f>
        <v/>
      </c>
      <c r="AF661" s="323" t="str">
        <f>IFERROR(VLOOKUP(AD655,Marks,48,0),"")</f>
        <v/>
      </c>
    </row>
    <row r="662" spans="1:32" ht="21" customHeight="1">
      <c r="A662" s="166">
        <f>IF(N655="","",A661+1)</f>
        <v>14</v>
      </c>
      <c r="B662" s="122" t="str">
        <f>'Result Sheet'!$AX$4</f>
        <v>संस्कृत</v>
      </c>
      <c r="C662" s="415" t="str">
        <f>IFERROR(VLOOKUP(N655,Marks,49,0),"")</f>
        <v/>
      </c>
      <c r="D662" s="415" t="str">
        <f>IFERROR(VLOOKUP(N655,Marks,50,0),"")</f>
        <v/>
      </c>
      <c r="E662" s="117" t="str">
        <f>IFERROR(VLOOKUP(N655,Marks,51,0),"")</f>
        <v/>
      </c>
      <c r="F662" s="415" t="str">
        <f>IFERROR(VLOOKUP(N655,Marks,52,0),"")</f>
        <v/>
      </c>
      <c r="G662" s="415" t="str">
        <f>IFERROR(VLOOKUP(N655,Marks,53,0),"")</f>
        <v/>
      </c>
      <c r="H662" s="415" t="str">
        <f>IFERROR(VLOOKUP(N655,Marks,54,0),"")</f>
        <v/>
      </c>
      <c r="I662" s="117" t="str">
        <f>IFERROR(VLOOKUP(N655,Marks,55,0),"")</f>
        <v/>
      </c>
      <c r="J662" s="119" t="str">
        <f>IFERROR(VLOOKUP(N655,Marks,56,0),"")</f>
        <v/>
      </c>
      <c r="K662" s="415" t="str">
        <f>IFERROR(VLOOKUP(N655,Marks,57,0),"")</f>
        <v/>
      </c>
      <c r="L662" s="415" t="str">
        <f>IFERROR(VLOOKUP(N655,Marks,58,0),"")</f>
        <v/>
      </c>
      <c r="M662" s="415" t="str">
        <f>IFERROR(VLOOKUP(N655,Marks,59,0),"")</f>
        <v/>
      </c>
      <c r="N662" s="117" t="str">
        <f>IFERROR(VLOOKUP(N655,Marks,60,0),"")</f>
        <v/>
      </c>
      <c r="O662" s="119" t="str">
        <f>IFERROR(VLOOKUP(N655,Marks,61,0),"")</f>
        <v/>
      </c>
      <c r="P662" s="323" t="str">
        <f>IFERROR(VLOOKUP(N655,Marks,67,0),"")</f>
        <v/>
      </c>
      <c r="Q662" s="819"/>
      <c r="R662" s="122" t="str">
        <f>'Result Sheet'!$AX$4</f>
        <v>संस्कृत</v>
      </c>
      <c r="S662" s="415" t="str">
        <f>IFERROR(VLOOKUP(AD655,Marks,49,0),"")</f>
        <v/>
      </c>
      <c r="T662" s="415" t="str">
        <f>IFERROR(VLOOKUP(AD655,Marks,50,0),"")</f>
        <v/>
      </c>
      <c r="U662" s="117" t="str">
        <f>IFERROR(VLOOKUP(AD655,Marks,51,0),"")</f>
        <v/>
      </c>
      <c r="V662" s="415" t="str">
        <f>IFERROR(VLOOKUP(AD655,Marks,52,0),"")</f>
        <v/>
      </c>
      <c r="W662" s="415" t="str">
        <f>IFERROR(VLOOKUP(AD655,Marks,53,0),"")</f>
        <v/>
      </c>
      <c r="X662" s="415" t="str">
        <f>IFERROR(VLOOKUP(AD655,Marks,54,0),"")</f>
        <v/>
      </c>
      <c r="Y662" s="117" t="str">
        <f>IFERROR(VLOOKUP(AD655,Marks,55,0),"")</f>
        <v/>
      </c>
      <c r="Z662" s="119" t="str">
        <f>IFERROR(VLOOKUP(AD655,Marks,56,0),"")</f>
        <v/>
      </c>
      <c r="AA662" s="415" t="str">
        <f>IFERROR(VLOOKUP(AD655,Marks,57,0),"")</f>
        <v/>
      </c>
      <c r="AB662" s="415" t="str">
        <f>IFERROR(VLOOKUP(AD655,Marks,58,0),"")</f>
        <v/>
      </c>
      <c r="AC662" s="415" t="str">
        <f>IFERROR(VLOOKUP(AD655,Marks,59,0),"")</f>
        <v/>
      </c>
      <c r="AD662" s="117" t="str">
        <f>IFERROR(VLOOKUP(AD655,Marks,60,0),"")</f>
        <v/>
      </c>
      <c r="AE662" s="119" t="str">
        <f>IFERROR(VLOOKUP(AD655,Marks,61,0),"")</f>
        <v/>
      </c>
      <c r="AF662" s="323" t="str">
        <f>IFERROR(VLOOKUP(AD655,Marks,67,0),"")</f>
        <v/>
      </c>
    </row>
    <row r="663" spans="1:32" ht="21" customHeight="1">
      <c r="A663" s="166">
        <f>IF(N655="","",A661+1)</f>
        <v>14</v>
      </c>
      <c r="B663" s="122" t="str">
        <f>'Result Sheet'!$BQ$4</f>
        <v xml:space="preserve">गणित </v>
      </c>
      <c r="C663" s="415" t="str">
        <f>IFERROR(VLOOKUP(N655,Marks,68,0),"")</f>
        <v/>
      </c>
      <c r="D663" s="415" t="str">
        <f>IFERROR(VLOOKUP(N655,Marks,69,0),"")</f>
        <v/>
      </c>
      <c r="E663" s="117" t="str">
        <f>IFERROR(VLOOKUP(N655,Marks,70,0),"")</f>
        <v/>
      </c>
      <c r="F663" s="415" t="str">
        <f>IFERROR(VLOOKUP(N655,Marks,71,0),"")</f>
        <v/>
      </c>
      <c r="G663" s="415" t="str">
        <f>IFERROR(VLOOKUP(N655,Marks,72,0),"")</f>
        <v/>
      </c>
      <c r="H663" s="415" t="str">
        <f>IFERROR(VLOOKUP(N655,Marks,73,0),"")</f>
        <v/>
      </c>
      <c r="I663" s="117" t="str">
        <f>IFERROR(VLOOKUP(N655,Marks,74,0),"")</f>
        <v/>
      </c>
      <c r="J663" s="119" t="str">
        <f>IFERROR(VLOOKUP(N655,Marks,75,0),"")</f>
        <v/>
      </c>
      <c r="K663" s="415" t="str">
        <f>IFERROR(VLOOKUP(N655,Marks,76,0),"")</f>
        <v/>
      </c>
      <c r="L663" s="415" t="str">
        <f>IFERROR(VLOOKUP(N655,Marks,77,0),"")</f>
        <v/>
      </c>
      <c r="M663" s="415" t="str">
        <f>IFERROR(VLOOKUP(N655,Marks,78,0),"")</f>
        <v/>
      </c>
      <c r="N663" s="117" t="str">
        <f>IFERROR(VLOOKUP(N655,Marks,79,0),"")</f>
        <v/>
      </c>
      <c r="O663" s="119" t="str">
        <f>IFERROR(VLOOKUP(N655,Marks,80,0),"")</f>
        <v/>
      </c>
      <c r="P663" s="323" t="str">
        <f>IFERROR(VLOOKUP(N655,Marks,86,0),"")</f>
        <v/>
      </c>
      <c r="Q663" s="819"/>
      <c r="R663" s="122" t="str">
        <f>'Result Sheet'!$BQ$4</f>
        <v xml:space="preserve">गणित </v>
      </c>
      <c r="S663" s="415" t="str">
        <f>IFERROR(VLOOKUP(AD655,Marks,68,0),"")</f>
        <v/>
      </c>
      <c r="T663" s="415" t="str">
        <f>IFERROR(VLOOKUP(AD655,Marks,69,0),"")</f>
        <v/>
      </c>
      <c r="U663" s="117" t="str">
        <f>IFERROR(VLOOKUP(AD655,Marks,70,0),"")</f>
        <v/>
      </c>
      <c r="V663" s="415" t="str">
        <f>IFERROR(VLOOKUP(AD655,Marks,71,0),"")</f>
        <v/>
      </c>
      <c r="W663" s="415" t="str">
        <f>IFERROR(VLOOKUP(AD655,Marks,72,0),"")</f>
        <v/>
      </c>
      <c r="X663" s="415" t="str">
        <f>IFERROR(VLOOKUP(AD655,Marks,73,0),"")</f>
        <v/>
      </c>
      <c r="Y663" s="117" t="str">
        <f>IFERROR(VLOOKUP(AD655,Marks,74,0),"")</f>
        <v/>
      </c>
      <c r="Z663" s="119" t="str">
        <f>IFERROR(VLOOKUP(AD655,Marks,75,0),"")</f>
        <v/>
      </c>
      <c r="AA663" s="415" t="str">
        <f>IFERROR(VLOOKUP(AD655,Marks,76,0),"")</f>
        <v/>
      </c>
      <c r="AB663" s="415" t="str">
        <f>IFERROR(VLOOKUP(AD655,Marks,77,0),"")</f>
        <v/>
      </c>
      <c r="AC663" s="415" t="str">
        <f>IFERROR(VLOOKUP(AD655,Marks,78,0),"")</f>
        <v/>
      </c>
      <c r="AD663" s="117" t="str">
        <f>IFERROR(VLOOKUP(AD655,Marks,79,0),"")</f>
        <v/>
      </c>
      <c r="AE663" s="119" t="str">
        <f>IFERROR(VLOOKUP(AD655,Marks,80,0),"")</f>
        <v/>
      </c>
      <c r="AF663" s="323" t="str">
        <f>IFERROR(VLOOKUP(AD655,Marks,86,0),"")</f>
        <v/>
      </c>
    </row>
    <row r="664" spans="1:32" ht="21" customHeight="1">
      <c r="A664" s="166">
        <f>IF(N655="","",A663+1)</f>
        <v>15</v>
      </c>
      <c r="B664" s="122" t="str">
        <f>'Result Sheet'!$CJ$4</f>
        <v xml:space="preserve">पर्यावरण अध्ययन </v>
      </c>
      <c r="C664" s="415" t="str">
        <f>IFERROR(VLOOKUP(N655,Marks,87,0),"")</f>
        <v/>
      </c>
      <c r="D664" s="415" t="str">
        <f>IFERROR(VLOOKUP(N655,Marks,88,0),"")</f>
        <v/>
      </c>
      <c r="E664" s="117" t="str">
        <f>IFERROR(VLOOKUP(N655,Marks,89,0),"")</f>
        <v/>
      </c>
      <c r="F664" s="415" t="str">
        <f>IFERROR(VLOOKUP(N655,Marks,90,0),"")</f>
        <v/>
      </c>
      <c r="G664" s="415" t="str">
        <f>IFERROR(VLOOKUP(N655,Marks,91,0),"")</f>
        <v/>
      </c>
      <c r="H664" s="415" t="str">
        <f>IFERROR(VLOOKUP(N655,Marks,92,0),"")</f>
        <v/>
      </c>
      <c r="I664" s="117" t="str">
        <f>IFERROR(VLOOKUP(N655,Marks,93,0),"")</f>
        <v/>
      </c>
      <c r="J664" s="119" t="str">
        <f>IFERROR(VLOOKUP(N655,Marks,94,0),"")</f>
        <v/>
      </c>
      <c r="K664" s="415" t="str">
        <f>IFERROR(VLOOKUP(N655,Marks,95,0),"")</f>
        <v/>
      </c>
      <c r="L664" s="415" t="str">
        <f>IFERROR(VLOOKUP(N655,Marks,96,0),"")</f>
        <v/>
      </c>
      <c r="M664" s="415" t="str">
        <f>IFERROR(VLOOKUP(N655,Marks,97,0),"")</f>
        <v/>
      </c>
      <c r="N664" s="117" t="str">
        <f>IFERROR(VLOOKUP(N655,Marks,98,0),"")</f>
        <v/>
      </c>
      <c r="O664" s="119" t="str">
        <f>IFERROR(VLOOKUP(N655,Marks,99,0),"")</f>
        <v/>
      </c>
      <c r="P664" s="323" t="str">
        <f>IFERROR(VLOOKUP(N655,Marks,105,0),"")</f>
        <v/>
      </c>
      <c r="Q664" s="819"/>
      <c r="R664" s="122" t="str">
        <f>'Result Sheet'!$CJ$4</f>
        <v xml:space="preserve">पर्यावरण अध्ययन </v>
      </c>
      <c r="S664" s="415" t="str">
        <f>IFERROR(VLOOKUP(AD655,Marks,87,0),"")</f>
        <v/>
      </c>
      <c r="T664" s="415" t="str">
        <f>IFERROR(VLOOKUP(AD655,Marks,88,0),"")</f>
        <v/>
      </c>
      <c r="U664" s="117" t="str">
        <f>IFERROR(VLOOKUP(AD655,Marks,89,0),"")</f>
        <v/>
      </c>
      <c r="V664" s="415" t="str">
        <f>IFERROR(VLOOKUP(AD655,Marks,90,0),"")</f>
        <v/>
      </c>
      <c r="W664" s="415" t="str">
        <f>IFERROR(VLOOKUP(AD655,Marks,91,0),"")</f>
        <v/>
      </c>
      <c r="X664" s="415" t="str">
        <f>IFERROR(VLOOKUP(AD655,Marks,92,0),"")</f>
        <v/>
      </c>
      <c r="Y664" s="117" t="str">
        <f>IFERROR(VLOOKUP(AD655,Marks,93,0),"")</f>
        <v/>
      </c>
      <c r="Z664" s="119" t="str">
        <f>IFERROR(VLOOKUP(AD655,Marks,94,0),"")</f>
        <v/>
      </c>
      <c r="AA664" s="415" t="str">
        <f>IFERROR(VLOOKUP(AD655,Marks,95,0),"")</f>
        <v/>
      </c>
      <c r="AB664" s="415" t="str">
        <f>IFERROR(VLOOKUP(AD655,Marks,96,0),"")</f>
        <v/>
      </c>
      <c r="AC664" s="415" t="str">
        <f>IFERROR(VLOOKUP(AD655,Marks,97,0),"")</f>
        <v/>
      </c>
      <c r="AD664" s="117" t="str">
        <f>IFERROR(VLOOKUP(AD655,Marks,98,0),"")</f>
        <v/>
      </c>
      <c r="AE664" s="119" t="str">
        <f>IFERROR(VLOOKUP(AD655,Marks,99,0),"")</f>
        <v/>
      </c>
      <c r="AF664" s="323" t="str">
        <f>IFERROR(VLOOKUP(AD655,Marks,105,0),"")</f>
        <v/>
      </c>
    </row>
    <row r="665" spans="1:32" ht="25.5" customHeight="1">
      <c r="A665" s="166">
        <f>IF(N655="","",A664+1)</f>
        <v>16</v>
      </c>
      <c r="B665" s="416" t="s">
        <v>215</v>
      </c>
      <c r="C665" s="120" t="str">
        <f>IF(AND(C660="",C661="",C662="",C663="",C664=""),"",IF(OR(C652=1,C652=2),SUM(C660:C663),SUM(C660:C664)))</f>
        <v/>
      </c>
      <c r="D665" s="120" t="str">
        <f>IF(AND(D660="",D661="",D662="",D663="",D664=""),"",IF(OR(C652=1,C652=2),SUM(D660:D663),SUM(D660:D664)))</f>
        <v/>
      </c>
      <c r="E665" s="120" t="str">
        <f>IF(AND(E660="",E661="",E662="",E663="",E664=""),"",IF(OR(C652=1,C652=2),SUM(E660:E663),SUM(E660:E664)))</f>
        <v/>
      </c>
      <c r="F665" s="120" t="str">
        <f>IF(AND(F660="",F661="",F662="",F663="",F664=""),"",IF(OR(C652=1,C652=2),SUM(F660:F663),SUM(F660:F664)))</f>
        <v/>
      </c>
      <c r="G665" s="120" t="str">
        <f>IF(AND(G660="",G661="",G662="",G663="",G664=""),"",IF(OR(G652=1,G652=2),SUM(C652=1,C652=2),SUM(G660:G664)))</f>
        <v/>
      </c>
      <c r="H665" s="120" t="str">
        <f>IF(AND(H660="",H661="",H662="",H663="",H664=""),"",IF(OR(C652=1,C652=2),SUM(H660:H663),SUM(H660:H664)))</f>
        <v/>
      </c>
      <c r="I665" s="120" t="str">
        <f>IF(AND(I660="",I661="",I662="",I663="",I664=""),"",IF(OR(C652=1,C652=2),SUM(I660:I663),SUM(I660:I664)))</f>
        <v/>
      </c>
      <c r="J665" s="120" t="str">
        <f>IF(AND(J660="",J661="",J662="",J663="",J664=""),"",IF(OR(C652=1,C652=2),SUM(J660:J663),SUM(J660:J664)))</f>
        <v/>
      </c>
      <c r="K665" s="120" t="str">
        <f>IF(AND(K660="",K661="",K662="",K663="",K664=""),"",IF(OR(C652=1,C652=2),SUM(K660:K663),SUM(K660:K664)))</f>
        <v/>
      </c>
      <c r="L665" s="120" t="str">
        <f>IF(AND(L660="",L661="",L662="",L663="",L664=""),"",IF(OR(C652=1,C652=2),SUM(L660:L663),SUM(L660:L664)))</f>
        <v/>
      </c>
      <c r="M665" s="120" t="str">
        <f>IF(AND(M660="",M661="",M662="",M663="",M664=""),"",IF(OR(C652=1,C652=2),SUM(M660:M663),SUM(M660:M664)))</f>
        <v/>
      </c>
      <c r="N665" s="120" t="str">
        <f>IF(AND(N660="",N661="",N662="",N663="",N664=""),"",IF(OR(C652=1,C652=2),SUM(N660:N663),SUM(N660:N664)))</f>
        <v/>
      </c>
      <c r="O665" s="120" t="str">
        <f>IF(AND(O660="",O661="",O662="",O663="",O664=""),"",IF(OR(C652=1,C652=2),SUM(O660:O663),SUM(O660:O664)))</f>
        <v/>
      </c>
      <c r="P665" s="326" t="str">
        <f>IF(OR(N655="",E653="",O665=""),"",IF(O665&gt;=81%*P659,"A",IF(O665&gt;=61%*P659,"B",IF(O665&gt;=41%*P659,"C",IF(O665&gt;=21%*P659,"D","E")))))</f>
        <v/>
      </c>
      <c r="Q665" s="819"/>
      <c r="R665" s="416" t="s">
        <v>215</v>
      </c>
      <c r="S665" s="120" t="str">
        <f>IF(AND(S660="",S661="",S662="",S663="",S664=""),"",IF(OR(S652=1,S652=2),SUM(S660:S663),SUM(S660:S664)))</f>
        <v/>
      </c>
      <c r="T665" s="120" t="str">
        <f>IF(AND(T660="",T661="",T662="",T663="",T664=""),"",IF(OR(S652=1,S652=2),SUM(T660:T663),SUM(T660:T664)))</f>
        <v/>
      </c>
      <c r="U665" s="120" t="str">
        <f>IF(AND(U660="",U661="",U662="",U663="",U664=""),"",IF(OR(S652=1,S652=2),SUM(U660:U663),SUM(U660:U664)))</f>
        <v/>
      </c>
      <c r="V665" s="120" t="str">
        <f>IF(AND(V660="",V661="",V662="",V663="",V664=""),"",IF(OR(S652=1,S652=2),SUM(V660:V663),SUM(V660:V664)))</f>
        <v/>
      </c>
      <c r="W665" s="120" t="str">
        <f>IF(AND(W660="",W661="",W662="",W663="",W664=""),"",IF(OR(W652=1,W652=2),SUM(S652=1,S652=2),SUM(W660:W664)))</f>
        <v/>
      </c>
      <c r="X665" s="120" t="str">
        <f>IF(AND(X660="",X661="",X662="",X663="",X664=""),"",IF(OR(S652=1,S652=2),SUM(X660:X663),SUM(X660:X664)))</f>
        <v/>
      </c>
      <c r="Y665" s="120" t="str">
        <f>IF(AND(Y660="",Y661="",Y662="",Y663="",Y664=""),"",IF(OR(S652=1,S652=2),SUM(Y660:Y663),SUM(Y660:Y664)))</f>
        <v/>
      </c>
      <c r="Z665" s="120" t="str">
        <f>IF(AND(Z660="",Z661="",Z662="",Z663="",Z664=""),"",IF(OR(S652=1,S652=2),SUM(Z660:Z663),SUM(Z660:Z664)))</f>
        <v/>
      </c>
      <c r="AA665" s="120" t="str">
        <f>IF(AND(AA660="",AA661="",AA662="",AA663="",AA664=""),"",IF(OR(S652=1,S652=2),SUM(AA660:AA663),SUM(AA660:AA664)))</f>
        <v/>
      </c>
      <c r="AB665" s="120" t="str">
        <f>IF(AND(AB660="",AB661="",AB662="",AB663="",AB664=""),"",IF(OR(S652=1,S652=2),SUM(AB660:AB663),SUM(AB660:AB664)))</f>
        <v/>
      </c>
      <c r="AC665" s="120" t="str">
        <f>IF(AND(AC660="",AC661="",AC662="",AC663="",AC664=""),"",IF(OR(S652=1,S652=2),SUM(AC660:AC663),SUM(AC660:AC664)))</f>
        <v/>
      </c>
      <c r="AD665" s="120" t="str">
        <f>IF(AND(AD660="",AD661="",AD662="",AD663="",AD664=""),"",IF(OR(S652=1,S652=2),SUM(AD660:AD663),SUM(AD660:AD664)))</f>
        <v/>
      </c>
      <c r="AE665" s="120" t="str">
        <f>IF(AND(AE660="",AE661="",AE662="",AE663="",AE664=""),"",IF(OR(S652=1,S652=2),SUM(AE660:AE663),SUM(AE660:AE664)))</f>
        <v/>
      </c>
      <c r="AF665" s="326" t="str">
        <f>IF(OR(AD655="",U653="",AE665=""),"",IF(AE665&gt;=81%*AF659,"A",IF(AE665&gt;=61%*AF659,"B",IF(AE665&gt;=41%*AF659,"C",IF(AE665&gt;=21%*AF659,"D","E")))))</f>
        <v/>
      </c>
    </row>
    <row r="666" spans="1:32" ht="9" customHeight="1">
      <c r="A666" s="166">
        <f>IF(N655="","",A665+1)</f>
        <v>17</v>
      </c>
      <c r="B666" s="787"/>
      <c r="C666" s="787"/>
      <c r="D666" s="787"/>
      <c r="E666" s="787"/>
      <c r="F666" s="787"/>
      <c r="G666" s="787"/>
      <c r="H666" s="787"/>
      <c r="I666" s="787"/>
      <c r="J666" s="787"/>
      <c r="K666" s="787"/>
      <c r="L666" s="787"/>
      <c r="M666" s="787"/>
      <c r="N666" s="787"/>
      <c r="O666" s="787"/>
      <c r="P666" s="787"/>
      <c r="Q666" s="819"/>
      <c r="R666" s="787"/>
      <c r="S666" s="787"/>
      <c r="T666" s="787"/>
      <c r="U666" s="787"/>
      <c r="V666" s="787"/>
      <c r="W666" s="787"/>
      <c r="X666" s="787"/>
      <c r="Y666" s="787"/>
      <c r="Z666" s="787"/>
      <c r="AA666" s="787"/>
      <c r="AB666" s="787"/>
      <c r="AC666" s="787"/>
      <c r="AD666" s="787"/>
      <c r="AE666" s="787"/>
      <c r="AF666" s="787"/>
    </row>
    <row r="667" spans="1:32" ht="22.5" customHeight="1">
      <c r="A667" s="166">
        <f>IF(N655="","",A666+1)</f>
        <v>18</v>
      </c>
      <c r="B667" s="788" t="s">
        <v>213</v>
      </c>
      <c r="C667" s="788"/>
      <c r="D667" s="789" t="s">
        <v>229</v>
      </c>
      <c r="E667" s="790"/>
      <c r="F667" s="417" t="s">
        <v>186</v>
      </c>
      <c r="G667" s="788" t="s">
        <v>213</v>
      </c>
      <c r="H667" s="788"/>
      <c r="I667" s="789" t="s">
        <v>229</v>
      </c>
      <c r="J667" s="790"/>
      <c r="K667" s="417" t="s">
        <v>186</v>
      </c>
      <c r="L667" s="788" t="s">
        <v>213</v>
      </c>
      <c r="M667" s="788"/>
      <c r="N667" s="789" t="s">
        <v>229</v>
      </c>
      <c r="O667" s="790"/>
      <c r="P667" s="417" t="s">
        <v>186</v>
      </c>
      <c r="Q667" s="819"/>
      <c r="R667" s="788" t="s">
        <v>213</v>
      </c>
      <c r="S667" s="788"/>
      <c r="T667" s="789" t="s">
        <v>229</v>
      </c>
      <c r="U667" s="790"/>
      <c r="V667" s="417" t="s">
        <v>186</v>
      </c>
      <c r="W667" s="788" t="s">
        <v>213</v>
      </c>
      <c r="X667" s="788"/>
      <c r="Y667" s="789" t="s">
        <v>229</v>
      </c>
      <c r="Z667" s="790"/>
      <c r="AA667" s="417" t="s">
        <v>186</v>
      </c>
      <c r="AB667" s="788" t="s">
        <v>213</v>
      </c>
      <c r="AC667" s="788"/>
      <c r="AD667" s="789" t="s">
        <v>229</v>
      </c>
      <c r="AE667" s="790"/>
      <c r="AF667" s="417" t="s">
        <v>186</v>
      </c>
    </row>
    <row r="668" spans="1:32" ht="21.75" customHeight="1">
      <c r="A668" s="166">
        <f>IF(N655="","",A667+1)</f>
        <v>19</v>
      </c>
      <c r="B668" s="791" t="s">
        <v>221</v>
      </c>
      <c r="C668" s="792"/>
      <c r="D668" s="792"/>
      <c r="E668" s="119" t="str">
        <f>IFERROR(VLOOKUP(N655,Marks,109,0),"")</f>
        <v/>
      </c>
      <c r="F668" s="130" t="str">
        <f>IFERROR(VLOOKUP(N655,Marks,113,0),"")</f>
        <v/>
      </c>
      <c r="G668" s="791" t="s">
        <v>192</v>
      </c>
      <c r="H668" s="792"/>
      <c r="I668" s="792"/>
      <c r="J668" s="119" t="str">
        <f>IFERROR(VLOOKUP(N655,Marks,117,0),"")</f>
        <v/>
      </c>
      <c r="K668" s="130" t="str">
        <f>IFERROR(VLOOKUP(N655,Marks,121,0),"")</f>
        <v/>
      </c>
      <c r="L668" s="793" t="s">
        <v>193</v>
      </c>
      <c r="M668" s="794"/>
      <c r="N668" s="794"/>
      <c r="O668" s="119" t="str">
        <f>IFERROR(VLOOKUP(N655,Marks,125,0),"")</f>
        <v/>
      </c>
      <c r="P668" s="130" t="str">
        <f>IFERROR(VLOOKUP(N655,Marks,129,0),"")</f>
        <v/>
      </c>
      <c r="Q668" s="819"/>
      <c r="R668" s="791" t="s">
        <v>221</v>
      </c>
      <c r="S668" s="792"/>
      <c r="T668" s="792"/>
      <c r="U668" s="119" t="str">
        <f>IFERROR(VLOOKUP(AD655,Marks,109,0),"")</f>
        <v/>
      </c>
      <c r="V668" s="130" t="str">
        <f>IFERROR(VLOOKUP(AD655,Marks,113,0),"")</f>
        <v/>
      </c>
      <c r="W668" s="791" t="s">
        <v>192</v>
      </c>
      <c r="X668" s="792"/>
      <c r="Y668" s="792"/>
      <c r="Z668" s="119" t="str">
        <f>IFERROR(VLOOKUP(AD655,Marks,117,0),"")</f>
        <v/>
      </c>
      <c r="AA668" s="130" t="str">
        <f>IFERROR(VLOOKUP(AD655,Marks,121,0),"")</f>
        <v/>
      </c>
      <c r="AB668" s="793" t="s">
        <v>193</v>
      </c>
      <c r="AC668" s="794"/>
      <c r="AD668" s="794"/>
      <c r="AE668" s="119" t="str">
        <f>IFERROR(VLOOKUP(AD655,Marks,125,0),"")</f>
        <v/>
      </c>
      <c r="AF668" s="130" t="str">
        <f>IFERROR(VLOOKUP(AD655,Marks,129,0),"")</f>
        <v/>
      </c>
    </row>
    <row r="669" spans="1:32" ht="21" customHeight="1">
      <c r="A669" s="166">
        <f>IF(N655="","",A668+1)</f>
        <v>20</v>
      </c>
      <c r="B669" s="780" t="s">
        <v>216</v>
      </c>
      <c r="C669" s="780"/>
      <c r="D669" s="780"/>
      <c r="E669" s="795" t="str">
        <f>IFERROR(VLOOKUP(N655,Marks,135,0),"")</f>
        <v/>
      </c>
      <c r="F669" s="795"/>
      <c r="G669" s="795"/>
      <c r="H669" s="795"/>
      <c r="I669" s="780" t="s">
        <v>217</v>
      </c>
      <c r="J669" s="780"/>
      <c r="K669" s="780"/>
      <c r="L669" s="780"/>
      <c r="M669" s="796" t="str">
        <f>IFERROR(VLOOKUP(N655,Marks,136,0),"")</f>
        <v/>
      </c>
      <c r="N669" s="796"/>
      <c r="O669" s="796"/>
      <c r="P669" s="796"/>
      <c r="Q669" s="819"/>
      <c r="R669" s="780" t="s">
        <v>216</v>
      </c>
      <c r="S669" s="780"/>
      <c r="T669" s="780"/>
      <c r="U669" s="795" t="str">
        <f>IFERROR(VLOOKUP(AD655,Marks,135,0),"")</f>
        <v/>
      </c>
      <c r="V669" s="795"/>
      <c r="W669" s="795"/>
      <c r="X669" s="795"/>
      <c r="Y669" s="780" t="s">
        <v>217</v>
      </c>
      <c r="Z669" s="780"/>
      <c r="AA669" s="780"/>
      <c r="AB669" s="780"/>
      <c r="AC669" s="796" t="str">
        <f>IFERROR(VLOOKUP(AD655,Marks,136,0),"")</f>
        <v/>
      </c>
      <c r="AD669" s="796"/>
      <c r="AE669" s="796"/>
      <c r="AF669" s="796"/>
    </row>
    <row r="670" spans="1:32" ht="21" customHeight="1">
      <c r="A670" s="166">
        <f>IF(N655="","",A669+1)</f>
        <v>21</v>
      </c>
      <c r="B670" s="780" t="s">
        <v>218</v>
      </c>
      <c r="C670" s="780"/>
      <c r="D670" s="780"/>
      <c r="E670" s="782" t="str">
        <f>IFERROR(VLOOKUP(N655,Marks,134,0),"")</f>
        <v/>
      </c>
      <c r="F670" s="782"/>
      <c r="G670" s="782"/>
      <c r="H670" s="782"/>
      <c r="I670" s="780" t="s">
        <v>219</v>
      </c>
      <c r="J670" s="780"/>
      <c r="K670" s="780"/>
      <c r="L670" s="780"/>
      <c r="M670" s="781" t="str">
        <f>IFERROR(VLOOKUP(N655,Marks,131,0),"")</f>
        <v/>
      </c>
      <c r="N670" s="781"/>
      <c r="O670" s="781"/>
      <c r="P670" s="781"/>
      <c r="Q670" s="819"/>
      <c r="R670" s="780" t="s">
        <v>218</v>
      </c>
      <c r="S670" s="780"/>
      <c r="T670" s="780"/>
      <c r="U670" s="782" t="str">
        <f>IFERROR(VLOOKUP(AD655,Marks,134,0),"")</f>
        <v/>
      </c>
      <c r="V670" s="782"/>
      <c r="W670" s="782"/>
      <c r="X670" s="782"/>
      <c r="Y670" s="780" t="s">
        <v>219</v>
      </c>
      <c r="Z670" s="780"/>
      <c r="AA670" s="780"/>
      <c r="AB670" s="780"/>
      <c r="AC670" s="781" t="str">
        <f>IFERROR(VLOOKUP(AD655,Marks,131,0),"")</f>
        <v/>
      </c>
      <c r="AD670" s="781"/>
      <c r="AE670" s="781"/>
      <c r="AF670" s="781"/>
    </row>
    <row r="671" spans="1:32" ht="21" customHeight="1">
      <c r="A671" s="166">
        <f>IF(N655="","",A670+1)</f>
        <v>22</v>
      </c>
      <c r="B671" s="780" t="s">
        <v>220</v>
      </c>
      <c r="C671" s="780"/>
      <c r="D671" s="780"/>
      <c r="E671" s="324" t="str">
        <f>IFERROR(VLOOKUP(N655,Marks,132,0),"")</f>
        <v/>
      </c>
      <c r="F671" s="325" t="s">
        <v>341</v>
      </c>
      <c r="G671" s="783" t="str">
        <f>IF(OR(N655="",E653="",O665=""),"",IF(O665&gt;=81%*P659,"A",IF(O665&gt;=61%*P659,"B",IF(O665&gt;=41%*P659,"C",IF(O665&gt;=21%*P659,"D","E")))))</f>
        <v/>
      </c>
      <c r="H671" s="783"/>
      <c r="I671" s="780" t="s">
        <v>222</v>
      </c>
      <c r="J671" s="780"/>
      <c r="K671" s="780"/>
      <c r="L671" s="780"/>
      <c r="M671" s="818" t="str">
        <f>IFERROR(VLOOKUP(N655,Marks,133,0),"")</f>
        <v/>
      </c>
      <c r="N671" s="818"/>
      <c r="O671" s="818"/>
      <c r="P671" s="818"/>
      <c r="Q671" s="819"/>
      <c r="R671" s="780" t="s">
        <v>220</v>
      </c>
      <c r="S671" s="780"/>
      <c r="T671" s="780"/>
      <c r="U671" s="324" t="str">
        <f>IFERROR(VLOOKUP(AD655,Marks,132,0),"")</f>
        <v/>
      </c>
      <c r="V671" s="325" t="s">
        <v>341</v>
      </c>
      <c r="W671" s="783" t="str">
        <f>IF(OR(AD655="",U653="",AE665=""),"",IF(AE665&gt;=81%*AF659,"A",IF(AE665&gt;=61%*AF659,"B",IF(AE665&gt;=41%*AF659,"C",IF(AE665&gt;=21%*AF659,"D","E")))))</f>
        <v/>
      </c>
      <c r="X671" s="783"/>
      <c r="Y671" s="780" t="s">
        <v>222</v>
      </c>
      <c r="Z671" s="780"/>
      <c r="AA671" s="780"/>
      <c r="AB671" s="780"/>
      <c r="AC671" s="818" t="str">
        <f>IFERROR(VLOOKUP(AD655,Marks,133,0),"")</f>
        <v/>
      </c>
      <c r="AD671" s="818"/>
      <c r="AE671" s="818"/>
      <c r="AF671" s="818"/>
    </row>
    <row r="672" spans="1:32" ht="21" customHeight="1">
      <c r="A672" s="166">
        <f>IF(N655="","",A671+1)</f>
        <v>23</v>
      </c>
      <c r="B672" s="817" t="s">
        <v>228</v>
      </c>
      <c r="C672" s="817"/>
      <c r="D672" s="817"/>
      <c r="E672" s="784">
        <f>'Master sheet'!$C$10</f>
        <v>44697</v>
      </c>
      <c r="F672" s="784"/>
      <c r="G672" s="784"/>
      <c r="H672" s="410"/>
      <c r="I672" s="121"/>
      <c r="J672" s="121"/>
      <c r="K672" s="76"/>
      <c r="L672" s="121"/>
      <c r="M672" s="121"/>
      <c r="N672" s="121"/>
      <c r="O672" s="121"/>
      <c r="P672" s="121"/>
      <c r="Q672" s="819"/>
      <c r="R672" s="817" t="s">
        <v>228</v>
      </c>
      <c r="S672" s="817"/>
      <c r="T672" s="817"/>
      <c r="U672" s="784">
        <f>'Master sheet'!$C$10</f>
        <v>44697</v>
      </c>
      <c r="V672" s="784"/>
      <c r="W672" s="784"/>
      <c r="X672" s="410"/>
      <c r="Y672" s="121"/>
      <c r="Z672" s="121"/>
      <c r="AA672" s="76"/>
      <c r="AB672" s="121"/>
      <c r="AC672" s="121"/>
      <c r="AD672" s="121"/>
      <c r="AE672" s="121"/>
      <c r="AF672" s="121"/>
    </row>
    <row r="673" spans="1:32" ht="43.5" customHeight="1">
      <c r="A673" s="166">
        <f>IF(N655="","",A672+1)</f>
        <v>24</v>
      </c>
      <c r="B673" s="804" t="str">
        <f>IF(AND(C652=1),CONCATENATE("( ",UPPER('Master sheet'!$F$11)," )"),IF(AND(C652=2),CONCATENATE("( ",UPPER('Master sheet'!$F$19)," )"),IF(AND(C652=3),CONCATENATE("( ",UPPER('Master sheet'!$J$11)," )"),IF(AND(C652=4),CONCATENATE("( ",UPPER('Master sheet'!$J$19)," )"),""))))</f>
        <v/>
      </c>
      <c r="C673" s="804"/>
      <c r="D673" s="804"/>
      <c r="E673" s="804"/>
      <c r="F673" s="805" t="str">
        <f>IF(AND(N655=""),"",CONCATENATE("(",'Master sheet'!$C$14," )"))</f>
        <v>(Suresh Kumar )</v>
      </c>
      <c r="G673" s="805"/>
      <c r="H673" s="805"/>
      <c r="I673" s="805"/>
      <c r="J673" s="805"/>
      <c r="K673" s="805" t="str">
        <f>IF(AND(N655=""),"",CONCATENATE("(",'Master sheet'!$C$12," )"))</f>
        <v>(USHA PALIYA )</v>
      </c>
      <c r="L673" s="805"/>
      <c r="M673" s="805"/>
      <c r="N673" s="805"/>
      <c r="O673" s="805"/>
      <c r="P673" s="805"/>
      <c r="Q673" s="819"/>
      <c r="R673" s="804" t="str">
        <f>IF(AND(S652=1),CONCATENATE("( ",UPPER('Master sheet'!$F$11)," )"),IF(AND(S652=2),CONCATENATE("( ",UPPER('Master sheet'!$F$19)," )"),IF(AND(S652=3),CONCATENATE("( ",UPPER('Master sheet'!$J$11)," )"),IF(AND(S652=4),CONCATENATE("( ",UPPER('Master sheet'!$J$19)," )"),""))))</f>
        <v/>
      </c>
      <c r="S673" s="804"/>
      <c r="T673" s="804"/>
      <c r="U673" s="804"/>
      <c r="V673" s="805" t="str">
        <f>IF(AND(AD655=""),"",CONCATENATE("(",'Master sheet'!$C$14," )"))</f>
        <v>(Suresh Kumar )</v>
      </c>
      <c r="W673" s="805"/>
      <c r="X673" s="805"/>
      <c r="Y673" s="805"/>
      <c r="Z673" s="805"/>
      <c r="AA673" s="805" t="str">
        <f>IF(AND(AD655=""),"",CONCATENATE("(",'Master sheet'!$C$12," )"))</f>
        <v>(USHA PALIYA )</v>
      </c>
      <c r="AB673" s="805"/>
      <c r="AC673" s="805"/>
      <c r="AD673" s="805"/>
      <c r="AE673" s="805"/>
      <c r="AF673" s="805"/>
    </row>
    <row r="674" spans="1:32" ht="21.75" customHeight="1">
      <c r="A674" s="166">
        <f>IF(N655="","",A673+1)</f>
        <v>25</v>
      </c>
      <c r="B674" s="806" t="s">
        <v>223</v>
      </c>
      <c r="C674" s="806"/>
      <c r="D674" s="806"/>
      <c r="E674" s="806"/>
      <c r="F674" s="807" t="s">
        <v>224</v>
      </c>
      <c r="G674" s="807"/>
      <c r="H674" s="807"/>
      <c r="I674" s="807"/>
      <c r="J674" s="807"/>
      <c r="K674" s="806" t="s">
        <v>225</v>
      </c>
      <c r="L674" s="806"/>
      <c r="M674" s="806"/>
      <c r="N674" s="806"/>
      <c r="O674" s="806"/>
      <c r="P674" s="806"/>
      <c r="Q674" s="819"/>
      <c r="R674" s="806" t="s">
        <v>223</v>
      </c>
      <c r="S674" s="806"/>
      <c r="T674" s="806"/>
      <c r="U674" s="806"/>
      <c r="V674" s="807" t="s">
        <v>224</v>
      </c>
      <c r="W674" s="807"/>
      <c r="X674" s="807"/>
      <c r="Y674" s="807"/>
      <c r="Z674" s="807"/>
      <c r="AA674" s="806" t="s">
        <v>225</v>
      </c>
      <c r="AB674" s="806"/>
      <c r="AC674" s="806"/>
      <c r="AD674" s="806"/>
      <c r="AE674" s="806"/>
      <c r="AF674" s="806"/>
    </row>
    <row r="676" spans="1:32" ht="21.9" customHeight="1">
      <c r="A676" s="165">
        <f>IF(N682="","",1)</f>
        <v>1</v>
      </c>
      <c r="B676" s="808" t="s">
        <v>203</v>
      </c>
      <c r="C676" s="808"/>
      <c r="D676" s="808"/>
      <c r="E676" s="808"/>
      <c r="F676" s="808"/>
      <c r="G676" s="808"/>
      <c r="H676" s="808"/>
      <c r="I676" s="808"/>
      <c r="J676" s="808"/>
      <c r="K676" s="808"/>
      <c r="L676" s="808"/>
      <c r="M676" s="808"/>
      <c r="N676" s="808"/>
      <c r="O676" s="808"/>
      <c r="P676" s="808"/>
      <c r="Q676" s="819" t="s">
        <v>249</v>
      </c>
      <c r="R676" s="808" t="s">
        <v>203</v>
      </c>
      <c r="S676" s="808"/>
      <c r="T676" s="808"/>
      <c r="U676" s="808"/>
      <c r="V676" s="808"/>
      <c r="W676" s="808"/>
      <c r="X676" s="808"/>
      <c r="Y676" s="808"/>
      <c r="Z676" s="808"/>
      <c r="AA676" s="808"/>
      <c r="AB676" s="808"/>
      <c r="AC676" s="808"/>
      <c r="AD676" s="808"/>
      <c r="AE676" s="808"/>
      <c r="AF676" s="808"/>
    </row>
    <row r="677" spans="1:32" ht="21.9" customHeight="1">
      <c r="A677" s="166">
        <f>IF(N682="","",A676+1)</f>
        <v>2</v>
      </c>
      <c r="B677" s="820" t="s">
        <v>541</v>
      </c>
      <c r="C677" s="820"/>
      <c r="D677" s="820"/>
      <c r="E677" s="820"/>
      <c r="F677" s="820"/>
      <c r="G677" s="820"/>
      <c r="H677" s="820"/>
      <c r="I677" s="820"/>
      <c r="J677" s="820"/>
      <c r="K677" s="820"/>
      <c r="L677" s="820"/>
      <c r="M677" s="820"/>
      <c r="N677" s="820"/>
      <c r="O677" s="820"/>
      <c r="P677" s="820"/>
      <c r="Q677" s="819"/>
      <c r="R677" s="820" t="s">
        <v>541</v>
      </c>
      <c r="S677" s="820"/>
      <c r="T677" s="820"/>
      <c r="U677" s="820"/>
      <c r="V677" s="820"/>
      <c r="W677" s="820"/>
      <c r="X677" s="820"/>
      <c r="Y677" s="820"/>
      <c r="Z677" s="820"/>
      <c r="AA677" s="820"/>
      <c r="AB677" s="820"/>
      <c r="AC677" s="820"/>
      <c r="AD677" s="820"/>
      <c r="AE677" s="820"/>
      <c r="AF677" s="820"/>
    </row>
    <row r="678" spans="1:32" ht="21.9" customHeight="1">
      <c r="A678" s="166">
        <f>IF(N682="","",A677+1)</f>
        <v>3</v>
      </c>
      <c r="B678" s="821" t="s">
        <v>168</v>
      </c>
      <c r="C678" s="821"/>
      <c r="D678" s="821"/>
      <c r="E678" s="822" t="str">
        <f>IF(AND(N682=""),"",'Result Sheet'!$F$2)</f>
        <v xml:space="preserve">महात्मा गाँधी राजकीय विद्यालय (अंग्रेजी माध्यम) बर, पाली </v>
      </c>
      <c r="F678" s="822"/>
      <c r="G678" s="822"/>
      <c r="H678" s="822"/>
      <c r="I678" s="822"/>
      <c r="J678" s="822"/>
      <c r="K678" s="822"/>
      <c r="L678" s="822"/>
      <c r="M678" s="822"/>
      <c r="N678" s="822"/>
      <c r="O678" s="822"/>
      <c r="P678" s="822"/>
      <c r="Q678" s="819"/>
      <c r="R678" s="821" t="s">
        <v>168</v>
      </c>
      <c r="S678" s="821"/>
      <c r="T678" s="821"/>
      <c r="U678" s="822" t="str">
        <f>IF(AND(AD682=""),"",'Result Sheet'!$F$2)</f>
        <v xml:space="preserve">महात्मा गाँधी राजकीय विद्यालय (अंग्रेजी माध्यम) बर, पाली </v>
      </c>
      <c r="V678" s="822"/>
      <c r="W678" s="822"/>
      <c r="X678" s="822"/>
      <c r="Y678" s="822"/>
      <c r="Z678" s="822"/>
      <c r="AA678" s="822"/>
      <c r="AB678" s="822"/>
      <c r="AC678" s="822"/>
      <c r="AD678" s="822"/>
      <c r="AE678" s="822"/>
      <c r="AF678" s="822"/>
    </row>
    <row r="679" spans="1:32" ht="21.9" customHeight="1">
      <c r="A679" s="166">
        <f>IF(N682="","",A678+1)</f>
        <v>4</v>
      </c>
      <c r="B679" s="413" t="s">
        <v>169</v>
      </c>
      <c r="C679" s="797" t="str">
        <f>IFERROR(VLOOKUP(N682,Marks,2,0),"")</f>
        <v/>
      </c>
      <c r="D679" s="797"/>
      <c r="E679" s="815" t="s">
        <v>212</v>
      </c>
      <c r="F679" s="815"/>
      <c r="G679" s="815"/>
      <c r="H679" s="797" t="str">
        <f>IFERROR(VLOOKUP(N682,Marks,3,0),"")</f>
        <v/>
      </c>
      <c r="I679" s="797"/>
      <c r="J679" s="798" t="s">
        <v>205</v>
      </c>
      <c r="K679" s="798"/>
      <c r="L679" s="798"/>
      <c r="M679" s="798"/>
      <c r="N679" s="799" t="str">
        <f>IF(AND(N682=""),"",'Marks Entry 1st'!$I$2)</f>
        <v xml:space="preserve"> 2021-2022</v>
      </c>
      <c r="O679" s="799"/>
      <c r="P679" s="799"/>
      <c r="Q679" s="819"/>
      <c r="R679" s="413" t="s">
        <v>169</v>
      </c>
      <c r="S679" s="797" t="str">
        <f>IFERROR(VLOOKUP(AD682,Marks,2,0),"")</f>
        <v/>
      </c>
      <c r="T679" s="797"/>
      <c r="U679" s="815" t="s">
        <v>212</v>
      </c>
      <c r="V679" s="815"/>
      <c r="W679" s="815"/>
      <c r="X679" s="797" t="str">
        <f>IFERROR(VLOOKUP(AD682,Marks,3,0),"")</f>
        <v/>
      </c>
      <c r="Y679" s="797"/>
      <c r="Z679" s="798" t="s">
        <v>205</v>
      </c>
      <c r="AA679" s="798"/>
      <c r="AB679" s="798"/>
      <c r="AC679" s="798"/>
      <c r="AD679" s="799" t="str">
        <f>IF(AND(AD682=""),"",'Marks Entry 1st'!$I$2)</f>
        <v xml:space="preserve"> 2021-2022</v>
      </c>
      <c r="AE679" s="799"/>
      <c r="AF679" s="799"/>
    </row>
    <row r="680" spans="1:32" ht="21.9" customHeight="1">
      <c r="A680" s="166">
        <f>IF(N682="","",A679+1)</f>
        <v>5</v>
      </c>
      <c r="B680" s="800" t="s">
        <v>206</v>
      </c>
      <c r="C680" s="800"/>
      <c r="D680" s="800"/>
      <c r="E680" s="801" t="str">
        <f>IFERROR(VLOOKUP(N682,Marks,6,0),"")</f>
        <v/>
      </c>
      <c r="F680" s="801"/>
      <c r="G680" s="801"/>
      <c r="H680" s="801"/>
      <c r="I680" s="801"/>
      <c r="J680" s="802" t="s">
        <v>209</v>
      </c>
      <c r="K680" s="802"/>
      <c r="L680" s="802"/>
      <c r="M680" s="802"/>
      <c r="N680" s="803" t="str">
        <f>IFERROR(VLOOKUP(N682,Marks,5,0),"")</f>
        <v/>
      </c>
      <c r="O680" s="803"/>
      <c r="P680" s="803"/>
      <c r="Q680" s="819"/>
      <c r="R680" s="800" t="s">
        <v>206</v>
      </c>
      <c r="S680" s="800"/>
      <c r="T680" s="800"/>
      <c r="U680" s="801" t="str">
        <f>IFERROR(VLOOKUP(AD682,Marks,6,0),"")</f>
        <v/>
      </c>
      <c r="V680" s="801"/>
      <c r="W680" s="801"/>
      <c r="X680" s="801"/>
      <c r="Y680" s="801"/>
      <c r="Z680" s="802" t="s">
        <v>209</v>
      </c>
      <c r="AA680" s="802"/>
      <c r="AB680" s="802"/>
      <c r="AC680" s="802"/>
      <c r="AD680" s="803" t="str">
        <f>IFERROR(VLOOKUP(AD682,Marks,5,0),"")</f>
        <v/>
      </c>
      <c r="AE680" s="803"/>
      <c r="AF680" s="803"/>
    </row>
    <row r="681" spans="1:32" ht="21.9" customHeight="1">
      <c r="A681" s="166">
        <f>IF(N682="","",A680+1)</f>
        <v>6</v>
      </c>
      <c r="B681" s="800" t="s">
        <v>207</v>
      </c>
      <c r="C681" s="800"/>
      <c r="D681" s="800"/>
      <c r="E681" s="801" t="str">
        <f>IFERROR(VLOOKUP(N682,Marks,7,0),"")</f>
        <v/>
      </c>
      <c r="F681" s="801"/>
      <c r="G681" s="801"/>
      <c r="H681" s="801"/>
      <c r="I681" s="801"/>
      <c r="J681" s="802" t="s">
        <v>210</v>
      </c>
      <c r="K681" s="802"/>
      <c r="L681" s="802"/>
      <c r="M681" s="802"/>
      <c r="N681" s="816" t="str">
        <f>IFERROR(VLOOKUP(N682,Marks,4,0),"")</f>
        <v/>
      </c>
      <c r="O681" s="816"/>
      <c r="P681" s="816"/>
      <c r="Q681" s="819"/>
      <c r="R681" s="800" t="s">
        <v>207</v>
      </c>
      <c r="S681" s="800"/>
      <c r="T681" s="800"/>
      <c r="U681" s="801" t="str">
        <f>IFERROR(VLOOKUP(AD682,Marks,7,0),"")</f>
        <v/>
      </c>
      <c r="V681" s="801"/>
      <c r="W681" s="801"/>
      <c r="X681" s="801"/>
      <c r="Y681" s="801"/>
      <c r="Z681" s="802" t="s">
        <v>210</v>
      </c>
      <c r="AA681" s="802"/>
      <c r="AB681" s="802"/>
      <c r="AC681" s="802"/>
      <c r="AD681" s="816" t="str">
        <f>IFERROR(VLOOKUP(AD682,Marks,4,0),"")</f>
        <v/>
      </c>
      <c r="AE681" s="816"/>
      <c r="AF681" s="816"/>
    </row>
    <row r="682" spans="1:32" ht="21.9" customHeight="1">
      <c r="A682" s="166">
        <f>IF(N682="","",A681+1)</f>
        <v>7</v>
      </c>
      <c r="B682" s="800" t="s">
        <v>208</v>
      </c>
      <c r="C682" s="800"/>
      <c r="D682" s="800"/>
      <c r="E682" s="801" t="str">
        <f>IFERROR(VLOOKUP(N682,Marks,8,0),"")</f>
        <v/>
      </c>
      <c r="F682" s="801"/>
      <c r="G682" s="801"/>
      <c r="H682" s="801"/>
      <c r="I682" s="801"/>
      <c r="J682" s="802" t="s">
        <v>211</v>
      </c>
      <c r="K682" s="802"/>
      <c r="L682" s="802"/>
      <c r="M682" s="802"/>
      <c r="N682" s="809">
        <f>IF(AD655="","",IF(AND(AD655+1&gt;$AN$6),"",AD655+1))</f>
        <v>151</v>
      </c>
      <c r="O682" s="809"/>
      <c r="P682" s="809"/>
      <c r="Q682" s="819"/>
      <c r="R682" s="800" t="s">
        <v>208</v>
      </c>
      <c r="S682" s="800"/>
      <c r="T682" s="800"/>
      <c r="U682" s="801" t="str">
        <f>IFERROR(VLOOKUP(AD682,Marks,8,0),"")</f>
        <v/>
      </c>
      <c r="V682" s="801"/>
      <c r="W682" s="801"/>
      <c r="X682" s="801"/>
      <c r="Y682" s="801"/>
      <c r="Z682" s="802" t="s">
        <v>211</v>
      </c>
      <c r="AA682" s="802"/>
      <c r="AB682" s="802"/>
      <c r="AC682" s="802"/>
      <c r="AD682" s="810">
        <f>IF(N682="","",IF(AND(N682+1&gt;$AN$6),"",N682+1))</f>
        <v>152</v>
      </c>
      <c r="AE682" s="810"/>
      <c r="AF682" s="810"/>
    </row>
    <row r="683" spans="1:32" ht="9" customHeight="1">
      <c r="A683" s="166">
        <f>IF(N682="","",A682+1)</f>
        <v>8</v>
      </c>
      <c r="B683" s="123"/>
      <c r="C683" s="123"/>
      <c r="D683" s="123"/>
      <c r="E683" s="124"/>
      <c r="F683" s="124"/>
      <c r="G683" s="124"/>
      <c r="H683" s="123"/>
      <c r="I683" s="123"/>
      <c r="J683" s="125"/>
      <c r="K683" s="125"/>
      <c r="L683" s="125"/>
      <c r="M683" s="76"/>
      <c r="N683" s="76"/>
      <c r="O683" s="76"/>
      <c r="P683" s="76"/>
      <c r="Q683" s="819"/>
      <c r="R683" s="123"/>
      <c r="S683" s="123"/>
      <c r="T683" s="123"/>
      <c r="U683" s="124"/>
      <c r="V683" s="124"/>
      <c r="W683" s="124"/>
      <c r="X683" s="123"/>
      <c r="Y683" s="123"/>
      <c r="Z683" s="125"/>
      <c r="AA683" s="125"/>
      <c r="AB683" s="125"/>
      <c r="AC683" s="76"/>
      <c r="AD683" s="76"/>
      <c r="AE683" s="76"/>
      <c r="AF683" s="76"/>
    </row>
    <row r="684" spans="1:32" ht="21" customHeight="1">
      <c r="A684" s="166">
        <f>IF(N682="","",A683+1)</f>
        <v>9</v>
      </c>
      <c r="B684" s="811" t="s">
        <v>213</v>
      </c>
      <c r="C684" s="646" t="s">
        <v>214</v>
      </c>
      <c r="D684" s="646"/>
      <c r="E684" s="646"/>
      <c r="F684" s="812" t="s">
        <v>13</v>
      </c>
      <c r="G684" s="813"/>
      <c r="H684" s="813"/>
      <c r="I684" s="814"/>
      <c r="J684" s="649" t="s">
        <v>184</v>
      </c>
      <c r="K684" s="650" t="s">
        <v>167</v>
      </c>
      <c r="L684" s="651"/>
      <c r="M684" s="651"/>
      <c r="N684" s="652"/>
      <c r="O684" s="616" t="s">
        <v>185</v>
      </c>
      <c r="P684" s="617" t="s">
        <v>186</v>
      </c>
      <c r="Q684" s="819"/>
      <c r="R684" s="811" t="s">
        <v>213</v>
      </c>
      <c r="S684" s="646" t="s">
        <v>214</v>
      </c>
      <c r="T684" s="646"/>
      <c r="U684" s="646"/>
      <c r="V684" s="812" t="s">
        <v>13</v>
      </c>
      <c r="W684" s="813"/>
      <c r="X684" s="813"/>
      <c r="Y684" s="814"/>
      <c r="Z684" s="649" t="s">
        <v>184</v>
      </c>
      <c r="AA684" s="650" t="s">
        <v>167</v>
      </c>
      <c r="AB684" s="651"/>
      <c r="AC684" s="651"/>
      <c r="AD684" s="652"/>
      <c r="AE684" s="616" t="s">
        <v>185</v>
      </c>
      <c r="AF684" s="617" t="s">
        <v>186</v>
      </c>
    </row>
    <row r="685" spans="1:32" ht="90.75" customHeight="1">
      <c r="A685" s="166">
        <f>IF(N682="","",A684+1)</f>
        <v>10</v>
      </c>
      <c r="B685" s="811"/>
      <c r="C685" s="171" t="s">
        <v>11</v>
      </c>
      <c r="D685" s="171" t="s">
        <v>180</v>
      </c>
      <c r="E685" s="171" t="s">
        <v>108</v>
      </c>
      <c r="F685" s="171" t="s">
        <v>182</v>
      </c>
      <c r="G685" s="171" t="s">
        <v>183</v>
      </c>
      <c r="H685" s="305" t="s">
        <v>10</v>
      </c>
      <c r="I685" s="171" t="s">
        <v>108</v>
      </c>
      <c r="J685" s="649"/>
      <c r="K685" s="172" t="s">
        <v>182</v>
      </c>
      <c r="L685" s="172" t="s">
        <v>183</v>
      </c>
      <c r="M685" s="173" t="s">
        <v>10</v>
      </c>
      <c r="N685" s="171" t="s">
        <v>108</v>
      </c>
      <c r="O685" s="616"/>
      <c r="P685" s="785"/>
      <c r="Q685" s="819"/>
      <c r="R685" s="811"/>
      <c r="S685" s="171" t="s">
        <v>11</v>
      </c>
      <c r="T685" s="171" t="s">
        <v>180</v>
      </c>
      <c r="U685" s="171" t="s">
        <v>108</v>
      </c>
      <c r="V685" s="171" t="s">
        <v>182</v>
      </c>
      <c r="W685" s="171" t="s">
        <v>183</v>
      </c>
      <c r="X685" s="305" t="s">
        <v>10</v>
      </c>
      <c r="Y685" s="171" t="s">
        <v>108</v>
      </c>
      <c r="Z685" s="649"/>
      <c r="AA685" s="172" t="s">
        <v>182</v>
      </c>
      <c r="AB685" s="172" t="s">
        <v>183</v>
      </c>
      <c r="AC685" s="173" t="s">
        <v>10</v>
      </c>
      <c r="AD685" s="171" t="s">
        <v>108</v>
      </c>
      <c r="AE685" s="616"/>
      <c r="AF685" s="785"/>
    </row>
    <row r="686" spans="1:32" ht="18.75" customHeight="1">
      <c r="A686" s="166">
        <f>IF(N682="","",A685+1)</f>
        <v>11</v>
      </c>
      <c r="B686" s="811"/>
      <c r="C686" s="414">
        <v>20</v>
      </c>
      <c r="D686" s="414">
        <v>20</v>
      </c>
      <c r="E686" s="116">
        <v>40</v>
      </c>
      <c r="F686" s="414">
        <v>30</v>
      </c>
      <c r="G686" s="414">
        <v>18</v>
      </c>
      <c r="H686" s="414">
        <v>12</v>
      </c>
      <c r="I686" s="116">
        <v>60</v>
      </c>
      <c r="J686" s="118">
        <v>100</v>
      </c>
      <c r="K686" s="414">
        <v>50</v>
      </c>
      <c r="L686" s="414">
        <v>30</v>
      </c>
      <c r="M686" s="414">
        <v>20</v>
      </c>
      <c r="N686" s="116">
        <v>100</v>
      </c>
      <c r="O686" s="118">
        <v>200</v>
      </c>
      <c r="P686" s="825">
        <f>IF(AND(N682="",C679="",E680="",N680=""),"",IF(OR(C679=1,C679=2),800,1000))</f>
        <v>1000</v>
      </c>
      <c r="Q686" s="819"/>
      <c r="R686" s="811"/>
      <c r="S686" s="414">
        <v>20</v>
      </c>
      <c r="T686" s="414">
        <v>20</v>
      </c>
      <c r="U686" s="116">
        <v>40</v>
      </c>
      <c r="V686" s="414">
        <v>30</v>
      </c>
      <c r="W686" s="414">
        <v>18</v>
      </c>
      <c r="X686" s="414">
        <v>12</v>
      </c>
      <c r="Y686" s="116">
        <v>60</v>
      </c>
      <c r="Z686" s="118">
        <v>100</v>
      </c>
      <c r="AA686" s="414">
        <v>50</v>
      </c>
      <c r="AB686" s="414">
        <v>30</v>
      </c>
      <c r="AC686" s="414">
        <v>20</v>
      </c>
      <c r="AD686" s="116">
        <v>100</v>
      </c>
      <c r="AE686" s="118">
        <v>200</v>
      </c>
      <c r="AF686" s="825">
        <f>IF(AND(AD682="",S679="",U680="",Z680=""),"",IF(OR(S679=1,S679=2),800,1000))</f>
        <v>1000</v>
      </c>
    </row>
    <row r="687" spans="1:32" ht="21" customHeight="1">
      <c r="A687" s="166">
        <f>IF(N682="","",A686+1)</f>
        <v>12</v>
      </c>
      <c r="B687" s="122" t="str">
        <f>'Result Sheet'!$L$4</f>
        <v xml:space="preserve">हिन्दी </v>
      </c>
      <c r="C687" s="415" t="str">
        <f>IFERROR(VLOOKUP(N682,Marks,11,0),"")</f>
        <v/>
      </c>
      <c r="D687" s="415" t="str">
        <f>IFERROR(VLOOKUP(N682,Marks,12,0),"")</f>
        <v/>
      </c>
      <c r="E687" s="117" t="str">
        <f>IFERROR(VLOOKUP(N682,Marks,13,0),"")</f>
        <v/>
      </c>
      <c r="F687" s="415" t="str">
        <f>IFERROR(VLOOKUP(N682,Marks,14,0),"")</f>
        <v/>
      </c>
      <c r="G687" s="415" t="str">
        <f>IFERROR(VLOOKUP(N682,Marks,15,0),"")</f>
        <v/>
      </c>
      <c r="H687" s="415" t="str">
        <f>IFERROR(VLOOKUP(N682,Marks,16,0),"")</f>
        <v/>
      </c>
      <c r="I687" s="117" t="str">
        <f>IFERROR(VLOOKUP(N682,Marks,17,0),"")</f>
        <v/>
      </c>
      <c r="J687" s="119" t="str">
        <f>IFERROR(VLOOKUP(N682,Marks,18,0),"")</f>
        <v/>
      </c>
      <c r="K687" s="415" t="str">
        <f>IFERROR(VLOOKUP(N682,Marks,19,0),"")</f>
        <v/>
      </c>
      <c r="L687" s="415" t="str">
        <f>IFERROR(VLOOKUP(N682,Marks,20,0),"")</f>
        <v/>
      </c>
      <c r="M687" s="415" t="str">
        <f>IFERROR(VLOOKUP(N682,Marks,21,0),"")</f>
        <v/>
      </c>
      <c r="N687" s="117" t="str">
        <f>IFERROR(VLOOKUP(N682,Marks,22,0),"")</f>
        <v/>
      </c>
      <c r="O687" s="119" t="str">
        <f>IFERROR(VLOOKUP(N682,Marks,23,0),"")</f>
        <v/>
      </c>
      <c r="P687" s="323" t="str">
        <f>IFERROR(VLOOKUP(N682,Marks,29,0),"")</f>
        <v/>
      </c>
      <c r="Q687" s="819"/>
      <c r="R687" s="122" t="str">
        <f>'Result Sheet'!$L$4</f>
        <v xml:space="preserve">हिन्दी </v>
      </c>
      <c r="S687" s="415" t="str">
        <f>IFERROR(VLOOKUP(AD682,Marks,11,0),"")</f>
        <v/>
      </c>
      <c r="T687" s="415" t="str">
        <f>IFERROR(VLOOKUP(AD682,Marks,12,0),"")</f>
        <v/>
      </c>
      <c r="U687" s="117" t="str">
        <f>IFERROR(VLOOKUP(AD682,Marks,13,0),"")</f>
        <v/>
      </c>
      <c r="V687" s="415" t="str">
        <f>IFERROR(VLOOKUP(AD682,Marks,14,0),"")</f>
        <v/>
      </c>
      <c r="W687" s="415" t="str">
        <f>IFERROR(VLOOKUP(AD682,Marks,15,0),"")</f>
        <v/>
      </c>
      <c r="X687" s="415" t="str">
        <f>IFERROR(VLOOKUP(AD682,Marks,16,0),"")</f>
        <v/>
      </c>
      <c r="Y687" s="117" t="str">
        <f>IFERROR(VLOOKUP(AD682,Marks,17,0),"")</f>
        <v/>
      </c>
      <c r="Z687" s="119" t="str">
        <f>IFERROR(VLOOKUP(AD682,Marks,18,0),"")</f>
        <v/>
      </c>
      <c r="AA687" s="415" t="str">
        <f>IFERROR(VLOOKUP(AD682,Marks,19,0),"")</f>
        <v/>
      </c>
      <c r="AB687" s="415" t="str">
        <f>IFERROR(VLOOKUP(AD682,Marks,20,0),"")</f>
        <v/>
      </c>
      <c r="AC687" s="415" t="str">
        <f>IFERROR(VLOOKUP(AD682,Marks,21,0),"")</f>
        <v/>
      </c>
      <c r="AD687" s="117" t="str">
        <f>IFERROR(VLOOKUP(AD682,Marks,22,0),"")</f>
        <v/>
      </c>
      <c r="AE687" s="119" t="str">
        <f>IFERROR(VLOOKUP(AD682,Marks,23,0),"")</f>
        <v/>
      </c>
      <c r="AF687" s="323" t="str">
        <f>IFERROR(VLOOKUP(AD682,Marks,29,0),"")</f>
        <v/>
      </c>
    </row>
    <row r="688" spans="1:32" ht="21" customHeight="1">
      <c r="A688" s="166">
        <f>IF(N682="","",A687+1)</f>
        <v>13</v>
      </c>
      <c r="B688" s="122" t="str">
        <f>'Result Sheet'!$AE$4</f>
        <v xml:space="preserve">अंग्रेजी </v>
      </c>
      <c r="C688" s="415" t="str">
        <f>IFERROR(VLOOKUP(N682,Marks,30,0),"")</f>
        <v/>
      </c>
      <c r="D688" s="415" t="str">
        <f>IFERROR(VLOOKUP(N682,Marks,31,0),"")</f>
        <v/>
      </c>
      <c r="E688" s="117" t="str">
        <f>IFERROR(VLOOKUP(N682,Marks,32,0),"")</f>
        <v/>
      </c>
      <c r="F688" s="415" t="str">
        <f>IFERROR(VLOOKUP(N682,Marks,33,0),"")</f>
        <v/>
      </c>
      <c r="G688" s="415" t="str">
        <f>IFERROR(VLOOKUP(N682,Marks,34,0),"")</f>
        <v/>
      </c>
      <c r="H688" s="415" t="str">
        <f>IFERROR(VLOOKUP(N682,Marks,35,0),"")</f>
        <v/>
      </c>
      <c r="I688" s="117" t="str">
        <f>IFERROR(VLOOKUP(N682,Marks,36,0),"")</f>
        <v/>
      </c>
      <c r="J688" s="119" t="str">
        <f>IFERROR(VLOOKUP(N682,Marks,37,0),"")</f>
        <v/>
      </c>
      <c r="K688" s="415" t="str">
        <f>IFERROR(VLOOKUP(N682,Marks,38,0),"")</f>
        <v/>
      </c>
      <c r="L688" s="415" t="str">
        <f>IFERROR(VLOOKUP(N682,Marks,39,0),"")</f>
        <v/>
      </c>
      <c r="M688" s="415" t="str">
        <f>IFERROR(VLOOKUP(N682,Marks,40,0),"")</f>
        <v/>
      </c>
      <c r="N688" s="117" t="str">
        <f>IFERROR(VLOOKUP(N682,Marks,41,0),"")</f>
        <v/>
      </c>
      <c r="O688" s="119" t="str">
        <f>IFERROR(VLOOKUP(N682,Marks,42,0),"")</f>
        <v/>
      </c>
      <c r="P688" s="323" t="str">
        <f>IFERROR(VLOOKUP(N682,Marks,48,0),"")</f>
        <v/>
      </c>
      <c r="Q688" s="819"/>
      <c r="R688" s="122" t="str">
        <f>'Result Sheet'!$AE$4</f>
        <v xml:space="preserve">अंग्रेजी </v>
      </c>
      <c r="S688" s="415" t="str">
        <f>IFERROR(VLOOKUP(AD682,Marks,30,0),"")</f>
        <v/>
      </c>
      <c r="T688" s="415" t="str">
        <f>IFERROR(VLOOKUP(AD682,Marks,31,0),"")</f>
        <v/>
      </c>
      <c r="U688" s="117" t="str">
        <f>IFERROR(VLOOKUP(AD682,Marks,32,0),"")</f>
        <v/>
      </c>
      <c r="V688" s="415" t="str">
        <f>IFERROR(VLOOKUP(AD682,Marks,33,0),"")</f>
        <v/>
      </c>
      <c r="W688" s="415" t="str">
        <f>IFERROR(VLOOKUP(AD682,Marks,34,0),"")</f>
        <v/>
      </c>
      <c r="X688" s="415" t="str">
        <f>IFERROR(VLOOKUP(AD682,Marks,35,0),"")</f>
        <v/>
      </c>
      <c r="Y688" s="117" t="str">
        <f>IFERROR(VLOOKUP(AD682,Marks,36,0),"")</f>
        <v/>
      </c>
      <c r="Z688" s="119" t="str">
        <f>IFERROR(VLOOKUP(AD682,Marks,37,0),"")</f>
        <v/>
      </c>
      <c r="AA688" s="415" t="str">
        <f>IFERROR(VLOOKUP(AD682,Marks,38,0),"")</f>
        <v/>
      </c>
      <c r="AB688" s="415" t="str">
        <f>IFERROR(VLOOKUP(AD682,Marks,39,0),"")</f>
        <v/>
      </c>
      <c r="AC688" s="415" t="str">
        <f>IFERROR(VLOOKUP(AD682,Marks,40,0),"")</f>
        <v/>
      </c>
      <c r="AD688" s="117" t="str">
        <f>IFERROR(VLOOKUP(AD682,Marks,41,0),"")</f>
        <v/>
      </c>
      <c r="AE688" s="119" t="str">
        <f>IFERROR(VLOOKUP(AD682,Marks,42,0),"")</f>
        <v/>
      </c>
      <c r="AF688" s="323" t="str">
        <f>IFERROR(VLOOKUP(AD682,Marks,48,0),"")</f>
        <v/>
      </c>
    </row>
    <row r="689" spans="1:32" ht="21" customHeight="1">
      <c r="A689" s="166">
        <f>IF(N682="","",A688+1)</f>
        <v>14</v>
      </c>
      <c r="B689" s="122" t="str">
        <f>'Result Sheet'!$AX$4</f>
        <v>संस्कृत</v>
      </c>
      <c r="C689" s="415" t="str">
        <f>IFERROR(VLOOKUP(N682,Marks,49,0),"")</f>
        <v/>
      </c>
      <c r="D689" s="415" t="str">
        <f>IFERROR(VLOOKUP(N682,Marks,50,0),"")</f>
        <v/>
      </c>
      <c r="E689" s="117" t="str">
        <f>IFERROR(VLOOKUP(N682,Marks,51,0),"")</f>
        <v/>
      </c>
      <c r="F689" s="415" t="str">
        <f>IFERROR(VLOOKUP(N682,Marks,52,0),"")</f>
        <v/>
      </c>
      <c r="G689" s="415" t="str">
        <f>IFERROR(VLOOKUP(N682,Marks,53,0),"")</f>
        <v/>
      </c>
      <c r="H689" s="415" t="str">
        <f>IFERROR(VLOOKUP(N682,Marks,54,0),"")</f>
        <v/>
      </c>
      <c r="I689" s="117" t="str">
        <f>IFERROR(VLOOKUP(N682,Marks,55,0),"")</f>
        <v/>
      </c>
      <c r="J689" s="119" t="str">
        <f>IFERROR(VLOOKUP(N682,Marks,56,0),"")</f>
        <v/>
      </c>
      <c r="K689" s="415" t="str">
        <f>IFERROR(VLOOKUP(N682,Marks,57,0),"")</f>
        <v/>
      </c>
      <c r="L689" s="415" t="str">
        <f>IFERROR(VLOOKUP(N682,Marks,58,0),"")</f>
        <v/>
      </c>
      <c r="M689" s="415" t="str">
        <f>IFERROR(VLOOKUP(N682,Marks,59,0),"")</f>
        <v/>
      </c>
      <c r="N689" s="117" t="str">
        <f>IFERROR(VLOOKUP(N682,Marks,60,0),"")</f>
        <v/>
      </c>
      <c r="O689" s="119" t="str">
        <f>IFERROR(VLOOKUP(N682,Marks,61,0),"")</f>
        <v/>
      </c>
      <c r="P689" s="323" t="str">
        <f>IFERROR(VLOOKUP(N682,Marks,67,0),"")</f>
        <v/>
      </c>
      <c r="Q689" s="819"/>
      <c r="R689" s="122" t="str">
        <f>'Result Sheet'!$AX$4</f>
        <v>संस्कृत</v>
      </c>
      <c r="S689" s="415" t="str">
        <f>IFERROR(VLOOKUP(AD682,Marks,49,0),"")</f>
        <v/>
      </c>
      <c r="T689" s="415" t="str">
        <f>IFERROR(VLOOKUP(AD682,Marks,50,0),"")</f>
        <v/>
      </c>
      <c r="U689" s="117" t="str">
        <f>IFERROR(VLOOKUP(AD682,Marks,51,0),"")</f>
        <v/>
      </c>
      <c r="V689" s="415" t="str">
        <f>IFERROR(VLOOKUP(AD682,Marks,52,0),"")</f>
        <v/>
      </c>
      <c r="W689" s="415" t="str">
        <f>IFERROR(VLOOKUP(AD682,Marks,53,0),"")</f>
        <v/>
      </c>
      <c r="X689" s="415" t="str">
        <f>IFERROR(VLOOKUP(AD682,Marks,54,0),"")</f>
        <v/>
      </c>
      <c r="Y689" s="117" t="str">
        <f>IFERROR(VLOOKUP(AD682,Marks,55,0),"")</f>
        <v/>
      </c>
      <c r="Z689" s="119" t="str">
        <f>IFERROR(VLOOKUP(AD682,Marks,56,0),"")</f>
        <v/>
      </c>
      <c r="AA689" s="415" t="str">
        <f>IFERROR(VLOOKUP(AD682,Marks,57,0),"")</f>
        <v/>
      </c>
      <c r="AB689" s="415" t="str">
        <f>IFERROR(VLOOKUP(AD682,Marks,58,0),"")</f>
        <v/>
      </c>
      <c r="AC689" s="415" t="str">
        <f>IFERROR(VLOOKUP(AD682,Marks,59,0),"")</f>
        <v/>
      </c>
      <c r="AD689" s="117" t="str">
        <f>IFERROR(VLOOKUP(AD682,Marks,60,0),"")</f>
        <v/>
      </c>
      <c r="AE689" s="119" t="str">
        <f>IFERROR(VLOOKUP(AD682,Marks,61,0),"")</f>
        <v/>
      </c>
      <c r="AF689" s="323" t="str">
        <f>IFERROR(VLOOKUP(AD682,Marks,67,0),"")</f>
        <v/>
      </c>
    </row>
    <row r="690" spans="1:32" ht="21" customHeight="1">
      <c r="A690" s="166">
        <f>IF(N682="","",A688+1)</f>
        <v>14</v>
      </c>
      <c r="B690" s="122" t="str">
        <f>'Result Sheet'!$BQ$4</f>
        <v xml:space="preserve">गणित </v>
      </c>
      <c r="C690" s="415" t="str">
        <f>IFERROR(VLOOKUP(N682,Marks,68,0),"")</f>
        <v/>
      </c>
      <c r="D690" s="415" t="str">
        <f>IFERROR(VLOOKUP(N682,Marks,69,0),"")</f>
        <v/>
      </c>
      <c r="E690" s="117" t="str">
        <f>IFERROR(VLOOKUP(N682,Marks,70,0),"")</f>
        <v/>
      </c>
      <c r="F690" s="415" t="str">
        <f>IFERROR(VLOOKUP(N682,Marks,71,0),"")</f>
        <v/>
      </c>
      <c r="G690" s="415" t="str">
        <f>IFERROR(VLOOKUP(N682,Marks,72,0),"")</f>
        <v/>
      </c>
      <c r="H690" s="415" t="str">
        <f>IFERROR(VLOOKUP(N682,Marks,73,0),"")</f>
        <v/>
      </c>
      <c r="I690" s="117" t="str">
        <f>IFERROR(VLOOKUP(N682,Marks,74,0),"")</f>
        <v/>
      </c>
      <c r="J690" s="119" t="str">
        <f>IFERROR(VLOOKUP(N682,Marks,75,0),"")</f>
        <v/>
      </c>
      <c r="K690" s="415" t="str">
        <f>IFERROR(VLOOKUP(N682,Marks,76,0),"")</f>
        <v/>
      </c>
      <c r="L690" s="415" t="str">
        <f>IFERROR(VLOOKUP(N682,Marks,77,0),"")</f>
        <v/>
      </c>
      <c r="M690" s="415" t="str">
        <f>IFERROR(VLOOKUP(N682,Marks,78,0),"")</f>
        <v/>
      </c>
      <c r="N690" s="117" t="str">
        <f>IFERROR(VLOOKUP(N682,Marks,79,0),"")</f>
        <v/>
      </c>
      <c r="O690" s="119" t="str">
        <f>IFERROR(VLOOKUP(N682,Marks,80,0),"")</f>
        <v/>
      </c>
      <c r="P690" s="323" t="str">
        <f>IFERROR(VLOOKUP(N682,Marks,86,0),"")</f>
        <v/>
      </c>
      <c r="Q690" s="819"/>
      <c r="R690" s="122" t="str">
        <f>'Result Sheet'!$BQ$4</f>
        <v xml:space="preserve">गणित </v>
      </c>
      <c r="S690" s="415" t="str">
        <f>IFERROR(VLOOKUP(AD682,Marks,68,0),"")</f>
        <v/>
      </c>
      <c r="T690" s="415" t="str">
        <f>IFERROR(VLOOKUP(AD682,Marks,69,0),"")</f>
        <v/>
      </c>
      <c r="U690" s="117" t="str">
        <f>IFERROR(VLOOKUP(AD682,Marks,70,0),"")</f>
        <v/>
      </c>
      <c r="V690" s="415" t="str">
        <f>IFERROR(VLOOKUP(AD682,Marks,71,0),"")</f>
        <v/>
      </c>
      <c r="W690" s="415" t="str">
        <f>IFERROR(VLOOKUP(AD682,Marks,72,0),"")</f>
        <v/>
      </c>
      <c r="X690" s="415" t="str">
        <f>IFERROR(VLOOKUP(AD682,Marks,73,0),"")</f>
        <v/>
      </c>
      <c r="Y690" s="117" t="str">
        <f>IFERROR(VLOOKUP(AD682,Marks,74,0),"")</f>
        <v/>
      </c>
      <c r="Z690" s="119" t="str">
        <f>IFERROR(VLOOKUP(AD682,Marks,75,0),"")</f>
        <v/>
      </c>
      <c r="AA690" s="415" t="str">
        <f>IFERROR(VLOOKUP(AD682,Marks,76,0),"")</f>
        <v/>
      </c>
      <c r="AB690" s="415" t="str">
        <f>IFERROR(VLOOKUP(AD682,Marks,77,0),"")</f>
        <v/>
      </c>
      <c r="AC690" s="415" t="str">
        <f>IFERROR(VLOOKUP(AD682,Marks,78,0),"")</f>
        <v/>
      </c>
      <c r="AD690" s="117" t="str">
        <f>IFERROR(VLOOKUP(AD682,Marks,79,0),"")</f>
        <v/>
      </c>
      <c r="AE690" s="119" t="str">
        <f>IFERROR(VLOOKUP(AD682,Marks,80,0),"")</f>
        <v/>
      </c>
      <c r="AF690" s="323" t="str">
        <f>IFERROR(VLOOKUP(AD682,Marks,86,0),"")</f>
        <v/>
      </c>
    </row>
    <row r="691" spans="1:32" ht="21" customHeight="1">
      <c r="A691" s="166">
        <f>IF(N682="","",A690+1)</f>
        <v>15</v>
      </c>
      <c r="B691" s="122" t="str">
        <f>'Result Sheet'!$CJ$4</f>
        <v xml:space="preserve">पर्यावरण अध्ययन </v>
      </c>
      <c r="C691" s="415" t="str">
        <f>IFERROR(VLOOKUP(N682,Marks,87,0),"")</f>
        <v/>
      </c>
      <c r="D691" s="415" t="str">
        <f>IFERROR(VLOOKUP(N682,Marks,88,0),"")</f>
        <v/>
      </c>
      <c r="E691" s="117" t="str">
        <f>IFERROR(VLOOKUP(N682,Marks,89,0),"")</f>
        <v/>
      </c>
      <c r="F691" s="415" t="str">
        <f>IFERROR(VLOOKUP(N682,Marks,90,0),"")</f>
        <v/>
      </c>
      <c r="G691" s="415" t="str">
        <f>IFERROR(VLOOKUP(N682,Marks,91,0),"")</f>
        <v/>
      </c>
      <c r="H691" s="415" t="str">
        <f>IFERROR(VLOOKUP(N682,Marks,92,0),"")</f>
        <v/>
      </c>
      <c r="I691" s="117" t="str">
        <f>IFERROR(VLOOKUP(N682,Marks,93,0),"")</f>
        <v/>
      </c>
      <c r="J691" s="119" t="str">
        <f>IFERROR(VLOOKUP(N682,Marks,94,0),"")</f>
        <v/>
      </c>
      <c r="K691" s="415" t="str">
        <f>IFERROR(VLOOKUP(N682,Marks,95,0),"")</f>
        <v/>
      </c>
      <c r="L691" s="415" t="str">
        <f>IFERROR(VLOOKUP(N682,Marks,96,0),"")</f>
        <v/>
      </c>
      <c r="M691" s="415" t="str">
        <f>IFERROR(VLOOKUP(N682,Marks,97,0),"")</f>
        <v/>
      </c>
      <c r="N691" s="117" t="str">
        <f>IFERROR(VLOOKUP(N682,Marks,98,0),"")</f>
        <v/>
      </c>
      <c r="O691" s="119" t="str">
        <f>IFERROR(VLOOKUP(N682,Marks,99,0),"")</f>
        <v/>
      </c>
      <c r="P691" s="323" t="str">
        <f>IFERROR(VLOOKUP(N682,Marks,105,0),"")</f>
        <v/>
      </c>
      <c r="Q691" s="819"/>
      <c r="R691" s="122" t="str">
        <f>'Result Sheet'!$CJ$4</f>
        <v xml:space="preserve">पर्यावरण अध्ययन </v>
      </c>
      <c r="S691" s="415" t="str">
        <f>IFERROR(VLOOKUP(AD682,Marks,87,0),"")</f>
        <v/>
      </c>
      <c r="T691" s="415" t="str">
        <f>IFERROR(VLOOKUP(AD682,Marks,88,0),"")</f>
        <v/>
      </c>
      <c r="U691" s="117" t="str">
        <f>IFERROR(VLOOKUP(AD682,Marks,89,0),"")</f>
        <v/>
      </c>
      <c r="V691" s="415" t="str">
        <f>IFERROR(VLOOKUP(AD682,Marks,90,0),"")</f>
        <v/>
      </c>
      <c r="W691" s="415" t="str">
        <f>IFERROR(VLOOKUP(AD682,Marks,91,0),"")</f>
        <v/>
      </c>
      <c r="X691" s="415" t="str">
        <f>IFERROR(VLOOKUP(AD682,Marks,92,0),"")</f>
        <v/>
      </c>
      <c r="Y691" s="117" t="str">
        <f>IFERROR(VLOOKUP(AD682,Marks,93,0),"")</f>
        <v/>
      </c>
      <c r="Z691" s="119" t="str">
        <f>IFERROR(VLOOKUP(AD682,Marks,94,0),"")</f>
        <v/>
      </c>
      <c r="AA691" s="415" t="str">
        <f>IFERROR(VLOOKUP(AD682,Marks,95,0),"")</f>
        <v/>
      </c>
      <c r="AB691" s="415" t="str">
        <f>IFERROR(VLOOKUP(AD682,Marks,96,0),"")</f>
        <v/>
      </c>
      <c r="AC691" s="415" t="str">
        <f>IFERROR(VLOOKUP(AD682,Marks,97,0),"")</f>
        <v/>
      </c>
      <c r="AD691" s="117" t="str">
        <f>IFERROR(VLOOKUP(AD682,Marks,98,0),"")</f>
        <v/>
      </c>
      <c r="AE691" s="119" t="str">
        <f>IFERROR(VLOOKUP(AD682,Marks,99,0),"")</f>
        <v/>
      </c>
      <c r="AF691" s="323" t="str">
        <f>IFERROR(VLOOKUP(AD682,Marks,105,0),"")</f>
        <v/>
      </c>
    </row>
    <row r="692" spans="1:32" ht="25.5" customHeight="1">
      <c r="A692" s="166">
        <f>IF(N682="","",A691+1)</f>
        <v>16</v>
      </c>
      <c r="B692" s="416" t="s">
        <v>215</v>
      </c>
      <c r="C692" s="120" t="str">
        <f>IF(AND(C687="",C688="",C689="",C690="",C691=""),"",IF(OR(C679=1,C679=2),SUM(C687:C690),SUM(C687:C691)))</f>
        <v/>
      </c>
      <c r="D692" s="120" t="str">
        <f>IF(AND(D687="",D688="",D689="",D690="",D691=""),"",IF(OR(C679=1,C679=2),SUM(D687:D690),SUM(D687:D691)))</f>
        <v/>
      </c>
      <c r="E692" s="120" t="str">
        <f>IF(AND(E687="",E688="",E689="",E690="",E691=""),"",IF(OR(C679=1,C679=2),SUM(E687:E690),SUM(E687:E691)))</f>
        <v/>
      </c>
      <c r="F692" s="120" t="str">
        <f>IF(AND(F687="",F688="",F689="",F690="",F691=""),"",IF(OR(C679=1,C679=2),SUM(F687:F690),SUM(F687:F691)))</f>
        <v/>
      </c>
      <c r="G692" s="120" t="str">
        <f>IF(AND(G687="",G688="",G689="",G690="",G691=""),"",IF(OR(G679=1,G679=2),SUM(C679=1,C679=2),SUM(G687:G691)))</f>
        <v/>
      </c>
      <c r="H692" s="120" t="str">
        <f>IF(AND(H687="",H688="",H689="",H690="",H691=""),"",IF(OR(C679=1,C679=2),SUM(H687:H690),SUM(H687:H691)))</f>
        <v/>
      </c>
      <c r="I692" s="120" t="str">
        <f>IF(AND(I687="",I688="",I689="",I690="",I691=""),"",IF(OR(C679=1,C679=2),SUM(I687:I690),SUM(I687:I691)))</f>
        <v/>
      </c>
      <c r="J692" s="120" t="str">
        <f>IF(AND(J687="",J688="",J689="",J690="",J691=""),"",IF(OR(C679=1,C679=2),SUM(J687:J690),SUM(J687:J691)))</f>
        <v/>
      </c>
      <c r="K692" s="120" t="str">
        <f>IF(AND(K687="",K688="",K689="",K690="",K691=""),"",IF(OR(C679=1,C679=2),SUM(K687:K690),SUM(K687:K691)))</f>
        <v/>
      </c>
      <c r="L692" s="120" t="str">
        <f>IF(AND(L687="",L688="",L689="",L690="",L691=""),"",IF(OR(C679=1,C679=2),SUM(L687:L690),SUM(L687:L691)))</f>
        <v/>
      </c>
      <c r="M692" s="120" t="str">
        <f>IF(AND(M687="",M688="",M689="",M690="",M691=""),"",IF(OR(C679=1,C679=2),SUM(M687:M690),SUM(M687:M691)))</f>
        <v/>
      </c>
      <c r="N692" s="120" t="str">
        <f>IF(AND(N687="",N688="",N689="",N690="",N691=""),"",IF(OR(C679=1,C679=2),SUM(N687:N690),SUM(N687:N691)))</f>
        <v/>
      </c>
      <c r="O692" s="120" t="str">
        <f>IF(AND(O687="",O688="",O689="",O690="",O691=""),"",IF(OR(C679=1,C679=2),SUM(O687:O690),SUM(O687:O691)))</f>
        <v/>
      </c>
      <c r="P692" s="326" t="str">
        <f>IF(OR(N682="",E680="",O692=""),"",IF(O692&gt;=81%*P686,"A",IF(O692&gt;=61%*P686,"B",IF(O692&gt;=41%*P686,"C",IF(O692&gt;=21%*P686,"D","E")))))</f>
        <v/>
      </c>
      <c r="Q692" s="819"/>
      <c r="R692" s="416" t="s">
        <v>215</v>
      </c>
      <c r="S692" s="120" t="str">
        <f>IF(AND(S687="",S688="",S689="",S690="",S691=""),"",IF(OR(S679=1,S679=2),SUM(S687:S690),SUM(S687:S691)))</f>
        <v/>
      </c>
      <c r="T692" s="120" t="str">
        <f>IF(AND(T687="",T688="",T689="",T690="",T691=""),"",IF(OR(S679=1,S679=2),SUM(T687:T690),SUM(T687:T691)))</f>
        <v/>
      </c>
      <c r="U692" s="120" t="str">
        <f>IF(AND(U687="",U688="",U689="",U690="",U691=""),"",IF(OR(S679=1,S679=2),SUM(U687:U690),SUM(U687:U691)))</f>
        <v/>
      </c>
      <c r="V692" s="120" t="str">
        <f>IF(AND(V687="",V688="",V689="",V690="",V691=""),"",IF(OR(S679=1,S679=2),SUM(V687:V690),SUM(V687:V691)))</f>
        <v/>
      </c>
      <c r="W692" s="120" t="str">
        <f>IF(AND(W687="",W688="",W689="",W690="",W691=""),"",IF(OR(W679=1,W679=2),SUM(S679=1,S679=2),SUM(W687:W691)))</f>
        <v/>
      </c>
      <c r="X692" s="120" t="str">
        <f>IF(AND(X687="",X688="",X689="",X690="",X691=""),"",IF(OR(S679=1,S679=2),SUM(X687:X690),SUM(X687:X691)))</f>
        <v/>
      </c>
      <c r="Y692" s="120" t="str">
        <f>IF(AND(Y687="",Y688="",Y689="",Y690="",Y691=""),"",IF(OR(S679=1,S679=2),SUM(Y687:Y690),SUM(Y687:Y691)))</f>
        <v/>
      </c>
      <c r="Z692" s="120" t="str">
        <f>IF(AND(Z687="",Z688="",Z689="",Z690="",Z691=""),"",IF(OR(S679=1,S679=2),SUM(Z687:Z690),SUM(Z687:Z691)))</f>
        <v/>
      </c>
      <c r="AA692" s="120" t="str">
        <f>IF(AND(AA687="",AA688="",AA689="",AA690="",AA691=""),"",IF(OR(S679=1,S679=2),SUM(AA687:AA690),SUM(AA687:AA691)))</f>
        <v/>
      </c>
      <c r="AB692" s="120" t="str">
        <f>IF(AND(AB687="",AB688="",AB689="",AB690="",AB691=""),"",IF(OR(S679=1,S679=2),SUM(AB687:AB690),SUM(AB687:AB691)))</f>
        <v/>
      </c>
      <c r="AC692" s="120" t="str">
        <f>IF(AND(AC687="",AC688="",AC689="",AC690="",AC691=""),"",IF(OR(S679=1,S679=2),SUM(AC687:AC690),SUM(AC687:AC691)))</f>
        <v/>
      </c>
      <c r="AD692" s="120" t="str">
        <f>IF(AND(AD687="",AD688="",AD689="",AD690="",AD691=""),"",IF(OR(S679=1,S679=2),SUM(AD687:AD690),SUM(AD687:AD691)))</f>
        <v/>
      </c>
      <c r="AE692" s="120" t="str">
        <f>IF(AND(AE687="",AE688="",AE689="",AE690="",AE691=""),"",IF(OR(S679=1,S679=2),SUM(AE687:AE690),SUM(AE687:AE691)))</f>
        <v/>
      </c>
      <c r="AF692" s="326" t="str">
        <f>IF(OR(AD682="",U680="",AE692=""),"",IF(AE692&gt;=81%*AF686,"A",IF(AE692&gt;=61%*AF686,"B",IF(AE692&gt;=41%*AF686,"C",IF(AE692&gt;=21%*AF686,"D","E")))))</f>
        <v/>
      </c>
    </row>
    <row r="693" spans="1:32" ht="9" customHeight="1">
      <c r="A693" s="166">
        <f>IF(N682="","",A692+1)</f>
        <v>17</v>
      </c>
      <c r="B693" s="787"/>
      <c r="C693" s="787"/>
      <c r="D693" s="787"/>
      <c r="E693" s="787"/>
      <c r="F693" s="787"/>
      <c r="G693" s="787"/>
      <c r="H693" s="787"/>
      <c r="I693" s="787"/>
      <c r="J693" s="787"/>
      <c r="K693" s="787"/>
      <c r="L693" s="787"/>
      <c r="M693" s="787"/>
      <c r="N693" s="787"/>
      <c r="O693" s="787"/>
      <c r="P693" s="787"/>
      <c r="Q693" s="819"/>
      <c r="R693" s="787"/>
      <c r="S693" s="787"/>
      <c r="T693" s="787"/>
      <c r="U693" s="787"/>
      <c r="V693" s="787"/>
      <c r="W693" s="787"/>
      <c r="X693" s="787"/>
      <c r="Y693" s="787"/>
      <c r="Z693" s="787"/>
      <c r="AA693" s="787"/>
      <c r="AB693" s="787"/>
      <c r="AC693" s="787"/>
      <c r="AD693" s="787"/>
      <c r="AE693" s="787"/>
      <c r="AF693" s="787"/>
    </row>
    <row r="694" spans="1:32" ht="22.5" customHeight="1">
      <c r="A694" s="166">
        <f>IF(N682="","",A693+1)</f>
        <v>18</v>
      </c>
      <c r="B694" s="788" t="s">
        <v>213</v>
      </c>
      <c r="C694" s="788"/>
      <c r="D694" s="789" t="s">
        <v>229</v>
      </c>
      <c r="E694" s="790"/>
      <c r="F694" s="417" t="s">
        <v>186</v>
      </c>
      <c r="G694" s="788" t="s">
        <v>213</v>
      </c>
      <c r="H694" s="788"/>
      <c r="I694" s="789" t="s">
        <v>229</v>
      </c>
      <c r="J694" s="790"/>
      <c r="K694" s="417" t="s">
        <v>186</v>
      </c>
      <c r="L694" s="788" t="s">
        <v>213</v>
      </c>
      <c r="M694" s="788"/>
      <c r="N694" s="789" t="s">
        <v>229</v>
      </c>
      <c r="O694" s="790"/>
      <c r="P694" s="417" t="s">
        <v>186</v>
      </c>
      <c r="Q694" s="819"/>
      <c r="R694" s="788" t="s">
        <v>213</v>
      </c>
      <c r="S694" s="788"/>
      <c r="T694" s="789" t="s">
        <v>229</v>
      </c>
      <c r="U694" s="790"/>
      <c r="V694" s="417" t="s">
        <v>186</v>
      </c>
      <c r="W694" s="788" t="s">
        <v>213</v>
      </c>
      <c r="X694" s="788"/>
      <c r="Y694" s="789" t="s">
        <v>229</v>
      </c>
      <c r="Z694" s="790"/>
      <c r="AA694" s="417" t="s">
        <v>186</v>
      </c>
      <c r="AB694" s="788" t="s">
        <v>213</v>
      </c>
      <c r="AC694" s="788"/>
      <c r="AD694" s="789" t="s">
        <v>229</v>
      </c>
      <c r="AE694" s="790"/>
      <c r="AF694" s="417" t="s">
        <v>186</v>
      </c>
    </row>
    <row r="695" spans="1:32" ht="21.75" customHeight="1">
      <c r="A695" s="166">
        <f>IF(N682="","",A694+1)</f>
        <v>19</v>
      </c>
      <c r="B695" s="791" t="s">
        <v>221</v>
      </c>
      <c r="C695" s="792"/>
      <c r="D695" s="792"/>
      <c r="E695" s="119" t="str">
        <f>IFERROR(VLOOKUP(N682,Marks,109,0),"")</f>
        <v/>
      </c>
      <c r="F695" s="130" t="str">
        <f>IFERROR(VLOOKUP(N682,Marks,113,0),"")</f>
        <v/>
      </c>
      <c r="G695" s="791" t="s">
        <v>192</v>
      </c>
      <c r="H695" s="792"/>
      <c r="I695" s="792"/>
      <c r="J695" s="119" t="str">
        <f>IFERROR(VLOOKUP(N682,Marks,117,0),"")</f>
        <v/>
      </c>
      <c r="K695" s="130" t="str">
        <f>IFERROR(VLOOKUP(N682,Marks,121,0),"")</f>
        <v/>
      </c>
      <c r="L695" s="793" t="s">
        <v>193</v>
      </c>
      <c r="M695" s="794"/>
      <c r="N695" s="794"/>
      <c r="O695" s="119" t="str">
        <f>IFERROR(VLOOKUP(N682,Marks,125,0),"")</f>
        <v/>
      </c>
      <c r="P695" s="130" t="str">
        <f>IFERROR(VLOOKUP(N682,Marks,129,0),"")</f>
        <v/>
      </c>
      <c r="Q695" s="819"/>
      <c r="R695" s="791" t="s">
        <v>221</v>
      </c>
      <c r="S695" s="792"/>
      <c r="T695" s="792"/>
      <c r="U695" s="119" t="str">
        <f>IFERROR(VLOOKUP(AD682,Marks,109,0),"")</f>
        <v/>
      </c>
      <c r="V695" s="130" t="str">
        <f>IFERROR(VLOOKUP(AD682,Marks,113,0),"")</f>
        <v/>
      </c>
      <c r="W695" s="791" t="s">
        <v>192</v>
      </c>
      <c r="X695" s="792"/>
      <c r="Y695" s="792"/>
      <c r="Z695" s="119" t="str">
        <f>IFERROR(VLOOKUP(AD682,Marks,117,0),"")</f>
        <v/>
      </c>
      <c r="AA695" s="130" t="str">
        <f>IFERROR(VLOOKUP(AD682,Marks,121,0),"")</f>
        <v/>
      </c>
      <c r="AB695" s="793" t="s">
        <v>193</v>
      </c>
      <c r="AC695" s="794"/>
      <c r="AD695" s="794"/>
      <c r="AE695" s="119" t="str">
        <f>IFERROR(VLOOKUP(AD682,Marks,125,0),"")</f>
        <v/>
      </c>
      <c r="AF695" s="130" t="str">
        <f>IFERROR(VLOOKUP(AD682,Marks,129,0),"")</f>
        <v/>
      </c>
    </row>
    <row r="696" spans="1:32" ht="21" customHeight="1">
      <c r="A696" s="166">
        <f>IF(N682="","",A695+1)</f>
        <v>20</v>
      </c>
      <c r="B696" s="780" t="s">
        <v>216</v>
      </c>
      <c r="C696" s="780"/>
      <c r="D696" s="780"/>
      <c r="E696" s="795" t="str">
        <f>IFERROR(VLOOKUP(N682,Marks,135,0),"")</f>
        <v/>
      </c>
      <c r="F696" s="795"/>
      <c r="G696" s="795"/>
      <c r="H696" s="795"/>
      <c r="I696" s="780" t="s">
        <v>217</v>
      </c>
      <c r="J696" s="780"/>
      <c r="K696" s="780"/>
      <c r="L696" s="780"/>
      <c r="M696" s="796" t="str">
        <f>IFERROR(VLOOKUP(N682,Marks,136,0),"")</f>
        <v/>
      </c>
      <c r="N696" s="796"/>
      <c r="O696" s="796"/>
      <c r="P696" s="796"/>
      <c r="Q696" s="819"/>
      <c r="R696" s="780" t="s">
        <v>216</v>
      </c>
      <c r="S696" s="780"/>
      <c r="T696" s="780"/>
      <c r="U696" s="795" t="str">
        <f>IFERROR(VLOOKUP(AD682,Marks,135,0),"")</f>
        <v/>
      </c>
      <c r="V696" s="795"/>
      <c r="W696" s="795"/>
      <c r="X696" s="795"/>
      <c r="Y696" s="780" t="s">
        <v>217</v>
      </c>
      <c r="Z696" s="780"/>
      <c r="AA696" s="780"/>
      <c r="AB696" s="780"/>
      <c r="AC696" s="796" t="str">
        <f>IFERROR(VLOOKUP(AD682,Marks,136,0),"")</f>
        <v/>
      </c>
      <c r="AD696" s="796"/>
      <c r="AE696" s="796"/>
      <c r="AF696" s="796"/>
    </row>
    <row r="697" spans="1:32" ht="21" customHeight="1">
      <c r="A697" s="166">
        <f>IF(N682="","",A696+1)</f>
        <v>21</v>
      </c>
      <c r="B697" s="780" t="s">
        <v>218</v>
      </c>
      <c r="C697" s="780"/>
      <c r="D697" s="780"/>
      <c r="E697" s="782" t="str">
        <f>IFERROR(VLOOKUP(N682,Marks,134,0),"")</f>
        <v/>
      </c>
      <c r="F697" s="782"/>
      <c r="G697" s="782"/>
      <c r="H697" s="782"/>
      <c r="I697" s="780" t="s">
        <v>219</v>
      </c>
      <c r="J697" s="780"/>
      <c r="K697" s="780"/>
      <c r="L697" s="780"/>
      <c r="M697" s="781" t="str">
        <f>IFERROR(VLOOKUP(N682,Marks,131,0),"")</f>
        <v/>
      </c>
      <c r="N697" s="781"/>
      <c r="O697" s="781"/>
      <c r="P697" s="781"/>
      <c r="Q697" s="819"/>
      <c r="R697" s="780" t="s">
        <v>218</v>
      </c>
      <c r="S697" s="780"/>
      <c r="T697" s="780"/>
      <c r="U697" s="782" t="str">
        <f>IFERROR(VLOOKUP(AD682,Marks,134,0),"")</f>
        <v/>
      </c>
      <c r="V697" s="782"/>
      <c r="W697" s="782"/>
      <c r="X697" s="782"/>
      <c r="Y697" s="780" t="s">
        <v>219</v>
      </c>
      <c r="Z697" s="780"/>
      <c r="AA697" s="780"/>
      <c r="AB697" s="780"/>
      <c r="AC697" s="781" t="str">
        <f>IFERROR(VLOOKUP(AD682,Marks,131,0),"")</f>
        <v/>
      </c>
      <c r="AD697" s="781"/>
      <c r="AE697" s="781"/>
      <c r="AF697" s="781"/>
    </row>
    <row r="698" spans="1:32" ht="21" customHeight="1">
      <c r="A698" s="166">
        <f>IF(N682="","",A697+1)</f>
        <v>22</v>
      </c>
      <c r="B698" s="780" t="s">
        <v>220</v>
      </c>
      <c r="C698" s="780"/>
      <c r="D698" s="780"/>
      <c r="E698" s="324" t="str">
        <f>IFERROR(VLOOKUP(N682,Marks,132,0),"")</f>
        <v/>
      </c>
      <c r="F698" s="325" t="s">
        <v>341</v>
      </c>
      <c r="G698" s="783" t="str">
        <f>IF(OR(N682="",E680="",O692=""),"",IF(O692&gt;=81%*P686,"A",IF(O692&gt;=61%*P686,"B",IF(O692&gt;=41%*P686,"C",IF(O692&gt;=21%*P686,"D","E")))))</f>
        <v/>
      </c>
      <c r="H698" s="783"/>
      <c r="I698" s="780" t="s">
        <v>222</v>
      </c>
      <c r="J698" s="780"/>
      <c r="K698" s="780"/>
      <c r="L698" s="780"/>
      <c r="M698" s="818" t="str">
        <f>IFERROR(VLOOKUP(N682,Marks,133,0),"")</f>
        <v/>
      </c>
      <c r="N698" s="818"/>
      <c r="O698" s="818"/>
      <c r="P698" s="818"/>
      <c r="Q698" s="819"/>
      <c r="R698" s="780" t="s">
        <v>220</v>
      </c>
      <c r="S698" s="780"/>
      <c r="T698" s="780"/>
      <c r="U698" s="324" t="str">
        <f>IFERROR(VLOOKUP(AD682,Marks,132,0),"")</f>
        <v/>
      </c>
      <c r="V698" s="325" t="s">
        <v>341</v>
      </c>
      <c r="W698" s="783" t="str">
        <f>IF(OR(AD682="",U680="",AE692=""),"",IF(AE692&gt;=81%*AF686,"A",IF(AE692&gt;=61%*AF686,"B",IF(AE692&gt;=41%*AF686,"C",IF(AE692&gt;=21%*AF686,"D","E")))))</f>
        <v/>
      </c>
      <c r="X698" s="783"/>
      <c r="Y698" s="780" t="s">
        <v>222</v>
      </c>
      <c r="Z698" s="780"/>
      <c r="AA698" s="780"/>
      <c r="AB698" s="780"/>
      <c r="AC698" s="818" t="str">
        <f>IFERROR(VLOOKUP(AD682,Marks,133,0),"")</f>
        <v/>
      </c>
      <c r="AD698" s="818"/>
      <c r="AE698" s="818"/>
      <c r="AF698" s="818"/>
    </row>
    <row r="699" spans="1:32" ht="21" customHeight="1">
      <c r="A699" s="166">
        <f>IF(N682="","",A698+1)</f>
        <v>23</v>
      </c>
      <c r="B699" s="817" t="s">
        <v>228</v>
      </c>
      <c r="C699" s="817"/>
      <c r="D699" s="817"/>
      <c r="E699" s="784">
        <f>'Master sheet'!$C$10</f>
        <v>44697</v>
      </c>
      <c r="F699" s="784"/>
      <c r="G699" s="784"/>
      <c r="H699" s="410"/>
      <c r="I699" s="121"/>
      <c r="J699" s="121"/>
      <c r="K699" s="76"/>
      <c r="L699" s="121"/>
      <c r="M699" s="121"/>
      <c r="N699" s="121"/>
      <c r="O699" s="121"/>
      <c r="P699" s="121"/>
      <c r="Q699" s="819"/>
      <c r="R699" s="817" t="s">
        <v>228</v>
      </c>
      <c r="S699" s="817"/>
      <c r="T699" s="817"/>
      <c r="U699" s="784">
        <f>'Master sheet'!$C$10</f>
        <v>44697</v>
      </c>
      <c r="V699" s="784"/>
      <c r="W699" s="784"/>
      <c r="X699" s="410"/>
      <c r="Y699" s="121"/>
      <c r="Z699" s="121"/>
      <c r="AA699" s="76"/>
      <c r="AB699" s="121"/>
      <c r="AC699" s="121"/>
      <c r="AD699" s="121"/>
      <c r="AE699" s="121"/>
      <c r="AF699" s="121"/>
    </row>
    <row r="700" spans="1:32" ht="43.5" customHeight="1">
      <c r="A700" s="166">
        <f>IF(N682="","",A699+1)</f>
        <v>24</v>
      </c>
      <c r="B700" s="804" t="str">
        <f>IF(AND(C679=1),CONCATENATE("( ",UPPER('Master sheet'!$F$11)," )"),IF(AND(C679=2),CONCATENATE("( ",UPPER('Master sheet'!$F$19)," )"),IF(AND(C679=3),CONCATENATE("( ",UPPER('Master sheet'!$J$11)," )"),IF(AND(C679=4),CONCATENATE("( ",UPPER('Master sheet'!$J$19)," )"),""))))</f>
        <v/>
      </c>
      <c r="C700" s="804"/>
      <c r="D700" s="804"/>
      <c r="E700" s="804"/>
      <c r="F700" s="805" t="str">
        <f>IF(AND(N682=""),"",CONCATENATE("(",'Master sheet'!$C$14," )"))</f>
        <v>(Suresh Kumar )</v>
      </c>
      <c r="G700" s="805"/>
      <c r="H700" s="805"/>
      <c r="I700" s="805"/>
      <c r="J700" s="805"/>
      <c r="K700" s="805" t="str">
        <f>IF(AND(N682=""),"",CONCATENATE("(",'Master sheet'!$C$12," )"))</f>
        <v>(USHA PALIYA )</v>
      </c>
      <c r="L700" s="805"/>
      <c r="M700" s="805"/>
      <c r="N700" s="805"/>
      <c r="O700" s="805"/>
      <c r="P700" s="805"/>
      <c r="Q700" s="819"/>
      <c r="R700" s="804" t="str">
        <f>IF(AND(S679=1),CONCATENATE("( ",UPPER('Master sheet'!$F$11)," )"),IF(AND(S679=2),CONCATENATE("( ",UPPER('Master sheet'!$F$19)," )"),IF(AND(S679=3),CONCATENATE("( ",UPPER('Master sheet'!$J$11)," )"),IF(AND(S679=4),CONCATENATE("( ",UPPER('Master sheet'!$J$19)," )"),""))))</f>
        <v/>
      </c>
      <c r="S700" s="804"/>
      <c r="T700" s="804"/>
      <c r="U700" s="804"/>
      <c r="V700" s="805" t="str">
        <f>IF(AND(AD682=""),"",CONCATENATE("(",'Master sheet'!$C$14," )"))</f>
        <v>(Suresh Kumar )</v>
      </c>
      <c r="W700" s="805"/>
      <c r="X700" s="805"/>
      <c r="Y700" s="805"/>
      <c r="Z700" s="805"/>
      <c r="AA700" s="805" t="str">
        <f>IF(AND(AD682=""),"",CONCATENATE("(",'Master sheet'!$C$12," )"))</f>
        <v>(USHA PALIYA )</v>
      </c>
      <c r="AB700" s="805"/>
      <c r="AC700" s="805"/>
      <c r="AD700" s="805"/>
      <c r="AE700" s="805"/>
      <c r="AF700" s="805"/>
    </row>
    <row r="701" spans="1:32" ht="21.75" customHeight="1">
      <c r="A701" s="166">
        <f>IF(N682="","",A700+1)</f>
        <v>25</v>
      </c>
      <c r="B701" s="806" t="s">
        <v>223</v>
      </c>
      <c r="C701" s="806"/>
      <c r="D701" s="806"/>
      <c r="E701" s="806"/>
      <c r="F701" s="807" t="s">
        <v>224</v>
      </c>
      <c r="G701" s="807"/>
      <c r="H701" s="807"/>
      <c r="I701" s="807"/>
      <c r="J701" s="807"/>
      <c r="K701" s="806" t="s">
        <v>225</v>
      </c>
      <c r="L701" s="806"/>
      <c r="M701" s="806"/>
      <c r="N701" s="806"/>
      <c r="O701" s="806"/>
      <c r="P701" s="806"/>
      <c r="Q701" s="819"/>
      <c r="R701" s="806" t="s">
        <v>223</v>
      </c>
      <c r="S701" s="806"/>
      <c r="T701" s="806"/>
      <c r="U701" s="806"/>
      <c r="V701" s="807" t="s">
        <v>224</v>
      </c>
      <c r="W701" s="807"/>
      <c r="X701" s="807"/>
      <c r="Y701" s="807"/>
      <c r="Z701" s="807"/>
      <c r="AA701" s="806" t="s">
        <v>225</v>
      </c>
      <c r="AB701" s="806"/>
      <c r="AC701" s="806"/>
      <c r="AD701" s="806"/>
      <c r="AE701" s="806"/>
      <c r="AF701" s="806"/>
    </row>
    <row r="703" spans="1:32" ht="21.9" customHeight="1">
      <c r="A703" s="165">
        <f>IF(N709="","",1)</f>
        <v>1</v>
      </c>
      <c r="B703" s="808" t="s">
        <v>203</v>
      </c>
      <c r="C703" s="808"/>
      <c r="D703" s="808"/>
      <c r="E703" s="808"/>
      <c r="F703" s="808"/>
      <c r="G703" s="808"/>
      <c r="H703" s="808"/>
      <c r="I703" s="808"/>
      <c r="J703" s="808"/>
      <c r="K703" s="808"/>
      <c r="L703" s="808"/>
      <c r="M703" s="808"/>
      <c r="N703" s="808"/>
      <c r="O703" s="808"/>
      <c r="P703" s="808"/>
      <c r="Q703" s="819" t="s">
        <v>249</v>
      </c>
      <c r="R703" s="808" t="s">
        <v>203</v>
      </c>
      <c r="S703" s="808"/>
      <c r="T703" s="808"/>
      <c r="U703" s="808"/>
      <c r="V703" s="808"/>
      <c r="W703" s="808"/>
      <c r="X703" s="808"/>
      <c r="Y703" s="808"/>
      <c r="Z703" s="808"/>
      <c r="AA703" s="808"/>
      <c r="AB703" s="808"/>
      <c r="AC703" s="808"/>
      <c r="AD703" s="808"/>
      <c r="AE703" s="808"/>
      <c r="AF703" s="808"/>
    </row>
    <row r="704" spans="1:32" ht="21.9" customHeight="1">
      <c r="A704" s="166">
        <f>IF(N709="","",A703+1)</f>
        <v>2</v>
      </c>
      <c r="B704" s="820" t="s">
        <v>541</v>
      </c>
      <c r="C704" s="820"/>
      <c r="D704" s="820"/>
      <c r="E704" s="820"/>
      <c r="F704" s="820"/>
      <c r="G704" s="820"/>
      <c r="H704" s="820"/>
      <c r="I704" s="820"/>
      <c r="J704" s="820"/>
      <c r="K704" s="820"/>
      <c r="L704" s="820"/>
      <c r="M704" s="820"/>
      <c r="N704" s="820"/>
      <c r="O704" s="820"/>
      <c r="P704" s="820"/>
      <c r="Q704" s="819"/>
      <c r="R704" s="820" t="s">
        <v>541</v>
      </c>
      <c r="S704" s="820"/>
      <c r="T704" s="820"/>
      <c r="U704" s="820"/>
      <c r="V704" s="820"/>
      <c r="W704" s="820"/>
      <c r="X704" s="820"/>
      <c r="Y704" s="820"/>
      <c r="Z704" s="820"/>
      <c r="AA704" s="820"/>
      <c r="AB704" s="820"/>
      <c r="AC704" s="820"/>
      <c r="AD704" s="820"/>
      <c r="AE704" s="820"/>
      <c r="AF704" s="820"/>
    </row>
    <row r="705" spans="1:32" ht="21.9" customHeight="1">
      <c r="A705" s="166">
        <f>IF(N709="","",A704+1)</f>
        <v>3</v>
      </c>
      <c r="B705" s="821" t="s">
        <v>168</v>
      </c>
      <c r="C705" s="821"/>
      <c r="D705" s="821"/>
      <c r="E705" s="822" t="str">
        <f>IF(AND(N709=""),"",'Result Sheet'!$F$2)</f>
        <v xml:space="preserve">महात्मा गाँधी राजकीय विद्यालय (अंग्रेजी माध्यम) बर, पाली </v>
      </c>
      <c r="F705" s="822"/>
      <c r="G705" s="822"/>
      <c r="H705" s="822"/>
      <c r="I705" s="822"/>
      <c r="J705" s="822"/>
      <c r="K705" s="822"/>
      <c r="L705" s="822"/>
      <c r="M705" s="822"/>
      <c r="N705" s="822"/>
      <c r="O705" s="822"/>
      <c r="P705" s="822"/>
      <c r="Q705" s="819"/>
      <c r="R705" s="821" t="s">
        <v>168</v>
      </c>
      <c r="S705" s="821"/>
      <c r="T705" s="821"/>
      <c r="U705" s="822" t="str">
        <f>IF(AND(AD709=""),"",'Result Sheet'!$F$2)</f>
        <v xml:space="preserve">महात्मा गाँधी राजकीय विद्यालय (अंग्रेजी माध्यम) बर, पाली </v>
      </c>
      <c r="V705" s="822"/>
      <c r="W705" s="822"/>
      <c r="X705" s="822"/>
      <c r="Y705" s="822"/>
      <c r="Z705" s="822"/>
      <c r="AA705" s="822"/>
      <c r="AB705" s="822"/>
      <c r="AC705" s="822"/>
      <c r="AD705" s="822"/>
      <c r="AE705" s="822"/>
      <c r="AF705" s="822"/>
    </row>
    <row r="706" spans="1:32" ht="21.9" customHeight="1">
      <c r="A706" s="166">
        <f>IF(N709="","",A705+1)</f>
        <v>4</v>
      </c>
      <c r="B706" s="413" t="s">
        <v>169</v>
      </c>
      <c r="C706" s="797" t="str">
        <f>IFERROR(VLOOKUP(N709,Marks,2,0),"")</f>
        <v/>
      </c>
      <c r="D706" s="797"/>
      <c r="E706" s="815" t="s">
        <v>212</v>
      </c>
      <c r="F706" s="815"/>
      <c r="G706" s="815"/>
      <c r="H706" s="797" t="str">
        <f>IFERROR(VLOOKUP(N709,Marks,3,0),"")</f>
        <v/>
      </c>
      <c r="I706" s="797"/>
      <c r="J706" s="798" t="s">
        <v>205</v>
      </c>
      <c r="K706" s="798"/>
      <c r="L706" s="798"/>
      <c r="M706" s="798"/>
      <c r="N706" s="799" t="str">
        <f>IF(AND(N709=""),"",'Marks Entry 1st'!$I$2)</f>
        <v xml:space="preserve"> 2021-2022</v>
      </c>
      <c r="O706" s="799"/>
      <c r="P706" s="799"/>
      <c r="Q706" s="819"/>
      <c r="R706" s="413" t="s">
        <v>169</v>
      </c>
      <c r="S706" s="797" t="str">
        <f>IFERROR(VLOOKUP(AD709,Marks,2,0),"")</f>
        <v/>
      </c>
      <c r="T706" s="797"/>
      <c r="U706" s="815" t="s">
        <v>212</v>
      </c>
      <c r="V706" s="815"/>
      <c r="W706" s="815"/>
      <c r="X706" s="797" t="str">
        <f>IFERROR(VLOOKUP(AD709,Marks,3,0),"")</f>
        <v/>
      </c>
      <c r="Y706" s="797"/>
      <c r="Z706" s="798" t="s">
        <v>205</v>
      </c>
      <c r="AA706" s="798"/>
      <c r="AB706" s="798"/>
      <c r="AC706" s="798"/>
      <c r="AD706" s="799" t="str">
        <f>IF(AND(AD709=""),"",'Marks Entry 1st'!$I$2)</f>
        <v xml:space="preserve"> 2021-2022</v>
      </c>
      <c r="AE706" s="799"/>
      <c r="AF706" s="799"/>
    </row>
    <row r="707" spans="1:32" ht="21.9" customHeight="1">
      <c r="A707" s="166">
        <f>IF(N709="","",A706+1)</f>
        <v>5</v>
      </c>
      <c r="B707" s="800" t="s">
        <v>206</v>
      </c>
      <c r="C707" s="800"/>
      <c r="D707" s="800"/>
      <c r="E707" s="801" t="str">
        <f>IFERROR(VLOOKUP(N709,Marks,6,0),"")</f>
        <v/>
      </c>
      <c r="F707" s="801"/>
      <c r="G707" s="801"/>
      <c r="H707" s="801"/>
      <c r="I707" s="801"/>
      <c r="J707" s="802" t="s">
        <v>209</v>
      </c>
      <c r="K707" s="802"/>
      <c r="L707" s="802"/>
      <c r="M707" s="802"/>
      <c r="N707" s="803" t="str">
        <f>IFERROR(VLOOKUP(N709,Marks,5,0),"")</f>
        <v/>
      </c>
      <c r="O707" s="803"/>
      <c r="P707" s="803"/>
      <c r="Q707" s="819"/>
      <c r="R707" s="800" t="s">
        <v>206</v>
      </c>
      <c r="S707" s="800"/>
      <c r="T707" s="800"/>
      <c r="U707" s="801" t="str">
        <f>IFERROR(VLOOKUP(AD709,Marks,6,0),"")</f>
        <v/>
      </c>
      <c r="V707" s="801"/>
      <c r="W707" s="801"/>
      <c r="X707" s="801"/>
      <c r="Y707" s="801"/>
      <c r="Z707" s="802" t="s">
        <v>209</v>
      </c>
      <c r="AA707" s="802"/>
      <c r="AB707" s="802"/>
      <c r="AC707" s="802"/>
      <c r="AD707" s="803" t="str">
        <f>IFERROR(VLOOKUP(AD709,Marks,5,0),"")</f>
        <v/>
      </c>
      <c r="AE707" s="803"/>
      <c r="AF707" s="803"/>
    </row>
    <row r="708" spans="1:32" ht="21.9" customHeight="1">
      <c r="A708" s="166">
        <f>IF(N709="","",A707+1)</f>
        <v>6</v>
      </c>
      <c r="B708" s="800" t="s">
        <v>207</v>
      </c>
      <c r="C708" s="800"/>
      <c r="D708" s="800"/>
      <c r="E708" s="801" t="str">
        <f>IFERROR(VLOOKUP(N709,Marks,7,0),"")</f>
        <v/>
      </c>
      <c r="F708" s="801"/>
      <c r="G708" s="801"/>
      <c r="H708" s="801"/>
      <c r="I708" s="801"/>
      <c r="J708" s="802" t="s">
        <v>210</v>
      </c>
      <c r="K708" s="802"/>
      <c r="L708" s="802"/>
      <c r="M708" s="802"/>
      <c r="N708" s="816" t="str">
        <f>IFERROR(VLOOKUP(N709,Marks,4,0),"")</f>
        <v/>
      </c>
      <c r="O708" s="816"/>
      <c r="P708" s="816"/>
      <c r="Q708" s="819"/>
      <c r="R708" s="800" t="s">
        <v>207</v>
      </c>
      <c r="S708" s="800"/>
      <c r="T708" s="800"/>
      <c r="U708" s="801" t="str">
        <f>IFERROR(VLOOKUP(AD709,Marks,7,0),"")</f>
        <v/>
      </c>
      <c r="V708" s="801"/>
      <c r="W708" s="801"/>
      <c r="X708" s="801"/>
      <c r="Y708" s="801"/>
      <c r="Z708" s="802" t="s">
        <v>210</v>
      </c>
      <c r="AA708" s="802"/>
      <c r="AB708" s="802"/>
      <c r="AC708" s="802"/>
      <c r="AD708" s="816" t="str">
        <f>IFERROR(VLOOKUP(AD709,Marks,4,0),"")</f>
        <v/>
      </c>
      <c r="AE708" s="816"/>
      <c r="AF708" s="816"/>
    </row>
    <row r="709" spans="1:32" ht="21.9" customHeight="1">
      <c r="A709" s="166">
        <f>IF(N709="","",A708+1)</f>
        <v>7</v>
      </c>
      <c r="B709" s="800" t="s">
        <v>208</v>
      </c>
      <c r="C709" s="800"/>
      <c r="D709" s="800"/>
      <c r="E709" s="801" t="str">
        <f>IFERROR(VLOOKUP(N709,Marks,8,0),"")</f>
        <v/>
      </c>
      <c r="F709" s="801"/>
      <c r="G709" s="801"/>
      <c r="H709" s="801"/>
      <c r="I709" s="801"/>
      <c r="J709" s="802" t="s">
        <v>211</v>
      </c>
      <c r="K709" s="802"/>
      <c r="L709" s="802"/>
      <c r="M709" s="802"/>
      <c r="N709" s="809">
        <f>IF(AD682="","",IF(AND(AD682+1&gt;$AN$6),"",AD682+1))</f>
        <v>153</v>
      </c>
      <c r="O709" s="809"/>
      <c r="P709" s="809"/>
      <c r="Q709" s="819"/>
      <c r="R709" s="800" t="s">
        <v>208</v>
      </c>
      <c r="S709" s="800"/>
      <c r="T709" s="800"/>
      <c r="U709" s="801" t="str">
        <f>IFERROR(VLOOKUP(AD709,Marks,8,0),"")</f>
        <v/>
      </c>
      <c r="V709" s="801"/>
      <c r="W709" s="801"/>
      <c r="X709" s="801"/>
      <c r="Y709" s="801"/>
      <c r="Z709" s="802" t="s">
        <v>211</v>
      </c>
      <c r="AA709" s="802"/>
      <c r="AB709" s="802"/>
      <c r="AC709" s="802"/>
      <c r="AD709" s="810">
        <f>IF(N709="","",IF(AND(N709+1&gt;$AN$6),"",N709+1))</f>
        <v>154</v>
      </c>
      <c r="AE709" s="810"/>
      <c r="AF709" s="810"/>
    </row>
    <row r="710" spans="1:32" ht="9" customHeight="1">
      <c r="A710" s="166">
        <f>IF(N709="","",A709+1)</f>
        <v>8</v>
      </c>
      <c r="B710" s="123"/>
      <c r="C710" s="123"/>
      <c r="D710" s="123"/>
      <c r="E710" s="124"/>
      <c r="F710" s="124"/>
      <c r="G710" s="124"/>
      <c r="H710" s="123"/>
      <c r="I710" s="123"/>
      <c r="J710" s="125"/>
      <c r="K710" s="125"/>
      <c r="L710" s="125"/>
      <c r="M710" s="76"/>
      <c r="N710" s="76"/>
      <c r="O710" s="76"/>
      <c r="P710" s="76"/>
      <c r="Q710" s="819"/>
      <c r="R710" s="123"/>
      <c r="S710" s="123"/>
      <c r="T710" s="123"/>
      <c r="U710" s="124"/>
      <c r="V710" s="124"/>
      <c r="W710" s="124"/>
      <c r="X710" s="123"/>
      <c r="Y710" s="123"/>
      <c r="Z710" s="125"/>
      <c r="AA710" s="125"/>
      <c r="AB710" s="125"/>
      <c r="AC710" s="76"/>
      <c r="AD710" s="76"/>
      <c r="AE710" s="76"/>
      <c r="AF710" s="76"/>
    </row>
    <row r="711" spans="1:32" ht="21" customHeight="1">
      <c r="A711" s="166">
        <f>IF(N709="","",A710+1)</f>
        <v>9</v>
      </c>
      <c r="B711" s="811" t="s">
        <v>213</v>
      </c>
      <c r="C711" s="646" t="s">
        <v>214</v>
      </c>
      <c r="D711" s="646"/>
      <c r="E711" s="646"/>
      <c r="F711" s="812" t="s">
        <v>13</v>
      </c>
      <c r="G711" s="813"/>
      <c r="H711" s="813"/>
      <c r="I711" s="814"/>
      <c r="J711" s="649" t="s">
        <v>184</v>
      </c>
      <c r="K711" s="650" t="s">
        <v>167</v>
      </c>
      <c r="L711" s="651"/>
      <c r="M711" s="651"/>
      <c r="N711" s="652"/>
      <c r="O711" s="616" t="s">
        <v>185</v>
      </c>
      <c r="P711" s="617" t="s">
        <v>186</v>
      </c>
      <c r="Q711" s="819"/>
      <c r="R711" s="811" t="s">
        <v>213</v>
      </c>
      <c r="S711" s="646" t="s">
        <v>214</v>
      </c>
      <c r="T711" s="646"/>
      <c r="U711" s="646"/>
      <c r="V711" s="812" t="s">
        <v>13</v>
      </c>
      <c r="W711" s="813"/>
      <c r="X711" s="813"/>
      <c r="Y711" s="814"/>
      <c r="Z711" s="649" t="s">
        <v>184</v>
      </c>
      <c r="AA711" s="650" t="s">
        <v>167</v>
      </c>
      <c r="AB711" s="651"/>
      <c r="AC711" s="651"/>
      <c r="AD711" s="652"/>
      <c r="AE711" s="616" t="s">
        <v>185</v>
      </c>
      <c r="AF711" s="617" t="s">
        <v>186</v>
      </c>
    </row>
    <row r="712" spans="1:32" ht="90.75" customHeight="1">
      <c r="A712" s="166">
        <f>IF(N709="","",A711+1)</f>
        <v>10</v>
      </c>
      <c r="B712" s="811"/>
      <c r="C712" s="171" t="s">
        <v>11</v>
      </c>
      <c r="D712" s="171" t="s">
        <v>180</v>
      </c>
      <c r="E712" s="171" t="s">
        <v>108</v>
      </c>
      <c r="F712" s="171" t="s">
        <v>182</v>
      </c>
      <c r="G712" s="171" t="s">
        <v>183</v>
      </c>
      <c r="H712" s="305" t="s">
        <v>10</v>
      </c>
      <c r="I712" s="171" t="s">
        <v>108</v>
      </c>
      <c r="J712" s="649"/>
      <c r="K712" s="172" t="s">
        <v>182</v>
      </c>
      <c r="L712" s="172" t="s">
        <v>183</v>
      </c>
      <c r="M712" s="173" t="s">
        <v>10</v>
      </c>
      <c r="N712" s="171" t="s">
        <v>108</v>
      </c>
      <c r="O712" s="616"/>
      <c r="P712" s="785"/>
      <c r="Q712" s="819"/>
      <c r="R712" s="811"/>
      <c r="S712" s="171" t="s">
        <v>11</v>
      </c>
      <c r="T712" s="171" t="s">
        <v>180</v>
      </c>
      <c r="U712" s="171" t="s">
        <v>108</v>
      </c>
      <c r="V712" s="171" t="s">
        <v>182</v>
      </c>
      <c r="W712" s="171" t="s">
        <v>183</v>
      </c>
      <c r="X712" s="305" t="s">
        <v>10</v>
      </c>
      <c r="Y712" s="171" t="s">
        <v>108</v>
      </c>
      <c r="Z712" s="649"/>
      <c r="AA712" s="172" t="s">
        <v>182</v>
      </c>
      <c r="AB712" s="172" t="s">
        <v>183</v>
      </c>
      <c r="AC712" s="173" t="s">
        <v>10</v>
      </c>
      <c r="AD712" s="171" t="s">
        <v>108</v>
      </c>
      <c r="AE712" s="616"/>
      <c r="AF712" s="785"/>
    </row>
    <row r="713" spans="1:32" ht="18.75" customHeight="1">
      <c r="A713" s="166">
        <f>IF(N709="","",A712+1)</f>
        <v>11</v>
      </c>
      <c r="B713" s="811"/>
      <c r="C713" s="414">
        <v>20</v>
      </c>
      <c r="D713" s="414">
        <v>20</v>
      </c>
      <c r="E713" s="116">
        <v>40</v>
      </c>
      <c r="F713" s="414">
        <v>30</v>
      </c>
      <c r="G713" s="414">
        <v>18</v>
      </c>
      <c r="H713" s="414">
        <v>12</v>
      </c>
      <c r="I713" s="116">
        <v>60</v>
      </c>
      <c r="J713" s="118">
        <v>100</v>
      </c>
      <c r="K713" s="414">
        <v>50</v>
      </c>
      <c r="L713" s="414">
        <v>30</v>
      </c>
      <c r="M713" s="414">
        <v>20</v>
      </c>
      <c r="N713" s="116">
        <v>100</v>
      </c>
      <c r="O713" s="118">
        <v>200</v>
      </c>
      <c r="P713" s="825">
        <f>IF(AND(N709="",C706="",E707="",N707=""),"",IF(OR(C706=1,C706=2),800,1000))</f>
        <v>1000</v>
      </c>
      <c r="Q713" s="819"/>
      <c r="R713" s="811"/>
      <c r="S713" s="414">
        <v>20</v>
      </c>
      <c r="T713" s="414">
        <v>20</v>
      </c>
      <c r="U713" s="116">
        <v>40</v>
      </c>
      <c r="V713" s="414">
        <v>30</v>
      </c>
      <c r="W713" s="414">
        <v>18</v>
      </c>
      <c r="X713" s="414">
        <v>12</v>
      </c>
      <c r="Y713" s="116">
        <v>60</v>
      </c>
      <c r="Z713" s="118">
        <v>100</v>
      </c>
      <c r="AA713" s="414">
        <v>50</v>
      </c>
      <c r="AB713" s="414">
        <v>30</v>
      </c>
      <c r="AC713" s="414">
        <v>20</v>
      </c>
      <c r="AD713" s="116">
        <v>100</v>
      </c>
      <c r="AE713" s="118">
        <v>200</v>
      </c>
      <c r="AF713" s="825">
        <f>IF(AND(AD709="",S706="",U707="",Z707=""),"",IF(OR(S706=1,S706=2),800,1000))</f>
        <v>1000</v>
      </c>
    </row>
    <row r="714" spans="1:32" ht="21" customHeight="1">
      <c r="A714" s="166">
        <f>IF(N709="","",A713+1)</f>
        <v>12</v>
      </c>
      <c r="B714" s="122" t="str">
        <f>'Result Sheet'!$L$4</f>
        <v xml:space="preserve">हिन्दी </v>
      </c>
      <c r="C714" s="415" t="str">
        <f>IFERROR(VLOOKUP(N709,Marks,11,0),"")</f>
        <v/>
      </c>
      <c r="D714" s="415" t="str">
        <f>IFERROR(VLOOKUP(N709,Marks,12,0),"")</f>
        <v/>
      </c>
      <c r="E714" s="117" t="str">
        <f>IFERROR(VLOOKUP(N709,Marks,13,0),"")</f>
        <v/>
      </c>
      <c r="F714" s="415" t="str">
        <f>IFERROR(VLOOKUP(N709,Marks,14,0),"")</f>
        <v/>
      </c>
      <c r="G714" s="415" t="str">
        <f>IFERROR(VLOOKUP(N709,Marks,15,0),"")</f>
        <v/>
      </c>
      <c r="H714" s="415" t="str">
        <f>IFERROR(VLOOKUP(N709,Marks,16,0),"")</f>
        <v/>
      </c>
      <c r="I714" s="117" t="str">
        <f>IFERROR(VLOOKUP(N709,Marks,17,0),"")</f>
        <v/>
      </c>
      <c r="J714" s="119" t="str">
        <f>IFERROR(VLOOKUP(N709,Marks,18,0),"")</f>
        <v/>
      </c>
      <c r="K714" s="415" t="str">
        <f>IFERROR(VLOOKUP(N709,Marks,19,0),"")</f>
        <v/>
      </c>
      <c r="L714" s="415" t="str">
        <f>IFERROR(VLOOKUP(N709,Marks,20,0),"")</f>
        <v/>
      </c>
      <c r="M714" s="415" t="str">
        <f>IFERROR(VLOOKUP(N709,Marks,21,0),"")</f>
        <v/>
      </c>
      <c r="N714" s="117" t="str">
        <f>IFERROR(VLOOKUP(N709,Marks,22,0),"")</f>
        <v/>
      </c>
      <c r="O714" s="119" t="str">
        <f>IFERROR(VLOOKUP(N709,Marks,23,0),"")</f>
        <v/>
      </c>
      <c r="P714" s="323" t="str">
        <f>IFERROR(VLOOKUP(N709,Marks,29,0),"")</f>
        <v/>
      </c>
      <c r="Q714" s="819"/>
      <c r="R714" s="122" t="str">
        <f>'Result Sheet'!$L$4</f>
        <v xml:space="preserve">हिन्दी </v>
      </c>
      <c r="S714" s="415" t="str">
        <f>IFERROR(VLOOKUP(AD709,Marks,11,0),"")</f>
        <v/>
      </c>
      <c r="T714" s="415" t="str">
        <f>IFERROR(VLOOKUP(AD709,Marks,12,0),"")</f>
        <v/>
      </c>
      <c r="U714" s="117" t="str">
        <f>IFERROR(VLOOKUP(AD709,Marks,13,0),"")</f>
        <v/>
      </c>
      <c r="V714" s="415" t="str">
        <f>IFERROR(VLOOKUP(AD709,Marks,14,0),"")</f>
        <v/>
      </c>
      <c r="W714" s="415" t="str">
        <f>IFERROR(VLOOKUP(AD709,Marks,15,0),"")</f>
        <v/>
      </c>
      <c r="X714" s="415" t="str">
        <f>IFERROR(VLOOKUP(AD709,Marks,16,0),"")</f>
        <v/>
      </c>
      <c r="Y714" s="117" t="str">
        <f>IFERROR(VLOOKUP(AD709,Marks,17,0),"")</f>
        <v/>
      </c>
      <c r="Z714" s="119" t="str">
        <f>IFERROR(VLOOKUP(AD709,Marks,18,0),"")</f>
        <v/>
      </c>
      <c r="AA714" s="415" t="str">
        <f>IFERROR(VLOOKUP(AD709,Marks,19,0),"")</f>
        <v/>
      </c>
      <c r="AB714" s="415" t="str">
        <f>IFERROR(VLOOKUP(AD709,Marks,20,0),"")</f>
        <v/>
      </c>
      <c r="AC714" s="415" t="str">
        <f>IFERROR(VLOOKUP(AD709,Marks,21,0),"")</f>
        <v/>
      </c>
      <c r="AD714" s="117" t="str">
        <f>IFERROR(VLOOKUP(AD709,Marks,22,0),"")</f>
        <v/>
      </c>
      <c r="AE714" s="119" t="str">
        <f>IFERROR(VLOOKUP(AD709,Marks,23,0),"")</f>
        <v/>
      </c>
      <c r="AF714" s="323" t="str">
        <f>IFERROR(VLOOKUP(AD709,Marks,29,0),"")</f>
        <v/>
      </c>
    </row>
    <row r="715" spans="1:32" ht="21" customHeight="1">
      <c r="A715" s="166">
        <f>IF(N709="","",A714+1)</f>
        <v>13</v>
      </c>
      <c r="B715" s="122" t="str">
        <f>'Result Sheet'!$AE$4</f>
        <v xml:space="preserve">अंग्रेजी </v>
      </c>
      <c r="C715" s="415" t="str">
        <f>IFERROR(VLOOKUP(N709,Marks,30,0),"")</f>
        <v/>
      </c>
      <c r="D715" s="415" t="str">
        <f>IFERROR(VLOOKUP(N709,Marks,31,0),"")</f>
        <v/>
      </c>
      <c r="E715" s="117" t="str">
        <f>IFERROR(VLOOKUP(N709,Marks,32,0),"")</f>
        <v/>
      </c>
      <c r="F715" s="415" t="str">
        <f>IFERROR(VLOOKUP(N709,Marks,33,0),"")</f>
        <v/>
      </c>
      <c r="G715" s="415" t="str">
        <f>IFERROR(VLOOKUP(N709,Marks,34,0),"")</f>
        <v/>
      </c>
      <c r="H715" s="415" t="str">
        <f>IFERROR(VLOOKUP(N709,Marks,35,0),"")</f>
        <v/>
      </c>
      <c r="I715" s="117" t="str">
        <f>IFERROR(VLOOKUP(N709,Marks,36,0),"")</f>
        <v/>
      </c>
      <c r="J715" s="119" t="str">
        <f>IFERROR(VLOOKUP(N709,Marks,37,0),"")</f>
        <v/>
      </c>
      <c r="K715" s="415" t="str">
        <f>IFERROR(VLOOKUP(N709,Marks,38,0),"")</f>
        <v/>
      </c>
      <c r="L715" s="415" t="str">
        <f>IFERROR(VLOOKUP(N709,Marks,39,0),"")</f>
        <v/>
      </c>
      <c r="M715" s="415" t="str">
        <f>IFERROR(VLOOKUP(N709,Marks,40,0),"")</f>
        <v/>
      </c>
      <c r="N715" s="117" t="str">
        <f>IFERROR(VLOOKUP(N709,Marks,41,0),"")</f>
        <v/>
      </c>
      <c r="O715" s="119" t="str">
        <f>IFERROR(VLOOKUP(N709,Marks,42,0),"")</f>
        <v/>
      </c>
      <c r="P715" s="323" t="str">
        <f>IFERROR(VLOOKUP(N709,Marks,48,0),"")</f>
        <v/>
      </c>
      <c r="Q715" s="819"/>
      <c r="R715" s="122" t="str">
        <f>'Result Sheet'!$AE$4</f>
        <v xml:space="preserve">अंग्रेजी </v>
      </c>
      <c r="S715" s="415" t="str">
        <f>IFERROR(VLOOKUP(AD709,Marks,30,0),"")</f>
        <v/>
      </c>
      <c r="T715" s="415" t="str">
        <f>IFERROR(VLOOKUP(AD709,Marks,31,0),"")</f>
        <v/>
      </c>
      <c r="U715" s="117" t="str">
        <f>IFERROR(VLOOKUP(AD709,Marks,32,0),"")</f>
        <v/>
      </c>
      <c r="V715" s="415" t="str">
        <f>IFERROR(VLOOKUP(AD709,Marks,33,0),"")</f>
        <v/>
      </c>
      <c r="W715" s="415" t="str">
        <f>IFERROR(VLOOKUP(AD709,Marks,34,0),"")</f>
        <v/>
      </c>
      <c r="X715" s="415" t="str">
        <f>IFERROR(VLOOKUP(AD709,Marks,35,0),"")</f>
        <v/>
      </c>
      <c r="Y715" s="117" t="str">
        <f>IFERROR(VLOOKUP(AD709,Marks,36,0),"")</f>
        <v/>
      </c>
      <c r="Z715" s="119" t="str">
        <f>IFERROR(VLOOKUP(AD709,Marks,37,0),"")</f>
        <v/>
      </c>
      <c r="AA715" s="415" t="str">
        <f>IFERROR(VLOOKUP(AD709,Marks,38,0),"")</f>
        <v/>
      </c>
      <c r="AB715" s="415" t="str">
        <f>IFERROR(VLOOKUP(AD709,Marks,39,0),"")</f>
        <v/>
      </c>
      <c r="AC715" s="415" t="str">
        <f>IFERROR(VLOOKUP(AD709,Marks,40,0),"")</f>
        <v/>
      </c>
      <c r="AD715" s="117" t="str">
        <f>IFERROR(VLOOKUP(AD709,Marks,41,0),"")</f>
        <v/>
      </c>
      <c r="AE715" s="119" t="str">
        <f>IFERROR(VLOOKUP(AD709,Marks,42,0),"")</f>
        <v/>
      </c>
      <c r="AF715" s="323" t="str">
        <f>IFERROR(VLOOKUP(AD709,Marks,48,0),"")</f>
        <v/>
      </c>
    </row>
    <row r="716" spans="1:32" ht="21" customHeight="1">
      <c r="A716" s="166">
        <f>IF(N709="","",A715+1)</f>
        <v>14</v>
      </c>
      <c r="B716" s="122" t="str">
        <f>'Result Sheet'!$AX$4</f>
        <v>संस्कृत</v>
      </c>
      <c r="C716" s="415" t="str">
        <f>IFERROR(VLOOKUP(N709,Marks,49,0),"")</f>
        <v/>
      </c>
      <c r="D716" s="415" t="str">
        <f>IFERROR(VLOOKUP(N709,Marks,50,0),"")</f>
        <v/>
      </c>
      <c r="E716" s="117" t="str">
        <f>IFERROR(VLOOKUP(N709,Marks,51,0),"")</f>
        <v/>
      </c>
      <c r="F716" s="415" t="str">
        <f>IFERROR(VLOOKUP(N709,Marks,52,0),"")</f>
        <v/>
      </c>
      <c r="G716" s="415" t="str">
        <f>IFERROR(VLOOKUP(N709,Marks,53,0),"")</f>
        <v/>
      </c>
      <c r="H716" s="415" t="str">
        <f>IFERROR(VLOOKUP(N709,Marks,54,0),"")</f>
        <v/>
      </c>
      <c r="I716" s="117" t="str">
        <f>IFERROR(VLOOKUP(N709,Marks,55,0),"")</f>
        <v/>
      </c>
      <c r="J716" s="119" t="str">
        <f>IFERROR(VLOOKUP(N709,Marks,56,0),"")</f>
        <v/>
      </c>
      <c r="K716" s="415" t="str">
        <f>IFERROR(VLOOKUP(N709,Marks,57,0),"")</f>
        <v/>
      </c>
      <c r="L716" s="415" t="str">
        <f>IFERROR(VLOOKUP(N709,Marks,58,0),"")</f>
        <v/>
      </c>
      <c r="M716" s="415" t="str">
        <f>IFERROR(VLOOKUP(N709,Marks,59,0),"")</f>
        <v/>
      </c>
      <c r="N716" s="117" t="str">
        <f>IFERROR(VLOOKUP(N709,Marks,60,0),"")</f>
        <v/>
      </c>
      <c r="O716" s="119" t="str">
        <f>IFERROR(VLOOKUP(N709,Marks,61,0),"")</f>
        <v/>
      </c>
      <c r="P716" s="323" t="str">
        <f>IFERROR(VLOOKUP(N709,Marks,67,0),"")</f>
        <v/>
      </c>
      <c r="Q716" s="819"/>
      <c r="R716" s="122" t="str">
        <f>'Result Sheet'!$AX$4</f>
        <v>संस्कृत</v>
      </c>
      <c r="S716" s="415" t="str">
        <f>IFERROR(VLOOKUP(AD709,Marks,49,0),"")</f>
        <v/>
      </c>
      <c r="T716" s="415" t="str">
        <f>IFERROR(VLOOKUP(AD709,Marks,50,0),"")</f>
        <v/>
      </c>
      <c r="U716" s="117" t="str">
        <f>IFERROR(VLOOKUP(AD709,Marks,51,0),"")</f>
        <v/>
      </c>
      <c r="V716" s="415" t="str">
        <f>IFERROR(VLOOKUP(AD709,Marks,52,0),"")</f>
        <v/>
      </c>
      <c r="W716" s="415" t="str">
        <f>IFERROR(VLOOKUP(AD709,Marks,53,0),"")</f>
        <v/>
      </c>
      <c r="X716" s="415" t="str">
        <f>IFERROR(VLOOKUP(AD709,Marks,54,0),"")</f>
        <v/>
      </c>
      <c r="Y716" s="117" t="str">
        <f>IFERROR(VLOOKUP(AD709,Marks,55,0),"")</f>
        <v/>
      </c>
      <c r="Z716" s="119" t="str">
        <f>IFERROR(VLOOKUP(AD709,Marks,56,0),"")</f>
        <v/>
      </c>
      <c r="AA716" s="415" t="str">
        <f>IFERROR(VLOOKUP(AD709,Marks,57,0),"")</f>
        <v/>
      </c>
      <c r="AB716" s="415" t="str">
        <f>IFERROR(VLOOKUP(AD709,Marks,58,0),"")</f>
        <v/>
      </c>
      <c r="AC716" s="415" t="str">
        <f>IFERROR(VLOOKUP(AD709,Marks,59,0),"")</f>
        <v/>
      </c>
      <c r="AD716" s="117" t="str">
        <f>IFERROR(VLOOKUP(AD709,Marks,60,0),"")</f>
        <v/>
      </c>
      <c r="AE716" s="119" t="str">
        <f>IFERROR(VLOOKUP(AD709,Marks,61,0),"")</f>
        <v/>
      </c>
      <c r="AF716" s="323" t="str">
        <f>IFERROR(VLOOKUP(AD709,Marks,67,0),"")</f>
        <v/>
      </c>
    </row>
    <row r="717" spans="1:32" ht="21" customHeight="1">
      <c r="A717" s="166">
        <f>IF(N709="","",A715+1)</f>
        <v>14</v>
      </c>
      <c r="B717" s="122" t="str">
        <f>'Result Sheet'!$BQ$4</f>
        <v xml:space="preserve">गणित </v>
      </c>
      <c r="C717" s="415" t="str">
        <f>IFERROR(VLOOKUP(N709,Marks,68,0),"")</f>
        <v/>
      </c>
      <c r="D717" s="415" t="str">
        <f>IFERROR(VLOOKUP(N709,Marks,69,0),"")</f>
        <v/>
      </c>
      <c r="E717" s="117" t="str">
        <f>IFERROR(VLOOKUP(N709,Marks,70,0),"")</f>
        <v/>
      </c>
      <c r="F717" s="415" t="str">
        <f>IFERROR(VLOOKUP(N709,Marks,71,0),"")</f>
        <v/>
      </c>
      <c r="G717" s="415" t="str">
        <f>IFERROR(VLOOKUP(N709,Marks,72,0),"")</f>
        <v/>
      </c>
      <c r="H717" s="415" t="str">
        <f>IFERROR(VLOOKUP(N709,Marks,73,0),"")</f>
        <v/>
      </c>
      <c r="I717" s="117" t="str">
        <f>IFERROR(VLOOKUP(N709,Marks,74,0),"")</f>
        <v/>
      </c>
      <c r="J717" s="119" t="str">
        <f>IFERROR(VLOOKUP(N709,Marks,75,0),"")</f>
        <v/>
      </c>
      <c r="K717" s="415" t="str">
        <f>IFERROR(VLOOKUP(N709,Marks,76,0),"")</f>
        <v/>
      </c>
      <c r="L717" s="415" t="str">
        <f>IFERROR(VLOOKUP(N709,Marks,77,0),"")</f>
        <v/>
      </c>
      <c r="M717" s="415" t="str">
        <f>IFERROR(VLOOKUP(N709,Marks,78,0),"")</f>
        <v/>
      </c>
      <c r="N717" s="117" t="str">
        <f>IFERROR(VLOOKUP(N709,Marks,79,0),"")</f>
        <v/>
      </c>
      <c r="O717" s="119" t="str">
        <f>IFERROR(VLOOKUP(N709,Marks,80,0),"")</f>
        <v/>
      </c>
      <c r="P717" s="323" t="str">
        <f>IFERROR(VLOOKUP(N709,Marks,86,0),"")</f>
        <v/>
      </c>
      <c r="Q717" s="819"/>
      <c r="R717" s="122" t="str">
        <f>'Result Sheet'!$BQ$4</f>
        <v xml:space="preserve">गणित </v>
      </c>
      <c r="S717" s="415" t="str">
        <f>IFERROR(VLOOKUP(AD709,Marks,68,0),"")</f>
        <v/>
      </c>
      <c r="T717" s="415" t="str">
        <f>IFERROR(VLOOKUP(AD709,Marks,69,0),"")</f>
        <v/>
      </c>
      <c r="U717" s="117" t="str">
        <f>IFERROR(VLOOKUP(AD709,Marks,70,0),"")</f>
        <v/>
      </c>
      <c r="V717" s="415" t="str">
        <f>IFERROR(VLOOKUP(AD709,Marks,71,0),"")</f>
        <v/>
      </c>
      <c r="W717" s="415" t="str">
        <f>IFERROR(VLOOKUP(AD709,Marks,72,0),"")</f>
        <v/>
      </c>
      <c r="X717" s="415" t="str">
        <f>IFERROR(VLOOKUP(AD709,Marks,73,0),"")</f>
        <v/>
      </c>
      <c r="Y717" s="117" t="str">
        <f>IFERROR(VLOOKUP(AD709,Marks,74,0),"")</f>
        <v/>
      </c>
      <c r="Z717" s="119" t="str">
        <f>IFERROR(VLOOKUP(AD709,Marks,75,0),"")</f>
        <v/>
      </c>
      <c r="AA717" s="415" t="str">
        <f>IFERROR(VLOOKUP(AD709,Marks,76,0),"")</f>
        <v/>
      </c>
      <c r="AB717" s="415" t="str">
        <f>IFERROR(VLOOKUP(AD709,Marks,77,0),"")</f>
        <v/>
      </c>
      <c r="AC717" s="415" t="str">
        <f>IFERROR(VLOOKUP(AD709,Marks,78,0),"")</f>
        <v/>
      </c>
      <c r="AD717" s="117" t="str">
        <f>IFERROR(VLOOKUP(AD709,Marks,79,0),"")</f>
        <v/>
      </c>
      <c r="AE717" s="119" t="str">
        <f>IFERROR(VLOOKUP(AD709,Marks,80,0),"")</f>
        <v/>
      </c>
      <c r="AF717" s="323" t="str">
        <f>IFERROR(VLOOKUP(AD709,Marks,86,0),"")</f>
        <v/>
      </c>
    </row>
    <row r="718" spans="1:32" ht="21" customHeight="1">
      <c r="A718" s="166">
        <f>IF(N709="","",A717+1)</f>
        <v>15</v>
      </c>
      <c r="B718" s="122" t="str">
        <f>'Result Sheet'!$CJ$4</f>
        <v xml:space="preserve">पर्यावरण अध्ययन </v>
      </c>
      <c r="C718" s="415" t="str">
        <f>IFERROR(VLOOKUP(N709,Marks,87,0),"")</f>
        <v/>
      </c>
      <c r="D718" s="415" t="str">
        <f>IFERROR(VLOOKUP(N709,Marks,88,0),"")</f>
        <v/>
      </c>
      <c r="E718" s="117" t="str">
        <f>IFERROR(VLOOKUP(N709,Marks,89,0),"")</f>
        <v/>
      </c>
      <c r="F718" s="415" t="str">
        <f>IFERROR(VLOOKUP(N709,Marks,90,0),"")</f>
        <v/>
      </c>
      <c r="G718" s="415" t="str">
        <f>IFERROR(VLOOKUP(N709,Marks,91,0),"")</f>
        <v/>
      </c>
      <c r="H718" s="415" t="str">
        <f>IFERROR(VLOOKUP(N709,Marks,92,0),"")</f>
        <v/>
      </c>
      <c r="I718" s="117" t="str">
        <f>IFERROR(VLOOKUP(N709,Marks,93,0),"")</f>
        <v/>
      </c>
      <c r="J718" s="119" t="str">
        <f>IFERROR(VLOOKUP(N709,Marks,94,0),"")</f>
        <v/>
      </c>
      <c r="K718" s="415" t="str">
        <f>IFERROR(VLOOKUP(N709,Marks,95,0),"")</f>
        <v/>
      </c>
      <c r="L718" s="415" t="str">
        <f>IFERROR(VLOOKUP(N709,Marks,96,0),"")</f>
        <v/>
      </c>
      <c r="M718" s="415" t="str">
        <f>IFERROR(VLOOKUP(N709,Marks,97,0),"")</f>
        <v/>
      </c>
      <c r="N718" s="117" t="str">
        <f>IFERROR(VLOOKUP(N709,Marks,98,0),"")</f>
        <v/>
      </c>
      <c r="O718" s="119" t="str">
        <f>IFERROR(VLOOKUP(N709,Marks,99,0),"")</f>
        <v/>
      </c>
      <c r="P718" s="323" t="str">
        <f>IFERROR(VLOOKUP(N709,Marks,105,0),"")</f>
        <v/>
      </c>
      <c r="Q718" s="819"/>
      <c r="R718" s="122" t="str">
        <f>'Result Sheet'!$CJ$4</f>
        <v xml:space="preserve">पर्यावरण अध्ययन </v>
      </c>
      <c r="S718" s="415" t="str">
        <f>IFERROR(VLOOKUP(AD709,Marks,87,0),"")</f>
        <v/>
      </c>
      <c r="T718" s="415" t="str">
        <f>IFERROR(VLOOKUP(AD709,Marks,88,0),"")</f>
        <v/>
      </c>
      <c r="U718" s="117" t="str">
        <f>IFERROR(VLOOKUP(AD709,Marks,89,0),"")</f>
        <v/>
      </c>
      <c r="V718" s="415" t="str">
        <f>IFERROR(VLOOKUP(AD709,Marks,90,0),"")</f>
        <v/>
      </c>
      <c r="W718" s="415" t="str">
        <f>IFERROR(VLOOKUP(AD709,Marks,91,0),"")</f>
        <v/>
      </c>
      <c r="X718" s="415" t="str">
        <f>IFERROR(VLOOKUP(AD709,Marks,92,0),"")</f>
        <v/>
      </c>
      <c r="Y718" s="117" t="str">
        <f>IFERROR(VLOOKUP(AD709,Marks,93,0),"")</f>
        <v/>
      </c>
      <c r="Z718" s="119" t="str">
        <f>IFERROR(VLOOKUP(AD709,Marks,94,0),"")</f>
        <v/>
      </c>
      <c r="AA718" s="415" t="str">
        <f>IFERROR(VLOOKUP(AD709,Marks,95,0),"")</f>
        <v/>
      </c>
      <c r="AB718" s="415" t="str">
        <f>IFERROR(VLOOKUP(AD709,Marks,96,0),"")</f>
        <v/>
      </c>
      <c r="AC718" s="415" t="str">
        <f>IFERROR(VLOOKUP(AD709,Marks,97,0),"")</f>
        <v/>
      </c>
      <c r="AD718" s="117" t="str">
        <f>IFERROR(VLOOKUP(AD709,Marks,98,0),"")</f>
        <v/>
      </c>
      <c r="AE718" s="119" t="str">
        <f>IFERROR(VLOOKUP(AD709,Marks,99,0),"")</f>
        <v/>
      </c>
      <c r="AF718" s="323" t="str">
        <f>IFERROR(VLOOKUP(AD709,Marks,105,0),"")</f>
        <v/>
      </c>
    </row>
    <row r="719" spans="1:32" ht="25.5" customHeight="1">
      <c r="A719" s="166">
        <f>IF(N709="","",A718+1)</f>
        <v>16</v>
      </c>
      <c r="B719" s="416" t="s">
        <v>215</v>
      </c>
      <c r="C719" s="120" t="str">
        <f>IF(AND(C714="",C715="",C716="",C717="",C718=""),"",IF(OR(C706=1,C706=2),SUM(C714:C717),SUM(C714:C718)))</f>
        <v/>
      </c>
      <c r="D719" s="120" t="str">
        <f>IF(AND(D714="",D715="",D716="",D717="",D718=""),"",IF(OR(C706=1,C706=2),SUM(D714:D717),SUM(D714:D718)))</f>
        <v/>
      </c>
      <c r="E719" s="120" t="str">
        <f>IF(AND(E714="",E715="",E716="",E717="",E718=""),"",IF(OR(C706=1,C706=2),SUM(E714:E717),SUM(E714:E718)))</f>
        <v/>
      </c>
      <c r="F719" s="120" t="str">
        <f>IF(AND(F714="",F715="",F716="",F717="",F718=""),"",IF(OR(C706=1,C706=2),SUM(F714:F717),SUM(F714:F718)))</f>
        <v/>
      </c>
      <c r="G719" s="120" t="str">
        <f>IF(AND(G714="",G715="",G716="",G717="",G718=""),"",IF(OR(G706=1,G706=2),SUM(C706=1,C706=2),SUM(G714:G718)))</f>
        <v/>
      </c>
      <c r="H719" s="120" t="str">
        <f>IF(AND(H714="",H715="",H716="",H717="",H718=""),"",IF(OR(C706=1,C706=2),SUM(H714:H717),SUM(H714:H718)))</f>
        <v/>
      </c>
      <c r="I719" s="120" t="str">
        <f>IF(AND(I714="",I715="",I716="",I717="",I718=""),"",IF(OR(C706=1,C706=2),SUM(I714:I717),SUM(I714:I718)))</f>
        <v/>
      </c>
      <c r="J719" s="120" t="str">
        <f>IF(AND(J714="",J715="",J716="",J717="",J718=""),"",IF(OR(C706=1,C706=2),SUM(J714:J717),SUM(J714:J718)))</f>
        <v/>
      </c>
      <c r="K719" s="120" t="str">
        <f>IF(AND(K714="",K715="",K716="",K717="",K718=""),"",IF(OR(C706=1,C706=2),SUM(K714:K717),SUM(K714:K718)))</f>
        <v/>
      </c>
      <c r="L719" s="120" t="str">
        <f>IF(AND(L714="",L715="",L716="",L717="",L718=""),"",IF(OR(C706=1,C706=2),SUM(L714:L717),SUM(L714:L718)))</f>
        <v/>
      </c>
      <c r="M719" s="120" t="str">
        <f>IF(AND(M714="",M715="",M716="",M717="",M718=""),"",IF(OR(C706=1,C706=2),SUM(M714:M717),SUM(M714:M718)))</f>
        <v/>
      </c>
      <c r="N719" s="120" t="str">
        <f>IF(AND(N714="",N715="",N716="",N717="",N718=""),"",IF(OR(C706=1,C706=2),SUM(N714:N717),SUM(N714:N718)))</f>
        <v/>
      </c>
      <c r="O719" s="120" t="str">
        <f>IF(AND(O714="",O715="",O716="",O717="",O718=""),"",IF(OR(C706=1,C706=2),SUM(O714:O717),SUM(O714:O718)))</f>
        <v/>
      </c>
      <c r="P719" s="326" t="str">
        <f>IF(OR(N709="",E707="",O719=""),"",IF(O719&gt;=81%*P713,"A",IF(O719&gt;=61%*P713,"B",IF(O719&gt;=41%*P713,"C",IF(O719&gt;=21%*P713,"D","E")))))</f>
        <v/>
      </c>
      <c r="Q719" s="819"/>
      <c r="R719" s="416" t="s">
        <v>215</v>
      </c>
      <c r="S719" s="120" t="str">
        <f>IF(AND(S714="",S715="",S716="",S717="",S718=""),"",IF(OR(S706=1,S706=2),SUM(S714:S717),SUM(S714:S718)))</f>
        <v/>
      </c>
      <c r="T719" s="120" t="str">
        <f>IF(AND(T714="",T715="",T716="",T717="",T718=""),"",IF(OR(S706=1,S706=2),SUM(T714:T717),SUM(T714:T718)))</f>
        <v/>
      </c>
      <c r="U719" s="120" t="str">
        <f>IF(AND(U714="",U715="",U716="",U717="",U718=""),"",IF(OR(S706=1,S706=2),SUM(U714:U717),SUM(U714:U718)))</f>
        <v/>
      </c>
      <c r="V719" s="120" t="str">
        <f>IF(AND(V714="",V715="",V716="",V717="",V718=""),"",IF(OR(S706=1,S706=2),SUM(V714:V717),SUM(V714:V718)))</f>
        <v/>
      </c>
      <c r="W719" s="120" t="str">
        <f>IF(AND(W714="",W715="",W716="",W717="",W718=""),"",IF(OR(W706=1,W706=2),SUM(S706=1,S706=2),SUM(W714:W718)))</f>
        <v/>
      </c>
      <c r="X719" s="120" t="str">
        <f>IF(AND(X714="",X715="",X716="",X717="",X718=""),"",IF(OR(S706=1,S706=2),SUM(X714:X717),SUM(X714:X718)))</f>
        <v/>
      </c>
      <c r="Y719" s="120" t="str">
        <f>IF(AND(Y714="",Y715="",Y716="",Y717="",Y718=""),"",IF(OR(S706=1,S706=2),SUM(Y714:Y717),SUM(Y714:Y718)))</f>
        <v/>
      </c>
      <c r="Z719" s="120" t="str">
        <f>IF(AND(Z714="",Z715="",Z716="",Z717="",Z718=""),"",IF(OR(S706=1,S706=2),SUM(Z714:Z717),SUM(Z714:Z718)))</f>
        <v/>
      </c>
      <c r="AA719" s="120" t="str">
        <f>IF(AND(AA714="",AA715="",AA716="",AA717="",AA718=""),"",IF(OR(S706=1,S706=2),SUM(AA714:AA717),SUM(AA714:AA718)))</f>
        <v/>
      </c>
      <c r="AB719" s="120" t="str">
        <f>IF(AND(AB714="",AB715="",AB716="",AB717="",AB718=""),"",IF(OR(S706=1,S706=2),SUM(AB714:AB717),SUM(AB714:AB718)))</f>
        <v/>
      </c>
      <c r="AC719" s="120" t="str">
        <f>IF(AND(AC714="",AC715="",AC716="",AC717="",AC718=""),"",IF(OR(S706=1,S706=2),SUM(AC714:AC717),SUM(AC714:AC718)))</f>
        <v/>
      </c>
      <c r="AD719" s="120" t="str">
        <f>IF(AND(AD714="",AD715="",AD716="",AD717="",AD718=""),"",IF(OR(S706=1,S706=2),SUM(AD714:AD717),SUM(AD714:AD718)))</f>
        <v/>
      </c>
      <c r="AE719" s="120" t="str">
        <f>IF(AND(AE714="",AE715="",AE716="",AE717="",AE718=""),"",IF(OR(S706=1,S706=2),SUM(AE714:AE717),SUM(AE714:AE718)))</f>
        <v/>
      </c>
      <c r="AF719" s="326" t="str">
        <f>IF(OR(AD709="",U707="",AE719=""),"",IF(AE719&gt;=81%*AF713,"A",IF(AE719&gt;=61%*AF713,"B",IF(AE719&gt;=41%*AF713,"C",IF(AE719&gt;=21%*AF713,"D","E")))))</f>
        <v/>
      </c>
    </row>
    <row r="720" spans="1:32" ht="9" customHeight="1">
      <c r="A720" s="166">
        <f>IF(N709="","",A719+1)</f>
        <v>17</v>
      </c>
      <c r="B720" s="787"/>
      <c r="C720" s="787"/>
      <c r="D720" s="787"/>
      <c r="E720" s="787"/>
      <c r="F720" s="787"/>
      <c r="G720" s="787"/>
      <c r="H720" s="787"/>
      <c r="I720" s="787"/>
      <c r="J720" s="787"/>
      <c r="K720" s="787"/>
      <c r="L720" s="787"/>
      <c r="M720" s="787"/>
      <c r="N720" s="787"/>
      <c r="O720" s="787"/>
      <c r="P720" s="787"/>
      <c r="Q720" s="819"/>
      <c r="R720" s="787"/>
      <c r="S720" s="787"/>
      <c r="T720" s="787"/>
      <c r="U720" s="787"/>
      <c r="V720" s="787"/>
      <c r="W720" s="787"/>
      <c r="X720" s="787"/>
      <c r="Y720" s="787"/>
      <c r="Z720" s="787"/>
      <c r="AA720" s="787"/>
      <c r="AB720" s="787"/>
      <c r="AC720" s="787"/>
      <c r="AD720" s="787"/>
      <c r="AE720" s="787"/>
      <c r="AF720" s="787"/>
    </row>
    <row r="721" spans="1:32" ht="22.5" customHeight="1">
      <c r="A721" s="166">
        <f>IF(N709="","",A720+1)</f>
        <v>18</v>
      </c>
      <c r="B721" s="788" t="s">
        <v>213</v>
      </c>
      <c r="C721" s="788"/>
      <c r="D721" s="789" t="s">
        <v>229</v>
      </c>
      <c r="E721" s="790"/>
      <c r="F721" s="417" t="s">
        <v>186</v>
      </c>
      <c r="G721" s="788" t="s">
        <v>213</v>
      </c>
      <c r="H721" s="788"/>
      <c r="I721" s="789" t="s">
        <v>229</v>
      </c>
      <c r="J721" s="790"/>
      <c r="K721" s="417" t="s">
        <v>186</v>
      </c>
      <c r="L721" s="788" t="s">
        <v>213</v>
      </c>
      <c r="M721" s="788"/>
      <c r="N721" s="789" t="s">
        <v>229</v>
      </c>
      <c r="O721" s="790"/>
      <c r="P721" s="417" t="s">
        <v>186</v>
      </c>
      <c r="Q721" s="819"/>
      <c r="R721" s="788" t="s">
        <v>213</v>
      </c>
      <c r="S721" s="788"/>
      <c r="T721" s="789" t="s">
        <v>229</v>
      </c>
      <c r="U721" s="790"/>
      <c r="V721" s="417" t="s">
        <v>186</v>
      </c>
      <c r="W721" s="788" t="s">
        <v>213</v>
      </c>
      <c r="X721" s="788"/>
      <c r="Y721" s="789" t="s">
        <v>229</v>
      </c>
      <c r="Z721" s="790"/>
      <c r="AA721" s="417" t="s">
        <v>186</v>
      </c>
      <c r="AB721" s="788" t="s">
        <v>213</v>
      </c>
      <c r="AC721" s="788"/>
      <c r="AD721" s="789" t="s">
        <v>229</v>
      </c>
      <c r="AE721" s="790"/>
      <c r="AF721" s="417" t="s">
        <v>186</v>
      </c>
    </row>
    <row r="722" spans="1:32" ht="21.75" customHeight="1">
      <c r="A722" s="166">
        <f>IF(N709="","",A721+1)</f>
        <v>19</v>
      </c>
      <c r="B722" s="791" t="s">
        <v>221</v>
      </c>
      <c r="C722" s="792"/>
      <c r="D722" s="792"/>
      <c r="E722" s="119" t="str">
        <f>IFERROR(VLOOKUP(N709,Marks,109,0),"")</f>
        <v/>
      </c>
      <c r="F722" s="130" t="str">
        <f>IFERROR(VLOOKUP(N709,Marks,113,0),"")</f>
        <v/>
      </c>
      <c r="G722" s="791" t="s">
        <v>192</v>
      </c>
      <c r="H722" s="792"/>
      <c r="I722" s="792"/>
      <c r="J722" s="119" t="str">
        <f>IFERROR(VLOOKUP(N709,Marks,117,0),"")</f>
        <v/>
      </c>
      <c r="K722" s="130" t="str">
        <f>IFERROR(VLOOKUP(N709,Marks,121,0),"")</f>
        <v/>
      </c>
      <c r="L722" s="793" t="s">
        <v>193</v>
      </c>
      <c r="M722" s="794"/>
      <c r="N722" s="794"/>
      <c r="O722" s="119" t="str">
        <f>IFERROR(VLOOKUP(N709,Marks,125,0),"")</f>
        <v/>
      </c>
      <c r="P722" s="130" t="str">
        <f>IFERROR(VLOOKUP(N709,Marks,129,0),"")</f>
        <v/>
      </c>
      <c r="Q722" s="819"/>
      <c r="R722" s="791" t="s">
        <v>221</v>
      </c>
      <c r="S722" s="792"/>
      <c r="T722" s="792"/>
      <c r="U722" s="119" t="str">
        <f>IFERROR(VLOOKUP(AD709,Marks,109,0),"")</f>
        <v/>
      </c>
      <c r="V722" s="130" t="str">
        <f>IFERROR(VLOOKUP(AD709,Marks,113,0),"")</f>
        <v/>
      </c>
      <c r="W722" s="791" t="s">
        <v>192</v>
      </c>
      <c r="X722" s="792"/>
      <c r="Y722" s="792"/>
      <c r="Z722" s="119" t="str">
        <f>IFERROR(VLOOKUP(AD709,Marks,117,0),"")</f>
        <v/>
      </c>
      <c r="AA722" s="130" t="str">
        <f>IFERROR(VLOOKUP(AD709,Marks,121,0),"")</f>
        <v/>
      </c>
      <c r="AB722" s="793" t="s">
        <v>193</v>
      </c>
      <c r="AC722" s="794"/>
      <c r="AD722" s="794"/>
      <c r="AE722" s="119" t="str">
        <f>IFERROR(VLOOKUP(AD709,Marks,125,0),"")</f>
        <v/>
      </c>
      <c r="AF722" s="130" t="str">
        <f>IFERROR(VLOOKUP(AD709,Marks,129,0),"")</f>
        <v/>
      </c>
    </row>
    <row r="723" spans="1:32" ht="21" customHeight="1">
      <c r="A723" s="166">
        <f>IF(N709="","",A722+1)</f>
        <v>20</v>
      </c>
      <c r="B723" s="780" t="s">
        <v>216</v>
      </c>
      <c r="C723" s="780"/>
      <c r="D723" s="780"/>
      <c r="E723" s="795" t="str">
        <f>IFERROR(VLOOKUP(N709,Marks,135,0),"")</f>
        <v/>
      </c>
      <c r="F723" s="795"/>
      <c r="G723" s="795"/>
      <c r="H723" s="795"/>
      <c r="I723" s="780" t="s">
        <v>217</v>
      </c>
      <c r="J723" s="780"/>
      <c r="K723" s="780"/>
      <c r="L723" s="780"/>
      <c r="M723" s="796" t="str">
        <f>IFERROR(VLOOKUP(N709,Marks,136,0),"")</f>
        <v/>
      </c>
      <c r="N723" s="796"/>
      <c r="O723" s="796"/>
      <c r="P723" s="796"/>
      <c r="Q723" s="819"/>
      <c r="R723" s="780" t="s">
        <v>216</v>
      </c>
      <c r="S723" s="780"/>
      <c r="T723" s="780"/>
      <c r="U723" s="795" t="str">
        <f>IFERROR(VLOOKUP(AD709,Marks,135,0),"")</f>
        <v/>
      </c>
      <c r="V723" s="795"/>
      <c r="W723" s="795"/>
      <c r="X723" s="795"/>
      <c r="Y723" s="780" t="s">
        <v>217</v>
      </c>
      <c r="Z723" s="780"/>
      <c r="AA723" s="780"/>
      <c r="AB723" s="780"/>
      <c r="AC723" s="796" t="str">
        <f>IFERROR(VLOOKUP(AD709,Marks,136,0),"")</f>
        <v/>
      </c>
      <c r="AD723" s="796"/>
      <c r="AE723" s="796"/>
      <c r="AF723" s="796"/>
    </row>
    <row r="724" spans="1:32" ht="21" customHeight="1">
      <c r="A724" s="166">
        <f>IF(N709="","",A723+1)</f>
        <v>21</v>
      </c>
      <c r="B724" s="780" t="s">
        <v>218</v>
      </c>
      <c r="C724" s="780"/>
      <c r="D724" s="780"/>
      <c r="E724" s="782" t="str">
        <f>IFERROR(VLOOKUP(N709,Marks,134,0),"")</f>
        <v/>
      </c>
      <c r="F724" s="782"/>
      <c r="G724" s="782"/>
      <c r="H724" s="782"/>
      <c r="I724" s="780" t="s">
        <v>219</v>
      </c>
      <c r="J724" s="780"/>
      <c r="K724" s="780"/>
      <c r="L724" s="780"/>
      <c r="M724" s="781" t="str">
        <f>IFERROR(VLOOKUP(N709,Marks,131,0),"")</f>
        <v/>
      </c>
      <c r="N724" s="781"/>
      <c r="O724" s="781"/>
      <c r="P724" s="781"/>
      <c r="Q724" s="819"/>
      <c r="R724" s="780" t="s">
        <v>218</v>
      </c>
      <c r="S724" s="780"/>
      <c r="T724" s="780"/>
      <c r="U724" s="782" t="str">
        <f>IFERROR(VLOOKUP(AD709,Marks,134,0),"")</f>
        <v/>
      </c>
      <c r="V724" s="782"/>
      <c r="W724" s="782"/>
      <c r="X724" s="782"/>
      <c r="Y724" s="780" t="s">
        <v>219</v>
      </c>
      <c r="Z724" s="780"/>
      <c r="AA724" s="780"/>
      <c r="AB724" s="780"/>
      <c r="AC724" s="781" t="str">
        <f>IFERROR(VLOOKUP(AD709,Marks,131,0),"")</f>
        <v/>
      </c>
      <c r="AD724" s="781"/>
      <c r="AE724" s="781"/>
      <c r="AF724" s="781"/>
    </row>
    <row r="725" spans="1:32" ht="21" customHeight="1">
      <c r="A725" s="166">
        <f>IF(N709="","",A724+1)</f>
        <v>22</v>
      </c>
      <c r="B725" s="780" t="s">
        <v>220</v>
      </c>
      <c r="C725" s="780"/>
      <c r="D725" s="780"/>
      <c r="E725" s="324" t="str">
        <f>IFERROR(VLOOKUP(N709,Marks,132,0),"")</f>
        <v/>
      </c>
      <c r="F725" s="325" t="s">
        <v>341</v>
      </c>
      <c r="G725" s="783" t="str">
        <f>IF(OR(N709="",E707="",O719=""),"",IF(O719&gt;=81%*P713,"A",IF(O719&gt;=61%*P713,"B",IF(O719&gt;=41%*P713,"C",IF(O719&gt;=21%*P713,"D","E")))))</f>
        <v/>
      </c>
      <c r="H725" s="783"/>
      <c r="I725" s="780" t="s">
        <v>222</v>
      </c>
      <c r="J725" s="780"/>
      <c r="K725" s="780"/>
      <c r="L725" s="780"/>
      <c r="M725" s="818" t="str">
        <f>IFERROR(VLOOKUP(N709,Marks,133,0),"")</f>
        <v/>
      </c>
      <c r="N725" s="818"/>
      <c r="O725" s="818"/>
      <c r="P725" s="818"/>
      <c r="Q725" s="819"/>
      <c r="R725" s="780" t="s">
        <v>220</v>
      </c>
      <c r="S725" s="780"/>
      <c r="T725" s="780"/>
      <c r="U725" s="324" t="str">
        <f>IFERROR(VLOOKUP(AD709,Marks,132,0),"")</f>
        <v/>
      </c>
      <c r="V725" s="325" t="s">
        <v>341</v>
      </c>
      <c r="W725" s="783" t="str">
        <f>IF(OR(AD709="",U707="",AE719=""),"",IF(AE719&gt;=81%*AF713,"A",IF(AE719&gt;=61%*AF713,"B",IF(AE719&gt;=41%*AF713,"C",IF(AE719&gt;=21%*AF713,"D","E")))))</f>
        <v/>
      </c>
      <c r="X725" s="783"/>
      <c r="Y725" s="780" t="s">
        <v>222</v>
      </c>
      <c r="Z725" s="780"/>
      <c r="AA725" s="780"/>
      <c r="AB725" s="780"/>
      <c r="AC725" s="818" t="str">
        <f>IFERROR(VLOOKUP(AD709,Marks,133,0),"")</f>
        <v/>
      </c>
      <c r="AD725" s="818"/>
      <c r="AE725" s="818"/>
      <c r="AF725" s="818"/>
    </row>
    <row r="726" spans="1:32" ht="21" customHeight="1">
      <c r="A726" s="166">
        <f>IF(N709="","",A725+1)</f>
        <v>23</v>
      </c>
      <c r="B726" s="817" t="s">
        <v>228</v>
      </c>
      <c r="C726" s="817"/>
      <c r="D726" s="817"/>
      <c r="E726" s="784">
        <f>'Master sheet'!$C$10</f>
        <v>44697</v>
      </c>
      <c r="F726" s="784"/>
      <c r="G726" s="784"/>
      <c r="H726" s="410"/>
      <c r="I726" s="121"/>
      <c r="J726" s="121"/>
      <c r="K726" s="76"/>
      <c r="L726" s="121"/>
      <c r="M726" s="121"/>
      <c r="N726" s="121"/>
      <c r="O726" s="121"/>
      <c r="P726" s="121"/>
      <c r="Q726" s="819"/>
      <c r="R726" s="817" t="s">
        <v>228</v>
      </c>
      <c r="S726" s="817"/>
      <c r="T726" s="817"/>
      <c r="U726" s="784">
        <f>'Master sheet'!$C$10</f>
        <v>44697</v>
      </c>
      <c r="V726" s="784"/>
      <c r="W726" s="784"/>
      <c r="X726" s="410"/>
      <c r="Y726" s="121"/>
      <c r="Z726" s="121"/>
      <c r="AA726" s="76"/>
      <c r="AB726" s="121"/>
      <c r="AC726" s="121"/>
      <c r="AD726" s="121"/>
      <c r="AE726" s="121"/>
      <c r="AF726" s="121"/>
    </row>
    <row r="727" spans="1:32" ht="43.5" customHeight="1">
      <c r="A727" s="166">
        <f>IF(N709="","",A726+1)</f>
        <v>24</v>
      </c>
      <c r="B727" s="804" t="str">
        <f>IF(AND(C706=1),CONCATENATE("( ",UPPER('Master sheet'!$F$11)," )"),IF(AND(C706=2),CONCATENATE("( ",UPPER('Master sheet'!$F$19)," )"),IF(AND(C706=3),CONCATENATE("( ",UPPER('Master sheet'!$J$11)," )"),IF(AND(C706=4),CONCATENATE("( ",UPPER('Master sheet'!$J$19)," )"),""))))</f>
        <v/>
      </c>
      <c r="C727" s="804"/>
      <c r="D727" s="804"/>
      <c r="E727" s="804"/>
      <c r="F727" s="805" t="str">
        <f>IF(AND(N709=""),"",CONCATENATE("(",'Master sheet'!$C$14," )"))</f>
        <v>(Suresh Kumar )</v>
      </c>
      <c r="G727" s="805"/>
      <c r="H727" s="805"/>
      <c r="I727" s="805"/>
      <c r="J727" s="805"/>
      <c r="K727" s="805" t="str">
        <f>IF(AND(N709=""),"",CONCATENATE("(",'Master sheet'!$C$12," )"))</f>
        <v>(USHA PALIYA )</v>
      </c>
      <c r="L727" s="805"/>
      <c r="M727" s="805"/>
      <c r="N727" s="805"/>
      <c r="O727" s="805"/>
      <c r="P727" s="805"/>
      <c r="Q727" s="819"/>
      <c r="R727" s="804" t="str">
        <f>IF(AND(S706=1),CONCATENATE("( ",UPPER('Master sheet'!$F$11)," )"),IF(AND(S706=2),CONCATENATE("( ",UPPER('Master sheet'!$F$19)," )"),IF(AND(S706=3),CONCATENATE("( ",UPPER('Master sheet'!$J$11)," )"),IF(AND(S706=4),CONCATENATE("( ",UPPER('Master sheet'!$J$19)," )"),""))))</f>
        <v/>
      </c>
      <c r="S727" s="804"/>
      <c r="T727" s="804"/>
      <c r="U727" s="804"/>
      <c r="V727" s="805" t="str">
        <f>IF(AND(AD709=""),"",CONCATENATE("(",'Master sheet'!$C$14," )"))</f>
        <v>(Suresh Kumar )</v>
      </c>
      <c r="W727" s="805"/>
      <c r="X727" s="805"/>
      <c r="Y727" s="805"/>
      <c r="Z727" s="805"/>
      <c r="AA727" s="805" t="str">
        <f>IF(AND(AD709=""),"",CONCATENATE("(",'Master sheet'!$C$12," )"))</f>
        <v>(USHA PALIYA )</v>
      </c>
      <c r="AB727" s="805"/>
      <c r="AC727" s="805"/>
      <c r="AD727" s="805"/>
      <c r="AE727" s="805"/>
      <c r="AF727" s="805"/>
    </row>
    <row r="728" spans="1:32" ht="21.75" customHeight="1">
      <c r="A728" s="166">
        <f>IF(N709="","",A727+1)</f>
        <v>25</v>
      </c>
      <c r="B728" s="806" t="s">
        <v>223</v>
      </c>
      <c r="C728" s="806"/>
      <c r="D728" s="806"/>
      <c r="E728" s="806"/>
      <c r="F728" s="807" t="s">
        <v>224</v>
      </c>
      <c r="G728" s="807"/>
      <c r="H728" s="807"/>
      <c r="I728" s="807"/>
      <c r="J728" s="807"/>
      <c r="K728" s="806" t="s">
        <v>225</v>
      </c>
      <c r="L728" s="806"/>
      <c r="M728" s="806"/>
      <c r="N728" s="806"/>
      <c r="O728" s="806"/>
      <c r="P728" s="806"/>
      <c r="Q728" s="819"/>
      <c r="R728" s="806" t="s">
        <v>223</v>
      </c>
      <c r="S728" s="806"/>
      <c r="T728" s="806"/>
      <c r="U728" s="806"/>
      <c r="V728" s="807" t="s">
        <v>224</v>
      </c>
      <c r="W728" s="807"/>
      <c r="X728" s="807"/>
      <c r="Y728" s="807"/>
      <c r="Z728" s="807"/>
      <c r="AA728" s="806" t="s">
        <v>225</v>
      </c>
      <c r="AB728" s="806"/>
      <c r="AC728" s="806"/>
      <c r="AD728" s="806"/>
      <c r="AE728" s="806"/>
      <c r="AF728" s="806"/>
    </row>
    <row r="730" spans="1:32" ht="21.9" customHeight="1">
      <c r="A730" s="165">
        <f>IF(N736="","",1)</f>
        <v>1</v>
      </c>
      <c r="B730" s="808" t="s">
        <v>203</v>
      </c>
      <c r="C730" s="808"/>
      <c r="D730" s="808"/>
      <c r="E730" s="808"/>
      <c r="F730" s="808"/>
      <c r="G730" s="808"/>
      <c r="H730" s="808"/>
      <c r="I730" s="808"/>
      <c r="J730" s="808"/>
      <c r="K730" s="808"/>
      <c r="L730" s="808"/>
      <c r="M730" s="808"/>
      <c r="N730" s="808"/>
      <c r="O730" s="808"/>
      <c r="P730" s="808"/>
      <c r="Q730" s="819" t="s">
        <v>249</v>
      </c>
      <c r="R730" s="808" t="s">
        <v>203</v>
      </c>
      <c r="S730" s="808"/>
      <c r="T730" s="808"/>
      <c r="U730" s="808"/>
      <c r="V730" s="808"/>
      <c r="W730" s="808"/>
      <c r="X730" s="808"/>
      <c r="Y730" s="808"/>
      <c r="Z730" s="808"/>
      <c r="AA730" s="808"/>
      <c r="AB730" s="808"/>
      <c r="AC730" s="808"/>
      <c r="AD730" s="808"/>
      <c r="AE730" s="808"/>
      <c r="AF730" s="808"/>
    </row>
    <row r="731" spans="1:32" ht="21.9" customHeight="1">
      <c r="A731" s="166">
        <f>IF(N736="","",A730+1)</f>
        <v>2</v>
      </c>
      <c r="B731" s="820" t="s">
        <v>541</v>
      </c>
      <c r="C731" s="820"/>
      <c r="D731" s="820"/>
      <c r="E731" s="820"/>
      <c r="F731" s="820"/>
      <c r="G731" s="820"/>
      <c r="H731" s="820"/>
      <c r="I731" s="820"/>
      <c r="J731" s="820"/>
      <c r="K731" s="820"/>
      <c r="L731" s="820"/>
      <c r="M731" s="820"/>
      <c r="N731" s="820"/>
      <c r="O731" s="820"/>
      <c r="P731" s="820"/>
      <c r="Q731" s="819"/>
      <c r="R731" s="820" t="s">
        <v>541</v>
      </c>
      <c r="S731" s="820"/>
      <c r="T731" s="820"/>
      <c r="U731" s="820"/>
      <c r="V731" s="820"/>
      <c r="W731" s="820"/>
      <c r="X731" s="820"/>
      <c r="Y731" s="820"/>
      <c r="Z731" s="820"/>
      <c r="AA731" s="820"/>
      <c r="AB731" s="820"/>
      <c r="AC731" s="820"/>
      <c r="AD731" s="820"/>
      <c r="AE731" s="820"/>
      <c r="AF731" s="820"/>
    </row>
    <row r="732" spans="1:32" ht="21.9" customHeight="1">
      <c r="A732" s="166">
        <f>IF(N736="","",A731+1)</f>
        <v>3</v>
      </c>
      <c r="B732" s="821" t="s">
        <v>168</v>
      </c>
      <c r="C732" s="821"/>
      <c r="D732" s="821"/>
      <c r="E732" s="822" t="str">
        <f>IF(AND(N736=""),"",'Result Sheet'!$F$2)</f>
        <v xml:space="preserve">महात्मा गाँधी राजकीय विद्यालय (अंग्रेजी माध्यम) बर, पाली </v>
      </c>
      <c r="F732" s="822"/>
      <c r="G732" s="822"/>
      <c r="H732" s="822"/>
      <c r="I732" s="822"/>
      <c r="J732" s="822"/>
      <c r="K732" s="822"/>
      <c r="L732" s="822"/>
      <c r="M732" s="822"/>
      <c r="N732" s="822"/>
      <c r="O732" s="822"/>
      <c r="P732" s="822"/>
      <c r="Q732" s="819"/>
      <c r="R732" s="821" t="s">
        <v>168</v>
      </c>
      <c r="S732" s="821"/>
      <c r="T732" s="821"/>
      <c r="U732" s="822" t="str">
        <f>IF(AND(AD736=""),"",'Result Sheet'!$F$2)</f>
        <v xml:space="preserve">महात्मा गाँधी राजकीय विद्यालय (अंग्रेजी माध्यम) बर, पाली </v>
      </c>
      <c r="V732" s="822"/>
      <c r="W732" s="822"/>
      <c r="X732" s="822"/>
      <c r="Y732" s="822"/>
      <c r="Z732" s="822"/>
      <c r="AA732" s="822"/>
      <c r="AB732" s="822"/>
      <c r="AC732" s="822"/>
      <c r="AD732" s="822"/>
      <c r="AE732" s="822"/>
      <c r="AF732" s="822"/>
    </row>
    <row r="733" spans="1:32" ht="21.9" customHeight="1">
      <c r="A733" s="166">
        <f>IF(N736="","",A732+1)</f>
        <v>4</v>
      </c>
      <c r="B733" s="413" t="s">
        <v>169</v>
      </c>
      <c r="C733" s="797" t="str">
        <f>IFERROR(VLOOKUP(N736,Marks,2,0),"")</f>
        <v/>
      </c>
      <c r="D733" s="797"/>
      <c r="E733" s="815" t="s">
        <v>212</v>
      </c>
      <c r="F733" s="815"/>
      <c r="G733" s="815"/>
      <c r="H733" s="797" t="str">
        <f>IFERROR(VLOOKUP(N736,Marks,3,0),"")</f>
        <v/>
      </c>
      <c r="I733" s="797"/>
      <c r="J733" s="798" t="s">
        <v>205</v>
      </c>
      <c r="K733" s="798"/>
      <c r="L733" s="798"/>
      <c r="M733" s="798"/>
      <c r="N733" s="799" t="str">
        <f>IF(AND(N736=""),"",'Marks Entry 1st'!$I$2)</f>
        <v xml:space="preserve"> 2021-2022</v>
      </c>
      <c r="O733" s="799"/>
      <c r="P733" s="799"/>
      <c r="Q733" s="819"/>
      <c r="R733" s="413" t="s">
        <v>169</v>
      </c>
      <c r="S733" s="797" t="str">
        <f>IFERROR(VLOOKUP(AD736,Marks,2,0),"")</f>
        <v/>
      </c>
      <c r="T733" s="797"/>
      <c r="U733" s="815" t="s">
        <v>212</v>
      </c>
      <c r="V733" s="815"/>
      <c r="W733" s="815"/>
      <c r="X733" s="797" t="str">
        <f>IFERROR(VLOOKUP(AD736,Marks,3,0),"")</f>
        <v/>
      </c>
      <c r="Y733" s="797"/>
      <c r="Z733" s="798" t="s">
        <v>205</v>
      </c>
      <c r="AA733" s="798"/>
      <c r="AB733" s="798"/>
      <c r="AC733" s="798"/>
      <c r="AD733" s="799" t="str">
        <f>IF(AND(AD736=""),"",'Marks Entry 1st'!$I$2)</f>
        <v xml:space="preserve"> 2021-2022</v>
      </c>
      <c r="AE733" s="799"/>
      <c r="AF733" s="799"/>
    </row>
    <row r="734" spans="1:32" ht="21.9" customHeight="1">
      <c r="A734" s="166">
        <f>IF(N736="","",A733+1)</f>
        <v>5</v>
      </c>
      <c r="B734" s="800" t="s">
        <v>206</v>
      </c>
      <c r="C734" s="800"/>
      <c r="D734" s="800"/>
      <c r="E734" s="801" t="str">
        <f>IFERROR(VLOOKUP(N736,Marks,6,0),"")</f>
        <v/>
      </c>
      <c r="F734" s="801"/>
      <c r="G734" s="801"/>
      <c r="H734" s="801"/>
      <c r="I734" s="801"/>
      <c r="J734" s="802" t="s">
        <v>209</v>
      </c>
      <c r="K734" s="802"/>
      <c r="L734" s="802"/>
      <c r="M734" s="802"/>
      <c r="N734" s="803" t="str">
        <f>IFERROR(VLOOKUP(N736,Marks,5,0),"")</f>
        <v/>
      </c>
      <c r="O734" s="803"/>
      <c r="P734" s="803"/>
      <c r="Q734" s="819"/>
      <c r="R734" s="800" t="s">
        <v>206</v>
      </c>
      <c r="S734" s="800"/>
      <c r="T734" s="800"/>
      <c r="U734" s="801" t="str">
        <f>IFERROR(VLOOKUP(AD736,Marks,6,0),"")</f>
        <v/>
      </c>
      <c r="V734" s="801"/>
      <c r="W734" s="801"/>
      <c r="X734" s="801"/>
      <c r="Y734" s="801"/>
      <c r="Z734" s="802" t="s">
        <v>209</v>
      </c>
      <c r="AA734" s="802"/>
      <c r="AB734" s="802"/>
      <c r="AC734" s="802"/>
      <c r="AD734" s="803" t="str">
        <f>IFERROR(VLOOKUP(AD736,Marks,5,0),"")</f>
        <v/>
      </c>
      <c r="AE734" s="803"/>
      <c r="AF734" s="803"/>
    </row>
    <row r="735" spans="1:32" ht="21.9" customHeight="1">
      <c r="A735" s="166">
        <f>IF(N736="","",A734+1)</f>
        <v>6</v>
      </c>
      <c r="B735" s="800" t="s">
        <v>207</v>
      </c>
      <c r="C735" s="800"/>
      <c r="D735" s="800"/>
      <c r="E735" s="801" t="str">
        <f>IFERROR(VLOOKUP(N736,Marks,7,0),"")</f>
        <v/>
      </c>
      <c r="F735" s="801"/>
      <c r="G735" s="801"/>
      <c r="H735" s="801"/>
      <c r="I735" s="801"/>
      <c r="J735" s="802" t="s">
        <v>210</v>
      </c>
      <c r="K735" s="802"/>
      <c r="L735" s="802"/>
      <c r="M735" s="802"/>
      <c r="N735" s="816" t="str">
        <f>IFERROR(VLOOKUP(N736,Marks,4,0),"")</f>
        <v/>
      </c>
      <c r="O735" s="816"/>
      <c r="P735" s="816"/>
      <c r="Q735" s="819"/>
      <c r="R735" s="800" t="s">
        <v>207</v>
      </c>
      <c r="S735" s="800"/>
      <c r="T735" s="800"/>
      <c r="U735" s="801" t="str">
        <f>IFERROR(VLOOKUP(AD736,Marks,7,0),"")</f>
        <v/>
      </c>
      <c r="V735" s="801"/>
      <c r="W735" s="801"/>
      <c r="X735" s="801"/>
      <c r="Y735" s="801"/>
      <c r="Z735" s="802" t="s">
        <v>210</v>
      </c>
      <c r="AA735" s="802"/>
      <c r="AB735" s="802"/>
      <c r="AC735" s="802"/>
      <c r="AD735" s="816" t="str">
        <f>IFERROR(VLOOKUP(AD736,Marks,4,0),"")</f>
        <v/>
      </c>
      <c r="AE735" s="816"/>
      <c r="AF735" s="816"/>
    </row>
    <row r="736" spans="1:32" ht="21.9" customHeight="1">
      <c r="A736" s="166">
        <f>IF(N736="","",A735+1)</f>
        <v>7</v>
      </c>
      <c r="B736" s="800" t="s">
        <v>208</v>
      </c>
      <c r="C736" s="800"/>
      <c r="D736" s="800"/>
      <c r="E736" s="801" t="str">
        <f>IFERROR(VLOOKUP(N736,Marks,8,0),"")</f>
        <v/>
      </c>
      <c r="F736" s="801"/>
      <c r="G736" s="801"/>
      <c r="H736" s="801"/>
      <c r="I736" s="801"/>
      <c r="J736" s="802" t="s">
        <v>211</v>
      </c>
      <c r="K736" s="802"/>
      <c r="L736" s="802"/>
      <c r="M736" s="802"/>
      <c r="N736" s="809">
        <f>IF(AD709="","",IF(AND(AD709+1&gt;$AN$6),"",AD709+1))</f>
        <v>155</v>
      </c>
      <c r="O736" s="809"/>
      <c r="P736" s="809"/>
      <c r="Q736" s="819"/>
      <c r="R736" s="800" t="s">
        <v>208</v>
      </c>
      <c r="S736" s="800"/>
      <c r="T736" s="800"/>
      <c r="U736" s="801" t="str">
        <f>IFERROR(VLOOKUP(AD736,Marks,8,0),"")</f>
        <v/>
      </c>
      <c r="V736" s="801"/>
      <c r="W736" s="801"/>
      <c r="X736" s="801"/>
      <c r="Y736" s="801"/>
      <c r="Z736" s="802" t="s">
        <v>211</v>
      </c>
      <c r="AA736" s="802"/>
      <c r="AB736" s="802"/>
      <c r="AC736" s="802"/>
      <c r="AD736" s="810">
        <f>IF(N736="","",IF(AND(N736+1&gt;$AN$6),"",N736+1))</f>
        <v>156</v>
      </c>
      <c r="AE736" s="810"/>
      <c r="AF736" s="810"/>
    </row>
    <row r="737" spans="1:32" ht="9" customHeight="1">
      <c r="A737" s="166">
        <f>IF(N736="","",A736+1)</f>
        <v>8</v>
      </c>
      <c r="B737" s="123"/>
      <c r="C737" s="123"/>
      <c r="D737" s="123"/>
      <c r="E737" s="124"/>
      <c r="F737" s="124"/>
      <c r="G737" s="124"/>
      <c r="H737" s="123"/>
      <c r="I737" s="123"/>
      <c r="J737" s="125"/>
      <c r="K737" s="125"/>
      <c r="L737" s="125"/>
      <c r="M737" s="76"/>
      <c r="N737" s="76"/>
      <c r="O737" s="76"/>
      <c r="P737" s="76"/>
      <c r="Q737" s="819"/>
      <c r="R737" s="123"/>
      <c r="S737" s="123"/>
      <c r="T737" s="123"/>
      <c r="U737" s="124"/>
      <c r="V737" s="124"/>
      <c r="W737" s="124"/>
      <c r="X737" s="123"/>
      <c r="Y737" s="123"/>
      <c r="Z737" s="125"/>
      <c r="AA737" s="125"/>
      <c r="AB737" s="125"/>
      <c r="AC737" s="76"/>
      <c r="AD737" s="76"/>
      <c r="AE737" s="76"/>
      <c r="AF737" s="76"/>
    </row>
    <row r="738" spans="1:32" ht="21" customHeight="1">
      <c r="A738" s="166">
        <f>IF(N736="","",A737+1)</f>
        <v>9</v>
      </c>
      <c r="B738" s="811" t="s">
        <v>213</v>
      </c>
      <c r="C738" s="646" t="s">
        <v>214</v>
      </c>
      <c r="D738" s="646"/>
      <c r="E738" s="646"/>
      <c r="F738" s="812" t="s">
        <v>13</v>
      </c>
      <c r="G738" s="813"/>
      <c r="H738" s="813"/>
      <c r="I738" s="814"/>
      <c r="J738" s="649" t="s">
        <v>184</v>
      </c>
      <c r="K738" s="650" t="s">
        <v>167</v>
      </c>
      <c r="L738" s="651"/>
      <c r="M738" s="651"/>
      <c r="N738" s="652"/>
      <c r="O738" s="616" t="s">
        <v>185</v>
      </c>
      <c r="P738" s="617" t="s">
        <v>186</v>
      </c>
      <c r="Q738" s="819"/>
      <c r="R738" s="811" t="s">
        <v>213</v>
      </c>
      <c r="S738" s="646" t="s">
        <v>214</v>
      </c>
      <c r="T738" s="646"/>
      <c r="U738" s="646"/>
      <c r="V738" s="812" t="s">
        <v>13</v>
      </c>
      <c r="W738" s="813"/>
      <c r="X738" s="813"/>
      <c r="Y738" s="814"/>
      <c r="Z738" s="649" t="s">
        <v>184</v>
      </c>
      <c r="AA738" s="650" t="s">
        <v>167</v>
      </c>
      <c r="AB738" s="651"/>
      <c r="AC738" s="651"/>
      <c r="AD738" s="652"/>
      <c r="AE738" s="616" t="s">
        <v>185</v>
      </c>
      <c r="AF738" s="617" t="s">
        <v>186</v>
      </c>
    </row>
    <row r="739" spans="1:32" ht="90.75" customHeight="1">
      <c r="A739" s="166">
        <f>IF(N736="","",A738+1)</f>
        <v>10</v>
      </c>
      <c r="B739" s="811"/>
      <c r="C739" s="171" t="s">
        <v>11</v>
      </c>
      <c r="D739" s="171" t="s">
        <v>180</v>
      </c>
      <c r="E739" s="171" t="s">
        <v>108</v>
      </c>
      <c r="F739" s="171" t="s">
        <v>182</v>
      </c>
      <c r="G739" s="171" t="s">
        <v>183</v>
      </c>
      <c r="H739" s="305" t="s">
        <v>10</v>
      </c>
      <c r="I739" s="171" t="s">
        <v>108</v>
      </c>
      <c r="J739" s="649"/>
      <c r="K739" s="172" t="s">
        <v>182</v>
      </c>
      <c r="L739" s="172" t="s">
        <v>183</v>
      </c>
      <c r="M739" s="173" t="s">
        <v>10</v>
      </c>
      <c r="N739" s="171" t="s">
        <v>108</v>
      </c>
      <c r="O739" s="616"/>
      <c r="P739" s="785"/>
      <c r="Q739" s="819"/>
      <c r="R739" s="811"/>
      <c r="S739" s="171" t="s">
        <v>11</v>
      </c>
      <c r="T739" s="171" t="s">
        <v>180</v>
      </c>
      <c r="U739" s="171" t="s">
        <v>108</v>
      </c>
      <c r="V739" s="171" t="s">
        <v>182</v>
      </c>
      <c r="W739" s="171" t="s">
        <v>183</v>
      </c>
      <c r="X739" s="305" t="s">
        <v>10</v>
      </c>
      <c r="Y739" s="171" t="s">
        <v>108</v>
      </c>
      <c r="Z739" s="649"/>
      <c r="AA739" s="172" t="s">
        <v>182</v>
      </c>
      <c r="AB739" s="172" t="s">
        <v>183</v>
      </c>
      <c r="AC739" s="173" t="s">
        <v>10</v>
      </c>
      <c r="AD739" s="171" t="s">
        <v>108</v>
      </c>
      <c r="AE739" s="616"/>
      <c r="AF739" s="785"/>
    </row>
    <row r="740" spans="1:32" ht="18.75" customHeight="1">
      <c r="A740" s="166">
        <f>IF(N736="","",A739+1)</f>
        <v>11</v>
      </c>
      <c r="B740" s="811"/>
      <c r="C740" s="414">
        <v>20</v>
      </c>
      <c r="D740" s="414">
        <v>20</v>
      </c>
      <c r="E740" s="116">
        <v>40</v>
      </c>
      <c r="F740" s="414">
        <v>30</v>
      </c>
      <c r="G740" s="414">
        <v>18</v>
      </c>
      <c r="H740" s="414">
        <v>12</v>
      </c>
      <c r="I740" s="116">
        <v>60</v>
      </c>
      <c r="J740" s="118">
        <v>100</v>
      </c>
      <c r="K740" s="414">
        <v>50</v>
      </c>
      <c r="L740" s="414">
        <v>30</v>
      </c>
      <c r="M740" s="414">
        <v>20</v>
      </c>
      <c r="N740" s="116">
        <v>100</v>
      </c>
      <c r="O740" s="118">
        <v>200</v>
      </c>
      <c r="P740" s="825">
        <f>IF(AND(N736="",C733="",E734="",N734=""),"",IF(OR(C733=1,C733=2),800,1000))</f>
        <v>1000</v>
      </c>
      <c r="Q740" s="819"/>
      <c r="R740" s="811"/>
      <c r="S740" s="414">
        <v>20</v>
      </c>
      <c r="T740" s="414">
        <v>20</v>
      </c>
      <c r="U740" s="116">
        <v>40</v>
      </c>
      <c r="V740" s="414">
        <v>30</v>
      </c>
      <c r="W740" s="414">
        <v>18</v>
      </c>
      <c r="X740" s="414">
        <v>12</v>
      </c>
      <c r="Y740" s="116">
        <v>60</v>
      </c>
      <c r="Z740" s="118">
        <v>100</v>
      </c>
      <c r="AA740" s="414">
        <v>50</v>
      </c>
      <c r="AB740" s="414">
        <v>30</v>
      </c>
      <c r="AC740" s="414">
        <v>20</v>
      </c>
      <c r="AD740" s="116">
        <v>100</v>
      </c>
      <c r="AE740" s="118">
        <v>200</v>
      </c>
      <c r="AF740" s="825">
        <f>IF(AND(AD736="",S733="",U734="",Z734=""),"",IF(OR(S733=1,S733=2),800,1000))</f>
        <v>1000</v>
      </c>
    </row>
    <row r="741" spans="1:32" ht="21" customHeight="1">
      <c r="A741" s="166">
        <f>IF(N736="","",A740+1)</f>
        <v>12</v>
      </c>
      <c r="B741" s="122" t="str">
        <f>'Result Sheet'!$L$4</f>
        <v xml:space="preserve">हिन्दी </v>
      </c>
      <c r="C741" s="415" t="str">
        <f>IFERROR(VLOOKUP(N736,Marks,11,0),"")</f>
        <v/>
      </c>
      <c r="D741" s="415" t="str">
        <f>IFERROR(VLOOKUP(N736,Marks,12,0),"")</f>
        <v/>
      </c>
      <c r="E741" s="117" t="str">
        <f>IFERROR(VLOOKUP(N736,Marks,13,0),"")</f>
        <v/>
      </c>
      <c r="F741" s="415" t="str">
        <f>IFERROR(VLOOKUP(N736,Marks,14,0),"")</f>
        <v/>
      </c>
      <c r="G741" s="415" t="str">
        <f>IFERROR(VLOOKUP(N736,Marks,15,0),"")</f>
        <v/>
      </c>
      <c r="H741" s="415" t="str">
        <f>IFERROR(VLOOKUP(N736,Marks,16,0),"")</f>
        <v/>
      </c>
      <c r="I741" s="117" t="str">
        <f>IFERROR(VLOOKUP(N736,Marks,17,0),"")</f>
        <v/>
      </c>
      <c r="J741" s="119" t="str">
        <f>IFERROR(VLOOKUP(N736,Marks,18,0),"")</f>
        <v/>
      </c>
      <c r="K741" s="415" t="str">
        <f>IFERROR(VLOOKUP(N736,Marks,19,0),"")</f>
        <v/>
      </c>
      <c r="L741" s="415" t="str">
        <f>IFERROR(VLOOKUP(N736,Marks,20,0),"")</f>
        <v/>
      </c>
      <c r="M741" s="415" t="str">
        <f>IFERROR(VLOOKUP(N736,Marks,21,0),"")</f>
        <v/>
      </c>
      <c r="N741" s="117" t="str">
        <f>IFERROR(VLOOKUP(N736,Marks,22,0),"")</f>
        <v/>
      </c>
      <c r="O741" s="119" t="str">
        <f>IFERROR(VLOOKUP(N736,Marks,23,0),"")</f>
        <v/>
      </c>
      <c r="P741" s="323" t="str">
        <f>IFERROR(VLOOKUP(N736,Marks,29,0),"")</f>
        <v/>
      </c>
      <c r="Q741" s="819"/>
      <c r="R741" s="122" t="str">
        <f>'Result Sheet'!$L$4</f>
        <v xml:space="preserve">हिन्दी </v>
      </c>
      <c r="S741" s="415" t="str">
        <f>IFERROR(VLOOKUP(AD736,Marks,11,0),"")</f>
        <v/>
      </c>
      <c r="T741" s="415" t="str">
        <f>IFERROR(VLOOKUP(AD736,Marks,12,0),"")</f>
        <v/>
      </c>
      <c r="U741" s="117" t="str">
        <f>IFERROR(VLOOKUP(AD736,Marks,13,0),"")</f>
        <v/>
      </c>
      <c r="V741" s="415" t="str">
        <f>IFERROR(VLOOKUP(AD736,Marks,14,0),"")</f>
        <v/>
      </c>
      <c r="W741" s="415" t="str">
        <f>IFERROR(VLOOKUP(AD736,Marks,15,0),"")</f>
        <v/>
      </c>
      <c r="X741" s="415" t="str">
        <f>IFERROR(VLOOKUP(AD736,Marks,16,0),"")</f>
        <v/>
      </c>
      <c r="Y741" s="117" t="str">
        <f>IFERROR(VLOOKUP(AD736,Marks,17,0),"")</f>
        <v/>
      </c>
      <c r="Z741" s="119" t="str">
        <f>IFERROR(VLOOKUP(AD736,Marks,18,0),"")</f>
        <v/>
      </c>
      <c r="AA741" s="415" t="str">
        <f>IFERROR(VLOOKUP(AD736,Marks,19,0),"")</f>
        <v/>
      </c>
      <c r="AB741" s="415" t="str">
        <f>IFERROR(VLOOKUP(AD736,Marks,20,0),"")</f>
        <v/>
      </c>
      <c r="AC741" s="415" t="str">
        <f>IFERROR(VLOOKUP(AD736,Marks,21,0),"")</f>
        <v/>
      </c>
      <c r="AD741" s="117" t="str">
        <f>IFERROR(VLOOKUP(AD736,Marks,22,0),"")</f>
        <v/>
      </c>
      <c r="AE741" s="119" t="str">
        <f>IFERROR(VLOOKUP(AD736,Marks,23,0),"")</f>
        <v/>
      </c>
      <c r="AF741" s="323" t="str">
        <f>IFERROR(VLOOKUP(AD736,Marks,29,0),"")</f>
        <v/>
      </c>
    </row>
    <row r="742" spans="1:32" ht="21" customHeight="1">
      <c r="A742" s="166">
        <f>IF(N736="","",A741+1)</f>
        <v>13</v>
      </c>
      <c r="B742" s="122" t="str">
        <f>'Result Sheet'!$AE$4</f>
        <v xml:space="preserve">अंग्रेजी </v>
      </c>
      <c r="C742" s="415" t="str">
        <f>IFERROR(VLOOKUP(N736,Marks,30,0),"")</f>
        <v/>
      </c>
      <c r="D742" s="415" t="str">
        <f>IFERROR(VLOOKUP(N736,Marks,31,0),"")</f>
        <v/>
      </c>
      <c r="E742" s="117" t="str">
        <f>IFERROR(VLOOKUP(N736,Marks,32,0),"")</f>
        <v/>
      </c>
      <c r="F742" s="415" t="str">
        <f>IFERROR(VLOOKUP(N736,Marks,33,0),"")</f>
        <v/>
      </c>
      <c r="G742" s="415" t="str">
        <f>IFERROR(VLOOKUP(N736,Marks,34,0),"")</f>
        <v/>
      </c>
      <c r="H742" s="415" t="str">
        <f>IFERROR(VLOOKUP(N736,Marks,35,0),"")</f>
        <v/>
      </c>
      <c r="I742" s="117" t="str">
        <f>IFERROR(VLOOKUP(N736,Marks,36,0),"")</f>
        <v/>
      </c>
      <c r="J742" s="119" t="str">
        <f>IFERROR(VLOOKUP(N736,Marks,37,0),"")</f>
        <v/>
      </c>
      <c r="K742" s="415" t="str">
        <f>IFERROR(VLOOKUP(N736,Marks,38,0),"")</f>
        <v/>
      </c>
      <c r="L742" s="415" t="str">
        <f>IFERROR(VLOOKUP(N736,Marks,39,0),"")</f>
        <v/>
      </c>
      <c r="M742" s="415" t="str">
        <f>IFERROR(VLOOKUP(N736,Marks,40,0),"")</f>
        <v/>
      </c>
      <c r="N742" s="117" t="str">
        <f>IFERROR(VLOOKUP(N736,Marks,41,0),"")</f>
        <v/>
      </c>
      <c r="O742" s="119" t="str">
        <f>IFERROR(VLOOKUP(N736,Marks,42,0),"")</f>
        <v/>
      </c>
      <c r="P742" s="323" t="str">
        <f>IFERROR(VLOOKUP(N736,Marks,48,0),"")</f>
        <v/>
      </c>
      <c r="Q742" s="819"/>
      <c r="R742" s="122" t="str">
        <f>'Result Sheet'!$AE$4</f>
        <v xml:space="preserve">अंग्रेजी </v>
      </c>
      <c r="S742" s="415" t="str">
        <f>IFERROR(VLOOKUP(AD736,Marks,30,0),"")</f>
        <v/>
      </c>
      <c r="T742" s="415" t="str">
        <f>IFERROR(VLOOKUP(AD736,Marks,31,0),"")</f>
        <v/>
      </c>
      <c r="U742" s="117" t="str">
        <f>IFERROR(VLOOKUP(AD736,Marks,32,0),"")</f>
        <v/>
      </c>
      <c r="V742" s="415" t="str">
        <f>IFERROR(VLOOKUP(AD736,Marks,33,0),"")</f>
        <v/>
      </c>
      <c r="W742" s="415" t="str">
        <f>IFERROR(VLOOKUP(AD736,Marks,34,0),"")</f>
        <v/>
      </c>
      <c r="X742" s="415" t="str">
        <f>IFERROR(VLOOKUP(AD736,Marks,35,0),"")</f>
        <v/>
      </c>
      <c r="Y742" s="117" t="str">
        <f>IFERROR(VLOOKUP(AD736,Marks,36,0),"")</f>
        <v/>
      </c>
      <c r="Z742" s="119" t="str">
        <f>IFERROR(VLOOKUP(AD736,Marks,37,0),"")</f>
        <v/>
      </c>
      <c r="AA742" s="415" t="str">
        <f>IFERROR(VLOOKUP(AD736,Marks,38,0),"")</f>
        <v/>
      </c>
      <c r="AB742" s="415" t="str">
        <f>IFERROR(VLOOKUP(AD736,Marks,39,0),"")</f>
        <v/>
      </c>
      <c r="AC742" s="415" t="str">
        <f>IFERROR(VLOOKUP(AD736,Marks,40,0),"")</f>
        <v/>
      </c>
      <c r="AD742" s="117" t="str">
        <f>IFERROR(VLOOKUP(AD736,Marks,41,0),"")</f>
        <v/>
      </c>
      <c r="AE742" s="119" t="str">
        <f>IFERROR(VLOOKUP(AD736,Marks,42,0),"")</f>
        <v/>
      </c>
      <c r="AF742" s="323" t="str">
        <f>IFERROR(VLOOKUP(AD736,Marks,48,0),"")</f>
        <v/>
      </c>
    </row>
    <row r="743" spans="1:32" ht="21" customHeight="1">
      <c r="A743" s="166">
        <f>IF(N736="","",A742+1)</f>
        <v>14</v>
      </c>
      <c r="B743" s="122" t="str">
        <f>'Result Sheet'!$AX$4</f>
        <v>संस्कृत</v>
      </c>
      <c r="C743" s="415" t="str">
        <f>IFERROR(VLOOKUP(N736,Marks,49,0),"")</f>
        <v/>
      </c>
      <c r="D743" s="415" t="str">
        <f>IFERROR(VLOOKUP(N736,Marks,50,0),"")</f>
        <v/>
      </c>
      <c r="E743" s="117" t="str">
        <f>IFERROR(VLOOKUP(N736,Marks,51,0),"")</f>
        <v/>
      </c>
      <c r="F743" s="415" t="str">
        <f>IFERROR(VLOOKUP(N736,Marks,52,0),"")</f>
        <v/>
      </c>
      <c r="G743" s="415" t="str">
        <f>IFERROR(VLOOKUP(N736,Marks,53,0),"")</f>
        <v/>
      </c>
      <c r="H743" s="415" t="str">
        <f>IFERROR(VLOOKUP(N736,Marks,54,0),"")</f>
        <v/>
      </c>
      <c r="I743" s="117" t="str">
        <f>IFERROR(VLOOKUP(N736,Marks,55,0),"")</f>
        <v/>
      </c>
      <c r="J743" s="119" t="str">
        <f>IFERROR(VLOOKUP(N736,Marks,56,0),"")</f>
        <v/>
      </c>
      <c r="K743" s="415" t="str">
        <f>IFERROR(VLOOKUP(N736,Marks,57,0),"")</f>
        <v/>
      </c>
      <c r="L743" s="415" t="str">
        <f>IFERROR(VLOOKUP(N736,Marks,58,0),"")</f>
        <v/>
      </c>
      <c r="M743" s="415" t="str">
        <f>IFERROR(VLOOKUP(N736,Marks,59,0),"")</f>
        <v/>
      </c>
      <c r="N743" s="117" t="str">
        <f>IFERROR(VLOOKUP(N736,Marks,60,0),"")</f>
        <v/>
      </c>
      <c r="O743" s="119" t="str">
        <f>IFERROR(VLOOKUP(N736,Marks,61,0),"")</f>
        <v/>
      </c>
      <c r="P743" s="323" t="str">
        <f>IFERROR(VLOOKUP(N736,Marks,67,0),"")</f>
        <v/>
      </c>
      <c r="Q743" s="819"/>
      <c r="R743" s="122" t="str">
        <f>'Result Sheet'!$AX$4</f>
        <v>संस्कृत</v>
      </c>
      <c r="S743" s="415" t="str">
        <f>IFERROR(VLOOKUP(AD736,Marks,49,0),"")</f>
        <v/>
      </c>
      <c r="T743" s="415" t="str">
        <f>IFERROR(VLOOKUP(AD736,Marks,50,0),"")</f>
        <v/>
      </c>
      <c r="U743" s="117" t="str">
        <f>IFERROR(VLOOKUP(AD736,Marks,51,0),"")</f>
        <v/>
      </c>
      <c r="V743" s="415" t="str">
        <f>IFERROR(VLOOKUP(AD736,Marks,52,0),"")</f>
        <v/>
      </c>
      <c r="W743" s="415" t="str">
        <f>IFERROR(VLOOKUP(AD736,Marks,53,0),"")</f>
        <v/>
      </c>
      <c r="X743" s="415" t="str">
        <f>IFERROR(VLOOKUP(AD736,Marks,54,0),"")</f>
        <v/>
      </c>
      <c r="Y743" s="117" t="str">
        <f>IFERROR(VLOOKUP(AD736,Marks,55,0),"")</f>
        <v/>
      </c>
      <c r="Z743" s="119" t="str">
        <f>IFERROR(VLOOKUP(AD736,Marks,56,0),"")</f>
        <v/>
      </c>
      <c r="AA743" s="415" t="str">
        <f>IFERROR(VLOOKUP(AD736,Marks,57,0),"")</f>
        <v/>
      </c>
      <c r="AB743" s="415" t="str">
        <f>IFERROR(VLOOKUP(AD736,Marks,58,0),"")</f>
        <v/>
      </c>
      <c r="AC743" s="415" t="str">
        <f>IFERROR(VLOOKUP(AD736,Marks,59,0),"")</f>
        <v/>
      </c>
      <c r="AD743" s="117" t="str">
        <f>IFERROR(VLOOKUP(AD736,Marks,60,0),"")</f>
        <v/>
      </c>
      <c r="AE743" s="119" t="str">
        <f>IFERROR(VLOOKUP(AD736,Marks,61,0),"")</f>
        <v/>
      </c>
      <c r="AF743" s="323" t="str">
        <f>IFERROR(VLOOKUP(AD736,Marks,67,0),"")</f>
        <v/>
      </c>
    </row>
    <row r="744" spans="1:32" ht="21" customHeight="1">
      <c r="A744" s="166">
        <f>IF(N736="","",A742+1)</f>
        <v>14</v>
      </c>
      <c r="B744" s="122" t="str">
        <f>'Result Sheet'!$BQ$4</f>
        <v xml:space="preserve">गणित </v>
      </c>
      <c r="C744" s="415" t="str">
        <f>IFERROR(VLOOKUP(N736,Marks,68,0),"")</f>
        <v/>
      </c>
      <c r="D744" s="415" t="str">
        <f>IFERROR(VLOOKUP(N736,Marks,69,0),"")</f>
        <v/>
      </c>
      <c r="E744" s="117" t="str">
        <f>IFERROR(VLOOKUP(N736,Marks,70,0),"")</f>
        <v/>
      </c>
      <c r="F744" s="415" t="str">
        <f>IFERROR(VLOOKUP(N736,Marks,71,0),"")</f>
        <v/>
      </c>
      <c r="G744" s="415" t="str">
        <f>IFERROR(VLOOKUP(N736,Marks,72,0),"")</f>
        <v/>
      </c>
      <c r="H744" s="415" t="str">
        <f>IFERROR(VLOOKUP(N736,Marks,73,0),"")</f>
        <v/>
      </c>
      <c r="I744" s="117" t="str">
        <f>IFERROR(VLOOKUP(N736,Marks,74,0),"")</f>
        <v/>
      </c>
      <c r="J744" s="119" t="str">
        <f>IFERROR(VLOOKUP(N736,Marks,75,0),"")</f>
        <v/>
      </c>
      <c r="K744" s="415" t="str">
        <f>IFERROR(VLOOKUP(N736,Marks,76,0),"")</f>
        <v/>
      </c>
      <c r="L744" s="415" t="str">
        <f>IFERROR(VLOOKUP(N736,Marks,77,0),"")</f>
        <v/>
      </c>
      <c r="M744" s="415" t="str">
        <f>IFERROR(VLOOKUP(N736,Marks,78,0),"")</f>
        <v/>
      </c>
      <c r="N744" s="117" t="str">
        <f>IFERROR(VLOOKUP(N736,Marks,79,0),"")</f>
        <v/>
      </c>
      <c r="O744" s="119" t="str">
        <f>IFERROR(VLOOKUP(N736,Marks,80,0),"")</f>
        <v/>
      </c>
      <c r="P744" s="323" t="str">
        <f>IFERROR(VLOOKUP(N736,Marks,86,0),"")</f>
        <v/>
      </c>
      <c r="Q744" s="819"/>
      <c r="R744" s="122" t="str">
        <f>'Result Sheet'!$BQ$4</f>
        <v xml:space="preserve">गणित </v>
      </c>
      <c r="S744" s="415" t="str">
        <f>IFERROR(VLOOKUP(AD736,Marks,68,0),"")</f>
        <v/>
      </c>
      <c r="T744" s="415" t="str">
        <f>IFERROR(VLOOKUP(AD736,Marks,69,0),"")</f>
        <v/>
      </c>
      <c r="U744" s="117" t="str">
        <f>IFERROR(VLOOKUP(AD736,Marks,70,0),"")</f>
        <v/>
      </c>
      <c r="V744" s="415" t="str">
        <f>IFERROR(VLOOKUP(AD736,Marks,71,0),"")</f>
        <v/>
      </c>
      <c r="W744" s="415" t="str">
        <f>IFERROR(VLOOKUP(AD736,Marks,72,0),"")</f>
        <v/>
      </c>
      <c r="X744" s="415" t="str">
        <f>IFERROR(VLOOKUP(AD736,Marks,73,0),"")</f>
        <v/>
      </c>
      <c r="Y744" s="117" t="str">
        <f>IFERROR(VLOOKUP(AD736,Marks,74,0),"")</f>
        <v/>
      </c>
      <c r="Z744" s="119" t="str">
        <f>IFERROR(VLOOKUP(AD736,Marks,75,0),"")</f>
        <v/>
      </c>
      <c r="AA744" s="415" t="str">
        <f>IFERROR(VLOOKUP(AD736,Marks,76,0),"")</f>
        <v/>
      </c>
      <c r="AB744" s="415" t="str">
        <f>IFERROR(VLOOKUP(AD736,Marks,77,0),"")</f>
        <v/>
      </c>
      <c r="AC744" s="415" t="str">
        <f>IFERROR(VLOOKUP(AD736,Marks,78,0),"")</f>
        <v/>
      </c>
      <c r="AD744" s="117" t="str">
        <f>IFERROR(VLOOKUP(AD736,Marks,79,0),"")</f>
        <v/>
      </c>
      <c r="AE744" s="119" t="str">
        <f>IFERROR(VLOOKUP(AD736,Marks,80,0),"")</f>
        <v/>
      </c>
      <c r="AF744" s="323" t="str">
        <f>IFERROR(VLOOKUP(AD736,Marks,86,0),"")</f>
        <v/>
      </c>
    </row>
    <row r="745" spans="1:32" ht="21" customHeight="1">
      <c r="A745" s="166">
        <f>IF(N736="","",A744+1)</f>
        <v>15</v>
      </c>
      <c r="B745" s="122" t="str">
        <f>'Result Sheet'!$CJ$4</f>
        <v xml:space="preserve">पर्यावरण अध्ययन </v>
      </c>
      <c r="C745" s="415" t="str">
        <f>IFERROR(VLOOKUP(N736,Marks,87,0),"")</f>
        <v/>
      </c>
      <c r="D745" s="415" t="str">
        <f>IFERROR(VLOOKUP(N736,Marks,88,0),"")</f>
        <v/>
      </c>
      <c r="E745" s="117" t="str">
        <f>IFERROR(VLOOKUP(N736,Marks,89,0),"")</f>
        <v/>
      </c>
      <c r="F745" s="415" t="str">
        <f>IFERROR(VLOOKUP(N736,Marks,90,0),"")</f>
        <v/>
      </c>
      <c r="G745" s="415" t="str">
        <f>IFERROR(VLOOKUP(N736,Marks,91,0),"")</f>
        <v/>
      </c>
      <c r="H745" s="415" t="str">
        <f>IFERROR(VLOOKUP(N736,Marks,92,0),"")</f>
        <v/>
      </c>
      <c r="I745" s="117" t="str">
        <f>IFERROR(VLOOKUP(N736,Marks,93,0),"")</f>
        <v/>
      </c>
      <c r="J745" s="119" t="str">
        <f>IFERROR(VLOOKUP(N736,Marks,94,0),"")</f>
        <v/>
      </c>
      <c r="K745" s="415" t="str">
        <f>IFERROR(VLOOKUP(N736,Marks,95,0),"")</f>
        <v/>
      </c>
      <c r="L745" s="415" t="str">
        <f>IFERROR(VLOOKUP(N736,Marks,96,0),"")</f>
        <v/>
      </c>
      <c r="M745" s="415" t="str">
        <f>IFERROR(VLOOKUP(N736,Marks,97,0),"")</f>
        <v/>
      </c>
      <c r="N745" s="117" t="str">
        <f>IFERROR(VLOOKUP(N736,Marks,98,0),"")</f>
        <v/>
      </c>
      <c r="O745" s="119" t="str">
        <f>IFERROR(VLOOKUP(N736,Marks,99,0),"")</f>
        <v/>
      </c>
      <c r="P745" s="323" t="str">
        <f>IFERROR(VLOOKUP(N736,Marks,105,0),"")</f>
        <v/>
      </c>
      <c r="Q745" s="819"/>
      <c r="R745" s="122" t="str">
        <f>'Result Sheet'!$CJ$4</f>
        <v xml:space="preserve">पर्यावरण अध्ययन </v>
      </c>
      <c r="S745" s="415" t="str">
        <f>IFERROR(VLOOKUP(AD736,Marks,87,0),"")</f>
        <v/>
      </c>
      <c r="T745" s="415" t="str">
        <f>IFERROR(VLOOKUP(AD736,Marks,88,0),"")</f>
        <v/>
      </c>
      <c r="U745" s="117" t="str">
        <f>IFERROR(VLOOKUP(AD736,Marks,89,0),"")</f>
        <v/>
      </c>
      <c r="V745" s="415" t="str">
        <f>IFERROR(VLOOKUP(AD736,Marks,90,0),"")</f>
        <v/>
      </c>
      <c r="W745" s="415" t="str">
        <f>IFERROR(VLOOKUP(AD736,Marks,91,0),"")</f>
        <v/>
      </c>
      <c r="X745" s="415" t="str">
        <f>IFERROR(VLOOKUP(AD736,Marks,92,0),"")</f>
        <v/>
      </c>
      <c r="Y745" s="117" t="str">
        <f>IFERROR(VLOOKUP(AD736,Marks,93,0),"")</f>
        <v/>
      </c>
      <c r="Z745" s="119" t="str">
        <f>IFERROR(VLOOKUP(AD736,Marks,94,0),"")</f>
        <v/>
      </c>
      <c r="AA745" s="415" t="str">
        <f>IFERROR(VLOOKUP(AD736,Marks,95,0),"")</f>
        <v/>
      </c>
      <c r="AB745" s="415" t="str">
        <f>IFERROR(VLOOKUP(AD736,Marks,96,0),"")</f>
        <v/>
      </c>
      <c r="AC745" s="415" t="str">
        <f>IFERROR(VLOOKUP(AD736,Marks,97,0),"")</f>
        <v/>
      </c>
      <c r="AD745" s="117" t="str">
        <f>IFERROR(VLOOKUP(AD736,Marks,98,0),"")</f>
        <v/>
      </c>
      <c r="AE745" s="119" t="str">
        <f>IFERROR(VLOOKUP(AD736,Marks,99,0),"")</f>
        <v/>
      </c>
      <c r="AF745" s="323" t="str">
        <f>IFERROR(VLOOKUP(AD736,Marks,105,0),"")</f>
        <v/>
      </c>
    </row>
    <row r="746" spans="1:32" ht="25.5" customHeight="1">
      <c r="A746" s="166">
        <f>IF(N736="","",A745+1)</f>
        <v>16</v>
      </c>
      <c r="B746" s="416" t="s">
        <v>215</v>
      </c>
      <c r="C746" s="120" t="str">
        <f>IF(AND(C741="",C742="",C743="",C744="",C745=""),"",IF(OR(C733=1,C733=2),SUM(C741:C744),SUM(C741:C745)))</f>
        <v/>
      </c>
      <c r="D746" s="120" t="str">
        <f>IF(AND(D741="",D742="",D743="",D744="",D745=""),"",IF(OR(C733=1,C733=2),SUM(D741:D744),SUM(D741:D745)))</f>
        <v/>
      </c>
      <c r="E746" s="120" t="str">
        <f>IF(AND(E741="",E742="",E743="",E744="",E745=""),"",IF(OR(C733=1,C733=2),SUM(E741:E744),SUM(E741:E745)))</f>
        <v/>
      </c>
      <c r="F746" s="120" t="str">
        <f>IF(AND(F741="",F742="",F743="",F744="",F745=""),"",IF(OR(C733=1,C733=2),SUM(F741:F744),SUM(F741:F745)))</f>
        <v/>
      </c>
      <c r="G746" s="120" t="str">
        <f>IF(AND(G741="",G742="",G743="",G744="",G745=""),"",IF(OR(G733=1,G733=2),SUM(C733=1,C733=2),SUM(G741:G745)))</f>
        <v/>
      </c>
      <c r="H746" s="120" t="str">
        <f>IF(AND(H741="",H742="",H743="",H744="",H745=""),"",IF(OR(C733=1,C733=2),SUM(H741:H744),SUM(H741:H745)))</f>
        <v/>
      </c>
      <c r="I746" s="120" t="str">
        <f>IF(AND(I741="",I742="",I743="",I744="",I745=""),"",IF(OR(C733=1,C733=2),SUM(I741:I744),SUM(I741:I745)))</f>
        <v/>
      </c>
      <c r="J746" s="120" t="str">
        <f>IF(AND(J741="",J742="",J743="",J744="",J745=""),"",IF(OR(C733=1,C733=2),SUM(J741:J744),SUM(J741:J745)))</f>
        <v/>
      </c>
      <c r="K746" s="120" t="str">
        <f>IF(AND(K741="",K742="",K743="",K744="",K745=""),"",IF(OR(C733=1,C733=2),SUM(K741:K744),SUM(K741:K745)))</f>
        <v/>
      </c>
      <c r="L746" s="120" t="str">
        <f>IF(AND(L741="",L742="",L743="",L744="",L745=""),"",IF(OR(C733=1,C733=2),SUM(L741:L744),SUM(L741:L745)))</f>
        <v/>
      </c>
      <c r="M746" s="120" t="str">
        <f>IF(AND(M741="",M742="",M743="",M744="",M745=""),"",IF(OR(C733=1,C733=2),SUM(M741:M744),SUM(M741:M745)))</f>
        <v/>
      </c>
      <c r="N746" s="120" t="str">
        <f>IF(AND(N741="",N742="",N743="",N744="",N745=""),"",IF(OR(C733=1,C733=2),SUM(N741:N744),SUM(N741:N745)))</f>
        <v/>
      </c>
      <c r="O746" s="120" t="str">
        <f>IF(AND(O741="",O742="",O743="",O744="",O745=""),"",IF(OR(C733=1,C733=2),SUM(O741:O744),SUM(O741:O745)))</f>
        <v/>
      </c>
      <c r="P746" s="326" t="str">
        <f>IF(OR(N736="",E734="",O746=""),"",IF(O746&gt;=81%*P740,"A",IF(O746&gt;=61%*P740,"B",IF(O746&gt;=41%*P740,"C",IF(O746&gt;=21%*P740,"D","E")))))</f>
        <v/>
      </c>
      <c r="Q746" s="819"/>
      <c r="R746" s="416" t="s">
        <v>215</v>
      </c>
      <c r="S746" s="120" t="str">
        <f>IF(AND(S741="",S742="",S743="",S744="",S745=""),"",IF(OR(S733=1,S733=2),SUM(S741:S744),SUM(S741:S745)))</f>
        <v/>
      </c>
      <c r="T746" s="120" t="str">
        <f>IF(AND(T741="",T742="",T743="",T744="",T745=""),"",IF(OR(S733=1,S733=2),SUM(T741:T744),SUM(T741:T745)))</f>
        <v/>
      </c>
      <c r="U746" s="120" t="str">
        <f>IF(AND(U741="",U742="",U743="",U744="",U745=""),"",IF(OR(S733=1,S733=2),SUM(U741:U744),SUM(U741:U745)))</f>
        <v/>
      </c>
      <c r="V746" s="120" t="str">
        <f>IF(AND(V741="",V742="",V743="",V744="",V745=""),"",IF(OR(S733=1,S733=2),SUM(V741:V744),SUM(V741:V745)))</f>
        <v/>
      </c>
      <c r="W746" s="120" t="str">
        <f>IF(AND(W741="",W742="",W743="",W744="",W745=""),"",IF(OR(W733=1,W733=2),SUM(S733=1,S733=2),SUM(W741:W745)))</f>
        <v/>
      </c>
      <c r="X746" s="120" t="str">
        <f>IF(AND(X741="",X742="",X743="",X744="",X745=""),"",IF(OR(S733=1,S733=2),SUM(X741:X744),SUM(X741:X745)))</f>
        <v/>
      </c>
      <c r="Y746" s="120" t="str">
        <f>IF(AND(Y741="",Y742="",Y743="",Y744="",Y745=""),"",IF(OR(S733=1,S733=2),SUM(Y741:Y744),SUM(Y741:Y745)))</f>
        <v/>
      </c>
      <c r="Z746" s="120" t="str">
        <f>IF(AND(Z741="",Z742="",Z743="",Z744="",Z745=""),"",IF(OR(S733=1,S733=2),SUM(Z741:Z744),SUM(Z741:Z745)))</f>
        <v/>
      </c>
      <c r="AA746" s="120" t="str">
        <f>IF(AND(AA741="",AA742="",AA743="",AA744="",AA745=""),"",IF(OR(S733=1,S733=2),SUM(AA741:AA744),SUM(AA741:AA745)))</f>
        <v/>
      </c>
      <c r="AB746" s="120" t="str">
        <f>IF(AND(AB741="",AB742="",AB743="",AB744="",AB745=""),"",IF(OR(S733=1,S733=2),SUM(AB741:AB744),SUM(AB741:AB745)))</f>
        <v/>
      </c>
      <c r="AC746" s="120" t="str">
        <f>IF(AND(AC741="",AC742="",AC743="",AC744="",AC745=""),"",IF(OR(S733=1,S733=2),SUM(AC741:AC744),SUM(AC741:AC745)))</f>
        <v/>
      </c>
      <c r="AD746" s="120" t="str">
        <f>IF(AND(AD741="",AD742="",AD743="",AD744="",AD745=""),"",IF(OR(S733=1,S733=2),SUM(AD741:AD744),SUM(AD741:AD745)))</f>
        <v/>
      </c>
      <c r="AE746" s="120" t="str">
        <f>IF(AND(AE741="",AE742="",AE743="",AE744="",AE745=""),"",IF(OR(S733=1,S733=2),SUM(AE741:AE744),SUM(AE741:AE745)))</f>
        <v/>
      </c>
      <c r="AF746" s="326" t="str">
        <f>IF(OR(AD736="",U734="",AE746=""),"",IF(AE746&gt;=81%*AF740,"A",IF(AE746&gt;=61%*AF740,"B",IF(AE746&gt;=41%*AF740,"C",IF(AE746&gt;=21%*AF740,"D","E")))))</f>
        <v/>
      </c>
    </row>
    <row r="747" spans="1:32" ht="9" customHeight="1">
      <c r="A747" s="166">
        <f>IF(N736="","",A746+1)</f>
        <v>17</v>
      </c>
      <c r="B747" s="787"/>
      <c r="C747" s="787"/>
      <c r="D747" s="787"/>
      <c r="E747" s="787"/>
      <c r="F747" s="787"/>
      <c r="G747" s="787"/>
      <c r="H747" s="787"/>
      <c r="I747" s="787"/>
      <c r="J747" s="787"/>
      <c r="K747" s="787"/>
      <c r="L747" s="787"/>
      <c r="M747" s="787"/>
      <c r="N747" s="787"/>
      <c r="O747" s="787"/>
      <c r="P747" s="787"/>
      <c r="Q747" s="819"/>
      <c r="R747" s="787"/>
      <c r="S747" s="787"/>
      <c r="T747" s="787"/>
      <c r="U747" s="787"/>
      <c r="V747" s="787"/>
      <c r="W747" s="787"/>
      <c r="X747" s="787"/>
      <c r="Y747" s="787"/>
      <c r="Z747" s="787"/>
      <c r="AA747" s="787"/>
      <c r="AB747" s="787"/>
      <c r="AC747" s="787"/>
      <c r="AD747" s="787"/>
      <c r="AE747" s="787"/>
      <c r="AF747" s="787"/>
    </row>
    <row r="748" spans="1:32" ht="22.5" customHeight="1">
      <c r="A748" s="166">
        <f>IF(N736="","",A747+1)</f>
        <v>18</v>
      </c>
      <c r="B748" s="788" t="s">
        <v>213</v>
      </c>
      <c r="C748" s="788"/>
      <c r="D748" s="789" t="s">
        <v>229</v>
      </c>
      <c r="E748" s="790"/>
      <c r="F748" s="417" t="s">
        <v>186</v>
      </c>
      <c r="G748" s="788" t="s">
        <v>213</v>
      </c>
      <c r="H748" s="788"/>
      <c r="I748" s="789" t="s">
        <v>229</v>
      </c>
      <c r="J748" s="790"/>
      <c r="K748" s="417" t="s">
        <v>186</v>
      </c>
      <c r="L748" s="788" t="s">
        <v>213</v>
      </c>
      <c r="M748" s="788"/>
      <c r="N748" s="789" t="s">
        <v>229</v>
      </c>
      <c r="O748" s="790"/>
      <c r="P748" s="417" t="s">
        <v>186</v>
      </c>
      <c r="Q748" s="819"/>
      <c r="R748" s="788" t="s">
        <v>213</v>
      </c>
      <c r="S748" s="788"/>
      <c r="T748" s="789" t="s">
        <v>229</v>
      </c>
      <c r="U748" s="790"/>
      <c r="V748" s="417" t="s">
        <v>186</v>
      </c>
      <c r="W748" s="788" t="s">
        <v>213</v>
      </c>
      <c r="X748" s="788"/>
      <c r="Y748" s="789" t="s">
        <v>229</v>
      </c>
      <c r="Z748" s="790"/>
      <c r="AA748" s="417" t="s">
        <v>186</v>
      </c>
      <c r="AB748" s="788" t="s">
        <v>213</v>
      </c>
      <c r="AC748" s="788"/>
      <c r="AD748" s="789" t="s">
        <v>229</v>
      </c>
      <c r="AE748" s="790"/>
      <c r="AF748" s="417" t="s">
        <v>186</v>
      </c>
    </row>
    <row r="749" spans="1:32" ht="21.75" customHeight="1">
      <c r="A749" s="166">
        <f>IF(N736="","",A748+1)</f>
        <v>19</v>
      </c>
      <c r="B749" s="791" t="s">
        <v>221</v>
      </c>
      <c r="C749" s="792"/>
      <c r="D749" s="792"/>
      <c r="E749" s="119" t="str">
        <f>IFERROR(VLOOKUP(N736,Marks,109,0),"")</f>
        <v/>
      </c>
      <c r="F749" s="130" t="str">
        <f>IFERROR(VLOOKUP(N736,Marks,113,0),"")</f>
        <v/>
      </c>
      <c r="G749" s="791" t="s">
        <v>192</v>
      </c>
      <c r="H749" s="792"/>
      <c r="I749" s="792"/>
      <c r="J749" s="119" t="str">
        <f>IFERROR(VLOOKUP(N736,Marks,117,0),"")</f>
        <v/>
      </c>
      <c r="K749" s="130" t="str">
        <f>IFERROR(VLOOKUP(N736,Marks,121,0),"")</f>
        <v/>
      </c>
      <c r="L749" s="793" t="s">
        <v>193</v>
      </c>
      <c r="M749" s="794"/>
      <c r="N749" s="794"/>
      <c r="O749" s="119" t="str">
        <f>IFERROR(VLOOKUP(N736,Marks,125,0),"")</f>
        <v/>
      </c>
      <c r="P749" s="130" t="str">
        <f>IFERROR(VLOOKUP(N736,Marks,129,0),"")</f>
        <v/>
      </c>
      <c r="Q749" s="819"/>
      <c r="R749" s="791" t="s">
        <v>221</v>
      </c>
      <c r="S749" s="792"/>
      <c r="T749" s="792"/>
      <c r="U749" s="119" t="str">
        <f>IFERROR(VLOOKUP(AD736,Marks,109,0),"")</f>
        <v/>
      </c>
      <c r="V749" s="130" t="str">
        <f>IFERROR(VLOOKUP(AD736,Marks,113,0),"")</f>
        <v/>
      </c>
      <c r="W749" s="791" t="s">
        <v>192</v>
      </c>
      <c r="X749" s="792"/>
      <c r="Y749" s="792"/>
      <c r="Z749" s="119" t="str">
        <f>IFERROR(VLOOKUP(AD736,Marks,117,0),"")</f>
        <v/>
      </c>
      <c r="AA749" s="130" t="str">
        <f>IFERROR(VLOOKUP(AD736,Marks,121,0),"")</f>
        <v/>
      </c>
      <c r="AB749" s="793" t="s">
        <v>193</v>
      </c>
      <c r="AC749" s="794"/>
      <c r="AD749" s="794"/>
      <c r="AE749" s="119" t="str">
        <f>IFERROR(VLOOKUP(AD736,Marks,125,0),"")</f>
        <v/>
      </c>
      <c r="AF749" s="130" t="str">
        <f>IFERROR(VLOOKUP(AD736,Marks,129,0),"")</f>
        <v/>
      </c>
    </row>
    <row r="750" spans="1:32" ht="21" customHeight="1">
      <c r="A750" s="166">
        <f>IF(N736="","",A749+1)</f>
        <v>20</v>
      </c>
      <c r="B750" s="780" t="s">
        <v>216</v>
      </c>
      <c r="C750" s="780"/>
      <c r="D750" s="780"/>
      <c r="E750" s="795" t="str">
        <f>IFERROR(VLOOKUP(N736,Marks,135,0),"")</f>
        <v/>
      </c>
      <c r="F750" s="795"/>
      <c r="G750" s="795"/>
      <c r="H750" s="795"/>
      <c r="I750" s="780" t="s">
        <v>217</v>
      </c>
      <c r="J750" s="780"/>
      <c r="K750" s="780"/>
      <c r="L750" s="780"/>
      <c r="M750" s="796" t="str">
        <f>IFERROR(VLOOKUP(N736,Marks,136,0),"")</f>
        <v/>
      </c>
      <c r="N750" s="796"/>
      <c r="O750" s="796"/>
      <c r="P750" s="796"/>
      <c r="Q750" s="819"/>
      <c r="R750" s="780" t="s">
        <v>216</v>
      </c>
      <c r="S750" s="780"/>
      <c r="T750" s="780"/>
      <c r="U750" s="795" t="str">
        <f>IFERROR(VLOOKUP(AD736,Marks,135,0),"")</f>
        <v/>
      </c>
      <c r="V750" s="795"/>
      <c r="W750" s="795"/>
      <c r="X750" s="795"/>
      <c r="Y750" s="780" t="s">
        <v>217</v>
      </c>
      <c r="Z750" s="780"/>
      <c r="AA750" s="780"/>
      <c r="AB750" s="780"/>
      <c r="AC750" s="796" t="str">
        <f>IFERROR(VLOOKUP(AD736,Marks,136,0),"")</f>
        <v/>
      </c>
      <c r="AD750" s="796"/>
      <c r="AE750" s="796"/>
      <c r="AF750" s="796"/>
    </row>
    <row r="751" spans="1:32" ht="21" customHeight="1">
      <c r="A751" s="166">
        <f>IF(N736="","",A750+1)</f>
        <v>21</v>
      </c>
      <c r="B751" s="780" t="s">
        <v>218</v>
      </c>
      <c r="C751" s="780"/>
      <c r="D751" s="780"/>
      <c r="E751" s="782" t="str">
        <f>IFERROR(VLOOKUP(N736,Marks,134,0),"")</f>
        <v/>
      </c>
      <c r="F751" s="782"/>
      <c r="G751" s="782"/>
      <c r="H751" s="782"/>
      <c r="I751" s="780" t="s">
        <v>219</v>
      </c>
      <c r="J751" s="780"/>
      <c r="K751" s="780"/>
      <c r="L751" s="780"/>
      <c r="M751" s="781" t="str">
        <f>IFERROR(VLOOKUP(N736,Marks,131,0),"")</f>
        <v/>
      </c>
      <c r="N751" s="781"/>
      <c r="O751" s="781"/>
      <c r="P751" s="781"/>
      <c r="Q751" s="819"/>
      <c r="R751" s="780" t="s">
        <v>218</v>
      </c>
      <c r="S751" s="780"/>
      <c r="T751" s="780"/>
      <c r="U751" s="782" t="str">
        <f>IFERROR(VLOOKUP(AD736,Marks,134,0),"")</f>
        <v/>
      </c>
      <c r="V751" s="782"/>
      <c r="W751" s="782"/>
      <c r="X751" s="782"/>
      <c r="Y751" s="780" t="s">
        <v>219</v>
      </c>
      <c r="Z751" s="780"/>
      <c r="AA751" s="780"/>
      <c r="AB751" s="780"/>
      <c r="AC751" s="781" t="str">
        <f>IFERROR(VLOOKUP(AD736,Marks,131,0),"")</f>
        <v/>
      </c>
      <c r="AD751" s="781"/>
      <c r="AE751" s="781"/>
      <c r="AF751" s="781"/>
    </row>
    <row r="752" spans="1:32" ht="21" customHeight="1">
      <c r="A752" s="166">
        <f>IF(N736="","",A751+1)</f>
        <v>22</v>
      </c>
      <c r="B752" s="780" t="s">
        <v>220</v>
      </c>
      <c r="C752" s="780"/>
      <c r="D752" s="780"/>
      <c r="E752" s="324" t="str">
        <f>IFERROR(VLOOKUP(N736,Marks,132,0),"")</f>
        <v/>
      </c>
      <c r="F752" s="325" t="s">
        <v>341</v>
      </c>
      <c r="G752" s="783" t="str">
        <f>IF(OR(N736="",E734="",O746=""),"",IF(O746&gt;=81%*P740,"A",IF(O746&gt;=61%*P740,"B",IF(O746&gt;=41%*P740,"C",IF(O746&gt;=21%*P740,"D","E")))))</f>
        <v/>
      </c>
      <c r="H752" s="783"/>
      <c r="I752" s="780" t="s">
        <v>222</v>
      </c>
      <c r="J752" s="780"/>
      <c r="K752" s="780"/>
      <c r="L752" s="780"/>
      <c r="M752" s="818" t="str">
        <f>IFERROR(VLOOKUP(N736,Marks,133,0),"")</f>
        <v/>
      </c>
      <c r="N752" s="818"/>
      <c r="O752" s="818"/>
      <c r="P752" s="818"/>
      <c r="Q752" s="819"/>
      <c r="R752" s="780" t="s">
        <v>220</v>
      </c>
      <c r="S752" s="780"/>
      <c r="T752" s="780"/>
      <c r="U752" s="324" t="str">
        <f>IFERROR(VLOOKUP(AD736,Marks,132,0),"")</f>
        <v/>
      </c>
      <c r="V752" s="325" t="s">
        <v>341</v>
      </c>
      <c r="W752" s="783" t="str">
        <f>IF(OR(AD736="",U734="",AE746=""),"",IF(AE746&gt;=81%*AF740,"A",IF(AE746&gt;=61%*AF740,"B",IF(AE746&gt;=41%*AF740,"C",IF(AE746&gt;=21%*AF740,"D","E")))))</f>
        <v/>
      </c>
      <c r="X752" s="783"/>
      <c r="Y752" s="780" t="s">
        <v>222</v>
      </c>
      <c r="Z752" s="780"/>
      <c r="AA752" s="780"/>
      <c r="AB752" s="780"/>
      <c r="AC752" s="818" t="str">
        <f>IFERROR(VLOOKUP(AD736,Marks,133,0),"")</f>
        <v/>
      </c>
      <c r="AD752" s="818"/>
      <c r="AE752" s="818"/>
      <c r="AF752" s="818"/>
    </row>
    <row r="753" spans="1:32" ht="21" customHeight="1">
      <c r="A753" s="166">
        <f>IF(N736="","",A752+1)</f>
        <v>23</v>
      </c>
      <c r="B753" s="817" t="s">
        <v>228</v>
      </c>
      <c r="C753" s="817"/>
      <c r="D753" s="817"/>
      <c r="E753" s="784">
        <f>'Master sheet'!$C$10</f>
        <v>44697</v>
      </c>
      <c r="F753" s="784"/>
      <c r="G753" s="784"/>
      <c r="H753" s="410"/>
      <c r="I753" s="121"/>
      <c r="J753" s="121"/>
      <c r="K753" s="76"/>
      <c r="L753" s="121"/>
      <c r="M753" s="121"/>
      <c r="N753" s="121"/>
      <c r="O753" s="121"/>
      <c r="P753" s="121"/>
      <c r="Q753" s="819"/>
      <c r="R753" s="817" t="s">
        <v>228</v>
      </c>
      <c r="S753" s="817"/>
      <c r="T753" s="817"/>
      <c r="U753" s="784">
        <f>'Master sheet'!$C$10</f>
        <v>44697</v>
      </c>
      <c r="V753" s="784"/>
      <c r="W753" s="784"/>
      <c r="X753" s="410"/>
      <c r="Y753" s="121"/>
      <c r="Z753" s="121"/>
      <c r="AA753" s="76"/>
      <c r="AB753" s="121"/>
      <c r="AC753" s="121"/>
      <c r="AD753" s="121"/>
      <c r="AE753" s="121"/>
      <c r="AF753" s="121"/>
    </row>
    <row r="754" spans="1:32" ht="43.5" customHeight="1">
      <c r="A754" s="166">
        <f>IF(N736="","",A753+1)</f>
        <v>24</v>
      </c>
      <c r="B754" s="804" t="str">
        <f>IF(AND(C733=1),CONCATENATE("( ",UPPER('Master sheet'!$F$11)," )"),IF(AND(C733=2),CONCATENATE("( ",UPPER('Master sheet'!$F$19)," )"),IF(AND(C733=3),CONCATENATE("( ",UPPER('Master sheet'!$J$11)," )"),IF(AND(C733=4),CONCATENATE("( ",UPPER('Master sheet'!$J$19)," )"),""))))</f>
        <v/>
      </c>
      <c r="C754" s="804"/>
      <c r="D754" s="804"/>
      <c r="E754" s="804"/>
      <c r="F754" s="805" t="str">
        <f>IF(AND(N736=""),"",CONCATENATE("(",'Master sheet'!$C$14," )"))</f>
        <v>(Suresh Kumar )</v>
      </c>
      <c r="G754" s="805"/>
      <c r="H754" s="805"/>
      <c r="I754" s="805"/>
      <c r="J754" s="805"/>
      <c r="K754" s="805" t="str">
        <f>IF(AND(N736=""),"",CONCATENATE("(",'Master sheet'!$C$12," )"))</f>
        <v>(USHA PALIYA )</v>
      </c>
      <c r="L754" s="805"/>
      <c r="M754" s="805"/>
      <c r="N754" s="805"/>
      <c r="O754" s="805"/>
      <c r="P754" s="805"/>
      <c r="Q754" s="819"/>
      <c r="R754" s="804" t="str">
        <f>IF(AND(S733=1),CONCATENATE("( ",UPPER('Master sheet'!$F$11)," )"),IF(AND(S733=2),CONCATENATE("( ",UPPER('Master sheet'!$F$19)," )"),IF(AND(S733=3),CONCATENATE("( ",UPPER('Master sheet'!$J$11)," )"),IF(AND(S733=4),CONCATENATE("( ",UPPER('Master sheet'!$J$19)," )"),""))))</f>
        <v/>
      </c>
      <c r="S754" s="804"/>
      <c r="T754" s="804"/>
      <c r="U754" s="804"/>
      <c r="V754" s="805" t="str">
        <f>IF(AND(AD736=""),"",CONCATENATE("(",'Master sheet'!$C$14," )"))</f>
        <v>(Suresh Kumar )</v>
      </c>
      <c r="W754" s="805"/>
      <c r="X754" s="805"/>
      <c r="Y754" s="805"/>
      <c r="Z754" s="805"/>
      <c r="AA754" s="805" t="str">
        <f>IF(AND(AD736=""),"",CONCATENATE("(",'Master sheet'!$C$12," )"))</f>
        <v>(USHA PALIYA )</v>
      </c>
      <c r="AB754" s="805"/>
      <c r="AC754" s="805"/>
      <c r="AD754" s="805"/>
      <c r="AE754" s="805"/>
      <c r="AF754" s="805"/>
    </row>
    <row r="755" spans="1:32" ht="21.75" customHeight="1">
      <c r="A755" s="166">
        <f>IF(N736="","",A754+1)</f>
        <v>25</v>
      </c>
      <c r="B755" s="806" t="s">
        <v>223</v>
      </c>
      <c r="C755" s="806"/>
      <c r="D755" s="806"/>
      <c r="E755" s="806"/>
      <c r="F755" s="807" t="s">
        <v>224</v>
      </c>
      <c r="G755" s="807"/>
      <c r="H755" s="807"/>
      <c r="I755" s="807"/>
      <c r="J755" s="807"/>
      <c r="K755" s="806" t="s">
        <v>225</v>
      </c>
      <c r="L755" s="806"/>
      <c r="M755" s="806"/>
      <c r="N755" s="806"/>
      <c r="O755" s="806"/>
      <c r="P755" s="806"/>
      <c r="Q755" s="819"/>
      <c r="R755" s="806" t="s">
        <v>223</v>
      </c>
      <c r="S755" s="806"/>
      <c r="T755" s="806"/>
      <c r="U755" s="806"/>
      <c r="V755" s="807" t="s">
        <v>224</v>
      </c>
      <c r="W755" s="807"/>
      <c r="X755" s="807"/>
      <c r="Y755" s="807"/>
      <c r="Z755" s="807"/>
      <c r="AA755" s="806" t="s">
        <v>225</v>
      </c>
      <c r="AB755" s="806"/>
      <c r="AC755" s="806"/>
      <c r="AD755" s="806"/>
      <c r="AE755" s="806"/>
      <c r="AF755" s="806"/>
    </row>
    <row r="757" spans="1:32" ht="21.9" customHeight="1">
      <c r="A757" s="165">
        <f>IF(N763="","",1)</f>
        <v>1</v>
      </c>
      <c r="B757" s="808" t="s">
        <v>203</v>
      </c>
      <c r="C757" s="808"/>
      <c r="D757" s="808"/>
      <c r="E757" s="808"/>
      <c r="F757" s="808"/>
      <c r="G757" s="808"/>
      <c r="H757" s="808"/>
      <c r="I757" s="808"/>
      <c r="J757" s="808"/>
      <c r="K757" s="808"/>
      <c r="L757" s="808"/>
      <c r="M757" s="808"/>
      <c r="N757" s="808"/>
      <c r="O757" s="808"/>
      <c r="P757" s="808"/>
      <c r="Q757" s="819" t="s">
        <v>249</v>
      </c>
      <c r="R757" s="808" t="s">
        <v>203</v>
      </c>
      <c r="S757" s="808"/>
      <c r="T757" s="808"/>
      <c r="U757" s="808"/>
      <c r="V757" s="808"/>
      <c r="W757" s="808"/>
      <c r="X757" s="808"/>
      <c r="Y757" s="808"/>
      <c r="Z757" s="808"/>
      <c r="AA757" s="808"/>
      <c r="AB757" s="808"/>
      <c r="AC757" s="808"/>
      <c r="AD757" s="808"/>
      <c r="AE757" s="808"/>
      <c r="AF757" s="808"/>
    </row>
    <row r="758" spans="1:32" ht="21.9" customHeight="1">
      <c r="A758" s="166">
        <f>IF(N763="","",A757+1)</f>
        <v>2</v>
      </c>
      <c r="B758" s="820" t="s">
        <v>541</v>
      </c>
      <c r="C758" s="820"/>
      <c r="D758" s="820"/>
      <c r="E758" s="820"/>
      <c r="F758" s="820"/>
      <c r="G758" s="820"/>
      <c r="H758" s="820"/>
      <c r="I758" s="820"/>
      <c r="J758" s="820"/>
      <c r="K758" s="820"/>
      <c r="L758" s="820"/>
      <c r="M758" s="820"/>
      <c r="N758" s="820"/>
      <c r="O758" s="820"/>
      <c r="P758" s="820"/>
      <c r="Q758" s="819"/>
      <c r="R758" s="820" t="s">
        <v>541</v>
      </c>
      <c r="S758" s="820"/>
      <c r="T758" s="820"/>
      <c r="U758" s="820"/>
      <c r="V758" s="820"/>
      <c r="W758" s="820"/>
      <c r="X758" s="820"/>
      <c r="Y758" s="820"/>
      <c r="Z758" s="820"/>
      <c r="AA758" s="820"/>
      <c r="AB758" s="820"/>
      <c r="AC758" s="820"/>
      <c r="AD758" s="820"/>
      <c r="AE758" s="820"/>
      <c r="AF758" s="820"/>
    </row>
    <row r="759" spans="1:32" ht="21.9" customHeight="1">
      <c r="A759" s="166">
        <f>IF(N763="","",A758+1)</f>
        <v>3</v>
      </c>
      <c r="B759" s="821" t="s">
        <v>168</v>
      </c>
      <c r="C759" s="821"/>
      <c r="D759" s="821"/>
      <c r="E759" s="822" t="str">
        <f>IF(AND(N763=""),"",'Result Sheet'!$F$2)</f>
        <v xml:space="preserve">महात्मा गाँधी राजकीय विद्यालय (अंग्रेजी माध्यम) बर, पाली </v>
      </c>
      <c r="F759" s="822"/>
      <c r="G759" s="822"/>
      <c r="H759" s="822"/>
      <c r="I759" s="822"/>
      <c r="J759" s="822"/>
      <c r="K759" s="822"/>
      <c r="L759" s="822"/>
      <c r="M759" s="822"/>
      <c r="N759" s="822"/>
      <c r="O759" s="822"/>
      <c r="P759" s="822"/>
      <c r="Q759" s="819"/>
      <c r="R759" s="821" t="s">
        <v>168</v>
      </c>
      <c r="S759" s="821"/>
      <c r="T759" s="821"/>
      <c r="U759" s="822" t="str">
        <f>IF(AND(AD763=""),"",'Result Sheet'!$F$2)</f>
        <v xml:space="preserve">महात्मा गाँधी राजकीय विद्यालय (अंग्रेजी माध्यम) बर, पाली </v>
      </c>
      <c r="V759" s="822"/>
      <c r="W759" s="822"/>
      <c r="X759" s="822"/>
      <c r="Y759" s="822"/>
      <c r="Z759" s="822"/>
      <c r="AA759" s="822"/>
      <c r="AB759" s="822"/>
      <c r="AC759" s="822"/>
      <c r="AD759" s="822"/>
      <c r="AE759" s="822"/>
      <c r="AF759" s="822"/>
    </row>
    <row r="760" spans="1:32" ht="21.9" customHeight="1">
      <c r="A760" s="166">
        <f>IF(N763="","",A759+1)</f>
        <v>4</v>
      </c>
      <c r="B760" s="413" t="s">
        <v>169</v>
      </c>
      <c r="C760" s="797" t="str">
        <f>IFERROR(VLOOKUP(N763,Marks,2,0),"")</f>
        <v/>
      </c>
      <c r="D760" s="797"/>
      <c r="E760" s="815" t="s">
        <v>212</v>
      </c>
      <c r="F760" s="815"/>
      <c r="G760" s="815"/>
      <c r="H760" s="797" t="str">
        <f>IFERROR(VLOOKUP(N763,Marks,3,0),"")</f>
        <v/>
      </c>
      <c r="I760" s="797"/>
      <c r="J760" s="798" t="s">
        <v>205</v>
      </c>
      <c r="K760" s="798"/>
      <c r="L760" s="798"/>
      <c r="M760" s="798"/>
      <c r="N760" s="799" t="str">
        <f>IF(AND(N763=""),"",'Marks Entry 1st'!$I$2)</f>
        <v xml:space="preserve"> 2021-2022</v>
      </c>
      <c r="O760" s="799"/>
      <c r="P760" s="799"/>
      <c r="Q760" s="819"/>
      <c r="R760" s="413" t="s">
        <v>169</v>
      </c>
      <c r="S760" s="797" t="str">
        <f>IFERROR(VLOOKUP(AD763,Marks,2,0),"")</f>
        <v/>
      </c>
      <c r="T760" s="797"/>
      <c r="U760" s="815" t="s">
        <v>212</v>
      </c>
      <c r="V760" s="815"/>
      <c r="W760" s="815"/>
      <c r="X760" s="797" t="str">
        <f>IFERROR(VLOOKUP(AD763,Marks,3,0),"")</f>
        <v/>
      </c>
      <c r="Y760" s="797"/>
      <c r="Z760" s="798" t="s">
        <v>205</v>
      </c>
      <c r="AA760" s="798"/>
      <c r="AB760" s="798"/>
      <c r="AC760" s="798"/>
      <c r="AD760" s="799" t="str">
        <f>IF(AND(AD763=""),"",'Marks Entry 1st'!$I$2)</f>
        <v xml:space="preserve"> 2021-2022</v>
      </c>
      <c r="AE760" s="799"/>
      <c r="AF760" s="799"/>
    </row>
    <row r="761" spans="1:32" ht="21.9" customHeight="1">
      <c r="A761" s="166">
        <f>IF(N763="","",A760+1)</f>
        <v>5</v>
      </c>
      <c r="B761" s="800" t="s">
        <v>206</v>
      </c>
      <c r="C761" s="800"/>
      <c r="D761" s="800"/>
      <c r="E761" s="801" t="str">
        <f>IFERROR(VLOOKUP(N763,Marks,6,0),"")</f>
        <v/>
      </c>
      <c r="F761" s="801"/>
      <c r="G761" s="801"/>
      <c r="H761" s="801"/>
      <c r="I761" s="801"/>
      <c r="J761" s="802" t="s">
        <v>209</v>
      </c>
      <c r="K761" s="802"/>
      <c r="L761" s="802"/>
      <c r="M761" s="802"/>
      <c r="N761" s="803" t="str">
        <f>IFERROR(VLOOKUP(N763,Marks,5,0),"")</f>
        <v/>
      </c>
      <c r="O761" s="803"/>
      <c r="P761" s="803"/>
      <c r="Q761" s="819"/>
      <c r="R761" s="800" t="s">
        <v>206</v>
      </c>
      <c r="S761" s="800"/>
      <c r="T761" s="800"/>
      <c r="U761" s="801" t="str">
        <f>IFERROR(VLOOKUP(AD763,Marks,6,0),"")</f>
        <v/>
      </c>
      <c r="V761" s="801"/>
      <c r="W761" s="801"/>
      <c r="X761" s="801"/>
      <c r="Y761" s="801"/>
      <c r="Z761" s="802" t="s">
        <v>209</v>
      </c>
      <c r="AA761" s="802"/>
      <c r="AB761" s="802"/>
      <c r="AC761" s="802"/>
      <c r="AD761" s="803" t="str">
        <f>IFERROR(VLOOKUP(AD763,Marks,5,0),"")</f>
        <v/>
      </c>
      <c r="AE761" s="803"/>
      <c r="AF761" s="803"/>
    </row>
    <row r="762" spans="1:32" ht="21.9" customHeight="1">
      <c r="A762" s="166">
        <f>IF(N763="","",A761+1)</f>
        <v>6</v>
      </c>
      <c r="B762" s="800" t="s">
        <v>207</v>
      </c>
      <c r="C762" s="800"/>
      <c r="D762" s="800"/>
      <c r="E762" s="801" t="str">
        <f>IFERROR(VLOOKUP(N763,Marks,7,0),"")</f>
        <v/>
      </c>
      <c r="F762" s="801"/>
      <c r="G762" s="801"/>
      <c r="H762" s="801"/>
      <c r="I762" s="801"/>
      <c r="J762" s="802" t="s">
        <v>210</v>
      </c>
      <c r="K762" s="802"/>
      <c r="L762" s="802"/>
      <c r="M762" s="802"/>
      <c r="N762" s="816" t="str">
        <f>IFERROR(VLOOKUP(N763,Marks,4,0),"")</f>
        <v/>
      </c>
      <c r="O762" s="816"/>
      <c r="P762" s="816"/>
      <c r="Q762" s="819"/>
      <c r="R762" s="800" t="s">
        <v>207</v>
      </c>
      <c r="S762" s="800"/>
      <c r="T762" s="800"/>
      <c r="U762" s="801" t="str">
        <f>IFERROR(VLOOKUP(AD763,Marks,7,0),"")</f>
        <v/>
      </c>
      <c r="V762" s="801"/>
      <c r="W762" s="801"/>
      <c r="X762" s="801"/>
      <c r="Y762" s="801"/>
      <c r="Z762" s="802" t="s">
        <v>210</v>
      </c>
      <c r="AA762" s="802"/>
      <c r="AB762" s="802"/>
      <c r="AC762" s="802"/>
      <c r="AD762" s="816" t="str">
        <f>IFERROR(VLOOKUP(AD763,Marks,4,0),"")</f>
        <v/>
      </c>
      <c r="AE762" s="816"/>
      <c r="AF762" s="816"/>
    </row>
    <row r="763" spans="1:32" ht="21.9" customHeight="1">
      <c r="A763" s="166">
        <f>IF(N763="","",A762+1)</f>
        <v>7</v>
      </c>
      <c r="B763" s="800" t="s">
        <v>208</v>
      </c>
      <c r="C763" s="800"/>
      <c r="D763" s="800"/>
      <c r="E763" s="801" t="str">
        <f>IFERROR(VLOOKUP(N763,Marks,8,0),"")</f>
        <v/>
      </c>
      <c r="F763" s="801"/>
      <c r="G763" s="801"/>
      <c r="H763" s="801"/>
      <c r="I763" s="801"/>
      <c r="J763" s="802" t="s">
        <v>211</v>
      </c>
      <c r="K763" s="802"/>
      <c r="L763" s="802"/>
      <c r="M763" s="802"/>
      <c r="N763" s="809">
        <f>IF(AD736="","",IF(AND(AD736+1&gt;$AN$6),"",AD736+1))</f>
        <v>157</v>
      </c>
      <c r="O763" s="809"/>
      <c r="P763" s="809"/>
      <c r="Q763" s="819"/>
      <c r="R763" s="800" t="s">
        <v>208</v>
      </c>
      <c r="S763" s="800"/>
      <c r="T763" s="800"/>
      <c r="U763" s="801" t="str">
        <f>IFERROR(VLOOKUP(AD763,Marks,8,0),"")</f>
        <v/>
      </c>
      <c r="V763" s="801"/>
      <c r="W763" s="801"/>
      <c r="X763" s="801"/>
      <c r="Y763" s="801"/>
      <c r="Z763" s="802" t="s">
        <v>211</v>
      </c>
      <c r="AA763" s="802"/>
      <c r="AB763" s="802"/>
      <c r="AC763" s="802"/>
      <c r="AD763" s="810">
        <f>IF(N763="","",IF(AND(N763+1&gt;$AN$6),"",N763+1))</f>
        <v>158</v>
      </c>
      <c r="AE763" s="810"/>
      <c r="AF763" s="810"/>
    </row>
    <row r="764" spans="1:32" ht="9" customHeight="1">
      <c r="A764" s="166">
        <f>IF(N763="","",A763+1)</f>
        <v>8</v>
      </c>
      <c r="B764" s="123"/>
      <c r="C764" s="123"/>
      <c r="D764" s="123"/>
      <c r="E764" s="124"/>
      <c r="F764" s="124"/>
      <c r="G764" s="124"/>
      <c r="H764" s="123"/>
      <c r="I764" s="123"/>
      <c r="J764" s="125"/>
      <c r="K764" s="125"/>
      <c r="L764" s="125"/>
      <c r="M764" s="76"/>
      <c r="N764" s="76"/>
      <c r="O764" s="76"/>
      <c r="P764" s="76"/>
      <c r="Q764" s="819"/>
      <c r="R764" s="123"/>
      <c r="S764" s="123"/>
      <c r="T764" s="123"/>
      <c r="U764" s="124"/>
      <c r="V764" s="124"/>
      <c r="W764" s="124"/>
      <c r="X764" s="123"/>
      <c r="Y764" s="123"/>
      <c r="Z764" s="125"/>
      <c r="AA764" s="125"/>
      <c r="AB764" s="125"/>
      <c r="AC764" s="76"/>
      <c r="AD764" s="76"/>
      <c r="AE764" s="76"/>
      <c r="AF764" s="76"/>
    </row>
    <row r="765" spans="1:32" ht="21" customHeight="1">
      <c r="A765" s="166">
        <f>IF(N763="","",A764+1)</f>
        <v>9</v>
      </c>
      <c r="B765" s="811" t="s">
        <v>213</v>
      </c>
      <c r="C765" s="646" t="s">
        <v>214</v>
      </c>
      <c r="D765" s="646"/>
      <c r="E765" s="646"/>
      <c r="F765" s="812" t="s">
        <v>13</v>
      </c>
      <c r="G765" s="813"/>
      <c r="H765" s="813"/>
      <c r="I765" s="814"/>
      <c r="J765" s="649" t="s">
        <v>184</v>
      </c>
      <c r="K765" s="650" t="s">
        <v>167</v>
      </c>
      <c r="L765" s="651"/>
      <c r="M765" s="651"/>
      <c r="N765" s="652"/>
      <c r="O765" s="616" t="s">
        <v>185</v>
      </c>
      <c r="P765" s="617" t="s">
        <v>186</v>
      </c>
      <c r="Q765" s="819"/>
      <c r="R765" s="811" t="s">
        <v>213</v>
      </c>
      <c r="S765" s="646" t="s">
        <v>214</v>
      </c>
      <c r="T765" s="646"/>
      <c r="U765" s="646"/>
      <c r="V765" s="812" t="s">
        <v>13</v>
      </c>
      <c r="W765" s="813"/>
      <c r="X765" s="813"/>
      <c r="Y765" s="814"/>
      <c r="Z765" s="649" t="s">
        <v>184</v>
      </c>
      <c r="AA765" s="650" t="s">
        <v>167</v>
      </c>
      <c r="AB765" s="651"/>
      <c r="AC765" s="651"/>
      <c r="AD765" s="652"/>
      <c r="AE765" s="616" t="s">
        <v>185</v>
      </c>
      <c r="AF765" s="617" t="s">
        <v>186</v>
      </c>
    </row>
    <row r="766" spans="1:32" ht="90.75" customHeight="1">
      <c r="A766" s="166">
        <f>IF(N763="","",A765+1)</f>
        <v>10</v>
      </c>
      <c r="B766" s="811"/>
      <c r="C766" s="171" t="s">
        <v>11</v>
      </c>
      <c r="D766" s="171" t="s">
        <v>180</v>
      </c>
      <c r="E766" s="171" t="s">
        <v>108</v>
      </c>
      <c r="F766" s="171" t="s">
        <v>182</v>
      </c>
      <c r="G766" s="171" t="s">
        <v>183</v>
      </c>
      <c r="H766" s="305" t="s">
        <v>10</v>
      </c>
      <c r="I766" s="171" t="s">
        <v>108</v>
      </c>
      <c r="J766" s="649"/>
      <c r="K766" s="172" t="s">
        <v>182</v>
      </c>
      <c r="L766" s="172" t="s">
        <v>183</v>
      </c>
      <c r="M766" s="173" t="s">
        <v>10</v>
      </c>
      <c r="N766" s="171" t="s">
        <v>108</v>
      </c>
      <c r="O766" s="616"/>
      <c r="P766" s="785"/>
      <c r="Q766" s="819"/>
      <c r="R766" s="811"/>
      <c r="S766" s="171" t="s">
        <v>11</v>
      </c>
      <c r="T766" s="171" t="s">
        <v>180</v>
      </c>
      <c r="U766" s="171" t="s">
        <v>108</v>
      </c>
      <c r="V766" s="171" t="s">
        <v>182</v>
      </c>
      <c r="W766" s="171" t="s">
        <v>183</v>
      </c>
      <c r="X766" s="305" t="s">
        <v>10</v>
      </c>
      <c r="Y766" s="171" t="s">
        <v>108</v>
      </c>
      <c r="Z766" s="649"/>
      <c r="AA766" s="172" t="s">
        <v>182</v>
      </c>
      <c r="AB766" s="172" t="s">
        <v>183</v>
      </c>
      <c r="AC766" s="173" t="s">
        <v>10</v>
      </c>
      <c r="AD766" s="171" t="s">
        <v>108</v>
      </c>
      <c r="AE766" s="616"/>
      <c r="AF766" s="785"/>
    </row>
    <row r="767" spans="1:32" ht="18.75" customHeight="1">
      <c r="A767" s="166">
        <f>IF(N763="","",A766+1)</f>
        <v>11</v>
      </c>
      <c r="B767" s="811"/>
      <c r="C767" s="414">
        <v>20</v>
      </c>
      <c r="D767" s="414">
        <v>20</v>
      </c>
      <c r="E767" s="116">
        <v>40</v>
      </c>
      <c r="F767" s="414">
        <v>30</v>
      </c>
      <c r="G767" s="414">
        <v>18</v>
      </c>
      <c r="H767" s="414">
        <v>12</v>
      </c>
      <c r="I767" s="116">
        <v>60</v>
      </c>
      <c r="J767" s="118">
        <v>100</v>
      </c>
      <c r="K767" s="414">
        <v>50</v>
      </c>
      <c r="L767" s="414">
        <v>30</v>
      </c>
      <c r="M767" s="414">
        <v>20</v>
      </c>
      <c r="N767" s="116">
        <v>100</v>
      </c>
      <c r="O767" s="118">
        <v>200</v>
      </c>
      <c r="P767" s="825">
        <f>IF(AND(N763="",C760="",E761="",N761=""),"",IF(OR(C760=1,C760=2),800,1000))</f>
        <v>1000</v>
      </c>
      <c r="Q767" s="819"/>
      <c r="R767" s="811"/>
      <c r="S767" s="414">
        <v>20</v>
      </c>
      <c r="T767" s="414">
        <v>20</v>
      </c>
      <c r="U767" s="116">
        <v>40</v>
      </c>
      <c r="V767" s="414">
        <v>30</v>
      </c>
      <c r="W767" s="414">
        <v>18</v>
      </c>
      <c r="X767" s="414">
        <v>12</v>
      </c>
      <c r="Y767" s="116">
        <v>60</v>
      </c>
      <c r="Z767" s="118">
        <v>100</v>
      </c>
      <c r="AA767" s="414">
        <v>50</v>
      </c>
      <c r="AB767" s="414">
        <v>30</v>
      </c>
      <c r="AC767" s="414">
        <v>20</v>
      </c>
      <c r="AD767" s="116">
        <v>100</v>
      </c>
      <c r="AE767" s="118">
        <v>200</v>
      </c>
      <c r="AF767" s="825">
        <f>IF(AND(AD763="",S760="",U761="",Z761=""),"",IF(OR(S760=1,S760=2),800,1000))</f>
        <v>1000</v>
      </c>
    </row>
    <row r="768" spans="1:32" ht="21" customHeight="1">
      <c r="A768" s="166">
        <f>IF(N763="","",A767+1)</f>
        <v>12</v>
      </c>
      <c r="B768" s="122" t="str">
        <f>'Result Sheet'!$L$4</f>
        <v xml:space="preserve">हिन्दी </v>
      </c>
      <c r="C768" s="415" t="str">
        <f>IFERROR(VLOOKUP(N763,Marks,11,0),"")</f>
        <v/>
      </c>
      <c r="D768" s="415" t="str">
        <f>IFERROR(VLOOKUP(N763,Marks,12,0),"")</f>
        <v/>
      </c>
      <c r="E768" s="117" t="str">
        <f>IFERROR(VLOOKUP(N763,Marks,13,0),"")</f>
        <v/>
      </c>
      <c r="F768" s="415" t="str">
        <f>IFERROR(VLOOKUP(N763,Marks,14,0),"")</f>
        <v/>
      </c>
      <c r="G768" s="415" t="str">
        <f>IFERROR(VLOOKUP(N763,Marks,15,0),"")</f>
        <v/>
      </c>
      <c r="H768" s="415" t="str">
        <f>IFERROR(VLOOKUP(N763,Marks,16,0),"")</f>
        <v/>
      </c>
      <c r="I768" s="117" t="str">
        <f>IFERROR(VLOOKUP(N763,Marks,17,0),"")</f>
        <v/>
      </c>
      <c r="J768" s="119" t="str">
        <f>IFERROR(VLOOKUP(N763,Marks,18,0),"")</f>
        <v/>
      </c>
      <c r="K768" s="415" t="str">
        <f>IFERROR(VLOOKUP(N763,Marks,19,0),"")</f>
        <v/>
      </c>
      <c r="L768" s="415" t="str">
        <f>IFERROR(VLOOKUP(N763,Marks,20,0),"")</f>
        <v/>
      </c>
      <c r="M768" s="415" t="str">
        <f>IFERROR(VLOOKUP(N763,Marks,21,0),"")</f>
        <v/>
      </c>
      <c r="N768" s="117" t="str">
        <f>IFERROR(VLOOKUP(N763,Marks,22,0),"")</f>
        <v/>
      </c>
      <c r="O768" s="119" t="str">
        <f>IFERROR(VLOOKUP(N763,Marks,23,0),"")</f>
        <v/>
      </c>
      <c r="P768" s="323" t="str">
        <f>IFERROR(VLOOKUP(N763,Marks,29,0),"")</f>
        <v/>
      </c>
      <c r="Q768" s="819"/>
      <c r="R768" s="122" t="str">
        <f>'Result Sheet'!$L$4</f>
        <v xml:space="preserve">हिन्दी </v>
      </c>
      <c r="S768" s="415" t="str">
        <f>IFERROR(VLOOKUP(AD763,Marks,11,0),"")</f>
        <v/>
      </c>
      <c r="T768" s="415" t="str">
        <f>IFERROR(VLOOKUP(AD763,Marks,12,0),"")</f>
        <v/>
      </c>
      <c r="U768" s="117" t="str">
        <f>IFERROR(VLOOKUP(AD763,Marks,13,0),"")</f>
        <v/>
      </c>
      <c r="V768" s="415" t="str">
        <f>IFERROR(VLOOKUP(AD763,Marks,14,0),"")</f>
        <v/>
      </c>
      <c r="W768" s="415" t="str">
        <f>IFERROR(VLOOKUP(AD763,Marks,15,0),"")</f>
        <v/>
      </c>
      <c r="X768" s="415" t="str">
        <f>IFERROR(VLOOKUP(AD763,Marks,16,0),"")</f>
        <v/>
      </c>
      <c r="Y768" s="117" t="str">
        <f>IFERROR(VLOOKUP(AD763,Marks,17,0),"")</f>
        <v/>
      </c>
      <c r="Z768" s="119" t="str">
        <f>IFERROR(VLOOKUP(AD763,Marks,18,0),"")</f>
        <v/>
      </c>
      <c r="AA768" s="415" t="str">
        <f>IFERROR(VLOOKUP(AD763,Marks,19,0),"")</f>
        <v/>
      </c>
      <c r="AB768" s="415" t="str">
        <f>IFERROR(VLOOKUP(AD763,Marks,20,0),"")</f>
        <v/>
      </c>
      <c r="AC768" s="415" t="str">
        <f>IFERROR(VLOOKUP(AD763,Marks,21,0),"")</f>
        <v/>
      </c>
      <c r="AD768" s="117" t="str">
        <f>IFERROR(VLOOKUP(AD763,Marks,22,0),"")</f>
        <v/>
      </c>
      <c r="AE768" s="119" t="str">
        <f>IFERROR(VLOOKUP(AD763,Marks,23,0),"")</f>
        <v/>
      </c>
      <c r="AF768" s="323" t="str">
        <f>IFERROR(VLOOKUP(AD763,Marks,29,0),"")</f>
        <v/>
      </c>
    </row>
    <row r="769" spans="1:32" ht="21" customHeight="1">
      <c r="A769" s="166">
        <f>IF(N763="","",A768+1)</f>
        <v>13</v>
      </c>
      <c r="B769" s="122" t="str">
        <f>'Result Sheet'!$AE$4</f>
        <v xml:space="preserve">अंग्रेजी </v>
      </c>
      <c r="C769" s="415" t="str">
        <f>IFERROR(VLOOKUP(N763,Marks,30,0),"")</f>
        <v/>
      </c>
      <c r="D769" s="415" t="str">
        <f>IFERROR(VLOOKUP(N763,Marks,31,0),"")</f>
        <v/>
      </c>
      <c r="E769" s="117" t="str">
        <f>IFERROR(VLOOKUP(N763,Marks,32,0),"")</f>
        <v/>
      </c>
      <c r="F769" s="415" t="str">
        <f>IFERROR(VLOOKUP(N763,Marks,33,0),"")</f>
        <v/>
      </c>
      <c r="G769" s="415" t="str">
        <f>IFERROR(VLOOKUP(N763,Marks,34,0),"")</f>
        <v/>
      </c>
      <c r="H769" s="415" t="str">
        <f>IFERROR(VLOOKUP(N763,Marks,35,0),"")</f>
        <v/>
      </c>
      <c r="I769" s="117" t="str">
        <f>IFERROR(VLOOKUP(N763,Marks,36,0),"")</f>
        <v/>
      </c>
      <c r="J769" s="119" t="str">
        <f>IFERROR(VLOOKUP(N763,Marks,37,0),"")</f>
        <v/>
      </c>
      <c r="K769" s="415" t="str">
        <f>IFERROR(VLOOKUP(N763,Marks,38,0),"")</f>
        <v/>
      </c>
      <c r="L769" s="415" t="str">
        <f>IFERROR(VLOOKUP(N763,Marks,39,0),"")</f>
        <v/>
      </c>
      <c r="M769" s="415" t="str">
        <f>IFERROR(VLOOKUP(N763,Marks,40,0),"")</f>
        <v/>
      </c>
      <c r="N769" s="117" t="str">
        <f>IFERROR(VLOOKUP(N763,Marks,41,0),"")</f>
        <v/>
      </c>
      <c r="O769" s="119" t="str">
        <f>IFERROR(VLOOKUP(N763,Marks,42,0),"")</f>
        <v/>
      </c>
      <c r="P769" s="323" t="str">
        <f>IFERROR(VLOOKUP(N763,Marks,48,0),"")</f>
        <v/>
      </c>
      <c r="Q769" s="819"/>
      <c r="R769" s="122" t="str">
        <f>'Result Sheet'!$AE$4</f>
        <v xml:space="preserve">अंग्रेजी </v>
      </c>
      <c r="S769" s="415" t="str">
        <f>IFERROR(VLOOKUP(AD763,Marks,30,0),"")</f>
        <v/>
      </c>
      <c r="T769" s="415" t="str">
        <f>IFERROR(VLOOKUP(AD763,Marks,31,0),"")</f>
        <v/>
      </c>
      <c r="U769" s="117" t="str">
        <f>IFERROR(VLOOKUP(AD763,Marks,32,0),"")</f>
        <v/>
      </c>
      <c r="V769" s="415" t="str">
        <f>IFERROR(VLOOKUP(AD763,Marks,33,0),"")</f>
        <v/>
      </c>
      <c r="W769" s="415" t="str">
        <f>IFERROR(VLOOKUP(AD763,Marks,34,0),"")</f>
        <v/>
      </c>
      <c r="X769" s="415" t="str">
        <f>IFERROR(VLOOKUP(AD763,Marks,35,0),"")</f>
        <v/>
      </c>
      <c r="Y769" s="117" t="str">
        <f>IFERROR(VLOOKUP(AD763,Marks,36,0),"")</f>
        <v/>
      </c>
      <c r="Z769" s="119" t="str">
        <f>IFERROR(VLOOKUP(AD763,Marks,37,0),"")</f>
        <v/>
      </c>
      <c r="AA769" s="415" t="str">
        <f>IFERROR(VLOOKUP(AD763,Marks,38,0),"")</f>
        <v/>
      </c>
      <c r="AB769" s="415" t="str">
        <f>IFERROR(VLOOKUP(AD763,Marks,39,0),"")</f>
        <v/>
      </c>
      <c r="AC769" s="415" t="str">
        <f>IFERROR(VLOOKUP(AD763,Marks,40,0),"")</f>
        <v/>
      </c>
      <c r="AD769" s="117" t="str">
        <f>IFERROR(VLOOKUP(AD763,Marks,41,0),"")</f>
        <v/>
      </c>
      <c r="AE769" s="119" t="str">
        <f>IFERROR(VLOOKUP(AD763,Marks,42,0),"")</f>
        <v/>
      </c>
      <c r="AF769" s="323" t="str">
        <f>IFERROR(VLOOKUP(AD763,Marks,48,0),"")</f>
        <v/>
      </c>
    </row>
    <row r="770" spans="1:32" ht="21" customHeight="1">
      <c r="A770" s="166">
        <f>IF(N763="","",A769+1)</f>
        <v>14</v>
      </c>
      <c r="B770" s="122" t="str">
        <f>'Result Sheet'!$AX$4</f>
        <v>संस्कृत</v>
      </c>
      <c r="C770" s="415" t="str">
        <f>IFERROR(VLOOKUP(N763,Marks,49,0),"")</f>
        <v/>
      </c>
      <c r="D770" s="415" t="str">
        <f>IFERROR(VLOOKUP(N763,Marks,50,0),"")</f>
        <v/>
      </c>
      <c r="E770" s="117" t="str">
        <f>IFERROR(VLOOKUP(N763,Marks,51,0),"")</f>
        <v/>
      </c>
      <c r="F770" s="415" t="str">
        <f>IFERROR(VLOOKUP(N763,Marks,52,0),"")</f>
        <v/>
      </c>
      <c r="G770" s="415" t="str">
        <f>IFERROR(VLOOKUP(N763,Marks,53,0),"")</f>
        <v/>
      </c>
      <c r="H770" s="415" t="str">
        <f>IFERROR(VLOOKUP(N763,Marks,54,0),"")</f>
        <v/>
      </c>
      <c r="I770" s="117" t="str">
        <f>IFERROR(VLOOKUP(N763,Marks,55,0),"")</f>
        <v/>
      </c>
      <c r="J770" s="119" t="str">
        <f>IFERROR(VLOOKUP(N763,Marks,56,0),"")</f>
        <v/>
      </c>
      <c r="K770" s="415" t="str">
        <f>IFERROR(VLOOKUP(N763,Marks,57,0),"")</f>
        <v/>
      </c>
      <c r="L770" s="415" t="str">
        <f>IFERROR(VLOOKUP(N763,Marks,58,0),"")</f>
        <v/>
      </c>
      <c r="M770" s="415" t="str">
        <f>IFERROR(VLOOKUP(N763,Marks,59,0),"")</f>
        <v/>
      </c>
      <c r="N770" s="117" t="str">
        <f>IFERROR(VLOOKUP(N763,Marks,60,0),"")</f>
        <v/>
      </c>
      <c r="O770" s="119" t="str">
        <f>IFERROR(VLOOKUP(N763,Marks,61,0),"")</f>
        <v/>
      </c>
      <c r="P770" s="323" t="str">
        <f>IFERROR(VLOOKUP(N763,Marks,67,0),"")</f>
        <v/>
      </c>
      <c r="Q770" s="819"/>
      <c r="R770" s="122" t="str">
        <f>'Result Sheet'!$AX$4</f>
        <v>संस्कृत</v>
      </c>
      <c r="S770" s="415" t="str">
        <f>IFERROR(VLOOKUP(AD763,Marks,49,0),"")</f>
        <v/>
      </c>
      <c r="T770" s="415" t="str">
        <f>IFERROR(VLOOKUP(AD763,Marks,50,0),"")</f>
        <v/>
      </c>
      <c r="U770" s="117" t="str">
        <f>IFERROR(VLOOKUP(AD763,Marks,51,0),"")</f>
        <v/>
      </c>
      <c r="V770" s="415" t="str">
        <f>IFERROR(VLOOKUP(AD763,Marks,52,0),"")</f>
        <v/>
      </c>
      <c r="W770" s="415" t="str">
        <f>IFERROR(VLOOKUP(AD763,Marks,53,0),"")</f>
        <v/>
      </c>
      <c r="X770" s="415" t="str">
        <f>IFERROR(VLOOKUP(AD763,Marks,54,0),"")</f>
        <v/>
      </c>
      <c r="Y770" s="117" t="str">
        <f>IFERROR(VLOOKUP(AD763,Marks,55,0),"")</f>
        <v/>
      </c>
      <c r="Z770" s="119" t="str">
        <f>IFERROR(VLOOKUP(AD763,Marks,56,0),"")</f>
        <v/>
      </c>
      <c r="AA770" s="415" t="str">
        <f>IFERROR(VLOOKUP(AD763,Marks,57,0),"")</f>
        <v/>
      </c>
      <c r="AB770" s="415" t="str">
        <f>IFERROR(VLOOKUP(AD763,Marks,58,0),"")</f>
        <v/>
      </c>
      <c r="AC770" s="415" t="str">
        <f>IFERROR(VLOOKUP(AD763,Marks,59,0),"")</f>
        <v/>
      </c>
      <c r="AD770" s="117" t="str">
        <f>IFERROR(VLOOKUP(AD763,Marks,60,0),"")</f>
        <v/>
      </c>
      <c r="AE770" s="119" t="str">
        <f>IFERROR(VLOOKUP(AD763,Marks,61,0),"")</f>
        <v/>
      </c>
      <c r="AF770" s="323" t="str">
        <f>IFERROR(VLOOKUP(AD763,Marks,67,0),"")</f>
        <v/>
      </c>
    </row>
    <row r="771" spans="1:32" ht="21" customHeight="1">
      <c r="A771" s="166">
        <f>IF(N763="","",A769+1)</f>
        <v>14</v>
      </c>
      <c r="B771" s="122" t="str">
        <f>'Result Sheet'!$BQ$4</f>
        <v xml:space="preserve">गणित </v>
      </c>
      <c r="C771" s="415" t="str">
        <f>IFERROR(VLOOKUP(N763,Marks,68,0),"")</f>
        <v/>
      </c>
      <c r="D771" s="415" t="str">
        <f>IFERROR(VLOOKUP(N763,Marks,69,0),"")</f>
        <v/>
      </c>
      <c r="E771" s="117" t="str">
        <f>IFERROR(VLOOKUP(N763,Marks,70,0),"")</f>
        <v/>
      </c>
      <c r="F771" s="415" t="str">
        <f>IFERROR(VLOOKUP(N763,Marks,71,0),"")</f>
        <v/>
      </c>
      <c r="G771" s="415" t="str">
        <f>IFERROR(VLOOKUP(N763,Marks,72,0),"")</f>
        <v/>
      </c>
      <c r="H771" s="415" t="str">
        <f>IFERROR(VLOOKUP(N763,Marks,73,0),"")</f>
        <v/>
      </c>
      <c r="I771" s="117" t="str">
        <f>IFERROR(VLOOKUP(N763,Marks,74,0),"")</f>
        <v/>
      </c>
      <c r="J771" s="119" t="str">
        <f>IFERROR(VLOOKUP(N763,Marks,75,0),"")</f>
        <v/>
      </c>
      <c r="K771" s="415" t="str">
        <f>IFERROR(VLOOKUP(N763,Marks,76,0),"")</f>
        <v/>
      </c>
      <c r="L771" s="415" t="str">
        <f>IFERROR(VLOOKUP(N763,Marks,77,0),"")</f>
        <v/>
      </c>
      <c r="M771" s="415" t="str">
        <f>IFERROR(VLOOKUP(N763,Marks,78,0),"")</f>
        <v/>
      </c>
      <c r="N771" s="117" t="str">
        <f>IFERROR(VLOOKUP(N763,Marks,79,0),"")</f>
        <v/>
      </c>
      <c r="O771" s="119" t="str">
        <f>IFERROR(VLOOKUP(N763,Marks,80,0),"")</f>
        <v/>
      </c>
      <c r="P771" s="323" t="str">
        <f>IFERROR(VLOOKUP(N763,Marks,86,0),"")</f>
        <v/>
      </c>
      <c r="Q771" s="819"/>
      <c r="R771" s="122" t="str">
        <f>'Result Sheet'!$BQ$4</f>
        <v xml:space="preserve">गणित </v>
      </c>
      <c r="S771" s="415" t="str">
        <f>IFERROR(VLOOKUP(AD763,Marks,68,0),"")</f>
        <v/>
      </c>
      <c r="T771" s="415" t="str">
        <f>IFERROR(VLOOKUP(AD763,Marks,69,0),"")</f>
        <v/>
      </c>
      <c r="U771" s="117" t="str">
        <f>IFERROR(VLOOKUP(AD763,Marks,70,0),"")</f>
        <v/>
      </c>
      <c r="V771" s="415" t="str">
        <f>IFERROR(VLOOKUP(AD763,Marks,71,0),"")</f>
        <v/>
      </c>
      <c r="W771" s="415" t="str">
        <f>IFERROR(VLOOKUP(AD763,Marks,72,0),"")</f>
        <v/>
      </c>
      <c r="X771" s="415" t="str">
        <f>IFERROR(VLOOKUP(AD763,Marks,73,0),"")</f>
        <v/>
      </c>
      <c r="Y771" s="117" t="str">
        <f>IFERROR(VLOOKUP(AD763,Marks,74,0),"")</f>
        <v/>
      </c>
      <c r="Z771" s="119" t="str">
        <f>IFERROR(VLOOKUP(AD763,Marks,75,0),"")</f>
        <v/>
      </c>
      <c r="AA771" s="415" t="str">
        <f>IFERROR(VLOOKUP(AD763,Marks,76,0),"")</f>
        <v/>
      </c>
      <c r="AB771" s="415" t="str">
        <f>IFERROR(VLOOKUP(AD763,Marks,77,0),"")</f>
        <v/>
      </c>
      <c r="AC771" s="415" t="str">
        <f>IFERROR(VLOOKUP(AD763,Marks,78,0),"")</f>
        <v/>
      </c>
      <c r="AD771" s="117" t="str">
        <f>IFERROR(VLOOKUP(AD763,Marks,79,0),"")</f>
        <v/>
      </c>
      <c r="AE771" s="119" t="str">
        <f>IFERROR(VLOOKUP(AD763,Marks,80,0),"")</f>
        <v/>
      </c>
      <c r="AF771" s="323" t="str">
        <f>IFERROR(VLOOKUP(AD763,Marks,86,0),"")</f>
        <v/>
      </c>
    </row>
    <row r="772" spans="1:32" ht="21" customHeight="1">
      <c r="A772" s="166">
        <f>IF(N763="","",A771+1)</f>
        <v>15</v>
      </c>
      <c r="B772" s="122" t="str">
        <f>'Result Sheet'!$CJ$4</f>
        <v xml:space="preserve">पर्यावरण अध्ययन </v>
      </c>
      <c r="C772" s="415" t="str">
        <f>IFERROR(VLOOKUP(N763,Marks,87,0),"")</f>
        <v/>
      </c>
      <c r="D772" s="415" t="str">
        <f>IFERROR(VLOOKUP(N763,Marks,88,0),"")</f>
        <v/>
      </c>
      <c r="E772" s="117" t="str">
        <f>IFERROR(VLOOKUP(N763,Marks,89,0),"")</f>
        <v/>
      </c>
      <c r="F772" s="415" t="str">
        <f>IFERROR(VLOOKUP(N763,Marks,90,0),"")</f>
        <v/>
      </c>
      <c r="G772" s="415" t="str">
        <f>IFERROR(VLOOKUP(N763,Marks,91,0),"")</f>
        <v/>
      </c>
      <c r="H772" s="415" t="str">
        <f>IFERROR(VLOOKUP(N763,Marks,92,0),"")</f>
        <v/>
      </c>
      <c r="I772" s="117" t="str">
        <f>IFERROR(VLOOKUP(N763,Marks,93,0),"")</f>
        <v/>
      </c>
      <c r="J772" s="119" t="str">
        <f>IFERROR(VLOOKUP(N763,Marks,94,0),"")</f>
        <v/>
      </c>
      <c r="K772" s="415" t="str">
        <f>IFERROR(VLOOKUP(N763,Marks,95,0),"")</f>
        <v/>
      </c>
      <c r="L772" s="415" t="str">
        <f>IFERROR(VLOOKUP(N763,Marks,96,0),"")</f>
        <v/>
      </c>
      <c r="M772" s="415" t="str">
        <f>IFERROR(VLOOKUP(N763,Marks,97,0),"")</f>
        <v/>
      </c>
      <c r="N772" s="117" t="str">
        <f>IFERROR(VLOOKUP(N763,Marks,98,0),"")</f>
        <v/>
      </c>
      <c r="O772" s="119" t="str">
        <f>IFERROR(VLOOKUP(N763,Marks,99,0),"")</f>
        <v/>
      </c>
      <c r="P772" s="323" t="str">
        <f>IFERROR(VLOOKUP(N763,Marks,105,0),"")</f>
        <v/>
      </c>
      <c r="Q772" s="819"/>
      <c r="R772" s="122" t="str">
        <f>'Result Sheet'!$CJ$4</f>
        <v xml:space="preserve">पर्यावरण अध्ययन </v>
      </c>
      <c r="S772" s="415" t="str">
        <f>IFERROR(VLOOKUP(AD763,Marks,87,0),"")</f>
        <v/>
      </c>
      <c r="T772" s="415" t="str">
        <f>IFERROR(VLOOKUP(AD763,Marks,88,0),"")</f>
        <v/>
      </c>
      <c r="U772" s="117" t="str">
        <f>IFERROR(VLOOKUP(AD763,Marks,89,0),"")</f>
        <v/>
      </c>
      <c r="V772" s="415" t="str">
        <f>IFERROR(VLOOKUP(AD763,Marks,90,0),"")</f>
        <v/>
      </c>
      <c r="W772" s="415" t="str">
        <f>IFERROR(VLOOKUP(AD763,Marks,91,0),"")</f>
        <v/>
      </c>
      <c r="X772" s="415" t="str">
        <f>IFERROR(VLOOKUP(AD763,Marks,92,0),"")</f>
        <v/>
      </c>
      <c r="Y772" s="117" t="str">
        <f>IFERROR(VLOOKUP(AD763,Marks,93,0),"")</f>
        <v/>
      </c>
      <c r="Z772" s="119" t="str">
        <f>IFERROR(VLOOKUP(AD763,Marks,94,0),"")</f>
        <v/>
      </c>
      <c r="AA772" s="415" t="str">
        <f>IFERROR(VLOOKUP(AD763,Marks,95,0),"")</f>
        <v/>
      </c>
      <c r="AB772" s="415" t="str">
        <f>IFERROR(VLOOKUP(AD763,Marks,96,0),"")</f>
        <v/>
      </c>
      <c r="AC772" s="415" t="str">
        <f>IFERROR(VLOOKUP(AD763,Marks,97,0),"")</f>
        <v/>
      </c>
      <c r="AD772" s="117" t="str">
        <f>IFERROR(VLOOKUP(AD763,Marks,98,0),"")</f>
        <v/>
      </c>
      <c r="AE772" s="119" t="str">
        <f>IFERROR(VLOOKUP(AD763,Marks,99,0),"")</f>
        <v/>
      </c>
      <c r="AF772" s="323" t="str">
        <f>IFERROR(VLOOKUP(AD763,Marks,105,0),"")</f>
        <v/>
      </c>
    </row>
    <row r="773" spans="1:32" ht="25.5" customHeight="1">
      <c r="A773" s="166">
        <f>IF(N763="","",A772+1)</f>
        <v>16</v>
      </c>
      <c r="B773" s="416" t="s">
        <v>215</v>
      </c>
      <c r="C773" s="120" t="str">
        <f>IF(AND(C768="",C769="",C770="",C771="",C772=""),"",IF(OR(C760=1,C760=2),SUM(C768:C771),SUM(C768:C772)))</f>
        <v/>
      </c>
      <c r="D773" s="120" t="str">
        <f>IF(AND(D768="",D769="",D770="",D771="",D772=""),"",IF(OR(C760=1,C760=2),SUM(D768:D771),SUM(D768:D772)))</f>
        <v/>
      </c>
      <c r="E773" s="120" t="str">
        <f>IF(AND(E768="",E769="",E770="",E771="",E772=""),"",IF(OR(C760=1,C760=2),SUM(E768:E771),SUM(E768:E772)))</f>
        <v/>
      </c>
      <c r="F773" s="120" t="str">
        <f>IF(AND(F768="",F769="",F770="",F771="",F772=""),"",IF(OR(C760=1,C760=2),SUM(F768:F771),SUM(F768:F772)))</f>
        <v/>
      </c>
      <c r="G773" s="120" t="str">
        <f>IF(AND(G768="",G769="",G770="",G771="",G772=""),"",IF(OR(G760=1,G760=2),SUM(C760=1,C760=2),SUM(G768:G772)))</f>
        <v/>
      </c>
      <c r="H773" s="120" t="str">
        <f>IF(AND(H768="",H769="",H770="",H771="",H772=""),"",IF(OR(C760=1,C760=2),SUM(H768:H771),SUM(H768:H772)))</f>
        <v/>
      </c>
      <c r="I773" s="120" t="str">
        <f>IF(AND(I768="",I769="",I770="",I771="",I772=""),"",IF(OR(C760=1,C760=2),SUM(I768:I771),SUM(I768:I772)))</f>
        <v/>
      </c>
      <c r="J773" s="120" t="str">
        <f>IF(AND(J768="",J769="",J770="",J771="",J772=""),"",IF(OR(C760=1,C760=2),SUM(J768:J771),SUM(J768:J772)))</f>
        <v/>
      </c>
      <c r="K773" s="120" t="str">
        <f>IF(AND(K768="",K769="",K770="",K771="",K772=""),"",IF(OR(C760=1,C760=2),SUM(K768:K771),SUM(K768:K772)))</f>
        <v/>
      </c>
      <c r="L773" s="120" t="str">
        <f>IF(AND(L768="",L769="",L770="",L771="",L772=""),"",IF(OR(C760=1,C760=2),SUM(L768:L771),SUM(L768:L772)))</f>
        <v/>
      </c>
      <c r="M773" s="120" t="str">
        <f>IF(AND(M768="",M769="",M770="",M771="",M772=""),"",IF(OR(C760=1,C760=2),SUM(M768:M771),SUM(M768:M772)))</f>
        <v/>
      </c>
      <c r="N773" s="120" t="str">
        <f>IF(AND(N768="",N769="",N770="",N771="",N772=""),"",IF(OR(C760=1,C760=2),SUM(N768:N771),SUM(N768:N772)))</f>
        <v/>
      </c>
      <c r="O773" s="120" t="str">
        <f>IF(AND(O768="",O769="",O770="",O771="",O772=""),"",IF(OR(C760=1,C760=2),SUM(O768:O771),SUM(O768:O772)))</f>
        <v/>
      </c>
      <c r="P773" s="326" t="str">
        <f>IF(OR(N763="",E761="",O773=""),"",IF(O773&gt;=81%*P767,"A",IF(O773&gt;=61%*P767,"B",IF(O773&gt;=41%*P767,"C",IF(O773&gt;=21%*P767,"D","E")))))</f>
        <v/>
      </c>
      <c r="Q773" s="819"/>
      <c r="R773" s="416" t="s">
        <v>215</v>
      </c>
      <c r="S773" s="120" t="str">
        <f>IF(AND(S768="",S769="",S770="",S771="",S772=""),"",IF(OR(S760=1,S760=2),SUM(S768:S771),SUM(S768:S772)))</f>
        <v/>
      </c>
      <c r="T773" s="120" t="str">
        <f>IF(AND(T768="",T769="",T770="",T771="",T772=""),"",IF(OR(S760=1,S760=2),SUM(T768:T771),SUM(T768:T772)))</f>
        <v/>
      </c>
      <c r="U773" s="120" t="str">
        <f>IF(AND(U768="",U769="",U770="",U771="",U772=""),"",IF(OR(S760=1,S760=2),SUM(U768:U771),SUM(U768:U772)))</f>
        <v/>
      </c>
      <c r="V773" s="120" t="str">
        <f>IF(AND(V768="",V769="",V770="",V771="",V772=""),"",IF(OR(S760=1,S760=2),SUM(V768:V771),SUM(V768:V772)))</f>
        <v/>
      </c>
      <c r="W773" s="120" t="str">
        <f>IF(AND(W768="",W769="",W770="",W771="",W772=""),"",IF(OR(W760=1,W760=2),SUM(S760=1,S760=2),SUM(W768:W772)))</f>
        <v/>
      </c>
      <c r="X773" s="120" t="str">
        <f>IF(AND(X768="",X769="",X770="",X771="",X772=""),"",IF(OR(S760=1,S760=2),SUM(X768:X771),SUM(X768:X772)))</f>
        <v/>
      </c>
      <c r="Y773" s="120" t="str">
        <f>IF(AND(Y768="",Y769="",Y770="",Y771="",Y772=""),"",IF(OR(S760=1,S760=2),SUM(Y768:Y771),SUM(Y768:Y772)))</f>
        <v/>
      </c>
      <c r="Z773" s="120" t="str">
        <f>IF(AND(Z768="",Z769="",Z770="",Z771="",Z772=""),"",IF(OR(S760=1,S760=2),SUM(Z768:Z771),SUM(Z768:Z772)))</f>
        <v/>
      </c>
      <c r="AA773" s="120" t="str">
        <f>IF(AND(AA768="",AA769="",AA770="",AA771="",AA772=""),"",IF(OR(S760=1,S760=2),SUM(AA768:AA771),SUM(AA768:AA772)))</f>
        <v/>
      </c>
      <c r="AB773" s="120" t="str">
        <f>IF(AND(AB768="",AB769="",AB770="",AB771="",AB772=""),"",IF(OR(S760=1,S760=2),SUM(AB768:AB771),SUM(AB768:AB772)))</f>
        <v/>
      </c>
      <c r="AC773" s="120" t="str">
        <f>IF(AND(AC768="",AC769="",AC770="",AC771="",AC772=""),"",IF(OR(S760=1,S760=2),SUM(AC768:AC771),SUM(AC768:AC772)))</f>
        <v/>
      </c>
      <c r="AD773" s="120" t="str">
        <f>IF(AND(AD768="",AD769="",AD770="",AD771="",AD772=""),"",IF(OR(S760=1,S760=2),SUM(AD768:AD771),SUM(AD768:AD772)))</f>
        <v/>
      </c>
      <c r="AE773" s="120" t="str">
        <f>IF(AND(AE768="",AE769="",AE770="",AE771="",AE772=""),"",IF(OR(S760=1,S760=2),SUM(AE768:AE771),SUM(AE768:AE772)))</f>
        <v/>
      </c>
      <c r="AF773" s="326" t="str">
        <f>IF(OR(AD763="",U761="",AE773=""),"",IF(AE773&gt;=81%*AF767,"A",IF(AE773&gt;=61%*AF767,"B",IF(AE773&gt;=41%*AF767,"C",IF(AE773&gt;=21%*AF767,"D","E")))))</f>
        <v/>
      </c>
    </row>
    <row r="774" spans="1:32" ht="9" customHeight="1">
      <c r="A774" s="166">
        <f>IF(N763="","",A773+1)</f>
        <v>17</v>
      </c>
      <c r="B774" s="787"/>
      <c r="C774" s="787"/>
      <c r="D774" s="787"/>
      <c r="E774" s="787"/>
      <c r="F774" s="787"/>
      <c r="G774" s="787"/>
      <c r="H774" s="787"/>
      <c r="I774" s="787"/>
      <c r="J774" s="787"/>
      <c r="K774" s="787"/>
      <c r="L774" s="787"/>
      <c r="M774" s="787"/>
      <c r="N774" s="787"/>
      <c r="O774" s="787"/>
      <c r="P774" s="787"/>
      <c r="Q774" s="819"/>
      <c r="R774" s="787"/>
      <c r="S774" s="787"/>
      <c r="T774" s="787"/>
      <c r="U774" s="787"/>
      <c r="V774" s="787"/>
      <c r="W774" s="787"/>
      <c r="X774" s="787"/>
      <c r="Y774" s="787"/>
      <c r="Z774" s="787"/>
      <c r="AA774" s="787"/>
      <c r="AB774" s="787"/>
      <c r="AC774" s="787"/>
      <c r="AD774" s="787"/>
      <c r="AE774" s="787"/>
      <c r="AF774" s="787"/>
    </row>
    <row r="775" spans="1:32" ht="22.5" customHeight="1">
      <c r="A775" s="166">
        <f>IF(N763="","",A774+1)</f>
        <v>18</v>
      </c>
      <c r="B775" s="788" t="s">
        <v>213</v>
      </c>
      <c r="C775" s="788"/>
      <c r="D775" s="789" t="s">
        <v>229</v>
      </c>
      <c r="E775" s="790"/>
      <c r="F775" s="417" t="s">
        <v>186</v>
      </c>
      <c r="G775" s="788" t="s">
        <v>213</v>
      </c>
      <c r="H775" s="788"/>
      <c r="I775" s="789" t="s">
        <v>229</v>
      </c>
      <c r="J775" s="790"/>
      <c r="K775" s="417" t="s">
        <v>186</v>
      </c>
      <c r="L775" s="788" t="s">
        <v>213</v>
      </c>
      <c r="M775" s="788"/>
      <c r="N775" s="789" t="s">
        <v>229</v>
      </c>
      <c r="O775" s="790"/>
      <c r="P775" s="417" t="s">
        <v>186</v>
      </c>
      <c r="Q775" s="819"/>
      <c r="R775" s="788" t="s">
        <v>213</v>
      </c>
      <c r="S775" s="788"/>
      <c r="T775" s="789" t="s">
        <v>229</v>
      </c>
      <c r="U775" s="790"/>
      <c r="V775" s="417" t="s">
        <v>186</v>
      </c>
      <c r="W775" s="788" t="s">
        <v>213</v>
      </c>
      <c r="X775" s="788"/>
      <c r="Y775" s="789" t="s">
        <v>229</v>
      </c>
      <c r="Z775" s="790"/>
      <c r="AA775" s="417" t="s">
        <v>186</v>
      </c>
      <c r="AB775" s="788" t="s">
        <v>213</v>
      </c>
      <c r="AC775" s="788"/>
      <c r="AD775" s="789" t="s">
        <v>229</v>
      </c>
      <c r="AE775" s="790"/>
      <c r="AF775" s="417" t="s">
        <v>186</v>
      </c>
    </row>
    <row r="776" spans="1:32" ht="21.75" customHeight="1">
      <c r="A776" s="166">
        <f>IF(N763="","",A775+1)</f>
        <v>19</v>
      </c>
      <c r="B776" s="791" t="s">
        <v>221</v>
      </c>
      <c r="C776" s="792"/>
      <c r="D776" s="792"/>
      <c r="E776" s="119" t="str">
        <f>IFERROR(VLOOKUP(N763,Marks,109,0),"")</f>
        <v/>
      </c>
      <c r="F776" s="130" t="str">
        <f>IFERROR(VLOOKUP(N763,Marks,113,0),"")</f>
        <v/>
      </c>
      <c r="G776" s="791" t="s">
        <v>192</v>
      </c>
      <c r="H776" s="792"/>
      <c r="I776" s="792"/>
      <c r="J776" s="119" t="str">
        <f>IFERROR(VLOOKUP(N763,Marks,117,0),"")</f>
        <v/>
      </c>
      <c r="K776" s="130" t="str">
        <f>IFERROR(VLOOKUP(N763,Marks,121,0),"")</f>
        <v/>
      </c>
      <c r="L776" s="793" t="s">
        <v>193</v>
      </c>
      <c r="M776" s="794"/>
      <c r="N776" s="794"/>
      <c r="O776" s="119" t="str">
        <f>IFERROR(VLOOKUP(N763,Marks,125,0),"")</f>
        <v/>
      </c>
      <c r="P776" s="130" t="str">
        <f>IFERROR(VLOOKUP(N763,Marks,129,0),"")</f>
        <v/>
      </c>
      <c r="Q776" s="819"/>
      <c r="R776" s="791" t="s">
        <v>221</v>
      </c>
      <c r="S776" s="792"/>
      <c r="T776" s="792"/>
      <c r="U776" s="119" t="str">
        <f>IFERROR(VLOOKUP(AD763,Marks,109,0),"")</f>
        <v/>
      </c>
      <c r="V776" s="130" t="str">
        <f>IFERROR(VLOOKUP(AD763,Marks,113,0),"")</f>
        <v/>
      </c>
      <c r="W776" s="791" t="s">
        <v>192</v>
      </c>
      <c r="X776" s="792"/>
      <c r="Y776" s="792"/>
      <c r="Z776" s="119" t="str">
        <f>IFERROR(VLOOKUP(AD763,Marks,117,0),"")</f>
        <v/>
      </c>
      <c r="AA776" s="130" t="str">
        <f>IFERROR(VLOOKUP(AD763,Marks,121,0),"")</f>
        <v/>
      </c>
      <c r="AB776" s="793" t="s">
        <v>193</v>
      </c>
      <c r="AC776" s="794"/>
      <c r="AD776" s="794"/>
      <c r="AE776" s="119" t="str">
        <f>IFERROR(VLOOKUP(AD763,Marks,125,0),"")</f>
        <v/>
      </c>
      <c r="AF776" s="130" t="str">
        <f>IFERROR(VLOOKUP(AD763,Marks,129,0),"")</f>
        <v/>
      </c>
    </row>
    <row r="777" spans="1:32" ht="21" customHeight="1">
      <c r="A777" s="166">
        <f>IF(N763="","",A776+1)</f>
        <v>20</v>
      </c>
      <c r="B777" s="780" t="s">
        <v>216</v>
      </c>
      <c r="C777" s="780"/>
      <c r="D777" s="780"/>
      <c r="E777" s="795" t="str">
        <f>IFERROR(VLOOKUP(N763,Marks,135,0),"")</f>
        <v/>
      </c>
      <c r="F777" s="795"/>
      <c r="G777" s="795"/>
      <c r="H777" s="795"/>
      <c r="I777" s="780" t="s">
        <v>217</v>
      </c>
      <c r="J777" s="780"/>
      <c r="K777" s="780"/>
      <c r="L777" s="780"/>
      <c r="M777" s="796" t="str">
        <f>IFERROR(VLOOKUP(N763,Marks,136,0),"")</f>
        <v/>
      </c>
      <c r="N777" s="796"/>
      <c r="O777" s="796"/>
      <c r="P777" s="796"/>
      <c r="Q777" s="819"/>
      <c r="R777" s="780" t="s">
        <v>216</v>
      </c>
      <c r="S777" s="780"/>
      <c r="T777" s="780"/>
      <c r="U777" s="795" t="str">
        <f>IFERROR(VLOOKUP(AD763,Marks,135,0),"")</f>
        <v/>
      </c>
      <c r="V777" s="795"/>
      <c r="W777" s="795"/>
      <c r="X777" s="795"/>
      <c r="Y777" s="780" t="s">
        <v>217</v>
      </c>
      <c r="Z777" s="780"/>
      <c r="AA777" s="780"/>
      <c r="AB777" s="780"/>
      <c r="AC777" s="796" t="str">
        <f>IFERROR(VLOOKUP(AD763,Marks,136,0),"")</f>
        <v/>
      </c>
      <c r="AD777" s="796"/>
      <c r="AE777" s="796"/>
      <c r="AF777" s="796"/>
    </row>
    <row r="778" spans="1:32" ht="21" customHeight="1">
      <c r="A778" s="166">
        <f>IF(N763="","",A777+1)</f>
        <v>21</v>
      </c>
      <c r="B778" s="780" t="s">
        <v>218</v>
      </c>
      <c r="C778" s="780"/>
      <c r="D778" s="780"/>
      <c r="E778" s="782" t="str">
        <f>IFERROR(VLOOKUP(N763,Marks,134,0),"")</f>
        <v/>
      </c>
      <c r="F778" s="782"/>
      <c r="G778" s="782"/>
      <c r="H778" s="782"/>
      <c r="I778" s="780" t="s">
        <v>219</v>
      </c>
      <c r="J778" s="780"/>
      <c r="K778" s="780"/>
      <c r="L778" s="780"/>
      <c r="M778" s="781" t="str">
        <f>IFERROR(VLOOKUP(N763,Marks,131,0),"")</f>
        <v/>
      </c>
      <c r="N778" s="781"/>
      <c r="O778" s="781"/>
      <c r="P778" s="781"/>
      <c r="Q778" s="819"/>
      <c r="R778" s="780" t="s">
        <v>218</v>
      </c>
      <c r="S778" s="780"/>
      <c r="T778" s="780"/>
      <c r="U778" s="782" t="str">
        <f>IFERROR(VLOOKUP(AD763,Marks,134,0),"")</f>
        <v/>
      </c>
      <c r="V778" s="782"/>
      <c r="W778" s="782"/>
      <c r="X778" s="782"/>
      <c r="Y778" s="780" t="s">
        <v>219</v>
      </c>
      <c r="Z778" s="780"/>
      <c r="AA778" s="780"/>
      <c r="AB778" s="780"/>
      <c r="AC778" s="781" t="str">
        <f>IFERROR(VLOOKUP(AD763,Marks,131,0),"")</f>
        <v/>
      </c>
      <c r="AD778" s="781"/>
      <c r="AE778" s="781"/>
      <c r="AF778" s="781"/>
    </row>
    <row r="779" spans="1:32" ht="21" customHeight="1">
      <c r="A779" s="166">
        <f>IF(N763="","",A778+1)</f>
        <v>22</v>
      </c>
      <c r="B779" s="780" t="s">
        <v>220</v>
      </c>
      <c r="C779" s="780"/>
      <c r="D779" s="780"/>
      <c r="E779" s="324" t="str">
        <f>IFERROR(VLOOKUP(N763,Marks,132,0),"")</f>
        <v/>
      </c>
      <c r="F779" s="325" t="s">
        <v>341</v>
      </c>
      <c r="G779" s="783" t="str">
        <f>IF(OR(N763="",E761="",O773=""),"",IF(O773&gt;=81%*P767,"A",IF(O773&gt;=61%*P767,"B",IF(O773&gt;=41%*P767,"C",IF(O773&gt;=21%*P767,"D","E")))))</f>
        <v/>
      </c>
      <c r="H779" s="783"/>
      <c r="I779" s="780" t="s">
        <v>222</v>
      </c>
      <c r="J779" s="780"/>
      <c r="K779" s="780"/>
      <c r="L779" s="780"/>
      <c r="M779" s="818" t="str">
        <f>IFERROR(VLOOKUP(N763,Marks,133,0),"")</f>
        <v/>
      </c>
      <c r="N779" s="818"/>
      <c r="O779" s="818"/>
      <c r="P779" s="818"/>
      <c r="Q779" s="819"/>
      <c r="R779" s="780" t="s">
        <v>220</v>
      </c>
      <c r="S779" s="780"/>
      <c r="T779" s="780"/>
      <c r="U779" s="324" t="str">
        <f>IFERROR(VLOOKUP(AD763,Marks,132,0),"")</f>
        <v/>
      </c>
      <c r="V779" s="325" t="s">
        <v>341</v>
      </c>
      <c r="W779" s="783" t="str">
        <f>IF(OR(AD763="",U761="",AE773=""),"",IF(AE773&gt;=81%*AF767,"A",IF(AE773&gt;=61%*AF767,"B",IF(AE773&gt;=41%*AF767,"C",IF(AE773&gt;=21%*AF767,"D","E")))))</f>
        <v/>
      </c>
      <c r="X779" s="783"/>
      <c r="Y779" s="780" t="s">
        <v>222</v>
      </c>
      <c r="Z779" s="780"/>
      <c r="AA779" s="780"/>
      <c r="AB779" s="780"/>
      <c r="AC779" s="818" t="str">
        <f>IFERROR(VLOOKUP(AD763,Marks,133,0),"")</f>
        <v/>
      </c>
      <c r="AD779" s="818"/>
      <c r="AE779" s="818"/>
      <c r="AF779" s="818"/>
    </row>
    <row r="780" spans="1:32" ht="21" customHeight="1">
      <c r="A780" s="166">
        <f>IF(N763="","",A779+1)</f>
        <v>23</v>
      </c>
      <c r="B780" s="817" t="s">
        <v>228</v>
      </c>
      <c r="C780" s="817"/>
      <c r="D780" s="817"/>
      <c r="E780" s="784">
        <f>'Master sheet'!$C$10</f>
        <v>44697</v>
      </c>
      <c r="F780" s="784"/>
      <c r="G780" s="784"/>
      <c r="H780" s="410"/>
      <c r="I780" s="121"/>
      <c r="J780" s="121"/>
      <c r="K780" s="76"/>
      <c r="L780" s="121"/>
      <c r="M780" s="121"/>
      <c r="N780" s="121"/>
      <c r="O780" s="121"/>
      <c r="P780" s="121"/>
      <c r="Q780" s="819"/>
      <c r="R780" s="817" t="s">
        <v>228</v>
      </c>
      <c r="S780" s="817"/>
      <c r="T780" s="817"/>
      <c r="U780" s="784">
        <f>'Master sheet'!$C$10</f>
        <v>44697</v>
      </c>
      <c r="V780" s="784"/>
      <c r="W780" s="784"/>
      <c r="X780" s="410"/>
      <c r="Y780" s="121"/>
      <c r="Z780" s="121"/>
      <c r="AA780" s="76"/>
      <c r="AB780" s="121"/>
      <c r="AC780" s="121"/>
      <c r="AD780" s="121"/>
      <c r="AE780" s="121"/>
      <c r="AF780" s="121"/>
    </row>
    <row r="781" spans="1:32" ht="43.5" customHeight="1">
      <c r="A781" s="166">
        <f>IF(N763="","",A780+1)</f>
        <v>24</v>
      </c>
      <c r="B781" s="804" t="str">
        <f>IF(AND(C760=1),CONCATENATE("( ",UPPER('Master sheet'!$F$11)," )"),IF(AND(C760=2),CONCATENATE("( ",UPPER('Master sheet'!$F$19)," )"),IF(AND(C760=3),CONCATENATE("( ",UPPER('Master sheet'!$J$11)," )"),IF(AND(C760=4),CONCATENATE("( ",UPPER('Master sheet'!$J$19)," )"),""))))</f>
        <v/>
      </c>
      <c r="C781" s="804"/>
      <c r="D781" s="804"/>
      <c r="E781" s="804"/>
      <c r="F781" s="805" t="str">
        <f>IF(AND(N763=""),"",CONCATENATE("(",'Master sheet'!$C$14," )"))</f>
        <v>(Suresh Kumar )</v>
      </c>
      <c r="G781" s="805"/>
      <c r="H781" s="805"/>
      <c r="I781" s="805"/>
      <c r="J781" s="805"/>
      <c r="K781" s="805" t="str">
        <f>IF(AND(N763=""),"",CONCATENATE("(",'Master sheet'!$C$12," )"))</f>
        <v>(USHA PALIYA )</v>
      </c>
      <c r="L781" s="805"/>
      <c r="M781" s="805"/>
      <c r="N781" s="805"/>
      <c r="O781" s="805"/>
      <c r="P781" s="805"/>
      <c r="Q781" s="819"/>
      <c r="R781" s="804" t="str">
        <f>IF(AND(S760=1),CONCATENATE("( ",UPPER('Master sheet'!$F$11)," )"),IF(AND(S760=2),CONCATENATE("( ",UPPER('Master sheet'!$F$19)," )"),IF(AND(S760=3),CONCATENATE("( ",UPPER('Master sheet'!$J$11)," )"),IF(AND(S760=4),CONCATENATE("( ",UPPER('Master sheet'!$J$19)," )"),""))))</f>
        <v/>
      </c>
      <c r="S781" s="804"/>
      <c r="T781" s="804"/>
      <c r="U781" s="804"/>
      <c r="V781" s="805" t="str">
        <f>IF(AND(AD763=""),"",CONCATENATE("(",'Master sheet'!$C$14," )"))</f>
        <v>(Suresh Kumar )</v>
      </c>
      <c r="W781" s="805"/>
      <c r="X781" s="805"/>
      <c r="Y781" s="805"/>
      <c r="Z781" s="805"/>
      <c r="AA781" s="805" t="str">
        <f>IF(AND(AD763=""),"",CONCATENATE("(",'Master sheet'!$C$12," )"))</f>
        <v>(USHA PALIYA )</v>
      </c>
      <c r="AB781" s="805"/>
      <c r="AC781" s="805"/>
      <c r="AD781" s="805"/>
      <c r="AE781" s="805"/>
      <c r="AF781" s="805"/>
    </row>
    <row r="782" spans="1:32" ht="21.75" customHeight="1">
      <c r="A782" s="166">
        <f>IF(N763="","",A781+1)</f>
        <v>25</v>
      </c>
      <c r="B782" s="806" t="s">
        <v>223</v>
      </c>
      <c r="C782" s="806"/>
      <c r="D782" s="806"/>
      <c r="E782" s="806"/>
      <c r="F782" s="807" t="s">
        <v>224</v>
      </c>
      <c r="G782" s="807"/>
      <c r="H782" s="807"/>
      <c r="I782" s="807"/>
      <c r="J782" s="807"/>
      <c r="K782" s="806" t="s">
        <v>225</v>
      </c>
      <c r="L782" s="806"/>
      <c r="M782" s="806"/>
      <c r="N782" s="806"/>
      <c r="O782" s="806"/>
      <c r="P782" s="806"/>
      <c r="Q782" s="819"/>
      <c r="R782" s="806" t="s">
        <v>223</v>
      </c>
      <c r="S782" s="806"/>
      <c r="T782" s="806"/>
      <c r="U782" s="806"/>
      <c r="V782" s="807" t="s">
        <v>224</v>
      </c>
      <c r="W782" s="807"/>
      <c r="X782" s="807"/>
      <c r="Y782" s="807"/>
      <c r="Z782" s="807"/>
      <c r="AA782" s="806" t="s">
        <v>225</v>
      </c>
      <c r="AB782" s="806"/>
      <c r="AC782" s="806"/>
      <c r="AD782" s="806"/>
      <c r="AE782" s="806"/>
      <c r="AF782" s="806"/>
    </row>
    <row r="784" spans="1:32" ht="21.9" customHeight="1">
      <c r="A784" s="165">
        <f>IF(N790="","",1)</f>
        <v>1</v>
      </c>
      <c r="B784" s="808" t="s">
        <v>203</v>
      </c>
      <c r="C784" s="808"/>
      <c r="D784" s="808"/>
      <c r="E784" s="808"/>
      <c r="F784" s="808"/>
      <c r="G784" s="808"/>
      <c r="H784" s="808"/>
      <c r="I784" s="808"/>
      <c r="J784" s="808"/>
      <c r="K784" s="808"/>
      <c r="L784" s="808"/>
      <c r="M784" s="808"/>
      <c r="N784" s="808"/>
      <c r="O784" s="808"/>
      <c r="P784" s="808"/>
      <c r="Q784" s="819" t="s">
        <v>249</v>
      </c>
      <c r="R784" s="808" t="s">
        <v>203</v>
      </c>
      <c r="S784" s="808"/>
      <c r="T784" s="808"/>
      <c r="U784" s="808"/>
      <c r="V784" s="808"/>
      <c r="W784" s="808"/>
      <c r="X784" s="808"/>
      <c r="Y784" s="808"/>
      <c r="Z784" s="808"/>
      <c r="AA784" s="808"/>
      <c r="AB784" s="808"/>
      <c r="AC784" s="808"/>
      <c r="AD784" s="808"/>
      <c r="AE784" s="808"/>
      <c r="AF784" s="808"/>
    </row>
    <row r="785" spans="1:32" ht="21.9" customHeight="1">
      <c r="A785" s="166">
        <f>IF(N790="","",A784+1)</f>
        <v>2</v>
      </c>
      <c r="B785" s="820" t="s">
        <v>541</v>
      </c>
      <c r="C785" s="820"/>
      <c r="D785" s="820"/>
      <c r="E785" s="820"/>
      <c r="F785" s="820"/>
      <c r="G785" s="820"/>
      <c r="H785" s="820"/>
      <c r="I785" s="820"/>
      <c r="J785" s="820"/>
      <c r="K785" s="820"/>
      <c r="L785" s="820"/>
      <c r="M785" s="820"/>
      <c r="N785" s="820"/>
      <c r="O785" s="820"/>
      <c r="P785" s="820"/>
      <c r="Q785" s="819"/>
      <c r="R785" s="820" t="s">
        <v>541</v>
      </c>
      <c r="S785" s="820"/>
      <c r="T785" s="820"/>
      <c r="U785" s="820"/>
      <c r="V785" s="820"/>
      <c r="W785" s="820"/>
      <c r="X785" s="820"/>
      <c r="Y785" s="820"/>
      <c r="Z785" s="820"/>
      <c r="AA785" s="820"/>
      <c r="AB785" s="820"/>
      <c r="AC785" s="820"/>
      <c r="AD785" s="820"/>
      <c r="AE785" s="820"/>
      <c r="AF785" s="820"/>
    </row>
    <row r="786" spans="1:32" ht="21.9" customHeight="1">
      <c r="A786" s="166">
        <f>IF(N790="","",A785+1)</f>
        <v>3</v>
      </c>
      <c r="B786" s="821" t="s">
        <v>168</v>
      </c>
      <c r="C786" s="821"/>
      <c r="D786" s="821"/>
      <c r="E786" s="822" t="str">
        <f>IF(AND(N790=""),"",'Result Sheet'!$F$2)</f>
        <v xml:space="preserve">महात्मा गाँधी राजकीय विद्यालय (अंग्रेजी माध्यम) बर, पाली </v>
      </c>
      <c r="F786" s="822"/>
      <c r="G786" s="822"/>
      <c r="H786" s="822"/>
      <c r="I786" s="822"/>
      <c r="J786" s="822"/>
      <c r="K786" s="822"/>
      <c r="L786" s="822"/>
      <c r="M786" s="822"/>
      <c r="N786" s="822"/>
      <c r="O786" s="822"/>
      <c r="P786" s="822"/>
      <c r="Q786" s="819"/>
      <c r="R786" s="821" t="s">
        <v>168</v>
      </c>
      <c r="S786" s="821"/>
      <c r="T786" s="821"/>
      <c r="U786" s="822" t="str">
        <f>IF(AND(AD790=""),"",'Result Sheet'!$F$2)</f>
        <v xml:space="preserve">महात्मा गाँधी राजकीय विद्यालय (अंग्रेजी माध्यम) बर, पाली </v>
      </c>
      <c r="V786" s="822"/>
      <c r="W786" s="822"/>
      <c r="X786" s="822"/>
      <c r="Y786" s="822"/>
      <c r="Z786" s="822"/>
      <c r="AA786" s="822"/>
      <c r="AB786" s="822"/>
      <c r="AC786" s="822"/>
      <c r="AD786" s="822"/>
      <c r="AE786" s="822"/>
      <c r="AF786" s="822"/>
    </row>
    <row r="787" spans="1:32" ht="21.9" customHeight="1">
      <c r="A787" s="166">
        <f>IF(N790="","",A786+1)</f>
        <v>4</v>
      </c>
      <c r="B787" s="413" t="s">
        <v>169</v>
      </c>
      <c r="C787" s="797" t="str">
        <f>IFERROR(VLOOKUP(N790,Marks,2,0),"")</f>
        <v/>
      </c>
      <c r="D787" s="797"/>
      <c r="E787" s="815" t="s">
        <v>212</v>
      </c>
      <c r="F787" s="815"/>
      <c r="G787" s="815"/>
      <c r="H787" s="797" t="str">
        <f>IFERROR(VLOOKUP(N790,Marks,3,0),"")</f>
        <v/>
      </c>
      <c r="I787" s="797"/>
      <c r="J787" s="798" t="s">
        <v>205</v>
      </c>
      <c r="K787" s="798"/>
      <c r="L787" s="798"/>
      <c r="M787" s="798"/>
      <c r="N787" s="799" t="str">
        <f>IF(AND(N790=""),"",'Marks Entry 1st'!$I$2)</f>
        <v xml:space="preserve"> 2021-2022</v>
      </c>
      <c r="O787" s="799"/>
      <c r="P787" s="799"/>
      <c r="Q787" s="819"/>
      <c r="R787" s="413" t="s">
        <v>169</v>
      </c>
      <c r="S787" s="797" t="str">
        <f>IFERROR(VLOOKUP(AD790,Marks,2,0),"")</f>
        <v/>
      </c>
      <c r="T787" s="797"/>
      <c r="U787" s="815" t="s">
        <v>212</v>
      </c>
      <c r="V787" s="815"/>
      <c r="W787" s="815"/>
      <c r="X787" s="797" t="str">
        <f>IFERROR(VLOOKUP(AD790,Marks,3,0),"")</f>
        <v/>
      </c>
      <c r="Y787" s="797"/>
      <c r="Z787" s="798" t="s">
        <v>205</v>
      </c>
      <c r="AA787" s="798"/>
      <c r="AB787" s="798"/>
      <c r="AC787" s="798"/>
      <c r="AD787" s="799" t="str">
        <f>IF(AND(AD790=""),"",'Marks Entry 1st'!$I$2)</f>
        <v xml:space="preserve"> 2021-2022</v>
      </c>
      <c r="AE787" s="799"/>
      <c r="AF787" s="799"/>
    </row>
    <row r="788" spans="1:32" ht="21.9" customHeight="1">
      <c r="A788" s="166">
        <f>IF(N790="","",A787+1)</f>
        <v>5</v>
      </c>
      <c r="B788" s="800" t="s">
        <v>206</v>
      </c>
      <c r="C788" s="800"/>
      <c r="D788" s="800"/>
      <c r="E788" s="801" t="str">
        <f>IFERROR(VLOOKUP(N790,Marks,6,0),"")</f>
        <v/>
      </c>
      <c r="F788" s="801"/>
      <c r="G788" s="801"/>
      <c r="H788" s="801"/>
      <c r="I788" s="801"/>
      <c r="J788" s="802" t="s">
        <v>209</v>
      </c>
      <c r="K788" s="802"/>
      <c r="L788" s="802"/>
      <c r="M788" s="802"/>
      <c r="N788" s="803" t="str">
        <f>IFERROR(VLOOKUP(N790,Marks,5,0),"")</f>
        <v/>
      </c>
      <c r="O788" s="803"/>
      <c r="P788" s="803"/>
      <c r="Q788" s="819"/>
      <c r="R788" s="800" t="s">
        <v>206</v>
      </c>
      <c r="S788" s="800"/>
      <c r="T788" s="800"/>
      <c r="U788" s="801" t="str">
        <f>IFERROR(VLOOKUP(AD790,Marks,6,0),"")</f>
        <v/>
      </c>
      <c r="V788" s="801"/>
      <c r="W788" s="801"/>
      <c r="X788" s="801"/>
      <c r="Y788" s="801"/>
      <c r="Z788" s="802" t="s">
        <v>209</v>
      </c>
      <c r="AA788" s="802"/>
      <c r="AB788" s="802"/>
      <c r="AC788" s="802"/>
      <c r="AD788" s="803" t="str">
        <f>IFERROR(VLOOKUP(AD790,Marks,5,0),"")</f>
        <v/>
      </c>
      <c r="AE788" s="803"/>
      <c r="AF788" s="803"/>
    </row>
    <row r="789" spans="1:32" ht="21.9" customHeight="1">
      <c r="A789" s="166">
        <f>IF(N790="","",A788+1)</f>
        <v>6</v>
      </c>
      <c r="B789" s="800" t="s">
        <v>207</v>
      </c>
      <c r="C789" s="800"/>
      <c r="D789" s="800"/>
      <c r="E789" s="801" t="str">
        <f>IFERROR(VLOOKUP(N790,Marks,7,0),"")</f>
        <v/>
      </c>
      <c r="F789" s="801"/>
      <c r="G789" s="801"/>
      <c r="H789" s="801"/>
      <c r="I789" s="801"/>
      <c r="J789" s="802" t="s">
        <v>210</v>
      </c>
      <c r="K789" s="802"/>
      <c r="L789" s="802"/>
      <c r="M789" s="802"/>
      <c r="N789" s="816" t="str">
        <f>IFERROR(VLOOKUP(N790,Marks,4,0),"")</f>
        <v/>
      </c>
      <c r="O789" s="816"/>
      <c r="P789" s="816"/>
      <c r="Q789" s="819"/>
      <c r="R789" s="800" t="s">
        <v>207</v>
      </c>
      <c r="S789" s="800"/>
      <c r="T789" s="800"/>
      <c r="U789" s="801" t="str">
        <f>IFERROR(VLOOKUP(AD790,Marks,7,0),"")</f>
        <v/>
      </c>
      <c r="V789" s="801"/>
      <c r="W789" s="801"/>
      <c r="X789" s="801"/>
      <c r="Y789" s="801"/>
      <c r="Z789" s="802" t="s">
        <v>210</v>
      </c>
      <c r="AA789" s="802"/>
      <c r="AB789" s="802"/>
      <c r="AC789" s="802"/>
      <c r="AD789" s="816" t="str">
        <f>IFERROR(VLOOKUP(AD790,Marks,4,0),"")</f>
        <v/>
      </c>
      <c r="AE789" s="816"/>
      <c r="AF789" s="816"/>
    </row>
    <row r="790" spans="1:32" ht="21.9" customHeight="1">
      <c r="A790" s="166">
        <f>IF(N790="","",A789+1)</f>
        <v>7</v>
      </c>
      <c r="B790" s="800" t="s">
        <v>208</v>
      </c>
      <c r="C790" s="800"/>
      <c r="D790" s="800"/>
      <c r="E790" s="801" t="str">
        <f>IFERROR(VLOOKUP(N790,Marks,8,0),"")</f>
        <v/>
      </c>
      <c r="F790" s="801"/>
      <c r="G790" s="801"/>
      <c r="H790" s="801"/>
      <c r="I790" s="801"/>
      <c r="J790" s="802" t="s">
        <v>211</v>
      </c>
      <c r="K790" s="802"/>
      <c r="L790" s="802"/>
      <c r="M790" s="802"/>
      <c r="N790" s="809">
        <f>IF(AD763="","",IF(AND(AD763+1&gt;$AN$6),"",AD763+1))</f>
        <v>159</v>
      </c>
      <c r="O790" s="809"/>
      <c r="P790" s="809"/>
      <c r="Q790" s="819"/>
      <c r="R790" s="800" t="s">
        <v>208</v>
      </c>
      <c r="S790" s="800"/>
      <c r="T790" s="800"/>
      <c r="U790" s="801" t="str">
        <f>IFERROR(VLOOKUP(AD790,Marks,8,0),"")</f>
        <v/>
      </c>
      <c r="V790" s="801"/>
      <c r="W790" s="801"/>
      <c r="X790" s="801"/>
      <c r="Y790" s="801"/>
      <c r="Z790" s="802" t="s">
        <v>211</v>
      </c>
      <c r="AA790" s="802"/>
      <c r="AB790" s="802"/>
      <c r="AC790" s="802"/>
      <c r="AD790" s="810">
        <f>IF(N790="","",IF(AND(N790+1&gt;$AN$6),"",N790+1))</f>
        <v>160</v>
      </c>
      <c r="AE790" s="810"/>
      <c r="AF790" s="810"/>
    </row>
    <row r="791" spans="1:32" ht="9" customHeight="1">
      <c r="A791" s="166">
        <f>IF(N790="","",A790+1)</f>
        <v>8</v>
      </c>
      <c r="B791" s="123"/>
      <c r="C791" s="123"/>
      <c r="D791" s="123"/>
      <c r="E791" s="124"/>
      <c r="F791" s="124"/>
      <c r="G791" s="124"/>
      <c r="H791" s="123"/>
      <c r="I791" s="123"/>
      <c r="J791" s="125"/>
      <c r="K791" s="125"/>
      <c r="L791" s="125"/>
      <c r="M791" s="76"/>
      <c r="N791" s="76"/>
      <c r="O791" s="76"/>
      <c r="P791" s="76"/>
      <c r="Q791" s="819"/>
      <c r="R791" s="123"/>
      <c r="S791" s="123"/>
      <c r="T791" s="123"/>
      <c r="U791" s="124"/>
      <c r="V791" s="124"/>
      <c r="W791" s="124"/>
      <c r="X791" s="123"/>
      <c r="Y791" s="123"/>
      <c r="Z791" s="125"/>
      <c r="AA791" s="125"/>
      <c r="AB791" s="125"/>
      <c r="AC791" s="76"/>
      <c r="AD791" s="76"/>
      <c r="AE791" s="76"/>
      <c r="AF791" s="76"/>
    </row>
    <row r="792" spans="1:32" ht="21" customHeight="1">
      <c r="A792" s="166">
        <f>IF(N790="","",A791+1)</f>
        <v>9</v>
      </c>
      <c r="B792" s="811" t="s">
        <v>213</v>
      </c>
      <c r="C792" s="646" t="s">
        <v>214</v>
      </c>
      <c r="D792" s="646"/>
      <c r="E792" s="646"/>
      <c r="F792" s="812" t="s">
        <v>13</v>
      </c>
      <c r="G792" s="813"/>
      <c r="H792" s="813"/>
      <c r="I792" s="814"/>
      <c r="J792" s="649" t="s">
        <v>184</v>
      </c>
      <c r="K792" s="650" t="s">
        <v>167</v>
      </c>
      <c r="L792" s="651"/>
      <c r="M792" s="651"/>
      <c r="N792" s="652"/>
      <c r="O792" s="616" t="s">
        <v>185</v>
      </c>
      <c r="P792" s="617" t="s">
        <v>186</v>
      </c>
      <c r="Q792" s="819"/>
      <c r="R792" s="811" t="s">
        <v>213</v>
      </c>
      <c r="S792" s="646" t="s">
        <v>214</v>
      </c>
      <c r="T792" s="646"/>
      <c r="U792" s="646"/>
      <c r="V792" s="812" t="s">
        <v>13</v>
      </c>
      <c r="W792" s="813"/>
      <c r="X792" s="813"/>
      <c r="Y792" s="814"/>
      <c r="Z792" s="649" t="s">
        <v>184</v>
      </c>
      <c r="AA792" s="650" t="s">
        <v>167</v>
      </c>
      <c r="AB792" s="651"/>
      <c r="AC792" s="651"/>
      <c r="AD792" s="652"/>
      <c r="AE792" s="616" t="s">
        <v>185</v>
      </c>
      <c r="AF792" s="617" t="s">
        <v>186</v>
      </c>
    </row>
    <row r="793" spans="1:32" ht="90.75" customHeight="1">
      <c r="A793" s="166">
        <f>IF(N790="","",A792+1)</f>
        <v>10</v>
      </c>
      <c r="B793" s="811"/>
      <c r="C793" s="171" t="s">
        <v>11</v>
      </c>
      <c r="D793" s="171" t="s">
        <v>180</v>
      </c>
      <c r="E793" s="171" t="s">
        <v>108</v>
      </c>
      <c r="F793" s="171" t="s">
        <v>182</v>
      </c>
      <c r="G793" s="171" t="s">
        <v>183</v>
      </c>
      <c r="H793" s="305" t="s">
        <v>10</v>
      </c>
      <c r="I793" s="171" t="s">
        <v>108</v>
      </c>
      <c r="J793" s="649"/>
      <c r="K793" s="172" t="s">
        <v>182</v>
      </c>
      <c r="L793" s="172" t="s">
        <v>183</v>
      </c>
      <c r="M793" s="173" t="s">
        <v>10</v>
      </c>
      <c r="N793" s="171" t="s">
        <v>108</v>
      </c>
      <c r="O793" s="616"/>
      <c r="P793" s="785"/>
      <c r="Q793" s="819"/>
      <c r="R793" s="811"/>
      <c r="S793" s="171" t="s">
        <v>11</v>
      </c>
      <c r="T793" s="171" t="s">
        <v>180</v>
      </c>
      <c r="U793" s="171" t="s">
        <v>108</v>
      </c>
      <c r="V793" s="171" t="s">
        <v>182</v>
      </c>
      <c r="W793" s="171" t="s">
        <v>183</v>
      </c>
      <c r="X793" s="305" t="s">
        <v>10</v>
      </c>
      <c r="Y793" s="171" t="s">
        <v>108</v>
      </c>
      <c r="Z793" s="649"/>
      <c r="AA793" s="172" t="s">
        <v>182</v>
      </c>
      <c r="AB793" s="172" t="s">
        <v>183</v>
      </c>
      <c r="AC793" s="173" t="s">
        <v>10</v>
      </c>
      <c r="AD793" s="171" t="s">
        <v>108</v>
      </c>
      <c r="AE793" s="616"/>
      <c r="AF793" s="785"/>
    </row>
    <row r="794" spans="1:32" ht="18.75" customHeight="1">
      <c r="A794" s="166">
        <f>IF(N790="","",A793+1)</f>
        <v>11</v>
      </c>
      <c r="B794" s="811"/>
      <c r="C794" s="414">
        <v>20</v>
      </c>
      <c r="D794" s="414">
        <v>20</v>
      </c>
      <c r="E794" s="116">
        <v>40</v>
      </c>
      <c r="F794" s="414">
        <v>30</v>
      </c>
      <c r="G794" s="414">
        <v>18</v>
      </c>
      <c r="H794" s="414">
        <v>12</v>
      </c>
      <c r="I794" s="116">
        <v>60</v>
      </c>
      <c r="J794" s="118">
        <v>100</v>
      </c>
      <c r="K794" s="414">
        <v>50</v>
      </c>
      <c r="L794" s="414">
        <v>30</v>
      </c>
      <c r="M794" s="414">
        <v>20</v>
      </c>
      <c r="N794" s="116">
        <v>100</v>
      </c>
      <c r="O794" s="118">
        <v>200</v>
      </c>
      <c r="P794" s="825">
        <f>IF(AND(N790="",C787="",E788="",N788=""),"",IF(OR(C787=1,C787=2),800,1000))</f>
        <v>1000</v>
      </c>
      <c r="Q794" s="819"/>
      <c r="R794" s="811"/>
      <c r="S794" s="414">
        <v>20</v>
      </c>
      <c r="T794" s="414">
        <v>20</v>
      </c>
      <c r="U794" s="116">
        <v>40</v>
      </c>
      <c r="V794" s="414">
        <v>30</v>
      </c>
      <c r="W794" s="414">
        <v>18</v>
      </c>
      <c r="X794" s="414">
        <v>12</v>
      </c>
      <c r="Y794" s="116">
        <v>60</v>
      </c>
      <c r="Z794" s="118">
        <v>100</v>
      </c>
      <c r="AA794" s="414">
        <v>50</v>
      </c>
      <c r="AB794" s="414">
        <v>30</v>
      </c>
      <c r="AC794" s="414">
        <v>20</v>
      </c>
      <c r="AD794" s="116">
        <v>100</v>
      </c>
      <c r="AE794" s="118">
        <v>200</v>
      </c>
      <c r="AF794" s="825">
        <f>IF(AND(AD790="",S787="",U788="",Z788=""),"",IF(OR(S787=1,S787=2),800,1000))</f>
        <v>1000</v>
      </c>
    </row>
    <row r="795" spans="1:32" ht="21" customHeight="1">
      <c r="A795" s="166">
        <f>IF(N790="","",A794+1)</f>
        <v>12</v>
      </c>
      <c r="B795" s="122" t="str">
        <f>'Result Sheet'!$L$4</f>
        <v xml:space="preserve">हिन्दी </v>
      </c>
      <c r="C795" s="415" t="str">
        <f>IFERROR(VLOOKUP(N790,Marks,11,0),"")</f>
        <v/>
      </c>
      <c r="D795" s="415" t="str">
        <f>IFERROR(VLOOKUP(N790,Marks,12,0),"")</f>
        <v/>
      </c>
      <c r="E795" s="117" t="str">
        <f>IFERROR(VLOOKUP(N790,Marks,13,0),"")</f>
        <v/>
      </c>
      <c r="F795" s="415" t="str">
        <f>IFERROR(VLOOKUP(N790,Marks,14,0),"")</f>
        <v/>
      </c>
      <c r="G795" s="415" t="str">
        <f>IFERROR(VLOOKUP(N790,Marks,15,0),"")</f>
        <v/>
      </c>
      <c r="H795" s="415" t="str">
        <f>IFERROR(VLOOKUP(N790,Marks,16,0),"")</f>
        <v/>
      </c>
      <c r="I795" s="117" t="str">
        <f>IFERROR(VLOOKUP(N790,Marks,17,0),"")</f>
        <v/>
      </c>
      <c r="J795" s="119" t="str">
        <f>IFERROR(VLOOKUP(N790,Marks,18,0),"")</f>
        <v/>
      </c>
      <c r="K795" s="415" t="str">
        <f>IFERROR(VLOOKUP(N790,Marks,19,0),"")</f>
        <v/>
      </c>
      <c r="L795" s="415" t="str">
        <f>IFERROR(VLOOKUP(N790,Marks,20,0),"")</f>
        <v/>
      </c>
      <c r="M795" s="415" t="str">
        <f>IFERROR(VLOOKUP(N790,Marks,21,0),"")</f>
        <v/>
      </c>
      <c r="N795" s="117" t="str">
        <f>IFERROR(VLOOKUP(N790,Marks,22,0),"")</f>
        <v/>
      </c>
      <c r="O795" s="119" t="str">
        <f>IFERROR(VLOOKUP(N790,Marks,23,0),"")</f>
        <v/>
      </c>
      <c r="P795" s="323" t="str">
        <f>IFERROR(VLOOKUP(N790,Marks,29,0),"")</f>
        <v/>
      </c>
      <c r="Q795" s="819"/>
      <c r="R795" s="122" t="str">
        <f>'Result Sheet'!$L$4</f>
        <v xml:space="preserve">हिन्दी </v>
      </c>
      <c r="S795" s="415" t="str">
        <f>IFERROR(VLOOKUP(AD790,Marks,11,0),"")</f>
        <v/>
      </c>
      <c r="T795" s="415" t="str">
        <f>IFERROR(VLOOKUP(AD790,Marks,12,0),"")</f>
        <v/>
      </c>
      <c r="U795" s="117" t="str">
        <f>IFERROR(VLOOKUP(AD790,Marks,13,0),"")</f>
        <v/>
      </c>
      <c r="V795" s="415" t="str">
        <f>IFERROR(VLOOKUP(AD790,Marks,14,0),"")</f>
        <v/>
      </c>
      <c r="W795" s="415" t="str">
        <f>IFERROR(VLOOKUP(AD790,Marks,15,0),"")</f>
        <v/>
      </c>
      <c r="X795" s="415" t="str">
        <f>IFERROR(VLOOKUP(AD790,Marks,16,0),"")</f>
        <v/>
      </c>
      <c r="Y795" s="117" t="str">
        <f>IFERROR(VLOOKUP(AD790,Marks,17,0),"")</f>
        <v/>
      </c>
      <c r="Z795" s="119" t="str">
        <f>IFERROR(VLOOKUP(AD790,Marks,18,0),"")</f>
        <v/>
      </c>
      <c r="AA795" s="415" t="str">
        <f>IFERROR(VLOOKUP(AD790,Marks,19,0),"")</f>
        <v/>
      </c>
      <c r="AB795" s="415" t="str">
        <f>IFERROR(VLOOKUP(AD790,Marks,20,0),"")</f>
        <v/>
      </c>
      <c r="AC795" s="415" t="str">
        <f>IFERROR(VLOOKUP(AD790,Marks,21,0),"")</f>
        <v/>
      </c>
      <c r="AD795" s="117" t="str">
        <f>IFERROR(VLOOKUP(AD790,Marks,22,0),"")</f>
        <v/>
      </c>
      <c r="AE795" s="119" t="str">
        <f>IFERROR(VLOOKUP(AD790,Marks,23,0),"")</f>
        <v/>
      </c>
      <c r="AF795" s="323" t="str">
        <f>IFERROR(VLOOKUP(AD790,Marks,29,0),"")</f>
        <v/>
      </c>
    </row>
    <row r="796" spans="1:32" ht="21" customHeight="1">
      <c r="A796" s="166">
        <f>IF(N790="","",A795+1)</f>
        <v>13</v>
      </c>
      <c r="B796" s="122" t="str">
        <f>'Result Sheet'!$AE$4</f>
        <v xml:space="preserve">अंग्रेजी </v>
      </c>
      <c r="C796" s="415" t="str">
        <f>IFERROR(VLOOKUP(N790,Marks,30,0),"")</f>
        <v/>
      </c>
      <c r="D796" s="415" t="str">
        <f>IFERROR(VLOOKUP(N790,Marks,31,0),"")</f>
        <v/>
      </c>
      <c r="E796" s="117" t="str">
        <f>IFERROR(VLOOKUP(N790,Marks,32,0),"")</f>
        <v/>
      </c>
      <c r="F796" s="415" t="str">
        <f>IFERROR(VLOOKUP(N790,Marks,33,0),"")</f>
        <v/>
      </c>
      <c r="G796" s="415" t="str">
        <f>IFERROR(VLOOKUP(N790,Marks,34,0),"")</f>
        <v/>
      </c>
      <c r="H796" s="415" t="str">
        <f>IFERROR(VLOOKUP(N790,Marks,35,0),"")</f>
        <v/>
      </c>
      <c r="I796" s="117" t="str">
        <f>IFERROR(VLOOKUP(N790,Marks,36,0),"")</f>
        <v/>
      </c>
      <c r="J796" s="119" t="str">
        <f>IFERROR(VLOOKUP(N790,Marks,37,0),"")</f>
        <v/>
      </c>
      <c r="K796" s="415" t="str">
        <f>IFERROR(VLOOKUP(N790,Marks,38,0),"")</f>
        <v/>
      </c>
      <c r="L796" s="415" t="str">
        <f>IFERROR(VLOOKUP(N790,Marks,39,0),"")</f>
        <v/>
      </c>
      <c r="M796" s="415" t="str">
        <f>IFERROR(VLOOKUP(N790,Marks,40,0),"")</f>
        <v/>
      </c>
      <c r="N796" s="117" t="str">
        <f>IFERROR(VLOOKUP(N790,Marks,41,0),"")</f>
        <v/>
      </c>
      <c r="O796" s="119" t="str">
        <f>IFERROR(VLOOKUP(N790,Marks,42,0),"")</f>
        <v/>
      </c>
      <c r="P796" s="323" t="str">
        <f>IFERROR(VLOOKUP(N790,Marks,48,0),"")</f>
        <v/>
      </c>
      <c r="Q796" s="819"/>
      <c r="R796" s="122" t="str">
        <f>'Result Sheet'!$AE$4</f>
        <v xml:space="preserve">अंग्रेजी </v>
      </c>
      <c r="S796" s="415" t="str">
        <f>IFERROR(VLOOKUP(AD790,Marks,30,0),"")</f>
        <v/>
      </c>
      <c r="T796" s="415" t="str">
        <f>IFERROR(VLOOKUP(AD790,Marks,31,0),"")</f>
        <v/>
      </c>
      <c r="U796" s="117" t="str">
        <f>IFERROR(VLOOKUP(AD790,Marks,32,0),"")</f>
        <v/>
      </c>
      <c r="V796" s="415" t="str">
        <f>IFERROR(VLOOKUP(AD790,Marks,33,0),"")</f>
        <v/>
      </c>
      <c r="W796" s="415" t="str">
        <f>IFERROR(VLOOKUP(AD790,Marks,34,0),"")</f>
        <v/>
      </c>
      <c r="X796" s="415" t="str">
        <f>IFERROR(VLOOKUP(AD790,Marks,35,0),"")</f>
        <v/>
      </c>
      <c r="Y796" s="117" t="str">
        <f>IFERROR(VLOOKUP(AD790,Marks,36,0),"")</f>
        <v/>
      </c>
      <c r="Z796" s="119" t="str">
        <f>IFERROR(VLOOKUP(AD790,Marks,37,0),"")</f>
        <v/>
      </c>
      <c r="AA796" s="415" t="str">
        <f>IFERROR(VLOOKUP(AD790,Marks,38,0),"")</f>
        <v/>
      </c>
      <c r="AB796" s="415" t="str">
        <f>IFERROR(VLOOKUP(AD790,Marks,39,0),"")</f>
        <v/>
      </c>
      <c r="AC796" s="415" t="str">
        <f>IFERROR(VLOOKUP(AD790,Marks,40,0),"")</f>
        <v/>
      </c>
      <c r="AD796" s="117" t="str">
        <f>IFERROR(VLOOKUP(AD790,Marks,41,0),"")</f>
        <v/>
      </c>
      <c r="AE796" s="119" t="str">
        <f>IFERROR(VLOOKUP(AD790,Marks,42,0),"")</f>
        <v/>
      </c>
      <c r="AF796" s="323" t="str">
        <f>IFERROR(VLOOKUP(AD790,Marks,48,0),"")</f>
        <v/>
      </c>
    </row>
    <row r="797" spans="1:32" ht="21" customHeight="1">
      <c r="A797" s="166">
        <f>IF(N790="","",A796+1)</f>
        <v>14</v>
      </c>
      <c r="B797" s="122" t="str">
        <f>'Result Sheet'!$AX$4</f>
        <v>संस्कृत</v>
      </c>
      <c r="C797" s="415" t="str">
        <f>IFERROR(VLOOKUP(N790,Marks,49,0),"")</f>
        <v/>
      </c>
      <c r="D797" s="415" t="str">
        <f>IFERROR(VLOOKUP(N790,Marks,50,0),"")</f>
        <v/>
      </c>
      <c r="E797" s="117" t="str">
        <f>IFERROR(VLOOKUP(N790,Marks,51,0),"")</f>
        <v/>
      </c>
      <c r="F797" s="415" t="str">
        <f>IFERROR(VLOOKUP(N790,Marks,52,0),"")</f>
        <v/>
      </c>
      <c r="G797" s="415" t="str">
        <f>IFERROR(VLOOKUP(N790,Marks,53,0),"")</f>
        <v/>
      </c>
      <c r="H797" s="415" t="str">
        <f>IFERROR(VLOOKUP(N790,Marks,54,0),"")</f>
        <v/>
      </c>
      <c r="I797" s="117" t="str">
        <f>IFERROR(VLOOKUP(N790,Marks,55,0),"")</f>
        <v/>
      </c>
      <c r="J797" s="119" t="str">
        <f>IFERROR(VLOOKUP(N790,Marks,56,0),"")</f>
        <v/>
      </c>
      <c r="K797" s="415" t="str">
        <f>IFERROR(VLOOKUP(N790,Marks,57,0),"")</f>
        <v/>
      </c>
      <c r="L797" s="415" t="str">
        <f>IFERROR(VLOOKUP(N790,Marks,58,0),"")</f>
        <v/>
      </c>
      <c r="M797" s="415" t="str">
        <f>IFERROR(VLOOKUP(N790,Marks,59,0),"")</f>
        <v/>
      </c>
      <c r="N797" s="117" t="str">
        <f>IFERROR(VLOOKUP(N790,Marks,60,0),"")</f>
        <v/>
      </c>
      <c r="O797" s="119" t="str">
        <f>IFERROR(VLOOKUP(N790,Marks,61,0),"")</f>
        <v/>
      </c>
      <c r="P797" s="323" t="str">
        <f>IFERROR(VLOOKUP(N790,Marks,67,0),"")</f>
        <v/>
      </c>
      <c r="Q797" s="819"/>
      <c r="R797" s="122" t="str">
        <f>'Result Sheet'!$AX$4</f>
        <v>संस्कृत</v>
      </c>
      <c r="S797" s="415" t="str">
        <f>IFERROR(VLOOKUP(AD790,Marks,49,0),"")</f>
        <v/>
      </c>
      <c r="T797" s="415" t="str">
        <f>IFERROR(VLOOKUP(AD790,Marks,50,0),"")</f>
        <v/>
      </c>
      <c r="U797" s="117" t="str">
        <f>IFERROR(VLOOKUP(AD790,Marks,51,0),"")</f>
        <v/>
      </c>
      <c r="V797" s="415" t="str">
        <f>IFERROR(VLOOKUP(AD790,Marks,52,0),"")</f>
        <v/>
      </c>
      <c r="W797" s="415" t="str">
        <f>IFERROR(VLOOKUP(AD790,Marks,53,0),"")</f>
        <v/>
      </c>
      <c r="X797" s="415" t="str">
        <f>IFERROR(VLOOKUP(AD790,Marks,54,0),"")</f>
        <v/>
      </c>
      <c r="Y797" s="117" t="str">
        <f>IFERROR(VLOOKUP(AD790,Marks,55,0),"")</f>
        <v/>
      </c>
      <c r="Z797" s="119" t="str">
        <f>IFERROR(VLOOKUP(AD790,Marks,56,0),"")</f>
        <v/>
      </c>
      <c r="AA797" s="415" t="str">
        <f>IFERROR(VLOOKUP(AD790,Marks,57,0),"")</f>
        <v/>
      </c>
      <c r="AB797" s="415" t="str">
        <f>IFERROR(VLOOKUP(AD790,Marks,58,0),"")</f>
        <v/>
      </c>
      <c r="AC797" s="415" t="str">
        <f>IFERROR(VLOOKUP(AD790,Marks,59,0),"")</f>
        <v/>
      </c>
      <c r="AD797" s="117" t="str">
        <f>IFERROR(VLOOKUP(AD790,Marks,60,0),"")</f>
        <v/>
      </c>
      <c r="AE797" s="119" t="str">
        <f>IFERROR(VLOOKUP(AD790,Marks,61,0),"")</f>
        <v/>
      </c>
      <c r="AF797" s="323" t="str">
        <f>IFERROR(VLOOKUP(AD790,Marks,67,0),"")</f>
        <v/>
      </c>
    </row>
    <row r="798" spans="1:32" ht="21" customHeight="1">
      <c r="A798" s="166">
        <f>IF(N790="","",A796+1)</f>
        <v>14</v>
      </c>
      <c r="B798" s="122" t="str">
        <f>'Result Sheet'!$BQ$4</f>
        <v xml:space="preserve">गणित </v>
      </c>
      <c r="C798" s="415" t="str">
        <f>IFERROR(VLOOKUP(N790,Marks,68,0),"")</f>
        <v/>
      </c>
      <c r="D798" s="415" t="str">
        <f>IFERROR(VLOOKUP(N790,Marks,69,0),"")</f>
        <v/>
      </c>
      <c r="E798" s="117" t="str">
        <f>IFERROR(VLOOKUP(N790,Marks,70,0),"")</f>
        <v/>
      </c>
      <c r="F798" s="415" t="str">
        <f>IFERROR(VLOOKUP(N790,Marks,71,0),"")</f>
        <v/>
      </c>
      <c r="G798" s="415" t="str">
        <f>IFERROR(VLOOKUP(N790,Marks,72,0),"")</f>
        <v/>
      </c>
      <c r="H798" s="415" t="str">
        <f>IFERROR(VLOOKUP(N790,Marks,73,0),"")</f>
        <v/>
      </c>
      <c r="I798" s="117" t="str">
        <f>IFERROR(VLOOKUP(N790,Marks,74,0),"")</f>
        <v/>
      </c>
      <c r="J798" s="119" t="str">
        <f>IFERROR(VLOOKUP(N790,Marks,75,0),"")</f>
        <v/>
      </c>
      <c r="K798" s="415" t="str">
        <f>IFERROR(VLOOKUP(N790,Marks,76,0),"")</f>
        <v/>
      </c>
      <c r="L798" s="415" t="str">
        <f>IFERROR(VLOOKUP(N790,Marks,77,0),"")</f>
        <v/>
      </c>
      <c r="M798" s="415" t="str">
        <f>IFERROR(VLOOKUP(N790,Marks,78,0),"")</f>
        <v/>
      </c>
      <c r="N798" s="117" t="str">
        <f>IFERROR(VLOOKUP(N790,Marks,79,0),"")</f>
        <v/>
      </c>
      <c r="O798" s="119" t="str">
        <f>IFERROR(VLOOKUP(N790,Marks,80,0),"")</f>
        <v/>
      </c>
      <c r="P798" s="323" t="str">
        <f>IFERROR(VLOOKUP(N790,Marks,86,0),"")</f>
        <v/>
      </c>
      <c r="Q798" s="819"/>
      <c r="R798" s="122" t="str">
        <f>'Result Sheet'!$BQ$4</f>
        <v xml:space="preserve">गणित </v>
      </c>
      <c r="S798" s="415" t="str">
        <f>IFERROR(VLOOKUP(AD790,Marks,68,0),"")</f>
        <v/>
      </c>
      <c r="T798" s="415" t="str">
        <f>IFERROR(VLOOKUP(AD790,Marks,69,0),"")</f>
        <v/>
      </c>
      <c r="U798" s="117" t="str">
        <f>IFERROR(VLOOKUP(AD790,Marks,70,0),"")</f>
        <v/>
      </c>
      <c r="V798" s="415" t="str">
        <f>IFERROR(VLOOKUP(AD790,Marks,71,0),"")</f>
        <v/>
      </c>
      <c r="W798" s="415" t="str">
        <f>IFERROR(VLOOKUP(AD790,Marks,72,0),"")</f>
        <v/>
      </c>
      <c r="X798" s="415" t="str">
        <f>IFERROR(VLOOKUP(AD790,Marks,73,0),"")</f>
        <v/>
      </c>
      <c r="Y798" s="117" t="str">
        <f>IFERROR(VLOOKUP(AD790,Marks,74,0),"")</f>
        <v/>
      </c>
      <c r="Z798" s="119" t="str">
        <f>IFERROR(VLOOKUP(AD790,Marks,75,0),"")</f>
        <v/>
      </c>
      <c r="AA798" s="415" t="str">
        <f>IFERROR(VLOOKUP(AD790,Marks,76,0),"")</f>
        <v/>
      </c>
      <c r="AB798" s="415" t="str">
        <f>IFERROR(VLOOKUP(AD790,Marks,77,0),"")</f>
        <v/>
      </c>
      <c r="AC798" s="415" t="str">
        <f>IFERROR(VLOOKUP(AD790,Marks,78,0),"")</f>
        <v/>
      </c>
      <c r="AD798" s="117" t="str">
        <f>IFERROR(VLOOKUP(AD790,Marks,79,0),"")</f>
        <v/>
      </c>
      <c r="AE798" s="119" t="str">
        <f>IFERROR(VLOOKUP(AD790,Marks,80,0),"")</f>
        <v/>
      </c>
      <c r="AF798" s="323" t="str">
        <f>IFERROR(VLOOKUP(AD790,Marks,86,0),"")</f>
        <v/>
      </c>
    </row>
    <row r="799" spans="1:32" ht="21" customHeight="1">
      <c r="A799" s="166">
        <f>IF(N790="","",A798+1)</f>
        <v>15</v>
      </c>
      <c r="B799" s="122" t="str">
        <f>'Result Sheet'!$CJ$4</f>
        <v xml:space="preserve">पर्यावरण अध्ययन </v>
      </c>
      <c r="C799" s="415" t="str">
        <f>IFERROR(VLOOKUP(N790,Marks,87,0),"")</f>
        <v/>
      </c>
      <c r="D799" s="415" t="str">
        <f>IFERROR(VLOOKUP(N790,Marks,88,0),"")</f>
        <v/>
      </c>
      <c r="E799" s="117" t="str">
        <f>IFERROR(VLOOKUP(N790,Marks,89,0),"")</f>
        <v/>
      </c>
      <c r="F799" s="415" t="str">
        <f>IFERROR(VLOOKUP(N790,Marks,90,0),"")</f>
        <v/>
      </c>
      <c r="G799" s="415" t="str">
        <f>IFERROR(VLOOKUP(N790,Marks,91,0),"")</f>
        <v/>
      </c>
      <c r="H799" s="415" t="str">
        <f>IFERROR(VLOOKUP(N790,Marks,92,0),"")</f>
        <v/>
      </c>
      <c r="I799" s="117" t="str">
        <f>IFERROR(VLOOKUP(N790,Marks,93,0),"")</f>
        <v/>
      </c>
      <c r="J799" s="119" t="str">
        <f>IFERROR(VLOOKUP(N790,Marks,94,0),"")</f>
        <v/>
      </c>
      <c r="K799" s="415" t="str">
        <f>IFERROR(VLOOKUP(N790,Marks,95,0),"")</f>
        <v/>
      </c>
      <c r="L799" s="415" t="str">
        <f>IFERROR(VLOOKUP(N790,Marks,96,0),"")</f>
        <v/>
      </c>
      <c r="M799" s="415" t="str">
        <f>IFERROR(VLOOKUP(N790,Marks,97,0),"")</f>
        <v/>
      </c>
      <c r="N799" s="117" t="str">
        <f>IFERROR(VLOOKUP(N790,Marks,98,0),"")</f>
        <v/>
      </c>
      <c r="O799" s="119" t="str">
        <f>IFERROR(VLOOKUP(N790,Marks,99,0),"")</f>
        <v/>
      </c>
      <c r="P799" s="323" t="str">
        <f>IFERROR(VLOOKUP(N790,Marks,105,0),"")</f>
        <v/>
      </c>
      <c r="Q799" s="819"/>
      <c r="R799" s="122" t="str">
        <f>'Result Sheet'!$CJ$4</f>
        <v xml:space="preserve">पर्यावरण अध्ययन </v>
      </c>
      <c r="S799" s="415" t="str">
        <f>IFERROR(VLOOKUP(AD790,Marks,87,0),"")</f>
        <v/>
      </c>
      <c r="T799" s="415" t="str">
        <f>IFERROR(VLOOKUP(AD790,Marks,88,0),"")</f>
        <v/>
      </c>
      <c r="U799" s="117" t="str">
        <f>IFERROR(VLOOKUP(AD790,Marks,89,0),"")</f>
        <v/>
      </c>
      <c r="V799" s="415" t="str">
        <f>IFERROR(VLOOKUP(AD790,Marks,90,0),"")</f>
        <v/>
      </c>
      <c r="W799" s="415" t="str">
        <f>IFERROR(VLOOKUP(AD790,Marks,91,0),"")</f>
        <v/>
      </c>
      <c r="X799" s="415" t="str">
        <f>IFERROR(VLOOKUP(AD790,Marks,92,0),"")</f>
        <v/>
      </c>
      <c r="Y799" s="117" t="str">
        <f>IFERROR(VLOOKUP(AD790,Marks,93,0),"")</f>
        <v/>
      </c>
      <c r="Z799" s="119" t="str">
        <f>IFERROR(VLOOKUP(AD790,Marks,94,0),"")</f>
        <v/>
      </c>
      <c r="AA799" s="415" t="str">
        <f>IFERROR(VLOOKUP(AD790,Marks,95,0),"")</f>
        <v/>
      </c>
      <c r="AB799" s="415" t="str">
        <f>IFERROR(VLOOKUP(AD790,Marks,96,0),"")</f>
        <v/>
      </c>
      <c r="AC799" s="415" t="str">
        <f>IFERROR(VLOOKUP(AD790,Marks,97,0),"")</f>
        <v/>
      </c>
      <c r="AD799" s="117" t="str">
        <f>IFERROR(VLOOKUP(AD790,Marks,98,0),"")</f>
        <v/>
      </c>
      <c r="AE799" s="119" t="str">
        <f>IFERROR(VLOOKUP(AD790,Marks,99,0),"")</f>
        <v/>
      </c>
      <c r="AF799" s="323" t="str">
        <f>IFERROR(VLOOKUP(AD790,Marks,105,0),"")</f>
        <v/>
      </c>
    </row>
    <row r="800" spans="1:32" ht="25.5" customHeight="1">
      <c r="A800" s="166">
        <f>IF(N790="","",A799+1)</f>
        <v>16</v>
      </c>
      <c r="B800" s="416" t="s">
        <v>215</v>
      </c>
      <c r="C800" s="120" t="str">
        <f>IF(AND(C795="",C796="",C797="",C798="",C799=""),"",IF(OR(C787=1,C787=2),SUM(C795:C798),SUM(C795:C799)))</f>
        <v/>
      </c>
      <c r="D800" s="120" t="str">
        <f>IF(AND(D795="",D796="",D797="",D798="",D799=""),"",IF(OR(C787=1,C787=2),SUM(D795:D798),SUM(D795:D799)))</f>
        <v/>
      </c>
      <c r="E800" s="120" t="str">
        <f>IF(AND(E795="",E796="",E797="",E798="",E799=""),"",IF(OR(C787=1,C787=2),SUM(E795:E798),SUM(E795:E799)))</f>
        <v/>
      </c>
      <c r="F800" s="120" t="str">
        <f>IF(AND(F795="",F796="",F797="",F798="",F799=""),"",IF(OR(C787=1,C787=2),SUM(F795:F798),SUM(F795:F799)))</f>
        <v/>
      </c>
      <c r="G800" s="120" t="str">
        <f>IF(AND(G795="",G796="",G797="",G798="",G799=""),"",IF(OR(G787=1,G787=2),SUM(C787=1,C787=2),SUM(G795:G799)))</f>
        <v/>
      </c>
      <c r="H800" s="120" t="str">
        <f>IF(AND(H795="",H796="",H797="",H798="",H799=""),"",IF(OR(C787=1,C787=2),SUM(H795:H798),SUM(H795:H799)))</f>
        <v/>
      </c>
      <c r="I800" s="120" t="str">
        <f>IF(AND(I795="",I796="",I797="",I798="",I799=""),"",IF(OR(C787=1,C787=2),SUM(I795:I798),SUM(I795:I799)))</f>
        <v/>
      </c>
      <c r="J800" s="120" t="str">
        <f>IF(AND(J795="",J796="",J797="",J798="",J799=""),"",IF(OR(C787=1,C787=2),SUM(J795:J798),SUM(J795:J799)))</f>
        <v/>
      </c>
      <c r="K800" s="120" t="str">
        <f>IF(AND(K795="",K796="",K797="",K798="",K799=""),"",IF(OR(C787=1,C787=2),SUM(K795:K798),SUM(K795:K799)))</f>
        <v/>
      </c>
      <c r="L800" s="120" t="str">
        <f>IF(AND(L795="",L796="",L797="",L798="",L799=""),"",IF(OR(C787=1,C787=2),SUM(L795:L798),SUM(L795:L799)))</f>
        <v/>
      </c>
      <c r="M800" s="120" t="str">
        <f>IF(AND(M795="",M796="",M797="",M798="",M799=""),"",IF(OR(C787=1,C787=2),SUM(M795:M798),SUM(M795:M799)))</f>
        <v/>
      </c>
      <c r="N800" s="120" t="str">
        <f>IF(AND(N795="",N796="",N797="",N798="",N799=""),"",IF(OR(C787=1,C787=2),SUM(N795:N798),SUM(N795:N799)))</f>
        <v/>
      </c>
      <c r="O800" s="120" t="str">
        <f>IF(AND(O795="",O796="",O797="",O798="",O799=""),"",IF(OR(C787=1,C787=2),SUM(O795:O798),SUM(O795:O799)))</f>
        <v/>
      </c>
      <c r="P800" s="326" t="str">
        <f>IF(OR(N790="",E788="",O800=""),"",IF(O800&gt;=81%*P794,"A",IF(O800&gt;=61%*P794,"B",IF(O800&gt;=41%*P794,"C",IF(O800&gt;=21%*P794,"D","E")))))</f>
        <v/>
      </c>
      <c r="Q800" s="819"/>
      <c r="R800" s="416" t="s">
        <v>215</v>
      </c>
      <c r="S800" s="120" t="str">
        <f>IF(AND(S795="",S796="",S797="",S798="",S799=""),"",IF(OR(S787=1,S787=2),SUM(S795:S798),SUM(S795:S799)))</f>
        <v/>
      </c>
      <c r="T800" s="120" t="str">
        <f>IF(AND(T795="",T796="",T797="",T798="",T799=""),"",IF(OR(S787=1,S787=2),SUM(T795:T798),SUM(T795:T799)))</f>
        <v/>
      </c>
      <c r="U800" s="120" t="str">
        <f>IF(AND(U795="",U796="",U797="",U798="",U799=""),"",IF(OR(S787=1,S787=2),SUM(U795:U798),SUM(U795:U799)))</f>
        <v/>
      </c>
      <c r="V800" s="120" t="str">
        <f>IF(AND(V795="",V796="",V797="",V798="",V799=""),"",IF(OR(S787=1,S787=2),SUM(V795:V798),SUM(V795:V799)))</f>
        <v/>
      </c>
      <c r="W800" s="120" t="str">
        <f>IF(AND(W795="",W796="",W797="",W798="",W799=""),"",IF(OR(W787=1,W787=2),SUM(S787=1,S787=2),SUM(W795:W799)))</f>
        <v/>
      </c>
      <c r="X800" s="120" t="str">
        <f>IF(AND(X795="",X796="",X797="",X798="",X799=""),"",IF(OR(S787=1,S787=2),SUM(X795:X798),SUM(X795:X799)))</f>
        <v/>
      </c>
      <c r="Y800" s="120" t="str">
        <f>IF(AND(Y795="",Y796="",Y797="",Y798="",Y799=""),"",IF(OR(S787=1,S787=2),SUM(Y795:Y798),SUM(Y795:Y799)))</f>
        <v/>
      </c>
      <c r="Z800" s="120" t="str">
        <f>IF(AND(Z795="",Z796="",Z797="",Z798="",Z799=""),"",IF(OR(S787=1,S787=2),SUM(Z795:Z798),SUM(Z795:Z799)))</f>
        <v/>
      </c>
      <c r="AA800" s="120" t="str">
        <f>IF(AND(AA795="",AA796="",AA797="",AA798="",AA799=""),"",IF(OR(S787=1,S787=2),SUM(AA795:AA798),SUM(AA795:AA799)))</f>
        <v/>
      </c>
      <c r="AB800" s="120" t="str">
        <f>IF(AND(AB795="",AB796="",AB797="",AB798="",AB799=""),"",IF(OR(S787=1,S787=2),SUM(AB795:AB798),SUM(AB795:AB799)))</f>
        <v/>
      </c>
      <c r="AC800" s="120" t="str">
        <f>IF(AND(AC795="",AC796="",AC797="",AC798="",AC799=""),"",IF(OR(S787=1,S787=2),SUM(AC795:AC798),SUM(AC795:AC799)))</f>
        <v/>
      </c>
      <c r="AD800" s="120" t="str">
        <f>IF(AND(AD795="",AD796="",AD797="",AD798="",AD799=""),"",IF(OR(S787=1,S787=2),SUM(AD795:AD798),SUM(AD795:AD799)))</f>
        <v/>
      </c>
      <c r="AE800" s="120" t="str">
        <f>IF(AND(AE795="",AE796="",AE797="",AE798="",AE799=""),"",IF(OR(S787=1,S787=2),SUM(AE795:AE798),SUM(AE795:AE799)))</f>
        <v/>
      </c>
      <c r="AF800" s="326" t="str">
        <f>IF(OR(AD790="",U788="",AE800=""),"",IF(AE800&gt;=81%*AF794,"A",IF(AE800&gt;=61%*AF794,"B",IF(AE800&gt;=41%*AF794,"C",IF(AE800&gt;=21%*AF794,"D","E")))))</f>
        <v/>
      </c>
    </row>
    <row r="801" spans="1:32" ht="9" customHeight="1">
      <c r="A801" s="166">
        <f>IF(N790="","",A800+1)</f>
        <v>17</v>
      </c>
      <c r="B801" s="787"/>
      <c r="C801" s="787"/>
      <c r="D801" s="787"/>
      <c r="E801" s="787"/>
      <c r="F801" s="787"/>
      <c r="G801" s="787"/>
      <c r="H801" s="787"/>
      <c r="I801" s="787"/>
      <c r="J801" s="787"/>
      <c r="K801" s="787"/>
      <c r="L801" s="787"/>
      <c r="M801" s="787"/>
      <c r="N801" s="787"/>
      <c r="O801" s="787"/>
      <c r="P801" s="787"/>
      <c r="Q801" s="819"/>
      <c r="R801" s="787"/>
      <c r="S801" s="787"/>
      <c r="T801" s="787"/>
      <c r="U801" s="787"/>
      <c r="V801" s="787"/>
      <c r="W801" s="787"/>
      <c r="X801" s="787"/>
      <c r="Y801" s="787"/>
      <c r="Z801" s="787"/>
      <c r="AA801" s="787"/>
      <c r="AB801" s="787"/>
      <c r="AC801" s="787"/>
      <c r="AD801" s="787"/>
      <c r="AE801" s="787"/>
      <c r="AF801" s="787"/>
    </row>
    <row r="802" spans="1:32" ht="22.5" customHeight="1">
      <c r="A802" s="166">
        <f>IF(N790="","",A801+1)</f>
        <v>18</v>
      </c>
      <c r="B802" s="788" t="s">
        <v>213</v>
      </c>
      <c r="C802" s="788"/>
      <c r="D802" s="789" t="s">
        <v>229</v>
      </c>
      <c r="E802" s="790"/>
      <c r="F802" s="417" t="s">
        <v>186</v>
      </c>
      <c r="G802" s="788" t="s">
        <v>213</v>
      </c>
      <c r="H802" s="788"/>
      <c r="I802" s="789" t="s">
        <v>229</v>
      </c>
      <c r="J802" s="790"/>
      <c r="K802" s="417" t="s">
        <v>186</v>
      </c>
      <c r="L802" s="788" t="s">
        <v>213</v>
      </c>
      <c r="M802" s="788"/>
      <c r="N802" s="789" t="s">
        <v>229</v>
      </c>
      <c r="O802" s="790"/>
      <c r="P802" s="417" t="s">
        <v>186</v>
      </c>
      <c r="Q802" s="819"/>
      <c r="R802" s="788" t="s">
        <v>213</v>
      </c>
      <c r="S802" s="788"/>
      <c r="T802" s="789" t="s">
        <v>229</v>
      </c>
      <c r="U802" s="790"/>
      <c r="V802" s="417" t="s">
        <v>186</v>
      </c>
      <c r="W802" s="788" t="s">
        <v>213</v>
      </c>
      <c r="X802" s="788"/>
      <c r="Y802" s="789" t="s">
        <v>229</v>
      </c>
      <c r="Z802" s="790"/>
      <c r="AA802" s="417" t="s">
        <v>186</v>
      </c>
      <c r="AB802" s="788" t="s">
        <v>213</v>
      </c>
      <c r="AC802" s="788"/>
      <c r="AD802" s="789" t="s">
        <v>229</v>
      </c>
      <c r="AE802" s="790"/>
      <c r="AF802" s="417" t="s">
        <v>186</v>
      </c>
    </row>
    <row r="803" spans="1:32" ht="21.75" customHeight="1">
      <c r="A803" s="166">
        <f>IF(N790="","",A802+1)</f>
        <v>19</v>
      </c>
      <c r="B803" s="791" t="s">
        <v>221</v>
      </c>
      <c r="C803" s="792"/>
      <c r="D803" s="792"/>
      <c r="E803" s="119" t="str">
        <f>IFERROR(VLOOKUP(N790,Marks,109,0),"")</f>
        <v/>
      </c>
      <c r="F803" s="130" t="str">
        <f>IFERROR(VLOOKUP(N790,Marks,113,0),"")</f>
        <v/>
      </c>
      <c r="G803" s="791" t="s">
        <v>192</v>
      </c>
      <c r="H803" s="792"/>
      <c r="I803" s="792"/>
      <c r="J803" s="119" t="str">
        <f>IFERROR(VLOOKUP(N790,Marks,117,0),"")</f>
        <v/>
      </c>
      <c r="K803" s="130" t="str">
        <f>IFERROR(VLOOKUP(N790,Marks,121,0),"")</f>
        <v/>
      </c>
      <c r="L803" s="793" t="s">
        <v>193</v>
      </c>
      <c r="M803" s="794"/>
      <c r="N803" s="794"/>
      <c r="O803" s="119" t="str">
        <f>IFERROR(VLOOKUP(N790,Marks,125,0),"")</f>
        <v/>
      </c>
      <c r="P803" s="130" t="str">
        <f>IFERROR(VLOOKUP(N790,Marks,129,0),"")</f>
        <v/>
      </c>
      <c r="Q803" s="819"/>
      <c r="R803" s="791" t="s">
        <v>221</v>
      </c>
      <c r="S803" s="792"/>
      <c r="T803" s="792"/>
      <c r="U803" s="119" t="str">
        <f>IFERROR(VLOOKUP(AD790,Marks,109,0),"")</f>
        <v/>
      </c>
      <c r="V803" s="130" t="str">
        <f>IFERROR(VLOOKUP(AD790,Marks,113,0),"")</f>
        <v/>
      </c>
      <c r="W803" s="791" t="s">
        <v>192</v>
      </c>
      <c r="X803" s="792"/>
      <c r="Y803" s="792"/>
      <c r="Z803" s="119" t="str">
        <f>IFERROR(VLOOKUP(AD790,Marks,117,0),"")</f>
        <v/>
      </c>
      <c r="AA803" s="130" t="str">
        <f>IFERROR(VLOOKUP(AD790,Marks,121,0),"")</f>
        <v/>
      </c>
      <c r="AB803" s="793" t="s">
        <v>193</v>
      </c>
      <c r="AC803" s="794"/>
      <c r="AD803" s="794"/>
      <c r="AE803" s="119" t="str">
        <f>IFERROR(VLOOKUP(AD790,Marks,125,0),"")</f>
        <v/>
      </c>
      <c r="AF803" s="130" t="str">
        <f>IFERROR(VLOOKUP(AD790,Marks,129,0),"")</f>
        <v/>
      </c>
    </row>
    <row r="804" spans="1:32" ht="21" customHeight="1">
      <c r="A804" s="166">
        <f>IF(N790="","",A803+1)</f>
        <v>20</v>
      </c>
      <c r="B804" s="780" t="s">
        <v>216</v>
      </c>
      <c r="C804" s="780"/>
      <c r="D804" s="780"/>
      <c r="E804" s="795" t="str">
        <f>IFERROR(VLOOKUP(N790,Marks,135,0),"")</f>
        <v/>
      </c>
      <c r="F804" s="795"/>
      <c r="G804" s="795"/>
      <c r="H804" s="795"/>
      <c r="I804" s="780" t="s">
        <v>217</v>
      </c>
      <c r="J804" s="780"/>
      <c r="K804" s="780"/>
      <c r="L804" s="780"/>
      <c r="M804" s="796" t="str">
        <f>IFERROR(VLOOKUP(N790,Marks,136,0),"")</f>
        <v/>
      </c>
      <c r="N804" s="796"/>
      <c r="O804" s="796"/>
      <c r="P804" s="796"/>
      <c r="Q804" s="819"/>
      <c r="R804" s="780" t="s">
        <v>216</v>
      </c>
      <c r="S804" s="780"/>
      <c r="T804" s="780"/>
      <c r="U804" s="795" t="str">
        <f>IFERROR(VLOOKUP(AD790,Marks,135,0),"")</f>
        <v/>
      </c>
      <c r="V804" s="795"/>
      <c r="W804" s="795"/>
      <c r="X804" s="795"/>
      <c r="Y804" s="780" t="s">
        <v>217</v>
      </c>
      <c r="Z804" s="780"/>
      <c r="AA804" s="780"/>
      <c r="AB804" s="780"/>
      <c r="AC804" s="796" t="str">
        <f>IFERROR(VLOOKUP(AD790,Marks,136,0),"")</f>
        <v/>
      </c>
      <c r="AD804" s="796"/>
      <c r="AE804" s="796"/>
      <c r="AF804" s="796"/>
    </row>
    <row r="805" spans="1:32" ht="21" customHeight="1">
      <c r="A805" s="166">
        <f>IF(N790="","",A804+1)</f>
        <v>21</v>
      </c>
      <c r="B805" s="780" t="s">
        <v>218</v>
      </c>
      <c r="C805" s="780"/>
      <c r="D805" s="780"/>
      <c r="E805" s="782" t="str">
        <f>IFERROR(VLOOKUP(N790,Marks,134,0),"")</f>
        <v/>
      </c>
      <c r="F805" s="782"/>
      <c r="G805" s="782"/>
      <c r="H805" s="782"/>
      <c r="I805" s="780" t="s">
        <v>219</v>
      </c>
      <c r="J805" s="780"/>
      <c r="K805" s="780"/>
      <c r="L805" s="780"/>
      <c r="M805" s="781" t="str">
        <f>IFERROR(VLOOKUP(N790,Marks,131,0),"")</f>
        <v/>
      </c>
      <c r="N805" s="781"/>
      <c r="O805" s="781"/>
      <c r="P805" s="781"/>
      <c r="Q805" s="819"/>
      <c r="R805" s="780" t="s">
        <v>218</v>
      </c>
      <c r="S805" s="780"/>
      <c r="T805" s="780"/>
      <c r="U805" s="782" t="str">
        <f>IFERROR(VLOOKUP(AD790,Marks,134,0),"")</f>
        <v/>
      </c>
      <c r="V805" s="782"/>
      <c r="W805" s="782"/>
      <c r="X805" s="782"/>
      <c r="Y805" s="780" t="s">
        <v>219</v>
      </c>
      <c r="Z805" s="780"/>
      <c r="AA805" s="780"/>
      <c r="AB805" s="780"/>
      <c r="AC805" s="781" t="str">
        <f>IFERROR(VLOOKUP(AD790,Marks,131,0),"")</f>
        <v/>
      </c>
      <c r="AD805" s="781"/>
      <c r="AE805" s="781"/>
      <c r="AF805" s="781"/>
    </row>
    <row r="806" spans="1:32" ht="21" customHeight="1">
      <c r="A806" s="166">
        <f>IF(N790="","",A805+1)</f>
        <v>22</v>
      </c>
      <c r="B806" s="780" t="s">
        <v>220</v>
      </c>
      <c r="C806" s="780"/>
      <c r="D806" s="780"/>
      <c r="E806" s="324" t="str">
        <f>IFERROR(VLOOKUP(N790,Marks,132,0),"")</f>
        <v/>
      </c>
      <c r="F806" s="325" t="s">
        <v>341</v>
      </c>
      <c r="G806" s="783" t="str">
        <f>IF(OR(N790="",E788="",O800=""),"",IF(O800&gt;=81%*P794,"A",IF(O800&gt;=61%*P794,"B",IF(O800&gt;=41%*P794,"C",IF(O800&gt;=21%*P794,"D","E")))))</f>
        <v/>
      </c>
      <c r="H806" s="783"/>
      <c r="I806" s="780" t="s">
        <v>222</v>
      </c>
      <c r="J806" s="780"/>
      <c r="K806" s="780"/>
      <c r="L806" s="780"/>
      <c r="M806" s="818" t="str">
        <f>IFERROR(VLOOKUP(N790,Marks,133,0),"")</f>
        <v/>
      </c>
      <c r="N806" s="818"/>
      <c r="O806" s="818"/>
      <c r="P806" s="818"/>
      <c r="Q806" s="819"/>
      <c r="R806" s="780" t="s">
        <v>220</v>
      </c>
      <c r="S806" s="780"/>
      <c r="T806" s="780"/>
      <c r="U806" s="324" t="str">
        <f>IFERROR(VLOOKUP(AD790,Marks,132,0),"")</f>
        <v/>
      </c>
      <c r="V806" s="325" t="s">
        <v>341</v>
      </c>
      <c r="W806" s="783" t="str">
        <f>IF(OR(AD790="",U788="",AE800=""),"",IF(AE800&gt;=81%*AF794,"A",IF(AE800&gt;=61%*AF794,"B",IF(AE800&gt;=41%*AF794,"C",IF(AE800&gt;=21%*AF794,"D","E")))))</f>
        <v/>
      </c>
      <c r="X806" s="783"/>
      <c r="Y806" s="780" t="s">
        <v>222</v>
      </c>
      <c r="Z806" s="780"/>
      <c r="AA806" s="780"/>
      <c r="AB806" s="780"/>
      <c r="AC806" s="818" t="str">
        <f>IFERROR(VLOOKUP(AD790,Marks,133,0),"")</f>
        <v/>
      </c>
      <c r="AD806" s="818"/>
      <c r="AE806" s="818"/>
      <c r="AF806" s="818"/>
    </row>
    <row r="807" spans="1:32" ht="21" customHeight="1">
      <c r="A807" s="166">
        <f>IF(N790="","",A806+1)</f>
        <v>23</v>
      </c>
      <c r="B807" s="817" t="s">
        <v>228</v>
      </c>
      <c r="C807" s="817"/>
      <c r="D807" s="817"/>
      <c r="E807" s="784">
        <f>'Master sheet'!$C$10</f>
        <v>44697</v>
      </c>
      <c r="F807" s="784"/>
      <c r="G807" s="784"/>
      <c r="H807" s="410"/>
      <c r="I807" s="121"/>
      <c r="J807" s="121"/>
      <c r="K807" s="76"/>
      <c r="L807" s="121"/>
      <c r="M807" s="121"/>
      <c r="N807" s="121"/>
      <c r="O807" s="121"/>
      <c r="P807" s="121"/>
      <c r="Q807" s="819"/>
      <c r="R807" s="817" t="s">
        <v>228</v>
      </c>
      <c r="S807" s="817"/>
      <c r="T807" s="817"/>
      <c r="U807" s="784">
        <f>'Master sheet'!$C$10</f>
        <v>44697</v>
      </c>
      <c r="V807" s="784"/>
      <c r="W807" s="784"/>
      <c r="X807" s="410"/>
      <c r="Y807" s="121"/>
      <c r="Z807" s="121"/>
      <c r="AA807" s="76"/>
      <c r="AB807" s="121"/>
      <c r="AC807" s="121"/>
      <c r="AD807" s="121"/>
      <c r="AE807" s="121"/>
      <c r="AF807" s="121"/>
    </row>
    <row r="808" spans="1:32" ht="43.5" customHeight="1">
      <c r="A808" s="166">
        <f>IF(N790="","",A807+1)</f>
        <v>24</v>
      </c>
      <c r="B808" s="804" t="str">
        <f>IF(AND(C787=1),CONCATENATE("( ",UPPER('Master sheet'!$F$11)," )"),IF(AND(C787=2),CONCATENATE("( ",UPPER('Master sheet'!$F$19)," )"),IF(AND(C787=3),CONCATENATE("( ",UPPER('Master sheet'!$J$11)," )"),IF(AND(C787=4),CONCATENATE("( ",UPPER('Master sheet'!$J$19)," )"),""))))</f>
        <v/>
      </c>
      <c r="C808" s="804"/>
      <c r="D808" s="804"/>
      <c r="E808" s="804"/>
      <c r="F808" s="805" t="str">
        <f>IF(AND(N790=""),"",CONCATENATE("(",'Master sheet'!$C$14," )"))</f>
        <v>(Suresh Kumar )</v>
      </c>
      <c r="G808" s="805"/>
      <c r="H808" s="805"/>
      <c r="I808" s="805"/>
      <c r="J808" s="805"/>
      <c r="K808" s="805" t="str">
        <f>IF(AND(N790=""),"",CONCATENATE("(",'Master sheet'!$C$12," )"))</f>
        <v>(USHA PALIYA )</v>
      </c>
      <c r="L808" s="805"/>
      <c r="M808" s="805"/>
      <c r="N808" s="805"/>
      <c r="O808" s="805"/>
      <c r="P808" s="805"/>
      <c r="Q808" s="819"/>
      <c r="R808" s="804" t="str">
        <f>IF(AND(S787=1),CONCATENATE("( ",UPPER('Master sheet'!$F$11)," )"),IF(AND(S787=2),CONCATENATE("( ",UPPER('Master sheet'!$F$19)," )"),IF(AND(S787=3),CONCATENATE("( ",UPPER('Master sheet'!$J$11)," )"),IF(AND(S787=4),CONCATENATE("( ",UPPER('Master sheet'!$J$19)," )"),""))))</f>
        <v/>
      </c>
      <c r="S808" s="804"/>
      <c r="T808" s="804"/>
      <c r="U808" s="804"/>
      <c r="V808" s="805" t="str">
        <f>IF(AND(AD790=""),"",CONCATENATE("(",'Master sheet'!$C$14," )"))</f>
        <v>(Suresh Kumar )</v>
      </c>
      <c r="W808" s="805"/>
      <c r="X808" s="805"/>
      <c r="Y808" s="805"/>
      <c r="Z808" s="805"/>
      <c r="AA808" s="805" t="str">
        <f>IF(AND(AD790=""),"",CONCATENATE("(",'Master sheet'!$C$12," )"))</f>
        <v>(USHA PALIYA )</v>
      </c>
      <c r="AB808" s="805"/>
      <c r="AC808" s="805"/>
      <c r="AD808" s="805"/>
      <c r="AE808" s="805"/>
      <c r="AF808" s="805"/>
    </row>
    <row r="809" spans="1:32" ht="21.75" customHeight="1">
      <c r="A809" s="166">
        <f>IF(N790="","",A808+1)</f>
        <v>25</v>
      </c>
      <c r="B809" s="806" t="s">
        <v>223</v>
      </c>
      <c r="C809" s="806"/>
      <c r="D809" s="806"/>
      <c r="E809" s="806"/>
      <c r="F809" s="807" t="s">
        <v>224</v>
      </c>
      <c r="G809" s="807"/>
      <c r="H809" s="807"/>
      <c r="I809" s="807"/>
      <c r="J809" s="807"/>
      <c r="K809" s="806" t="s">
        <v>225</v>
      </c>
      <c r="L809" s="806"/>
      <c r="M809" s="806"/>
      <c r="N809" s="806"/>
      <c r="O809" s="806"/>
      <c r="P809" s="806"/>
      <c r="Q809" s="819"/>
      <c r="R809" s="806" t="s">
        <v>223</v>
      </c>
      <c r="S809" s="806"/>
      <c r="T809" s="806"/>
      <c r="U809" s="806"/>
      <c r="V809" s="807" t="s">
        <v>224</v>
      </c>
      <c r="W809" s="807"/>
      <c r="X809" s="807"/>
      <c r="Y809" s="807"/>
      <c r="Z809" s="807"/>
      <c r="AA809" s="806" t="s">
        <v>225</v>
      </c>
      <c r="AB809" s="806"/>
      <c r="AC809" s="806"/>
      <c r="AD809" s="806"/>
      <c r="AE809" s="806"/>
      <c r="AF809" s="806"/>
    </row>
    <row r="811" spans="1:32" ht="21.9" customHeight="1">
      <c r="A811" s="165">
        <f>IF(N817="","",1)</f>
        <v>1</v>
      </c>
      <c r="B811" s="808" t="s">
        <v>203</v>
      </c>
      <c r="C811" s="808"/>
      <c r="D811" s="808"/>
      <c r="E811" s="808"/>
      <c r="F811" s="808"/>
      <c r="G811" s="808"/>
      <c r="H811" s="808"/>
      <c r="I811" s="808"/>
      <c r="J811" s="808"/>
      <c r="K811" s="808"/>
      <c r="L811" s="808"/>
      <c r="M811" s="808"/>
      <c r="N811" s="808"/>
      <c r="O811" s="808"/>
      <c r="P811" s="808"/>
      <c r="Q811" s="819" t="s">
        <v>249</v>
      </c>
      <c r="R811" s="808" t="s">
        <v>203</v>
      </c>
      <c r="S811" s="808"/>
      <c r="T811" s="808"/>
      <c r="U811" s="808"/>
      <c r="V811" s="808"/>
      <c r="W811" s="808"/>
      <c r="X811" s="808"/>
      <c r="Y811" s="808"/>
      <c r="Z811" s="808"/>
      <c r="AA811" s="808"/>
      <c r="AB811" s="808"/>
      <c r="AC811" s="808"/>
      <c r="AD811" s="808"/>
      <c r="AE811" s="808"/>
      <c r="AF811" s="808"/>
    </row>
    <row r="812" spans="1:32" ht="21.9" customHeight="1">
      <c r="A812" s="166">
        <f>IF(N817="","",A811+1)</f>
        <v>2</v>
      </c>
      <c r="B812" s="820" t="s">
        <v>541</v>
      </c>
      <c r="C812" s="820"/>
      <c r="D812" s="820"/>
      <c r="E812" s="820"/>
      <c r="F812" s="820"/>
      <c r="G812" s="820"/>
      <c r="H812" s="820"/>
      <c r="I812" s="820"/>
      <c r="J812" s="820"/>
      <c r="K812" s="820"/>
      <c r="L812" s="820"/>
      <c r="M812" s="820"/>
      <c r="N812" s="820"/>
      <c r="O812" s="820"/>
      <c r="P812" s="820"/>
      <c r="Q812" s="819"/>
      <c r="R812" s="820" t="s">
        <v>541</v>
      </c>
      <c r="S812" s="820"/>
      <c r="T812" s="820"/>
      <c r="U812" s="820"/>
      <c r="V812" s="820"/>
      <c r="W812" s="820"/>
      <c r="X812" s="820"/>
      <c r="Y812" s="820"/>
      <c r="Z812" s="820"/>
      <c r="AA812" s="820"/>
      <c r="AB812" s="820"/>
      <c r="AC812" s="820"/>
      <c r="AD812" s="820"/>
      <c r="AE812" s="820"/>
      <c r="AF812" s="820"/>
    </row>
    <row r="813" spans="1:32" ht="21.9" customHeight="1">
      <c r="A813" s="166">
        <f>IF(N817="","",A812+1)</f>
        <v>3</v>
      </c>
      <c r="B813" s="821" t="s">
        <v>168</v>
      </c>
      <c r="C813" s="821"/>
      <c r="D813" s="821"/>
      <c r="E813" s="822" t="str">
        <f>IF(AND(N817=""),"",'Result Sheet'!$F$2)</f>
        <v xml:space="preserve">महात्मा गाँधी राजकीय विद्यालय (अंग्रेजी माध्यम) बर, पाली </v>
      </c>
      <c r="F813" s="822"/>
      <c r="G813" s="822"/>
      <c r="H813" s="822"/>
      <c r="I813" s="822"/>
      <c r="J813" s="822"/>
      <c r="K813" s="822"/>
      <c r="L813" s="822"/>
      <c r="M813" s="822"/>
      <c r="N813" s="822"/>
      <c r="O813" s="822"/>
      <c r="P813" s="822"/>
      <c r="Q813" s="819"/>
      <c r="R813" s="821" t="s">
        <v>168</v>
      </c>
      <c r="S813" s="821"/>
      <c r="T813" s="821"/>
      <c r="U813" s="822" t="str">
        <f>IF(AND(AD817=""),"",'Result Sheet'!$F$2)</f>
        <v xml:space="preserve">महात्मा गाँधी राजकीय विद्यालय (अंग्रेजी माध्यम) बर, पाली </v>
      </c>
      <c r="V813" s="822"/>
      <c r="W813" s="822"/>
      <c r="X813" s="822"/>
      <c r="Y813" s="822"/>
      <c r="Z813" s="822"/>
      <c r="AA813" s="822"/>
      <c r="AB813" s="822"/>
      <c r="AC813" s="822"/>
      <c r="AD813" s="822"/>
      <c r="AE813" s="822"/>
      <c r="AF813" s="822"/>
    </row>
    <row r="814" spans="1:32" ht="21.9" customHeight="1">
      <c r="A814" s="166">
        <f>IF(N817="","",A813+1)</f>
        <v>4</v>
      </c>
      <c r="B814" s="413" t="s">
        <v>169</v>
      </c>
      <c r="C814" s="797" t="str">
        <f>IFERROR(VLOOKUP(N817,Marks,2,0),"")</f>
        <v/>
      </c>
      <c r="D814" s="797"/>
      <c r="E814" s="815" t="s">
        <v>212</v>
      </c>
      <c r="F814" s="815"/>
      <c r="G814" s="815"/>
      <c r="H814" s="797" t="str">
        <f>IFERROR(VLOOKUP(N817,Marks,3,0),"")</f>
        <v/>
      </c>
      <c r="I814" s="797"/>
      <c r="J814" s="798" t="s">
        <v>205</v>
      </c>
      <c r="K814" s="798"/>
      <c r="L814" s="798"/>
      <c r="M814" s="798"/>
      <c r="N814" s="799" t="str">
        <f>IF(AND(N817=""),"",'Marks Entry 1st'!$I$2)</f>
        <v xml:space="preserve"> 2021-2022</v>
      </c>
      <c r="O814" s="799"/>
      <c r="P814" s="799"/>
      <c r="Q814" s="819"/>
      <c r="R814" s="413" t="s">
        <v>169</v>
      </c>
      <c r="S814" s="797" t="str">
        <f>IFERROR(VLOOKUP(AD817,Marks,2,0),"")</f>
        <v/>
      </c>
      <c r="T814" s="797"/>
      <c r="U814" s="815" t="s">
        <v>212</v>
      </c>
      <c r="V814" s="815"/>
      <c r="W814" s="815"/>
      <c r="X814" s="797" t="str">
        <f>IFERROR(VLOOKUP(AD817,Marks,3,0),"")</f>
        <v/>
      </c>
      <c r="Y814" s="797"/>
      <c r="Z814" s="798" t="s">
        <v>205</v>
      </c>
      <c r="AA814" s="798"/>
      <c r="AB814" s="798"/>
      <c r="AC814" s="798"/>
      <c r="AD814" s="799" t="str">
        <f>IF(AND(AD817=""),"",'Marks Entry 1st'!$I$2)</f>
        <v xml:space="preserve"> 2021-2022</v>
      </c>
      <c r="AE814" s="799"/>
      <c r="AF814" s="799"/>
    </row>
    <row r="815" spans="1:32" ht="21.9" customHeight="1">
      <c r="A815" s="166">
        <f>IF(N817="","",A814+1)</f>
        <v>5</v>
      </c>
      <c r="B815" s="800" t="s">
        <v>206</v>
      </c>
      <c r="C815" s="800"/>
      <c r="D815" s="800"/>
      <c r="E815" s="801" t="str">
        <f>IFERROR(VLOOKUP(N817,Marks,6,0),"")</f>
        <v/>
      </c>
      <c r="F815" s="801"/>
      <c r="G815" s="801"/>
      <c r="H815" s="801"/>
      <c r="I815" s="801"/>
      <c r="J815" s="802" t="s">
        <v>209</v>
      </c>
      <c r="K815" s="802"/>
      <c r="L815" s="802"/>
      <c r="M815" s="802"/>
      <c r="N815" s="803" t="str">
        <f>IFERROR(VLOOKUP(N817,Marks,5,0),"")</f>
        <v/>
      </c>
      <c r="O815" s="803"/>
      <c r="P815" s="803"/>
      <c r="Q815" s="819"/>
      <c r="R815" s="800" t="s">
        <v>206</v>
      </c>
      <c r="S815" s="800"/>
      <c r="T815" s="800"/>
      <c r="U815" s="801" t="str">
        <f>IFERROR(VLOOKUP(AD817,Marks,6,0),"")</f>
        <v/>
      </c>
      <c r="V815" s="801"/>
      <c r="W815" s="801"/>
      <c r="X815" s="801"/>
      <c r="Y815" s="801"/>
      <c r="Z815" s="802" t="s">
        <v>209</v>
      </c>
      <c r="AA815" s="802"/>
      <c r="AB815" s="802"/>
      <c r="AC815" s="802"/>
      <c r="AD815" s="803" t="str">
        <f>IFERROR(VLOOKUP(AD817,Marks,5,0),"")</f>
        <v/>
      </c>
      <c r="AE815" s="803"/>
      <c r="AF815" s="803"/>
    </row>
    <row r="816" spans="1:32" ht="21.9" customHeight="1">
      <c r="A816" s="166">
        <f>IF(N817="","",A815+1)</f>
        <v>6</v>
      </c>
      <c r="B816" s="800" t="s">
        <v>207</v>
      </c>
      <c r="C816" s="800"/>
      <c r="D816" s="800"/>
      <c r="E816" s="801" t="str">
        <f>IFERROR(VLOOKUP(N817,Marks,7,0),"")</f>
        <v/>
      </c>
      <c r="F816" s="801"/>
      <c r="G816" s="801"/>
      <c r="H816" s="801"/>
      <c r="I816" s="801"/>
      <c r="J816" s="802" t="s">
        <v>210</v>
      </c>
      <c r="K816" s="802"/>
      <c r="L816" s="802"/>
      <c r="M816" s="802"/>
      <c r="N816" s="816" t="str">
        <f>IFERROR(VLOOKUP(N817,Marks,4,0),"")</f>
        <v/>
      </c>
      <c r="O816" s="816"/>
      <c r="P816" s="816"/>
      <c r="Q816" s="819"/>
      <c r="R816" s="800" t="s">
        <v>207</v>
      </c>
      <c r="S816" s="800"/>
      <c r="T816" s="800"/>
      <c r="U816" s="801" t="str">
        <f>IFERROR(VLOOKUP(AD817,Marks,7,0),"")</f>
        <v/>
      </c>
      <c r="V816" s="801"/>
      <c r="W816" s="801"/>
      <c r="X816" s="801"/>
      <c r="Y816" s="801"/>
      <c r="Z816" s="802" t="s">
        <v>210</v>
      </c>
      <c r="AA816" s="802"/>
      <c r="AB816" s="802"/>
      <c r="AC816" s="802"/>
      <c r="AD816" s="816" t="str">
        <f>IFERROR(VLOOKUP(AD817,Marks,4,0),"")</f>
        <v/>
      </c>
      <c r="AE816" s="816"/>
      <c r="AF816" s="816"/>
    </row>
    <row r="817" spans="1:32" ht="21.9" customHeight="1">
      <c r="A817" s="166">
        <f>IF(N817="","",A816+1)</f>
        <v>7</v>
      </c>
      <c r="B817" s="800" t="s">
        <v>208</v>
      </c>
      <c r="C817" s="800"/>
      <c r="D817" s="800"/>
      <c r="E817" s="801" t="str">
        <f>IFERROR(VLOOKUP(N817,Marks,8,0),"")</f>
        <v/>
      </c>
      <c r="F817" s="801"/>
      <c r="G817" s="801"/>
      <c r="H817" s="801"/>
      <c r="I817" s="801"/>
      <c r="J817" s="802" t="s">
        <v>211</v>
      </c>
      <c r="K817" s="802"/>
      <c r="L817" s="802"/>
      <c r="M817" s="802"/>
      <c r="N817" s="809">
        <f>IF(AD790="","",IF(AND(AD790+1&gt;$AN$6),"",AD790+1))</f>
        <v>161</v>
      </c>
      <c r="O817" s="809"/>
      <c r="P817" s="809"/>
      <c r="Q817" s="819"/>
      <c r="R817" s="800" t="s">
        <v>208</v>
      </c>
      <c r="S817" s="800"/>
      <c r="T817" s="800"/>
      <c r="U817" s="801" t="str">
        <f>IFERROR(VLOOKUP(AD817,Marks,8,0),"")</f>
        <v/>
      </c>
      <c r="V817" s="801"/>
      <c r="W817" s="801"/>
      <c r="X817" s="801"/>
      <c r="Y817" s="801"/>
      <c r="Z817" s="802" t="s">
        <v>211</v>
      </c>
      <c r="AA817" s="802"/>
      <c r="AB817" s="802"/>
      <c r="AC817" s="802"/>
      <c r="AD817" s="810">
        <f>IF(N817="","",IF(AND(N817+1&gt;$AN$6),"",N817+1))</f>
        <v>162</v>
      </c>
      <c r="AE817" s="810"/>
      <c r="AF817" s="810"/>
    </row>
    <row r="818" spans="1:32" ht="9" customHeight="1">
      <c r="A818" s="166">
        <f>IF(N817="","",A817+1)</f>
        <v>8</v>
      </c>
      <c r="B818" s="123"/>
      <c r="C818" s="123"/>
      <c r="D818" s="123"/>
      <c r="E818" s="124"/>
      <c r="F818" s="124"/>
      <c r="G818" s="124"/>
      <c r="H818" s="123"/>
      <c r="I818" s="123"/>
      <c r="J818" s="125"/>
      <c r="K818" s="125"/>
      <c r="L818" s="125"/>
      <c r="M818" s="76"/>
      <c r="N818" s="76"/>
      <c r="O818" s="76"/>
      <c r="P818" s="76"/>
      <c r="Q818" s="819"/>
      <c r="R818" s="123"/>
      <c r="S818" s="123"/>
      <c r="T818" s="123"/>
      <c r="U818" s="124"/>
      <c r="V818" s="124"/>
      <c r="W818" s="124"/>
      <c r="X818" s="123"/>
      <c r="Y818" s="123"/>
      <c r="Z818" s="125"/>
      <c r="AA818" s="125"/>
      <c r="AB818" s="125"/>
      <c r="AC818" s="76"/>
      <c r="AD818" s="76"/>
      <c r="AE818" s="76"/>
      <c r="AF818" s="76"/>
    </row>
    <row r="819" spans="1:32" ht="21" customHeight="1">
      <c r="A819" s="166">
        <f>IF(N817="","",A818+1)</f>
        <v>9</v>
      </c>
      <c r="B819" s="811" t="s">
        <v>213</v>
      </c>
      <c r="C819" s="646" t="s">
        <v>214</v>
      </c>
      <c r="D819" s="646"/>
      <c r="E819" s="646"/>
      <c r="F819" s="812" t="s">
        <v>13</v>
      </c>
      <c r="G819" s="813"/>
      <c r="H819" s="813"/>
      <c r="I819" s="814"/>
      <c r="J819" s="649" t="s">
        <v>184</v>
      </c>
      <c r="K819" s="650" t="s">
        <v>167</v>
      </c>
      <c r="L819" s="651"/>
      <c r="M819" s="651"/>
      <c r="N819" s="652"/>
      <c r="O819" s="616" t="s">
        <v>185</v>
      </c>
      <c r="P819" s="617" t="s">
        <v>186</v>
      </c>
      <c r="Q819" s="819"/>
      <c r="R819" s="811" t="s">
        <v>213</v>
      </c>
      <c r="S819" s="646" t="s">
        <v>214</v>
      </c>
      <c r="T819" s="646"/>
      <c r="U819" s="646"/>
      <c r="V819" s="812" t="s">
        <v>13</v>
      </c>
      <c r="W819" s="813"/>
      <c r="X819" s="813"/>
      <c r="Y819" s="814"/>
      <c r="Z819" s="649" t="s">
        <v>184</v>
      </c>
      <c r="AA819" s="650" t="s">
        <v>167</v>
      </c>
      <c r="AB819" s="651"/>
      <c r="AC819" s="651"/>
      <c r="AD819" s="652"/>
      <c r="AE819" s="616" t="s">
        <v>185</v>
      </c>
      <c r="AF819" s="617" t="s">
        <v>186</v>
      </c>
    </row>
    <row r="820" spans="1:32" ht="90.75" customHeight="1">
      <c r="A820" s="166">
        <f>IF(N817="","",A819+1)</f>
        <v>10</v>
      </c>
      <c r="B820" s="811"/>
      <c r="C820" s="171" t="s">
        <v>11</v>
      </c>
      <c r="D820" s="171" t="s">
        <v>180</v>
      </c>
      <c r="E820" s="171" t="s">
        <v>108</v>
      </c>
      <c r="F820" s="171" t="s">
        <v>182</v>
      </c>
      <c r="G820" s="171" t="s">
        <v>183</v>
      </c>
      <c r="H820" s="305" t="s">
        <v>10</v>
      </c>
      <c r="I820" s="171" t="s">
        <v>108</v>
      </c>
      <c r="J820" s="649"/>
      <c r="K820" s="172" t="s">
        <v>182</v>
      </c>
      <c r="L820" s="172" t="s">
        <v>183</v>
      </c>
      <c r="M820" s="173" t="s">
        <v>10</v>
      </c>
      <c r="N820" s="171" t="s">
        <v>108</v>
      </c>
      <c r="O820" s="616"/>
      <c r="P820" s="785"/>
      <c r="Q820" s="819"/>
      <c r="R820" s="811"/>
      <c r="S820" s="171" t="s">
        <v>11</v>
      </c>
      <c r="T820" s="171" t="s">
        <v>180</v>
      </c>
      <c r="U820" s="171" t="s">
        <v>108</v>
      </c>
      <c r="V820" s="171" t="s">
        <v>182</v>
      </c>
      <c r="W820" s="171" t="s">
        <v>183</v>
      </c>
      <c r="X820" s="305" t="s">
        <v>10</v>
      </c>
      <c r="Y820" s="171" t="s">
        <v>108</v>
      </c>
      <c r="Z820" s="649"/>
      <c r="AA820" s="172" t="s">
        <v>182</v>
      </c>
      <c r="AB820" s="172" t="s">
        <v>183</v>
      </c>
      <c r="AC820" s="173" t="s">
        <v>10</v>
      </c>
      <c r="AD820" s="171" t="s">
        <v>108</v>
      </c>
      <c r="AE820" s="616"/>
      <c r="AF820" s="785"/>
    </row>
    <row r="821" spans="1:32" ht="18.75" customHeight="1">
      <c r="A821" s="166">
        <f>IF(N817="","",A820+1)</f>
        <v>11</v>
      </c>
      <c r="B821" s="811"/>
      <c r="C821" s="414">
        <v>20</v>
      </c>
      <c r="D821" s="414">
        <v>20</v>
      </c>
      <c r="E821" s="116">
        <v>40</v>
      </c>
      <c r="F821" s="414">
        <v>30</v>
      </c>
      <c r="G821" s="414">
        <v>18</v>
      </c>
      <c r="H821" s="414">
        <v>12</v>
      </c>
      <c r="I821" s="116">
        <v>60</v>
      </c>
      <c r="J821" s="118">
        <v>100</v>
      </c>
      <c r="K821" s="414">
        <v>50</v>
      </c>
      <c r="L821" s="414">
        <v>30</v>
      </c>
      <c r="M821" s="414">
        <v>20</v>
      </c>
      <c r="N821" s="116">
        <v>100</v>
      </c>
      <c r="O821" s="118">
        <v>200</v>
      </c>
      <c r="P821" s="825">
        <f>IF(AND(N817="",C814="",E815="",N815=""),"",IF(OR(C814=1,C814=2),800,1000))</f>
        <v>1000</v>
      </c>
      <c r="Q821" s="819"/>
      <c r="R821" s="811"/>
      <c r="S821" s="414">
        <v>20</v>
      </c>
      <c r="T821" s="414">
        <v>20</v>
      </c>
      <c r="U821" s="116">
        <v>40</v>
      </c>
      <c r="V821" s="414">
        <v>30</v>
      </c>
      <c r="W821" s="414">
        <v>18</v>
      </c>
      <c r="X821" s="414">
        <v>12</v>
      </c>
      <c r="Y821" s="116">
        <v>60</v>
      </c>
      <c r="Z821" s="118">
        <v>100</v>
      </c>
      <c r="AA821" s="414">
        <v>50</v>
      </c>
      <c r="AB821" s="414">
        <v>30</v>
      </c>
      <c r="AC821" s="414">
        <v>20</v>
      </c>
      <c r="AD821" s="116">
        <v>100</v>
      </c>
      <c r="AE821" s="118">
        <v>200</v>
      </c>
      <c r="AF821" s="825">
        <f>IF(AND(AD817="",S814="",U815="",Z815=""),"",IF(OR(S814=1,S814=2),800,1000))</f>
        <v>1000</v>
      </c>
    </row>
    <row r="822" spans="1:32" ht="21" customHeight="1">
      <c r="A822" s="166">
        <f>IF(N817="","",A821+1)</f>
        <v>12</v>
      </c>
      <c r="B822" s="122" t="str">
        <f>'Result Sheet'!$L$4</f>
        <v xml:space="preserve">हिन्दी </v>
      </c>
      <c r="C822" s="415" t="str">
        <f>IFERROR(VLOOKUP(N817,Marks,11,0),"")</f>
        <v/>
      </c>
      <c r="D822" s="415" t="str">
        <f>IFERROR(VLOOKUP(N817,Marks,12,0),"")</f>
        <v/>
      </c>
      <c r="E822" s="117" t="str">
        <f>IFERROR(VLOOKUP(N817,Marks,13,0),"")</f>
        <v/>
      </c>
      <c r="F822" s="415" t="str">
        <f>IFERROR(VLOOKUP(N817,Marks,14,0),"")</f>
        <v/>
      </c>
      <c r="G822" s="415" t="str">
        <f>IFERROR(VLOOKUP(N817,Marks,15,0),"")</f>
        <v/>
      </c>
      <c r="H822" s="415" t="str">
        <f>IFERROR(VLOOKUP(N817,Marks,16,0),"")</f>
        <v/>
      </c>
      <c r="I822" s="117" t="str">
        <f>IFERROR(VLOOKUP(N817,Marks,17,0),"")</f>
        <v/>
      </c>
      <c r="J822" s="119" t="str">
        <f>IFERROR(VLOOKUP(N817,Marks,18,0),"")</f>
        <v/>
      </c>
      <c r="K822" s="415" t="str">
        <f>IFERROR(VLOOKUP(N817,Marks,19,0),"")</f>
        <v/>
      </c>
      <c r="L822" s="415" t="str">
        <f>IFERROR(VLOOKUP(N817,Marks,20,0),"")</f>
        <v/>
      </c>
      <c r="M822" s="415" t="str">
        <f>IFERROR(VLOOKUP(N817,Marks,21,0),"")</f>
        <v/>
      </c>
      <c r="N822" s="117" t="str">
        <f>IFERROR(VLOOKUP(N817,Marks,22,0),"")</f>
        <v/>
      </c>
      <c r="O822" s="119" t="str">
        <f>IFERROR(VLOOKUP(N817,Marks,23,0),"")</f>
        <v/>
      </c>
      <c r="P822" s="323" t="str">
        <f>IFERROR(VLOOKUP(N817,Marks,29,0),"")</f>
        <v/>
      </c>
      <c r="Q822" s="819"/>
      <c r="R822" s="122" t="str">
        <f>'Result Sheet'!$L$4</f>
        <v xml:space="preserve">हिन्दी </v>
      </c>
      <c r="S822" s="415" t="str">
        <f>IFERROR(VLOOKUP(AD817,Marks,11,0),"")</f>
        <v/>
      </c>
      <c r="T822" s="415" t="str">
        <f>IFERROR(VLOOKUP(AD817,Marks,12,0),"")</f>
        <v/>
      </c>
      <c r="U822" s="117" t="str">
        <f>IFERROR(VLOOKUP(AD817,Marks,13,0),"")</f>
        <v/>
      </c>
      <c r="V822" s="415" t="str">
        <f>IFERROR(VLOOKUP(AD817,Marks,14,0),"")</f>
        <v/>
      </c>
      <c r="W822" s="415" t="str">
        <f>IFERROR(VLOOKUP(AD817,Marks,15,0),"")</f>
        <v/>
      </c>
      <c r="X822" s="415" t="str">
        <f>IFERROR(VLOOKUP(AD817,Marks,16,0),"")</f>
        <v/>
      </c>
      <c r="Y822" s="117" t="str">
        <f>IFERROR(VLOOKUP(AD817,Marks,17,0),"")</f>
        <v/>
      </c>
      <c r="Z822" s="119" t="str">
        <f>IFERROR(VLOOKUP(AD817,Marks,18,0),"")</f>
        <v/>
      </c>
      <c r="AA822" s="415" t="str">
        <f>IFERROR(VLOOKUP(AD817,Marks,19,0),"")</f>
        <v/>
      </c>
      <c r="AB822" s="415" t="str">
        <f>IFERROR(VLOOKUP(AD817,Marks,20,0),"")</f>
        <v/>
      </c>
      <c r="AC822" s="415" t="str">
        <f>IFERROR(VLOOKUP(AD817,Marks,21,0),"")</f>
        <v/>
      </c>
      <c r="AD822" s="117" t="str">
        <f>IFERROR(VLOOKUP(AD817,Marks,22,0),"")</f>
        <v/>
      </c>
      <c r="AE822" s="119" t="str">
        <f>IFERROR(VLOOKUP(AD817,Marks,23,0),"")</f>
        <v/>
      </c>
      <c r="AF822" s="323" t="str">
        <f>IFERROR(VLOOKUP(AD817,Marks,29,0),"")</f>
        <v/>
      </c>
    </row>
    <row r="823" spans="1:32" ht="21" customHeight="1">
      <c r="A823" s="166">
        <f>IF(N817="","",A822+1)</f>
        <v>13</v>
      </c>
      <c r="B823" s="122" t="str">
        <f>'Result Sheet'!$AE$4</f>
        <v xml:space="preserve">अंग्रेजी </v>
      </c>
      <c r="C823" s="415" t="str">
        <f>IFERROR(VLOOKUP(N817,Marks,30,0),"")</f>
        <v/>
      </c>
      <c r="D823" s="415" t="str">
        <f>IFERROR(VLOOKUP(N817,Marks,31,0),"")</f>
        <v/>
      </c>
      <c r="E823" s="117" t="str">
        <f>IFERROR(VLOOKUP(N817,Marks,32,0),"")</f>
        <v/>
      </c>
      <c r="F823" s="415" t="str">
        <f>IFERROR(VLOOKUP(N817,Marks,33,0),"")</f>
        <v/>
      </c>
      <c r="G823" s="415" t="str">
        <f>IFERROR(VLOOKUP(N817,Marks,34,0),"")</f>
        <v/>
      </c>
      <c r="H823" s="415" t="str">
        <f>IFERROR(VLOOKUP(N817,Marks,35,0),"")</f>
        <v/>
      </c>
      <c r="I823" s="117" t="str">
        <f>IFERROR(VLOOKUP(N817,Marks,36,0),"")</f>
        <v/>
      </c>
      <c r="J823" s="119" t="str">
        <f>IFERROR(VLOOKUP(N817,Marks,37,0),"")</f>
        <v/>
      </c>
      <c r="K823" s="415" t="str">
        <f>IFERROR(VLOOKUP(N817,Marks,38,0),"")</f>
        <v/>
      </c>
      <c r="L823" s="415" t="str">
        <f>IFERROR(VLOOKUP(N817,Marks,39,0),"")</f>
        <v/>
      </c>
      <c r="M823" s="415" t="str">
        <f>IFERROR(VLOOKUP(N817,Marks,40,0),"")</f>
        <v/>
      </c>
      <c r="N823" s="117" t="str">
        <f>IFERROR(VLOOKUP(N817,Marks,41,0),"")</f>
        <v/>
      </c>
      <c r="O823" s="119" t="str">
        <f>IFERROR(VLOOKUP(N817,Marks,42,0),"")</f>
        <v/>
      </c>
      <c r="P823" s="323" t="str">
        <f>IFERROR(VLOOKUP(N817,Marks,48,0),"")</f>
        <v/>
      </c>
      <c r="Q823" s="819"/>
      <c r="R823" s="122" t="str">
        <f>'Result Sheet'!$AE$4</f>
        <v xml:space="preserve">अंग्रेजी </v>
      </c>
      <c r="S823" s="415" t="str">
        <f>IFERROR(VLOOKUP(AD817,Marks,30,0),"")</f>
        <v/>
      </c>
      <c r="T823" s="415" t="str">
        <f>IFERROR(VLOOKUP(AD817,Marks,31,0),"")</f>
        <v/>
      </c>
      <c r="U823" s="117" t="str">
        <f>IFERROR(VLOOKUP(AD817,Marks,32,0),"")</f>
        <v/>
      </c>
      <c r="V823" s="415" t="str">
        <f>IFERROR(VLOOKUP(AD817,Marks,33,0),"")</f>
        <v/>
      </c>
      <c r="W823" s="415" t="str">
        <f>IFERROR(VLOOKUP(AD817,Marks,34,0),"")</f>
        <v/>
      </c>
      <c r="X823" s="415" t="str">
        <f>IFERROR(VLOOKUP(AD817,Marks,35,0),"")</f>
        <v/>
      </c>
      <c r="Y823" s="117" t="str">
        <f>IFERROR(VLOOKUP(AD817,Marks,36,0),"")</f>
        <v/>
      </c>
      <c r="Z823" s="119" t="str">
        <f>IFERROR(VLOOKUP(AD817,Marks,37,0),"")</f>
        <v/>
      </c>
      <c r="AA823" s="415" t="str">
        <f>IFERROR(VLOOKUP(AD817,Marks,38,0),"")</f>
        <v/>
      </c>
      <c r="AB823" s="415" t="str">
        <f>IFERROR(VLOOKUP(AD817,Marks,39,0),"")</f>
        <v/>
      </c>
      <c r="AC823" s="415" t="str">
        <f>IFERROR(VLOOKUP(AD817,Marks,40,0),"")</f>
        <v/>
      </c>
      <c r="AD823" s="117" t="str">
        <f>IFERROR(VLOOKUP(AD817,Marks,41,0),"")</f>
        <v/>
      </c>
      <c r="AE823" s="119" t="str">
        <f>IFERROR(VLOOKUP(AD817,Marks,42,0),"")</f>
        <v/>
      </c>
      <c r="AF823" s="323" t="str">
        <f>IFERROR(VLOOKUP(AD817,Marks,48,0),"")</f>
        <v/>
      </c>
    </row>
    <row r="824" spans="1:32" ht="21" customHeight="1">
      <c r="A824" s="166">
        <f>IF(N817="","",A823+1)</f>
        <v>14</v>
      </c>
      <c r="B824" s="122" t="str">
        <f>'Result Sheet'!$AX$4</f>
        <v>संस्कृत</v>
      </c>
      <c r="C824" s="415" t="str">
        <f>IFERROR(VLOOKUP(N817,Marks,49,0),"")</f>
        <v/>
      </c>
      <c r="D824" s="415" t="str">
        <f>IFERROR(VLOOKUP(N817,Marks,50,0),"")</f>
        <v/>
      </c>
      <c r="E824" s="117" t="str">
        <f>IFERROR(VLOOKUP(N817,Marks,51,0),"")</f>
        <v/>
      </c>
      <c r="F824" s="415" t="str">
        <f>IFERROR(VLOOKUP(N817,Marks,52,0),"")</f>
        <v/>
      </c>
      <c r="G824" s="415" t="str">
        <f>IFERROR(VLOOKUP(N817,Marks,53,0),"")</f>
        <v/>
      </c>
      <c r="H824" s="415" t="str">
        <f>IFERROR(VLOOKUP(N817,Marks,54,0),"")</f>
        <v/>
      </c>
      <c r="I824" s="117" t="str">
        <f>IFERROR(VLOOKUP(N817,Marks,55,0),"")</f>
        <v/>
      </c>
      <c r="J824" s="119" t="str">
        <f>IFERROR(VLOOKUP(N817,Marks,56,0),"")</f>
        <v/>
      </c>
      <c r="K824" s="415" t="str">
        <f>IFERROR(VLOOKUP(N817,Marks,57,0),"")</f>
        <v/>
      </c>
      <c r="L824" s="415" t="str">
        <f>IFERROR(VLOOKUP(N817,Marks,58,0),"")</f>
        <v/>
      </c>
      <c r="M824" s="415" t="str">
        <f>IFERROR(VLOOKUP(N817,Marks,59,0),"")</f>
        <v/>
      </c>
      <c r="N824" s="117" t="str">
        <f>IFERROR(VLOOKUP(N817,Marks,60,0),"")</f>
        <v/>
      </c>
      <c r="O824" s="119" t="str">
        <f>IFERROR(VLOOKUP(N817,Marks,61,0),"")</f>
        <v/>
      </c>
      <c r="P824" s="323" t="str">
        <f>IFERROR(VLOOKUP(N817,Marks,67,0),"")</f>
        <v/>
      </c>
      <c r="Q824" s="819"/>
      <c r="R824" s="122" t="str">
        <f>'Result Sheet'!$AX$4</f>
        <v>संस्कृत</v>
      </c>
      <c r="S824" s="415" t="str">
        <f>IFERROR(VLOOKUP(AD817,Marks,49,0),"")</f>
        <v/>
      </c>
      <c r="T824" s="415" t="str">
        <f>IFERROR(VLOOKUP(AD817,Marks,50,0),"")</f>
        <v/>
      </c>
      <c r="U824" s="117" t="str">
        <f>IFERROR(VLOOKUP(AD817,Marks,51,0),"")</f>
        <v/>
      </c>
      <c r="V824" s="415" t="str">
        <f>IFERROR(VLOOKUP(AD817,Marks,52,0),"")</f>
        <v/>
      </c>
      <c r="W824" s="415" t="str">
        <f>IFERROR(VLOOKUP(AD817,Marks,53,0),"")</f>
        <v/>
      </c>
      <c r="X824" s="415" t="str">
        <f>IFERROR(VLOOKUP(AD817,Marks,54,0),"")</f>
        <v/>
      </c>
      <c r="Y824" s="117" t="str">
        <f>IFERROR(VLOOKUP(AD817,Marks,55,0),"")</f>
        <v/>
      </c>
      <c r="Z824" s="119" t="str">
        <f>IFERROR(VLOOKUP(AD817,Marks,56,0),"")</f>
        <v/>
      </c>
      <c r="AA824" s="415" t="str">
        <f>IFERROR(VLOOKUP(AD817,Marks,57,0),"")</f>
        <v/>
      </c>
      <c r="AB824" s="415" t="str">
        <f>IFERROR(VLOOKUP(AD817,Marks,58,0),"")</f>
        <v/>
      </c>
      <c r="AC824" s="415" t="str">
        <f>IFERROR(VLOOKUP(AD817,Marks,59,0),"")</f>
        <v/>
      </c>
      <c r="AD824" s="117" t="str">
        <f>IFERROR(VLOOKUP(AD817,Marks,60,0),"")</f>
        <v/>
      </c>
      <c r="AE824" s="119" t="str">
        <f>IFERROR(VLOOKUP(AD817,Marks,61,0),"")</f>
        <v/>
      </c>
      <c r="AF824" s="323" t="str">
        <f>IFERROR(VLOOKUP(AD817,Marks,67,0),"")</f>
        <v/>
      </c>
    </row>
    <row r="825" spans="1:32" ht="21" customHeight="1">
      <c r="A825" s="166">
        <f>IF(N817="","",A823+1)</f>
        <v>14</v>
      </c>
      <c r="B825" s="122" t="str">
        <f>'Result Sheet'!$BQ$4</f>
        <v xml:space="preserve">गणित </v>
      </c>
      <c r="C825" s="415" t="str">
        <f>IFERROR(VLOOKUP(N817,Marks,68,0),"")</f>
        <v/>
      </c>
      <c r="D825" s="415" t="str">
        <f>IFERROR(VLOOKUP(N817,Marks,69,0),"")</f>
        <v/>
      </c>
      <c r="E825" s="117" t="str">
        <f>IFERROR(VLOOKUP(N817,Marks,70,0),"")</f>
        <v/>
      </c>
      <c r="F825" s="415" t="str">
        <f>IFERROR(VLOOKUP(N817,Marks,71,0),"")</f>
        <v/>
      </c>
      <c r="G825" s="415" t="str">
        <f>IFERROR(VLOOKUP(N817,Marks,72,0),"")</f>
        <v/>
      </c>
      <c r="H825" s="415" t="str">
        <f>IFERROR(VLOOKUP(N817,Marks,73,0),"")</f>
        <v/>
      </c>
      <c r="I825" s="117" t="str">
        <f>IFERROR(VLOOKUP(N817,Marks,74,0),"")</f>
        <v/>
      </c>
      <c r="J825" s="119" t="str">
        <f>IFERROR(VLOOKUP(N817,Marks,75,0),"")</f>
        <v/>
      </c>
      <c r="K825" s="415" t="str">
        <f>IFERROR(VLOOKUP(N817,Marks,76,0),"")</f>
        <v/>
      </c>
      <c r="L825" s="415" t="str">
        <f>IFERROR(VLOOKUP(N817,Marks,77,0),"")</f>
        <v/>
      </c>
      <c r="M825" s="415" t="str">
        <f>IFERROR(VLOOKUP(N817,Marks,78,0),"")</f>
        <v/>
      </c>
      <c r="N825" s="117" t="str">
        <f>IFERROR(VLOOKUP(N817,Marks,79,0),"")</f>
        <v/>
      </c>
      <c r="O825" s="119" t="str">
        <f>IFERROR(VLOOKUP(N817,Marks,80,0),"")</f>
        <v/>
      </c>
      <c r="P825" s="323" t="str">
        <f>IFERROR(VLOOKUP(N817,Marks,86,0),"")</f>
        <v/>
      </c>
      <c r="Q825" s="819"/>
      <c r="R825" s="122" t="str">
        <f>'Result Sheet'!$BQ$4</f>
        <v xml:space="preserve">गणित </v>
      </c>
      <c r="S825" s="415" t="str">
        <f>IFERROR(VLOOKUP(AD817,Marks,68,0),"")</f>
        <v/>
      </c>
      <c r="T825" s="415" t="str">
        <f>IFERROR(VLOOKUP(AD817,Marks,69,0),"")</f>
        <v/>
      </c>
      <c r="U825" s="117" t="str">
        <f>IFERROR(VLOOKUP(AD817,Marks,70,0),"")</f>
        <v/>
      </c>
      <c r="V825" s="415" t="str">
        <f>IFERROR(VLOOKUP(AD817,Marks,71,0),"")</f>
        <v/>
      </c>
      <c r="W825" s="415" t="str">
        <f>IFERROR(VLOOKUP(AD817,Marks,72,0),"")</f>
        <v/>
      </c>
      <c r="X825" s="415" t="str">
        <f>IFERROR(VLOOKUP(AD817,Marks,73,0),"")</f>
        <v/>
      </c>
      <c r="Y825" s="117" t="str">
        <f>IFERROR(VLOOKUP(AD817,Marks,74,0),"")</f>
        <v/>
      </c>
      <c r="Z825" s="119" t="str">
        <f>IFERROR(VLOOKUP(AD817,Marks,75,0),"")</f>
        <v/>
      </c>
      <c r="AA825" s="415" t="str">
        <f>IFERROR(VLOOKUP(AD817,Marks,76,0),"")</f>
        <v/>
      </c>
      <c r="AB825" s="415" t="str">
        <f>IFERROR(VLOOKUP(AD817,Marks,77,0),"")</f>
        <v/>
      </c>
      <c r="AC825" s="415" t="str">
        <f>IFERROR(VLOOKUP(AD817,Marks,78,0),"")</f>
        <v/>
      </c>
      <c r="AD825" s="117" t="str">
        <f>IFERROR(VLOOKUP(AD817,Marks,79,0),"")</f>
        <v/>
      </c>
      <c r="AE825" s="119" t="str">
        <f>IFERROR(VLOOKUP(AD817,Marks,80,0),"")</f>
        <v/>
      </c>
      <c r="AF825" s="323" t="str">
        <f>IFERROR(VLOOKUP(AD817,Marks,86,0),"")</f>
        <v/>
      </c>
    </row>
    <row r="826" spans="1:32" ht="21" customHeight="1">
      <c r="A826" s="166">
        <f>IF(N817="","",A825+1)</f>
        <v>15</v>
      </c>
      <c r="B826" s="122" t="str">
        <f>'Result Sheet'!$CJ$4</f>
        <v xml:space="preserve">पर्यावरण अध्ययन </v>
      </c>
      <c r="C826" s="415" t="str">
        <f>IFERROR(VLOOKUP(N817,Marks,87,0),"")</f>
        <v/>
      </c>
      <c r="D826" s="415" t="str">
        <f>IFERROR(VLOOKUP(N817,Marks,88,0),"")</f>
        <v/>
      </c>
      <c r="E826" s="117" t="str">
        <f>IFERROR(VLOOKUP(N817,Marks,89,0),"")</f>
        <v/>
      </c>
      <c r="F826" s="415" t="str">
        <f>IFERROR(VLOOKUP(N817,Marks,90,0),"")</f>
        <v/>
      </c>
      <c r="G826" s="415" t="str">
        <f>IFERROR(VLOOKUP(N817,Marks,91,0),"")</f>
        <v/>
      </c>
      <c r="H826" s="415" t="str">
        <f>IFERROR(VLOOKUP(N817,Marks,92,0),"")</f>
        <v/>
      </c>
      <c r="I826" s="117" t="str">
        <f>IFERROR(VLOOKUP(N817,Marks,93,0),"")</f>
        <v/>
      </c>
      <c r="J826" s="119" t="str">
        <f>IFERROR(VLOOKUP(N817,Marks,94,0),"")</f>
        <v/>
      </c>
      <c r="K826" s="415" t="str">
        <f>IFERROR(VLOOKUP(N817,Marks,95,0),"")</f>
        <v/>
      </c>
      <c r="L826" s="415" t="str">
        <f>IFERROR(VLOOKUP(N817,Marks,96,0),"")</f>
        <v/>
      </c>
      <c r="M826" s="415" t="str">
        <f>IFERROR(VLOOKUP(N817,Marks,97,0),"")</f>
        <v/>
      </c>
      <c r="N826" s="117" t="str">
        <f>IFERROR(VLOOKUP(N817,Marks,98,0),"")</f>
        <v/>
      </c>
      <c r="O826" s="119" t="str">
        <f>IFERROR(VLOOKUP(N817,Marks,99,0),"")</f>
        <v/>
      </c>
      <c r="P826" s="323" t="str">
        <f>IFERROR(VLOOKUP(N817,Marks,105,0),"")</f>
        <v/>
      </c>
      <c r="Q826" s="819"/>
      <c r="R826" s="122" t="str">
        <f>'Result Sheet'!$CJ$4</f>
        <v xml:space="preserve">पर्यावरण अध्ययन </v>
      </c>
      <c r="S826" s="415" t="str">
        <f>IFERROR(VLOOKUP(AD817,Marks,87,0),"")</f>
        <v/>
      </c>
      <c r="T826" s="415" t="str">
        <f>IFERROR(VLOOKUP(AD817,Marks,88,0),"")</f>
        <v/>
      </c>
      <c r="U826" s="117" t="str">
        <f>IFERROR(VLOOKUP(AD817,Marks,89,0),"")</f>
        <v/>
      </c>
      <c r="V826" s="415" t="str">
        <f>IFERROR(VLOOKUP(AD817,Marks,90,0),"")</f>
        <v/>
      </c>
      <c r="W826" s="415" t="str">
        <f>IFERROR(VLOOKUP(AD817,Marks,91,0),"")</f>
        <v/>
      </c>
      <c r="X826" s="415" t="str">
        <f>IFERROR(VLOOKUP(AD817,Marks,92,0),"")</f>
        <v/>
      </c>
      <c r="Y826" s="117" t="str">
        <f>IFERROR(VLOOKUP(AD817,Marks,93,0),"")</f>
        <v/>
      </c>
      <c r="Z826" s="119" t="str">
        <f>IFERROR(VLOOKUP(AD817,Marks,94,0),"")</f>
        <v/>
      </c>
      <c r="AA826" s="415" t="str">
        <f>IFERROR(VLOOKUP(AD817,Marks,95,0),"")</f>
        <v/>
      </c>
      <c r="AB826" s="415" t="str">
        <f>IFERROR(VLOOKUP(AD817,Marks,96,0),"")</f>
        <v/>
      </c>
      <c r="AC826" s="415" t="str">
        <f>IFERROR(VLOOKUP(AD817,Marks,97,0),"")</f>
        <v/>
      </c>
      <c r="AD826" s="117" t="str">
        <f>IFERROR(VLOOKUP(AD817,Marks,98,0),"")</f>
        <v/>
      </c>
      <c r="AE826" s="119" t="str">
        <f>IFERROR(VLOOKUP(AD817,Marks,99,0),"")</f>
        <v/>
      </c>
      <c r="AF826" s="323" t="str">
        <f>IFERROR(VLOOKUP(AD817,Marks,105,0),"")</f>
        <v/>
      </c>
    </row>
    <row r="827" spans="1:32" ht="25.5" customHeight="1">
      <c r="A827" s="166">
        <f>IF(N817="","",A826+1)</f>
        <v>16</v>
      </c>
      <c r="B827" s="416" t="s">
        <v>215</v>
      </c>
      <c r="C827" s="120" t="str">
        <f>IF(AND(C822="",C823="",C824="",C825="",C826=""),"",IF(OR(C814=1,C814=2),SUM(C822:C825),SUM(C822:C826)))</f>
        <v/>
      </c>
      <c r="D827" s="120" t="str">
        <f>IF(AND(D822="",D823="",D824="",D825="",D826=""),"",IF(OR(C814=1,C814=2),SUM(D822:D825),SUM(D822:D826)))</f>
        <v/>
      </c>
      <c r="E827" s="120" t="str">
        <f>IF(AND(E822="",E823="",E824="",E825="",E826=""),"",IF(OR(C814=1,C814=2),SUM(E822:E825),SUM(E822:E826)))</f>
        <v/>
      </c>
      <c r="F827" s="120" t="str">
        <f>IF(AND(F822="",F823="",F824="",F825="",F826=""),"",IF(OR(C814=1,C814=2),SUM(F822:F825),SUM(F822:F826)))</f>
        <v/>
      </c>
      <c r="G827" s="120" t="str">
        <f>IF(AND(G822="",G823="",G824="",G825="",G826=""),"",IF(OR(G814=1,G814=2),SUM(C814=1,C814=2),SUM(G822:G826)))</f>
        <v/>
      </c>
      <c r="H827" s="120" t="str">
        <f>IF(AND(H822="",H823="",H824="",H825="",H826=""),"",IF(OR(C814=1,C814=2),SUM(H822:H825),SUM(H822:H826)))</f>
        <v/>
      </c>
      <c r="I827" s="120" t="str">
        <f>IF(AND(I822="",I823="",I824="",I825="",I826=""),"",IF(OR(C814=1,C814=2),SUM(I822:I825),SUM(I822:I826)))</f>
        <v/>
      </c>
      <c r="J827" s="120" t="str">
        <f>IF(AND(J822="",J823="",J824="",J825="",J826=""),"",IF(OR(C814=1,C814=2),SUM(J822:J825),SUM(J822:J826)))</f>
        <v/>
      </c>
      <c r="K827" s="120" t="str">
        <f>IF(AND(K822="",K823="",K824="",K825="",K826=""),"",IF(OR(C814=1,C814=2),SUM(K822:K825),SUM(K822:K826)))</f>
        <v/>
      </c>
      <c r="L827" s="120" t="str">
        <f>IF(AND(L822="",L823="",L824="",L825="",L826=""),"",IF(OR(C814=1,C814=2),SUM(L822:L825),SUM(L822:L826)))</f>
        <v/>
      </c>
      <c r="M827" s="120" t="str">
        <f>IF(AND(M822="",M823="",M824="",M825="",M826=""),"",IF(OR(C814=1,C814=2),SUM(M822:M825),SUM(M822:M826)))</f>
        <v/>
      </c>
      <c r="N827" s="120" t="str">
        <f>IF(AND(N822="",N823="",N824="",N825="",N826=""),"",IF(OR(C814=1,C814=2),SUM(N822:N825),SUM(N822:N826)))</f>
        <v/>
      </c>
      <c r="O827" s="120" t="str">
        <f>IF(AND(O822="",O823="",O824="",O825="",O826=""),"",IF(OR(C814=1,C814=2),SUM(O822:O825),SUM(O822:O826)))</f>
        <v/>
      </c>
      <c r="P827" s="326" t="str">
        <f>IF(OR(N817="",E815="",O827=""),"",IF(O827&gt;=81%*P821,"A",IF(O827&gt;=61%*P821,"B",IF(O827&gt;=41%*P821,"C",IF(O827&gt;=21%*P821,"D","E")))))</f>
        <v/>
      </c>
      <c r="Q827" s="819"/>
      <c r="R827" s="416" t="s">
        <v>215</v>
      </c>
      <c r="S827" s="120" t="str">
        <f>IF(AND(S822="",S823="",S824="",S825="",S826=""),"",IF(OR(S814=1,S814=2),SUM(S822:S825),SUM(S822:S826)))</f>
        <v/>
      </c>
      <c r="T827" s="120" t="str">
        <f>IF(AND(T822="",T823="",T824="",T825="",T826=""),"",IF(OR(S814=1,S814=2),SUM(T822:T825),SUM(T822:T826)))</f>
        <v/>
      </c>
      <c r="U827" s="120" t="str">
        <f>IF(AND(U822="",U823="",U824="",U825="",U826=""),"",IF(OR(S814=1,S814=2),SUM(U822:U825),SUM(U822:U826)))</f>
        <v/>
      </c>
      <c r="V827" s="120" t="str">
        <f>IF(AND(V822="",V823="",V824="",V825="",V826=""),"",IF(OR(S814=1,S814=2),SUM(V822:V825),SUM(V822:V826)))</f>
        <v/>
      </c>
      <c r="W827" s="120" t="str">
        <f>IF(AND(W822="",W823="",W824="",W825="",W826=""),"",IF(OR(W814=1,W814=2),SUM(S814=1,S814=2),SUM(W822:W826)))</f>
        <v/>
      </c>
      <c r="X827" s="120" t="str">
        <f>IF(AND(X822="",X823="",X824="",X825="",X826=""),"",IF(OR(S814=1,S814=2),SUM(X822:X825),SUM(X822:X826)))</f>
        <v/>
      </c>
      <c r="Y827" s="120" t="str">
        <f>IF(AND(Y822="",Y823="",Y824="",Y825="",Y826=""),"",IF(OR(S814=1,S814=2),SUM(Y822:Y825),SUM(Y822:Y826)))</f>
        <v/>
      </c>
      <c r="Z827" s="120" t="str">
        <f>IF(AND(Z822="",Z823="",Z824="",Z825="",Z826=""),"",IF(OR(S814=1,S814=2),SUM(Z822:Z825),SUM(Z822:Z826)))</f>
        <v/>
      </c>
      <c r="AA827" s="120" t="str">
        <f>IF(AND(AA822="",AA823="",AA824="",AA825="",AA826=""),"",IF(OR(S814=1,S814=2),SUM(AA822:AA825),SUM(AA822:AA826)))</f>
        <v/>
      </c>
      <c r="AB827" s="120" t="str">
        <f>IF(AND(AB822="",AB823="",AB824="",AB825="",AB826=""),"",IF(OR(S814=1,S814=2),SUM(AB822:AB825),SUM(AB822:AB826)))</f>
        <v/>
      </c>
      <c r="AC827" s="120" t="str">
        <f>IF(AND(AC822="",AC823="",AC824="",AC825="",AC826=""),"",IF(OR(S814=1,S814=2),SUM(AC822:AC825),SUM(AC822:AC826)))</f>
        <v/>
      </c>
      <c r="AD827" s="120" t="str">
        <f>IF(AND(AD822="",AD823="",AD824="",AD825="",AD826=""),"",IF(OR(S814=1,S814=2),SUM(AD822:AD825),SUM(AD822:AD826)))</f>
        <v/>
      </c>
      <c r="AE827" s="120" t="str">
        <f>IF(AND(AE822="",AE823="",AE824="",AE825="",AE826=""),"",IF(OR(S814=1,S814=2),SUM(AE822:AE825),SUM(AE822:AE826)))</f>
        <v/>
      </c>
      <c r="AF827" s="326" t="str">
        <f>IF(OR(AD817="",U815="",AE827=""),"",IF(AE827&gt;=81%*AF821,"A",IF(AE827&gt;=61%*AF821,"B",IF(AE827&gt;=41%*AF821,"C",IF(AE827&gt;=21%*AF821,"D","E")))))</f>
        <v/>
      </c>
    </row>
    <row r="828" spans="1:32" ht="9" customHeight="1">
      <c r="A828" s="166">
        <f>IF(N817="","",A827+1)</f>
        <v>17</v>
      </c>
      <c r="B828" s="787"/>
      <c r="C828" s="787"/>
      <c r="D828" s="787"/>
      <c r="E828" s="787"/>
      <c r="F828" s="787"/>
      <c r="G828" s="787"/>
      <c r="H828" s="787"/>
      <c r="I828" s="787"/>
      <c r="J828" s="787"/>
      <c r="K828" s="787"/>
      <c r="L828" s="787"/>
      <c r="M828" s="787"/>
      <c r="N828" s="787"/>
      <c r="O828" s="787"/>
      <c r="P828" s="787"/>
      <c r="Q828" s="819"/>
      <c r="R828" s="787"/>
      <c r="S828" s="787"/>
      <c r="T828" s="787"/>
      <c r="U828" s="787"/>
      <c r="V828" s="787"/>
      <c r="W828" s="787"/>
      <c r="X828" s="787"/>
      <c r="Y828" s="787"/>
      <c r="Z828" s="787"/>
      <c r="AA828" s="787"/>
      <c r="AB828" s="787"/>
      <c r="AC828" s="787"/>
      <c r="AD828" s="787"/>
      <c r="AE828" s="787"/>
      <c r="AF828" s="787"/>
    </row>
    <row r="829" spans="1:32" ht="22.5" customHeight="1">
      <c r="A829" s="166">
        <f>IF(N817="","",A828+1)</f>
        <v>18</v>
      </c>
      <c r="B829" s="788" t="s">
        <v>213</v>
      </c>
      <c r="C829" s="788"/>
      <c r="D829" s="789" t="s">
        <v>229</v>
      </c>
      <c r="E829" s="790"/>
      <c r="F829" s="417" t="s">
        <v>186</v>
      </c>
      <c r="G829" s="788" t="s">
        <v>213</v>
      </c>
      <c r="H829" s="788"/>
      <c r="I829" s="789" t="s">
        <v>229</v>
      </c>
      <c r="J829" s="790"/>
      <c r="K829" s="417" t="s">
        <v>186</v>
      </c>
      <c r="L829" s="788" t="s">
        <v>213</v>
      </c>
      <c r="M829" s="788"/>
      <c r="N829" s="789" t="s">
        <v>229</v>
      </c>
      <c r="O829" s="790"/>
      <c r="P829" s="417" t="s">
        <v>186</v>
      </c>
      <c r="Q829" s="819"/>
      <c r="R829" s="788" t="s">
        <v>213</v>
      </c>
      <c r="S829" s="788"/>
      <c r="T829" s="789" t="s">
        <v>229</v>
      </c>
      <c r="U829" s="790"/>
      <c r="V829" s="417" t="s">
        <v>186</v>
      </c>
      <c r="W829" s="788" t="s">
        <v>213</v>
      </c>
      <c r="X829" s="788"/>
      <c r="Y829" s="789" t="s">
        <v>229</v>
      </c>
      <c r="Z829" s="790"/>
      <c r="AA829" s="417" t="s">
        <v>186</v>
      </c>
      <c r="AB829" s="788" t="s">
        <v>213</v>
      </c>
      <c r="AC829" s="788"/>
      <c r="AD829" s="789" t="s">
        <v>229</v>
      </c>
      <c r="AE829" s="790"/>
      <c r="AF829" s="417" t="s">
        <v>186</v>
      </c>
    </row>
    <row r="830" spans="1:32" ht="21.75" customHeight="1">
      <c r="A830" s="166">
        <f>IF(N817="","",A829+1)</f>
        <v>19</v>
      </c>
      <c r="B830" s="791" t="s">
        <v>221</v>
      </c>
      <c r="C830" s="792"/>
      <c r="D830" s="792"/>
      <c r="E830" s="119" t="str">
        <f>IFERROR(VLOOKUP(N817,Marks,109,0),"")</f>
        <v/>
      </c>
      <c r="F830" s="130" t="str">
        <f>IFERROR(VLOOKUP(N817,Marks,113,0),"")</f>
        <v/>
      </c>
      <c r="G830" s="791" t="s">
        <v>192</v>
      </c>
      <c r="H830" s="792"/>
      <c r="I830" s="792"/>
      <c r="J830" s="119" t="str">
        <f>IFERROR(VLOOKUP(N817,Marks,117,0),"")</f>
        <v/>
      </c>
      <c r="K830" s="130" t="str">
        <f>IFERROR(VLOOKUP(N817,Marks,121,0),"")</f>
        <v/>
      </c>
      <c r="L830" s="793" t="s">
        <v>193</v>
      </c>
      <c r="M830" s="794"/>
      <c r="N830" s="794"/>
      <c r="O830" s="119" t="str">
        <f>IFERROR(VLOOKUP(N817,Marks,125,0),"")</f>
        <v/>
      </c>
      <c r="P830" s="130" t="str">
        <f>IFERROR(VLOOKUP(N817,Marks,129,0),"")</f>
        <v/>
      </c>
      <c r="Q830" s="819"/>
      <c r="R830" s="791" t="s">
        <v>221</v>
      </c>
      <c r="S830" s="792"/>
      <c r="T830" s="792"/>
      <c r="U830" s="119" t="str">
        <f>IFERROR(VLOOKUP(AD817,Marks,109,0),"")</f>
        <v/>
      </c>
      <c r="V830" s="130" t="str">
        <f>IFERROR(VLOOKUP(AD817,Marks,113,0),"")</f>
        <v/>
      </c>
      <c r="W830" s="791" t="s">
        <v>192</v>
      </c>
      <c r="X830" s="792"/>
      <c r="Y830" s="792"/>
      <c r="Z830" s="119" t="str">
        <f>IFERROR(VLOOKUP(AD817,Marks,117,0),"")</f>
        <v/>
      </c>
      <c r="AA830" s="130" t="str">
        <f>IFERROR(VLOOKUP(AD817,Marks,121,0),"")</f>
        <v/>
      </c>
      <c r="AB830" s="793" t="s">
        <v>193</v>
      </c>
      <c r="AC830" s="794"/>
      <c r="AD830" s="794"/>
      <c r="AE830" s="119" t="str">
        <f>IFERROR(VLOOKUP(AD817,Marks,125,0),"")</f>
        <v/>
      </c>
      <c r="AF830" s="130" t="str">
        <f>IFERROR(VLOOKUP(AD817,Marks,129,0),"")</f>
        <v/>
      </c>
    </row>
    <row r="831" spans="1:32" ht="21" customHeight="1">
      <c r="A831" s="166">
        <f>IF(N817="","",A830+1)</f>
        <v>20</v>
      </c>
      <c r="B831" s="780" t="s">
        <v>216</v>
      </c>
      <c r="C831" s="780"/>
      <c r="D831" s="780"/>
      <c r="E831" s="795" t="str">
        <f>IFERROR(VLOOKUP(N817,Marks,135,0),"")</f>
        <v/>
      </c>
      <c r="F831" s="795"/>
      <c r="G831" s="795"/>
      <c r="H831" s="795"/>
      <c r="I831" s="780" t="s">
        <v>217</v>
      </c>
      <c r="J831" s="780"/>
      <c r="K831" s="780"/>
      <c r="L831" s="780"/>
      <c r="M831" s="796" t="str">
        <f>IFERROR(VLOOKUP(N817,Marks,136,0),"")</f>
        <v/>
      </c>
      <c r="N831" s="796"/>
      <c r="O831" s="796"/>
      <c r="P831" s="796"/>
      <c r="Q831" s="819"/>
      <c r="R831" s="780" t="s">
        <v>216</v>
      </c>
      <c r="S831" s="780"/>
      <c r="T831" s="780"/>
      <c r="U831" s="795" t="str">
        <f>IFERROR(VLOOKUP(AD817,Marks,135,0),"")</f>
        <v/>
      </c>
      <c r="V831" s="795"/>
      <c r="W831" s="795"/>
      <c r="X831" s="795"/>
      <c r="Y831" s="780" t="s">
        <v>217</v>
      </c>
      <c r="Z831" s="780"/>
      <c r="AA831" s="780"/>
      <c r="AB831" s="780"/>
      <c r="AC831" s="796" t="str">
        <f>IFERROR(VLOOKUP(AD817,Marks,136,0),"")</f>
        <v/>
      </c>
      <c r="AD831" s="796"/>
      <c r="AE831" s="796"/>
      <c r="AF831" s="796"/>
    </row>
    <row r="832" spans="1:32" ht="21" customHeight="1">
      <c r="A832" s="166">
        <f>IF(N817="","",A831+1)</f>
        <v>21</v>
      </c>
      <c r="B832" s="780" t="s">
        <v>218</v>
      </c>
      <c r="C832" s="780"/>
      <c r="D832" s="780"/>
      <c r="E832" s="782" t="str">
        <f>IFERROR(VLOOKUP(N817,Marks,134,0),"")</f>
        <v/>
      </c>
      <c r="F832" s="782"/>
      <c r="G832" s="782"/>
      <c r="H832" s="782"/>
      <c r="I832" s="780" t="s">
        <v>219</v>
      </c>
      <c r="J832" s="780"/>
      <c r="K832" s="780"/>
      <c r="L832" s="780"/>
      <c r="M832" s="781" t="str">
        <f>IFERROR(VLOOKUP(N817,Marks,131,0),"")</f>
        <v/>
      </c>
      <c r="N832" s="781"/>
      <c r="O832" s="781"/>
      <c r="P832" s="781"/>
      <c r="Q832" s="819"/>
      <c r="R832" s="780" t="s">
        <v>218</v>
      </c>
      <c r="S832" s="780"/>
      <c r="T832" s="780"/>
      <c r="U832" s="782" t="str">
        <f>IFERROR(VLOOKUP(AD817,Marks,134,0),"")</f>
        <v/>
      </c>
      <c r="V832" s="782"/>
      <c r="W832" s="782"/>
      <c r="X832" s="782"/>
      <c r="Y832" s="780" t="s">
        <v>219</v>
      </c>
      <c r="Z832" s="780"/>
      <c r="AA832" s="780"/>
      <c r="AB832" s="780"/>
      <c r="AC832" s="781" t="str">
        <f>IFERROR(VLOOKUP(AD817,Marks,131,0),"")</f>
        <v/>
      </c>
      <c r="AD832" s="781"/>
      <c r="AE832" s="781"/>
      <c r="AF832" s="781"/>
    </row>
    <row r="833" spans="1:32" ht="21" customHeight="1">
      <c r="A833" s="166">
        <f>IF(N817="","",A832+1)</f>
        <v>22</v>
      </c>
      <c r="B833" s="780" t="s">
        <v>220</v>
      </c>
      <c r="C833" s="780"/>
      <c r="D833" s="780"/>
      <c r="E833" s="324" t="str">
        <f>IFERROR(VLOOKUP(N817,Marks,132,0),"")</f>
        <v/>
      </c>
      <c r="F833" s="325" t="s">
        <v>341</v>
      </c>
      <c r="G833" s="783" t="str">
        <f>IF(OR(N817="",E815="",O827=""),"",IF(O827&gt;=81%*P821,"A",IF(O827&gt;=61%*P821,"B",IF(O827&gt;=41%*P821,"C",IF(O827&gt;=21%*P821,"D","E")))))</f>
        <v/>
      </c>
      <c r="H833" s="783"/>
      <c r="I833" s="780" t="s">
        <v>222</v>
      </c>
      <c r="J833" s="780"/>
      <c r="K833" s="780"/>
      <c r="L833" s="780"/>
      <c r="M833" s="818" t="str">
        <f>IFERROR(VLOOKUP(N817,Marks,133,0),"")</f>
        <v/>
      </c>
      <c r="N833" s="818"/>
      <c r="O833" s="818"/>
      <c r="P833" s="818"/>
      <c r="Q833" s="819"/>
      <c r="R833" s="780" t="s">
        <v>220</v>
      </c>
      <c r="S833" s="780"/>
      <c r="T833" s="780"/>
      <c r="U833" s="324" t="str">
        <f>IFERROR(VLOOKUP(AD817,Marks,132,0),"")</f>
        <v/>
      </c>
      <c r="V833" s="325" t="s">
        <v>341</v>
      </c>
      <c r="W833" s="783" t="str">
        <f>IF(OR(AD817="",U815="",AE827=""),"",IF(AE827&gt;=81%*AF821,"A",IF(AE827&gt;=61%*AF821,"B",IF(AE827&gt;=41%*AF821,"C",IF(AE827&gt;=21%*AF821,"D","E")))))</f>
        <v/>
      </c>
      <c r="X833" s="783"/>
      <c r="Y833" s="780" t="s">
        <v>222</v>
      </c>
      <c r="Z833" s="780"/>
      <c r="AA833" s="780"/>
      <c r="AB833" s="780"/>
      <c r="AC833" s="818" t="str">
        <f>IFERROR(VLOOKUP(AD817,Marks,133,0),"")</f>
        <v/>
      </c>
      <c r="AD833" s="818"/>
      <c r="AE833" s="818"/>
      <c r="AF833" s="818"/>
    </row>
    <row r="834" spans="1:32" ht="21" customHeight="1">
      <c r="A834" s="166">
        <f>IF(N817="","",A833+1)</f>
        <v>23</v>
      </c>
      <c r="B834" s="817" t="s">
        <v>228</v>
      </c>
      <c r="C834" s="817"/>
      <c r="D834" s="817"/>
      <c r="E834" s="784">
        <f>'Master sheet'!$C$10</f>
        <v>44697</v>
      </c>
      <c r="F834" s="784"/>
      <c r="G834" s="784"/>
      <c r="H834" s="410"/>
      <c r="I834" s="121"/>
      <c r="J834" s="121"/>
      <c r="K834" s="76"/>
      <c r="L834" s="121"/>
      <c r="M834" s="121"/>
      <c r="N834" s="121"/>
      <c r="O834" s="121"/>
      <c r="P834" s="121"/>
      <c r="Q834" s="819"/>
      <c r="R834" s="817" t="s">
        <v>228</v>
      </c>
      <c r="S834" s="817"/>
      <c r="T834" s="817"/>
      <c r="U834" s="784">
        <f>'Master sheet'!$C$10</f>
        <v>44697</v>
      </c>
      <c r="V834" s="784"/>
      <c r="W834" s="784"/>
      <c r="X834" s="410"/>
      <c r="Y834" s="121"/>
      <c r="Z834" s="121"/>
      <c r="AA834" s="76"/>
      <c r="AB834" s="121"/>
      <c r="AC834" s="121"/>
      <c r="AD834" s="121"/>
      <c r="AE834" s="121"/>
      <c r="AF834" s="121"/>
    </row>
    <row r="835" spans="1:32" ht="43.5" customHeight="1">
      <c r="A835" s="166">
        <f>IF(N817="","",A834+1)</f>
        <v>24</v>
      </c>
      <c r="B835" s="804" t="str">
        <f>IF(AND(C814=1),CONCATENATE("( ",UPPER('Master sheet'!$F$11)," )"),IF(AND(C814=2),CONCATENATE("( ",UPPER('Master sheet'!$F$19)," )"),IF(AND(C814=3),CONCATENATE("( ",UPPER('Master sheet'!$J$11)," )"),IF(AND(C814=4),CONCATENATE("( ",UPPER('Master sheet'!$J$19)," )"),""))))</f>
        <v/>
      </c>
      <c r="C835" s="804"/>
      <c r="D835" s="804"/>
      <c r="E835" s="804"/>
      <c r="F835" s="805" t="str">
        <f>IF(AND(N817=""),"",CONCATENATE("(",'Master sheet'!$C$14," )"))</f>
        <v>(Suresh Kumar )</v>
      </c>
      <c r="G835" s="805"/>
      <c r="H835" s="805"/>
      <c r="I835" s="805"/>
      <c r="J835" s="805"/>
      <c r="K835" s="805" t="str">
        <f>IF(AND(N817=""),"",CONCATENATE("(",'Master sheet'!$C$12," )"))</f>
        <v>(USHA PALIYA )</v>
      </c>
      <c r="L835" s="805"/>
      <c r="M835" s="805"/>
      <c r="N835" s="805"/>
      <c r="O835" s="805"/>
      <c r="P835" s="805"/>
      <c r="Q835" s="819"/>
      <c r="R835" s="804" t="str">
        <f>IF(AND(S814=1),CONCATENATE("( ",UPPER('Master sheet'!$F$11)," )"),IF(AND(S814=2),CONCATENATE("( ",UPPER('Master sheet'!$F$19)," )"),IF(AND(S814=3),CONCATENATE("( ",UPPER('Master sheet'!$J$11)," )"),IF(AND(S814=4),CONCATENATE("( ",UPPER('Master sheet'!$J$19)," )"),""))))</f>
        <v/>
      </c>
      <c r="S835" s="804"/>
      <c r="T835" s="804"/>
      <c r="U835" s="804"/>
      <c r="V835" s="805" t="str">
        <f>IF(AND(AD817=""),"",CONCATENATE("(",'Master sheet'!$C$14," )"))</f>
        <v>(Suresh Kumar )</v>
      </c>
      <c r="W835" s="805"/>
      <c r="X835" s="805"/>
      <c r="Y835" s="805"/>
      <c r="Z835" s="805"/>
      <c r="AA835" s="805" t="str">
        <f>IF(AND(AD817=""),"",CONCATENATE("(",'Master sheet'!$C$12," )"))</f>
        <v>(USHA PALIYA )</v>
      </c>
      <c r="AB835" s="805"/>
      <c r="AC835" s="805"/>
      <c r="AD835" s="805"/>
      <c r="AE835" s="805"/>
      <c r="AF835" s="805"/>
    </row>
    <row r="836" spans="1:32" ht="21.75" customHeight="1">
      <c r="A836" s="166">
        <f>IF(N817="","",A835+1)</f>
        <v>25</v>
      </c>
      <c r="B836" s="806" t="s">
        <v>223</v>
      </c>
      <c r="C836" s="806"/>
      <c r="D836" s="806"/>
      <c r="E836" s="806"/>
      <c r="F836" s="807" t="s">
        <v>224</v>
      </c>
      <c r="G836" s="807"/>
      <c r="H836" s="807"/>
      <c r="I836" s="807"/>
      <c r="J836" s="807"/>
      <c r="K836" s="806" t="s">
        <v>225</v>
      </c>
      <c r="L836" s="806"/>
      <c r="M836" s="806"/>
      <c r="N836" s="806"/>
      <c r="O836" s="806"/>
      <c r="P836" s="806"/>
      <c r="Q836" s="819"/>
      <c r="R836" s="806" t="s">
        <v>223</v>
      </c>
      <c r="S836" s="806"/>
      <c r="T836" s="806"/>
      <c r="U836" s="806"/>
      <c r="V836" s="807" t="s">
        <v>224</v>
      </c>
      <c r="W836" s="807"/>
      <c r="X836" s="807"/>
      <c r="Y836" s="807"/>
      <c r="Z836" s="807"/>
      <c r="AA836" s="806" t="s">
        <v>225</v>
      </c>
      <c r="AB836" s="806"/>
      <c r="AC836" s="806"/>
      <c r="AD836" s="806"/>
      <c r="AE836" s="806"/>
      <c r="AF836" s="806"/>
    </row>
    <row r="838" spans="1:32" ht="21.9" customHeight="1">
      <c r="A838" s="165">
        <f>IF(N844="","",1)</f>
        <v>1</v>
      </c>
      <c r="B838" s="808" t="s">
        <v>203</v>
      </c>
      <c r="C838" s="808"/>
      <c r="D838" s="808"/>
      <c r="E838" s="808"/>
      <c r="F838" s="808"/>
      <c r="G838" s="808"/>
      <c r="H838" s="808"/>
      <c r="I838" s="808"/>
      <c r="J838" s="808"/>
      <c r="K838" s="808"/>
      <c r="L838" s="808"/>
      <c r="M838" s="808"/>
      <c r="N838" s="808"/>
      <c r="O838" s="808"/>
      <c r="P838" s="808"/>
      <c r="Q838" s="819" t="s">
        <v>249</v>
      </c>
      <c r="R838" s="808" t="s">
        <v>203</v>
      </c>
      <c r="S838" s="808"/>
      <c r="T838" s="808"/>
      <c r="U838" s="808"/>
      <c r="V838" s="808"/>
      <c r="W838" s="808"/>
      <c r="X838" s="808"/>
      <c r="Y838" s="808"/>
      <c r="Z838" s="808"/>
      <c r="AA838" s="808"/>
      <c r="AB838" s="808"/>
      <c r="AC838" s="808"/>
      <c r="AD838" s="808"/>
      <c r="AE838" s="808"/>
      <c r="AF838" s="808"/>
    </row>
    <row r="839" spans="1:32" ht="21.9" customHeight="1">
      <c r="A839" s="166">
        <f>IF(N844="","",A838+1)</f>
        <v>2</v>
      </c>
      <c r="B839" s="820" t="s">
        <v>541</v>
      </c>
      <c r="C839" s="820"/>
      <c r="D839" s="820"/>
      <c r="E839" s="820"/>
      <c r="F839" s="820"/>
      <c r="G839" s="820"/>
      <c r="H839" s="820"/>
      <c r="I839" s="820"/>
      <c r="J839" s="820"/>
      <c r="K839" s="820"/>
      <c r="L839" s="820"/>
      <c r="M839" s="820"/>
      <c r="N839" s="820"/>
      <c r="O839" s="820"/>
      <c r="P839" s="820"/>
      <c r="Q839" s="819"/>
      <c r="R839" s="820" t="s">
        <v>541</v>
      </c>
      <c r="S839" s="820"/>
      <c r="T839" s="820"/>
      <c r="U839" s="820"/>
      <c r="V839" s="820"/>
      <c r="W839" s="820"/>
      <c r="X839" s="820"/>
      <c r="Y839" s="820"/>
      <c r="Z839" s="820"/>
      <c r="AA839" s="820"/>
      <c r="AB839" s="820"/>
      <c r="AC839" s="820"/>
      <c r="AD839" s="820"/>
      <c r="AE839" s="820"/>
      <c r="AF839" s="820"/>
    </row>
    <row r="840" spans="1:32" ht="21.9" customHeight="1">
      <c r="A840" s="166">
        <f>IF(N844="","",A839+1)</f>
        <v>3</v>
      </c>
      <c r="B840" s="821" t="s">
        <v>168</v>
      </c>
      <c r="C840" s="821"/>
      <c r="D840" s="821"/>
      <c r="E840" s="822" t="str">
        <f>IF(AND(N844=""),"",'Result Sheet'!$F$2)</f>
        <v xml:space="preserve">महात्मा गाँधी राजकीय विद्यालय (अंग्रेजी माध्यम) बर, पाली </v>
      </c>
      <c r="F840" s="822"/>
      <c r="G840" s="822"/>
      <c r="H840" s="822"/>
      <c r="I840" s="822"/>
      <c r="J840" s="822"/>
      <c r="K840" s="822"/>
      <c r="L840" s="822"/>
      <c r="M840" s="822"/>
      <c r="N840" s="822"/>
      <c r="O840" s="822"/>
      <c r="P840" s="822"/>
      <c r="Q840" s="819"/>
      <c r="R840" s="821" t="s">
        <v>168</v>
      </c>
      <c r="S840" s="821"/>
      <c r="T840" s="821"/>
      <c r="U840" s="822" t="str">
        <f>IF(AND(AD844=""),"",'Result Sheet'!$F$2)</f>
        <v xml:space="preserve">महात्मा गाँधी राजकीय विद्यालय (अंग्रेजी माध्यम) बर, पाली </v>
      </c>
      <c r="V840" s="822"/>
      <c r="W840" s="822"/>
      <c r="X840" s="822"/>
      <c r="Y840" s="822"/>
      <c r="Z840" s="822"/>
      <c r="AA840" s="822"/>
      <c r="AB840" s="822"/>
      <c r="AC840" s="822"/>
      <c r="AD840" s="822"/>
      <c r="AE840" s="822"/>
      <c r="AF840" s="822"/>
    </row>
    <row r="841" spans="1:32" ht="21.9" customHeight="1">
      <c r="A841" s="166">
        <f>IF(N844="","",A840+1)</f>
        <v>4</v>
      </c>
      <c r="B841" s="413" t="s">
        <v>169</v>
      </c>
      <c r="C841" s="797" t="str">
        <f>IFERROR(VLOOKUP(N844,Marks,2,0),"")</f>
        <v/>
      </c>
      <c r="D841" s="797"/>
      <c r="E841" s="815" t="s">
        <v>212</v>
      </c>
      <c r="F841" s="815"/>
      <c r="G841" s="815"/>
      <c r="H841" s="797" t="str">
        <f>IFERROR(VLOOKUP(N844,Marks,3,0),"")</f>
        <v/>
      </c>
      <c r="I841" s="797"/>
      <c r="J841" s="798" t="s">
        <v>205</v>
      </c>
      <c r="K841" s="798"/>
      <c r="L841" s="798"/>
      <c r="M841" s="798"/>
      <c r="N841" s="799" t="str">
        <f>IF(AND(N844=""),"",'Marks Entry 1st'!$I$2)</f>
        <v xml:space="preserve"> 2021-2022</v>
      </c>
      <c r="O841" s="799"/>
      <c r="P841" s="799"/>
      <c r="Q841" s="819"/>
      <c r="R841" s="413" t="s">
        <v>169</v>
      </c>
      <c r="S841" s="797" t="str">
        <f>IFERROR(VLOOKUP(AD844,Marks,2,0),"")</f>
        <v/>
      </c>
      <c r="T841" s="797"/>
      <c r="U841" s="815" t="s">
        <v>212</v>
      </c>
      <c r="V841" s="815"/>
      <c r="W841" s="815"/>
      <c r="X841" s="797" t="str">
        <f>IFERROR(VLOOKUP(AD844,Marks,3,0),"")</f>
        <v/>
      </c>
      <c r="Y841" s="797"/>
      <c r="Z841" s="798" t="s">
        <v>205</v>
      </c>
      <c r="AA841" s="798"/>
      <c r="AB841" s="798"/>
      <c r="AC841" s="798"/>
      <c r="AD841" s="799" t="str">
        <f>IF(AND(AD844=""),"",'Marks Entry 1st'!$I$2)</f>
        <v xml:space="preserve"> 2021-2022</v>
      </c>
      <c r="AE841" s="799"/>
      <c r="AF841" s="799"/>
    </row>
    <row r="842" spans="1:32" ht="21.9" customHeight="1">
      <c r="A842" s="166">
        <f>IF(N844="","",A841+1)</f>
        <v>5</v>
      </c>
      <c r="B842" s="800" t="s">
        <v>206</v>
      </c>
      <c r="C842" s="800"/>
      <c r="D842" s="800"/>
      <c r="E842" s="801" t="str">
        <f>IFERROR(VLOOKUP(N844,Marks,6,0),"")</f>
        <v/>
      </c>
      <c r="F842" s="801"/>
      <c r="G842" s="801"/>
      <c r="H842" s="801"/>
      <c r="I842" s="801"/>
      <c r="J842" s="802" t="s">
        <v>209</v>
      </c>
      <c r="K842" s="802"/>
      <c r="L842" s="802"/>
      <c r="M842" s="802"/>
      <c r="N842" s="803" t="str">
        <f>IFERROR(VLOOKUP(N844,Marks,5,0),"")</f>
        <v/>
      </c>
      <c r="O842" s="803"/>
      <c r="P842" s="803"/>
      <c r="Q842" s="819"/>
      <c r="R842" s="800" t="s">
        <v>206</v>
      </c>
      <c r="S842" s="800"/>
      <c r="T842" s="800"/>
      <c r="U842" s="801" t="str">
        <f>IFERROR(VLOOKUP(AD844,Marks,6,0),"")</f>
        <v/>
      </c>
      <c r="V842" s="801"/>
      <c r="W842" s="801"/>
      <c r="X842" s="801"/>
      <c r="Y842" s="801"/>
      <c r="Z842" s="802" t="s">
        <v>209</v>
      </c>
      <c r="AA842" s="802"/>
      <c r="AB842" s="802"/>
      <c r="AC842" s="802"/>
      <c r="AD842" s="803" t="str">
        <f>IFERROR(VLOOKUP(AD844,Marks,5,0),"")</f>
        <v/>
      </c>
      <c r="AE842" s="803"/>
      <c r="AF842" s="803"/>
    </row>
    <row r="843" spans="1:32" ht="21.9" customHeight="1">
      <c r="A843" s="166">
        <f>IF(N844="","",A842+1)</f>
        <v>6</v>
      </c>
      <c r="B843" s="800" t="s">
        <v>207</v>
      </c>
      <c r="C843" s="800"/>
      <c r="D843" s="800"/>
      <c r="E843" s="801" t="str">
        <f>IFERROR(VLOOKUP(N844,Marks,7,0),"")</f>
        <v/>
      </c>
      <c r="F843" s="801"/>
      <c r="G843" s="801"/>
      <c r="H843" s="801"/>
      <c r="I843" s="801"/>
      <c r="J843" s="802" t="s">
        <v>210</v>
      </c>
      <c r="K843" s="802"/>
      <c r="L843" s="802"/>
      <c r="M843" s="802"/>
      <c r="N843" s="816" t="str">
        <f>IFERROR(VLOOKUP(N844,Marks,4,0),"")</f>
        <v/>
      </c>
      <c r="O843" s="816"/>
      <c r="P843" s="816"/>
      <c r="Q843" s="819"/>
      <c r="R843" s="800" t="s">
        <v>207</v>
      </c>
      <c r="S843" s="800"/>
      <c r="T843" s="800"/>
      <c r="U843" s="801" t="str">
        <f>IFERROR(VLOOKUP(AD844,Marks,7,0),"")</f>
        <v/>
      </c>
      <c r="V843" s="801"/>
      <c r="W843" s="801"/>
      <c r="X843" s="801"/>
      <c r="Y843" s="801"/>
      <c r="Z843" s="802" t="s">
        <v>210</v>
      </c>
      <c r="AA843" s="802"/>
      <c r="AB843" s="802"/>
      <c r="AC843" s="802"/>
      <c r="AD843" s="816" t="str">
        <f>IFERROR(VLOOKUP(AD844,Marks,4,0),"")</f>
        <v/>
      </c>
      <c r="AE843" s="816"/>
      <c r="AF843" s="816"/>
    </row>
    <row r="844" spans="1:32" ht="21.9" customHeight="1">
      <c r="A844" s="166">
        <f>IF(N844="","",A843+1)</f>
        <v>7</v>
      </c>
      <c r="B844" s="800" t="s">
        <v>208</v>
      </c>
      <c r="C844" s="800"/>
      <c r="D844" s="800"/>
      <c r="E844" s="801" t="str">
        <f>IFERROR(VLOOKUP(N844,Marks,8,0),"")</f>
        <v/>
      </c>
      <c r="F844" s="801"/>
      <c r="G844" s="801"/>
      <c r="H844" s="801"/>
      <c r="I844" s="801"/>
      <c r="J844" s="802" t="s">
        <v>211</v>
      </c>
      <c r="K844" s="802"/>
      <c r="L844" s="802"/>
      <c r="M844" s="802"/>
      <c r="N844" s="809">
        <f>IF(AD817="","",IF(AND(AD817+1&gt;$AN$6),"",AD817+1))</f>
        <v>163</v>
      </c>
      <c r="O844" s="809"/>
      <c r="P844" s="809"/>
      <c r="Q844" s="819"/>
      <c r="R844" s="800" t="s">
        <v>208</v>
      </c>
      <c r="S844" s="800"/>
      <c r="T844" s="800"/>
      <c r="U844" s="801" t="str">
        <f>IFERROR(VLOOKUP(AD844,Marks,8,0),"")</f>
        <v/>
      </c>
      <c r="V844" s="801"/>
      <c r="W844" s="801"/>
      <c r="X844" s="801"/>
      <c r="Y844" s="801"/>
      <c r="Z844" s="802" t="s">
        <v>211</v>
      </c>
      <c r="AA844" s="802"/>
      <c r="AB844" s="802"/>
      <c r="AC844" s="802"/>
      <c r="AD844" s="810">
        <f>IF(N844="","",IF(AND(N844+1&gt;$AN$6),"",N844+1))</f>
        <v>164</v>
      </c>
      <c r="AE844" s="810"/>
      <c r="AF844" s="810"/>
    </row>
    <row r="845" spans="1:32" ht="9" customHeight="1">
      <c r="A845" s="166">
        <f>IF(N844="","",A844+1)</f>
        <v>8</v>
      </c>
      <c r="B845" s="123"/>
      <c r="C845" s="123"/>
      <c r="D845" s="123"/>
      <c r="E845" s="124"/>
      <c r="F845" s="124"/>
      <c r="G845" s="124"/>
      <c r="H845" s="123"/>
      <c r="I845" s="123"/>
      <c r="J845" s="125"/>
      <c r="K845" s="125"/>
      <c r="L845" s="125"/>
      <c r="M845" s="76"/>
      <c r="N845" s="76"/>
      <c r="O845" s="76"/>
      <c r="P845" s="76"/>
      <c r="Q845" s="819"/>
      <c r="R845" s="123"/>
      <c r="S845" s="123"/>
      <c r="T845" s="123"/>
      <c r="U845" s="124"/>
      <c r="V845" s="124"/>
      <c r="W845" s="124"/>
      <c r="X845" s="123"/>
      <c r="Y845" s="123"/>
      <c r="Z845" s="125"/>
      <c r="AA845" s="125"/>
      <c r="AB845" s="125"/>
      <c r="AC845" s="76"/>
      <c r="AD845" s="76"/>
      <c r="AE845" s="76"/>
      <c r="AF845" s="76"/>
    </row>
    <row r="846" spans="1:32" ht="21" customHeight="1">
      <c r="A846" s="166">
        <f>IF(N844="","",A845+1)</f>
        <v>9</v>
      </c>
      <c r="B846" s="811" t="s">
        <v>213</v>
      </c>
      <c r="C846" s="646" t="s">
        <v>214</v>
      </c>
      <c r="D846" s="646"/>
      <c r="E846" s="646"/>
      <c r="F846" s="812" t="s">
        <v>13</v>
      </c>
      <c r="G846" s="813"/>
      <c r="H846" s="813"/>
      <c r="I846" s="814"/>
      <c r="J846" s="649" t="s">
        <v>184</v>
      </c>
      <c r="K846" s="650" t="s">
        <v>167</v>
      </c>
      <c r="L846" s="651"/>
      <c r="M846" s="651"/>
      <c r="N846" s="652"/>
      <c r="O846" s="616" t="s">
        <v>185</v>
      </c>
      <c r="P846" s="617" t="s">
        <v>186</v>
      </c>
      <c r="Q846" s="819"/>
      <c r="R846" s="811" t="s">
        <v>213</v>
      </c>
      <c r="S846" s="646" t="s">
        <v>214</v>
      </c>
      <c r="T846" s="646"/>
      <c r="U846" s="646"/>
      <c r="V846" s="812" t="s">
        <v>13</v>
      </c>
      <c r="W846" s="813"/>
      <c r="X846" s="813"/>
      <c r="Y846" s="814"/>
      <c r="Z846" s="649" t="s">
        <v>184</v>
      </c>
      <c r="AA846" s="650" t="s">
        <v>167</v>
      </c>
      <c r="AB846" s="651"/>
      <c r="AC846" s="651"/>
      <c r="AD846" s="652"/>
      <c r="AE846" s="616" t="s">
        <v>185</v>
      </c>
      <c r="AF846" s="617" t="s">
        <v>186</v>
      </c>
    </row>
    <row r="847" spans="1:32" ht="90.75" customHeight="1">
      <c r="A847" s="166">
        <f>IF(N844="","",A846+1)</f>
        <v>10</v>
      </c>
      <c r="B847" s="811"/>
      <c r="C847" s="171" t="s">
        <v>11</v>
      </c>
      <c r="D847" s="171" t="s">
        <v>180</v>
      </c>
      <c r="E847" s="171" t="s">
        <v>108</v>
      </c>
      <c r="F847" s="171" t="s">
        <v>182</v>
      </c>
      <c r="G847" s="171" t="s">
        <v>183</v>
      </c>
      <c r="H847" s="305" t="s">
        <v>10</v>
      </c>
      <c r="I847" s="171" t="s">
        <v>108</v>
      </c>
      <c r="J847" s="649"/>
      <c r="K847" s="172" t="s">
        <v>182</v>
      </c>
      <c r="L847" s="172" t="s">
        <v>183</v>
      </c>
      <c r="M847" s="173" t="s">
        <v>10</v>
      </c>
      <c r="N847" s="171" t="s">
        <v>108</v>
      </c>
      <c r="O847" s="616"/>
      <c r="P847" s="785"/>
      <c r="Q847" s="819"/>
      <c r="R847" s="811"/>
      <c r="S847" s="171" t="s">
        <v>11</v>
      </c>
      <c r="T847" s="171" t="s">
        <v>180</v>
      </c>
      <c r="U847" s="171" t="s">
        <v>108</v>
      </c>
      <c r="V847" s="171" t="s">
        <v>182</v>
      </c>
      <c r="W847" s="171" t="s">
        <v>183</v>
      </c>
      <c r="X847" s="305" t="s">
        <v>10</v>
      </c>
      <c r="Y847" s="171" t="s">
        <v>108</v>
      </c>
      <c r="Z847" s="649"/>
      <c r="AA847" s="172" t="s">
        <v>182</v>
      </c>
      <c r="AB847" s="172" t="s">
        <v>183</v>
      </c>
      <c r="AC847" s="173" t="s">
        <v>10</v>
      </c>
      <c r="AD847" s="171" t="s">
        <v>108</v>
      </c>
      <c r="AE847" s="616"/>
      <c r="AF847" s="785"/>
    </row>
    <row r="848" spans="1:32" ht="18.75" customHeight="1">
      <c r="A848" s="166">
        <f>IF(N844="","",A847+1)</f>
        <v>11</v>
      </c>
      <c r="B848" s="811"/>
      <c r="C848" s="414">
        <v>20</v>
      </c>
      <c r="D848" s="414">
        <v>20</v>
      </c>
      <c r="E848" s="116">
        <v>40</v>
      </c>
      <c r="F848" s="414">
        <v>30</v>
      </c>
      <c r="G848" s="414">
        <v>18</v>
      </c>
      <c r="H848" s="414">
        <v>12</v>
      </c>
      <c r="I848" s="116">
        <v>60</v>
      </c>
      <c r="J848" s="118">
        <v>100</v>
      </c>
      <c r="K848" s="414">
        <v>50</v>
      </c>
      <c r="L848" s="414">
        <v>30</v>
      </c>
      <c r="M848" s="414">
        <v>20</v>
      </c>
      <c r="N848" s="116">
        <v>100</v>
      </c>
      <c r="O848" s="118">
        <v>200</v>
      </c>
      <c r="P848" s="825">
        <f>IF(AND(N844="",C841="",E842="",N842=""),"",IF(OR(C841=1,C841=2),800,1000))</f>
        <v>1000</v>
      </c>
      <c r="Q848" s="819"/>
      <c r="R848" s="811"/>
      <c r="S848" s="414">
        <v>20</v>
      </c>
      <c r="T848" s="414">
        <v>20</v>
      </c>
      <c r="U848" s="116">
        <v>40</v>
      </c>
      <c r="V848" s="414">
        <v>30</v>
      </c>
      <c r="W848" s="414">
        <v>18</v>
      </c>
      <c r="X848" s="414">
        <v>12</v>
      </c>
      <c r="Y848" s="116">
        <v>60</v>
      </c>
      <c r="Z848" s="118">
        <v>100</v>
      </c>
      <c r="AA848" s="414">
        <v>50</v>
      </c>
      <c r="AB848" s="414">
        <v>30</v>
      </c>
      <c r="AC848" s="414">
        <v>20</v>
      </c>
      <c r="AD848" s="116">
        <v>100</v>
      </c>
      <c r="AE848" s="118">
        <v>200</v>
      </c>
      <c r="AF848" s="825">
        <f>IF(AND(AD844="",S841="",U842="",Z842=""),"",IF(OR(S841=1,S841=2),800,1000))</f>
        <v>1000</v>
      </c>
    </row>
    <row r="849" spans="1:32" ht="21" customHeight="1">
      <c r="A849" s="166">
        <f>IF(N844="","",A848+1)</f>
        <v>12</v>
      </c>
      <c r="B849" s="122" t="str">
        <f>'Result Sheet'!$L$4</f>
        <v xml:space="preserve">हिन्दी </v>
      </c>
      <c r="C849" s="415" t="str">
        <f>IFERROR(VLOOKUP(N844,Marks,11,0),"")</f>
        <v/>
      </c>
      <c r="D849" s="415" t="str">
        <f>IFERROR(VLOOKUP(N844,Marks,12,0),"")</f>
        <v/>
      </c>
      <c r="E849" s="117" t="str">
        <f>IFERROR(VLOOKUP(N844,Marks,13,0),"")</f>
        <v/>
      </c>
      <c r="F849" s="415" t="str">
        <f>IFERROR(VLOOKUP(N844,Marks,14,0),"")</f>
        <v/>
      </c>
      <c r="G849" s="415" t="str">
        <f>IFERROR(VLOOKUP(N844,Marks,15,0),"")</f>
        <v/>
      </c>
      <c r="H849" s="415" t="str">
        <f>IFERROR(VLOOKUP(N844,Marks,16,0),"")</f>
        <v/>
      </c>
      <c r="I849" s="117" t="str">
        <f>IFERROR(VLOOKUP(N844,Marks,17,0),"")</f>
        <v/>
      </c>
      <c r="J849" s="119" t="str">
        <f>IFERROR(VLOOKUP(N844,Marks,18,0),"")</f>
        <v/>
      </c>
      <c r="K849" s="415" t="str">
        <f>IFERROR(VLOOKUP(N844,Marks,19,0),"")</f>
        <v/>
      </c>
      <c r="L849" s="415" t="str">
        <f>IFERROR(VLOOKUP(N844,Marks,20,0),"")</f>
        <v/>
      </c>
      <c r="M849" s="415" t="str">
        <f>IFERROR(VLOOKUP(N844,Marks,21,0),"")</f>
        <v/>
      </c>
      <c r="N849" s="117" t="str">
        <f>IFERROR(VLOOKUP(N844,Marks,22,0),"")</f>
        <v/>
      </c>
      <c r="O849" s="119" t="str">
        <f>IFERROR(VLOOKUP(N844,Marks,23,0),"")</f>
        <v/>
      </c>
      <c r="P849" s="323" t="str">
        <f>IFERROR(VLOOKUP(N844,Marks,29,0),"")</f>
        <v/>
      </c>
      <c r="Q849" s="819"/>
      <c r="R849" s="122" t="str">
        <f>'Result Sheet'!$L$4</f>
        <v xml:space="preserve">हिन्दी </v>
      </c>
      <c r="S849" s="415" t="str">
        <f>IFERROR(VLOOKUP(AD844,Marks,11,0),"")</f>
        <v/>
      </c>
      <c r="T849" s="415" t="str">
        <f>IFERROR(VLOOKUP(AD844,Marks,12,0),"")</f>
        <v/>
      </c>
      <c r="U849" s="117" t="str">
        <f>IFERROR(VLOOKUP(AD844,Marks,13,0),"")</f>
        <v/>
      </c>
      <c r="V849" s="415" t="str">
        <f>IFERROR(VLOOKUP(AD844,Marks,14,0),"")</f>
        <v/>
      </c>
      <c r="W849" s="415" t="str">
        <f>IFERROR(VLOOKUP(AD844,Marks,15,0),"")</f>
        <v/>
      </c>
      <c r="X849" s="415" t="str">
        <f>IFERROR(VLOOKUP(AD844,Marks,16,0),"")</f>
        <v/>
      </c>
      <c r="Y849" s="117" t="str">
        <f>IFERROR(VLOOKUP(AD844,Marks,17,0),"")</f>
        <v/>
      </c>
      <c r="Z849" s="119" t="str">
        <f>IFERROR(VLOOKUP(AD844,Marks,18,0),"")</f>
        <v/>
      </c>
      <c r="AA849" s="415" t="str">
        <f>IFERROR(VLOOKUP(AD844,Marks,19,0),"")</f>
        <v/>
      </c>
      <c r="AB849" s="415" t="str">
        <f>IFERROR(VLOOKUP(AD844,Marks,20,0),"")</f>
        <v/>
      </c>
      <c r="AC849" s="415" t="str">
        <f>IFERROR(VLOOKUP(AD844,Marks,21,0),"")</f>
        <v/>
      </c>
      <c r="AD849" s="117" t="str">
        <f>IFERROR(VLOOKUP(AD844,Marks,22,0),"")</f>
        <v/>
      </c>
      <c r="AE849" s="119" t="str">
        <f>IFERROR(VLOOKUP(AD844,Marks,23,0),"")</f>
        <v/>
      </c>
      <c r="AF849" s="323" t="str">
        <f>IFERROR(VLOOKUP(AD844,Marks,29,0),"")</f>
        <v/>
      </c>
    </row>
    <row r="850" spans="1:32" ht="21" customHeight="1">
      <c r="A850" s="166">
        <f>IF(N844="","",A849+1)</f>
        <v>13</v>
      </c>
      <c r="B850" s="122" t="str">
        <f>'Result Sheet'!$AE$4</f>
        <v xml:space="preserve">अंग्रेजी </v>
      </c>
      <c r="C850" s="415" t="str">
        <f>IFERROR(VLOOKUP(N844,Marks,30,0),"")</f>
        <v/>
      </c>
      <c r="D850" s="415" t="str">
        <f>IFERROR(VLOOKUP(N844,Marks,31,0),"")</f>
        <v/>
      </c>
      <c r="E850" s="117" t="str">
        <f>IFERROR(VLOOKUP(N844,Marks,32,0),"")</f>
        <v/>
      </c>
      <c r="F850" s="415" t="str">
        <f>IFERROR(VLOOKUP(N844,Marks,33,0),"")</f>
        <v/>
      </c>
      <c r="G850" s="415" t="str">
        <f>IFERROR(VLOOKUP(N844,Marks,34,0),"")</f>
        <v/>
      </c>
      <c r="H850" s="415" t="str">
        <f>IFERROR(VLOOKUP(N844,Marks,35,0),"")</f>
        <v/>
      </c>
      <c r="I850" s="117" t="str">
        <f>IFERROR(VLOOKUP(N844,Marks,36,0),"")</f>
        <v/>
      </c>
      <c r="J850" s="119" t="str">
        <f>IFERROR(VLOOKUP(N844,Marks,37,0),"")</f>
        <v/>
      </c>
      <c r="K850" s="415" t="str">
        <f>IFERROR(VLOOKUP(N844,Marks,38,0),"")</f>
        <v/>
      </c>
      <c r="L850" s="415" t="str">
        <f>IFERROR(VLOOKUP(N844,Marks,39,0),"")</f>
        <v/>
      </c>
      <c r="M850" s="415" t="str">
        <f>IFERROR(VLOOKUP(N844,Marks,40,0),"")</f>
        <v/>
      </c>
      <c r="N850" s="117" t="str">
        <f>IFERROR(VLOOKUP(N844,Marks,41,0),"")</f>
        <v/>
      </c>
      <c r="O850" s="119" t="str">
        <f>IFERROR(VLOOKUP(N844,Marks,42,0),"")</f>
        <v/>
      </c>
      <c r="P850" s="323" t="str">
        <f>IFERROR(VLOOKUP(N844,Marks,48,0),"")</f>
        <v/>
      </c>
      <c r="Q850" s="819"/>
      <c r="R850" s="122" t="str">
        <f>'Result Sheet'!$AE$4</f>
        <v xml:space="preserve">अंग्रेजी </v>
      </c>
      <c r="S850" s="415" t="str">
        <f>IFERROR(VLOOKUP(AD844,Marks,30,0),"")</f>
        <v/>
      </c>
      <c r="T850" s="415" t="str">
        <f>IFERROR(VLOOKUP(AD844,Marks,31,0),"")</f>
        <v/>
      </c>
      <c r="U850" s="117" t="str">
        <f>IFERROR(VLOOKUP(AD844,Marks,32,0),"")</f>
        <v/>
      </c>
      <c r="V850" s="415" t="str">
        <f>IFERROR(VLOOKUP(AD844,Marks,33,0),"")</f>
        <v/>
      </c>
      <c r="W850" s="415" t="str">
        <f>IFERROR(VLOOKUP(AD844,Marks,34,0),"")</f>
        <v/>
      </c>
      <c r="X850" s="415" t="str">
        <f>IFERROR(VLOOKUP(AD844,Marks,35,0),"")</f>
        <v/>
      </c>
      <c r="Y850" s="117" t="str">
        <f>IFERROR(VLOOKUP(AD844,Marks,36,0),"")</f>
        <v/>
      </c>
      <c r="Z850" s="119" t="str">
        <f>IFERROR(VLOOKUP(AD844,Marks,37,0),"")</f>
        <v/>
      </c>
      <c r="AA850" s="415" t="str">
        <f>IFERROR(VLOOKUP(AD844,Marks,38,0),"")</f>
        <v/>
      </c>
      <c r="AB850" s="415" t="str">
        <f>IFERROR(VLOOKUP(AD844,Marks,39,0),"")</f>
        <v/>
      </c>
      <c r="AC850" s="415" t="str">
        <f>IFERROR(VLOOKUP(AD844,Marks,40,0),"")</f>
        <v/>
      </c>
      <c r="AD850" s="117" t="str">
        <f>IFERROR(VLOOKUP(AD844,Marks,41,0),"")</f>
        <v/>
      </c>
      <c r="AE850" s="119" t="str">
        <f>IFERROR(VLOOKUP(AD844,Marks,42,0),"")</f>
        <v/>
      </c>
      <c r="AF850" s="323" t="str">
        <f>IFERROR(VLOOKUP(AD844,Marks,48,0),"")</f>
        <v/>
      </c>
    </row>
    <row r="851" spans="1:32" ht="21" customHeight="1">
      <c r="A851" s="166">
        <f>IF(N844="","",A850+1)</f>
        <v>14</v>
      </c>
      <c r="B851" s="122" t="str">
        <f>'Result Sheet'!$AX$4</f>
        <v>संस्कृत</v>
      </c>
      <c r="C851" s="415" t="str">
        <f>IFERROR(VLOOKUP(N844,Marks,49,0),"")</f>
        <v/>
      </c>
      <c r="D851" s="415" t="str">
        <f>IFERROR(VLOOKUP(N844,Marks,50,0),"")</f>
        <v/>
      </c>
      <c r="E851" s="117" t="str">
        <f>IFERROR(VLOOKUP(N844,Marks,51,0),"")</f>
        <v/>
      </c>
      <c r="F851" s="415" t="str">
        <f>IFERROR(VLOOKUP(N844,Marks,52,0),"")</f>
        <v/>
      </c>
      <c r="G851" s="415" t="str">
        <f>IFERROR(VLOOKUP(N844,Marks,53,0),"")</f>
        <v/>
      </c>
      <c r="H851" s="415" t="str">
        <f>IFERROR(VLOOKUP(N844,Marks,54,0),"")</f>
        <v/>
      </c>
      <c r="I851" s="117" t="str">
        <f>IFERROR(VLOOKUP(N844,Marks,55,0),"")</f>
        <v/>
      </c>
      <c r="J851" s="119" t="str">
        <f>IFERROR(VLOOKUP(N844,Marks,56,0),"")</f>
        <v/>
      </c>
      <c r="K851" s="415" t="str">
        <f>IFERROR(VLOOKUP(N844,Marks,57,0),"")</f>
        <v/>
      </c>
      <c r="L851" s="415" t="str">
        <f>IFERROR(VLOOKUP(N844,Marks,58,0),"")</f>
        <v/>
      </c>
      <c r="M851" s="415" t="str">
        <f>IFERROR(VLOOKUP(N844,Marks,59,0),"")</f>
        <v/>
      </c>
      <c r="N851" s="117" t="str">
        <f>IFERROR(VLOOKUP(N844,Marks,60,0),"")</f>
        <v/>
      </c>
      <c r="O851" s="119" t="str">
        <f>IFERROR(VLOOKUP(N844,Marks,61,0),"")</f>
        <v/>
      </c>
      <c r="P851" s="323" t="str">
        <f>IFERROR(VLOOKUP(N844,Marks,67,0),"")</f>
        <v/>
      </c>
      <c r="Q851" s="819"/>
      <c r="R851" s="122" t="str">
        <f>'Result Sheet'!$AX$4</f>
        <v>संस्कृत</v>
      </c>
      <c r="S851" s="415" t="str">
        <f>IFERROR(VLOOKUP(AD844,Marks,49,0),"")</f>
        <v/>
      </c>
      <c r="T851" s="415" t="str">
        <f>IFERROR(VLOOKUP(AD844,Marks,50,0),"")</f>
        <v/>
      </c>
      <c r="U851" s="117" t="str">
        <f>IFERROR(VLOOKUP(AD844,Marks,51,0),"")</f>
        <v/>
      </c>
      <c r="V851" s="415" t="str">
        <f>IFERROR(VLOOKUP(AD844,Marks,52,0),"")</f>
        <v/>
      </c>
      <c r="W851" s="415" t="str">
        <f>IFERROR(VLOOKUP(AD844,Marks,53,0),"")</f>
        <v/>
      </c>
      <c r="X851" s="415" t="str">
        <f>IFERROR(VLOOKUP(AD844,Marks,54,0),"")</f>
        <v/>
      </c>
      <c r="Y851" s="117" t="str">
        <f>IFERROR(VLOOKUP(AD844,Marks,55,0),"")</f>
        <v/>
      </c>
      <c r="Z851" s="119" t="str">
        <f>IFERROR(VLOOKUP(AD844,Marks,56,0),"")</f>
        <v/>
      </c>
      <c r="AA851" s="415" t="str">
        <f>IFERROR(VLOOKUP(AD844,Marks,57,0),"")</f>
        <v/>
      </c>
      <c r="AB851" s="415" t="str">
        <f>IFERROR(VLOOKUP(AD844,Marks,58,0),"")</f>
        <v/>
      </c>
      <c r="AC851" s="415" t="str">
        <f>IFERROR(VLOOKUP(AD844,Marks,59,0),"")</f>
        <v/>
      </c>
      <c r="AD851" s="117" t="str">
        <f>IFERROR(VLOOKUP(AD844,Marks,60,0),"")</f>
        <v/>
      </c>
      <c r="AE851" s="119" t="str">
        <f>IFERROR(VLOOKUP(AD844,Marks,61,0),"")</f>
        <v/>
      </c>
      <c r="AF851" s="323" t="str">
        <f>IFERROR(VLOOKUP(AD844,Marks,67,0),"")</f>
        <v/>
      </c>
    </row>
    <row r="852" spans="1:32" ht="21" customHeight="1">
      <c r="A852" s="166">
        <f>IF(N844="","",A850+1)</f>
        <v>14</v>
      </c>
      <c r="B852" s="122" t="str">
        <f>'Result Sheet'!$BQ$4</f>
        <v xml:space="preserve">गणित </v>
      </c>
      <c r="C852" s="415" t="str">
        <f>IFERROR(VLOOKUP(N844,Marks,68,0),"")</f>
        <v/>
      </c>
      <c r="D852" s="415" t="str">
        <f>IFERROR(VLOOKUP(N844,Marks,69,0),"")</f>
        <v/>
      </c>
      <c r="E852" s="117" t="str">
        <f>IFERROR(VLOOKUP(N844,Marks,70,0),"")</f>
        <v/>
      </c>
      <c r="F852" s="415" t="str">
        <f>IFERROR(VLOOKUP(N844,Marks,71,0),"")</f>
        <v/>
      </c>
      <c r="G852" s="415" t="str">
        <f>IFERROR(VLOOKUP(N844,Marks,72,0),"")</f>
        <v/>
      </c>
      <c r="H852" s="415" t="str">
        <f>IFERROR(VLOOKUP(N844,Marks,73,0),"")</f>
        <v/>
      </c>
      <c r="I852" s="117" t="str">
        <f>IFERROR(VLOOKUP(N844,Marks,74,0),"")</f>
        <v/>
      </c>
      <c r="J852" s="119" t="str">
        <f>IFERROR(VLOOKUP(N844,Marks,75,0),"")</f>
        <v/>
      </c>
      <c r="K852" s="415" t="str">
        <f>IFERROR(VLOOKUP(N844,Marks,76,0),"")</f>
        <v/>
      </c>
      <c r="L852" s="415" t="str">
        <f>IFERROR(VLOOKUP(N844,Marks,77,0),"")</f>
        <v/>
      </c>
      <c r="M852" s="415" t="str">
        <f>IFERROR(VLOOKUP(N844,Marks,78,0),"")</f>
        <v/>
      </c>
      <c r="N852" s="117" t="str">
        <f>IFERROR(VLOOKUP(N844,Marks,79,0),"")</f>
        <v/>
      </c>
      <c r="O852" s="119" t="str">
        <f>IFERROR(VLOOKUP(N844,Marks,80,0),"")</f>
        <v/>
      </c>
      <c r="P852" s="323" t="str">
        <f>IFERROR(VLOOKUP(N844,Marks,86,0),"")</f>
        <v/>
      </c>
      <c r="Q852" s="819"/>
      <c r="R852" s="122" t="str">
        <f>'Result Sheet'!$BQ$4</f>
        <v xml:space="preserve">गणित </v>
      </c>
      <c r="S852" s="415" t="str">
        <f>IFERROR(VLOOKUP(AD844,Marks,68,0),"")</f>
        <v/>
      </c>
      <c r="T852" s="415" t="str">
        <f>IFERROR(VLOOKUP(AD844,Marks,69,0),"")</f>
        <v/>
      </c>
      <c r="U852" s="117" t="str">
        <f>IFERROR(VLOOKUP(AD844,Marks,70,0),"")</f>
        <v/>
      </c>
      <c r="V852" s="415" t="str">
        <f>IFERROR(VLOOKUP(AD844,Marks,71,0),"")</f>
        <v/>
      </c>
      <c r="W852" s="415" t="str">
        <f>IFERROR(VLOOKUP(AD844,Marks,72,0),"")</f>
        <v/>
      </c>
      <c r="X852" s="415" t="str">
        <f>IFERROR(VLOOKUP(AD844,Marks,73,0),"")</f>
        <v/>
      </c>
      <c r="Y852" s="117" t="str">
        <f>IFERROR(VLOOKUP(AD844,Marks,74,0),"")</f>
        <v/>
      </c>
      <c r="Z852" s="119" t="str">
        <f>IFERROR(VLOOKUP(AD844,Marks,75,0),"")</f>
        <v/>
      </c>
      <c r="AA852" s="415" t="str">
        <f>IFERROR(VLOOKUP(AD844,Marks,76,0),"")</f>
        <v/>
      </c>
      <c r="AB852" s="415" t="str">
        <f>IFERROR(VLOOKUP(AD844,Marks,77,0),"")</f>
        <v/>
      </c>
      <c r="AC852" s="415" t="str">
        <f>IFERROR(VLOOKUP(AD844,Marks,78,0),"")</f>
        <v/>
      </c>
      <c r="AD852" s="117" t="str">
        <f>IFERROR(VLOOKUP(AD844,Marks,79,0),"")</f>
        <v/>
      </c>
      <c r="AE852" s="119" t="str">
        <f>IFERROR(VLOOKUP(AD844,Marks,80,0),"")</f>
        <v/>
      </c>
      <c r="AF852" s="323" t="str">
        <f>IFERROR(VLOOKUP(AD844,Marks,86,0),"")</f>
        <v/>
      </c>
    </row>
    <row r="853" spans="1:32" ht="21" customHeight="1">
      <c r="A853" s="166">
        <f>IF(N844="","",A852+1)</f>
        <v>15</v>
      </c>
      <c r="B853" s="122" t="str">
        <f>'Result Sheet'!$CJ$4</f>
        <v xml:space="preserve">पर्यावरण अध्ययन </v>
      </c>
      <c r="C853" s="415" t="str">
        <f>IFERROR(VLOOKUP(N844,Marks,87,0),"")</f>
        <v/>
      </c>
      <c r="D853" s="415" t="str">
        <f>IFERROR(VLOOKUP(N844,Marks,88,0),"")</f>
        <v/>
      </c>
      <c r="E853" s="117" t="str">
        <f>IFERROR(VLOOKUP(N844,Marks,89,0),"")</f>
        <v/>
      </c>
      <c r="F853" s="415" t="str">
        <f>IFERROR(VLOOKUP(N844,Marks,90,0),"")</f>
        <v/>
      </c>
      <c r="G853" s="415" t="str">
        <f>IFERROR(VLOOKUP(N844,Marks,91,0),"")</f>
        <v/>
      </c>
      <c r="H853" s="415" t="str">
        <f>IFERROR(VLOOKUP(N844,Marks,92,0),"")</f>
        <v/>
      </c>
      <c r="I853" s="117" t="str">
        <f>IFERROR(VLOOKUP(N844,Marks,93,0),"")</f>
        <v/>
      </c>
      <c r="J853" s="119" t="str">
        <f>IFERROR(VLOOKUP(N844,Marks,94,0),"")</f>
        <v/>
      </c>
      <c r="K853" s="415" t="str">
        <f>IFERROR(VLOOKUP(N844,Marks,95,0),"")</f>
        <v/>
      </c>
      <c r="L853" s="415" t="str">
        <f>IFERROR(VLOOKUP(N844,Marks,96,0),"")</f>
        <v/>
      </c>
      <c r="M853" s="415" t="str">
        <f>IFERROR(VLOOKUP(N844,Marks,97,0),"")</f>
        <v/>
      </c>
      <c r="N853" s="117" t="str">
        <f>IFERROR(VLOOKUP(N844,Marks,98,0),"")</f>
        <v/>
      </c>
      <c r="O853" s="119" t="str">
        <f>IFERROR(VLOOKUP(N844,Marks,99,0),"")</f>
        <v/>
      </c>
      <c r="P853" s="323" t="str">
        <f>IFERROR(VLOOKUP(N844,Marks,105,0),"")</f>
        <v/>
      </c>
      <c r="Q853" s="819"/>
      <c r="R853" s="122" t="str">
        <f>'Result Sheet'!$CJ$4</f>
        <v xml:space="preserve">पर्यावरण अध्ययन </v>
      </c>
      <c r="S853" s="415" t="str">
        <f>IFERROR(VLOOKUP(AD844,Marks,87,0),"")</f>
        <v/>
      </c>
      <c r="T853" s="415" t="str">
        <f>IFERROR(VLOOKUP(AD844,Marks,88,0),"")</f>
        <v/>
      </c>
      <c r="U853" s="117" t="str">
        <f>IFERROR(VLOOKUP(AD844,Marks,89,0),"")</f>
        <v/>
      </c>
      <c r="V853" s="415" t="str">
        <f>IFERROR(VLOOKUP(AD844,Marks,90,0),"")</f>
        <v/>
      </c>
      <c r="W853" s="415" t="str">
        <f>IFERROR(VLOOKUP(AD844,Marks,91,0),"")</f>
        <v/>
      </c>
      <c r="X853" s="415" t="str">
        <f>IFERROR(VLOOKUP(AD844,Marks,92,0),"")</f>
        <v/>
      </c>
      <c r="Y853" s="117" t="str">
        <f>IFERROR(VLOOKUP(AD844,Marks,93,0),"")</f>
        <v/>
      </c>
      <c r="Z853" s="119" t="str">
        <f>IFERROR(VLOOKUP(AD844,Marks,94,0),"")</f>
        <v/>
      </c>
      <c r="AA853" s="415" t="str">
        <f>IFERROR(VLOOKUP(AD844,Marks,95,0),"")</f>
        <v/>
      </c>
      <c r="AB853" s="415" t="str">
        <f>IFERROR(VLOOKUP(AD844,Marks,96,0),"")</f>
        <v/>
      </c>
      <c r="AC853" s="415" t="str">
        <f>IFERROR(VLOOKUP(AD844,Marks,97,0),"")</f>
        <v/>
      </c>
      <c r="AD853" s="117" t="str">
        <f>IFERROR(VLOOKUP(AD844,Marks,98,0),"")</f>
        <v/>
      </c>
      <c r="AE853" s="119" t="str">
        <f>IFERROR(VLOOKUP(AD844,Marks,99,0),"")</f>
        <v/>
      </c>
      <c r="AF853" s="323" t="str">
        <f>IFERROR(VLOOKUP(AD844,Marks,105,0),"")</f>
        <v/>
      </c>
    </row>
    <row r="854" spans="1:32" ht="25.5" customHeight="1">
      <c r="A854" s="166">
        <f>IF(N844="","",A853+1)</f>
        <v>16</v>
      </c>
      <c r="B854" s="416" t="s">
        <v>215</v>
      </c>
      <c r="C854" s="120" t="str">
        <f>IF(AND(C849="",C850="",C851="",C852="",C853=""),"",IF(OR(C841=1,C841=2),SUM(C849:C852),SUM(C849:C853)))</f>
        <v/>
      </c>
      <c r="D854" s="120" t="str">
        <f>IF(AND(D849="",D850="",D851="",D852="",D853=""),"",IF(OR(C841=1,C841=2),SUM(D849:D852),SUM(D849:D853)))</f>
        <v/>
      </c>
      <c r="E854" s="120" t="str">
        <f>IF(AND(E849="",E850="",E851="",E852="",E853=""),"",IF(OR(C841=1,C841=2),SUM(E849:E852),SUM(E849:E853)))</f>
        <v/>
      </c>
      <c r="F854" s="120" t="str">
        <f>IF(AND(F849="",F850="",F851="",F852="",F853=""),"",IF(OR(C841=1,C841=2),SUM(F849:F852),SUM(F849:F853)))</f>
        <v/>
      </c>
      <c r="G854" s="120" t="str">
        <f>IF(AND(G849="",G850="",G851="",G852="",G853=""),"",IF(OR(G841=1,G841=2),SUM(C841=1,C841=2),SUM(G849:G853)))</f>
        <v/>
      </c>
      <c r="H854" s="120" t="str">
        <f>IF(AND(H849="",H850="",H851="",H852="",H853=""),"",IF(OR(C841=1,C841=2),SUM(H849:H852),SUM(H849:H853)))</f>
        <v/>
      </c>
      <c r="I854" s="120" t="str">
        <f>IF(AND(I849="",I850="",I851="",I852="",I853=""),"",IF(OR(C841=1,C841=2),SUM(I849:I852),SUM(I849:I853)))</f>
        <v/>
      </c>
      <c r="J854" s="120" t="str">
        <f>IF(AND(J849="",J850="",J851="",J852="",J853=""),"",IF(OR(C841=1,C841=2),SUM(J849:J852),SUM(J849:J853)))</f>
        <v/>
      </c>
      <c r="K854" s="120" t="str">
        <f>IF(AND(K849="",K850="",K851="",K852="",K853=""),"",IF(OR(C841=1,C841=2),SUM(K849:K852),SUM(K849:K853)))</f>
        <v/>
      </c>
      <c r="L854" s="120" t="str">
        <f>IF(AND(L849="",L850="",L851="",L852="",L853=""),"",IF(OR(C841=1,C841=2),SUM(L849:L852),SUM(L849:L853)))</f>
        <v/>
      </c>
      <c r="M854" s="120" t="str">
        <f>IF(AND(M849="",M850="",M851="",M852="",M853=""),"",IF(OR(C841=1,C841=2),SUM(M849:M852),SUM(M849:M853)))</f>
        <v/>
      </c>
      <c r="N854" s="120" t="str">
        <f>IF(AND(N849="",N850="",N851="",N852="",N853=""),"",IF(OR(C841=1,C841=2),SUM(N849:N852),SUM(N849:N853)))</f>
        <v/>
      </c>
      <c r="O854" s="120" t="str">
        <f>IF(AND(O849="",O850="",O851="",O852="",O853=""),"",IF(OR(C841=1,C841=2),SUM(O849:O852),SUM(O849:O853)))</f>
        <v/>
      </c>
      <c r="P854" s="326" t="str">
        <f>IF(OR(N844="",E842="",O854=""),"",IF(O854&gt;=81%*P848,"A",IF(O854&gt;=61%*P848,"B",IF(O854&gt;=41%*P848,"C",IF(O854&gt;=21%*P848,"D","E")))))</f>
        <v/>
      </c>
      <c r="Q854" s="819"/>
      <c r="R854" s="416" t="s">
        <v>215</v>
      </c>
      <c r="S854" s="120" t="str">
        <f>IF(AND(S849="",S850="",S851="",S852="",S853=""),"",IF(OR(S841=1,S841=2),SUM(S849:S852),SUM(S849:S853)))</f>
        <v/>
      </c>
      <c r="T854" s="120" t="str">
        <f>IF(AND(T849="",T850="",T851="",T852="",T853=""),"",IF(OR(S841=1,S841=2),SUM(T849:T852),SUM(T849:T853)))</f>
        <v/>
      </c>
      <c r="U854" s="120" t="str">
        <f>IF(AND(U849="",U850="",U851="",U852="",U853=""),"",IF(OR(S841=1,S841=2),SUM(U849:U852),SUM(U849:U853)))</f>
        <v/>
      </c>
      <c r="V854" s="120" t="str">
        <f>IF(AND(V849="",V850="",V851="",V852="",V853=""),"",IF(OR(S841=1,S841=2),SUM(V849:V852),SUM(V849:V853)))</f>
        <v/>
      </c>
      <c r="W854" s="120" t="str">
        <f>IF(AND(W849="",W850="",W851="",W852="",W853=""),"",IF(OR(W841=1,W841=2),SUM(S841=1,S841=2),SUM(W849:W853)))</f>
        <v/>
      </c>
      <c r="X854" s="120" t="str">
        <f>IF(AND(X849="",X850="",X851="",X852="",X853=""),"",IF(OR(S841=1,S841=2),SUM(X849:X852),SUM(X849:X853)))</f>
        <v/>
      </c>
      <c r="Y854" s="120" t="str">
        <f>IF(AND(Y849="",Y850="",Y851="",Y852="",Y853=""),"",IF(OR(S841=1,S841=2),SUM(Y849:Y852),SUM(Y849:Y853)))</f>
        <v/>
      </c>
      <c r="Z854" s="120" t="str">
        <f>IF(AND(Z849="",Z850="",Z851="",Z852="",Z853=""),"",IF(OR(S841=1,S841=2),SUM(Z849:Z852),SUM(Z849:Z853)))</f>
        <v/>
      </c>
      <c r="AA854" s="120" t="str">
        <f>IF(AND(AA849="",AA850="",AA851="",AA852="",AA853=""),"",IF(OR(S841=1,S841=2),SUM(AA849:AA852),SUM(AA849:AA853)))</f>
        <v/>
      </c>
      <c r="AB854" s="120" t="str">
        <f>IF(AND(AB849="",AB850="",AB851="",AB852="",AB853=""),"",IF(OR(S841=1,S841=2),SUM(AB849:AB852),SUM(AB849:AB853)))</f>
        <v/>
      </c>
      <c r="AC854" s="120" t="str">
        <f>IF(AND(AC849="",AC850="",AC851="",AC852="",AC853=""),"",IF(OR(S841=1,S841=2),SUM(AC849:AC852),SUM(AC849:AC853)))</f>
        <v/>
      </c>
      <c r="AD854" s="120" t="str">
        <f>IF(AND(AD849="",AD850="",AD851="",AD852="",AD853=""),"",IF(OR(S841=1,S841=2),SUM(AD849:AD852),SUM(AD849:AD853)))</f>
        <v/>
      </c>
      <c r="AE854" s="120" t="str">
        <f>IF(AND(AE849="",AE850="",AE851="",AE852="",AE853=""),"",IF(OR(S841=1,S841=2),SUM(AE849:AE852),SUM(AE849:AE853)))</f>
        <v/>
      </c>
      <c r="AF854" s="326" t="str">
        <f>IF(OR(AD844="",U842="",AE854=""),"",IF(AE854&gt;=81%*AF848,"A",IF(AE854&gt;=61%*AF848,"B",IF(AE854&gt;=41%*AF848,"C",IF(AE854&gt;=21%*AF848,"D","E")))))</f>
        <v/>
      </c>
    </row>
    <row r="855" spans="1:32" ht="9" customHeight="1">
      <c r="A855" s="166">
        <f>IF(N844="","",A854+1)</f>
        <v>17</v>
      </c>
      <c r="B855" s="787"/>
      <c r="C855" s="787"/>
      <c r="D855" s="787"/>
      <c r="E855" s="787"/>
      <c r="F855" s="787"/>
      <c r="G855" s="787"/>
      <c r="H855" s="787"/>
      <c r="I855" s="787"/>
      <c r="J855" s="787"/>
      <c r="K855" s="787"/>
      <c r="L855" s="787"/>
      <c r="M855" s="787"/>
      <c r="N855" s="787"/>
      <c r="O855" s="787"/>
      <c r="P855" s="787"/>
      <c r="Q855" s="819"/>
      <c r="R855" s="787"/>
      <c r="S855" s="787"/>
      <c r="T855" s="787"/>
      <c r="U855" s="787"/>
      <c r="V855" s="787"/>
      <c r="W855" s="787"/>
      <c r="X855" s="787"/>
      <c r="Y855" s="787"/>
      <c r="Z855" s="787"/>
      <c r="AA855" s="787"/>
      <c r="AB855" s="787"/>
      <c r="AC855" s="787"/>
      <c r="AD855" s="787"/>
      <c r="AE855" s="787"/>
      <c r="AF855" s="787"/>
    </row>
    <row r="856" spans="1:32" ht="22.5" customHeight="1">
      <c r="A856" s="166">
        <f>IF(N844="","",A855+1)</f>
        <v>18</v>
      </c>
      <c r="B856" s="788" t="s">
        <v>213</v>
      </c>
      <c r="C856" s="788"/>
      <c r="D856" s="789" t="s">
        <v>229</v>
      </c>
      <c r="E856" s="790"/>
      <c r="F856" s="417" t="s">
        <v>186</v>
      </c>
      <c r="G856" s="788" t="s">
        <v>213</v>
      </c>
      <c r="H856" s="788"/>
      <c r="I856" s="789" t="s">
        <v>229</v>
      </c>
      <c r="J856" s="790"/>
      <c r="K856" s="417" t="s">
        <v>186</v>
      </c>
      <c r="L856" s="788" t="s">
        <v>213</v>
      </c>
      <c r="M856" s="788"/>
      <c r="N856" s="789" t="s">
        <v>229</v>
      </c>
      <c r="O856" s="790"/>
      <c r="P856" s="417" t="s">
        <v>186</v>
      </c>
      <c r="Q856" s="819"/>
      <c r="R856" s="788" t="s">
        <v>213</v>
      </c>
      <c r="S856" s="788"/>
      <c r="T856" s="789" t="s">
        <v>229</v>
      </c>
      <c r="U856" s="790"/>
      <c r="V856" s="417" t="s">
        <v>186</v>
      </c>
      <c r="W856" s="788" t="s">
        <v>213</v>
      </c>
      <c r="X856" s="788"/>
      <c r="Y856" s="789" t="s">
        <v>229</v>
      </c>
      <c r="Z856" s="790"/>
      <c r="AA856" s="417" t="s">
        <v>186</v>
      </c>
      <c r="AB856" s="788" t="s">
        <v>213</v>
      </c>
      <c r="AC856" s="788"/>
      <c r="AD856" s="789" t="s">
        <v>229</v>
      </c>
      <c r="AE856" s="790"/>
      <c r="AF856" s="417" t="s">
        <v>186</v>
      </c>
    </row>
    <row r="857" spans="1:32" ht="21.75" customHeight="1">
      <c r="A857" s="166">
        <f>IF(N844="","",A856+1)</f>
        <v>19</v>
      </c>
      <c r="B857" s="791" t="s">
        <v>221</v>
      </c>
      <c r="C857" s="792"/>
      <c r="D857" s="792"/>
      <c r="E857" s="119" t="str">
        <f>IFERROR(VLOOKUP(N844,Marks,109,0),"")</f>
        <v/>
      </c>
      <c r="F857" s="130" t="str">
        <f>IFERROR(VLOOKUP(N844,Marks,113,0),"")</f>
        <v/>
      </c>
      <c r="G857" s="791" t="s">
        <v>192</v>
      </c>
      <c r="H857" s="792"/>
      <c r="I857" s="792"/>
      <c r="J857" s="119" t="str">
        <f>IFERROR(VLOOKUP(N844,Marks,117,0),"")</f>
        <v/>
      </c>
      <c r="K857" s="130" t="str">
        <f>IFERROR(VLOOKUP(N844,Marks,121,0),"")</f>
        <v/>
      </c>
      <c r="L857" s="793" t="s">
        <v>193</v>
      </c>
      <c r="M857" s="794"/>
      <c r="N857" s="794"/>
      <c r="O857" s="119" t="str">
        <f>IFERROR(VLOOKUP(N844,Marks,125,0),"")</f>
        <v/>
      </c>
      <c r="P857" s="130" t="str">
        <f>IFERROR(VLOOKUP(N844,Marks,129,0),"")</f>
        <v/>
      </c>
      <c r="Q857" s="819"/>
      <c r="R857" s="791" t="s">
        <v>221</v>
      </c>
      <c r="S857" s="792"/>
      <c r="T857" s="792"/>
      <c r="U857" s="119" t="str">
        <f>IFERROR(VLOOKUP(AD844,Marks,109,0),"")</f>
        <v/>
      </c>
      <c r="V857" s="130" t="str">
        <f>IFERROR(VLOOKUP(AD844,Marks,113,0),"")</f>
        <v/>
      </c>
      <c r="W857" s="791" t="s">
        <v>192</v>
      </c>
      <c r="X857" s="792"/>
      <c r="Y857" s="792"/>
      <c r="Z857" s="119" t="str">
        <f>IFERROR(VLOOKUP(AD844,Marks,117,0),"")</f>
        <v/>
      </c>
      <c r="AA857" s="130" t="str">
        <f>IFERROR(VLOOKUP(AD844,Marks,121,0),"")</f>
        <v/>
      </c>
      <c r="AB857" s="793" t="s">
        <v>193</v>
      </c>
      <c r="AC857" s="794"/>
      <c r="AD857" s="794"/>
      <c r="AE857" s="119" t="str">
        <f>IFERROR(VLOOKUP(AD844,Marks,125,0),"")</f>
        <v/>
      </c>
      <c r="AF857" s="130" t="str">
        <f>IFERROR(VLOOKUP(AD844,Marks,129,0),"")</f>
        <v/>
      </c>
    </row>
    <row r="858" spans="1:32" ht="21" customHeight="1">
      <c r="A858" s="166">
        <f>IF(N844="","",A857+1)</f>
        <v>20</v>
      </c>
      <c r="B858" s="780" t="s">
        <v>216</v>
      </c>
      <c r="C858" s="780"/>
      <c r="D858" s="780"/>
      <c r="E858" s="795" t="str">
        <f>IFERROR(VLOOKUP(N844,Marks,135,0),"")</f>
        <v/>
      </c>
      <c r="F858" s="795"/>
      <c r="G858" s="795"/>
      <c r="H858" s="795"/>
      <c r="I858" s="780" t="s">
        <v>217</v>
      </c>
      <c r="J858" s="780"/>
      <c r="K858" s="780"/>
      <c r="L858" s="780"/>
      <c r="M858" s="796" t="str">
        <f>IFERROR(VLOOKUP(N844,Marks,136,0),"")</f>
        <v/>
      </c>
      <c r="N858" s="796"/>
      <c r="O858" s="796"/>
      <c r="P858" s="796"/>
      <c r="Q858" s="819"/>
      <c r="R858" s="780" t="s">
        <v>216</v>
      </c>
      <c r="S858" s="780"/>
      <c r="T858" s="780"/>
      <c r="U858" s="795" t="str">
        <f>IFERROR(VLOOKUP(AD844,Marks,135,0),"")</f>
        <v/>
      </c>
      <c r="V858" s="795"/>
      <c r="W858" s="795"/>
      <c r="X858" s="795"/>
      <c r="Y858" s="780" t="s">
        <v>217</v>
      </c>
      <c r="Z858" s="780"/>
      <c r="AA858" s="780"/>
      <c r="AB858" s="780"/>
      <c r="AC858" s="796" t="str">
        <f>IFERROR(VLOOKUP(AD844,Marks,136,0),"")</f>
        <v/>
      </c>
      <c r="AD858" s="796"/>
      <c r="AE858" s="796"/>
      <c r="AF858" s="796"/>
    </row>
    <row r="859" spans="1:32" ht="21" customHeight="1">
      <c r="A859" s="166">
        <f>IF(N844="","",A858+1)</f>
        <v>21</v>
      </c>
      <c r="B859" s="780" t="s">
        <v>218</v>
      </c>
      <c r="C859" s="780"/>
      <c r="D859" s="780"/>
      <c r="E859" s="782" t="str">
        <f>IFERROR(VLOOKUP(N844,Marks,134,0),"")</f>
        <v/>
      </c>
      <c r="F859" s="782"/>
      <c r="G859" s="782"/>
      <c r="H859" s="782"/>
      <c r="I859" s="780" t="s">
        <v>219</v>
      </c>
      <c r="J859" s="780"/>
      <c r="K859" s="780"/>
      <c r="L859" s="780"/>
      <c r="M859" s="781" t="str">
        <f>IFERROR(VLOOKUP(N844,Marks,131,0),"")</f>
        <v/>
      </c>
      <c r="N859" s="781"/>
      <c r="O859" s="781"/>
      <c r="P859" s="781"/>
      <c r="Q859" s="819"/>
      <c r="R859" s="780" t="s">
        <v>218</v>
      </c>
      <c r="S859" s="780"/>
      <c r="T859" s="780"/>
      <c r="U859" s="782" t="str">
        <f>IFERROR(VLOOKUP(AD844,Marks,134,0),"")</f>
        <v/>
      </c>
      <c r="V859" s="782"/>
      <c r="W859" s="782"/>
      <c r="X859" s="782"/>
      <c r="Y859" s="780" t="s">
        <v>219</v>
      </c>
      <c r="Z859" s="780"/>
      <c r="AA859" s="780"/>
      <c r="AB859" s="780"/>
      <c r="AC859" s="781" t="str">
        <f>IFERROR(VLOOKUP(AD844,Marks,131,0),"")</f>
        <v/>
      </c>
      <c r="AD859" s="781"/>
      <c r="AE859" s="781"/>
      <c r="AF859" s="781"/>
    </row>
    <row r="860" spans="1:32" ht="21" customHeight="1">
      <c r="A860" s="166">
        <f>IF(N844="","",A859+1)</f>
        <v>22</v>
      </c>
      <c r="B860" s="780" t="s">
        <v>220</v>
      </c>
      <c r="C860" s="780"/>
      <c r="D860" s="780"/>
      <c r="E860" s="324" t="str">
        <f>IFERROR(VLOOKUP(N844,Marks,132,0),"")</f>
        <v/>
      </c>
      <c r="F860" s="325" t="s">
        <v>341</v>
      </c>
      <c r="G860" s="783" t="str">
        <f>IF(OR(N844="",E842="",O854=""),"",IF(O854&gt;=81%*P848,"A",IF(O854&gt;=61%*P848,"B",IF(O854&gt;=41%*P848,"C",IF(O854&gt;=21%*P848,"D","E")))))</f>
        <v/>
      </c>
      <c r="H860" s="783"/>
      <c r="I860" s="780" t="s">
        <v>222</v>
      </c>
      <c r="J860" s="780"/>
      <c r="K860" s="780"/>
      <c r="L860" s="780"/>
      <c r="M860" s="818" t="str">
        <f>IFERROR(VLOOKUP(N844,Marks,133,0),"")</f>
        <v/>
      </c>
      <c r="N860" s="818"/>
      <c r="O860" s="818"/>
      <c r="P860" s="818"/>
      <c r="Q860" s="819"/>
      <c r="R860" s="780" t="s">
        <v>220</v>
      </c>
      <c r="S860" s="780"/>
      <c r="T860" s="780"/>
      <c r="U860" s="324" t="str">
        <f>IFERROR(VLOOKUP(AD844,Marks,132,0),"")</f>
        <v/>
      </c>
      <c r="V860" s="325" t="s">
        <v>341</v>
      </c>
      <c r="W860" s="783" t="str">
        <f>IF(OR(AD844="",U842="",AE854=""),"",IF(AE854&gt;=81%*AF848,"A",IF(AE854&gt;=61%*AF848,"B",IF(AE854&gt;=41%*AF848,"C",IF(AE854&gt;=21%*AF848,"D","E")))))</f>
        <v/>
      </c>
      <c r="X860" s="783"/>
      <c r="Y860" s="780" t="s">
        <v>222</v>
      </c>
      <c r="Z860" s="780"/>
      <c r="AA860" s="780"/>
      <c r="AB860" s="780"/>
      <c r="AC860" s="818" t="str">
        <f>IFERROR(VLOOKUP(AD844,Marks,133,0),"")</f>
        <v/>
      </c>
      <c r="AD860" s="818"/>
      <c r="AE860" s="818"/>
      <c r="AF860" s="818"/>
    </row>
    <row r="861" spans="1:32" ht="21" customHeight="1">
      <c r="A861" s="166">
        <f>IF(N844="","",A860+1)</f>
        <v>23</v>
      </c>
      <c r="B861" s="817" t="s">
        <v>228</v>
      </c>
      <c r="C861" s="817"/>
      <c r="D861" s="817"/>
      <c r="E861" s="784">
        <f>'Master sheet'!$C$10</f>
        <v>44697</v>
      </c>
      <c r="F861" s="784"/>
      <c r="G861" s="784"/>
      <c r="H861" s="410"/>
      <c r="I861" s="121"/>
      <c r="J861" s="121"/>
      <c r="K861" s="76"/>
      <c r="L861" s="121"/>
      <c r="M861" s="121"/>
      <c r="N861" s="121"/>
      <c r="O861" s="121"/>
      <c r="P861" s="121"/>
      <c r="Q861" s="819"/>
      <c r="R861" s="817" t="s">
        <v>228</v>
      </c>
      <c r="S861" s="817"/>
      <c r="T861" s="817"/>
      <c r="U861" s="784">
        <f>'Master sheet'!$C$10</f>
        <v>44697</v>
      </c>
      <c r="V861" s="784"/>
      <c r="W861" s="784"/>
      <c r="X861" s="410"/>
      <c r="Y861" s="121"/>
      <c r="Z861" s="121"/>
      <c r="AA861" s="76"/>
      <c r="AB861" s="121"/>
      <c r="AC861" s="121"/>
      <c r="AD861" s="121"/>
      <c r="AE861" s="121"/>
      <c r="AF861" s="121"/>
    </row>
    <row r="862" spans="1:32" ht="43.5" customHeight="1">
      <c r="A862" s="166">
        <f>IF(N844="","",A861+1)</f>
        <v>24</v>
      </c>
      <c r="B862" s="804" t="str">
        <f>IF(AND(C841=1),CONCATENATE("( ",UPPER('Master sheet'!$F$11)," )"),IF(AND(C841=2),CONCATENATE("( ",UPPER('Master sheet'!$F$19)," )"),IF(AND(C841=3),CONCATENATE("( ",UPPER('Master sheet'!$J$11)," )"),IF(AND(C841=4),CONCATENATE("( ",UPPER('Master sheet'!$J$19)," )"),""))))</f>
        <v/>
      </c>
      <c r="C862" s="804"/>
      <c r="D862" s="804"/>
      <c r="E862" s="804"/>
      <c r="F862" s="805" t="str">
        <f>IF(AND(N844=""),"",CONCATENATE("(",'Master sheet'!$C$14," )"))</f>
        <v>(Suresh Kumar )</v>
      </c>
      <c r="G862" s="805"/>
      <c r="H862" s="805"/>
      <c r="I862" s="805"/>
      <c r="J862" s="805"/>
      <c r="K862" s="805" t="str">
        <f>IF(AND(N844=""),"",CONCATENATE("(",'Master sheet'!$C$12," )"))</f>
        <v>(USHA PALIYA )</v>
      </c>
      <c r="L862" s="805"/>
      <c r="M862" s="805"/>
      <c r="N862" s="805"/>
      <c r="O862" s="805"/>
      <c r="P862" s="805"/>
      <c r="Q862" s="819"/>
      <c r="R862" s="804" t="str">
        <f>IF(AND(S841=1),CONCATENATE("( ",UPPER('Master sheet'!$F$11)," )"),IF(AND(S841=2),CONCATENATE("( ",UPPER('Master sheet'!$F$19)," )"),IF(AND(S841=3),CONCATENATE("( ",UPPER('Master sheet'!$J$11)," )"),IF(AND(S841=4),CONCATENATE("( ",UPPER('Master sheet'!$J$19)," )"),""))))</f>
        <v/>
      </c>
      <c r="S862" s="804"/>
      <c r="T862" s="804"/>
      <c r="U862" s="804"/>
      <c r="V862" s="805" t="str">
        <f>IF(AND(AD844=""),"",CONCATENATE("(",'Master sheet'!$C$14," )"))</f>
        <v>(Suresh Kumar )</v>
      </c>
      <c r="W862" s="805"/>
      <c r="X862" s="805"/>
      <c r="Y862" s="805"/>
      <c r="Z862" s="805"/>
      <c r="AA862" s="805" t="str">
        <f>IF(AND(AD844=""),"",CONCATENATE("(",'Master sheet'!$C$12," )"))</f>
        <v>(USHA PALIYA )</v>
      </c>
      <c r="AB862" s="805"/>
      <c r="AC862" s="805"/>
      <c r="AD862" s="805"/>
      <c r="AE862" s="805"/>
      <c r="AF862" s="805"/>
    </row>
    <row r="863" spans="1:32" ht="21.75" customHeight="1">
      <c r="A863" s="166">
        <f>IF(N844="","",A862+1)</f>
        <v>25</v>
      </c>
      <c r="B863" s="806" t="s">
        <v>223</v>
      </c>
      <c r="C863" s="806"/>
      <c r="D863" s="806"/>
      <c r="E863" s="806"/>
      <c r="F863" s="807" t="s">
        <v>224</v>
      </c>
      <c r="G863" s="807"/>
      <c r="H863" s="807"/>
      <c r="I863" s="807"/>
      <c r="J863" s="807"/>
      <c r="K863" s="806" t="s">
        <v>225</v>
      </c>
      <c r="L863" s="806"/>
      <c r="M863" s="806"/>
      <c r="N863" s="806"/>
      <c r="O863" s="806"/>
      <c r="P863" s="806"/>
      <c r="Q863" s="819"/>
      <c r="R863" s="806" t="s">
        <v>223</v>
      </c>
      <c r="S863" s="806"/>
      <c r="T863" s="806"/>
      <c r="U863" s="806"/>
      <c r="V863" s="807" t="s">
        <v>224</v>
      </c>
      <c r="W863" s="807"/>
      <c r="X863" s="807"/>
      <c r="Y863" s="807"/>
      <c r="Z863" s="807"/>
      <c r="AA863" s="806" t="s">
        <v>225</v>
      </c>
      <c r="AB863" s="806"/>
      <c r="AC863" s="806"/>
      <c r="AD863" s="806"/>
      <c r="AE863" s="806"/>
      <c r="AF863" s="806"/>
    </row>
    <row r="865" spans="1:32" ht="21.9" customHeight="1">
      <c r="A865" s="165">
        <f>IF(N871="","",1)</f>
        <v>1</v>
      </c>
      <c r="B865" s="808" t="s">
        <v>203</v>
      </c>
      <c r="C865" s="808"/>
      <c r="D865" s="808"/>
      <c r="E865" s="808"/>
      <c r="F865" s="808"/>
      <c r="G865" s="808"/>
      <c r="H865" s="808"/>
      <c r="I865" s="808"/>
      <c r="J865" s="808"/>
      <c r="K865" s="808"/>
      <c r="L865" s="808"/>
      <c r="M865" s="808"/>
      <c r="N865" s="808"/>
      <c r="O865" s="808"/>
      <c r="P865" s="808"/>
      <c r="Q865" s="819" t="s">
        <v>249</v>
      </c>
      <c r="R865" s="808" t="s">
        <v>203</v>
      </c>
      <c r="S865" s="808"/>
      <c r="T865" s="808"/>
      <c r="U865" s="808"/>
      <c r="V865" s="808"/>
      <c r="W865" s="808"/>
      <c r="X865" s="808"/>
      <c r="Y865" s="808"/>
      <c r="Z865" s="808"/>
      <c r="AA865" s="808"/>
      <c r="AB865" s="808"/>
      <c r="AC865" s="808"/>
      <c r="AD865" s="808"/>
      <c r="AE865" s="808"/>
      <c r="AF865" s="808"/>
    </row>
    <row r="866" spans="1:32" ht="21.9" customHeight="1">
      <c r="A866" s="166">
        <f>IF(N871="","",A865+1)</f>
        <v>2</v>
      </c>
      <c r="B866" s="820" t="s">
        <v>541</v>
      </c>
      <c r="C866" s="820"/>
      <c r="D866" s="820"/>
      <c r="E866" s="820"/>
      <c r="F866" s="820"/>
      <c r="G866" s="820"/>
      <c r="H866" s="820"/>
      <c r="I866" s="820"/>
      <c r="J866" s="820"/>
      <c r="K866" s="820"/>
      <c r="L866" s="820"/>
      <c r="M866" s="820"/>
      <c r="N866" s="820"/>
      <c r="O866" s="820"/>
      <c r="P866" s="820"/>
      <c r="Q866" s="819"/>
      <c r="R866" s="820" t="s">
        <v>541</v>
      </c>
      <c r="S866" s="820"/>
      <c r="T866" s="820"/>
      <c r="U866" s="820"/>
      <c r="V866" s="820"/>
      <c r="W866" s="820"/>
      <c r="X866" s="820"/>
      <c r="Y866" s="820"/>
      <c r="Z866" s="820"/>
      <c r="AA866" s="820"/>
      <c r="AB866" s="820"/>
      <c r="AC866" s="820"/>
      <c r="AD866" s="820"/>
      <c r="AE866" s="820"/>
      <c r="AF866" s="820"/>
    </row>
    <row r="867" spans="1:32" ht="21.9" customHeight="1">
      <c r="A867" s="166">
        <f>IF(N871="","",A866+1)</f>
        <v>3</v>
      </c>
      <c r="B867" s="821" t="s">
        <v>168</v>
      </c>
      <c r="C867" s="821"/>
      <c r="D867" s="821"/>
      <c r="E867" s="822" t="str">
        <f>IF(AND(N871=""),"",'Result Sheet'!$F$2)</f>
        <v xml:space="preserve">महात्मा गाँधी राजकीय विद्यालय (अंग्रेजी माध्यम) बर, पाली </v>
      </c>
      <c r="F867" s="822"/>
      <c r="G867" s="822"/>
      <c r="H867" s="822"/>
      <c r="I867" s="822"/>
      <c r="J867" s="822"/>
      <c r="K867" s="822"/>
      <c r="L867" s="822"/>
      <c r="M867" s="822"/>
      <c r="N867" s="822"/>
      <c r="O867" s="822"/>
      <c r="P867" s="822"/>
      <c r="Q867" s="819"/>
      <c r="R867" s="821" t="s">
        <v>168</v>
      </c>
      <c r="S867" s="821"/>
      <c r="T867" s="821"/>
      <c r="U867" s="822" t="str">
        <f>IF(AND(AD871=""),"",'Result Sheet'!$F$2)</f>
        <v xml:space="preserve">महात्मा गाँधी राजकीय विद्यालय (अंग्रेजी माध्यम) बर, पाली </v>
      </c>
      <c r="V867" s="822"/>
      <c r="W867" s="822"/>
      <c r="X867" s="822"/>
      <c r="Y867" s="822"/>
      <c r="Z867" s="822"/>
      <c r="AA867" s="822"/>
      <c r="AB867" s="822"/>
      <c r="AC867" s="822"/>
      <c r="AD867" s="822"/>
      <c r="AE867" s="822"/>
      <c r="AF867" s="822"/>
    </row>
    <row r="868" spans="1:32" ht="21.9" customHeight="1">
      <c r="A868" s="166">
        <f>IF(N871="","",A867+1)</f>
        <v>4</v>
      </c>
      <c r="B868" s="413" t="s">
        <v>169</v>
      </c>
      <c r="C868" s="797" t="str">
        <f>IFERROR(VLOOKUP(N871,Marks,2,0),"")</f>
        <v/>
      </c>
      <c r="D868" s="797"/>
      <c r="E868" s="815" t="s">
        <v>212</v>
      </c>
      <c r="F868" s="815"/>
      <c r="G868" s="815"/>
      <c r="H868" s="797" t="str">
        <f>IFERROR(VLOOKUP(N871,Marks,3,0),"")</f>
        <v/>
      </c>
      <c r="I868" s="797"/>
      <c r="J868" s="798" t="s">
        <v>205</v>
      </c>
      <c r="K868" s="798"/>
      <c r="L868" s="798"/>
      <c r="M868" s="798"/>
      <c r="N868" s="799" t="str">
        <f>IF(AND(N871=""),"",'Marks Entry 1st'!$I$2)</f>
        <v xml:space="preserve"> 2021-2022</v>
      </c>
      <c r="O868" s="799"/>
      <c r="P868" s="799"/>
      <c r="Q868" s="819"/>
      <c r="R868" s="413" t="s">
        <v>169</v>
      </c>
      <c r="S868" s="797" t="str">
        <f>IFERROR(VLOOKUP(AD871,Marks,2,0),"")</f>
        <v/>
      </c>
      <c r="T868" s="797"/>
      <c r="U868" s="815" t="s">
        <v>212</v>
      </c>
      <c r="V868" s="815"/>
      <c r="W868" s="815"/>
      <c r="X868" s="797" t="str">
        <f>IFERROR(VLOOKUP(AD871,Marks,3,0),"")</f>
        <v/>
      </c>
      <c r="Y868" s="797"/>
      <c r="Z868" s="798" t="s">
        <v>205</v>
      </c>
      <c r="AA868" s="798"/>
      <c r="AB868" s="798"/>
      <c r="AC868" s="798"/>
      <c r="AD868" s="799" t="str">
        <f>IF(AND(AD871=""),"",'Marks Entry 1st'!$I$2)</f>
        <v xml:space="preserve"> 2021-2022</v>
      </c>
      <c r="AE868" s="799"/>
      <c r="AF868" s="799"/>
    </row>
    <row r="869" spans="1:32" ht="21.9" customHeight="1">
      <c r="A869" s="166">
        <f>IF(N871="","",A868+1)</f>
        <v>5</v>
      </c>
      <c r="B869" s="800" t="s">
        <v>206</v>
      </c>
      <c r="C869" s="800"/>
      <c r="D869" s="800"/>
      <c r="E869" s="801" t="str">
        <f>IFERROR(VLOOKUP(N871,Marks,6,0),"")</f>
        <v/>
      </c>
      <c r="F869" s="801"/>
      <c r="G869" s="801"/>
      <c r="H869" s="801"/>
      <c r="I869" s="801"/>
      <c r="J869" s="802" t="s">
        <v>209</v>
      </c>
      <c r="K869" s="802"/>
      <c r="L869" s="802"/>
      <c r="M869" s="802"/>
      <c r="N869" s="803" t="str">
        <f>IFERROR(VLOOKUP(N871,Marks,5,0),"")</f>
        <v/>
      </c>
      <c r="O869" s="803"/>
      <c r="P869" s="803"/>
      <c r="Q869" s="819"/>
      <c r="R869" s="800" t="s">
        <v>206</v>
      </c>
      <c r="S869" s="800"/>
      <c r="T869" s="800"/>
      <c r="U869" s="801" t="str">
        <f>IFERROR(VLOOKUP(AD871,Marks,6,0),"")</f>
        <v/>
      </c>
      <c r="V869" s="801"/>
      <c r="W869" s="801"/>
      <c r="X869" s="801"/>
      <c r="Y869" s="801"/>
      <c r="Z869" s="802" t="s">
        <v>209</v>
      </c>
      <c r="AA869" s="802"/>
      <c r="AB869" s="802"/>
      <c r="AC869" s="802"/>
      <c r="AD869" s="803" t="str">
        <f>IFERROR(VLOOKUP(AD871,Marks,5,0),"")</f>
        <v/>
      </c>
      <c r="AE869" s="803"/>
      <c r="AF869" s="803"/>
    </row>
    <row r="870" spans="1:32" ht="21.9" customHeight="1">
      <c r="A870" s="166">
        <f>IF(N871="","",A869+1)</f>
        <v>6</v>
      </c>
      <c r="B870" s="800" t="s">
        <v>207</v>
      </c>
      <c r="C870" s="800"/>
      <c r="D870" s="800"/>
      <c r="E870" s="801" t="str">
        <f>IFERROR(VLOOKUP(N871,Marks,7,0),"")</f>
        <v/>
      </c>
      <c r="F870" s="801"/>
      <c r="G870" s="801"/>
      <c r="H870" s="801"/>
      <c r="I870" s="801"/>
      <c r="J870" s="802" t="s">
        <v>210</v>
      </c>
      <c r="K870" s="802"/>
      <c r="L870" s="802"/>
      <c r="M870" s="802"/>
      <c r="N870" s="816" t="str">
        <f>IFERROR(VLOOKUP(N871,Marks,4,0),"")</f>
        <v/>
      </c>
      <c r="O870" s="816"/>
      <c r="P870" s="816"/>
      <c r="Q870" s="819"/>
      <c r="R870" s="800" t="s">
        <v>207</v>
      </c>
      <c r="S870" s="800"/>
      <c r="T870" s="800"/>
      <c r="U870" s="801" t="str">
        <f>IFERROR(VLOOKUP(AD871,Marks,7,0),"")</f>
        <v/>
      </c>
      <c r="V870" s="801"/>
      <c r="W870" s="801"/>
      <c r="X870" s="801"/>
      <c r="Y870" s="801"/>
      <c r="Z870" s="802" t="s">
        <v>210</v>
      </c>
      <c r="AA870" s="802"/>
      <c r="AB870" s="802"/>
      <c r="AC870" s="802"/>
      <c r="AD870" s="816" t="str">
        <f>IFERROR(VLOOKUP(AD871,Marks,4,0),"")</f>
        <v/>
      </c>
      <c r="AE870" s="816"/>
      <c r="AF870" s="816"/>
    </row>
    <row r="871" spans="1:32" ht="21.9" customHeight="1">
      <c r="A871" s="166">
        <f>IF(N871="","",A870+1)</f>
        <v>7</v>
      </c>
      <c r="B871" s="800" t="s">
        <v>208</v>
      </c>
      <c r="C871" s="800"/>
      <c r="D871" s="800"/>
      <c r="E871" s="801" t="str">
        <f>IFERROR(VLOOKUP(N871,Marks,8,0),"")</f>
        <v/>
      </c>
      <c r="F871" s="801"/>
      <c r="G871" s="801"/>
      <c r="H871" s="801"/>
      <c r="I871" s="801"/>
      <c r="J871" s="802" t="s">
        <v>211</v>
      </c>
      <c r="K871" s="802"/>
      <c r="L871" s="802"/>
      <c r="M871" s="802"/>
      <c r="N871" s="809">
        <f>IF(AD844="","",IF(AND(AD844+1&gt;$AN$6),"",AD844+1))</f>
        <v>165</v>
      </c>
      <c r="O871" s="809"/>
      <c r="P871" s="809"/>
      <c r="Q871" s="819"/>
      <c r="R871" s="800" t="s">
        <v>208</v>
      </c>
      <c r="S871" s="800"/>
      <c r="T871" s="800"/>
      <c r="U871" s="801" t="str">
        <f>IFERROR(VLOOKUP(AD871,Marks,8,0),"")</f>
        <v/>
      </c>
      <c r="V871" s="801"/>
      <c r="W871" s="801"/>
      <c r="X871" s="801"/>
      <c r="Y871" s="801"/>
      <c r="Z871" s="802" t="s">
        <v>211</v>
      </c>
      <c r="AA871" s="802"/>
      <c r="AB871" s="802"/>
      <c r="AC871" s="802"/>
      <c r="AD871" s="810">
        <f>IF(N871="","",IF(AND(N871+1&gt;$AN$6),"",N871+1))</f>
        <v>166</v>
      </c>
      <c r="AE871" s="810"/>
      <c r="AF871" s="810"/>
    </row>
    <row r="872" spans="1:32" ht="9" customHeight="1">
      <c r="A872" s="166">
        <f>IF(N871="","",A871+1)</f>
        <v>8</v>
      </c>
      <c r="B872" s="123"/>
      <c r="C872" s="123"/>
      <c r="D872" s="123"/>
      <c r="E872" s="124"/>
      <c r="F872" s="124"/>
      <c r="G872" s="124"/>
      <c r="H872" s="123"/>
      <c r="I872" s="123"/>
      <c r="J872" s="125"/>
      <c r="K872" s="125"/>
      <c r="L872" s="125"/>
      <c r="M872" s="76"/>
      <c r="N872" s="76"/>
      <c r="O872" s="76"/>
      <c r="P872" s="76"/>
      <c r="Q872" s="819"/>
      <c r="R872" s="123"/>
      <c r="S872" s="123"/>
      <c r="T872" s="123"/>
      <c r="U872" s="124"/>
      <c r="V872" s="124"/>
      <c r="W872" s="124"/>
      <c r="X872" s="123"/>
      <c r="Y872" s="123"/>
      <c r="Z872" s="125"/>
      <c r="AA872" s="125"/>
      <c r="AB872" s="125"/>
      <c r="AC872" s="76"/>
      <c r="AD872" s="76"/>
      <c r="AE872" s="76"/>
      <c r="AF872" s="76"/>
    </row>
    <row r="873" spans="1:32" ht="21" customHeight="1">
      <c r="A873" s="166">
        <f>IF(N871="","",A872+1)</f>
        <v>9</v>
      </c>
      <c r="B873" s="811" t="s">
        <v>213</v>
      </c>
      <c r="C873" s="646" t="s">
        <v>214</v>
      </c>
      <c r="D873" s="646"/>
      <c r="E873" s="646"/>
      <c r="F873" s="812" t="s">
        <v>13</v>
      </c>
      <c r="G873" s="813"/>
      <c r="H873" s="813"/>
      <c r="I873" s="814"/>
      <c r="J873" s="649" t="s">
        <v>184</v>
      </c>
      <c r="K873" s="650" t="s">
        <v>167</v>
      </c>
      <c r="L873" s="651"/>
      <c r="M873" s="651"/>
      <c r="N873" s="652"/>
      <c r="O873" s="616" t="s">
        <v>185</v>
      </c>
      <c r="P873" s="617" t="s">
        <v>186</v>
      </c>
      <c r="Q873" s="819"/>
      <c r="R873" s="811" t="s">
        <v>213</v>
      </c>
      <c r="S873" s="646" t="s">
        <v>214</v>
      </c>
      <c r="T873" s="646"/>
      <c r="U873" s="646"/>
      <c r="V873" s="812" t="s">
        <v>13</v>
      </c>
      <c r="W873" s="813"/>
      <c r="X873" s="813"/>
      <c r="Y873" s="814"/>
      <c r="Z873" s="649" t="s">
        <v>184</v>
      </c>
      <c r="AA873" s="650" t="s">
        <v>167</v>
      </c>
      <c r="AB873" s="651"/>
      <c r="AC873" s="651"/>
      <c r="AD873" s="652"/>
      <c r="AE873" s="616" t="s">
        <v>185</v>
      </c>
      <c r="AF873" s="617" t="s">
        <v>186</v>
      </c>
    </row>
    <row r="874" spans="1:32" ht="90.75" customHeight="1">
      <c r="A874" s="166">
        <f>IF(N871="","",A873+1)</f>
        <v>10</v>
      </c>
      <c r="B874" s="811"/>
      <c r="C874" s="171" t="s">
        <v>11</v>
      </c>
      <c r="D874" s="171" t="s">
        <v>180</v>
      </c>
      <c r="E874" s="171" t="s">
        <v>108</v>
      </c>
      <c r="F874" s="171" t="s">
        <v>182</v>
      </c>
      <c r="G874" s="171" t="s">
        <v>183</v>
      </c>
      <c r="H874" s="305" t="s">
        <v>10</v>
      </c>
      <c r="I874" s="171" t="s">
        <v>108</v>
      </c>
      <c r="J874" s="649"/>
      <c r="K874" s="172" t="s">
        <v>182</v>
      </c>
      <c r="L874" s="172" t="s">
        <v>183</v>
      </c>
      <c r="M874" s="173" t="s">
        <v>10</v>
      </c>
      <c r="N874" s="171" t="s">
        <v>108</v>
      </c>
      <c r="O874" s="616"/>
      <c r="P874" s="785"/>
      <c r="Q874" s="819"/>
      <c r="R874" s="811"/>
      <c r="S874" s="171" t="s">
        <v>11</v>
      </c>
      <c r="T874" s="171" t="s">
        <v>180</v>
      </c>
      <c r="U874" s="171" t="s">
        <v>108</v>
      </c>
      <c r="V874" s="171" t="s">
        <v>182</v>
      </c>
      <c r="W874" s="171" t="s">
        <v>183</v>
      </c>
      <c r="X874" s="305" t="s">
        <v>10</v>
      </c>
      <c r="Y874" s="171" t="s">
        <v>108</v>
      </c>
      <c r="Z874" s="649"/>
      <c r="AA874" s="172" t="s">
        <v>182</v>
      </c>
      <c r="AB874" s="172" t="s">
        <v>183</v>
      </c>
      <c r="AC874" s="173" t="s">
        <v>10</v>
      </c>
      <c r="AD874" s="171" t="s">
        <v>108</v>
      </c>
      <c r="AE874" s="616"/>
      <c r="AF874" s="785"/>
    </row>
    <row r="875" spans="1:32" ht="18.75" customHeight="1">
      <c r="A875" s="166">
        <f>IF(N871="","",A874+1)</f>
        <v>11</v>
      </c>
      <c r="B875" s="811"/>
      <c r="C875" s="414">
        <v>20</v>
      </c>
      <c r="D875" s="414">
        <v>20</v>
      </c>
      <c r="E875" s="116">
        <v>40</v>
      </c>
      <c r="F875" s="414">
        <v>30</v>
      </c>
      <c r="G875" s="414">
        <v>18</v>
      </c>
      <c r="H875" s="414">
        <v>12</v>
      </c>
      <c r="I875" s="116">
        <v>60</v>
      </c>
      <c r="J875" s="118">
        <v>100</v>
      </c>
      <c r="K875" s="414">
        <v>50</v>
      </c>
      <c r="L875" s="414">
        <v>30</v>
      </c>
      <c r="M875" s="414">
        <v>20</v>
      </c>
      <c r="N875" s="116">
        <v>100</v>
      </c>
      <c r="O875" s="118">
        <v>200</v>
      </c>
      <c r="P875" s="825">
        <f>IF(AND(N871="",C868="",E869="",N869=""),"",IF(OR(C868=1,C868=2),800,1000))</f>
        <v>1000</v>
      </c>
      <c r="Q875" s="819"/>
      <c r="R875" s="811"/>
      <c r="S875" s="414">
        <v>20</v>
      </c>
      <c r="T875" s="414">
        <v>20</v>
      </c>
      <c r="U875" s="116">
        <v>40</v>
      </c>
      <c r="V875" s="414">
        <v>30</v>
      </c>
      <c r="W875" s="414">
        <v>18</v>
      </c>
      <c r="X875" s="414">
        <v>12</v>
      </c>
      <c r="Y875" s="116">
        <v>60</v>
      </c>
      <c r="Z875" s="118">
        <v>100</v>
      </c>
      <c r="AA875" s="414">
        <v>50</v>
      </c>
      <c r="AB875" s="414">
        <v>30</v>
      </c>
      <c r="AC875" s="414">
        <v>20</v>
      </c>
      <c r="AD875" s="116">
        <v>100</v>
      </c>
      <c r="AE875" s="118">
        <v>200</v>
      </c>
      <c r="AF875" s="825">
        <f>IF(AND(AD871="",S868="",U869="",Z869=""),"",IF(OR(S868=1,S868=2),800,1000))</f>
        <v>1000</v>
      </c>
    </row>
    <row r="876" spans="1:32" ht="21" customHeight="1">
      <c r="A876" s="166">
        <f>IF(N871="","",A875+1)</f>
        <v>12</v>
      </c>
      <c r="B876" s="122" t="str">
        <f>'Result Sheet'!$L$4</f>
        <v xml:space="preserve">हिन्दी </v>
      </c>
      <c r="C876" s="415" t="str">
        <f>IFERROR(VLOOKUP(N871,Marks,11,0),"")</f>
        <v/>
      </c>
      <c r="D876" s="415" t="str">
        <f>IFERROR(VLOOKUP(N871,Marks,12,0),"")</f>
        <v/>
      </c>
      <c r="E876" s="117" t="str">
        <f>IFERROR(VLOOKUP(N871,Marks,13,0),"")</f>
        <v/>
      </c>
      <c r="F876" s="415" t="str">
        <f>IFERROR(VLOOKUP(N871,Marks,14,0),"")</f>
        <v/>
      </c>
      <c r="G876" s="415" t="str">
        <f>IFERROR(VLOOKUP(N871,Marks,15,0),"")</f>
        <v/>
      </c>
      <c r="H876" s="415" t="str">
        <f>IFERROR(VLOOKUP(N871,Marks,16,0),"")</f>
        <v/>
      </c>
      <c r="I876" s="117" t="str">
        <f>IFERROR(VLOOKUP(N871,Marks,17,0),"")</f>
        <v/>
      </c>
      <c r="J876" s="119" t="str">
        <f>IFERROR(VLOOKUP(N871,Marks,18,0),"")</f>
        <v/>
      </c>
      <c r="K876" s="415" t="str">
        <f>IFERROR(VLOOKUP(N871,Marks,19,0),"")</f>
        <v/>
      </c>
      <c r="L876" s="415" t="str">
        <f>IFERROR(VLOOKUP(N871,Marks,20,0),"")</f>
        <v/>
      </c>
      <c r="M876" s="415" t="str">
        <f>IFERROR(VLOOKUP(N871,Marks,21,0),"")</f>
        <v/>
      </c>
      <c r="N876" s="117" t="str">
        <f>IFERROR(VLOOKUP(N871,Marks,22,0),"")</f>
        <v/>
      </c>
      <c r="O876" s="119" t="str">
        <f>IFERROR(VLOOKUP(N871,Marks,23,0),"")</f>
        <v/>
      </c>
      <c r="P876" s="323" t="str">
        <f>IFERROR(VLOOKUP(N871,Marks,29,0),"")</f>
        <v/>
      </c>
      <c r="Q876" s="819"/>
      <c r="R876" s="122" t="str">
        <f>'Result Sheet'!$L$4</f>
        <v xml:space="preserve">हिन्दी </v>
      </c>
      <c r="S876" s="415" t="str">
        <f>IFERROR(VLOOKUP(AD871,Marks,11,0),"")</f>
        <v/>
      </c>
      <c r="T876" s="415" t="str">
        <f>IFERROR(VLOOKUP(AD871,Marks,12,0),"")</f>
        <v/>
      </c>
      <c r="U876" s="117" t="str">
        <f>IFERROR(VLOOKUP(AD871,Marks,13,0),"")</f>
        <v/>
      </c>
      <c r="V876" s="415" t="str">
        <f>IFERROR(VLOOKUP(AD871,Marks,14,0),"")</f>
        <v/>
      </c>
      <c r="W876" s="415" t="str">
        <f>IFERROR(VLOOKUP(AD871,Marks,15,0),"")</f>
        <v/>
      </c>
      <c r="X876" s="415" t="str">
        <f>IFERROR(VLOOKUP(AD871,Marks,16,0),"")</f>
        <v/>
      </c>
      <c r="Y876" s="117" t="str">
        <f>IFERROR(VLOOKUP(AD871,Marks,17,0),"")</f>
        <v/>
      </c>
      <c r="Z876" s="119" t="str">
        <f>IFERROR(VLOOKUP(AD871,Marks,18,0),"")</f>
        <v/>
      </c>
      <c r="AA876" s="415" t="str">
        <f>IFERROR(VLOOKUP(AD871,Marks,19,0),"")</f>
        <v/>
      </c>
      <c r="AB876" s="415" t="str">
        <f>IFERROR(VLOOKUP(AD871,Marks,20,0),"")</f>
        <v/>
      </c>
      <c r="AC876" s="415" t="str">
        <f>IFERROR(VLOOKUP(AD871,Marks,21,0),"")</f>
        <v/>
      </c>
      <c r="AD876" s="117" t="str">
        <f>IFERROR(VLOOKUP(AD871,Marks,22,0),"")</f>
        <v/>
      </c>
      <c r="AE876" s="119" t="str">
        <f>IFERROR(VLOOKUP(AD871,Marks,23,0),"")</f>
        <v/>
      </c>
      <c r="AF876" s="323" t="str">
        <f>IFERROR(VLOOKUP(AD871,Marks,29,0),"")</f>
        <v/>
      </c>
    </row>
    <row r="877" spans="1:32" ht="21" customHeight="1">
      <c r="A877" s="166">
        <f>IF(N871="","",A876+1)</f>
        <v>13</v>
      </c>
      <c r="B877" s="122" t="str">
        <f>'Result Sheet'!$AE$4</f>
        <v xml:space="preserve">अंग्रेजी </v>
      </c>
      <c r="C877" s="415" t="str">
        <f>IFERROR(VLOOKUP(N871,Marks,30,0),"")</f>
        <v/>
      </c>
      <c r="D877" s="415" t="str">
        <f>IFERROR(VLOOKUP(N871,Marks,31,0),"")</f>
        <v/>
      </c>
      <c r="E877" s="117" t="str">
        <f>IFERROR(VLOOKUP(N871,Marks,32,0),"")</f>
        <v/>
      </c>
      <c r="F877" s="415" t="str">
        <f>IFERROR(VLOOKUP(N871,Marks,33,0),"")</f>
        <v/>
      </c>
      <c r="G877" s="415" t="str">
        <f>IFERROR(VLOOKUP(N871,Marks,34,0),"")</f>
        <v/>
      </c>
      <c r="H877" s="415" t="str">
        <f>IFERROR(VLOOKUP(N871,Marks,35,0),"")</f>
        <v/>
      </c>
      <c r="I877" s="117" t="str">
        <f>IFERROR(VLOOKUP(N871,Marks,36,0),"")</f>
        <v/>
      </c>
      <c r="J877" s="119" t="str">
        <f>IFERROR(VLOOKUP(N871,Marks,37,0),"")</f>
        <v/>
      </c>
      <c r="K877" s="415" t="str">
        <f>IFERROR(VLOOKUP(N871,Marks,38,0),"")</f>
        <v/>
      </c>
      <c r="L877" s="415" t="str">
        <f>IFERROR(VLOOKUP(N871,Marks,39,0),"")</f>
        <v/>
      </c>
      <c r="M877" s="415" t="str">
        <f>IFERROR(VLOOKUP(N871,Marks,40,0),"")</f>
        <v/>
      </c>
      <c r="N877" s="117" t="str">
        <f>IFERROR(VLOOKUP(N871,Marks,41,0),"")</f>
        <v/>
      </c>
      <c r="O877" s="119" t="str">
        <f>IFERROR(VLOOKUP(N871,Marks,42,0),"")</f>
        <v/>
      </c>
      <c r="P877" s="323" t="str">
        <f>IFERROR(VLOOKUP(N871,Marks,48,0),"")</f>
        <v/>
      </c>
      <c r="Q877" s="819"/>
      <c r="R877" s="122" t="str">
        <f>'Result Sheet'!$AE$4</f>
        <v xml:space="preserve">अंग्रेजी </v>
      </c>
      <c r="S877" s="415" t="str">
        <f>IFERROR(VLOOKUP(AD871,Marks,30,0),"")</f>
        <v/>
      </c>
      <c r="T877" s="415" t="str">
        <f>IFERROR(VLOOKUP(AD871,Marks,31,0),"")</f>
        <v/>
      </c>
      <c r="U877" s="117" t="str">
        <f>IFERROR(VLOOKUP(AD871,Marks,32,0),"")</f>
        <v/>
      </c>
      <c r="V877" s="415" t="str">
        <f>IFERROR(VLOOKUP(AD871,Marks,33,0),"")</f>
        <v/>
      </c>
      <c r="W877" s="415" t="str">
        <f>IFERROR(VLOOKUP(AD871,Marks,34,0),"")</f>
        <v/>
      </c>
      <c r="X877" s="415" t="str">
        <f>IFERROR(VLOOKUP(AD871,Marks,35,0),"")</f>
        <v/>
      </c>
      <c r="Y877" s="117" t="str">
        <f>IFERROR(VLOOKUP(AD871,Marks,36,0),"")</f>
        <v/>
      </c>
      <c r="Z877" s="119" t="str">
        <f>IFERROR(VLOOKUP(AD871,Marks,37,0),"")</f>
        <v/>
      </c>
      <c r="AA877" s="415" t="str">
        <f>IFERROR(VLOOKUP(AD871,Marks,38,0),"")</f>
        <v/>
      </c>
      <c r="AB877" s="415" t="str">
        <f>IFERROR(VLOOKUP(AD871,Marks,39,0),"")</f>
        <v/>
      </c>
      <c r="AC877" s="415" t="str">
        <f>IFERROR(VLOOKUP(AD871,Marks,40,0),"")</f>
        <v/>
      </c>
      <c r="AD877" s="117" t="str">
        <f>IFERROR(VLOOKUP(AD871,Marks,41,0),"")</f>
        <v/>
      </c>
      <c r="AE877" s="119" t="str">
        <f>IFERROR(VLOOKUP(AD871,Marks,42,0),"")</f>
        <v/>
      </c>
      <c r="AF877" s="323" t="str">
        <f>IFERROR(VLOOKUP(AD871,Marks,48,0),"")</f>
        <v/>
      </c>
    </row>
    <row r="878" spans="1:32" ht="21" customHeight="1">
      <c r="A878" s="166">
        <f>IF(N871="","",A877+1)</f>
        <v>14</v>
      </c>
      <c r="B878" s="122" t="str">
        <f>'Result Sheet'!$AX$4</f>
        <v>संस्कृत</v>
      </c>
      <c r="C878" s="415" t="str">
        <f>IFERROR(VLOOKUP(N871,Marks,49,0),"")</f>
        <v/>
      </c>
      <c r="D878" s="415" t="str">
        <f>IFERROR(VLOOKUP(N871,Marks,50,0),"")</f>
        <v/>
      </c>
      <c r="E878" s="117" t="str">
        <f>IFERROR(VLOOKUP(N871,Marks,51,0),"")</f>
        <v/>
      </c>
      <c r="F878" s="415" t="str">
        <f>IFERROR(VLOOKUP(N871,Marks,52,0),"")</f>
        <v/>
      </c>
      <c r="G878" s="415" t="str">
        <f>IFERROR(VLOOKUP(N871,Marks,53,0),"")</f>
        <v/>
      </c>
      <c r="H878" s="415" t="str">
        <f>IFERROR(VLOOKUP(N871,Marks,54,0),"")</f>
        <v/>
      </c>
      <c r="I878" s="117" t="str">
        <f>IFERROR(VLOOKUP(N871,Marks,55,0),"")</f>
        <v/>
      </c>
      <c r="J878" s="119" t="str">
        <f>IFERROR(VLOOKUP(N871,Marks,56,0),"")</f>
        <v/>
      </c>
      <c r="K878" s="415" t="str">
        <f>IFERROR(VLOOKUP(N871,Marks,57,0),"")</f>
        <v/>
      </c>
      <c r="L878" s="415" t="str">
        <f>IFERROR(VLOOKUP(N871,Marks,58,0),"")</f>
        <v/>
      </c>
      <c r="M878" s="415" t="str">
        <f>IFERROR(VLOOKUP(N871,Marks,59,0),"")</f>
        <v/>
      </c>
      <c r="N878" s="117" t="str">
        <f>IFERROR(VLOOKUP(N871,Marks,60,0),"")</f>
        <v/>
      </c>
      <c r="O878" s="119" t="str">
        <f>IFERROR(VLOOKUP(N871,Marks,61,0),"")</f>
        <v/>
      </c>
      <c r="P878" s="323" t="str">
        <f>IFERROR(VLOOKUP(N871,Marks,67,0),"")</f>
        <v/>
      </c>
      <c r="Q878" s="819"/>
      <c r="R878" s="122" t="str">
        <f>'Result Sheet'!$AX$4</f>
        <v>संस्कृत</v>
      </c>
      <c r="S878" s="415" t="str">
        <f>IFERROR(VLOOKUP(AD871,Marks,49,0),"")</f>
        <v/>
      </c>
      <c r="T878" s="415" t="str">
        <f>IFERROR(VLOOKUP(AD871,Marks,50,0),"")</f>
        <v/>
      </c>
      <c r="U878" s="117" t="str">
        <f>IFERROR(VLOOKUP(AD871,Marks,51,0),"")</f>
        <v/>
      </c>
      <c r="V878" s="415" t="str">
        <f>IFERROR(VLOOKUP(AD871,Marks,52,0),"")</f>
        <v/>
      </c>
      <c r="W878" s="415" t="str">
        <f>IFERROR(VLOOKUP(AD871,Marks,53,0),"")</f>
        <v/>
      </c>
      <c r="X878" s="415" t="str">
        <f>IFERROR(VLOOKUP(AD871,Marks,54,0),"")</f>
        <v/>
      </c>
      <c r="Y878" s="117" t="str">
        <f>IFERROR(VLOOKUP(AD871,Marks,55,0),"")</f>
        <v/>
      </c>
      <c r="Z878" s="119" t="str">
        <f>IFERROR(VLOOKUP(AD871,Marks,56,0),"")</f>
        <v/>
      </c>
      <c r="AA878" s="415" t="str">
        <f>IFERROR(VLOOKUP(AD871,Marks,57,0),"")</f>
        <v/>
      </c>
      <c r="AB878" s="415" t="str">
        <f>IFERROR(VLOOKUP(AD871,Marks,58,0),"")</f>
        <v/>
      </c>
      <c r="AC878" s="415" t="str">
        <f>IFERROR(VLOOKUP(AD871,Marks,59,0),"")</f>
        <v/>
      </c>
      <c r="AD878" s="117" t="str">
        <f>IFERROR(VLOOKUP(AD871,Marks,60,0),"")</f>
        <v/>
      </c>
      <c r="AE878" s="119" t="str">
        <f>IFERROR(VLOOKUP(AD871,Marks,61,0),"")</f>
        <v/>
      </c>
      <c r="AF878" s="323" t="str">
        <f>IFERROR(VLOOKUP(AD871,Marks,67,0),"")</f>
        <v/>
      </c>
    </row>
    <row r="879" spans="1:32" ht="21" customHeight="1">
      <c r="A879" s="166">
        <f>IF(N871="","",A877+1)</f>
        <v>14</v>
      </c>
      <c r="B879" s="122" t="str">
        <f>'Result Sheet'!$BQ$4</f>
        <v xml:space="preserve">गणित </v>
      </c>
      <c r="C879" s="415" t="str">
        <f>IFERROR(VLOOKUP(N871,Marks,68,0),"")</f>
        <v/>
      </c>
      <c r="D879" s="415" t="str">
        <f>IFERROR(VLOOKUP(N871,Marks,69,0),"")</f>
        <v/>
      </c>
      <c r="E879" s="117" t="str">
        <f>IFERROR(VLOOKUP(N871,Marks,70,0),"")</f>
        <v/>
      </c>
      <c r="F879" s="415" t="str">
        <f>IFERROR(VLOOKUP(N871,Marks,71,0),"")</f>
        <v/>
      </c>
      <c r="G879" s="415" t="str">
        <f>IFERROR(VLOOKUP(N871,Marks,72,0),"")</f>
        <v/>
      </c>
      <c r="H879" s="415" t="str">
        <f>IFERROR(VLOOKUP(N871,Marks,73,0),"")</f>
        <v/>
      </c>
      <c r="I879" s="117" t="str">
        <f>IFERROR(VLOOKUP(N871,Marks,74,0),"")</f>
        <v/>
      </c>
      <c r="J879" s="119" t="str">
        <f>IFERROR(VLOOKUP(N871,Marks,75,0),"")</f>
        <v/>
      </c>
      <c r="K879" s="415" t="str">
        <f>IFERROR(VLOOKUP(N871,Marks,76,0),"")</f>
        <v/>
      </c>
      <c r="L879" s="415" t="str">
        <f>IFERROR(VLOOKUP(N871,Marks,77,0),"")</f>
        <v/>
      </c>
      <c r="M879" s="415" t="str">
        <f>IFERROR(VLOOKUP(N871,Marks,78,0),"")</f>
        <v/>
      </c>
      <c r="N879" s="117" t="str">
        <f>IFERROR(VLOOKUP(N871,Marks,79,0),"")</f>
        <v/>
      </c>
      <c r="O879" s="119" t="str">
        <f>IFERROR(VLOOKUP(N871,Marks,80,0),"")</f>
        <v/>
      </c>
      <c r="P879" s="323" t="str">
        <f>IFERROR(VLOOKUP(N871,Marks,86,0),"")</f>
        <v/>
      </c>
      <c r="Q879" s="819"/>
      <c r="R879" s="122" t="str">
        <f>'Result Sheet'!$BQ$4</f>
        <v xml:space="preserve">गणित </v>
      </c>
      <c r="S879" s="415" t="str">
        <f>IFERROR(VLOOKUP(AD871,Marks,68,0),"")</f>
        <v/>
      </c>
      <c r="T879" s="415" t="str">
        <f>IFERROR(VLOOKUP(AD871,Marks,69,0),"")</f>
        <v/>
      </c>
      <c r="U879" s="117" t="str">
        <f>IFERROR(VLOOKUP(AD871,Marks,70,0),"")</f>
        <v/>
      </c>
      <c r="V879" s="415" t="str">
        <f>IFERROR(VLOOKUP(AD871,Marks,71,0),"")</f>
        <v/>
      </c>
      <c r="W879" s="415" t="str">
        <f>IFERROR(VLOOKUP(AD871,Marks,72,0),"")</f>
        <v/>
      </c>
      <c r="X879" s="415" t="str">
        <f>IFERROR(VLOOKUP(AD871,Marks,73,0),"")</f>
        <v/>
      </c>
      <c r="Y879" s="117" t="str">
        <f>IFERROR(VLOOKUP(AD871,Marks,74,0),"")</f>
        <v/>
      </c>
      <c r="Z879" s="119" t="str">
        <f>IFERROR(VLOOKUP(AD871,Marks,75,0),"")</f>
        <v/>
      </c>
      <c r="AA879" s="415" t="str">
        <f>IFERROR(VLOOKUP(AD871,Marks,76,0),"")</f>
        <v/>
      </c>
      <c r="AB879" s="415" t="str">
        <f>IFERROR(VLOOKUP(AD871,Marks,77,0),"")</f>
        <v/>
      </c>
      <c r="AC879" s="415" t="str">
        <f>IFERROR(VLOOKUP(AD871,Marks,78,0),"")</f>
        <v/>
      </c>
      <c r="AD879" s="117" t="str">
        <f>IFERROR(VLOOKUP(AD871,Marks,79,0),"")</f>
        <v/>
      </c>
      <c r="AE879" s="119" t="str">
        <f>IFERROR(VLOOKUP(AD871,Marks,80,0),"")</f>
        <v/>
      </c>
      <c r="AF879" s="323" t="str">
        <f>IFERROR(VLOOKUP(AD871,Marks,86,0),"")</f>
        <v/>
      </c>
    </row>
    <row r="880" spans="1:32" ht="21" customHeight="1">
      <c r="A880" s="166">
        <f>IF(N871="","",A879+1)</f>
        <v>15</v>
      </c>
      <c r="B880" s="122" t="str">
        <f>'Result Sheet'!$CJ$4</f>
        <v xml:space="preserve">पर्यावरण अध्ययन </v>
      </c>
      <c r="C880" s="415" t="str">
        <f>IFERROR(VLOOKUP(N871,Marks,87,0),"")</f>
        <v/>
      </c>
      <c r="D880" s="415" t="str">
        <f>IFERROR(VLOOKUP(N871,Marks,88,0),"")</f>
        <v/>
      </c>
      <c r="E880" s="117" t="str">
        <f>IFERROR(VLOOKUP(N871,Marks,89,0),"")</f>
        <v/>
      </c>
      <c r="F880" s="415" t="str">
        <f>IFERROR(VLOOKUP(N871,Marks,90,0),"")</f>
        <v/>
      </c>
      <c r="G880" s="415" t="str">
        <f>IFERROR(VLOOKUP(N871,Marks,91,0),"")</f>
        <v/>
      </c>
      <c r="H880" s="415" t="str">
        <f>IFERROR(VLOOKUP(N871,Marks,92,0),"")</f>
        <v/>
      </c>
      <c r="I880" s="117" t="str">
        <f>IFERROR(VLOOKUP(N871,Marks,93,0),"")</f>
        <v/>
      </c>
      <c r="J880" s="119" t="str">
        <f>IFERROR(VLOOKUP(N871,Marks,94,0),"")</f>
        <v/>
      </c>
      <c r="K880" s="415" t="str">
        <f>IFERROR(VLOOKUP(N871,Marks,95,0),"")</f>
        <v/>
      </c>
      <c r="L880" s="415" t="str">
        <f>IFERROR(VLOOKUP(N871,Marks,96,0),"")</f>
        <v/>
      </c>
      <c r="M880" s="415" t="str">
        <f>IFERROR(VLOOKUP(N871,Marks,97,0),"")</f>
        <v/>
      </c>
      <c r="N880" s="117" t="str">
        <f>IFERROR(VLOOKUP(N871,Marks,98,0),"")</f>
        <v/>
      </c>
      <c r="O880" s="119" t="str">
        <f>IFERROR(VLOOKUP(N871,Marks,99,0),"")</f>
        <v/>
      </c>
      <c r="P880" s="323" t="str">
        <f>IFERROR(VLOOKUP(N871,Marks,105,0),"")</f>
        <v/>
      </c>
      <c r="Q880" s="819"/>
      <c r="R880" s="122" t="str">
        <f>'Result Sheet'!$CJ$4</f>
        <v xml:space="preserve">पर्यावरण अध्ययन </v>
      </c>
      <c r="S880" s="415" t="str">
        <f>IFERROR(VLOOKUP(AD871,Marks,87,0),"")</f>
        <v/>
      </c>
      <c r="T880" s="415" t="str">
        <f>IFERROR(VLOOKUP(AD871,Marks,88,0),"")</f>
        <v/>
      </c>
      <c r="U880" s="117" t="str">
        <f>IFERROR(VLOOKUP(AD871,Marks,89,0),"")</f>
        <v/>
      </c>
      <c r="V880" s="415" t="str">
        <f>IFERROR(VLOOKUP(AD871,Marks,90,0),"")</f>
        <v/>
      </c>
      <c r="W880" s="415" t="str">
        <f>IFERROR(VLOOKUP(AD871,Marks,91,0),"")</f>
        <v/>
      </c>
      <c r="X880" s="415" t="str">
        <f>IFERROR(VLOOKUP(AD871,Marks,92,0),"")</f>
        <v/>
      </c>
      <c r="Y880" s="117" t="str">
        <f>IFERROR(VLOOKUP(AD871,Marks,93,0),"")</f>
        <v/>
      </c>
      <c r="Z880" s="119" t="str">
        <f>IFERROR(VLOOKUP(AD871,Marks,94,0),"")</f>
        <v/>
      </c>
      <c r="AA880" s="415" t="str">
        <f>IFERROR(VLOOKUP(AD871,Marks,95,0),"")</f>
        <v/>
      </c>
      <c r="AB880" s="415" t="str">
        <f>IFERROR(VLOOKUP(AD871,Marks,96,0),"")</f>
        <v/>
      </c>
      <c r="AC880" s="415" t="str">
        <f>IFERROR(VLOOKUP(AD871,Marks,97,0),"")</f>
        <v/>
      </c>
      <c r="AD880" s="117" t="str">
        <f>IFERROR(VLOOKUP(AD871,Marks,98,0),"")</f>
        <v/>
      </c>
      <c r="AE880" s="119" t="str">
        <f>IFERROR(VLOOKUP(AD871,Marks,99,0),"")</f>
        <v/>
      </c>
      <c r="AF880" s="323" t="str">
        <f>IFERROR(VLOOKUP(AD871,Marks,105,0),"")</f>
        <v/>
      </c>
    </row>
    <row r="881" spans="1:32" ht="25.5" customHeight="1">
      <c r="A881" s="166">
        <f>IF(N871="","",A880+1)</f>
        <v>16</v>
      </c>
      <c r="B881" s="416" t="s">
        <v>215</v>
      </c>
      <c r="C881" s="120" t="str">
        <f>IF(AND(C876="",C877="",C878="",C879="",C880=""),"",IF(OR(C868=1,C868=2),SUM(C876:C879),SUM(C876:C880)))</f>
        <v/>
      </c>
      <c r="D881" s="120" t="str">
        <f>IF(AND(D876="",D877="",D878="",D879="",D880=""),"",IF(OR(C868=1,C868=2),SUM(D876:D879),SUM(D876:D880)))</f>
        <v/>
      </c>
      <c r="E881" s="120" t="str">
        <f>IF(AND(E876="",E877="",E878="",E879="",E880=""),"",IF(OR(C868=1,C868=2),SUM(E876:E879),SUM(E876:E880)))</f>
        <v/>
      </c>
      <c r="F881" s="120" t="str">
        <f>IF(AND(F876="",F877="",F878="",F879="",F880=""),"",IF(OR(C868=1,C868=2),SUM(F876:F879),SUM(F876:F880)))</f>
        <v/>
      </c>
      <c r="G881" s="120" t="str">
        <f>IF(AND(G876="",G877="",G878="",G879="",G880=""),"",IF(OR(G868=1,G868=2),SUM(C868=1,C868=2),SUM(G876:G880)))</f>
        <v/>
      </c>
      <c r="H881" s="120" t="str">
        <f>IF(AND(H876="",H877="",H878="",H879="",H880=""),"",IF(OR(C868=1,C868=2),SUM(H876:H879),SUM(H876:H880)))</f>
        <v/>
      </c>
      <c r="I881" s="120" t="str">
        <f>IF(AND(I876="",I877="",I878="",I879="",I880=""),"",IF(OR(C868=1,C868=2),SUM(I876:I879),SUM(I876:I880)))</f>
        <v/>
      </c>
      <c r="J881" s="120" t="str">
        <f>IF(AND(J876="",J877="",J878="",J879="",J880=""),"",IF(OR(C868=1,C868=2),SUM(J876:J879),SUM(J876:J880)))</f>
        <v/>
      </c>
      <c r="K881" s="120" t="str">
        <f>IF(AND(K876="",K877="",K878="",K879="",K880=""),"",IF(OR(C868=1,C868=2),SUM(K876:K879),SUM(K876:K880)))</f>
        <v/>
      </c>
      <c r="L881" s="120" t="str">
        <f>IF(AND(L876="",L877="",L878="",L879="",L880=""),"",IF(OR(C868=1,C868=2),SUM(L876:L879),SUM(L876:L880)))</f>
        <v/>
      </c>
      <c r="M881" s="120" t="str">
        <f>IF(AND(M876="",M877="",M878="",M879="",M880=""),"",IF(OR(C868=1,C868=2),SUM(M876:M879),SUM(M876:M880)))</f>
        <v/>
      </c>
      <c r="N881" s="120" t="str">
        <f>IF(AND(N876="",N877="",N878="",N879="",N880=""),"",IF(OR(C868=1,C868=2),SUM(N876:N879),SUM(N876:N880)))</f>
        <v/>
      </c>
      <c r="O881" s="120" t="str">
        <f>IF(AND(O876="",O877="",O878="",O879="",O880=""),"",IF(OR(C868=1,C868=2),SUM(O876:O879),SUM(O876:O880)))</f>
        <v/>
      </c>
      <c r="P881" s="326" t="str">
        <f>IF(OR(N871="",E869="",O881=""),"",IF(O881&gt;=81%*P875,"A",IF(O881&gt;=61%*P875,"B",IF(O881&gt;=41%*P875,"C",IF(O881&gt;=21%*P875,"D","E")))))</f>
        <v/>
      </c>
      <c r="Q881" s="819"/>
      <c r="R881" s="416" t="s">
        <v>215</v>
      </c>
      <c r="S881" s="120" t="str">
        <f>IF(AND(S876="",S877="",S878="",S879="",S880=""),"",IF(OR(S868=1,S868=2),SUM(S876:S879),SUM(S876:S880)))</f>
        <v/>
      </c>
      <c r="T881" s="120" t="str">
        <f>IF(AND(T876="",T877="",T878="",T879="",T880=""),"",IF(OR(S868=1,S868=2),SUM(T876:T879),SUM(T876:T880)))</f>
        <v/>
      </c>
      <c r="U881" s="120" t="str">
        <f>IF(AND(U876="",U877="",U878="",U879="",U880=""),"",IF(OR(S868=1,S868=2),SUM(U876:U879),SUM(U876:U880)))</f>
        <v/>
      </c>
      <c r="V881" s="120" t="str">
        <f>IF(AND(V876="",V877="",V878="",V879="",V880=""),"",IF(OR(S868=1,S868=2),SUM(V876:V879),SUM(V876:V880)))</f>
        <v/>
      </c>
      <c r="W881" s="120" t="str">
        <f>IF(AND(W876="",W877="",W878="",W879="",W880=""),"",IF(OR(W868=1,W868=2),SUM(S868=1,S868=2),SUM(W876:W880)))</f>
        <v/>
      </c>
      <c r="X881" s="120" t="str">
        <f>IF(AND(X876="",X877="",X878="",X879="",X880=""),"",IF(OR(S868=1,S868=2),SUM(X876:X879),SUM(X876:X880)))</f>
        <v/>
      </c>
      <c r="Y881" s="120" t="str">
        <f>IF(AND(Y876="",Y877="",Y878="",Y879="",Y880=""),"",IF(OR(S868=1,S868=2),SUM(Y876:Y879),SUM(Y876:Y880)))</f>
        <v/>
      </c>
      <c r="Z881" s="120" t="str">
        <f>IF(AND(Z876="",Z877="",Z878="",Z879="",Z880=""),"",IF(OR(S868=1,S868=2),SUM(Z876:Z879),SUM(Z876:Z880)))</f>
        <v/>
      </c>
      <c r="AA881" s="120" t="str">
        <f>IF(AND(AA876="",AA877="",AA878="",AA879="",AA880=""),"",IF(OR(S868=1,S868=2),SUM(AA876:AA879),SUM(AA876:AA880)))</f>
        <v/>
      </c>
      <c r="AB881" s="120" t="str">
        <f>IF(AND(AB876="",AB877="",AB878="",AB879="",AB880=""),"",IF(OR(S868=1,S868=2),SUM(AB876:AB879),SUM(AB876:AB880)))</f>
        <v/>
      </c>
      <c r="AC881" s="120" t="str">
        <f>IF(AND(AC876="",AC877="",AC878="",AC879="",AC880=""),"",IF(OR(S868=1,S868=2),SUM(AC876:AC879),SUM(AC876:AC880)))</f>
        <v/>
      </c>
      <c r="AD881" s="120" t="str">
        <f>IF(AND(AD876="",AD877="",AD878="",AD879="",AD880=""),"",IF(OR(S868=1,S868=2),SUM(AD876:AD879),SUM(AD876:AD880)))</f>
        <v/>
      </c>
      <c r="AE881" s="120" t="str">
        <f>IF(AND(AE876="",AE877="",AE878="",AE879="",AE880=""),"",IF(OR(S868=1,S868=2),SUM(AE876:AE879),SUM(AE876:AE880)))</f>
        <v/>
      </c>
      <c r="AF881" s="326" t="str">
        <f>IF(OR(AD871="",U869="",AE881=""),"",IF(AE881&gt;=81%*AF875,"A",IF(AE881&gt;=61%*AF875,"B",IF(AE881&gt;=41%*AF875,"C",IF(AE881&gt;=21%*AF875,"D","E")))))</f>
        <v/>
      </c>
    </row>
    <row r="882" spans="1:32" ht="9" customHeight="1">
      <c r="A882" s="166">
        <f>IF(N871="","",A881+1)</f>
        <v>17</v>
      </c>
      <c r="B882" s="787"/>
      <c r="C882" s="787"/>
      <c r="D882" s="787"/>
      <c r="E882" s="787"/>
      <c r="F882" s="787"/>
      <c r="G882" s="787"/>
      <c r="H882" s="787"/>
      <c r="I882" s="787"/>
      <c r="J882" s="787"/>
      <c r="K882" s="787"/>
      <c r="L882" s="787"/>
      <c r="M882" s="787"/>
      <c r="N882" s="787"/>
      <c r="O882" s="787"/>
      <c r="P882" s="787"/>
      <c r="Q882" s="819"/>
      <c r="R882" s="787"/>
      <c r="S882" s="787"/>
      <c r="T882" s="787"/>
      <c r="U882" s="787"/>
      <c r="V882" s="787"/>
      <c r="W882" s="787"/>
      <c r="X882" s="787"/>
      <c r="Y882" s="787"/>
      <c r="Z882" s="787"/>
      <c r="AA882" s="787"/>
      <c r="AB882" s="787"/>
      <c r="AC882" s="787"/>
      <c r="AD882" s="787"/>
      <c r="AE882" s="787"/>
      <c r="AF882" s="787"/>
    </row>
    <row r="883" spans="1:32" ht="22.5" customHeight="1">
      <c r="A883" s="166">
        <f>IF(N871="","",A882+1)</f>
        <v>18</v>
      </c>
      <c r="B883" s="788" t="s">
        <v>213</v>
      </c>
      <c r="C883" s="788"/>
      <c r="D883" s="789" t="s">
        <v>229</v>
      </c>
      <c r="E883" s="790"/>
      <c r="F883" s="417" t="s">
        <v>186</v>
      </c>
      <c r="G883" s="788" t="s">
        <v>213</v>
      </c>
      <c r="H883" s="788"/>
      <c r="I883" s="789" t="s">
        <v>229</v>
      </c>
      <c r="J883" s="790"/>
      <c r="K883" s="417" t="s">
        <v>186</v>
      </c>
      <c r="L883" s="788" t="s">
        <v>213</v>
      </c>
      <c r="M883" s="788"/>
      <c r="N883" s="789" t="s">
        <v>229</v>
      </c>
      <c r="O883" s="790"/>
      <c r="P883" s="417" t="s">
        <v>186</v>
      </c>
      <c r="Q883" s="819"/>
      <c r="R883" s="788" t="s">
        <v>213</v>
      </c>
      <c r="S883" s="788"/>
      <c r="T883" s="789" t="s">
        <v>229</v>
      </c>
      <c r="U883" s="790"/>
      <c r="V883" s="417" t="s">
        <v>186</v>
      </c>
      <c r="W883" s="788" t="s">
        <v>213</v>
      </c>
      <c r="X883" s="788"/>
      <c r="Y883" s="789" t="s">
        <v>229</v>
      </c>
      <c r="Z883" s="790"/>
      <c r="AA883" s="417" t="s">
        <v>186</v>
      </c>
      <c r="AB883" s="788" t="s">
        <v>213</v>
      </c>
      <c r="AC883" s="788"/>
      <c r="AD883" s="789" t="s">
        <v>229</v>
      </c>
      <c r="AE883" s="790"/>
      <c r="AF883" s="417" t="s">
        <v>186</v>
      </c>
    </row>
    <row r="884" spans="1:32" ht="21.75" customHeight="1">
      <c r="A884" s="166">
        <f>IF(N871="","",A883+1)</f>
        <v>19</v>
      </c>
      <c r="B884" s="791" t="s">
        <v>221</v>
      </c>
      <c r="C884" s="792"/>
      <c r="D884" s="792"/>
      <c r="E884" s="119" t="str">
        <f>IFERROR(VLOOKUP(N871,Marks,109,0),"")</f>
        <v/>
      </c>
      <c r="F884" s="130" t="str">
        <f>IFERROR(VLOOKUP(N871,Marks,113,0),"")</f>
        <v/>
      </c>
      <c r="G884" s="791" t="s">
        <v>192</v>
      </c>
      <c r="H884" s="792"/>
      <c r="I884" s="792"/>
      <c r="J884" s="119" t="str">
        <f>IFERROR(VLOOKUP(N871,Marks,117,0),"")</f>
        <v/>
      </c>
      <c r="K884" s="130" t="str">
        <f>IFERROR(VLOOKUP(N871,Marks,121,0),"")</f>
        <v/>
      </c>
      <c r="L884" s="793" t="s">
        <v>193</v>
      </c>
      <c r="M884" s="794"/>
      <c r="N884" s="794"/>
      <c r="O884" s="119" t="str">
        <f>IFERROR(VLOOKUP(N871,Marks,125,0),"")</f>
        <v/>
      </c>
      <c r="P884" s="130" t="str">
        <f>IFERROR(VLOOKUP(N871,Marks,129,0),"")</f>
        <v/>
      </c>
      <c r="Q884" s="819"/>
      <c r="R884" s="791" t="s">
        <v>221</v>
      </c>
      <c r="S884" s="792"/>
      <c r="T884" s="792"/>
      <c r="U884" s="119" t="str">
        <f>IFERROR(VLOOKUP(AD871,Marks,109,0),"")</f>
        <v/>
      </c>
      <c r="V884" s="130" t="str">
        <f>IFERROR(VLOOKUP(AD871,Marks,113,0),"")</f>
        <v/>
      </c>
      <c r="W884" s="791" t="s">
        <v>192</v>
      </c>
      <c r="X884" s="792"/>
      <c r="Y884" s="792"/>
      <c r="Z884" s="119" t="str">
        <f>IFERROR(VLOOKUP(AD871,Marks,117,0),"")</f>
        <v/>
      </c>
      <c r="AA884" s="130" t="str">
        <f>IFERROR(VLOOKUP(AD871,Marks,121,0),"")</f>
        <v/>
      </c>
      <c r="AB884" s="793" t="s">
        <v>193</v>
      </c>
      <c r="AC884" s="794"/>
      <c r="AD884" s="794"/>
      <c r="AE884" s="119" t="str">
        <f>IFERROR(VLOOKUP(AD871,Marks,125,0),"")</f>
        <v/>
      </c>
      <c r="AF884" s="130" t="str">
        <f>IFERROR(VLOOKUP(AD871,Marks,129,0),"")</f>
        <v/>
      </c>
    </row>
    <row r="885" spans="1:32" ht="21" customHeight="1">
      <c r="A885" s="166">
        <f>IF(N871="","",A884+1)</f>
        <v>20</v>
      </c>
      <c r="B885" s="780" t="s">
        <v>216</v>
      </c>
      <c r="C885" s="780"/>
      <c r="D885" s="780"/>
      <c r="E885" s="795" t="str">
        <f>IFERROR(VLOOKUP(N871,Marks,135,0),"")</f>
        <v/>
      </c>
      <c r="F885" s="795"/>
      <c r="G885" s="795"/>
      <c r="H885" s="795"/>
      <c r="I885" s="780" t="s">
        <v>217</v>
      </c>
      <c r="J885" s="780"/>
      <c r="K885" s="780"/>
      <c r="L885" s="780"/>
      <c r="M885" s="796" t="str">
        <f>IFERROR(VLOOKUP(N871,Marks,136,0),"")</f>
        <v/>
      </c>
      <c r="N885" s="796"/>
      <c r="O885" s="796"/>
      <c r="P885" s="796"/>
      <c r="Q885" s="819"/>
      <c r="R885" s="780" t="s">
        <v>216</v>
      </c>
      <c r="S885" s="780"/>
      <c r="T885" s="780"/>
      <c r="U885" s="795" t="str">
        <f>IFERROR(VLOOKUP(AD871,Marks,135,0),"")</f>
        <v/>
      </c>
      <c r="V885" s="795"/>
      <c r="W885" s="795"/>
      <c r="X885" s="795"/>
      <c r="Y885" s="780" t="s">
        <v>217</v>
      </c>
      <c r="Z885" s="780"/>
      <c r="AA885" s="780"/>
      <c r="AB885" s="780"/>
      <c r="AC885" s="796" t="str">
        <f>IFERROR(VLOOKUP(AD871,Marks,136,0),"")</f>
        <v/>
      </c>
      <c r="AD885" s="796"/>
      <c r="AE885" s="796"/>
      <c r="AF885" s="796"/>
    </row>
    <row r="886" spans="1:32" ht="21" customHeight="1">
      <c r="A886" s="166">
        <f>IF(N871="","",A885+1)</f>
        <v>21</v>
      </c>
      <c r="B886" s="780" t="s">
        <v>218</v>
      </c>
      <c r="C886" s="780"/>
      <c r="D886" s="780"/>
      <c r="E886" s="782" t="str">
        <f>IFERROR(VLOOKUP(N871,Marks,134,0),"")</f>
        <v/>
      </c>
      <c r="F886" s="782"/>
      <c r="G886" s="782"/>
      <c r="H886" s="782"/>
      <c r="I886" s="780" t="s">
        <v>219</v>
      </c>
      <c r="J886" s="780"/>
      <c r="K886" s="780"/>
      <c r="L886" s="780"/>
      <c r="M886" s="781" t="str">
        <f>IFERROR(VLOOKUP(N871,Marks,131,0),"")</f>
        <v/>
      </c>
      <c r="N886" s="781"/>
      <c r="O886" s="781"/>
      <c r="P886" s="781"/>
      <c r="Q886" s="819"/>
      <c r="R886" s="780" t="s">
        <v>218</v>
      </c>
      <c r="S886" s="780"/>
      <c r="T886" s="780"/>
      <c r="U886" s="782" t="str">
        <f>IFERROR(VLOOKUP(AD871,Marks,134,0),"")</f>
        <v/>
      </c>
      <c r="V886" s="782"/>
      <c r="W886" s="782"/>
      <c r="X886" s="782"/>
      <c r="Y886" s="780" t="s">
        <v>219</v>
      </c>
      <c r="Z886" s="780"/>
      <c r="AA886" s="780"/>
      <c r="AB886" s="780"/>
      <c r="AC886" s="781" t="str">
        <f>IFERROR(VLOOKUP(AD871,Marks,131,0),"")</f>
        <v/>
      </c>
      <c r="AD886" s="781"/>
      <c r="AE886" s="781"/>
      <c r="AF886" s="781"/>
    </row>
    <row r="887" spans="1:32" ht="21" customHeight="1">
      <c r="A887" s="166">
        <f>IF(N871="","",A886+1)</f>
        <v>22</v>
      </c>
      <c r="B887" s="780" t="s">
        <v>220</v>
      </c>
      <c r="C887" s="780"/>
      <c r="D887" s="780"/>
      <c r="E887" s="324" t="str">
        <f>IFERROR(VLOOKUP(N871,Marks,132,0),"")</f>
        <v/>
      </c>
      <c r="F887" s="325" t="s">
        <v>341</v>
      </c>
      <c r="G887" s="783" t="str">
        <f>IF(OR(N871="",E869="",O881=""),"",IF(O881&gt;=81%*P875,"A",IF(O881&gt;=61%*P875,"B",IF(O881&gt;=41%*P875,"C",IF(O881&gt;=21%*P875,"D","E")))))</f>
        <v/>
      </c>
      <c r="H887" s="783"/>
      <c r="I887" s="780" t="s">
        <v>222</v>
      </c>
      <c r="J887" s="780"/>
      <c r="K887" s="780"/>
      <c r="L887" s="780"/>
      <c r="M887" s="818" t="str">
        <f>IFERROR(VLOOKUP(N871,Marks,133,0),"")</f>
        <v/>
      </c>
      <c r="N887" s="818"/>
      <c r="O887" s="818"/>
      <c r="P887" s="818"/>
      <c r="Q887" s="819"/>
      <c r="R887" s="780" t="s">
        <v>220</v>
      </c>
      <c r="S887" s="780"/>
      <c r="T887" s="780"/>
      <c r="U887" s="324" t="str">
        <f>IFERROR(VLOOKUP(AD871,Marks,132,0),"")</f>
        <v/>
      </c>
      <c r="V887" s="325" t="s">
        <v>341</v>
      </c>
      <c r="W887" s="783" t="str">
        <f>IF(OR(AD871="",U869="",AE881=""),"",IF(AE881&gt;=81%*AF875,"A",IF(AE881&gt;=61%*AF875,"B",IF(AE881&gt;=41%*AF875,"C",IF(AE881&gt;=21%*AF875,"D","E")))))</f>
        <v/>
      </c>
      <c r="X887" s="783"/>
      <c r="Y887" s="780" t="s">
        <v>222</v>
      </c>
      <c r="Z887" s="780"/>
      <c r="AA887" s="780"/>
      <c r="AB887" s="780"/>
      <c r="AC887" s="818" t="str">
        <f>IFERROR(VLOOKUP(AD871,Marks,133,0),"")</f>
        <v/>
      </c>
      <c r="AD887" s="818"/>
      <c r="AE887" s="818"/>
      <c r="AF887" s="818"/>
    </row>
    <row r="888" spans="1:32" ht="21" customHeight="1">
      <c r="A888" s="166">
        <f>IF(N871="","",A887+1)</f>
        <v>23</v>
      </c>
      <c r="B888" s="817" t="s">
        <v>228</v>
      </c>
      <c r="C888" s="817"/>
      <c r="D888" s="817"/>
      <c r="E888" s="784">
        <f>'Master sheet'!$C$10</f>
        <v>44697</v>
      </c>
      <c r="F888" s="784"/>
      <c r="G888" s="784"/>
      <c r="H888" s="410"/>
      <c r="I888" s="121"/>
      <c r="J888" s="121"/>
      <c r="K888" s="76"/>
      <c r="L888" s="121"/>
      <c r="M888" s="121"/>
      <c r="N888" s="121"/>
      <c r="O888" s="121"/>
      <c r="P888" s="121"/>
      <c r="Q888" s="819"/>
      <c r="R888" s="817" t="s">
        <v>228</v>
      </c>
      <c r="S888" s="817"/>
      <c r="T888" s="817"/>
      <c r="U888" s="784">
        <f>'Master sheet'!$C$10</f>
        <v>44697</v>
      </c>
      <c r="V888" s="784"/>
      <c r="W888" s="784"/>
      <c r="X888" s="410"/>
      <c r="Y888" s="121"/>
      <c r="Z888" s="121"/>
      <c r="AA888" s="76"/>
      <c r="AB888" s="121"/>
      <c r="AC888" s="121"/>
      <c r="AD888" s="121"/>
      <c r="AE888" s="121"/>
      <c r="AF888" s="121"/>
    </row>
    <row r="889" spans="1:32" ht="43.5" customHeight="1">
      <c r="A889" s="166">
        <f>IF(N871="","",A888+1)</f>
        <v>24</v>
      </c>
      <c r="B889" s="804" t="str">
        <f>IF(AND(C868=1),CONCATENATE("( ",UPPER('Master sheet'!$F$11)," )"),IF(AND(C868=2),CONCATENATE("( ",UPPER('Master sheet'!$F$19)," )"),IF(AND(C868=3),CONCATENATE("( ",UPPER('Master sheet'!$J$11)," )"),IF(AND(C868=4),CONCATENATE("( ",UPPER('Master sheet'!$J$19)," )"),""))))</f>
        <v/>
      </c>
      <c r="C889" s="804"/>
      <c r="D889" s="804"/>
      <c r="E889" s="804"/>
      <c r="F889" s="805" t="str">
        <f>IF(AND(N871=""),"",CONCATENATE("(",'Master sheet'!$C$14," )"))</f>
        <v>(Suresh Kumar )</v>
      </c>
      <c r="G889" s="805"/>
      <c r="H889" s="805"/>
      <c r="I889" s="805"/>
      <c r="J889" s="805"/>
      <c r="K889" s="805" t="str">
        <f>IF(AND(N871=""),"",CONCATENATE("(",'Master sheet'!$C$12," )"))</f>
        <v>(USHA PALIYA )</v>
      </c>
      <c r="L889" s="805"/>
      <c r="M889" s="805"/>
      <c r="N889" s="805"/>
      <c r="O889" s="805"/>
      <c r="P889" s="805"/>
      <c r="Q889" s="819"/>
      <c r="R889" s="804" t="str">
        <f>IF(AND(S868=1),CONCATENATE("( ",UPPER('Master sheet'!$F$11)," )"),IF(AND(S868=2),CONCATENATE("( ",UPPER('Master sheet'!$F$19)," )"),IF(AND(S868=3),CONCATENATE("( ",UPPER('Master sheet'!$J$11)," )"),IF(AND(S868=4),CONCATENATE("( ",UPPER('Master sheet'!$J$19)," )"),""))))</f>
        <v/>
      </c>
      <c r="S889" s="804"/>
      <c r="T889" s="804"/>
      <c r="U889" s="804"/>
      <c r="V889" s="805" t="str">
        <f>IF(AND(AD871=""),"",CONCATENATE("(",'Master sheet'!$C$14," )"))</f>
        <v>(Suresh Kumar )</v>
      </c>
      <c r="W889" s="805"/>
      <c r="X889" s="805"/>
      <c r="Y889" s="805"/>
      <c r="Z889" s="805"/>
      <c r="AA889" s="805" t="str">
        <f>IF(AND(AD871=""),"",CONCATENATE("(",'Master sheet'!$C$12," )"))</f>
        <v>(USHA PALIYA )</v>
      </c>
      <c r="AB889" s="805"/>
      <c r="AC889" s="805"/>
      <c r="AD889" s="805"/>
      <c r="AE889" s="805"/>
      <c r="AF889" s="805"/>
    </row>
    <row r="890" spans="1:32" ht="21.75" customHeight="1">
      <c r="A890" s="166">
        <f>IF(N871="","",A889+1)</f>
        <v>25</v>
      </c>
      <c r="B890" s="806" t="s">
        <v>223</v>
      </c>
      <c r="C890" s="806"/>
      <c r="D890" s="806"/>
      <c r="E890" s="806"/>
      <c r="F890" s="807" t="s">
        <v>224</v>
      </c>
      <c r="G890" s="807"/>
      <c r="H890" s="807"/>
      <c r="I890" s="807"/>
      <c r="J890" s="807"/>
      <c r="K890" s="806" t="s">
        <v>225</v>
      </c>
      <c r="L890" s="806"/>
      <c r="M890" s="806"/>
      <c r="N890" s="806"/>
      <c r="O890" s="806"/>
      <c r="P890" s="806"/>
      <c r="Q890" s="819"/>
      <c r="R890" s="806" t="s">
        <v>223</v>
      </c>
      <c r="S890" s="806"/>
      <c r="T890" s="806"/>
      <c r="U890" s="806"/>
      <c r="V890" s="807" t="s">
        <v>224</v>
      </c>
      <c r="W890" s="807"/>
      <c r="X890" s="807"/>
      <c r="Y890" s="807"/>
      <c r="Z890" s="807"/>
      <c r="AA890" s="806" t="s">
        <v>225</v>
      </c>
      <c r="AB890" s="806"/>
      <c r="AC890" s="806"/>
      <c r="AD890" s="806"/>
      <c r="AE890" s="806"/>
      <c r="AF890" s="806"/>
    </row>
    <row r="892" spans="1:32" ht="21.9" customHeight="1">
      <c r="A892" s="165">
        <f>IF(N898="","",1)</f>
        <v>1</v>
      </c>
      <c r="B892" s="808" t="s">
        <v>203</v>
      </c>
      <c r="C892" s="808"/>
      <c r="D892" s="808"/>
      <c r="E892" s="808"/>
      <c r="F892" s="808"/>
      <c r="G892" s="808"/>
      <c r="H892" s="808"/>
      <c r="I892" s="808"/>
      <c r="J892" s="808"/>
      <c r="K892" s="808"/>
      <c r="L892" s="808"/>
      <c r="M892" s="808"/>
      <c r="N892" s="808"/>
      <c r="O892" s="808"/>
      <c r="P892" s="808"/>
      <c r="Q892" s="819" t="s">
        <v>249</v>
      </c>
      <c r="R892" s="808" t="s">
        <v>203</v>
      </c>
      <c r="S892" s="808"/>
      <c r="T892" s="808"/>
      <c r="U892" s="808"/>
      <c r="V892" s="808"/>
      <c r="W892" s="808"/>
      <c r="X892" s="808"/>
      <c r="Y892" s="808"/>
      <c r="Z892" s="808"/>
      <c r="AA892" s="808"/>
      <c r="AB892" s="808"/>
      <c r="AC892" s="808"/>
      <c r="AD892" s="808"/>
      <c r="AE892" s="808"/>
      <c r="AF892" s="808"/>
    </row>
    <row r="893" spans="1:32" ht="21.9" customHeight="1">
      <c r="A893" s="166">
        <f>IF(N898="","",A892+1)</f>
        <v>2</v>
      </c>
      <c r="B893" s="820" t="s">
        <v>541</v>
      </c>
      <c r="C893" s="820"/>
      <c r="D893" s="820"/>
      <c r="E893" s="820"/>
      <c r="F893" s="820"/>
      <c r="G893" s="820"/>
      <c r="H893" s="820"/>
      <c r="I893" s="820"/>
      <c r="J893" s="820"/>
      <c r="K893" s="820"/>
      <c r="L893" s="820"/>
      <c r="M893" s="820"/>
      <c r="N893" s="820"/>
      <c r="O893" s="820"/>
      <c r="P893" s="820"/>
      <c r="Q893" s="819"/>
      <c r="R893" s="820" t="s">
        <v>541</v>
      </c>
      <c r="S893" s="820"/>
      <c r="T893" s="820"/>
      <c r="U893" s="820"/>
      <c r="V893" s="820"/>
      <c r="W893" s="820"/>
      <c r="X893" s="820"/>
      <c r="Y893" s="820"/>
      <c r="Z893" s="820"/>
      <c r="AA893" s="820"/>
      <c r="AB893" s="820"/>
      <c r="AC893" s="820"/>
      <c r="AD893" s="820"/>
      <c r="AE893" s="820"/>
      <c r="AF893" s="820"/>
    </row>
    <row r="894" spans="1:32" ht="21.9" customHeight="1">
      <c r="A894" s="166">
        <f>IF(N898="","",A893+1)</f>
        <v>3</v>
      </c>
      <c r="B894" s="821" t="s">
        <v>168</v>
      </c>
      <c r="C894" s="821"/>
      <c r="D894" s="821"/>
      <c r="E894" s="822" t="str">
        <f>IF(AND(N898=""),"",'Result Sheet'!$F$2)</f>
        <v xml:space="preserve">महात्मा गाँधी राजकीय विद्यालय (अंग्रेजी माध्यम) बर, पाली </v>
      </c>
      <c r="F894" s="822"/>
      <c r="G894" s="822"/>
      <c r="H894" s="822"/>
      <c r="I894" s="822"/>
      <c r="J894" s="822"/>
      <c r="K894" s="822"/>
      <c r="L894" s="822"/>
      <c r="M894" s="822"/>
      <c r="N894" s="822"/>
      <c r="O894" s="822"/>
      <c r="P894" s="822"/>
      <c r="Q894" s="819"/>
      <c r="R894" s="821" t="s">
        <v>168</v>
      </c>
      <c r="S894" s="821"/>
      <c r="T894" s="821"/>
      <c r="U894" s="822" t="str">
        <f>IF(AND(AD898=""),"",'Result Sheet'!$F$2)</f>
        <v xml:space="preserve">महात्मा गाँधी राजकीय विद्यालय (अंग्रेजी माध्यम) बर, पाली </v>
      </c>
      <c r="V894" s="822"/>
      <c r="W894" s="822"/>
      <c r="X894" s="822"/>
      <c r="Y894" s="822"/>
      <c r="Z894" s="822"/>
      <c r="AA894" s="822"/>
      <c r="AB894" s="822"/>
      <c r="AC894" s="822"/>
      <c r="AD894" s="822"/>
      <c r="AE894" s="822"/>
      <c r="AF894" s="822"/>
    </row>
    <row r="895" spans="1:32" ht="21.9" customHeight="1">
      <c r="A895" s="166">
        <f>IF(N898="","",A894+1)</f>
        <v>4</v>
      </c>
      <c r="B895" s="413" t="s">
        <v>169</v>
      </c>
      <c r="C895" s="797" t="str">
        <f>IFERROR(VLOOKUP(N898,Marks,2,0),"")</f>
        <v/>
      </c>
      <c r="D895" s="797"/>
      <c r="E895" s="815" t="s">
        <v>212</v>
      </c>
      <c r="F895" s="815"/>
      <c r="G895" s="815"/>
      <c r="H895" s="797" t="str">
        <f>IFERROR(VLOOKUP(N898,Marks,3,0),"")</f>
        <v/>
      </c>
      <c r="I895" s="797"/>
      <c r="J895" s="798" t="s">
        <v>205</v>
      </c>
      <c r="K895" s="798"/>
      <c r="L895" s="798"/>
      <c r="M895" s="798"/>
      <c r="N895" s="799" t="str">
        <f>IF(AND(N898=""),"",'Marks Entry 1st'!$I$2)</f>
        <v xml:space="preserve"> 2021-2022</v>
      </c>
      <c r="O895" s="799"/>
      <c r="P895" s="799"/>
      <c r="Q895" s="819"/>
      <c r="R895" s="413" t="s">
        <v>169</v>
      </c>
      <c r="S895" s="797" t="str">
        <f>IFERROR(VLOOKUP(AD898,Marks,2,0),"")</f>
        <v/>
      </c>
      <c r="T895" s="797"/>
      <c r="U895" s="815" t="s">
        <v>212</v>
      </c>
      <c r="V895" s="815"/>
      <c r="W895" s="815"/>
      <c r="X895" s="797" t="str">
        <f>IFERROR(VLOOKUP(AD898,Marks,3,0),"")</f>
        <v/>
      </c>
      <c r="Y895" s="797"/>
      <c r="Z895" s="798" t="s">
        <v>205</v>
      </c>
      <c r="AA895" s="798"/>
      <c r="AB895" s="798"/>
      <c r="AC895" s="798"/>
      <c r="AD895" s="799" t="str">
        <f>IF(AND(AD898=""),"",'Marks Entry 1st'!$I$2)</f>
        <v xml:space="preserve"> 2021-2022</v>
      </c>
      <c r="AE895" s="799"/>
      <c r="AF895" s="799"/>
    </row>
    <row r="896" spans="1:32" ht="21.9" customHeight="1">
      <c r="A896" s="166">
        <f>IF(N898="","",A895+1)</f>
        <v>5</v>
      </c>
      <c r="B896" s="800" t="s">
        <v>206</v>
      </c>
      <c r="C896" s="800"/>
      <c r="D896" s="800"/>
      <c r="E896" s="801" t="str">
        <f>IFERROR(VLOOKUP(N898,Marks,6,0),"")</f>
        <v/>
      </c>
      <c r="F896" s="801"/>
      <c r="G896" s="801"/>
      <c r="H896" s="801"/>
      <c r="I896" s="801"/>
      <c r="J896" s="802" t="s">
        <v>209</v>
      </c>
      <c r="K896" s="802"/>
      <c r="L896" s="802"/>
      <c r="M896" s="802"/>
      <c r="N896" s="803" t="str">
        <f>IFERROR(VLOOKUP(N898,Marks,5,0),"")</f>
        <v/>
      </c>
      <c r="O896" s="803"/>
      <c r="P896" s="803"/>
      <c r="Q896" s="819"/>
      <c r="R896" s="800" t="s">
        <v>206</v>
      </c>
      <c r="S896" s="800"/>
      <c r="T896" s="800"/>
      <c r="U896" s="801" t="str">
        <f>IFERROR(VLOOKUP(AD898,Marks,6,0),"")</f>
        <v/>
      </c>
      <c r="V896" s="801"/>
      <c r="W896" s="801"/>
      <c r="X896" s="801"/>
      <c r="Y896" s="801"/>
      <c r="Z896" s="802" t="s">
        <v>209</v>
      </c>
      <c r="AA896" s="802"/>
      <c r="AB896" s="802"/>
      <c r="AC896" s="802"/>
      <c r="AD896" s="803" t="str">
        <f>IFERROR(VLOOKUP(AD898,Marks,5,0),"")</f>
        <v/>
      </c>
      <c r="AE896" s="803"/>
      <c r="AF896" s="803"/>
    </row>
    <row r="897" spans="1:32" ht="21.9" customHeight="1">
      <c r="A897" s="166">
        <f>IF(N898="","",A896+1)</f>
        <v>6</v>
      </c>
      <c r="B897" s="800" t="s">
        <v>207</v>
      </c>
      <c r="C897" s="800"/>
      <c r="D897" s="800"/>
      <c r="E897" s="801" t="str">
        <f>IFERROR(VLOOKUP(N898,Marks,7,0),"")</f>
        <v/>
      </c>
      <c r="F897" s="801"/>
      <c r="G897" s="801"/>
      <c r="H897" s="801"/>
      <c r="I897" s="801"/>
      <c r="J897" s="802" t="s">
        <v>210</v>
      </c>
      <c r="K897" s="802"/>
      <c r="L897" s="802"/>
      <c r="M897" s="802"/>
      <c r="N897" s="816" t="str">
        <f>IFERROR(VLOOKUP(N898,Marks,4,0),"")</f>
        <v/>
      </c>
      <c r="O897" s="816"/>
      <c r="P897" s="816"/>
      <c r="Q897" s="819"/>
      <c r="R897" s="800" t="s">
        <v>207</v>
      </c>
      <c r="S897" s="800"/>
      <c r="T897" s="800"/>
      <c r="U897" s="801" t="str">
        <f>IFERROR(VLOOKUP(AD898,Marks,7,0),"")</f>
        <v/>
      </c>
      <c r="V897" s="801"/>
      <c r="W897" s="801"/>
      <c r="X897" s="801"/>
      <c r="Y897" s="801"/>
      <c r="Z897" s="802" t="s">
        <v>210</v>
      </c>
      <c r="AA897" s="802"/>
      <c r="AB897" s="802"/>
      <c r="AC897" s="802"/>
      <c r="AD897" s="816" t="str">
        <f>IFERROR(VLOOKUP(AD898,Marks,4,0),"")</f>
        <v/>
      </c>
      <c r="AE897" s="816"/>
      <c r="AF897" s="816"/>
    </row>
    <row r="898" spans="1:32" ht="21.9" customHeight="1">
      <c r="A898" s="166">
        <f>IF(N898="","",A897+1)</f>
        <v>7</v>
      </c>
      <c r="B898" s="800" t="s">
        <v>208</v>
      </c>
      <c r="C898" s="800"/>
      <c r="D898" s="800"/>
      <c r="E898" s="801" t="str">
        <f>IFERROR(VLOOKUP(N898,Marks,8,0),"")</f>
        <v/>
      </c>
      <c r="F898" s="801"/>
      <c r="G898" s="801"/>
      <c r="H898" s="801"/>
      <c r="I898" s="801"/>
      <c r="J898" s="802" t="s">
        <v>211</v>
      </c>
      <c r="K898" s="802"/>
      <c r="L898" s="802"/>
      <c r="M898" s="802"/>
      <c r="N898" s="809">
        <f>IF(AD871="","",IF(AND(AD871+1&gt;$AN$6),"",AD871+1))</f>
        <v>167</v>
      </c>
      <c r="O898" s="809"/>
      <c r="P898" s="809"/>
      <c r="Q898" s="819"/>
      <c r="R898" s="800" t="s">
        <v>208</v>
      </c>
      <c r="S898" s="800"/>
      <c r="T898" s="800"/>
      <c r="U898" s="801" t="str">
        <f>IFERROR(VLOOKUP(AD898,Marks,8,0),"")</f>
        <v/>
      </c>
      <c r="V898" s="801"/>
      <c r="W898" s="801"/>
      <c r="X898" s="801"/>
      <c r="Y898" s="801"/>
      <c r="Z898" s="802" t="s">
        <v>211</v>
      </c>
      <c r="AA898" s="802"/>
      <c r="AB898" s="802"/>
      <c r="AC898" s="802"/>
      <c r="AD898" s="810">
        <f>IF(N898="","",IF(AND(N898+1&gt;$AN$6),"",N898+1))</f>
        <v>168</v>
      </c>
      <c r="AE898" s="810"/>
      <c r="AF898" s="810"/>
    </row>
    <row r="899" spans="1:32" ht="9" customHeight="1">
      <c r="A899" s="166">
        <f>IF(N898="","",A898+1)</f>
        <v>8</v>
      </c>
      <c r="B899" s="123"/>
      <c r="C899" s="123"/>
      <c r="D899" s="123"/>
      <c r="E899" s="124"/>
      <c r="F899" s="124"/>
      <c r="G899" s="124"/>
      <c r="H899" s="123"/>
      <c r="I899" s="123"/>
      <c r="J899" s="125"/>
      <c r="K899" s="125"/>
      <c r="L899" s="125"/>
      <c r="M899" s="76"/>
      <c r="N899" s="76"/>
      <c r="O899" s="76"/>
      <c r="P899" s="76"/>
      <c r="Q899" s="819"/>
      <c r="R899" s="123"/>
      <c r="S899" s="123"/>
      <c r="T899" s="123"/>
      <c r="U899" s="124"/>
      <c r="V899" s="124"/>
      <c r="W899" s="124"/>
      <c r="X899" s="123"/>
      <c r="Y899" s="123"/>
      <c r="Z899" s="125"/>
      <c r="AA899" s="125"/>
      <c r="AB899" s="125"/>
      <c r="AC899" s="76"/>
      <c r="AD899" s="76"/>
      <c r="AE899" s="76"/>
      <c r="AF899" s="76"/>
    </row>
    <row r="900" spans="1:32" ht="21" customHeight="1">
      <c r="A900" s="166">
        <f>IF(N898="","",A899+1)</f>
        <v>9</v>
      </c>
      <c r="B900" s="811" t="s">
        <v>213</v>
      </c>
      <c r="C900" s="646" t="s">
        <v>214</v>
      </c>
      <c r="D900" s="646"/>
      <c r="E900" s="646"/>
      <c r="F900" s="812" t="s">
        <v>13</v>
      </c>
      <c r="G900" s="813"/>
      <c r="H900" s="813"/>
      <c r="I900" s="814"/>
      <c r="J900" s="649" t="s">
        <v>184</v>
      </c>
      <c r="K900" s="650" t="s">
        <v>167</v>
      </c>
      <c r="L900" s="651"/>
      <c r="M900" s="651"/>
      <c r="N900" s="652"/>
      <c r="O900" s="616" t="s">
        <v>185</v>
      </c>
      <c r="P900" s="617" t="s">
        <v>186</v>
      </c>
      <c r="Q900" s="819"/>
      <c r="R900" s="811" t="s">
        <v>213</v>
      </c>
      <c r="S900" s="646" t="s">
        <v>214</v>
      </c>
      <c r="T900" s="646"/>
      <c r="U900" s="646"/>
      <c r="V900" s="812" t="s">
        <v>13</v>
      </c>
      <c r="W900" s="813"/>
      <c r="X900" s="813"/>
      <c r="Y900" s="814"/>
      <c r="Z900" s="649" t="s">
        <v>184</v>
      </c>
      <c r="AA900" s="650" t="s">
        <v>167</v>
      </c>
      <c r="AB900" s="651"/>
      <c r="AC900" s="651"/>
      <c r="AD900" s="652"/>
      <c r="AE900" s="616" t="s">
        <v>185</v>
      </c>
      <c r="AF900" s="617" t="s">
        <v>186</v>
      </c>
    </row>
    <row r="901" spans="1:32" ht="90.75" customHeight="1">
      <c r="A901" s="166">
        <f>IF(N898="","",A900+1)</f>
        <v>10</v>
      </c>
      <c r="B901" s="811"/>
      <c r="C901" s="171" t="s">
        <v>11</v>
      </c>
      <c r="D901" s="171" t="s">
        <v>180</v>
      </c>
      <c r="E901" s="171" t="s">
        <v>108</v>
      </c>
      <c r="F901" s="171" t="s">
        <v>182</v>
      </c>
      <c r="G901" s="171" t="s">
        <v>183</v>
      </c>
      <c r="H901" s="305" t="s">
        <v>10</v>
      </c>
      <c r="I901" s="171" t="s">
        <v>108</v>
      </c>
      <c r="J901" s="649"/>
      <c r="K901" s="172" t="s">
        <v>182</v>
      </c>
      <c r="L901" s="172" t="s">
        <v>183</v>
      </c>
      <c r="M901" s="173" t="s">
        <v>10</v>
      </c>
      <c r="N901" s="171" t="s">
        <v>108</v>
      </c>
      <c r="O901" s="616"/>
      <c r="P901" s="785"/>
      <c r="Q901" s="819"/>
      <c r="R901" s="811"/>
      <c r="S901" s="171" t="s">
        <v>11</v>
      </c>
      <c r="T901" s="171" t="s">
        <v>180</v>
      </c>
      <c r="U901" s="171" t="s">
        <v>108</v>
      </c>
      <c r="V901" s="171" t="s">
        <v>182</v>
      </c>
      <c r="W901" s="171" t="s">
        <v>183</v>
      </c>
      <c r="X901" s="305" t="s">
        <v>10</v>
      </c>
      <c r="Y901" s="171" t="s">
        <v>108</v>
      </c>
      <c r="Z901" s="649"/>
      <c r="AA901" s="172" t="s">
        <v>182</v>
      </c>
      <c r="AB901" s="172" t="s">
        <v>183</v>
      </c>
      <c r="AC901" s="173" t="s">
        <v>10</v>
      </c>
      <c r="AD901" s="171" t="s">
        <v>108</v>
      </c>
      <c r="AE901" s="616"/>
      <c r="AF901" s="785"/>
    </row>
    <row r="902" spans="1:32" ht="18.75" customHeight="1">
      <c r="A902" s="166">
        <f>IF(N898="","",A901+1)</f>
        <v>11</v>
      </c>
      <c r="B902" s="811"/>
      <c r="C902" s="414">
        <v>20</v>
      </c>
      <c r="D902" s="414">
        <v>20</v>
      </c>
      <c r="E902" s="116">
        <v>40</v>
      </c>
      <c r="F902" s="414">
        <v>30</v>
      </c>
      <c r="G902" s="414">
        <v>18</v>
      </c>
      <c r="H902" s="414">
        <v>12</v>
      </c>
      <c r="I902" s="116">
        <v>60</v>
      </c>
      <c r="J902" s="118">
        <v>100</v>
      </c>
      <c r="K902" s="414">
        <v>50</v>
      </c>
      <c r="L902" s="414">
        <v>30</v>
      </c>
      <c r="M902" s="414">
        <v>20</v>
      </c>
      <c r="N902" s="116">
        <v>100</v>
      </c>
      <c r="O902" s="118">
        <v>200</v>
      </c>
      <c r="P902" s="825">
        <f>IF(AND(N898="",C895="",E896="",N896=""),"",IF(OR(C895=1,C895=2),800,1000))</f>
        <v>1000</v>
      </c>
      <c r="Q902" s="819"/>
      <c r="R902" s="811"/>
      <c r="S902" s="414">
        <v>20</v>
      </c>
      <c r="T902" s="414">
        <v>20</v>
      </c>
      <c r="U902" s="116">
        <v>40</v>
      </c>
      <c r="V902" s="414">
        <v>30</v>
      </c>
      <c r="W902" s="414">
        <v>18</v>
      </c>
      <c r="X902" s="414">
        <v>12</v>
      </c>
      <c r="Y902" s="116">
        <v>60</v>
      </c>
      <c r="Z902" s="118">
        <v>100</v>
      </c>
      <c r="AA902" s="414">
        <v>50</v>
      </c>
      <c r="AB902" s="414">
        <v>30</v>
      </c>
      <c r="AC902" s="414">
        <v>20</v>
      </c>
      <c r="AD902" s="116">
        <v>100</v>
      </c>
      <c r="AE902" s="118">
        <v>200</v>
      </c>
      <c r="AF902" s="825">
        <f>IF(AND(AD898="",S895="",U896="",Z896=""),"",IF(OR(S895=1,S895=2),800,1000))</f>
        <v>1000</v>
      </c>
    </row>
    <row r="903" spans="1:32" ht="21" customHeight="1">
      <c r="A903" s="166">
        <f>IF(N898="","",A902+1)</f>
        <v>12</v>
      </c>
      <c r="B903" s="122" t="str">
        <f>'Result Sheet'!$L$4</f>
        <v xml:space="preserve">हिन्दी </v>
      </c>
      <c r="C903" s="415" t="str">
        <f>IFERROR(VLOOKUP(N898,Marks,11,0),"")</f>
        <v/>
      </c>
      <c r="D903" s="415" t="str">
        <f>IFERROR(VLOOKUP(N898,Marks,12,0),"")</f>
        <v/>
      </c>
      <c r="E903" s="117" t="str">
        <f>IFERROR(VLOOKUP(N898,Marks,13,0),"")</f>
        <v/>
      </c>
      <c r="F903" s="415" t="str">
        <f>IFERROR(VLOOKUP(N898,Marks,14,0),"")</f>
        <v/>
      </c>
      <c r="G903" s="415" t="str">
        <f>IFERROR(VLOOKUP(N898,Marks,15,0),"")</f>
        <v/>
      </c>
      <c r="H903" s="415" t="str">
        <f>IFERROR(VLOOKUP(N898,Marks,16,0),"")</f>
        <v/>
      </c>
      <c r="I903" s="117" t="str">
        <f>IFERROR(VLOOKUP(N898,Marks,17,0),"")</f>
        <v/>
      </c>
      <c r="J903" s="119" t="str">
        <f>IFERROR(VLOOKUP(N898,Marks,18,0),"")</f>
        <v/>
      </c>
      <c r="K903" s="415" t="str">
        <f>IFERROR(VLOOKUP(N898,Marks,19,0),"")</f>
        <v/>
      </c>
      <c r="L903" s="415" t="str">
        <f>IFERROR(VLOOKUP(N898,Marks,20,0),"")</f>
        <v/>
      </c>
      <c r="M903" s="415" t="str">
        <f>IFERROR(VLOOKUP(N898,Marks,21,0),"")</f>
        <v/>
      </c>
      <c r="N903" s="117" t="str">
        <f>IFERROR(VLOOKUP(N898,Marks,22,0),"")</f>
        <v/>
      </c>
      <c r="O903" s="119" t="str">
        <f>IFERROR(VLOOKUP(N898,Marks,23,0),"")</f>
        <v/>
      </c>
      <c r="P903" s="323" t="str">
        <f>IFERROR(VLOOKUP(N898,Marks,29,0),"")</f>
        <v/>
      </c>
      <c r="Q903" s="819"/>
      <c r="R903" s="122" t="str">
        <f>'Result Sheet'!$L$4</f>
        <v xml:space="preserve">हिन्दी </v>
      </c>
      <c r="S903" s="415" t="str">
        <f>IFERROR(VLOOKUP(AD898,Marks,11,0),"")</f>
        <v/>
      </c>
      <c r="T903" s="415" t="str">
        <f>IFERROR(VLOOKUP(AD898,Marks,12,0),"")</f>
        <v/>
      </c>
      <c r="U903" s="117" t="str">
        <f>IFERROR(VLOOKUP(AD898,Marks,13,0),"")</f>
        <v/>
      </c>
      <c r="V903" s="415" t="str">
        <f>IFERROR(VLOOKUP(AD898,Marks,14,0),"")</f>
        <v/>
      </c>
      <c r="W903" s="415" t="str">
        <f>IFERROR(VLOOKUP(AD898,Marks,15,0),"")</f>
        <v/>
      </c>
      <c r="X903" s="415" t="str">
        <f>IFERROR(VLOOKUP(AD898,Marks,16,0),"")</f>
        <v/>
      </c>
      <c r="Y903" s="117" t="str">
        <f>IFERROR(VLOOKUP(AD898,Marks,17,0),"")</f>
        <v/>
      </c>
      <c r="Z903" s="119" t="str">
        <f>IFERROR(VLOOKUP(AD898,Marks,18,0),"")</f>
        <v/>
      </c>
      <c r="AA903" s="415" t="str">
        <f>IFERROR(VLOOKUP(AD898,Marks,19,0),"")</f>
        <v/>
      </c>
      <c r="AB903" s="415" t="str">
        <f>IFERROR(VLOOKUP(AD898,Marks,20,0),"")</f>
        <v/>
      </c>
      <c r="AC903" s="415" t="str">
        <f>IFERROR(VLOOKUP(AD898,Marks,21,0),"")</f>
        <v/>
      </c>
      <c r="AD903" s="117" t="str">
        <f>IFERROR(VLOOKUP(AD898,Marks,22,0),"")</f>
        <v/>
      </c>
      <c r="AE903" s="119" t="str">
        <f>IFERROR(VLOOKUP(AD898,Marks,23,0),"")</f>
        <v/>
      </c>
      <c r="AF903" s="323" t="str">
        <f>IFERROR(VLOOKUP(AD898,Marks,29,0),"")</f>
        <v/>
      </c>
    </row>
    <row r="904" spans="1:32" ht="21" customHeight="1">
      <c r="A904" s="166">
        <f>IF(N898="","",A903+1)</f>
        <v>13</v>
      </c>
      <c r="B904" s="122" t="str">
        <f>'Result Sheet'!$AE$4</f>
        <v xml:space="preserve">अंग्रेजी </v>
      </c>
      <c r="C904" s="415" t="str">
        <f>IFERROR(VLOOKUP(N898,Marks,30,0),"")</f>
        <v/>
      </c>
      <c r="D904" s="415" t="str">
        <f>IFERROR(VLOOKUP(N898,Marks,31,0),"")</f>
        <v/>
      </c>
      <c r="E904" s="117" t="str">
        <f>IFERROR(VLOOKUP(N898,Marks,32,0),"")</f>
        <v/>
      </c>
      <c r="F904" s="415" t="str">
        <f>IFERROR(VLOOKUP(N898,Marks,33,0),"")</f>
        <v/>
      </c>
      <c r="G904" s="415" t="str">
        <f>IFERROR(VLOOKUP(N898,Marks,34,0),"")</f>
        <v/>
      </c>
      <c r="H904" s="415" t="str">
        <f>IFERROR(VLOOKUP(N898,Marks,35,0),"")</f>
        <v/>
      </c>
      <c r="I904" s="117" t="str">
        <f>IFERROR(VLOOKUP(N898,Marks,36,0),"")</f>
        <v/>
      </c>
      <c r="J904" s="119" t="str">
        <f>IFERROR(VLOOKUP(N898,Marks,37,0),"")</f>
        <v/>
      </c>
      <c r="K904" s="415" t="str">
        <f>IFERROR(VLOOKUP(N898,Marks,38,0),"")</f>
        <v/>
      </c>
      <c r="L904" s="415" t="str">
        <f>IFERROR(VLOOKUP(N898,Marks,39,0),"")</f>
        <v/>
      </c>
      <c r="M904" s="415" t="str">
        <f>IFERROR(VLOOKUP(N898,Marks,40,0),"")</f>
        <v/>
      </c>
      <c r="N904" s="117" t="str">
        <f>IFERROR(VLOOKUP(N898,Marks,41,0),"")</f>
        <v/>
      </c>
      <c r="O904" s="119" t="str">
        <f>IFERROR(VLOOKUP(N898,Marks,42,0),"")</f>
        <v/>
      </c>
      <c r="P904" s="323" t="str">
        <f>IFERROR(VLOOKUP(N898,Marks,48,0),"")</f>
        <v/>
      </c>
      <c r="Q904" s="819"/>
      <c r="R904" s="122" t="str">
        <f>'Result Sheet'!$AE$4</f>
        <v xml:space="preserve">अंग्रेजी </v>
      </c>
      <c r="S904" s="415" t="str">
        <f>IFERROR(VLOOKUP(AD898,Marks,30,0),"")</f>
        <v/>
      </c>
      <c r="T904" s="415" t="str">
        <f>IFERROR(VLOOKUP(AD898,Marks,31,0),"")</f>
        <v/>
      </c>
      <c r="U904" s="117" t="str">
        <f>IFERROR(VLOOKUP(AD898,Marks,32,0),"")</f>
        <v/>
      </c>
      <c r="V904" s="415" t="str">
        <f>IFERROR(VLOOKUP(AD898,Marks,33,0),"")</f>
        <v/>
      </c>
      <c r="W904" s="415" t="str">
        <f>IFERROR(VLOOKUP(AD898,Marks,34,0),"")</f>
        <v/>
      </c>
      <c r="X904" s="415" t="str">
        <f>IFERROR(VLOOKUP(AD898,Marks,35,0),"")</f>
        <v/>
      </c>
      <c r="Y904" s="117" t="str">
        <f>IFERROR(VLOOKUP(AD898,Marks,36,0),"")</f>
        <v/>
      </c>
      <c r="Z904" s="119" t="str">
        <f>IFERROR(VLOOKUP(AD898,Marks,37,0),"")</f>
        <v/>
      </c>
      <c r="AA904" s="415" t="str">
        <f>IFERROR(VLOOKUP(AD898,Marks,38,0),"")</f>
        <v/>
      </c>
      <c r="AB904" s="415" t="str">
        <f>IFERROR(VLOOKUP(AD898,Marks,39,0),"")</f>
        <v/>
      </c>
      <c r="AC904" s="415" t="str">
        <f>IFERROR(VLOOKUP(AD898,Marks,40,0),"")</f>
        <v/>
      </c>
      <c r="AD904" s="117" t="str">
        <f>IFERROR(VLOOKUP(AD898,Marks,41,0),"")</f>
        <v/>
      </c>
      <c r="AE904" s="119" t="str">
        <f>IFERROR(VLOOKUP(AD898,Marks,42,0),"")</f>
        <v/>
      </c>
      <c r="AF904" s="323" t="str">
        <f>IFERROR(VLOOKUP(AD898,Marks,48,0),"")</f>
        <v/>
      </c>
    </row>
    <row r="905" spans="1:32" ht="21" customHeight="1">
      <c r="A905" s="166">
        <f>IF(N898="","",A904+1)</f>
        <v>14</v>
      </c>
      <c r="B905" s="122" t="str">
        <f>'Result Sheet'!$AX$4</f>
        <v>संस्कृत</v>
      </c>
      <c r="C905" s="415" t="str">
        <f>IFERROR(VLOOKUP(N898,Marks,49,0),"")</f>
        <v/>
      </c>
      <c r="D905" s="415" t="str">
        <f>IFERROR(VLOOKUP(N898,Marks,50,0),"")</f>
        <v/>
      </c>
      <c r="E905" s="117" t="str">
        <f>IFERROR(VLOOKUP(N898,Marks,51,0),"")</f>
        <v/>
      </c>
      <c r="F905" s="415" t="str">
        <f>IFERROR(VLOOKUP(N898,Marks,52,0),"")</f>
        <v/>
      </c>
      <c r="G905" s="415" t="str">
        <f>IFERROR(VLOOKUP(N898,Marks,53,0),"")</f>
        <v/>
      </c>
      <c r="H905" s="415" t="str">
        <f>IFERROR(VLOOKUP(N898,Marks,54,0),"")</f>
        <v/>
      </c>
      <c r="I905" s="117" t="str">
        <f>IFERROR(VLOOKUP(N898,Marks,55,0),"")</f>
        <v/>
      </c>
      <c r="J905" s="119" t="str">
        <f>IFERROR(VLOOKUP(N898,Marks,56,0),"")</f>
        <v/>
      </c>
      <c r="K905" s="415" t="str">
        <f>IFERROR(VLOOKUP(N898,Marks,57,0),"")</f>
        <v/>
      </c>
      <c r="L905" s="415" t="str">
        <f>IFERROR(VLOOKUP(N898,Marks,58,0),"")</f>
        <v/>
      </c>
      <c r="M905" s="415" t="str">
        <f>IFERROR(VLOOKUP(N898,Marks,59,0),"")</f>
        <v/>
      </c>
      <c r="N905" s="117" t="str">
        <f>IFERROR(VLOOKUP(N898,Marks,60,0),"")</f>
        <v/>
      </c>
      <c r="O905" s="119" t="str">
        <f>IFERROR(VLOOKUP(N898,Marks,61,0),"")</f>
        <v/>
      </c>
      <c r="P905" s="323" t="str">
        <f>IFERROR(VLOOKUP(N898,Marks,67,0),"")</f>
        <v/>
      </c>
      <c r="Q905" s="819"/>
      <c r="R905" s="122" t="str">
        <f>'Result Sheet'!$AX$4</f>
        <v>संस्कृत</v>
      </c>
      <c r="S905" s="415" t="str">
        <f>IFERROR(VLOOKUP(AD898,Marks,49,0),"")</f>
        <v/>
      </c>
      <c r="T905" s="415" t="str">
        <f>IFERROR(VLOOKUP(AD898,Marks,50,0),"")</f>
        <v/>
      </c>
      <c r="U905" s="117" t="str">
        <f>IFERROR(VLOOKUP(AD898,Marks,51,0),"")</f>
        <v/>
      </c>
      <c r="V905" s="415" t="str">
        <f>IFERROR(VLOOKUP(AD898,Marks,52,0),"")</f>
        <v/>
      </c>
      <c r="W905" s="415" t="str">
        <f>IFERROR(VLOOKUP(AD898,Marks,53,0),"")</f>
        <v/>
      </c>
      <c r="X905" s="415" t="str">
        <f>IFERROR(VLOOKUP(AD898,Marks,54,0),"")</f>
        <v/>
      </c>
      <c r="Y905" s="117" t="str">
        <f>IFERROR(VLOOKUP(AD898,Marks,55,0),"")</f>
        <v/>
      </c>
      <c r="Z905" s="119" t="str">
        <f>IFERROR(VLOOKUP(AD898,Marks,56,0),"")</f>
        <v/>
      </c>
      <c r="AA905" s="415" t="str">
        <f>IFERROR(VLOOKUP(AD898,Marks,57,0),"")</f>
        <v/>
      </c>
      <c r="AB905" s="415" t="str">
        <f>IFERROR(VLOOKUP(AD898,Marks,58,0),"")</f>
        <v/>
      </c>
      <c r="AC905" s="415" t="str">
        <f>IFERROR(VLOOKUP(AD898,Marks,59,0),"")</f>
        <v/>
      </c>
      <c r="AD905" s="117" t="str">
        <f>IFERROR(VLOOKUP(AD898,Marks,60,0),"")</f>
        <v/>
      </c>
      <c r="AE905" s="119" t="str">
        <f>IFERROR(VLOOKUP(AD898,Marks,61,0),"")</f>
        <v/>
      </c>
      <c r="AF905" s="323" t="str">
        <f>IFERROR(VLOOKUP(AD898,Marks,67,0),"")</f>
        <v/>
      </c>
    </row>
    <row r="906" spans="1:32" ht="21" customHeight="1">
      <c r="A906" s="166">
        <f>IF(N898="","",A904+1)</f>
        <v>14</v>
      </c>
      <c r="B906" s="122" t="str">
        <f>'Result Sheet'!$BQ$4</f>
        <v xml:space="preserve">गणित </v>
      </c>
      <c r="C906" s="415" t="str">
        <f>IFERROR(VLOOKUP(N898,Marks,68,0),"")</f>
        <v/>
      </c>
      <c r="D906" s="415" t="str">
        <f>IFERROR(VLOOKUP(N898,Marks,69,0),"")</f>
        <v/>
      </c>
      <c r="E906" s="117" t="str">
        <f>IFERROR(VLOOKUP(N898,Marks,70,0),"")</f>
        <v/>
      </c>
      <c r="F906" s="415" t="str">
        <f>IFERROR(VLOOKUP(N898,Marks,71,0),"")</f>
        <v/>
      </c>
      <c r="G906" s="415" t="str">
        <f>IFERROR(VLOOKUP(N898,Marks,72,0),"")</f>
        <v/>
      </c>
      <c r="H906" s="415" t="str">
        <f>IFERROR(VLOOKUP(N898,Marks,73,0),"")</f>
        <v/>
      </c>
      <c r="I906" s="117" t="str">
        <f>IFERROR(VLOOKUP(N898,Marks,74,0),"")</f>
        <v/>
      </c>
      <c r="J906" s="119" t="str">
        <f>IFERROR(VLOOKUP(N898,Marks,75,0),"")</f>
        <v/>
      </c>
      <c r="K906" s="415" t="str">
        <f>IFERROR(VLOOKUP(N898,Marks,76,0),"")</f>
        <v/>
      </c>
      <c r="L906" s="415" t="str">
        <f>IFERROR(VLOOKUP(N898,Marks,77,0),"")</f>
        <v/>
      </c>
      <c r="M906" s="415" t="str">
        <f>IFERROR(VLOOKUP(N898,Marks,78,0),"")</f>
        <v/>
      </c>
      <c r="N906" s="117" t="str">
        <f>IFERROR(VLOOKUP(N898,Marks,79,0),"")</f>
        <v/>
      </c>
      <c r="O906" s="119" t="str">
        <f>IFERROR(VLOOKUP(N898,Marks,80,0),"")</f>
        <v/>
      </c>
      <c r="P906" s="323" t="str">
        <f>IFERROR(VLOOKUP(N898,Marks,86,0),"")</f>
        <v/>
      </c>
      <c r="Q906" s="819"/>
      <c r="R906" s="122" t="str">
        <f>'Result Sheet'!$BQ$4</f>
        <v xml:space="preserve">गणित </v>
      </c>
      <c r="S906" s="415" t="str">
        <f>IFERROR(VLOOKUP(AD898,Marks,68,0),"")</f>
        <v/>
      </c>
      <c r="T906" s="415" t="str">
        <f>IFERROR(VLOOKUP(AD898,Marks,69,0),"")</f>
        <v/>
      </c>
      <c r="U906" s="117" t="str">
        <f>IFERROR(VLOOKUP(AD898,Marks,70,0),"")</f>
        <v/>
      </c>
      <c r="V906" s="415" t="str">
        <f>IFERROR(VLOOKUP(AD898,Marks,71,0),"")</f>
        <v/>
      </c>
      <c r="W906" s="415" t="str">
        <f>IFERROR(VLOOKUP(AD898,Marks,72,0),"")</f>
        <v/>
      </c>
      <c r="X906" s="415" t="str">
        <f>IFERROR(VLOOKUP(AD898,Marks,73,0),"")</f>
        <v/>
      </c>
      <c r="Y906" s="117" t="str">
        <f>IFERROR(VLOOKUP(AD898,Marks,74,0),"")</f>
        <v/>
      </c>
      <c r="Z906" s="119" t="str">
        <f>IFERROR(VLOOKUP(AD898,Marks,75,0),"")</f>
        <v/>
      </c>
      <c r="AA906" s="415" t="str">
        <f>IFERROR(VLOOKUP(AD898,Marks,76,0),"")</f>
        <v/>
      </c>
      <c r="AB906" s="415" t="str">
        <f>IFERROR(VLOOKUP(AD898,Marks,77,0),"")</f>
        <v/>
      </c>
      <c r="AC906" s="415" t="str">
        <f>IFERROR(VLOOKUP(AD898,Marks,78,0),"")</f>
        <v/>
      </c>
      <c r="AD906" s="117" t="str">
        <f>IFERROR(VLOOKUP(AD898,Marks,79,0),"")</f>
        <v/>
      </c>
      <c r="AE906" s="119" t="str">
        <f>IFERROR(VLOOKUP(AD898,Marks,80,0),"")</f>
        <v/>
      </c>
      <c r="AF906" s="323" t="str">
        <f>IFERROR(VLOOKUP(AD898,Marks,86,0),"")</f>
        <v/>
      </c>
    </row>
    <row r="907" spans="1:32" ht="21" customHeight="1">
      <c r="A907" s="166">
        <f>IF(N898="","",A906+1)</f>
        <v>15</v>
      </c>
      <c r="B907" s="122" t="str">
        <f>'Result Sheet'!$CJ$4</f>
        <v xml:space="preserve">पर्यावरण अध्ययन </v>
      </c>
      <c r="C907" s="415" t="str">
        <f>IFERROR(VLOOKUP(N898,Marks,87,0),"")</f>
        <v/>
      </c>
      <c r="D907" s="415" t="str">
        <f>IFERROR(VLOOKUP(N898,Marks,88,0),"")</f>
        <v/>
      </c>
      <c r="E907" s="117" t="str">
        <f>IFERROR(VLOOKUP(N898,Marks,89,0),"")</f>
        <v/>
      </c>
      <c r="F907" s="415" t="str">
        <f>IFERROR(VLOOKUP(N898,Marks,90,0),"")</f>
        <v/>
      </c>
      <c r="G907" s="415" t="str">
        <f>IFERROR(VLOOKUP(N898,Marks,91,0),"")</f>
        <v/>
      </c>
      <c r="H907" s="415" t="str">
        <f>IFERROR(VLOOKUP(N898,Marks,92,0),"")</f>
        <v/>
      </c>
      <c r="I907" s="117" t="str">
        <f>IFERROR(VLOOKUP(N898,Marks,93,0),"")</f>
        <v/>
      </c>
      <c r="J907" s="119" t="str">
        <f>IFERROR(VLOOKUP(N898,Marks,94,0),"")</f>
        <v/>
      </c>
      <c r="K907" s="415" t="str">
        <f>IFERROR(VLOOKUP(N898,Marks,95,0),"")</f>
        <v/>
      </c>
      <c r="L907" s="415" t="str">
        <f>IFERROR(VLOOKUP(N898,Marks,96,0),"")</f>
        <v/>
      </c>
      <c r="M907" s="415" t="str">
        <f>IFERROR(VLOOKUP(N898,Marks,97,0),"")</f>
        <v/>
      </c>
      <c r="N907" s="117" t="str">
        <f>IFERROR(VLOOKUP(N898,Marks,98,0),"")</f>
        <v/>
      </c>
      <c r="O907" s="119" t="str">
        <f>IFERROR(VLOOKUP(N898,Marks,99,0),"")</f>
        <v/>
      </c>
      <c r="P907" s="323" t="str">
        <f>IFERROR(VLOOKUP(N898,Marks,105,0),"")</f>
        <v/>
      </c>
      <c r="Q907" s="819"/>
      <c r="R907" s="122" t="str">
        <f>'Result Sheet'!$CJ$4</f>
        <v xml:space="preserve">पर्यावरण अध्ययन </v>
      </c>
      <c r="S907" s="415" t="str">
        <f>IFERROR(VLOOKUP(AD898,Marks,87,0),"")</f>
        <v/>
      </c>
      <c r="T907" s="415" t="str">
        <f>IFERROR(VLOOKUP(AD898,Marks,88,0),"")</f>
        <v/>
      </c>
      <c r="U907" s="117" t="str">
        <f>IFERROR(VLOOKUP(AD898,Marks,89,0),"")</f>
        <v/>
      </c>
      <c r="V907" s="415" t="str">
        <f>IFERROR(VLOOKUP(AD898,Marks,90,0),"")</f>
        <v/>
      </c>
      <c r="W907" s="415" t="str">
        <f>IFERROR(VLOOKUP(AD898,Marks,91,0),"")</f>
        <v/>
      </c>
      <c r="X907" s="415" t="str">
        <f>IFERROR(VLOOKUP(AD898,Marks,92,0),"")</f>
        <v/>
      </c>
      <c r="Y907" s="117" t="str">
        <f>IFERROR(VLOOKUP(AD898,Marks,93,0),"")</f>
        <v/>
      </c>
      <c r="Z907" s="119" t="str">
        <f>IFERROR(VLOOKUP(AD898,Marks,94,0),"")</f>
        <v/>
      </c>
      <c r="AA907" s="415" t="str">
        <f>IFERROR(VLOOKUP(AD898,Marks,95,0),"")</f>
        <v/>
      </c>
      <c r="AB907" s="415" t="str">
        <f>IFERROR(VLOOKUP(AD898,Marks,96,0),"")</f>
        <v/>
      </c>
      <c r="AC907" s="415" t="str">
        <f>IFERROR(VLOOKUP(AD898,Marks,97,0),"")</f>
        <v/>
      </c>
      <c r="AD907" s="117" t="str">
        <f>IFERROR(VLOOKUP(AD898,Marks,98,0),"")</f>
        <v/>
      </c>
      <c r="AE907" s="119" t="str">
        <f>IFERROR(VLOOKUP(AD898,Marks,99,0),"")</f>
        <v/>
      </c>
      <c r="AF907" s="323" t="str">
        <f>IFERROR(VLOOKUP(AD898,Marks,105,0),"")</f>
        <v/>
      </c>
    </row>
    <row r="908" spans="1:32" ht="25.5" customHeight="1">
      <c r="A908" s="166">
        <f>IF(N898="","",A907+1)</f>
        <v>16</v>
      </c>
      <c r="B908" s="416" t="s">
        <v>215</v>
      </c>
      <c r="C908" s="120" t="str">
        <f>IF(AND(C903="",C904="",C905="",C906="",C907=""),"",IF(OR(C895=1,C895=2),SUM(C903:C906),SUM(C903:C907)))</f>
        <v/>
      </c>
      <c r="D908" s="120" t="str">
        <f>IF(AND(D903="",D904="",D905="",D906="",D907=""),"",IF(OR(C895=1,C895=2),SUM(D903:D906),SUM(D903:D907)))</f>
        <v/>
      </c>
      <c r="E908" s="120" t="str">
        <f>IF(AND(E903="",E904="",E905="",E906="",E907=""),"",IF(OR(C895=1,C895=2),SUM(E903:E906),SUM(E903:E907)))</f>
        <v/>
      </c>
      <c r="F908" s="120" t="str">
        <f>IF(AND(F903="",F904="",F905="",F906="",F907=""),"",IF(OR(C895=1,C895=2),SUM(F903:F906),SUM(F903:F907)))</f>
        <v/>
      </c>
      <c r="G908" s="120" t="str">
        <f>IF(AND(G903="",G904="",G905="",G906="",G907=""),"",IF(OR(G895=1,G895=2),SUM(C895=1,C895=2),SUM(G903:G907)))</f>
        <v/>
      </c>
      <c r="H908" s="120" t="str">
        <f>IF(AND(H903="",H904="",H905="",H906="",H907=""),"",IF(OR(C895=1,C895=2),SUM(H903:H906),SUM(H903:H907)))</f>
        <v/>
      </c>
      <c r="I908" s="120" t="str">
        <f>IF(AND(I903="",I904="",I905="",I906="",I907=""),"",IF(OR(C895=1,C895=2),SUM(I903:I906),SUM(I903:I907)))</f>
        <v/>
      </c>
      <c r="J908" s="120" t="str">
        <f>IF(AND(J903="",J904="",J905="",J906="",J907=""),"",IF(OR(C895=1,C895=2),SUM(J903:J906),SUM(J903:J907)))</f>
        <v/>
      </c>
      <c r="K908" s="120" t="str">
        <f>IF(AND(K903="",K904="",K905="",K906="",K907=""),"",IF(OR(C895=1,C895=2),SUM(K903:K906),SUM(K903:K907)))</f>
        <v/>
      </c>
      <c r="L908" s="120" t="str">
        <f>IF(AND(L903="",L904="",L905="",L906="",L907=""),"",IF(OR(C895=1,C895=2),SUM(L903:L906),SUM(L903:L907)))</f>
        <v/>
      </c>
      <c r="M908" s="120" t="str">
        <f>IF(AND(M903="",M904="",M905="",M906="",M907=""),"",IF(OR(C895=1,C895=2),SUM(M903:M906),SUM(M903:M907)))</f>
        <v/>
      </c>
      <c r="N908" s="120" t="str">
        <f>IF(AND(N903="",N904="",N905="",N906="",N907=""),"",IF(OR(C895=1,C895=2),SUM(N903:N906),SUM(N903:N907)))</f>
        <v/>
      </c>
      <c r="O908" s="120" t="str">
        <f>IF(AND(O903="",O904="",O905="",O906="",O907=""),"",IF(OR(C895=1,C895=2),SUM(O903:O906),SUM(O903:O907)))</f>
        <v/>
      </c>
      <c r="P908" s="326" t="str">
        <f>IF(OR(N898="",E896="",O908=""),"",IF(O908&gt;=81%*P902,"A",IF(O908&gt;=61%*P902,"B",IF(O908&gt;=41%*P902,"C",IF(O908&gt;=21%*P902,"D","E")))))</f>
        <v/>
      </c>
      <c r="Q908" s="819"/>
      <c r="R908" s="416" t="s">
        <v>215</v>
      </c>
      <c r="S908" s="120" t="str">
        <f>IF(AND(S903="",S904="",S905="",S906="",S907=""),"",IF(OR(S895=1,S895=2),SUM(S903:S906),SUM(S903:S907)))</f>
        <v/>
      </c>
      <c r="T908" s="120" t="str">
        <f>IF(AND(T903="",T904="",T905="",T906="",T907=""),"",IF(OR(S895=1,S895=2),SUM(T903:T906),SUM(T903:T907)))</f>
        <v/>
      </c>
      <c r="U908" s="120" t="str">
        <f>IF(AND(U903="",U904="",U905="",U906="",U907=""),"",IF(OR(S895=1,S895=2),SUM(U903:U906),SUM(U903:U907)))</f>
        <v/>
      </c>
      <c r="V908" s="120" t="str">
        <f>IF(AND(V903="",V904="",V905="",V906="",V907=""),"",IF(OR(S895=1,S895=2),SUM(V903:V906),SUM(V903:V907)))</f>
        <v/>
      </c>
      <c r="W908" s="120" t="str">
        <f>IF(AND(W903="",W904="",W905="",W906="",W907=""),"",IF(OR(W895=1,W895=2),SUM(S895=1,S895=2),SUM(W903:W907)))</f>
        <v/>
      </c>
      <c r="X908" s="120" t="str">
        <f>IF(AND(X903="",X904="",X905="",X906="",X907=""),"",IF(OR(S895=1,S895=2),SUM(X903:X906),SUM(X903:X907)))</f>
        <v/>
      </c>
      <c r="Y908" s="120" t="str">
        <f>IF(AND(Y903="",Y904="",Y905="",Y906="",Y907=""),"",IF(OR(S895=1,S895=2),SUM(Y903:Y906),SUM(Y903:Y907)))</f>
        <v/>
      </c>
      <c r="Z908" s="120" t="str">
        <f>IF(AND(Z903="",Z904="",Z905="",Z906="",Z907=""),"",IF(OR(S895=1,S895=2),SUM(Z903:Z906),SUM(Z903:Z907)))</f>
        <v/>
      </c>
      <c r="AA908" s="120" t="str">
        <f>IF(AND(AA903="",AA904="",AA905="",AA906="",AA907=""),"",IF(OR(S895=1,S895=2),SUM(AA903:AA906),SUM(AA903:AA907)))</f>
        <v/>
      </c>
      <c r="AB908" s="120" t="str">
        <f>IF(AND(AB903="",AB904="",AB905="",AB906="",AB907=""),"",IF(OR(S895=1,S895=2),SUM(AB903:AB906),SUM(AB903:AB907)))</f>
        <v/>
      </c>
      <c r="AC908" s="120" t="str">
        <f>IF(AND(AC903="",AC904="",AC905="",AC906="",AC907=""),"",IF(OR(S895=1,S895=2),SUM(AC903:AC906),SUM(AC903:AC907)))</f>
        <v/>
      </c>
      <c r="AD908" s="120" t="str">
        <f>IF(AND(AD903="",AD904="",AD905="",AD906="",AD907=""),"",IF(OR(S895=1,S895=2),SUM(AD903:AD906),SUM(AD903:AD907)))</f>
        <v/>
      </c>
      <c r="AE908" s="120" t="str">
        <f>IF(AND(AE903="",AE904="",AE905="",AE906="",AE907=""),"",IF(OR(S895=1,S895=2),SUM(AE903:AE906),SUM(AE903:AE907)))</f>
        <v/>
      </c>
      <c r="AF908" s="326" t="str">
        <f>IF(OR(AD898="",U896="",AE908=""),"",IF(AE908&gt;=81%*AF902,"A",IF(AE908&gt;=61%*AF902,"B",IF(AE908&gt;=41%*AF902,"C",IF(AE908&gt;=21%*AF902,"D","E")))))</f>
        <v/>
      </c>
    </row>
    <row r="909" spans="1:32" ht="9" customHeight="1">
      <c r="A909" s="166">
        <f>IF(N898="","",A908+1)</f>
        <v>17</v>
      </c>
      <c r="B909" s="787"/>
      <c r="C909" s="787"/>
      <c r="D909" s="787"/>
      <c r="E909" s="787"/>
      <c r="F909" s="787"/>
      <c r="G909" s="787"/>
      <c r="H909" s="787"/>
      <c r="I909" s="787"/>
      <c r="J909" s="787"/>
      <c r="K909" s="787"/>
      <c r="L909" s="787"/>
      <c r="M909" s="787"/>
      <c r="N909" s="787"/>
      <c r="O909" s="787"/>
      <c r="P909" s="787"/>
      <c r="Q909" s="819"/>
      <c r="R909" s="787"/>
      <c r="S909" s="787"/>
      <c r="T909" s="787"/>
      <c r="U909" s="787"/>
      <c r="V909" s="787"/>
      <c r="W909" s="787"/>
      <c r="X909" s="787"/>
      <c r="Y909" s="787"/>
      <c r="Z909" s="787"/>
      <c r="AA909" s="787"/>
      <c r="AB909" s="787"/>
      <c r="AC909" s="787"/>
      <c r="AD909" s="787"/>
      <c r="AE909" s="787"/>
      <c r="AF909" s="787"/>
    </row>
    <row r="910" spans="1:32" ht="22.5" customHeight="1">
      <c r="A910" s="166">
        <f>IF(N898="","",A909+1)</f>
        <v>18</v>
      </c>
      <c r="B910" s="788" t="s">
        <v>213</v>
      </c>
      <c r="C910" s="788"/>
      <c r="D910" s="789" t="s">
        <v>229</v>
      </c>
      <c r="E910" s="790"/>
      <c r="F910" s="417" t="s">
        <v>186</v>
      </c>
      <c r="G910" s="788" t="s">
        <v>213</v>
      </c>
      <c r="H910" s="788"/>
      <c r="I910" s="789" t="s">
        <v>229</v>
      </c>
      <c r="J910" s="790"/>
      <c r="K910" s="417" t="s">
        <v>186</v>
      </c>
      <c r="L910" s="788" t="s">
        <v>213</v>
      </c>
      <c r="M910" s="788"/>
      <c r="N910" s="789" t="s">
        <v>229</v>
      </c>
      <c r="O910" s="790"/>
      <c r="P910" s="417" t="s">
        <v>186</v>
      </c>
      <c r="Q910" s="819"/>
      <c r="R910" s="788" t="s">
        <v>213</v>
      </c>
      <c r="S910" s="788"/>
      <c r="T910" s="789" t="s">
        <v>229</v>
      </c>
      <c r="U910" s="790"/>
      <c r="V910" s="417" t="s">
        <v>186</v>
      </c>
      <c r="W910" s="788" t="s">
        <v>213</v>
      </c>
      <c r="X910" s="788"/>
      <c r="Y910" s="789" t="s">
        <v>229</v>
      </c>
      <c r="Z910" s="790"/>
      <c r="AA910" s="417" t="s">
        <v>186</v>
      </c>
      <c r="AB910" s="788" t="s">
        <v>213</v>
      </c>
      <c r="AC910" s="788"/>
      <c r="AD910" s="789" t="s">
        <v>229</v>
      </c>
      <c r="AE910" s="790"/>
      <c r="AF910" s="417" t="s">
        <v>186</v>
      </c>
    </row>
    <row r="911" spans="1:32" ht="21.75" customHeight="1">
      <c r="A911" s="166">
        <f>IF(N898="","",A910+1)</f>
        <v>19</v>
      </c>
      <c r="B911" s="791" t="s">
        <v>221</v>
      </c>
      <c r="C911" s="792"/>
      <c r="D911" s="792"/>
      <c r="E911" s="119" t="str">
        <f>IFERROR(VLOOKUP(N898,Marks,109,0),"")</f>
        <v/>
      </c>
      <c r="F911" s="130" t="str">
        <f>IFERROR(VLOOKUP(N898,Marks,113,0),"")</f>
        <v/>
      </c>
      <c r="G911" s="791" t="s">
        <v>192</v>
      </c>
      <c r="H911" s="792"/>
      <c r="I911" s="792"/>
      <c r="J911" s="119" t="str">
        <f>IFERROR(VLOOKUP(N898,Marks,117,0),"")</f>
        <v/>
      </c>
      <c r="K911" s="130" t="str">
        <f>IFERROR(VLOOKUP(N898,Marks,121,0),"")</f>
        <v/>
      </c>
      <c r="L911" s="793" t="s">
        <v>193</v>
      </c>
      <c r="M911" s="794"/>
      <c r="N911" s="794"/>
      <c r="O911" s="119" t="str">
        <f>IFERROR(VLOOKUP(N898,Marks,125,0),"")</f>
        <v/>
      </c>
      <c r="P911" s="130" t="str">
        <f>IFERROR(VLOOKUP(N898,Marks,129,0),"")</f>
        <v/>
      </c>
      <c r="Q911" s="819"/>
      <c r="R911" s="791" t="s">
        <v>221</v>
      </c>
      <c r="S911" s="792"/>
      <c r="T911" s="792"/>
      <c r="U911" s="119" t="str">
        <f>IFERROR(VLOOKUP(AD898,Marks,109,0),"")</f>
        <v/>
      </c>
      <c r="V911" s="130" t="str">
        <f>IFERROR(VLOOKUP(AD898,Marks,113,0),"")</f>
        <v/>
      </c>
      <c r="W911" s="791" t="s">
        <v>192</v>
      </c>
      <c r="X911" s="792"/>
      <c r="Y911" s="792"/>
      <c r="Z911" s="119" t="str">
        <f>IFERROR(VLOOKUP(AD898,Marks,117,0),"")</f>
        <v/>
      </c>
      <c r="AA911" s="130" t="str">
        <f>IFERROR(VLOOKUP(AD898,Marks,121,0),"")</f>
        <v/>
      </c>
      <c r="AB911" s="793" t="s">
        <v>193</v>
      </c>
      <c r="AC911" s="794"/>
      <c r="AD911" s="794"/>
      <c r="AE911" s="119" t="str">
        <f>IFERROR(VLOOKUP(AD898,Marks,125,0),"")</f>
        <v/>
      </c>
      <c r="AF911" s="130" t="str">
        <f>IFERROR(VLOOKUP(AD898,Marks,129,0),"")</f>
        <v/>
      </c>
    </row>
    <row r="912" spans="1:32" ht="21" customHeight="1">
      <c r="A912" s="166">
        <f>IF(N898="","",A911+1)</f>
        <v>20</v>
      </c>
      <c r="B912" s="780" t="s">
        <v>216</v>
      </c>
      <c r="C912" s="780"/>
      <c r="D912" s="780"/>
      <c r="E912" s="795" t="str">
        <f>IFERROR(VLOOKUP(N898,Marks,135,0),"")</f>
        <v/>
      </c>
      <c r="F912" s="795"/>
      <c r="G912" s="795"/>
      <c r="H912" s="795"/>
      <c r="I912" s="780" t="s">
        <v>217</v>
      </c>
      <c r="J912" s="780"/>
      <c r="K912" s="780"/>
      <c r="L912" s="780"/>
      <c r="M912" s="796" t="str">
        <f>IFERROR(VLOOKUP(N898,Marks,136,0),"")</f>
        <v/>
      </c>
      <c r="N912" s="796"/>
      <c r="O912" s="796"/>
      <c r="P912" s="796"/>
      <c r="Q912" s="819"/>
      <c r="R912" s="780" t="s">
        <v>216</v>
      </c>
      <c r="S912" s="780"/>
      <c r="T912" s="780"/>
      <c r="U912" s="795" t="str">
        <f>IFERROR(VLOOKUP(AD898,Marks,135,0),"")</f>
        <v/>
      </c>
      <c r="V912" s="795"/>
      <c r="W912" s="795"/>
      <c r="X912" s="795"/>
      <c r="Y912" s="780" t="s">
        <v>217</v>
      </c>
      <c r="Z912" s="780"/>
      <c r="AA912" s="780"/>
      <c r="AB912" s="780"/>
      <c r="AC912" s="796" t="str">
        <f>IFERROR(VLOOKUP(AD898,Marks,136,0),"")</f>
        <v/>
      </c>
      <c r="AD912" s="796"/>
      <c r="AE912" s="796"/>
      <c r="AF912" s="796"/>
    </row>
    <row r="913" spans="1:32" ht="21" customHeight="1">
      <c r="A913" s="166">
        <f>IF(N898="","",A912+1)</f>
        <v>21</v>
      </c>
      <c r="B913" s="780" t="s">
        <v>218</v>
      </c>
      <c r="C913" s="780"/>
      <c r="D913" s="780"/>
      <c r="E913" s="782" t="str">
        <f>IFERROR(VLOOKUP(N898,Marks,134,0),"")</f>
        <v/>
      </c>
      <c r="F913" s="782"/>
      <c r="G913" s="782"/>
      <c r="H913" s="782"/>
      <c r="I913" s="780" t="s">
        <v>219</v>
      </c>
      <c r="J913" s="780"/>
      <c r="K913" s="780"/>
      <c r="L913" s="780"/>
      <c r="M913" s="781" t="str">
        <f>IFERROR(VLOOKUP(N898,Marks,131,0),"")</f>
        <v/>
      </c>
      <c r="N913" s="781"/>
      <c r="O913" s="781"/>
      <c r="P913" s="781"/>
      <c r="Q913" s="819"/>
      <c r="R913" s="780" t="s">
        <v>218</v>
      </c>
      <c r="S913" s="780"/>
      <c r="T913" s="780"/>
      <c r="U913" s="782" t="str">
        <f>IFERROR(VLOOKUP(AD898,Marks,134,0),"")</f>
        <v/>
      </c>
      <c r="V913" s="782"/>
      <c r="W913" s="782"/>
      <c r="X913" s="782"/>
      <c r="Y913" s="780" t="s">
        <v>219</v>
      </c>
      <c r="Z913" s="780"/>
      <c r="AA913" s="780"/>
      <c r="AB913" s="780"/>
      <c r="AC913" s="781" t="str">
        <f>IFERROR(VLOOKUP(AD898,Marks,131,0),"")</f>
        <v/>
      </c>
      <c r="AD913" s="781"/>
      <c r="AE913" s="781"/>
      <c r="AF913" s="781"/>
    </row>
    <row r="914" spans="1:32" ht="21" customHeight="1">
      <c r="A914" s="166">
        <f>IF(N898="","",A913+1)</f>
        <v>22</v>
      </c>
      <c r="B914" s="780" t="s">
        <v>220</v>
      </c>
      <c r="C914" s="780"/>
      <c r="D914" s="780"/>
      <c r="E914" s="324" t="str">
        <f>IFERROR(VLOOKUP(N898,Marks,132,0),"")</f>
        <v/>
      </c>
      <c r="F914" s="325" t="s">
        <v>341</v>
      </c>
      <c r="G914" s="783" t="str">
        <f>IF(OR(N898="",E896="",O908=""),"",IF(O908&gt;=81%*P902,"A",IF(O908&gt;=61%*P902,"B",IF(O908&gt;=41%*P902,"C",IF(O908&gt;=21%*P902,"D","E")))))</f>
        <v/>
      </c>
      <c r="H914" s="783"/>
      <c r="I914" s="780" t="s">
        <v>222</v>
      </c>
      <c r="J914" s="780"/>
      <c r="K914" s="780"/>
      <c r="L914" s="780"/>
      <c r="M914" s="818" t="str">
        <f>IFERROR(VLOOKUP(N898,Marks,133,0),"")</f>
        <v/>
      </c>
      <c r="N914" s="818"/>
      <c r="O914" s="818"/>
      <c r="P914" s="818"/>
      <c r="Q914" s="819"/>
      <c r="R914" s="780" t="s">
        <v>220</v>
      </c>
      <c r="S914" s="780"/>
      <c r="T914" s="780"/>
      <c r="U914" s="324" t="str">
        <f>IFERROR(VLOOKUP(AD898,Marks,132,0),"")</f>
        <v/>
      </c>
      <c r="V914" s="325" t="s">
        <v>341</v>
      </c>
      <c r="W914" s="783" t="str">
        <f>IF(OR(AD898="",U896="",AE908=""),"",IF(AE908&gt;=81%*AF902,"A",IF(AE908&gt;=61%*AF902,"B",IF(AE908&gt;=41%*AF902,"C",IF(AE908&gt;=21%*AF902,"D","E")))))</f>
        <v/>
      </c>
      <c r="X914" s="783"/>
      <c r="Y914" s="780" t="s">
        <v>222</v>
      </c>
      <c r="Z914" s="780"/>
      <c r="AA914" s="780"/>
      <c r="AB914" s="780"/>
      <c r="AC914" s="818" t="str">
        <f>IFERROR(VLOOKUP(AD898,Marks,133,0),"")</f>
        <v/>
      </c>
      <c r="AD914" s="818"/>
      <c r="AE914" s="818"/>
      <c r="AF914" s="818"/>
    </row>
    <row r="915" spans="1:32" ht="21" customHeight="1">
      <c r="A915" s="166">
        <f>IF(N898="","",A914+1)</f>
        <v>23</v>
      </c>
      <c r="B915" s="817" t="s">
        <v>228</v>
      </c>
      <c r="C915" s="817"/>
      <c r="D915" s="817"/>
      <c r="E915" s="784">
        <f>'Master sheet'!$C$10</f>
        <v>44697</v>
      </c>
      <c r="F915" s="784"/>
      <c r="G915" s="784"/>
      <c r="H915" s="410"/>
      <c r="I915" s="121"/>
      <c r="J915" s="121"/>
      <c r="K915" s="76"/>
      <c r="L915" s="121"/>
      <c r="M915" s="121"/>
      <c r="N915" s="121"/>
      <c r="O915" s="121"/>
      <c r="P915" s="121"/>
      <c r="Q915" s="819"/>
      <c r="R915" s="817" t="s">
        <v>228</v>
      </c>
      <c r="S915" s="817"/>
      <c r="T915" s="817"/>
      <c r="U915" s="784">
        <f>'Master sheet'!$C$10</f>
        <v>44697</v>
      </c>
      <c r="V915" s="784"/>
      <c r="W915" s="784"/>
      <c r="X915" s="410"/>
      <c r="Y915" s="121"/>
      <c r="Z915" s="121"/>
      <c r="AA915" s="76"/>
      <c r="AB915" s="121"/>
      <c r="AC915" s="121"/>
      <c r="AD915" s="121"/>
      <c r="AE915" s="121"/>
      <c r="AF915" s="121"/>
    </row>
    <row r="916" spans="1:32" ht="43.5" customHeight="1">
      <c r="A916" s="166">
        <f>IF(N898="","",A915+1)</f>
        <v>24</v>
      </c>
      <c r="B916" s="804" t="str">
        <f>IF(AND(C895=1),CONCATENATE("( ",UPPER('Master sheet'!$F$11)," )"),IF(AND(C895=2),CONCATENATE("( ",UPPER('Master sheet'!$F$19)," )"),IF(AND(C895=3),CONCATENATE("( ",UPPER('Master sheet'!$J$11)," )"),IF(AND(C895=4),CONCATENATE("( ",UPPER('Master sheet'!$J$19)," )"),""))))</f>
        <v/>
      </c>
      <c r="C916" s="804"/>
      <c r="D916" s="804"/>
      <c r="E916" s="804"/>
      <c r="F916" s="805" t="str">
        <f>IF(AND(N898=""),"",CONCATENATE("(",'Master sheet'!$C$14," )"))</f>
        <v>(Suresh Kumar )</v>
      </c>
      <c r="G916" s="805"/>
      <c r="H916" s="805"/>
      <c r="I916" s="805"/>
      <c r="J916" s="805"/>
      <c r="K916" s="805" t="str">
        <f>IF(AND(N898=""),"",CONCATENATE("(",'Master sheet'!$C$12," )"))</f>
        <v>(USHA PALIYA )</v>
      </c>
      <c r="L916" s="805"/>
      <c r="M916" s="805"/>
      <c r="N916" s="805"/>
      <c r="O916" s="805"/>
      <c r="P916" s="805"/>
      <c r="Q916" s="819"/>
      <c r="R916" s="804" t="str">
        <f>IF(AND(S895=1),CONCATENATE("( ",UPPER('Master sheet'!$F$11)," )"),IF(AND(S895=2),CONCATENATE("( ",UPPER('Master sheet'!$F$19)," )"),IF(AND(S895=3),CONCATENATE("( ",UPPER('Master sheet'!$J$11)," )"),IF(AND(S895=4),CONCATENATE("( ",UPPER('Master sheet'!$J$19)," )"),""))))</f>
        <v/>
      </c>
      <c r="S916" s="804"/>
      <c r="T916" s="804"/>
      <c r="U916" s="804"/>
      <c r="V916" s="805" t="str">
        <f>IF(AND(AD898=""),"",CONCATENATE("(",'Master sheet'!$C$14," )"))</f>
        <v>(Suresh Kumar )</v>
      </c>
      <c r="W916" s="805"/>
      <c r="X916" s="805"/>
      <c r="Y916" s="805"/>
      <c r="Z916" s="805"/>
      <c r="AA916" s="805" t="str">
        <f>IF(AND(AD898=""),"",CONCATENATE("(",'Master sheet'!$C$12," )"))</f>
        <v>(USHA PALIYA )</v>
      </c>
      <c r="AB916" s="805"/>
      <c r="AC916" s="805"/>
      <c r="AD916" s="805"/>
      <c r="AE916" s="805"/>
      <c r="AF916" s="805"/>
    </row>
    <row r="917" spans="1:32" ht="21.75" customHeight="1">
      <c r="A917" s="166">
        <f>IF(N898="","",A916+1)</f>
        <v>25</v>
      </c>
      <c r="B917" s="806" t="s">
        <v>223</v>
      </c>
      <c r="C917" s="806"/>
      <c r="D917" s="806"/>
      <c r="E917" s="806"/>
      <c r="F917" s="807" t="s">
        <v>224</v>
      </c>
      <c r="G917" s="807"/>
      <c r="H917" s="807"/>
      <c r="I917" s="807"/>
      <c r="J917" s="807"/>
      <c r="K917" s="806" t="s">
        <v>225</v>
      </c>
      <c r="L917" s="806"/>
      <c r="M917" s="806"/>
      <c r="N917" s="806"/>
      <c r="O917" s="806"/>
      <c r="P917" s="806"/>
      <c r="Q917" s="819"/>
      <c r="R917" s="806" t="s">
        <v>223</v>
      </c>
      <c r="S917" s="806"/>
      <c r="T917" s="806"/>
      <c r="U917" s="806"/>
      <c r="V917" s="807" t="s">
        <v>224</v>
      </c>
      <c r="W917" s="807"/>
      <c r="X917" s="807"/>
      <c r="Y917" s="807"/>
      <c r="Z917" s="807"/>
      <c r="AA917" s="806" t="s">
        <v>225</v>
      </c>
      <c r="AB917" s="806"/>
      <c r="AC917" s="806"/>
      <c r="AD917" s="806"/>
      <c r="AE917" s="806"/>
      <c r="AF917" s="806"/>
    </row>
    <row r="919" spans="1:32" ht="21.9" customHeight="1">
      <c r="A919" s="165">
        <f>IF(N925="","",1)</f>
        <v>1</v>
      </c>
      <c r="B919" s="808" t="s">
        <v>203</v>
      </c>
      <c r="C919" s="808"/>
      <c r="D919" s="808"/>
      <c r="E919" s="808"/>
      <c r="F919" s="808"/>
      <c r="G919" s="808"/>
      <c r="H919" s="808"/>
      <c r="I919" s="808"/>
      <c r="J919" s="808"/>
      <c r="K919" s="808"/>
      <c r="L919" s="808"/>
      <c r="M919" s="808"/>
      <c r="N919" s="808"/>
      <c r="O919" s="808"/>
      <c r="P919" s="808"/>
      <c r="Q919" s="819" t="s">
        <v>249</v>
      </c>
      <c r="R919" s="808" t="s">
        <v>203</v>
      </c>
      <c r="S919" s="808"/>
      <c r="T919" s="808"/>
      <c r="U919" s="808"/>
      <c r="V919" s="808"/>
      <c r="W919" s="808"/>
      <c r="X919" s="808"/>
      <c r="Y919" s="808"/>
      <c r="Z919" s="808"/>
      <c r="AA919" s="808"/>
      <c r="AB919" s="808"/>
      <c r="AC919" s="808"/>
      <c r="AD919" s="808"/>
      <c r="AE919" s="808"/>
      <c r="AF919" s="808"/>
    </row>
    <row r="920" spans="1:32" ht="21.9" customHeight="1">
      <c r="A920" s="166">
        <f>IF(N925="","",A919+1)</f>
        <v>2</v>
      </c>
      <c r="B920" s="820" t="s">
        <v>541</v>
      </c>
      <c r="C920" s="820"/>
      <c r="D920" s="820"/>
      <c r="E920" s="820"/>
      <c r="F920" s="820"/>
      <c r="G920" s="820"/>
      <c r="H920" s="820"/>
      <c r="I920" s="820"/>
      <c r="J920" s="820"/>
      <c r="K920" s="820"/>
      <c r="L920" s="820"/>
      <c r="M920" s="820"/>
      <c r="N920" s="820"/>
      <c r="O920" s="820"/>
      <c r="P920" s="820"/>
      <c r="Q920" s="819"/>
      <c r="R920" s="820" t="s">
        <v>541</v>
      </c>
      <c r="S920" s="820"/>
      <c r="T920" s="820"/>
      <c r="U920" s="820"/>
      <c r="V920" s="820"/>
      <c r="W920" s="820"/>
      <c r="X920" s="820"/>
      <c r="Y920" s="820"/>
      <c r="Z920" s="820"/>
      <c r="AA920" s="820"/>
      <c r="AB920" s="820"/>
      <c r="AC920" s="820"/>
      <c r="AD920" s="820"/>
      <c r="AE920" s="820"/>
      <c r="AF920" s="820"/>
    </row>
    <row r="921" spans="1:32" ht="21.9" customHeight="1">
      <c r="A921" s="166">
        <f>IF(N925="","",A920+1)</f>
        <v>3</v>
      </c>
      <c r="B921" s="821" t="s">
        <v>168</v>
      </c>
      <c r="C921" s="821"/>
      <c r="D921" s="821"/>
      <c r="E921" s="822" t="str">
        <f>IF(AND(N925=""),"",'Result Sheet'!$F$2)</f>
        <v xml:space="preserve">महात्मा गाँधी राजकीय विद्यालय (अंग्रेजी माध्यम) बर, पाली </v>
      </c>
      <c r="F921" s="822"/>
      <c r="G921" s="822"/>
      <c r="H921" s="822"/>
      <c r="I921" s="822"/>
      <c r="J921" s="822"/>
      <c r="K921" s="822"/>
      <c r="L921" s="822"/>
      <c r="M921" s="822"/>
      <c r="N921" s="822"/>
      <c r="O921" s="822"/>
      <c r="P921" s="822"/>
      <c r="Q921" s="819"/>
      <c r="R921" s="821" t="s">
        <v>168</v>
      </c>
      <c r="S921" s="821"/>
      <c r="T921" s="821"/>
      <c r="U921" s="822" t="str">
        <f>IF(AND(AD925=""),"",'Result Sheet'!$F$2)</f>
        <v xml:space="preserve">महात्मा गाँधी राजकीय विद्यालय (अंग्रेजी माध्यम) बर, पाली </v>
      </c>
      <c r="V921" s="822"/>
      <c r="W921" s="822"/>
      <c r="X921" s="822"/>
      <c r="Y921" s="822"/>
      <c r="Z921" s="822"/>
      <c r="AA921" s="822"/>
      <c r="AB921" s="822"/>
      <c r="AC921" s="822"/>
      <c r="AD921" s="822"/>
      <c r="AE921" s="822"/>
      <c r="AF921" s="822"/>
    </row>
    <row r="922" spans="1:32" ht="21.9" customHeight="1">
      <c r="A922" s="166">
        <f>IF(N925="","",A921+1)</f>
        <v>4</v>
      </c>
      <c r="B922" s="413" t="s">
        <v>169</v>
      </c>
      <c r="C922" s="797" t="str">
        <f>IFERROR(VLOOKUP(N925,Marks,2,0),"")</f>
        <v/>
      </c>
      <c r="D922" s="797"/>
      <c r="E922" s="815" t="s">
        <v>212</v>
      </c>
      <c r="F922" s="815"/>
      <c r="G922" s="815"/>
      <c r="H922" s="797" t="str">
        <f>IFERROR(VLOOKUP(N925,Marks,3,0),"")</f>
        <v/>
      </c>
      <c r="I922" s="797"/>
      <c r="J922" s="798" t="s">
        <v>205</v>
      </c>
      <c r="K922" s="798"/>
      <c r="L922" s="798"/>
      <c r="M922" s="798"/>
      <c r="N922" s="799" t="str">
        <f>IF(AND(N925=""),"",'Marks Entry 1st'!$I$2)</f>
        <v xml:space="preserve"> 2021-2022</v>
      </c>
      <c r="O922" s="799"/>
      <c r="P922" s="799"/>
      <c r="Q922" s="819"/>
      <c r="R922" s="413" t="s">
        <v>169</v>
      </c>
      <c r="S922" s="797" t="str">
        <f>IFERROR(VLOOKUP(AD925,Marks,2,0),"")</f>
        <v/>
      </c>
      <c r="T922" s="797"/>
      <c r="U922" s="815" t="s">
        <v>212</v>
      </c>
      <c r="V922" s="815"/>
      <c r="W922" s="815"/>
      <c r="X922" s="797" t="str">
        <f>IFERROR(VLOOKUP(AD925,Marks,3,0),"")</f>
        <v/>
      </c>
      <c r="Y922" s="797"/>
      <c r="Z922" s="798" t="s">
        <v>205</v>
      </c>
      <c r="AA922" s="798"/>
      <c r="AB922" s="798"/>
      <c r="AC922" s="798"/>
      <c r="AD922" s="799" t="str">
        <f>IF(AND(AD925=""),"",'Marks Entry 1st'!$I$2)</f>
        <v xml:space="preserve"> 2021-2022</v>
      </c>
      <c r="AE922" s="799"/>
      <c r="AF922" s="799"/>
    </row>
    <row r="923" spans="1:32" ht="21.9" customHeight="1">
      <c r="A923" s="166">
        <f>IF(N925="","",A922+1)</f>
        <v>5</v>
      </c>
      <c r="B923" s="800" t="s">
        <v>206</v>
      </c>
      <c r="C923" s="800"/>
      <c r="D923" s="800"/>
      <c r="E923" s="801" t="str">
        <f>IFERROR(VLOOKUP(N925,Marks,6,0),"")</f>
        <v/>
      </c>
      <c r="F923" s="801"/>
      <c r="G923" s="801"/>
      <c r="H923" s="801"/>
      <c r="I923" s="801"/>
      <c r="J923" s="802" t="s">
        <v>209</v>
      </c>
      <c r="K923" s="802"/>
      <c r="L923" s="802"/>
      <c r="M923" s="802"/>
      <c r="N923" s="803" t="str">
        <f>IFERROR(VLOOKUP(N925,Marks,5,0),"")</f>
        <v/>
      </c>
      <c r="O923" s="803"/>
      <c r="P923" s="803"/>
      <c r="Q923" s="819"/>
      <c r="R923" s="800" t="s">
        <v>206</v>
      </c>
      <c r="S923" s="800"/>
      <c r="T923" s="800"/>
      <c r="U923" s="801" t="str">
        <f>IFERROR(VLOOKUP(AD925,Marks,6,0),"")</f>
        <v/>
      </c>
      <c r="V923" s="801"/>
      <c r="W923" s="801"/>
      <c r="X923" s="801"/>
      <c r="Y923" s="801"/>
      <c r="Z923" s="802" t="s">
        <v>209</v>
      </c>
      <c r="AA923" s="802"/>
      <c r="AB923" s="802"/>
      <c r="AC923" s="802"/>
      <c r="AD923" s="803" t="str">
        <f>IFERROR(VLOOKUP(AD925,Marks,5,0),"")</f>
        <v/>
      </c>
      <c r="AE923" s="803"/>
      <c r="AF923" s="803"/>
    </row>
    <row r="924" spans="1:32" ht="21.9" customHeight="1">
      <c r="A924" s="166">
        <f>IF(N925="","",A923+1)</f>
        <v>6</v>
      </c>
      <c r="B924" s="800" t="s">
        <v>207</v>
      </c>
      <c r="C924" s="800"/>
      <c r="D924" s="800"/>
      <c r="E924" s="801" t="str">
        <f>IFERROR(VLOOKUP(N925,Marks,7,0),"")</f>
        <v/>
      </c>
      <c r="F924" s="801"/>
      <c r="G924" s="801"/>
      <c r="H924" s="801"/>
      <c r="I924" s="801"/>
      <c r="J924" s="802" t="s">
        <v>210</v>
      </c>
      <c r="K924" s="802"/>
      <c r="L924" s="802"/>
      <c r="M924" s="802"/>
      <c r="N924" s="816" t="str">
        <f>IFERROR(VLOOKUP(N925,Marks,4,0),"")</f>
        <v/>
      </c>
      <c r="O924" s="816"/>
      <c r="P924" s="816"/>
      <c r="Q924" s="819"/>
      <c r="R924" s="800" t="s">
        <v>207</v>
      </c>
      <c r="S924" s="800"/>
      <c r="T924" s="800"/>
      <c r="U924" s="801" t="str">
        <f>IFERROR(VLOOKUP(AD925,Marks,7,0),"")</f>
        <v/>
      </c>
      <c r="V924" s="801"/>
      <c r="W924" s="801"/>
      <c r="X924" s="801"/>
      <c r="Y924" s="801"/>
      <c r="Z924" s="802" t="s">
        <v>210</v>
      </c>
      <c r="AA924" s="802"/>
      <c r="AB924" s="802"/>
      <c r="AC924" s="802"/>
      <c r="AD924" s="816" t="str">
        <f>IFERROR(VLOOKUP(AD925,Marks,4,0),"")</f>
        <v/>
      </c>
      <c r="AE924" s="816"/>
      <c r="AF924" s="816"/>
    </row>
    <row r="925" spans="1:32" ht="21.9" customHeight="1">
      <c r="A925" s="166">
        <f>IF(N925="","",A924+1)</f>
        <v>7</v>
      </c>
      <c r="B925" s="800" t="s">
        <v>208</v>
      </c>
      <c r="C925" s="800"/>
      <c r="D925" s="800"/>
      <c r="E925" s="801" t="str">
        <f>IFERROR(VLOOKUP(N925,Marks,8,0),"")</f>
        <v/>
      </c>
      <c r="F925" s="801"/>
      <c r="G925" s="801"/>
      <c r="H925" s="801"/>
      <c r="I925" s="801"/>
      <c r="J925" s="802" t="s">
        <v>211</v>
      </c>
      <c r="K925" s="802"/>
      <c r="L925" s="802"/>
      <c r="M925" s="802"/>
      <c r="N925" s="809">
        <f>IF(AD898="","",IF(AND(AD898+1&gt;$AN$6),"",AD898+1))</f>
        <v>169</v>
      </c>
      <c r="O925" s="809"/>
      <c r="P925" s="809"/>
      <c r="Q925" s="819"/>
      <c r="R925" s="800" t="s">
        <v>208</v>
      </c>
      <c r="S925" s="800"/>
      <c r="T925" s="800"/>
      <c r="U925" s="801" t="str">
        <f>IFERROR(VLOOKUP(AD925,Marks,8,0),"")</f>
        <v/>
      </c>
      <c r="V925" s="801"/>
      <c r="W925" s="801"/>
      <c r="X925" s="801"/>
      <c r="Y925" s="801"/>
      <c r="Z925" s="802" t="s">
        <v>211</v>
      </c>
      <c r="AA925" s="802"/>
      <c r="AB925" s="802"/>
      <c r="AC925" s="802"/>
      <c r="AD925" s="810">
        <f>IF(N925="","",IF(AND(N925+1&gt;$AN$6),"",N925+1))</f>
        <v>170</v>
      </c>
      <c r="AE925" s="810"/>
      <c r="AF925" s="810"/>
    </row>
    <row r="926" spans="1:32" ht="9" customHeight="1">
      <c r="A926" s="166">
        <f>IF(N925="","",A925+1)</f>
        <v>8</v>
      </c>
      <c r="B926" s="123"/>
      <c r="C926" s="123"/>
      <c r="D926" s="123"/>
      <c r="E926" s="124"/>
      <c r="F926" s="124"/>
      <c r="G926" s="124"/>
      <c r="H926" s="123"/>
      <c r="I926" s="123"/>
      <c r="J926" s="125"/>
      <c r="K926" s="125"/>
      <c r="L926" s="125"/>
      <c r="M926" s="76"/>
      <c r="N926" s="76"/>
      <c r="O926" s="76"/>
      <c r="P926" s="76"/>
      <c r="Q926" s="819"/>
      <c r="R926" s="123"/>
      <c r="S926" s="123"/>
      <c r="T926" s="123"/>
      <c r="U926" s="124"/>
      <c r="V926" s="124"/>
      <c r="W926" s="124"/>
      <c r="X926" s="123"/>
      <c r="Y926" s="123"/>
      <c r="Z926" s="125"/>
      <c r="AA926" s="125"/>
      <c r="AB926" s="125"/>
      <c r="AC926" s="76"/>
      <c r="AD926" s="76"/>
      <c r="AE926" s="76"/>
      <c r="AF926" s="76"/>
    </row>
    <row r="927" spans="1:32" ht="21" customHeight="1">
      <c r="A927" s="166">
        <f>IF(N925="","",A926+1)</f>
        <v>9</v>
      </c>
      <c r="B927" s="811" t="s">
        <v>213</v>
      </c>
      <c r="C927" s="646" t="s">
        <v>214</v>
      </c>
      <c r="D927" s="646"/>
      <c r="E927" s="646"/>
      <c r="F927" s="812" t="s">
        <v>13</v>
      </c>
      <c r="G927" s="813"/>
      <c r="H927" s="813"/>
      <c r="I927" s="814"/>
      <c r="J927" s="649" t="s">
        <v>184</v>
      </c>
      <c r="K927" s="650" t="s">
        <v>167</v>
      </c>
      <c r="L927" s="651"/>
      <c r="M927" s="651"/>
      <c r="N927" s="652"/>
      <c r="O927" s="616" t="s">
        <v>185</v>
      </c>
      <c r="P927" s="617" t="s">
        <v>186</v>
      </c>
      <c r="Q927" s="819"/>
      <c r="R927" s="811" t="s">
        <v>213</v>
      </c>
      <c r="S927" s="646" t="s">
        <v>214</v>
      </c>
      <c r="T927" s="646"/>
      <c r="U927" s="646"/>
      <c r="V927" s="812" t="s">
        <v>13</v>
      </c>
      <c r="W927" s="813"/>
      <c r="X927" s="813"/>
      <c r="Y927" s="814"/>
      <c r="Z927" s="649" t="s">
        <v>184</v>
      </c>
      <c r="AA927" s="650" t="s">
        <v>167</v>
      </c>
      <c r="AB927" s="651"/>
      <c r="AC927" s="651"/>
      <c r="AD927" s="652"/>
      <c r="AE927" s="616" t="s">
        <v>185</v>
      </c>
      <c r="AF927" s="617" t="s">
        <v>186</v>
      </c>
    </row>
    <row r="928" spans="1:32" ht="90.75" customHeight="1">
      <c r="A928" s="166">
        <f>IF(N925="","",A927+1)</f>
        <v>10</v>
      </c>
      <c r="B928" s="811"/>
      <c r="C928" s="171" t="s">
        <v>11</v>
      </c>
      <c r="D928" s="171" t="s">
        <v>180</v>
      </c>
      <c r="E928" s="171" t="s">
        <v>108</v>
      </c>
      <c r="F928" s="171" t="s">
        <v>182</v>
      </c>
      <c r="G928" s="171" t="s">
        <v>183</v>
      </c>
      <c r="H928" s="305" t="s">
        <v>10</v>
      </c>
      <c r="I928" s="171" t="s">
        <v>108</v>
      </c>
      <c r="J928" s="649"/>
      <c r="K928" s="172" t="s">
        <v>182</v>
      </c>
      <c r="L928" s="172" t="s">
        <v>183</v>
      </c>
      <c r="M928" s="173" t="s">
        <v>10</v>
      </c>
      <c r="N928" s="171" t="s">
        <v>108</v>
      </c>
      <c r="O928" s="616"/>
      <c r="P928" s="785"/>
      <c r="Q928" s="819"/>
      <c r="R928" s="811"/>
      <c r="S928" s="171" t="s">
        <v>11</v>
      </c>
      <c r="T928" s="171" t="s">
        <v>180</v>
      </c>
      <c r="U928" s="171" t="s">
        <v>108</v>
      </c>
      <c r="V928" s="171" t="s">
        <v>182</v>
      </c>
      <c r="W928" s="171" t="s">
        <v>183</v>
      </c>
      <c r="X928" s="305" t="s">
        <v>10</v>
      </c>
      <c r="Y928" s="171" t="s">
        <v>108</v>
      </c>
      <c r="Z928" s="649"/>
      <c r="AA928" s="172" t="s">
        <v>182</v>
      </c>
      <c r="AB928" s="172" t="s">
        <v>183</v>
      </c>
      <c r="AC928" s="173" t="s">
        <v>10</v>
      </c>
      <c r="AD928" s="171" t="s">
        <v>108</v>
      </c>
      <c r="AE928" s="616"/>
      <c r="AF928" s="785"/>
    </row>
    <row r="929" spans="1:32" ht="18.75" customHeight="1">
      <c r="A929" s="166">
        <f>IF(N925="","",A928+1)</f>
        <v>11</v>
      </c>
      <c r="B929" s="811"/>
      <c r="C929" s="414">
        <v>20</v>
      </c>
      <c r="D929" s="414">
        <v>20</v>
      </c>
      <c r="E929" s="116">
        <v>40</v>
      </c>
      <c r="F929" s="414">
        <v>30</v>
      </c>
      <c r="G929" s="414">
        <v>18</v>
      </c>
      <c r="H929" s="414">
        <v>12</v>
      </c>
      <c r="I929" s="116">
        <v>60</v>
      </c>
      <c r="J929" s="118">
        <v>100</v>
      </c>
      <c r="K929" s="414">
        <v>50</v>
      </c>
      <c r="L929" s="414">
        <v>30</v>
      </c>
      <c r="M929" s="414">
        <v>20</v>
      </c>
      <c r="N929" s="116">
        <v>100</v>
      </c>
      <c r="O929" s="118">
        <v>200</v>
      </c>
      <c r="P929" s="825">
        <f>IF(AND(N925="",C922="",E923="",N923=""),"",IF(OR(C922=1,C922=2),800,1000))</f>
        <v>1000</v>
      </c>
      <c r="Q929" s="819"/>
      <c r="R929" s="811"/>
      <c r="S929" s="414">
        <v>20</v>
      </c>
      <c r="T929" s="414">
        <v>20</v>
      </c>
      <c r="U929" s="116">
        <v>40</v>
      </c>
      <c r="V929" s="414">
        <v>30</v>
      </c>
      <c r="W929" s="414">
        <v>18</v>
      </c>
      <c r="X929" s="414">
        <v>12</v>
      </c>
      <c r="Y929" s="116">
        <v>60</v>
      </c>
      <c r="Z929" s="118">
        <v>100</v>
      </c>
      <c r="AA929" s="414">
        <v>50</v>
      </c>
      <c r="AB929" s="414">
        <v>30</v>
      </c>
      <c r="AC929" s="414">
        <v>20</v>
      </c>
      <c r="AD929" s="116">
        <v>100</v>
      </c>
      <c r="AE929" s="118">
        <v>200</v>
      </c>
      <c r="AF929" s="825">
        <f>IF(AND(AD925="",S922="",U923="",Z923=""),"",IF(OR(S922=1,S922=2),800,1000))</f>
        <v>1000</v>
      </c>
    </row>
    <row r="930" spans="1:32" ht="21" customHeight="1">
      <c r="A930" s="166">
        <f>IF(N925="","",A929+1)</f>
        <v>12</v>
      </c>
      <c r="B930" s="122" t="str">
        <f>'Result Sheet'!$L$4</f>
        <v xml:space="preserve">हिन्दी </v>
      </c>
      <c r="C930" s="415" t="str">
        <f>IFERROR(VLOOKUP(N925,Marks,11,0),"")</f>
        <v/>
      </c>
      <c r="D930" s="415" t="str">
        <f>IFERROR(VLOOKUP(N925,Marks,12,0),"")</f>
        <v/>
      </c>
      <c r="E930" s="117" t="str">
        <f>IFERROR(VLOOKUP(N925,Marks,13,0),"")</f>
        <v/>
      </c>
      <c r="F930" s="415" t="str">
        <f>IFERROR(VLOOKUP(N925,Marks,14,0),"")</f>
        <v/>
      </c>
      <c r="G930" s="415" t="str">
        <f>IFERROR(VLOOKUP(N925,Marks,15,0),"")</f>
        <v/>
      </c>
      <c r="H930" s="415" t="str">
        <f>IFERROR(VLOOKUP(N925,Marks,16,0),"")</f>
        <v/>
      </c>
      <c r="I930" s="117" t="str">
        <f>IFERROR(VLOOKUP(N925,Marks,17,0),"")</f>
        <v/>
      </c>
      <c r="J930" s="119" t="str">
        <f>IFERROR(VLOOKUP(N925,Marks,18,0),"")</f>
        <v/>
      </c>
      <c r="K930" s="415" t="str">
        <f>IFERROR(VLOOKUP(N925,Marks,19,0),"")</f>
        <v/>
      </c>
      <c r="L930" s="415" t="str">
        <f>IFERROR(VLOOKUP(N925,Marks,20,0),"")</f>
        <v/>
      </c>
      <c r="M930" s="415" t="str">
        <f>IFERROR(VLOOKUP(N925,Marks,21,0),"")</f>
        <v/>
      </c>
      <c r="N930" s="117" t="str">
        <f>IFERROR(VLOOKUP(N925,Marks,22,0),"")</f>
        <v/>
      </c>
      <c r="O930" s="119" t="str">
        <f>IFERROR(VLOOKUP(N925,Marks,23,0),"")</f>
        <v/>
      </c>
      <c r="P930" s="323" t="str">
        <f>IFERROR(VLOOKUP(N925,Marks,29,0),"")</f>
        <v/>
      </c>
      <c r="Q930" s="819"/>
      <c r="R930" s="122" t="str">
        <f>'Result Sheet'!$L$4</f>
        <v xml:space="preserve">हिन्दी </v>
      </c>
      <c r="S930" s="415" t="str">
        <f>IFERROR(VLOOKUP(AD925,Marks,11,0),"")</f>
        <v/>
      </c>
      <c r="T930" s="415" t="str">
        <f>IFERROR(VLOOKUP(AD925,Marks,12,0),"")</f>
        <v/>
      </c>
      <c r="U930" s="117" t="str">
        <f>IFERROR(VLOOKUP(AD925,Marks,13,0),"")</f>
        <v/>
      </c>
      <c r="V930" s="415" t="str">
        <f>IFERROR(VLOOKUP(AD925,Marks,14,0),"")</f>
        <v/>
      </c>
      <c r="W930" s="415" t="str">
        <f>IFERROR(VLOOKUP(AD925,Marks,15,0),"")</f>
        <v/>
      </c>
      <c r="X930" s="415" t="str">
        <f>IFERROR(VLOOKUP(AD925,Marks,16,0),"")</f>
        <v/>
      </c>
      <c r="Y930" s="117" t="str">
        <f>IFERROR(VLOOKUP(AD925,Marks,17,0),"")</f>
        <v/>
      </c>
      <c r="Z930" s="119" t="str">
        <f>IFERROR(VLOOKUP(AD925,Marks,18,0),"")</f>
        <v/>
      </c>
      <c r="AA930" s="415" t="str">
        <f>IFERROR(VLOOKUP(AD925,Marks,19,0),"")</f>
        <v/>
      </c>
      <c r="AB930" s="415" t="str">
        <f>IFERROR(VLOOKUP(AD925,Marks,20,0),"")</f>
        <v/>
      </c>
      <c r="AC930" s="415" t="str">
        <f>IFERROR(VLOOKUP(AD925,Marks,21,0),"")</f>
        <v/>
      </c>
      <c r="AD930" s="117" t="str">
        <f>IFERROR(VLOOKUP(AD925,Marks,22,0),"")</f>
        <v/>
      </c>
      <c r="AE930" s="119" t="str">
        <f>IFERROR(VLOOKUP(AD925,Marks,23,0),"")</f>
        <v/>
      </c>
      <c r="AF930" s="323" t="str">
        <f>IFERROR(VLOOKUP(AD925,Marks,29,0),"")</f>
        <v/>
      </c>
    </row>
    <row r="931" spans="1:32" ht="21" customHeight="1">
      <c r="A931" s="166">
        <f>IF(N925="","",A930+1)</f>
        <v>13</v>
      </c>
      <c r="B931" s="122" t="str">
        <f>'Result Sheet'!$AE$4</f>
        <v xml:space="preserve">अंग्रेजी </v>
      </c>
      <c r="C931" s="415" t="str">
        <f>IFERROR(VLOOKUP(N925,Marks,30,0),"")</f>
        <v/>
      </c>
      <c r="D931" s="415" t="str">
        <f>IFERROR(VLOOKUP(N925,Marks,31,0),"")</f>
        <v/>
      </c>
      <c r="E931" s="117" t="str">
        <f>IFERROR(VLOOKUP(N925,Marks,32,0),"")</f>
        <v/>
      </c>
      <c r="F931" s="415" t="str">
        <f>IFERROR(VLOOKUP(N925,Marks,33,0),"")</f>
        <v/>
      </c>
      <c r="G931" s="415" t="str">
        <f>IFERROR(VLOOKUP(N925,Marks,34,0),"")</f>
        <v/>
      </c>
      <c r="H931" s="415" t="str">
        <f>IFERROR(VLOOKUP(N925,Marks,35,0),"")</f>
        <v/>
      </c>
      <c r="I931" s="117" t="str">
        <f>IFERROR(VLOOKUP(N925,Marks,36,0),"")</f>
        <v/>
      </c>
      <c r="J931" s="119" t="str">
        <f>IFERROR(VLOOKUP(N925,Marks,37,0),"")</f>
        <v/>
      </c>
      <c r="K931" s="415" t="str">
        <f>IFERROR(VLOOKUP(N925,Marks,38,0),"")</f>
        <v/>
      </c>
      <c r="L931" s="415" t="str">
        <f>IFERROR(VLOOKUP(N925,Marks,39,0),"")</f>
        <v/>
      </c>
      <c r="M931" s="415" t="str">
        <f>IFERROR(VLOOKUP(N925,Marks,40,0),"")</f>
        <v/>
      </c>
      <c r="N931" s="117" t="str">
        <f>IFERROR(VLOOKUP(N925,Marks,41,0),"")</f>
        <v/>
      </c>
      <c r="O931" s="119" t="str">
        <f>IFERROR(VLOOKUP(N925,Marks,42,0),"")</f>
        <v/>
      </c>
      <c r="P931" s="323" t="str">
        <f>IFERROR(VLOOKUP(N925,Marks,48,0),"")</f>
        <v/>
      </c>
      <c r="Q931" s="819"/>
      <c r="R931" s="122" t="str">
        <f>'Result Sheet'!$AE$4</f>
        <v xml:space="preserve">अंग्रेजी </v>
      </c>
      <c r="S931" s="415" t="str">
        <f>IFERROR(VLOOKUP(AD925,Marks,30,0),"")</f>
        <v/>
      </c>
      <c r="T931" s="415" t="str">
        <f>IFERROR(VLOOKUP(AD925,Marks,31,0),"")</f>
        <v/>
      </c>
      <c r="U931" s="117" t="str">
        <f>IFERROR(VLOOKUP(AD925,Marks,32,0),"")</f>
        <v/>
      </c>
      <c r="V931" s="415" t="str">
        <f>IFERROR(VLOOKUP(AD925,Marks,33,0),"")</f>
        <v/>
      </c>
      <c r="W931" s="415" t="str">
        <f>IFERROR(VLOOKUP(AD925,Marks,34,0),"")</f>
        <v/>
      </c>
      <c r="X931" s="415" t="str">
        <f>IFERROR(VLOOKUP(AD925,Marks,35,0),"")</f>
        <v/>
      </c>
      <c r="Y931" s="117" t="str">
        <f>IFERROR(VLOOKUP(AD925,Marks,36,0),"")</f>
        <v/>
      </c>
      <c r="Z931" s="119" t="str">
        <f>IFERROR(VLOOKUP(AD925,Marks,37,0),"")</f>
        <v/>
      </c>
      <c r="AA931" s="415" t="str">
        <f>IFERROR(VLOOKUP(AD925,Marks,38,0),"")</f>
        <v/>
      </c>
      <c r="AB931" s="415" t="str">
        <f>IFERROR(VLOOKUP(AD925,Marks,39,0),"")</f>
        <v/>
      </c>
      <c r="AC931" s="415" t="str">
        <f>IFERROR(VLOOKUP(AD925,Marks,40,0),"")</f>
        <v/>
      </c>
      <c r="AD931" s="117" t="str">
        <f>IFERROR(VLOOKUP(AD925,Marks,41,0),"")</f>
        <v/>
      </c>
      <c r="AE931" s="119" t="str">
        <f>IFERROR(VLOOKUP(AD925,Marks,42,0),"")</f>
        <v/>
      </c>
      <c r="AF931" s="323" t="str">
        <f>IFERROR(VLOOKUP(AD925,Marks,48,0),"")</f>
        <v/>
      </c>
    </row>
    <row r="932" spans="1:32" ht="21" customHeight="1">
      <c r="A932" s="166">
        <f>IF(N925="","",A931+1)</f>
        <v>14</v>
      </c>
      <c r="B932" s="122" t="str">
        <f>'Result Sheet'!$AX$4</f>
        <v>संस्कृत</v>
      </c>
      <c r="C932" s="415" t="str">
        <f>IFERROR(VLOOKUP(N925,Marks,49,0),"")</f>
        <v/>
      </c>
      <c r="D932" s="415" t="str">
        <f>IFERROR(VLOOKUP(N925,Marks,50,0),"")</f>
        <v/>
      </c>
      <c r="E932" s="117" t="str">
        <f>IFERROR(VLOOKUP(N925,Marks,51,0),"")</f>
        <v/>
      </c>
      <c r="F932" s="415" t="str">
        <f>IFERROR(VLOOKUP(N925,Marks,52,0),"")</f>
        <v/>
      </c>
      <c r="G932" s="415" t="str">
        <f>IFERROR(VLOOKUP(N925,Marks,53,0),"")</f>
        <v/>
      </c>
      <c r="H932" s="415" t="str">
        <f>IFERROR(VLOOKUP(N925,Marks,54,0),"")</f>
        <v/>
      </c>
      <c r="I932" s="117" t="str">
        <f>IFERROR(VLOOKUP(N925,Marks,55,0),"")</f>
        <v/>
      </c>
      <c r="J932" s="119" t="str">
        <f>IFERROR(VLOOKUP(N925,Marks,56,0),"")</f>
        <v/>
      </c>
      <c r="K932" s="415" t="str">
        <f>IFERROR(VLOOKUP(N925,Marks,57,0),"")</f>
        <v/>
      </c>
      <c r="L932" s="415" t="str">
        <f>IFERROR(VLOOKUP(N925,Marks,58,0),"")</f>
        <v/>
      </c>
      <c r="M932" s="415" t="str">
        <f>IFERROR(VLOOKUP(N925,Marks,59,0),"")</f>
        <v/>
      </c>
      <c r="N932" s="117" t="str">
        <f>IFERROR(VLOOKUP(N925,Marks,60,0),"")</f>
        <v/>
      </c>
      <c r="O932" s="119" t="str">
        <f>IFERROR(VLOOKUP(N925,Marks,61,0),"")</f>
        <v/>
      </c>
      <c r="P932" s="323" t="str">
        <f>IFERROR(VLOOKUP(N925,Marks,67,0),"")</f>
        <v/>
      </c>
      <c r="Q932" s="819"/>
      <c r="R932" s="122" t="str">
        <f>'Result Sheet'!$AX$4</f>
        <v>संस्कृत</v>
      </c>
      <c r="S932" s="415" t="str">
        <f>IFERROR(VLOOKUP(AD925,Marks,49,0),"")</f>
        <v/>
      </c>
      <c r="T932" s="415" t="str">
        <f>IFERROR(VLOOKUP(AD925,Marks,50,0),"")</f>
        <v/>
      </c>
      <c r="U932" s="117" t="str">
        <f>IFERROR(VLOOKUP(AD925,Marks,51,0),"")</f>
        <v/>
      </c>
      <c r="V932" s="415" t="str">
        <f>IFERROR(VLOOKUP(AD925,Marks,52,0),"")</f>
        <v/>
      </c>
      <c r="W932" s="415" t="str">
        <f>IFERROR(VLOOKUP(AD925,Marks,53,0),"")</f>
        <v/>
      </c>
      <c r="X932" s="415" t="str">
        <f>IFERROR(VLOOKUP(AD925,Marks,54,0),"")</f>
        <v/>
      </c>
      <c r="Y932" s="117" t="str">
        <f>IFERROR(VLOOKUP(AD925,Marks,55,0),"")</f>
        <v/>
      </c>
      <c r="Z932" s="119" t="str">
        <f>IFERROR(VLOOKUP(AD925,Marks,56,0),"")</f>
        <v/>
      </c>
      <c r="AA932" s="415" t="str">
        <f>IFERROR(VLOOKUP(AD925,Marks,57,0),"")</f>
        <v/>
      </c>
      <c r="AB932" s="415" t="str">
        <f>IFERROR(VLOOKUP(AD925,Marks,58,0),"")</f>
        <v/>
      </c>
      <c r="AC932" s="415" t="str">
        <f>IFERROR(VLOOKUP(AD925,Marks,59,0),"")</f>
        <v/>
      </c>
      <c r="AD932" s="117" t="str">
        <f>IFERROR(VLOOKUP(AD925,Marks,60,0),"")</f>
        <v/>
      </c>
      <c r="AE932" s="119" t="str">
        <f>IFERROR(VLOOKUP(AD925,Marks,61,0),"")</f>
        <v/>
      </c>
      <c r="AF932" s="323" t="str">
        <f>IFERROR(VLOOKUP(AD925,Marks,67,0),"")</f>
        <v/>
      </c>
    </row>
    <row r="933" spans="1:32" ht="21" customHeight="1">
      <c r="A933" s="166">
        <f>IF(N925="","",A931+1)</f>
        <v>14</v>
      </c>
      <c r="B933" s="122" t="str">
        <f>'Result Sheet'!$BQ$4</f>
        <v xml:space="preserve">गणित </v>
      </c>
      <c r="C933" s="415" t="str">
        <f>IFERROR(VLOOKUP(N925,Marks,68,0),"")</f>
        <v/>
      </c>
      <c r="D933" s="415" t="str">
        <f>IFERROR(VLOOKUP(N925,Marks,69,0),"")</f>
        <v/>
      </c>
      <c r="E933" s="117" t="str">
        <f>IFERROR(VLOOKUP(N925,Marks,70,0),"")</f>
        <v/>
      </c>
      <c r="F933" s="415" t="str">
        <f>IFERROR(VLOOKUP(N925,Marks,71,0),"")</f>
        <v/>
      </c>
      <c r="G933" s="415" t="str">
        <f>IFERROR(VLOOKUP(N925,Marks,72,0),"")</f>
        <v/>
      </c>
      <c r="H933" s="415" t="str">
        <f>IFERROR(VLOOKUP(N925,Marks,73,0),"")</f>
        <v/>
      </c>
      <c r="I933" s="117" t="str">
        <f>IFERROR(VLOOKUP(N925,Marks,74,0),"")</f>
        <v/>
      </c>
      <c r="J933" s="119" t="str">
        <f>IFERROR(VLOOKUP(N925,Marks,75,0),"")</f>
        <v/>
      </c>
      <c r="K933" s="415" t="str">
        <f>IFERROR(VLOOKUP(N925,Marks,76,0),"")</f>
        <v/>
      </c>
      <c r="L933" s="415" t="str">
        <f>IFERROR(VLOOKUP(N925,Marks,77,0),"")</f>
        <v/>
      </c>
      <c r="M933" s="415" t="str">
        <f>IFERROR(VLOOKUP(N925,Marks,78,0),"")</f>
        <v/>
      </c>
      <c r="N933" s="117" t="str">
        <f>IFERROR(VLOOKUP(N925,Marks,79,0),"")</f>
        <v/>
      </c>
      <c r="O933" s="119" t="str">
        <f>IFERROR(VLOOKUP(N925,Marks,80,0),"")</f>
        <v/>
      </c>
      <c r="P933" s="323" t="str">
        <f>IFERROR(VLOOKUP(N925,Marks,86,0),"")</f>
        <v/>
      </c>
      <c r="Q933" s="819"/>
      <c r="R933" s="122" t="str">
        <f>'Result Sheet'!$BQ$4</f>
        <v xml:space="preserve">गणित </v>
      </c>
      <c r="S933" s="415" t="str">
        <f>IFERROR(VLOOKUP(AD925,Marks,68,0),"")</f>
        <v/>
      </c>
      <c r="T933" s="415" t="str">
        <f>IFERROR(VLOOKUP(AD925,Marks,69,0),"")</f>
        <v/>
      </c>
      <c r="U933" s="117" t="str">
        <f>IFERROR(VLOOKUP(AD925,Marks,70,0),"")</f>
        <v/>
      </c>
      <c r="V933" s="415" t="str">
        <f>IFERROR(VLOOKUP(AD925,Marks,71,0),"")</f>
        <v/>
      </c>
      <c r="W933" s="415" t="str">
        <f>IFERROR(VLOOKUP(AD925,Marks,72,0),"")</f>
        <v/>
      </c>
      <c r="X933" s="415" t="str">
        <f>IFERROR(VLOOKUP(AD925,Marks,73,0),"")</f>
        <v/>
      </c>
      <c r="Y933" s="117" t="str">
        <f>IFERROR(VLOOKUP(AD925,Marks,74,0),"")</f>
        <v/>
      </c>
      <c r="Z933" s="119" t="str">
        <f>IFERROR(VLOOKUP(AD925,Marks,75,0),"")</f>
        <v/>
      </c>
      <c r="AA933" s="415" t="str">
        <f>IFERROR(VLOOKUP(AD925,Marks,76,0),"")</f>
        <v/>
      </c>
      <c r="AB933" s="415" t="str">
        <f>IFERROR(VLOOKUP(AD925,Marks,77,0),"")</f>
        <v/>
      </c>
      <c r="AC933" s="415" t="str">
        <f>IFERROR(VLOOKUP(AD925,Marks,78,0),"")</f>
        <v/>
      </c>
      <c r="AD933" s="117" t="str">
        <f>IFERROR(VLOOKUP(AD925,Marks,79,0),"")</f>
        <v/>
      </c>
      <c r="AE933" s="119" t="str">
        <f>IFERROR(VLOOKUP(AD925,Marks,80,0),"")</f>
        <v/>
      </c>
      <c r="AF933" s="323" t="str">
        <f>IFERROR(VLOOKUP(AD925,Marks,86,0),"")</f>
        <v/>
      </c>
    </row>
    <row r="934" spans="1:32" ht="21" customHeight="1">
      <c r="A934" s="166">
        <f>IF(N925="","",A933+1)</f>
        <v>15</v>
      </c>
      <c r="B934" s="122" t="str">
        <f>'Result Sheet'!$CJ$4</f>
        <v xml:space="preserve">पर्यावरण अध्ययन </v>
      </c>
      <c r="C934" s="415" t="str">
        <f>IFERROR(VLOOKUP(N925,Marks,87,0),"")</f>
        <v/>
      </c>
      <c r="D934" s="415" t="str">
        <f>IFERROR(VLOOKUP(N925,Marks,88,0),"")</f>
        <v/>
      </c>
      <c r="E934" s="117" t="str">
        <f>IFERROR(VLOOKUP(N925,Marks,89,0),"")</f>
        <v/>
      </c>
      <c r="F934" s="415" t="str">
        <f>IFERROR(VLOOKUP(N925,Marks,90,0),"")</f>
        <v/>
      </c>
      <c r="G934" s="415" t="str">
        <f>IFERROR(VLOOKUP(N925,Marks,91,0),"")</f>
        <v/>
      </c>
      <c r="H934" s="415" t="str">
        <f>IFERROR(VLOOKUP(N925,Marks,92,0),"")</f>
        <v/>
      </c>
      <c r="I934" s="117" t="str">
        <f>IFERROR(VLOOKUP(N925,Marks,93,0),"")</f>
        <v/>
      </c>
      <c r="J934" s="119" t="str">
        <f>IFERROR(VLOOKUP(N925,Marks,94,0),"")</f>
        <v/>
      </c>
      <c r="K934" s="415" t="str">
        <f>IFERROR(VLOOKUP(N925,Marks,95,0),"")</f>
        <v/>
      </c>
      <c r="L934" s="415" t="str">
        <f>IFERROR(VLOOKUP(N925,Marks,96,0),"")</f>
        <v/>
      </c>
      <c r="M934" s="415" t="str">
        <f>IFERROR(VLOOKUP(N925,Marks,97,0),"")</f>
        <v/>
      </c>
      <c r="N934" s="117" t="str">
        <f>IFERROR(VLOOKUP(N925,Marks,98,0),"")</f>
        <v/>
      </c>
      <c r="O934" s="119" t="str">
        <f>IFERROR(VLOOKUP(N925,Marks,99,0),"")</f>
        <v/>
      </c>
      <c r="P934" s="323" t="str">
        <f>IFERROR(VLOOKUP(N925,Marks,105,0),"")</f>
        <v/>
      </c>
      <c r="Q934" s="819"/>
      <c r="R934" s="122" t="str">
        <f>'Result Sheet'!$CJ$4</f>
        <v xml:space="preserve">पर्यावरण अध्ययन </v>
      </c>
      <c r="S934" s="415" t="str">
        <f>IFERROR(VLOOKUP(AD925,Marks,87,0),"")</f>
        <v/>
      </c>
      <c r="T934" s="415" t="str">
        <f>IFERROR(VLOOKUP(AD925,Marks,88,0),"")</f>
        <v/>
      </c>
      <c r="U934" s="117" t="str">
        <f>IFERROR(VLOOKUP(AD925,Marks,89,0),"")</f>
        <v/>
      </c>
      <c r="V934" s="415" t="str">
        <f>IFERROR(VLOOKUP(AD925,Marks,90,0),"")</f>
        <v/>
      </c>
      <c r="W934" s="415" t="str">
        <f>IFERROR(VLOOKUP(AD925,Marks,91,0),"")</f>
        <v/>
      </c>
      <c r="X934" s="415" t="str">
        <f>IFERROR(VLOOKUP(AD925,Marks,92,0),"")</f>
        <v/>
      </c>
      <c r="Y934" s="117" t="str">
        <f>IFERROR(VLOOKUP(AD925,Marks,93,0),"")</f>
        <v/>
      </c>
      <c r="Z934" s="119" t="str">
        <f>IFERROR(VLOOKUP(AD925,Marks,94,0),"")</f>
        <v/>
      </c>
      <c r="AA934" s="415" t="str">
        <f>IFERROR(VLOOKUP(AD925,Marks,95,0),"")</f>
        <v/>
      </c>
      <c r="AB934" s="415" t="str">
        <f>IFERROR(VLOOKUP(AD925,Marks,96,0),"")</f>
        <v/>
      </c>
      <c r="AC934" s="415" t="str">
        <f>IFERROR(VLOOKUP(AD925,Marks,97,0),"")</f>
        <v/>
      </c>
      <c r="AD934" s="117" t="str">
        <f>IFERROR(VLOOKUP(AD925,Marks,98,0),"")</f>
        <v/>
      </c>
      <c r="AE934" s="119" t="str">
        <f>IFERROR(VLOOKUP(AD925,Marks,99,0),"")</f>
        <v/>
      </c>
      <c r="AF934" s="323" t="str">
        <f>IFERROR(VLOOKUP(AD925,Marks,105,0),"")</f>
        <v/>
      </c>
    </row>
    <row r="935" spans="1:32" ht="25.5" customHeight="1">
      <c r="A935" s="166">
        <f>IF(N925="","",A934+1)</f>
        <v>16</v>
      </c>
      <c r="B935" s="416" t="s">
        <v>215</v>
      </c>
      <c r="C935" s="120" t="str">
        <f>IF(AND(C930="",C931="",C932="",C933="",C934=""),"",IF(OR(C922=1,C922=2),SUM(C930:C933),SUM(C930:C934)))</f>
        <v/>
      </c>
      <c r="D935" s="120" t="str">
        <f>IF(AND(D930="",D931="",D932="",D933="",D934=""),"",IF(OR(C922=1,C922=2),SUM(D930:D933),SUM(D930:D934)))</f>
        <v/>
      </c>
      <c r="E935" s="120" t="str">
        <f>IF(AND(E930="",E931="",E932="",E933="",E934=""),"",IF(OR(C922=1,C922=2),SUM(E930:E933),SUM(E930:E934)))</f>
        <v/>
      </c>
      <c r="F935" s="120" t="str">
        <f>IF(AND(F930="",F931="",F932="",F933="",F934=""),"",IF(OR(C922=1,C922=2),SUM(F930:F933),SUM(F930:F934)))</f>
        <v/>
      </c>
      <c r="G935" s="120" t="str">
        <f>IF(AND(G930="",G931="",G932="",G933="",G934=""),"",IF(OR(G922=1,G922=2),SUM(C922=1,C922=2),SUM(G930:G934)))</f>
        <v/>
      </c>
      <c r="H935" s="120" t="str">
        <f>IF(AND(H930="",H931="",H932="",H933="",H934=""),"",IF(OR(C922=1,C922=2),SUM(H930:H933),SUM(H930:H934)))</f>
        <v/>
      </c>
      <c r="I935" s="120" t="str">
        <f>IF(AND(I930="",I931="",I932="",I933="",I934=""),"",IF(OR(C922=1,C922=2),SUM(I930:I933),SUM(I930:I934)))</f>
        <v/>
      </c>
      <c r="J935" s="120" t="str">
        <f>IF(AND(J930="",J931="",J932="",J933="",J934=""),"",IF(OR(C922=1,C922=2),SUM(J930:J933),SUM(J930:J934)))</f>
        <v/>
      </c>
      <c r="K935" s="120" t="str">
        <f>IF(AND(K930="",K931="",K932="",K933="",K934=""),"",IF(OR(C922=1,C922=2),SUM(K930:K933),SUM(K930:K934)))</f>
        <v/>
      </c>
      <c r="L935" s="120" t="str">
        <f>IF(AND(L930="",L931="",L932="",L933="",L934=""),"",IF(OR(C922=1,C922=2),SUM(L930:L933),SUM(L930:L934)))</f>
        <v/>
      </c>
      <c r="M935" s="120" t="str">
        <f>IF(AND(M930="",M931="",M932="",M933="",M934=""),"",IF(OR(C922=1,C922=2),SUM(M930:M933),SUM(M930:M934)))</f>
        <v/>
      </c>
      <c r="N935" s="120" t="str">
        <f>IF(AND(N930="",N931="",N932="",N933="",N934=""),"",IF(OR(C922=1,C922=2),SUM(N930:N933),SUM(N930:N934)))</f>
        <v/>
      </c>
      <c r="O935" s="120" t="str">
        <f>IF(AND(O930="",O931="",O932="",O933="",O934=""),"",IF(OR(C922=1,C922=2),SUM(O930:O933),SUM(O930:O934)))</f>
        <v/>
      </c>
      <c r="P935" s="326" t="str">
        <f>IF(OR(N925="",E923="",O935=""),"",IF(O935&gt;=81%*P929,"A",IF(O935&gt;=61%*P929,"B",IF(O935&gt;=41%*P929,"C",IF(O935&gt;=21%*P929,"D","E")))))</f>
        <v/>
      </c>
      <c r="Q935" s="819"/>
      <c r="R935" s="416" t="s">
        <v>215</v>
      </c>
      <c r="S935" s="120" t="str">
        <f>IF(AND(S930="",S931="",S932="",S933="",S934=""),"",IF(OR(S922=1,S922=2),SUM(S930:S933),SUM(S930:S934)))</f>
        <v/>
      </c>
      <c r="T935" s="120" t="str">
        <f>IF(AND(T930="",T931="",T932="",T933="",T934=""),"",IF(OR(S922=1,S922=2),SUM(T930:T933),SUM(T930:T934)))</f>
        <v/>
      </c>
      <c r="U935" s="120" t="str">
        <f>IF(AND(U930="",U931="",U932="",U933="",U934=""),"",IF(OR(S922=1,S922=2),SUM(U930:U933),SUM(U930:U934)))</f>
        <v/>
      </c>
      <c r="V935" s="120" t="str">
        <f>IF(AND(V930="",V931="",V932="",V933="",V934=""),"",IF(OR(S922=1,S922=2),SUM(V930:V933),SUM(V930:V934)))</f>
        <v/>
      </c>
      <c r="W935" s="120" t="str">
        <f>IF(AND(W930="",W931="",W932="",W933="",W934=""),"",IF(OR(W922=1,W922=2),SUM(S922=1,S922=2),SUM(W930:W934)))</f>
        <v/>
      </c>
      <c r="X935" s="120" t="str">
        <f>IF(AND(X930="",X931="",X932="",X933="",X934=""),"",IF(OR(S922=1,S922=2),SUM(X930:X933),SUM(X930:X934)))</f>
        <v/>
      </c>
      <c r="Y935" s="120" t="str">
        <f>IF(AND(Y930="",Y931="",Y932="",Y933="",Y934=""),"",IF(OR(S922=1,S922=2),SUM(Y930:Y933),SUM(Y930:Y934)))</f>
        <v/>
      </c>
      <c r="Z935" s="120" t="str">
        <f>IF(AND(Z930="",Z931="",Z932="",Z933="",Z934=""),"",IF(OR(S922=1,S922=2),SUM(Z930:Z933),SUM(Z930:Z934)))</f>
        <v/>
      </c>
      <c r="AA935" s="120" t="str">
        <f>IF(AND(AA930="",AA931="",AA932="",AA933="",AA934=""),"",IF(OR(S922=1,S922=2),SUM(AA930:AA933),SUM(AA930:AA934)))</f>
        <v/>
      </c>
      <c r="AB935" s="120" t="str">
        <f>IF(AND(AB930="",AB931="",AB932="",AB933="",AB934=""),"",IF(OR(S922=1,S922=2),SUM(AB930:AB933),SUM(AB930:AB934)))</f>
        <v/>
      </c>
      <c r="AC935" s="120" t="str">
        <f>IF(AND(AC930="",AC931="",AC932="",AC933="",AC934=""),"",IF(OR(S922=1,S922=2),SUM(AC930:AC933),SUM(AC930:AC934)))</f>
        <v/>
      </c>
      <c r="AD935" s="120" t="str">
        <f>IF(AND(AD930="",AD931="",AD932="",AD933="",AD934=""),"",IF(OR(S922=1,S922=2),SUM(AD930:AD933),SUM(AD930:AD934)))</f>
        <v/>
      </c>
      <c r="AE935" s="120" t="str">
        <f>IF(AND(AE930="",AE931="",AE932="",AE933="",AE934=""),"",IF(OR(S922=1,S922=2),SUM(AE930:AE933),SUM(AE930:AE934)))</f>
        <v/>
      </c>
      <c r="AF935" s="326" t="str">
        <f>IF(OR(AD925="",U923="",AE935=""),"",IF(AE935&gt;=81%*AF929,"A",IF(AE935&gt;=61%*AF929,"B",IF(AE935&gt;=41%*AF929,"C",IF(AE935&gt;=21%*AF929,"D","E")))))</f>
        <v/>
      </c>
    </row>
    <row r="936" spans="1:32" ht="9" customHeight="1">
      <c r="A936" s="166">
        <f>IF(N925="","",A935+1)</f>
        <v>17</v>
      </c>
      <c r="B936" s="787"/>
      <c r="C936" s="787"/>
      <c r="D936" s="787"/>
      <c r="E936" s="787"/>
      <c r="F936" s="787"/>
      <c r="G936" s="787"/>
      <c r="H936" s="787"/>
      <c r="I936" s="787"/>
      <c r="J936" s="787"/>
      <c r="K936" s="787"/>
      <c r="L936" s="787"/>
      <c r="M936" s="787"/>
      <c r="N936" s="787"/>
      <c r="O936" s="787"/>
      <c r="P936" s="787"/>
      <c r="Q936" s="819"/>
      <c r="R936" s="787"/>
      <c r="S936" s="787"/>
      <c r="T936" s="787"/>
      <c r="U936" s="787"/>
      <c r="V936" s="787"/>
      <c r="W936" s="787"/>
      <c r="X936" s="787"/>
      <c r="Y936" s="787"/>
      <c r="Z936" s="787"/>
      <c r="AA936" s="787"/>
      <c r="AB936" s="787"/>
      <c r="AC936" s="787"/>
      <c r="AD936" s="787"/>
      <c r="AE936" s="787"/>
      <c r="AF936" s="787"/>
    </row>
    <row r="937" spans="1:32" ht="22.5" customHeight="1">
      <c r="A937" s="166">
        <f>IF(N925="","",A936+1)</f>
        <v>18</v>
      </c>
      <c r="B937" s="788" t="s">
        <v>213</v>
      </c>
      <c r="C937" s="788"/>
      <c r="D937" s="789" t="s">
        <v>229</v>
      </c>
      <c r="E937" s="790"/>
      <c r="F937" s="417" t="s">
        <v>186</v>
      </c>
      <c r="G937" s="788" t="s">
        <v>213</v>
      </c>
      <c r="H937" s="788"/>
      <c r="I937" s="789" t="s">
        <v>229</v>
      </c>
      <c r="J937" s="790"/>
      <c r="K937" s="417" t="s">
        <v>186</v>
      </c>
      <c r="L937" s="788" t="s">
        <v>213</v>
      </c>
      <c r="M937" s="788"/>
      <c r="N937" s="789" t="s">
        <v>229</v>
      </c>
      <c r="O937" s="790"/>
      <c r="P937" s="417" t="s">
        <v>186</v>
      </c>
      <c r="Q937" s="819"/>
      <c r="R937" s="788" t="s">
        <v>213</v>
      </c>
      <c r="S937" s="788"/>
      <c r="T937" s="789" t="s">
        <v>229</v>
      </c>
      <c r="U937" s="790"/>
      <c r="V937" s="417" t="s">
        <v>186</v>
      </c>
      <c r="W937" s="788" t="s">
        <v>213</v>
      </c>
      <c r="X937" s="788"/>
      <c r="Y937" s="789" t="s">
        <v>229</v>
      </c>
      <c r="Z937" s="790"/>
      <c r="AA937" s="417" t="s">
        <v>186</v>
      </c>
      <c r="AB937" s="788" t="s">
        <v>213</v>
      </c>
      <c r="AC937" s="788"/>
      <c r="AD937" s="789" t="s">
        <v>229</v>
      </c>
      <c r="AE937" s="790"/>
      <c r="AF937" s="417" t="s">
        <v>186</v>
      </c>
    </row>
    <row r="938" spans="1:32" ht="21.75" customHeight="1">
      <c r="A938" s="166">
        <f>IF(N925="","",A937+1)</f>
        <v>19</v>
      </c>
      <c r="B938" s="791" t="s">
        <v>221</v>
      </c>
      <c r="C938" s="792"/>
      <c r="D938" s="792"/>
      <c r="E938" s="119" t="str">
        <f>IFERROR(VLOOKUP(N925,Marks,109,0),"")</f>
        <v/>
      </c>
      <c r="F938" s="130" t="str">
        <f>IFERROR(VLOOKUP(N925,Marks,113,0),"")</f>
        <v/>
      </c>
      <c r="G938" s="791" t="s">
        <v>192</v>
      </c>
      <c r="H938" s="792"/>
      <c r="I938" s="792"/>
      <c r="J938" s="119" t="str">
        <f>IFERROR(VLOOKUP(N925,Marks,117,0),"")</f>
        <v/>
      </c>
      <c r="K938" s="130" t="str">
        <f>IFERROR(VLOOKUP(N925,Marks,121,0),"")</f>
        <v/>
      </c>
      <c r="L938" s="793" t="s">
        <v>193</v>
      </c>
      <c r="M938" s="794"/>
      <c r="N938" s="794"/>
      <c r="O938" s="119" t="str">
        <f>IFERROR(VLOOKUP(N925,Marks,125,0),"")</f>
        <v/>
      </c>
      <c r="P938" s="130" t="str">
        <f>IFERROR(VLOOKUP(N925,Marks,129,0),"")</f>
        <v/>
      </c>
      <c r="Q938" s="819"/>
      <c r="R938" s="791" t="s">
        <v>221</v>
      </c>
      <c r="S938" s="792"/>
      <c r="T938" s="792"/>
      <c r="U938" s="119" t="str">
        <f>IFERROR(VLOOKUP(AD925,Marks,109,0),"")</f>
        <v/>
      </c>
      <c r="V938" s="130" t="str">
        <f>IFERROR(VLOOKUP(AD925,Marks,113,0),"")</f>
        <v/>
      </c>
      <c r="W938" s="791" t="s">
        <v>192</v>
      </c>
      <c r="X938" s="792"/>
      <c r="Y938" s="792"/>
      <c r="Z938" s="119" t="str">
        <f>IFERROR(VLOOKUP(AD925,Marks,117,0),"")</f>
        <v/>
      </c>
      <c r="AA938" s="130" t="str">
        <f>IFERROR(VLOOKUP(AD925,Marks,121,0),"")</f>
        <v/>
      </c>
      <c r="AB938" s="793" t="s">
        <v>193</v>
      </c>
      <c r="AC938" s="794"/>
      <c r="AD938" s="794"/>
      <c r="AE938" s="119" t="str">
        <f>IFERROR(VLOOKUP(AD925,Marks,125,0),"")</f>
        <v/>
      </c>
      <c r="AF938" s="130" t="str">
        <f>IFERROR(VLOOKUP(AD925,Marks,129,0),"")</f>
        <v/>
      </c>
    </row>
    <row r="939" spans="1:32" ht="21" customHeight="1">
      <c r="A939" s="166">
        <f>IF(N925="","",A938+1)</f>
        <v>20</v>
      </c>
      <c r="B939" s="780" t="s">
        <v>216</v>
      </c>
      <c r="C939" s="780"/>
      <c r="D939" s="780"/>
      <c r="E939" s="795" t="str">
        <f>IFERROR(VLOOKUP(N925,Marks,135,0),"")</f>
        <v/>
      </c>
      <c r="F939" s="795"/>
      <c r="G939" s="795"/>
      <c r="H939" s="795"/>
      <c r="I939" s="780" t="s">
        <v>217</v>
      </c>
      <c r="J939" s="780"/>
      <c r="K939" s="780"/>
      <c r="L939" s="780"/>
      <c r="M939" s="796" t="str">
        <f>IFERROR(VLOOKUP(N925,Marks,136,0),"")</f>
        <v/>
      </c>
      <c r="N939" s="796"/>
      <c r="O939" s="796"/>
      <c r="P939" s="796"/>
      <c r="Q939" s="819"/>
      <c r="R939" s="780" t="s">
        <v>216</v>
      </c>
      <c r="S939" s="780"/>
      <c r="T939" s="780"/>
      <c r="U939" s="795" t="str">
        <f>IFERROR(VLOOKUP(AD925,Marks,135,0),"")</f>
        <v/>
      </c>
      <c r="V939" s="795"/>
      <c r="W939" s="795"/>
      <c r="X939" s="795"/>
      <c r="Y939" s="780" t="s">
        <v>217</v>
      </c>
      <c r="Z939" s="780"/>
      <c r="AA939" s="780"/>
      <c r="AB939" s="780"/>
      <c r="AC939" s="796" t="str">
        <f>IFERROR(VLOOKUP(AD925,Marks,136,0),"")</f>
        <v/>
      </c>
      <c r="AD939" s="796"/>
      <c r="AE939" s="796"/>
      <c r="AF939" s="796"/>
    </row>
    <row r="940" spans="1:32" ht="21" customHeight="1">
      <c r="A940" s="166">
        <f>IF(N925="","",A939+1)</f>
        <v>21</v>
      </c>
      <c r="B940" s="780" t="s">
        <v>218</v>
      </c>
      <c r="C940" s="780"/>
      <c r="D940" s="780"/>
      <c r="E940" s="782" t="str">
        <f>IFERROR(VLOOKUP(N925,Marks,134,0),"")</f>
        <v/>
      </c>
      <c r="F940" s="782"/>
      <c r="G940" s="782"/>
      <c r="H940" s="782"/>
      <c r="I940" s="780" t="s">
        <v>219</v>
      </c>
      <c r="J940" s="780"/>
      <c r="K940" s="780"/>
      <c r="L940" s="780"/>
      <c r="M940" s="781" t="str">
        <f>IFERROR(VLOOKUP(N925,Marks,131,0),"")</f>
        <v/>
      </c>
      <c r="N940" s="781"/>
      <c r="O940" s="781"/>
      <c r="P940" s="781"/>
      <c r="Q940" s="819"/>
      <c r="R940" s="780" t="s">
        <v>218</v>
      </c>
      <c r="S940" s="780"/>
      <c r="T940" s="780"/>
      <c r="U940" s="782" t="str">
        <f>IFERROR(VLOOKUP(AD925,Marks,134,0),"")</f>
        <v/>
      </c>
      <c r="V940" s="782"/>
      <c r="W940" s="782"/>
      <c r="X940" s="782"/>
      <c r="Y940" s="780" t="s">
        <v>219</v>
      </c>
      <c r="Z940" s="780"/>
      <c r="AA940" s="780"/>
      <c r="AB940" s="780"/>
      <c r="AC940" s="781" t="str">
        <f>IFERROR(VLOOKUP(AD925,Marks,131,0),"")</f>
        <v/>
      </c>
      <c r="AD940" s="781"/>
      <c r="AE940" s="781"/>
      <c r="AF940" s="781"/>
    </row>
    <row r="941" spans="1:32" ht="21" customHeight="1">
      <c r="A941" s="166">
        <f>IF(N925="","",A940+1)</f>
        <v>22</v>
      </c>
      <c r="B941" s="780" t="s">
        <v>220</v>
      </c>
      <c r="C941" s="780"/>
      <c r="D941" s="780"/>
      <c r="E941" s="324" t="str">
        <f>IFERROR(VLOOKUP(N925,Marks,132,0),"")</f>
        <v/>
      </c>
      <c r="F941" s="325" t="s">
        <v>341</v>
      </c>
      <c r="G941" s="783" t="str">
        <f>IF(OR(N925="",E923="",O935=""),"",IF(O935&gt;=81%*P929,"A",IF(O935&gt;=61%*P929,"B",IF(O935&gt;=41%*P929,"C",IF(O935&gt;=21%*P929,"D","E")))))</f>
        <v/>
      </c>
      <c r="H941" s="783"/>
      <c r="I941" s="780" t="s">
        <v>222</v>
      </c>
      <c r="J941" s="780"/>
      <c r="K941" s="780"/>
      <c r="L941" s="780"/>
      <c r="M941" s="818" t="str">
        <f>IFERROR(VLOOKUP(N925,Marks,133,0),"")</f>
        <v/>
      </c>
      <c r="N941" s="818"/>
      <c r="O941" s="818"/>
      <c r="P941" s="818"/>
      <c r="Q941" s="819"/>
      <c r="R941" s="780" t="s">
        <v>220</v>
      </c>
      <c r="S941" s="780"/>
      <c r="T941" s="780"/>
      <c r="U941" s="324" t="str">
        <f>IFERROR(VLOOKUP(AD925,Marks,132,0),"")</f>
        <v/>
      </c>
      <c r="V941" s="325" t="s">
        <v>341</v>
      </c>
      <c r="W941" s="783" t="str">
        <f>IF(OR(AD925="",U923="",AE935=""),"",IF(AE935&gt;=81%*AF929,"A",IF(AE935&gt;=61%*AF929,"B",IF(AE935&gt;=41%*AF929,"C",IF(AE935&gt;=21%*AF929,"D","E")))))</f>
        <v/>
      </c>
      <c r="X941" s="783"/>
      <c r="Y941" s="780" t="s">
        <v>222</v>
      </c>
      <c r="Z941" s="780"/>
      <c r="AA941" s="780"/>
      <c r="AB941" s="780"/>
      <c r="AC941" s="818" t="str">
        <f>IFERROR(VLOOKUP(AD925,Marks,133,0),"")</f>
        <v/>
      </c>
      <c r="AD941" s="818"/>
      <c r="AE941" s="818"/>
      <c r="AF941" s="818"/>
    </row>
    <row r="942" spans="1:32" ht="21" customHeight="1">
      <c r="A942" s="166">
        <f>IF(N925="","",A941+1)</f>
        <v>23</v>
      </c>
      <c r="B942" s="817" t="s">
        <v>228</v>
      </c>
      <c r="C942" s="817"/>
      <c r="D942" s="817"/>
      <c r="E942" s="784">
        <f>'Master sheet'!$C$10</f>
        <v>44697</v>
      </c>
      <c r="F942" s="784"/>
      <c r="G942" s="784"/>
      <c r="H942" s="410"/>
      <c r="I942" s="121"/>
      <c r="J942" s="121"/>
      <c r="K942" s="76"/>
      <c r="L942" s="121"/>
      <c r="M942" s="121"/>
      <c r="N942" s="121"/>
      <c r="O942" s="121"/>
      <c r="P942" s="121"/>
      <c r="Q942" s="819"/>
      <c r="R942" s="817" t="s">
        <v>228</v>
      </c>
      <c r="S942" s="817"/>
      <c r="T942" s="817"/>
      <c r="U942" s="784">
        <f>'Master sheet'!$C$10</f>
        <v>44697</v>
      </c>
      <c r="V942" s="784"/>
      <c r="W942" s="784"/>
      <c r="X942" s="410"/>
      <c r="Y942" s="121"/>
      <c r="Z942" s="121"/>
      <c r="AA942" s="76"/>
      <c r="AB942" s="121"/>
      <c r="AC942" s="121"/>
      <c r="AD942" s="121"/>
      <c r="AE942" s="121"/>
      <c r="AF942" s="121"/>
    </row>
    <row r="943" spans="1:32" ht="43.5" customHeight="1">
      <c r="A943" s="166">
        <f>IF(N925="","",A942+1)</f>
        <v>24</v>
      </c>
      <c r="B943" s="804" t="str">
        <f>IF(AND(C922=1),CONCATENATE("( ",UPPER('Master sheet'!$F$11)," )"),IF(AND(C922=2),CONCATENATE("( ",UPPER('Master sheet'!$F$19)," )"),IF(AND(C922=3),CONCATENATE("( ",UPPER('Master sheet'!$J$11)," )"),IF(AND(C922=4),CONCATENATE("( ",UPPER('Master sheet'!$J$19)," )"),""))))</f>
        <v/>
      </c>
      <c r="C943" s="804"/>
      <c r="D943" s="804"/>
      <c r="E943" s="804"/>
      <c r="F943" s="805" t="str">
        <f>IF(AND(N925=""),"",CONCATENATE("(",'Master sheet'!$C$14," )"))</f>
        <v>(Suresh Kumar )</v>
      </c>
      <c r="G943" s="805"/>
      <c r="H943" s="805"/>
      <c r="I943" s="805"/>
      <c r="J943" s="805"/>
      <c r="K943" s="805" t="str">
        <f>IF(AND(N925=""),"",CONCATENATE("(",'Master sheet'!$C$12," )"))</f>
        <v>(USHA PALIYA )</v>
      </c>
      <c r="L943" s="805"/>
      <c r="M943" s="805"/>
      <c r="N943" s="805"/>
      <c r="O943" s="805"/>
      <c r="P943" s="805"/>
      <c r="Q943" s="819"/>
      <c r="R943" s="804" t="str">
        <f>IF(AND(S922=1),CONCATENATE("( ",UPPER('Master sheet'!$F$11)," )"),IF(AND(S922=2),CONCATENATE("( ",UPPER('Master sheet'!$F$19)," )"),IF(AND(S922=3),CONCATENATE("( ",UPPER('Master sheet'!$J$11)," )"),IF(AND(S922=4),CONCATENATE("( ",UPPER('Master sheet'!$J$19)," )"),""))))</f>
        <v/>
      </c>
      <c r="S943" s="804"/>
      <c r="T943" s="804"/>
      <c r="U943" s="804"/>
      <c r="V943" s="805" t="str">
        <f>IF(AND(AD925=""),"",CONCATENATE("(",'Master sheet'!$C$14," )"))</f>
        <v>(Suresh Kumar )</v>
      </c>
      <c r="W943" s="805"/>
      <c r="X943" s="805"/>
      <c r="Y943" s="805"/>
      <c r="Z943" s="805"/>
      <c r="AA943" s="805" t="str">
        <f>IF(AND(AD925=""),"",CONCATENATE("(",'Master sheet'!$C$12," )"))</f>
        <v>(USHA PALIYA )</v>
      </c>
      <c r="AB943" s="805"/>
      <c r="AC943" s="805"/>
      <c r="AD943" s="805"/>
      <c r="AE943" s="805"/>
      <c r="AF943" s="805"/>
    </row>
    <row r="944" spans="1:32" ht="21.75" customHeight="1">
      <c r="A944" s="166">
        <f>IF(N925="","",A943+1)</f>
        <v>25</v>
      </c>
      <c r="B944" s="806" t="s">
        <v>223</v>
      </c>
      <c r="C944" s="806"/>
      <c r="D944" s="806"/>
      <c r="E944" s="806"/>
      <c r="F944" s="807" t="s">
        <v>224</v>
      </c>
      <c r="G944" s="807"/>
      <c r="H944" s="807"/>
      <c r="I944" s="807"/>
      <c r="J944" s="807"/>
      <c r="K944" s="806" t="s">
        <v>225</v>
      </c>
      <c r="L944" s="806"/>
      <c r="M944" s="806"/>
      <c r="N944" s="806"/>
      <c r="O944" s="806"/>
      <c r="P944" s="806"/>
      <c r="Q944" s="819"/>
      <c r="R944" s="806" t="s">
        <v>223</v>
      </c>
      <c r="S944" s="806"/>
      <c r="T944" s="806"/>
      <c r="U944" s="806"/>
      <c r="V944" s="807" t="s">
        <v>224</v>
      </c>
      <c r="W944" s="807"/>
      <c r="X944" s="807"/>
      <c r="Y944" s="807"/>
      <c r="Z944" s="807"/>
      <c r="AA944" s="806" t="s">
        <v>225</v>
      </c>
      <c r="AB944" s="806"/>
      <c r="AC944" s="806"/>
      <c r="AD944" s="806"/>
      <c r="AE944" s="806"/>
      <c r="AF944" s="806"/>
    </row>
    <row r="946" spans="1:32" ht="21.9" customHeight="1">
      <c r="A946" s="165">
        <f>IF(N952="","",1)</f>
        <v>1</v>
      </c>
      <c r="B946" s="808" t="s">
        <v>203</v>
      </c>
      <c r="C946" s="808"/>
      <c r="D946" s="808"/>
      <c r="E946" s="808"/>
      <c r="F946" s="808"/>
      <c r="G946" s="808"/>
      <c r="H946" s="808"/>
      <c r="I946" s="808"/>
      <c r="J946" s="808"/>
      <c r="K946" s="808"/>
      <c r="L946" s="808"/>
      <c r="M946" s="808"/>
      <c r="N946" s="808"/>
      <c r="O946" s="808"/>
      <c r="P946" s="808"/>
      <c r="Q946" s="819" t="s">
        <v>249</v>
      </c>
      <c r="R946" s="808" t="s">
        <v>203</v>
      </c>
      <c r="S946" s="808"/>
      <c r="T946" s="808"/>
      <c r="U946" s="808"/>
      <c r="V946" s="808"/>
      <c r="W946" s="808"/>
      <c r="X946" s="808"/>
      <c r="Y946" s="808"/>
      <c r="Z946" s="808"/>
      <c r="AA946" s="808"/>
      <c r="AB946" s="808"/>
      <c r="AC946" s="808"/>
      <c r="AD946" s="808"/>
      <c r="AE946" s="808"/>
      <c r="AF946" s="808"/>
    </row>
    <row r="947" spans="1:32" ht="21.9" customHeight="1">
      <c r="A947" s="166">
        <f>IF(N952="","",A946+1)</f>
        <v>2</v>
      </c>
      <c r="B947" s="820" t="s">
        <v>541</v>
      </c>
      <c r="C947" s="820"/>
      <c r="D947" s="820"/>
      <c r="E947" s="820"/>
      <c r="F947" s="820"/>
      <c r="G947" s="820"/>
      <c r="H947" s="820"/>
      <c r="I947" s="820"/>
      <c r="J947" s="820"/>
      <c r="K947" s="820"/>
      <c r="L947" s="820"/>
      <c r="M947" s="820"/>
      <c r="N947" s="820"/>
      <c r="O947" s="820"/>
      <c r="P947" s="820"/>
      <c r="Q947" s="819"/>
      <c r="R947" s="820" t="s">
        <v>541</v>
      </c>
      <c r="S947" s="820"/>
      <c r="T947" s="820"/>
      <c r="U947" s="820"/>
      <c r="V947" s="820"/>
      <c r="W947" s="820"/>
      <c r="X947" s="820"/>
      <c r="Y947" s="820"/>
      <c r="Z947" s="820"/>
      <c r="AA947" s="820"/>
      <c r="AB947" s="820"/>
      <c r="AC947" s="820"/>
      <c r="AD947" s="820"/>
      <c r="AE947" s="820"/>
      <c r="AF947" s="820"/>
    </row>
    <row r="948" spans="1:32" ht="21.9" customHeight="1">
      <c r="A948" s="166">
        <f>IF(N952="","",A947+1)</f>
        <v>3</v>
      </c>
      <c r="B948" s="821" t="s">
        <v>168</v>
      </c>
      <c r="C948" s="821"/>
      <c r="D948" s="821"/>
      <c r="E948" s="822" t="str">
        <f>IF(AND(N952=""),"",'Result Sheet'!$F$2)</f>
        <v xml:space="preserve">महात्मा गाँधी राजकीय विद्यालय (अंग्रेजी माध्यम) बर, पाली </v>
      </c>
      <c r="F948" s="822"/>
      <c r="G948" s="822"/>
      <c r="H948" s="822"/>
      <c r="I948" s="822"/>
      <c r="J948" s="822"/>
      <c r="K948" s="822"/>
      <c r="L948" s="822"/>
      <c r="M948" s="822"/>
      <c r="N948" s="822"/>
      <c r="O948" s="822"/>
      <c r="P948" s="822"/>
      <c r="Q948" s="819"/>
      <c r="R948" s="821" t="s">
        <v>168</v>
      </c>
      <c r="S948" s="821"/>
      <c r="T948" s="821"/>
      <c r="U948" s="822" t="str">
        <f>IF(AND(AD952=""),"",'Result Sheet'!$F$2)</f>
        <v xml:space="preserve">महात्मा गाँधी राजकीय विद्यालय (अंग्रेजी माध्यम) बर, पाली </v>
      </c>
      <c r="V948" s="822"/>
      <c r="W948" s="822"/>
      <c r="X948" s="822"/>
      <c r="Y948" s="822"/>
      <c r="Z948" s="822"/>
      <c r="AA948" s="822"/>
      <c r="AB948" s="822"/>
      <c r="AC948" s="822"/>
      <c r="AD948" s="822"/>
      <c r="AE948" s="822"/>
      <c r="AF948" s="822"/>
    </row>
    <row r="949" spans="1:32" ht="21.9" customHeight="1">
      <c r="A949" s="166">
        <f>IF(N952="","",A948+1)</f>
        <v>4</v>
      </c>
      <c r="B949" s="413" t="s">
        <v>169</v>
      </c>
      <c r="C949" s="797" t="str">
        <f>IFERROR(VLOOKUP(N952,Marks,2,0),"")</f>
        <v/>
      </c>
      <c r="D949" s="797"/>
      <c r="E949" s="815" t="s">
        <v>212</v>
      </c>
      <c r="F949" s="815"/>
      <c r="G949" s="815"/>
      <c r="H949" s="797" t="str">
        <f>IFERROR(VLOOKUP(N952,Marks,3,0),"")</f>
        <v/>
      </c>
      <c r="I949" s="797"/>
      <c r="J949" s="798" t="s">
        <v>205</v>
      </c>
      <c r="K949" s="798"/>
      <c r="L949" s="798"/>
      <c r="M949" s="798"/>
      <c r="N949" s="799" t="str">
        <f>IF(AND(N952=""),"",'Marks Entry 1st'!$I$2)</f>
        <v xml:space="preserve"> 2021-2022</v>
      </c>
      <c r="O949" s="799"/>
      <c r="P949" s="799"/>
      <c r="Q949" s="819"/>
      <c r="R949" s="413" t="s">
        <v>169</v>
      </c>
      <c r="S949" s="797" t="str">
        <f>IFERROR(VLOOKUP(AD952,Marks,2,0),"")</f>
        <v/>
      </c>
      <c r="T949" s="797"/>
      <c r="U949" s="815" t="s">
        <v>212</v>
      </c>
      <c r="V949" s="815"/>
      <c r="W949" s="815"/>
      <c r="X949" s="797" t="str">
        <f>IFERROR(VLOOKUP(AD952,Marks,3,0),"")</f>
        <v/>
      </c>
      <c r="Y949" s="797"/>
      <c r="Z949" s="798" t="s">
        <v>205</v>
      </c>
      <c r="AA949" s="798"/>
      <c r="AB949" s="798"/>
      <c r="AC949" s="798"/>
      <c r="AD949" s="799" t="str">
        <f>IF(AND(AD952=""),"",'Marks Entry 1st'!$I$2)</f>
        <v xml:space="preserve"> 2021-2022</v>
      </c>
      <c r="AE949" s="799"/>
      <c r="AF949" s="799"/>
    </row>
    <row r="950" spans="1:32" ht="21.9" customHeight="1">
      <c r="A950" s="166">
        <f>IF(N952="","",A949+1)</f>
        <v>5</v>
      </c>
      <c r="B950" s="800" t="s">
        <v>206</v>
      </c>
      <c r="C950" s="800"/>
      <c r="D950" s="800"/>
      <c r="E950" s="801" t="str">
        <f>IFERROR(VLOOKUP(N952,Marks,6,0),"")</f>
        <v/>
      </c>
      <c r="F950" s="801"/>
      <c r="G950" s="801"/>
      <c r="H950" s="801"/>
      <c r="I950" s="801"/>
      <c r="J950" s="802" t="s">
        <v>209</v>
      </c>
      <c r="K950" s="802"/>
      <c r="L950" s="802"/>
      <c r="M950" s="802"/>
      <c r="N950" s="803" t="str">
        <f>IFERROR(VLOOKUP(N952,Marks,5,0),"")</f>
        <v/>
      </c>
      <c r="O950" s="803"/>
      <c r="P950" s="803"/>
      <c r="Q950" s="819"/>
      <c r="R950" s="800" t="s">
        <v>206</v>
      </c>
      <c r="S950" s="800"/>
      <c r="T950" s="800"/>
      <c r="U950" s="801" t="str">
        <f>IFERROR(VLOOKUP(AD952,Marks,6,0),"")</f>
        <v/>
      </c>
      <c r="V950" s="801"/>
      <c r="W950" s="801"/>
      <c r="X950" s="801"/>
      <c r="Y950" s="801"/>
      <c r="Z950" s="802" t="s">
        <v>209</v>
      </c>
      <c r="AA950" s="802"/>
      <c r="AB950" s="802"/>
      <c r="AC950" s="802"/>
      <c r="AD950" s="803" t="str">
        <f>IFERROR(VLOOKUP(AD952,Marks,5,0),"")</f>
        <v/>
      </c>
      <c r="AE950" s="803"/>
      <c r="AF950" s="803"/>
    </row>
    <row r="951" spans="1:32" ht="21.9" customHeight="1">
      <c r="A951" s="166">
        <f>IF(N952="","",A950+1)</f>
        <v>6</v>
      </c>
      <c r="B951" s="800" t="s">
        <v>207</v>
      </c>
      <c r="C951" s="800"/>
      <c r="D951" s="800"/>
      <c r="E951" s="801" t="str">
        <f>IFERROR(VLOOKUP(N952,Marks,7,0),"")</f>
        <v/>
      </c>
      <c r="F951" s="801"/>
      <c r="G951" s="801"/>
      <c r="H951" s="801"/>
      <c r="I951" s="801"/>
      <c r="J951" s="802" t="s">
        <v>210</v>
      </c>
      <c r="K951" s="802"/>
      <c r="L951" s="802"/>
      <c r="M951" s="802"/>
      <c r="N951" s="816" t="str">
        <f>IFERROR(VLOOKUP(N952,Marks,4,0),"")</f>
        <v/>
      </c>
      <c r="O951" s="816"/>
      <c r="P951" s="816"/>
      <c r="Q951" s="819"/>
      <c r="R951" s="800" t="s">
        <v>207</v>
      </c>
      <c r="S951" s="800"/>
      <c r="T951" s="800"/>
      <c r="U951" s="801" t="str">
        <f>IFERROR(VLOOKUP(AD952,Marks,7,0),"")</f>
        <v/>
      </c>
      <c r="V951" s="801"/>
      <c r="W951" s="801"/>
      <c r="X951" s="801"/>
      <c r="Y951" s="801"/>
      <c r="Z951" s="802" t="s">
        <v>210</v>
      </c>
      <c r="AA951" s="802"/>
      <c r="AB951" s="802"/>
      <c r="AC951" s="802"/>
      <c r="AD951" s="816" t="str">
        <f>IFERROR(VLOOKUP(AD952,Marks,4,0),"")</f>
        <v/>
      </c>
      <c r="AE951" s="816"/>
      <c r="AF951" s="816"/>
    </row>
    <row r="952" spans="1:32" ht="21.9" customHeight="1">
      <c r="A952" s="166">
        <f>IF(N952="","",A951+1)</f>
        <v>7</v>
      </c>
      <c r="B952" s="800" t="s">
        <v>208</v>
      </c>
      <c r="C952" s="800"/>
      <c r="D952" s="800"/>
      <c r="E952" s="801" t="str">
        <f>IFERROR(VLOOKUP(N952,Marks,8,0),"")</f>
        <v/>
      </c>
      <c r="F952" s="801"/>
      <c r="G952" s="801"/>
      <c r="H952" s="801"/>
      <c r="I952" s="801"/>
      <c r="J952" s="802" t="s">
        <v>211</v>
      </c>
      <c r="K952" s="802"/>
      <c r="L952" s="802"/>
      <c r="M952" s="802"/>
      <c r="N952" s="809">
        <f>IF(AD925="","",IF(AND(AD925+1&gt;$AN$6),"",AD925+1))</f>
        <v>171</v>
      </c>
      <c r="O952" s="809"/>
      <c r="P952" s="809"/>
      <c r="Q952" s="819"/>
      <c r="R952" s="800" t="s">
        <v>208</v>
      </c>
      <c r="S952" s="800"/>
      <c r="T952" s="800"/>
      <c r="U952" s="801" t="str">
        <f>IFERROR(VLOOKUP(AD952,Marks,8,0),"")</f>
        <v/>
      </c>
      <c r="V952" s="801"/>
      <c r="W952" s="801"/>
      <c r="X952" s="801"/>
      <c r="Y952" s="801"/>
      <c r="Z952" s="802" t="s">
        <v>211</v>
      </c>
      <c r="AA952" s="802"/>
      <c r="AB952" s="802"/>
      <c r="AC952" s="802"/>
      <c r="AD952" s="810">
        <f>IF(N952="","",IF(AND(N952+1&gt;$AN$6),"",N952+1))</f>
        <v>172</v>
      </c>
      <c r="AE952" s="810"/>
      <c r="AF952" s="810"/>
    </row>
    <row r="953" spans="1:32" ht="9" customHeight="1">
      <c r="A953" s="166">
        <f>IF(N952="","",A952+1)</f>
        <v>8</v>
      </c>
      <c r="B953" s="123"/>
      <c r="C953" s="123"/>
      <c r="D953" s="123"/>
      <c r="E953" s="124"/>
      <c r="F953" s="124"/>
      <c r="G953" s="124"/>
      <c r="H953" s="123"/>
      <c r="I953" s="123"/>
      <c r="J953" s="125"/>
      <c r="K953" s="125"/>
      <c r="L953" s="125"/>
      <c r="M953" s="76"/>
      <c r="N953" s="76"/>
      <c r="O953" s="76"/>
      <c r="P953" s="76"/>
      <c r="Q953" s="819"/>
      <c r="R953" s="123"/>
      <c r="S953" s="123"/>
      <c r="T953" s="123"/>
      <c r="U953" s="124"/>
      <c r="V953" s="124"/>
      <c r="W953" s="124"/>
      <c r="X953" s="123"/>
      <c r="Y953" s="123"/>
      <c r="Z953" s="125"/>
      <c r="AA953" s="125"/>
      <c r="AB953" s="125"/>
      <c r="AC953" s="76"/>
      <c r="AD953" s="76"/>
      <c r="AE953" s="76"/>
      <c r="AF953" s="76"/>
    </row>
    <row r="954" spans="1:32" ht="21" customHeight="1">
      <c r="A954" s="166">
        <f>IF(N952="","",A953+1)</f>
        <v>9</v>
      </c>
      <c r="B954" s="811" t="s">
        <v>213</v>
      </c>
      <c r="C954" s="646" t="s">
        <v>214</v>
      </c>
      <c r="D954" s="646"/>
      <c r="E954" s="646"/>
      <c r="F954" s="812" t="s">
        <v>13</v>
      </c>
      <c r="G954" s="813"/>
      <c r="H954" s="813"/>
      <c r="I954" s="814"/>
      <c r="J954" s="649" t="s">
        <v>184</v>
      </c>
      <c r="K954" s="650" t="s">
        <v>167</v>
      </c>
      <c r="L954" s="651"/>
      <c r="M954" s="651"/>
      <c r="N954" s="652"/>
      <c r="O954" s="616" t="s">
        <v>185</v>
      </c>
      <c r="P954" s="617" t="s">
        <v>186</v>
      </c>
      <c r="Q954" s="819"/>
      <c r="R954" s="811" t="s">
        <v>213</v>
      </c>
      <c r="S954" s="646" t="s">
        <v>214</v>
      </c>
      <c r="T954" s="646"/>
      <c r="U954" s="646"/>
      <c r="V954" s="812" t="s">
        <v>13</v>
      </c>
      <c r="W954" s="813"/>
      <c r="X954" s="813"/>
      <c r="Y954" s="814"/>
      <c r="Z954" s="649" t="s">
        <v>184</v>
      </c>
      <c r="AA954" s="650" t="s">
        <v>167</v>
      </c>
      <c r="AB954" s="651"/>
      <c r="AC954" s="651"/>
      <c r="AD954" s="652"/>
      <c r="AE954" s="616" t="s">
        <v>185</v>
      </c>
      <c r="AF954" s="617" t="s">
        <v>186</v>
      </c>
    </row>
    <row r="955" spans="1:32" ht="90.75" customHeight="1">
      <c r="A955" s="166">
        <f>IF(N952="","",A954+1)</f>
        <v>10</v>
      </c>
      <c r="B955" s="811"/>
      <c r="C955" s="171" t="s">
        <v>11</v>
      </c>
      <c r="D955" s="171" t="s">
        <v>180</v>
      </c>
      <c r="E955" s="171" t="s">
        <v>108</v>
      </c>
      <c r="F955" s="171" t="s">
        <v>182</v>
      </c>
      <c r="G955" s="171" t="s">
        <v>183</v>
      </c>
      <c r="H955" s="305" t="s">
        <v>10</v>
      </c>
      <c r="I955" s="171" t="s">
        <v>108</v>
      </c>
      <c r="J955" s="649"/>
      <c r="K955" s="172" t="s">
        <v>182</v>
      </c>
      <c r="L955" s="172" t="s">
        <v>183</v>
      </c>
      <c r="M955" s="173" t="s">
        <v>10</v>
      </c>
      <c r="N955" s="171" t="s">
        <v>108</v>
      </c>
      <c r="O955" s="616"/>
      <c r="P955" s="785"/>
      <c r="Q955" s="819"/>
      <c r="R955" s="811"/>
      <c r="S955" s="171" t="s">
        <v>11</v>
      </c>
      <c r="T955" s="171" t="s">
        <v>180</v>
      </c>
      <c r="U955" s="171" t="s">
        <v>108</v>
      </c>
      <c r="V955" s="171" t="s">
        <v>182</v>
      </c>
      <c r="W955" s="171" t="s">
        <v>183</v>
      </c>
      <c r="X955" s="305" t="s">
        <v>10</v>
      </c>
      <c r="Y955" s="171" t="s">
        <v>108</v>
      </c>
      <c r="Z955" s="649"/>
      <c r="AA955" s="172" t="s">
        <v>182</v>
      </c>
      <c r="AB955" s="172" t="s">
        <v>183</v>
      </c>
      <c r="AC955" s="173" t="s">
        <v>10</v>
      </c>
      <c r="AD955" s="171" t="s">
        <v>108</v>
      </c>
      <c r="AE955" s="616"/>
      <c r="AF955" s="785"/>
    </row>
    <row r="956" spans="1:32" ht="18.75" customHeight="1">
      <c r="A956" s="166">
        <f>IF(N952="","",A955+1)</f>
        <v>11</v>
      </c>
      <c r="B956" s="811"/>
      <c r="C956" s="414">
        <v>20</v>
      </c>
      <c r="D956" s="414">
        <v>20</v>
      </c>
      <c r="E956" s="116">
        <v>40</v>
      </c>
      <c r="F956" s="414">
        <v>30</v>
      </c>
      <c r="G956" s="414">
        <v>18</v>
      </c>
      <c r="H956" s="414">
        <v>12</v>
      </c>
      <c r="I956" s="116">
        <v>60</v>
      </c>
      <c r="J956" s="118">
        <v>100</v>
      </c>
      <c r="K956" s="414">
        <v>50</v>
      </c>
      <c r="L956" s="414">
        <v>30</v>
      </c>
      <c r="M956" s="414">
        <v>20</v>
      </c>
      <c r="N956" s="116">
        <v>100</v>
      </c>
      <c r="O956" s="118">
        <v>200</v>
      </c>
      <c r="P956" s="825">
        <f>IF(AND(N952="",C949="",E950="",N950=""),"",IF(OR(C949=1,C949=2),800,1000))</f>
        <v>1000</v>
      </c>
      <c r="Q956" s="819"/>
      <c r="R956" s="811"/>
      <c r="S956" s="414">
        <v>20</v>
      </c>
      <c r="T956" s="414">
        <v>20</v>
      </c>
      <c r="U956" s="116">
        <v>40</v>
      </c>
      <c r="V956" s="414">
        <v>30</v>
      </c>
      <c r="W956" s="414">
        <v>18</v>
      </c>
      <c r="X956" s="414">
        <v>12</v>
      </c>
      <c r="Y956" s="116">
        <v>60</v>
      </c>
      <c r="Z956" s="118">
        <v>100</v>
      </c>
      <c r="AA956" s="414">
        <v>50</v>
      </c>
      <c r="AB956" s="414">
        <v>30</v>
      </c>
      <c r="AC956" s="414">
        <v>20</v>
      </c>
      <c r="AD956" s="116">
        <v>100</v>
      </c>
      <c r="AE956" s="118">
        <v>200</v>
      </c>
      <c r="AF956" s="825">
        <f>IF(AND(AD952="",S949="",U950="",Z950=""),"",IF(OR(S949=1,S949=2),800,1000))</f>
        <v>1000</v>
      </c>
    </row>
    <row r="957" spans="1:32" ht="21" customHeight="1">
      <c r="A957" s="166">
        <f>IF(N952="","",A956+1)</f>
        <v>12</v>
      </c>
      <c r="B957" s="122" t="str">
        <f>'Result Sheet'!$L$4</f>
        <v xml:space="preserve">हिन्दी </v>
      </c>
      <c r="C957" s="415" t="str">
        <f>IFERROR(VLOOKUP(N952,Marks,11,0),"")</f>
        <v/>
      </c>
      <c r="D957" s="415" t="str">
        <f>IFERROR(VLOOKUP(N952,Marks,12,0),"")</f>
        <v/>
      </c>
      <c r="E957" s="117" t="str">
        <f>IFERROR(VLOOKUP(N952,Marks,13,0),"")</f>
        <v/>
      </c>
      <c r="F957" s="415" t="str">
        <f>IFERROR(VLOOKUP(N952,Marks,14,0),"")</f>
        <v/>
      </c>
      <c r="G957" s="415" t="str">
        <f>IFERROR(VLOOKUP(N952,Marks,15,0),"")</f>
        <v/>
      </c>
      <c r="H957" s="415" t="str">
        <f>IFERROR(VLOOKUP(N952,Marks,16,0),"")</f>
        <v/>
      </c>
      <c r="I957" s="117" t="str">
        <f>IFERROR(VLOOKUP(N952,Marks,17,0),"")</f>
        <v/>
      </c>
      <c r="J957" s="119" t="str">
        <f>IFERROR(VLOOKUP(N952,Marks,18,0),"")</f>
        <v/>
      </c>
      <c r="K957" s="415" t="str">
        <f>IFERROR(VLOOKUP(N952,Marks,19,0),"")</f>
        <v/>
      </c>
      <c r="L957" s="415" t="str">
        <f>IFERROR(VLOOKUP(N952,Marks,20,0),"")</f>
        <v/>
      </c>
      <c r="M957" s="415" t="str">
        <f>IFERROR(VLOOKUP(N952,Marks,21,0),"")</f>
        <v/>
      </c>
      <c r="N957" s="117" t="str">
        <f>IFERROR(VLOOKUP(N952,Marks,22,0),"")</f>
        <v/>
      </c>
      <c r="O957" s="119" t="str">
        <f>IFERROR(VLOOKUP(N952,Marks,23,0),"")</f>
        <v/>
      </c>
      <c r="P957" s="323" t="str">
        <f>IFERROR(VLOOKUP(N952,Marks,29,0),"")</f>
        <v/>
      </c>
      <c r="Q957" s="819"/>
      <c r="R957" s="122" t="str">
        <f>'Result Sheet'!$L$4</f>
        <v xml:space="preserve">हिन्दी </v>
      </c>
      <c r="S957" s="415" t="str">
        <f>IFERROR(VLOOKUP(AD952,Marks,11,0),"")</f>
        <v/>
      </c>
      <c r="T957" s="415" t="str">
        <f>IFERROR(VLOOKUP(AD952,Marks,12,0),"")</f>
        <v/>
      </c>
      <c r="U957" s="117" t="str">
        <f>IFERROR(VLOOKUP(AD952,Marks,13,0),"")</f>
        <v/>
      </c>
      <c r="V957" s="415" t="str">
        <f>IFERROR(VLOOKUP(AD952,Marks,14,0),"")</f>
        <v/>
      </c>
      <c r="W957" s="415" t="str">
        <f>IFERROR(VLOOKUP(AD952,Marks,15,0),"")</f>
        <v/>
      </c>
      <c r="X957" s="415" t="str">
        <f>IFERROR(VLOOKUP(AD952,Marks,16,0),"")</f>
        <v/>
      </c>
      <c r="Y957" s="117" t="str">
        <f>IFERROR(VLOOKUP(AD952,Marks,17,0),"")</f>
        <v/>
      </c>
      <c r="Z957" s="119" t="str">
        <f>IFERROR(VLOOKUP(AD952,Marks,18,0),"")</f>
        <v/>
      </c>
      <c r="AA957" s="415" t="str">
        <f>IFERROR(VLOOKUP(AD952,Marks,19,0),"")</f>
        <v/>
      </c>
      <c r="AB957" s="415" t="str">
        <f>IFERROR(VLOOKUP(AD952,Marks,20,0),"")</f>
        <v/>
      </c>
      <c r="AC957" s="415" t="str">
        <f>IFERROR(VLOOKUP(AD952,Marks,21,0),"")</f>
        <v/>
      </c>
      <c r="AD957" s="117" t="str">
        <f>IFERROR(VLOOKUP(AD952,Marks,22,0),"")</f>
        <v/>
      </c>
      <c r="AE957" s="119" t="str">
        <f>IFERROR(VLOOKUP(AD952,Marks,23,0),"")</f>
        <v/>
      </c>
      <c r="AF957" s="323" t="str">
        <f>IFERROR(VLOOKUP(AD952,Marks,29,0),"")</f>
        <v/>
      </c>
    </row>
    <row r="958" spans="1:32" ht="21" customHeight="1">
      <c r="A958" s="166">
        <f>IF(N952="","",A957+1)</f>
        <v>13</v>
      </c>
      <c r="B958" s="122" t="str">
        <f>'Result Sheet'!$AE$4</f>
        <v xml:space="preserve">अंग्रेजी </v>
      </c>
      <c r="C958" s="415" t="str">
        <f>IFERROR(VLOOKUP(N952,Marks,30,0),"")</f>
        <v/>
      </c>
      <c r="D958" s="415" t="str">
        <f>IFERROR(VLOOKUP(N952,Marks,31,0),"")</f>
        <v/>
      </c>
      <c r="E958" s="117" t="str">
        <f>IFERROR(VLOOKUP(N952,Marks,32,0),"")</f>
        <v/>
      </c>
      <c r="F958" s="415" t="str">
        <f>IFERROR(VLOOKUP(N952,Marks,33,0),"")</f>
        <v/>
      </c>
      <c r="G958" s="415" t="str">
        <f>IFERROR(VLOOKUP(N952,Marks,34,0),"")</f>
        <v/>
      </c>
      <c r="H958" s="415" t="str">
        <f>IFERROR(VLOOKUP(N952,Marks,35,0),"")</f>
        <v/>
      </c>
      <c r="I958" s="117" t="str">
        <f>IFERROR(VLOOKUP(N952,Marks,36,0),"")</f>
        <v/>
      </c>
      <c r="J958" s="119" t="str">
        <f>IFERROR(VLOOKUP(N952,Marks,37,0),"")</f>
        <v/>
      </c>
      <c r="K958" s="415" t="str">
        <f>IFERROR(VLOOKUP(N952,Marks,38,0),"")</f>
        <v/>
      </c>
      <c r="L958" s="415" t="str">
        <f>IFERROR(VLOOKUP(N952,Marks,39,0),"")</f>
        <v/>
      </c>
      <c r="M958" s="415" t="str">
        <f>IFERROR(VLOOKUP(N952,Marks,40,0),"")</f>
        <v/>
      </c>
      <c r="N958" s="117" t="str">
        <f>IFERROR(VLOOKUP(N952,Marks,41,0),"")</f>
        <v/>
      </c>
      <c r="O958" s="119" t="str">
        <f>IFERROR(VLOOKUP(N952,Marks,42,0),"")</f>
        <v/>
      </c>
      <c r="P958" s="323" t="str">
        <f>IFERROR(VLOOKUP(N952,Marks,48,0),"")</f>
        <v/>
      </c>
      <c r="Q958" s="819"/>
      <c r="R958" s="122" t="str">
        <f>'Result Sheet'!$AE$4</f>
        <v xml:space="preserve">अंग्रेजी </v>
      </c>
      <c r="S958" s="415" t="str">
        <f>IFERROR(VLOOKUP(AD952,Marks,30,0),"")</f>
        <v/>
      </c>
      <c r="T958" s="415" t="str">
        <f>IFERROR(VLOOKUP(AD952,Marks,31,0),"")</f>
        <v/>
      </c>
      <c r="U958" s="117" t="str">
        <f>IFERROR(VLOOKUP(AD952,Marks,32,0),"")</f>
        <v/>
      </c>
      <c r="V958" s="415" t="str">
        <f>IFERROR(VLOOKUP(AD952,Marks,33,0),"")</f>
        <v/>
      </c>
      <c r="W958" s="415" t="str">
        <f>IFERROR(VLOOKUP(AD952,Marks,34,0),"")</f>
        <v/>
      </c>
      <c r="X958" s="415" t="str">
        <f>IFERROR(VLOOKUP(AD952,Marks,35,0),"")</f>
        <v/>
      </c>
      <c r="Y958" s="117" t="str">
        <f>IFERROR(VLOOKUP(AD952,Marks,36,0),"")</f>
        <v/>
      </c>
      <c r="Z958" s="119" t="str">
        <f>IFERROR(VLOOKUP(AD952,Marks,37,0),"")</f>
        <v/>
      </c>
      <c r="AA958" s="415" t="str">
        <f>IFERROR(VLOOKUP(AD952,Marks,38,0),"")</f>
        <v/>
      </c>
      <c r="AB958" s="415" t="str">
        <f>IFERROR(VLOOKUP(AD952,Marks,39,0),"")</f>
        <v/>
      </c>
      <c r="AC958" s="415" t="str">
        <f>IFERROR(VLOOKUP(AD952,Marks,40,0),"")</f>
        <v/>
      </c>
      <c r="AD958" s="117" t="str">
        <f>IFERROR(VLOOKUP(AD952,Marks,41,0),"")</f>
        <v/>
      </c>
      <c r="AE958" s="119" t="str">
        <f>IFERROR(VLOOKUP(AD952,Marks,42,0),"")</f>
        <v/>
      </c>
      <c r="AF958" s="323" t="str">
        <f>IFERROR(VLOOKUP(AD952,Marks,48,0),"")</f>
        <v/>
      </c>
    </row>
    <row r="959" spans="1:32" ht="21" customHeight="1">
      <c r="A959" s="166">
        <f>IF(N952="","",A958+1)</f>
        <v>14</v>
      </c>
      <c r="B959" s="122" t="str">
        <f>'Result Sheet'!$AX$4</f>
        <v>संस्कृत</v>
      </c>
      <c r="C959" s="415" t="str">
        <f>IFERROR(VLOOKUP(N952,Marks,49,0),"")</f>
        <v/>
      </c>
      <c r="D959" s="415" t="str">
        <f>IFERROR(VLOOKUP(N952,Marks,50,0),"")</f>
        <v/>
      </c>
      <c r="E959" s="117" t="str">
        <f>IFERROR(VLOOKUP(N952,Marks,51,0),"")</f>
        <v/>
      </c>
      <c r="F959" s="415" t="str">
        <f>IFERROR(VLOOKUP(N952,Marks,52,0),"")</f>
        <v/>
      </c>
      <c r="G959" s="415" t="str">
        <f>IFERROR(VLOOKUP(N952,Marks,53,0),"")</f>
        <v/>
      </c>
      <c r="H959" s="415" t="str">
        <f>IFERROR(VLOOKUP(N952,Marks,54,0),"")</f>
        <v/>
      </c>
      <c r="I959" s="117" t="str">
        <f>IFERROR(VLOOKUP(N952,Marks,55,0),"")</f>
        <v/>
      </c>
      <c r="J959" s="119" t="str">
        <f>IFERROR(VLOOKUP(N952,Marks,56,0),"")</f>
        <v/>
      </c>
      <c r="K959" s="415" t="str">
        <f>IFERROR(VLOOKUP(N952,Marks,57,0),"")</f>
        <v/>
      </c>
      <c r="L959" s="415" t="str">
        <f>IFERROR(VLOOKUP(N952,Marks,58,0),"")</f>
        <v/>
      </c>
      <c r="M959" s="415" t="str">
        <f>IFERROR(VLOOKUP(N952,Marks,59,0),"")</f>
        <v/>
      </c>
      <c r="N959" s="117" t="str">
        <f>IFERROR(VLOOKUP(N952,Marks,60,0),"")</f>
        <v/>
      </c>
      <c r="O959" s="119" t="str">
        <f>IFERROR(VLOOKUP(N952,Marks,61,0),"")</f>
        <v/>
      </c>
      <c r="P959" s="323" t="str">
        <f>IFERROR(VLOOKUP(N952,Marks,67,0),"")</f>
        <v/>
      </c>
      <c r="Q959" s="819"/>
      <c r="R959" s="122" t="str">
        <f>'Result Sheet'!$AX$4</f>
        <v>संस्कृत</v>
      </c>
      <c r="S959" s="415" t="str">
        <f>IFERROR(VLOOKUP(AD952,Marks,49,0),"")</f>
        <v/>
      </c>
      <c r="T959" s="415" t="str">
        <f>IFERROR(VLOOKUP(AD952,Marks,50,0),"")</f>
        <v/>
      </c>
      <c r="U959" s="117" t="str">
        <f>IFERROR(VLOOKUP(AD952,Marks,51,0),"")</f>
        <v/>
      </c>
      <c r="V959" s="415" t="str">
        <f>IFERROR(VLOOKUP(AD952,Marks,52,0),"")</f>
        <v/>
      </c>
      <c r="W959" s="415" t="str">
        <f>IFERROR(VLOOKUP(AD952,Marks,53,0),"")</f>
        <v/>
      </c>
      <c r="X959" s="415" t="str">
        <f>IFERROR(VLOOKUP(AD952,Marks,54,0),"")</f>
        <v/>
      </c>
      <c r="Y959" s="117" t="str">
        <f>IFERROR(VLOOKUP(AD952,Marks,55,0),"")</f>
        <v/>
      </c>
      <c r="Z959" s="119" t="str">
        <f>IFERROR(VLOOKUP(AD952,Marks,56,0),"")</f>
        <v/>
      </c>
      <c r="AA959" s="415" t="str">
        <f>IFERROR(VLOOKUP(AD952,Marks,57,0),"")</f>
        <v/>
      </c>
      <c r="AB959" s="415" t="str">
        <f>IFERROR(VLOOKUP(AD952,Marks,58,0),"")</f>
        <v/>
      </c>
      <c r="AC959" s="415" t="str">
        <f>IFERROR(VLOOKUP(AD952,Marks,59,0),"")</f>
        <v/>
      </c>
      <c r="AD959" s="117" t="str">
        <f>IFERROR(VLOOKUP(AD952,Marks,60,0),"")</f>
        <v/>
      </c>
      <c r="AE959" s="119" t="str">
        <f>IFERROR(VLOOKUP(AD952,Marks,61,0),"")</f>
        <v/>
      </c>
      <c r="AF959" s="323" t="str">
        <f>IFERROR(VLOOKUP(AD952,Marks,67,0),"")</f>
        <v/>
      </c>
    </row>
    <row r="960" spans="1:32" ht="21" customHeight="1">
      <c r="A960" s="166">
        <f>IF(N952="","",A958+1)</f>
        <v>14</v>
      </c>
      <c r="B960" s="122" t="str">
        <f>'Result Sheet'!$BQ$4</f>
        <v xml:space="preserve">गणित </v>
      </c>
      <c r="C960" s="415" t="str">
        <f>IFERROR(VLOOKUP(N952,Marks,68,0),"")</f>
        <v/>
      </c>
      <c r="D960" s="415" t="str">
        <f>IFERROR(VLOOKUP(N952,Marks,69,0),"")</f>
        <v/>
      </c>
      <c r="E960" s="117" t="str">
        <f>IFERROR(VLOOKUP(N952,Marks,70,0),"")</f>
        <v/>
      </c>
      <c r="F960" s="415" t="str">
        <f>IFERROR(VLOOKUP(N952,Marks,71,0),"")</f>
        <v/>
      </c>
      <c r="G960" s="415" t="str">
        <f>IFERROR(VLOOKUP(N952,Marks,72,0),"")</f>
        <v/>
      </c>
      <c r="H960" s="415" t="str">
        <f>IFERROR(VLOOKUP(N952,Marks,73,0),"")</f>
        <v/>
      </c>
      <c r="I960" s="117" t="str">
        <f>IFERROR(VLOOKUP(N952,Marks,74,0),"")</f>
        <v/>
      </c>
      <c r="J960" s="119" t="str">
        <f>IFERROR(VLOOKUP(N952,Marks,75,0),"")</f>
        <v/>
      </c>
      <c r="K960" s="415" t="str">
        <f>IFERROR(VLOOKUP(N952,Marks,76,0),"")</f>
        <v/>
      </c>
      <c r="L960" s="415" t="str">
        <f>IFERROR(VLOOKUP(N952,Marks,77,0),"")</f>
        <v/>
      </c>
      <c r="M960" s="415" t="str">
        <f>IFERROR(VLOOKUP(N952,Marks,78,0),"")</f>
        <v/>
      </c>
      <c r="N960" s="117" t="str">
        <f>IFERROR(VLOOKUP(N952,Marks,79,0),"")</f>
        <v/>
      </c>
      <c r="O960" s="119" t="str">
        <f>IFERROR(VLOOKUP(N952,Marks,80,0),"")</f>
        <v/>
      </c>
      <c r="P960" s="323" t="str">
        <f>IFERROR(VLOOKUP(N952,Marks,86,0),"")</f>
        <v/>
      </c>
      <c r="Q960" s="819"/>
      <c r="R960" s="122" t="str">
        <f>'Result Sheet'!$BQ$4</f>
        <v xml:space="preserve">गणित </v>
      </c>
      <c r="S960" s="415" t="str">
        <f>IFERROR(VLOOKUP(AD952,Marks,68,0),"")</f>
        <v/>
      </c>
      <c r="T960" s="415" t="str">
        <f>IFERROR(VLOOKUP(AD952,Marks,69,0),"")</f>
        <v/>
      </c>
      <c r="U960" s="117" t="str">
        <f>IFERROR(VLOOKUP(AD952,Marks,70,0),"")</f>
        <v/>
      </c>
      <c r="V960" s="415" t="str">
        <f>IFERROR(VLOOKUP(AD952,Marks,71,0),"")</f>
        <v/>
      </c>
      <c r="W960" s="415" t="str">
        <f>IFERROR(VLOOKUP(AD952,Marks,72,0),"")</f>
        <v/>
      </c>
      <c r="X960" s="415" t="str">
        <f>IFERROR(VLOOKUP(AD952,Marks,73,0),"")</f>
        <v/>
      </c>
      <c r="Y960" s="117" t="str">
        <f>IFERROR(VLOOKUP(AD952,Marks,74,0),"")</f>
        <v/>
      </c>
      <c r="Z960" s="119" t="str">
        <f>IFERROR(VLOOKUP(AD952,Marks,75,0),"")</f>
        <v/>
      </c>
      <c r="AA960" s="415" t="str">
        <f>IFERROR(VLOOKUP(AD952,Marks,76,0),"")</f>
        <v/>
      </c>
      <c r="AB960" s="415" t="str">
        <f>IFERROR(VLOOKUP(AD952,Marks,77,0),"")</f>
        <v/>
      </c>
      <c r="AC960" s="415" t="str">
        <f>IFERROR(VLOOKUP(AD952,Marks,78,0),"")</f>
        <v/>
      </c>
      <c r="AD960" s="117" t="str">
        <f>IFERROR(VLOOKUP(AD952,Marks,79,0),"")</f>
        <v/>
      </c>
      <c r="AE960" s="119" t="str">
        <f>IFERROR(VLOOKUP(AD952,Marks,80,0),"")</f>
        <v/>
      </c>
      <c r="AF960" s="323" t="str">
        <f>IFERROR(VLOOKUP(AD952,Marks,86,0),"")</f>
        <v/>
      </c>
    </row>
    <row r="961" spans="1:32" ht="21" customHeight="1">
      <c r="A961" s="166">
        <f>IF(N952="","",A960+1)</f>
        <v>15</v>
      </c>
      <c r="B961" s="122" t="str">
        <f>'Result Sheet'!$CJ$4</f>
        <v xml:space="preserve">पर्यावरण अध्ययन </v>
      </c>
      <c r="C961" s="415" t="str">
        <f>IFERROR(VLOOKUP(N952,Marks,87,0),"")</f>
        <v/>
      </c>
      <c r="D961" s="415" t="str">
        <f>IFERROR(VLOOKUP(N952,Marks,88,0),"")</f>
        <v/>
      </c>
      <c r="E961" s="117" t="str">
        <f>IFERROR(VLOOKUP(N952,Marks,89,0),"")</f>
        <v/>
      </c>
      <c r="F961" s="415" t="str">
        <f>IFERROR(VLOOKUP(N952,Marks,90,0),"")</f>
        <v/>
      </c>
      <c r="G961" s="415" t="str">
        <f>IFERROR(VLOOKUP(N952,Marks,91,0),"")</f>
        <v/>
      </c>
      <c r="H961" s="415" t="str">
        <f>IFERROR(VLOOKUP(N952,Marks,92,0),"")</f>
        <v/>
      </c>
      <c r="I961" s="117" t="str">
        <f>IFERROR(VLOOKUP(N952,Marks,93,0),"")</f>
        <v/>
      </c>
      <c r="J961" s="119" t="str">
        <f>IFERROR(VLOOKUP(N952,Marks,94,0),"")</f>
        <v/>
      </c>
      <c r="K961" s="415" t="str">
        <f>IFERROR(VLOOKUP(N952,Marks,95,0),"")</f>
        <v/>
      </c>
      <c r="L961" s="415" t="str">
        <f>IFERROR(VLOOKUP(N952,Marks,96,0),"")</f>
        <v/>
      </c>
      <c r="M961" s="415" t="str">
        <f>IFERROR(VLOOKUP(N952,Marks,97,0),"")</f>
        <v/>
      </c>
      <c r="N961" s="117" t="str">
        <f>IFERROR(VLOOKUP(N952,Marks,98,0),"")</f>
        <v/>
      </c>
      <c r="O961" s="119" t="str">
        <f>IFERROR(VLOOKUP(N952,Marks,99,0),"")</f>
        <v/>
      </c>
      <c r="P961" s="323" t="str">
        <f>IFERROR(VLOOKUP(N952,Marks,105,0),"")</f>
        <v/>
      </c>
      <c r="Q961" s="819"/>
      <c r="R961" s="122" t="str">
        <f>'Result Sheet'!$CJ$4</f>
        <v xml:space="preserve">पर्यावरण अध्ययन </v>
      </c>
      <c r="S961" s="415" t="str">
        <f>IFERROR(VLOOKUP(AD952,Marks,87,0),"")</f>
        <v/>
      </c>
      <c r="T961" s="415" t="str">
        <f>IFERROR(VLOOKUP(AD952,Marks,88,0),"")</f>
        <v/>
      </c>
      <c r="U961" s="117" t="str">
        <f>IFERROR(VLOOKUP(AD952,Marks,89,0),"")</f>
        <v/>
      </c>
      <c r="V961" s="415" t="str">
        <f>IFERROR(VLOOKUP(AD952,Marks,90,0),"")</f>
        <v/>
      </c>
      <c r="W961" s="415" t="str">
        <f>IFERROR(VLOOKUP(AD952,Marks,91,0),"")</f>
        <v/>
      </c>
      <c r="X961" s="415" t="str">
        <f>IFERROR(VLOOKUP(AD952,Marks,92,0),"")</f>
        <v/>
      </c>
      <c r="Y961" s="117" t="str">
        <f>IFERROR(VLOOKUP(AD952,Marks,93,0),"")</f>
        <v/>
      </c>
      <c r="Z961" s="119" t="str">
        <f>IFERROR(VLOOKUP(AD952,Marks,94,0),"")</f>
        <v/>
      </c>
      <c r="AA961" s="415" t="str">
        <f>IFERROR(VLOOKUP(AD952,Marks,95,0),"")</f>
        <v/>
      </c>
      <c r="AB961" s="415" t="str">
        <f>IFERROR(VLOOKUP(AD952,Marks,96,0),"")</f>
        <v/>
      </c>
      <c r="AC961" s="415" t="str">
        <f>IFERROR(VLOOKUP(AD952,Marks,97,0),"")</f>
        <v/>
      </c>
      <c r="AD961" s="117" t="str">
        <f>IFERROR(VLOOKUP(AD952,Marks,98,0),"")</f>
        <v/>
      </c>
      <c r="AE961" s="119" t="str">
        <f>IFERROR(VLOOKUP(AD952,Marks,99,0),"")</f>
        <v/>
      </c>
      <c r="AF961" s="323" t="str">
        <f>IFERROR(VLOOKUP(AD952,Marks,105,0),"")</f>
        <v/>
      </c>
    </row>
    <row r="962" spans="1:32" ht="25.5" customHeight="1">
      <c r="A962" s="166">
        <f>IF(N952="","",A961+1)</f>
        <v>16</v>
      </c>
      <c r="B962" s="416" t="s">
        <v>215</v>
      </c>
      <c r="C962" s="120" t="str">
        <f>IF(AND(C957="",C958="",C959="",C960="",C961=""),"",IF(OR(C949=1,C949=2),SUM(C957:C960),SUM(C957:C961)))</f>
        <v/>
      </c>
      <c r="D962" s="120" t="str">
        <f>IF(AND(D957="",D958="",D959="",D960="",D961=""),"",IF(OR(C949=1,C949=2),SUM(D957:D960),SUM(D957:D961)))</f>
        <v/>
      </c>
      <c r="E962" s="120" t="str">
        <f>IF(AND(E957="",E958="",E959="",E960="",E961=""),"",IF(OR(C949=1,C949=2),SUM(E957:E960),SUM(E957:E961)))</f>
        <v/>
      </c>
      <c r="F962" s="120" t="str">
        <f>IF(AND(F957="",F958="",F959="",F960="",F961=""),"",IF(OR(C949=1,C949=2),SUM(F957:F960),SUM(F957:F961)))</f>
        <v/>
      </c>
      <c r="G962" s="120" t="str">
        <f>IF(AND(G957="",G958="",G959="",G960="",G961=""),"",IF(OR(G949=1,G949=2),SUM(C949=1,C949=2),SUM(G957:G961)))</f>
        <v/>
      </c>
      <c r="H962" s="120" t="str">
        <f>IF(AND(H957="",H958="",H959="",H960="",H961=""),"",IF(OR(C949=1,C949=2),SUM(H957:H960),SUM(H957:H961)))</f>
        <v/>
      </c>
      <c r="I962" s="120" t="str">
        <f>IF(AND(I957="",I958="",I959="",I960="",I961=""),"",IF(OR(C949=1,C949=2),SUM(I957:I960),SUM(I957:I961)))</f>
        <v/>
      </c>
      <c r="J962" s="120" t="str">
        <f>IF(AND(J957="",J958="",J959="",J960="",J961=""),"",IF(OR(C949=1,C949=2),SUM(J957:J960),SUM(J957:J961)))</f>
        <v/>
      </c>
      <c r="K962" s="120" t="str">
        <f>IF(AND(K957="",K958="",K959="",K960="",K961=""),"",IF(OR(C949=1,C949=2),SUM(K957:K960),SUM(K957:K961)))</f>
        <v/>
      </c>
      <c r="L962" s="120" t="str">
        <f>IF(AND(L957="",L958="",L959="",L960="",L961=""),"",IF(OR(C949=1,C949=2),SUM(L957:L960),SUM(L957:L961)))</f>
        <v/>
      </c>
      <c r="M962" s="120" t="str">
        <f>IF(AND(M957="",M958="",M959="",M960="",M961=""),"",IF(OR(C949=1,C949=2),SUM(M957:M960),SUM(M957:M961)))</f>
        <v/>
      </c>
      <c r="N962" s="120" t="str">
        <f>IF(AND(N957="",N958="",N959="",N960="",N961=""),"",IF(OR(C949=1,C949=2),SUM(N957:N960),SUM(N957:N961)))</f>
        <v/>
      </c>
      <c r="O962" s="120" t="str">
        <f>IF(AND(O957="",O958="",O959="",O960="",O961=""),"",IF(OR(C949=1,C949=2),SUM(O957:O960),SUM(O957:O961)))</f>
        <v/>
      </c>
      <c r="P962" s="326" t="str">
        <f>IF(OR(N952="",E950="",O962=""),"",IF(O962&gt;=81%*P956,"A",IF(O962&gt;=61%*P956,"B",IF(O962&gt;=41%*P956,"C",IF(O962&gt;=21%*P956,"D","E")))))</f>
        <v/>
      </c>
      <c r="Q962" s="819"/>
      <c r="R962" s="416" t="s">
        <v>215</v>
      </c>
      <c r="S962" s="120" t="str">
        <f>IF(AND(S957="",S958="",S959="",S960="",S961=""),"",IF(OR(S949=1,S949=2),SUM(S957:S960),SUM(S957:S961)))</f>
        <v/>
      </c>
      <c r="T962" s="120" t="str">
        <f>IF(AND(T957="",T958="",T959="",T960="",T961=""),"",IF(OR(S949=1,S949=2),SUM(T957:T960),SUM(T957:T961)))</f>
        <v/>
      </c>
      <c r="U962" s="120" t="str">
        <f>IF(AND(U957="",U958="",U959="",U960="",U961=""),"",IF(OR(S949=1,S949=2),SUM(U957:U960),SUM(U957:U961)))</f>
        <v/>
      </c>
      <c r="V962" s="120" t="str">
        <f>IF(AND(V957="",V958="",V959="",V960="",V961=""),"",IF(OR(S949=1,S949=2),SUM(V957:V960),SUM(V957:V961)))</f>
        <v/>
      </c>
      <c r="W962" s="120" t="str">
        <f>IF(AND(W957="",W958="",W959="",W960="",W961=""),"",IF(OR(W949=1,W949=2),SUM(S949=1,S949=2),SUM(W957:W961)))</f>
        <v/>
      </c>
      <c r="X962" s="120" t="str">
        <f>IF(AND(X957="",X958="",X959="",X960="",X961=""),"",IF(OR(S949=1,S949=2),SUM(X957:X960),SUM(X957:X961)))</f>
        <v/>
      </c>
      <c r="Y962" s="120" t="str">
        <f>IF(AND(Y957="",Y958="",Y959="",Y960="",Y961=""),"",IF(OR(S949=1,S949=2),SUM(Y957:Y960),SUM(Y957:Y961)))</f>
        <v/>
      </c>
      <c r="Z962" s="120" t="str">
        <f>IF(AND(Z957="",Z958="",Z959="",Z960="",Z961=""),"",IF(OR(S949=1,S949=2),SUM(Z957:Z960),SUM(Z957:Z961)))</f>
        <v/>
      </c>
      <c r="AA962" s="120" t="str">
        <f>IF(AND(AA957="",AA958="",AA959="",AA960="",AA961=""),"",IF(OR(S949=1,S949=2),SUM(AA957:AA960),SUM(AA957:AA961)))</f>
        <v/>
      </c>
      <c r="AB962" s="120" t="str">
        <f>IF(AND(AB957="",AB958="",AB959="",AB960="",AB961=""),"",IF(OR(S949=1,S949=2),SUM(AB957:AB960),SUM(AB957:AB961)))</f>
        <v/>
      </c>
      <c r="AC962" s="120" t="str">
        <f>IF(AND(AC957="",AC958="",AC959="",AC960="",AC961=""),"",IF(OR(S949=1,S949=2),SUM(AC957:AC960),SUM(AC957:AC961)))</f>
        <v/>
      </c>
      <c r="AD962" s="120" t="str">
        <f>IF(AND(AD957="",AD958="",AD959="",AD960="",AD961=""),"",IF(OR(S949=1,S949=2),SUM(AD957:AD960),SUM(AD957:AD961)))</f>
        <v/>
      </c>
      <c r="AE962" s="120" t="str">
        <f>IF(AND(AE957="",AE958="",AE959="",AE960="",AE961=""),"",IF(OR(S949=1,S949=2),SUM(AE957:AE960),SUM(AE957:AE961)))</f>
        <v/>
      </c>
      <c r="AF962" s="326" t="str">
        <f>IF(OR(AD952="",U950="",AE962=""),"",IF(AE962&gt;=81%*AF956,"A",IF(AE962&gt;=61%*AF956,"B",IF(AE962&gt;=41%*AF956,"C",IF(AE962&gt;=21%*AF956,"D","E")))))</f>
        <v/>
      </c>
    </row>
    <row r="963" spans="1:32" ht="9" customHeight="1">
      <c r="A963" s="166">
        <f>IF(N952="","",A962+1)</f>
        <v>17</v>
      </c>
      <c r="B963" s="787"/>
      <c r="C963" s="787"/>
      <c r="D963" s="787"/>
      <c r="E963" s="787"/>
      <c r="F963" s="787"/>
      <c r="G963" s="787"/>
      <c r="H963" s="787"/>
      <c r="I963" s="787"/>
      <c r="J963" s="787"/>
      <c r="K963" s="787"/>
      <c r="L963" s="787"/>
      <c r="M963" s="787"/>
      <c r="N963" s="787"/>
      <c r="O963" s="787"/>
      <c r="P963" s="787"/>
      <c r="Q963" s="819"/>
      <c r="R963" s="787"/>
      <c r="S963" s="787"/>
      <c r="T963" s="787"/>
      <c r="U963" s="787"/>
      <c r="V963" s="787"/>
      <c r="W963" s="787"/>
      <c r="X963" s="787"/>
      <c r="Y963" s="787"/>
      <c r="Z963" s="787"/>
      <c r="AA963" s="787"/>
      <c r="AB963" s="787"/>
      <c r="AC963" s="787"/>
      <c r="AD963" s="787"/>
      <c r="AE963" s="787"/>
      <c r="AF963" s="787"/>
    </row>
    <row r="964" spans="1:32" ht="22.5" customHeight="1">
      <c r="A964" s="166">
        <f>IF(N952="","",A963+1)</f>
        <v>18</v>
      </c>
      <c r="B964" s="788" t="s">
        <v>213</v>
      </c>
      <c r="C964" s="788"/>
      <c r="D964" s="789" t="s">
        <v>229</v>
      </c>
      <c r="E964" s="790"/>
      <c r="F964" s="417" t="s">
        <v>186</v>
      </c>
      <c r="G964" s="788" t="s">
        <v>213</v>
      </c>
      <c r="H964" s="788"/>
      <c r="I964" s="789" t="s">
        <v>229</v>
      </c>
      <c r="J964" s="790"/>
      <c r="K964" s="417" t="s">
        <v>186</v>
      </c>
      <c r="L964" s="788" t="s">
        <v>213</v>
      </c>
      <c r="M964" s="788"/>
      <c r="N964" s="789" t="s">
        <v>229</v>
      </c>
      <c r="O964" s="790"/>
      <c r="P964" s="417" t="s">
        <v>186</v>
      </c>
      <c r="Q964" s="819"/>
      <c r="R964" s="788" t="s">
        <v>213</v>
      </c>
      <c r="S964" s="788"/>
      <c r="T964" s="789" t="s">
        <v>229</v>
      </c>
      <c r="U964" s="790"/>
      <c r="V964" s="417" t="s">
        <v>186</v>
      </c>
      <c r="W964" s="788" t="s">
        <v>213</v>
      </c>
      <c r="X964" s="788"/>
      <c r="Y964" s="789" t="s">
        <v>229</v>
      </c>
      <c r="Z964" s="790"/>
      <c r="AA964" s="417" t="s">
        <v>186</v>
      </c>
      <c r="AB964" s="788" t="s">
        <v>213</v>
      </c>
      <c r="AC964" s="788"/>
      <c r="AD964" s="789" t="s">
        <v>229</v>
      </c>
      <c r="AE964" s="790"/>
      <c r="AF964" s="417" t="s">
        <v>186</v>
      </c>
    </row>
    <row r="965" spans="1:32" ht="21.75" customHeight="1">
      <c r="A965" s="166">
        <f>IF(N952="","",A964+1)</f>
        <v>19</v>
      </c>
      <c r="B965" s="791" t="s">
        <v>221</v>
      </c>
      <c r="C965" s="792"/>
      <c r="D965" s="792"/>
      <c r="E965" s="119" t="str">
        <f>IFERROR(VLOOKUP(N952,Marks,109,0),"")</f>
        <v/>
      </c>
      <c r="F965" s="130" t="str">
        <f>IFERROR(VLOOKUP(N952,Marks,113,0),"")</f>
        <v/>
      </c>
      <c r="G965" s="791" t="s">
        <v>192</v>
      </c>
      <c r="H965" s="792"/>
      <c r="I965" s="792"/>
      <c r="J965" s="119" t="str">
        <f>IFERROR(VLOOKUP(N952,Marks,117,0),"")</f>
        <v/>
      </c>
      <c r="K965" s="130" t="str">
        <f>IFERROR(VLOOKUP(N952,Marks,121,0),"")</f>
        <v/>
      </c>
      <c r="L965" s="793" t="s">
        <v>193</v>
      </c>
      <c r="M965" s="794"/>
      <c r="N965" s="794"/>
      <c r="O965" s="119" t="str">
        <f>IFERROR(VLOOKUP(N952,Marks,125,0),"")</f>
        <v/>
      </c>
      <c r="P965" s="130" t="str">
        <f>IFERROR(VLOOKUP(N952,Marks,129,0),"")</f>
        <v/>
      </c>
      <c r="Q965" s="819"/>
      <c r="R965" s="791" t="s">
        <v>221</v>
      </c>
      <c r="S965" s="792"/>
      <c r="T965" s="792"/>
      <c r="U965" s="119" t="str">
        <f>IFERROR(VLOOKUP(AD952,Marks,109,0),"")</f>
        <v/>
      </c>
      <c r="V965" s="130" t="str">
        <f>IFERROR(VLOOKUP(AD952,Marks,113,0),"")</f>
        <v/>
      </c>
      <c r="W965" s="791" t="s">
        <v>192</v>
      </c>
      <c r="X965" s="792"/>
      <c r="Y965" s="792"/>
      <c r="Z965" s="119" t="str">
        <f>IFERROR(VLOOKUP(AD952,Marks,117,0),"")</f>
        <v/>
      </c>
      <c r="AA965" s="130" t="str">
        <f>IFERROR(VLOOKUP(AD952,Marks,121,0),"")</f>
        <v/>
      </c>
      <c r="AB965" s="793" t="s">
        <v>193</v>
      </c>
      <c r="AC965" s="794"/>
      <c r="AD965" s="794"/>
      <c r="AE965" s="119" t="str">
        <f>IFERROR(VLOOKUP(AD952,Marks,125,0),"")</f>
        <v/>
      </c>
      <c r="AF965" s="130" t="str">
        <f>IFERROR(VLOOKUP(AD952,Marks,129,0),"")</f>
        <v/>
      </c>
    </row>
    <row r="966" spans="1:32" ht="21" customHeight="1">
      <c r="A966" s="166">
        <f>IF(N952="","",A965+1)</f>
        <v>20</v>
      </c>
      <c r="B966" s="780" t="s">
        <v>216</v>
      </c>
      <c r="C966" s="780"/>
      <c r="D966" s="780"/>
      <c r="E966" s="795" t="str">
        <f>IFERROR(VLOOKUP(N952,Marks,135,0),"")</f>
        <v/>
      </c>
      <c r="F966" s="795"/>
      <c r="G966" s="795"/>
      <c r="H966" s="795"/>
      <c r="I966" s="780" t="s">
        <v>217</v>
      </c>
      <c r="J966" s="780"/>
      <c r="K966" s="780"/>
      <c r="L966" s="780"/>
      <c r="M966" s="796" t="str">
        <f>IFERROR(VLOOKUP(N952,Marks,136,0),"")</f>
        <v/>
      </c>
      <c r="N966" s="796"/>
      <c r="O966" s="796"/>
      <c r="P966" s="796"/>
      <c r="Q966" s="819"/>
      <c r="R966" s="780" t="s">
        <v>216</v>
      </c>
      <c r="S966" s="780"/>
      <c r="T966" s="780"/>
      <c r="U966" s="795" t="str">
        <f>IFERROR(VLOOKUP(AD952,Marks,135,0),"")</f>
        <v/>
      </c>
      <c r="V966" s="795"/>
      <c r="W966" s="795"/>
      <c r="X966" s="795"/>
      <c r="Y966" s="780" t="s">
        <v>217</v>
      </c>
      <c r="Z966" s="780"/>
      <c r="AA966" s="780"/>
      <c r="AB966" s="780"/>
      <c r="AC966" s="796" t="str">
        <f>IFERROR(VLOOKUP(AD952,Marks,136,0),"")</f>
        <v/>
      </c>
      <c r="AD966" s="796"/>
      <c r="AE966" s="796"/>
      <c r="AF966" s="796"/>
    </row>
    <row r="967" spans="1:32" ht="21" customHeight="1">
      <c r="A967" s="166">
        <f>IF(N952="","",A966+1)</f>
        <v>21</v>
      </c>
      <c r="B967" s="780" t="s">
        <v>218</v>
      </c>
      <c r="C967" s="780"/>
      <c r="D967" s="780"/>
      <c r="E967" s="782" t="str">
        <f>IFERROR(VLOOKUP(N952,Marks,134,0),"")</f>
        <v/>
      </c>
      <c r="F967" s="782"/>
      <c r="G967" s="782"/>
      <c r="H967" s="782"/>
      <c r="I967" s="780" t="s">
        <v>219</v>
      </c>
      <c r="J967" s="780"/>
      <c r="K967" s="780"/>
      <c r="L967" s="780"/>
      <c r="M967" s="781" t="str">
        <f>IFERROR(VLOOKUP(N952,Marks,131,0),"")</f>
        <v/>
      </c>
      <c r="N967" s="781"/>
      <c r="O967" s="781"/>
      <c r="P967" s="781"/>
      <c r="Q967" s="819"/>
      <c r="R967" s="780" t="s">
        <v>218</v>
      </c>
      <c r="S967" s="780"/>
      <c r="T967" s="780"/>
      <c r="U967" s="782" t="str">
        <f>IFERROR(VLOOKUP(AD952,Marks,134,0),"")</f>
        <v/>
      </c>
      <c r="V967" s="782"/>
      <c r="W967" s="782"/>
      <c r="X967" s="782"/>
      <c r="Y967" s="780" t="s">
        <v>219</v>
      </c>
      <c r="Z967" s="780"/>
      <c r="AA967" s="780"/>
      <c r="AB967" s="780"/>
      <c r="AC967" s="781" t="str">
        <f>IFERROR(VLOOKUP(AD952,Marks,131,0),"")</f>
        <v/>
      </c>
      <c r="AD967" s="781"/>
      <c r="AE967" s="781"/>
      <c r="AF967" s="781"/>
    </row>
    <row r="968" spans="1:32" ht="21" customHeight="1">
      <c r="A968" s="166">
        <f>IF(N952="","",A967+1)</f>
        <v>22</v>
      </c>
      <c r="B968" s="780" t="s">
        <v>220</v>
      </c>
      <c r="C968" s="780"/>
      <c r="D968" s="780"/>
      <c r="E968" s="324" t="str">
        <f>IFERROR(VLOOKUP(N952,Marks,132,0),"")</f>
        <v/>
      </c>
      <c r="F968" s="325" t="s">
        <v>341</v>
      </c>
      <c r="G968" s="783" t="str">
        <f>IF(OR(N952="",E950="",O962=""),"",IF(O962&gt;=81%*P956,"A",IF(O962&gt;=61%*P956,"B",IF(O962&gt;=41%*P956,"C",IF(O962&gt;=21%*P956,"D","E")))))</f>
        <v/>
      </c>
      <c r="H968" s="783"/>
      <c r="I968" s="780" t="s">
        <v>222</v>
      </c>
      <c r="J968" s="780"/>
      <c r="K968" s="780"/>
      <c r="L968" s="780"/>
      <c r="M968" s="818" t="str">
        <f>IFERROR(VLOOKUP(N952,Marks,133,0),"")</f>
        <v/>
      </c>
      <c r="N968" s="818"/>
      <c r="O968" s="818"/>
      <c r="P968" s="818"/>
      <c r="Q968" s="819"/>
      <c r="R968" s="780" t="s">
        <v>220</v>
      </c>
      <c r="S968" s="780"/>
      <c r="T968" s="780"/>
      <c r="U968" s="324" t="str">
        <f>IFERROR(VLOOKUP(AD952,Marks,132,0),"")</f>
        <v/>
      </c>
      <c r="V968" s="325" t="s">
        <v>341</v>
      </c>
      <c r="W968" s="783" t="str">
        <f>IF(OR(AD952="",U950="",AE962=""),"",IF(AE962&gt;=81%*AF956,"A",IF(AE962&gt;=61%*AF956,"B",IF(AE962&gt;=41%*AF956,"C",IF(AE962&gt;=21%*AF956,"D","E")))))</f>
        <v/>
      </c>
      <c r="X968" s="783"/>
      <c r="Y968" s="780" t="s">
        <v>222</v>
      </c>
      <c r="Z968" s="780"/>
      <c r="AA968" s="780"/>
      <c r="AB968" s="780"/>
      <c r="AC968" s="818" t="str">
        <f>IFERROR(VLOOKUP(AD952,Marks,133,0),"")</f>
        <v/>
      </c>
      <c r="AD968" s="818"/>
      <c r="AE968" s="818"/>
      <c r="AF968" s="818"/>
    </row>
    <row r="969" spans="1:32" ht="21" customHeight="1">
      <c r="A969" s="166">
        <f>IF(N952="","",A968+1)</f>
        <v>23</v>
      </c>
      <c r="B969" s="817" t="s">
        <v>228</v>
      </c>
      <c r="C969" s="817"/>
      <c r="D969" s="817"/>
      <c r="E969" s="784">
        <f>'Master sheet'!$C$10</f>
        <v>44697</v>
      </c>
      <c r="F969" s="784"/>
      <c r="G969" s="784"/>
      <c r="H969" s="410"/>
      <c r="I969" s="121"/>
      <c r="J969" s="121"/>
      <c r="K969" s="76"/>
      <c r="L969" s="121"/>
      <c r="M969" s="121"/>
      <c r="N969" s="121"/>
      <c r="O969" s="121"/>
      <c r="P969" s="121"/>
      <c r="Q969" s="819"/>
      <c r="R969" s="817" t="s">
        <v>228</v>
      </c>
      <c r="S969" s="817"/>
      <c r="T969" s="817"/>
      <c r="U969" s="784">
        <f>'Master sheet'!$C$10</f>
        <v>44697</v>
      </c>
      <c r="V969" s="784"/>
      <c r="W969" s="784"/>
      <c r="X969" s="410"/>
      <c r="Y969" s="121"/>
      <c r="Z969" s="121"/>
      <c r="AA969" s="76"/>
      <c r="AB969" s="121"/>
      <c r="AC969" s="121"/>
      <c r="AD969" s="121"/>
      <c r="AE969" s="121"/>
      <c r="AF969" s="121"/>
    </row>
    <row r="970" spans="1:32" ht="43.5" customHeight="1">
      <c r="A970" s="166">
        <f>IF(N952="","",A969+1)</f>
        <v>24</v>
      </c>
      <c r="B970" s="804" t="str">
        <f>IF(AND(C949=1),CONCATENATE("( ",UPPER('Master sheet'!$F$11)," )"),IF(AND(C949=2),CONCATENATE("( ",UPPER('Master sheet'!$F$19)," )"),IF(AND(C949=3),CONCATENATE("( ",UPPER('Master sheet'!$J$11)," )"),IF(AND(C949=4),CONCATENATE("( ",UPPER('Master sheet'!$J$19)," )"),""))))</f>
        <v/>
      </c>
      <c r="C970" s="804"/>
      <c r="D970" s="804"/>
      <c r="E970" s="804"/>
      <c r="F970" s="805" t="str">
        <f>IF(AND(N952=""),"",CONCATENATE("(",'Master sheet'!$C$14," )"))</f>
        <v>(Suresh Kumar )</v>
      </c>
      <c r="G970" s="805"/>
      <c r="H970" s="805"/>
      <c r="I970" s="805"/>
      <c r="J970" s="805"/>
      <c r="K970" s="805" t="str">
        <f>IF(AND(N952=""),"",CONCATENATE("(",'Master sheet'!$C$12," )"))</f>
        <v>(USHA PALIYA )</v>
      </c>
      <c r="L970" s="805"/>
      <c r="M970" s="805"/>
      <c r="N970" s="805"/>
      <c r="O970" s="805"/>
      <c r="P970" s="805"/>
      <c r="Q970" s="819"/>
      <c r="R970" s="804" t="str">
        <f>IF(AND(S949=1),CONCATENATE("( ",UPPER('Master sheet'!$F$11)," )"),IF(AND(S949=2),CONCATENATE("( ",UPPER('Master sheet'!$F$19)," )"),IF(AND(S949=3),CONCATENATE("( ",UPPER('Master sheet'!$J$11)," )"),IF(AND(S949=4),CONCATENATE("( ",UPPER('Master sheet'!$J$19)," )"),""))))</f>
        <v/>
      </c>
      <c r="S970" s="804"/>
      <c r="T970" s="804"/>
      <c r="U970" s="804"/>
      <c r="V970" s="805" t="str">
        <f>IF(AND(AD952=""),"",CONCATENATE("(",'Master sheet'!$C$14," )"))</f>
        <v>(Suresh Kumar )</v>
      </c>
      <c r="W970" s="805"/>
      <c r="X970" s="805"/>
      <c r="Y970" s="805"/>
      <c r="Z970" s="805"/>
      <c r="AA970" s="805" t="str">
        <f>IF(AND(AD952=""),"",CONCATENATE("(",'Master sheet'!$C$12," )"))</f>
        <v>(USHA PALIYA )</v>
      </c>
      <c r="AB970" s="805"/>
      <c r="AC970" s="805"/>
      <c r="AD970" s="805"/>
      <c r="AE970" s="805"/>
      <c r="AF970" s="805"/>
    </row>
    <row r="971" spans="1:32" ht="21.75" customHeight="1">
      <c r="A971" s="166">
        <f>IF(N952="","",A970+1)</f>
        <v>25</v>
      </c>
      <c r="B971" s="806" t="s">
        <v>223</v>
      </c>
      <c r="C971" s="806"/>
      <c r="D971" s="806"/>
      <c r="E971" s="806"/>
      <c r="F971" s="807" t="s">
        <v>224</v>
      </c>
      <c r="G971" s="807"/>
      <c r="H971" s="807"/>
      <c r="I971" s="807"/>
      <c r="J971" s="807"/>
      <c r="K971" s="806" t="s">
        <v>225</v>
      </c>
      <c r="L971" s="806"/>
      <c r="M971" s="806"/>
      <c r="N971" s="806"/>
      <c r="O971" s="806"/>
      <c r="P971" s="806"/>
      <c r="Q971" s="819"/>
      <c r="R971" s="806" t="s">
        <v>223</v>
      </c>
      <c r="S971" s="806"/>
      <c r="T971" s="806"/>
      <c r="U971" s="806"/>
      <c r="V971" s="807" t="s">
        <v>224</v>
      </c>
      <c r="W971" s="807"/>
      <c r="X971" s="807"/>
      <c r="Y971" s="807"/>
      <c r="Z971" s="807"/>
      <c r="AA971" s="806" t="s">
        <v>225</v>
      </c>
      <c r="AB971" s="806"/>
      <c r="AC971" s="806"/>
      <c r="AD971" s="806"/>
      <c r="AE971" s="806"/>
      <c r="AF971" s="806"/>
    </row>
    <row r="973" spans="1:32" ht="21.9" customHeight="1">
      <c r="A973" s="165">
        <f>IF(N979="","",1)</f>
        <v>1</v>
      </c>
      <c r="B973" s="808" t="s">
        <v>203</v>
      </c>
      <c r="C973" s="808"/>
      <c r="D973" s="808"/>
      <c r="E973" s="808"/>
      <c r="F973" s="808"/>
      <c r="G973" s="808"/>
      <c r="H973" s="808"/>
      <c r="I973" s="808"/>
      <c r="J973" s="808"/>
      <c r="K973" s="808"/>
      <c r="L973" s="808"/>
      <c r="M973" s="808"/>
      <c r="N973" s="808"/>
      <c r="O973" s="808"/>
      <c r="P973" s="808"/>
      <c r="Q973" s="819" t="s">
        <v>249</v>
      </c>
      <c r="R973" s="808" t="s">
        <v>203</v>
      </c>
      <c r="S973" s="808"/>
      <c r="T973" s="808"/>
      <c r="U973" s="808"/>
      <c r="V973" s="808"/>
      <c r="W973" s="808"/>
      <c r="X973" s="808"/>
      <c r="Y973" s="808"/>
      <c r="Z973" s="808"/>
      <c r="AA973" s="808"/>
      <c r="AB973" s="808"/>
      <c r="AC973" s="808"/>
      <c r="AD973" s="808"/>
      <c r="AE973" s="808"/>
      <c r="AF973" s="808"/>
    </row>
    <row r="974" spans="1:32" ht="21.9" customHeight="1">
      <c r="A974" s="166">
        <f>IF(N979="","",A973+1)</f>
        <v>2</v>
      </c>
      <c r="B974" s="820" t="s">
        <v>541</v>
      </c>
      <c r="C974" s="820"/>
      <c r="D974" s="820"/>
      <c r="E974" s="820"/>
      <c r="F974" s="820"/>
      <c r="G974" s="820"/>
      <c r="H974" s="820"/>
      <c r="I974" s="820"/>
      <c r="J974" s="820"/>
      <c r="K974" s="820"/>
      <c r="L974" s="820"/>
      <c r="M974" s="820"/>
      <c r="N974" s="820"/>
      <c r="O974" s="820"/>
      <c r="P974" s="820"/>
      <c r="Q974" s="819"/>
      <c r="R974" s="820" t="s">
        <v>541</v>
      </c>
      <c r="S974" s="820"/>
      <c r="T974" s="820"/>
      <c r="U974" s="820"/>
      <c r="V974" s="820"/>
      <c r="W974" s="820"/>
      <c r="X974" s="820"/>
      <c r="Y974" s="820"/>
      <c r="Z974" s="820"/>
      <c r="AA974" s="820"/>
      <c r="AB974" s="820"/>
      <c r="AC974" s="820"/>
      <c r="AD974" s="820"/>
      <c r="AE974" s="820"/>
      <c r="AF974" s="820"/>
    </row>
    <row r="975" spans="1:32" ht="21.9" customHeight="1">
      <c r="A975" s="166">
        <f>IF(N979="","",A974+1)</f>
        <v>3</v>
      </c>
      <c r="B975" s="821" t="s">
        <v>168</v>
      </c>
      <c r="C975" s="821"/>
      <c r="D975" s="821"/>
      <c r="E975" s="822" t="str">
        <f>IF(AND(N979=""),"",'Result Sheet'!$F$2)</f>
        <v xml:space="preserve">महात्मा गाँधी राजकीय विद्यालय (अंग्रेजी माध्यम) बर, पाली </v>
      </c>
      <c r="F975" s="822"/>
      <c r="G975" s="822"/>
      <c r="H975" s="822"/>
      <c r="I975" s="822"/>
      <c r="J975" s="822"/>
      <c r="K975" s="822"/>
      <c r="L975" s="822"/>
      <c r="M975" s="822"/>
      <c r="N975" s="822"/>
      <c r="O975" s="822"/>
      <c r="P975" s="822"/>
      <c r="Q975" s="819"/>
      <c r="R975" s="821" t="s">
        <v>168</v>
      </c>
      <c r="S975" s="821"/>
      <c r="T975" s="821"/>
      <c r="U975" s="822" t="str">
        <f>IF(AND(AD979=""),"",'Result Sheet'!$F$2)</f>
        <v xml:space="preserve">महात्मा गाँधी राजकीय विद्यालय (अंग्रेजी माध्यम) बर, पाली </v>
      </c>
      <c r="V975" s="822"/>
      <c r="W975" s="822"/>
      <c r="X975" s="822"/>
      <c r="Y975" s="822"/>
      <c r="Z975" s="822"/>
      <c r="AA975" s="822"/>
      <c r="AB975" s="822"/>
      <c r="AC975" s="822"/>
      <c r="AD975" s="822"/>
      <c r="AE975" s="822"/>
      <c r="AF975" s="822"/>
    </row>
    <row r="976" spans="1:32" ht="21.9" customHeight="1">
      <c r="A976" s="166">
        <f>IF(N979="","",A975+1)</f>
        <v>4</v>
      </c>
      <c r="B976" s="413" t="s">
        <v>169</v>
      </c>
      <c r="C976" s="797" t="str">
        <f>IFERROR(VLOOKUP(N979,Marks,2,0),"")</f>
        <v/>
      </c>
      <c r="D976" s="797"/>
      <c r="E976" s="815" t="s">
        <v>212</v>
      </c>
      <c r="F976" s="815"/>
      <c r="G976" s="815"/>
      <c r="H976" s="797" t="str">
        <f>IFERROR(VLOOKUP(N979,Marks,3,0),"")</f>
        <v/>
      </c>
      <c r="I976" s="797"/>
      <c r="J976" s="798" t="s">
        <v>205</v>
      </c>
      <c r="K976" s="798"/>
      <c r="L976" s="798"/>
      <c r="M976" s="798"/>
      <c r="N976" s="799" t="str">
        <f>IF(AND(N979=""),"",'Marks Entry 1st'!$I$2)</f>
        <v xml:space="preserve"> 2021-2022</v>
      </c>
      <c r="O976" s="799"/>
      <c r="P976" s="799"/>
      <c r="Q976" s="819"/>
      <c r="R976" s="413" t="s">
        <v>169</v>
      </c>
      <c r="S976" s="797" t="str">
        <f>IFERROR(VLOOKUP(AD979,Marks,2,0),"")</f>
        <v/>
      </c>
      <c r="T976" s="797"/>
      <c r="U976" s="815" t="s">
        <v>212</v>
      </c>
      <c r="V976" s="815"/>
      <c r="W976" s="815"/>
      <c r="X976" s="797" t="str">
        <f>IFERROR(VLOOKUP(AD979,Marks,3,0),"")</f>
        <v/>
      </c>
      <c r="Y976" s="797"/>
      <c r="Z976" s="798" t="s">
        <v>205</v>
      </c>
      <c r="AA976" s="798"/>
      <c r="AB976" s="798"/>
      <c r="AC976" s="798"/>
      <c r="AD976" s="799" t="str">
        <f>IF(AND(AD979=""),"",'Marks Entry 1st'!$I$2)</f>
        <v xml:space="preserve"> 2021-2022</v>
      </c>
      <c r="AE976" s="799"/>
      <c r="AF976" s="799"/>
    </row>
    <row r="977" spans="1:32" ht="21.9" customHeight="1">
      <c r="A977" s="166">
        <f>IF(N979="","",A976+1)</f>
        <v>5</v>
      </c>
      <c r="B977" s="800" t="s">
        <v>206</v>
      </c>
      <c r="C977" s="800"/>
      <c r="D977" s="800"/>
      <c r="E977" s="801" t="str">
        <f>IFERROR(VLOOKUP(N979,Marks,6,0),"")</f>
        <v/>
      </c>
      <c r="F977" s="801"/>
      <c r="G977" s="801"/>
      <c r="H977" s="801"/>
      <c r="I977" s="801"/>
      <c r="J977" s="802" t="s">
        <v>209</v>
      </c>
      <c r="K977" s="802"/>
      <c r="L977" s="802"/>
      <c r="M977" s="802"/>
      <c r="N977" s="803" t="str">
        <f>IFERROR(VLOOKUP(N979,Marks,5,0),"")</f>
        <v/>
      </c>
      <c r="O977" s="803"/>
      <c r="P977" s="803"/>
      <c r="Q977" s="819"/>
      <c r="R977" s="800" t="s">
        <v>206</v>
      </c>
      <c r="S977" s="800"/>
      <c r="T977" s="800"/>
      <c r="U977" s="801" t="str">
        <f>IFERROR(VLOOKUP(AD979,Marks,6,0),"")</f>
        <v/>
      </c>
      <c r="V977" s="801"/>
      <c r="W977" s="801"/>
      <c r="X977" s="801"/>
      <c r="Y977" s="801"/>
      <c r="Z977" s="802" t="s">
        <v>209</v>
      </c>
      <c r="AA977" s="802"/>
      <c r="AB977" s="802"/>
      <c r="AC977" s="802"/>
      <c r="AD977" s="803" t="str">
        <f>IFERROR(VLOOKUP(AD979,Marks,5,0),"")</f>
        <v/>
      </c>
      <c r="AE977" s="803"/>
      <c r="AF977" s="803"/>
    </row>
    <row r="978" spans="1:32" ht="21.9" customHeight="1">
      <c r="A978" s="166">
        <f>IF(N979="","",A977+1)</f>
        <v>6</v>
      </c>
      <c r="B978" s="800" t="s">
        <v>207</v>
      </c>
      <c r="C978" s="800"/>
      <c r="D978" s="800"/>
      <c r="E978" s="801" t="str">
        <f>IFERROR(VLOOKUP(N979,Marks,7,0),"")</f>
        <v/>
      </c>
      <c r="F978" s="801"/>
      <c r="G978" s="801"/>
      <c r="H978" s="801"/>
      <c r="I978" s="801"/>
      <c r="J978" s="802" t="s">
        <v>210</v>
      </c>
      <c r="K978" s="802"/>
      <c r="L978" s="802"/>
      <c r="M978" s="802"/>
      <c r="N978" s="816" t="str">
        <f>IFERROR(VLOOKUP(N979,Marks,4,0),"")</f>
        <v/>
      </c>
      <c r="O978" s="816"/>
      <c r="P978" s="816"/>
      <c r="Q978" s="819"/>
      <c r="R978" s="800" t="s">
        <v>207</v>
      </c>
      <c r="S978" s="800"/>
      <c r="T978" s="800"/>
      <c r="U978" s="801" t="str">
        <f>IFERROR(VLOOKUP(AD979,Marks,7,0),"")</f>
        <v/>
      </c>
      <c r="V978" s="801"/>
      <c r="W978" s="801"/>
      <c r="X978" s="801"/>
      <c r="Y978" s="801"/>
      <c r="Z978" s="802" t="s">
        <v>210</v>
      </c>
      <c r="AA978" s="802"/>
      <c r="AB978" s="802"/>
      <c r="AC978" s="802"/>
      <c r="AD978" s="816" t="str">
        <f>IFERROR(VLOOKUP(AD979,Marks,4,0),"")</f>
        <v/>
      </c>
      <c r="AE978" s="816"/>
      <c r="AF978" s="816"/>
    </row>
    <row r="979" spans="1:32" ht="21.9" customHeight="1">
      <c r="A979" s="166">
        <f>IF(N979="","",A978+1)</f>
        <v>7</v>
      </c>
      <c r="B979" s="800" t="s">
        <v>208</v>
      </c>
      <c r="C979" s="800"/>
      <c r="D979" s="800"/>
      <c r="E979" s="801" t="str">
        <f>IFERROR(VLOOKUP(N979,Marks,8,0),"")</f>
        <v/>
      </c>
      <c r="F979" s="801"/>
      <c r="G979" s="801"/>
      <c r="H979" s="801"/>
      <c r="I979" s="801"/>
      <c r="J979" s="802" t="s">
        <v>211</v>
      </c>
      <c r="K979" s="802"/>
      <c r="L979" s="802"/>
      <c r="M979" s="802"/>
      <c r="N979" s="809">
        <f>IF(AD952="","",IF(AND(AD952+1&gt;$AN$6),"",AD952+1))</f>
        <v>173</v>
      </c>
      <c r="O979" s="809"/>
      <c r="P979" s="809"/>
      <c r="Q979" s="819"/>
      <c r="R979" s="800" t="s">
        <v>208</v>
      </c>
      <c r="S979" s="800"/>
      <c r="T979" s="800"/>
      <c r="U979" s="801" t="str">
        <f>IFERROR(VLOOKUP(AD979,Marks,8,0),"")</f>
        <v/>
      </c>
      <c r="V979" s="801"/>
      <c r="W979" s="801"/>
      <c r="X979" s="801"/>
      <c r="Y979" s="801"/>
      <c r="Z979" s="802" t="s">
        <v>211</v>
      </c>
      <c r="AA979" s="802"/>
      <c r="AB979" s="802"/>
      <c r="AC979" s="802"/>
      <c r="AD979" s="810">
        <f>IF(N979="","",IF(AND(N979+1&gt;$AN$6),"",N979+1))</f>
        <v>174</v>
      </c>
      <c r="AE979" s="810"/>
      <c r="AF979" s="810"/>
    </row>
    <row r="980" spans="1:32" ht="9" customHeight="1">
      <c r="A980" s="166">
        <f>IF(N979="","",A979+1)</f>
        <v>8</v>
      </c>
      <c r="B980" s="123"/>
      <c r="C980" s="123"/>
      <c r="D980" s="123"/>
      <c r="E980" s="124"/>
      <c r="F980" s="124"/>
      <c r="G980" s="124"/>
      <c r="H980" s="123"/>
      <c r="I980" s="123"/>
      <c r="J980" s="125"/>
      <c r="K980" s="125"/>
      <c r="L980" s="125"/>
      <c r="M980" s="76"/>
      <c r="N980" s="76"/>
      <c r="O980" s="76"/>
      <c r="P980" s="76"/>
      <c r="Q980" s="819"/>
      <c r="R980" s="123"/>
      <c r="S980" s="123"/>
      <c r="T980" s="123"/>
      <c r="U980" s="124"/>
      <c r="V980" s="124"/>
      <c r="W980" s="124"/>
      <c r="X980" s="123"/>
      <c r="Y980" s="123"/>
      <c r="Z980" s="125"/>
      <c r="AA980" s="125"/>
      <c r="AB980" s="125"/>
      <c r="AC980" s="76"/>
      <c r="AD980" s="76"/>
      <c r="AE980" s="76"/>
      <c r="AF980" s="76"/>
    </row>
    <row r="981" spans="1:32" ht="21" customHeight="1">
      <c r="A981" s="166">
        <f>IF(N979="","",A980+1)</f>
        <v>9</v>
      </c>
      <c r="B981" s="811" t="s">
        <v>213</v>
      </c>
      <c r="C981" s="646" t="s">
        <v>214</v>
      </c>
      <c r="D981" s="646"/>
      <c r="E981" s="646"/>
      <c r="F981" s="812" t="s">
        <v>13</v>
      </c>
      <c r="G981" s="813"/>
      <c r="H981" s="813"/>
      <c r="I981" s="814"/>
      <c r="J981" s="649" t="s">
        <v>184</v>
      </c>
      <c r="K981" s="650" t="s">
        <v>167</v>
      </c>
      <c r="L981" s="651"/>
      <c r="M981" s="651"/>
      <c r="N981" s="652"/>
      <c r="O981" s="616" t="s">
        <v>185</v>
      </c>
      <c r="P981" s="617" t="s">
        <v>186</v>
      </c>
      <c r="Q981" s="819"/>
      <c r="R981" s="811" t="s">
        <v>213</v>
      </c>
      <c r="S981" s="646" t="s">
        <v>214</v>
      </c>
      <c r="T981" s="646"/>
      <c r="U981" s="646"/>
      <c r="V981" s="812" t="s">
        <v>13</v>
      </c>
      <c r="W981" s="813"/>
      <c r="X981" s="813"/>
      <c r="Y981" s="814"/>
      <c r="Z981" s="649" t="s">
        <v>184</v>
      </c>
      <c r="AA981" s="650" t="s">
        <v>167</v>
      </c>
      <c r="AB981" s="651"/>
      <c r="AC981" s="651"/>
      <c r="AD981" s="652"/>
      <c r="AE981" s="616" t="s">
        <v>185</v>
      </c>
      <c r="AF981" s="617" t="s">
        <v>186</v>
      </c>
    </row>
    <row r="982" spans="1:32" ht="90.75" customHeight="1">
      <c r="A982" s="166">
        <f>IF(N979="","",A981+1)</f>
        <v>10</v>
      </c>
      <c r="B982" s="811"/>
      <c r="C982" s="171" t="s">
        <v>11</v>
      </c>
      <c r="D982" s="171" t="s">
        <v>180</v>
      </c>
      <c r="E982" s="171" t="s">
        <v>108</v>
      </c>
      <c r="F982" s="171" t="s">
        <v>182</v>
      </c>
      <c r="G982" s="171" t="s">
        <v>183</v>
      </c>
      <c r="H982" s="305" t="s">
        <v>10</v>
      </c>
      <c r="I982" s="171" t="s">
        <v>108</v>
      </c>
      <c r="J982" s="649"/>
      <c r="K982" s="172" t="s">
        <v>182</v>
      </c>
      <c r="L982" s="172" t="s">
        <v>183</v>
      </c>
      <c r="M982" s="173" t="s">
        <v>10</v>
      </c>
      <c r="N982" s="171" t="s">
        <v>108</v>
      </c>
      <c r="O982" s="616"/>
      <c r="P982" s="785"/>
      <c r="Q982" s="819"/>
      <c r="R982" s="811"/>
      <c r="S982" s="171" t="s">
        <v>11</v>
      </c>
      <c r="T982" s="171" t="s">
        <v>180</v>
      </c>
      <c r="U982" s="171" t="s">
        <v>108</v>
      </c>
      <c r="V982" s="171" t="s">
        <v>182</v>
      </c>
      <c r="W982" s="171" t="s">
        <v>183</v>
      </c>
      <c r="X982" s="305" t="s">
        <v>10</v>
      </c>
      <c r="Y982" s="171" t="s">
        <v>108</v>
      </c>
      <c r="Z982" s="649"/>
      <c r="AA982" s="172" t="s">
        <v>182</v>
      </c>
      <c r="AB982" s="172" t="s">
        <v>183</v>
      </c>
      <c r="AC982" s="173" t="s">
        <v>10</v>
      </c>
      <c r="AD982" s="171" t="s">
        <v>108</v>
      </c>
      <c r="AE982" s="616"/>
      <c r="AF982" s="785"/>
    </row>
    <row r="983" spans="1:32" ht="18.75" customHeight="1">
      <c r="A983" s="166">
        <f>IF(N979="","",A982+1)</f>
        <v>11</v>
      </c>
      <c r="B983" s="811"/>
      <c r="C983" s="414">
        <v>20</v>
      </c>
      <c r="D983" s="414">
        <v>20</v>
      </c>
      <c r="E983" s="116">
        <v>40</v>
      </c>
      <c r="F983" s="414">
        <v>30</v>
      </c>
      <c r="G983" s="414">
        <v>18</v>
      </c>
      <c r="H983" s="414">
        <v>12</v>
      </c>
      <c r="I983" s="116">
        <v>60</v>
      </c>
      <c r="J983" s="118">
        <v>100</v>
      </c>
      <c r="K983" s="414">
        <v>50</v>
      </c>
      <c r="L983" s="414">
        <v>30</v>
      </c>
      <c r="M983" s="414">
        <v>20</v>
      </c>
      <c r="N983" s="116">
        <v>100</v>
      </c>
      <c r="O983" s="118">
        <v>200</v>
      </c>
      <c r="P983" s="825">
        <f>IF(AND(N979="",C976="",E977="",N977=""),"",IF(OR(C976=1,C976=2),800,1000))</f>
        <v>1000</v>
      </c>
      <c r="Q983" s="819"/>
      <c r="R983" s="811"/>
      <c r="S983" s="414">
        <v>20</v>
      </c>
      <c r="T983" s="414">
        <v>20</v>
      </c>
      <c r="U983" s="116">
        <v>40</v>
      </c>
      <c r="V983" s="414">
        <v>30</v>
      </c>
      <c r="W983" s="414">
        <v>18</v>
      </c>
      <c r="X983" s="414">
        <v>12</v>
      </c>
      <c r="Y983" s="116">
        <v>60</v>
      </c>
      <c r="Z983" s="118">
        <v>100</v>
      </c>
      <c r="AA983" s="414">
        <v>50</v>
      </c>
      <c r="AB983" s="414">
        <v>30</v>
      </c>
      <c r="AC983" s="414">
        <v>20</v>
      </c>
      <c r="AD983" s="116">
        <v>100</v>
      </c>
      <c r="AE983" s="118">
        <v>200</v>
      </c>
      <c r="AF983" s="825">
        <f>IF(AND(AD979="",S976="",U977="",Z977=""),"",IF(OR(S976=1,S976=2),800,1000))</f>
        <v>1000</v>
      </c>
    </row>
    <row r="984" spans="1:32" ht="21" customHeight="1">
      <c r="A984" s="166">
        <f>IF(N979="","",A983+1)</f>
        <v>12</v>
      </c>
      <c r="B984" s="122" t="str">
        <f>'Result Sheet'!$L$4</f>
        <v xml:space="preserve">हिन्दी </v>
      </c>
      <c r="C984" s="415" t="str">
        <f>IFERROR(VLOOKUP(N979,Marks,11,0),"")</f>
        <v/>
      </c>
      <c r="D984" s="415" t="str">
        <f>IFERROR(VLOOKUP(N979,Marks,12,0),"")</f>
        <v/>
      </c>
      <c r="E984" s="117" t="str">
        <f>IFERROR(VLOOKUP(N979,Marks,13,0),"")</f>
        <v/>
      </c>
      <c r="F984" s="415" t="str">
        <f>IFERROR(VLOOKUP(N979,Marks,14,0),"")</f>
        <v/>
      </c>
      <c r="G984" s="415" t="str">
        <f>IFERROR(VLOOKUP(N979,Marks,15,0),"")</f>
        <v/>
      </c>
      <c r="H984" s="415" t="str">
        <f>IFERROR(VLOOKUP(N979,Marks,16,0),"")</f>
        <v/>
      </c>
      <c r="I984" s="117" t="str">
        <f>IFERROR(VLOOKUP(N979,Marks,17,0),"")</f>
        <v/>
      </c>
      <c r="J984" s="119" t="str">
        <f>IFERROR(VLOOKUP(N979,Marks,18,0),"")</f>
        <v/>
      </c>
      <c r="K984" s="415" t="str">
        <f>IFERROR(VLOOKUP(N979,Marks,19,0),"")</f>
        <v/>
      </c>
      <c r="L984" s="415" t="str">
        <f>IFERROR(VLOOKUP(N979,Marks,20,0),"")</f>
        <v/>
      </c>
      <c r="M984" s="415" t="str">
        <f>IFERROR(VLOOKUP(N979,Marks,21,0),"")</f>
        <v/>
      </c>
      <c r="N984" s="117" t="str">
        <f>IFERROR(VLOOKUP(N979,Marks,22,0),"")</f>
        <v/>
      </c>
      <c r="O984" s="119" t="str">
        <f>IFERROR(VLOOKUP(N979,Marks,23,0),"")</f>
        <v/>
      </c>
      <c r="P984" s="323" t="str">
        <f>IFERROR(VLOOKUP(N979,Marks,29,0),"")</f>
        <v/>
      </c>
      <c r="Q984" s="819"/>
      <c r="R984" s="122" t="str">
        <f>'Result Sheet'!$L$4</f>
        <v xml:space="preserve">हिन्दी </v>
      </c>
      <c r="S984" s="415" t="str">
        <f>IFERROR(VLOOKUP(AD979,Marks,11,0),"")</f>
        <v/>
      </c>
      <c r="T984" s="415" t="str">
        <f>IFERROR(VLOOKUP(AD979,Marks,12,0),"")</f>
        <v/>
      </c>
      <c r="U984" s="117" t="str">
        <f>IFERROR(VLOOKUP(AD979,Marks,13,0),"")</f>
        <v/>
      </c>
      <c r="V984" s="415" t="str">
        <f>IFERROR(VLOOKUP(AD979,Marks,14,0),"")</f>
        <v/>
      </c>
      <c r="W984" s="415" t="str">
        <f>IFERROR(VLOOKUP(AD979,Marks,15,0),"")</f>
        <v/>
      </c>
      <c r="X984" s="415" t="str">
        <f>IFERROR(VLOOKUP(AD979,Marks,16,0),"")</f>
        <v/>
      </c>
      <c r="Y984" s="117" t="str">
        <f>IFERROR(VLOOKUP(AD979,Marks,17,0),"")</f>
        <v/>
      </c>
      <c r="Z984" s="119" t="str">
        <f>IFERROR(VLOOKUP(AD979,Marks,18,0),"")</f>
        <v/>
      </c>
      <c r="AA984" s="415" t="str">
        <f>IFERROR(VLOOKUP(AD979,Marks,19,0),"")</f>
        <v/>
      </c>
      <c r="AB984" s="415" t="str">
        <f>IFERROR(VLOOKUP(AD979,Marks,20,0),"")</f>
        <v/>
      </c>
      <c r="AC984" s="415" t="str">
        <f>IFERROR(VLOOKUP(AD979,Marks,21,0),"")</f>
        <v/>
      </c>
      <c r="AD984" s="117" t="str">
        <f>IFERROR(VLOOKUP(AD979,Marks,22,0),"")</f>
        <v/>
      </c>
      <c r="AE984" s="119" t="str">
        <f>IFERROR(VLOOKUP(AD979,Marks,23,0),"")</f>
        <v/>
      </c>
      <c r="AF984" s="323" t="str">
        <f>IFERROR(VLOOKUP(AD979,Marks,29,0),"")</f>
        <v/>
      </c>
    </row>
    <row r="985" spans="1:32" ht="21" customHeight="1">
      <c r="A985" s="166">
        <f>IF(N979="","",A984+1)</f>
        <v>13</v>
      </c>
      <c r="B985" s="122" t="str">
        <f>'Result Sheet'!$AE$4</f>
        <v xml:space="preserve">अंग्रेजी </v>
      </c>
      <c r="C985" s="415" t="str">
        <f>IFERROR(VLOOKUP(N979,Marks,30,0),"")</f>
        <v/>
      </c>
      <c r="D985" s="415" t="str">
        <f>IFERROR(VLOOKUP(N979,Marks,31,0),"")</f>
        <v/>
      </c>
      <c r="E985" s="117" t="str">
        <f>IFERROR(VLOOKUP(N979,Marks,32,0),"")</f>
        <v/>
      </c>
      <c r="F985" s="415" t="str">
        <f>IFERROR(VLOOKUP(N979,Marks,33,0),"")</f>
        <v/>
      </c>
      <c r="G985" s="415" t="str">
        <f>IFERROR(VLOOKUP(N979,Marks,34,0),"")</f>
        <v/>
      </c>
      <c r="H985" s="415" t="str">
        <f>IFERROR(VLOOKUP(N979,Marks,35,0),"")</f>
        <v/>
      </c>
      <c r="I985" s="117" t="str">
        <f>IFERROR(VLOOKUP(N979,Marks,36,0),"")</f>
        <v/>
      </c>
      <c r="J985" s="119" t="str">
        <f>IFERROR(VLOOKUP(N979,Marks,37,0),"")</f>
        <v/>
      </c>
      <c r="K985" s="415" t="str">
        <f>IFERROR(VLOOKUP(N979,Marks,38,0),"")</f>
        <v/>
      </c>
      <c r="L985" s="415" t="str">
        <f>IFERROR(VLOOKUP(N979,Marks,39,0),"")</f>
        <v/>
      </c>
      <c r="M985" s="415" t="str">
        <f>IFERROR(VLOOKUP(N979,Marks,40,0),"")</f>
        <v/>
      </c>
      <c r="N985" s="117" t="str">
        <f>IFERROR(VLOOKUP(N979,Marks,41,0),"")</f>
        <v/>
      </c>
      <c r="O985" s="119" t="str">
        <f>IFERROR(VLOOKUP(N979,Marks,42,0),"")</f>
        <v/>
      </c>
      <c r="P985" s="323" t="str">
        <f>IFERROR(VLOOKUP(N979,Marks,48,0),"")</f>
        <v/>
      </c>
      <c r="Q985" s="819"/>
      <c r="R985" s="122" t="str">
        <f>'Result Sheet'!$AE$4</f>
        <v xml:space="preserve">अंग्रेजी </v>
      </c>
      <c r="S985" s="415" t="str">
        <f>IFERROR(VLOOKUP(AD979,Marks,30,0),"")</f>
        <v/>
      </c>
      <c r="T985" s="415" t="str">
        <f>IFERROR(VLOOKUP(AD979,Marks,31,0),"")</f>
        <v/>
      </c>
      <c r="U985" s="117" t="str">
        <f>IFERROR(VLOOKUP(AD979,Marks,32,0),"")</f>
        <v/>
      </c>
      <c r="V985" s="415" t="str">
        <f>IFERROR(VLOOKUP(AD979,Marks,33,0),"")</f>
        <v/>
      </c>
      <c r="W985" s="415" t="str">
        <f>IFERROR(VLOOKUP(AD979,Marks,34,0),"")</f>
        <v/>
      </c>
      <c r="X985" s="415" t="str">
        <f>IFERROR(VLOOKUP(AD979,Marks,35,0),"")</f>
        <v/>
      </c>
      <c r="Y985" s="117" t="str">
        <f>IFERROR(VLOOKUP(AD979,Marks,36,0),"")</f>
        <v/>
      </c>
      <c r="Z985" s="119" t="str">
        <f>IFERROR(VLOOKUP(AD979,Marks,37,0),"")</f>
        <v/>
      </c>
      <c r="AA985" s="415" t="str">
        <f>IFERROR(VLOOKUP(AD979,Marks,38,0),"")</f>
        <v/>
      </c>
      <c r="AB985" s="415" t="str">
        <f>IFERROR(VLOOKUP(AD979,Marks,39,0),"")</f>
        <v/>
      </c>
      <c r="AC985" s="415" t="str">
        <f>IFERROR(VLOOKUP(AD979,Marks,40,0),"")</f>
        <v/>
      </c>
      <c r="AD985" s="117" t="str">
        <f>IFERROR(VLOOKUP(AD979,Marks,41,0),"")</f>
        <v/>
      </c>
      <c r="AE985" s="119" t="str">
        <f>IFERROR(VLOOKUP(AD979,Marks,42,0),"")</f>
        <v/>
      </c>
      <c r="AF985" s="323" t="str">
        <f>IFERROR(VLOOKUP(AD979,Marks,48,0),"")</f>
        <v/>
      </c>
    </row>
    <row r="986" spans="1:32" ht="21" customHeight="1">
      <c r="A986" s="166">
        <f>IF(N979="","",A985+1)</f>
        <v>14</v>
      </c>
      <c r="B986" s="122" t="str">
        <f>'Result Sheet'!$AX$4</f>
        <v>संस्कृत</v>
      </c>
      <c r="C986" s="415" t="str">
        <f>IFERROR(VLOOKUP(N979,Marks,49,0),"")</f>
        <v/>
      </c>
      <c r="D986" s="415" t="str">
        <f>IFERROR(VLOOKUP(N979,Marks,50,0),"")</f>
        <v/>
      </c>
      <c r="E986" s="117" t="str">
        <f>IFERROR(VLOOKUP(N979,Marks,51,0),"")</f>
        <v/>
      </c>
      <c r="F986" s="415" t="str">
        <f>IFERROR(VLOOKUP(N979,Marks,52,0),"")</f>
        <v/>
      </c>
      <c r="G986" s="415" t="str">
        <f>IFERROR(VLOOKUP(N979,Marks,53,0),"")</f>
        <v/>
      </c>
      <c r="H986" s="415" t="str">
        <f>IFERROR(VLOOKUP(N979,Marks,54,0),"")</f>
        <v/>
      </c>
      <c r="I986" s="117" t="str">
        <f>IFERROR(VLOOKUP(N979,Marks,55,0),"")</f>
        <v/>
      </c>
      <c r="J986" s="119" t="str">
        <f>IFERROR(VLOOKUP(N979,Marks,56,0),"")</f>
        <v/>
      </c>
      <c r="K986" s="415" t="str">
        <f>IFERROR(VLOOKUP(N979,Marks,57,0),"")</f>
        <v/>
      </c>
      <c r="L986" s="415" t="str">
        <f>IFERROR(VLOOKUP(N979,Marks,58,0),"")</f>
        <v/>
      </c>
      <c r="M986" s="415" t="str">
        <f>IFERROR(VLOOKUP(N979,Marks,59,0),"")</f>
        <v/>
      </c>
      <c r="N986" s="117" t="str">
        <f>IFERROR(VLOOKUP(N979,Marks,60,0),"")</f>
        <v/>
      </c>
      <c r="O986" s="119" t="str">
        <f>IFERROR(VLOOKUP(N979,Marks,61,0),"")</f>
        <v/>
      </c>
      <c r="P986" s="323" t="str">
        <f>IFERROR(VLOOKUP(N979,Marks,67,0),"")</f>
        <v/>
      </c>
      <c r="Q986" s="819"/>
      <c r="R986" s="122" t="str">
        <f>'Result Sheet'!$AX$4</f>
        <v>संस्कृत</v>
      </c>
      <c r="S986" s="415" t="str">
        <f>IFERROR(VLOOKUP(AD979,Marks,49,0),"")</f>
        <v/>
      </c>
      <c r="T986" s="415" t="str">
        <f>IFERROR(VLOOKUP(AD979,Marks,50,0),"")</f>
        <v/>
      </c>
      <c r="U986" s="117" t="str">
        <f>IFERROR(VLOOKUP(AD979,Marks,51,0),"")</f>
        <v/>
      </c>
      <c r="V986" s="415" t="str">
        <f>IFERROR(VLOOKUP(AD979,Marks,52,0),"")</f>
        <v/>
      </c>
      <c r="W986" s="415" t="str">
        <f>IFERROR(VLOOKUP(AD979,Marks,53,0),"")</f>
        <v/>
      </c>
      <c r="X986" s="415" t="str">
        <f>IFERROR(VLOOKUP(AD979,Marks,54,0),"")</f>
        <v/>
      </c>
      <c r="Y986" s="117" t="str">
        <f>IFERROR(VLOOKUP(AD979,Marks,55,0),"")</f>
        <v/>
      </c>
      <c r="Z986" s="119" t="str">
        <f>IFERROR(VLOOKUP(AD979,Marks,56,0),"")</f>
        <v/>
      </c>
      <c r="AA986" s="415" t="str">
        <f>IFERROR(VLOOKUP(AD979,Marks,57,0),"")</f>
        <v/>
      </c>
      <c r="AB986" s="415" t="str">
        <f>IFERROR(VLOOKUP(AD979,Marks,58,0),"")</f>
        <v/>
      </c>
      <c r="AC986" s="415" t="str">
        <f>IFERROR(VLOOKUP(AD979,Marks,59,0),"")</f>
        <v/>
      </c>
      <c r="AD986" s="117" t="str">
        <f>IFERROR(VLOOKUP(AD979,Marks,60,0),"")</f>
        <v/>
      </c>
      <c r="AE986" s="119" t="str">
        <f>IFERROR(VLOOKUP(AD979,Marks,61,0),"")</f>
        <v/>
      </c>
      <c r="AF986" s="323" t="str">
        <f>IFERROR(VLOOKUP(AD979,Marks,67,0),"")</f>
        <v/>
      </c>
    </row>
    <row r="987" spans="1:32" ht="21" customHeight="1">
      <c r="A987" s="166">
        <f>IF(N979="","",A985+1)</f>
        <v>14</v>
      </c>
      <c r="B987" s="122" t="str">
        <f>'Result Sheet'!$BQ$4</f>
        <v xml:space="preserve">गणित </v>
      </c>
      <c r="C987" s="415" t="str">
        <f>IFERROR(VLOOKUP(N979,Marks,68,0),"")</f>
        <v/>
      </c>
      <c r="D987" s="415" t="str">
        <f>IFERROR(VLOOKUP(N979,Marks,69,0),"")</f>
        <v/>
      </c>
      <c r="E987" s="117" t="str">
        <f>IFERROR(VLOOKUP(N979,Marks,70,0),"")</f>
        <v/>
      </c>
      <c r="F987" s="415" t="str">
        <f>IFERROR(VLOOKUP(N979,Marks,71,0),"")</f>
        <v/>
      </c>
      <c r="G987" s="415" t="str">
        <f>IFERROR(VLOOKUP(N979,Marks,72,0),"")</f>
        <v/>
      </c>
      <c r="H987" s="415" t="str">
        <f>IFERROR(VLOOKUP(N979,Marks,73,0),"")</f>
        <v/>
      </c>
      <c r="I987" s="117" t="str">
        <f>IFERROR(VLOOKUP(N979,Marks,74,0),"")</f>
        <v/>
      </c>
      <c r="J987" s="119" t="str">
        <f>IFERROR(VLOOKUP(N979,Marks,75,0),"")</f>
        <v/>
      </c>
      <c r="K987" s="415" t="str">
        <f>IFERROR(VLOOKUP(N979,Marks,76,0),"")</f>
        <v/>
      </c>
      <c r="L987" s="415" t="str">
        <f>IFERROR(VLOOKUP(N979,Marks,77,0),"")</f>
        <v/>
      </c>
      <c r="M987" s="415" t="str">
        <f>IFERROR(VLOOKUP(N979,Marks,78,0),"")</f>
        <v/>
      </c>
      <c r="N987" s="117" t="str">
        <f>IFERROR(VLOOKUP(N979,Marks,79,0),"")</f>
        <v/>
      </c>
      <c r="O987" s="119" t="str">
        <f>IFERROR(VLOOKUP(N979,Marks,80,0),"")</f>
        <v/>
      </c>
      <c r="P987" s="323" t="str">
        <f>IFERROR(VLOOKUP(N979,Marks,86,0),"")</f>
        <v/>
      </c>
      <c r="Q987" s="819"/>
      <c r="R987" s="122" t="str">
        <f>'Result Sheet'!$BQ$4</f>
        <v xml:space="preserve">गणित </v>
      </c>
      <c r="S987" s="415" t="str">
        <f>IFERROR(VLOOKUP(AD979,Marks,68,0),"")</f>
        <v/>
      </c>
      <c r="T987" s="415" t="str">
        <f>IFERROR(VLOOKUP(AD979,Marks,69,0),"")</f>
        <v/>
      </c>
      <c r="U987" s="117" t="str">
        <f>IFERROR(VLOOKUP(AD979,Marks,70,0),"")</f>
        <v/>
      </c>
      <c r="V987" s="415" t="str">
        <f>IFERROR(VLOOKUP(AD979,Marks,71,0),"")</f>
        <v/>
      </c>
      <c r="W987" s="415" t="str">
        <f>IFERROR(VLOOKUP(AD979,Marks,72,0),"")</f>
        <v/>
      </c>
      <c r="X987" s="415" t="str">
        <f>IFERROR(VLOOKUP(AD979,Marks,73,0),"")</f>
        <v/>
      </c>
      <c r="Y987" s="117" t="str">
        <f>IFERROR(VLOOKUP(AD979,Marks,74,0),"")</f>
        <v/>
      </c>
      <c r="Z987" s="119" t="str">
        <f>IFERROR(VLOOKUP(AD979,Marks,75,0),"")</f>
        <v/>
      </c>
      <c r="AA987" s="415" t="str">
        <f>IFERROR(VLOOKUP(AD979,Marks,76,0),"")</f>
        <v/>
      </c>
      <c r="AB987" s="415" t="str">
        <f>IFERROR(VLOOKUP(AD979,Marks,77,0),"")</f>
        <v/>
      </c>
      <c r="AC987" s="415" t="str">
        <f>IFERROR(VLOOKUP(AD979,Marks,78,0),"")</f>
        <v/>
      </c>
      <c r="AD987" s="117" t="str">
        <f>IFERROR(VLOOKUP(AD979,Marks,79,0),"")</f>
        <v/>
      </c>
      <c r="AE987" s="119" t="str">
        <f>IFERROR(VLOOKUP(AD979,Marks,80,0),"")</f>
        <v/>
      </c>
      <c r="AF987" s="323" t="str">
        <f>IFERROR(VLOOKUP(AD979,Marks,86,0),"")</f>
        <v/>
      </c>
    </row>
    <row r="988" spans="1:32" ht="21" customHeight="1">
      <c r="A988" s="166">
        <f>IF(N979="","",A987+1)</f>
        <v>15</v>
      </c>
      <c r="B988" s="122" t="str">
        <f>'Result Sheet'!$CJ$4</f>
        <v xml:space="preserve">पर्यावरण अध्ययन </v>
      </c>
      <c r="C988" s="415" t="str">
        <f>IFERROR(VLOOKUP(N979,Marks,87,0),"")</f>
        <v/>
      </c>
      <c r="D988" s="415" t="str">
        <f>IFERROR(VLOOKUP(N979,Marks,88,0),"")</f>
        <v/>
      </c>
      <c r="E988" s="117" t="str">
        <f>IFERROR(VLOOKUP(N979,Marks,89,0),"")</f>
        <v/>
      </c>
      <c r="F988" s="415" t="str">
        <f>IFERROR(VLOOKUP(N979,Marks,90,0),"")</f>
        <v/>
      </c>
      <c r="G988" s="415" t="str">
        <f>IFERROR(VLOOKUP(N979,Marks,91,0),"")</f>
        <v/>
      </c>
      <c r="H988" s="415" t="str">
        <f>IFERROR(VLOOKUP(N979,Marks,92,0),"")</f>
        <v/>
      </c>
      <c r="I988" s="117" t="str">
        <f>IFERROR(VLOOKUP(N979,Marks,93,0),"")</f>
        <v/>
      </c>
      <c r="J988" s="119" t="str">
        <f>IFERROR(VLOOKUP(N979,Marks,94,0),"")</f>
        <v/>
      </c>
      <c r="K988" s="415" t="str">
        <f>IFERROR(VLOOKUP(N979,Marks,95,0),"")</f>
        <v/>
      </c>
      <c r="L988" s="415" t="str">
        <f>IFERROR(VLOOKUP(N979,Marks,96,0),"")</f>
        <v/>
      </c>
      <c r="M988" s="415" t="str">
        <f>IFERROR(VLOOKUP(N979,Marks,97,0),"")</f>
        <v/>
      </c>
      <c r="N988" s="117" t="str">
        <f>IFERROR(VLOOKUP(N979,Marks,98,0),"")</f>
        <v/>
      </c>
      <c r="O988" s="119" t="str">
        <f>IFERROR(VLOOKUP(N979,Marks,99,0),"")</f>
        <v/>
      </c>
      <c r="P988" s="323" t="str">
        <f>IFERROR(VLOOKUP(N979,Marks,105,0),"")</f>
        <v/>
      </c>
      <c r="Q988" s="819"/>
      <c r="R988" s="122" t="str">
        <f>'Result Sheet'!$CJ$4</f>
        <v xml:space="preserve">पर्यावरण अध्ययन </v>
      </c>
      <c r="S988" s="415" t="str">
        <f>IFERROR(VLOOKUP(AD979,Marks,87,0),"")</f>
        <v/>
      </c>
      <c r="T988" s="415" t="str">
        <f>IFERROR(VLOOKUP(AD979,Marks,88,0),"")</f>
        <v/>
      </c>
      <c r="U988" s="117" t="str">
        <f>IFERROR(VLOOKUP(AD979,Marks,89,0),"")</f>
        <v/>
      </c>
      <c r="V988" s="415" t="str">
        <f>IFERROR(VLOOKUP(AD979,Marks,90,0),"")</f>
        <v/>
      </c>
      <c r="W988" s="415" t="str">
        <f>IFERROR(VLOOKUP(AD979,Marks,91,0),"")</f>
        <v/>
      </c>
      <c r="X988" s="415" t="str">
        <f>IFERROR(VLOOKUP(AD979,Marks,92,0),"")</f>
        <v/>
      </c>
      <c r="Y988" s="117" t="str">
        <f>IFERROR(VLOOKUP(AD979,Marks,93,0),"")</f>
        <v/>
      </c>
      <c r="Z988" s="119" t="str">
        <f>IFERROR(VLOOKUP(AD979,Marks,94,0),"")</f>
        <v/>
      </c>
      <c r="AA988" s="415" t="str">
        <f>IFERROR(VLOOKUP(AD979,Marks,95,0),"")</f>
        <v/>
      </c>
      <c r="AB988" s="415" t="str">
        <f>IFERROR(VLOOKUP(AD979,Marks,96,0),"")</f>
        <v/>
      </c>
      <c r="AC988" s="415" t="str">
        <f>IFERROR(VLOOKUP(AD979,Marks,97,0),"")</f>
        <v/>
      </c>
      <c r="AD988" s="117" t="str">
        <f>IFERROR(VLOOKUP(AD979,Marks,98,0),"")</f>
        <v/>
      </c>
      <c r="AE988" s="119" t="str">
        <f>IFERROR(VLOOKUP(AD979,Marks,99,0),"")</f>
        <v/>
      </c>
      <c r="AF988" s="323" t="str">
        <f>IFERROR(VLOOKUP(AD979,Marks,105,0),"")</f>
        <v/>
      </c>
    </row>
    <row r="989" spans="1:32" ht="25.5" customHeight="1">
      <c r="A989" s="166">
        <f>IF(N979="","",A988+1)</f>
        <v>16</v>
      </c>
      <c r="B989" s="416" t="s">
        <v>215</v>
      </c>
      <c r="C989" s="120" t="str">
        <f>IF(AND(C984="",C985="",C986="",C987="",C988=""),"",IF(OR(C976=1,C976=2),SUM(C984:C987),SUM(C984:C988)))</f>
        <v/>
      </c>
      <c r="D989" s="120" t="str">
        <f>IF(AND(D984="",D985="",D986="",D987="",D988=""),"",IF(OR(C976=1,C976=2),SUM(D984:D987),SUM(D984:D988)))</f>
        <v/>
      </c>
      <c r="E989" s="120" t="str">
        <f>IF(AND(E984="",E985="",E986="",E987="",E988=""),"",IF(OR(C976=1,C976=2),SUM(E984:E987),SUM(E984:E988)))</f>
        <v/>
      </c>
      <c r="F989" s="120" t="str">
        <f>IF(AND(F984="",F985="",F986="",F987="",F988=""),"",IF(OR(C976=1,C976=2),SUM(F984:F987),SUM(F984:F988)))</f>
        <v/>
      </c>
      <c r="G989" s="120" t="str">
        <f>IF(AND(G984="",G985="",G986="",G987="",G988=""),"",IF(OR(G976=1,G976=2),SUM(C976=1,C976=2),SUM(G984:G988)))</f>
        <v/>
      </c>
      <c r="H989" s="120" t="str">
        <f>IF(AND(H984="",H985="",H986="",H987="",H988=""),"",IF(OR(C976=1,C976=2),SUM(H984:H987),SUM(H984:H988)))</f>
        <v/>
      </c>
      <c r="I989" s="120" t="str">
        <f>IF(AND(I984="",I985="",I986="",I987="",I988=""),"",IF(OR(C976=1,C976=2),SUM(I984:I987),SUM(I984:I988)))</f>
        <v/>
      </c>
      <c r="J989" s="120" t="str">
        <f>IF(AND(J984="",J985="",J986="",J987="",J988=""),"",IF(OR(C976=1,C976=2),SUM(J984:J987),SUM(J984:J988)))</f>
        <v/>
      </c>
      <c r="K989" s="120" t="str">
        <f>IF(AND(K984="",K985="",K986="",K987="",K988=""),"",IF(OR(C976=1,C976=2),SUM(K984:K987),SUM(K984:K988)))</f>
        <v/>
      </c>
      <c r="L989" s="120" t="str">
        <f>IF(AND(L984="",L985="",L986="",L987="",L988=""),"",IF(OR(C976=1,C976=2),SUM(L984:L987),SUM(L984:L988)))</f>
        <v/>
      </c>
      <c r="M989" s="120" t="str">
        <f>IF(AND(M984="",M985="",M986="",M987="",M988=""),"",IF(OR(C976=1,C976=2),SUM(M984:M987),SUM(M984:M988)))</f>
        <v/>
      </c>
      <c r="N989" s="120" t="str">
        <f>IF(AND(N984="",N985="",N986="",N987="",N988=""),"",IF(OR(C976=1,C976=2),SUM(N984:N987),SUM(N984:N988)))</f>
        <v/>
      </c>
      <c r="O989" s="120" t="str">
        <f>IF(AND(O984="",O985="",O986="",O987="",O988=""),"",IF(OR(C976=1,C976=2),SUM(O984:O987),SUM(O984:O988)))</f>
        <v/>
      </c>
      <c r="P989" s="326" t="str">
        <f>IF(OR(N979="",E977="",O989=""),"",IF(O989&gt;=81%*P983,"A",IF(O989&gt;=61%*P983,"B",IF(O989&gt;=41%*P983,"C",IF(O989&gt;=21%*P983,"D","E")))))</f>
        <v/>
      </c>
      <c r="Q989" s="819"/>
      <c r="R989" s="416" t="s">
        <v>215</v>
      </c>
      <c r="S989" s="120" t="str">
        <f>IF(AND(S984="",S985="",S986="",S987="",S988=""),"",IF(OR(S976=1,S976=2),SUM(S984:S987),SUM(S984:S988)))</f>
        <v/>
      </c>
      <c r="T989" s="120" t="str">
        <f>IF(AND(T984="",T985="",T986="",T987="",T988=""),"",IF(OR(S976=1,S976=2),SUM(T984:T987),SUM(T984:T988)))</f>
        <v/>
      </c>
      <c r="U989" s="120" t="str">
        <f>IF(AND(U984="",U985="",U986="",U987="",U988=""),"",IF(OR(S976=1,S976=2),SUM(U984:U987),SUM(U984:U988)))</f>
        <v/>
      </c>
      <c r="V989" s="120" t="str">
        <f>IF(AND(V984="",V985="",V986="",V987="",V988=""),"",IF(OR(S976=1,S976=2),SUM(V984:V987),SUM(V984:V988)))</f>
        <v/>
      </c>
      <c r="W989" s="120" t="str">
        <f>IF(AND(W984="",W985="",W986="",W987="",W988=""),"",IF(OR(W976=1,W976=2),SUM(S976=1,S976=2),SUM(W984:W988)))</f>
        <v/>
      </c>
      <c r="X989" s="120" t="str">
        <f>IF(AND(X984="",X985="",X986="",X987="",X988=""),"",IF(OR(S976=1,S976=2),SUM(X984:X987),SUM(X984:X988)))</f>
        <v/>
      </c>
      <c r="Y989" s="120" t="str">
        <f>IF(AND(Y984="",Y985="",Y986="",Y987="",Y988=""),"",IF(OR(S976=1,S976=2),SUM(Y984:Y987),SUM(Y984:Y988)))</f>
        <v/>
      </c>
      <c r="Z989" s="120" t="str">
        <f>IF(AND(Z984="",Z985="",Z986="",Z987="",Z988=""),"",IF(OR(S976=1,S976=2),SUM(Z984:Z987),SUM(Z984:Z988)))</f>
        <v/>
      </c>
      <c r="AA989" s="120" t="str">
        <f>IF(AND(AA984="",AA985="",AA986="",AA987="",AA988=""),"",IF(OR(S976=1,S976=2),SUM(AA984:AA987),SUM(AA984:AA988)))</f>
        <v/>
      </c>
      <c r="AB989" s="120" t="str">
        <f>IF(AND(AB984="",AB985="",AB986="",AB987="",AB988=""),"",IF(OR(S976=1,S976=2),SUM(AB984:AB987),SUM(AB984:AB988)))</f>
        <v/>
      </c>
      <c r="AC989" s="120" t="str">
        <f>IF(AND(AC984="",AC985="",AC986="",AC987="",AC988=""),"",IF(OR(S976=1,S976=2),SUM(AC984:AC987),SUM(AC984:AC988)))</f>
        <v/>
      </c>
      <c r="AD989" s="120" t="str">
        <f>IF(AND(AD984="",AD985="",AD986="",AD987="",AD988=""),"",IF(OR(S976=1,S976=2),SUM(AD984:AD987),SUM(AD984:AD988)))</f>
        <v/>
      </c>
      <c r="AE989" s="120" t="str">
        <f>IF(AND(AE984="",AE985="",AE986="",AE987="",AE988=""),"",IF(OR(S976=1,S976=2),SUM(AE984:AE987),SUM(AE984:AE988)))</f>
        <v/>
      </c>
      <c r="AF989" s="326" t="str">
        <f>IF(OR(AD979="",U977="",AE989=""),"",IF(AE989&gt;=81%*AF983,"A",IF(AE989&gt;=61%*AF983,"B",IF(AE989&gt;=41%*AF983,"C",IF(AE989&gt;=21%*AF983,"D","E")))))</f>
        <v/>
      </c>
    </row>
    <row r="990" spans="1:32" ht="9" customHeight="1">
      <c r="A990" s="166">
        <f>IF(N979="","",A989+1)</f>
        <v>17</v>
      </c>
      <c r="B990" s="787"/>
      <c r="C990" s="787"/>
      <c r="D990" s="787"/>
      <c r="E990" s="787"/>
      <c r="F990" s="787"/>
      <c r="G990" s="787"/>
      <c r="H990" s="787"/>
      <c r="I990" s="787"/>
      <c r="J990" s="787"/>
      <c r="K990" s="787"/>
      <c r="L990" s="787"/>
      <c r="M990" s="787"/>
      <c r="N990" s="787"/>
      <c r="O990" s="787"/>
      <c r="P990" s="787"/>
      <c r="Q990" s="819"/>
      <c r="R990" s="787"/>
      <c r="S990" s="787"/>
      <c r="T990" s="787"/>
      <c r="U990" s="787"/>
      <c r="V990" s="787"/>
      <c r="W990" s="787"/>
      <c r="X990" s="787"/>
      <c r="Y990" s="787"/>
      <c r="Z990" s="787"/>
      <c r="AA990" s="787"/>
      <c r="AB990" s="787"/>
      <c r="AC990" s="787"/>
      <c r="AD990" s="787"/>
      <c r="AE990" s="787"/>
      <c r="AF990" s="787"/>
    </row>
    <row r="991" spans="1:32" ht="22.5" customHeight="1">
      <c r="A991" s="166">
        <f>IF(N979="","",A990+1)</f>
        <v>18</v>
      </c>
      <c r="B991" s="788" t="s">
        <v>213</v>
      </c>
      <c r="C991" s="788"/>
      <c r="D991" s="789" t="s">
        <v>229</v>
      </c>
      <c r="E991" s="790"/>
      <c r="F991" s="417" t="s">
        <v>186</v>
      </c>
      <c r="G991" s="788" t="s">
        <v>213</v>
      </c>
      <c r="H991" s="788"/>
      <c r="I991" s="789" t="s">
        <v>229</v>
      </c>
      <c r="J991" s="790"/>
      <c r="K991" s="417" t="s">
        <v>186</v>
      </c>
      <c r="L991" s="788" t="s">
        <v>213</v>
      </c>
      <c r="M991" s="788"/>
      <c r="N991" s="789" t="s">
        <v>229</v>
      </c>
      <c r="O991" s="790"/>
      <c r="P991" s="417" t="s">
        <v>186</v>
      </c>
      <c r="Q991" s="819"/>
      <c r="R991" s="788" t="s">
        <v>213</v>
      </c>
      <c r="S991" s="788"/>
      <c r="T991" s="789" t="s">
        <v>229</v>
      </c>
      <c r="U991" s="790"/>
      <c r="V991" s="417" t="s">
        <v>186</v>
      </c>
      <c r="W991" s="788" t="s">
        <v>213</v>
      </c>
      <c r="X991" s="788"/>
      <c r="Y991" s="789" t="s">
        <v>229</v>
      </c>
      <c r="Z991" s="790"/>
      <c r="AA991" s="417" t="s">
        <v>186</v>
      </c>
      <c r="AB991" s="788" t="s">
        <v>213</v>
      </c>
      <c r="AC991" s="788"/>
      <c r="AD991" s="789" t="s">
        <v>229</v>
      </c>
      <c r="AE991" s="790"/>
      <c r="AF991" s="417" t="s">
        <v>186</v>
      </c>
    </row>
    <row r="992" spans="1:32" ht="21.75" customHeight="1">
      <c r="A992" s="166">
        <f>IF(N979="","",A991+1)</f>
        <v>19</v>
      </c>
      <c r="B992" s="791" t="s">
        <v>221</v>
      </c>
      <c r="C992" s="792"/>
      <c r="D992" s="792"/>
      <c r="E992" s="119" t="str">
        <f>IFERROR(VLOOKUP(N979,Marks,109,0),"")</f>
        <v/>
      </c>
      <c r="F992" s="130" t="str">
        <f>IFERROR(VLOOKUP(N979,Marks,113,0),"")</f>
        <v/>
      </c>
      <c r="G992" s="791" t="s">
        <v>192</v>
      </c>
      <c r="H992" s="792"/>
      <c r="I992" s="792"/>
      <c r="J992" s="119" t="str">
        <f>IFERROR(VLOOKUP(N979,Marks,117,0),"")</f>
        <v/>
      </c>
      <c r="K992" s="130" t="str">
        <f>IFERROR(VLOOKUP(N979,Marks,121,0),"")</f>
        <v/>
      </c>
      <c r="L992" s="793" t="s">
        <v>193</v>
      </c>
      <c r="M992" s="794"/>
      <c r="N992" s="794"/>
      <c r="O992" s="119" t="str">
        <f>IFERROR(VLOOKUP(N979,Marks,125,0),"")</f>
        <v/>
      </c>
      <c r="P992" s="130" t="str">
        <f>IFERROR(VLOOKUP(N979,Marks,129,0),"")</f>
        <v/>
      </c>
      <c r="Q992" s="819"/>
      <c r="R992" s="791" t="s">
        <v>221</v>
      </c>
      <c r="S992" s="792"/>
      <c r="T992" s="792"/>
      <c r="U992" s="119" t="str">
        <f>IFERROR(VLOOKUP(AD979,Marks,109,0),"")</f>
        <v/>
      </c>
      <c r="V992" s="130" t="str">
        <f>IFERROR(VLOOKUP(AD979,Marks,113,0),"")</f>
        <v/>
      </c>
      <c r="W992" s="791" t="s">
        <v>192</v>
      </c>
      <c r="X992" s="792"/>
      <c r="Y992" s="792"/>
      <c r="Z992" s="119" t="str">
        <f>IFERROR(VLOOKUP(AD979,Marks,117,0),"")</f>
        <v/>
      </c>
      <c r="AA992" s="130" t="str">
        <f>IFERROR(VLOOKUP(AD979,Marks,121,0),"")</f>
        <v/>
      </c>
      <c r="AB992" s="793" t="s">
        <v>193</v>
      </c>
      <c r="AC992" s="794"/>
      <c r="AD992" s="794"/>
      <c r="AE992" s="119" t="str">
        <f>IFERROR(VLOOKUP(AD979,Marks,125,0),"")</f>
        <v/>
      </c>
      <c r="AF992" s="130" t="str">
        <f>IFERROR(VLOOKUP(AD979,Marks,129,0),"")</f>
        <v/>
      </c>
    </row>
    <row r="993" spans="1:32" ht="21" customHeight="1">
      <c r="A993" s="166">
        <f>IF(N979="","",A992+1)</f>
        <v>20</v>
      </c>
      <c r="B993" s="780" t="s">
        <v>216</v>
      </c>
      <c r="C993" s="780"/>
      <c r="D993" s="780"/>
      <c r="E993" s="795" t="str">
        <f>IFERROR(VLOOKUP(N979,Marks,135,0),"")</f>
        <v/>
      </c>
      <c r="F993" s="795"/>
      <c r="G993" s="795"/>
      <c r="H993" s="795"/>
      <c r="I993" s="780" t="s">
        <v>217</v>
      </c>
      <c r="J993" s="780"/>
      <c r="K993" s="780"/>
      <c r="L993" s="780"/>
      <c r="M993" s="796" t="str">
        <f>IFERROR(VLOOKUP(N979,Marks,136,0),"")</f>
        <v/>
      </c>
      <c r="N993" s="796"/>
      <c r="O993" s="796"/>
      <c r="P993" s="796"/>
      <c r="Q993" s="819"/>
      <c r="R993" s="780" t="s">
        <v>216</v>
      </c>
      <c r="S993" s="780"/>
      <c r="T993" s="780"/>
      <c r="U993" s="795" t="str">
        <f>IFERROR(VLOOKUP(AD979,Marks,135,0),"")</f>
        <v/>
      </c>
      <c r="V993" s="795"/>
      <c r="W993" s="795"/>
      <c r="X993" s="795"/>
      <c r="Y993" s="780" t="s">
        <v>217</v>
      </c>
      <c r="Z993" s="780"/>
      <c r="AA993" s="780"/>
      <c r="AB993" s="780"/>
      <c r="AC993" s="796" t="str">
        <f>IFERROR(VLOOKUP(AD979,Marks,136,0),"")</f>
        <v/>
      </c>
      <c r="AD993" s="796"/>
      <c r="AE993" s="796"/>
      <c r="AF993" s="796"/>
    </row>
    <row r="994" spans="1:32" ht="21" customHeight="1">
      <c r="A994" s="166">
        <f>IF(N979="","",A993+1)</f>
        <v>21</v>
      </c>
      <c r="B994" s="780" t="s">
        <v>218</v>
      </c>
      <c r="C994" s="780"/>
      <c r="D994" s="780"/>
      <c r="E994" s="782" t="str">
        <f>IFERROR(VLOOKUP(N979,Marks,134,0),"")</f>
        <v/>
      </c>
      <c r="F994" s="782"/>
      <c r="G994" s="782"/>
      <c r="H994" s="782"/>
      <c r="I994" s="780" t="s">
        <v>219</v>
      </c>
      <c r="J994" s="780"/>
      <c r="K994" s="780"/>
      <c r="L994" s="780"/>
      <c r="M994" s="781" t="str">
        <f>IFERROR(VLOOKUP(N979,Marks,131,0),"")</f>
        <v/>
      </c>
      <c r="N994" s="781"/>
      <c r="O994" s="781"/>
      <c r="P994" s="781"/>
      <c r="Q994" s="819"/>
      <c r="R994" s="780" t="s">
        <v>218</v>
      </c>
      <c r="S994" s="780"/>
      <c r="T994" s="780"/>
      <c r="U994" s="782" t="str">
        <f>IFERROR(VLOOKUP(AD979,Marks,134,0),"")</f>
        <v/>
      </c>
      <c r="V994" s="782"/>
      <c r="W994" s="782"/>
      <c r="X994" s="782"/>
      <c r="Y994" s="780" t="s">
        <v>219</v>
      </c>
      <c r="Z994" s="780"/>
      <c r="AA994" s="780"/>
      <c r="AB994" s="780"/>
      <c r="AC994" s="781" t="str">
        <f>IFERROR(VLOOKUP(AD979,Marks,131,0),"")</f>
        <v/>
      </c>
      <c r="AD994" s="781"/>
      <c r="AE994" s="781"/>
      <c r="AF994" s="781"/>
    </row>
    <row r="995" spans="1:32" ht="21" customHeight="1">
      <c r="A995" s="166">
        <f>IF(N979="","",A994+1)</f>
        <v>22</v>
      </c>
      <c r="B995" s="780" t="s">
        <v>220</v>
      </c>
      <c r="C995" s="780"/>
      <c r="D995" s="780"/>
      <c r="E995" s="324" t="str">
        <f>IFERROR(VLOOKUP(N979,Marks,132,0),"")</f>
        <v/>
      </c>
      <c r="F995" s="325" t="s">
        <v>341</v>
      </c>
      <c r="G995" s="783" t="str">
        <f>IF(OR(N979="",E977="",O989=""),"",IF(O989&gt;=81%*P983,"A",IF(O989&gt;=61%*P983,"B",IF(O989&gt;=41%*P983,"C",IF(O989&gt;=21%*P983,"D","E")))))</f>
        <v/>
      </c>
      <c r="H995" s="783"/>
      <c r="I995" s="780" t="s">
        <v>222</v>
      </c>
      <c r="J995" s="780"/>
      <c r="K995" s="780"/>
      <c r="L995" s="780"/>
      <c r="M995" s="818" t="str">
        <f>IFERROR(VLOOKUP(N979,Marks,133,0),"")</f>
        <v/>
      </c>
      <c r="N995" s="818"/>
      <c r="O995" s="818"/>
      <c r="P995" s="818"/>
      <c r="Q995" s="819"/>
      <c r="R995" s="780" t="s">
        <v>220</v>
      </c>
      <c r="S995" s="780"/>
      <c r="T995" s="780"/>
      <c r="U995" s="324" t="str">
        <f>IFERROR(VLOOKUP(AD979,Marks,132,0),"")</f>
        <v/>
      </c>
      <c r="V995" s="325" t="s">
        <v>341</v>
      </c>
      <c r="W995" s="783" t="str">
        <f>IF(OR(AD979="",U977="",AE989=""),"",IF(AE989&gt;=81%*AF983,"A",IF(AE989&gt;=61%*AF983,"B",IF(AE989&gt;=41%*AF983,"C",IF(AE989&gt;=21%*AF983,"D","E")))))</f>
        <v/>
      </c>
      <c r="X995" s="783"/>
      <c r="Y995" s="780" t="s">
        <v>222</v>
      </c>
      <c r="Z995" s="780"/>
      <c r="AA995" s="780"/>
      <c r="AB995" s="780"/>
      <c r="AC995" s="818" t="str">
        <f>IFERROR(VLOOKUP(AD979,Marks,133,0),"")</f>
        <v/>
      </c>
      <c r="AD995" s="818"/>
      <c r="AE995" s="818"/>
      <c r="AF995" s="818"/>
    </row>
    <row r="996" spans="1:32" ht="21" customHeight="1">
      <c r="A996" s="166">
        <f>IF(N979="","",A995+1)</f>
        <v>23</v>
      </c>
      <c r="B996" s="817" t="s">
        <v>228</v>
      </c>
      <c r="C996" s="817"/>
      <c r="D996" s="817"/>
      <c r="E996" s="784">
        <f>'Master sheet'!$C$10</f>
        <v>44697</v>
      </c>
      <c r="F996" s="784"/>
      <c r="G996" s="784"/>
      <c r="H996" s="410"/>
      <c r="I996" s="121"/>
      <c r="J996" s="121"/>
      <c r="K996" s="76"/>
      <c r="L996" s="121"/>
      <c r="M996" s="121"/>
      <c r="N996" s="121"/>
      <c r="O996" s="121"/>
      <c r="P996" s="121"/>
      <c r="Q996" s="819"/>
      <c r="R996" s="817" t="s">
        <v>228</v>
      </c>
      <c r="S996" s="817"/>
      <c r="T996" s="817"/>
      <c r="U996" s="784">
        <f>'Master sheet'!$C$10</f>
        <v>44697</v>
      </c>
      <c r="V996" s="784"/>
      <c r="W996" s="784"/>
      <c r="X996" s="410"/>
      <c r="Y996" s="121"/>
      <c r="Z996" s="121"/>
      <c r="AA996" s="76"/>
      <c r="AB996" s="121"/>
      <c r="AC996" s="121"/>
      <c r="AD996" s="121"/>
      <c r="AE996" s="121"/>
      <c r="AF996" s="121"/>
    </row>
    <row r="997" spans="1:32" ht="43.5" customHeight="1">
      <c r="A997" s="166">
        <f>IF(N979="","",A996+1)</f>
        <v>24</v>
      </c>
      <c r="B997" s="804" t="str">
        <f>IF(AND(C976=1),CONCATENATE("( ",UPPER('Master sheet'!$F$11)," )"),IF(AND(C976=2),CONCATENATE("( ",UPPER('Master sheet'!$F$19)," )"),IF(AND(C976=3),CONCATENATE("( ",UPPER('Master sheet'!$J$11)," )"),IF(AND(C976=4),CONCATENATE("( ",UPPER('Master sheet'!$J$19)," )"),""))))</f>
        <v/>
      </c>
      <c r="C997" s="804"/>
      <c r="D997" s="804"/>
      <c r="E997" s="804"/>
      <c r="F997" s="805" t="str">
        <f>IF(AND(N979=""),"",CONCATENATE("(",'Master sheet'!$C$14," )"))</f>
        <v>(Suresh Kumar )</v>
      </c>
      <c r="G997" s="805"/>
      <c r="H997" s="805"/>
      <c r="I997" s="805"/>
      <c r="J997" s="805"/>
      <c r="K997" s="805" t="str">
        <f>IF(AND(N979=""),"",CONCATENATE("(",'Master sheet'!$C$12," )"))</f>
        <v>(USHA PALIYA )</v>
      </c>
      <c r="L997" s="805"/>
      <c r="M997" s="805"/>
      <c r="N997" s="805"/>
      <c r="O997" s="805"/>
      <c r="P997" s="805"/>
      <c r="Q997" s="819"/>
      <c r="R997" s="804" t="str">
        <f>IF(AND(S976=1),CONCATENATE("( ",UPPER('Master sheet'!$F$11)," )"),IF(AND(S976=2),CONCATENATE("( ",UPPER('Master sheet'!$F$19)," )"),IF(AND(S976=3),CONCATENATE("( ",UPPER('Master sheet'!$J$11)," )"),IF(AND(S976=4),CONCATENATE("( ",UPPER('Master sheet'!$J$19)," )"),""))))</f>
        <v/>
      </c>
      <c r="S997" s="804"/>
      <c r="T997" s="804"/>
      <c r="U997" s="804"/>
      <c r="V997" s="805" t="str">
        <f>IF(AND(AD979=""),"",CONCATENATE("(",'Master sheet'!$C$14," )"))</f>
        <v>(Suresh Kumar )</v>
      </c>
      <c r="W997" s="805"/>
      <c r="X997" s="805"/>
      <c r="Y997" s="805"/>
      <c r="Z997" s="805"/>
      <c r="AA997" s="805" t="str">
        <f>IF(AND(AD979=""),"",CONCATENATE("(",'Master sheet'!$C$12," )"))</f>
        <v>(USHA PALIYA )</v>
      </c>
      <c r="AB997" s="805"/>
      <c r="AC997" s="805"/>
      <c r="AD997" s="805"/>
      <c r="AE997" s="805"/>
      <c r="AF997" s="805"/>
    </row>
    <row r="998" spans="1:32" ht="21.75" customHeight="1">
      <c r="A998" s="166">
        <f>IF(N979="","",A997+1)</f>
        <v>25</v>
      </c>
      <c r="B998" s="806" t="s">
        <v>223</v>
      </c>
      <c r="C998" s="806"/>
      <c r="D998" s="806"/>
      <c r="E998" s="806"/>
      <c r="F998" s="807" t="s">
        <v>224</v>
      </c>
      <c r="G998" s="807"/>
      <c r="H998" s="807"/>
      <c r="I998" s="807"/>
      <c r="J998" s="807"/>
      <c r="K998" s="806" t="s">
        <v>225</v>
      </c>
      <c r="L998" s="806"/>
      <c r="M998" s="806"/>
      <c r="N998" s="806"/>
      <c r="O998" s="806"/>
      <c r="P998" s="806"/>
      <c r="Q998" s="819"/>
      <c r="R998" s="806" t="s">
        <v>223</v>
      </c>
      <c r="S998" s="806"/>
      <c r="T998" s="806"/>
      <c r="U998" s="806"/>
      <c r="V998" s="807" t="s">
        <v>224</v>
      </c>
      <c r="W998" s="807"/>
      <c r="X998" s="807"/>
      <c r="Y998" s="807"/>
      <c r="Z998" s="807"/>
      <c r="AA998" s="806" t="s">
        <v>225</v>
      </c>
      <c r="AB998" s="806"/>
      <c r="AC998" s="806"/>
      <c r="AD998" s="806"/>
      <c r="AE998" s="806"/>
      <c r="AF998" s="806"/>
    </row>
    <row r="1000" spans="1:32" ht="21.9" customHeight="1">
      <c r="A1000" s="165">
        <f>IF(N1006="","",1)</f>
        <v>1</v>
      </c>
      <c r="B1000" s="808" t="s">
        <v>203</v>
      </c>
      <c r="C1000" s="808"/>
      <c r="D1000" s="808"/>
      <c r="E1000" s="808"/>
      <c r="F1000" s="808"/>
      <c r="G1000" s="808"/>
      <c r="H1000" s="808"/>
      <c r="I1000" s="808"/>
      <c r="J1000" s="808"/>
      <c r="K1000" s="808"/>
      <c r="L1000" s="808"/>
      <c r="M1000" s="808"/>
      <c r="N1000" s="808"/>
      <c r="O1000" s="808"/>
      <c r="P1000" s="808"/>
      <c r="Q1000" s="819" t="s">
        <v>249</v>
      </c>
      <c r="R1000" s="808" t="s">
        <v>203</v>
      </c>
      <c r="S1000" s="808"/>
      <c r="T1000" s="808"/>
      <c r="U1000" s="808"/>
      <c r="V1000" s="808"/>
      <c r="W1000" s="808"/>
      <c r="X1000" s="808"/>
      <c r="Y1000" s="808"/>
      <c r="Z1000" s="808"/>
      <c r="AA1000" s="808"/>
      <c r="AB1000" s="808"/>
      <c r="AC1000" s="808"/>
      <c r="AD1000" s="808"/>
      <c r="AE1000" s="808"/>
      <c r="AF1000" s="808"/>
    </row>
    <row r="1001" spans="1:32" ht="21.9" customHeight="1">
      <c r="A1001" s="166">
        <f>IF(N1006="","",A1000+1)</f>
        <v>2</v>
      </c>
      <c r="B1001" s="820" t="s">
        <v>541</v>
      </c>
      <c r="C1001" s="820"/>
      <c r="D1001" s="820"/>
      <c r="E1001" s="820"/>
      <c r="F1001" s="820"/>
      <c r="G1001" s="820"/>
      <c r="H1001" s="820"/>
      <c r="I1001" s="820"/>
      <c r="J1001" s="820"/>
      <c r="K1001" s="820"/>
      <c r="L1001" s="820"/>
      <c r="M1001" s="820"/>
      <c r="N1001" s="820"/>
      <c r="O1001" s="820"/>
      <c r="P1001" s="820"/>
      <c r="Q1001" s="819"/>
      <c r="R1001" s="820" t="s">
        <v>541</v>
      </c>
      <c r="S1001" s="820"/>
      <c r="T1001" s="820"/>
      <c r="U1001" s="820"/>
      <c r="V1001" s="820"/>
      <c r="W1001" s="820"/>
      <c r="X1001" s="820"/>
      <c r="Y1001" s="820"/>
      <c r="Z1001" s="820"/>
      <c r="AA1001" s="820"/>
      <c r="AB1001" s="820"/>
      <c r="AC1001" s="820"/>
      <c r="AD1001" s="820"/>
      <c r="AE1001" s="820"/>
      <c r="AF1001" s="820"/>
    </row>
    <row r="1002" spans="1:32" ht="21.9" customHeight="1">
      <c r="A1002" s="166">
        <f>IF(N1006="","",A1001+1)</f>
        <v>3</v>
      </c>
      <c r="B1002" s="821" t="s">
        <v>168</v>
      </c>
      <c r="C1002" s="821"/>
      <c r="D1002" s="821"/>
      <c r="E1002" s="822" t="str">
        <f>IF(AND(N1006=""),"",'Result Sheet'!$F$2)</f>
        <v xml:space="preserve">महात्मा गाँधी राजकीय विद्यालय (अंग्रेजी माध्यम) बर, पाली </v>
      </c>
      <c r="F1002" s="822"/>
      <c r="G1002" s="822"/>
      <c r="H1002" s="822"/>
      <c r="I1002" s="822"/>
      <c r="J1002" s="822"/>
      <c r="K1002" s="822"/>
      <c r="L1002" s="822"/>
      <c r="M1002" s="822"/>
      <c r="N1002" s="822"/>
      <c r="O1002" s="822"/>
      <c r="P1002" s="822"/>
      <c r="Q1002" s="819"/>
      <c r="R1002" s="821" t="s">
        <v>168</v>
      </c>
      <c r="S1002" s="821"/>
      <c r="T1002" s="821"/>
      <c r="U1002" s="822" t="str">
        <f>IF(AND(AD1006=""),"",'Result Sheet'!$F$2)</f>
        <v xml:space="preserve">महात्मा गाँधी राजकीय विद्यालय (अंग्रेजी माध्यम) बर, पाली </v>
      </c>
      <c r="V1002" s="822"/>
      <c r="W1002" s="822"/>
      <c r="X1002" s="822"/>
      <c r="Y1002" s="822"/>
      <c r="Z1002" s="822"/>
      <c r="AA1002" s="822"/>
      <c r="AB1002" s="822"/>
      <c r="AC1002" s="822"/>
      <c r="AD1002" s="822"/>
      <c r="AE1002" s="822"/>
      <c r="AF1002" s="822"/>
    </row>
    <row r="1003" spans="1:32" ht="21.9" customHeight="1">
      <c r="A1003" s="166">
        <f>IF(N1006="","",A1002+1)</f>
        <v>4</v>
      </c>
      <c r="B1003" s="413" t="s">
        <v>169</v>
      </c>
      <c r="C1003" s="797" t="str">
        <f>IFERROR(VLOOKUP(N1006,Marks,2,0),"")</f>
        <v/>
      </c>
      <c r="D1003" s="797"/>
      <c r="E1003" s="815" t="s">
        <v>212</v>
      </c>
      <c r="F1003" s="815"/>
      <c r="G1003" s="815"/>
      <c r="H1003" s="797" t="str">
        <f>IFERROR(VLOOKUP(N1006,Marks,3,0),"")</f>
        <v/>
      </c>
      <c r="I1003" s="797"/>
      <c r="J1003" s="798" t="s">
        <v>205</v>
      </c>
      <c r="K1003" s="798"/>
      <c r="L1003" s="798"/>
      <c r="M1003" s="798"/>
      <c r="N1003" s="799" t="str">
        <f>IF(AND(N1006=""),"",'Marks Entry 1st'!$I$2)</f>
        <v xml:space="preserve"> 2021-2022</v>
      </c>
      <c r="O1003" s="799"/>
      <c r="P1003" s="799"/>
      <c r="Q1003" s="819"/>
      <c r="R1003" s="413" t="s">
        <v>169</v>
      </c>
      <c r="S1003" s="797" t="str">
        <f>IFERROR(VLOOKUP(AD1006,Marks,2,0),"")</f>
        <v/>
      </c>
      <c r="T1003" s="797"/>
      <c r="U1003" s="815" t="s">
        <v>212</v>
      </c>
      <c r="V1003" s="815"/>
      <c r="W1003" s="815"/>
      <c r="X1003" s="797" t="str">
        <f>IFERROR(VLOOKUP(AD1006,Marks,3,0),"")</f>
        <v/>
      </c>
      <c r="Y1003" s="797"/>
      <c r="Z1003" s="798" t="s">
        <v>205</v>
      </c>
      <c r="AA1003" s="798"/>
      <c r="AB1003" s="798"/>
      <c r="AC1003" s="798"/>
      <c r="AD1003" s="799" t="str">
        <f>IF(AND(AD1006=""),"",'Marks Entry 1st'!$I$2)</f>
        <v xml:space="preserve"> 2021-2022</v>
      </c>
      <c r="AE1003" s="799"/>
      <c r="AF1003" s="799"/>
    </row>
    <row r="1004" spans="1:32" ht="21.9" customHeight="1">
      <c r="A1004" s="166">
        <f>IF(N1006="","",A1003+1)</f>
        <v>5</v>
      </c>
      <c r="B1004" s="800" t="s">
        <v>206</v>
      </c>
      <c r="C1004" s="800"/>
      <c r="D1004" s="800"/>
      <c r="E1004" s="801" t="str">
        <f>IFERROR(VLOOKUP(N1006,Marks,6,0),"")</f>
        <v/>
      </c>
      <c r="F1004" s="801"/>
      <c r="G1004" s="801"/>
      <c r="H1004" s="801"/>
      <c r="I1004" s="801"/>
      <c r="J1004" s="802" t="s">
        <v>209</v>
      </c>
      <c r="K1004" s="802"/>
      <c r="L1004" s="802"/>
      <c r="M1004" s="802"/>
      <c r="N1004" s="803" t="str">
        <f>IFERROR(VLOOKUP(N1006,Marks,5,0),"")</f>
        <v/>
      </c>
      <c r="O1004" s="803"/>
      <c r="P1004" s="803"/>
      <c r="Q1004" s="819"/>
      <c r="R1004" s="800" t="s">
        <v>206</v>
      </c>
      <c r="S1004" s="800"/>
      <c r="T1004" s="800"/>
      <c r="U1004" s="801" t="str">
        <f>IFERROR(VLOOKUP(AD1006,Marks,6,0),"")</f>
        <v/>
      </c>
      <c r="V1004" s="801"/>
      <c r="W1004" s="801"/>
      <c r="X1004" s="801"/>
      <c r="Y1004" s="801"/>
      <c r="Z1004" s="802" t="s">
        <v>209</v>
      </c>
      <c r="AA1004" s="802"/>
      <c r="AB1004" s="802"/>
      <c r="AC1004" s="802"/>
      <c r="AD1004" s="803" t="str">
        <f>IFERROR(VLOOKUP(AD1006,Marks,5,0),"")</f>
        <v/>
      </c>
      <c r="AE1004" s="803"/>
      <c r="AF1004" s="803"/>
    </row>
    <row r="1005" spans="1:32" ht="21.9" customHeight="1">
      <c r="A1005" s="166">
        <f>IF(N1006="","",A1004+1)</f>
        <v>6</v>
      </c>
      <c r="B1005" s="800" t="s">
        <v>207</v>
      </c>
      <c r="C1005" s="800"/>
      <c r="D1005" s="800"/>
      <c r="E1005" s="801" t="str">
        <f>IFERROR(VLOOKUP(N1006,Marks,7,0),"")</f>
        <v/>
      </c>
      <c r="F1005" s="801"/>
      <c r="G1005" s="801"/>
      <c r="H1005" s="801"/>
      <c r="I1005" s="801"/>
      <c r="J1005" s="802" t="s">
        <v>210</v>
      </c>
      <c r="K1005" s="802"/>
      <c r="L1005" s="802"/>
      <c r="M1005" s="802"/>
      <c r="N1005" s="816" t="str">
        <f>IFERROR(VLOOKUP(N1006,Marks,4,0),"")</f>
        <v/>
      </c>
      <c r="O1005" s="816"/>
      <c r="P1005" s="816"/>
      <c r="Q1005" s="819"/>
      <c r="R1005" s="800" t="s">
        <v>207</v>
      </c>
      <c r="S1005" s="800"/>
      <c r="T1005" s="800"/>
      <c r="U1005" s="801" t="str">
        <f>IFERROR(VLOOKUP(AD1006,Marks,7,0),"")</f>
        <v/>
      </c>
      <c r="V1005" s="801"/>
      <c r="W1005" s="801"/>
      <c r="X1005" s="801"/>
      <c r="Y1005" s="801"/>
      <c r="Z1005" s="802" t="s">
        <v>210</v>
      </c>
      <c r="AA1005" s="802"/>
      <c r="AB1005" s="802"/>
      <c r="AC1005" s="802"/>
      <c r="AD1005" s="816" t="str">
        <f>IFERROR(VLOOKUP(AD1006,Marks,4,0),"")</f>
        <v/>
      </c>
      <c r="AE1005" s="816"/>
      <c r="AF1005" s="816"/>
    </row>
    <row r="1006" spans="1:32" ht="21.9" customHeight="1">
      <c r="A1006" s="166">
        <f>IF(N1006="","",A1005+1)</f>
        <v>7</v>
      </c>
      <c r="B1006" s="800" t="s">
        <v>208</v>
      </c>
      <c r="C1006" s="800"/>
      <c r="D1006" s="800"/>
      <c r="E1006" s="801" t="str">
        <f>IFERROR(VLOOKUP(N1006,Marks,8,0),"")</f>
        <v/>
      </c>
      <c r="F1006" s="801"/>
      <c r="G1006" s="801"/>
      <c r="H1006" s="801"/>
      <c r="I1006" s="801"/>
      <c r="J1006" s="802" t="s">
        <v>211</v>
      </c>
      <c r="K1006" s="802"/>
      <c r="L1006" s="802"/>
      <c r="M1006" s="802"/>
      <c r="N1006" s="809">
        <f>IF(AD979="","",IF(AND(AD979+1&gt;$AN$6),"",AD979+1))</f>
        <v>175</v>
      </c>
      <c r="O1006" s="809"/>
      <c r="P1006" s="809"/>
      <c r="Q1006" s="819"/>
      <c r="R1006" s="800" t="s">
        <v>208</v>
      </c>
      <c r="S1006" s="800"/>
      <c r="T1006" s="800"/>
      <c r="U1006" s="801" t="str">
        <f>IFERROR(VLOOKUP(AD1006,Marks,8,0),"")</f>
        <v/>
      </c>
      <c r="V1006" s="801"/>
      <c r="W1006" s="801"/>
      <c r="X1006" s="801"/>
      <c r="Y1006" s="801"/>
      <c r="Z1006" s="802" t="s">
        <v>211</v>
      </c>
      <c r="AA1006" s="802"/>
      <c r="AB1006" s="802"/>
      <c r="AC1006" s="802"/>
      <c r="AD1006" s="810">
        <f>IF(N1006="","",IF(AND(N1006+1&gt;$AN$6),"",N1006+1))</f>
        <v>176</v>
      </c>
      <c r="AE1006" s="810"/>
      <c r="AF1006" s="810"/>
    </row>
    <row r="1007" spans="1:32" ht="9" customHeight="1">
      <c r="A1007" s="166">
        <f>IF(N1006="","",A1006+1)</f>
        <v>8</v>
      </c>
      <c r="B1007" s="123"/>
      <c r="C1007" s="123"/>
      <c r="D1007" s="123"/>
      <c r="E1007" s="124"/>
      <c r="F1007" s="124"/>
      <c r="G1007" s="124"/>
      <c r="H1007" s="123"/>
      <c r="I1007" s="123"/>
      <c r="J1007" s="125"/>
      <c r="K1007" s="125"/>
      <c r="L1007" s="125"/>
      <c r="M1007" s="76"/>
      <c r="N1007" s="76"/>
      <c r="O1007" s="76"/>
      <c r="P1007" s="76"/>
      <c r="Q1007" s="819"/>
      <c r="R1007" s="123"/>
      <c r="S1007" s="123"/>
      <c r="T1007" s="123"/>
      <c r="U1007" s="124"/>
      <c r="V1007" s="124"/>
      <c r="W1007" s="124"/>
      <c r="X1007" s="123"/>
      <c r="Y1007" s="123"/>
      <c r="Z1007" s="125"/>
      <c r="AA1007" s="125"/>
      <c r="AB1007" s="125"/>
      <c r="AC1007" s="76"/>
      <c r="AD1007" s="76"/>
      <c r="AE1007" s="76"/>
      <c r="AF1007" s="76"/>
    </row>
    <row r="1008" spans="1:32" ht="21" customHeight="1">
      <c r="A1008" s="166">
        <f>IF(N1006="","",A1007+1)</f>
        <v>9</v>
      </c>
      <c r="B1008" s="811" t="s">
        <v>213</v>
      </c>
      <c r="C1008" s="646" t="s">
        <v>214</v>
      </c>
      <c r="D1008" s="646"/>
      <c r="E1008" s="646"/>
      <c r="F1008" s="812" t="s">
        <v>13</v>
      </c>
      <c r="G1008" s="813"/>
      <c r="H1008" s="813"/>
      <c r="I1008" s="814"/>
      <c r="J1008" s="649" t="s">
        <v>184</v>
      </c>
      <c r="K1008" s="650" t="s">
        <v>167</v>
      </c>
      <c r="L1008" s="651"/>
      <c r="M1008" s="651"/>
      <c r="N1008" s="652"/>
      <c r="O1008" s="616" t="s">
        <v>185</v>
      </c>
      <c r="P1008" s="617" t="s">
        <v>186</v>
      </c>
      <c r="Q1008" s="819"/>
      <c r="R1008" s="811" t="s">
        <v>213</v>
      </c>
      <c r="S1008" s="646" t="s">
        <v>214</v>
      </c>
      <c r="T1008" s="646"/>
      <c r="U1008" s="646"/>
      <c r="V1008" s="812" t="s">
        <v>13</v>
      </c>
      <c r="W1008" s="813"/>
      <c r="X1008" s="813"/>
      <c r="Y1008" s="814"/>
      <c r="Z1008" s="649" t="s">
        <v>184</v>
      </c>
      <c r="AA1008" s="650" t="s">
        <v>167</v>
      </c>
      <c r="AB1008" s="651"/>
      <c r="AC1008" s="651"/>
      <c r="AD1008" s="652"/>
      <c r="AE1008" s="616" t="s">
        <v>185</v>
      </c>
      <c r="AF1008" s="617" t="s">
        <v>186</v>
      </c>
    </row>
    <row r="1009" spans="1:32" ht="90.75" customHeight="1">
      <c r="A1009" s="166">
        <f>IF(N1006="","",A1008+1)</f>
        <v>10</v>
      </c>
      <c r="B1009" s="811"/>
      <c r="C1009" s="171" t="s">
        <v>11</v>
      </c>
      <c r="D1009" s="171" t="s">
        <v>180</v>
      </c>
      <c r="E1009" s="171" t="s">
        <v>108</v>
      </c>
      <c r="F1009" s="171" t="s">
        <v>182</v>
      </c>
      <c r="G1009" s="171" t="s">
        <v>183</v>
      </c>
      <c r="H1009" s="305" t="s">
        <v>10</v>
      </c>
      <c r="I1009" s="171" t="s">
        <v>108</v>
      </c>
      <c r="J1009" s="649"/>
      <c r="K1009" s="172" t="s">
        <v>182</v>
      </c>
      <c r="L1009" s="172" t="s">
        <v>183</v>
      </c>
      <c r="M1009" s="173" t="s">
        <v>10</v>
      </c>
      <c r="N1009" s="171" t="s">
        <v>108</v>
      </c>
      <c r="O1009" s="616"/>
      <c r="P1009" s="785"/>
      <c r="Q1009" s="819"/>
      <c r="R1009" s="811"/>
      <c r="S1009" s="171" t="s">
        <v>11</v>
      </c>
      <c r="T1009" s="171" t="s">
        <v>180</v>
      </c>
      <c r="U1009" s="171" t="s">
        <v>108</v>
      </c>
      <c r="V1009" s="171" t="s">
        <v>182</v>
      </c>
      <c r="W1009" s="171" t="s">
        <v>183</v>
      </c>
      <c r="X1009" s="305" t="s">
        <v>10</v>
      </c>
      <c r="Y1009" s="171" t="s">
        <v>108</v>
      </c>
      <c r="Z1009" s="649"/>
      <c r="AA1009" s="172" t="s">
        <v>182</v>
      </c>
      <c r="AB1009" s="172" t="s">
        <v>183</v>
      </c>
      <c r="AC1009" s="173" t="s">
        <v>10</v>
      </c>
      <c r="AD1009" s="171" t="s">
        <v>108</v>
      </c>
      <c r="AE1009" s="616"/>
      <c r="AF1009" s="785"/>
    </row>
    <row r="1010" spans="1:32" ht="18.75" customHeight="1">
      <c r="A1010" s="166">
        <f>IF(N1006="","",A1009+1)</f>
        <v>11</v>
      </c>
      <c r="B1010" s="811"/>
      <c r="C1010" s="414">
        <v>20</v>
      </c>
      <c r="D1010" s="414">
        <v>20</v>
      </c>
      <c r="E1010" s="116">
        <v>40</v>
      </c>
      <c r="F1010" s="414">
        <v>30</v>
      </c>
      <c r="G1010" s="414">
        <v>18</v>
      </c>
      <c r="H1010" s="414">
        <v>12</v>
      </c>
      <c r="I1010" s="116">
        <v>60</v>
      </c>
      <c r="J1010" s="118">
        <v>100</v>
      </c>
      <c r="K1010" s="414">
        <v>50</v>
      </c>
      <c r="L1010" s="414">
        <v>30</v>
      </c>
      <c r="M1010" s="414">
        <v>20</v>
      </c>
      <c r="N1010" s="116">
        <v>100</v>
      </c>
      <c r="O1010" s="118">
        <v>200</v>
      </c>
      <c r="P1010" s="825">
        <f>IF(AND(N1006="",C1003="",E1004="",N1004=""),"",IF(OR(C1003=1,C1003=2),800,1000))</f>
        <v>1000</v>
      </c>
      <c r="Q1010" s="819"/>
      <c r="R1010" s="811"/>
      <c r="S1010" s="414">
        <v>20</v>
      </c>
      <c r="T1010" s="414">
        <v>20</v>
      </c>
      <c r="U1010" s="116">
        <v>40</v>
      </c>
      <c r="V1010" s="414">
        <v>30</v>
      </c>
      <c r="W1010" s="414">
        <v>18</v>
      </c>
      <c r="X1010" s="414">
        <v>12</v>
      </c>
      <c r="Y1010" s="116">
        <v>60</v>
      </c>
      <c r="Z1010" s="118">
        <v>100</v>
      </c>
      <c r="AA1010" s="414">
        <v>50</v>
      </c>
      <c r="AB1010" s="414">
        <v>30</v>
      </c>
      <c r="AC1010" s="414">
        <v>20</v>
      </c>
      <c r="AD1010" s="116">
        <v>100</v>
      </c>
      <c r="AE1010" s="118">
        <v>200</v>
      </c>
      <c r="AF1010" s="825">
        <f>IF(AND(AD1006="",S1003="",U1004="",Z1004=""),"",IF(OR(S1003=1,S1003=2),800,1000))</f>
        <v>1000</v>
      </c>
    </row>
    <row r="1011" spans="1:32" ht="21" customHeight="1">
      <c r="A1011" s="166">
        <f>IF(N1006="","",A1010+1)</f>
        <v>12</v>
      </c>
      <c r="B1011" s="122" t="str">
        <f>'Result Sheet'!$L$4</f>
        <v xml:space="preserve">हिन्दी </v>
      </c>
      <c r="C1011" s="415" t="str">
        <f>IFERROR(VLOOKUP(N1006,Marks,11,0),"")</f>
        <v/>
      </c>
      <c r="D1011" s="415" t="str">
        <f>IFERROR(VLOOKUP(N1006,Marks,12,0),"")</f>
        <v/>
      </c>
      <c r="E1011" s="117" t="str">
        <f>IFERROR(VLOOKUP(N1006,Marks,13,0),"")</f>
        <v/>
      </c>
      <c r="F1011" s="415" t="str">
        <f>IFERROR(VLOOKUP(N1006,Marks,14,0),"")</f>
        <v/>
      </c>
      <c r="G1011" s="415" t="str">
        <f>IFERROR(VLOOKUP(N1006,Marks,15,0),"")</f>
        <v/>
      </c>
      <c r="H1011" s="415" t="str">
        <f>IFERROR(VLOOKUP(N1006,Marks,16,0),"")</f>
        <v/>
      </c>
      <c r="I1011" s="117" t="str">
        <f>IFERROR(VLOOKUP(N1006,Marks,17,0),"")</f>
        <v/>
      </c>
      <c r="J1011" s="119" t="str">
        <f>IFERROR(VLOOKUP(N1006,Marks,18,0),"")</f>
        <v/>
      </c>
      <c r="K1011" s="415" t="str">
        <f>IFERROR(VLOOKUP(N1006,Marks,19,0),"")</f>
        <v/>
      </c>
      <c r="L1011" s="415" t="str">
        <f>IFERROR(VLOOKUP(N1006,Marks,20,0),"")</f>
        <v/>
      </c>
      <c r="M1011" s="415" t="str">
        <f>IFERROR(VLOOKUP(N1006,Marks,21,0),"")</f>
        <v/>
      </c>
      <c r="N1011" s="117" t="str">
        <f>IFERROR(VLOOKUP(N1006,Marks,22,0),"")</f>
        <v/>
      </c>
      <c r="O1011" s="119" t="str">
        <f>IFERROR(VLOOKUP(N1006,Marks,23,0),"")</f>
        <v/>
      </c>
      <c r="P1011" s="323" t="str">
        <f>IFERROR(VLOOKUP(N1006,Marks,29,0),"")</f>
        <v/>
      </c>
      <c r="Q1011" s="819"/>
      <c r="R1011" s="122" t="str">
        <f>'Result Sheet'!$L$4</f>
        <v xml:space="preserve">हिन्दी </v>
      </c>
      <c r="S1011" s="415" t="str">
        <f>IFERROR(VLOOKUP(AD1006,Marks,11,0),"")</f>
        <v/>
      </c>
      <c r="T1011" s="415" t="str">
        <f>IFERROR(VLOOKUP(AD1006,Marks,12,0),"")</f>
        <v/>
      </c>
      <c r="U1011" s="117" t="str">
        <f>IFERROR(VLOOKUP(AD1006,Marks,13,0),"")</f>
        <v/>
      </c>
      <c r="V1011" s="415" t="str">
        <f>IFERROR(VLOOKUP(AD1006,Marks,14,0),"")</f>
        <v/>
      </c>
      <c r="W1011" s="415" t="str">
        <f>IFERROR(VLOOKUP(AD1006,Marks,15,0),"")</f>
        <v/>
      </c>
      <c r="X1011" s="415" t="str">
        <f>IFERROR(VLOOKUP(AD1006,Marks,16,0),"")</f>
        <v/>
      </c>
      <c r="Y1011" s="117" t="str">
        <f>IFERROR(VLOOKUP(AD1006,Marks,17,0),"")</f>
        <v/>
      </c>
      <c r="Z1011" s="119" t="str">
        <f>IFERROR(VLOOKUP(AD1006,Marks,18,0),"")</f>
        <v/>
      </c>
      <c r="AA1011" s="415" t="str">
        <f>IFERROR(VLOOKUP(AD1006,Marks,19,0),"")</f>
        <v/>
      </c>
      <c r="AB1011" s="415" t="str">
        <f>IFERROR(VLOOKUP(AD1006,Marks,20,0),"")</f>
        <v/>
      </c>
      <c r="AC1011" s="415" t="str">
        <f>IFERROR(VLOOKUP(AD1006,Marks,21,0),"")</f>
        <v/>
      </c>
      <c r="AD1011" s="117" t="str">
        <f>IFERROR(VLOOKUP(AD1006,Marks,22,0),"")</f>
        <v/>
      </c>
      <c r="AE1011" s="119" t="str">
        <f>IFERROR(VLOOKUP(AD1006,Marks,23,0),"")</f>
        <v/>
      </c>
      <c r="AF1011" s="323" t="str">
        <f>IFERROR(VLOOKUP(AD1006,Marks,29,0),"")</f>
        <v/>
      </c>
    </row>
    <row r="1012" spans="1:32" ht="21" customHeight="1">
      <c r="A1012" s="166">
        <f>IF(N1006="","",A1011+1)</f>
        <v>13</v>
      </c>
      <c r="B1012" s="122" t="str">
        <f>'Result Sheet'!$AE$4</f>
        <v xml:space="preserve">अंग्रेजी </v>
      </c>
      <c r="C1012" s="415" t="str">
        <f>IFERROR(VLOOKUP(N1006,Marks,30,0),"")</f>
        <v/>
      </c>
      <c r="D1012" s="415" t="str">
        <f>IFERROR(VLOOKUP(N1006,Marks,31,0),"")</f>
        <v/>
      </c>
      <c r="E1012" s="117" t="str">
        <f>IFERROR(VLOOKUP(N1006,Marks,32,0),"")</f>
        <v/>
      </c>
      <c r="F1012" s="415" t="str">
        <f>IFERROR(VLOOKUP(N1006,Marks,33,0),"")</f>
        <v/>
      </c>
      <c r="G1012" s="415" t="str">
        <f>IFERROR(VLOOKUP(N1006,Marks,34,0),"")</f>
        <v/>
      </c>
      <c r="H1012" s="415" t="str">
        <f>IFERROR(VLOOKUP(N1006,Marks,35,0),"")</f>
        <v/>
      </c>
      <c r="I1012" s="117" t="str">
        <f>IFERROR(VLOOKUP(N1006,Marks,36,0),"")</f>
        <v/>
      </c>
      <c r="J1012" s="119" t="str">
        <f>IFERROR(VLOOKUP(N1006,Marks,37,0),"")</f>
        <v/>
      </c>
      <c r="K1012" s="415" t="str">
        <f>IFERROR(VLOOKUP(N1006,Marks,38,0),"")</f>
        <v/>
      </c>
      <c r="L1012" s="415" t="str">
        <f>IFERROR(VLOOKUP(N1006,Marks,39,0),"")</f>
        <v/>
      </c>
      <c r="M1012" s="415" t="str">
        <f>IFERROR(VLOOKUP(N1006,Marks,40,0),"")</f>
        <v/>
      </c>
      <c r="N1012" s="117" t="str">
        <f>IFERROR(VLOOKUP(N1006,Marks,41,0),"")</f>
        <v/>
      </c>
      <c r="O1012" s="119" t="str">
        <f>IFERROR(VLOOKUP(N1006,Marks,42,0),"")</f>
        <v/>
      </c>
      <c r="P1012" s="323" t="str">
        <f>IFERROR(VLOOKUP(N1006,Marks,48,0),"")</f>
        <v/>
      </c>
      <c r="Q1012" s="819"/>
      <c r="R1012" s="122" t="str">
        <f>'Result Sheet'!$AE$4</f>
        <v xml:space="preserve">अंग्रेजी </v>
      </c>
      <c r="S1012" s="415" t="str">
        <f>IFERROR(VLOOKUP(AD1006,Marks,30,0),"")</f>
        <v/>
      </c>
      <c r="T1012" s="415" t="str">
        <f>IFERROR(VLOOKUP(AD1006,Marks,31,0),"")</f>
        <v/>
      </c>
      <c r="U1012" s="117" t="str">
        <f>IFERROR(VLOOKUP(AD1006,Marks,32,0),"")</f>
        <v/>
      </c>
      <c r="V1012" s="415" t="str">
        <f>IFERROR(VLOOKUP(AD1006,Marks,33,0),"")</f>
        <v/>
      </c>
      <c r="W1012" s="415" t="str">
        <f>IFERROR(VLOOKUP(AD1006,Marks,34,0),"")</f>
        <v/>
      </c>
      <c r="X1012" s="415" t="str">
        <f>IFERROR(VLOOKUP(AD1006,Marks,35,0),"")</f>
        <v/>
      </c>
      <c r="Y1012" s="117" t="str">
        <f>IFERROR(VLOOKUP(AD1006,Marks,36,0),"")</f>
        <v/>
      </c>
      <c r="Z1012" s="119" t="str">
        <f>IFERROR(VLOOKUP(AD1006,Marks,37,0),"")</f>
        <v/>
      </c>
      <c r="AA1012" s="415" t="str">
        <f>IFERROR(VLOOKUP(AD1006,Marks,38,0),"")</f>
        <v/>
      </c>
      <c r="AB1012" s="415" t="str">
        <f>IFERROR(VLOOKUP(AD1006,Marks,39,0),"")</f>
        <v/>
      </c>
      <c r="AC1012" s="415" t="str">
        <f>IFERROR(VLOOKUP(AD1006,Marks,40,0),"")</f>
        <v/>
      </c>
      <c r="AD1012" s="117" t="str">
        <f>IFERROR(VLOOKUP(AD1006,Marks,41,0),"")</f>
        <v/>
      </c>
      <c r="AE1012" s="119" t="str">
        <f>IFERROR(VLOOKUP(AD1006,Marks,42,0),"")</f>
        <v/>
      </c>
      <c r="AF1012" s="323" t="str">
        <f>IFERROR(VLOOKUP(AD1006,Marks,48,0),"")</f>
        <v/>
      </c>
    </row>
    <row r="1013" spans="1:32" ht="21" customHeight="1">
      <c r="A1013" s="166">
        <f>IF(N1006="","",A1012+1)</f>
        <v>14</v>
      </c>
      <c r="B1013" s="122" t="str">
        <f>'Result Sheet'!$AX$4</f>
        <v>संस्कृत</v>
      </c>
      <c r="C1013" s="415" t="str">
        <f>IFERROR(VLOOKUP(N1006,Marks,49,0),"")</f>
        <v/>
      </c>
      <c r="D1013" s="415" t="str">
        <f>IFERROR(VLOOKUP(N1006,Marks,50,0),"")</f>
        <v/>
      </c>
      <c r="E1013" s="117" t="str">
        <f>IFERROR(VLOOKUP(N1006,Marks,51,0),"")</f>
        <v/>
      </c>
      <c r="F1013" s="415" t="str">
        <f>IFERROR(VLOOKUP(N1006,Marks,52,0),"")</f>
        <v/>
      </c>
      <c r="G1013" s="415" t="str">
        <f>IFERROR(VLOOKUP(N1006,Marks,53,0),"")</f>
        <v/>
      </c>
      <c r="H1013" s="415" t="str">
        <f>IFERROR(VLOOKUP(N1006,Marks,54,0),"")</f>
        <v/>
      </c>
      <c r="I1013" s="117" t="str">
        <f>IFERROR(VLOOKUP(N1006,Marks,55,0),"")</f>
        <v/>
      </c>
      <c r="J1013" s="119" t="str">
        <f>IFERROR(VLOOKUP(N1006,Marks,56,0),"")</f>
        <v/>
      </c>
      <c r="K1013" s="415" t="str">
        <f>IFERROR(VLOOKUP(N1006,Marks,57,0),"")</f>
        <v/>
      </c>
      <c r="L1013" s="415" t="str">
        <f>IFERROR(VLOOKUP(N1006,Marks,58,0),"")</f>
        <v/>
      </c>
      <c r="M1013" s="415" t="str">
        <f>IFERROR(VLOOKUP(N1006,Marks,59,0),"")</f>
        <v/>
      </c>
      <c r="N1013" s="117" t="str">
        <f>IFERROR(VLOOKUP(N1006,Marks,60,0),"")</f>
        <v/>
      </c>
      <c r="O1013" s="119" t="str">
        <f>IFERROR(VLOOKUP(N1006,Marks,61,0),"")</f>
        <v/>
      </c>
      <c r="P1013" s="323" t="str">
        <f>IFERROR(VLOOKUP(N1006,Marks,67,0),"")</f>
        <v/>
      </c>
      <c r="Q1013" s="819"/>
      <c r="R1013" s="122" t="str">
        <f>'Result Sheet'!$AX$4</f>
        <v>संस्कृत</v>
      </c>
      <c r="S1013" s="415" t="str">
        <f>IFERROR(VLOOKUP(AD1006,Marks,49,0),"")</f>
        <v/>
      </c>
      <c r="T1013" s="415" t="str">
        <f>IFERROR(VLOOKUP(AD1006,Marks,50,0),"")</f>
        <v/>
      </c>
      <c r="U1013" s="117" t="str">
        <f>IFERROR(VLOOKUP(AD1006,Marks,51,0),"")</f>
        <v/>
      </c>
      <c r="V1013" s="415" t="str">
        <f>IFERROR(VLOOKUP(AD1006,Marks,52,0),"")</f>
        <v/>
      </c>
      <c r="W1013" s="415" t="str">
        <f>IFERROR(VLOOKUP(AD1006,Marks,53,0),"")</f>
        <v/>
      </c>
      <c r="X1013" s="415" t="str">
        <f>IFERROR(VLOOKUP(AD1006,Marks,54,0),"")</f>
        <v/>
      </c>
      <c r="Y1013" s="117" t="str">
        <f>IFERROR(VLOOKUP(AD1006,Marks,55,0),"")</f>
        <v/>
      </c>
      <c r="Z1013" s="119" t="str">
        <f>IFERROR(VLOOKUP(AD1006,Marks,56,0),"")</f>
        <v/>
      </c>
      <c r="AA1013" s="415" t="str">
        <f>IFERROR(VLOOKUP(AD1006,Marks,57,0),"")</f>
        <v/>
      </c>
      <c r="AB1013" s="415" t="str">
        <f>IFERROR(VLOOKUP(AD1006,Marks,58,0),"")</f>
        <v/>
      </c>
      <c r="AC1013" s="415" t="str">
        <f>IFERROR(VLOOKUP(AD1006,Marks,59,0),"")</f>
        <v/>
      </c>
      <c r="AD1013" s="117" t="str">
        <f>IFERROR(VLOOKUP(AD1006,Marks,60,0),"")</f>
        <v/>
      </c>
      <c r="AE1013" s="119" t="str">
        <f>IFERROR(VLOOKUP(AD1006,Marks,61,0),"")</f>
        <v/>
      </c>
      <c r="AF1013" s="323" t="str">
        <f>IFERROR(VLOOKUP(AD1006,Marks,67,0),"")</f>
        <v/>
      </c>
    </row>
    <row r="1014" spans="1:32" ht="21" customHeight="1">
      <c r="A1014" s="166">
        <f>IF(N1006="","",A1012+1)</f>
        <v>14</v>
      </c>
      <c r="B1014" s="122" t="str">
        <f>'Result Sheet'!$BQ$4</f>
        <v xml:space="preserve">गणित </v>
      </c>
      <c r="C1014" s="415" t="str">
        <f>IFERROR(VLOOKUP(N1006,Marks,68,0),"")</f>
        <v/>
      </c>
      <c r="D1014" s="415" t="str">
        <f>IFERROR(VLOOKUP(N1006,Marks,69,0),"")</f>
        <v/>
      </c>
      <c r="E1014" s="117" t="str">
        <f>IFERROR(VLOOKUP(N1006,Marks,70,0),"")</f>
        <v/>
      </c>
      <c r="F1014" s="415" t="str">
        <f>IFERROR(VLOOKUP(N1006,Marks,71,0),"")</f>
        <v/>
      </c>
      <c r="G1014" s="415" t="str">
        <f>IFERROR(VLOOKUP(N1006,Marks,72,0),"")</f>
        <v/>
      </c>
      <c r="H1014" s="415" t="str">
        <f>IFERROR(VLOOKUP(N1006,Marks,73,0),"")</f>
        <v/>
      </c>
      <c r="I1014" s="117" t="str">
        <f>IFERROR(VLOOKUP(N1006,Marks,74,0),"")</f>
        <v/>
      </c>
      <c r="J1014" s="119" t="str">
        <f>IFERROR(VLOOKUP(N1006,Marks,75,0),"")</f>
        <v/>
      </c>
      <c r="K1014" s="415" t="str">
        <f>IFERROR(VLOOKUP(N1006,Marks,76,0),"")</f>
        <v/>
      </c>
      <c r="L1014" s="415" t="str">
        <f>IFERROR(VLOOKUP(N1006,Marks,77,0),"")</f>
        <v/>
      </c>
      <c r="M1014" s="415" t="str">
        <f>IFERROR(VLOOKUP(N1006,Marks,78,0),"")</f>
        <v/>
      </c>
      <c r="N1014" s="117" t="str">
        <f>IFERROR(VLOOKUP(N1006,Marks,79,0),"")</f>
        <v/>
      </c>
      <c r="O1014" s="119" t="str">
        <f>IFERROR(VLOOKUP(N1006,Marks,80,0),"")</f>
        <v/>
      </c>
      <c r="P1014" s="323" t="str">
        <f>IFERROR(VLOOKUP(N1006,Marks,86,0),"")</f>
        <v/>
      </c>
      <c r="Q1014" s="819"/>
      <c r="R1014" s="122" t="str">
        <f>'Result Sheet'!$BQ$4</f>
        <v xml:space="preserve">गणित </v>
      </c>
      <c r="S1014" s="415" t="str">
        <f>IFERROR(VLOOKUP(AD1006,Marks,68,0),"")</f>
        <v/>
      </c>
      <c r="T1014" s="415" t="str">
        <f>IFERROR(VLOOKUP(AD1006,Marks,69,0),"")</f>
        <v/>
      </c>
      <c r="U1014" s="117" t="str">
        <f>IFERROR(VLOOKUP(AD1006,Marks,70,0),"")</f>
        <v/>
      </c>
      <c r="V1014" s="415" t="str">
        <f>IFERROR(VLOOKUP(AD1006,Marks,71,0),"")</f>
        <v/>
      </c>
      <c r="W1014" s="415" t="str">
        <f>IFERROR(VLOOKUP(AD1006,Marks,72,0),"")</f>
        <v/>
      </c>
      <c r="X1014" s="415" t="str">
        <f>IFERROR(VLOOKUP(AD1006,Marks,73,0),"")</f>
        <v/>
      </c>
      <c r="Y1014" s="117" t="str">
        <f>IFERROR(VLOOKUP(AD1006,Marks,74,0),"")</f>
        <v/>
      </c>
      <c r="Z1014" s="119" t="str">
        <f>IFERROR(VLOOKUP(AD1006,Marks,75,0),"")</f>
        <v/>
      </c>
      <c r="AA1014" s="415" t="str">
        <f>IFERROR(VLOOKUP(AD1006,Marks,76,0),"")</f>
        <v/>
      </c>
      <c r="AB1014" s="415" t="str">
        <f>IFERROR(VLOOKUP(AD1006,Marks,77,0),"")</f>
        <v/>
      </c>
      <c r="AC1014" s="415" t="str">
        <f>IFERROR(VLOOKUP(AD1006,Marks,78,0),"")</f>
        <v/>
      </c>
      <c r="AD1014" s="117" t="str">
        <f>IFERROR(VLOOKUP(AD1006,Marks,79,0),"")</f>
        <v/>
      </c>
      <c r="AE1014" s="119" t="str">
        <f>IFERROR(VLOOKUP(AD1006,Marks,80,0),"")</f>
        <v/>
      </c>
      <c r="AF1014" s="323" t="str">
        <f>IFERROR(VLOOKUP(AD1006,Marks,86,0),"")</f>
        <v/>
      </c>
    </row>
    <row r="1015" spans="1:32" ht="21" customHeight="1">
      <c r="A1015" s="166">
        <f>IF(N1006="","",A1014+1)</f>
        <v>15</v>
      </c>
      <c r="B1015" s="122" t="str">
        <f>'Result Sheet'!$CJ$4</f>
        <v xml:space="preserve">पर्यावरण अध्ययन </v>
      </c>
      <c r="C1015" s="415" t="str">
        <f>IFERROR(VLOOKUP(N1006,Marks,87,0),"")</f>
        <v/>
      </c>
      <c r="D1015" s="415" t="str">
        <f>IFERROR(VLOOKUP(N1006,Marks,88,0),"")</f>
        <v/>
      </c>
      <c r="E1015" s="117" t="str">
        <f>IFERROR(VLOOKUP(N1006,Marks,89,0),"")</f>
        <v/>
      </c>
      <c r="F1015" s="415" t="str">
        <f>IFERROR(VLOOKUP(N1006,Marks,90,0),"")</f>
        <v/>
      </c>
      <c r="G1015" s="415" t="str">
        <f>IFERROR(VLOOKUP(N1006,Marks,91,0),"")</f>
        <v/>
      </c>
      <c r="H1015" s="415" t="str">
        <f>IFERROR(VLOOKUP(N1006,Marks,92,0),"")</f>
        <v/>
      </c>
      <c r="I1015" s="117" t="str">
        <f>IFERROR(VLOOKUP(N1006,Marks,93,0),"")</f>
        <v/>
      </c>
      <c r="J1015" s="119" t="str">
        <f>IFERROR(VLOOKUP(N1006,Marks,94,0),"")</f>
        <v/>
      </c>
      <c r="K1015" s="415" t="str">
        <f>IFERROR(VLOOKUP(N1006,Marks,95,0),"")</f>
        <v/>
      </c>
      <c r="L1015" s="415" t="str">
        <f>IFERROR(VLOOKUP(N1006,Marks,96,0),"")</f>
        <v/>
      </c>
      <c r="M1015" s="415" t="str">
        <f>IFERROR(VLOOKUP(N1006,Marks,97,0),"")</f>
        <v/>
      </c>
      <c r="N1015" s="117" t="str">
        <f>IFERROR(VLOOKUP(N1006,Marks,98,0),"")</f>
        <v/>
      </c>
      <c r="O1015" s="119" t="str">
        <f>IFERROR(VLOOKUP(N1006,Marks,99,0),"")</f>
        <v/>
      </c>
      <c r="P1015" s="323" t="str">
        <f>IFERROR(VLOOKUP(N1006,Marks,105,0),"")</f>
        <v/>
      </c>
      <c r="Q1015" s="819"/>
      <c r="R1015" s="122" t="str">
        <f>'Result Sheet'!$CJ$4</f>
        <v xml:space="preserve">पर्यावरण अध्ययन </v>
      </c>
      <c r="S1015" s="415" t="str">
        <f>IFERROR(VLOOKUP(AD1006,Marks,87,0),"")</f>
        <v/>
      </c>
      <c r="T1015" s="415" t="str">
        <f>IFERROR(VLOOKUP(AD1006,Marks,88,0),"")</f>
        <v/>
      </c>
      <c r="U1015" s="117" t="str">
        <f>IFERROR(VLOOKUP(AD1006,Marks,89,0),"")</f>
        <v/>
      </c>
      <c r="V1015" s="415" t="str">
        <f>IFERROR(VLOOKUP(AD1006,Marks,90,0),"")</f>
        <v/>
      </c>
      <c r="W1015" s="415" t="str">
        <f>IFERROR(VLOOKUP(AD1006,Marks,91,0),"")</f>
        <v/>
      </c>
      <c r="X1015" s="415" t="str">
        <f>IFERROR(VLOOKUP(AD1006,Marks,92,0),"")</f>
        <v/>
      </c>
      <c r="Y1015" s="117" t="str">
        <f>IFERROR(VLOOKUP(AD1006,Marks,93,0),"")</f>
        <v/>
      </c>
      <c r="Z1015" s="119" t="str">
        <f>IFERROR(VLOOKUP(AD1006,Marks,94,0),"")</f>
        <v/>
      </c>
      <c r="AA1015" s="415" t="str">
        <f>IFERROR(VLOOKUP(AD1006,Marks,95,0),"")</f>
        <v/>
      </c>
      <c r="AB1015" s="415" t="str">
        <f>IFERROR(VLOOKUP(AD1006,Marks,96,0),"")</f>
        <v/>
      </c>
      <c r="AC1015" s="415" t="str">
        <f>IFERROR(VLOOKUP(AD1006,Marks,97,0),"")</f>
        <v/>
      </c>
      <c r="AD1015" s="117" t="str">
        <f>IFERROR(VLOOKUP(AD1006,Marks,98,0),"")</f>
        <v/>
      </c>
      <c r="AE1015" s="119" t="str">
        <f>IFERROR(VLOOKUP(AD1006,Marks,99,0),"")</f>
        <v/>
      </c>
      <c r="AF1015" s="323" t="str">
        <f>IFERROR(VLOOKUP(AD1006,Marks,105,0),"")</f>
        <v/>
      </c>
    </row>
    <row r="1016" spans="1:32" ht="25.5" customHeight="1">
      <c r="A1016" s="166">
        <f>IF(N1006="","",A1015+1)</f>
        <v>16</v>
      </c>
      <c r="B1016" s="416" t="s">
        <v>215</v>
      </c>
      <c r="C1016" s="120" t="str">
        <f>IF(AND(C1011="",C1012="",C1013="",C1014="",C1015=""),"",IF(OR(C1003=1,C1003=2),SUM(C1011:C1014),SUM(C1011:C1015)))</f>
        <v/>
      </c>
      <c r="D1016" s="120" t="str">
        <f>IF(AND(D1011="",D1012="",D1013="",D1014="",D1015=""),"",IF(OR(C1003=1,C1003=2),SUM(D1011:D1014),SUM(D1011:D1015)))</f>
        <v/>
      </c>
      <c r="E1016" s="120" t="str">
        <f>IF(AND(E1011="",E1012="",E1013="",E1014="",E1015=""),"",IF(OR(C1003=1,C1003=2),SUM(E1011:E1014),SUM(E1011:E1015)))</f>
        <v/>
      </c>
      <c r="F1016" s="120" t="str">
        <f>IF(AND(F1011="",F1012="",F1013="",F1014="",F1015=""),"",IF(OR(C1003=1,C1003=2),SUM(F1011:F1014),SUM(F1011:F1015)))</f>
        <v/>
      </c>
      <c r="G1016" s="120" t="str">
        <f>IF(AND(G1011="",G1012="",G1013="",G1014="",G1015=""),"",IF(OR(G1003=1,G1003=2),SUM(C1003=1,C1003=2),SUM(G1011:G1015)))</f>
        <v/>
      </c>
      <c r="H1016" s="120" t="str">
        <f>IF(AND(H1011="",H1012="",H1013="",H1014="",H1015=""),"",IF(OR(C1003=1,C1003=2),SUM(H1011:H1014),SUM(H1011:H1015)))</f>
        <v/>
      </c>
      <c r="I1016" s="120" t="str">
        <f>IF(AND(I1011="",I1012="",I1013="",I1014="",I1015=""),"",IF(OR(C1003=1,C1003=2),SUM(I1011:I1014),SUM(I1011:I1015)))</f>
        <v/>
      </c>
      <c r="J1016" s="120" t="str">
        <f>IF(AND(J1011="",J1012="",J1013="",J1014="",J1015=""),"",IF(OR(C1003=1,C1003=2),SUM(J1011:J1014),SUM(J1011:J1015)))</f>
        <v/>
      </c>
      <c r="K1016" s="120" t="str">
        <f>IF(AND(K1011="",K1012="",K1013="",K1014="",K1015=""),"",IF(OR(C1003=1,C1003=2),SUM(K1011:K1014),SUM(K1011:K1015)))</f>
        <v/>
      </c>
      <c r="L1016" s="120" t="str">
        <f>IF(AND(L1011="",L1012="",L1013="",L1014="",L1015=""),"",IF(OR(C1003=1,C1003=2),SUM(L1011:L1014),SUM(L1011:L1015)))</f>
        <v/>
      </c>
      <c r="M1016" s="120" t="str">
        <f>IF(AND(M1011="",M1012="",M1013="",M1014="",M1015=""),"",IF(OR(C1003=1,C1003=2),SUM(M1011:M1014),SUM(M1011:M1015)))</f>
        <v/>
      </c>
      <c r="N1016" s="120" t="str">
        <f>IF(AND(N1011="",N1012="",N1013="",N1014="",N1015=""),"",IF(OR(C1003=1,C1003=2),SUM(N1011:N1014),SUM(N1011:N1015)))</f>
        <v/>
      </c>
      <c r="O1016" s="120" t="str">
        <f>IF(AND(O1011="",O1012="",O1013="",O1014="",O1015=""),"",IF(OR(C1003=1,C1003=2),SUM(O1011:O1014),SUM(O1011:O1015)))</f>
        <v/>
      </c>
      <c r="P1016" s="326" t="str">
        <f>IF(OR(N1006="",E1004="",O1016=""),"",IF(O1016&gt;=81%*P1010,"A",IF(O1016&gt;=61%*P1010,"B",IF(O1016&gt;=41%*P1010,"C",IF(O1016&gt;=21%*P1010,"D","E")))))</f>
        <v/>
      </c>
      <c r="Q1016" s="819"/>
      <c r="R1016" s="416" t="s">
        <v>215</v>
      </c>
      <c r="S1016" s="120" t="str">
        <f>IF(AND(S1011="",S1012="",S1013="",S1014="",S1015=""),"",IF(OR(S1003=1,S1003=2),SUM(S1011:S1014),SUM(S1011:S1015)))</f>
        <v/>
      </c>
      <c r="T1016" s="120" t="str">
        <f>IF(AND(T1011="",T1012="",T1013="",T1014="",T1015=""),"",IF(OR(S1003=1,S1003=2),SUM(T1011:T1014),SUM(T1011:T1015)))</f>
        <v/>
      </c>
      <c r="U1016" s="120" t="str">
        <f>IF(AND(U1011="",U1012="",U1013="",U1014="",U1015=""),"",IF(OR(S1003=1,S1003=2),SUM(U1011:U1014),SUM(U1011:U1015)))</f>
        <v/>
      </c>
      <c r="V1016" s="120" t="str">
        <f>IF(AND(V1011="",V1012="",V1013="",V1014="",V1015=""),"",IF(OR(S1003=1,S1003=2),SUM(V1011:V1014),SUM(V1011:V1015)))</f>
        <v/>
      </c>
      <c r="W1016" s="120" t="str">
        <f>IF(AND(W1011="",W1012="",W1013="",W1014="",W1015=""),"",IF(OR(W1003=1,W1003=2),SUM(S1003=1,S1003=2),SUM(W1011:W1015)))</f>
        <v/>
      </c>
      <c r="X1016" s="120" t="str">
        <f>IF(AND(X1011="",X1012="",X1013="",X1014="",X1015=""),"",IF(OR(S1003=1,S1003=2),SUM(X1011:X1014),SUM(X1011:X1015)))</f>
        <v/>
      </c>
      <c r="Y1016" s="120" t="str">
        <f>IF(AND(Y1011="",Y1012="",Y1013="",Y1014="",Y1015=""),"",IF(OR(S1003=1,S1003=2),SUM(Y1011:Y1014),SUM(Y1011:Y1015)))</f>
        <v/>
      </c>
      <c r="Z1016" s="120" t="str">
        <f>IF(AND(Z1011="",Z1012="",Z1013="",Z1014="",Z1015=""),"",IF(OR(S1003=1,S1003=2),SUM(Z1011:Z1014),SUM(Z1011:Z1015)))</f>
        <v/>
      </c>
      <c r="AA1016" s="120" t="str">
        <f>IF(AND(AA1011="",AA1012="",AA1013="",AA1014="",AA1015=""),"",IF(OR(S1003=1,S1003=2),SUM(AA1011:AA1014),SUM(AA1011:AA1015)))</f>
        <v/>
      </c>
      <c r="AB1016" s="120" t="str">
        <f>IF(AND(AB1011="",AB1012="",AB1013="",AB1014="",AB1015=""),"",IF(OR(S1003=1,S1003=2),SUM(AB1011:AB1014),SUM(AB1011:AB1015)))</f>
        <v/>
      </c>
      <c r="AC1016" s="120" t="str">
        <f>IF(AND(AC1011="",AC1012="",AC1013="",AC1014="",AC1015=""),"",IF(OR(S1003=1,S1003=2),SUM(AC1011:AC1014),SUM(AC1011:AC1015)))</f>
        <v/>
      </c>
      <c r="AD1016" s="120" t="str">
        <f>IF(AND(AD1011="",AD1012="",AD1013="",AD1014="",AD1015=""),"",IF(OR(S1003=1,S1003=2),SUM(AD1011:AD1014),SUM(AD1011:AD1015)))</f>
        <v/>
      </c>
      <c r="AE1016" s="120" t="str">
        <f>IF(AND(AE1011="",AE1012="",AE1013="",AE1014="",AE1015=""),"",IF(OR(S1003=1,S1003=2),SUM(AE1011:AE1014),SUM(AE1011:AE1015)))</f>
        <v/>
      </c>
      <c r="AF1016" s="326" t="str">
        <f>IF(OR(AD1006="",U1004="",AE1016=""),"",IF(AE1016&gt;=81%*AF1010,"A",IF(AE1016&gt;=61%*AF1010,"B",IF(AE1016&gt;=41%*AF1010,"C",IF(AE1016&gt;=21%*AF1010,"D","E")))))</f>
        <v/>
      </c>
    </row>
    <row r="1017" spans="1:32" ht="9" customHeight="1">
      <c r="A1017" s="166">
        <f>IF(N1006="","",A1016+1)</f>
        <v>17</v>
      </c>
      <c r="B1017" s="787"/>
      <c r="C1017" s="787"/>
      <c r="D1017" s="787"/>
      <c r="E1017" s="787"/>
      <c r="F1017" s="787"/>
      <c r="G1017" s="787"/>
      <c r="H1017" s="787"/>
      <c r="I1017" s="787"/>
      <c r="J1017" s="787"/>
      <c r="K1017" s="787"/>
      <c r="L1017" s="787"/>
      <c r="M1017" s="787"/>
      <c r="N1017" s="787"/>
      <c r="O1017" s="787"/>
      <c r="P1017" s="787"/>
      <c r="Q1017" s="819"/>
      <c r="R1017" s="787"/>
      <c r="S1017" s="787"/>
      <c r="T1017" s="787"/>
      <c r="U1017" s="787"/>
      <c r="V1017" s="787"/>
      <c r="W1017" s="787"/>
      <c r="X1017" s="787"/>
      <c r="Y1017" s="787"/>
      <c r="Z1017" s="787"/>
      <c r="AA1017" s="787"/>
      <c r="AB1017" s="787"/>
      <c r="AC1017" s="787"/>
      <c r="AD1017" s="787"/>
      <c r="AE1017" s="787"/>
      <c r="AF1017" s="787"/>
    </row>
    <row r="1018" spans="1:32" ht="22.5" customHeight="1">
      <c r="A1018" s="166">
        <f>IF(N1006="","",A1017+1)</f>
        <v>18</v>
      </c>
      <c r="B1018" s="788" t="s">
        <v>213</v>
      </c>
      <c r="C1018" s="788"/>
      <c r="D1018" s="789" t="s">
        <v>229</v>
      </c>
      <c r="E1018" s="790"/>
      <c r="F1018" s="417" t="s">
        <v>186</v>
      </c>
      <c r="G1018" s="788" t="s">
        <v>213</v>
      </c>
      <c r="H1018" s="788"/>
      <c r="I1018" s="789" t="s">
        <v>229</v>
      </c>
      <c r="J1018" s="790"/>
      <c r="K1018" s="417" t="s">
        <v>186</v>
      </c>
      <c r="L1018" s="788" t="s">
        <v>213</v>
      </c>
      <c r="M1018" s="788"/>
      <c r="N1018" s="789" t="s">
        <v>229</v>
      </c>
      <c r="O1018" s="790"/>
      <c r="P1018" s="417" t="s">
        <v>186</v>
      </c>
      <c r="Q1018" s="819"/>
      <c r="R1018" s="788" t="s">
        <v>213</v>
      </c>
      <c r="S1018" s="788"/>
      <c r="T1018" s="789" t="s">
        <v>229</v>
      </c>
      <c r="U1018" s="790"/>
      <c r="V1018" s="417" t="s">
        <v>186</v>
      </c>
      <c r="W1018" s="788" t="s">
        <v>213</v>
      </c>
      <c r="X1018" s="788"/>
      <c r="Y1018" s="789" t="s">
        <v>229</v>
      </c>
      <c r="Z1018" s="790"/>
      <c r="AA1018" s="417" t="s">
        <v>186</v>
      </c>
      <c r="AB1018" s="788" t="s">
        <v>213</v>
      </c>
      <c r="AC1018" s="788"/>
      <c r="AD1018" s="789" t="s">
        <v>229</v>
      </c>
      <c r="AE1018" s="790"/>
      <c r="AF1018" s="417" t="s">
        <v>186</v>
      </c>
    </row>
    <row r="1019" spans="1:32" ht="21.75" customHeight="1">
      <c r="A1019" s="166">
        <f>IF(N1006="","",A1018+1)</f>
        <v>19</v>
      </c>
      <c r="B1019" s="791" t="s">
        <v>221</v>
      </c>
      <c r="C1019" s="792"/>
      <c r="D1019" s="792"/>
      <c r="E1019" s="119" t="str">
        <f>IFERROR(VLOOKUP(N1006,Marks,109,0),"")</f>
        <v/>
      </c>
      <c r="F1019" s="130" t="str">
        <f>IFERROR(VLOOKUP(N1006,Marks,113,0),"")</f>
        <v/>
      </c>
      <c r="G1019" s="791" t="s">
        <v>192</v>
      </c>
      <c r="H1019" s="792"/>
      <c r="I1019" s="792"/>
      <c r="J1019" s="119" t="str">
        <f>IFERROR(VLOOKUP(N1006,Marks,117,0),"")</f>
        <v/>
      </c>
      <c r="K1019" s="130" t="str">
        <f>IFERROR(VLOOKUP(N1006,Marks,121,0),"")</f>
        <v/>
      </c>
      <c r="L1019" s="793" t="s">
        <v>193</v>
      </c>
      <c r="M1019" s="794"/>
      <c r="N1019" s="794"/>
      <c r="O1019" s="119" t="str">
        <f>IFERROR(VLOOKUP(N1006,Marks,125,0),"")</f>
        <v/>
      </c>
      <c r="P1019" s="130" t="str">
        <f>IFERROR(VLOOKUP(N1006,Marks,129,0),"")</f>
        <v/>
      </c>
      <c r="Q1019" s="819"/>
      <c r="R1019" s="791" t="s">
        <v>221</v>
      </c>
      <c r="S1019" s="792"/>
      <c r="T1019" s="792"/>
      <c r="U1019" s="119" t="str">
        <f>IFERROR(VLOOKUP(AD1006,Marks,109,0),"")</f>
        <v/>
      </c>
      <c r="V1019" s="130" t="str">
        <f>IFERROR(VLOOKUP(AD1006,Marks,113,0),"")</f>
        <v/>
      </c>
      <c r="W1019" s="791" t="s">
        <v>192</v>
      </c>
      <c r="X1019" s="792"/>
      <c r="Y1019" s="792"/>
      <c r="Z1019" s="119" t="str">
        <f>IFERROR(VLOOKUP(AD1006,Marks,117,0),"")</f>
        <v/>
      </c>
      <c r="AA1019" s="130" t="str">
        <f>IFERROR(VLOOKUP(AD1006,Marks,121,0),"")</f>
        <v/>
      </c>
      <c r="AB1019" s="793" t="s">
        <v>193</v>
      </c>
      <c r="AC1019" s="794"/>
      <c r="AD1019" s="794"/>
      <c r="AE1019" s="119" t="str">
        <f>IFERROR(VLOOKUP(AD1006,Marks,125,0),"")</f>
        <v/>
      </c>
      <c r="AF1019" s="130" t="str">
        <f>IFERROR(VLOOKUP(AD1006,Marks,129,0),"")</f>
        <v/>
      </c>
    </row>
    <row r="1020" spans="1:32" ht="21" customHeight="1">
      <c r="A1020" s="166">
        <f>IF(N1006="","",A1019+1)</f>
        <v>20</v>
      </c>
      <c r="B1020" s="780" t="s">
        <v>216</v>
      </c>
      <c r="C1020" s="780"/>
      <c r="D1020" s="780"/>
      <c r="E1020" s="795" t="str">
        <f>IFERROR(VLOOKUP(N1006,Marks,135,0),"")</f>
        <v/>
      </c>
      <c r="F1020" s="795"/>
      <c r="G1020" s="795"/>
      <c r="H1020" s="795"/>
      <c r="I1020" s="780" t="s">
        <v>217</v>
      </c>
      <c r="J1020" s="780"/>
      <c r="K1020" s="780"/>
      <c r="L1020" s="780"/>
      <c r="M1020" s="796" t="str">
        <f>IFERROR(VLOOKUP(N1006,Marks,136,0),"")</f>
        <v/>
      </c>
      <c r="N1020" s="796"/>
      <c r="O1020" s="796"/>
      <c r="P1020" s="796"/>
      <c r="Q1020" s="819"/>
      <c r="R1020" s="780" t="s">
        <v>216</v>
      </c>
      <c r="S1020" s="780"/>
      <c r="T1020" s="780"/>
      <c r="U1020" s="795" t="str">
        <f>IFERROR(VLOOKUP(AD1006,Marks,135,0),"")</f>
        <v/>
      </c>
      <c r="V1020" s="795"/>
      <c r="W1020" s="795"/>
      <c r="X1020" s="795"/>
      <c r="Y1020" s="780" t="s">
        <v>217</v>
      </c>
      <c r="Z1020" s="780"/>
      <c r="AA1020" s="780"/>
      <c r="AB1020" s="780"/>
      <c r="AC1020" s="796" t="str">
        <f>IFERROR(VLOOKUP(AD1006,Marks,136,0),"")</f>
        <v/>
      </c>
      <c r="AD1020" s="796"/>
      <c r="AE1020" s="796"/>
      <c r="AF1020" s="796"/>
    </row>
    <row r="1021" spans="1:32" ht="21" customHeight="1">
      <c r="A1021" s="166">
        <f>IF(N1006="","",A1020+1)</f>
        <v>21</v>
      </c>
      <c r="B1021" s="780" t="s">
        <v>218</v>
      </c>
      <c r="C1021" s="780"/>
      <c r="D1021" s="780"/>
      <c r="E1021" s="782" t="str">
        <f>IFERROR(VLOOKUP(N1006,Marks,134,0),"")</f>
        <v/>
      </c>
      <c r="F1021" s="782"/>
      <c r="G1021" s="782"/>
      <c r="H1021" s="782"/>
      <c r="I1021" s="780" t="s">
        <v>219</v>
      </c>
      <c r="J1021" s="780"/>
      <c r="K1021" s="780"/>
      <c r="L1021" s="780"/>
      <c r="M1021" s="781" t="str">
        <f>IFERROR(VLOOKUP(N1006,Marks,131,0),"")</f>
        <v/>
      </c>
      <c r="N1021" s="781"/>
      <c r="O1021" s="781"/>
      <c r="P1021" s="781"/>
      <c r="Q1021" s="819"/>
      <c r="R1021" s="780" t="s">
        <v>218</v>
      </c>
      <c r="S1021" s="780"/>
      <c r="T1021" s="780"/>
      <c r="U1021" s="782" t="str">
        <f>IFERROR(VLOOKUP(AD1006,Marks,134,0),"")</f>
        <v/>
      </c>
      <c r="V1021" s="782"/>
      <c r="W1021" s="782"/>
      <c r="X1021" s="782"/>
      <c r="Y1021" s="780" t="s">
        <v>219</v>
      </c>
      <c r="Z1021" s="780"/>
      <c r="AA1021" s="780"/>
      <c r="AB1021" s="780"/>
      <c r="AC1021" s="781" t="str">
        <f>IFERROR(VLOOKUP(AD1006,Marks,131,0),"")</f>
        <v/>
      </c>
      <c r="AD1021" s="781"/>
      <c r="AE1021" s="781"/>
      <c r="AF1021" s="781"/>
    </row>
    <row r="1022" spans="1:32" ht="21" customHeight="1">
      <c r="A1022" s="166">
        <f>IF(N1006="","",A1021+1)</f>
        <v>22</v>
      </c>
      <c r="B1022" s="780" t="s">
        <v>220</v>
      </c>
      <c r="C1022" s="780"/>
      <c r="D1022" s="780"/>
      <c r="E1022" s="324" t="str">
        <f>IFERROR(VLOOKUP(N1006,Marks,132,0),"")</f>
        <v/>
      </c>
      <c r="F1022" s="325" t="s">
        <v>341</v>
      </c>
      <c r="G1022" s="783" t="str">
        <f>IF(OR(N1006="",E1004="",O1016=""),"",IF(O1016&gt;=81%*P1010,"A",IF(O1016&gt;=61%*P1010,"B",IF(O1016&gt;=41%*P1010,"C",IF(O1016&gt;=21%*P1010,"D","E")))))</f>
        <v/>
      </c>
      <c r="H1022" s="783"/>
      <c r="I1022" s="780" t="s">
        <v>222</v>
      </c>
      <c r="J1022" s="780"/>
      <c r="K1022" s="780"/>
      <c r="L1022" s="780"/>
      <c r="M1022" s="818" t="str">
        <f>IFERROR(VLOOKUP(N1006,Marks,133,0),"")</f>
        <v/>
      </c>
      <c r="N1022" s="818"/>
      <c r="O1022" s="818"/>
      <c r="P1022" s="818"/>
      <c r="Q1022" s="819"/>
      <c r="R1022" s="780" t="s">
        <v>220</v>
      </c>
      <c r="S1022" s="780"/>
      <c r="T1022" s="780"/>
      <c r="U1022" s="324" t="str">
        <f>IFERROR(VLOOKUP(AD1006,Marks,132,0),"")</f>
        <v/>
      </c>
      <c r="V1022" s="325" t="s">
        <v>341</v>
      </c>
      <c r="W1022" s="783" t="str">
        <f>IF(OR(AD1006="",U1004="",AE1016=""),"",IF(AE1016&gt;=81%*AF1010,"A",IF(AE1016&gt;=61%*AF1010,"B",IF(AE1016&gt;=41%*AF1010,"C",IF(AE1016&gt;=21%*AF1010,"D","E")))))</f>
        <v/>
      </c>
      <c r="X1022" s="783"/>
      <c r="Y1022" s="780" t="s">
        <v>222</v>
      </c>
      <c r="Z1022" s="780"/>
      <c r="AA1022" s="780"/>
      <c r="AB1022" s="780"/>
      <c r="AC1022" s="818" t="str">
        <f>IFERROR(VLOOKUP(AD1006,Marks,133,0),"")</f>
        <v/>
      </c>
      <c r="AD1022" s="818"/>
      <c r="AE1022" s="818"/>
      <c r="AF1022" s="818"/>
    </row>
    <row r="1023" spans="1:32" ht="21" customHeight="1">
      <c r="A1023" s="166">
        <f>IF(N1006="","",A1022+1)</f>
        <v>23</v>
      </c>
      <c r="B1023" s="817" t="s">
        <v>228</v>
      </c>
      <c r="C1023" s="817"/>
      <c r="D1023" s="817"/>
      <c r="E1023" s="784">
        <f>'Master sheet'!$C$10</f>
        <v>44697</v>
      </c>
      <c r="F1023" s="784"/>
      <c r="G1023" s="784"/>
      <c r="H1023" s="410"/>
      <c r="I1023" s="121"/>
      <c r="J1023" s="121"/>
      <c r="K1023" s="76"/>
      <c r="L1023" s="121"/>
      <c r="M1023" s="121"/>
      <c r="N1023" s="121"/>
      <c r="O1023" s="121"/>
      <c r="P1023" s="121"/>
      <c r="Q1023" s="819"/>
      <c r="R1023" s="817" t="s">
        <v>228</v>
      </c>
      <c r="S1023" s="817"/>
      <c r="T1023" s="817"/>
      <c r="U1023" s="784">
        <f>'Master sheet'!$C$10</f>
        <v>44697</v>
      </c>
      <c r="V1023" s="784"/>
      <c r="W1023" s="784"/>
      <c r="X1023" s="410"/>
      <c r="Y1023" s="121"/>
      <c r="Z1023" s="121"/>
      <c r="AA1023" s="76"/>
      <c r="AB1023" s="121"/>
      <c r="AC1023" s="121"/>
      <c r="AD1023" s="121"/>
      <c r="AE1023" s="121"/>
      <c r="AF1023" s="121"/>
    </row>
    <row r="1024" spans="1:32" ht="43.5" customHeight="1">
      <c r="A1024" s="166">
        <f>IF(N1006="","",A1023+1)</f>
        <v>24</v>
      </c>
      <c r="B1024" s="804" t="str">
        <f>IF(AND(C1003=1),CONCATENATE("( ",UPPER('Master sheet'!$F$11)," )"),IF(AND(C1003=2),CONCATENATE("( ",UPPER('Master sheet'!$F$19)," )"),IF(AND(C1003=3),CONCATENATE("( ",UPPER('Master sheet'!$J$11)," )"),IF(AND(C1003=4),CONCATENATE("( ",UPPER('Master sheet'!$J$19)," )"),""))))</f>
        <v/>
      </c>
      <c r="C1024" s="804"/>
      <c r="D1024" s="804"/>
      <c r="E1024" s="804"/>
      <c r="F1024" s="805" t="str">
        <f>IF(AND(N1006=""),"",CONCATENATE("(",'Master sheet'!$C$14," )"))</f>
        <v>(Suresh Kumar )</v>
      </c>
      <c r="G1024" s="805"/>
      <c r="H1024" s="805"/>
      <c r="I1024" s="805"/>
      <c r="J1024" s="805"/>
      <c r="K1024" s="805" t="str">
        <f>IF(AND(N1006=""),"",CONCATENATE("(",'Master sheet'!$C$12," )"))</f>
        <v>(USHA PALIYA )</v>
      </c>
      <c r="L1024" s="805"/>
      <c r="M1024" s="805"/>
      <c r="N1024" s="805"/>
      <c r="O1024" s="805"/>
      <c r="P1024" s="805"/>
      <c r="Q1024" s="819"/>
      <c r="R1024" s="804" t="str">
        <f>IF(AND(S1003=1),CONCATENATE("( ",UPPER('Master sheet'!$F$11)," )"),IF(AND(S1003=2),CONCATENATE("( ",UPPER('Master sheet'!$F$19)," )"),IF(AND(S1003=3),CONCATENATE("( ",UPPER('Master sheet'!$J$11)," )"),IF(AND(S1003=4),CONCATENATE("( ",UPPER('Master sheet'!$J$19)," )"),""))))</f>
        <v/>
      </c>
      <c r="S1024" s="804"/>
      <c r="T1024" s="804"/>
      <c r="U1024" s="804"/>
      <c r="V1024" s="805" t="str">
        <f>IF(AND(AD1006=""),"",CONCATENATE("(",'Master sheet'!$C$14," )"))</f>
        <v>(Suresh Kumar )</v>
      </c>
      <c r="W1024" s="805"/>
      <c r="X1024" s="805"/>
      <c r="Y1024" s="805"/>
      <c r="Z1024" s="805"/>
      <c r="AA1024" s="805" t="str">
        <f>IF(AND(AD1006=""),"",CONCATENATE("(",'Master sheet'!$C$12," )"))</f>
        <v>(USHA PALIYA )</v>
      </c>
      <c r="AB1024" s="805"/>
      <c r="AC1024" s="805"/>
      <c r="AD1024" s="805"/>
      <c r="AE1024" s="805"/>
      <c r="AF1024" s="805"/>
    </row>
    <row r="1025" spans="1:32" ht="21.75" customHeight="1">
      <c r="A1025" s="166">
        <f>IF(N1006="","",A1024+1)</f>
        <v>25</v>
      </c>
      <c r="B1025" s="806" t="s">
        <v>223</v>
      </c>
      <c r="C1025" s="806"/>
      <c r="D1025" s="806"/>
      <c r="E1025" s="806"/>
      <c r="F1025" s="807" t="s">
        <v>224</v>
      </c>
      <c r="G1025" s="807"/>
      <c r="H1025" s="807"/>
      <c r="I1025" s="807"/>
      <c r="J1025" s="807"/>
      <c r="K1025" s="806" t="s">
        <v>225</v>
      </c>
      <c r="L1025" s="806"/>
      <c r="M1025" s="806"/>
      <c r="N1025" s="806"/>
      <c r="O1025" s="806"/>
      <c r="P1025" s="806"/>
      <c r="Q1025" s="819"/>
      <c r="R1025" s="806" t="s">
        <v>223</v>
      </c>
      <c r="S1025" s="806"/>
      <c r="T1025" s="806"/>
      <c r="U1025" s="806"/>
      <c r="V1025" s="807" t="s">
        <v>224</v>
      </c>
      <c r="W1025" s="807"/>
      <c r="X1025" s="807"/>
      <c r="Y1025" s="807"/>
      <c r="Z1025" s="807"/>
      <c r="AA1025" s="806" t="s">
        <v>225</v>
      </c>
      <c r="AB1025" s="806"/>
      <c r="AC1025" s="806"/>
      <c r="AD1025" s="806"/>
      <c r="AE1025" s="806"/>
      <c r="AF1025" s="806"/>
    </row>
    <row r="1027" spans="1:32" ht="21.9" customHeight="1">
      <c r="A1027" s="165">
        <f>IF(N1033="","",1)</f>
        <v>1</v>
      </c>
      <c r="B1027" s="808" t="s">
        <v>203</v>
      </c>
      <c r="C1027" s="808"/>
      <c r="D1027" s="808"/>
      <c r="E1027" s="808"/>
      <c r="F1027" s="808"/>
      <c r="G1027" s="808"/>
      <c r="H1027" s="808"/>
      <c r="I1027" s="808"/>
      <c r="J1027" s="808"/>
      <c r="K1027" s="808"/>
      <c r="L1027" s="808"/>
      <c r="M1027" s="808"/>
      <c r="N1027" s="808"/>
      <c r="O1027" s="808"/>
      <c r="P1027" s="808"/>
      <c r="Q1027" s="819" t="s">
        <v>249</v>
      </c>
      <c r="R1027" s="808" t="s">
        <v>203</v>
      </c>
      <c r="S1027" s="808"/>
      <c r="T1027" s="808"/>
      <c r="U1027" s="808"/>
      <c r="V1027" s="808"/>
      <c r="W1027" s="808"/>
      <c r="X1027" s="808"/>
      <c r="Y1027" s="808"/>
      <c r="Z1027" s="808"/>
      <c r="AA1027" s="808"/>
      <c r="AB1027" s="808"/>
      <c r="AC1027" s="808"/>
      <c r="AD1027" s="808"/>
      <c r="AE1027" s="808"/>
      <c r="AF1027" s="808"/>
    </row>
    <row r="1028" spans="1:32" ht="21.9" customHeight="1">
      <c r="A1028" s="166">
        <f>IF(N1033="","",A1027+1)</f>
        <v>2</v>
      </c>
      <c r="B1028" s="820" t="s">
        <v>541</v>
      </c>
      <c r="C1028" s="820"/>
      <c r="D1028" s="820"/>
      <c r="E1028" s="820"/>
      <c r="F1028" s="820"/>
      <c r="G1028" s="820"/>
      <c r="H1028" s="820"/>
      <c r="I1028" s="820"/>
      <c r="J1028" s="820"/>
      <c r="K1028" s="820"/>
      <c r="L1028" s="820"/>
      <c r="M1028" s="820"/>
      <c r="N1028" s="820"/>
      <c r="O1028" s="820"/>
      <c r="P1028" s="820"/>
      <c r="Q1028" s="819"/>
      <c r="R1028" s="820" t="s">
        <v>541</v>
      </c>
      <c r="S1028" s="820"/>
      <c r="T1028" s="820"/>
      <c r="U1028" s="820"/>
      <c r="V1028" s="820"/>
      <c r="W1028" s="820"/>
      <c r="X1028" s="820"/>
      <c r="Y1028" s="820"/>
      <c r="Z1028" s="820"/>
      <c r="AA1028" s="820"/>
      <c r="AB1028" s="820"/>
      <c r="AC1028" s="820"/>
      <c r="AD1028" s="820"/>
      <c r="AE1028" s="820"/>
      <c r="AF1028" s="820"/>
    </row>
    <row r="1029" spans="1:32" ht="21.9" customHeight="1">
      <c r="A1029" s="166">
        <f>IF(N1033="","",A1028+1)</f>
        <v>3</v>
      </c>
      <c r="B1029" s="821" t="s">
        <v>168</v>
      </c>
      <c r="C1029" s="821"/>
      <c r="D1029" s="821"/>
      <c r="E1029" s="822" t="str">
        <f>IF(AND(N1033=""),"",'Result Sheet'!$F$2)</f>
        <v xml:space="preserve">महात्मा गाँधी राजकीय विद्यालय (अंग्रेजी माध्यम) बर, पाली </v>
      </c>
      <c r="F1029" s="822"/>
      <c r="G1029" s="822"/>
      <c r="H1029" s="822"/>
      <c r="I1029" s="822"/>
      <c r="J1029" s="822"/>
      <c r="K1029" s="822"/>
      <c r="L1029" s="822"/>
      <c r="M1029" s="822"/>
      <c r="N1029" s="822"/>
      <c r="O1029" s="822"/>
      <c r="P1029" s="822"/>
      <c r="Q1029" s="819"/>
      <c r="R1029" s="821" t="s">
        <v>168</v>
      </c>
      <c r="S1029" s="821"/>
      <c r="T1029" s="821"/>
      <c r="U1029" s="822" t="str">
        <f>IF(AND(AD1033=""),"",'Result Sheet'!$F$2)</f>
        <v xml:space="preserve">महात्मा गाँधी राजकीय विद्यालय (अंग्रेजी माध्यम) बर, पाली </v>
      </c>
      <c r="V1029" s="822"/>
      <c r="W1029" s="822"/>
      <c r="X1029" s="822"/>
      <c r="Y1029" s="822"/>
      <c r="Z1029" s="822"/>
      <c r="AA1029" s="822"/>
      <c r="AB1029" s="822"/>
      <c r="AC1029" s="822"/>
      <c r="AD1029" s="822"/>
      <c r="AE1029" s="822"/>
      <c r="AF1029" s="822"/>
    </row>
    <row r="1030" spans="1:32" ht="21.9" customHeight="1">
      <c r="A1030" s="166">
        <f>IF(N1033="","",A1029+1)</f>
        <v>4</v>
      </c>
      <c r="B1030" s="413" t="s">
        <v>169</v>
      </c>
      <c r="C1030" s="797" t="str">
        <f>IFERROR(VLOOKUP(N1033,Marks,2,0),"")</f>
        <v/>
      </c>
      <c r="D1030" s="797"/>
      <c r="E1030" s="815" t="s">
        <v>212</v>
      </c>
      <c r="F1030" s="815"/>
      <c r="G1030" s="815"/>
      <c r="H1030" s="797" t="str">
        <f>IFERROR(VLOOKUP(N1033,Marks,3,0),"")</f>
        <v/>
      </c>
      <c r="I1030" s="797"/>
      <c r="J1030" s="798" t="s">
        <v>205</v>
      </c>
      <c r="K1030" s="798"/>
      <c r="L1030" s="798"/>
      <c r="M1030" s="798"/>
      <c r="N1030" s="799" t="str">
        <f>IF(AND(N1033=""),"",'Marks Entry 1st'!$I$2)</f>
        <v xml:space="preserve"> 2021-2022</v>
      </c>
      <c r="O1030" s="799"/>
      <c r="P1030" s="799"/>
      <c r="Q1030" s="819"/>
      <c r="R1030" s="413" t="s">
        <v>169</v>
      </c>
      <c r="S1030" s="797" t="str">
        <f>IFERROR(VLOOKUP(AD1033,Marks,2,0),"")</f>
        <v/>
      </c>
      <c r="T1030" s="797"/>
      <c r="U1030" s="815" t="s">
        <v>212</v>
      </c>
      <c r="V1030" s="815"/>
      <c r="W1030" s="815"/>
      <c r="X1030" s="797" t="str">
        <f>IFERROR(VLOOKUP(AD1033,Marks,3,0),"")</f>
        <v/>
      </c>
      <c r="Y1030" s="797"/>
      <c r="Z1030" s="798" t="s">
        <v>205</v>
      </c>
      <c r="AA1030" s="798"/>
      <c r="AB1030" s="798"/>
      <c r="AC1030" s="798"/>
      <c r="AD1030" s="799" t="str">
        <f>IF(AND(AD1033=""),"",'Marks Entry 1st'!$I$2)</f>
        <v xml:space="preserve"> 2021-2022</v>
      </c>
      <c r="AE1030" s="799"/>
      <c r="AF1030" s="799"/>
    </row>
    <row r="1031" spans="1:32" ht="21.9" customHeight="1">
      <c r="A1031" s="166">
        <f>IF(N1033="","",A1030+1)</f>
        <v>5</v>
      </c>
      <c r="B1031" s="800" t="s">
        <v>206</v>
      </c>
      <c r="C1031" s="800"/>
      <c r="D1031" s="800"/>
      <c r="E1031" s="801" t="str">
        <f>IFERROR(VLOOKUP(N1033,Marks,6,0),"")</f>
        <v/>
      </c>
      <c r="F1031" s="801"/>
      <c r="G1031" s="801"/>
      <c r="H1031" s="801"/>
      <c r="I1031" s="801"/>
      <c r="J1031" s="802" t="s">
        <v>209</v>
      </c>
      <c r="K1031" s="802"/>
      <c r="L1031" s="802"/>
      <c r="M1031" s="802"/>
      <c r="N1031" s="803" t="str">
        <f>IFERROR(VLOOKUP(N1033,Marks,5,0),"")</f>
        <v/>
      </c>
      <c r="O1031" s="803"/>
      <c r="P1031" s="803"/>
      <c r="Q1031" s="819"/>
      <c r="R1031" s="800" t="s">
        <v>206</v>
      </c>
      <c r="S1031" s="800"/>
      <c r="T1031" s="800"/>
      <c r="U1031" s="801" t="str">
        <f>IFERROR(VLOOKUP(AD1033,Marks,6,0),"")</f>
        <v/>
      </c>
      <c r="V1031" s="801"/>
      <c r="W1031" s="801"/>
      <c r="X1031" s="801"/>
      <c r="Y1031" s="801"/>
      <c r="Z1031" s="802" t="s">
        <v>209</v>
      </c>
      <c r="AA1031" s="802"/>
      <c r="AB1031" s="802"/>
      <c r="AC1031" s="802"/>
      <c r="AD1031" s="803" t="str">
        <f>IFERROR(VLOOKUP(AD1033,Marks,5,0),"")</f>
        <v/>
      </c>
      <c r="AE1031" s="803"/>
      <c r="AF1031" s="803"/>
    </row>
    <row r="1032" spans="1:32" ht="21.9" customHeight="1">
      <c r="A1032" s="166">
        <f>IF(N1033="","",A1031+1)</f>
        <v>6</v>
      </c>
      <c r="B1032" s="800" t="s">
        <v>207</v>
      </c>
      <c r="C1032" s="800"/>
      <c r="D1032" s="800"/>
      <c r="E1032" s="801" t="str">
        <f>IFERROR(VLOOKUP(N1033,Marks,7,0),"")</f>
        <v/>
      </c>
      <c r="F1032" s="801"/>
      <c r="G1032" s="801"/>
      <c r="H1032" s="801"/>
      <c r="I1032" s="801"/>
      <c r="J1032" s="802" t="s">
        <v>210</v>
      </c>
      <c r="K1032" s="802"/>
      <c r="L1032" s="802"/>
      <c r="M1032" s="802"/>
      <c r="N1032" s="816" t="str">
        <f>IFERROR(VLOOKUP(N1033,Marks,4,0),"")</f>
        <v/>
      </c>
      <c r="O1032" s="816"/>
      <c r="P1032" s="816"/>
      <c r="Q1032" s="819"/>
      <c r="R1032" s="800" t="s">
        <v>207</v>
      </c>
      <c r="S1032" s="800"/>
      <c r="T1032" s="800"/>
      <c r="U1032" s="801" t="str">
        <f>IFERROR(VLOOKUP(AD1033,Marks,7,0),"")</f>
        <v/>
      </c>
      <c r="V1032" s="801"/>
      <c r="W1032" s="801"/>
      <c r="X1032" s="801"/>
      <c r="Y1032" s="801"/>
      <c r="Z1032" s="802" t="s">
        <v>210</v>
      </c>
      <c r="AA1032" s="802"/>
      <c r="AB1032" s="802"/>
      <c r="AC1032" s="802"/>
      <c r="AD1032" s="816" t="str">
        <f>IFERROR(VLOOKUP(AD1033,Marks,4,0),"")</f>
        <v/>
      </c>
      <c r="AE1032" s="816"/>
      <c r="AF1032" s="816"/>
    </row>
    <row r="1033" spans="1:32" ht="21.9" customHeight="1">
      <c r="A1033" s="166">
        <f>IF(N1033="","",A1032+1)</f>
        <v>7</v>
      </c>
      <c r="B1033" s="800" t="s">
        <v>208</v>
      </c>
      <c r="C1033" s="800"/>
      <c r="D1033" s="800"/>
      <c r="E1033" s="801" t="str">
        <f>IFERROR(VLOOKUP(N1033,Marks,8,0),"")</f>
        <v/>
      </c>
      <c r="F1033" s="801"/>
      <c r="G1033" s="801"/>
      <c r="H1033" s="801"/>
      <c r="I1033" s="801"/>
      <c r="J1033" s="802" t="s">
        <v>211</v>
      </c>
      <c r="K1033" s="802"/>
      <c r="L1033" s="802"/>
      <c r="M1033" s="802"/>
      <c r="N1033" s="809">
        <f>IF(AD1006="","",IF(AND(AD1006+1&gt;$AN$6),"",AD1006+1))</f>
        <v>177</v>
      </c>
      <c r="O1033" s="809"/>
      <c r="P1033" s="809"/>
      <c r="Q1033" s="819"/>
      <c r="R1033" s="800" t="s">
        <v>208</v>
      </c>
      <c r="S1033" s="800"/>
      <c r="T1033" s="800"/>
      <c r="U1033" s="801" t="str">
        <f>IFERROR(VLOOKUP(AD1033,Marks,8,0),"")</f>
        <v/>
      </c>
      <c r="V1033" s="801"/>
      <c r="W1033" s="801"/>
      <c r="X1033" s="801"/>
      <c r="Y1033" s="801"/>
      <c r="Z1033" s="802" t="s">
        <v>211</v>
      </c>
      <c r="AA1033" s="802"/>
      <c r="AB1033" s="802"/>
      <c r="AC1033" s="802"/>
      <c r="AD1033" s="810">
        <f>IF(N1033="","",IF(AND(N1033+1&gt;$AN$6),"",N1033+1))</f>
        <v>178</v>
      </c>
      <c r="AE1033" s="810"/>
      <c r="AF1033" s="810"/>
    </row>
    <row r="1034" spans="1:32" ht="9" customHeight="1">
      <c r="A1034" s="166">
        <f>IF(N1033="","",A1033+1)</f>
        <v>8</v>
      </c>
      <c r="B1034" s="123"/>
      <c r="C1034" s="123"/>
      <c r="D1034" s="123"/>
      <c r="E1034" s="124"/>
      <c r="F1034" s="124"/>
      <c r="G1034" s="124"/>
      <c r="H1034" s="123"/>
      <c r="I1034" s="123"/>
      <c r="J1034" s="125"/>
      <c r="K1034" s="125"/>
      <c r="L1034" s="125"/>
      <c r="M1034" s="76"/>
      <c r="N1034" s="76"/>
      <c r="O1034" s="76"/>
      <c r="P1034" s="76"/>
      <c r="Q1034" s="819"/>
      <c r="R1034" s="123"/>
      <c r="S1034" s="123"/>
      <c r="T1034" s="123"/>
      <c r="U1034" s="124"/>
      <c r="V1034" s="124"/>
      <c r="W1034" s="124"/>
      <c r="X1034" s="123"/>
      <c r="Y1034" s="123"/>
      <c r="Z1034" s="125"/>
      <c r="AA1034" s="125"/>
      <c r="AB1034" s="125"/>
      <c r="AC1034" s="76"/>
      <c r="AD1034" s="76"/>
      <c r="AE1034" s="76"/>
      <c r="AF1034" s="76"/>
    </row>
    <row r="1035" spans="1:32" ht="21" customHeight="1">
      <c r="A1035" s="166">
        <f>IF(N1033="","",A1034+1)</f>
        <v>9</v>
      </c>
      <c r="B1035" s="811" t="s">
        <v>213</v>
      </c>
      <c r="C1035" s="646" t="s">
        <v>214</v>
      </c>
      <c r="D1035" s="646"/>
      <c r="E1035" s="646"/>
      <c r="F1035" s="812" t="s">
        <v>13</v>
      </c>
      <c r="G1035" s="813"/>
      <c r="H1035" s="813"/>
      <c r="I1035" s="814"/>
      <c r="J1035" s="649" t="s">
        <v>184</v>
      </c>
      <c r="K1035" s="650" t="s">
        <v>167</v>
      </c>
      <c r="L1035" s="651"/>
      <c r="M1035" s="651"/>
      <c r="N1035" s="652"/>
      <c r="O1035" s="616" t="s">
        <v>185</v>
      </c>
      <c r="P1035" s="617" t="s">
        <v>186</v>
      </c>
      <c r="Q1035" s="819"/>
      <c r="R1035" s="811" t="s">
        <v>213</v>
      </c>
      <c r="S1035" s="646" t="s">
        <v>214</v>
      </c>
      <c r="T1035" s="646"/>
      <c r="U1035" s="646"/>
      <c r="V1035" s="812" t="s">
        <v>13</v>
      </c>
      <c r="W1035" s="813"/>
      <c r="X1035" s="813"/>
      <c r="Y1035" s="814"/>
      <c r="Z1035" s="649" t="s">
        <v>184</v>
      </c>
      <c r="AA1035" s="650" t="s">
        <v>167</v>
      </c>
      <c r="AB1035" s="651"/>
      <c r="AC1035" s="651"/>
      <c r="AD1035" s="652"/>
      <c r="AE1035" s="616" t="s">
        <v>185</v>
      </c>
      <c r="AF1035" s="617" t="s">
        <v>186</v>
      </c>
    </row>
    <row r="1036" spans="1:32" ht="90.75" customHeight="1">
      <c r="A1036" s="166">
        <f>IF(N1033="","",A1035+1)</f>
        <v>10</v>
      </c>
      <c r="B1036" s="811"/>
      <c r="C1036" s="171" t="s">
        <v>11</v>
      </c>
      <c r="D1036" s="171" t="s">
        <v>180</v>
      </c>
      <c r="E1036" s="171" t="s">
        <v>108</v>
      </c>
      <c r="F1036" s="171" t="s">
        <v>182</v>
      </c>
      <c r="G1036" s="171" t="s">
        <v>183</v>
      </c>
      <c r="H1036" s="305" t="s">
        <v>10</v>
      </c>
      <c r="I1036" s="171" t="s">
        <v>108</v>
      </c>
      <c r="J1036" s="649"/>
      <c r="K1036" s="172" t="s">
        <v>182</v>
      </c>
      <c r="L1036" s="172" t="s">
        <v>183</v>
      </c>
      <c r="M1036" s="173" t="s">
        <v>10</v>
      </c>
      <c r="N1036" s="171" t="s">
        <v>108</v>
      </c>
      <c r="O1036" s="616"/>
      <c r="P1036" s="785"/>
      <c r="Q1036" s="819"/>
      <c r="R1036" s="811"/>
      <c r="S1036" s="171" t="s">
        <v>11</v>
      </c>
      <c r="T1036" s="171" t="s">
        <v>180</v>
      </c>
      <c r="U1036" s="171" t="s">
        <v>108</v>
      </c>
      <c r="V1036" s="171" t="s">
        <v>182</v>
      </c>
      <c r="W1036" s="171" t="s">
        <v>183</v>
      </c>
      <c r="X1036" s="305" t="s">
        <v>10</v>
      </c>
      <c r="Y1036" s="171" t="s">
        <v>108</v>
      </c>
      <c r="Z1036" s="649"/>
      <c r="AA1036" s="172" t="s">
        <v>182</v>
      </c>
      <c r="AB1036" s="172" t="s">
        <v>183</v>
      </c>
      <c r="AC1036" s="173" t="s">
        <v>10</v>
      </c>
      <c r="AD1036" s="171" t="s">
        <v>108</v>
      </c>
      <c r="AE1036" s="616"/>
      <c r="AF1036" s="785"/>
    </row>
    <row r="1037" spans="1:32" ht="18.75" customHeight="1">
      <c r="A1037" s="166">
        <f>IF(N1033="","",A1036+1)</f>
        <v>11</v>
      </c>
      <c r="B1037" s="811"/>
      <c r="C1037" s="414">
        <v>20</v>
      </c>
      <c r="D1037" s="414">
        <v>20</v>
      </c>
      <c r="E1037" s="116">
        <v>40</v>
      </c>
      <c r="F1037" s="414">
        <v>30</v>
      </c>
      <c r="G1037" s="414">
        <v>18</v>
      </c>
      <c r="H1037" s="414">
        <v>12</v>
      </c>
      <c r="I1037" s="116">
        <v>60</v>
      </c>
      <c r="J1037" s="118">
        <v>100</v>
      </c>
      <c r="K1037" s="414">
        <v>50</v>
      </c>
      <c r="L1037" s="414">
        <v>30</v>
      </c>
      <c r="M1037" s="414">
        <v>20</v>
      </c>
      <c r="N1037" s="116">
        <v>100</v>
      </c>
      <c r="O1037" s="118">
        <v>200</v>
      </c>
      <c r="P1037" s="825">
        <f>IF(AND(N1033="",C1030="",E1031="",N1031=""),"",IF(OR(C1030=1,C1030=2),800,1000))</f>
        <v>1000</v>
      </c>
      <c r="Q1037" s="819"/>
      <c r="R1037" s="811"/>
      <c r="S1037" s="414">
        <v>20</v>
      </c>
      <c r="T1037" s="414">
        <v>20</v>
      </c>
      <c r="U1037" s="116">
        <v>40</v>
      </c>
      <c r="V1037" s="414">
        <v>30</v>
      </c>
      <c r="W1037" s="414">
        <v>18</v>
      </c>
      <c r="X1037" s="414">
        <v>12</v>
      </c>
      <c r="Y1037" s="116">
        <v>60</v>
      </c>
      <c r="Z1037" s="118">
        <v>100</v>
      </c>
      <c r="AA1037" s="414">
        <v>50</v>
      </c>
      <c r="AB1037" s="414">
        <v>30</v>
      </c>
      <c r="AC1037" s="414">
        <v>20</v>
      </c>
      <c r="AD1037" s="116">
        <v>100</v>
      </c>
      <c r="AE1037" s="118">
        <v>200</v>
      </c>
      <c r="AF1037" s="825">
        <f>IF(AND(AD1033="",S1030="",U1031="",Z1031=""),"",IF(OR(S1030=1,S1030=2),800,1000))</f>
        <v>1000</v>
      </c>
    </row>
    <row r="1038" spans="1:32" ht="21" customHeight="1">
      <c r="A1038" s="166">
        <f>IF(N1033="","",A1037+1)</f>
        <v>12</v>
      </c>
      <c r="B1038" s="122" t="str">
        <f>'Result Sheet'!$L$4</f>
        <v xml:space="preserve">हिन्दी </v>
      </c>
      <c r="C1038" s="415" t="str">
        <f>IFERROR(VLOOKUP(N1033,Marks,11,0),"")</f>
        <v/>
      </c>
      <c r="D1038" s="415" t="str">
        <f>IFERROR(VLOOKUP(N1033,Marks,12,0),"")</f>
        <v/>
      </c>
      <c r="E1038" s="117" t="str">
        <f>IFERROR(VLOOKUP(N1033,Marks,13,0),"")</f>
        <v/>
      </c>
      <c r="F1038" s="415" t="str">
        <f>IFERROR(VLOOKUP(N1033,Marks,14,0),"")</f>
        <v/>
      </c>
      <c r="G1038" s="415" t="str">
        <f>IFERROR(VLOOKUP(N1033,Marks,15,0),"")</f>
        <v/>
      </c>
      <c r="H1038" s="415" t="str">
        <f>IFERROR(VLOOKUP(N1033,Marks,16,0),"")</f>
        <v/>
      </c>
      <c r="I1038" s="117" t="str">
        <f>IFERROR(VLOOKUP(N1033,Marks,17,0),"")</f>
        <v/>
      </c>
      <c r="J1038" s="119" t="str">
        <f>IFERROR(VLOOKUP(N1033,Marks,18,0),"")</f>
        <v/>
      </c>
      <c r="K1038" s="415" t="str">
        <f>IFERROR(VLOOKUP(N1033,Marks,19,0),"")</f>
        <v/>
      </c>
      <c r="L1038" s="415" t="str">
        <f>IFERROR(VLOOKUP(N1033,Marks,20,0),"")</f>
        <v/>
      </c>
      <c r="M1038" s="415" t="str">
        <f>IFERROR(VLOOKUP(N1033,Marks,21,0),"")</f>
        <v/>
      </c>
      <c r="N1038" s="117" t="str">
        <f>IFERROR(VLOOKUP(N1033,Marks,22,0),"")</f>
        <v/>
      </c>
      <c r="O1038" s="119" t="str">
        <f>IFERROR(VLOOKUP(N1033,Marks,23,0),"")</f>
        <v/>
      </c>
      <c r="P1038" s="323" t="str">
        <f>IFERROR(VLOOKUP(N1033,Marks,29,0),"")</f>
        <v/>
      </c>
      <c r="Q1038" s="819"/>
      <c r="R1038" s="122" t="str">
        <f>'Result Sheet'!$L$4</f>
        <v xml:space="preserve">हिन्दी </v>
      </c>
      <c r="S1038" s="415" t="str">
        <f>IFERROR(VLOOKUP(AD1033,Marks,11,0),"")</f>
        <v/>
      </c>
      <c r="T1038" s="415" t="str">
        <f>IFERROR(VLOOKUP(AD1033,Marks,12,0),"")</f>
        <v/>
      </c>
      <c r="U1038" s="117" t="str">
        <f>IFERROR(VLOOKUP(AD1033,Marks,13,0),"")</f>
        <v/>
      </c>
      <c r="V1038" s="415" t="str">
        <f>IFERROR(VLOOKUP(AD1033,Marks,14,0),"")</f>
        <v/>
      </c>
      <c r="W1038" s="415" t="str">
        <f>IFERROR(VLOOKUP(AD1033,Marks,15,0),"")</f>
        <v/>
      </c>
      <c r="X1038" s="415" t="str">
        <f>IFERROR(VLOOKUP(AD1033,Marks,16,0),"")</f>
        <v/>
      </c>
      <c r="Y1038" s="117" t="str">
        <f>IFERROR(VLOOKUP(AD1033,Marks,17,0),"")</f>
        <v/>
      </c>
      <c r="Z1038" s="119" t="str">
        <f>IFERROR(VLOOKUP(AD1033,Marks,18,0),"")</f>
        <v/>
      </c>
      <c r="AA1038" s="415" t="str">
        <f>IFERROR(VLOOKUP(AD1033,Marks,19,0),"")</f>
        <v/>
      </c>
      <c r="AB1038" s="415" t="str">
        <f>IFERROR(VLOOKUP(AD1033,Marks,20,0),"")</f>
        <v/>
      </c>
      <c r="AC1038" s="415" t="str">
        <f>IFERROR(VLOOKUP(AD1033,Marks,21,0),"")</f>
        <v/>
      </c>
      <c r="AD1038" s="117" t="str">
        <f>IFERROR(VLOOKUP(AD1033,Marks,22,0),"")</f>
        <v/>
      </c>
      <c r="AE1038" s="119" t="str">
        <f>IFERROR(VLOOKUP(AD1033,Marks,23,0),"")</f>
        <v/>
      </c>
      <c r="AF1038" s="323" t="str">
        <f>IFERROR(VLOOKUP(AD1033,Marks,29,0),"")</f>
        <v/>
      </c>
    </row>
    <row r="1039" spans="1:32" ht="21" customHeight="1">
      <c r="A1039" s="166">
        <f>IF(N1033="","",A1038+1)</f>
        <v>13</v>
      </c>
      <c r="B1039" s="122" t="str">
        <f>'Result Sheet'!$AE$4</f>
        <v xml:space="preserve">अंग्रेजी </v>
      </c>
      <c r="C1039" s="415" t="str">
        <f>IFERROR(VLOOKUP(N1033,Marks,30,0),"")</f>
        <v/>
      </c>
      <c r="D1039" s="415" t="str">
        <f>IFERROR(VLOOKUP(N1033,Marks,31,0),"")</f>
        <v/>
      </c>
      <c r="E1039" s="117" t="str">
        <f>IFERROR(VLOOKUP(N1033,Marks,32,0),"")</f>
        <v/>
      </c>
      <c r="F1039" s="415" t="str">
        <f>IFERROR(VLOOKUP(N1033,Marks,33,0),"")</f>
        <v/>
      </c>
      <c r="G1039" s="415" t="str">
        <f>IFERROR(VLOOKUP(N1033,Marks,34,0),"")</f>
        <v/>
      </c>
      <c r="H1039" s="415" t="str">
        <f>IFERROR(VLOOKUP(N1033,Marks,35,0),"")</f>
        <v/>
      </c>
      <c r="I1039" s="117" t="str">
        <f>IFERROR(VLOOKUP(N1033,Marks,36,0),"")</f>
        <v/>
      </c>
      <c r="J1039" s="119" t="str">
        <f>IFERROR(VLOOKUP(N1033,Marks,37,0),"")</f>
        <v/>
      </c>
      <c r="K1039" s="415" t="str">
        <f>IFERROR(VLOOKUP(N1033,Marks,38,0),"")</f>
        <v/>
      </c>
      <c r="L1039" s="415" t="str">
        <f>IFERROR(VLOOKUP(N1033,Marks,39,0),"")</f>
        <v/>
      </c>
      <c r="M1039" s="415" t="str">
        <f>IFERROR(VLOOKUP(N1033,Marks,40,0),"")</f>
        <v/>
      </c>
      <c r="N1039" s="117" t="str">
        <f>IFERROR(VLOOKUP(N1033,Marks,41,0),"")</f>
        <v/>
      </c>
      <c r="O1039" s="119" t="str">
        <f>IFERROR(VLOOKUP(N1033,Marks,42,0),"")</f>
        <v/>
      </c>
      <c r="P1039" s="323" t="str">
        <f>IFERROR(VLOOKUP(N1033,Marks,48,0),"")</f>
        <v/>
      </c>
      <c r="Q1039" s="819"/>
      <c r="R1039" s="122" t="str">
        <f>'Result Sheet'!$AE$4</f>
        <v xml:space="preserve">अंग्रेजी </v>
      </c>
      <c r="S1039" s="415" t="str">
        <f>IFERROR(VLOOKUP(AD1033,Marks,30,0),"")</f>
        <v/>
      </c>
      <c r="T1039" s="415" t="str">
        <f>IFERROR(VLOOKUP(AD1033,Marks,31,0),"")</f>
        <v/>
      </c>
      <c r="U1039" s="117" t="str">
        <f>IFERROR(VLOOKUP(AD1033,Marks,32,0),"")</f>
        <v/>
      </c>
      <c r="V1039" s="415" t="str">
        <f>IFERROR(VLOOKUP(AD1033,Marks,33,0),"")</f>
        <v/>
      </c>
      <c r="W1039" s="415" t="str">
        <f>IFERROR(VLOOKUP(AD1033,Marks,34,0),"")</f>
        <v/>
      </c>
      <c r="X1039" s="415" t="str">
        <f>IFERROR(VLOOKUP(AD1033,Marks,35,0),"")</f>
        <v/>
      </c>
      <c r="Y1039" s="117" t="str">
        <f>IFERROR(VLOOKUP(AD1033,Marks,36,0),"")</f>
        <v/>
      </c>
      <c r="Z1039" s="119" t="str">
        <f>IFERROR(VLOOKUP(AD1033,Marks,37,0),"")</f>
        <v/>
      </c>
      <c r="AA1039" s="415" t="str">
        <f>IFERROR(VLOOKUP(AD1033,Marks,38,0),"")</f>
        <v/>
      </c>
      <c r="AB1039" s="415" t="str">
        <f>IFERROR(VLOOKUP(AD1033,Marks,39,0),"")</f>
        <v/>
      </c>
      <c r="AC1039" s="415" t="str">
        <f>IFERROR(VLOOKUP(AD1033,Marks,40,0),"")</f>
        <v/>
      </c>
      <c r="AD1039" s="117" t="str">
        <f>IFERROR(VLOOKUP(AD1033,Marks,41,0),"")</f>
        <v/>
      </c>
      <c r="AE1039" s="119" t="str">
        <f>IFERROR(VLOOKUP(AD1033,Marks,42,0),"")</f>
        <v/>
      </c>
      <c r="AF1039" s="323" t="str">
        <f>IFERROR(VLOOKUP(AD1033,Marks,48,0),"")</f>
        <v/>
      </c>
    </row>
    <row r="1040" spans="1:32" ht="21" customHeight="1">
      <c r="A1040" s="166">
        <f>IF(N1033="","",A1039+1)</f>
        <v>14</v>
      </c>
      <c r="B1040" s="122" t="str">
        <f>'Result Sheet'!$AX$4</f>
        <v>संस्कृत</v>
      </c>
      <c r="C1040" s="415" t="str">
        <f>IFERROR(VLOOKUP(N1033,Marks,49,0),"")</f>
        <v/>
      </c>
      <c r="D1040" s="415" t="str">
        <f>IFERROR(VLOOKUP(N1033,Marks,50,0),"")</f>
        <v/>
      </c>
      <c r="E1040" s="117" t="str">
        <f>IFERROR(VLOOKUP(N1033,Marks,51,0),"")</f>
        <v/>
      </c>
      <c r="F1040" s="415" t="str">
        <f>IFERROR(VLOOKUP(N1033,Marks,52,0),"")</f>
        <v/>
      </c>
      <c r="G1040" s="415" t="str">
        <f>IFERROR(VLOOKUP(N1033,Marks,53,0),"")</f>
        <v/>
      </c>
      <c r="H1040" s="415" t="str">
        <f>IFERROR(VLOOKUP(N1033,Marks,54,0),"")</f>
        <v/>
      </c>
      <c r="I1040" s="117" t="str">
        <f>IFERROR(VLOOKUP(N1033,Marks,55,0),"")</f>
        <v/>
      </c>
      <c r="J1040" s="119" t="str">
        <f>IFERROR(VLOOKUP(N1033,Marks,56,0),"")</f>
        <v/>
      </c>
      <c r="K1040" s="415" t="str">
        <f>IFERROR(VLOOKUP(N1033,Marks,57,0),"")</f>
        <v/>
      </c>
      <c r="L1040" s="415" t="str">
        <f>IFERROR(VLOOKUP(N1033,Marks,58,0),"")</f>
        <v/>
      </c>
      <c r="M1040" s="415" t="str">
        <f>IFERROR(VLOOKUP(N1033,Marks,59,0),"")</f>
        <v/>
      </c>
      <c r="N1040" s="117" t="str">
        <f>IFERROR(VLOOKUP(N1033,Marks,60,0),"")</f>
        <v/>
      </c>
      <c r="O1040" s="119" t="str">
        <f>IFERROR(VLOOKUP(N1033,Marks,61,0),"")</f>
        <v/>
      </c>
      <c r="P1040" s="323" t="str">
        <f>IFERROR(VLOOKUP(N1033,Marks,67,0),"")</f>
        <v/>
      </c>
      <c r="Q1040" s="819"/>
      <c r="R1040" s="122" t="str">
        <f>'Result Sheet'!$AX$4</f>
        <v>संस्कृत</v>
      </c>
      <c r="S1040" s="415" t="str">
        <f>IFERROR(VLOOKUP(AD1033,Marks,49,0),"")</f>
        <v/>
      </c>
      <c r="T1040" s="415" t="str">
        <f>IFERROR(VLOOKUP(AD1033,Marks,50,0),"")</f>
        <v/>
      </c>
      <c r="U1040" s="117" t="str">
        <f>IFERROR(VLOOKUP(AD1033,Marks,51,0),"")</f>
        <v/>
      </c>
      <c r="V1040" s="415" t="str">
        <f>IFERROR(VLOOKUP(AD1033,Marks,52,0),"")</f>
        <v/>
      </c>
      <c r="W1040" s="415" t="str">
        <f>IFERROR(VLOOKUP(AD1033,Marks,53,0),"")</f>
        <v/>
      </c>
      <c r="X1040" s="415" t="str">
        <f>IFERROR(VLOOKUP(AD1033,Marks,54,0),"")</f>
        <v/>
      </c>
      <c r="Y1040" s="117" t="str">
        <f>IFERROR(VLOOKUP(AD1033,Marks,55,0),"")</f>
        <v/>
      </c>
      <c r="Z1040" s="119" t="str">
        <f>IFERROR(VLOOKUP(AD1033,Marks,56,0),"")</f>
        <v/>
      </c>
      <c r="AA1040" s="415" t="str">
        <f>IFERROR(VLOOKUP(AD1033,Marks,57,0),"")</f>
        <v/>
      </c>
      <c r="AB1040" s="415" t="str">
        <f>IFERROR(VLOOKUP(AD1033,Marks,58,0),"")</f>
        <v/>
      </c>
      <c r="AC1040" s="415" t="str">
        <f>IFERROR(VLOOKUP(AD1033,Marks,59,0),"")</f>
        <v/>
      </c>
      <c r="AD1040" s="117" t="str">
        <f>IFERROR(VLOOKUP(AD1033,Marks,60,0),"")</f>
        <v/>
      </c>
      <c r="AE1040" s="119" t="str">
        <f>IFERROR(VLOOKUP(AD1033,Marks,61,0),"")</f>
        <v/>
      </c>
      <c r="AF1040" s="323" t="str">
        <f>IFERROR(VLOOKUP(AD1033,Marks,67,0),"")</f>
        <v/>
      </c>
    </row>
    <row r="1041" spans="1:32" ht="21" customHeight="1">
      <c r="A1041" s="166">
        <f>IF(N1033="","",A1039+1)</f>
        <v>14</v>
      </c>
      <c r="B1041" s="122" t="str">
        <f>'Result Sheet'!$BQ$4</f>
        <v xml:space="preserve">गणित </v>
      </c>
      <c r="C1041" s="415" t="str">
        <f>IFERROR(VLOOKUP(N1033,Marks,68,0),"")</f>
        <v/>
      </c>
      <c r="D1041" s="415" t="str">
        <f>IFERROR(VLOOKUP(N1033,Marks,69,0),"")</f>
        <v/>
      </c>
      <c r="E1041" s="117" t="str">
        <f>IFERROR(VLOOKUP(N1033,Marks,70,0),"")</f>
        <v/>
      </c>
      <c r="F1041" s="415" t="str">
        <f>IFERROR(VLOOKUP(N1033,Marks,71,0),"")</f>
        <v/>
      </c>
      <c r="G1041" s="415" t="str">
        <f>IFERROR(VLOOKUP(N1033,Marks,72,0),"")</f>
        <v/>
      </c>
      <c r="H1041" s="415" t="str">
        <f>IFERROR(VLOOKUP(N1033,Marks,73,0),"")</f>
        <v/>
      </c>
      <c r="I1041" s="117" t="str">
        <f>IFERROR(VLOOKUP(N1033,Marks,74,0),"")</f>
        <v/>
      </c>
      <c r="J1041" s="119" t="str">
        <f>IFERROR(VLOOKUP(N1033,Marks,75,0),"")</f>
        <v/>
      </c>
      <c r="K1041" s="415" t="str">
        <f>IFERROR(VLOOKUP(N1033,Marks,76,0),"")</f>
        <v/>
      </c>
      <c r="L1041" s="415" t="str">
        <f>IFERROR(VLOOKUP(N1033,Marks,77,0),"")</f>
        <v/>
      </c>
      <c r="M1041" s="415" t="str">
        <f>IFERROR(VLOOKUP(N1033,Marks,78,0),"")</f>
        <v/>
      </c>
      <c r="N1041" s="117" t="str">
        <f>IFERROR(VLOOKUP(N1033,Marks,79,0),"")</f>
        <v/>
      </c>
      <c r="O1041" s="119" t="str">
        <f>IFERROR(VLOOKUP(N1033,Marks,80,0),"")</f>
        <v/>
      </c>
      <c r="P1041" s="323" t="str">
        <f>IFERROR(VLOOKUP(N1033,Marks,86,0),"")</f>
        <v/>
      </c>
      <c r="Q1041" s="819"/>
      <c r="R1041" s="122" t="str">
        <f>'Result Sheet'!$BQ$4</f>
        <v xml:space="preserve">गणित </v>
      </c>
      <c r="S1041" s="415" t="str">
        <f>IFERROR(VLOOKUP(AD1033,Marks,68,0),"")</f>
        <v/>
      </c>
      <c r="T1041" s="415" t="str">
        <f>IFERROR(VLOOKUP(AD1033,Marks,69,0),"")</f>
        <v/>
      </c>
      <c r="U1041" s="117" t="str">
        <f>IFERROR(VLOOKUP(AD1033,Marks,70,0),"")</f>
        <v/>
      </c>
      <c r="V1041" s="415" t="str">
        <f>IFERROR(VLOOKUP(AD1033,Marks,71,0),"")</f>
        <v/>
      </c>
      <c r="W1041" s="415" t="str">
        <f>IFERROR(VLOOKUP(AD1033,Marks,72,0),"")</f>
        <v/>
      </c>
      <c r="X1041" s="415" t="str">
        <f>IFERROR(VLOOKUP(AD1033,Marks,73,0),"")</f>
        <v/>
      </c>
      <c r="Y1041" s="117" t="str">
        <f>IFERROR(VLOOKUP(AD1033,Marks,74,0),"")</f>
        <v/>
      </c>
      <c r="Z1041" s="119" t="str">
        <f>IFERROR(VLOOKUP(AD1033,Marks,75,0),"")</f>
        <v/>
      </c>
      <c r="AA1041" s="415" t="str">
        <f>IFERROR(VLOOKUP(AD1033,Marks,76,0),"")</f>
        <v/>
      </c>
      <c r="AB1041" s="415" t="str">
        <f>IFERROR(VLOOKUP(AD1033,Marks,77,0),"")</f>
        <v/>
      </c>
      <c r="AC1041" s="415" t="str">
        <f>IFERROR(VLOOKUP(AD1033,Marks,78,0),"")</f>
        <v/>
      </c>
      <c r="AD1041" s="117" t="str">
        <f>IFERROR(VLOOKUP(AD1033,Marks,79,0),"")</f>
        <v/>
      </c>
      <c r="AE1041" s="119" t="str">
        <f>IFERROR(VLOOKUP(AD1033,Marks,80,0),"")</f>
        <v/>
      </c>
      <c r="AF1041" s="323" t="str">
        <f>IFERROR(VLOOKUP(AD1033,Marks,86,0),"")</f>
        <v/>
      </c>
    </row>
    <row r="1042" spans="1:32" ht="21" customHeight="1">
      <c r="A1042" s="166">
        <f>IF(N1033="","",A1041+1)</f>
        <v>15</v>
      </c>
      <c r="B1042" s="122" t="str">
        <f>'Result Sheet'!$CJ$4</f>
        <v xml:space="preserve">पर्यावरण अध्ययन </v>
      </c>
      <c r="C1042" s="415" t="str">
        <f>IFERROR(VLOOKUP(N1033,Marks,87,0),"")</f>
        <v/>
      </c>
      <c r="D1042" s="415" t="str">
        <f>IFERROR(VLOOKUP(N1033,Marks,88,0),"")</f>
        <v/>
      </c>
      <c r="E1042" s="117" t="str">
        <f>IFERROR(VLOOKUP(N1033,Marks,89,0),"")</f>
        <v/>
      </c>
      <c r="F1042" s="415" t="str">
        <f>IFERROR(VLOOKUP(N1033,Marks,90,0),"")</f>
        <v/>
      </c>
      <c r="G1042" s="415" t="str">
        <f>IFERROR(VLOOKUP(N1033,Marks,91,0),"")</f>
        <v/>
      </c>
      <c r="H1042" s="415" t="str">
        <f>IFERROR(VLOOKUP(N1033,Marks,92,0),"")</f>
        <v/>
      </c>
      <c r="I1042" s="117" t="str">
        <f>IFERROR(VLOOKUP(N1033,Marks,93,0),"")</f>
        <v/>
      </c>
      <c r="J1042" s="119" t="str">
        <f>IFERROR(VLOOKUP(N1033,Marks,94,0),"")</f>
        <v/>
      </c>
      <c r="K1042" s="415" t="str">
        <f>IFERROR(VLOOKUP(N1033,Marks,95,0),"")</f>
        <v/>
      </c>
      <c r="L1042" s="415" t="str">
        <f>IFERROR(VLOOKUP(N1033,Marks,96,0),"")</f>
        <v/>
      </c>
      <c r="M1042" s="415" t="str">
        <f>IFERROR(VLOOKUP(N1033,Marks,97,0),"")</f>
        <v/>
      </c>
      <c r="N1042" s="117" t="str">
        <f>IFERROR(VLOOKUP(N1033,Marks,98,0),"")</f>
        <v/>
      </c>
      <c r="O1042" s="119" t="str">
        <f>IFERROR(VLOOKUP(N1033,Marks,99,0),"")</f>
        <v/>
      </c>
      <c r="P1042" s="323" t="str">
        <f>IFERROR(VLOOKUP(N1033,Marks,105,0),"")</f>
        <v/>
      </c>
      <c r="Q1042" s="819"/>
      <c r="R1042" s="122" t="str">
        <f>'Result Sheet'!$CJ$4</f>
        <v xml:space="preserve">पर्यावरण अध्ययन </v>
      </c>
      <c r="S1042" s="415" t="str">
        <f>IFERROR(VLOOKUP(AD1033,Marks,87,0),"")</f>
        <v/>
      </c>
      <c r="T1042" s="415" t="str">
        <f>IFERROR(VLOOKUP(AD1033,Marks,88,0),"")</f>
        <v/>
      </c>
      <c r="U1042" s="117" t="str">
        <f>IFERROR(VLOOKUP(AD1033,Marks,89,0),"")</f>
        <v/>
      </c>
      <c r="V1042" s="415" t="str">
        <f>IFERROR(VLOOKUP(AD1033,Marks,90,0),"")</f>
        <v/>
      </c>
      <c r="W1042" s="415" t="str">
        <f>IFERROR(VLOOKUP(AD1033,Marks,91,0),"")</f>
        <v/>
      </c>
      <c r="X1042" s="415" t="str">
        <f>IFERROR(VLOOKUP(AD1033,Marks,92,0),"")</f>
        <v/>
      </c>
      <c r="Y1042" s="117" t="str">
        <f>IFERROR(VLOOKUP(AD1033,Marks,93,0),"")</f>
        <v/>
      </c>
      <c r="Z1042" s="119" t="str">
        <f>IFERROR(VLOOKUP(AD1033,Marks,94,0),"")</f>
        <v/>
      </c>
      <c r="AA1042" s="415" t="str">
        <f>IFERROR(VLOOKUP(AD1033,Marks,95,0),"")</f>
        <v/>
      </c>
      <c r="AB1042" s="415" t="str">
        <f>IFERROR(VLOOKUP(AD1033,Marks,96,0),"")</f>
        <v/>
      </c>
      <c r="AC1042" s="415" t="str">
        <f>IFERROR(VLOOKUP(AD1033,Marks,97,0),"")</f>
        <v/>
      </c>
      <c r="AD1042" s="117" t="str">
        <f>IFERROR(VLOOKUP(AD1033,Marks,98,0),"")</f>
        <v/>
      </c>
      <c r="AE1042" s="119" t="str">
        <f>IFERROR(VLOOKUP(AD1033,Marks,99,0),"")</f>
        <v/>
      </c>
      <c r="AF1042" s="323" t="str">
        <f>IFERROR(VLOOKUP(AD1033,Marks,105,0),"")</f>
        <v/>
      </c>
    </row>
    <row r="1043" spans="1:32" ht="25.5" customHeight="1">
      <c r="A1043" s="166">
        <f>IF(N1033="","",A1042+1)</f>
        <v>16</v>
      </c>
      <c r="B1043" s="416" t="s">
        <v>215</v>
      </c>
      <c r="C1043" s="120" t="str">
        <f>IF(AND(C1038="",C1039="",C1040="",C1041="",C1042=""),"",IF(OR(C1030=1,C1030=2),SUM(C1038:C1041),SUM(C1038:C1042)))</f>
        <v/>
      </c>
      <c r="D1043" s="120" t="str">
        <f>IF(AND(D1038="",D1039="",D1040="",D1041="",D1042=""),"",IF(OR(C1030=1,C1030=2),SUM(D1038:D1041),SUM(D1038:D1042)))</f>
        <v/>
      </c>
      <c r="E1043" s="120" t="str">
        <f>IF(AND(E1038="",E1039="",E1040="",E1041="",E1042=""),"",IF(OR(C1030=1,C1030=2),SUM(E1038:E1041),SUM(E1038:E1042)))</f>
        <v/>
      </c>
      <c r="F1043" s="120" t="str">
        <f>IF(AND(F1038="",F1039="",F1040="",F1041="",F1042=""),"",IF(OR(C1030=1,C1030=2),SUM(F1038:F1041),SUM(F1038:F1042)))</f>
        <v/>
      </c>
      <c r="G1043" s="120" t="str">
        <f>IF(AND(G1038="",G1039="",G1040="",G1041="",G1042=""),"",IF(OR(G1030=1,G1030=2),SUM(C1030=1,C1030=2),SUM(G1038:G1042)))</f>
        <v/>
      </c>
      <c r="H1043" s="120" t="str">
        <f>IF(AND(H1038="",H1039="",H1040="",H1041="",H1042=""),"",IF(OR(C1030=1,C1030=2),SUM(H1038:H1041),SUM(H1038:H1042)))</f>
        <v/>
      </c>
      <c r="I1043" s="120" t="str">
        <f>IF(AND(I1038="",I1039="",I1040="",I1041="",I1042=""),"",IF(OR(C1030=1,C1030=2),SUM(I1038:I1041),SUM(I1038:I1042)))</f>
        <v/>
      </c>
      <c r="J1043" s="120" t="str">
        <f>IF(AND(J1038="",J1039="",J1040="",J1041="",J1042=""),"",IF(OR(C1030=1,C1030=2),SUM(J1038:J1041),SUM(J1038:J1042)))</f>
        <v/>
      </c>
      <c r="K1043" s="120" t="str">
        <f>IF(AND(K1038="",K1039="",K1040="",K1041="",K1042=""),"",IF(OR(C1030=1,C1030=2),SUM(K1038:K1041),SUM(K1038:K1042)))</f>
        <v/>
      </c>
      <c r="L1043" s="120" t="str">
        <f>IF(AND(L1038="",L1039="",L1040="",L1041="",L1042=""),"",IF(OR(C1030=1,C1030=2),SUM(L1038:L1041),SUM(L1038:L1042)))</f>
        <v/>
      </c>
      <c r="M1043" s="120" t="str">
        <f>IF(AND(M1038="",M1039="",M1040="",M1041="",M1042=""),"",IF(OR(C1030=1,C1030=2),SUM(M1038:M1041),SUM(M1038:M1042)))</f>
        <v/>
      </c>
      <c r="N1043" s="120" t="str">
        <f>IF(AND(N1038="",N1039="",N1040="",N1041="",N1042=""),"",IF(OR(C1030=1,C1030=2),SUM(N1038:N1041),SUM(N1038:N1042)))</f>
        <v/>
      </c>
      <c r="O1043" s="120" t="str">
        <f>IF(AND(O1038="",O1039="",O1040="",O1041="",O1042=""),"",IF(OR(C1030=1,C1030=2),SUM(O1038:O1041),SUM(O1038:O1042)))</f>
        <v/>
      </c>
      <c r="P1043" s="326" t="str">
        <f>IF(OR(N1033="",E1031="",O1043=""),"",IF(O1043&gt;=81%*P1037,"A",IF(O1043&gt;=61%*P1037,"B",IF(O1043&gt;=41%*P1037,"C",IF(O1043&gt;=21%*P1037,"D","E")))))</f>
        <v/>
      </c>
      <c r="Q1043" s="819"/>
      <c r="R1043" s="416" t="s">
        <v>215</v>
      </c>
      <c r="S1043" s="120" t="str">
        <f>IF(AND(S1038="",S1039="",S1040="",S1041="",S1042=""),"",IF(OR(S1030=1,S1030=2),SUM(S1038:S1041),SUM(S1038:S1042)))</f>
        <v/>
      </c>
      <c r="T1043" s="120" t="str">
        <f>IF(AND(T1038="",T1039="",T1040="",T1041="",T1042=""),"",IF(OR(S1030=1,S1030=2),SUM(T1038:T1041),SUM(T1038:T1042)))</f>
        <v/>
      </c>
      <c r="U1043" s="120" t="str">
        <f>IF(AND(U1038="",U1039="",U1040="",U1041="",U1042=""),"",IF(OR(S1030=1,S1030=2),SUM(U1038:U1041),SUM(U1038:U1042)))</f>
        <v/>
      </c>
      <c r="V1043" s="120" t="str">
        <f>IF(AND(V1038="",V1039="",V1040="",V1041="",V1042=""),"",IF(OR(S1030=1,S1030=2),SUM(V1038:V1041),SUM(V1038:V1042)))</f>
        <v/>
      </c>
      <c r="W1043" s="120" t="str">
        <f>IF(AND(W1038="",W1039="",W1040="",W1041="",W1042=""),"",IF(OR(W1030=1,W1030=2),SUM(S1030=1,S1030=2),SUM(W1038:W1042)))</f>
        <v/>
      </c>
      <c r="X1043" s="120" t="str">
        <f>IF(AND(X1038="",X1039="",X1040="",X1041="",X1042=""),"",IF(OR(S1030=1,S1030=2),SUM(X1038:X1041),SUM(X1038:X1042)))</f>
        <v/>
      </c>
      <c r="Y1043" s="120" t="str">
        <f>IF(AND(Y1038="",Y1039="",Y1040="",Y1041="",Y1042=""),"",IF(OR(S1030=1,S1030=2),SUM(Y1038:Y1041),SUM(Y1038:Y1042)))</f>
        <v/>
      </c>
      <c r="Z1043" s="120" t="str">
        <f>IF(AND(Z1038="",Z1039="",Z1040="",Z1041="",Z1042=""),"",IF(OR(S1030=1,S1030=2),SUM(Z1038:Z1041),SUM(Z1038:Z1042)))</f>
        <v/>
      </c>
      <c r="AA1043" s="120" t="str">
        <f>IF(AND(AA1038="",AA1039="",AA1040="",AA1041="",AA1042=""),"",IF(OR(S1030=1,S1030=2),SUM(AA1038:AA1041),SUM(AA1038:AA1042)))</f>
        <v/>
      </c>
      <c r="AB1043" s="120" t="str">
        <f>IF(AND(AB1038="",AB1039="",AB1040="",AB1041="",AB1042=""),"",IF(OR(S1030=1,S1030=2),SUM(AB1038:AB1041),SUM(AB1038:AB1042)))</f>
        <v/>
      </c>
      <c r="AC1043" s="120" t="str">
        <f>IF(AND(AC1038="",AC1039="",AC1040="",AC1041="",AC1042=""),"",IF(OR(S1030=1,S1030=2),SUM(AC1038:AC1041),SUM(AC1038:AC1042)))</f>
        <v/>
      </c>
      <c r="AD1043" s="120" t="str">
        <f>IF(AND(AD1038="",AD1039="",AD1040="",AD1041="",AD1042=""),"",IF(OR(S1030=1,S1030=2),SUM(AD1038:AD1041),SUM(AD1038:AD1042)))</f>
        <v/>
      </c>
      <c r="AE1043" s="120" t="str">
        <f>IF(AND(AE1038="",AE1039="",AE1040="",AE1041="",AE1042=""),"",IF(OR(S1030=1,S1030=2),SUM(AE1038:AE1041),SUM(AE1038:AE1042)))</f>
        <v/>
      </c>
      <c r="AF1043" s="326" t="str">
        <f>IF(OR(AD1033="",U1031="",AE1043=""),"",IF(AE1043&gt;=81%*AF1037,"A",IF(AE1043&gt;=61%*AF1037,"B",IF(AE1043&gt;=41%*AF1037,"C",IF(AE1043&gt;=21%*AF1037,"D","E")))))</f>
        <v/>
      </c>
    </row>
    <row r="1044" spans="1:32" ht="9" customHeight="1">
      <c r="A1044" s="166">
        <f>IF(N1033="","",A1043+1)</f>
        <v>17</v>
      </c>
      <c r="B1044" s="787"/>
      <c r="C1044" s="787"/>
      <c r="D1044" s="787"/>
      <c r="E1044" s="787"/>
      <c r="F1044" s="787"/>
      <c r="G1044" s="787"/>
      <c r="H1044" s="787"/>
      <c r="I1044" s="787"/>
      <c r="J1044" s="787"/>
      <c r="K1044" s="787"/>
      <c r="L1044" s="787"/>
      <c r="M1044" s="787"/>
      <c r="N1044" s="787"/>
      <c r="O1044" s="787"/>
      <c r="P1044" s="787"/>
      <c r="Q1044" s="819"/>
      <c r="R1044" s="787"/>
      <c r="S1044" s="787"/>
      <c r="T1044" s="787"/>
      <c r="U1044" s="787"/>
      <c r="V1044" s="787"/>
      <c r="W1044" s="787"/>
      <c r="X1044" s="787"/>
      <c r="Y1044" s="787"/>
      <c r="Z1044" s="787"/>
      <c r="AA1044" s="787"/>
      <c r="AB1044" s="787"/>
      <c r="AC1044" s="787"/>
      <c r="AD1044" s="787"/>
      <c r="AE1044" s="787"/>
      <c r="AF1044" s="787"/>
    </row>
    <row r="1045" spans="1:32" ht="22.5" customHeight="1">
      <c r="A1045" s="166">
        <f>IF(N1033="","",A1044+1)</f>
        <v>18</v>
      </c>
      <c r="B1045" s="788" t="s">
        <v>213</v>
      </c>
      <c r="C1045" s="788"/>
      <c r="D1045" s="789" t="s">
        <v>229</v>
      </c>
      <c r="E1045" s="790"/>
      <c r="F1045" s="417" t="s">
        <v>186</v>
      </c>
      <c r="G1045" s="788" t="s">
        <v>213</v>
      </c>
      <c r="H1045" s="788"/>
      <c r="I1045" s="789" t="s">
        <v>229</v>
      </c>
      <c r="J1045" s="790"/>
      <c r="K1045" s="417" t="s">
        <v>186</v>
      </c>
      <c r="L1045" s="788" t="s">
        <v>213</v>
      </c>
      <c r="M1045" s="788"/>
      <c r="N1045" s="789" t="s">
        <v>229</v>
      </c>
      <c r="O1045" s="790"/>
      <c r="P1045" s="417" t="s">
        <v>186</v>
      </c>
      <c r="Q1045" s="819"/>
      <c r="R1045" s="788" t="s">
        <v>213</v>
      </c>
      <c r="S1045" s="788"/>
      <c r="T1045" s="789" t="s">
        <v>229</v>
      </c>
      <c r="U1045" s="790"/>
      <c r="V1045" s="417" t="s">
        <v>186</v>
      </c>
      <c r="W1045" s="788" t="s">
        <v>213</v>
      </c>
      <c r="X1045" s="788"/>
      <c r="Y1045" s="789" t="s">
        <v>229</v>
      </c>
      <c r="Z1045" s="790"/>
      <c r="AA1045" s="417" t="s">
        <v>186</v>
      </c>
      <c r="AB1045" s="788" t="s">
        <v>213</v>
      </c>
      <c r="AC1045" s="788"/>
      <c r="AD1045" s="789" t="s">
        <v>229</v>
      </c>
      <c r="AE1045" s="790"/>
      <c r="AF1045" s="417" t="s">
        <v>186</v>
      </c>
    </row>
    <row r="1046" spans="1:32" ht="21.75" customHeight="1">
      <c r="A1046" s="166">
        <f>IF(N1033="","",A1045+1)</f>
        <v>19</v>
      </c>
      <c r="B1046" s="791" t="s">
        <v>221</v>
      </c>
      <c r="C1046" s="792"/>
      <c r="D1046" s="792"/>
      <c r="E1046" s="119" t="str">
        <f>IFERROR(VLOOKUP(N1033,Marks,109,0),"")</f>
        <v/>
      </c>
      <c r="F1046" s="130" t="str">
        <f>IFERROR(VLOOKUP(N1033,Marks,113,0),"")</f>
        <v/>
      </c>
      <c r="G1046" s="791" t="s">
        <v>192</v>
      </c>
      <c r="H1046" s="792"/>
      <c r="I1046" s="792"/>
      <c r="J1046" s="119" t="str">
        <f>IFERROR(VLOOKUP(N1033,Marks,117,0),"")</f>
        <v/>
      </c>
      <c r="K1046" s="130" t="str">
        <f>IFERROR(VLOOKUP(N1033,Marks,121,0),"")</f>
        <v/>
      </c>
      <c r="L1046" s="793" t="s">
        <v>193</v>
      </c>
      <c r="M1046" s="794"/>
      <c r="N1046" s="794"/>
      <c r="O1046" s="119" t="str">
        <f>IFERROR(VLOOKUP(N1033,Marks,125,0),"")</f>
        <v/>
      </c>
      <c r="P1046" s="130" t="str">
        <f>IFERROR(VLOOKUP(N1033,Marks,129,0),"")</f>
        <v/>
      </c>
      <c r="Q1046" s="819"/>
      <c r="R1046" s="791" t="s">
        <v>221</v>
      </c>
      <c r="S1046" s="792"/>
      <c r="T1046" s="792"/>
      <c r="U1046" s="119" t="str">
        <f>IFERROR(VLOOKUP(AD1033,Marks,109,0),"")</f>
        <v/>
      </c>
      <c r="V1046" s="130" t="str">
        <f>IFERROR(VLOOKUP(AD1033,Marks,113,0),"")</f>
        <v/>
      </c>
      <c r="W1046" s="791" t="s">
        <v>192</v>
      </c>
      <c r="X1046" s="792"/>
      <c r="Y1046" s="792"/>
      <c r="Z1046" s="119" t="str">
        <f>IFERROR(VLOOKUP(AD1033,Marks,117,0),"")</f>
        <v/>
      </c>
      <c r="AA1046" s="130" t="str">
        <f>IFERROR(VLOOKUP(AD1033,Marks,121,0),"")</f>
        <v/>
      </c>
      <c r="AB1046" s="793" t="s">
        <v>193</v>
      </c>
      <c r="AC1046" s="794"/>
      <c r="AD1046" s="794"/>
      <c r="AE1046" s="119" t="str">
        <f>IFERROR(VLOOKUP(AD1033,Marks,125,0),"")</f>
        <v/>
      </c>
      <c r="AF1046" s="130" t="str">
        <f>IFERROR(VLOOKUP(AD1033,Marks,129,0),"")</f>
        <v/>
      </c>
    </row>
    <row r="1047" spans="1:32" ht="21" customHeight="1">
      <c r="A1047" s="166">
        <f>IF(N1033="","",A1046+1)</f>
        <v>20</v>
      </c>
      <c r="B1047" s="780" t="s">
        <v>216</v>
      </c>
      <c r="C1047" s="780"/>
      <c r="D1047" s="780"/>
      <c r="E1047" s="795" t="str">
        <f>IFERROR(VLOOKUP(N1033,Marks,135,0),"")</f>
        <v/>
      </c>
      <c r="F1047" s="795"/>
      <c r="G1047" s="795"/>
      <c r="H1047" s="795"/>
      <c r="I1047" s="780" t="s">
        <v>217</v>
      </c>
      <c r="J1047" s="780"/>
      <c r="K1047" s="780"/>
      <c r="L1047" s="780"/>
      <c r="M1047" s="796" t="str">
        <f>IFERROR(VLOOKUP(N1033,Marks,136,0),"")</f>
        <v/>
      </c>
      <c r="N1047" s="796"/>
      <c r="O1047" s="796"/>
      <c r="P1047" s="796"/>
      <c r="Q1047" s="819"/>
      <c r="R1047" s="780" t="s">
        <v>216</v>
      </c>
      <c r="S1047" s="780"/>
      <c r="T1047" s="780"/>
      <c r="U1047" s="795" t="str">
        <f>IFERROR(VLOOKUP(AD1033,Marks,135,0),"")</f>
        <v/>
      </c>
      <c r="V1047" s="795"/>
      <c r="W1047" s="795"/>
      <c r="X1047" s="795"/>
      <c r="Y1047" s="780" t="s">
        <v>217</v>
      </c>
      <c r="Z1047" s="780"/>
      <c r="AA1047" s="780"/>
      <c r="AB1047" s="780"/>
      <c r="AC1047" s="796" t="str">
        <f>IFERROR(VLOOKUP(AD1033,Marks,136,0),"")</f>
        <v/>
      </c>
      <c r="AD1047" s="796"/>
      <c r="AE1047" s="796"/>
      <c r="AF1047" s="796"/>
    </row>
    <row r="1048" spans="1:32" ht="21" customHeight="1">
      <c r="A1048" s="166">
        <f>IF(N1033="","",A1047+1)</f>
        <v>21</v>
      </c>
      <c r="B1048" s="780" t="s">
        <v>218</v>
      </c>
      <c r="C1048" s="780"/>
      <c r="D1048" s="780"/>
      <c r="E1048" s="782" t="str">
        <f>IFERROR(VLOOKUP(N1033,Marks,134,0),"")</f>
        <v/>
      </c>
      <c r="F1048" s="782"/>
      <c r="G1048" s="782"/>
      <c r="H1048" s="782"/>
      <c r="I1048" s="780" t="s">
        <v>219</v>
      </c>
      <c r="J1048" s="780"/>
      <c r="K1048" s="780"/>
      <c r="L1048" s="780"/>
      <c r="M1048" s="781" t="str">
        <f>IFERROR(VLOOKUP(N1033,Marks,131,0),"")</f>
        <v/>
      </c>
      <c r="N1048" s="781"/>
      <c r="O1048" s="781"/>
      <c r="P1048" s="781"/>
      <c r="Q1048" s="819"/>
      <c r="R1048" s="780" t="s">
        <v>218</v>
      </c>
      <c r="S1048" s="780"/>
      <c r="T1048" s="780"/>
      <c r="U1048" s="782" t="str">
        <f>IFERROR(VLOOKUP(AD1033,Marks,134,0),"")</f>
        <v/>
      </c>
      <c r="V1048" s="782"/>
      <c r="W1048" s="782"/>
      <c r="X1048" s="782"/>
      <c r="Y1048" s="780" t="s">
        <v>219</v>
      </c>
      <c r="Z1048" s="780"/>
      <c r="AA1048" s="780"/>
      <c r="AB1048" s="780"/>
      <c r="AC1048" s="781" t="str">
        <f>IFERROR(VLOOKUP(AD1033,Marks,131,0),"")</f>
        <v/>
      </c>
      <c r="AD1048" s="781"/>
      <c r="AE1048" s="781"/>
      <c r="AF1048" s="781"/>
    </row>
    <row r="1049" spans="1:32" ht="21" customHeight="1">
      <c r="A1049" s="166">
        <f>IF(N1033="","",A1048+1)</f>
        <v>22</v>
      </c>
      <c r="B1049" s="780" t="s">
        <v>220</v>
      </c>
      <c r="C1049" s="780"/>
      <c r="D1049" s="780"/>
      <c r="E1049" s="324" t="str">
        <f>IFERROR(VLOOKUP(N1033,Marks,132,0),"")</f>
        <v/>
      </c>
      <c r="F1049" s="325" t="s">
        <v>341</v>
      </c>
      <c r="G1049" s="783" t="str">
        <f>IF(OR(N1033="",E1031="",O1043=""),"",IF(O1043&gt;=81%*P1037,"A",IF(O1043&gt;=61%*P1037,"B",IF(O1043&gt;=41%*P1037,"C",IF(O1043&gt;=21%*P1037,"D","E")))))</f>
        <v/>
      </c>
      <c r="H1049" s="783"/>
      <c r="I1049" s="780" t="s">
        <v>222</v>
      </c>
      <c r="J1049" s="780"/>
      <c r="K1049" s="780"/>
      <c r="L1049" s="780"/>
      <c r="M1049" s="818" t="str">
        <f>IFERROR(VLOOKUP(N1033,Marks,133,0),"")</f>
        <v/>
      </c>
      <c r="N1049" s="818"/>
      <c r="O1049" s="818"/>
      <c r="P1049" s="818"/>
      <c r="Q1049" s="819"/>
      <c r="R1049" s="780" t="s">
        <v>220</v>
      </c>
      <c r="S1049" s="780"/>
      <c r="T1049" s="780"/>
      <c r="U1049" s="324" t="str">
        <f>IFERROR(VLOOKUP(AD1033,Marks,132,0),"")</f>
        <v/>
      </c>
      <c r="V1049" s="325" t="s">
        <v>341</v>
      </c>
      <c r="W1049" s="783" t="str">
        <f>IF(OR(AD1033="",U1031="",AE1043=""),"",IF(AE1043&gt;=81%*AF1037,"A",IF(AE1043&gt;=61%*AF1037,"B",IF(AE1043&gt;=41%*AF1037,"C",IF(AE1043&gt;=21%*AF1037,"D","E")))))</f>
        <v/>
      </c>
      <c r="X1049" s="783"/>
      <c r="Y1049" s="780" t="s">
        <v>222</v>
      </c>
      <c r="Z1049" s="780"/>
      <c r="AA1049" s="780"/>
      <c r="AB1049" s="780"/>
      <c r="AC1049" s="818" t="str">
        <f>IFERROR(VLOOKUP(AD1033,Marks,133,0),"")</f>
        <v/>
      </c>
      <c r="AD1049" s="818"/>
      <c r="AE1049" s="818"/>
      <c r="AF1049" s="818"/>
    </row>
    <row r="1050" spans="1:32" ht="21" customHeight="1">
      <c r="A1050" s="166">
        <f>IF(N1033="","",A1049+1)</f>
        <v>23</v>
      </c>
      <c r="B1050" s="817" t="s">
        <v>228</v>
      </c>
      <c r="C1050" s="817"/>
      <c r="D1050" s="817"/>
      <c r="E1050" s="784">
        <f>'Master sheet'!$C$10</f>
        <v>44697</v>
      </c>
      <c r="F1050" s="784"/>
      <c r="G1050" s="784"/>
      <c r="H1050" s="410"/>
      <c r="I1050" s="121"/>
      <c r="J1050" s="121"/>
      <c r="K1050" s="76"/>
      <c r="L1050" s="121"/>
      <c r="M1050" s="121"/>
      <c r="N1050" s="121"/>
      <c r="O1050" s="121"/>
      <c r="P1050" s="121"/>
      <c r="Q1050" s="819"/>
      <c r="R1050" s="817" t="s">
        <v>228</v>
      </c>
      <c r="S1050" s="817"/>
      <c r="T1050" s="817"/>
      <c r="U1050" s="784">
        <f>'Master sheet'!$C$10</f>
        <v>44697</v>
      </c>
      <c r="V1050" s="784"/>
      <c r="W1050" s="784"/>
      <c r="X1050" s="410"/>
      <c r="Y1050" s="121"/>
      <c r="Z1050" s="121"/>
      <c r="AA1050" s="76"/>
      <c r="AB1050" s="121"/>
      <c r="AC1050" s="121"/>
      <c r="AD1050" s="121"/>
      <c r="AE1050" s="121"/>
      <c r="AF1050" s="121"/>
    </row>
    <row r="1051" spans="1:32" ht="43.5" customHeight="1">
      <c r="A1051" s="166">
        <f>IF(N1033="","",A1050+1)</f>
        <v>24</v>
      </c>
      <c r="B1051" s="804" t="str">
        <f>IF(AND(C1030=1),CONCATENATE("( ",UPPER('Master sheet'!$F$11)," )"),IF(AND(C1030=2),CONCATENATE("( ",UPPER('Master sheet'!$F$19)," )"),IF(AND(C1030=3),CONCATENATE("( ",UPPER('Master sheet'!$J$11)," )"),IF(AND(C1030=4),CONCATENATE("( ",UPPER('Master sheet'!$J$19)," )"),""))))</f>
        <v/>
      </c>
      <c r="C1051" s="804"/>
      <c r="D1051" s="804"/>
      <c r="E1051" s="804"/>
      <c r="F1051" s="805" t="str">
        <f>IF(AND(N1033=""),"",CONCATENATE("(",'Master sheet'!$C$14," )"))</f>
        <v>(Suresh Kumar )</v>
      </c>
      <c r="G1051" s="805"/>
      <c r="H1051" s="805"/>
      <c r="I1051" s="805"/>
      <c r="J1051" s="805"/>
      <c r="K1051" s="805" t="str">
        <f>IF(AND(N1033=""),"",CONCATENATE("(",'Master sheet'!$C$12," )"))</f>
        <v>(USHA PALIYA )</v>
      </c>
      <c r="L1051" s="805"/>
      <c r="M1051" s="805"/>
      <c r="N1051" s="805"/>
      <c r="O1051" s="805"/>
      <c r="P1051" s="805"/>
      <c r="Q1051" s="819"/>
      <c r="R1051" s="804" t="str">
        <f>IF(AND(S1030=1),CONCATENATE("( ",UPPER('Master sheet'!$F$11)," )"),IF(AND(S1030=2),CONCATENATE("( ",UPPER('Master sheet'!$F$19)," )"),IF(AND(S1030=3),CONCATENATE("( ",UPPER('Master sheet'!$J$11)," )"),IF(AND(S1030=4),CONCATENATE("( ",UPPER('Master sheet'!$J$19)," )"),""))))</f>
        <v/>
      </c>
      <c r="S1051" s="804"/>
      <c r="T1051" s="804"/>
      <c r="U1051" s="804"/>
      <c r="V1051" s="805" t="str">
        <f>IF(AND(AD1033=""),"",CONCATENATE("(",'Master sheet'!$C$14," )"))</f>
        <v>(Suresh Kumar )</v>
      </c>
      <c r="W1051" s="805"/>
      <c r="X1051" s="805"/>
      <c r="Y1051" s="805"/>
      <c r="Z1051" s="805"/>
      <c r="AA1051" s="805" t="str">
        <f>IF(AND(AD1033=""),"",CONCATENATE("(",'Master sheet'!$C$12," )"))</f>
        <v>(USHA PALIYA )</v>
      </c>
      <c r="AB1051" s="805"/>
      <c r="AC1051" s="805"/>
      <c r="AD1051" s="805"/>
      <c r="AE1051" s="805"/>
      <c r="AF1051" s="805"/>
    </row>
    <row r="1052" spans="1:32" ht="21.75" customHeight="1">
      <c r="A1052" s="166">
        <f>IF(N1033="","",A1051+1)</f>
        <v>25</v>
      </c>
      <c r="B1052" s="806" t="s">
        <v>223</v>
      </c>
      <c r="C1052" s="806"/>
      <c r="D1052" s="806"/>
      <c r="E1052" s="806"/>
      <c r="F1052" s="807" t="s">
        <v>224</v>
      </c>
      <c r="G1052" s="807"/>
      <c r="H1052" s="807"/>
      <c r="I1052" s="807"/>
      <c r="J1052" s="807"/>
      <c r="K1052" s="806" t="s">
        <v>225</v>
      </c>
      <c r="L1052" s="806"/>
      <c r="M1052" s="806"/>
      <c r="N1052" s="806"/>
      <c r="O1052" s="806"/>
      <c r="P1052" s="806"/>
      <c r="Q1052" s="819"/>
      <c r="R1052" s="806" t="s">
        <v>223</v>
      </c>
      <c r="S1052" s="806"/>
      <c r="T1052" s="806"/>
      <c r="U1052" s="806"/>
      <c r="V1052" s="807" t="s">
        <v>224</v>
      </c>
      <c r="W1052" s="807"/>
      <c r="X1052" s="807"/>
      <c r="Y1052" s="807"/>
      <c r="Z1052" s="807"/>
      <c r="AA1052" s="806" t="s">
        <v>225</v>
      </c>
      <c r="AB1052" s="806"/>
      <c r="AC1052" s="806"/>
      <c r="AD1052" s="806"/>
      <c r="AE1052" s="806"/>
      <c r="AF1052" s="806"/>
    </row>
    <row r="1054" spans="1:32" ht="21.9" customHeight="1">
      <c r="A1054" s="165">
        <f>IF(N1060="","",1)</f>
        <v>1</v>
      </c>
      <c r="B1054" s="808" t="s">
        <v>203</v>
      </c>
      <c r="C1054" s="808"/>
      <c r="D1054" s="808"/>
      <c r="E1054" s="808"/>
      <c r="F1054" s="808"/>
      <c r="G1054" s="808"/>
      <c r="H1054" s="808"/>
      <c r="I1054" s="808"/>
      <c r="J1054" s="808"/>
      <c r="K1054" s="808"/>
      <c r="L1054" s="808"/>
      <c r="M1054" s="808"/>
      <c r="N1054" s="808"/>
      <c r="O1054" s="808"/>
      <c r="P1054" s="808"/>
      <c r="Q1054" s="819" t="s">
        <v>249</v>
      </c>
      <c r="R1054" s="808" t="s">
        <v>203</v>
      </c>
      <c r="S1054" s="808"/>
      <c r="T1054" s="808"/>
      <c r="U1054" s="808"/>
      <c r="V1054" s="808"/>
      <c r="W1054" s="808"/>
      <c r="X1054" s="808"/>
      <c r="Y1054" s="808"/>
      <c r="Z1054" s="808"/>
      <c r="AA1054" s="808"/>
      <c r="AB1054" s="808"/>
      <c r="AC1054" s="808"/>
      <c r="AD1054" s="808"/>
      <c r="AE1054" s="808"/>
      <c r="AF1054" s="808"/>
    </row>
    <row r="1055" spans="1:32" ht="21.9" customHeight="1">
      <c r="A1055" s="166">
        <f>IF(N1060="","",A1054+1)</f>
        <v>2</v>
      </c>
      <c r="B1055" s="820" t="s">
        <v>541</v>
      </c>
      <c r="C1055" s="820"/>
      <c r="D1055" s="820"/>
      <c r="E1055" s="820"/>
      <c r="F1055" s="820"/>
      <c r="G1055" s="820"/>
      <c r="H1055" s="820"/>
      <c r="I1055" s="820"/>
      <c r="J1055" s="820"/>
      <c r="K1055" s="820"/>
      <c r="L1055" s="820"/>
      <c r="M1055" s="820"/>
      <c r="N1055" s="820"/>
      <c r="O1055" s="820"/>
      <c r="P1055" s="820"/>
      <c r="Q1055" s="819"/>
      <c r="R1055" s="820" t="s">
        <v>541</v>
      </c>
      <c r="S1055" s="820"/>
      <c r="T1055" s="820"/>
      <c r="U1055" s="820"/>
      <c r="V1055" s="820"/>
      <c r="W1055" s="820"/>
      <c r="X1055" s="820"/>
      <c r="Y1055" s="820"/>
      <c r="Z1055" s="820"/>
      <c r="AA1055" s="820"/>
      <c r="AB1055" s="820"/>
      <c r="AC1055" s="820"/>
      <c r="AD1055" s="820"/>
      <c r="AE1055" s="820"/>
      <c r="AF1055" s="820"/>
    </row>
    <row r="1056" spans="1:32" ht="21.9" customHeight="1">
      <c r="A1056" s="166">
        <f>IF(N1060="","",A1055+1)</f>
        <v>3</v>
      </c>
      <c r="B1056" s="821" t="s">
        <v>168</v>
      </c>
      <c r="C1056" s="821"/>
      <c r="D1056" s="821"/>
      <c r="E1056" s="822" t="str">
        <f>IF(AND(N1060=""),"",'Result Sheet'!$F$2)</f>
        <v xml:space="preserve">महात्मा गाँधी राजकीय विद्यालय (अंग्रेजी माध्यम) बर, पाली </v>
      </c>
      <c r="F1056" s="822"/>
      <c r="G1056" s="822"/>
      <c r="H1056" s="822"/>
      <c r="I1056" s="822"/>
      <c r="J1056" s="822"/>
      <c r="K1056" s="822"/>
      <c r="L1056" s="822"/>
      <c r="M1056" s="822"/>
      <c r="N1056" s="822"/>
      <c r="O1056" s="822"/>
      <c r="P1056" s="822"/>
      <c r="Q1056" s="819"/>
      <c r="R1056" s="821" t="s">
        <v>168</v>
      </c>
      <c r="S1056" s="821"/>
      <c r="T1056" s="821"/>
      <c r="U1056" s="822" t="str">
        <f>IF(AND(AD1060=""),"",'Result Sheet'!$F$2)</f>
        <v xml:space="preserve">महात्मा गाँधी राजकीय विद्यालय (अंग्रेजी माध्यम) बर, पाली </v>
      </c>
      <c r="V1056" s="822"/>
      <c r="W1056" s="822"/>
      <c r="X1056" s="822"/>
      <c r="Y1056" s="822"/>
      <c r="Z1056" s="822"/>
      <c r="AA1056" s="822"/>
      <c r="AB1056" s="822"/>
      <c r="AC1056" s="822"/>
      <c r="AD1056" s="822"/>
      <c r="AE1056" s="822"/>
      <c r="AF1056" s="822"/>
    </row>
    <row r="1057" spans="1:32" ht="21.9" customHeight="1">
      <c r="A1057" s="166">
        <f>IF(N1060="","",A1056+1)</f>
        <v>4</v>
      </c>
      <c r="B1057" s="413" t="s">
        <v>169</v>
      </c>
      <c r="C1057" s="797" t="str">
        <f>IFERROR(VLOOKUP(N1060,Marks,2,0),"")</f>
        <v/>
      </c>
      <c r="D1057" s="797"/>
      <c r="E1057" s="815" t="s">
        <v>212</v>
      </c>
      <c r="F1057" s="815"/>
      <c r="G1057" s="815"/>
      <c r="H1057" s="797" t="str">
        <f>IFERROR(VLOOKUP(N1060,Marks,3,0),"")</f>
        <v/>
      </c>
      <c r="I1057" s="797"/>
      <c r="J1057" s="798" t="s">
        <v>205</v>
      </c>
      <c r="K1057" s="798"/>
      <c r="L1057" s="798"/>
      <c r="M1057" s="798"/>
      <c r="N1057" s="799" t="str">
        <f>IF(AND(N1060=""),"",'Marks Entry 1st'!$I$2)</f>
        <v xml:space="preserve"> 2021-2022</v>
      </c>
      <c r="O1057" s="799"/>
      <c r="P1057" s="799"/>
      <c r="Q1057" s="819"/>
      <c r="R1057" s="413" t="s">
        <v>169</v>
      </c>
      <c r="S1057" s="797" t="str">
        <f>IFERROR(VLOOKUP(AD1060,Marks,2,0),"")</f>
        <v/>
      </c>
      <c r="T1057" s="797"/>
      <c r="U1057" s="815" t="s">
        <v>212</v>
      </c>
      <c r="V1057" s="815"/>
      <c r="W1057" s="815"/>
      <c r="X1057" s="797" t="str">
        <f>IFERROR(VLOOKUP(AD1060,Marks,3,0),"")</f>
        <v/>
      </c>
      <c r="Y1057" s="797"/>
      <c r="Z1057" s="798" t="s">
        <v>205</v>
      </c>
      <c r="AA1057" s="798"/>
      <c r="AB1057" s="798"/>
      <c r="AC1057" s="798"/>
      <c r="AD1057" s="799" t="str">
        <f>IF(AND(AD1060=""),"",'Marks Entry 1st'!$I$2)</f>
        <v xml:space="preserve"> 2021-2022</v>
      </c>
      <c r="AE1057" s="799"/>
      <c r="AF1057" s="799"/>
    </row>
    <row r="1058" spans="1:32" ht="21.9" customHeight="1">
      <c r="A1058" s="166">
        <f>IF(N1060="","",A1057+1)</f>
        <v>5</v>
      </c>
      <c r="B1058" s="800" t="s">
        <v>206</v>
      </c>
      <c r="C1058" s="800"/>
      <c r="D1058" s="800"/>
      <c r="E1058" s="801" t="str">
        <f>IFERROR(VLOOKUP(N1060,Marks,6,0),"")</f>
        <v/>
      </c>
      <c r="F1058" s="801"/>
      <c r="G1058" s="801"/>
      <c r="H1058" s="801"/>
      <c r="I1058" s="801"/>
      <c r="J1058" s="802" t="s">
        <v>209</v>
      </c>
      <c r="K1058" s="802"/>
      <c r="L1058" s="802"/>
      <c r="M1058" s="802"/>
      <c r="N1058" s="803" t="str">
        <f>IFERROR(VLOOKUP(N1060,Marks,5,0),"")</f>
        <v/>
      </c>
      <c r="O1058" s="803"/>
      <c r="P1058" s="803"/>
      <c r="Q1058" s="819"/>
      <c r="R1058" s="800" t="s">
        <v>206</v>
      </c>
      <c r="S1058" s="800"/>
      <c r="T1058" s="800"/>
      <c r="U1058" s="801" t="str">
        <f>IFERROR(VLOOKUP(AD1060,Marks,6,0),"")</f>
        <v/>
      </c>
      <c r="V1058" s="801"/>
      <c r="W1058" s="801"/>
      <c r="X1058" s="801"/>
      <c r="Y1058" s="801"/>
      <c r="Z1058" s="802" t="s">
        <v>209</v>
      </c>
      <c r="AA1058" s="802"/>
      <c r="AB1058" s="802"/>
      <c r="AC1058" s="802"/>
      <c r="AD1058" s="803" t="str">
        <f>IFERROR(VLOOKUP(AD1060,Marks,5,0),"")</f>
        <v/>
      </c>
      <c r="AE1058" s="803"/>
      <c r="AF1058" s="803"/>
    </row>
    <row r="1059" spans="1:32" ht="21.9" customHeight="1">
      <c r="A1059" s="166">
        <f>IF(N1060="","",A1058+1)</f>
        <v>6</v>
      </c>
      <c r="B1059" s="800" t="s">
        <v>207</v>
      </c>
      <c r="C1059" s="800"/>
      <c r="D1059" s="800"/>
      <c r="E1059" s="801" t="str">
        <f>IFERROR(VLOOKUP(N1060,Marks,7,0),"")</f>
        <v/>
      </c>
      <c r="F1059" s="801"/>
      <c r="G1059" s="801"/>
      <c r="H1059" s="801"/>
      <c r="I1059" s="801"/>
      <c r="J1059" s="802" t="s">
        <v>210</v>
      </c>
      <c r="K1059" s="802"/>
      <c r="L1059" s="802"/>
      <c r="M1059" s="802"/>
      <c r="N1059" s="816" t="str">
        <f>IFERROR(VLOOKUP(N1060,Marks,4,0),"")</f>
        <v/>
      </c>
      <c r="O1059" s="816"/>
      <c r="P1059" s="816"/>
      <c r="Q1059" s="819"/>
      <c r="R1059" s="800" t="s">
        <v>207</v>
      </c>
      <c r="S1059" s="800"/>
      <c r="T1059" s="800"/>
      <c r="U1059" s="801" t="str">
        <f>IFERROR(VLOOKUP(AD1060,Marks,7,0),"")</f>
        <v/>
      </c>
      <c r="V1059" s="801"/>
      <c r="W1059" s="801"/>
      <c r="X1059" s="801"/>
      <c r="Y1059" s="801"/>
      <c r="Z1059" s="802" t="s">
        <v>210</v>
      </c>
      <c r="AA1059" s="802"/>
      <c r="AB1059" s="802"/>
      <c r="AC1059" s="802"/>
      <c r="AD1059" s="816" t="str">
        <f>IFERROR(VLOOKUP(AD1060,Marks,4,0),"")</f>
        <v/>
      </c>
      <c r="AE1059" s="816"/>
      <c r="AF1059" s="816"/>
    </row>
    <row r="1060" spans="1:32" ht="21.9" customHeight="1">
      <c r="A1060" s="166">
        <f>IF(N1060="","",A1059+1)</f>
        <v>7</v>
      </c>
      <c r="B1060" s="800" t="s">
        <v>208</v>
      </c>
      <c r="C1060" s="800"/>
      <c r="D1060" s="800"/>
      <c r="E1060" s="801" t="str">
        <f>IFERROR(VLOOKUP(N1060,Marks,8,0),"")</f>
        <v/>
      </c>
      <c r="F1060" s="801"/>
      <c r="G1060" s="801"/>
      <c r="H1060" s="801"/>
      <c r="I1060" s="801"/>
      <c r="J1060" s="802" t="s">
        <v>211</v>
      </c>
      <c r="K1060" s="802"/>
      <c r="L1060" s="802"/>
      <c r="M1060" s="802"/>
      <c r="N1060" s="809">
        <f>IF(AD1033="","",IF(AND(AD1033+1&gt;$AN$6),"",AD1033+1))</f>
        <v>179</v>
      </c>
      <c r="O1060" s="809"/>
      <c r="P1060" s="809"/>
      <c r="Q1060" s="819"/>
      <c r="R1060" s="800" t="s">
        <v>208</v>
      </c>
      <c r="S1060" s="800"/>
      <c r="T1060" s="800"/>
      <c r="U1060" s="801" t="str">
        <f>IFERROR(VLOOKUP(AD1060,Marks,8,0),"")</f>
        <v/>
      </c>
      <c r="V1060" s="801"/>
      <c r="W1060" s="801"/>
      <c r="X1060" s="801"/>
      <c r="Y1060" s="801"/>
      <c r="Z1060" s="802" t="s">
        <v>211</v>
      </c>
      <c r="AA1060" s="802"/>
      <c r="AB1060" s="802"/>
      <c r="AC1060" s="802"/>
      <c r="AD1060" s="810">
        <f>IF(N1060="","",IF(AND(N1060+1&gt;$AN$6),"",N1060+1))</f>
        <v>180</v>
      </c>
      <c r="AE1060" s="810"/>
      <c r="AF1060" s="810"/>
    </row>
    <row r="1061" spans="1:32" ht="9" customHeight="1">
      <c r="A1061" s="166">
        <f>IF(N1060="","",A1060+1)</f>
        <v>8</v>
      </c>
      <c r="B1061" s="123"/>
      <c r="C1061" s="123"/>
      <c r="D1061" s="123"/>
      <c r="E1061" s="124"/>
      <c r="F1061" s="124"/>
      <c r="G1061" s="124"/>
      <c r="H1061" s="123"/>
      <c r="I1061" s="123"/>
      <c r="J1061" s="125"/>
      <c r="K1061" s="125"/>
      <c r="L1061" s="125"/>
      <c r="M1061" s="76"/>
      <c r="N1061" s="76"/>
      <c r="O1061" s="76"/>
      <c r="P1061" s="76"/>
      <c r="Q1061" s="819"/>
      <c r="R1061" s="123"/>
      <c r="S1061" s="123"/>
      <c r="T1061" s="123"/>
      <c r="U1061" s="124"/>
      <c r="V1061" s="124"/>
      <c r="W1061" s="124"/>
      <c r="X1061" s="123"/>
      <c r="Y1061" s="123"/>
      <c r="Z1061" s="125"/>
      <c r="AA1061" s="125"/>
      <c r="AB1061" s="125"/>
      <c r="AC1061" s="76"/>
      <c r="AD1061" s="76"/>
      <c r="AE1061" s="76"/>
      <c r="AF1061" s="76"/>
    </row>
    <row r="1062" spans="1:32" ht="21" customHeight="1">
      <c r="A1062" s="166">
        <f>IF(N1060="","",A1061+1)</f>
        <v>9</v>
      </c>
      <c r="B1062" s="811" t="s">
        <v>213</v>
      </c>
      <c r="C1062" s="646" t="s">
        <v>214</v>
      </c>
      <c r="D1062" s="646"/>
      <c r="E1062" s="646"/>
      <c r="F1062" s="812" t="s">
        <v>13</v>
      </c>
      <c r="G1062" s="813"/>
      <c r="H1062" s="813"/>
      <c r="I1062" s="814"/>
      <c r="J1062" s="649" t="s">
        <v>184</v>
      </c>
      <c r="K1062" s="650" t="s">
        <v>167</v>
      </c>
      <c r="L1062" s="651"/>
      <c r="M1062" s="651"/>
      <c r="N1062" s="652"/>
      <c r="O1062" s="616" t="s">
        <v>185</v>
      </c>
      <c r="P1062" s="617" t="s">
        <v>186</v>
      </c>
      <c r="Q1062" s="819"/>
      <c r="R1062" s="811" t="s">
        <v>213</v>
      </c>
      <c r="S1062" s="646" t="s">
        <v>214</v>
      </c>
      <c r="T1062" s="646"/>
      <c r="U1062" s="646"/>
      <c r="V1062" s="812" t="s">
        <v>13</v>
      </c>
      <c r="W1062" s="813"/>
      <c r="X1062" s="813"/>
      <c r="Y1062" s="814"/>
      <c r="Z1062" s="649" t="s">
        <v>184</v>
      </c>
      <c r="AA1062" s="650" t="s">
        <v>167</v>
      </c>
      <c r="AB1062" s="651"/>
      <c r="AC1062" s="651"/>
      <c r="AD1062" s="652"/>
      <c r="AE1062" s="616" t="s">
        <v>185</v>
      </c>
      <c r="AF1062" s="617" t="s">
        <v>186</v>
      </c>
    </row>
    <row r="1063" spans="1:32" ht="90.75" customHeight="1">
      <c r="A1063" s="166">
        <f>IF(N1060="","",A1062+1)</f>
        <v>10</v>
      </c>
      <c r="B1063" s="811"/>
      <c r="C1063" s="171" t="s">
        <v>11</v>
      </c>
      <c r="D1063" s="171" t="s">
        <v>180</v>
      </c>
      <c r="E1063" s="171" t="s">
        <v>108</v>
      </c>
      <c r="F1063" s="171" t="s">
        <v>182</v>
      </c>
      <c r="G1063" s="171" t="s">
        <v>183</v>
      </c>
      <c r="H1063" s="305" t="s">
        <v>10</v>
      </c>
      <c r="I1063" s="171" t="s">
        <v>108</v>
      </c>
      <c r="J1063" s="649"/>
      <c r="K1063" s="172" t="s">
        <v>182</v>
      </c>
      <c r="L1063" s="172" t="s">
        <v>183</v>
      </c>
      <c r="M1063" s="173" t="s">
        <v>10</v>
      </c>
      <c r="N1063" s="171" t="s">
        <v>108</v>
      </c>
      <c r="O1063" s="616"/>
      <c r="P1063" s="785"/>
      <c r="Q1063" s="819"/>
      <c r="R1063" s="811"/>
      <c r="S1063" s="171" t="s">
        <v>11</v>
      </c>
      <c r="T1063" s="171" t="s">
        <v>180</v>
      </c>
      <c r="U1063" s="171" t="s">
        <v>108</v>
      </c>
      <c r="V1063" s="171" t="s">
        <v>182</v>
      </c>
      <c r="W1063" s="171" t="s">
        <v>183</v>
      </c>
      <c r="X1063" s="305" t="s">
        <v>10</v>
      </c>
      <c r="Y1063" s="171" t="s">
        <v>108</v>
      </c>
      <c r="Z1063" s="649"/>
      <c r="AA1063" s="172" t="s">
        <v>182</v>
      </c>
      <c r="AB1063" s="172" t="s">
        <v>183</v>
      </c>
      <c r="AC1063" s="173" t="s">
        <v>10</v>
      </c>
      <c r="AD1063" s="171" t="s">
        <v>108</v>
      </c>
      <c r="AE1063" s="616"/>
      <c r="AF1063" s="785"/>
    </row>
    <row r="1064" spans="1:32" ht="18.75" customHeight="1">
      <c r="A1064" s="166">
        <f>IF(N1060="","",A1063+1)</f>
        <v>11</v>
      </c>
      <c r="B1064" s="811"/>
      <c r="C1064" s="414">
        <v>20</v>
      </c>
      <c r="D1064" s="414">
        <v>20</v>
      </c>
      <c r="E1064" s="116">
        <v>40</v>
      </c>
      <c r="F1064" s="414">
        <v>30</v>
      </c>
      <c r="G1064" s="414">
        <v>18</v>
      </c>
      <c r="H1064" s="414">
        <v>12</v>
      </c>
      <c r="I1064" s="116">
        <v>60</v>
      </c>
      <c r="J1064" s="118">
        <v>100</v>
      </c>
      <c r="K1064" s="414">
        <v>50</v>
      </c>
      <c r="L1064" s="414">
        <v>30</v>
      </c>
      <c r="M1064" s="414">
        <v>20</v>
      </c>
      <c r="N1064" s="116">
        <v>100</v>
      </c>
      <c r="O1064" s="118">
        <v>200</v>
      </c>
      <c r="P1064" s="825">
        <f>IF(AND(N1060="",C1057="",E1058="",N1058=""),"",IF(OR(C1057=1,C1057=2),800,1000))</f>
        <v>1000</v>
      </c>
      <c r="Q1064" s="819"/>
      <c r="R1064" s="811"/>
      <c r="S1064" s="414">
        <v>20</v>
      </c>
      <c r="T1064" s="414">
        <v>20</v>
      </c>
      <c r="U1064" s="116">
        <v>40</v>
      </c>
      <c r="V1064" s="414">
        <v>30</v>
      </c>
      <c r="W1064" s="414">
        <v>18</v>
      </c>
      <c r="X1064" s="414">
        <v>12</v>
      </c>
      <c r="Y1064" s="116">
        <v>60</v>
      </c>
      <c r="Z1064" s="118">
        <v>100</v>
      </c>
      <c r="AA1064" s="414">
        <v>50</v>
      </c>
      <c r="AB1064" s="414">
        <v>30</v>
      </c>
      <c r="AC1064" s="414">
        <v>20</v>
      </c>
      <c r="AD1064" s="116">
        <v>100</v>
      </c>
      <c r="AE1064" s="118">
        <v>200</v>
      </c>
      <c r="AF1064" s="825">
        <f>IF(AND(AD1060="",S1057="",U1058="",Z1058=""),"",IF(OR(S1057=1,S1057=2),800,1000))</f>
        <v>1000</v>
      </c>
    </row>
    <row r="1065" spans="1:32" ht="21" customHeight="1">
      <c r="A1065" s="166">
        <f>IF(N1060="","",A1064+1)</f>
        <v>12</v>
      </c>
      <c r="B1065" s="122" t="str">
        <f>'Result Sheet'!$L$4</f>
        <v xml:space="preserve">हिन्दी </v>
      </c>
      <c r="C1065" s="415" t="str">
        <f>IFERROR(VLOOKUP(N1060,Marks,11,0),"")</f>
        <v/>
      </c>
      <c r="D1065" s="415" t="str">
        <f>IFERROR(VLOOKUP(N1060,Marks,12,0),"")</f>
        <v/>
      </c>
      <c r="E1065" s="117" t="str">
        <f>IFERROR(VLOOKUP(N1060,Marks,13,0),"")</f>
        <v/>
      </c>
      <c r="F1065" s="415" t="str">
        <f>IFERROR(VLOOKUP(N1060,Marks,14,0),"")</f>
        <v/>
      </c>
      <c r="G1065" s="415" t="str">
        <f>IFERROR(VLOOKUP(N1060,Marks,15,0),"")</f>
        <v/>
      </c>
      <c r="H1065" s="415" t="str">
        <f>IFERROR(VLOOKUP(N1060,Marks,16,0),"")</f>
        <v/>
      </c>
      <c r="I1065" s="117" t="str">
        <f>IFERROR(VLOOKUP(N1060,Marks,17,0),"")</f>
        <v/>
      </c>
      <c r="J1065" s="119" t="str">
        <f>IFERROR(VLOOKUP(N1060,Marks,18,0),"")</f>
        <v/>
      </c>
      <c r="K1065" s="415" t="str">
        <f>IFERROR(VLOOKUP(N1060,Marks,19,0),"")</f>
        <v/>
      </c>
      <c r="L1065" s="415" t="str">
        <f>IFERROR(VLOOKUP(N1060,Marks,20,0),"")</f>
        <v/>
      </c>
      <c r="M1065" s="415" t="str">
        <f>IFERROR(VLOOKUP(N1060,Marks,21,0),"")</f>
        <v/>
      </c>
      <c r="N1065" s="117" t="str">
        <f>IFERROR(VLOOKUP(N1060,Marks,22,0),"")</f>
        <v/>
      </c>
      <c r="O1065" s="119" t="str">
        <f>IFERROR(VLOOKUP(N1060,Marks,23,0),"")</f>
        <v/>
      </c>
      <c r="P1065" s="323" t="str">
        <f>IFERROR(VLOOKUP(N1060,Marks,29,0),"")</f>
        <v/>
      </c>
      <c r="Q1065" s="819"/>
      <c r="R1065" s="122" t="str">
        <f>'Result Sheet'!$L$4</f>
        <v xml:space="preserve">हिन्दी </v>
      </c>
      <c r="S1065" s="415" t="str">
        <f>IFERROR(VLOOKUP(AD1060,Marks,11,0),"")</f>
        <v/>
      </c>
      <c r="T1065" s="415" t="str">
        <f>IFERROR(VLOOKUP(AD1060,Marks,12,0),"")</f>
        <v/>
      </c>
      <c r="U1065" s="117" t="str">
        <f>IFERROR(VLOOKUP(AD1060,Marks,13,0),"")</f>
        <v/>
      </c>
      <c r="V1065" s="415" t="str">
        <f>IFERROR(VLOOKUP(AD1060,Marks,14,0),"")</f>
        <v/>
      </c>
      <c r="W1065" s="415" t="str">
        <f>IFERROR(VLOOKUP(AD1060,Marks,15,0),"")</f>
        <v/>
      </c>
      <c r="X1065" s="415" t="str">
        <f>IFERROR(VLOOKUP(AD1060,Marks,16,0),"")</f>
        <v/>
      </c>
      <c r="Y1065" s="117" t="str">
        <f>IFERROR(VLOOKUP(AD1060,Marks,17,0),"")</f>
        <v/>
      </c>
      <c r="Z1065" s="119" t="str">
        <f>IFERROR(VLOOKUP(AD1060,Marks,18,0),"")</f>
        <v/>
      </c>
      <c r="AA1065" s="415" t="str">
        <f>IFERROR(VLOOKUP(AD1060,Marks,19,0),"")</f>
        <v/>
      </c>
      <c r="AB1065" s="415" t="str">
        <f>IFERROR(VLOOKUP(AD1060,Marks,20,0),"")</f>
        <v/>
      </c>
      <c r="AC1065" s="415" t="str">
        <f>IFERROR(VLOOKUP(AD1060,Marks,21,0),"")</f>
        <v/>
      </c>
      <c r="AD1065" s="117" t="str">
        <f>IFERROR(VLOOKUP(AD1060,Marks,22,0),"")</f>
        <v/>
      </c>
      <c r="AE1065" s="119" t="str">
        <f>IFERROR(VLOOKUP(AD1060,Marks,23,0),"")</f>
        <v/>
      </c>
      <c r="AF1065" s="323" t="str">
        <f>IFERROR(VLOOKUP(AD1060,Marks,29,0),"")</f>
        <v/>
      </c>
    </row>
    <row r="1066" spans="1:32" ht="21" customHeight="1">
      <c r="A1066" s="166">
        <f>IF(N1060="","",A1065+1)</f>
        <v>13</v>
      </c>
      <c r="B1066" s="122" t="str">
        <f>'Result Sheet'!$AE$4</f>
        <v xml:space="preserve">अंग्रेजी </v>
      </c>
      <c r="C1066" s="415" t="str">
        <f>IFERROR(VLOOKUP(N1060,Marks,30,0),"")</f>
        <v/>
      </c>
      <c r="D1066" s="415" t="str">
        <f>IFERROR(VLOOKUP(N1060,Marks,31,0),"")</f>
        <v/>
      </c>
      <c r="E1066" s="117" t="str">
        <f>IFERROR(VLOOKUP(N1060,Marks,32,0),"")</f>
        <v/>
      </c>
      <c r="F1066" s="415" t="str">
        <f>IFERROR(VLOOKUP(N1060,Marks,33,0),"")</f>
        <v/>
      </c>
      <c r="G1066" s="415" t="str">
        <f>IFERROR(VLOOKUP(N1060,Marks,34,0),"")</f>
        <v/>
      </c>
      <c r="H1066" s="415" t="str">
        <f>IFERROR(VLOOKUP(N1060,Marks,35,0),"")</f>
        <v/>
      </c>
      <c r="I1066" s="117" t="str">
        <f>IFERROR(VLOOKUP(N1060,Marks,36,0),"")</f>
        <v/>
      </c>
      <c r="J1066" s="119" t="str">
        <f>IFERROR(VLOOKUP(N1060,Marks,37,0),"")</f>
        <v/>
      </c>
      <c r="K1066" s="415" t="str">
        <f>IFERROR(VLOOKUP(N1060,Marks,38,0),"")</f>
        <v/>
      </c>
      <c r="L1066" s="415" t="str">
        <f>IFERROR(VLOOKUP(N1060,Marks,39,0),"")</f>
        <v/>
      </c>
      <c r="M1066" s="415" t="str">
        <f>IFERROR(VLOOKUP(N1060,Marks,40,0),"")</f>
        <v/>
      </c>
      <c r="N1066" s="117" t="str">
        <f>IFERROR(VLOOKUP(N1060,Marks,41,0),"")</f>
        <v/>
      </c>
      <c r="O1066" s="119" t="str">
        <f>IFERROR(VLOOKUP(N1060,Marks,42,0),"")</f>
        <v/>
      </c>
      <c r="P1066" s="323" t="str">
        <f>IFERROR(VLOOKUP(N1060,Marks,48,0),"")</f>
        <v/>
      </c>
      <c r="Q1066" s="819"/>
      <c r="R1066" s="122" t="str">
        <f>'Result Sheet'!$AE$4</f>
        <v xml:space="preserve">अंग्रेजी </v>
      </c>
      <c r="S1066" s="415" t="str">
        <f>IFERROR(VLOOKUP(AD1060,Marks,30,0),"")</f>
        <v/>
      </c>
      <c r="T1066" s="415" t="str">
        <f>IFERROR(VLOOKUP(AD1060,Marks,31,0),"")</f>
        <v/>
      </c>
      <c r="U1066" s="117" t="str">
        <f>IFERROR(VLOOKUP(AD1060,Marks,32,0),"")</f>
        <v/>
      </c>
      <c r="V1066" s="415" t="str">
        <f>IFERROR(VLOOKUP(AD1060,Marks,33,0),"")</f>
        <v/>
      </c>
      <c r="W1066" s="415" t="str">
        <f>IFERROR(VLOOKUP(AD1060,Marks,34,0),"")</f>
        <v/>
      </c>
      <c r="X1066" s="415" t="str">
        <f>IFERROR(VLOOKUP(AD1060,Marks,35,0),"")</f>
        <v/>
      </c>
      <c r="Y1066" s="117" t="str">
        <f>IFERROR(VLOOKUP(AD1060,Marks,36,0),"")</f>
        <v/>
      </c>
      <c r="Z1066" s="119" t="str">
        <f>IFERROR(VLOOKUP(AD1060,Marks,37,0),"")</f>
        <v/>
      </c>
      <c r="AA1066" s="415" t="str">
        <f>IFERROR(VLOOKUP(AD1060,Marks,38,0),"")</f>
        <v/>
      </c>
      <c r="AB1066" s="415" t="str">
        <f>IFERROR(VLOOKUP(AD1060,Marks,39,0),"")</f>
        <v/>
      </c>
      <c r="AC1066" s="415" t="str">
        <f>IFERROR(VLOOKUP(AD1060,Marks,40,0),"")</f>
        <v/>
      </c>
      <c r="AD1066" s="117" t="str">
        <f>IFERROR(VLOOKUP(AD1060,Marks,41,0),"")</f>
        <v/>
      </c>
      <c r="AE1066" s="119" t="str">
        <f>IFERROR(VLOOKUP(AD1060,Marks,42,0),"")</f>
        <v/>
      </c>
      <c r="AF1066" s="323" t="str">
        <f>IFERROR(VLOOKUP(AD1060,Marks,48,0),"")</f>
        <v/>
      </c>
    </row>
    <row r="1067" spans="1:32" ht="21" customHeight="1">
      <c r="A1067" s="166">
        <f>IF(N1060="","",A1066+1)</f>
        <v>14</v>
      </c>
      <c r="B1067" s="122" t="str">
        <f>'Result Sheet'!$AX$4</f>
        <v>संस्कृत</v>
      </c>
      <c r="C1067" s="415" t="str">
        <f>IFERROR(VLOOKUP(N1060,Marks,49,0),"")</f>
        <v/>
      </c>
      <c r="D1067" s="415" t="str">
        <f>IFERROR(VLOOKUP(N1060,Marks,50,0),"")</f>
        <v/>
      </c>
      <c r="E1067" s="117" t="str">
        <f>IFERROR(VLOOKUP(N1060,Marks,51,0),"")</f>
        <v/>
      </c>
      <c r="F1067" s="415" t="str">
        <f>IFERROR(VLOOKUP(N1060,Marks,52,0),"")</f>
        <v/>
      </c>
      <c r="G1067" s="415" t="str">
        <f>IFERROR(VLOOKUP(N1060,Marks,53,0),"")</f>
        <v/>
      </c>
      <c r="H1067" s="415" t="str">
        <f>IFERROR(VLOOKUP(N1060,Marks,54,0),"")</f>
        <v/>
      </c>
      <c r="I1067" s="117" t="str">
        <f>IFERROR(VLOOKUP(N1060,Marks,55,0),"")</f>
        <v/>
      </c>
      <c r="J1067" s="119" t="str">
        <f>IFERROR(VLOOKUP(N1060,Marks,56,0),"")</f>
        <v/>
      </c>
      <c r="K1067" s="415" t="str">
        <f>IFERROR(VLOOKUP(N1060,Marks,57,0),"")</f>
        <v/>
      </c>
      <c r="L1067" s="415" t="str">
        <f>IFERROR(VLOOKUP(N1060,Marks,58,0),"")</f>
        <v/>
      </c>
      <c r="M1067" s="415" t="str">
        <f>IFERROR(VLOOKUP(N1060,Marks,59,0),"")</f>
        <v/>
      </c>
      <c r="N1067" s="117" t="str">
        <f>IFERROR(VLOOKUP(N1060,Marks,60,0),"")</f>
        <v/>
      </c>
      <c r="O1067" s="119" t="str">
        <f>IFERROR(VLOOKUP(N1060,Marks,61,0),"")</f>
        <v/>
      </c>
      <c r="P1067" s="323" t="str">
        <f>IFERROR(VLOOKUP(N1060,Marks,67,0),"")</f>
        <v/>
      </c>
      <c r="Q1067" s="819"/>
      <c r="R1067" s="122" t="str">
        <f>'Result Sheet'!$AX$4</f>
        <v>संस्कृत</v>
      </c>
      <c r="S1067" s="415" t="str">
        <f>IFERROR(VLOOKUP(AD1060,Marks,49,0),"")</f>
        <v/>
      </c>
      <c r="T1067" s="415" t="str">
        <f>IFERROR(VLOOKUP(AD1060,Marks,50,0),"")</f>
        <v/>
      </c>
      <c r="U1067" s="117" t="str">
        <f>IFERROR(VLOOKUP(AD1060,Marks,51,0),"")</f>
        <v/>
      </c>
      <c r="V1067" s="415" t="str">
        <f>IFERROR(VLOOKUP(AD1060,Marks,52,0),"")</f>
        <v/>
      </c>
      <c r="W1067" s="415" t="str">
        <f>IFERROR(VLOOKUP(AD1060,Marks,53,0),"")</f>
        <v/>
      </c>
      <c r="X1067" s="415" t="str">
        <f>IFERROR(VLOOKUP(AD1060,Marks,54,0),"")</f>
        <v/>
      </c>
      <c r="Y1067" s="117" t="str">
        <f>IFERROR(VLOOKUP(AD1060,Marks,55,0),"")</f>
        <v/>
      </c>
      <c r="Z1067" s="119" t="str">
        <f>IFERROR(VLOOKUP(AD1060,Marks,56,0),"")</f>
        <v/>
      </c>
      <c r="AA1067" s="415" t="str">
        <f>IFERROR(VLOOKUP(AD1060,Marks,57,0),"")</f>
        <v/>
      </c>
      <c r="AB1067" s="415" t="str">
        <f>IFERROR(VLOOKUP(AD1060,Marks,58,0),"")</f>
        <v/>
      </c>
      <c r="AC1067" s="415" t="str">
        <f>IFERROR(VLOOKUP(AD1060,Marks,59,0),"")</f>
        <v/>
      </c>
      <c r="AD1067" s="117" t="str">
        <f>IFERROR(VLOOKUP(AD1060,Marks,60,0),"")</f>
        <v/>
      </c>
      <c r="AE1067" s="119" t="str">
        <f>IFERROR(VLOOKUP(AD1060,Marks,61,0),"")</f>
        <v/>
      </c>
      <c r="AF1067" s="323" t="str">
        <f>IFERROR(VLOOKUP(AD1060,Marks,67,0),"")</f>
        <v/>
      </c>
    </row>
    <row r="1068" spans="1:32" ht="21" customHeight="1">
      <c r="A1068" s="166">
        <f>IF(N1060="","",A1066+1)</f>
        <v>14</v>
      </c>
      <c r="B1068" s="122" t="str">
        <f>'Result Sheet'!$BQ$4</f>
        <v xml:space="preserve">गणित </v>
      </c>
      <c r="C1068" s="415" t="str">
        <f>IFERROR(VLOOKUP(N1060,Marks,68,0),"")</f>
        <v/>
      </c>
      <c r="D1068" s="415" t="str">
        <f>IFERROR(VLOOKUP(N1060,Marks,69,0),"")</f>
        <v/>
      </c>
      <c r="E1068" s="117" t="str">
        <f>IFERROR(VLOOKUP(N1060,Marks,70,0),"")</f>
        <v/>
      </c>
      <c r="F1068" s="415" t="str">
        <f>IFERROR(VLOOKUP(N1060,Marks,71,0),"")</f>
        <v/>
      </c>
      <c r="G1068" s="415" t="str">
        <f>IFERROR(VLOOKUP(N1060,Marks,72,0),"")</f>
        <v/>
      </c>
      <c r="H1068" s="415" t="str">
        <f>IFERROR(VLOOKUP(N1060,Marks,73,0),"")</f>
        <v/>
      </c>
      <c r="I1068" s="117" t="str">
        <f>IFERROR(VLOOKUP(N1060,Marks,74,0),"")</f>
        <v/>
      </c>
      <c r="J1068" s="119" t="str">
        <f>IFERROR(VLOOKUP(N1060,Marks,75,0),"")</f>
        <v/>
      </c>
      <c r="K1068" s="415" t="str">
        <f>IFERROR(VLOOKUP(N1060,Marks,76,0),"")</f>
        <v/>
      </c>
      <c r="L1068" s="415" t="str">
        <f>IFERROR(VLOOKUP(N1060,Marks,77,0),"")</f>
        <v/>
      </c>
      <c r="M1068" s="415" t="str">
        <f>IFERROR(VLOOKUP(N1060,Marks,78,0),"")</f>
        <v/>
      </c>
      <c r="N1068" s="117" t="str">
        <f>IFERROR(VLOOKUP(N1060,Marks,79,0),"")</f>
        <v/>
      </c>
      <c r="O1068" s="119" t="str">
        <f>IFERROR(VLOOKUP(N1060,Marks,80,0),"")</f>
        <v/>
      </c>
      <c r="P1068" s="323" t="str">
        <f>IFERROR(VLOOKUP(N1060,Marks,86,0),"")</f>
        <v/>
      </c>
      <c r="Q1068" s="819"/>
      <c r="R1068" s="122" t="str">
        <f>'Result Sheet'!$BQ$4</f>
        <v xml:space="preserve">गणित </v>
      </c>
      <c r="S1068" s="415" t="str">
        <f>IFERROR(VLOOKUP(AD1060,Marks,68,0),"")</f>
        <v/>
      </c>
      <c r="T1068" s="415" t="str">
        <f>IFERROR(VLOOKUP(AD1060,Marks,69,0),"")</f>
        <v/>
      </c>
      <c r="U1068" s="117" t="str">
        <f>IFERROR(VLOOKUP(AD1060,Marks,70,0),"")</f>
        <v/>
      </c>
      <c r="V1068" s="415" t="str">
        <f>IFERROR(VLOOKUP(AD1060,Marks,71,0),"")</f>
        <v/>
      </c>
      <c r="W1068" s="415" t="str">
        <f>IFERROR(VLOOKUP(AD1060,Marks,72,0),"")</f>
        <v/>
      </c>
      <c r="X1068" s="415" t="str">
        <f>IFERROR(VLOOKUP(AD1060,Marks,73,0),"")</f>
        <v/>
      </c>
      <c r="Y1068" s="117" t="str">
        <f>IFERROR(VLOOKUP(AD1060,Marks,74,0),"")</f>
        <v/>
      </c>
      <c r="Z1068" s="119" t="str">
        <f>IFERROR(VLOOKUP(AD1060,Marks,75,0),"")</f>
        <v/>
      </c>
      <c r="AA1068" s="415" t="str">
        <f>IFERROR(VLOOKUP(AD1060,Marks,76,0),"")</f>
        <v/>
      </c>
      <c r="AB1068" s="415" t="str">
        <f>IFERROR(VLOOKUP(AD1060,Marks,77,0),"")</f>
        <v/>
      </c>
      <c r="AC1068" s="415" t="str">
        <f>IFERROR(VLOOKUP(AD1060,Marks,78,0),"")</f>
        <v/>
      </c>
      <c r="AD1068" s="117" t="str">
        <f>IFERROR(VLOOKUP(AD1060,Marks,79,0),"")</f>
        <v/>
      </c>
      <c r="AE1068" s="119" t="str">
        <f>IFERROR(VLOOKUP(AD1060,Marks,80,0),"")</f>
        <v/>
      </c>
      <c r="AF1068" s="323" t="str">
        <f>IFERROR(VLOOKUP(AD1060,Marks,86,0),"")</f>
        <v/>
      </c>
    </row>
    <row r="1069" spans="1:32" ht="21" customHeight="1">
      <c r="A1069" s="166">
        <f>IF(N1060="","",A1068+1)</f>
        <v>15</v>
      </c>
      <c r="B1069" s="122" t="str">
        <f>'Result Sheet'!$CJ$4</f>
        <v xml:space="preserve">पर्यावरण अध्ययन </v>
      </c>
      <c r="C1069" s="415" t="str">
        <f>IFERROR(VLOOKUP(N1060,Marks,87,0),"")</f>
        <v/>
      </c>
      <c r="D1069" s="415" t="str">
        <f>IFERROR(VLOOKUP(N1060,Marks,88,0),"")</f>
        <v/>
      </c>
      <c r="E1069" s="117" t="str">
        <f>IFERROR(VLOOKUP(N1060,Marks,89,0),"")</f>
        <v/>
      </c>
      <c r="F1069" s="415" t="str">
        <f>IFERROR(VLOOKUP(N1060,Marks,90,0),"")</f>
        <v/>
      </c>
      <c r="G1069" s="415" t="str">
        <f>IFERROR(VLOOKUP(N1060,Marks,91,0),"")</f>
        <v/>
      </c>
      <c r="H1069" s="415" t="str">
        <f>IFERROR(VLOOKUP(N1060,Marks,92,0),"")</f>
        <v/>
      </c>
      <c r="I1069" s="117" t="str">
        <f>IFERROR(VLOOKUP(N1060,Marks,93,0),"")</f>
        <v/>
      </c>
      <c r="J1069" s="119" t="str">
        <f>IFERROR(VLOOKUP(N1060,Marks,94,0),"")</f>
        <v/>
      </c>
      <c r="K1069" s="415" t="str">
        <f>IFERROR(VLOOKUP(N1060,Marks,95,0),"")</f>
        <v/>
      </c>
      <c r="L1069" s="415" t="str">
        <f>IFERROR(VLOOKUP(N1060,Marks,96,0),"")</f>
        <v/>
      </c>
      <c r="M1069" s="415" t="str">
        <f>IFERROR(VLOOKUP(N1060,Marks,97,0),"")</f>
        <v/>
      </c>
      <c r="N1069" s="117" t="str">
        <f>IFERROR(VLOOKUP(N1060,Marks,98,0),"")</f>
        <v/>
      </c>
      <c r="O1069" s="119" t="str">
        <f>IFERROR(VLOOKUP(N1060,Marks,99,0),"")</f>
        <v/>
      </c>
      <c r="P1069" s="323" t="str">
        <f>IFERROR(VLOOKUP(N1060,Marks,105,0),"")</f>
        <v/>
      </c>
      <c r="Q1069" s="819"/>
      <c r="R1069" s="122" t="str">
        <f>'Result Sheet'!$CJ$4</f>
        <v xml:space="preserve">पर्यावरण अध्ययन </v>
      </c>
      <c r="S1069" s="415" t="str">
        <f>IFERROR(VLOOKUP(AD1060,Marks,87,0),"")</f>
        <v/>
      </c>
      <c r="T1069" s="415" t="str">
        <f>IFERROR(VLOOKUP(AD1060,Marks,88,0),"")</f>
        <v/>
      </c>
      <c r="U1069" s="117" t="str">
        <f>IFERROR(VLOOKUP(AD1060,Marks,89,0),"")</f>
        <v/>
      </c>
      <c r="V1069" s="415" t="str">
        <f>IFERROR(VLOOKUP(AD1060,Marks,90,0),"")</f>
        <v/>
      </c>
      <c r="W1069" s="415" t="str">
        <f>IFERROR(VLOOKUP(AD1060,Marks,91,0),"")</f>
        <v/>
      </c>
      <c r="X1069" s="415" t="str">
        <f>IFERROR(VLOOKUP(AD1060,Marks,92,0),"")</f>
        <v/>
      </c>
      <c r="Y1069" s="117" t="str">
        <f>IFERROR(VLOOKUP(AD1060,Marks,93,0),"")</f>
        <v/>
      </c>
      <c r="Z1069" s="119" t="str">
        <f>IFERROR(VLOOKUP(AD1060,Marks,94,0),"")</f>
        <v/>
      </c>
      <c r="AA1069" s="415" t="str">
        <f>IFERROR(VLOOKUP(AD1060,Marks,95,0),"")</f>
        <v/>
      </c>
      <c r="AB1069" s="415" t="str">
        <f>IFERROR(VLOOKUP(AD1060,Marks,96,0),"")</f>
        <v/>
      </c>
      <c r="AC1069" s="415" t="str">
        <f>IFERROR(VLOOKUP(AD1060,Marks,97,0),"")</f>
        <v/>
      </c>
      <c r="AD1069" s="117" t="str">
        <f>IFERROR(VLOOKUP(AD1060,Marks,98,0),"")</f>
        <v/>
      </c>
      <c r="AE1069" s="119" t="str">
        <f>IFERROR(VLOOKUP(AD1060,Marks,99,0),"")</f>
        <v/>
      </c>
      <c r="AF1069" s="323" t="str">
        <f>IFERROR(VLOOKUP(AD1060,Marks,105,0),"")</f>
        <v/>
      </c>
    </row>
    <row r="1070" spans="1:32" ht="25.5" customHeight="1">
      <c r="A1070" s="166">
        <f>IF(N1060="","",A1069+1)</f>
        <v>16</v>
      </c>
      <c r="B1070" s="416" t="s">
        <v>215</v>
      </c>
      <c r="C1070" s="120" t="str">
        <f>IF(AND(C1065="",C1066="",C1067="",C1068="",C1069=""),"",IF(OR(C1057=1,C1057=2),SUM(C1065:C1068),SUM(C1065:C1069)))</f>
        <v/>
      </c>
      <c r="D1070" s="120" t="str">
        <f>IF(AND(D1065="",D1066="",D1067="",D1068="",D1069=""),"",IF(OR(C1057=1,C1057=2),SUM(D1065:D1068),SUM(D1065:D1069)))</f>
        <v/>
      </c>
      <c r="E1070" s="120" t="str">
        <f>IF(AND(E1065="",E1066="",E1067="",E1068="",E1069=""),"",IF(OR(C1057=1,C1057=2),SUM(E1065:E1068),SUM(E1065:E1069)))</f>
        <v/>
      </c>
      <c r="F1070" s="120" t="str">
        <f>IF(AND(F1065="",F1066="",F1067="",F1068="",F1069=""),"",IF(OR(C1057=1,C1057=2),SUM(F1065:F1068),SUM(F1065:F1069)))</f>
        <v/>
      </c>
      <c r="G1070" s="120" t="str">
        <f>IF(AND(G1065="",G1066="",G1067="",G1068="",G1069=""),"",IF(OR(G1057=1,G1057=2),SUM(C1057=1,C1057=2),SUM(G1065:G1069)))</f>
        <v/>
      </c>
      <c r="H1070" s="120" t="str">
        <f>IF(AND(H1065="",H1066="",H1067="",H1068="",H1069=""),"",IF(OR(C1057=1,C1057=2),SUM(H1065:H1068),SUM(H1065:H1069)))</f>
        <v/>
      </c>
      <c r="I1070" s="120" t="str">
        <f>IF(AND(I1065="",I1066="",I1067="",I1068="",I1069=""),"",IF(OR(C1057=1,C1057=2),SUM(I1065:I1068),SUM(I1065:I1069)))</f>
        <v/>
      </c>
      <c r="J1070" s="120" t="str">
        <f>IF(AND(J1065="",J1066="",J1067="",J1068="",J1069=""),"",IF(OR(C1057=1,C1057=2),SUM(J1065:J1068),SUM(J1065:J1069)))</f>
        <v/>
      </c>
      <c r="K1070" s="120" t="str">
        <f>IF(AND(K1065="",K1066="",K1067="",K1068="",K1069=""),"",IF(OR(C1057=1,C1057=2),SUM(K1065:K1068),SUM(K1065:K1069)))</f>
        <v/>
      </c>
      <c r="L1070" s="120" t="str">
        <f>IF(AND(L1065="",L1066="",L1067="",L1068="",L1069=""),"",IF(OR(C1057=1,C1057=2),SUM(L1065:L1068),SUM(L1065:L1069)))</f>
        <v/>
      </c>
      <c r="M1070" s="120" t="str">
        <f>IF(AND(M1065="",M1066="",M1067="",M1068="",M1069=""),"",IF(OR(C1057=1,C1057=2),SUM(M1065:M1068),SUM(M1065:M1069)))</f>
        <v/>
      </c>
      <c r="N1070" s="120" t="str">
        <f>IF(AND(N1065="",N1066="",N1067="",N1068="",N1069=""),"",IF(OR(C1057=1,C1057=2),SUM(N1065:N1068),SUM(N1065:N1069)))</f>
        <v/>
      </c>
      <c r="O1070" s="120" t="str">
        <f>IF(AND(O1065="",O1066="",O1067="",O1068="",O1069=""),"",IF(OR(C1057=1,C1057=2),SUM(O1065:O1068),SUM(O1065:O1069)))</f>
        <v/>
      </c>
      <c r="P1070" s="326" t="str">
        <f>IF(OR(N1060="",E1058="",O1070=""),"",IF(O1070&gt;=81%*P1064,"A",IF(O1070&gt;=61%*P1064,"B",IF(O1070&gt;=41%*P1064,"C",IF(O1070&gt;=21%*P1064,"D","E")))))</f>
        <v/>
      </c>
      <c r="Q1070" s="819"/>
      <c r="R1070" s="416" t="s">
        <v>215</v>
      </c>
      <c r="S1070" s="120" t="str">
        <f>IF(AND(S1065="",S1066="",S1067="",S1068="",S1069=""),"",IF(OR(S1057=1,S1057=2),SUM(S1065:S1068),SUM(S1065:S1069)))</f>
        <v/>
      </c>
      <c r="T1070" s="120" t="str">
        <f>IF(AND(T1065="",T1066="",T1067="",T1068="",T1069=""),"",IF(OR(S1057=1,S1057=2),SUM(T1065:T1068),SUM(T1065:T1069)))</f>
        <v/>
      </c>
      <c r="U1070" s="120" t="str">
        <f>IF(AND(U1065="",U1066="",U1067="",U1068="",U1069=""),"",IF(OR(S1057=1,S1057=2),SUM(U1065:U1068),SUM(U1065:U1069)))</f>
        <v/>
      </c>
      <c r="V1070" s="120" t="str">
        <f>IF(AND(V1065="",V1066="",V1067="",V1068="",V1069=""),"",IF(OR(S1057=1,S1057=2),SUM(V1065:V1068),SUM(V1065:V1069)))</f>
        <v/>
      </c>
      <c r="W1070" s="120" t="str">
        <f>IF(AND(W1065="",W1066="",W1067="",W1068="",W1069=""),"",IF(OR(W1057=1,W1057=2),SUM(S1057=1,S1057=2),SUM(W1065:W1069)))</f>
        <v/>
      </c>
      <c r="X1070" s="120" t="str">
        <f>IF(AND(X1065="",X1066="",X1067="",X1068="",X1069=""),"",IF(OR(S1057=1,S1057=2),SUM(X1065:X1068),SUM(X1065:X1069)))</f>
        <v/>
      </c>
      <c r="Y1070" s="120" t="str">
        <f>IF(AND(Y1065="",Y1066="",Y1067="",Y1068="",Y1069=""),"",IF(OR(S1057=1,S1057=2),SUM(Y1065:Y1068),SUM(Y1065:Y1069)))</f>
        <v/>
      </c>
      <c r="Z1070" s="120" t="str">
        <f>IF(AND(Z1065="",Z1066="",Z1067="",Z1068="",Z1069=""),"",IF(OR(S1057=1,S1057=2),SUM(Z1065:Z1068),SUM(Z1065:Z1069)))</f>
        <v/>
      </c>
      <c r="AA1070" s="120" t="str">
        <f>IF(AND(AA1065="",AA1066="",AA1067="",AA1068="",AA1069=""),"",IF(OR(S1057=1,S1057=2),SUM(AA1065:AA1068),SUM(AA1065:AA1069)))</f>
        <v/>
      </c>
      <c r="AB1070" s="120" t="str">
        <f>IF(AND(AB1065="",AB1066="",AB1067="",AB1068="",AB1069=""),"",IF(OR(S1057=1,S1057=2),SUM(AB1065:AB1068),SUM(AB1065:AB1069)))</f>
        <v/>
      </c>
      <c r="AC1070" s="120" t="str">
        <f>IF(AND(AC1065="",AC1066="",AC1067="",AC1068="",AC1069=""),"",IF(OR(S1057=1,S1057=2),SUM(AC1065:AC1068),SUM(AC1065:AC1069)))</f>
        <v/>
      </c>
      <c r="AD1070" s="120" t="str">
        <f>IF(AND(AD1065="",AD1066="",AD1067="",AD1068="",AD1069=""),"",IF(OR(S1057=1,S1057=2),SUM(AD1065:AD1068),SUM(AD1065:AD1069)))</f>
        <v/>
      </c>
      <c r="AE1070" s="120" t="str">
        <f>IF(AND(AE1065="",AE1066="",AE1067="",AE1068="",AE1069=""),"",IF(OR(S1057=1,S1057=2),SUM(AE1065:AE1068),SUM(AE1065:AE1069)))</f>
        <v/>
      </c>
      <c r="AF1070" s="326" t="str">
        <f>IF(OR(AD1060="",U1058="",AE1070=""),"",IF(AE1070&gt;=81%*AF1064,"A",IF(AE1070&gt;=61%*AF1064,"B",IF(AE1070&gt;=41%*AF1064,"C",IF(AE1070&gt;=21%*AF1064,"D","E")))))</f>
        <v/>
      </c>
    </row>
    <row r="1071" spans="1:32" ht="9" customHeight="1">
      <c r="A1071" s="166">
        <f>IF(N1060="","",A1070+1)</f>
        <v>17</v>
      </c>
      <c r="B1071" s="787"/>
      <c r="C1071" s="787"/>
      <c r="D1071" s="787"/>
      <c r="E1071" s="787"/>
      <c r="F1071" s="787"/>
      <c r="G1071" s="787"/>
      <c r="H1071" s="787"/>
      <c r="I1071" s="787"/>
      <c r="J1071" s="787"/>
      <c r="K1071" s="787"/>
      <c r="L1071" s="787"/>
      <c r="M1071" s="787"/>
      <c r="N1071" s="787"/>
      <c r="O1071" s="787"/>
      <c r="P1071" s="787"/>
      <c r="Q1071" s="819"/>
      <c r="R1071" s="787"/>
      <c r="S1071" s="787"/>
      <c r="T1071" s="787"/>
      <c r="U1071" s="787"/>
      <c r="V1071" s="787"/>
      <c r="W1071" s="787"/>
      <c r="X1071" s="787"/>
      <c r="Y1071" s="787"/>
      <c r="Z1071" s="787"/>
      <c r="AA1071" s="787"/>
      <c r="AB1071" s="787"/>
      <c r="AC1071" s="787"/>
      <c r="AD1071" s="787"/>
      <c r="AE1071" s="787"/>
      <c r="AF1071" s="787"/>
    </row>
    <row r="1072" spans="1:32" ht="22.5" customHeight="1">
      <c r="A1072" s="166">
        <f>IF(N1060="","",A1071+1)</f>
        <v>18</v>
      </c>
      <c r="B1072" s="788" t="s">
        <v>213</v>
      </c>
      <c r="C1072" s="788"/>
      <c r="D1072" s="789" t="s">
        <v>229</v>
      </c>
      <c r="E1072" s="790"/>
      <c r="F1072" s="417" t="s">
        <v>186</v>
      </c>
      <c r="G1072" s="788" t="s">
        <v>213</v>
      </c>
      <c r="H1072" s="788"/>
      <c r="I1072" s="789" t="s">
        <v>229</v>
      </c>
      <c r="J1072" s="790"/>
      <c r="K1072" s="417" t="s">
        <v>186</v>
      </c>
      <c r="L1072" s="788" t="s">
        <v>213</v>
      </c>
      <c r="M1072" s="788"/>
      <c r="N1072" s="789" t="s">
        <v>229</v>
      </c>
      <c r="O1072" s="790"/>
      <c r="P1072" s="417" t="s">
        <v>186</v>
      </c>
      <c r="Q1072" s="819"/>
      <c r="R1072" s="788" t="s">
        <v>213</v>
      </c>
      <c r="S1072" s="788"/>
      <c r="T1072" s="789" t="s">
        <v>229</v>
      </c>
      <c r="U1072" s="790"/>
      <c r="V1072" s="417" t="s">
        <v>186</v>
      </c>
      <c r="W1072" s="788" t="s">
        <v>213</v>
      </c>
      <c r="X1072" s="788"/>
      <c r="Y1072" s="789" t="s">
        <v>229</v>
      </c>
      <c r="Z1072" s="790"/>
      <c r="AA1072" s="417" t="s">
        <v>186</v>
      </c>
      <c r="AB1072" s="788" t="s">
        <v>213</v>
      </c>
      <c r="AC1072" s="788"/>
      <c r="AD1072" s="789" t="s">
        <v>229</v>
      </c>
      <c r="AE1072" s="790"/>
      <c r="AF1072" s="417" t="s">
        <v>186</v>
      </c>
    </row>
    <row r="1073" spans="1:32" ht="21.75" customHeight="1">
      <c r="A1073" s="166">
        <f>IF(N1060="","",A1072+1)</f>
        <v>19</v>
      </c>
      <c r="B1073" s="791" t="s">
        <v>221</v>
      </c>
      <c r="C1073" s="792"/>
      <c r="D1073" s="792"/>
      <c r="E1073" s="119" t="str">
        <f>IFERROR(VLOOKUP(N1060,Marks,109,0),"")</f>
        <v/>
      </c>
      <c r="F1073" s="130" t="str">
        <f>IFERROR(VLOOKUP(N1060,Marks,113,0),"")</f>
        <v/>
      </c>
      <c r="G1073" s="791" t="s">
        <v>192</v>
      </c>
      <c r="H1073" s="792"/>
      <c r="I1073" s="792"/>
      <c r="J1073" s="119" t="str">
        <f>IFERROR(VLOOKUP(N1060,Marks,117,0),"")</f>
        <v/>
      </c>
      <c r="K1073" s="130" t="str">
        <f>IFERROR(VLOOKUP(N1060,Marks,121,0),"")</f>
        <v/>
      </c>
      <c r="L1073" s="793" t="s">
        <v>193</v>
      </c>
      <c r="M1073" s="794"/>
      <c r="N1073" s="794"/>
      <c r="O1073" s="119" t="str">
        <f>IFERROR(VLOOKUP(N1060,Marks,125,0),"")</f>
        <v/>
      </c>
      <c r="P1073" s="130" t="str">
        <f>IFERROR(VLOOKUP(N1060,Marks,129,0),"")</f>
        <v/>
      </c>
      <c r="Q1073" s="819"/>
      <c r="R1073" s="791" t="s">
        <v>221</v>
      </c>
      <c r="S1073" s="792"/>
      <c r="T1073" s="792"/>
      <c r="U1073" s="119" t="str">
        <f>IFERROR(VLOOKUP(AD1060,Marks,109,0),"")</f>
        <v/>
      </c>
      <c r="V1073" s="130" t="str">
        <f>IFERROR(VLOOKUP(AD1060,Marks,113,0),"")</f>
        <v/>
      </c>
      <c r="W1073" s="791" t="s">
        <v>192</v>
      </c>
      <c r="X1073" s="792"/>
      <c r="Y1073" s="792"/>
      <c r="Z1073" s="119" t="str">
        <f>IFERROR(VLOOKUP(AD1060,Marks,117,0),"")</f>
        <v/>
      </c>
      <c r="AA1073" s="130" t="str">
        <f>IFERROR(VLOOKUP(AD1060,Marks,121,0),"")</f>
        <v/>
      </c>
      <c r="AB1073" s="793" t="s">
        <v>193</v>
      </c>
      <c r="AC1073" s="794"/>
      <c r="AD1073" s="794"/>
      <c r="AE1073" s="119" t="str">
        <f>IFERROR(VLOOKUP(AD1060,Marks,125,0),"")</f>
        <v/>
      </c>
      <c r="AF1073" s="130" t="str">
        <f>IFERROR(VLOOKUP(AD1060,Marks,129,0),"")</f>
        <v/>
      </c>
    </row>
    <row r="1074" spans="1:32" ht="21" customHeight="1">
      <c r="A1074" s="166">
        <f>IF(N1060="","",A1073+1)</f>
        <v>20</v>
      </c>
      <c r="B1074" s="780" t="s">
        <v>216</v>
      </c>
      <c r="C1074" s="780"/>
      <c r="D1074" s="780"/>
      <c r="E1074" s="795" t="str">
        <f>IFERROR(VLOOKUP(N1060,Marks,135,0),"")</f>
        <v/>
      </c>
      <c r="F1074" s="795"/>
      <c r="G1074" s="795"/>
      <c r="H1074" s="795"/>
      <c r="I1074" s="780" t="s">
        <v>217</v>
      </c>
      <c r="J1074" s="780"/>
      <c r="K1074" s="780"/>
      <c r="L1074" s="780"/>
      <c r="M1074" s="796" t="str">
        <f>IFERROR(VLOOKUP(N1060,Marks,136,0),"")</f>
        <v/>
      </c>
      <c r="N1074" s="796"/>
      <c r="O1074" s="796"/>
      <c r="P1074" s="796"/>
      <c r="Q1074" s="819"/>
      <c r="R1074" s="780" t="s">
        <v>216</v>
      </c>
      <c r="S1074" s="780"/>
      <c r="T1074" s="780"/>
      <c r="U1074" s="795" t="str">
        <f>IFERROR(VLOOKUP(AD1060,Marks,135,0),"")</f>
        <v/>
      </c>
      <c r="V1074" s="795"/>
      <c r="W1074" s="795"/>
      <c r="X1074" s="795"/>
      <c r="Y1074" s="780" t="s">
        <v>217</v>
      </c>
      <c r="Z1074" s="780"/>
      <c r="AA1074" s="780"/>
      <c r="AB1074" s="780"/>
      <c r="AC1074" s="796" t="str">
        <f>IFERROR(VLOOKUP(AD1060,Marks,136,0),"")</f>
        <v/>
      </c>
      <c r="AD1074" s="796"/>
      <c r="AE1074" s="796"/>
      <c r="AF1074" s="796"/>
    </row>
    <row r="1075" spans="1:32" ht="21" customHeight="1">
      <c r="A1075" s="166">
        <f>IF(N1060="","",A1074+1)</f>
        <v>21</v>
      </c>
      <c r="B1075" s="780" t="s">
        <v>218</v>
      </c>
      <c r="C1075" s="780"/>
      <c r="D1075" s="780"/>
      <c r="E1075" s="782" t="str">
        <f>IFERROR(VLOOKUP(N1060,Marks,134,0),"")</f>
        <v/>
      </c>
      <c r="F1075" s="782"/>
      <c r="G1075" s="782"/>
      <c r="H1075" s="782"/>
      <c r="I1075" s="780" t="s">
        <v>219</v>
      </c>
      <c r="J1075" s="780"/>
      <c r="K1075" s="780"/>
      <c r="L1075" s="780"/>
      <c r="M1075" s="781" t="str">
        <f>IFERROR(VLOOKUP(N1060,Marks,131,0),"")</f>
        <v/>
      </c>
      <c r="N1075" s="781"/>
      <c r="O1075" s="781"/>
      <c r="P1075" s="781"/>
      <c r="Q1075" s="819"/>
      <c r="R1075" s="780" t="s">
        <v>218</v>
      </c>
      <c r="S1075" s="780"/>
      <c r="T1075" s="780"/>
      <c r="U1075" s="782" t="str">
        <f>IFERROR(VLOOKUP(AD1060,Marks,134,0),"")</f>
        <v/>
      </c>
      <c r="V1075" s="782"/>
      <c r="W1075" s="782"/>
      <c r="X1075" s="782"/>
      <c r="Y1075" s="780" t="s">
        <v>219</v>
      </c>
      <c r="Z1075" s="780"/>
      <c r="AA1075" s="780"/>
      <c r="AB1075" s="780"/>
      <c r="AC1075" s="781" t="str">
        <f>IFERROR(VLOOKUP(AD1060,Marks,131,0),"")</f>
        <v/>
      </c>
      <c r="AD1075" s="781"/>
      <c r="AE1075" s="781"/>
      <c r="AF1075" s="781"/>
    </row>
    <row r="1076" spans="1:32" ht="21" customHeight="1">
      <c r="A1076" s="166">
        <f>IF(N1060="","",A1075+1)</f>
        <v>22</v>
      </c>
      <c r="B1076" s="780" t="s">
        <v>220</v>
      </c>
      <c r="C1076" s="780"/>
      <c r="D1076" s="780"/>
      <c r="E1076" s="324" t="str">
        <f>IFERROR(VLOOKUP(N1060,Marks,132,0),"")</f>
        <v/>
      </c>
      <c r="F1076" s="325" t="s">
        <v>341</v>
      </c>
      <c r="G1076" s="783" t="str">
        <f>IF(OR(N1060="",E1058="",O1070=""),"",IF(O1070&gt;=81%*P1064,"A",IF(O1070&gt;=61%*P1064,"B",IF(O1070&gt;=41%*P1064,"C",IF(O1070&gt;=21%*P1064,"D","E")))))</f>
        <v/>
      </c>
      <c r="H1076" s="783"/>
      <c r="I1076" s="780" t="s">
        <v>222</v>
      </c>
      <c r="J1076" s="780"/>
      <c r="K1076" s="780"/>
      <c r="L1076" s="780"/>
      <c r="M1076" s="818" t="str">
        <f>IFERROR(VLOOKUP(N1060,Marks,133,0),"")</f>
        <v/>
      </c>
      <c r="N1076" s="818"/>
      <c r="O1076" s="818"/>
      <c r="P1076" s="818"/>
      <c r="Q1076" s="819"/>
      <c r="R1076" s="780" t="s">
        <v>220</v>
      </c>
      <c r="S1076" s="780"/>
      <c r="T1076" s="780"/>
      <c r="U1076" s="324" t="str">
        <f>IFERROR(VLOOKUP(AD1060,Marks,132,0),"")</f>
        <v/>
      </c>
      <c r="V1076" s="325" t="s">
        <v>341</v>
      </c>
      <c r="W1076" s="783" t="str">
        <f>IF(OR(AD1060="",U1058="",AE1070=""),"",IF(AE1070&gt;=81%*AF1064,"A",IF(AE1070&gt;=61%*AF1064,"B",IF(AE1070&gt;=41%*AF1064,"C",IF(AE1070&gt;=21%*AF1064,"D","E")))))</f>
        <v/>
      </c>
      <c r="X1076" s="783"/>
      <c r="Y1076" s="780" t="s">
        <v>222</v>
      </c>
      <c r="Z1076" s="780"/>
      <c r="AA1076" s="780"/>
      <c r="AB1076" s="780"/>
      <c r="AC1076" s="818" t="str">
        <f>IFERROR(VLOOKUP(AD1060,Marks,133,0),"")</f>
        <v/>
      </c>
      <c r="AD1076" s="818"/>
      <c r="AE1076" s="818"/>
      <c r="AF1076" s="818"/>
    </row>
    <row r="1077" spans="1:32" ht="21" customHeight="1">
      <c r="A1077" s="166">
        <f>IF(N1060="","",A1076+1)</f>
        <v>23</v>
      </c>
      <c r="B1077" s="817" t="s">
        <v>228</v>
      </c>
      <c r="C1077" s="817"/>
      <c r="D1077" s="817"/>
      <c r="E1077" s="784">
        <f>'Master sheet'!$C$10</f>
        <v>44697</v>
      </c>
      <c r="F1077" s="784"/>
      <c r="G1077" s="784"/>
      <c r="H1077" s="410"/>
      <c r="I1077" s="121"/>
      <c r="J1077" s="121"/>
      <c r="K1077" s="76"/>
      <c r="L1077" s="121"/>
      <c r="M1077" s="121"/>
      <c r="N1077" s="121"/>
      <c r="O1077" s="121"/>
      <c r="P1077" s="121"/>
      <c r="Q1077" s="819"/>
      <c r="R1077" s="817" t="s">
        <v>228</v>
      </c>
      <c r="S1077" s="817"/>
      <c r="T1077" s="817"/>
      <c r="U1077" s="784">
        <f>'Master sheet'!$C$10</f>
        <v>44697</v>
      </c>
      <c r="V1077" s="784"/>
      <c r="W1077" s="784"/>
      <c r="X1077" s="410"/>
      <c r="Y1077" s="121"/>
      <c r="Z1077" s="121"/>
      <c r="AA1077" s="76"/>
      <c r="AB1077" s="121"/>
      <c r="AC1077" s="121"/>
      <c r="AD1077" s="121"/>
      <c r="AE1077" s="121"/>
      <c r="AF1077" s="121"/>
    </row>
    <row r="1078" spans="1:32" ht="43.5" customHeight="1">
      <c r="A1078" s="166">
        <f>IF(N1060="","",A1077+1)</f>
        <v>24</v>
      </c>
      <c r="B1078" s="804" t="str">
        <f>IF(AND(C1057=1),CONCATENATE("( ",UPPER('Master sheet'!$F$11)," )"),IF(AND(C1057=2),CONCATENATE("( ",UPPER('Master sheet'!$F$19)," )"),IF(AND(C1057=3),CONCATENATE("( ",UPPER('Master sheet'!$J$11)," )"),IF(AND(C1057=4),CONCATENATE("( ",UPPER('Master sheet'!$J$19)," )"),""))))</f>
        <v/>
      </c>
      <c r="C1078" s="804"/>
      <c r="D1078" s="804"/>
      <c r="E1078" s="804"/>
      <c r="F1078" s="805" t="str">
        <f>IF(AND(N1060=""),"",CONCATENATE("(",'Master sheet'!$C$14," )"))</f>
        <v>(Suresh Kumar )</v>
      </c>
      <c r="G1078" s="805"/>
      <c r="H1078" s="805"/>
      <c r="I1078" s="805"/>
      <c r="J1078" s="805"/>
      <c r="K1078" s="805" t="str">
        <f>IF(AND(N1060=""),"",CONCATENATE("(",'Master sheet'!$C$12," )"))</f>
        <v>(USHA PALIYA )</v>
      </c>
      <c r="L1078" s="805"/>
      <c r="M1078" s="805"/>
      <c r="N1078" s="805"/>
      <c r="O1078" s="805"/>
      <c r="P1078" s="805"/>
      <c r="Q1078" s="819"/>
      <c r="R1078" s="804" t="str">
        <f>IF(AND(S1057=1),CONCATENATE("( ",UPPER('Master sheet'!$F$11)," )"),IF(AND(S1057=2),CONCATENATE("( ",UPPER('Master sheet'!$F$19)," )"),IF(AND(S1057=3),CONCATENATE("( ",UPPER('Master sheet'!$J$11)," )"),IF(AND(S1057=4),CONCATENATE("( ",UPPER('Master sheet'!$J$19)," )"),""))))</f>
        <v/>
      </c>
      <c r="S1078" s="804"/>
      <c r="T1078" s="804"/>
      <c r="U1078" s="804"/>
      <c r="V1078" s="805" t="str">
        <f>IF(AND(AD1060=""),"",CONCATENATE("(",'Master sheet'!$C$14," )"))</f>
        <v>(Suresh Kumar )</v>
      </c>
      <c r="W1078" s="805"/>
      <c r="X1078" s="805"/>
      <c r="Y1078" s="805"/>
      <c r="Z1078" s="805"/>
      <c r="AA1078" s="805" t="str">
        <f>IF(AND(AD1060=""),"",CONCATENATE("(",'Master sheet'!$C$12," )"))</f>
        <v>(USHA PALIYA )</v>
      </c>
      <c r="AB1078" s="805"/>
      <c r="AC1078" s="805"/>
      <c r="AD1078" s="805"/>
      <c r="AE1078" s="805"/>
      <c r="AF1078" s="805"/>
    </row>
    <row r="1079" spans="1:32" ht="21.75" customHeight="1">
      <c r="A1079" s="166">
        <f>IF(N1060="","",A1078+1)</f>
        <v>25</v>
      </c>
      <c r="B1079" s="806" t="s">
        <v>223</v>
      </c>
      <c r="C1079" s="806"/>
      <c r="D1079" s="806"/>
      <c r="E1079" s="806"/>
      <c r="F1079" s="807" t="s">
        <v>224</v>
      </c>
      <c r="G1079" s="807"/>
      <c r="H1079" s="807"/>
      <c r="I1079" s="807"/>
      <c r="J1079" s="807"/>
      <c r="K1079" s="806" t="s">
        <v>225</v>
      </c>
      <c r="L1079" s="806"/>
      <c r="M1079" s="806"/>
      <c r="N1079" s="806"/>
      <c r="O1079" s="806"/>
      <c r="P1079" s="806"/>
      <c r="Q1079" s="819"/>
      <c r="R1079" s="806" t="s">
        <v>223</v>
      </c>
      <c r="S1079" s="806"/>
      <c r="T1079" s="806"/>
      <c r="U1079" s="806"/>
      <c r="V1079" s="807" t="s">
        <v>224</v>
      </c>
      <c r="W1079" s="807"/>
      <c r="X1079" s="807"/>
      <c r="Y1079" s="807"/>
      <c r="Z1079" s="807"/>
      <c r="AA1079" s="806" t="s">
        <v>225</v>
      </c>
      <c r="AB1079" s="806"/>
      <c r="AC1079" s="806"/>
      <c r="AD1079" s="806"/>
      <c r="AE1079" s="806"/>
      <c r="AF1079" s="806"/>
    </row>
    <row r="1081" spans="1:32" ht="21.9" customHeight="1">
      <c r="A1081" s="165">
        <f>IF(N1087="","",1)</f>
        <v>1</v>
      </c>
      <c r="B1081" s="808" t="s">
        <v>203</v>
      </c>
      <c r="C1081" s="808"/>
      <c r="D1081" s="808"/>
      <c r="E1081" s="808"/>
      <c r="F1081" s="808"/>
      <c r="G1081" s="808"/>
      <c r="H1081" s="808"/>
      <c r="I1081" s="808"/>
      <c r="J1081" s="808"/>
      <c r="K1081" s="808"/>
      <c r="L1081" s="808"/>
      <c r="M1081" s="808"/>
      <c r="N1081" s="808"/>
      <c r="O1081" s="808"/>
      <c r="P1081" s="808"/>
      <c r="Q1081" s="819" t="s">
        <v>249</v>
      </c>
      <c r="R1081" s="808" t="s">
        <v>203</v>
      </c>
      <c r="S1081" s="808"/>
      <c r="T1081" s="808"/>
      <c r="U1081" s="808"/>
      <c r="V1081" s="808"/>
      <c r="W1081" s="808"/>
      <c r="X1081" s="808"/>
      <c r="Y1081" s="808"/>
      <c r="Z1081" s="808"/>
      <c r="AA1081" s="808"/>
      <c r="AB1081" s="808"/>
      <c r="AC1081" s="808"/>
      <c r="AD1081" s="808"/>
      <c r="AE1081" s="808"/>
      <c r="AF1081" s="808"/>
    </row>
    <row r="1082" spans="1:32" ht="21.9" customHeight="1">
      <c r="A1082" s="166">
        <f>IF(N1087="","",A1081+1)</f>
        <v>2</v>
      </c>
      <c r="B1082" s="820" t="s">
        <v>541</v>
      </c>
      <c r="C1082" s="820"/>
      <c r="D1082" s="820"/>
      <c r="E1082" s="820"/>
      <c r="F1082" s="820"/>
      <c r="G1082" s="820"/>
      <c r="H1082" s="820"/>
      <c r="I1082" s="820"/>
      <c r="J1082" s="820"/>
      <c r="K1082" s="820"/>
      <c r="L1082" s="820"/>
      <c r="M1082" s="820"/>
      <c r="N1082" s="820"/>
      <c r="O1082" s="820"/>
      <c r="P1082" s="820"/>
      <c r="Q1082" s="819"/>
      <c r="R1082" s="820" t="s">
        <v>541</v>
      </c>
      <c r="S1082" s="820"/>
      <c r="T1082" s="820"/>
      <c r="U1082" s="820"/>
      <c r="V1082" s="820"/>
      <c r="W1082" s="820"/>
      <c r="X1082" s="820"/>
      <c r="Y1082" s="820"/>
      <c r="Z1082" s="820"/>
      <c r="AA1082" s="820"/>
      <c r="AB1082" s="820"/>
      <c r="AC1082" s="820"/>
      <c r="AD1082" s="820"/>
      <c r="AE1082" s="820"/>
      <c r="AF1082" s="820"/>
    </row>
    <row r="1083" spans="1:32" ht="21.9" customHeight="1">
      <c r="A1083" s="166">
        <f>IF(N1087="","",A1082+1)</f>
        <v>3</v>
      </c>
      <c r="B1083" s="821" t="s">
        <v>168</v>
      </c>
      <c r="C1083" s="821"/>
      <c r="D1083" s="821"/>
      <c r="E1083" s="822" t="str">
        <f>IF(AND(N1087=""),"",'Result Sheet'!$F$2)</f>
        <v xml:space="preserve">महात्मा गाँधी राजकीय विद्यालय (अंग्रेजी माध्यम) बर, पाली </v>
      </c>
      <c r="F1083" s="822"/>
      <c r="G1083" s="822"/>
      <c r="H1083" s="822"/>
      <c r="I1083" s="822"/>
      <c r="J1083" s="822"/>
      <c r="K1083" s="822"/>
      <c r="L1083" s="822"/>
      <c r="M1083" s="822"/>
      <c r="N1083" s="822"/>
      <c r="O1083" s="822"/>
      <c r="P1083" s="822"/>
      <c r="Q1083" s="819"/>
      <c r="R1083" s="821" t="s">
        <v>168</v>
      </c>
      <c r="S1083" s="821"/>
      <c r="T1083" s="821"/>
      <c r="U1083" s="822" t="str">
        <f>IF(AND(AD1087=""),"",'Result Sheet'!$F$2)</f>
        <v xml:space="preserve">महात्मा गाँधी राजकीय विद्यालय (अंग्रेजी माध्यम) बर, पाली </v>
      </c>
      <c r="V1083" s="822"/>
      <c r="W1083" s="822"/>
      <c r="X1083" s="822"/>
      <c r="Y1083" s="822"/>
      <c r="Z1083" s="822"/>
      <c r="AA1083" s="822"/>
      <c r="AB1083" s="822"/>
      <c r="AC1083" s="822"/>
      <c r="AD1083" s="822"/>
      <c r="AE1083" s="822"/>
      <c r="AF1083" s="822"/>
    </row>
    <row r="1084" spans="1:32" ht="21.9" customHeight="1">
      <c r="A1084" s="166">
        <f>IF(N1087="","",A1083+1)</f>
        <v>4</v>
      </c>
      <c r="B1084" s="413" t="s">
        <v>169</v>
      </c>
      <c r="C1084" s="797" t="str">
        <f>IFERROR(VLOOKUP(N1087,Marks,2,0),"")</f>
        <v/>
      </c>
      <c r="D1084" s="797"/>
      <c r="E1084" s="815" t="s">
        <v>212</v>
      </c>
      <c r="F1084" s="815"/>
      <c r="G1084" s="815"/>
      <c r="H1084" s="797" t="str">
        <f>IFERROR(VLOOKUP(N1087,Marks,3,0),"")</f>
        <v/>
      </c>
      <c r="I1084" s="797"/>
      <c r="J1084" s="798" t="s">
        <v>205</v>
      </c>
      <c r="K1084" s="798"/>
      <c r="L1084" s="798"/>
      <c r="M1084" s="798"/>
      <c r="N1084" s="799" t="str">
        <f>IF(AND(N1087=""),"",'Marks Entry 1st'!$I$2)</f>
        <v xml:space="preserve"> 2021-2022</v>
      </c>
      <c r="O1084" s="799"/>
      <c r="P1084" s="799"/>
      <c r="Q1084" s="819"/>
      <c r="R1084" s="413" t="s">
        <v>169</v>
      </c>
      <c r="S1084" s="797" t="str">
        <f>IFERROR(VLOOKUP(AD1087,Marks,2,0),"")</f>
        <v/>
      </c>
      <c r="T1084" s="797"/>
      <c r="U1084" s="815" t="s">
        <v>212</v>
      </c>
      <c r="V1084" s="815"/>
      <c r="W1084" s="815"/>
      <c r="X1084" s="797" t="str">
        <f>IFERROR(VLOOKUP(AD1087,Marks,3,0),"")</f>
        <v/>
      </c>
      <c r="Y1084" s="797"/>
      <c r="Z1084" s="798" t="s">
        <v>205</v>
      </c>
      <c r="AA1084" s="798"/>
      <c r="AB1084" s="798"/>
      <c r="AC1084" s="798"/>
      <c r="AD1084" s="799" t="str">
        <f>IF(AND(AD1087=""),"",'Marks Entry 1st'!$I$2)</f>
        <v xml:space="preserve"> 2021-2022</v>
      </c>
      <c r="AE1084" s="799"/>
      <c r="AF1084" s="799"/>
    </row>
    <row r="1085" spans="1:32" ht="21.9" customHeight="1">
      <c r="A1085" s="166">
        <f>IF(N1087="","",A1084+1)</f>
        <v>5</v>
      </c>
      <c r="B1085" s="800" t="s">
        <v>206</v>
      </c>
      <c r="C1085" s="800"/>
      <c r="D1085" s="800"/>
      <c r="E1085" s="801" t="str">
        <f>IFERROR(VLOOKUP(N1087,Marks,6,0),"")</f>
        <v/>
      </c>
      <c r="F1085" s="801"/>
      <c r="G1085" s="801"/>
      <c r="H1085" s="801"/>
      <c r="I1085" s="801"/>
      <c r="J1085" s="802" t="s">
        <v>209</v>
      </c>
      <c r="K1085" s="802"/>
      <c r="L1085" s="802"/>
      <c r="M1085" s="802"/>
      <c r="N1085" s="803" t="str">
        <f>IFERROR(VLOOKUP(N1087,Marks,5,0),"")</f>
        <v/>
      </c>
      <c r="O1085" s="803"/>
      <c r="P1085" s="803"/>
      <c r="Q1085" s="819"/>
      <c r="R1085" s="800" t="s">
        <v>206</v>
      </c>
      <c r="S1085" s="800"/>
      <c r="T1085" s="800"/>
      <c r="U1085" s="801" t="str">
        <f>IFERROR(VLOOKUP(AD1087,Marks,6,0),"")</f>
        <v/>
      </c>
      <c r="V1085" s="801"/>
      <c r="W1085" s="801"/>
      <c r="X1085" s="801"/>
      <c r="Y1085" s="801"/>
      <c r="Z1085" s="802" t="s">
        <v>209</v>
      </c>
      <c r="AA1085" s="802"/>
      <c r="AB1085" s="802"/>
      <c r="AC1085" s="802"/>
      <c r="AD1085" s="803" t="str">
        <f>IFERROR(VLOOKUP(AD1087,Marks,5,0),"")</f>
        <v/>
      </c>
      <c r="AE1085" s="803"/>
      <c r="AF1085" s="803"/>
    </row>
    <row r="1086" spans="1:32" ht="21.9" customHeight="1">
      <c r="A1086" s="166">
        <f>IF(N1087="","",A1085+1)</f>
        <v>6</v>
      </c>
      <c r="B1086" s="800" t="s">
        <v>207</v>
      </c>
      <c r="C1086" s="800"/>
      <c r="D1086" s="800"/>
      <c r="E1086" s="801" t="str">
        <f>IFERROR(VLOOKUP(N1087,Marks,7,0),"")</f>
        <v/>
      </c>
      <c r="F1086" s="801"/>
      <c r="G1086" s="801"/>
      <c r="H1086" s="801"/>
      <c r="I1086" s="801"/>
      <c r="J1086" s="802" t="s">
        <v>210</v>
      </c>
      <c r="K1086" s="802"/>
      <c r="L1086" s="802"/>
      <c r="M1086" s="802"/>
      <c r="N1086" s="816" t="str">
        <f>IFERROR(VLOOKUP(N1087,Marks,4,0),"")</f>
        <v/>
      </c>
      <c r="O1086" s="816"/>
      <c r="P1086" s="816"/>
      <c r="Q1086" s="819"/>
      <c r="R1086" s="800" t="s">
        <v>207</v>
      </c>
      <c r="S1086" s="800"/>
      <c r="T1086" s="800"/>
      <c r="U1086" s="801" t="str">
        <f>IFERROR(VLOOKUP(AD1087,Marks,7,0),"")</f>
        <v/>
      </c>
      <c r="V1086" s="801"/>
      <c r="W1086" s="801"/>
      <c r="X1086" s="801"/>
      <c r="Y1086" s="801"/>
      <c r="Z1086" s="802" t="s">
        <v>210</v>
      </c>
      <c r="AA1086" s="802"/>
      <c r="AB1086" s="802"/>
      <c r="AC1086" s="802"/>
      <c r="AD1086" s="816" t="str">
        <f>IFERROR(VLOOKUP(AD1087,Marks,4,0),"")</f>
        <v/>
      </c>
      <c r="AE1086" s="816"/>
      <c r="AF1086" s="816"/>
    </row>
    <row r="1087" spans="1:32" ht="21.9" customHeight="1">
      <c r="A1087" s="166">
        <f>IF(N1087="","",A1086+1)</f>
        <v>7</v>
      </c>
      <c r="B1087" s="800" t="s">
        <v>208</v>
      </c>
      <c r="C1087" s="800"/>
      <c r="D1087" s="800"/>
      <c r="E1087" s="801" t="str">
        <f>IFERROR(VLOOKUP(N1087,Marks,8,0),"")</f>
        <v/>
      </c>
      <c r="F1087" s="801"/>
      <c r="G1087" s="801"/>
      <c r="H1087" s="801"/>
      <c r="I1087" s="801"/>
      <c r="J1087" s="802" t="s">
        <v>211</v>
      </c>
      <c r="K1087" s="802"/>
      <c r="L1087" s="802"/>
      <c r="M1087" s="802"/>
      <c r="N1087" s="809">
        <f>IF(AD1060="","",IF(AND(AD1060+1&gt;$AN$6),"",AD1060+1))</f>
        <v>181</v>
      </c>
      <c r="O1087" s="809"/>
      <c r="P1087" s="809"/>
      <c r="Q1087" s="819"/>
      <c r="R1087" s="800" t="s">
        <v>208</v>
      </c>
      <c r="S1087" s="800"/>
      <c r="T1087" s="800"/>
      <c r="U1087" s="801" t="str">
        <f>IFERROR(VLOOKUP(AD1087,Marks,8,0),"")</f>
        <v/>
      </c>
      <c r="V1087" s="801"/>
      <c r="W1087" s="801"/>
      <c r="X1087" s="801"/>
      <c r="Y1087" s="801"/>
      <c r="Z1087" s="802" t="s">
        <v>211</v>
      </c>
      <c r="AA1087" s="802"/>
      <c r="AB1087" s="802"/>
      <c r="AC1087" s="802"/>
      <c r="AD1087" s="810">
        <f>IF(N1087="","",IF(AND(N1087+1&gt;$AN$6),"",N1087+1))</f>
        <v>182</v>
      </c>
      <c r="AE1087" s="810"/>
      <c r="AF1087" s="810"/>
    </row>
    <row r="1088" spans="1:32" ht="9" customHeight="1">
      <c r="A1088" s="166">
        <f>IF(N1087="","",A1087+1)</f>
        <v>8</v>
      </c>
      <c r="B1088" s="123"/>
      <c r="C1088" s="123"/>
      <c r="D1088" s="123"/>
      <c r="E1088" s="124"/>
      <c r="F1088" s="124"/>
      <c r="G1088" s="124"/>
      <c r="H1088" s="123"/>
      <c r="I1088" s="123"/>
      <c r="J1088" s="125"/>
      <c r="K1088" s="125"/>
      <c r="L1088" s="125"/>
      <c r="M1088" s="76"/>
      <c r="N1088" s="76"/>
      <c r="O1088" s="76"/>
      <c r="P1088" s="76"/>
      <c r="Q1088" s="819"/>
      <c r="R1088" s="123"/>
      <c r="S1088" s="123"/>
      <c r="T1088" s="123"/>
      <c r="U1088" s="124"/>
      <c r="V1088" s="124"/>
      <c r="W1088" s="124"/>
      <c r="X1088" s="123"/>
      <c r="Y1088" s="123"/>
      <c r="Z1088" s="125"/>
      <c r="AA1088" s="125"/>
      <c r="AB1088" s="125"/>
      <c r="AC1088" s="76"/>
      <c r="AD1088" s="76"/>
      <c r="AE1088" s="76"/>
      <c r="AF1088" s="76"/>
    </row>
    <row r="1089" spans="1:32" ht="21" customHeight="1">
      <c r="A1089" s="166">
        <f>IF(N1087="","",A1088+1)</f>
        <v>9</v>
      </c>
      <c r="B1089" s="811" t="s">
        <v>213</v>
      </c>
      <c r="C1089" s="646" t="s">
        <v>214</v>
      </c>
      <c r="D1089" s="646"/>
      <c r="E1089" s="646"/>
      <c r="F1089" s="812" t="s">
        <v>13</v>
      </c>
      <c r="G1089" s="813"/>
      <c r="H1089" s="813"/>
      <c r="I1089" s="814"/>
      <c r="J1089" s="649" t="s">
        <v>184</v>
      </c>
      <c r="K1089" s="650" t="s">
        <v>167</v>
      </c>
      <c r="L1089" s="651"/>
      <c r="M1089" s="651"/>
      <c r="N1089" s="652"/>
      <c r="O1089" s="616" t="s">
        <v>185</v>
      </c>
      <c r="P1089" s="617" t="s">
        <v>186</v>
      </c>
      <c r="Q1089" s="819"/>
      <c r="R1089" s="811" t="s">
        <v>213</v>
      </c>
      <c r="S1089" s="646" t="s">
        <v>214</v>
      </c>
      <c r="T1089" s="646"/>
      <c r="U1089" s="646"/>
      <c r="V1089" s="812" t="s">
        <v>13</v>
      </c>
      <c r="W1089" s="813"/>
      <c r="X1089" s="813"/>
      <c r="Y1089" s="814"/>
      <c r="Z1089" s="649" t="s">
        <v>184</v>
      </c>
      <c r="AA1089" s="650" t="s">
        <v>167</v>
      </c>
      <c r="AB1089" s="651"/>
      <c r="AC1089" s="651"/>
      <c r="AD1089" s="652"/>
      <c r="AE1089" s="616" t="s">
        <v>185</v>
      </c>
      <c r="AF1089" s="617" t="s">
        <v>186</v>
      </c>
    </row>
    <row r="1090" spans="1:32" ht="90.75" customHeight="1">
      <c r="A1090" s="166">
        <f>IF(N1087="","",A1089+1)</f>
        <v>10</v>
      </c>
      <c r="B1090" s="811"/>
      <c r="C1090" s="171" t="s">
        <v>11</v>
      </c>
      <c r="D1090" s="171" t="s">
        <v>180</v>
      </c>
      <c r="E1090" s="171" t="s">
        <v>108</v>
      </c>
      <c r="F1090" s="171" t="s">
        <v>182</v>
      </c>
      <c r="G1090" s="171" t="s">
        <v>183</v>
      </c>
      <c r="H1090" s="305" t="s">
        <v>10</v>
      </c>
      <c r="I1090" s="171" t="s">
        <v>108</v>
      </c>
      <c r="J1090" s="649"/>
      <c r="K1090" s="172" t="s">
        <v>182</v>
      </c>
      <c r="L1090" s="172" t="s">
        <v>183</v>
      </c>
      <c r="M1090" s="173" t="s">
        <v>10</v>
      </c>
      <c r="N1090" s="171" t="s">
        <v>108</v>
      </c>
      <c r="O1090" s="616"/>
      <c r="P1090" s="785"/>
      <c r="Q1090" s="819"/>
      <c r="R1090" s="811"/>
      <c r="S1090" s="171" t="s">
        <v>11</v>
      </c>
      <c r="T1090" s="171" t="s">
        <v>180</v>
      </c>
      <c r="U1090" s="171" t="s">
        <v>108</v>
      </c>
      <c r="V1090" s="171" t="s">
        <v>182</v>
      </c>
      <c r="W1090" s="171" t="s">
        <v>183</v>
      </c>
      <c r="X1090" s="305" t="s">
        <v>10</v>
      </c>
      <c r="Y1090" s="171" t="s">
        <v>108</v>
      </c>
      <c r="Z1090" s="649"/>
      <c r="AA1090" s="172" t="s">
        <v>182</v>
      </c>
      <c r="AB1090" s="172" t="s">
        <v>183</v>
      </c>
      <c r="AC1090" s="173" t="s">
        <v>10</v>
      </c>
      <c r="AD1090" s="171" t="s">
        <v>108</v>
      </c>
      <c r="AE1090" s="616"/>
      <c r="AF1090" s="785"/>
    </row>
    <row r="1091" spans="1:32" ht="18.75" customHeight="1">
      <c r="A1091" s="166">
        <f>IF(N1087="","",A1090+1)</f>
        <v>11</v>
      </c>
      <c r="B1091" s="811"/>
      <c r="C1091" s="414">
        <v>20</v>
      </c>
      <c r="D1091" s="414">
        <v>20</v>
      </c>
      <c r="E1091" s="116">
        <v>40</v>
      </c>
      <c r="F1091" s="414">
        <v>30</v>
      </c>
      <c r="G1091" s="414">
        <v>18</v>
      </c>
      <c r="H1091" s="414">
        <v>12</v>
      </c>
      <c r="I1091" s="116">
        <v>60</v>
      </c>
      <c r="J1091" s="118">
        <v>100</v>
      </c>
      <c r="K1091" s="414">
        <v>50</v>
      </c>
      <c r="L1091" s="414">
        <v>30</v>
      </c>
      <c r="M1091" s="414">
        <v>20</v>
      </c>
      <c r="N1091" s="116">
        <v>100</v>
      </c>
      <c r="O1091" s="118">
        <v>200</v>
      </c>
      <c r="P1091" s="825">
        <f>IF(AND(N1087="",C1084="",E1085="",N1085=""),"",IF(OR(C1084=1,C1084=2),800,1000))</f>
        <v>1000</v>
      </c>
      <c r="Q1091" s="819"/>
      <c r="R1091" s="811"/>
      <c r="S1091" s="414">
        <v>20</v>
      </c>
      <c r="T1091" s="414">
        <v>20</v>
      </c>
      <c r="U1091" s="116">
        <v>40</v>
      </c>
      <c r="V1091" s="414">
        <v>30</v>
      </c>
      <c r="W1091" s="414">
        <v>18</v>
      </c>
      <c r="X1091" s="414">
        <v>12</v>
      </c>
      <c r="Y1091" s="116">
        <v>60</v>
      </c>
      <c r="Z1091" s="118">
        <v>100</v>
      </c>
      <c r="AA1091" s="414">
        <v>50</v>
      </c>
      <c r="AB1091" s="414">
        <v>30</v>
      </c>
      <c r="AC1091" s="414">
        <v>20</v>
      </c>
      <c r="AD1091" s="116">
        <v>100</v>
      </c>
      <c r="AE1091" s="118">
        <v>200</v>
      </c>
      <c r="AF1091" s="825">
        <f>IF(AND(AD1087="",S1084="",U1085="",Z1085=""),"",IF(OR(S1084=1,S1084=2),800,1000))</f>
        <v>1000</v>
      </c>
    </row>
    <row r="1092" spans="1:32" ht="21" customHeight="1">
      <c r="A1092" s="166">
        <f>IF(N1087="","",A1091+1)</f>
        <v>12</v>
      </c>
      <c r="B1092" s="122" t="str">
        <f>'Result Sheet'!$L$4</f>
        <v xml:space="preserve">हिन्दी </v>
      </c>
      <c r="C1092" s="415" t="str">
        <f>IFERROR(VLOOKUP(N1087,Marks,11,0),"")</f>
        <v/>
      </c>
      <c r="D1092" s="415" t="str">
        <f>IFERROR(VLOOKUP(N1087,Marks,12,0),"")</f>
        <v/>
      </c>
      <c r="E1092" s="117" t="str">
        <f>IFERROR(VLOOKUP(N1087,Marks,13,0),"")</f>
        <v/>
      </c>
      <c r="F1092" s="415" t="str">
        <f>IFERROR(VLOOKUP(N1087,Marks,14,0),"")</f>
        <v/>
      </c>
      <c r="G1092" s="415" t="str">
        <f>IFERROR(VLOOKUP(N1087,Marks,15,0),"")</f>
        <v/>
      </c>
      <c r="H1092" s="415" t="str">
        <f>IFERROR(VLOOKUP(N1087,Marks,16,0),"")</f>
        <v/>
      </c>
      <c r="I1092" s="117" t="str">
        <f>IFERROR(VLOOKUP(N1087,Marks,17,0),"")</f>
        <v/>
      </c>
      <c r="J1092" s="119" t="str">
        <f>IFERROR(VLOOKUP(N1087,Marks,18,0),"")</f>
        <v/>
      </c>
      <c r="K1092" s="415" t="str">
        <f>IFERROR(VLOOKUP(N1087,Marks,19,0),"")</f>
        <v/>
      </c>
      <c r="L1092" s="415" t="str">
        <f>IFERROR(VLOOKUP(N1087,Marks,20,0),"")</f>
        <v/>
      </c>
      <c r="M1092" s="415" t="str">
        <f>IFERROR(VLOOKUP(N1087,Marks,21,0),"")</f>
        <v/>
      </c>
      <c r="N1092" s="117" t="str">
        <f>IFERROR(VLOOKUP(N1087,Marks,22,0),"")</f>
        <v/>
      </c>
      <c r="O1092" s="119" t="str">
        <f>IFERROR(VLOOKUP(N1087,Marks,23,0),"")</f>
        <v/>
      </c>
      <c r="P1092" s="323" t="str">
        <f>IFERROR(VLOOKUP(N1087,Marks,29,0),"")</f>
        <v/>
      </c>
      <c r="Q1092" s="819"/>
      <c r="R1092" s="122" t="str">
        <f>'Result Sheet'!$L$4</f>
        <v xml:space="preserve">हिन्दी </v>
      </c>
      <c r="S1092" s="415" t="str">
        <f>IFERROR(VLOOKUP(AD1087,Marks,11,0),"")</f>
        <v/>
      </c>
      <c r="T1092" s="415" t="str">
        <f>IFERROR(VLOOKUP(AD1087,Marks,12,0),"")</f>
        <v/>
      </c>
      <c r="U1092" s="117" t="str">
        <f>IFERROR(VLOOKUP(AD1087,Marks,13,0),"")</f>
        <v/>
      </c>
      <c r="V1092" s="415" t="str">
        <f>IFERROR(VLOOKUP(AD1087,Marks,14,0),"")</f>
        <v/>
      </c>
      <c r="W1092" s="415" t="str">
        <f>IFERROR(VLOOKUP(AD1087,Marks,15,0),"")</f>
        <v/>
      </c>
      <c r="X1092" s="415" t="str">
        <f>IFERROR(VLOOKUP(AD1087,Marks,16,0),"")</f>
        <v/>
      </c>
      <c r="Y1092" s="117" t="str">
        <f>IFERROR(VLOOKUP(AD1087,Marks,17,0),"")</f>
        <v/>
      </c>
      <c r="Z1092" s="119" t="str">
        <f>IFERROR(VLOOKUP(AD1087,Marks,18,0),"")</f>
        <v/>
      </c>
      <c r="AA1092" s="415" t="str">
        <f>IFERROR(VLOOKUP(AD1087,Marks,19,0),"")</f>
        <v/>
      </c>
      <c r="AB1092" s="415" t="str">
        <f>IFERROR(VLOOKUP(AD1087,Marks,20,0),"")</f>
        <v/>
      </c>
      <c r="AC1092" s="415" t="str">
        <f>IFERROR(VLOOKUP(AD1087,Marks,21,0),"")</f>
        <v/>
      </c>
      <c r="AD1092" s="117" t="str">
        <f>IFERROR(VLOOKUP(AD1087,Marks,22,0),"")</f>
        <v/>
      </c>
      <c r="AE1092" s="119" t="str">
        <f>IFERROR(VLOOKUP(AD1087,Marks,23,0),"")</f>
        <v/>
      </c>
      <c r="AF1092" s="323" t="str">
        <f>IFERROR(VLOOKUP(AD1087,Marks,29,0),"")</f>
        <v/>
      </c>
    </row>
    <row r="1093" spans="1:32" ht="21" customHeight="1">
      <c r="A1093" s="166">
        <f>IF(N1087="","",A1092+1)</f>
        <v>13</v>
      </c>
      <c r="B1093" s="122" t="str">
        <f>'Result Sheet'!$AE$4</f>
        <v xml:space="preserve">अंग्रेजी </v>
      </c>
      <c r="C1093" s="415" t="str">
        <f>IFERROR(VLOOKUP(N1087,Marks,30,0),"")</f>
        <v/>
      </c>
      <c r="D1093" s="415" t="str">
        <f>IFERROR(VLOOKUP(N1087,Marks,31,0),"")</f>
        <v/>
      </c>
      <c r="E1093" s="117" t="str">
        <f>IFERROR(VLOOKUP(N1087,Marks,32,0),"")</f>
        <v/>
      </c>
      <c r="F1093" s="415" t="str">
        <f>IFERROR(VLOOKUP(N1087,Marks,33,0),"")</f>
        <v/>
      </c>
      <c r="G1093" s="415" t="str">
        <f>IFERROR(VLOOKUP(N1087,Marks,34,0),"")</f>
        <v/>
      </c>
      <c r="H1093" s="415" t="str">
        <f>IFERROR(VLOOKUP(N1087,Marks,35,0),"")</f>
        <v/>
      </c>
      <c r="I1093" s="117" t="str">
        <f>IFERROR(VLOOKUP(N1087,Marks,36,0),"")</f>
        <v/>
      </c>
      <c r="J1093" s="119" t="str">
        <f>IFERROR(VLOOKUP(N1087,Marks,37,0),"")</f>
        <v/>
      </c>
      <c r="K1093" s="415" t="str">
        <f>IFERROR(VLOOKUP(N1087,Marks,38,0),"")</f>
        <v/>
      </c>
      <c r="L1093" s="415" t="str">
        <f>IFERROR(VLOOKUP(N1087,Marks,39,0),"")</f>
        <v/>
      </c>
      <c r="M1093" s="415" t="str">
        <f>IFERROR(VLOOKUP(N1087,Marks,40,0),"")</f>
        <v/>
      </c>
      <c r="N1093" s="117" t="str">
        <f>IFERROR(VLOOKUP(N1087,Marks,41,0),"")</f>
        <v/>
      </c>
      <c r="O1093" s="119" t="str">
        <f>IFERROR(VLOOKUP(N1087,Marks,42,0),"")</f>
        <v/>
      </c>
      <c r="P1093" s="323" t="str">
        <f>IFERROR(VLOOKUP(N1087,Marks,48,0),"")</f>
        <v/>
      </c>
      <c r="Q1093" s="819"/>
      <c r="R1093" s="122" t="str">
        <f>'Result Sheet'!$AE$4</f>
        <v xml:space="preserve">अंग्रेजी </v>
      </c>
      <c r="S1093" s="415" t="str">
        <f>IFERROR(VLOOKUP(AD1087,Marks,30,0),"")</f>
        <v/>
      </c>
      <c r="T1093" s="415" t="str">
        <f>IFERROR(VLOOKUP(AD1087,Marks,31,0),"")</f>
        <v/>
      </c>
      <c r="U1093" s="117" t="str">
        <f>IFERROR(VLOOKUP(AD1087,Marks,32,0),"")</f>
        <v/>
      </c>
      <c r="V1093" s="415" t="str">
        <f>IFERROR(VLOOKUP(AD1087,Marks,33,0),"")</f>
        <v/>
      </c>
      <c r="W1093" s="415" t="str">
        <f>IFERROR(VLOOKUP(AD1087,Marks,34,0),"")</f>
        <v/>
      </c>
      <c r="X1093" s="415" t="str">
        <f>IFERROR(VLOOKUP(AD1087,Marks,35,0),"")</f>
        <v/>
      </c>
      <c r="Y1093" s="117" t="str">
        <f>IFERROR(VLOOKUP(AD1087,Marks,36,0),"")</f>
        <v/>
      </c>
      <c r="Z1093" s="119" t="str">
        <f>IFERROR(VLOOKUP(AD1087,Marks,37,0),"")</f>
        <v/>
      </c>
      <c r="AA1093" s="415" t="str">
        <f>IFERROR(VLOOKUP(AD1087,Marks,38,0),"")</f>
        <v/>
      </c>
      <c r="AB1093" s="415" t="str">
        <f>IFERROR(VLOOKUP(AD1087,Marks,39,0),"")</f>
        <v/>
      </c>
      <c r="AC1093" s="415" t="str">
        <f>IFERROR(VLOOKUP(AD1087,Marks,40,0),"")</f>
        <v/>
      </c>
      <c r="AD1093" s="117" t="str">
        <f>IFERROR(VLOOKUP(AD1087,Marks,41,0),"")</f>
        <v/>
      </c>
      <c r="AE1093" s="119" t="str">
        <f>IFERROR(VLOOKUP(AD1087,Marks,42,0),"")</f>
        <v/>
      </c>
      <c r="AF1093" s="323" t="str">
        <f>IFERROR(VLOOKUP(AD1087,Marks,48,0),"")</f>
        <v/>
      </c>
    </row>
    <row r="1094" spans="1:32" ht="21" customHeight="1">
      <c r="A1094" s="166">
        <f>IF(N1087="","",A1093+1)</f>
        <v>14</v>
      </c>
      <c r="B1094" s="122" t="str">
        <f>'Result Sheet'!$AX$4</f>
        <v>संस्कृत</v>
      </c>
      <c r="C1094" s="415" t="str">
        <f>IFERROR(VLOOKUP(N1087,Marks,49,0),"")</f>
        <v/>
      </c>
      <c r="D1094" s="415" t="str">
        <f>IFERROR(VLOOKUP(N1087,Marks,50,0),"")</f>
        <v/>
      </c>
      <c r="E1094" s="117" t="str">
        <f>IFERROR(VLOOKUP(N1087,Marks,51,0),"")</f>
        <v/>
      </c>
      <c r="F1094" s="415" t="str">
        <f>IFERROR(VLOOKUP(N1087,Marks,52,0),"")</f>
        <v/>
      </c>
      <c r="G1094" s="415" t="str">
        <f>IFERROR(VLOOKUP(N1087,Marks,53,0),"")</f>
        <v/>
      </c>
      <c r="H1094" s="415" t="str">
        <f>IFERROR(VLOOKUP(N1087,Marks,54,0),"")</f>
        <v/>
      </c>
      <c r="I1094" s="117" t="str">
        <f>IFERROR(VLOOKUP(N1087,Marks,55,0),"")</f>
        <v/>
      </c>
      <c r="J1094" s="119" t="str">
        <f>IFERROR(VLOOKUP(N1087,Marks,56,0),"")</f>
        <v/>
      </c>
      <c r="K1094" s="415" t="str">
        <f>IFERROR(VLOOKUP(N1087,Marks,57,0),"")</f>
        <v/>
      </c>
      <c r="L1094" s="415" t="str">
        <f>IFERROR(VLOOKUP(N1087,Marks,58,0),"")</f>
        <v/>
      </c>
      <c r="M1094" s="415" t="str">
        <f>IFERROR(VLOOKUP(N1087,Marks,59,0),"")</f>
        <v/>
      </c>
      <c r="N1094" s="117" t="str">
        <f>IFERROR(VLOOKUP(N1087,Marks,60,0),"")</f>
        <v/>
      </c>
      <c r="O1094" s="119" t="str">
        <f>IFERROR(VLOOKUP(N1087,Marks,61,0),"")</f>
        <v/>
      </c>
      <c r="P1094" s="323" t="str">
        <f>IFERROR(VLOOKUP(N1087,Marks,67,0),"")</f>
        <v/>
      </c>
      <c r="Q1094" s="819"/>
      <c r="R1094" s="122" t="str">
        <f>'Result Sheet'!$AX$4</f>
        <v>संस्कृत</v>
      </c>
      <c r="S1094" s="415" t="str">
        <f>IFERROR(VLOOKUP(AD1087,Marks,49,0),"")</f>
        <v/>
      </c>
      <c r="T1094" s="415" t="str">
        <f>IFERROR(VLOOKUP(AD1087,Marks,50,0),"")</f>
        <v/>
      </c>
      <c r="U1094" s="117" t="str">
        <f>IFERROR(VLOOKUP(AD1087,Marks,51,0),"")</f>
        <v/>
      </c>
      <c r="V1094" s="415" t="str">
        <f>IFERROR(VLOOKUP(AD1087,Marks,52,0),"")</f>
        <v/>
      </c>
      <c r="W1094" s="415" t="str">
        <f>IFERROR(VLOOKUP(AD1087,Marks,53,0),"")</f>
        <v/>
      </c>
      <c r="X1094" s="415" t="str">
        <f>IFERROR(VLOOKUP(AD1087,Marks,54,0),"")</f>
        <v/>
      </c>
      <c r="Y1094" s="117" t="str">
        <f>IFERROR(VLOOKUP(AD1087,Marks,55,0),"")</f>
        <v/>
      </c>
      <c r="Z1094" s="119" t="str">
        <f>IFERROR(VLOOKUP(AD1087,Marks,56,0),"")</f>
        <v/>
      </c>
      <c r="AA1094" s="415" t="str">
        <f>IFERROR(VLOOKUP(AD1087,Marks,57,0),"")</f>
        <v/>
      </c>
      <c r="AB1094" s="415" t="str">
        <f>IFERROR(VLOOKUP(AD1087,Marks,58,0),"")</f>
        <v/>
      </c>
      <c r="AC1094" s="415" t="str">
        <f>IFERROR(VLOOKUP(AD1087,Marks,59,0),"")</f>
        <v/>
      </c>
      <c r="AD1094" s="117" t="str">
        <f>IFERROR(VLOOKUP(AD1087,Marks,60,0),"")</f>
        <v/>
      </c>
      <c r="AE1094" s="119" t="str">
        <f>IFERROR(VLOOKUP(AD1087,Marks,61,0),"")</f>
        <v/>
      </c>
      <c r="AF1094" s="323" t="str">
        <f>IFERROR(VLOOKUP(AD1087,Marks,67,0),"")</f>
        <v/>
      </c>
    </row>
    <row r="1095" spans="1:32" ht="21" customHeight="1">
      <c r="A1095" s="166">
        <f>IF(N1087="","",A1093+1)</f>
        <v>14</v>
      </c>
      <c r="B1095" s="122" t="str">
        <f>'Result Sheet'!$BQ$4</f>
        <v xml:space="preserve">गणित </v>
      </c>
      <c r="C1095" s="415" t="str">
        <f>IFERROR(VLOOKUP(N1087,Marks,68,0),"")</f>
        <v/>
      </c>
      <c r="D1095" s="415" t="str">
        <f>IFERROR(VLOOKUP(N1087,Marks,69,0),"")</f>
        <v/>
      </c>
      <c r="E1095" s="117" t="str">
        <f>IFERROR(VLOOKUP(N1087,Marks,70,0),"")</f>
        <v/>
      </c>
      <c r="F1095" s="415" t="str">
        <f>IFERROR(VLOOKUP(N1087,Marks,71,0),"")</f>
        <v/>
      </c>
      <c r="G1095" s="415" t="str">
        <f>IFERROR(VLOOKUP(N1087,Marks,72,0),"")</f>
        <v/>
      </c>
      <c r="H1095" s="415" t="str">
        <f>IFERROR(VLOOKUP(N1087,Marks,73,0),"")</f>
        <v/>
      </c>
      <c r="I1095" s="117" t="str">
        <f>IFERROR(VLOOKUP(N1087,Marks,74,0),"")</f>
        <v/>
      </c>
      <c r="J1095" s="119" t="str">
        <f>IFERROR(VLOOKUP(N1087,Marks,75,0),"")</f>
        <v/>
      </c>
      <c r="K1095" s="415" t="str">
        <f>IFERROR(VLOOKUP(N1087,Marks,76,0),"")</f>
        <v/>
      </c>
      <c r="L1095" s="415" t="str">
        <f>IFERROR(VLOOKUP(N1087,Marks,77,0),"")</f>
        <v/>
      </c>
      <c r="M1095" s="415" t="str">
        <f>IFERROR(VLOOKUP(N1087,Marks,78,0),"")</f>
        <v/>
      </c>
      <c r="N1095" s="117" t="str">
        <f>IFERROR(VLOOKUP(N1087,Marks,79,0),"")</f>
        <v/>
      </c>
      <c r="O1095" s="119" t="str">
        <f>IFERROR(VLOOKUP(N1087,Marks,80,0),"")</f>
        <v/>
      </c>
      <c r="P1095" s="323" t="str">
        <f>IFERROR(VLOOKUP(N1087,Marks,86,0),"")</f>
        <v/>
      </c>
      <c r="Q1095" s="819"/>
      <c r="R1095" s="122" t="str">
        <f>'Result Sheet'!$BQ$4</f>
        <v xml:space="preserve">गणित </v>
      </c>
      <c r="S1095" s="415" t="str">
        <f>IFERROR(VLOOKUP(AD1087,Marks,68,0),"")</f>
        <v/>
      </c>
      <c r="T1095" s="415" t="str">
        <f>IFERROR(VLOOKUP(AD1087,Marks,69,0),"")</f>
        <v/>
      </c>
      <c r="U1095" s="117" t="str">
        <f>IFERROR(VLOOKUP(AD1087,Marks,70,0),"")</f>
        <v/>
      </c>
      <c r="V1095" s="415" t="str">
        <f>IFERROR(VLOOKUP(AD1087,Marks,71,0),"")</f>
        <v/>
      </c>
      <c r="W1095" s="415" t="str">
        <f>IFERROR(VLOOKUP(AD1087,Marks,72,0),"")</f>
        <v/>
      </c>
      <c r="X1095" s="415" t="str">
        <f>IFERROR(VLOOKUP(AD1087,Marks,73,0),"")</f>
        <v/>
      </c>
      <c r="Y1095" s="117" t="str">
        <f>IFERROR(VLOOKUP(AD1087,Marks,74,0),"")</f>
        <v/>
      </c>
      <c r="Z1095" s="119" t="str">
        <f>IFERROR(VLOOKUP(AD1087,Marks,75,0),"")</f>
        <v/>
      </c>
      <c r="AA1095" s="415" t="str">
        <f>IFERROR(VLOOKUP(AD1087,Marks,76,0),"")</f>
        <v/>
      </c>
      <c r="AB1095" s="415" t="str">
        <f>IFERROR(VLOOKUP(AD1087,Marks,77,0),"")</f>
        <v/>
      </c>
      <c r="AC1095" s="415" t="str">
        <f>IFERROR(VLOOKUP(AD1087,Marks,78,0),"")</f>
        <v/>
      </c>
      <c r="AD1095" s="117" t="str">
        <f>IFERROR(VLOOKUP(AD1087,Marks,79,0),"")</f>
        <v/>
      </c>
      <c r="AE1095" s="119" t="str">
        <f>IFERROR(VLOOKUP(AD1087,Marks,80,0),"")</f>
        <v/>
      </c>
      <c r="AF1095" s="323" t="str">
        <f>IFERROR(VLOOKUP(AD1087,Marks,86,0),"")</f>
        <v/>
      </c>
    </row>
    <row r="1096" spans="1:32" ht="21" customHeight="1">
      <c r="A1096" s="166">
        <f>IF(N1087="","",A1095+1)</f>
        <v>15</v>
      </c>
      <c r="B1096" s="122" t="str">
        <f>'Result Sheet'!$CJ$4</f>
        <v xml:space="preserve">पर्यावरण अध्ययन </v>
      </c>
      <c r="C1096" s="415" t="str">
        <f>IFERROR(VLOOKUP(N1087,Marks,87,0),"")</f>
        <v/>
      </c>
      <c r="D1096" s="415" t="str">
        <f>IFERROR(VLOOKUP(N1087,Marks,88,0),"")</f>
        <v/>
      </c>
      <c r="E1096" s="117" t="str">
        <f>IFERROR(VLOOKUP(N1087,Marks,89,0),"")</f>
        <v/>
      </c>
      <c r="F1096" s="415" t="str">
        <f>IFERROR(VLOOKUP(N1087,Marks,90,0),"")</f>
        <v/>
      </c>
      <c r="G1096" s="415" t="str">
        <f>IFERROR(VLOOKUP(N1087,Marks,91,0),"")</f>
        <v/>
      </c>
      <c r="H1096" s="415" t="str">
        <f>IFERROR(VLOOKUP(N1087,Marks,92,0),"")</f>
        <v/>
      </c>
      <c r="I1096" s="117" t="str">
        <f>IFERROR(VLOOKUP(N1087,Marks,93,0),"")</f>
        <v/>
      </c>
      <c r="J1096" s="119" t="str">
        <f>IFERROR(VLOOKUP(N1087,Marks,94,0),"")</f>
        <v/>
      </c>
      <c r="K1096" s="415" t="str">
        <f>IFERROR(VLOOKUP(N1087,Marks,95,0),"")</f>
        <v/>
      </c>
      <c r="L1096" s="415" t="str">
        <f>IFERROR(VLOOKUP(N1087,Marks,96,0),"")</f>
        <v/>
      </c>
      <c r="M1096" s="415" t="str">
        <f>IFERROR(VLOOKUP(N1087,Marks,97,0),"")</f>
        <v/>
      </c>
      <c r="N1096" s="117" t="str">
        <f>IFERROR(VLOOKUP(N1087,Marks,98,0),"")</f>
        <v/>
      </c>
      <c r="O1096" s="119" t="str">
        <f>IFERROR(VLOOKUP(N1087,Marks,99,0),"")</f>
        <v/>
      </c>
      <c r="P1096" s="323" t="str">
        <f>IFERROR(VLOOKUP(N1087,Marks,105,0),"")</f>
        <v/>
      </c>
      <c r="Q1096" s="819"/>
      <c r="R1096" s="122" t="str">
        <f>'Result Sheet'!$CJ$4</f>
        <v xml:space="preserve">पर्यावरण अध्ययन </v>
      </c>
      <c r="S1096" s="415" t="str">
        <f>IFERROR(VLOOKUP(AD1087,Marks,87,0),"")</f>
        <v/>
      </c>
      <c r="T1096" s="415" t="str">
        <f>IFERROR(VLOOKUP(AD1087,Marks,88,0),"")</f>
        <v/>
      </c>
      <c r="U1096" s="117" t="str">
        <f>IFERROR(VLOOKUP(AD1087,Marks,89,0),"")</f>
        <v/>
      </c>
      <c r="V1096" s="415" t="str">
        <f>IFERROR(VLOOKUP(AD1087,Marks,90,0),"")</f>
        <v/>
      </c>
      <c r="W1096" s="415" t="str">
        <f>IFERROR(VLOOKUP(AD1087,Marks,91,0),"")</f>
        <v/>
      </c>
      <c r="X1096" s="415" t="str">
        <f>IFERROR(VLOOKUP(AD1087,Marks,92,0),"")</f>
        <v/>
      </c>
      <c r="Y1096" s="117" t="str">
        <f>IFERROR(VLOOKUP(AD1087,Marks,93,0),"")</f>
        <v/>
      </c>
      <c r="Z1096" s="119" t="str">
        <f>IFERROR(VLOOKUP(AD1087,Marks,94,0),"")</f>
        <v/>
      </c>
      <c r="AA1096" s="415" t="str">
        <f>IFERROR(VLOOKUP(AD1087,Marks,95,0),"")</f>
        <v/>
      </c>
      <c r="AB1096" s="415" t="str">
        <f>IFERROR(VLOOKUP(AD1087,Marks,96,0),"")</f>
        <v/>
      </c>
      <c r="AC1096" s="415" t="str">
        <f>IFERROR(VLOOKUP(AD1087,Marks,97,0),"")</f>
        <v/>
      </c>
      <c r="AD1096" s="117" t="str">
        <f>IFERROR(VLOOKUP(AD1087,Marks,98,0),"")</f>
        <v/>
      </c>
      <c r="AE1096" s="119" t="str">
        <f>IFERROR(VLOOKUP(AD1087,Marks,99,0),"")</f>
        <v/>
      </c>
      <c r="AF1096" s="323" t="str">
        <f>IFERROR(VLOOKUP(AD1087,Marks,105,0),"")</f>
        <v/>
      </c>
    </row>
    <row r="1097" spans="1:32" ht="25.5" customHeight="1">
      <c r="A1097" s="166">
        <f>IF(N1087="","",A1096+1)</f>
        <v>16</v>
      </c>
      <c r="B1097" s="416" t="s">
        <v>215</v>
      </c>
      <c r="C1097" s="120" t="str">
        <f>IF(AND(C1092="",C1093="",C1094="",C1095="",C1096=""),"",IF(OR(C1084=1,C1084=2),SUM(C1092:C1095),SUM(C1092:C1096)))</f>
        <v/>
      </c>
      <c r="D1097" s="120" t="str">
        <f>IF(AND(D1092="",D1093="",D1094="",D1095="",D1096=""),"",IF(OR(C1084=1,C1084=2),SUM(D1092:D1095),SUM(D1092:D1096)))</f>
        <v/>
      </c>
      <c r="E1097" s="120" t="str">
        <f>IF(AND(E1092="",E1093="",E1094="",E1095="",E1096=""),"",IF(OR(C1084=1,C1084=2),SUM(E1092:E1095),SUM(E1092:E1096)))</f>
        <v/>
      </c>
      <c r="F1097" s="120" t="str">
        <f>IF(AND(F1092="",F1093="",F1094="",F1095="",F1096=""),"",IF(OR(C1084=1,C1084=2),SUM(F1092:F1095),SUM(F1092:F1096)))</f>
        <v/>
      </c>
      <c r="G1097" s="120" t="str">
        <f>IF(AND(G1092="",G1093="",G1094="",G1095="",G1096=""),"",IF(OR(G1084=1,G1084=2),SUM(C1084=1,C1084=2),SUM(G1092:G1096)))</f>
        <v/>
      </c>
      <c r="H1097" s="120" t="str">
        <f>IF(AND(H1092="",H1093="",H1094="",H1095="",H1096=""),"",IF(OR(C1084=1,C1084=2),SUM(H1092:H1095),SUM(H1092:H1096)))</f>
        <v/>
      </c>
      <c r="I1097" s="120" t="str">
        <f>IF(AND(I1092="",I1093="",I1094="",I1095="",I1096=""),"",IF(OR(C1084=1,C1084=2),SUM(I1092:I1095),SUM(I1092:I1096)))</f>
        <v/>
      </c>
      <c r="J1097" s="120" t="str">
        <f>IF(AND(J1092="",J1093="",J1094="",J1095="",J1096=""),"",IF(OR(C1084=1,C1084=2),SUM(J1092:J1095),SUM(J1092:J1096)))</f>
        <v/>
      </c>
      <c r="K1097" s="120" t="str">
        <f>IF(AND(K1092="",K1093="",K1094="",K1095="",K1096=""),"",IF(OR(C1084=1,C1084=2),SUM(K1092:K1095),SUM(K1092:K1096)))</f>
        <v/>
      </c>
      <c r="L1097" s="120" t="str">
        <f>IF(AND(L1092="",L1093="",L1094="",L1095="",L1096=""),"",IF(OR(C1084=1,C1084=2),SUM(L1092:L1095),SUM(L1092:L1096)))</f>
        <v/>
      </c>
      <c r="M1097" s="120" t="str">
        <f>IF(AND(M1092="",M1093="",M1094="",M1095="",M1096=""),"",IF(OR(C1084=1,C1084=2),SUM(M1092:M1095),SUM(M1092:M1096)))</f>
        <v/>
      </c>
      <c r="N1097" s="120" t="str">
        <f>IF(AND(N1092="",N1093="",N1094="",N1095="",N1096=""),"",IF(OR(C1084=1,C1084=2),SUM(N1092:N1095),SUM(N1092:N1096)))</f>
        <v/>
      </c>
      <c r="O1097" s="120" t="str">
        <f>IF(AND(O1092="",O1093="",O1094="",O1095="",O1096=""),"",IF(OR(C1084=1,C1084=2),SUM(O1092:O1095),SUM(O1092:O1096)))</f>
        <v/>
      </c>
      <c r="P1097" s="326" t="str">
        <f>IF(OR(N1087="",E1085="",O1097=""),"",IF(O1097&gt;=81%*P1091,"A",IF(O1097&gt;=61%*P1091,"B",IF(O1097&gt;=41%*P1091,"C",IF(O1097&gt;=21%*P1091,"D","E")))))</f>
        <v/>
      </c>
      <c r="Q1097" s="819"/>
      <c r="R1097" s="416" t="s">
        <v>215</v>
      </c>
      <c r="S1097" s="120" t="str">
        <f>IF(AND(S1092="",S1093="",S1094="",S1095="",S1096=""),"",IF(OR(S1084=1,S1084=2),SUM(S1092:S1095),SUM(S1092:S1096)))</f>
        <v/>
      </c>
      <c r="T1097" s="120" t="str">
        <f>IF(AND(T1092="",T1093="",T1094="",T1095="",T1096=""),"",IF(OR(S1084=1,S1084=2),SUM(T1092:T1095),SUM(T1092:T1096)))</f>
        <v/>
      </c>
      <c r="U1097" s="120" t="str">
        <f>IF(AND(U1092="",U1093="",U1094="",U1095="",U1096=""),"",IF(OR(S1084=1,S1084=2),SUM(U1092:U1095),SUM(U1092:U1096)))</f>
        <v/>
      </c>
      <c r="V1097" s="120" t="str">
        <f>IF(AND(V1092="",V1093="",V1094="",V1095="",V1096=""),"",IF(OR(S1084=1,S1084=2),SUM(V1092:V1095),SUM(V1092:V1096)))</f>
        <v/>
      </c>
      <c r="W1097" s="120" t="str">
        <f>IF(AND(W1092="",W1093="",W1094="",W1095="",W1096=""),"",IF(OR(W1084=1,W1084=2),SUM(S1084=1,S1084=2),SUM(W1092:W1096)))</f>
        <v/>
      </c>
      <c r="X1097" s="120" t="str">
        <f>IF(AND(X1092="",X1093="",X1094="",X1095="",X1096=""),"",IF(OR(S1084=1,S1084=2),SUM(X1092:X1095),SUM(X1092:X1096)))</f>
        <v/>
      </c>
      <c r="Y1097" s="120" t="str">
        <f>IF(AND(Y1092="",Y1093="",Y1094="",Y1095="",Y1096=""),"",IF(OR(S1084=1,S1084=2),SUM(Y1092:Y1095),SUM(Y1092:Y1096)))</f>
        <v/>
      </c>
      <c r="Z1097" s="120" t="str">
        <f>IF(AND(Z1092="",Z1093="",Z1094="",Z1095="",Z1096=""),"",IF(OR(S1084=1,S1084=2),SUM(Z1092:Z1095),SUM(Z1092:Z1096)))</f>
        <v/>
      </c>
      <c r="AA1097" s="120" t="str">
        <f>IF(AND(AA1092="",AA1093="",AA1094="",AA1095="",AA1096=""),"",IF(OR(S1084=1,S1084=2),SUM(AA1092:AA1095),SUM(AA1092:AA1096)))</f>
        <v/>
      </c>
      <c r="AB1097" s="120" t="str">
        <f>IF(AND(AB1092="",AB1093="",AB1094="",AB1095="",AB1096=""),"",IF(OR(S1084=1,S1084=2),SUM(AB1092:AB1095),SUM(AB1092:AB1096)))</f>
        <v/>
      </c>
      <c r="AC1097" s="120" t="str">
        <f>IF(AND(AC1092="",AC1093="",AC1094="",AC1095="",AC1096=""),"",IF(OR(S1084=1,S1084=2),SUM(AC1092:AC1095),SUM(AC1092:AC1096)))</f>
        <v/>
      </c>
      <c r="AD1097" s="120" t="str">
        <f>IF(AND(AD1092="",AD1093="",AD1094="",AD1095="",AD1096=""),"",IF(OR(S1084=1,S1084=2),SUM(AD1092:AD1095),SUM(AD1092:AD1096)))</f>
        <v/>
      </c>
      <c r="AE1097" s="120" t="str">
        <f>IF(AND(AE1092="",AE1093="",AE1094="",AE1095="",AE1096=""),"",IF(OR(S1084=1,S1084=2),SUM(AE1092:AE1095),SUM(AE1092:AE1096)))</f>
        <v/>
      </c>
      <c r="AF1097" s="326" t="str">
        <f>IF(OR(AD1087="",U1085="",AE1097=""),"",IF(AE1097&gt;=81%*AF1091,"A",IF(AE1097&gt;=61%*AF1091,"B",IF(AE1097&gt;=41%*AF1091,"C",IF(AE1097&gt;=21%*AF1091,"D","E")))))</f>
        <v/>
      </c>
    </row>
    <row r="1098" spans="1:32" ht="9" customHeight="1">
      <c r="A1098" s="166">
        <f>IF(N1087="","",A1097+1)</f>
        <v>17</v>
      </c>
      <c r="B1098" s="787"/>
      <c r="C1098" s="787"/>
      <c r="D1098" s="787"/>
      <c r="E1098" s="787"/>
      <c r="F1098" s="787"/>
      <c r="G1098" s="787"/>
      <c r="H1098" s="787"/>
      <c r="I1098" s="787"/>
      <c r="J1098" s="787"/>
      <c r="K1098" s="787"/>
      <c r="L1098" s="787"/>
      <c r="M1098" s="787"/>
      <c r="N1098" s="787"/>
      <c r="O1098" s="787"/>
      <c r="P1098" s="787"/>
      <c r="Q1098" s="819"/>
      <c r="R1098" s="787"/>
      <c r="S1098" s="787"/>
      <c r="T1098" s="787"/>
      <c r="U1098" s="787"/>
      <c r="V1098" s="787"/>
      <c r="W1098" s="787"/>
      <c r="X1098" s="787"/>
      <c r="Y1098" s="787"/>
      <c r="Z1098" s="787"/>
      <c r="AA1098" s="787"/>
      <c r="AB1098" s="787"/>
      <c r="AC1098" s="787"/>
      <c r="AD1098" s="787"/>
      <c r="AE1098" s="787"/>
      <c r="AF1098" s="787"/>
    </row>
    <row r="1099" spans="1:32" ht="22.5" customHeight="1">
      <c r="A1099" s="166">
        <f>IF(N1087="","",A1098+1)</f>
        <v>18</v>
      </c>
      <c r="B1099" s="788" t="s">
        <v>213</v>
      </c>
      <c r="C1099" s="788"/>
      <c r="D1099" s="789" t="s">
        <v>229</v>
      </c>
      <c r="E1099" s="790"/>
      <c r="F1099" s="417" t="s">
        <v>186</v>
      </c>
      <c r="G1099" s="788" t="s">
        <v>213</v>
      </c>
      <c r="H1099" s="788"/>
      <c r="I1099" s="789" t="s">
        <v>229</v>
      </c>
      <c r="J1099" s="790"/>
      <c r="K1099" s="417" t="s">
        <v>186</v>
      </c>
      <c r="L1099" s="788" t="s">
        <v>213</v>
      </c>
      <c r="M1099" s="788"/>
      <c r="N1099" s="789" t="s">
        <v>229</v>
      </c>
      <c r="O1099" s="790"/>
      <c r="P1099" s="417" t="s">
        <v>186</v>
      </c>
      <c r="Q1099" s="819"/>
      <c r="R1099" s="788" t="s">
        <v>213</v>
      </c>
      <c r="S1099" s="788"/>
      <c r="T1099" s="789" t="s">
        <v>229</v>
      </c>
      <c r="U1099" s="790"/>
      <c r="V1099" s="417" t="s">
        <v>186</v>
      </c>
      <c r="W1099" s="788" t="s">
        <v>213</v>
      </c>
      <c r="X1099" s="788"/>
      <c r="Y1099" s="789" t="s">
        <v>229</v>
      </c>
      <c r="Z1099" s="790"/>
      <c r="AA1099" s="417" t="s">
        <v>186</v>
      </c>
      <c r="AB1099" s="788" t="s">
        <v>213</v>
      </c>
      <c r="AC1099" s="788"/>
      <c r="AD1099" s="789" t="s">
        <v>229</v>
      </c>
      <c r="AE1099" s="790"/>
      <c r="AF1099" s="417" t="s">
        <v>186</v>
      </c>
    </row>
    <row r="1100" spans="1:32" ht="21.75" customHeight="1">
      <c r="A1100" s="166">
        <f>IF(N1087="","",A1099+1)</f>
        <v>19</v>
      </c>
      <c r="B1100" s="791" t="s">
        <v>221</v>
      </c>
      <c r="C1100" s="792"/>
      <c r="D1100" s="792"/>
      <c r="E1100" s="119" t="str">
        <f>IFERROR(VLOOKUP(N1087,Marks,109,0),"")</f>
        <v/>
      </c>
      <c r="F1100" s="130" t="str">
        <f>IFERROR(VLOOKUP(N1087,Marks,113,0),"")</f>
        <v/>
      </c>
      <c r="G1100" s="791" t="s">
        <v>192</v>
      </c>
      <c r="H1100" s="792"/>
      <c r="I1100" s="792"/>
      <c r="J1100" s="119" t="str">
        <f>IFERROR(VLOOKUP(N1087,Marks,117,0),"")</f>
        <v/>
      </c>
      <c r="K1100" s="130" t="str">
        <f>IFERROR(VLOOKUP(N1087,Marks,121,0),"")</f>
        <v/>
      </c>
      <c r="L1100" s="793" t="s">
        <v>193</v>
      </c>
      <c r="M1100" s="794"/>
      <c r="N1100" s="794"/>
      <c r="O1100" s="119" t="str">
        <f>IFERROR(VLOOKUP(N1087,Marks,125,0),"")</f>
        <v/>
      </c>
      <c r="P1100" s="130" t="str">
        <f>IFERROR(VLOOKUP(N1087,Marks,129,0),"")</f>
        <v/>
      </c>
      <c r="Q1100" s="819"/>
      <c r="R1100" s="791" t="s">
        <v>221</v>
      </c>
      <c r="S1100" s="792"/>
      <c r="T1100" s="792"/>
      <c r="U1100" s="119" t="str">
        <f>IFERROR(VLOOKUP(AD1087,Marks,109,0),"")</f>
        <v/>
      </c>
      <c r="V1100" s="130" t="str">
        <f>IFERROR(VLOOKUP(AD1087,Marks,113,0),"")</f>
        <v/>
      </c>
      <c r="W1100" s="791" t="s">
        <v>192</v>
      </c>
      <c r="X1100" s="792"/>
      <c r="Y1100" s="792"/>
      <c r="Z1100" s="119" t="str">
        <f>IFERROR(VLOOKUP(AD1087,Marks,117,0),"")</f>
        <v/>
      </c>
      <c r="AA1100" s="130" t="str">
        <f>IFERROR(VLOOKUP(AD1087,Marks,121,0),"")</f>
        <v/>
      </c>
      <c r="AB1100" s="793" t="s">
        <v>193</v>
      </c>
      <c r="AC1100" s="794"/>
      <c r="AD1100" s="794"/>
      <c r="AE1100" s="119" t="str">
        <f>IFERROR(VLOOKUP(AD1087,Marks,125,0),"")</f>
        <v/>
      </c>
      <c r="AF1100" s="130" t="str">
        <f>IFERROR(VLOOKUP(AD1087,Marks,129,0),"")</f>
        <v/>
      </c>
    </row>
    <row r="1101" spans="1:32" ht="21" customHeight="1">
      <c r="A1101" s="166">
        <f>IF(N1087="","",A1100+1)</f>
        <v>20</v>
      </c>
      <c r="B1101" s="780" t="s">
        <v>216</v>
      </c>
      <c r="C1101" s="780"/>
      <c r="D1101" s="780"/>
      <c r="E1101" s="795" t="str">
        <f>IFERROR(VLOOKUP(N1087,Marks,135,0),"")</f>
        <v/>
      </c>
      <c r="F1101" s="795"/>
      <c r="G1101" s="795"/>
      <c r="H1101" s="795"/>
      <c r="I1101" s="780" t="s">
        <v>217</v>
      </c>
      <c r="J1101" s="780"/>
      <c r="K1101" s="780"/>
      <c r="L1101" s="780"/>
      <c r="M1101" s="796" t="str">
        <f>IFERROR(VLOOKUP(N1087,Marks,136,0),"")</f>
        <v/>
      </c>
      <c r="N1101" s="796"/>
      <c r="O1101" s="796"/>
      <c r="P1101" s="796"/>
      <c r="Q1101" s="819"/>
      <c r="R1101" s="780" t="s">
        <v>216</v>
      </c>
      <c r="S1101" s="780"/>
      <c r="T1101" s="780"/>
      <c r="U1101" s="795" t="str">
        <f>IFERROR(VLOOKUP(AD1087,Marks,135,0),"")</f>
        <v/>
      </c>
      <c r="V1101" s="795"/>
      <c r="W1101" s="795"/>
      <c r="X1101" s="795"/>
      <c r="Y1101" s="780" t="s">
        <v>217</v>
      </c>
      <c r="Z1101" s="780"/>
      <c r="AA1101" s="780"/>
      <c r="AB1101" s="780"/>
      <c r="AC1101" s="796" t="str">
        <f>IFERROR(VLOOKUP(AD1087,Marks,136,0),"")</f>
        <v/>
      </c>
      <c r="AD1101" s="796"/>
      <c r="AE1101" s="796"/>
      <c r="AF1101" s="796"/>
    </row>
    <row r="1102" spans="1:32" ht="21" customHeight="1">
      <c r="A1102" s="166">
        <f>IF(N1087="","",A1101+1)</f>
        <v>21</v>
      </c>
      <c r="B1102" s="780" t="s">
        <v>218</v>
      </c>
      <c r="C1102" s="780"/>
      <c r="D1102" s="780"/>
      <c r="E1102" s="782" t="str">
        <f>IFERROR(VLOOKUP(N1087,Marks,134,0),"")</f>
        <v/>
      </c>
      <c r="F1102" s="782"/>
      <c r="G1102" s="782"/>
      <c r="H1102" s="782"/>
      <c r="I1102" s="780" t="s">
        <v>219</v>
      </c>
      <c r="J1102" s="780"/>
      <c r="K1102" s="780"/>
      <c r="L1102" s="780"/>
      <c r="M1102" s="781" t="str">
        <f>IFERROR(VLOOKUP(N1087,Marks,131,0),"")</f>
        <v/>
      </c>
      <c r="N1102" s="781"/>
      <c r="O1102" s="781"/>
      <c r="P1102" s="781"/>
      <c r="Q1102" s="819"/>
      <c r="R1102" s="780" t="s">
        <v>218</v>
      </c>
      <c r="S1102" s="780"/>
      <c r="T1102" s="780"/>
      <c r="U1102" s="782" t="str">
        <f>IFERROR(VLOOKUP(AD1087,Marks,134,0),"")</f>
        <v/>
      </c>
      <c r="V1102" s="782"/>
      <c r="W1102" s="782"/>
      <c r="X1102" s="782"/>
      <c r="Y1102" s="780" t="s">
        <v>219</v>
      </c>
      <c r="Z1102" s="780"/>
      <c r="AA1102" s="780"/>
      <c r="AB1102" s="780"/>
      <c r="AC1102" s="781" t="str">
        <f>IFERROR(VLOOKUP(AD1087,Marks,131,0),"")</f>
        <v/>
      </c>
      <c r="AD1102" s="781"/>
      <c r="AE1102" s="781"/>
      <c r="AF1102" s="781"/>
    </row>
    <row r="1103" spans="1:32" ht="21" customHeight="1">
      <c r="A1103" s="166">
        <f>IF(N1087="","",A1102+1)</f>
        <v>22</v>
      </c>
      <c r="B1103" s="780" t="s">
        <v>220</v>
      </c>
      <c r="C1103" s="780"/>
      <c r="D1103" s="780"/>
      <c r="E1103" s="324" t="str">
        <f>IFERROR(VLOOKUP(N1087,Marks,132,0),"")</f>
        <v/>
      </c>
      <c r="F1103" s="325" t="s">
        <v>341</v>
      </c>
      <c r="G1103" s="783" t="str">
        <f>IF(OR(N1087="",E1085="",O1097=""),"",IF(O1097&gt;=81%*P1091,"A",IF(O1097&gt;=61%*P1091,"B",IF(O1097&gt;=41%*P1091,"C",IF(O1097&gt;=21%*P1091,"D","E")))))</f>
        <v/>
      </c>
      <c r="H1103" s="783"/>
      <c r="I1103" s="780" t="s">
        <v>222</v>
      </c>
      <c r="J1103" s="780"/>
      <c r="K1103" s="780"/>
      <c r="L1103" s="780"/>
      <c r="M1103" s="818" t="str">
        <f>IFERROR(VLOOKUP(N1087,Marks,133,0),"")</f>
        <v/>
      </c>
      <c r="N1103" s="818"/>
      <c r="O1103" s="818"/>
      <c r="P1103" s="818"/>
      <c r="Q1103" s="819"/>
      <c r="R1103" s="780" t="s">
        <v>220</v>
      </c>
      <c r="S1103" s="780"/>
      <c r="T1103" s="780"/>
      <c r="U1103" s="324" t="str">
        <f>IFERROR(VLOOKUP(AD1087,Marks,132,0),"")</f>
        <v/>
      </c>
      <c r="V1103" s="325" t="s">
        <v>341</v>
      </c>
      <c r="W1103" s="783" t="str">
        <f>IF(OR(AD1087="",U1085="",AE1097=""),"",IF(AE1097&gt;=81%*AF1091,"A",IF(AE1097&gt;=61%*AF1091,"B",IF(AE1097&gt;=41%*AF1091,"C",IF(AE1097&gt;=21%*AF1091,"D","E")))))</f>
        <v/>
      </c>
      <c r="X1103" s="783"/>
      <c r="Y1103" s="780" t="s">
        <v>222</v>
      </c>
      <c r="Z1103" s="780"/>
      <c r="AA1103" s="780"/>
      <c r="AB1103" s="780"/>
      <c r="AC1103" s="818" t="str">
        <f>IFERROR(VLOOKUP(AD1087,Marks,133,0),"")</f>
        <v/>
      </c>
      <c r="AD1103" s="818"/>
      <c r="AE1103" s="818"/>
      <c r="AF1103" s="818"/>
    </row>
    <row r="1104" spans="1:32" ht="21" customHeight="1">
      <c r="A1104" s="166">
        <f>IF(N1087="","",A1103+1)</f>
        <v>23</v>
      </c>
      <c r="B1104" s="817" t="s">
        <v>228</v>
      </c>
      <c r="C1104" s="817"/>
      <c r="D1104" s="817"/>
      <c r="E1104" s="784">
        <f>'Master sheet'!$C$10</f>
        <v>44697</v>
      </c>
      <c r="F1104" s="784"/>
      <c r="G1104" s="784"/>
      <c r="H1104" s="410"/>
      <c r="I1104" s="121"/>
      <c r="J1104" s="121"/>
      <c r="K1104" s="76"/>
      <c r="L1104" s="121"/>
      <c r="M1104" s="121"/>
      <c r="N1104" s="121"/>
      <c r="O1104" s="121"/>
      <c r="P1104" s="121"/>
      <c r="Q1104" s="819"/>
      <c r="R1104" s="817" t="s">
        <v>228</v>
      </c>
      <c r="S1104" s="817"/>
      <c r="T1104" s="817"/>
      <c r="U1104" s="784">
        <f>'Master sheet'!$C$10</f>
        <v>44697</v>
      </c>
      <c r="V1104" s="784"/>
      <c r="W1104" s="784"/>
      <c r="X1104" s="410"/>
      <c r="Y1104" s="121"/>
      <c r="Z1104" s="121"/>
      <c r="AA1104" s="76"/>
      <c r="AB1104" s="121"/>
      <c r="AC1104" s="121"/>
      <c r="AD1104" s="121"/>
      <c r="AE1104" s="121"/>
      <c r="AF1104" s="121"/>
    </row>
    <row r="1105" spans="1:32" ht="43.5" customHeight="1">
      <c r="A1105" s="166">
        <f>IF(N1087="","",A1104+1)</f>
        <v>24</v>
      </c>
      <c r="B1105" s="804" t="str">
        <f>IF(AND(C1084=1),CONCATENATE("( ",UPPER('Master sheet'!$F$11)," )"),IF(AND(C1084=2),CONCATENATE("( ",UPPER('Master sheet'!$F$19)," )"),IF(AND(C1084=3),CONCATENATE("( ",UPPER('Master sheet'!$J$11)," )"),IF(AND(C1084=4),CONCATENATE("( ",UPPER('Master sheet'!$J$19)," )"),""))))</f>
        <v/>
      </c>
      <c r="C1105" s="804"/>
      <c r="D1105" s="804"/>
      <c r="E1105" s="804"/>
      <c r="F1105" s="805" t="str">
        <f>IF(AND(N1087=""),"",CONCATENATE("(",'Master sheet'!$C$14," )"))</f>
        <v>(Suresh Kumar )</v>
      </c>
      <c r="G1105" s="805"/>
      <c r="H1105" s="805"/>
      <c r="I1105" s="805"/>
      <c r="J1105" s="805"/>
      <c r="K1105" s="805" t="str">
        <f>IF(AND(N1087=""),"",CONCATENATE("(",'Master sheet'!$C$12," )"))</f>
        <v>(USHA PALIYA )</v>
      </c>
      <c r="L1105" s="805"/>
      <c r="M1105" s="805"/>
      <c r="N1105" s="805"/>
      <c r="O1105" s="805"/>
      <c r="P1105" s="805"/>
      <c r="Q1105" s="819"/>
      <c r="R1105" s="804" t="str">
        <f>IF(AND(S1084=1),CONCATENATE("( ",UPPER('Master sheet'!$F$11)," )"),IF(AND(S1084=2),CONCATENATE("( ",UPPER('Master sheet'!$F$19)," )"),IF(AND(S1084=3),CONCATENATE("( ",UPPER('Master sheet'!$J$11)," )"),IF(AND(S1084=4),CONCATENATE("( ",UPPER('Master sheet'!$J$19)," )"),""))))</f>
        <v/>
      </c>
      <c r="S1105" s="804"/>
      <c r="T1105" s="804"/>
      <c r="U1105" s="804"/>
      <c r="V1105" s="805" t="str">
        <f>IF(AND(AD1087=""),"",CONCATENATE("(",'Master sheet'!$C$14," )"))</f>
        <v>(Suresh Kumar )</v>
      </c>
      <c r="W1105" s="805"/>
      <c r="X1105" s="805"/>
      <c r="Y1105" s="805"/>
      <c r="Z1105" s="805"/>
      <c r="AA1105" s="805" t="str">
        <f>IF(AND(AD1087=""),"",CONCATENATE("(",'Master sheet'!$C$12," )"))</f>
        <v>(USHA PALIYA )</v>
      </c>
      <c r="AB1105" s="805"/>
      <c r="AC1105" s="805"/>
      <c r="AD1105" s="805"/>
      <c r="AE1105" s="805"/>
      <c r="AF1105" s="805"/>
    </row>
    <row r="1106" spans="1:32" ht="21.75" customHeight="1">
      <c r="A1106" s="166">
        <f>IF(N1087="","",A1105+1)</f>
        <v>25</v>
      </c>
      <c r="B1106" s="806" t="s">
        <v>223</v>
      </c>
      <c r="C1106" s="806"/>
      <c r="D1106" s="806"/>
      <c r="E1106" s="806"/>
      <c r="F1106" s="807" t="s">
        <v>224</v>
      </c>
      <c r="G1106" s="807"/>
      <c r="H1106" s="807"/>
      <c r="I1106" s="807"/>
      <c r="J1106" s="807"/>
      <c r="K1106" s="806" t="s">
        <v>225</v>
      </c>
      <c r="L1106" s="806"/>
      <c r="M1106" s="806"/>
      <c r="N1106" s="806"/>
      <c r="O1106" s="806"/>
      <c r="P1106" s="806"/>
      <c r="Q1106" s="819"/>
      <c r="R1106" s="806" t="s">
        <v>223</v>
      </c>
      <c r="S1106" s="806"/>
      <c r="T1106" s="806"/>
      <c r="U1106" s="806"/>
      <c r="V1106" s="807" t="s">
        <v>224</v>
      </c>
      <c r="W1106" s="807"/>
      <c r="X1106" s="807"/>
      <c r="Y1106" s="807"/>
      <c r="Z1106" s="807"/>
      <c r="AA1106" s="806" t="s">
        <v>225</v>
      </c>
      <c r="AB1106" s="806"/>
      <c r="AC1106" s="806"/>
      <c r="AD1106" s="806"/>
      <c r="AE1106" s="806"/>
      <c r="AF1106" s="806"/>
    </row>
    <row r="1108" spans="1:32" ht="21.9" customHeight="1">
      <c r="A1108" s="165">
        <f>IF(N1114="","",1)</f>
        <v>1</v>
      </c>
      <c r="B1108" s="808" t="s">
        <v>203</v>
      </c>
      <c r="C1108" s="808"/>
      <c r="D1108" s="808"/>
      <c r="E1108" s="808"/>
      <c r="F1108" s="808"/>
      <c r="G1108" s="808"/>
      <c r="H1108" s="808"/>
      <c r="I1108" s="808"/>
      <c r="J1108" s="808"/>
      <c r="K1108" s="808"/>
      <c r="L1108" s="808"/>
      <c r="M1108" s="808"/>
      <c r="N1108" s="808"/>
      <c r="O1108" s="808"/>
      <c r="P1108" s="808"/>
      <c r="Q1108" s="819" t="s">
        <v>249</v>
      </c>
      <c r="R1108" s="808" t="s">
        <v>203</v>
      </c>
      <c r="S1108" s="808"/>
      <c r="T1108" s="808"/>
      <c r="U1108" s="808"/>
      <c r="V1108" s="808"/>
      <c r="W1108" s="808"/>
      <c r="X1108" s="808"/>
      <c r="Y1108" s="808"/>
      <c r="Z1108" s="808"/>
      <c r="AA1108" s="808"/>
      <c r="AB1108" s="808"/>
      <c r="AC1108" s="808"/>
      <c r="AD1108" s="808"/>
      <c r="AE1108" s="808"/>
      <c r="AF1108" s="808"/>
    </row>
    <row r="1109" spans="1:32" ht="21.9" customHeight="1">
      <c r="A1109" s="166">
        <f>IF(N1114="","",A1108+1)</f>
        <v>2</v>
      </c>
      <c r="B1109" s="820" t="s">
        <v>541</v>
      </c>
      <c r="C1109" s="820"/>
      <c r="D1109" s="820"/>
      <c r="E1109" s="820"/>
      <c r="F1109" s="820"/>
      <c r="G1109" s="820"/>
      <c r="H1109" s="820"/>
      <c r="I1109" s="820"/>
      <c r="J1109" s="820"/>
      <c r="K1109" s="820"/>
      <c r="L1109" s="820"/>
      <c r="M1109" s="820"/>
      <c r="N1109" s="820"/>
      <c r="O1109" s="820"/>
      <c r="P1109" s="820"/>
      <c r="Q1109" s="819"/>
      <c r="R1109" s="820" t="s">
        <v>541</v>
      </c>
      <c r="S1109" s="820"/>
      <c r="T1109" s="820"/>
      <c r="U1109" s="820"/>
      <c r="V1109" s="820"/>
      <c r="W1109" s="820"/>
      <c r="X1109" s="820"/>
      <c r="Y1109" s="820"/>
      <c r="Z1109" s="820"/>
      <c r="AA1109" s="820"/>
      <c r="AB1109" s="820"/>
      <c r="AC1109" s="820"/>
      <c r="AD1109" s="820"/>
      <c r="AE1109" s="820"/>
      <c r="AF1109" s="820"/>
    </row>
    <row r="1110" spans="1:32" ht="21.9" customHeight="1">
      <c r="A1110" s="166">
        <f>IF(N1114="","",A1109+1)</f>
        <v>3</v>
      </c>
      <c r="B1110" s="821" t="s">
        <v>168</v>
      </c>
      <c r="C1110" s="821"/>
      <c r="D1110" s="821"/>
      <c r="E1110" s="822" t="str">
        <f>IF(AND(N1114=""),"",'Result Sheet'!$F$2)</f>
        <v xml:space="preserve">महात्मा गाँधी राजकीय विद्यालय (अंग्रेजी माध्यम) बर, पाली </v>
      </c>
      <c r="F1110" s="822"/>
      <c r="G1110" s="822"/>
      <c r="H1110" s="822"/>
      <c r="I1110" s="822"/>
      <c r="J1110" s="822"/>
      <c r="K1110" s="822"/>
      <c r="L1110" s="822"/>
      <c r="M1110" s="822"/>
      <c r="N1110" s="822"/>
      <c r="O1110" s="822"/>
      <c r="P1110" s="822"/>
      <c r="Q1110" s="819"/>
      <c r="R1110" s="821" t="s">
        <v>168</v>
      </c>
      <c r="S1110" s="821"/>
      <c r="T1110" s="821"/>
      <c r="U1110" s="822" t="str">
        <f>IF(AND(AD1114=""),"",'Result Sheet'!$F$2)</f>
        <v xml:space="preserve">महात्मा गाँधी राजकीय विद्यालय (अंग्रेजी माध्यम) बर, पाली </v>
      </c>
      <c r="V1110" s="822"/>
      <c r="W1110" s="822"/>
      <c r="X1110" s="822"/>
      <c r="Y1110" s="822"/>
      <c r="Z1110" s="822"/>
      <c r="AA1110" s="822"/>
      <c r="AB1110" s="822"/>
      <c r="AC1110" s="822"/>
      <c r="AD1110" s="822"/>
      <c r="AE1110" s="822"/>
      <c r="AF1110" s="822"/>
    </row>
    <row r="1111" spans="1:32" ht="21.9" customHeight="1">
      <c r="A1111" s="166">
        <f>IF(N1114="","",A1110+1)</f>
        <v>4</v>
      </c>
      <c r="B1111" s="413" t="s">
        <v>169</v>
      </c>
      <c r="C1111" s="797" t="str">
        <f>IFERROR(VLOOKUP(N1114,Marks,2,0),"")</f>
        <v/>
      </c>
      <c r="D1111" s="797"/>
      <c r="E1111" s="815" t="s">
        <v>212</v>
      </c>
      <c r="F1111" s="815"/>
      <c r="G1111" s="815"/>
      <c r="H1111" s="797" t="str">
        <f>IFERROR(VLOOKUP(N1114,Marks,3,0),"")</f>
        <v/>
      </c>
      <c r="I1111" s="797"/>
      <c r="J1111" s="798" t="s">
        <v>205</v>
      </c>
      <c r="K1111" s="798"/>
      <c r="L1111" s="798"/>
      <c r="M1111" s="798"/>
      <c r="N1111" s="799" t="str">
        <f>IF(AND(N1114=""),"",'Marks Entry 1st'!$I$2)</f>
        <v xml:space="preserve"> 2021-2022</v>
      </c>
      <c r="O1111" s="799"/>
      <c r="P1111" s="799"/>
      <c r="Q1111" s="819"/>
      <c r="R1111" s="413" t="s">
        <v>169</v>
      </c>
      <c r="S1111" s="797" t="str">
        <f>IFERROR(VLOOKUP(AD1114,Marks,2,0),"")</f>
        <v/>
      </c>
      <c r="T1111" s="797"/>
      <c r="U1111" s="815" t="s">
        <v>212</v>
      </c>
      <c r="V1111" s="815"/>
      <c r="W1111" s="815"/>
      <c r="X1111" s="797" t="str">
        <f>IFERROR(VLOOKUP(AD1114,Marks,3,0),"")</f>
        <v/>
      </c>
      <c r="Y1111" s="797"/>
      <c r="Z1111" s="798" t="s">
        <v>205</v>
      </c>
      <c r="AA1111" s="798"/>
      <c r="AB1111" s="798"/>
      <c r="AC1111" s="798"/>
      <c r="AD1111" s="799" t="str">
        <f>IF(AND(AD1114=""),"",'Marks Entry 1st'!$I$2)</f>
        <v xml:space="preserve"> 2021-2022</v>
      </c>
      <c r="AE1111" s="799"/>
      <c r="AF1111" s="799"/>
    </row>
    <row r="1112" spans="1:32" ht="21.9" customHeight="1">
      <c r="A1112" s="166">
        <f>IF(N1114="","",A1111+1)</f>
        <v>5</v>
      </c>
      <c r="B1112" s="800" t="s">
        <v>206</v>
      </c>
      <c r="C1112" s="800"/>
      <c r="D1112" s="800"/>
      <c r="E1112" s="801" t="str">
        <f>IFERROR(VLOOKUP(N1114,Marks,6,0),"")</f>
        <v/>
      </c>
      <c r="F1112" s="801"/>
      <c r="G1112" s="801"/>
      <c r="H1112" s="801"/>
      <c r="I1112" s="801"/>
      <c r="J1112" s="802" t="s">
        <v>209</v>
      </c>
      <c r="K1112" s="802"/>
      <c r="L1112" s="802"/>
      <c r="M1112" s="802"/>
      <c r="N1112" s="803" t="str">
        <f>IFERROR(VLOOKUP(N1114,Marks,5,0),"")</f>
        <v/>
      </c>
      <c r="O1112" s="803"/>
      <c r="P1112" s="803"/>
      <c r="Q1112" s="819"/>
      <c r="R1112" s="800" t="s">
        <v>206</v>
      </c>
      <c r="S1112" s="800"/>
      <c r="T1112" s="800"/>
      <c r="U1112" s="801" t="str">
        <f>IFERROR(VLOOKUP(AD1114,Marks,6,0),"")</f>
        <v/>
      </c>
      <c r="V1112" s="801"/>
      <c r="W1112" s="801"/>
      <c r="X1112" s="801"/>
      <c r="Y1112" s="801"/>
      <c r="Z1112" s="802" t="s">
        <v>209</v>
      </c>
      <c r="AA1112" s="802"/>
      <c r="AB1112" s="802"/>
      <c r="AC1112" s="802"/>
      <c r="AD1112" s="803" t="str">
        <f>IFERROR(VLOOKUP(AD1114,Marks,5,0),"")</f>
        <v/>
      </c>
      <c r="AE1112" s="803"/>
      <c r="AF1112" s="803"/>
    </row>
    <row r="1113" spans="1:32" ht="21.9" customHeight="1">
      <c r="A1113" s="166">
        <f>IF(N1114="","",A1112+1)</f>
        <v>6</v>
      </c>
      <c r="B1113" s="800" t="s">
        <v>207</v>
      </c>
      <c r="C1113" s="800"/>
      <c r="D1113" s="800"/>
      <c r="E1113" s="801" t="str">
        <f>IFERROR(VLOOKUP(N1114,Marks,7,0),"")</f>
        <v/>
      </c>
      <c r="F1113" s="801"/>
      <c r="G1113" s="801"/>
      <c r="H1113" s="801"/>
      <c r="I1113" s="801"/>
      <c r="J1113" s="802" t="s">
        <v>210</v>
      </c>
      <c r="K1113" s="802"/>
      <c r="L1113" s="802"/>
      <c r="M1113" s="802"/>
      <c r="N1113" s="816" t="str">
        <f>IFERROR(VLOOKUP(N1114,Marks,4,0),"")</f>
        <v/>
      </c>
      <c r="O1113" s="816"/>
      <c r="P1113" s="816"/>
      <c r="Q1113" s="819"/>
      <c r="R1113" s="800" t="s">
        <v>207</v>
      </c>
      <c r="S1113" s="800"/>
      <c r="T1113" s="800"/>
      <c r="U1113" s="801" t="str">
        <f>IFERROR(VLOOKUP(AD1114,Marks,7,0),"")</f>
        <v/>
      </c>
      <c r="V1113" s="801"/>
      <c r="W1113" s="801"/>
      <c r="X1113" s="801"/>
      <c r="Y1113" s="801"/>
      <c r="Z1113" s="802" t="s">
        <v>210</v>
      </c>
      <c r="AA1113" s="802"/>
      <c r="AB1113" s="802"/>
      <c r="AC1113" s="802"/>
      <c r="AD1113" s="816" t="str">
        <f>IFERROR(VLOOKUP(AD1114,Marks,4,0),"")</f>
        <v/>
      </c>
      <c r="AE1113" s="816"/>
      <c r="AF1113" s="816"/>
    </row>
    <row r="1114" spans="1:32" ht="21.9" customHeight="1">
      <c r="A1114" s="166">
        <f>IF(N1114="","",A1113+1)</f>
        <v>7</v>
      </c>
      <c r="B1114" s="800" t="s">
        <v>208</v>
      </c>
      <c r="C1114" s="800"/>
      <c r="D1114" s="800"/>
      <c r="E1114" s="801" t="str">
        <f>IFERROR(VLOOKUP(N1114,Marks,8,0),"")</f>
        <v/>
      </c>
      <c r="F1114" s="801"/>
      <c r="G1114" s="801"/>
      <c r="H1114" s="801"/>
      <c r="I1114" s="801"/>
      <c r="J1114" s="802" t="s">
        <v>211</v>
      </c>
      <c r="K1114" s="802"/>
      <c r="L1114" s="802"/>
      <c r="M1114" s="802"/>
      <c r="N1114" s="809">
        <f>IF(AD1087="","",IF(AND(AD1087+1&gt;$AN$6),"",AD1087+1))</f>
        <v>183</v>
      </c>
      <c r="O1114" s="809"/>
      <c r="P1114" s="809"/>
      <c r="Q1114" s="819"/>
      <c r="R1114" s="800" t="s">
        <v>208</v>
      </c>
      <c r="S1114" s="800"/>
      <c r="T1114" s="800"/>
      <c r="U1114" s="801" t="str">
        <f>IFERROR(VLOOKUP(AD1114,Marks,8,0),"")</f>
        <v/>
      </c>
      <c r="V1114" s="801"/>
      <c r="W1114" s="801"/>
      <c r="X1114" s="801"/>
      <c r="Y1114" s="801"/>
      <c r="Z1114" s="802" t="s">
        <v>211</v>
      </c>
      <c r="AA1114" s="802"/>
      <c r="AB1114" s="802"/>
      <c r="AC1114" s="802"/>
      <c r="AD1114" s="810">
        <f>IF(N1114="","",IF(AND(N1114+1&gt;$AN$6),"",N1114+1))</f>
        <v>184</v>
      </c>
      <c r="AE1114" s="810"/>
      <c r="AF1114" s="810"/>
    </row>
    <row r="1115" spans="1:32" ht="9" customHeight="1">
      <c r="A1115" s="166">
        <f>IF(N1114="","",A1114+1)</f>
        <v>8</v>
      </c>
      <c r="B1115" s="123"/>
      <c r="C1115" s="123"/>
      <c r="D1115" s="123"/>
      <c r="E1115" s="124"/>
      <c r="F1115" s="124"/>
      <c r="G1115" s="124"/>
      <c r="H1115" s="123"/>
      <c r="I1115" s="123"/>
      <c r="J1115" s="125"/>
      <c r="K1115" s="125"/>
      <c r="L1115" s="125"/>
      <c r="M1115" s="76"/>
      <c r="N1115" s="76"/>
      <c r="O1115" s="76"/>
      <c r="P1115" s="76"/>
      <c r="Q1115" s="819"/>
      <c r="R1115" s="123"/>
      <c r="S1115" s="123"/>
      <c r="T1115" s="123"/>
      <c r="U1115" s="124"/>
      <c r="V1115" s="124"/>
      <c r="W1115" s="124"/>
      <c r="X1115" s="123"/>
      <c r="Y1115" s="123"/>
      <c r="Z1115" s="125"/>
      <c r="AA1115" s="125"/>
      <c r="AB1115" s="125"/>
      <c r="AC1115" s="76"/>
      <c r="AD1115" s="76"/>
      <c r="AE1115" s="76"/>
      <c r="AF1115" s="76"/>
    </row>
    <row r="1116" spans="1:32" ht="21" customHeight="1">
      <c r="A1116" s="166">
        <f>IF(N1114="","",A1115+1)</f>
        <v>9</v>
      </c>
      <c r="B1116" s="811" t="s">
        <v>213</v>
      </c>
      <c r="C1116" s="646" t="s">
        <v>214</v>
      </c>
      <c r="D1116" s="646"/>
      <c r="E1116" s="646"/>
      <c r="F1116" s="812" t="s">
        <v>13</v>
      </c>
      <c r="G1116" s="813"/>
      <c r="H1116" s="813"/>
      <c r="I1116" s="814"/>
      <c r="J1116" s="649" t="s">
        <v>184</v>
      </c>
      <c r="K1116" s="650" t="s">
        <v>167</v>
      </c>
      <c r="L1116" s="651"/>
      <c r="M1116" s="651"/>
      <c r="N1116" s="652"/>
      <c r="O1116" s="616" t="s">
        <v>185</v>
      </c>
      <c r="P1116" s="617" t="s">
        <v>186</v>
      </c>
      <c r="Q1116" s="819"/>
      <c r="R1116" s="811" t="s">
        <v>213</v>
      </c>
      <c r="S1116" s="646" t="s">
        <v>214</v>
      </c>
      <c r="T1116" s="646"/>
      <c r="U1116" s="646"/>
      <c r="V1116" s="812" t="s">
        <v>13</v>
      </c>
      <c r="W1116" s="813"/>
      <c r="X1116" s="813"/>
      <c r="Y1116" s="814"/>
      <c r="Z1116" s="649" t="s">
        <v>184</v>
      </c>
      <c r="AA1116" s="650" t="s">
        <v>167</v>
      </c>
      <c r="AB1116" s="651"/>
      <c r="AC1116" s="651"/>
      <c r="AD1116" s="652"/>
      <c r="AE1116" s="616" t="s">
        <v>185</v>
      </c>
      <c r="AF1116" s="617" t="s">
        <v>186</v>
      </c>
    </row>
    <row r="1117" spans="1:32" ht="90.75" customHeight="1">
      <c r="A1117" s="166">
        <f>IF(N1114="","",A1116+1)</f>
        <v>10</v>
      </c>
      <c r="B1117" s="811"/>
      <c r="C1117" s="171" t="s">
        <v>11</v>
      </c>
      <c r="D1117" s="171" t="s">
        <v>180</v>
      </c>
      <c r="E1117" s="171" t="s">
        <v>108</v>
      </c>
      <c r="F1117" s="171" t="s">
        <v>182</v>
      </c>
      <c r="G1117" s="171" t="s">
        <v>183</v>
      </c>
      <c r="H1117" s="305" t="s">
        <v>10</v>
      </c>
      <c r="I1117" s="171" t="s">
        <v>108</v>
      </c>
      <c r="J1117" s="649"/>
      <c r="K1117" s="172" t="s">
        <v>182</v>
      </c>
      <c r="L1117" s="172" t="s">
        <v>183</v>
      </c>
      <c r="M1117" s="173" t="s">
        <v>10</v>
      </c>
      <c r="N1117" s="171" t="s">
        <v>108</v>
      </c>
      <c r="O1117" s="616"/>
      <c r="P1117" s="785"/>
      <c r="Q1117" s="819"/>
      <c r="R1117" s="811"/>
      <c r="S1117" s="171" t="s">
        <v>11</v>
      </c>
      <c r="T1117" s="171" t="s">
        <v>180</v>
      </c>
      <c r="U1117" s="171" t="s">
        <v>108</v>
      </c>
      <c r="V1117" s="171" t="s">
        <v>182</v>
      </c>
      <c r="W1117" s="171" t="s">
        <v>183</v>
      </c>
      <c r="X1117" s="305" t="s">
        <v>10</v>
      </c>
      <c r="Y1117" s="171" t="s">
        <v>108</v>
      </c>
      <c r="Z1117" s="649"/>
      <c r="AA1117" s="172" t="s">
        <v>182</v>
      </c>
      <c r="AB1117" s="172" t="s">
        <v>183</v>
      </c>
      <c r="AC1117" s="173" t="s">
        <v>10</v>
      </c>
      <c r="AD1117" s="171" t="s">
        <v>108</v>
      </c>
      <c r="AE1117" s="616"/>
      <c r="AF1117" s="785"/>
    </row>
    <row r="1118" spans="1:32" ht="18.75" customHeight="1">
      <c r="A1118" s="166">
        <f>IF(N1114="","",A1117+1)</f>
        <v>11</v>
      </c>
      <c r="B1118" s="811"/>
      <c r="C1118" s="414">
        <v>20</v>
      </c>
      <c r="D1118" s="414">
        <v>20</v>
      </c>
      <c r="E1118" s="116">
        <v>40</v>
      </c>
      <c r="F1118" s="414">
        <v>30</v>
      </c>
      <c r="G1118" s="414">
        <v>18</v>
      </c>
      <c r="H1118" s="414">
        <v>12</v>
      </c>
      <c r="I1118" s="116">
        <v>60</v>
      </c>
      <c r="J1118" s="118">
        <v>100</v>
      </c>
      <c r="K1118" s="414">
        <v>50</v>
      </c>
      <c r="L1118" s="414">
        <v>30</v>
      </c>
      <c r="M1118" s="414">
        <v>20</v>
      </c>
      <c r="N1118" s="116">
        <v>100</v>
      </c>
      <c r="O1118" s="118">
        <v>200</v>
      </c>
      <c r="P1118" s="825">
        <f>IF(AND(N1114="",C1111="",E1112="",N1112=""),"",IF(OR(C1111=1,C1111=2),800,1000))</f>
        <v>1000</v>
      </c>
      <c r="Q1118" s="819"/>
      <c r="R1118" s="811"/>
      <c r="S1118" s="414">
        <v>20</v>
      </c>
      <c r="T1118" s="414">
        <v>20</v>
      </c>
      <c r="U1118" s="116">
        <v>40</v>
      </c>
      <c r="V1118" s="414">
        <v>30</v>
      </c>
      <c r="W1118" s="414">
        <v>18</v>
      </c>
      <c r="X1118" s="414">
        <v>12</v>
      </c>
      <c r="Y1118" s="116">
        <v>60</v>
      </c>
      <c r="Z1118" s="118">
        <v>100</v>
      </c>
      <c r="AA1118" s="414">
        <v>50</v>
      </c>
      <c r="AB1118" s="414">
        <v>30</v>
      </c>
      <c r="AC1118" s="414">
        <v>20</v>
      </c>
      <c r="AD1118" s="116">
        <v>100</v>
      </c>
      <c r="AE1118" s="118">
        <v>200</v>
      </c>
      <c r="AF1118" s="825">
        <f>IF(AND(AD1114="",S1111="",U1112="",Z1112=""),"",IF(OR(S1111=1,S1111=2),800,1000))</f>
        <v>1000</v>
      </c>
    </row>
    <row r="1119" spans="1:32" ht="21" customHeight="1">
      <c r="A1119" s="166">
        <f>IF(N1114="","",A1118+1)</f>
        <v>12</v>
      </c>
      <c r="B1119" s="122" t="str">
        <f>'Result Sheet'!$L$4</f>
        <v xml:space="preserve">हिन्दी </v>
      </c>
      <c r="C1119" s="415" t="str">
        <f>IFERROR(VLOOKUP(N1114,Marks,11,0),"")</f>
        <v/>
      </c>
      <c r="D1119" s="415" t="str">
        <f>IFERROR(VLOOKUP(N1114,Marks,12,0),"")</f>
        <v/>
      </c>
      <c r="E1119" s="117" t="str">
        <f>IFERROR(VLOOKUP(N1114,Marks,13,0),"")</f>
        <v/>
      </c>
      <c r="F1119" s="415" t="str">
        <f>IFERROR(VLOOKUP(N1114,Marks,14,0),"")</f>
        <v/>
      </c>
      <c r="G1119" s="415" t="str">
        <f>IFERROR(VLOOKUP(N1114,Marks,15,0),"")</f>
        <v/>
      </c>
      <c r="H1119" s="415" t="str">
        <f>IFERROR(VLOOKUP(N1114,Marks,16,0),"")</f>
        <v/>
      </c>
      <c r="I1119" s="117" t="str">
        <f>IFERROR(VLOOKUP(N1114,Marks,17,0),"")</f>
        <v/>
      </c>
      <c r="J1119" s="119" t="str">
        <f>IFERROR(VLOOKUP(N1114,Marks,18,0),"")</f>
        <v/>
      </c>
      <c r="K1119" s="415" t="str">
        <f>IFERROR(VLOOKUP(N1114,Marks,19,0),"")</f>
        <v/>
      </c>
      <c r="L1119" s="415" t="str">
        <f>IFERROR(VLOOKUP(N1114,Marks,20,0),"")</f>
        <v/>
      </c>
      <c r="M1119" s="415" t="str">
        <f>IFERROR(VLOOKUP(N1114,Marks,21,0),"")</f>
        <v/>
      </c>
      <c r="N1119" s="117" t="str">
        <f>IFERROR(VLOOKUP(N1114,Marks,22,0),"")</f>
        <v/>
      </c>
      <c r="O1119" s="119" t="str">
        <f>IFERROR(VLOOKUP(N1114,Marks,23,0),"")</f>
        <v/>
      </c>
      <c r="P1119" s="323" t="str">
        <f>IFERROR(VLOOKUP(N1114,Marks,29,0),"")</f>
        <v/>
      </c>
      <c r="Q1119" s="819"/>
      <c r="R1119" s="122" t="str">
        <f>'Result Sheet'!$L$4</f>
        <v xml:space="preserve">हिन्दी </v>
      </c>
      <c r="S1119" s="415" t="str">
        <f>IFERROR(VLOOKUP(AD1114,Marks,11,0),"")</f>
        <v/>
      </c>
      <c r="T1119" s="415" t="str">
        <f>IFERROR(VLOOKUP(AD1114,Marks,12,0),"")</f>
        <v/>
      </c>
      <c r="U1119" s="117" t="str">
        <f>IFERROR(VLOOKUP(AD1114,Marks,13,0),"")</f>
        <v/>
      </c>
      <c r="V1119" s="415" t="str">
        <f>IFERROR(VLOOKUP(AD1114,Marks,14,0),"")</f>
        <v/>
      </c>
      <c r="W1119" s="415" t="str">
        <f>IFERROR(VLOOKUP(AD1114,Marks,15,0),"")</f>
        <v/>
      </c>
      <c r="X1119" s="415" t="str">
        <f>IFERROR(VLOOKUP(AD1114,Marks,16,0),"")</f>
        <v/>
      </c>
      <c r="Y1119" s="117" t="str">
        <f>IFERROR(VLOOKUP(AD1114,Marks,17,0),"")</f>
        <v/>
      </c>
      <c r="Z1119" s="119" t="str">
        <f>IFERROR(VLOOKUP(AD1114,Marks,18,0),"")</f>
        <v/>
      </c>
      <c r="AA1119" s="415" t="str">
        <f>IFERROR(VLOOKUP(AD1114,Marks,19,0),"")</f>
        <v/>
      </c>
      <c r="AB1119" s="415" t="str">
        <f>IFERROR(VLOOKUP(AD1114,Marks,20,0),"")</f>
        <v/>
      </c>
      <c r="AC1119" s="415" t="str">
        <f>IFERROR(VLOOKUP(AD1114,Marks,21,0),"")</f>
        <v/>
      </c>
      <c r="AD1119" s="117" t="str">
        <f>IFERROR(VLOOKUP(AD1114,Marks,22,0),"")</f>
        <v/>
      </c>
      <c r="AE1119" s="119" t="str">
        <f>IFERROR(VLOOKUP(AD1114,Marks,23,0),"")</f>
        <v/>
      </c>
      <c r="AF1119" s="323" t="str">
        <f>IFERROR(VLOOKUP(AD1114,Marks,29,0),"")</f>
        <v/>
      </c>
    </row>
    <row r="1120" spans="1:32" ht="21" customHeight="1">
      <c r="A1120" s="166">
        <f>IF(N1114="","",A1119+1)</f>
        <v>13</v>
      </c>
      <c r="B1120" s="122" t="str">
        <f>'Result Sheet'!$AE$4</f>
        <v xml:space="preserve">अंग्रेजी </v>
      </c>
      <c r="C1120" s="415" t="str">
        <f>IFERROR(VLOOKUP(N1114,Marks,30,0),"")</f>
        <v/>
      </c>
      <c r="D1120" s="415" t="str">
        <f>IFERROR(VLOOKUP(N1114,Marks,31,0),"")</f>
        <v/>
      </c>
      <c r="E1120" s="117" t="str">
        <f>IFERROR(VLOOKUP(N1114,Marks,32,0),"")</f>
        <v/>
      </c>
      <c r="F1120" s="415" t="str">
        <f>IFERROR(VLOOKUP(N1114,Marks,33,0),"")</f>
        <v/>
      </c>
      <c r="G1120" s="415" t="str">
        <f>IFERROR(VLOOKUP(N1114,Marks,34,0),"")</f>
        <v/>
      </c>
      <c r="H1120" s="415" t="str">
        <f>IFERROR(VLOOKUP(N1114,Marks,35,0),"")</f>
        <v/>
      </c>
      <c r="I1120" s="117" t="str">
        <f>IFERROR(VLOOKUP(N1114,Marks,36,0),"")</f>
        <v/>
      </c>
      <c r="J1120" s="119" t="str">
        <f>IFERROR(VLOOKUP(N1114,Marks,37,0),"")</f>
        <v/>
      </c>
      <c r="K1120" s="415" t="str">
        <f>IFERROR(VLOOKUP(N1114,Marks,38,0),"")</f>
        <v/>
      </c>
      <c r="L1120" s="415" t="str">
        <f>IFERROR(VLOOKUP(N1114,Marks,39,0),"")</f>
        <v/>
      </c>
      <c r="M1120" s="415" t="str">
        <f>IFERROR(VLOOKUP(N1114,Marks,40,0),"")</f>
        <v/>
      </c>
      <c r="N1120" s="117" t="str">
        <f>IFERROR(VLOOKUP(N1114,Marks,41,0),"")</f>
        <v/>
      </c>
      <c r="O1120" s="119" t="str">
        <f>IFERROR(VLOOKUP(N1114,Marks,42,0),"")</f>
        <v/>
      </c>
      <c r="P1120" s="323" t="str">
        <f>IFERROR(VLOOKUP(N1114,Marks,48,0),"")</f>
        <v/>
      </c>
      <c r="Q1120" s="819"/>
      <c r="R1120" s="122" t="str">
        <f>'Result Sheet'!$AE$4</f>
        <v xml:space="preserve">अंग्रेजी </v>
      </c>
      <c r="S1120" s="415" t="str">
        <f>IFERROR(VLOOKUP(AD1114,Marks,30,0),"")</f>
        <v/>
      </c>
      <c r="T1120" s="415" t="str">
        <f>IFERROR(VLOOKUP(AD1114,Marks,31,0),"")</f>
        <v/>
      </c>
      <c r="U1120" s="117" t="str">
        <f>IFERROR(VLOOKUP(AD1114,Marks,32,0),"")</f>
        <v/>
      </c>
      <c r="V1120" s="415" t="str">
        <f>IFERROR(VLOOKUP(AD1114,Marks,33,0),"")</f>
        <v/>
      </c>
      <c r="W1120" s="415" t="str">
        <f>IFERROR(VLOOKUP(AD1114,Marks,34,0),"")</f>
        <v/>
      </c>
      <c r="X1120" s="415" t="str">
        <f>IFERROR(VLOOKUP(AD1114,Marks,35,0),"")</f>
        <v/>
      </c>
      <c r="Y1120" s="117" t="str">
        <f>IFERROR(VLOOKUP(AD1114,Marks,36,0),"")</f>
        <v/>
      </c>
      <c r="Z1120" s="119" t="str">
        <f>IFERROR(VLOOKUP(AD1114,Marks,37,0),"")</f>
        <v/>
      </c>
      <c r="AA1120" s="415" t="str">
        <f>IFERROR(VLOOKUP(AD1114,Marks,38,0),"")</f>
        <v/>
      </c>
      <c r="AB1120" s="415" t="str">
        <f>IFERROR(VLOOKUP(AD1114,Marks,39,0),"")</f>
        <v/>
      </c>
      <c r="AC1120" s="415" t="str">
        <f>IFERROR(VLOOKUP(AD1114,Marks,40,0),"")</f>
        <v/>
      </c>
      <c r="AD1120" s="117" t="str">
        <f>IFERROR(VLOOKUP(AD1114,Marks,41,0),"")</f>
        <v/>
      </c>
      <c r="AE1120" s="119" t="str">
        <f>IFERROR(VLOOKUP(AD1114,Marks,42,0),"")</f>
        <v/>
      </c>
      <c r="AF1120" s="323" t="str">
        <f>IFERROR(VLOOKUP(AD1114,Marks,48,0),"")</f>
        <v/>
      </c>
    </row>
    <row r="1121" spans="1:32" ht="21" customHeight="1">
      <c r="A1121" s="166">
        <f>IF(N1114="","",A1120+1)</f>
        <v>14</v>
      </c>
      <c r="B1121" s="122" t="str">
        <f>'Result Sheet'!$AX$4</f>
        <v>संस्कृत</v>
      </c>
      <c r="C1121" s="415" t="str">
        <f>IFERROR(VLOOKUP(N1114,Marks,49,0),"")</f>
        <v/>
      </c>
      <c r="D1121" s="415" t="str">
        <f>IFERROR(VLOOKUP(N1114,Marks,50,0),"")</f>
        <v/>
      </c>
      <c r="E1121" s="117" t="str">
        <f>IFERROR(VLOOKUP(N1114,Marks,51,0),"")</f>
        <v/>
      </c>
      <c r="F1121" s="415" t="str">
        <f>IFERROR(VLOOKUP(N1114,Marks,52,0),"")</f>
        <v/>
      </c>
      <c r="G1121" s="415" t="str">
        <f>IFERROR(VLOOKUP(N1114,Marks,53,0),"")</f>
        <v/>
      </c>
      <c r="H1121" s="415" t="str">
        <f>IFERROR(VLOOKUP(N1114,Marks,54,0),"")</f>
        <v/>
      </c>
      <c r="I1121" s="117" t="str">
        <f>IFERROR(VLOOKUP(N1114,Marks,55,0),"")</f>
        <v/>
      </c>
      <c r="J1121" s="119" t="str">
        <f>IFERROR(VLOOKUP(N1114,Marks,56,0),"")</f>
        <v/>
      </c>
      <c r="K1121" s="415" t="str">
        <f>IFERROR(VLOOKUP(N1114,Marks,57,0),"")</f>
        <v/>
      </c>
      <c r="L1121" s="415" t="str">
        <f>IFERROR(VLOOKUP(N1114,Marks,58,0),"")</f>
        <v/>
      </c>
      <c r="M1121" s="415" t="str">
        <f>IFERROR(VLOOKUP(N1114,Marks,59,0),"")</f>
        <v/>
      </c>
      <c r="N1121" s="117" t="str">
        <f>IFERROR(VLOOKUP(N1114,Marks,60,0),"")</f>
        <v/>
      </c>
      <c r="O1121" s="119" t="str">
        <f>IFERROR(VLOOKUP(N1114,Marks,61,0),"")</f>
        <v/>
      </c>
      <c r="P1121" s="323" t="str">
        <f>IFERROR(VLOOKUP(N1114,Marks,67,0),"")</f>
        <v/>
      </c>
      <c r="Q1121" s="819"/>
      <c r="R1121" s="122" t="str">
        <f>'Result Sheet'!$AX$4</f>
        <v>संस्कृत</v>
      </c>
      <c r="S1121" s="415" t="str">
        <f>IFERROR(VLOOKUP(AD1114,Marks,49,0),"")</f>
        <v/>
      </c>
      <c r="T1121" s="415" t="str">
        <f>IFERROR(VLOOKUP(AD1114,Marks,50,0),"")</f>
        <v/>
      </c>
      <c r="U1121" s="117" t="str">
        <f>IFERROR(VLOOKUP(AD1114,Marks,51,0),"")</f>
        <v/>
      </c>
      <c r="V1121" s="415" t="str">
        <f>IFERROR(VLOOKUP(AD1114,Marks,52,0),"")</f>
        <v/>
      </c>
      <c r="W1121" s="415" t="str">
        <f>IFERROR(VLOOKUP(AD1114,Marks,53,0),"")</f>
        <v/>
      </c>
      <c r="X1121" s="415" t="str">
        <f>IFERROR(VLOOKUP(AD1114,Marks,54,0),"")</f>
        <v/>
      </c>
      <c r="Y1121" s="117" t="str">
        <f>IFERROR(VLOOKUP(AD1114,Marks,55,0),"")</f>
        <v/>
      </c>
      <c r="Z1121" s="119" t="str">
        <f>IFERROR(VLOOKUP(AD1114,Marks,56,0),"")</f>
        <v/>
      </c>
      <c r="AA1121" s="415" t="str">
        <f>IFERROR(VLOOKUP(AD1114,Marks,57,0),"")</f>
        <v/>
      </c>
      <c r="AB1121" s="415" t="str">
        <f>IFERROR(VLOOKUP(AD1114,Marks,58,0),"")</f>
        <v/>
      </c>
      <c r="AC1121" s="415" t="str">
        <f>IFERROR(VLOOKUP(AD1114,Marks,59,0),"")</f>
        <v/>
      </c>
      <c r="AD1121" s="117" t="str">
        <f>IFERROR(VLOOKUP(AD1114,Marks,60,0),"")</f>
        <v/>
      </c>
      <c r="AE1121" s="119" t="str">
        <f>IFERROR(VLOOKUP(AD1114,Marks,61,0),"")</f>
        <v/>
      </c>
      <c r="AF1121" s="323" t="str">
        <f>IFERROR(VLOOKUP(AD1114,Marks,67,0),"")</f>
        <v/>
      </c>
    </row>
    <row r="1122" spans="1:32" ht="21" customHeight="1">
      <c r="A1122" s="166">
        <f>IF(N1114="","",A1120+1)</f>
        <v>14</v>
      </c>
      <c r="B1122" s="122" t="str">
        <f>'Result Sheet'!$BQ$4</f>
        <v xml:space="preserve">गणित </v>
      </c>
      <c r="C1122" s="415" t="str">
        <f>IFERROR(VLOOKUP(N1114,Marks,68,0),"")</f>
        <v/>
      </c>
      <c r="D1122" s="415" t="str">
        <f>IFERROR(VLOOKUP(N1114,Marks,69,0),"")</f>
        <v/>
      </c>
      <c r="E1122" s="117" t="str">
        <f>IFERROR(VLOOKUP(N1114,Marks,70,0),"")</f>
        <v/>
      </c>
      <c r="F1122" s="415" t="str">
        <f>IFERROR(VLOOKUP(N1114,Marks,71,0),"")</f>
        <v/>
      </c>
      <c r="G1122" s="415" t="str">
        <f>IFERROR(VLOOKUP(N1114,Marks,72,0),"")</f>
        <v/>
      </c>
      <c r="H1122" s="415" t="str">
        <f>IFERROR(VLOOKUP(N1114,Marks,73,0),"")</f>
        <v/>
      </c>
      <c r="I1122" s="117" t="str">
        <f>IFERROR(VLOOKUP(N1114,Marks,74,0),"")</f>
        <v/>
      </c>
      <c r="J1122" s="119" t="str">
        <f>IFERROR(VLOOKUP(N1114,Marks,75,0),"")</f>
        <v/>
      </c>
      <c r="K1122" s="415" t="str">
        <f>IFERROR(VLOOKUP(N1114,Marks,76,0),"")</f>
        <v/>
      </c>
      <c r="L1122" s="415" t="str">
        <f>IFERROR(VLOOKUP(N1114,Marks,77,0),"")</f>
        <v/>
      </c>
      <c r="M1122" s="415" t="str">
        <f>IFERROR(VLOOKUP(N1114,Marks,78,0),"")</f>
        <v/>
      </c>
      <c r="N1122" s="117" t="str">
        <f>IFERROR(VLOOKUP(N1114,Marks,79,0),"")</f>
        <v/>
      </c>
      <c r="O1122" s="119" t="str">
        <f>IFERROR(VLOOKUP(N1114,Marks,80,0),"")</f>
        <v/>
      </c>
      <c r="P1122" s="323" t="str">
        <f>IFERROR(VLOOKUP(N1114,Marks,86,0),"")</f>
        <v/>
      </c>
      <c r="Q1122" s="819"/>
      <c r="R1122" s="122" t="str">
        <f>'Result Sheet'!$BQ$4</f>
        <v xml:space="preserve">गणित </v>
      </c>
      <c r="S1122" s="415" t="str">
        <f>IFERROR(VLOOKUP(AD1114,Marks,68,0),"")</f>
        <v/>
      </c>
      <c r="T1122" s="415" t="str">
        <f>IFERROR(VLOOKUP(AD1114,Marks,69,0),"")</f>
        <v/>
      </c>
      <c r="U1122" s="117" t="str">
        <f>IFERROR(VLOOKUP(AD1114,Marks,70,0),"")</f>
        <v/>
      </c>
      <c r="V1122" s="415" t="str">
        <f>IFERROR(VLOOKUP(AD1114,Marks,71,0),"")</f>
        <v/>
      </c>
      <c r="W1122" s="415" t="str">
        <f>IFERROR(VLOOKUP(AD1114,Marks,72,0),"")</f>
        <v/>
      </c>
      <c r="X1122" s="415" t="str">
        <f>IFERROR(VLOOKUP(AD1114,Marks,73,0),"")</f>
        <v/>
      </c>
      <c r="Y1122" s="117" t="str">
        <f>IFERROR(VLOOKUP(AD1114,Marks,74,0),"")</f>
        <v/>
      </c>
      <c r="Z1122" s="119" t="str">
        <f>IFERROR(VLOOKUP(AD1114,Marks,75,0),"")</f>
        <v/>
      </c>
      <c r="AA1122" s="415" t="str">
        <f>IFERROR(VLOOKUP(AD1114,Marks,76,0),"")</f>
        <v/>
      </c>
      <c r="AB1122" s="415" t="str">
        <f>IFERROR(VLOOKUP(AD1114,Marks,77,0),"")</f>
        <v/>
      </c>
      <c r="AC1122" s="415" t="str">
        <f>IFERROR(VLOOKUP(AD1114,Marks,78,0),"")</f>
        <v/>
      </c>
      <c r="AD1122" s="117" t="str">
        <f>IFERROR(VLOOKUP(AD1114,Marks,79,0),"")</f>
        <v/>
      </c>
      <c r="AE1122" s="119" t="str">
        <f>IFERROR(VLOOKUP(AD1114,Marks,80,0),"")</f>
        <v/>
      </c>
      <c r="AF1122" s="323" t="str">
        <f>IFERROR(VLOOKUP(AD1114,Marks,86,0),"")</f>
        <v/>
      </c>
    </row>
    <row r="1123" spans="1:32" ht="21" customHeight="1">
      <c r="A1123" s="166">
        <f>IF(N1114="","",A1122+1)</f>
        <v>15</v>
      </c>
      <c r="B1123" s="122" t="str">
        <f>'Result Sheet'!$CJ$4</f>
        <v xml:space="preserve">पर्यावरण अध्ययन </v>
      </c>
      <c r="C1123" s="415" t="str">
        <f>IFERROR(VLOOKUP(N1114,Marks,87,0),"")</f>
        <v/>
      </c>
      <c r="D1123" s="415" t="str">
        <f>IFERROR(VLOOKUP(N1114,Marks,88,0),"")</f>
        <v/>
      </c>
      <c r="E1123" s="117" t="str">
        <f>IFERROR(VLOOKUP(N1114,Marks,89,0),"")</f>
        <v/>
      </c>
      <c r="F1123" s="415" t="str">
        <f>IFERROR(VLOOKUP(N1114,Marks,90,0),"")</f>
        <v/>
      </c>
      <c r="G1123" s="415" t="str">
        <f>IFERROR(VLOOKUP(N1114,Marks,91,0),"")</f>
        <v/>
      </c>
      <c r="H1123" s="415" t="str">
        <f>IFERROR(VLOOKUP(N1114,Marks,92,0),"")</f>
        <v/>
      </c>
      <c r="I1123" s="117" t="str">
        <f>IFERROR(VLOOKUP(N1114,Marks,93,0),"")</f>
        <v/>
      </c>
      <c r="J1123" s="119" t="str">
        <f>IFERROR(VLOOKUP(N1114,Marks,94,0),"")</f>
        <v/>
      </c>
      <c r="K1123" s="415" t="str">
        <f>IFERROR(VLOOKUP(N1114,Marks,95,0),"")</f>
        <v/>
      </c>
      <c r="L1123" s="415" t="str">
        <f>IFERROR(VLOOKUP(N1114,Marks,96,0),"")</f>
        <v/>
      </c>
      <c r="M1123" s="415" t="str">
        <f>IFERROR(VLOOKUP(N1114,Marks,97,0),"")</f>
        <v/>
      </c>
      <c r="N1123" s="117" t="str">
        <f>IFERROR(VLOOKUP(N1114,Marks,98,0),"")</f>
        <v/>
      </c>
      <c r="O1123" s="119" t="str">
        <f>IFERROR(VLOOKUP(N1114,Marks,99,0),"")</f>
        <v/>
      </c>
      <c r="P1123" s="323" t="str">
        <f>IFERROR(VLOOKUP(N1114,Marks,105,0),"")</f>
        <v/>
      </c>
      <c r="Q1123" s="819"/>
      <c r="R1123" s="122" t="str">
        <f>'Result Sheet'!$CJ$4</f>
        <v xml:space="preserve">पर्यावरण अध्ययन </v>
      </c>
      <c r="S1123" s="415" t="str">
        <f>IFERROR(VLOOKUP(AD1114,Marks,87,0),"")</f>
        <v/>
      </c>
      <c r="T1123" s="415" t="str">
        <f>IFERROR(VLOOKUP(AD1114,Marks,88,0),"")</f>
        <v/>
      </c>
      <c r="U1123" s="117" t="str">
        <f>IFERROR(VLOOKUP(AD1114,Marks,89,0),"")</f>
        <v/>
      </c>
      <c r="V1123" s="415" t="str">
        <f>IFERROR(VLOOKUP(AD1114,Marks,90,0),"")</f>
        <v/>
      </c>
      <c r="W1123" s="415" t="str">
        <f>IFERROR(VLOOKUP(AD1114,Marks,91,0),"")</f>
        <v/>
      </c>
      <c r="X1123" s="415" t="str">
        <f>IFERROR(VLOOKUP(AD1114,Marks,92,0),"")</f>
        <v/>
      </c>
      <c r="Y1123" s="117" t="str">
        <f>IFERROR(VLOOKUP(AD1114,Marks,93,0),"")</f>
        <v/>
      </c>
      <c r="Z1123" s="119" t="str">
        <f>IFERROR(VLOOKUP(AD1114,Marks,94,0),"")</f>
        <v/>
      </c>
      <c r="AA1123" s="415" t="str">
        <f>IFERROR(VLOOKUP(AD1114,Marks,95,0),"")</f>
        <v/>
      </c>
      <c r="AB1123" s="415" t="str">
        <f>IFERROR(VLOOKUP(AD1114,Marks,96,0),"")</f>
        <v/>
      </c>
      <c r="AC1123" s="415" t="str">
        <f>IFERROR(VLOOKUP(AD1114,Marks,97,0),"")</f>
        <v/>
      </c>
      <c r="AD1123" s="117" t="str">
        <f>IFERROR(VLOOKUP(AD1114,Marks,98,0),"")</f>
        <v/>
      </c>
      <c r="AE1123" s="119" t="str">
        <f>IFERROR(VLOOKUP(AD1114,Marks,99,0),"")</f>
        <v/>
      </c>
      <c r="AF1123" s="323" t="str">
        <f>IFERROR(VLOOKUP(AD1114,Marks,105,0),"")</f>
        <v/>
      </c>
    </row>
    <row r="1124" spans="1:32" ht="25.5" customHeight="1">
      <c r="A1124" s="166">
        <f>IF(N1114="","",A1123+1)</f>
        <v>16</v>
      </c>
      <c r="B1124" s="416" t="s">
        <v>215</v>
      </c>
      <c r="C1124" s="120" t="str">
        <f>IF(AND(C1119="",C1120="",C1121="",C1122="",C1123=""),"",IF(OR(C1111=1,C1111=2),SUM(C1119:C1122),SUM(C1119:C1123)))</f>
        <v/>
      </c>
      <c r="D1124" s="120" t="str">
        <f>IF(AND(D1119="",D1120="",D1121="",D1122="",D1123=""),"",IF(OR(C1111=1,C1111=2),SUM(D1119:D1122),SUM(D1119:D1123)))</f>
        <v/>
      </c>
      <c r="E1124" s="120" t="str">
        <f>IF(AND(E1119="",E1120="",E1121="",E1122="",E1123=""),"",IF(OR(C1111=1,C1111=2),SUM(E1119:E1122),SUM(E1119:E1123)))</f>
        <v/>
      </c>
      <c r="F1124" s="120" t="str">
        <f>IF(AND(F1119="",F1120="",F1121="",F1122="",F1123=""),"",IF(OR(C1111=1,C1111=2),SUM(F1119:F1122),SUM(F1119:F1123)))</f>
        <v/>
      </c>
      <c r="G1124" s="120" t="str">
        <f>IF(AND(G1119="",G1120="",G1121="",G1122="",G1123=""),"",IF(OR(G1111=1,G1111=2),SUM(C1111=1,C1111=2),SUM(G1119:G1123)))</f>
        <v/>
      </c>
      <c r="H1124" s="120" t="str">
        <f>IF(AND(H1119="",H1120="",H1121="",H1122="",H1123=""),"",IF(OR(C1111=1,C1111=2),SUM(H1119:H1122),SUM(H1119:H1123)))</f>
        <v/>
      </c>
      <c r="I1124" s="120" t="str">
        <f>IF(AND(I1119="",I1120="",I1121="",I1122="",I1123=""),"",IF(OR(C1111=1,C1111=2),SUM(I1119:I1122),SUM(I1119:I1123)))</f>
        <v/>
      </c>
      <c r="J1124" s="120" t="str">
        <f>IF(AND(J1119="",J1120="",J1121="",J1122="",J1123=""),"",IF(OR(C1111=1,C1111=2),SUM(J1119:J1122),SUM(J1119:J1123)))</f>
        <v/>
      </c>
      <c r="K1124" s="120" t="str">
        <f>IF(AND(K1119="",K1120="",K1121="",K1122="",K1123=""),"",IF(OR(C1111=1,C1111=2),SUM(K1119:K1122),SUM(K1119:K1123)))</f>
        <v/>
      </c>
      <c r="L1124" s="120" t="str">
        <f>IF(AND(L1119="",L1120="",L1121="",L1122="",L1123=""),"",IF(OR(C1111=1,C1111=2),SUM(L1119:L1122),SUM(L1119:L1123)))</f>
        <v/>
      </c>
      <c r="M1124" s="120" t="str">
        <f>IF(AND(M1119="",M1120="",M1121="",M1122="",M1123=""),"",IF(OR(C1111=1,C1111=2),SUM(M1119:M1122),SUM(M1119:M1123)))</f>
        <v/>
      </c>
      <c r="N1124" s="120" t="str">
        <f>IF(AND(N1119="",N1120="",N1121="",N1122="",N1123=""),"",IF(OR(C1111=1,C1111=2),SUM(N1119:N1122),SUM(N1119:N1123)))</f>
        <v/>
      </c>
      <c r="O1124" s="120" t="str">
        <f>IF(AND(O1119="",O1120="",O1121="",O1122="",O1123=""),"",IF(OR(C1111=1,C1111=2),SUM(O1119:O1122),SUM(O1119:O1123)))</f>
        <v/>
      </c>
      <c r="P1124" s="326" t="str">
        <f>IF(OR(N1114="",E1112="",O1124=""),"",IF(O1124&gt;=81%*P1118,"A",IF(O1124&gt;=61%*P1118,"B",IF(O1124&gt;=41%*P1118,"C",IF(O1124&gt;=21%*P1118,"D","E")))))</f>
        <v/>
      </c>
      <c r="Q1124" s="819"/>
      <c r="R1124" s="416" t="s">
        <v>215</v>
      </c>
      <c r="S1124" s="120" t="str">
        <f>IF(AND(S1119="",S1120="",S1121="",S1122="",S1123=""),"",IF(OR(S1111=1,S1111=2),SUM(S1119:S1122),SUM(S1119:S1123)))</f>
        <v/>
      </c>
      <c r="T1124" s="120" t="str">
        <f>IF(AND(T1119="",T1120="",T1121="",T1122="",T1123=""),"",IF(OR(S1111=1,S1111=2),SUM(T1119:T1122),SUM(T1119:T1123)))</f>
        <v/>
      </c>
      <c r="U1124" s="120" t="str">
        <f>IF(AND(U1119="",U1120="",U1121="",U1122="",U1123=""),"",IF(OR(S1111=1,S1111=2),SUM(U1119:U1122),SUM(U1119:U1123)))</f>
        <v/>
      </c>
      <c r="V1124" s="120" t="str">
        <f>IF(AND(V1119="",V1120="",V1121="",V1122="",V1123=""),"",IF(OR(S1111=1,S1111=2),SUM(V1119:V1122),SUM(V1119:V1123)))</f>
        <v/>
      </c>
      <c r="W1124" s="120" t="str">
        <f>IF(AND(W1119="",W1120="",W1121="",W1122="",W1123=""),"",IF(OR(W1111=1,W1111=2),SUM(S1111=1,S1111=2),SUM(W1119:W1123)))</f>
        <v/>
      </c>
      <c r="X1124" s="120" t="str">
        <f>IF(AND(X1119="",X1120="",X1121="",X1122="",X1123=""),"",IF(OR(S1111=1,S1111=2),SUM(X1119:X1122),SUM(X1119:X1123)))</f>
        <v/>
      </c>
      <c r="Y1124" s="120" t="str">
        <f>IF(AND(Y1119="",Y1120="",Y1121="",Y1122="",Y1123=""),"",IF(OR(S1111=1,S1111=2),SUM(Y1119:Y1122),SUM(Y1119:Y1123)))</f>
        <v/>
      </c>
      <c r="Z1124" s="120" t="str">
        <f>IF(AND(Z1119="",Z1120="",Z1121="",Z1122="",Z1123=""),"",IF(OR(S1111=1,S1111=2),SUM(Z1119:Z1122),SUM(Z1119:Z1123)))</f>
        <v/>
      </c>
      <c r="AA1124" s="120" t="str">
        <f>IF(AND(AA1119="",AA1120="",AA1121="",AA1122="",AA1123=""),"",IF(OR(S1111=1,S1111=2),SUM(AA1119:AA1122),SUM(AA1119:AA1123)))</f>
        <v/>
      </c>
      <c r="AB1124" s="120" t="str">
        <f>IF(AND(AB1119="",AB1120="",AB1121="",AB1122="",AB1123=""),"",IF(OR(S1111=1,S1111=2),SUM(AB1119:AB1122),SUM(AB1119:AB1123)))</f>
        <v/>
      </c>
      <c r="AC1124" s="120" t="str">
        <f>IF(AND(AC1119="",AC1120="",AC1121="",AC1122="",AC1123=""),"",IF(OR(S1111=1,S1111=2),SUM(AC1119:AC1122),SUM(AC1119:AC1123)))</f>
        <v/>
      </c>
      <c r="AD1124" s="120" t="str">
        <f>IF(AND(AD1119="",AD1120="",AD1121="",AD1122="",AD1123=""),"",IF(OR(S1111=1,S1111=2),SUM(AD1119:AD1122),SUM(AD1119:AD1123)))</f>
        <v/>
      </c>
      <c r="AE1124" s="120" t="str">
        <f>IF(AND(AE1119="",AE1120="",AE1121="",AE1122="",AE1123=""),"",IF(OR(S1111=1,S1111=2),SUM(AE1119:AE1122),SUM(AE1119:AE1123)))</f>
        <v/>
      </c>
      <c r="AF1124" s="326" t="str">
        <f>IF(OR(AD1114="",U1112="",AE1124=""),"",IF(AE1124&gt;=81%*AF1118,"A",IF(AE1124&gt;=61%*AF1118,"B",IF(AE1124&gt;=41%*AF1118,"C",IF(AE1124&gt;=21%*AF1118,"D","E")))))</f>
        <v/>
      </c>
    </row>
    <row r="1125" spans="1:32" ht="9" customHeight="1">
      <c r="A1125" s="166">
        <f>IF(N1114="","",A1124+1)</f>
        <v>17</v>
      </c>
      <c r="B1125" s="787"/>
      <c r="C1125" s="787"/>
      <c r="D1125" s="787"/>
      <c r="E1125" s="787"/>
      <c r="F1125" s="787"/>
      <c r="G1125" s="787"/>
      <c r="H1125" s="787"/>
      <c r="I1125" s="787"/>
      <c r="J1125" s="787"/>
      <c r="K1125" s="787"/>
      <c r="L1125" s="787"/>
      <c r="M1125" s="787"/>
      <c r="N1125" s="787"/>
      <c r="O1125" s="787"/>
      <c r="P1125" s="787"/>
      <c r="Q1125" s="819"/>
      <c r="R1125" s="787"/>
      <c r="S1125" s="787"/>
      <c r="T1125" s="787"/>
      <c r="U1125" s="787"/>
      <c r="V1125" s="787"/>
      <c r="W1125" s="787"/>
      <c r="X1125" s="787"/>
      <c r="Y1125" s="787"/>
      <c r="Z1125" s="787"/>
      <c r="AA1125" s="787"/>
      <c r="AB1125" s="787"/>
      <c r="AC1125" s="787"/>
      <c r="AD1125" s="787"/>
      <c r="AE1125" s="787"/>
      <c r="AF1125" s="787"/>
    </row>
    <row r="1126" spans="1:32" ht="22.5" customHeight="1">
      <c r="A1126" s="166">
        <f>IF(N1114="","",A1125+1)</f>
        <v>18</v>
      </c>
      <c r="B1126" s="788" t="s">
        <v>213</v>
      </c>
      <c r="C1126" s="788"/>
      <c r="D1126" s="789" t="s">
        <v>229</v>
      </c>
      <c r="E1126" s="790"/>
      <c r="F1126" s="417" t="s">
        <v>186</v>
      </c>
      <c r="G1126" s="788" t="s">
        <v>213</v>
      </c>
      <c r="H1126" s="788"/>
      <c r="I1126" s="789" t="s">
        <v>229</v>
      </c>
      <c r="J1126" s="790"/>
      <c r="K1126" s="417" t="s">
        <v>186</v>
      </c>
      <c r="L1126" s="788" t="s">
        <v>213</v>
      </c>
      <c r="M1126" s="788"/>
      <c r="N1126" s="789" t="s">
        <v>229</v>
      </c>
      <c r="O1126" s="790"/>
      <c r="P1126" s="417" t="s">
        <v>186</v>
      </c>
      <c r="Q1126" s="819"/>
      <c r="R1126" s="788" t="s">
        <v>213</v>
      </c>
      <c r="S1126" s="788"/>
      <c r="T1126" s="789" t="s">
        <v>229</v>
      </c>
      <c r="U1126" s="790"/>
      <c r="V1126" s="417" t="s">
        <v>186</v>
      </c>
      <c r="W1126" s="788" t="s">
        <v>213</v>
      </c>
      <c r="X1126" s="788"/>
      <c r="Y1126" s="789" t="s">
        <v>229</v>
      </c>
      <c r="Z1126" s="790"/>
      <c r="AA1126" s="417" t="s">
        <v>186</v>
      </c>
      <c r="AB1126" s="788" t="s">
        <v>213</v>
      </c>
      <c r="AC1126" s="788"/>
      <c r="AD1126" s="789" t="s">
        <v>229</v>
      </c>
      <c r="AE1126" s="790"/>
      <c r="AF1126" s="417" t="s">
        <v>186</v>
      </c>
    </row>
    <row r="1127" spans="1:32" ht="21.75" customHeight="1">
      <c r="A1127" s="166">
        <f>IF(N1114="","",A1126+1)</f>
        <v>19</v>
      </c>
      <c r="B1127" s="791" t="s">
        <v>221</v>
      </c>
      <c r="C1127" s="792"/>
      <c r="D1127" s="792"/>
      <c r="E1127" s="119" t="str">
        <f>IFERROR(VLOOKUP(N1114,Marks,109,0),"")</f>
        <v/>
      </c>
      <c r="F1127" s="130" t="str">
        <f>IFERROR(VLOOKUP(N1114,Marks,113,0),"")</f>
        <v/>
      </c>
      <c r="G1127" s="791" t="s">
        <v>192</v>
      </c>
      <c r="H1127" s="792"/>
      <c r="I1127" s="792"/>
      <c r="J1127" s="119" t="str">
        <f>IFERROR(VLOOKUP(N1114,Marks,117,0),"")</f>
        <v/>
      </c>
      <c r="K1127" s="130" t="str">
        <f>IFERROR(VLOOKUP(N1114,Marks,121,0),"")</f>
        <v/>
      </c>
      <c r="L1127" s="793" t="s">
        <v>193</v>
      </c>
      <c r="M1127" s="794"/>
      <c r="N1127" s="794"/>
      <c r="O1127" s="119" t="str">
        <f>IFERROR(VLOOKUP(N1114,Marks,125,0),"")</f>
        <v/>
      </c>
      <c r="P1127" s="130" t="str">
        <f>IFERROR(VLOOKUP(N1114,Marks,129,0),"")</f>
        <v/>
      </c>
      <c r="Q1127" s="819"/>
      <c r="R1127" s="791" t="s">
        <v>221</v>
      </c>
      <c r="S1127" s="792"/>
      <c r="T1127" s="792"/>
      <c r="U1127" s="119" t="str">
        <f>IFERROR(VLOOKUP(AD1114,Marks,109,0),"")</f>
        <v/>
      </c>
      <c r="V1127" s="130" t="str">
        <f>IFERROR(VLOOKUP(AD1114,Marks,113,0),"")</f>
        <v/>
      </c>
      <c r="W1127" s="791" t="s">
        <v>192</v>
      </c>
      <c r="X1127" s="792"/>
      <c r="Y1127" s="792"/>
      <c r="Z1127" s="119" t="str">
        <f>IFERROR(VLOOKUP(AD1114,Marks,117,0),"")</f>
        <v/>
      </c>
      <c r="AA1127" s="130" t="str">
        <f>IFERROR(VLOOKUP(AD1114,Marks,121,0),"")</f>
        <v/>
      </c>
      <c r="AB1127" s="793" t="s">
        <v>193</v>
      </c>
      <c r="AC1127" s="794"/>
      <c r="AD1127" s="794"/>
      <c r="AE1127" s="119" t="str">
        <f>IFERROR(VLOOKUP(AD1114,Marks,125,0),"")</f>
        <v/>
      </c>
      <c r="AF1127" s="130" t="str">
        <f>IFERROR(VLOOKUP(AD1114,Marks,129,0),"")</f>
        <v/>
      </c>
    </row>
    <row r="1128" spans="1:32" ht="21" customHeight="1">
      <c r="A1128" s="166">
        <f>IF(N1114="","",A1127+1)</f>
        <v>20</v>
      </c>
      <c r="B1128" s="780" t="s">
        <v>216</v>
      </c>
      <c r="C1128" s="780"/>
      <c r="D1128" s="780"/>
      <c r="E1128" s="795" t="str">
        <f>IFERROR(VLOOKUP(N1114,Marks,135,0),"")</f>
        <v/>
      </c>
      <c r="F1128" s="795"/>
      <c r="G1128" s="795"/>
      <c r="H1128" s="795"/>
      <c r="I1128" s="780" t="s">
        <v>217</v>
      </c>
      <c r="J1128" s="780"/>
      <c r="K1128" s="780"/>
      <c r="L1128" s="780"/>
      <c r="M1128" s="796" t="str">
        <f>IFERROR(VLOOKUP(N1114,Marks,136,0),"")</f>
        <v/>
      </c>
      <c r="N1128" s="796"/>
      <c r="O1128" s="796"/>
      <c r="P1128" s="796"/>
      <c r="Q1128" s="819"/>
      <c r="R1128" s="780" t="s">
        <v>216</v>
      </c>
      <c r="S1128" s="780"/>
      <c r="T1128" s="780"/>
      <c r="U1128" s="795" t="str">
        <f>IFERROR(VLOOKUP(AD1114,Marks,135,0),"")</f>
        <v/>
      </c>
      <c r="V1128" s="795"/>
      <c r="W1128" s="795"/>
      <c r="X1128" s="795"/>
      <c r="Y1128" s="780" t="s">
        <v>217</v>
      </c>
      <c r="Z1128" s="780"/>
      <c r="AA1128" s="780"/>
      <c r="AB1128" s="780"/>
      <c r="AC1128" s="796" t="str">
        <f>IFERROR(VLOOKUP(AD1114,Marks,136,0),"")</f>
        <v/>
      </c>
      <c r="AD1128" s="796"/>
      <c r="AE1128" s="796"/>
      <c r="AF1128" s="796"/>
    </row>
    <row r="1129" spans="1:32" ht="21" customHeight="1">
      <c r="A1129" s="166">
        <f>IF(N1114="","",A1128+1)</f>
        <v>21</v>
      </c>
      <c r="B1129" s="780" t="s">
        <v>218</v>
      </c>
      <c r="C1129" s="780"/>
      <c r="D1129" s="780"/>
      <c r="E1129" s="782" t="str">
        <f>IFERROR(VLOOKUP(N1114,Marks,134,0),"")</f>
        <v/>
      </c>
      <c r="F1129" s="782"/>
      <c r="G1129" s="782"/>
      <c r="H1129" s="782"/>
      <c r="I1129" s="780" t="s">
        <v>219</v>
      </c>
      <c r="J1129" s="780"/>
      <c r="K1129" s="780"/>
      <c r="L1129" s="780"/>
      <c r="M1129" s="781" t="str">
        <f>IFERROR(VLOOKUP(N1114,Marks,131,0),"")</f>
        <v/>
      </c>
      <c r="N1129" s="781"/>
      <c r="O1129" s="781"/>
      <c r="P1129" s="781"/>
      <c r="Q1129" s="819"/>
      <c r="R1129" s="780" t="s">
        <v>218</v>
      </c>
      <c r="S1129" s="780"/>
      <c r="T1129" s="780"/>
      <c r="U1129" s="782" t="str">
        <f>IFERROR(VLOOKUP(AD1114,Marks,134,0),"")</f>
        <v/>
      </c>
      <c r="V1129" s="782"/>
      <c r="W1129" s="782"/>
      <c r="X1129" s="782"/>
      <c r="Y1129" s="780" t="s">
        <v>219</v>
      </c>
      <c r="Z1129" s="780"/>
      <c r="AA1129" s="780"/>
      <c r="AB1129" s="780"/>
      <c r="AC1129" s="781" t="str">
        <f>IFERROR(VLOOKUP(AD1114,Marks,131,0),"")</f>
        <v/>
      </c>
      <c r="AD1129" s="781"/>
      <c r="AE1129" s="781"/>
      <c r="AF1129" s="781"/>
    </row>
    <row r="1130" spans="1:32" ht="21" customHeight="1">
      <c r="A1130" s="166">
        <f>IF(N1114="","",A1129+1)</f>
        <v>22</v>
      </c>
      <c r="B1130" s="780" t="s">
        <v>220</v>
      </c>
      <c r="C1130" s="780"/>
      <c r="D1130" s="780"/>
      <c r="E1130" s="324" t="str">
        <f>IFERROR(VLOOKUP(N1114,Marks,132,0),"")</f>
        <v/>
      </c>
      <c r="F1130" s="325" t="s">
        <v>341</v>
      </c>
      <c r="G1130" s="783" t="str">
        <f>IF(OR(N1114="",E1112="",O1124=""),"",IF(O1124&gt;=81%*P1118,"A",IF(O1124&gt;=61%*P1118,"B",IF(O1124&gt;=41%*P1118,"C",IF(O1124&gt;=21%*P1118,"D","E")))))</f>
        <v/>
      </c>
      <c r="H1130" s="783"/>
      <c r="I1130" s="780" t="s">
        <v>222</v>
      </c>
      <c r="J1130" s="780"/>
      <c r="K1130" s="780"/>
      <c r="L1130" s="780"/>
      <c r="M1130" s="818" t="str">
        <f>IFERROR(VLOOKUP(N1114,Marks,133,0),"")</f>
        <v/>
      </c>
      <c r="N1130" s="818"/>
      <c r="O1130" s="818"/>
      <c r="P1130" s="818"/>
      <c r="Q1130" s="819"/>
      <c r="R1130" s="780" t="s">
        <v>220</v>
      </c>
      <c r="S1130" s="780"/>
      <c r="T1130" s="780"/>
      <c r="U1130" s="324" t="str">
        <f>IFERROR(VLOOKUP(AD1114,Marks,132,0),"")</f>
        <v/>
      </c>
      <c r="V1130" s="325" t="s">
        <v>341</v>
      </c>
      <c r="W1130" s="783" t="str">
        <f>IF(OR(AD1114="",U1112="",AE1124=""),"",IF(AE1124&gt;=81%*AF1118,"A",IF(AE1124&gt;=61%*AF1118,"B",IF(AE1124&gt;=41%*AF1118,"C",IF(AE1124&gt;=21%*AF1118,"D","E")))))</f>
        <v/>
      </c>
      <c r="X1130" s="783"/>
      <c r="Y1130" s="780" t="s">
        <v>222</v>
      </c>
      <c r="Z1130" s="780"/>
      <c r="AA1130" s="780"/>
      <c r="AB1130" s="780"/>
      <c r="AC1130" s="818" t="str">
        <f>IFERROR(VLOOKUP(AD1114,Marks,133,0),"")</f>
        <v/>
      </c>
      <c r="AD1130" s="818"/>
      <c r="AE1130" s="818"/>
      <c r="AF1130" s="818"/>
    </row>
    <row r="1131" spans="1:32" ht="21" customHeight="1">
      <c r="A1131" s="166">
        <f>IF(N1114="","",A1130+1)</f>
        <v>23</v>
      </c>
      <c r="B1131" s="817" t="s">
        <v>228</v>
      </c>
      <c r="C1131" s="817"/>
      <c r="D1131" s="817"/>
      <c r="E1131" s="784">
        <f>'Master sheet'!$C$10</f>
        <v>44697</v>
      </c>
      <c r="F1131" s="784"/>
      <c r="G1131" s="784"/>
      <c r="H1131" s="410"/>
      <c r="I1131" s="121"/>
      <c r="J1131" s="121"/>
      <c r="K1131" s="76"/>
      <c r="L1131" s="121"/>
      <c r="M1131" s="121"/>
      <c r="N1131" s="121"/>
      <c r="O1131" s="121"/>
      <c r="P1131" s="121"/>
      <c r="Q1131" s="819"/>
      <c r="R1131" s="817" t="s">
        <v>228</v>
      </c>
      <c r="S1131" s="817"/>
      <c r="T1131" s="817"/>
      <c r="U1131" s="784">
        <f>'Master sheet'!$C$10</f>
        <v>44697</v>
      </c>
      <c r="V1131" s="784"/>
      <c r="W1131" s="784"/>
      <c r="X1131" s="410"/>
      <c r="Y1131" s="121"/>
      <c r="Z1131" s="121"/>
      <c r="AA1131" s="76"/>
      <c r="AB1131" s="121"/>
      <c r="AC1131" s="121"/>
      <c r="AD1131" s="121"/>
      <c r="AE1131" s="121"/>
      <c r="AF1131" s="121"/>
    </row>
    <row r="1132" spans="1:32" ht="43.5" customHeight="1">
      <c r="A1132" s="166">
        <f>IF(N1114="","",A1131+1)</f>
        <v>24</v>
      </c>
      <c r="B1132" s="804" t="str">
        <f>IF(AND(C1111=1),CONCATENATE("( ",UPPER('Master sheet'!$F$11)," )"),IF(AND(C1111=2),CONCATENATE("( ",UPPER('Master sheet'!$F$19)," )"),IF(AND(C1111=3),CONCATENATE("( ",UPPER('Master sheet'!$J$11)," )"),IF(AND(C1111=4),CONCATENATE("( ",UPPER('Master sheet'!$J$19)," )"),""))))</f>
        <v/>
      </c>
      <c r="C1132" s="804"/>
      <c r="D1132" s="804"/>
      <c r="E1132" s="804"/>
      <c r="F1132" s="805" t="str">
        <f>IF(AND(N1114=""),"",CONCATENATE("(",'Master sheet'!$C$14," )"))</f>
        <v>(Suresh Kumar )</v>
      </c>
      <c r="G1132" s="805"/>
      <c r="H1132" s="805"/>
      <c r="I1132" s="805"/>
      <c r="J1132" s="805"/>
      <c r="K1132" s="805" t="str">
        <f>IF(AND(N1114=""),"",CONCATENATE("(",'Master sheet'!$C$12," )"))</f>
        <v>(USHA PALIYA )</v>
      </c>
      <c r="L1132" s="805"/>
      <c r="M1132" s="805"/>
      <c r="N1132" s="805"/>
      <c r="O1132" s="805"/>
      <c r="P1132" s="805"/>
      <c r="Q1132" s="819"/>
      <c r="R1132" s="804" t="str">
        <f>IF(AND(S1111=1),CONCATENATE("( ",UPPER('Master sheet'!$F$11)," )"),IF(AND(S1111=2),CONCATENATE("( ",UPPER('Master sheet'!$F$19)," )"),IF(AND(S1111=3),CONCATENATE("( ",UPPER('Master sheet'!$J$11)," )"),IF(AND(S1111=4),CONCATENATE("( ",UPPER('Master sheet'!$J$19)," )"),""))))</f>
        <v/>
      </c>
      <c r="S1132" s="804"/>
      <c r="T1132" s="804"/>
      <c r="U1132" s="804"/>
      <c r="V1132" s="805" t="str">
        <f>IF(AND(AD1114=""),"",CONCATENATE("(",'Master sheet'!$C$14," )"))</f>
        <v>(Suresh Kumar )</v>
      </c>
      <c r="W1132" s="805"/>
      <c r="X1132" s="805"/>
      <c r="Y1132" s="805"/>
      <c r="Z1132" s="805"/>
      <c r="AA1132" s="805" t="str">
        <f>IF(AND(AD1114=""),"",CONCATENATE("(",'Master sheet'!$C$12," )"))</f>
        <v>(USHA PALIYA )</v>
      </c>
      <c r="AB1132" s="805"/>
      <c r="AC1132" s="805"/>
      <c r="AD1132" s="805"/>
      <c r="AE1132" s="805"/>
      <c r="AF1132" s="805"/>
    </row>
    <row r="1133" spans="1:32" ht="21.75" customHeight="1">
      <c r="A1133" s="166">
        <f>IF(N1114="","",A1132+1)</f>
        <v>25</v>
      </c>
      <c r="B1133" s="806" t="s">
        <v>223</v>
      </c>
      <c r="C1133" s="806"/>
      <c r="D1133" s="806"/>
      <c r="E1133" s="806"/>
      <c r="F1133" s="807" t="s">
        <v>224</v>
      </c>
      <c r="G1133" s="807"/>
      <c r="H1133" s="807"/>
      <c r="I1133" s="807"/>
      <c r="J1133" s="807"/>
      <c r="K1133" s="806" t="s">
        <v>225</v>
      </c>
      <c r="L1133" s="806"/>
      <c r="M1133" s="806"/>
      <c r="N1133" s="806"/>
      <c r="O1133" s="806"/>
      <c r="P1133" s="806"/>
      <c r="Q1133" s="819"/>
      <c r="R1133" s="806" t="s">
        <v>223</v>
      </c>
      <c r="S1133" s="806"/>
      <c r="T1133" s="806"/>
      <c r="U1133" s="806"/>
      <c r="V1133" s="807" t="s">
        <v>224</v>
      </c>
      <c r="W1133" s="807"/>
      <c r="X1133" s="807"/>
      <c r="Y1133" s="807"/>
      <c r="Z1133" s="807"/>
      <c r="AA1133" s="806" t="s">
        <v>225</v>
      </c>
      <c r="AB1133" s="806"/>
      <c r="AC1133" s="806"/>
      <c r="AD1133" s="806"/>
      <c r="AE1133" s="806"/>
      <c r="AF1133" s="806"/>
    </row>
    <row r="1135" spans="1:32" ht="21.9" customHeight="1">
      <c r="A1135" s="165">
        <f>IF(N1141="","",1)</f>
        <v>1</v>
      </c>
      <c r="B1135" s="808" t="s">
        <v>203</v>
      </c>
      <c r="C1135" s="808"/>
      <c r="D1135" s="808"/>
      <c r="E1135" s="808"/>
      <c r="F1135" s="808"/>
      <c r="G1135" s="808"/>
      <c r="H1135" s="808"/>
      <c r="I1135" s="808"/>
      <c r="J1135" s="808"/>
      <c r="K1135" s="808"/>
      <c r="L1135" s="808"/>
      <c r="M1135" s="808"/>
      <c r="N1135" s="808"/>
      <c r="O1135" s="808"/>
      <c r="P1135" s="808"/>
      <c r="Q1135" s="819" t="s">
        <v>249</v>
      </c>
      <c r="R1135" s="808" t="s">
        <v>203</v>
      </c>
      <c r="S1135" s="808"/>
      <c r="T1135" s="808"/>
      <c r="U1135" s="808"/>
      <c r="V1135" s="808"/>
      <c r="W1135" s="808"/>
      <c r="X1135" s="808"/>
      <c r="Y1135" s="808"/>
      <c r="Z1135" s="808"/>
      <c r="AA1135" s="808"/>
      <c r="AB1135" s="808"/>
      <c r="AC1135" s="808"/>
      <c r="AD1135" s="808"/>
      <c r="AE1135" s="808"/>
      <c r="AF1135" s="808"/>
    </row>
    <row r="1136" spans="1:32" ht="21.9" customHeight="1">
      <c r="A1136" s="166">
        <f>IF(N1141="","",A1135+1)</f>
        <v>2</v>
      </c>
      <c r="B1136" s="820" t="s">
        <v>541</v>
      </c>
      <c r="C1136" s="820"/>
      <c r="D1136" s="820"/>
      <c r="E1136" s="820"/>
      <c r="F1136" s="820"/>
      <c r="G1136" s="820"/>
      <c r="H1136" s="820"/>
      <c r="I1136" s="820"/>
      <c r="J1136" s="820"/>
      <c r="K1136" s="820"/>
      <c r="L1136" s="820"/>
      <c r="M1136" s="820"/>
      <c r="N1136" s="820"/>
      <c r="O1136" s="820"/>
      <c r="P1136" s="820"/>
      <c r="Q1136" s="819"/>
      <c r="R1136" s="820" t="s">
        <v>541</v>
      </c>
      <c r="S1136" s="820"/>
      <c r="T1136" s="820"/>
      <c r="U1136" s="820"/>
      <c r="V1136" s="820"/>
      <c r="W1136" s="820"/>
      <c r="X1136" s="820"/>
      <c r="Y1136" s="820"/>
      <c r="Z1136" s="820"/>
      <c r="AA1136" s="820"/>
      <c r="AB1136" s="820"/>
      <c r="AC1136" s="820"/>
      <c r="AD1136" s="820"/>
      <c r="AE1136" s="820"/>
      <c r="AF1136" s="820"/>
    </row>
    <row r="1137" spans="1:32" ht="21.9" customHeight="1">
      <c r="A1137" s="166">
        <f>IF(N1141="","",A1136+1)</f>
        <v>3</v>
      </c>
      <c r="B1137" s="821" t="s">
        <v>168</v>
      </c>
      <c r="C1137" s="821"/>
      <c r="D1137" s="821"/>
      <c r="E1137" s="822" t="str">
        <f>IF(AND(N1141=""),"",'Result Sheet'!$F$2)</f>
        <v xml:space="preserve">महात्मा गाँधी राजकीय विद्यालय (अंग्रेजी माध्यम) बर, पाली </v>
      </c>
      <c r="F1137" s="822"/>
      <c r="G1137" s="822"/>
      <c r="H1137" s="822"/>
      <c r="I1137" s="822"/>
      <c r="J1137" s="822"/>
      <c r="K1137" s="822"/>
      <c r="L1137" s="822"/>
      <c r="M1137" s="822"/>
      <c r="N1137" s="822"/>
      <c r="O1137" s="822"/>
      <c r="P1137" s="822"/>
      <c r="Q1137" s="819"/>
      <c r="R1137" s="821" t="s">
        <v>168</v>
      </c>
      <c r="S1137" s="821"/>
      <c r="T1137" s="821"/>
      <c r="U1137" s="822" t="str">
        <f>IF(AND(AD1141=""),"",'Result Sheet'!$F$2)</f>
        <v xml:space="preserve">महात्मा गाँधी राजकीय विद्यालय (अंग्रेजी माध्यम) बर, पाली </v>
      </c>
      <c r="V1137" s="822"/>
      <c r="W1137" s="822"/>
      <c r="X1137" s="822"/>
      <c r="Y1137" s="822"/>
      <c r="Z1137" s="822"/>
      <c r="AA1137" s="822"/>
      <c r="AB1137" s="822"/>
      <c r="AC1137" s="822"/>
      <c r="AD1137" s="822"/>
      <c r="AE1137" s="822"/>
      <c r="AF1137" s="822"/>
    </row>
    <row r="1138" spans="1:32" ht="21.9" customHeight="1">
      <c r="A1138" s="166">
        <f>IF(N1141="","",A1137+1)</f>
        <v>4</v>
      </c>
      <c r="B1138" s="413" t="s">
        <v>169</v>
      </c>
      <c r="C1138" s="797" t="str">
        <f>IFERROR(VLOOKUP(N1141,Marks,2,0),"")</f>
        <v/>
      </c>
      <c r="D1138" s="797"/>
      <c r="E1138" s="815" t="s">
        <v>212</v>
      </c>
      <c r="F1138" s="815"/>
      <c r="G1138" s="815"/>
      <c r="H1138" s="797" t="str">
        <f>IFERROR(VLOOKUP(N1141,Marks,3,0),"")</f>
        <v/>
      </c>
      <c r="I1138" s="797"/>
      <c r="J1138" s="798" t="s">
        <v>205</v>
      </c>
      <c r="K1138" s="798"/>
      <c r="L1138" s="798"/>
      <c r="M1138" s="798"/>
      <c r="N1138" s="799" t="str">
        <f>IF(AND(N1141=""),"",'Marks Entry 1st'!$I$2)</f>
        <v xml:space="preserve"> 2021-2022</v>
      </c>
      <c r="O1138" s="799"/>
      <c r="P1138" s="799"/>
      <c r="Q1138" s="819"/>
      <c r="R1138" s="413" t="s">
        <v>169</v>
      </c>
      <c r="S1138" s="797" t="str">
        <f>IFERROR(VLOOKUP(AD1141,Marks,2,0),"")</f>
        <v/>
      </c>
      <c r="T1138" s="797"/>
      <c r="U1138" s="815" t="s">
        <v>212</v>
      </c>
      <c r="V1138" s="815"/>
      <c r="W1138" s="815"/>
      <c r="X1138" s="797" t="str">
        <f>IFERROR(VLOOKUP(AD1141,Marks,3,0),"")</f>
        <v/>
      </c>
      <c r="Y1138" s="797"/>
      <c r="Z1138" s="798" t="s">
        <v>205</v>
      </c>
      <c r="AA1138" s="798"/>
      <c r="AB1138" s="798"/>
      <c r="AC1138" s="798"/>
      <c r="AD1138" s="799" t="str">
        <f>IF(AND(AD1141=""),"",'Marks Entry 1st'!$I$2)</f>
        <v xml:space="preserve"> 2021-2022</v>
      </c>
      <c r="AE1138" s="799"/>
      <c r="AF1138" s="799"/>
    </row>
    <row r="1139" spans="1:32" ht="21.9" customHeight="1">
      <c r="A1139" s="166">
        <f>IF(N1141="","",A1138+1)</f>
        <v>5</v>
      </c>
      <c r="B1139" s="800" t="s">
        <v>206</v>
      </c>
      <c r="C1139" s="800"/>
      <c r="D1139" s="800"/>
      <c r="E1139" s="801" t="str">
        <f>IFERROR(VLOOKUP(N1141,Marks,6,0),"")</f>
        <v/>
      </c>
      <c r="F1139" s="801"/>
      <c r="G1139" s="801"/>
      <c r="H1139" s="801"/>
      <c r="I1139" s="801"/>
      <c r="J1139" s="802" t="s">
        <v>209</v>
      </c>
      <c r="K1139" s="802"/>
      <c r="L1139" s="802"/>
      <c r="M1139" s="802"/>
      <c r="N1139" s="803" t="str">
        <f>IFERROR(VLOOKUP(N1141,Marks,5,0),"")</f>
        <v/>
      </c>
      <c r="O1139" s="803"/>
      <c r="P1139" s="803"/>
      <c r="Q1139" s="819"/>
      <c r="R1139" s="800" t="s">
        <v>206</v>
      </c>
      <c r="S1139" s="800"/>
      <c r="T1139" s="800"/>
      <c r="U1139" s="801" t="str">
        <f>IFERROR(VLOOKUP(AD1141,Marks,6,0),"")</f>
        <v/>
      </c>
      <c r="V1139" s="801"/>
      <c r="W1139" s="801"/>
      <c r="X1139" s="801"/>
      <c r="Y1139" s="801"/>
      <c r="Z1139" s="802" t="s">
        <v>209</v>
      </c>
      <c r="AA1139" s="802"/>
      <c r="AB1139" s="802"/>
      <c r="AC1139" s="802"/>
      <c r="AD1139" s="803" t="str">
        <f>IFERROR(VLOOKUP(AD1141,Marks,5,0),"")</f>
        <v/>
      </c>
      <c r="AE1139" s="803"/>
      <c r="AF1139" s="803"/>
    </row>
    <row r="1140" spans="1:32" ht="21.9" customHeight="1">
      <c r="A1140" s="166">
        <f>IF(N1141="","",A1139+1)</f>
        <v>6</v>
      </c>
      <c r="B1140" s="800" t="s">
        <v>207</v>
      </c>
      <c r="C1140" s="800"/>
      <c r="D1140" s="800"/>
      <c r="E1140" s="801" t="str">
        <f>IFERROR(VLOOKUP(N1141,Marks,7,0),"")</f>
        <v/>
      </c>
      <c r="F1140" s="801"/>
      <c r="G1140" s="801"/>
      <c r="H1140" s="801"/>
      <c r="I1140" s="801"/>
      <c r="J1140" s="802" t="s">
        <v>210</v>
      </c>
      <c r="K1140" s="802"/>
      <c r="L1140" s="802"/>
      <c r="M1140" s="802"/>
      <c r="N1140" s="816" t="str">
        <f>IFERROR(VLOOKUP(N1141,Marks,4,0),"")</f>
        <v/>
      </c>
      <c r="O1140" s="816"/>
      <c r="P1140" s="816"/>
      <c r="Q1140" s="819"/>
      <c r="R1140" s="800" t="s">
        <v>207</v>
      </c>
      <c r="S1140" s="800"/>
      <c r="T1140" s="800"/>
      <c r="U1140" s="801" t="str">
        <f>IFERROR(VLOOKUP(AD1141,Marks,7,0),"")</f>
        <v/>
      </c>
      <c r="V1140" s="801"/>
      <c r="W1140" s="801"/>
      <c r="X1140" s="801"/>
      <c r="Y1140" s="801"/>
      <c r="Z1140" s="802" t="s">
        <v>210</v>
      </c>
      <c r="AA1140" s="802"/>
      <c r="AB1140" s="802"/>
      <c r="AC1140" s="802"/>
      <c r="AD1140" s="816" t="str">
        <f>IFERROR(VLOOKUP(AD1141,Marks,4,0),"")</f>
        <v/>
      </c>
      <c r="AE1140" s="816"/>
      <c r="AF1140" s="816"/>
    </row>
    <row r="1141" spans="1:32" ht="21.9" customHeight="1">
      <c r="A1141" s="166">
        <f>IF(N1141="","",A1140+1)</f>
        <v>7</v>
      </c>
      <c r="B1141" s="800" t="s">
        <v>208</v>
      </c>
      <c r="C1141" s="800"/>
      <c r="D1141" s="800"/>
      <c r="E1141" s="801" t="str">
        <f>IFERROR(VLOOKUP(N1141,Marks,8,0),"")</f>
        <v/>
      </c>
      <c r="F1141" s="801"/>
      <c r="G1141" s="801"/>
      <c r="H1141" s="801"/>
      <c r="I1141" s="801"/>
      <c r="J1141" s="802" t="s">
        <v>211</v>
      </c>
      <c r="K1141" s="802"/>
      <c r="L1141" s="802"/>
      <c r="M1141" s="802"/>
      <c r="N1141" s="809">
        <f>IF(AD1114="","",IF(AND(AD1114+1&gt;$AN$6),"",AD1114+1))</f>
        <v>185</v>
      </c>
      <c r="O1141" s="809"/>
      <c r="P1141" s="809"/>
      <c r="Q1141" s="819"/>
      <c r="R1141" s="800" t="s">
        <v>208</v>
      </c>
      <c r="S1141" s="800"/>
      <c r="T1141" s="800"/>
      <c r="U1141" s="801" t="str">
        <f>IFERROR(VLOOKUP(AD1141,Marks,8,0),"")</f>
        <v/>
      </c>
      <c r="V1141" s="801"/>
      <c r="W1141" s="801"/>
      <c r="X1141" s="801"/>
      <c r="Y1141" s="801"/>
      <c r="Z1141" s="802" t="s">
        <v>211</v>
      </c>
      <c r="AA1141" s="802"/>
      <c r="AB1141" s="802"/>
      <c r="AC1141" s="802"/>
      <c r="AD1141" s="810">
        <f>IF(N1141="","",IF(AND(N1141+1&gt;$AN$6),"",N1141+1))</f>
        <v>186</v>
      </c>
      <c r="AE1141" s="810"/>
      <c r="AF1141" s="810"/>
    </row>
    <row r="1142" spans="1:32" ht="9" customHeight="1">
      <c r="A1142" s="166">
        <f>IF(N1141="","",A1141+1)</f>
        <v>8</v>
      </c>
      <c r="B1142" s="123"/>
      <c r="C1142" s="123"/>
      <c r="D1142" s="123"/>
      <c r="E1142" s="124"/>
      <c r="F1142" s="124"/>
      <c r="G1142" s="124"/>
      <c r="H1142" s="123"/>
      <c r="I1142" s="123"/>
      <c r="J1142" s="125"/>
      <c r="K1142" s="125"/>
      <c r="L1142" s="125"/>
      <c r="M1142" s="76"/>
      <c r="N1142" s="76"/>
      <c r="O1142" s="76"/>
      <c r="P1142" s="76"/>
      <c r="Q1142" s="819"/>
      <c r="R1142" s="123"/>
      <c r="S1142" s="123"/>
      <c r="T1142" s="123"/>
      <c r="U1142" s="124"/>
      <c r="V1142" s="124"/>
      <c r="W1142" s="124"/>
      <c r="X1142" s="123"/>
      <c r="Y1142" s="123"/>
      <c r="Z1142" s="125"/>
      <c r="AA1142" s="125"/>
      <c r="AB1142" s="125"/>
      <c r="AC1142" s="76"/>
      <c r="AD1142" s="76"/>
      <c r="AE1142" s="76"/>
      <c r="AF1142" s="76"/>
    </row>
    <row r="1143" spans="1:32" ht="21" customHeight="1">
      <c r="A1143" s="166">
        <f>IF(N1141="","",A1142+1)</f>
        <v>9</v>
      </c>
      <c r="B1143" s="811" t="s">
        <v>213</v>
      </c>
      <c r="C1143" s="646" t="s">
        <v>214</v>
      </c>
      <c r="D1143" s="646"/>
      <c r="E1143" s="646"/>
      <c r="F1143" s="812" t="s">
        <v>13</v>
      </c>
      <c r="G1143" s="813"/>
      <c r="H1143" s="813"/>
      <c r="I1143" s="814"/>
      <c r="J1143" s="649" t="s">
        <v>184</v>
      </c>
      <c r="K1143" s="650" t="s">
        <v>167</v>
      </c>
      <c r="L1143" s="651"/>
      <c r="M1143" s="651"/>
      <c r="N1143" s="652"/>
      <c r="O1143" s="616" t="s">
        <v>185</v>
      </c>
      <c r="P1143" s="617" t="s">
        <v>186</v>
      </c>
      <c r="Q1143" s="819"/>
      <c r="R1143" s="811" t="s">
        <v>213</v>
      </c>
      <c r="S1143" s="646" t="s">
        <v>214</v>
      </c>
      <c r="T1143" s="646"/>
      <c r="U1143" s="646"/>
      <c r="V1143" s="812" t="s">
        <v>13</v>
      </c>
      <c r="W1143" s="813"/>
      <c r="X1143" s="813"/>
      <c r="Y1143" s="814"/>
      <c r="Z1143" s="649" t="s">
        <v>184</v>
      </c>
      <c r="AA1143" s="650" t="s">
        <v>167</v>
      </c>
      <c r="AB1143" s="651"/>
      <c r="AC1143" s="651"/>
      <c r="AD1143" s="652"/>
      <c r="AE1143" s="616" t="s">
        <v>185</v>
      </c>
      <c r="AF1143" s="617" t="s">
        <v>186</v>
      </c>
    </row>
    <row r="1144" spans="1:32" ht="90.75" customHeight="1">
      <c r="A1144" s="166">
        <f>IF(N1141="","",A1143+1)</f>
        <v>10</v>
      </c>
      <c r="B1144" s="811"/>
      <c r="C1144" s="171" t="s">
        <v>11</v>
      </c>
      <c r="D1144" s="171" t="s">
        <v>180</v>
      </c>
      <c r="E1144" s="171" t="s">
        <v>108</v>
      </c>
      <c r="F1144" s="171" t="s">
        <v>182</v>
      </c>
      <c r="G1144" s="171" t="s">
        <v>183</v>
      </c>
      <c r="H1144" s="305" t="s">
        <v>10</v>
      </c>
      <c r="I1144" s="171" t="s">
        <v>108</v>
      </c>
      <c r="J1144" s="649"/>
      <c r="K1144" s="172" t="s">
        <v>182</v>
      </c>
      <c r="L1144" s="172" t="s">
        <v>183</v>
      </c>
      <c r="M1144" s="173" t="s">
        <v>10</v>
      </c>
      <c r="N1144" s="171" t="s">
        <v>108</v>
      </c>
      <c r="O1144" s="616"/>
      <c r="P1144" s="785"/>
      <c r="Q1144" s="819"/>
      <c r="R1144" s="811"/>
      <c r="S1144" s="171" t="s">
        <v>11</v>
      </c>
      <c r="T1144" s="171" t="s">
        <v>180</v>
      </c>
      <c r="U1144" s="171" t="s">
        <v>108</v>
      </c>
      <c r="V1144" s="171" t="s">
        <v>182</v>
      </c>
      <c r="W1144" s="171" t="s">
        <v>183</v>
      </c>
      <c r="X1144" s="305" t="s">
        <v>10</v>
      </c>
      <c r="Y1144" s="171" t="s">
        <v>108</v>
      </c>
      <c r="Z1144" s="649"/>
      <c r="AA1144" s="172" t="s">
        <v>182</v>
      </c>
      <c r="AB1144" s="172" t="s">
        <v>183</v>
      </c>
      <c r="AC1144" s="173" t="s">
        <v>10</v>
      </c>
      <c r="AD1144" s="171" t="s">
        <v>108</v>
      </c>
      <c r="AE1144" s="616"/>
      <c r="AF1144" s="785"/>
    </row>
    <row r="1145" spans="1:32" ht="18.75" customHeight="1">
      <c r="A1145" s="166">
        <f>IF(N1141="","",A1144+1)</f>
        <v>11</v>
      </c>
      <c r="B1145" s="811"/>
      <c r="C1145" s="414">
        <v>20</v>
      </c>
      <c r="D1145" s="414">
        <v>20</v>
      </c>
      <c r="E1145" s="116">
        <v>40</v>
      </c>
      <c r="F1145" s="414">
        <v>30</v>
      </c>
      <c r="G1145" s="414">
        <v>18</v>
      </c>
      <c r="H1145" s="414">
        <v>12</v>
      </c>
      <c r="I1145" s="116">
        <v>60</v>
      </c>
      <c r="J1145" s="118">
        <v>100</v>
      </c>
      <c r="K1145" s="414">
        <v>50</v>
      </c>
      <c r="L1145" s="414">
        <v>30</v>
      </c>
      <c r="M1145" s="414">
        <v>20</v>
      </c>
      <c r="N1145" s="116">
        <v>100</v>
      </c>
      <c r="O1145" s="118">
        <v>200</v>
      </c>
      <c r="P1145" s="825">
        <f>IF(AND(N1141="",C1138="",E1139="",N1139=""),"",IF(OR(C1138=1,C1138=2),800,1000))</f>
        <v>1000</v>
      </c>
      <c r="Q1145" s="819"/>
      <c r="R1145" s="811"/>
      <c r="S1145" s="414">
        <v>20</v>
      </c>
      <c r="T1145" s="414">
        <v>20</v>
      </c>
      <c r="U1145" s="116">
        <v>40</v>
      </c>
      <c r="V1145" s="414">
        <v>30</v>
      </c>
      <c r="W1145" s="414">
        <v>18</v>
      </c>
      <c r="X1145" s="414">
        <v>12</v>
      </c>
      <c r="Y1145" s="116">
        <v>60</v>
      </c>
      <c r="Z1145" s="118">
        <v>100</v>
      </c>
      <c r="AA1145" s="414">
        <v>50</v>
      </c>
      <c r="AB1145" s="414">
        <v>30</v>
      </c>
      <c r="AC1145" s="414">
        <v>20</v>
      </c>
      <c r="AD1145" s="116">
        <v>100</v>
      </c>
      <c r="AE1145" s="118">
        <v>200</v>
      </c>
      <c r="AF1145" s="825">
        <f>IF(AND(AD1141="",S1138="",U1139="",Z1139=""),"",IF(OR(S1138=1,S1138=2),800,1000))</f>
        <v>1000</v>
      </c>
    </row>
    <row r="1146" spans="1:32" ht="21" customHeight="1">
      <c r="A1146" s="166">
        <f>IF(N1141="","",A1145+1)</f>
        <v>12</v>
      </c>
      <c r="B1146" s="122" t="str">
        <f>'Result Sheet'!$L$4</f>
        <v xml:space="preserve">हिन्दी </v>
      </c>
      <c r="C1146" s="415" t="str">
        <f>IFERROR(VLOOKUP(N1141,Marks,11,0),"")</f>
        <v/>
      </c>
      <c r="D1146" s="415" t="str">
        <f>IFERROR(VLOOKUP(N1141,Marks,12,0),"")</f>
        <v/>
      </c>
      <c r="E1146" s="117" t="str">
        <f>IFERROR(VLOOKUP(N1141,Marks,13,0),"")</f>
        <v/>
      </c>
      <c r="F1146" s="415" t="str">
        <f>IFERROR(VLOOKUP(N1141,Marks,14,0),"")</f>
        <v/>
      </c>
      <c r="G1146" s="415" t="str">
        <f>IFERROR(VLOOKUP(N1141,Marks,15,0),"")</f>
        <v/>
      </c>
      <c r="H1146" s="415" t="str">
        <f>IFERROR(VLOOKUP(N1141,Marks,16,0),"")</f>
        <v/>
      </c>
      <c r="I1146" s="117" t="str">
        <f>IFERROR(VLOOKUP(N1141,Marks,17,0),"")</f>
        <v/>
      </c>
      <c r="J1146" s="119" t="str">
        <f>IFERROR(VLOOKUP(N1141,Marks,18,0),"")</f>
        <v/>
      </c>
      <c r="K1146" s="415" t="str">
        <f>IFERROR(VLOOKUP(N1141,Marks,19,0),"")</f>
        <v/>
      </c>
      <c r="L1146" s="415" t="str">
        <f>IFERROR(VLOOKUP(N1141,Marks,20,0),"")</f>
        <v/>
      </c>
      <c r="M1146" s="415" t="str">
        <f>IFERROR(VLOOKUP(N1141,Marks,21,0),"")</f>
        <v/>
      </c>
      <c r="N1146" s="117" t="str">
        <f>IFERROR(VLOOKUP(N1141,Marks,22,0),"")</f>
        <v/>
      </c>
      <c r="O1146" s="119" t="str">
        <f>IFERROR(VLOOKUP(N1141,Marks,23,0),"")</f>
        <v/>
      </c>
      <c r="P1146" s="323" t="str">
        <f>IFERROR(VLOOKUP(N1141,Marks,29,0),"")</f>
        <v/>
      </c>
      <c r="Q1146" s="819"/>
      <c r="R1146" s="122" t="str">
        <f>'Result Sheet'!$L$4</f>
        <v xml:space="preserve">हिन्दी </v>
      </c>
      <c r="S1146" s="415" t="str">
        <f>IFERROR(VLOOKUP(AD1141,Marks,11,0),"")</f>
        <v/>
      </c>
      <c r="T1146" s="415" t="str">
        <f>IFERROR(VLOOKUP(AD1141,Marks,12,0),"")</f>
        <v/>
      </c>
      <c r="U1146" s="117" t="str">
        <f>IFERROR(VLOOKUP(AD1141,Marks,13,0),"")</f>
        <v/>
      </c>
      <c r="V1146" s="415" t="str">
        <f>IFERROR(VLOOKUP(AD1141,Marks,14,0),"")</f>
        <v/>
      </c>
      <c r="W1146" s="415" t="str">
        <f>IFERROR(VLOOKUP(AD1141,Marks,15,0),"")</f>
        <v/>
      </c>
      <c r="X1146" s="415" t="str">
        <f>IFERROR(VLOOKUP(AD1141,Marks,16,0),"")</f>
        <v/>
      </c>
      <c r="Y1146" s="117" t="str">
        <f>IFERROR(VLOOKUP(AD1141,Marks,17,0),"")</f>
        <v/>
      </c>
      <c r="Z1146" s="119" t="str">
        <f>IFERROR(VLOOKUP(AD1141,Marks,18,0),"")</f>
        <v/>
      </c>
      <c r="AA1146" s="415" t="str">
        <f>IFERROR(VLOOKUP(AD1141,Marks,19,0),"")</f>
        <v/>
      </c>
      <c r="AB1146" s="415" t="str">
        <f>IFERROR(VLOOKUP(AD1141,Marks,20,0),"")</f>
        <v/>
      </c>
      <c r="AC1146" s="415" t="str">
        <f>IFERROR(VLOOKUP(AD1141,Marks,21,0),"")</f>
        <v/>
      </c>
      <c r="AD1146" s="117" t="str">
        <f>IFERROR(VLOOKUP(AD1141,Marks,22,0),"")</f>
        <v/>
      </c>
      <c r="AE1146" s="119" t="str">
        <f>IFERROR(VLOOKUP(AD1141,Marks,23,0),"")</f>
        <v/>
      </c>
      <c r="AF1146" s="323" t="str">
        <f>IFERROR(VLOOKUP(AD1141,Marks,29,0),"")</f>
        <v/>
      </c>
    </row>
    <row r="1147" spans="1:32" ht="21" customHeight="1">
      <c r="A1147" s="166">
        <f>IF(N1141="","",A1146+1)</f>
        <v>13</v>
      </c>
      <c r="B1147" s="122" t="str">
        <f>'Result Sheet'!$AE$4</f>
        <v xml:space="preserve">अंग्रेजी </v>
      </c>
      <c r="C1147" s="415" t="str">
        <f>IFERROR(VLOOKUP(N1141,Marks,30,0),"")</f>
        <v/>
      </c>
      <c r="D1147" s="415" t="str">
        <f>IFERROR(VLOOKUP(N1141,Marks,31,0),"")</f>
        <v/>
      </c>
      <c r="E1147" s="117" t="str">
        <f>IFERROR(VLOOKUP(N1141,Marks,32,0),"")</f>
        <v/>
      </c>
      <c r="F1147" s="415" t="str">
        <f>IFERROR(VLOOKUP(N1141,Marks,33,0),"")</f>
        <v/>
      </c>
      <c r="G1147" s="415" t="str">
        <f>IFERROR(VLOOKUP(N1141,Marks,34,0),"")</f>
        <v/>
      </c>
      <c r="H1147" s="415" t="str">
        <f>IFERROR(VLOOKUP(N1141,Marks,35,0),"")</f>
        <v/>
      </c>
      <c r="I1147" s="117" t="str">
        <f>IFERROR(VLOOKUP(N1141,Marks,36,0),"")</f>
        <v/>
      </c>
      <c r="J1147" s="119" t="str">
        <f>IFERROR(VLOOKUP(N1141,Marks,37,0),"")</f>
        <v/>
      </c>
      <c r="K1147" s="415" t="str">
        <f>IFERROR(VLOOKUP(N1141,Marks,38,0),"")</f>
        <v/>
      </c>
      <c r="L1147" s="415" t="str">
        <f>IFERROR(VLOOKUP(N1141,Marks,39,0),"")</f>
        <v/>
      </c>
      <c r="M1147" s="415" t="str">
        <f>IFERROR(VLOOKUP(N1141,Marks,40,0),"")</f>
        <v/>
      </c>
      <c r="N1147" s="117" t="str">
        <f>IFERROR(VLOOKUP(N1141,Marks,41,0),"")</f>
        <v/>
      </c>
      <c r="O1147" s="119" t="str">
        <f>IFERROR(VLOOKUP(N1141,Marks,42,0),"")</f>
        <v/>
      </c>
      <c r="P1147" s="323" t="str">
        <f>IFERROR(VLOOKUP(N1141,Marks,48,0),"")</f>
        <v/>
      </c>
      <c r="Q1147" s="819"/>
      <c r="R1147" s="122" t="str">
        <f>'Result Sheet'!$AE$4</f>
        <v xml:space="preserve">अंग्रेजी </v>
      </c>
      <c r="S1147" s="415" t="str">
        <f>IFERROR(VLOOKUP(AD1141,Marks,30,0),"")</f>
        <v/>
      </c>
      <c r="T1147" s="415" t="str">
        <f>IFERROR(VLOOKUP(AD1141,Marks,31,0),"")</f>
        <v/>
      </c>
      <c r="U1147" s="117" t="str">
        <f>IFERROR(VLOOKUP(AD1141,Marks,32,0),"")</f>
        <v/>
      </c>
      <c r="V1147" s="415" t="str">
        <f>IFERROR(VLOOKUP(AD1141,Marks,33,0),"")</f>
        <v/>
      </c>
      <c r="W1147" s="415" t="str">
        <f>IFERROR(VLOOKUP(AD1141,Marks,34,0),"")</f>
        <v/>
      </c>
      <c r="X1147" s="415" t="str">
        <f>IFERROR(VLOOKUP(AD1141,Marks,35,0),"")</f>
        <v/>
      </c>
      <c r="Y1147" s="117" t="str">
        <f>IFERROR(VLOOKUP(AD1141,Marks,36,0),"")</f>
        <v/>
      </c>
      <c r="Z1147" s="119" t="str">
        <f>IFERROR(VLOOKUP(AD1141,Marks,37,0),"")</f>
        <v/>
      </c>
      <c r="AA1147" s="415" t="str">
        <f>IFERROR(VLOOKUP(AD1141,Marks,38,0),"")</f>
        <v/>
      </c>
      <c r="AB1147" s="415" t="str">
        <f>IFERROR(VLOOKUP(AD1141,Marks,39,0),"")</f>
        <v/>
      </c>
      <c r="AC1147" s="415" t="str">
        <f>IFERROR(VLOOKUP(AD1141,Marks,40,0),"")</f>
        <v/>
      </c>
      <c r="AD1147" s="117" t="str">
        <f>IFERROR(VLOOKUP(AD1141,Marks,41,0),"")</f>
        <v/>
      </c>
      <c r="AE1147" s="119" t="str">
        <f>IFERROR(VLOOKUP(AD1141,Marks,42,0),"")</f>
        <v/>
      </c>
      <c r="AF1147" s="323" t="str">
        <f>IFERROR(VLOOKUP(AD1141,Marks,48,0),"")</f>
        <v/>
      </c>
    </row>
    <row r="1148" spans="1:32" ht="21" customHeight="1">
      <c r="A1148" s="166">
        <f>IF(N1141="","",A1147+1)</f>
        <v>14</v>
      </c>
      <c r="B1148" s="122" t="str">
        <f>'Result Sheet'!$AX$4</f>
        <v>संस्कृत</v>
      </c>
      <c r="C1148" s="415" t="str">
        <f>IFERROR(VLOOKUP(N1141,Marks,49,0),"")</f>
        <v/>
      </c>
      <c r="D1148" s="415" t="str">
        <f>IFERROR(VLOOKUP(N1141,Marks,50,0),"")</f>
        <v/>
      </c>
      <c r="E1148" s="117" t="str">
        <f>IFERROR(VLOOKUP(N1141,Marks,51,0),"")</f>
        <v/>
      </c>
      <c r="F1148" s="415" t="str">
        <f>IFERROR(VLOOKUP(N1141,Marks,52,0),"")</f>
        <v/>
      </c>
      <c r="G1148" s="415" t="str">
        <f>IFERROR(VLOOKUP(N1141,Marks,53,0),"")</f>
        <v/>
      </c>
      <c r="H1148" s="415" t="str">
        <f>IFERROR(VLOOKUP(N1141,Marks,54,0),"")</f>
        <v/>
      </c>
      <c r="I1148" s="117" t="str">
        <f>IFERROR(VLOOKUP(N1141,Marks,55,0),"")</f>
        <v/>
      </c>
      <c r="J1148" s="119" t="str">
        <f>IFERROR(VLOOKUP(N1141,Marks,56,0),"")</f>
        <v/>
      </c>
      <c r="K1148" s="415" t="str">
        <f>IFERROR(VLOOKUP(N1141,Marks,57,0),"")</f>
        <v/>
      </c>
      <c r="L1148" s="415" t="str">
        <f>IFERROR(VLOOKUP(N1141,Marks,58,0),"")</f>
        <v/>
      </c>
      <c r="M1148" s="415" t="str">
        <f>IFERROR(VLOOKUP(N1141,Marks,59,0),"")</f>
        <v/>
      </c>
      <c r="N1148" s="117" t="str">
        <f>IFERROR(VLOOKUP(N1141,Marks,60,0),"")</f>
        <v/>
      </c>
      <c r="O1148" s="119" t="str">
        <f>IFERROR(VLOOKUP(N1141,Marks,61,0),"")</f>
        <v/>
      </c>
      <c r="P1148" s="323" t="str">
        <f>IFERROR(VLOOKUP(N1141,Marks,67,0),"")</f>
        <v/>
      </c>
      <c r="Q1148" s="819"/>
      <c r="R1148" s="122" t="str">
        <f>'Result Sheet'!$AX$4</f>
        <v>संस्कृत</v>
      </c>
      <c r="S1148" s="415" t="str">
        <f>IFERROR(VLOOKUP(AD1141,Marks,49,0),"")</f>
        <v/>
      </c>
      <c r="T1148" s="415" t="str">
        <f>IFERROR(VLOOKUP(AD1141,Marks,50,0),"")</f>
        <v/>
      </c>
      <c r="U1148" s="117" t="str">
        <f>IFERROR(VLOOKUP(AD1141,Marks,51,0),"")</f>
        <v/>
      </c>
      <c r="V1148" s="415" t="str">
        <f>IFERROR(VLOOKUP(AD1141,Marks,52,0),"")</f>
        <v/>
      </c>
      <c r="W1148" s="415" t="str">
        <f>IFERROR(VLOOKUP(AD1141,Marks,53,0),"")</f>
        <v/>
      </c>
      <c r="X1148" s="415" t="str">
        <f>IFERROR(VLOOKUP(AD1141,Marks,54,0),"")</f>
        <v/>
      </c>
      <c r="Y1148" s="117" t="str">
        <f>IFERROR(VLOOKUP(AD1141,Marks,55,0),"")</f>
        <v/>
      </c>
      <c r="Z1148" s="119" t="str">
        <f>IFERROR(VLOOKUP(AD1141,Marks,56,0),"")</f>
        <v/>
      </c>
      <c r="AA1148" s="415" t="str">
        <f>IFERROR(VLOOKUP(AD1141,Marks,57,0),"")</f>
        <v/>
      </c>
      <c r="AB1148" s="415" t="str">
        <f>IFERROR(VLOOKUP(AD1141,Marks,58,0),"")</f>
        <v/>
      </c>
      <c r="AC1148" s="415" t="str">
        <f>IFERROR(VLOOKUP(AD1141,Marks,59,0),"")</f>
        <v/>
      </c>
      <c r="AD1148" s="117" t="str">
        <f>IFERROR(VLOOKUP(AD1141,Marks,60,0),"")</f>
        <v/>
      </c>
      <c r="AE1148" s="119" t="str">
        <f>IFERROR(VLOOKUP(AD1141,Marks,61,0),"")</f>
        <v/>
      </c>
      <c r="AF1148" s="323" t="str">
        <f>IFERROR(VLOOKUP(AD1141,Marks,67,0),"")</f>
        <v/>
      </c>
    </row>
    <row r="1149" spans="1:32" ht="21" customHeight="1">
      <c r="A1149" s="166">
        <f>IF(N1141="","",A1147+1)</f>
        <v>14</v>
      </c>
      <c r="B1149" s="122" t="str">
        <f>'Result Sheet'!$BQ$4</f>
        <v xml:space="preserve">गणित </v>
      </c>
      <c r="C1149" s="415" t="str">
        <f>IFERROR(VLOOKUP(N1141,Marks,68,0),"")</f>
        <v/>
      </c>
      <c r="D1149" s="415" t="str">
        <f>IFERROR(VLOOKUP(N1141,Marks,69,0),"")</f>
        <v/>
      </c>
      <c r="E1149" s="117" t="str">
        <f>IFERROR(VLOOKUP(N1141,Marks,70,0),"")</f>
        <v/>
      </c>
      <c r="F1149" s="415" t="str">
        <f>IFERROR(VLOOKUP(N1141,Marks,71,0),"")</f>
        <v/>
      </c>
      <c r="G1149" s="415" t="str">
        <f>IFERROR(VLOOKUP(N1141,Marks,72,0),"")</f>
        <v/>
      </c>
      <c r="H1149" s="415" t="str">
        <f>IFERROR(VLOOKUP(N1141,Marks,73,0),"")</f>
        <v/>
      </c>
      <c r="I1149" s="117" t="str">
        <f>IFERROR(VLOOKUP(N1141,Marks,74,0),"")</f>
        <v/>
      </c>
      <c r="J1149" s="119" t="str">
        <f>IFERROR(VLOOKUP(N1141,Marks,75,0),"")</f>
        <v/>
      </c>
      <c r="K1149" s="415" t="str">
        <f>IFERROR(VLOOKUP(N1141,Marks,76,0),"")</f>
        <v/>
      </c>
      <c r="L1149" s="415" t="str">
        <f>IFERROR(VLOOKUP(N1141,Marks,77,0),"")</f>
        <v/>
      </c>
      <c r="M1149" s="415" t="str">
        <f>IFERROR(VLOOKUP(N1141,Marks,78,0),"")</f>
        <v/>
      </c>
      <c r="N1149" s="117" t="str">
        <f>IFERROR(VLOOKUP(N1141,Marks,79,0),"")</f>
        <v/>
      </c>
      <c r="O1149" s="119" t="str">
        <f>IFERROR(VLOOKUP(N1141,Marks,80,0),"")</f>
        <v/>
      </c>
      <c r="P1149" s="323" t="str">
        <f>IFERROR(VLOOKUP(N1141,Marks,86,0),"")</f>
        <v/>
      </c>
      <c r="Q1149" s="819"/>
      <c r="R1149" s="122" t="str">
        <f>'Result Sheet'!$BQ$4</f>
        <v xml:space="preserve">गणित </v>
      </c>
      <c r="S1149" s="415" t="str">
        <f>IFERROR(VLOOKUP(AD1141,Marks,68,0),"")</f>
        <v/>
      </c>
      <c r="T1149" s="415" t="str">
        <f>IFERROR(VLOOKUP(AD1141,Marks,69,0),"")</f>
        <v/>
      </c>
      <c r="U1149" s="117" t="str">
        <f>IFERROR(VLOOKUP(AD1141,Marks,70,0),"")</f>
        <v/>
      </c>
      <c r="V1149" s="415" t="str">
        <f>IFERROR(VLOOKUP(AD1141,Marks,71,0),"")</f>
        <v/>
      </c>
      <c r="W1149" s="415" t="str">
        <f>IFERROR(VLOOKUP(AD1141,Marks,72,0),"")</f>
        <v/>
      </c>
      <c r="X1149" s="415" t="str">
        <f>IFERROR(VLOOKUP(AD1141,Marks,73,0),"")</f>
        <v/>
      </c>
      <c r="Y1149" s="117" t="str">
        <f>IFERROR(VLOOKUP(AD1141,Marks,74,0),"")</f>
        <v/>
      </c>
      <c r="Z1149" s="119" t="str">
        <f>IFERROR(VLOOKUP(AD1141,Marks,75,0),"")</f>
        <v/>
      </c>
      <c r="AA1149" s="415" t="str">
        <f>IFERROR(VLOOKUP(AD1141,Marks,76,0),"")</f>
        <v/>
      </c>
      <c r="AB1149" s="415" t="str">
        <f>IFERROR(VLOOKUP(AD1141,Marks,77,0),"")</f>
        <v/>
      </c>
      <c r="AC1149" s="415" t="str">
        <f>IFERROR(VLOOKUP(AD1141,Marks,78,0),"")</f>
        <v/>
      </c>
      <c r="AD1149" s="117" t="str">
        <f>IFERROR(VLOOKUP(AD1141,Marks,79,0),"")</f>
        <v/>
      </c>
      <c r="AE1149" s="119" t="str">
        <f>IFERROR(VLOOKUP(AD1141,Marks,80,0),"")</f>
        <v/>
      </c>
      <c r="AF1149" s="323" t="str">
        <f>IFERROR(VLOOKUP(AD1141,Marks,86,0),"")</f>
        <v/>
      </c>
    </row>
    <row r="1150" spans="1:32" ht="21" customHeight="1">
      <c r="A1150" s="166">
        <f>IF(N1141="","",A1149+1)</f>
        <v>15</v>
      </c>
      <c r="B1150" s="122" t="str">
        <f>'Result Sheet'!$CJ$4</f>
        <v xml:space="preserve">पर्यावरण अध्ययन </v>
      </c>
      <c r="C1150" s="415" t="str">
        <f>IFERROR(VLOOKUP(N1141,Marks,87,0),"")</f>
        <v/>
      </c>
      <c r="D1150" s="415" t="str">
        <f>IFERROR(VLOOKUP(N1141,Marks,88,0),"")</f>
        <v/>
      </c>
      <c r="E1150" s="117" t="str">
        <f>IFERROR(VLOOKUP(N1141,Marks,89,0),"")</f>
        <v/>
      </c>
      <c r="F1150" s="415" t="str">
        <f>IFERROR(VLOOKUP(N1141,Marks,90,0),"")</f>
        <v/>
      </c>
      <c r="G1150" s="415" t="str">
        <f>IFERROR(VLOOKUP(N1141,Marks,91,0),"")</f>
        <v/>
      </c>
      <c r="H1150" s="415" t="str">
        <f>IFERROR(VLOOKUP(N1141,Marks,92,0),"")</f>
        <v/>
      </c>
      <c r="I1150" s="117" t="str">
        <f>IFERROR(VLOOKUP(N1141,Marks,93,0),"")</f>
        <v/>
      </c>
      <c r="J1150" s="119" t="str">
        <f>IFERROR(VLOOKUP(N1141,Marks,94,0),"")</f>
        <v/>
      </c>
      <c r="K1150" s="415" t="str">
        <f>IFERROR(VLOOKUP(N1141,Marks,95,0),"")</f>
        <v/>
      </c>
      <c r="L1150" s="415" t="str">
        <f>IFERROR(VLOOKUP(N1141,Marks,96,0),"")</f>
        <v/>
      </c>
      <c r="M1150" s="415" t="str">
        <f>IFERROR(VLOOKUP(N1141,Marks,97,0),"")</f>
        <v/>
      </c>
      <c r="N1150" s="117" t="str">
        <f>IFERROR(VLOOKUP(N1141,Marks,98,0),"")</f>
        <v/>
      </c>
      <c r="O1150" s="119" t="str">
        <f>IFERROR(VLOOKUP(N1141,Marks,99,0),"")</f>
        <v/>
      </c>
      <c r="P1150" s="323" t="str">
        <f>IFERROR(VLOOKUP(N1141,Marks,105,0),"")</f>
        <v/>
      </c>
      <c r="Q1150" s="819"/>
      <c r="R1150" s="122" t="str">
        <f>'Result Sheet'!$CJ$4</f>
        <v xml:space="preserve">पर्यावरण अध्ययन </v>
      </c>
      <c r="S1150" s="415" t="str">
        <f>IFERROR(VLOOKUP(AD1141,Marks,87,0),"")</f>
        <v/>
      </c>
      <c r="T1150" s="415" t="str">
        <f>IFERROR(VLOOKUP(AD1141,Marks,88,0),"")</f>
        <v/>
      </c>
      <c r="U1150" s="117" t="str">
        <f>IFERROR(VLOOKUP(AD1141,Marks,89,0),"")</f>
        <v/>
      </c>
      <c r="V1150" s="415" t="str">
        <f>IFERROR(VLOOKUP(AD1141,Marks,90,0),"")</f>
        <v/>
      </c>
      <c r="W1150" s="415" t="str">
        <f>IFERROR(VLOOKUP(AD1141,Marks,91,0),"")</f>
        <v/>
      </c>
      <c r="X1150" s="415" t="str">
        <f>IFERROR(VLOOKUP(AD1141,Marks,92,0),"")</f>
        <v/>
      </c>
      <c r="Y1150" s="117" t="str">
        <f>IFERROR(VLOOKUP(AD1141,Marks,93,0),"")</f>
        <v/>
      </c>
      <c r="Z1150" s="119" t="str">
        <f>IFERROR(VLOOKUP(AD1141,Marks,94,0),"")</f>
        <v/>
      </c>
      <c r="AA1150" s="415" t="str">
        <f>IFERROR(VLOOKUP(AD1141,Marks,95,0),"")</f>
        <v/>
      </c>
      <c r="AB1150" s="415" t="str">
        <f>IFERROR(VLOOKUP(AD1141,Marks,96,0),"")</f>
        <v/>
      </c>
      <c r="AC1150" s="415" t="str">
        <f>IFERROR(VLOOKUP(AD1141,Marks,97,0),"")</f>
        <v/>
      </c>
      <c r="AD1150" s="117" t="str">
        <f>IFERROR(VLOOKUP(AD1141,Marks,98,0),"")</f>
        <v/>
      </c>
      <c r="AE1150" s="119" t="str">
        <f>IFERROR(VLOOKUP(AD1141,Marks,99,0),"")</f>
        <v/>
      </c>
      <c r="AF1150" s="323" t="str">
        <f>IFERROR(VLOOKUP(AD1141,Marks,105,0),"")</f>
        <v/>
      </c>
    </row>
    <row r="1151" spans="1:32" ht="25.5" customHeight="1">
      <c r="A1151" s="166">
        <f>IF(N1141="","",A1150+1)</f>
        <v>16</v>
      </c>
      <c r="B1151" s="416" t="s">
        <v>215</v>
      </c>
      <c r="C1151" s="120" t="str">
        <f>IF(AND(C1146="",C1147="",C1148="",C1149="",C1150=""),"",IF(OR(C1138=1,C1138=2),SUM(C1146:C1149),SUM(C1146:C1150)))</f>
        <v/>
      </c>
      <c r="D1151" s="120" t="str">
        <f>IF(AND(D1146="",D1147="",D1148="",D1149="",D1150=""),"",IF(OR(C1138=1,C1138=2),SUM(D1146:D1149),SUM(D1146:D1150)))</f>
        <v/>
      </c>
      <c r="E1151" s="120" t="str">
        <f>IF(AND(E1146="",E1147="",E1148="",E1149="",E1150=""),"",IF(OR(C1138=1,C1138=2),SUM(E1146:E1149),SUM(E1146:E1150)))</f>
        <v/>
      </c>
      <c r="F1151" s="120" t="str">
        <f>IF(AND(F1146="",F1147="",F1148="",F1149="",F1150=""),"",IF(OR(C1138=1,C1138=2),SUM(F1146:F1149),SUM(F1146:F1150)))</f>
        <v/>
      </c>
      <c r="G1151" s="120" t="str">
        <f>IF(AND(G1146="",G1147="",G1148="",G1149="",G1150=""),"",IF(OR(G1138=1,G1138=2),SUM(C1138=1,C1138=2),SUM(G1146:G1150)))</f>
        <v/>
      </c>
      <c r="H1151" s="120" t="str">
        <f>IF(AND(H1146="",H1147="",H1148="",H1149="",H1150=""),"",IF(OR(C1138=1,C1138=2),SUM(H1146:H1149),SUM(H1146:H1150)))</f>
        <v/>
      </c>
      <c r="I1151" s="120" t="str">
        <f>IF(AND(I1146="",I1147="",I1148="",I1149="",I1150=""),"",IF(OR(C1138=1,C1138=2),SUM(I1146:I1149),SUM(I1146:I1150)))</f>
        <v/>
      </c>
      <c r="J1151" s="120" t="str">
        <f>IF(AND(J1146="",J1147="",J1148="",J1149="",J1150=""),"",IF(OR(C1138=1,C1138=2),SUM(J1146:J1149),SUM(J1146:J1150)))</f>
        <v/>
      </c>
      <c r="K1151" s="120" t="str">
        <f>IF(AND(K1146="",K1147="",K1148="",K1149="",K1150=""),"",IF(OR(C1138=1,C1138=2),SUM(K1146:K1149),SUM(K1146:K1150)))</f>
        <v/>
      </c>
      <c r="L1151" s="120" t="str">
        <f>IF(AND(L1146="",L1147="",L1148="",L1149="",L1150=""),"",IF(OR(C1138=1,C1138=2),SUM(L1146:L1149),SUM(L1146:L1150)))</f>
        <v/>
      </c>
      <c r="M1151" s="120" t="str">
        <f>IF(AND(M1146="",M1147="",M1148="",M1149="",M1150=""),"",IF(OR(C1138=1,C1138=2),SUM(M1146:M1149),SUM(M1146:M1150)))</f>
        <v/>
      </c>
      <c r="N1151" s="120" t="str">
        <f>IF(AND(N1146="",N1147="",N1148="",N1149="",N1150=""),"",IF(OR(C1138=1,C1138=2),SUM(N1146:N1149),SUM(N1146:N1150)))</f>
        <v/>
      </c>
      <c r="O1151" s="120" t="str">
        <f>IF(AND(O1146="",O1147="",O1148="",O1149="",O1150=""),"",IF(OR(C1138=1,C1138=2),SUM(O1146:O1149),SUM(O1146:O1150)))</f>
        <v/>
      </c>
      <c r="P1151" s="326" t="str">
        <f>IF(OR(N1141="",E1139="",O1151=""),"",IF(O1151&gt;=81%*P1145,"A",IF(O1151&gt;=61%*P1145,"B",IF(O1151&gt;=41%*P1145,"C",IF(O1151&gt;=21%*P1145,"D","E")))))</f>
        <v/>
      </c>
      <c r="Q1151" s="819"/>
      <c r="R1151" s="416" t="s">
        <v>215</v>
      </c>
      <c r="S1151" s="120" t="str">
        <f>IF(AND(S1146="",S1147="",S1148="",S1149="",S1150=""),"",IF(OR(S1138=1,S1138=2),SUM(S1146:S1149),SUM(S1146:S1150)))</f>
        <v/>
      </c>
      <c r="T1151" s="120" t="str">
        <f>IF(AND(T1146="",T1147="",T1148="",T1149="",T1150=""),"",IF(OR(S1138=1,S1138=2),SUM(T1146:T1149),SUM(T1146:T1150)))</f>
        <v/>
      </c>
      <c r="U1151" s="120" t="str">
        <f>IF(AND(U1146="",U1147="",U1148="",U1149="",U1150=""),"",IF(OR(S1138=1,S1138=2),SUM(U1146:U1149),SUM(U1146:U1150)))</f>
        <v/>
      </c>
      <c r="V1151" s="120" t="str">
        <f>IF(AND(V1146="",V1147="",V1148="",V1149="",V1150=""),"",IF(OR(S1138=1,S1138=2),SUM(V1146:V1149),SUM(V1146:V1150)))</f>
        <v/>
      </c>
      <c r="W1151" s="120" t="str">
        <f>IF(AND(W1146="",W1147="",W1148="",W1149="",W1150=""),"",IF(OR(W1138=1,W1138=2),SUM(S1138=1,S1138=2),SUM(W1146:W1150)))</f>
        <v/>
      </c>
      <c r="X1151" s="120" t="str">
        <f>IF(AND(X1146="",X1147="",X1148="",X1149="",X1150=""),"",IF(OR(S1138=1,S1138=2),SUM(X1146:X1149),SUM(X1146:X1150)))</f>
        <v/>
      </c>
      <c r="Y1151" s="120" t="str">
        <f>IF(AND(Y1146="",Y1147="",Y1148="",Y1149="",Y1150=""),"",IF(OR(S1138=1,S1138=2),SUM(Y1146:Y1149),SUM(Y1146:Y1150)))</f>
        <v/>
      </c>
      <c r="Z1151" s="120" t="str">
        <f>IF(AND(Z1146="",Z1147="",Z1148="",Z1149="",Z1150=""),"",IF(OR(S1138=1,S1138=2),SUM(Z1146:Z1149),SUM(Z1146:Z1150)))</f>
        <v/>
      </c>
      <c r="AA1151" s="120" t="str">
        <f>IF(AND(AA1146="",AA1147="",AA1148="",AA1149="",AA1150=""),"",IF(OR(S1138=1,S1138=2),SUM(AA1146:AA1149),SUM(AA1146:AA1150)))</f>
        <v/>
      </c>
      <c r="AB1151" s="120" t="str">
        <f>IF(AND(AB1146="",AB1147="",AB1148="",AB1149="",AB1150=""),"",IF(OR(S1138=1,S1138=2),SUM(AB1146:AB1149),SUM(AB1146:AB1150)))</f>
        <v/>
      </c>
      <c r="AC1151" s="120" t="str">
        <f>IF(AND(AC1146="",AC1147="",AC1148="",AC1149="",AC1150=""),"",IF(OR(S1138=1,S1138=2),SUM(AC1146:AC1149),SUM(AC1146:AC1150)))</f>
        <v/>
      </c>
      <c r="AD1151" s="120" t="str">
        <f>IF(AND(AD1146="",AD1147="",AD1148="",AD1149="",AD1150=""),"",IF(OR(S1138=1,S1138=2),SUM(AD1146:AD1149),SUM(AD1146:AD1150)))</f>
        <v/>
      </c>
      <c r="AE1151" s="120" t="str">
        <f>IF(AND(AE1146="",AE1147="",AE1148="",AE1149="",AE1150=""),"",IF(OR(S1138=1,S1138=2),SUM(AE1146:AE1149),SUM(AE1146:AE1150)))</f>
        <v/>
      </c>
      <c r="AF1151" s="326" t="str">
        <f>IF(OR(AD1141="",U1139="",AE1151=""),"",IF(AE1151&gt;=81%*AF1145,"A",IF(AE1151&gt;=61%*AF1145,"B",IF(AE1151&gt;=41%*AF1145,"C",IF(AE1151&gt;=21%*AF1145,"D","E")))))</f>
        <v/>
      </c>
    </row>
    <row r="1152" spans="1:32" ht="9" customHeight="1">
      <c r="A1152" s="166">
        <f>IF(N1141="","",A1151+1)</f>
        <v>17</v>
      </c>
      <c r="B1152" s="787"/>
      <c r="C1152" s="787"/>
      <c r="D1152" s="787"/>
      <c r="E1152" s="787"/>
      <c r="F1152" s="787"/>
      <c r="G1152" s="787"/>
      <c r="H1152" s="787"/>
      <c r="I1152" s="787"/>
      <c r="J1152" s="787"/>
      <c r="K1152" s="787"/>
      <c r="L1152" s="787"/>
      <c r="M1152" s="787"/>
      <c r="N1152" s="787"/>
      <c r="O1152" s="787"/>
      <c r="P1152" s="787"/>
      <c r="Q1152" s="819"/>
      <c r="R1152" s="787"/>
      <c r="S1152" s="787"/>
      <c r="T1152" s="787"/>
      <c r="U1152" s="787"/>
      <c r="V1152" s="787"/>
      <c r="W1152" s="787"/>
      <c r="X1152" s="787"/>
      <c r="Y1152" s="787"/>
      <c r="Z1152" s="787"/>
      <c r="AA1152" s="787"/>
      <c r="AB1152" s="787"/>
      <c r="AC1152" s="787"/>
      <c r="AD1152" s="787"/>
      <c r="AE1152" s="787"/>
      <c r="AF1152" s="787"/>
    </row>
    <row r="1153" spans="1:32" ht="22.5" customHeight="1">
      <c r="A1153" s="166">
        <f>IF(N1141="","",A1152+1)</f>
        <v>18</v>
      </c>
      <c r="B1153" s="788" t="s">
        <v>213</v>
      </c>
      <c r="C1153" s="788"/>
      <c r="D1153" s="789" t="s">
        <v>229</v>
      </c>
      <c r="E1153" s="790"/>
      <c r="F1153" s="417" t="s">
        <v>186</v>
      </c>
      <c r="G1153" s="788" t="s">
        <v>213</v>
      </c>
      <c r="H1153" s="788"/>
      <c r="I1153" s="789" t="s">
        <v>229</v>
      </c>
      <c r="J1153" s="790"/>
      <c r="K1153" s="417" t="s">
        <v>186</v>
      </c>
      <c r="L1153" s="788" t="s">
        <v>213</v>
      </c>
      <c r="M1153" s="788"/>
      <c r="N1153" s="789" t="s">
        <v>229</v>
      </c>
      <c r="O1153" s="790"/>
      <c r="P1153" s="417" t="s">
        <v>186</v>
      </c>
      <c r="Q1153" s="819"/>
      <c r="R1153" s="788" t="s">
        <v>213</v>
      </c>
      <c r="S1153" s="788"/>
      <c r="T1153" s="789" t="s">
        <v>229</v>
      </c>
      <c r="U1153" s="790"/>
      <c r="V1153" s="417" t="s">
        <v>186</v>
      </c>
      <c r="W1153" s="788" t="s">
        <v>213</v>
      </c>
      <c r="X1153" s="788"/>
      <c r="Y1153" s="789" t="s">
        <v>229</v>
      </c>
      <c r="Z1153" s="790"/>
      <c r="AA1153" s="417" t="s">
        <v>186</v>
      </c>
      <c r="AB1153" s="788" t="s">
        <v>213</v>
      </c>
      <c r="AC1153" s="788"/>
      <c r="AD1153" s="789" t="s">
        <v>229</v>
      </c>
      <c r="AE1153" s="790"/>
      <c r="AF1153" s="417" t="s">
        <v>186</v>
      </c>
    </row>
    <row r="1154" spans="1:32" ht="21.75" customHeight="1">
      <c r="A1154" s="166">
        <f>IF(N1141="","",A1153+1)</f>
        <v>19</v>
      </c>
      <c r="B1154" s="791" t="s">
        <v>221</v>
      </c>
      <c r="C1154" s="792"/>
      <c r="D1154" s="792"/>
      <c r="E1154" s="119" t="str">
        <f>IFERROR(VLOOKUP(N1141,Marks,109,0),"")</f>
        <v/>
      </c>
      <c r="F1154" s="130" t="str">
        <f>IFERROR(VLOOKUP(N1141,Marks,113,0),"")</f>
        <v/>
      </c>
      <c r="G1154" s="791" t="s">
        <v>192</v>
      </c>
      <c r="H1154" s="792"/>
      <c r="I1154" s="792"/>
      <c r="J1154" s="119" t="str">
        <f>IFERROR(VLOOKUP(N1141,Marks,117,0),"")</f>
        <v/>
      </c>
      <c r="K1154" s="130" t="str">
        <f>IFERROR(VLOOKUP(N1141,Marks,121,0),"")</f>
        <v/>
      </c>
      <c r="L1154" s="793" t="s">
        <v>193</v>
      </c>
      <c r="M1154" s="794"/>
      <c r="N1154" s="794"/>
      <c r="O1154" s="119" t="str">
        <f>IFERROR(VLOOKUP(N1141,Marks,125,0),"")</f>
        <v/>
      </c>
      <c r="P1154" s="130" t="str">
        <f>IFERROR(VLOOKUP(N1141,Marks,129,0),"")</f>
        <v/>
      </c>
      <c r="Q1154" s="819"/>
      <c r="R1154" s="791" t="s">
        <v>221</v>
      </c>
      <c r="S1154" s="792"/>
      <c r="T1154" s="792"/>
      <c r="U1154" s="119" t="str">
        <f>IFERROR(VLOOKUP(AD1141,Marks,109,0),"")</f>
        <v/>
      </c>
      <c r="V1154" s="130" t="str">
        <f>IFERROR(VLOOKUP(AD1141,Marks,113,0),"")</f>
        <v/>
      </c>
      <c r="W1154" s="791" t="s">
        <v>192</v>
      </c>
      <c r="X1154" s="792"/>
      <c r="Y1154" s="792"/>
      <c r="Z1154" s="119" t="str">
        <f>IFERROR(VLOOKUP(AD1141,Marks,117,0),"")</f>
        <v/>
      </c>
      <c r="AA1154" s="130" t="str">
        <f>IFERROR(VLOOKUP(AD1141,Marks,121,0),"")</f>
        <v/>
      </c>
      <c r="AB1154" s="793" t="s">
        <v>193</v>
      </c>
      <c r="AC1154" s="794"/>
      <c r="AD1154" s="794"/>
      <c r="AE1154" s="119" t="str">
        <f>IFERROR(VLOOKUP(AD1141,Marks,125,0),"")</f>
        <v/>
      </c>
      <c r="AF1154" s="130" t="str">
        <f>IFERROR(VLOOKUP(AD1141,Marks,129,0),"")</f>
        <v/>
      </c>
    </row>
    <row r="1155" spans="1:32" ht="21" customHeight="1">
      <c r="A1155" s="166">
        <f>IF(N1141="","",A1154+1)</f>
        <v>20</v>
      </c>
      <c r="B1155" s="780" t="s">
        <v>216</v>
      </c>
      <c r="C1155" s="780"/>
      <c r="D1155" s="780"/>
      <c r="E1155" s="795" t="str">
        <f>IFERROR(VLOOKUP(N1141,Marks,135,0),"")</f>
        <v/>
      </c>
      <c r="F1155" s="795"/>
      <c r="G1155" s="795"/>
      <c r="H1155" s="795"/>
      <c r="I1155" s="780" t="s">
        <v>217</v>
      </c>
      <c r="J1155" s="780"/>
      <c r="K1155" s="780"/>
      <c r="L1155" s="780"/>
      <c r="M1155" s="796" t="str">
        <f>IFERROR(VLOOKUP(N1141,Marks,136,0),"")</f>
        <v/>
      </c>
      <c r="N1155" s="796"/>
      <c r="O1155" s="796"/>
      <c r="P1155" s="796"/>
      <c r="Q1155" s="819"/>
      <c r="R1155" s="780" t="s">
        <v>216</v>
      </c>
      <c r="S1155" s="780"/>
      <c r="T1155" s="780"/>
      <c r="U1155" s="795" t="str">
        <f>IFERROR(VLOOKUP(AD1141,Marks,135,0),"")</f>
        <v/>
      </c>
      <c r="V1155" s="795"/>
      <c r="W1155" s="795"/>
      <c r="X1155" s="795"/>
      <c r="Y1155" s="780" t="s">
        <v>217</v>
      </c>
      <c r="Z1155" s="780"/>
      <c r="AA1155" s="780"/>
      <c r="AB1155" s="780"/>
      <c r="AC1155" s="796" t="str">
        <f>IFERROR(VLOOKUP(AD1141,Marks,136,0),"")</f>
        <v/>
      </c>
      <c r="AD1155" s="796"/>
      <c r="AE1155" s="796"/>
      <c r="AF1155" s="796"/>
    </row>
    <row r="1156" spans="1:32" ht="21" customHeight="1">
      <c r="A1156" s="166">
        <f>IF(N1141="","",A1155+1)</f>
        <v>21</v>
      </c>
      <c r="B1156" s="780" t="s">
        <v>218</v>
      </c>
      <c r="C1156" s="780"/>
      <c r="D1156" s="780"/>
      <c r="E1156" s="782" t="str">
        <f>IFERROR(VLOOKUP(N1141,Marks,134,0),"")</f>
        <v/>
      </c>
      <c r="F1156" s="782"/>
      <c r="G1156" s="782"/>
      <c r="H1156" s="782"/>
      <c r="I1156" s="780" t="s">
        <v>219</v>
      </c>
      <c r="J1156" s="780"/>
      <c r="K1156" s="780"/>
      <c r="L1156" s="780"/>
      <c r="M1156" s="781" t="str">
        <f>IFERROR(VLOOKUP(N1141,Marks,131,0),"")</f>
        <v/>
      </c>
      <c r="N1156" s="781"/>
      <c r="O1156" s="781"/>
      <c r="P1156" s="781"/>
      <c r="Q1156" s="819"/>
      <c r="R1156" s="780" t="s">
        <v>218</v>
      </c>
      <c r="S1156" s="780"/>
      <c r="T1156" s="780"/>
      <c r="U1156" s="782" t="str">
        <f>IFERROR(VLOOKUP(AD1141,Marks,134,0),"")</f>
        <v/>
      </c>
      <c r="V1156" s="782"/>
      <c r="W1156" s="782"/>
      <c r="X1156" s="782"/>
      <c r="Y1156" s="780" t="s">
        <v>219</v>
      </c>
      <c r="Z1156" s="780"/>
      <c r="AA1156" s="780"/>
      <c r="AB1156" s="780"/>
      <c r="AC1156" s="781" t="str">
        <f>IFERROR(VLOOKUP(AD1141,Marks,131,0),"")</f>
        <v/>
      </c>
      <c r="AD1156" s="781"/>
      <c r="AE1156" s="781"/>
      <c r="AF1156" s="781"/>
    </row>
    <row r="1157" spans="1:32" ht="21" customHeight="1">
      <c r="A1157" s="166">
        <f>IF(N1141="","",A1156+1)</f>
        <v>22</v>
      </c>
      <c r="B1157" s="780" t="s">
        <v>220</v>
      </c>
      <c r="C1157" s="780"/>
      <c r="D1157" s="780"/>
      <c r="E1157" s="324" t="str">
        <f>IFERROR(VLOOKUP(N1141,Marks,132,0),"")</f>
        <v/>
      </c>
      <c r="F1157" s="325" t="s">
        <v>341</v>
      </c>
      <c r="G1157" s="783" t="str">
        <f>IF(OR(N1141="",E1139="",O1151=""),"",IF(O1151&gt;=81%*P1145,"A",IF(O1151&gt;=61%*P1145,"B",IF(O1151&gt;=41%*P1145,"C",IF(O1151&gt;=21%*P1145,"D","E")))))</f>
        <v/>
      </c>
      <c r="H1157" s="783"/>
      <c r="I1157" s="780" t="s">
        <v>222</v>
      </c>
      <c r="J1157" s="780"/>
      <c r="K1157" s="780"/>
      <c r="L1157" s="780"/>
      <c r="M1157" s="818" t="str">
        <f>IFERROR(VLOOKUP(N1141,Marks,133,0),"")</f>
        <v/>
      </c>
      <c r="N1157" s="818"/>
      <c r="O1157" s="818"/>
      <c r="P1157" s="818"/>
      <c r="Q1157" s="819"/>
      <c r="R1157" s="780" t="s">
        <v>220</v>
      </c>
      <c r="S1157" s="780"/>
      <c r="T1157" s="780"/>
      <c r="U1157" s="324" t="str">
        <f>IFERROR(VLOOKUP(AD1141,Marks,132,0),"")</f>
        <v/>
      </c>
      <c r="V1157" s="325" t="s">
        <v>341</v>
      </c>
      <c r="W1157" s="783" t="str">
        <f>IF(OR(AD1141="",U1139="",AE1151=""),"",IF(AE1151&gt;=81%*AF1145,"A",IF(AE1151&gt;=61%*AF1145,"B",IF(AE1151&gt;=41%*AF1145,"C",IF(AE1151&gt;=21%*AF1145,"D","E")))))</f>
        <v/>
      </c>
      <c r="X1157" s="783"/>
      <c r="Y1157" s="780" t="s">
        <v>222</v>
      </c>
      <c r="Z1157" s="780"/>
      <c r="AA1157" s="780"/>
      <c r="AB1157" s="780"/>
      <c r="AC1157" s="818" t="str">
        <f>IFERROR(VLOOKUP(AD1141,Marks,133,0),"")</f>
        <v/>
      </c>
      <c r="AD1157" s="818"/>
      <c r="AE1157" s="818"/>
      <c r="AF1157" s="818"/>
    </row>
    <row r="1158" spans="1:32" ht="21" customHeight="1">
      <c r="A1158" s="166">
        <f>IF(N1141="","",A1157+1)</f>
        <v>23</v>
      </c>
      <c r="B1158" s="817" t="s">
        <v>228</v>
      </c>
      <c r="C1158" s="817"/>
      <c r="D1158" s="817"/>
      <c r="E1158" s="784">
        <f>'Master sheet'!$C$10</f>
        <v>44697</v>
      </c>
      <c r="F1158" s="784"/>
      <c r="G1158" s="784"/>
      <c r="H1158" s="410"/>
      <c r="I1158" s="121"/>
      <c r="J1158" s="121"/>
      <c r="K1158" s="76"/>
      <c r="L1158" s="121"/>
      <c r="M1158" s="121"/>
      <c r="N1158" s="121"/>
      <c r="O1158" s="121"/>
      <c r="P1158" s="121"/>
      <c r="Q1158" s="819"/>
      <c r="R1158" s="817" t="s">
        <v>228</v>
      </c>
      <c r="S1158" s="817"/>
      <c r="T1158" s="817"/>
      <c r="U1158" s="784">
        <f>'Master sheet'!$C$10</f>
        <v>44697</v>
      </c>
      <c r="V1158" s="784"/>
      <c r="W1158" s="784"/>
      <c r="X1158" s="410"/>
      <c r="Y1158" s="121"/>
      <c r="Z1158" s="121"/>
      <c r="AA1158" s="76"/>
      <c r="AB1158" s="121"/>
      <c r="AC1158" s="121"/>
      <c r="AD1158" s="121"/>
      <c r="AE1158" s="121"/>
      <c r="AF1158" s="121"/>
    </row>
    <row r="1159" spans="1:32" ht="43.5" customHeight="1">
      <c r="A1159" s="166">
        <f>IF(N1141="","",A1158+1)</f>
        <v>24</v>
      </c>
      <c r="B1159" s="804" t="str">
        <f>IF(AND(C1138=1),CONCATENATE("( ",UPPER('Master sheet'!$F$11)," )"),IF(AND(C1138=2),CONCATENATE("( ",UPPER('Master sheet'!$F$19)," )"),IF(AND(C1138=3),CONCATENATE("( ",UPPER('Master sheet'!$J$11)," )"),IF(AND(C1138=4),CONCATENATE("( ",UPPER('Master sheet'!$J$19)," )"),""))))</f>
        <v/>
      </c>
      <c r="C1159" s="804"/>
      <c r="D1159" s="804"/>
      <c r="E1159" s="804"/>
      <c r="F1159" s="805" t="str">
        <f>IF(AND(N1141=""),"",CONCATENATE("(",'Master sheet'!$C$14," )"))</f>
        <v>(Suresh Kumar )</v>
      </c>
      <c r="G1159" s="805"/>
      <c r="H1159" s="805"/>
      <c r="I1159" s="805"/>
      <c r="J1159" s="805"/>
      <c r="K1159" s="805" t="str">
        <f>IF(AND(N1141=""),"",CONCATENATE("(",'Master sheet'!$C$12," )"))</f>
        <v>(USHA PALIYA )</v>
      </c>
      <c r="L1159" s="805"/>
      <c r="M1159" s="805"/>
      <c r="N1159" s="805"/>
      <c r="O1159" s="805"/>
      <c r="P1159" s="805"/>
      <c r="Q1159" s="819"/>
      <c r="R1159" s="804" t="str">
        <f>IF(AND(S1138=1),CONCATENATE("( ",UPPER('Master sheet'!$F$11)," )"),IF(AND(S1138=2),CONCATENATE("( ",UPPER('Master sheet'!$F$19)," )"),IF(AND(S1138=3),CONCATENATE("( ",UPPER('Master sheet'!$J$11)," )"),IF(AND(S1138=4),CONCATENATE("( ",UPPER('Master sheet'!$J$19)," )"),""))))</f>
        <v/>
      </c>
      <c r="S1159" s="804"/>
      <c r="T1159" s="804"/>
      <c r="U1159" s="804"/>
      <c r="V1159" s="805" t="str">
        <f>IF(AND(AD1141=""),"",CONCATENATE("(",'Master sheet'!$C$14," )"))</f>
        <v>(Suresh Kumar )</v>
      </c>
      <c r="W1159" s="805"/>
      <c r="X1159" s="805"/>
      <c r="Y1159" s="805"/>
      <c r="Z1159" s="805"/>
      <c r="AA1159" s="805" t="str">
        <f>IF(AND(AD1141=""),"",CONCATENATE("(",'Master sheet'!$C$12," )"))</f>
        <v>(USHA PALIYA )</v>
      </c>
      <c r="AB1159" s="805"/>
      <c r="AC1159" s="805"/>
      <c r="AD1159" s="805"/>
      <c r="AE1159" s="805"/>
      <c r="AF1159" s="805"/>
    </row>
    <row r="1160" spans="1:32" ht="21.75" customHeight="1">
      <c r="A1160" s="166">
        <f>IF(N1141="","",A1159+1)</f>
        <v>25</v>
      </c>
      <c r="B1160" s="806" t="s">
        <v>223</v>
      </c>
      <c r="C1160" s="806"/>
      <c r="D1160" s="806"/>
      <c r="E1160" s="806"/>
      <c r="F1160" s="807" t="s">
        <v>224</v>
      </c>
      <c r="G1160" s="807"/>
      <c r="H1160" s="807"/>
      <c r="I1160" s="807"/>
      <c r="J1160" s="807"/>
      <c r="K1160" s="806" t="s">
        <v>225</v>
      </c>
      <c r="L1160" s="806"/>
      <c r="M1160" s="806"/>
      <c r="N1160" s="806"/>
      <c r="O1160" s="806"/>
      <c r="P1160" s="806"/>
      <c r="Q1160" s="819"/>
      <c r="R1160" s="806" t="s">
        <v>223</v>
      </c>
      <c r="S1160" s="806"/>
      <c r="T1160" s="806"/>
      <c r="U1160" s="806"/>
      <c r="V1160" s="807" t="s">
        <v>224</v>
      </c>
      <c r="W1160" s="807"/>
      <c r="X1160" s="807"/>
      <c r="Y1160" s="807"/>
      <c r="Z1160" s="807"/>
      <c r="AA1160" s="806" t="s">
        <v>225</v>
      </c>
      <c r="AB1160" s="806"/>
      <c r="AC1160" s="806"/>
      <c r="AD1160" s="806"/>
      <c r="AE1160" s="806"/>
      <c r="AF1160" s="806"/>
    </row>
    <row r="1162" spans="1:32" ht="21.9" customHeight="1">
      <c r="A1162" s="165">
        <f>IF(N1168="","",1)</f>
        <v>1</v>
      </c>
      <c r="B1162" s="808" t="s">
        <v>203</v>
      </c>
      <c r="C1162" s="808"/>
      <c r="D1162" s="808"/>
      <c r="E1162" s="808"/>
      <c r="F1162" s="808"/>
      <c r="G1162" s="808"/>
      <c r="H1162" s="808"/>
      <c r="I1162" s="808"/>
      <c r="J1162" s="808"/>
      <c r="K1162" s="808"/>
      <c r="L1162" s="808"/>
      <c r="M1162" s="808"/>
      <c r="N1162" s="808"/>
      <c r="O1162" s="808"/>
      <c r="P1162" s="808"/>
      <c r="Q1162" s="819" t="s">
        <v>249</v>
      </c>
      <c r="R1162" s="808" t="s">
        <v>203</v>
      </c>
      <c r="S1162" s="808"/>
      <c r="T1162" s="808"/>
      <c r="U1162" s="808"/>
      <c r="V1162" s="808"/>
      <c r="W1162" s="808"/>
      <c r="X1162" s="808"/>
      <c r="Y1162" s="808"/>
      <c r="Z1162" s="808"/>
      <c r="AA1162" s="808"/>
      <c r="AB1162" s="808"/>
      <c r="AC1162" s="808"/>
      <c r="AD1162" s="808"/>
      <c r="AE1162" s="808"/>
      <c r="AF1162" s="808"/>
    </row>
    <row r="1163" spans="1:32" ht="21.9" customHeight="1">
      <c r="A1163" s="166">
        <f>IF(N1168="","",A1162+1)</f>
        <v>2</v>
      </c>
      <c r="B1163" s="820" t="s">
        <v>541</v>
      </c>
      <c r="C1163" s="820"/>
      <c r="D1163" s="820"/>
      <c r="E1163" s="820"/>
      <c r="F1163" s="820"/>
      <c r="G1163" s="820"/>
      <c r="H1163" s="820"/>
      <c r="I1163" s="820"/>
      <c r="J1163" s="820"/>
      <c r="K1163" s="820"/>
      <c r="L1163" s="820"/>
      <c r="M1163" s="820"/>
      <c r="N1163" s="820"/>
      <c r="O1163" s="820"/>
      <c r="P1163" s="820"/>
      <c r="Q1163" s="819"/>
      <c r="R1163" s="820" t="s">
        <v>541</v>
      </c>
      <c r="S1163" s="820"/>
      <c r="T1163" s="820"/>
      <c r="U1163" s="820"/>
      <c r="V1163" s="820"/>
      <c r="W1163" s="820"/>
      <c r="X1163" s="820"/>
      <c r="Y1163" s="820"/>
      <c r="Z1163" s="820"/>
      <c r="AA1163" s="820"/>
      <c r="AB1163" s="820"/>
      <c r="AC1163" s="820"/>
      <c r="AD1163" s="820"/>
      <c r="AE1163" s="820"/>
      <c r="AF1163" s="820"/>
    </row>
    <row r="1164" spans="1:32" ht="21.9" customHeight="1">
      <c r="A1164" s="166">
        <f>IF(N1168="","",A1163+1)</f>
        <v>3</v>
      </c>
      <c r="B1164" s="821" t="s">
        <v>168</v>
      </c>
      <c r="C1164" s="821"/>
      <c r="D1164" s="821"/>
      <c r="E1164" s="822" t="str">
        <f>IF(AND(N1168=""),"",'Result Sheet'!$F$2)</f>
        <v xml:space="preserve">महात्मा गाँधी राजकीय विद्यालय (अंग्रेजी माध्यम) बर, पाली </v>
      </c>
      <c r="F1164" s="822"/>
      <c r="G1164" s="822"/>
      <c r="H1164" s="822"/>
      <c r="I1164" s="822"/>
      <c r="J1164" s="822"/>
      <c r="K1164" s="822"/>
      <c r="L1164" s="822"/>
      <c r="M1164" s="822"/>
      <c r="N1164" s="822"/>
      <c r="O1164" s="822"/>
      <c r="P1164" s="822"/>
      <c r="Q1164" s="819"/>
      <c r="R1164" s="821" t="s">
        <v>168</v>
      </c>
      <c r="S1164" s="821"/>
      <c r="T1164" s="821"/>
      <c r="U1164" s="822" t="str">
        <f>IF(AND(AD1168=""),"",'Result Sheet'!$F$2)</f>
        <v xml:space="preserve">महात्मा गाँधी राजकीय विद्यालय (अंग्रेजी माध्यम) बर, पाली </v>
      </c>
      <c r="V1164" s="822"/>
      <c r="W1164" s="822"/>
      <c r="X1164" s="822"/>
      <c r="Y1164" s="822"/>
      <c r="Z1164" s="822"/>
      <c r="AA1164" s="822"/>
      <c r="AB1164" s="822"/>
      <c r="AC1164" s="822"/>
      <c r="AD1164" s="822"/>
      <c r="AE1164" s="822"/>
      <c r="AF1164" s="822"/>
    </row>
    <row r="1165" spans="1:32" ht="21.9" customHeight="1">
      <c r="A1165" s="166">
        <f>IF(N1168="","",A1164+1)</f>
        <v>4</v>
      </c>
      <c r="B1165" s="413" t="s">
        <v>169</v>
      </c>
      <c r="C1165" s="797" t="str">
        <f>IFERROR(VLOOKUP(N1168,Marks,2,0),"")</f>
        <v/>
      </c>
      <c r="D1165" s="797"/>
      <c r="E1165" s="815" t="s">
        <v>212</v>
      </c>
      <c r="F1165" s="815"/>
      <c r="G1165" s="815"/>
      <c r="H1165" s="797" t="str">
        <f>IFERROR(VLOOKUP(N1168,Marks,3,0),"")</f>
        <v/>
      </c>
      <c r="I1165" s="797"/>
      <c r="J1165" s="798" t="s">
        <v>205</v>
      </c>
      <c r="K1165" s="798"/>
      <c r="L1165" s="798"/>
      <c r="M1165" s="798"/>
      <c r="N1165" s="799" t="str">
        <f>IF(AND(N1168=""),"",'Marks Entry 1st'!$I$2)</f>
        <v xml:space="preserve"> 2021-2022</v>
      </c>
      <c r="O1165" s="799"/>
      <c r="P1165" s="799"/>
      <c r="Q1165" s="819"/>
      <c r="R1165" s="413" t="s">
        <v>169</v>
      </c>
      <c r="S1165" s="797" t="str">
        <f>IFERROR(VLOOKUP(AD1168,Marks,2,0),"")</f>
        <v/>
      </c>
      <c r="T1165" s="797"/>
      <c r="U1165" s="815" t="s">
        <v>212</v>
      </c>
      <c r="V1165" s="815"/>
      <c r="W1165" s="815"/>
      <c r="X1165" s="797" t="str">
        <f>IFERROR(VLOOKUP(AD1168,Marks,3,0),"")</f>
        <v/>
      </c>
      <c r="Y1165" s="797"/>
      <c r="Z1165" s="798" t="s">
        <v>205</v>
      </c>
      <c r="AA1165" s="798"/>
      <c r="AB1165" s="798"/>
      <c r="AC1165" s="798"/>
      <c r="AD1165" s="799" t="str">
        <f>IF(AND(AD1168=""),"",'Marks Entry 1st'!$I$2)</f>
        <v xml:space="preserve"> 2021-2022</v>
      </c>
      <c r="AE1165" s="799"/>
      <c r="AF1165" s="799"/>
    </row>
    <row r="1166" spans="1:32" ht="21.9" customHeight="1">
      <c r="A1166" s="166">
        <f>IF(N1168="","",A1165+1)</f>
        <v>5</v>
      </c>
      <c r="B1166" s="800" t="s">
        <v>206</v>
      </c>
      <c r="C1166" s="800"/>
      <c r="D1166" s="800"/>
      <c r="E1166" s="801" t="str">
        <f>IFERROR(VLOOKUP(N1168,Marks,6,0),"")</f>
        <v/>
      </c>
      <c r="F1166" s="801"/>
      <c r="G1166" s="801"/>
      <c r="H1166" s="801"/>
      <c r="I1166" s="801"/>
      <c r="J1166" s="802" t="s">
        <v>209</v>
      </c>
      <c r="K1166" s="802"/>
      <c r="L1166" s="802"/>
      <c r="M1166" s="802"/>
      <c r="N1166" s="803" t="str">
        <f>IFERROR(VLOOKUP(N1168,Marks,5,0),"")</f>
        <v/>
      </c>
      <c r="O1166" s="803"/>
      <c r="P1166" s="803"/>
      <c r="Q1166" s="819"/>
      <c r="R1166" s="800" t="s">
        <v>206</v>
      </c>
      <c r="S1166" s="800"/>
      <c r="T1166" s="800"/>
      <c r="U1166" s="801" t="str">
        <f>IFERROR(VLOOKUP(AD1168,Marks,6,0),"")</f>
        <v/>
      </c>
      <c r="V1166" s="801"/>
      <c r="W1166" s="801"/>
      <c r="X1166" s="801"/>
      <c r="Y1166" s="801"/>
      <c r="Z1166" s="802" t="s">
        <v>209</v>
      </c>
      <c r="AA1166" s="802"/>
      <c r="AB1166" s="802"/>
      <c r="AC1166" s="802"/>
      <c r="AD1166" s="803" t="str">
        <f>IFERROR(VLOOKUP(AD1168,Marks,5,0),"")</f>
        <v/>
      </c>
      <c r="AE1166" s="803"/>
      <c r="AF1166" s="803"/>
    </row>
    <row r="1167" spans="1:32" ht="21.9" customHeight="1">
      <c r="A1167" s="166">
        <f>IF(N1168="","",A1166+1)</f>
        <v>6</v>
      </c>
      <c r="B1167" s="800" t="s">
        <v>207</v>
      </c>
      <c r="C1167" s="800"/>
      <c r="D1167" s="800"/>
      <c r="E1167" s="801" t="str">
        <f>IFERROR(VLOOKUP(N1168,Marks,7,0),"")</f>
        <v/>
      </c>
      <c r="F1167" s="801"/>
      <c r="G1167" s="801"/>
      <c r="H1167" s="801"/>
      <c r="I1167" s="801"/>
      <c r="J1167" s="802" t="s">
        <v>210</v>
      </c>
      <c r="K1167" s="802"/>
      <c r="L1167" s="802"/>
      <c r="M1167" s="802"/>
      <c r="N1167" s="816" t="str">
        <f>IFERROR(VLOOKUP(N1168,Marks,4,0),"")</f>
        <v/>
      </c>
      <c r="O1167" s="816"/>
      <c r="P1167" s="816"/>
      <c r="Q1167" s="819"/>
      <c r="R1167" s="800" t="s">
        <v>207</v>
      </c>
      <c r="S1167" s="800"/>
      <c r="T1167" s="800"/>
      <c r="U1167" s="801" t="str">
        <f>IFERROR(VLOOKUP(AD1168,Marks,7,0),"")</f>
        <v/>
      </c>
      <c r="V1167" s="801"/>
      <c r="W1167" s="801"/>
      <c r="X1167" s="801"/>
      <c r="Y1167" s="801"/>
      <c r="Z1167" s="802" t="s">
        <v>210</v>
      </c>
      <c r="AA1167" s="802"/>
      <c r="AB1167" s="802"/>
      <c r="AC1167" s="802"/>
      <c r="AD1167" s="816" t="str">
        <f>IFERROR(VLOOKUP(AD1168,Marks,4,0),"")</f>
        <v/>
      </c>
      <c r="AE1167" s="816"/>
      <c r="AF1167" s="816"/>
    </row>
    <row r="1168" spans="1:32" ht="21.9" customHeight="1">
      <c r="A1168" s="166">
        <f>IF(N1168="","",A1167+1)</f>
        <v>7</v>
      </c>
      <c r="B1168" s="800" t="s">
        <v>208</v>
      </c>
      <c r="C1168" s="800"/>
      <c r="D1168" s="800"/>
      <c r="E1168" s="801" t="str">
        <f>IFERROR(VLOOKUP(N1168,Marks,8,0),"")</f>
        <v/>
      </c>
      <c r="F1168" s="801"/>
      <c r="G1168" s="801"/>
      <c r="H1168" s="801"/>
      <c r="I1168" s="801"/>
      <c r="J1168" s="802" t="s">
        <v>211</v>
      </c>
      <c r="K1168" s="802"/>
      <c r="L1168" s="802"/>
      <c r="M1168" s="802"/>
      <c r="N1168" s="809">
        <f>IF(AD1141="","",IF(AND(AD1141+1&gt;$AN$6),"",AD1141+1))</f>
        <v>187</v>
      </c>
      <c r="O1168" s="809"/>
      <c r="P1168" s="809"/>
      <c r="Q1168" s="819"/>
      <c r="R1168" s="800" t="s">
        <v>208</v>
      </c>
      <c r="S1168" s="800"/>
      <c r="T1168" s="800"/>
      <c r="U1168" s="801" t="str">
        <f>IFERROR(VLOOKUP(AD1168,Marks,8,0),"")</f>
        <v/>
      </c>
      <c r="V1168" s="801"/>
      <c r="W1168" s="801"/>
      <c r="X1168" s="801"/>
      <c r="Y1168" s="801"/>
      <c r="Z1168" s="802" t="s">
        <v>211</v>
      </c>
      <c r="AA1168" s="802"/>
      <c r="AB1168" s="802"/>
      <c r="AC1168" s="802"/>
      <c r="AD1168" s="810">
        <f>IF(N1168="","",IF(AND(N1168+1&gt;$AN$6),"",N1168+1))</f>
        <v>188</v>
      </c>
      <c r="AE1168" s="810"/>
      <c r="AF1168" s="810"/>
    </row>
    <row r="1169" spans="1:32" ht="9" customHeight="1">
      <c r="A1169" s="166">
        <f>IF(N1168="","",A1168+1)</f>
        <v>8</v>
      </c>
      <c r="B1169" s="123"/>
      <c r="C1169" s="123"/>
      <c r="D1169" s="123"/>
      <c r="E1169" s="124"/>
      <c r="F1169" s="124"/>
      <c r="G1169" s="124"/>
      <c r="H1169" s="123"/>
      <c r="I1169" s="123"/>
      <c r="J1169" s="125"/>
      <c r="K1169" s="125"/>
      <c r="L1169" s="125"/>
      <c r="M1169" s="76"/>
      <c r="N1169" s="76"/>
      <c r="O1169" s="76"/>
      <c r="P1169" s="76"/>
      <c r="Q1169" s="819"/>
      <c r="R1169" s="123"/>
      <c r="S1169" s="123"/>
      <c r="T1169" s="123"/>
      <c r="U1169" s="124"/>
      <c r="V1169" s="124"/>
      <c r="W1169" s="124"/>
      <c r="X1169" s="123"/>
      <c r="Y1169" s="123"/>
      <c r="Z1169" s="125"/>
      <c r="AA1169" s="125"/>
      <c r="AB1169" s="125"/>
      <c r="AC1169" s="76"/>
      <c r="AD1169" s="76"/>
      <c r="AE1169" s="76"/>
      <c r="AF1169" s="76"/>
    </row>
    <row r="1170" spans="1:32" ht="21" customHeight="1">
      <c r="A1170" s="166">
        <f>IF(N1168="","",A1169+1)</f>
        <v>9</v>
      </c>
      <c r="B1170" s="811" t="s">
        <v>213</v>
      </c>
      <c r="C1170" s="646" t="s">
        <v>214</v>
      </c>
      <c r="D1170" s="646"/>
      <c r="E1170" s="646"/>
      <c r="F1170" s="812" t="s">
        <v>13</v>
      </c>
      <c r="G1170" s="813"/>
      <c r="H1170" s="813"/>
      <c r="I1170" s="814"/>
      <c r="J1170" s="649" t="s">
        <v>184</v>
      </c>
      <c r="K1170" s="650" t="s">
        <v>167</v>
      </c>
      <c r="L1170" s="651"/>
      <c r="M1170" s="651"/>
      <c r="N1170" s="652"/>
      <c r="O1170" s="616" t="s">
        <v>185</v>
      </c>
      <c r="P1170" s="617" t="s">
        <v>186</v>
      </c>
      <c r="Q1170" s="819"/>
      <c r="R1170" s="811" t="s">
        <v>213</v>
      </c>
      <c r="S1170" s="646" t="s">
        <v>214</v>
      </c>
      <c r="T1170" s="646"/>
      <c r="U1170" s="646"/>
      <c r="V1170" s="812" t="s">
        <v>13</v>
      </c>
      <c r="W1170" s="813"/>
      <c r="X1170" s="813"/>
      <c r="Y1170" s="814"/>
      <c r="Z1170" s="649" t="s">
        <v>184</v>
      </c>
      <c r="AA1170" s="650" t="s">
        <v>167</v>
      </c>
      <c r="AB1170" s="651"/>
      <c r="AC1170" s="651"/>
      <c r="AD1170" s="652"/>
      <c r="AE1170" s="616" t="s">
        <v>185</v>
      </c>
      <c r="AF1170" s="617" t="s">
        <v>186</v>
      </c>
    </row>
    <row r="1171" spans="1:32" ht="90.75" customHeight="1">
      <c r="A1171" s="166">
        <f>IF(N1168="","",A1170+1)</f>
        <v>10</v>
      </c>
      <c r="B1171" s="811"/>
      <c r="C1171" s="171" t="s">
        <v>11</v>
      </c>
      <c r="D1171" s="171" t="s">
        <v>180</v>
      </c>
      <c r="E1171" s="171" t="s">
        <v>108</v>
      </c>
      <c r="F1171" s="171" t="s">
        <v>182</v>
      </c>
      <c r="G1171" s="171" t="s">
        <v>183</v>
      </c>
      <c r="H1171" s="305" t="s">
        <v>10</v>
      </c>
      <c r="I1171" s="171" t="s">
        <v>108</v>
      </c>
      <c r="J1171" s="649"/>
      <c r="K1171" s="172" t="s">
        <v>182</v>
      </c>
      <c r="L1171" s="172" t="s">
        <v>183</v>
      </c>
      <c r="M1171" s="173" t="s">
        <v>10</v>
      </c>
      <c r="N1171" s="171" t="s">
        <v>108</v>
      </c>
      <c r="O1171" s="616"/>
      <c r="P1171" s="785"/>
      <c r="Q1171" s="819"/>
      <c r="R1171" s="811"/>
      <c r="S1171" s="171" t="s">
        <v>11</v>
      </c>
      <c r="T1171" s="171" t="s">
        <v>180</v>
      </c>
      <c r="U1171" s="171" t="s">
        <v>108</v>
      </c>
      <c r="V1171" s="171" t="s">
        <v>182</v>
      </c>
      <c r="W1171" s="171" t="s">
        <v>183</v>
      </c>
      <c r="X1171" s="305" t="s">
        <v>10</v>
      </c>
      <c r="Y1171" s="171" t="s">
        <v>108</v>
      </c>
      <c r="Z1171" s="649"/>
      <c r="AA1171" s="172" t="s">
        <v>182</v>
      </c>
      <c r="AB1171" s="172" t="s">
        <v>183</v>
      </c>
      <c r="AC1171" s="173" t="s">
        <v>10</v>
      </c>
      <c r="AD1171" s="171" t="s">
        <v>108</v>
      </c>
      <c r="AE1171" s="616"/>
      <c r="AF1171" s="785"/>
    </row>
    <row r="1172" spans="1:32" ht="18.75" customHeight="1">
      <c r="A1172" s="166">
        <f>IF(N1168="","",A1171+1)</f>
        <v>11</v>
      </c>
      <c r="B1172" s="811"/>
      <c r="C1172" s="414">
        <v>20</v>
      </c>
      <c r="D1172" s="414">
        <v>20</v>
      </c>
      <c r="E1172" s="116">
        <v>40</v>
      </c>
      <c r="F1172" s="414">
        <v>30</v>
      </c>
      <c r="G1172" s="414">
        <v>18</v>
      </c>
      <c r="H1172" s="414">
        <v>12</v>
      </c>
      <c r="I1172" s="116">
        <v>60</v>
      </c>
      <c r="J1172" s="118">
        <v>100</v>
      </c>
      <c r="K1172" s="414">
        <v>50</v>
      </c>
      <c r="L1172" s="414">
        <v>30</v>
      </c>
      <c r="M1172" s="414">
        <v>20</v>
      </c>
      <c r="N1172" s="116">
        <v>100</v>
      </c>
      <c r="O1172" s="118">
        <v>200</v>
      </c>
      <c r="P1172" s="825">
        <f>IF(AND(N1168="",C1165="",E1166="",N1166=""),"",IF(OR(C1165=1,C1165=2),800,1000))</f>
        <v>1000</v>
      </c>
      <c r="Q1172" s="819"/>
      <c r="R1172" s="811"/>
      <c r="S1172" s="414">
        <v>20</v>
      </c>
      <c r="T1172" s="414">
        <v>20</v>
      </c>
      <c r="U1172" s="116">
        <v>40</v>
      </c>
      <c r="V1172" s="414">
        <v>30</v>
      </c>
      <c r="W1172" s="414">
        <v>18</v>
      </c>
      <c r="X1172" s="414">
        <v>12</v>
      </c>
      <c r="Y1172" s="116">
        <v>60</v>
      </c>
      <c r="Z1172" s="118">
        <v>100</v>
      </c>
      <c r="AA1172" s="414">
        <v>50</v>
      </c>
      <c r="AB1172" s="414">
        <v>30</v>
      </c>
      <c r="AC1172" s="414">
        <v>20</v>
      </c>
      <c r="AD1172" s="116">
        <v>100</v>
      </c>
      <c r="AE1172" s="118">
        <v>200</v>
      </c>
      <c r="AF1172" s="825">
        <f>IF(AND(AD1168="",S1165="",U1166="",Z1166=""),"",IF(OR(S1165=1,S1165=2),800,1000))</f>
        <v>1000</v>
      </c>
    </row>
    <row r="1173" spans="1:32" ht="21" customHeight="1">
      <c r="A1173" s="166">
        <f>IF(N1168="","",A1172+1)</f>
        <v>12</v>
      </c>
      <c r="B1173" s="122" t="str">
        <f>'Result Sheet'!$L$4</f>
        <v xml:space="preserve">हिन्दी </v>
      </c>
      <c r="C1173" s="415" t="str">
        <f>IFERROR(VLOOKUP(N1168,Marks,11,0),"")</f>
        <v/>
      </c>
      <c r="D1173" s="415" t="str">
        <f>IFERROR(VLOOKUP(N1168,Marks,12,0),"")</f>
        <v/>
      </c>
      <c r="E1173" s="117" t="str">
        <f>IFERROR(VLOOKUP(N1168,Marks,13,0),"")</f>
        <v/>
      </c>
      <c r="F1173" s="415" t="str">
        <f>IFERROR(VLOOKUP(N1168,Marks,14,0),"")</f>
        <v/>
      </c>
      <c r="G1173" s="415" t="str">
        <f>IFERROR(VLOOKUP(N1168,Marks,15,0),"")</f>
        <v/>
      </c>
      <c r="H1173" s="415" t="str">
        <f>IFERROR(VLOOKUP(N1168,Marks,16,0),"")</f>
        <v/>
      </c>
      <c r="I1173" s="117" t="str">
        <f>IFERROR(VLOOKUP(N1168,Marks,17,0),"")</f>
        <v/>
      </c>
      <c r="J1173" s="119" t="str">
        <f>IFERROR(VLOOKUP(N1168,Marks,18,0),"")</f>
        <v/>
      </c>
      <c r="K1173" s="415" t="str">
        <f>IFERROR(VLOOKUP(N1168,Marks,19,0),"")</f>
        <v/>
      </c>
      <c r="L1173" s="415" t="str">
        <f>IFERROR(VLOOKUP(N1168,Marks,20,0),"")</f>
        <v/>
      </c>
      <c r="M1173" s="415" t="str">
        <f>IFERROR(VLOOKUP(N1168,Marks,21,0),"")</f>
        <v/>
      </c>
      <c r="N1173" s="117" t="str">
        <f>IFERROR(VLOOKUP(N1168,Marks,22,0),"")</f>
        <v/>
      </c>
      <c r="O1173" s="119" t="str">
        <f>IFERROR(VLOOKUP(N1168,Marks,23,0),"")</f>
        <v/>
      </c>
      <c r="P1173" s="323" t="str">
        <f>IFERROR(VLOOKUP(N1168,Marks,29,0),"")</f>
        <v/>
      </c>
      <c r="Q1173" s="819"/>
      <c r="R1173" s="122" t="str">
        <f>'Result Sheet'!$L$4</f>
        <v xml:space="preserve">हिन्दी </v>
      </c>
      <c r="S1173" s="415" t="str">
        <f>IFERROR(VLOOKUP(AD1168,Marks,11,0),"")</f>
        <v/>
      </c>
      <c r="T1173" s="415" t="str">
        <f>IFERROR(VLOOKUP(AD1168,Marks,12,0),"")</f>
        <v/>
      </c>
      <c r="U1173" s="117" t="str">
        <f>IFERROR(VLOOKUP(AD1168,Marks,13,0),"")</f>
        <v/>
      </c>
      <c r="V1173" s="415" t="str">
        <f>IFERROR(VLOOKUP(AD1168,Marks,14,0),"")</f>
        <v/>
      </c>
      <c r="W1173" s="415" t="str">
        <f>IFERROR(VLOOKUP(AD1168,Marks,15,0),"")</f>
        <v/>
      </c>
      <c r="X1173" s="415" t="str">
        <f>IFERROR(VLOOKUP(AD1168,Marks,16,0),"")</f>
        <v/>
      </c>
      <c r="Y1173" s="117" t="str">
        <f>IFERROR(VLOOKUP(AD1168,Marks,17,0),"")</f>
        <v/>
      </c>
      <c r="Z1173" s="119" t="str">
        <f>IFERROR(VLOOKUP(AD1168,Marks,18,0),"")</f>
        <v/>
      </c>
      <c r="AA1173" s="415" t="str">
        <f>IFERROR(VLOOKUP(AD1168,Marks,19,0),"")</f>
        <v/>
      </c>
      <c r="AB1173" s="415" t="str">
        <f>IFERROR(VLOOKUP(AD1168,Marks,20,0),"")</f>
        <v/>
      </c>
      <c r="AC1173" s="415" t="str">
        <f>IFERROR(VLOOKUP(AD1168,Marks,21,0),"")</f>
        <v/>
      </c>
      <c r="AD1173" s="117" t="str">
        <f>IFERROR(VLOOKUP(AD1168,Marks,22,0),"")</f>
        <v/>
      </c>
      <c r="AE1173" s="119" t="str">
        <f>IFERROR(VLOOKUP(AD1168,Marks,23,0),"")</f>
        <v/>
      </c>
      <c r="AF1173" s="323" t="str">
        <f>IFERROR(VLOOKUP(AD1168,Marks,29,0),"")</f>
        <v/>
      </c>
    </row>
    <row r="1174" spans="1:32" ht="21" customHeight="1">
      <c r="A1174" s="166">
        <f>IF(N1168="","",A1173+1)</f>
        <v>13</v>
      </c>
      <c r="B1174" s="122" t="str">
        <f>'Result Sheet'!$AE$4</f>
        <v xml:space="preserve">अंग्रेजी </v>
      </c>
      <c r="C1174" s="415" t="str">
        <f>IFERROR(VLOOKUP(N1168,Marks,30,0),"")</f>
        <v/>
      </c>
      <c r="D1174" s="415" t="str">
        <f>IFERROR(VLOOKUP(N1168,Marks,31,0),"")</f>
        <v/>
      </c>
      <c r="E1174" s="117" t="str">
        <f>IFERROR(VLOOKUP(N1168,Marks,32,0),"")</f>
        <v/>
      </c>
      <c r="F1174" s="415" t="str">
        <f>IFERROR(VLOOKUP(N1168,Marks,33,0),"")</f>
        <v/>
      </c>
      <c r="G1174" s="415" t="str">
        <f>IFERROR(VLOOKUP(N1168,Marks,34,0),"")</f>
        <v/>
      </c>
      <c r="H1174" s="415" t="str">
        <f>IFERROR(VLOOKUP(N1168,Marks,35,0),"")</f>
        <v/>
      </c>
      <c r="I1174" s="117" t="str">
        <f>IFERROR(VLOOKUP(N1168,Marks,36,0),"")</f>
        <v/>
      </c>
      <c r="J1174" s="119" t="str">
        <f>IFERROR(VLOOKUP(N1168,Marks,37,0),"")</f>
        <v/>
      </c>
      <c r="K1174" s="415" t="str">
        <f>IFERROR(VLOOKUP(N1168,Marks,38,0),"")</f>
        <v/>
      </c>
      <c r="L1174" s="415" t="str">
        <f>IFERROR(VLOOKUP(N1168,Marks,39,0),"")</f>
        <v/>
      </c>
      <c r="M1174" s="415" t="str">
        <f>IFERROR(VLOOKUP(N1168,Marks,40,0),"")</f>
        <v/>
      </c>
      <c r="N1174" s="117" t="str">
        <f>IFERROR(VLOOKUP(N1168,Marks,41,0),"")</f>
        <v/>
      </c>
      <c r="O1174" s="119" t="str">
        <f>IFERROR(VLOOKUP(N1168,Marks,42,0),"")</f>
        <v/>
      </c>
      <c r="P1174" s="323" t="str">
        <f>IFERROR(VLOOKUP(N1168,Marks,48,0),"")</f>
        <v/>
      </c>
      <c r="Q1174" s="819"/>
      <c r="R1174" s="122" t="str">
        <f>'Result Sheet'!$AE$4</f>
        <v xml:space="preserve">अंग्रेजी </v>
      </c>
      <c r="S1174" s="415" t="str">
        <f>IFERROR(VLOOKUP(AD1168,Marks,30,0),"")</f>
        <v/>
      </c>
      <c r="T1174" s="415" t="str">
        <f>IFERROR(VLOOKUP(AD1168,Marks,31,0),"")</f>
        <v/>
      </c>
      <c r="U1174" s="117" t="str">
        <f>IFERROR(VLOOKUP(AD1168,Marks,32,0),"")</f>
        <v/>
      </c>
      <c r="V1174" s="415" t="str">
        <f>IFERROR(VLOOKUP(AD1168,Marks,33,0),"")</f>
        <v/>
      </c>
      <c r="W1174" s="415" t="str">
        <f>IFERROR(VLOOKUP(AD1168,Marks,34,0),"")</f>
        <v/>
      </c>
      <c r="X1174" s="415" t="str">
        <f>IFERROR(VLOOKUP(AD1168,Marks,35,0),"")</f>
        <v/>
      </c>
      <c r="Y1174" s="117" t="str">
        <f>IFERROR(VLOOKUP(AD1168,Marks,36,0),"")</f>
        <v/>
      </c>
      <c r="Z1174" s="119" t="str">
        <f>IFERROR(VLOOKUP(AD1168,Marks,37,0),"")</f>
        <v/>
      </c>
      <c r="AA1174" s="415" t="str">
        <f>IFERROR(VLOOKUP(AD1168,Marks,38,0),"")</f>
        <v/>
      </c>
      <c r="AB1174" s="415" t="str">
        <f>IFERROR(VLOOKUP(AD1168,Marks,39,0),"")</f>
        <v/>
      </c>
      <c r="AC1174" s="415" t="str">
        <f>IFERROR(VLOOKUP(AD1168,Marks,40,0),"")</f>
        <v/>
      </c>
      <c r="AD1174" s="117" t="str">
        <f>IFERROR(VLOOKUP(AD1168,Marks,41,0),"")</f>
        <v/>
      </c>
      <c r="AE1174" s="119" t="str">
        <f>IFERROR(VLOOKUP(AD1168,Marks,42,0),"")</f>
        <v/>
      </c>
      <c r="AF1174" s="323" t="str">
        <f>IFERROR(VLOOKUP(AD1168,Marks,48,0),"")</f>
        <v/>
      </c>
    </row>
    <row r="1175" spans="1:32" ht="21" customHeight="1">
      <c r="A1175" s="166">
        <f>IF(N1168="","",A1174+1)</f>
        <v>14</v>
      </c>
      <c r="B1175" s="122" t="str">
        <f>'Result Sheet'!$AX$4</f>
        <v>संस्कृत</v>
      </c>
      <c r="C1175" s="415" t="str">
        <f>IFERROR(VLOOKUP(N1168,Marks,49,0),"")</f>
        <v/>
      </c>
      <c r="D1175" s="415" t="str">
        <f>IFERROR(VLOOKUP(N1168,Marks,50,0),"")</f>
        <v/>
      </c>
      <c r="E1175" s="117" t="str">
        <f>IFERROR(VLOOKUP(N1168,Marks,51,0),"")</f>
        <v/>
      </c>
      <c r="F1175" s="415" t="str">
        <f>IFERROR(VLOOKUP(N1168,Marks,52,0),"")</f>
        <v/>
      </c>
      <c r="G1175" s="415" t="str">
        <f>IFERROR(VLOOKUP(N1168,Marks,53,0),"")</f>
        <v/>
      </c>
      <c r="H1175" s="415" t="str">
        <f>IFERROR(VLOOKUP(N1168,Marks,54,0),"")</f>
        <v/>
      </c>
      <c r="I1175" s="117" t="str">
        <f>IFERROR(VLOOKUP(N1168,Marks,55,0),"")</f>
        <v/>
      </c>
      <c r="J1175" s="119" t="str">
        <f>IFERROR(VLOOKUP(N1168,Marks,56,0),"")</f>
        <v/>
      </c>
      <c r="K1175" s="415" t="str">
        <f>IFERROR(VLOOKUP(N1168,Marks,57,0),"")</f>
        <v/>
      </c>
      <c r="L1175" s="415" t="str">
        <f>IFERROR(VLOOKUP(N1168,Marks,58,0),"")</f>
        <v/>
      </c>
      <c r="M1175" s="415" t="str">
        <f>IFERROR(VLOOKUP(N1168,Marks,59,0),"")</f>
        <v/>
      </c>
      <c r="N1175" s="117" t="str">
        <f>IFERROR(VLOOKUP(N1168,Marks,60,0),"")</f>
        <v/>
      </c>
      <c r="O1175" s="119" t="str">
        <f>IFERROR(VLOOKUP(N1168,Marks,61,0),"")</f>
        <v/>
      </c>
      <c r="P1175" s="323" t="str">
        <f>IFERROR(VLOOKUP(N1168,Marks,67,0),"")</f>
        <v/>
      </c>
      <c r="Q1175" s="819"/>
      <c r="R1175" s="122" t="str">
        <f>'Result Sheet'!$AX$4</f>
        <v>संस्कृत</v>
      </c>
      <c r="S1175" s="415" t="str">
        <f>IFERROR(VLOOKUP(AD1168,Marks,49,0),"")</f>
        <v/>
      </c>
      <c r="T1175" s="415" t="str">
        <f>IFERROR(VLOOKUP(AD1168,Marks,50,0),"")</f>
        <v/>
      </c>
      <c r="U1175" s="117" t="str">
        <f>IFERROR(VLOOKUP(AD1168,Marks,51,0),"")</f>
        <v/>
      </c>
      <c r="V1175" s="415" t="str">
        <f>IFERROR(VLOOKUP(AD1168,Marks,52,0),"")</f>
        <v/>
      </c>
      <c r="W1175" s="415" t="str">
        <f>IFERROR(VLOOKUP(AD1168,Marks,53,0),"")</f>
        <v/>
      </c>
      <c r="X1175" s="415" t="str">
        <f>IFERROR(VLOOKUP(AD1168,Marks,54,0),"")</f>
        <v/>
      </c>
      <c r="Y1175" s="117" t="str">
        <f>IFERROR(VLOOKUP(AD1168,Marks,55,0),"")</f>
        <v/>
      </c>
      <c r="Z1175" s="119" t="str">
        <f>IFERROR(VLOOKUP(AD1168,Marks,56,0),"")</f>
        <v/>
      </c>
      <c r="AA1175" s="415" t="str">
        <f>IFERROR(VLOOKUP(AD1168,Marks,57,0),"")</f>
        <v/>
      </c>
      <c r="AB1175" s="415" t="str">
        <f>IFERROR(VLOOKUP(AD1168,Marks,58,0),"")</f>
        <v/>
      </c>
      <c r="AC1175" s="415" t="str">
        <f>IFERROR(VLOOKUP(AD1168,Marks,59,0),"")</f>
        <v/>
      </c>
      <c r="AD1175" s="117" t="str">
        <f>IFERROR(VLOOKUP(AD1168,Marks,60,0),"")</f>
        <v/>
      </c>
      <c r="AE1175" s="119" t="str">
        <f>IFERROR(VLOOKUP(AD1168,Marks,61,0),"")</f>
        <v/>
      </c>
      <c r="AF1175" s="323" t="str">
        <f>IFERROR(VLOOKUP(AD1168,Marks,67,0),"")</f>
        <v/>
      </c>
    </row>
    <row r="1176" spans="1:32" ht="21" customHeight="1">
      <c r="A1176" s="166">
        <f>IF(N1168="","",A1174+1)</f>
        <v>14</v>
      </c>
      <c r="B1176" s="122" t="str">
        <f>'Result Sheet'!$BQ$4</f>
        <v xml:space="preserve">गणित </v>
      </c>
      <c r="C1176" s="415" t="str">
        <f>IFERROR(VLOOKUP(N1168,Marks,68,0),"")</f>
        <v/>
      </c>
      <c r="D1176" s="415" t="str">
        <f>IFERROR(VLOOKUP(N1168,Marks,69,0),"")</f>
        <v/>
      </c>
      <c r="E1176" s="117" t="str">
        <f>IFERROR(VLOOKUP(N1168,Marks,70,0),"")</f>
        <v/>
      </c>
      <c r="F1176" s="415" t="str">
        <f>IFERROR(VLOOKUP(N1168,Marks,71,0),"")</f>
        <v/>
      </c>
      <c r="G1176" s="415" t="str">
        <f>IFERROR(VLOOKUP(N1168,Marks,72,0),"")</f>
        <v/>
      </c>
      <c r="H1176" s="415" t="str">
        <f>IFERROR(VLOOKUP(N1168,Marks,73,0),"")</f>
        <v/>
      </c>
      <c r="I1176" s="117" t="str">
        <f>IFERROR(VLOOKUP(N1168,Marks,74,0),"")</f>
        <v/>
      </c>
      <c r="J1176" s="119" t="str">
        <f>IFERROR(VLOOKUP(N1168,Marks,75,0),"")</f>
        <v/>
      </c>
      <c r="K1176" s="415" t="str">
        <f>IFERROR(VLOOKUP(N1168,Marks,76,0),"")</f>
        <v/>
      </c>
      <c r="L1176" s="415" t="str">
        <f>IFERROR(VLOOKUP(N1168,Marks,77,0),"")</f>
        <v/>
      </c>
      <c r="M1176" s="415" t="str">
        <f>IFERROR(VLOOKUP(N1168,Marks,78,0),"")</f>
        <v/>
      </c>
      <c r="N1176" s="117" t="str">
        <f>IFERROR(VLOOKUP(N1168,Marks,79,0),"")</f>
        <v/>
      </c>
      <c r="O1176" s="119" t="str">
        <f>IFERROR(VLOOKUP(N1168,Marks,80,0),"")</f>
        <v/>
      </c>
      <c r="P1176" s="323" t="str">
        <f>IFERROR(VLOOKUP(N1168,Marks,86,0),"")</f>
        <v/>
      </c>
      <c r="Q1176" s="819"/>
      <c r="R1176" s="122" t="str">
        <f>'Result Sheet'!$BQ$4</f>
        <v xml:space="preserve">गणित </v>
      </c>
      <c r="S1176" s="415" t="str">
        <f>IFERROR(VLOOKUP(AD1168,Marks,68,0),"")</f>
        <v/>
      </c>
      <c r="T1176" s="415" t="str">
        <f>IFERROR(VLOOKUP(AD1168,Marks,69,0),"")</f>
        <v/>
      </c>
      <c r="U1176" s="117" t="str">
        <f>IFERROR(VLOOKUP(AD1168,Marks,70,0),"")</f>
        <v/>
      </c>
      <c r="V1176" s="415" t="str">
        <f>IFERROR(VLOOKUP(AD1168,Marks,71,0),"")</f>
        <v/>
      </c>
      <c r="W1176" s="415" t="str">
        <f>IFERROR(VLOOKUP(AD1168,Marks,72,0),"")</f>
        <v/>
      </c>
      <c r="X1176" s="415" t="str">
        <f>IFERROR(VLOOKUP(AD1168,Marks,73,0),"")</f>
        <v/>
      </c>
      <c r="Y1176" s="117" t="str">
        <f>IFERROR(VLOOKUP(AD1168,Marks,74,0),"")</f>
        <v/>
      </c>
      <c r="Z1176" s="119" t="str">
        <f>IFERROR(VLOOKUP(AD1168,Marks,75,0),"")</f>
        <v/>
      </c>
      <c r="AA1176" s="415" t="str">
        <f>IFERROR(VLOOKUP(AD1168,Marks,76,0),"")</f>
        <v/>
      </c>
      <c r="AB1176" s="415" t="str">
        <f>IFERROR(VLOOKUP(AD1168,Marks,77,0),"")</f>
        <v/>
      </c>
      <c r="AC1176" s="415" t="str">
        <f>IFERROR(VLOOKUP(AD1168,Marks,78,0),"")</f>
        <v/>
      </c>
      <c r="AD1176" s="117" t="str">
        <f>IFERROR(VLOOKUP(AD1168,Marks,79,0),"")</f>
        <v/>
      </c>
      <c r="AE1176" s="119" t="str">
        <f>IFERROR(VLOOKUP(AD1168,Marks,80,0),"")</f>
        <v/>
      </c>
      <c r="AF1176" s="323" t="str">
        <f>IFERROR(VLOOKUP(AD1168,Marks,86,0),"")</f>
        <v/>
      </c>
    </row>
    <row r="1177" spans="1:32" ht="21" customHeight="1">
      <c r="A1177" s="166">
        <f>IF(N1168="","",A1176+1)</f>
        <v>15</v>
      </c>
      <c r="B1177" s="122" t="str">
        <f>'Result Sheet'!$CJ$4</f>
        <v xml:space="preserve">पर्यावरण अध्ययन </v>
      </c>
      <c r="C1177" s="415" t="str">
        <f>IFERROR(VLOOKUP(N1168,Marks,87,0),"")</f>
        <v/>
      </c>
      <c r="D1177" s="415" t="str">
        <f>IFERROR(VLOOKUP(N1168,Marks,88,0),"")</f>
        <v/>
      </c>
      <c r="E1177" s="117" t="str">
        <f>IFERROR(VLOOKUP(N1168,Marks,89,0),"")</f>
        <v/>
      </c>
      <c r="F1177" s="415" t="str">
        <f>IFERROR(VLOOKUP(N1168,Marks,90,0),"")</f>
        <v/>
      </c>
      <c r="G1177" s="415" t="str">
        <f>IFERROR(VLOOKUP(N1168,Marks,91,0),"")</f>
        <v/>
      </c>
      <c r="H1177" s="415" t="str">
        <f>IFERROR(VLOOKUP(N1168,Marks,92,0),"")</f>
        <v/>
      </c>
      <c r="I1177" s="117" t="str">
        <f>IFERROR(VLOOKUP(N1168,Marks,93,0),"")</f>
        <v/>
      </c>
      <c r="J1177" s="119" t="str">
        <f>IFERROR(VLOOKUP(N1168,Marks,94,0),"")</f>
        <v/>
      </c>
      <c r="K1177" s="415" t="str">
        <f>IFERROR(VLOOKUP(N1168,Marks,95,0),"")</f>
        <v/>
      </c>
      <c r="L1177" s="415" t="str">
        <f>IFERROR(VLOOKUP(N1168,Marks,96,0),"")</f>
        <v/>
      </c>
      <c r="M1177" s="415" t="str">
        <f>IFERROR(VLOOKUP(N1168,Marks,97,0),"")</f>
        <v/>
      </c>
      <c r="N1177" s="117" t="str">
        <f>IFERROR(VLOOKUP(N1168,Marks,98,0),"")</f>
        <v/>
      </c>
      <c r="O1177" s="119" t="str">
        <f>IFERROR(VLOOKUP(N1168,Marks,99,0),"")</f>
        <v/>
      </c>
      <c r="P1177" s="323" t="str">
        <f>IFERROR(VLOOKUP(N1168,Marks,105,0),"")</f>
        <v/>
      </c>
      <c r="Q1177" s="819"/>
      <c r="R1177" s="122" t="str">
        <f>'Result Sheet'!$CJ$4</f>
        <v xml:space="preserve">पर्यावरण अध्ययन </v>
      </c>
      <c r="S1177" s="415" t="str">
        <f>IFERROR(VLOOKUP(AD1168,Marks,87,0),"")</f>
        <v/>
      </c>
      <c r="T1177" s="415" t="str">
        <f>IFERROR(VLOOKUP(AD1168,Marks,88,0),"")</f>
        <v/>
      </c>
      <c r="U1177" s="117" t="str">
        <f>IFERROR(VLOOKUP(AD1168,Marks,89,0),"")</f>
        <v/>
      </c>
      <c r="V1177" s="415" t="str">
        <f>IFERROR(VLOOKUP(AD1168,Marks,90,0),"")</f>
        <v/>
      </c>
      <c r="W1177" s="415" t="str">
        <f>IFERROR(VLOOKUP(AD1168,Marks,91,0),"")</f>
        <v/>
      </c>
      <c r="X1177" s="415" t="str">
        <f>IFERROR(VLOOKUP(AD1168,Marks,92,0),"")</f>
        <v/>
      </c>
      <c r="Y1177" s="117" t="str">
        <f>IFERROR(VLOOKUP(AD1168,Marks,93,0),"")</f>
        <v/>
      </c>
      <c r="Z1177" s="119" t="str">
        <f>IFERROR(VLOOKUP(AD1168,Marks,94,0),"")</f>
        <v/>
      </c>
      <c r="AA1177" s="415" t="str">
        <f>IFERROR(VLOOKUP(AD1168,Marks,95,0),"")</f>
        <v/>
      </c>
      <c r="AB1177" s="415" t="str">
        <f>IFERROR(VLOOKUP(AD1168,Marks,96,0),"")</f>
        <v/>
      </c>
      <c r="AC1177" s="415" t="str">
        <f>IFERROR(VLOOKUP(AD1168,Marks,97,0),"")</f>
        <v/>
      </c>
      <c r="AD1177" s="117" t="str">
        <f>IFERROR(VLOOKUP(AD1168,Marks,98,0),"")</f>
        <v/>
      </c>
      <c r="AE1177" s="119" t="str">
        <f>IFERROR(VLOOKUP(AD1168,Marks,99,0),"")</f>
        <v/>
      </c>
      <c r="AF1177" s="323" t="str">
        <f>IFERROR(VLOOKUP(AD1168,Marks,105,0),"")</f>
        <v/>
      </c>
    </row>
    <row r="1178" spans="1:32" ht="25.5" customHeight="1">
      <c r="A1178" s="166">
        <f>IF(N1168="","",A1177+1)</f>
        <v>16</v>
      </c>
      <c r="B1178" s="416" t="s">
        <v>215</v>
      </c>
      <c r="C1178" s="120" t="str">
        <f>IF(AND(C1173="",C1174="",C1175="",C1176="",C1177=""),"",IF(OR(C1165=1,C1165=2),SUM(C1173:C1176),SUM(C1173:C1177)))</f>
        <v/>
      </c>
      <c r="D1178" s="120" t="str">
        <f>IF(AND(D1173="",D1174="",D1175="",D1176="",D1177=""),"",IF(OR(C1165=1,C1165=2),SUM(D1173:D1176),SUM(D1173:D1177)))</f>
        <v/>
      </c>
      <c r="E1178" s="120" t="str">
        <f>IF(AND(E1173="",E1174="",E1175="",E1176="",E1177=""),"",IF(OR(C1165=1,C1165=2),SUM(E1173:E1176),SUM(E1173:E1177)))</f>
        <v/>
      </c>
      <c r="F1178" s="120" t="str">
        <f>IF(AND(F1173="",F1174="",F1175="",F1176="",F1177=""),"",IF(OR(C1165=1,C1165=2),SUM(F1173:F1176),SUM(F1173:F1177)))</f>
        <v/>
      </c>
      <c r="G1178" s="120" t="str">
        <f>IF(AND(G1173="",G1174="",G1175="",G1176="",G1177=""),"",IF(OR(G1165=1,G1165=2),SUM(C1165=1,C1165=2),SUM(G1173:G1177)))</f>
        <v/>
      </c>
      <c r="H1178" s="120" t="str">
        <f>IF(AND(H1173="",H1174="",H1175="",H1176="",H1177=""),"",IF(OR(C1165=1,C1165=2),SUM(H1173:H1176),SUM(H1173:H1177)))</f>
        <v/>
      </c>
      <c r="I1178" s="120" t="str">
        <f>IF(AND(I1173="",I1174="",I1175="",I1176="",I1177=""),"",IF(OR(C1165=1,C1165=2),SUM(I1173:I1176),SUM(I1173:I1177)))</f>
        <v/>
      </c>
      <c r="J1178" s="120" t="str">
        <f>IF(AND(J1173="",J1174="",J1175="",J1176="",J1177=""),"",IF(OR(C1165=1,C1165=2),SUM(J1173:J1176),SUM(J1173:J1177)))</f>
        <v/>
      </c>
      <c r="K1178" s="120" t="str">
        <f>IF(AND(K1173="",K1174="",K1175="",K1176="",K1177=""),"",IF(OR(C1165=1,C1165=2),SUM(K1173:K1176),SUM(K1173:K1177)))</f>
        <v/>
      </c>
      <c r="L1178" s="120" t="str">
        <f>IF(AND(L1173="",L1174="",L1175="",L1176="",L1177=""),"",IF(OR(C1165=1,C1165=2),SUM(L1173:L1176),SUM(L1173:L1177)))</f>
        <v/>
      </c>
      <c r="M1178" s="120" t="str">
        <f>IF(AND(M1173="",M1174="",M1175="",M1176="",M1177=""),"",IF(OR(C1165=1,C1165=2),SUM(M1173:M1176),SUM(M1173:M1177)))</f>
        <v/>
      </c>
      <c r="N1178" s="120" t="str">
        <f>IF(AND(N1173="",N1174="",N1175="",N1176="",N1177=""),"",IF(OR(C1165=1,C1165=2),SUM(N1173:N1176),SUM(N1173:N1177)))</f>
        <v/>
      </c>
      <c r="O1178" s="120" t="str">
        <f>IF(AND(O1173="",O1174="",O1175="",O1176="",O1177=""),"",IF(OR(C1165=1,C1165=2),SUM(O1173:O1176),SUM(O1173:O1177)))</f>
        <v/>
      </c>
      <c r="P1178" s="326" t="str">
        <f>IF(OR(N1168="",E1166="",O1178=""),"",IF(O1178&gt;=81%*P1172,"A",IF(O1178&gt;=61%*P1172,"B",IF(O1178&gt;=41%*P1172,"C",IF(O1178&gt;=21%*P1172,"D","E")))))</f>
        <v/>
      </c>
      <c r="Q1178" s="819"/>
      <c r="R1178" s="416" t="s">
        <v>215</v>
      </c>
      <c r="S1178" s="120" t="str">
        <f>IF(AND(S1173="",S1174="",S1175="",S1176="",S1177=""),"",IF(OR(S1165=1,S1165=2),SUM(S1173:S1176),SUM(S1173:S1177)))</f>
        <v/>
      </c>
      <c r="T1178" s="120" t="str">
        <f>IF(AND(T1173="",T1174="",T1175="",T1176="",T1177=""),"",IF(OR(S1165=1,S1165=2),SUM(T1173:T1176),SUM(T1173:T1177)))</f>
        <v/>
      </c>
      <c r="U1178" s="120" t="str">
        <f>IF(AND(U1173="",U1174="",U1175="",U1176="",U1177=""),"",IF(OR(S1165=1,S1165=2),SUM(U1173:U1176),SUM(U1173:U1177)))</f>
        <v/>
      </c>
      <c r="V1178" s="120" t="str">
        <f>IF(AND(V1173="",V1174="",V1175="",V1176="",V1177=""),"",IF(OR(S1165=1,S1165=2),SUM(V1173:V1176),SUM(V1173:V1177)))</f>
        <v/>
      </c>
      <c r="W1178" s="120" t="str">
        <f>IF(AND(W1173="",W1174="",W1175="",W1176="",W1177=""),"",IF(OR(W1165=1,W1165=2),SUM(S1165=1,S1165=2),SUM(W1173:W1177)))</f>
        <v/>
      </c>
      <c r="X1178" s="120" t="str">
        <f>IF(AND(X1173="",X1174="",X1175="",X1176="",X1177=""),"",IF(OR(S1165=1,S1165=2),SUM(X1173:X1176),SUM(X1173:X1177)))</f>
        <v/>
      </c>
      <c r="Y1178" s="120" t="str">
        <f>IF(AND(Y1173="",Y1174="",Y1175="",Y1176="",Y1177=""),"",IF(OR(S1165=1,S1165=2),SUM(Y1173:Y1176),SUM(Y1173:Y1177)))</f>
        <v/>
      </c>
      <c r="Z1178" s="120" t="str">
        <f>IF(AND(Z1173="",Z1174="",Z1175="",Z1176="",Z1177=""),"",IF(OR(S1165=1,S1165=2),SUM(Z1173:Z1176),SUM(Z1173:Z1177)))</f>
        <v/>
      </c>
      <c r="AA1178" s="120" t="str">
        <f>IF(AND(AA1173="",AA1174="",AA1175="",AA1176="",AA1177=""),"",IF(OR(S1165=1,S1165=2),SUM(AA1173:AA1176),SUM(AA1173:AA1177)))</f>
        <v/>
      </c>
      <c r="AB1178" s="120" t="str">
        <f>IF(AND(AB1173="",AB1174="",AB1175="",AB1176="",AB1177=""),"",IF(OR(S1165=1,S1165=2),SUM(AB1173:AB1176),SUM(AB1173:AB1177)))</f>
        <v/>
      </c>
      <c r="AC1178" s="120" t="str">
        <f>IF(AND(AC1173="",AC1174="",AC1175="",AC1176="",AC1177=""),"",IF(OR(S1165=1,S1165=2),SUM(AC1173:AC1176),SUM(AC1173:AC1177)))</f>
        <v/>
      </c>
      <c r="AD1178" s="120" t="str">
        <f>IF(AND(AD1173="",AD1174="",AD1175="",AD1176="",AD1177=""),"",IF(OR(S1165=1,S1165=2),SUM(AD1173:AD1176),SUM(AD1173:AD1177)))</f>
        <v/>
      </c>
      <c r="AE1178" s="120" t="str">
        <f>IF(AND(AE1173="",AE1174="",AE1175="",AE1176="",AE1177=""),"",IF(OR(S1165=1,S1165=2),SUM(AE1173:AE1176),SUM(AE1173:AE1177)))</f>
        <v/>
      </c>
      <c r="AF1178" s="326" t="str">
        <f>IF(OR(AD1168="",U1166="",AE1178=""),"",IF(AE1178&gt;=81%*AF1172,"A",IF(AE1178&gt;=61%*AF1172,"B",IF(AE1178&gt;=41%*AF1172,"C",IF(AE1178&gt;=21%*AF1172,"D","E")))))</f>
        <v/>
      </c>
    </row>
    <row r="1179" spans="1:32" ht="9" customHeight="1">
      <c r="A1179" s="166">
        <f>IF(N1168="","",A1178+1)</f>
        <v>17</v>
      </c>
      <c r="B1179" s="787"/>
      <c r="C1179" s="787"/>
      <c r="D1179" s="787"/>
      <c r="E1179" s="787"/>
      <c r="F1179" s="787"/>
      <c r="G1179" s="787"/>
      <c r="H1179" s="787"/>
      <c r="I1179" s="787"/>
      <c r="J1179" s="787"/>
      <c r="K1179" s="787"/>
      <c r="L1179" s="787"/>
      <c r="M1179" s="787"/>
      <c r="N1179" s="787"/>
      <c r="O1179" s="787"/>
      <c r="P1179" s="787"/>
      <c r="Q1179" s="819"/>
      <c r="R1179" s="787"/>
      <c r="S1179" s="787"/>
      <c r="T1179" s="787"/>
      <c r="U1179" s="787"/>
      <c r="V1179" s="787"/>
      <c r="W1179" s="787"/>
      <c r="X1179" s="787"/>
      <c r="Y1179" s="787"/>
      <c r="Z1179" s="787"/>
      <c r="AA1179" s="787"/>
      <c r="AB1179" s="787"/>
      <c r="AC1179" s="787"/>
      <c r="AD1179" s="787"/>
      <c r="AE1179" s="787"/>
      <c r="AF1179" s="787"/>
    </row>
    <row r="1180" spans="1:32" ht="22.5" customHeight="1">
      <c r="A1180" s="166">
        <f>IF(N1168="","",A1179+1)</f>
        <v>18</v>
      </c>
      <c r="B1180" s="788" t="s">
        <v>213</v>
      </c>
      <c r="C1180" s="788"/>
      <c r="D1180" s="789" t="s">
        <v>229</v>
      </c>
      <c r="E1180" s="790"/>
      <c r="F1180" s="417" t="s">
        <v>186</v>
      </c>
      <c r="G1180" s="788" t="s">
        <v>213</v>
      </c>
      <c r="H1180" s="788"/>
      <c r="I1180" s="789" t="s">
        <v>229</v>
      </c>
      <c r="J1180" s="790"/>
      <c r="K1180" s="417" t="s">
        <v>186</v>
      </c>
      <c r="L1180" s="788" t="s">
        <v>213</v>
      </c>
      <c r="M1180" s="788"/>
      <c r="N1180" s="789" t="s">
        <v>229</v>
      </c>
      <c r="O1180" s="790"/>
      <c r="P1180" s="417" t="s">
        <v>186</v>
      </c>
      <c r="Q1180" s="819"/>
      <c r="R1180" s="788" t="s">
        <v>213</v>
      </c>
      <c r="S1180" s="788"/>
      <c r="T1180" s="789" t="s">
        <v>229</v>
      </c>
      <c r="U1180" s="790"/>
      <c r="V1180" s="417" t="s">
        <v>186</v>
      </c>
      <c r="W1180" s="788" t="s">
        <v>213</v>
      </c>
      <c r="X1180" s="788"/>
      <c r="Y1180" s="789" t="s">
        <v>229</v>
      </c>
      <c r="Z1180" s="790"/>
      <c r="AA1180" s="417" t="s">
        <v>186</v>
      </c>
      <c r="AB1180" s="788" t="s">
        <v>213</v>
      </c>
      <c r="AC1180" s="788"/>
      <c r="AD1180" s="789" t="s">
        <v>229</v>
      </c>
      <c r="AE1180" s="790"/>
      <c r="AF1180" s="417" t="s">
        <v>186</v>
      </c>
    </row>
    <row r="1181" spans="1:32" ht="21.75" customHeight="1">
      <c r="A1181" s="166">
        <f>IF(N1168="","",A1180+1)</f>
        <v>19</v>
      </c>
      <c r="B1181" s="791" t="s">
        <v>221</v>
      </c>
      <c r="C1181" s="792"/>
      <c r="D1181" s="792"/>
      <c r="E1181" s="119" t="str">
        <f>IFERROR(VLOOKUP(N1168,Marks,109,0),"")</f>
        <v/>
      </c>
      <c r="F1181" s="130" t="str">
        <f>IFERROR(VLOOKUP(N1168,Marks,113,0),"")</f>
        <v/>
      </c>
      <c r="G1181" s="791" t="s">
        <v>192</v>
      </c>
      <c r="H1181" s="792"/>
      <c r="I1181" s="792"/>
      <c r="J1181" s="119" t="str">
        <f>IFERROR(VLOOKUP(N1168,Marks,117,0),"")</f>
        <v/>
      </c>
      <c r="K1181" s="130" t="str">
        <f>IFERROR(VLOOKUP(N1168,Marks,121,0),"")</f>
        <v/>
      </c>
      <c r="L1181" s="793" t="s">
        <v>193</v>
      </c>
      <c r="M1181" s="794"/>
      <c r="N1181" s="794"/>
      <c r="O1181" s="119" t="str">
        <f>IFERROR(VLOOKUP(N1168,Marks,125,0),"")</f>
        <v/>
      </c>
      <c r="P1181" s="130" t="str">
        <f>IFERROR(VLOOKUP(N1168,Marks,129,0),"")</f>
        <v/>
      </c>
      <c r="Q1181" s="819"/>
      <c r="R1181" s="791" t="s">
        <v>221</v>
      </c>
      <c r="S1181" s="792"/>
      <c r="T1181" s="792"/>
      <c r="U1181" s="119" t="str">
        <f>IFERROR(VLOOKUP(AD1168,Marks,109,0),"")</f>
        <v/>
      </c>
      <c r="V1181" s="130" t="str">
        <f>IFERROR(VLOOKUP(AD1168,Marks,113,0),"")</f>
        <v/>
      </c>
      <c r="W1181" s="791" t="s">
        <v>192</v>
      </c>
      <c r="X1181" s="792"/>
      <c r="Y1181" s="792"/>
      <c r="Z1181" s="119" t="str">
        <f>IFERROR(VLOOKUP(AD1168,Marks,117,0),"")</f>
        <v/>
      </c>
      <c r="AA1181" s="130" t="str">
        <f>IFERROR(VLOOKUP(AD1168,Marks,121,0),"")</f>
        <v/>
      </c>
      <c r="AB1181" s="793" t="s">
        <v>193</v>
      </c>
      <c r="AC1181" s="794"/>
      <c r="AD1181" s="794"/>
      <c r="AE1181" s="119" t="str">
        <f>IFERROR(VLOOKUP(AD1168,Marks,125,0),"")</f>
        <v/>
      </c>
      <c r="AF1181" s="130" t="str">
        <f>IFERROR(VLOOKUP(AD1168,Marks,129,0),"")</f>
        <v/>
      </c>
    </row>
    <row r="1182" spans="1:32" ht="21" customHeight="1">
      <c r="A1182" s="166">
        <f>IF(N1168="","",A1181+1)</f>
        <v>20</v>
      </c>
      <c r="B1182" s="780" t="s">
        <v>216</v>
      </c>
      <c r="C1182" s="780"/>
      <c r="D1182" s="780"/>
      <c r="E1182" s="795" t="str">
        <f>IFERROR(VLOOKUP(N1168,Marks,135,0),"")</f>
        <v/>
      </c>
      <c r="F1182" s="795"/>
      <c r="G1182" s="795"/>
      <c r="H1182" s="795"/>
      <c r="I1182" s="780" t="s">
        <v>217</v>
      </c>
      <c r="J1182" s="780"/>
      <c r="K1182" s="780"/>
      <c r="L1182" s="780"/>
      <c r="M1182" s="796" t="str">
        <f>IFERROR(VLOOKUP(N1168,Marks,136,0),"")</f>
        <v/>
      </c>
      <c r="N1182" s="796"/>
      <c r="O1182" s="796"/>
      <c r="P1182" s="796"/>
      <c r="Q1182" s="819"/>
      <c r="R1182" s="780" t="s">
        <v>216</v>
      </c>
      <c r="S1182" s="780"/>
      <c r="T1182" s="780"/>
      <c r="U1182" s="795" t="str">
        <f>IFERROR(VLOOKUP(AD1168,Marks,135,0),"")</f>
        <v/>
      </c>
      <c r="V1182" s="795"/>
      <c r="W1182" s="795"/>
      <c r="X1182" s="795"/>
      <c r="Y1182" s="780" t="s">
        <v>217</v>
      </c>
      <c r="Z1182" s="780"/>
      <c r="AA1182" s="780"/>
      <c r="AB1182" s="780"/>
      <c r="AC1182" s="796" t="str">
        <f>IFERROR(VLOOKUP(AD1168,Marks,136,0),"")</f>
        <v/>
      </c>
      <c r="AD1182" s="796"/>
      <c r="AE1182" s="796"/>
      <c r="AF1182" s="796"/>
    </row>
    <row r="1183" spans="1:32" ht="21" customHeight="1">
      <c r="A1183" s="166">
        <f>IF(N1168="","",A1182+1)</f>
        <v>21</v>
      </c>
      <c r="B1183" s="780" t="s">
        <v>218</v>
      </c>
      <c r="C1183" s="780"/>
      <c r="D1183" s="780"/>
      <c r="E1183" s="782" t="str">
        <f>IFERROR(VLOOKUP(N1168,Marks,134,0),"")</f>
        <v/>
      </c>
      <c r="F1183" s="782"/>
      <c r="G1183" s="782"/>
      <c r="H1183" s="782"/>
      <c r="I1183" s="780" t="s">
        <v>219</v>
      </c>
      <c r="J1183" s="780"/>
      <c r="K1183" s="780"/>
      <c r="L1183" s="780"/>
      <c r="M1183" s="781" t="str">
        <f>IFERROR(VLOOKUP(N1168,Marks,131,0),"")</f>
        <v/>
      </c>
      <c r="N1183" s="781"/>
      <c r="O1183" s="781"/>
      <c r="P1183" s="781"/>
      <c r="Q1183" s="819"/>
      <c r="R1183" s="780" t="s">
        <v>218</v>
      </c>
      <c r="S1183" s="780"/>
      <c r="T1183" s="780"/>
      <c r="U1183" s="782" t="str">
        <f>IFERROR(VLOOKUP(AD1168,Marks,134,0),"")</f>
        <v/>
      </c>
      <c r="V1183" s="782"/>
      <c r="W1183" s="782"/>
      <c r="X1183" s="782"/>
      <c r="Y1183" s="780" t="s">
        <v>219</v>
      </c>
      <c r="Z1183" s="780"/>
      <c r="AA1183" s="780"/>
      <c r="AB1183" s="780"/>
      <c r="AC1183" s="781" t="str">
        <f>IFERROR(VLOOKUP(AD1168,Marks,131,0),"")</f>
        <v/>
      </c>
      <c r="AD1183" s="781"/>
      <c r="AE1183" s="781"/>
      <c r="AF1183" s="781"/>
    </row>
    <row r="1184" spans="1:32" ht="21" customHeight="1">
      <c r="A1184" s="166">
        <f>IF(N1168="","",A1183+1)</f>
        <v>22</v>
      </c>
      <c r="B1184" s="780" t="s">
        <v>220</v>
      </c>
      <c r="C1184" s="780"/>
      <c r="D1184" s="780"/>
      <c r="E1184" s="324" t="str">
        <f>IFERROR(VLOOKUP(N1168,Marks,132,0),"")</f>
        <v/>
      </c>
      <c r="F1184" s="325" t="s">
        <v>341</v>
      </c>
      <c r="G1184" s="783" t="str">
        <f>IF(OR(N1168="",E1166="",O1178=""),"",IF(O1178&gt;=81%*P1172,"A",IF(O1178&gt;=61%*P1172,"B",IF(O1178&gt;=41%*P1172,"C",IF(O1178&gt;=21%*P1172,"D","E")))))</f>
        <v/>
      </c>
      <c r="H1184" s="783"/>
      <c r="I1184" s="780" t="s">
        <v>222</v>
      </c>
      <c r="J1184" s="780"/>
      <c r="K1184" s="780"/>
      <c r="L1184" s="780"/>
      <c r="M1184" s="818" t="str">
        <f>IFERROR(VLOOKUP(N1168,Marks,133,0),"")</f>
        <v/>
      </c>
      <c r="N1184" s="818"/>
      <c r="O1184" s="818"/>
      <c r="P1184" s="818"/>
      <c r="Q1184" s="819"/>
      <c r="R1184" s="780" t="s">
        <v>220</v>
      </c>
      <c r="S1184" s="780"/>
      <c r="T1184" s="780"/>
      <c r="U1184" s="324" t="str">
        <f>IFERROR(VLOOKUP(AD1168,Marks,132,0),"")</f>
        <v/>
      </c>
      <c r="V1184" s="325" t="s">
        <v>341</v>
      </c>
      <c r="W1184" s="783" t="str">
        <f>IF(OR(AD1168="",U1166="",AE1178=""),"",IF(AE1178&gt;=81%*AF1172,"A",IF(AE1178&gt;=61%*AF1172,"B",IF(AE1178&gt;=41%*AF1172,"C",IF(AE1178&gt;=21%*AF1172,"D","E")))))</f>
        <v/>
      </c>
      <c r="X1184" s="783"/>
      <c r="Y1184" s="780" t="s">
        <v>222</v>
      </c>
      <c r="Z1184" s="780"/>
      <c r="AA1184" s="780"/>
      <c r="AB1184" s="780"/>
      <c r="AC1184" s="818" t="str">
        <f>IFERROR(VLOOKUP(AD1168,Marks,133,0),"")</f>
        <v/>
      </c>
      <c r="AD1184" s="818"/>
      <c r="AE1184" s="818"/>
      <c r="AF1184" s="818"/>
    </row>
    <row r="1185" spans="1:32" ht="21" customHeight="1">
      <c r="A1185" s="166">
        <f>IF(N1168="","",A1184+1)</f>
        <v>23</v>
      </c>
      <c r="B1185" s="817" t="s">
        <v>228</v>
      </c>
      <c r="C1185" s="817"/>
      <c r="D1185" s="817"/>
      <c r="E1185" s="784">
        <f>'Master sheet'!$C$10</f>
        <v>44697</v>
      </c>
      <c r="F1185" s="784"/>
      <c r="G1185" s="784"/>
      <c r="H1185" s="410"/>
      <c r="I1185" s="121"/>
      <c r="J1185" s="121"/>
      <c r="K1185" s="76"/>
      <c r="L1185" s="121"/>
      <c r="M1185" s="121"/>
      <c r="N1185" s="121"/>
      <c r="O1185" s="121"/>
      <c r="P1185" s="121"/>
      <c r="Q1185" s="819"/>
      <c r="R1185" s="817" t="s">
        <v>228</v>
      </c>
      <c r="S1185" s="817"/>
      <c r="T1185" s="817"/>
      <c r="U1185" s="784">
        <f>'Master sheet'!$C$10</f>
        <v>44697</v>
      </c>
      <c r="V1185" s="784"/>
      <c r="W1185" s="784"/>
      <c r="X1185" s="410"/>
      <c r="Y1185" s="121"/>
      <c r="Z1185" s="121"/>
      <c r="AA1185" s="76"/>
      <c r="AB1185" s="121"/>
      <c r="AC1185" s="121"/>
      <c r="AD1185" s="121"/>
      <c r="AE1185" s="121"/>
      <c r="AF1185" s="121"/>
    </row>
    <row r="1186" spans="1:32" ht="43.5" customHeight="1">
      <c r="A1186" s="166">
        <f>IF(N1168="","",A1185+1)</f>
        <v>24</v>
      </c>
      <c r="B1186" s="804" t="str">
        <f>IF(AND(C1165=1),CONCATENATE("( ",UPPER('Master sheet'!$F$11)," )"),IF(AND(C1165=2),CONCATENATE("( ",UPPER('Master sheet'!$F$19)," )"),IF(AND(C1165=3),CONCATENATE("( ",UPPER('Master sheet'!$J$11)," )"),IF(AND(C1165=4),CONCATENATE("( ",UPPER('Master sheet'!$J$19)," )"),""))))</f>
        <v/>
      </c>
      <c r="C1186" s="804"/>
      <c r="D1186" s="804"/>
      <c r="E1186" s="804"/>
      <c r="F1186" s="805" t="str">
        <f>IF(AND(N1168=""),"",CONCATENATE("(",'Master sheet'!$C$14," )"))</f>
        <v>(Suresh Kumar )</v>
      </c>
      <c r="G1186" s="805"/>
      <c r="H1186" s="805"/>
      <c r="I1186" s="805"/>
      <c r="J1186" s="805"/>
      <c r="K1186" s="805" t="str">
        <f>IF(AND(N1168=""),"",CONCATENATE("(",'Master sheet'!$C$12," )"))</f>
        <v>(USHA PALIYA )</v>
      </c>
      <c r="L1186" s="805"/>
      <c r="M1186" s="805"/>
      <c r="N1186" s="805"/>
      <c r="O1186" s="805"/>
      <c r="P1186" s="805"/>
      <c r="Q1186" s="819"/>
      <c r="R1186" s="804" t="str">
        <f>IF(AND(S1165=1),CONCATENATE("( ",UPPER('Master sheet'!$F$11)," )"),IF(AND(S1165=2),CONCATENATE("( ",UPPER('Master sheet'!$F$19)," )"),IF(AND(S1165=3),CONCATENATE("( ",UPPER('Master sheet'!$J$11)," )"),IF(AND(S1165=4),CONCATENATE("( ",UPPER('Master sheet'!$J$19)," )"),""))))</f>
        <v/>
      </c>
      <c r="S1186" s="804"/>
      <c r="T1186" s="804"/>
      <c r="U1186" s="804"/>
      <c r="V1186" s="805" t="str">
        <f>IF(AND(AD1168=""),"",CONCATENATE("(",'Master sheet'!$C$14," )"))</f>
        <v>(Suresh Kumar )</v>
      </c>
      <c r="W1186" s="805"/>
      <c r="X1186" s="805"/>
      <c r="Y1186" s="805"/>
      <c r="Z1186" s="805"/>
      <c r="AA1186" s="805" t="str">
        <f>IF(AND(AD1168=""),"",CONCATENATE("(",'Master sheet'!$C$12," )"))</f>
        <v>(USHA PALIYA )</v>
      </c>
      <c r="AB1186" s="805"/>
      <c r="AC1186" s="805"/>
      <c r="AD1186" s="805"/>
      <c r="AE1186" s="805"/>
      <c r="AF1186" s="805"/>
    </row>
    <row r="1187" spans="1:32" ht="21.75" customHeight="1">
      <c r="A1187" s="166">
        <f>IF(N1168="","",A1186+1)</f>
        <v>25</v>
      </c>
      <c r="B1187" s="806" t="s">
        <v>223</v>
      </c>
      <c r="C1187" s="806"/>
      <c r="D1187" s="806"/>
      <c r="E1187" s="806"/>
      <c r="F1187" s="807" t="s">
        <v>224</v>
      </c>
      <c r="G1187" s="807"/>
      <c r="H1187" s="807"/>
      <c r="I1187" s="807"/>
      <c r="J1187" s="807"/>
      <c r="K1187" s="806" t="s">
        <v>225</v>
      </c>
      <c r="L1187" s="806"/>
      <c r="M1187" s="806"/>
      <c r="N1187" s="806"/>
      <c r="O1187" s="806"/>
      <c r="P1187" s="806"/>
      <c r="Q1187" s="819"/>
      <c r="R1187" s="806" t="s">
        <v>223</v>
      </c>
      <c r="S1187" s="806"/>
      <c r="T1187" s="806"/>
      <c r="U1187" s="806"/>
      <c r="V1187" s="807" t="s">
        <v>224</v>
      </c>
      <c r="W1187" s="807"/>
      <c r="X1187" s="807"/>
      <c r="Y1187" s="807"/>
      <c r="Z1187" s="807"/>
      <c r="AA1187" s="806" t="s">
        <v>225</v>
      </c>
      <c r="AB1187" s="806"/>
      <c r="AC1187" s="806"/>
      <c r="AD1187" s="806"/>
      <c r="AE1187" s="806"/>
      <c r="AF1187" s="806"/>
    </row>
    <row r="1189" spans="1:32" ht="21.9" customHeight="1">
      <c r="A1189" s="165">
        <f>IF(N1195="","",1)</f>
        <v>1</v>
      </c>
      <c r="B1189" s="808" t="s">
        <v>203</v>
      </c>
      <c r="C1189" s="808"/>
      <c r="D1189" s="808"/>
      <c r="E1189" s="808"/>
      <c r="F1189" s="808"/>
      <c r="G1189" s="808"/>
      <c r="H1189" s="808"/>
      <c r="I1189" s="808"/>
      <c r="J1189" s="808"/>
      <c r="K1189" s="808"/>
      <c r="L1189" s="808"/>
      <c r="M1189" s="808"/>
      <c r="N1189" s="808"/>
      <c r="O1189" s="808"/>
      <c r="P1189" s="808"/>
      <c r="Q1189" s="819" t="s">
        <v>249</v>
      </c>
      <c r="R1189" s="808" t="s">
        <v>203</v>
      </c>
      <c r="S1189" s="808"/>
      <c r="T1189" s="808"/>
      <c r="U1189" s="808"/>
      <c r="V1189" s="808"/>
      <c r="W1189" s="808"/>
      <c r="X1189" s="808"/>
      <c r="Y1189" s="808"/>
      <c r="Z1189" s="808"/>
      <c r="AA1189" s="808"/>
      <c r="AB1189" s="808"/>
      <c r="AC1189" s="808"/>
      <c r="AD1189" s="808"/>
      <c r="AE1189" s="808"/>
      <c r="AF1189" s="808"/>
    </row>
    <row r="1190" spans="1:32" ht="21.9" customHeight="1">
      <c r="A1190" s="166">
        <f>IF(N1195="","",A1189+1)</f>
        <v>2</v>
      </c>
      <c r="B1190" s="820" t="s">
        <v>541</v>
      </c>
      <c r="C1190" s="820"/>
      <c r="D1190" s="820"/>
      <c r="E1190" s="820"/>
      <c r="F1190" s="820"/>
      <c r="G1190" s="820"/>
      <c r="H1190" s="820"/>
      <c r="I1190" s="820"/>
      <c r="J1190" s="820"/>
      <c r="K1190" s="820"/>
      <c r="L1190" s="820"/>
      <c r="M1190" s="820"/>
      <c r="N1190" s="820"/>
      <c r="O1190" s="820"/>
      <c r="P1190" s="820"/>
      <c r="Q1190" s="819"/>
      <c r="R1190" s="820" t="s">
        <v>541</v>
      </c>
      <c r="S1190" s="820"/>
      <c r="T1190" s="820"/>
      <c r="U1190" s="820"/>
      <c r="V1190" s="820"/>
      <c r="W1190" s="820"/>
      <c r="X1190" s="820"/>
      <c r="Y1190" s="820"/>
      <c r="Z1190" s="820"/>
      <c r="AA1190" s="820"/>
      <c r="AB1190" s="820"/>
      <c r="AC1190" s="820"/>
      <c r="AD1190" s="820"/>
      <c r="AE1190" s="820"/>
      <c r="AF1190" s="820"/>
    </row>
    <row r="1191" spans="1:32" ht="21.9" customHeight="1">
      <c r="A1191" s="166">
        <f>IF(N1195="","",A1190+1)</f>
        <v>3</v>
      </c>
      <c r="B1191" s="821" t="s">
        <v>168</v>
      </c>
      <c r="C1191" s="821"/>
      <c r="D1191" s="821"/>
      <c r="E1191" s="822" t="str">
        <f>IF(AND(N1195=""),"",'Result Sheet'!$F$2)</f>
        <v xml:space="preserve">महात्मा गाँधी राजकीय विद्यालय (अंग्रेजी माध्यम) बर, पाली </v>
      </c>
      <c r="F1191" s="822"/>
      <c r="G1191" s="822"/>
      <c r="H1191" s="822"/>
      <c r="I1191" s="822"/>
      <c r="J1191" s="822"/>
      <c r="K1191" s="822"/>
      <c r="L1191" s="822"/>
      <c r="M1191" s="822"/>
      <c r="N1191" s="822"/>
      <c r="O1191" s="822"/>
      <c r="P1191" s="822"/>
      <c r="Q1191" s="819"/>
      <c r="R1191" s="821" t="s">
        <v>168</v>
      </c>
      <c r="S1191" s="821"/>
      <c r="T1191" s="821"/>
      <c r="U1191" s="822" t="str">
        <f>IF(AND(AD1195=""),"",'Result Sheet'!$F$2)</f>
        <v xml:space="preserve">महात्मा गाँधी राजकीय विद्यालय (अंग्रेजी माध्यम) बर, पाली </v>
      </c>
      <c r="V1191" s="822"/>
      <c r="W1191" s="822"/>
      <c r="X1191" s="822"/>
      <c r="Y1191" s="822"/>
      <c r="Z1191" s="822"/>
      <c r="AA1191" s="822"/>
      <c r="AB1191" s="822"/>
      <c r="AC1191" s="822"/>
      <c r="AD1191" s="822"/>
      <c r="AE1191" s="822"/>
      <c r="AF1191" s="822"/>
    </row>
    <row r="1192" spans="1:32" ht="21.9" customHeight="1">
      <c r="A1192" s="166">
        <f>IF(N1195="","",A1191+1)</f>
        <v>4</v>
      </c>
      <c r="B1192" s="413" t="s">
        <v>169</v>
      </c>
      <c r="C1192" s="797" t="str">
        <f>IFERROR(VLOOKUP(N1195,Marks,2,0),"")</f>
        <v/>
      </c>
      <c r="D1192" s="797"/>
      <c r="E1192" s="815" t="s">
        <v>212</v>
      </c>
      <c r="F1192" s="815"/>
      <c r="G1192" s="815"/>
      <c r="H1192" s="797" t="str">
        <f>IFERROR(VLOOKUP(N1195,Marks,3,0),"")</f>
        <v/>
      </c>
      <c r="I1192" s="797"/>
      <c r="J1192" s="798" t="s">
        <v>205</v>
      </c>
      <c r="K1192" s="798"/>
      <c r="L1192" s="798"/>
      <c r="M1192" s="798"/>
      <c r="N1192" s="799" t="str">
        <f>IF(AND(N1195=""),"",'Marks Entry 1st'!$I$2)</f>
        <v xml:space="preserve"> 2021-2022</v>
      </c>
      <c r="O1192" s="799"/>
      <c r="P1192" s="799"/>
      <c r="Q1192" s="819"/>
      <c r="R1192" s="413" t="s">
        <v>169</v>
      </c>
      <c r="S1192" s="797" t="str">
        <f>IFERROR(VLOOKUP(AD1195,Marks,2,0),"")</f>
        <v/>
      </c>
      <c r="T1192" s="797"/>
      <c r="U1192" s="815" t="s">
        <v>212</v>
      </c>
      <c r="V1192" s="815"/>
      <c r="W1192" s="815"/>
      <c r="X1192" s="797" t="str">
        <f>IFERROR(VLOOKUP(AD1195,Marks,3,0),"")</f>
        <v/>
      </c>
      <c r="Y1192" s="797"/>
      <c r="Z1192" s="798" t="s">
        <v>205</v>
      </c>
      <c r="AA1192" s="798"/>
      <c r="AB1192" s="798"/>
      <c r="AC1192" s="798"/>
      <c r="AD1192" s="799" t="str">
        <f>IF(AND(AD1195=""),"",'Marks Entry 1st'!$I$2)</f>
        <v xml:space="preserve"> 2021-2022</v>
      </c>
      <c r="AE1192" s="799"/>
      <c r="AF1192" s="799"/>
    </row>
    <row r="1193" spans="1:32" ht="21.9" customHeight="1">
      <c r="A1193" s="166">
        <f>IF(N1195="","",A1192+1)</f>
        <v>5</v>
      </c>
      <c r="B1193" s="800" t="s">
        <v>206</v>
      </c>
      <c r="C1193" s="800"/>
      <c r="D1193" s="800"/>
      <c r="E1193" s="801" t="str">
        <f>IFERROR(VLOOKUP(N1195,Marks,6,0),"")</f>
        <v/>
      </c>
      <c r="F1193" s="801"/>
      <c r="G1193" s="801"/>
      <c r="H1193" s="801"/>
      <c r="I1193" s="801"/>
      <c r="J1193" s="802" t="s">
        <v>209</v>
      </c>
      <c r="K1193" s="802"/>
      <c r="L1193" s="802"/>
      <c r="M1193" s="802"/>
      <c r="N1193" s="803" t="str">
        <f>IFERROR(VLOOKUP(N1195,Marks,5,0),"")</f>
        <v/>
      </c>
      <c r="O1193" s="803"/>
      <c r="P1193" s="803"/>
      <c r="Q1193" s="819"/>
      <c r="R1193" s="800" t="s">
        <v>206</v>
      </c>
      <c r="S1193" s="800"/>
      <c r="T1193" s="800"/>
      <c r="U1193" s="801" t="str">
        <f>IFERROR(VLOOKUP(AD1195,Marks,6,0),"")</f>
        <v/>
      </c>
      <c r="V1193" s="801"/>
      <c r="W1193" s="801"/>
      <c r="X1193" s="801"/>
      <c r="Y1193" s="801"/>
      <c r="Z1193" s="802" t="s">
        <v>209</v>
      </c>
      <c r="AA1193" s="802"/>
      <c r="AB1193" s="802"/>
      <c r="AC1193" s="802"/>
      <c r="AD1193" s="803" t="str">
        <f>IFERROR(VLOOKUP(AD1195,Marks,5,0),"")</f>
        <v/>
      </c>
      <c r="AE1193" s="803"/>
      <c r="AF1193" s="803"/>
    </row>
    <row r="1194" spans="1:32" ht="21.9" customHeight="1">
      <c r="A1194" s="166">
        <f>IF(N1195="","",A1193+1)</f>
        <v>6</v>
      </c>
      <c r="B1194" s="800" t="s">
        <v>207</v>
      </c>
      <c r="C1194" s="800"/>
      <c r="D1194" s="800"/>
      <c r="E1194" s="801" t="str">
        <f>IFERROR(VLOOKUP(N1195,Marks,7,0),"")</f>
        <v/>
      </c>
      <c r="F1194" s="801"/>
      <c r="G1194" s="801"/>
      <c r="H1194" s="801"/>
      <c r="I1194" s="801"/>
      <c r="J1194" s="802" t="s">
        <v>210</v>
      </c>
      <c r="K1194" s="802"/>
      <c r="L1194" s="802"/>
      <c r="M1194" s="802"/>
      <c r="N1194" s="816" t="str">
        <f>IFERROR(VLOOKUP(N1195,Marks,4,0),"")</f>
        <v/>
      </c>
      <c r="O1194" s="816"/>
      <c r="P1194" s="816"/>
      <c r="Q1194" s="819"/>
      <c r="R1194" s="800" t="s">
        <v>207</v>
      </c>
      <c r="S1194" s="800"/>
      <c r="T1194" s="800"/>
      <c r="U1194" s="801" t="str">
        <f>IFERROR(VLOOKUP(AD1195,Marks,7,0),"")</f>
        <v/>
      </c>
      <c r="V1194" s="801"/>
      <c r="W1194" s="801"/>
      <c r="X1194" s="801"/>
      <c r="Y1194" s="801"/>
      <c r="Z1194" s="802" t="s">
        <v>210</v>
      </c>
      <c r="AA1194" s="802"/>
      <c r="AB1194" s="802"/>
      <c r="AC1194" s="802"/>
      <c r="AD1194" s="816" t="str">
        <f>IFERROR(VLOOKUP(AD1195,Marks,4,0),"")</f>
        <v/>
      </c>
      <c r="AE1194" s="816"/>
      <c r="AF1194" s="816"/>
    </row>
    <row r="1195" spans="1:32" ht="21.9" customHeight="1">
      <c r="A1195" s="166">
        <f>IF(N1195="","",A1194+1)</f>
        <v>7</v>
      </c>
      <c r="B1195" s="800" t="s">
        <v>208</v>
      </c>
      <c r="C1195" s="800"/>
      <c r="D1195" s="800"/>
      <c r="E1195" s="801" t="str">
        <f>IFERROR(VLOOKUP(N1195,Marks,8,0),"")</f>
        <v/>
      </c>
      <c r="F1195" s="801"/>
      <c r="G1195" s="801"/>
      <c r="H1195" s="801"/>
      <c r="I1195" s="801"/>
      <c r="J1195" s="802" t="s">
        <v>211</v>
      </c>
      <c r="K1195" s="802"/>
      <c r="L1195" s="802"/>
      <c r="M1195" s="802"/>
      <c r="N1195" s="809">
        <f>IF(AD1168="","",IF(AND(AD1168+1&gt;$AN$6),"",AD1168+1))</f>
        <v>189</v>
      </c>
      <c r="O1195" s="809"/>
      <c r="P1195" s="809"/>
      <c r="Q1195" s="819"/>
      <c r="R1195" s="800" t="s">
        <v>208</v>
      </c>
      <c r="S1195" s="800"/>
      <c r="T1195" s="800"/>
      <c r="U1195" s="801" t="str">
        <f>IFERROR(VLOOKUP(AD1195,Marks,8,0),"")</f>
        <v/>
      </c>
      <c r="V1195" s="801"/>
      <c r="W1195" s="801"/>
      <c r="X1195" s="801"/>
      <c r="Y1195" s="801"/>
      <c r="Z1195" s="802" t="s">
        <v>211</v>
      </c>
      <c r="AA1195" s="802"/>
      <c r="AB1195" s="802"/>
      <c r="AC1195" s="802"/>
      <c r="AD1195" s="810">
        <f>IF(N1195="","",IF(AND(N1195+1&gt;$AN$6),"",N1195+1))</f>
        <v>190</v>
      </c>
      <c r="AE1195" s="810"/>
      <c r="AF1195" s="810"/>
    </row>
    <row r="1196" spans="1:32" ht="9" customHeight="1">
      <c r="A1196" s="166">
        <f>IF(N1195="","",A1195+1)</f>
        <v>8</v>
      </c>
      <c r="B1196" s="123"/>
      <c r="C1196" s="123"/>
      <c r="D1196" s="123"/>
      <c r="E1196" s="124"/>
      <c r="F1196" s="124"/>
      <c r="G1196" s="124"/>
      <c r="H1196" s="123"/>
      <c r="I1196" s="123"/>
      <c r="J1196" s="125"/>
      <c r="K1196" s="125"/>
      <c r="L1196" s="125"/>
      <c r="M1196" s="76"/>
      <c r="N1196" s="76"/>
      <c r="O1196" s="76"/>
      <c r="P1196" s="76"/>
      <c r="Q1196" s="819"/>
      <c r="R1196" s="123"/>
      <c r="S1196" s="123"/>
      <c r="T1196" s="123"/>
      <c r="U1196" s="124"/>
      <c r="V1196" s="124"/>
      <c r="W1196" s="124"/>
      <c r="X1196" s="123"/>
      <c r="Y1196" s="123"/>
      <c r="Z1196" s="125"/>
      <c r="AA1196" s="125"/>
      <c r="AB1196" s="125"/>
      <c r="AC1196" s="76"/>
      <c r="AD1196" s="76"/>
      <c r="AE1196" s="76"/>
      <c r="AF1196" s="76"/>
    </row>
    <row r="1197" spans="1:32" ht="21" customHeight="1">
      <c r="A1197" s="166">
        <f>IF(N1195="","",A1196+1)</f>
        <v>9</v>
      </c>
      <c r="B1197" s="811" t="s">
        <v>213</v>
      </c>
      <c r="C1197" s="646" t="s">
        <v>214</v>
      </c>
      <c r="D1197" s="646"/>
      <c r="E1197" s="646"/>
      <c r="F1197" s="812" t="s">
        <v>13</v>
      </c>
      <c r="G1197" s="813"/>
      <c r="H1197" s="813"/>
      <c r="I1197" s="814"/>
      <c r="J1197" s="649" t="s">
        <v>184</v>
      </c>
      <c r="K1197" s="650" t="s">
        <v>167</v>
      </c>
      <c r="L1197" s="651"/>
      <c r="M1197" s="651"/>
      <c r="N1197" s="652"/>
      <c r="O1197" s="616" t="s">
        <v>185</v>
      </c>
      <c r="P1197" s="617" t="s">
        <v>186</v>
      </c>
      <c r="Q1197" s="819"/>
      <c r="R1197" s="811" t="s">
        <v>213</v>
      </c>
      <c r="S1197" s="646" t="s">
        <v>214</v>
      </c>
      <c r="T1197" s="646"/>
      <c r="U1197" s="646"/>
      <c r="V1197" s="812" t="s">
        <v>13</v>
      </c>
      <c r="W1197" s="813"/>
      <c r="X1197" s="813"/>
      <c r="Y1197" s="814"/>
      <c r="Z1197" s="649" t="s">
        <v>184</v>
      </c>
      <c r="AA1197" s="650" t="s">
        <v>167</v>
      </c>
      <c r="AB1197" s="651"/>
      <c r="AC1197" s="651"/>
      <c r="AD1197" s="652"/>
      <c r="AE1197" s="616" t="s">
        <v>185</v>
      </c>
      <c r="AF1197" s="617" t="s">
        <v>186</v>
      </c>
    </row>
    <row r="1198" spans="1:32" ht="90.75" customHeight="1">
      <c r="A1198" s="166">
        <f>IF(N1195="","",A1197+1)</f>
        <v>10</v>
      </c>
      <c r="B1198" s="811"/>
      <c r="C1198" s="171" t="s">
        <v>11</v>
      </c>
      <c r="D1198" s="171" t="s">
        <v>180</v>
      </c>
      <c r="E1198" s="171" t="s">
        <v>108</v>
      </c>
      <c r="F1198" s="171" t="s">
        <v>182</v>
      </c>
      <c r="G1198" s="171" t="s">
        <v>183</v>
      </c>
      <c r="H1198" s="305" t="s">
        <v>10</v>
      </c>
      <c r="I1198" s="171" t="s">
        <v>108</v>
      </c>
      <c r="J1198" s="649"/>
      <c r="K1198" s="172" t="s">
        <v>182</v>
      </c>
      <c r="L1198" s="172" t="s">
        <v>183</v>
      </c>
      <c r="M1198" s="173" t="s">
        <v>10</v>
      </c>
      <c r="N1198" s="171" t="s">
        <v>108</v>
      </c>
      <c r="O1198" s="616"/>
      <c r="P1198" s="785"/>
      <c r="Q1198" s="819"/>
      <c r="R1198" s="811"/>
      <c r="S1198" s="171" t="s">
        <v>11</v>
      </c>
      <c r="T1198" s="171" t="s">
        <v>180</v>
      </c>
      <c r="U1198" s="171" t="s">
        <v>108</v>
      </c>
      <c r="V1198" s="171" t="s">
        <v>182</v>
      </c>
      <c r="W1198" s="171" t="s">
        <v>183</v>
      </c>
      <c r="X1198" s="305" t="s">
        <v>10</v>
      </c>
      <c r="Y1198" s="171" t="s">
        <v>108</v>
      </c>
      <c r="Z1198" s="649"/>
      <c r="AA1198" s="172" t="s">
        <v>182</v>
      </c>
      <c r="AB1198" s="172" t="s">
        <v>183</v>
      </c>
      <c r="AC1198" s="173" t="s">
        <v>10</v>
      </c>
      <c r="AD1198" s="171" t="s">
        <v>108</v>
      </c>
      <c r="AE1198" s="616"/>
      <c r="AF1198" s="785"/>
    </row>
    <row r="1199" spans="1:32" ht="18.75" customHeight="1">
      <c r="A1199" s="166">
        <f>IF(N1195="","",A1198+1)</f>
        <v>11</v>
      </c>
      <c r="B1199" s="811"/>
      <c r="C1199" s="414">
        <v>20</v>
      </c>
      <c r="D1199" s="414">
        <v>20</v>
      </c>
      <c r="E1199" s="116">
        <v>40</v>
      </c>
      <c r="F1199" s="414">
        <v>30</v>
      </c>
      <c r="G1199" s="414">
        <v>18</v>
      </c>
      <c r="H1199" s="414">
        <v>12</v>
      </c>
      <c r="I1199" s="116">
        <v>60</v>
      </c>
      <c r="J1199" s="118">
        <v>100</v>
      </c>
      <c r="K1199" s="414">
        <v>50</v>
      </c>
      <c r="L1199" s="414">
        <v>30</v>
      </c>
      <c r="M1199" s="414">
        <v>20</v>
      </c>
      <c r="N1199" s="116">
        <v>100</v>
      </c>
      <c r="O1199" s="118">
        <v>200</v>
      </c>
      <c r="P1199" s="825">
        <f>IF(AND(N1195="",C1192="",E1193="",N1193=""),"",IF(OR(C1192=1,C1192=2),800,1000))</f>
        <v>1000</v>
      </c>
      <c r="Q1199" s="819"/>
      <c r="R1199" s="811"/>
      <c r="S1199" s="414">
        <v>20</v>
      </c>
      <c r="T1199" s="414">
        <v>20</v>
      </c>
      <c r="U1199" s="116">
        <v>40</v>
      </c>
      <c r="V1199" s="414">
        <v>30</v>
      </c>
      <c r="W1199" s="414">
        <v>18</v>
      </c>
      <c r="X1199" s="414">
        <v>12</v>
      </c>
      <c r="Y1199" s="116">
        <v>60</v>
      </c>
      <c r="Z1199" s="118">
        <v>100</v>
      </c>
      <c r="AA1199" s="414">
        <v>50</v>
      </c>
      <c r="AB1199" s="414">
        <v>30</v>
      </c>
      <c r="AC1199" s="414">
        <v>20</v>
      </c>
      <c r="AD1199" s="116">
        <v>100</v>
      </c>
      <c r="AE1199" s="118">
        <v>200</v>
      </c>
      <c r="AF1199" s="825">
        <f>IF(AND(AD1195="",S1192="",U1193="",Z1193=""),"",IF(OR(S1192=1,S1192=2),800,1000))</f>
        <v>1000</v>
      </c>
    </row>
    <row r="1200" spans="1:32" ht="21" customHeight="1">
      <c r="A1200" s="166">
        <f>IF(N1195="","",A1199+1)</f>
        <v>12</v>
      </c>
      <c r="B1200" s="122" t="str">
        <f>'Result Sheet'!$L$4</f>
        <v xml:space="preserve">हिन्दी </v>
      </c>
      <c r="C1200" s="415" t="str">
        <f>IFERROR(VLOOKUP(N1195,Marks,11,0),"")</f>
        <v/>
      </c>
      <c r="D1200" s="415" t="str">
        <f>IFERROR(VLOOKUP(N1195,Marks,12,0),"")</f>
        <v/>
      </c>
      <c r="E1200" s="117" t="str">
        <f>IFERROR(VLOOKUP(N1195,Marks,13,0),"")</f>
        <v/>
      </c>
      <c r="F1200" s="415" t="str">
        <f>IFERROR(VLOOKUP(N1195,Marks,14,0),"")</f>
        <v/>
      </c>
      <c r="G1200" s="415" t="str">
        <f>IFERROR(VLOOKUP(N1195,Marks,15,0),"")</f>
        <v/>
      </c>
      <c r="H1200" s="415" t="str">
        <f>IFERROR(VLOOKUP(N1195,Marks,16,0),"")</f>
        <v/>
      </c>
      <c r="I1200" s="117" t="str">
        <f>IFERROR(VLOOKUP(N1195,Marks,17,0),"")</f>
        <v/>
      </c>
      <c r="J1200" s="119" t="str">
        <f>IFERROR(VLOOKUP(N1195,Marks,18,0),"")</f>
        <v/>
      </c>
      <c r="K1200" s="415" t="str">
        <f>IFERROR(VLOOKUP(N1195,Marks,19,0),"")</f>
        <v/>
      </c>
      <c r="L1200" s="415" t="str">
        <f>IFERROR(VLOOKUP(N1195,Marks,20,0),"")</f>
        <v/>
      </c>
      <c r="M1200" s="415" t="str">
        <f>IFERROR(VLOOKUP(N1195,Marks,21,0),"")</f>
        <v/>
      </c>
      <c r="N1200" s="117" t="str">
        <f>IFERROR(VLOOKUP(N1195,Marks,22,0),"")</f>
        <v/>
      </c>
      <c r="O1200" s="119" t="str">
        <f>IFERROR(VLOOKUP(N1195,Marks,23,0),"")</f>
        <v/>
      </c>
      <c r="P1200" s="323" t="str">
        <f>IFERROR(VLOOKUP(N1195,Marks,29,0),"")</f>
        <v/>
      </c>
      <c r="Q1200" s="819"/>
      <c r="R1200" s="122" t="str">
        <f>'Result Sheet'!$L$4</f>
        <v xml:space="preserve">हिन्दी </v>
      </c>
      <c r="S1200" s="415" t="str">
        <f>IFERROR(VLOOKUP(AD1195,Marks,11,0),"")</f>
        <v/>
      </c>
      <c r="T1200" s="415" t="str">
        <f>IFERROR(VLOOKUP(AD1195,Marks,12,0),"")</f>
        <v/>
      </c>
      <c r="U1200" s="117" t="str">
        <f>IFERROR(VLOOKUP(AD1195,Marks,13,0),"")</f>
        <v/>
      </c>
      <c r="V1200" s="415" t="str">
        <f>IFERROR(VLOOKUP(AD1195,Marks,14,0),"")</f>
        <v/>
      </c>
      <c r="W1200" s="415" t="str">
        <f>IFERROR(VLOOKUP(AD1195,Marks,15,0),"")</f>
        <v/>
      </c>
      <c r="X1200" s="415" t="str">
        <f>IFERROR(VLOOKUP(AD1195,Marks,16,0),"")</f>
        <v/>
      </c>
      <c r="Y1200" s="117" t="str">
        <f>IFERROR(VLOOKUP(AD1195,Marks,17,0),"")</f>
        <v/>
      </c>
      <c r="Z1200" s="119" t="str">
        <f>IFERROR(VLOOKUP(AD1195,Marks,18,0),"")</f>
        <v/>
      </c>
      <c r="AA1200" s="415" t="str">
        <f>IFERROR(VLOOKUP(AD1195,Marks,19,0),"")</f>
        <v/>
      </c>
      <c r="AB1200" s="415" t="str">
        <f>IFERROR(VLOOKUP(AD1195,Marks,20,0),"")</f>
        <v/>
      </c>
      <c r="AC1200" s="415" t="str">
        <f>IFERROR(VLOOKUP(AD1195,Marks,21,0),"")</f>
        <v/>
      </c>
      <c r="AD1200" s="117" t="str">
        <f>IFERROR(VLOOKUP(AD1195,Marks,22,0),"")</f>
        <v/>
      </c>
      <c r="AE1200" s="119" t="str">
        <f>IFERROR(VLOOKUP(AD1195,Marks,23,0),"")</f>
        <v/>
      </c>
      <c r="AF1200" s="323" t="str">
        <f>IFERROR(VLOOKUP(AD1195,Marks,29,0),"")</f>
        <v/>
      </c>
    </row>
    <row r="1201" spans="1:32" ht="21" customHeight="1">
      <c r="A1201" s="166">
        <f>IF(N1195="","",A1200+1)</f>
        <v>13</v>
      </c>
      <c r="B1201" s="122" t="str">
        <f>'Result Sheet'!$AE$4</f>
        <v xml:space="preserve">अंग्रेजी </v>
      </c>
      <c r="C1201" s="415" t="str">
        <f>IFERROR(VLOOKUP(N1195,Marks,30,0),"")</f>
        <v/>
      </c>
      <c r="D1201" s="415" t="str">
        <f>IFERROR(VLOOKUP(N1195,Marks,31,0),"")</f>
        <v/>
      </c>
      <c r="E1201" s="117" t="str">
        <f>IFERROR(VLOOKUP(N1195,Marks,32,0),"")</f>
        <v/>
      </c>
      <c r="F1201" s="415" t="str">
        <f>IFERROR(VLOOKUP(N1195,Marks,33,0),"")</f>
        <v/>
      </c>
      <c r="G1201" s="415" t="str">
        <f>IFERROR(VLOOKUP(N1195,Marks,34,0),"")</f>
        <v/>
      </c>
      <c r="H1201" s="415" t="str">
        <f>IFERROR(VLOOKUP(N1195,Marks,35,0),"")</f>
        <v/>
      </c>
      <c r="I1201" s="117" t="str">
        <f>IFERROR(VLOOKUP(N1195,Marks,36,0),"")</f>
        <v/>
      </c>
      <c r="J1201" s="119" t="str">
        <f>IFERROR(VLOOKUP(N1195,Marks,37,0),"")</f>
        <v/>
      </c>
      <c r="K1201" s="415" t="str">
        <f>IFERROR(VLOOKUP(N1195,Marks,38,0),"")</f>
        <v/>
      </c>
      <c r="L1201" s="415" t="str">
        <f>IFERROR(VLOOKUP(N1195,Marks,39,0),"")</f>
        <v/>
      </c>
      <c r="M1201" s="415" t="str">
        <f>IFERROR(VLOOKUP(N1195,Marks,40,0),"")</f>
        <v/>
      </c>
      <c r="N1201" s="117" t="str">
        <f>IFERROR(VLOOKUP(N1195,Marks,41,0),"")</f>
        <v/>
      </c>
      <c r="O1201" s="119" t="str">
        <f>IFERROR(VLOOKUP(N1195,Marks,42,0),"")</f>
        <v/>
      </c>
      <c r="P1201" s="323" t="str">
        <f>IFERROR(VLOOKUP(N1195,Marks,48,0),"")</f>
        <v/>
      </c>
      <c r="Q1201" s="819"/>
      <c r="R1201" s="122" t="str">
        <f>'Result Sheet'!$AE$4</f>
        <v xml:space="preserve">अंग्रेजी </v>
      </c>
      <c r="S1201" s="415" t="str">
        <f>IFERROR(VLOOKUP(AD1195,Marks,30,0),"")</f>
        <v/>
      </c>
      <c r="T1201" s="415" t="str">
        <f>IFERROR(VLOOKUP(AD1195,Marks,31,0),"")</f>
        <v/>
      </c>
      <c r="U1201" s="117" t="str">
        <f>IFERROR(VLOOKUP(AD1195,Marks,32,0),"")</f>
        <v/>
      </c>
      <c r="V1201" s="415" t="str">
        <f>IFERROR(VLOOKUP(AD1195,Marks,33,0),"")</f>
        <v/>
      </c>
      <c r="W1201" s="415" t="str">
        <f>IFERROR(VLOOKUP(AD1195,Marks,34,0),"")</f>
        <v/>
      </c>
      <c r="X1201" s="415" t="str">
        <f>IFERROR(VLOOKUP(AD1195,Marks,35,0),"")</f>
        <v/>
      </c>
      <c r="Y1201" s="117" t="str">
        <f>IFERROR(VLOOKUP(AD1195,Marks,36,0),"")</f>
        <v/>
      </c>
      <c r="Z1201" s="119" t="str">
        <f>IFERROR(VLOOKUP(AD1195,Marks,37,0),"")</f>
        <v/>
      </c>
      <c r="AA1201" s="415" t="str">
        <f>IFERROR(VLOOKUP(AD1195,Marks,38,0),"")</f>
        <v/>
      </c>
      <c r="AB1201" s="415" t="str">
        <f>IFERROR(VLOOKUP(AD1195,Marks,39,0),"")</f>
        <v/>
      </c>
      <c r="AC1201" s="415" t="str">
        <f>IFERROR(VLOOKUP(AD1195,Marks,40,0),"")</f>
        <v/>
      </c>
      <c r="AD1201" s="117" t="str">
        <f>IFERROR(VLOOKUP(AD1195,Marks,41,0),"")</f>
        <v/>
      </c>
      <c r="AE1201" s="119" t="str">
        <f>IFERROR(VLOOKUP(AD1195,Marks,42,0),"")</f>
        <v/>
      </c>
      <c r="AF1201" s="323" t="str">
        <f>IFERROR(VLOOKUP(AD1195,Marks,48,0),"")</f>
        <v/>
      </c>
    </row>
    <row r="1202" spans="1:32" ht="21" customHeight="1">
      <c r="A1202" s="166">
        <f>IF(N1195="","",A1201+1)</f>
        <v>14</v>
      </c>
      <c r="B1202" s="122" t="str">
        <f>'Result Sheet'!$AX$4</f>
        <v>संस्कृत</v>
      </c>
      <c r="C1202" s="415" t="str">
        <f>IFERROR(VLOOKUP(N1195,Marks,49,0),"")</f>
        <v/>
      </c>
      <c r="D1202" s="415" t="str">
        <f>IFERROR(VLOOKUP(N1195,Marks,50,0),"")</f>
        <v/>
      </c>
      <c r="E1202" s="117" t="str">
        <f>IFERROR(VLOOKUP(N1195,Marks,51,0),"")</f>
        <v/>
      </c>
      <c r="F1202" s="415" t="str">
        <f>IFERROR(VLOOKUP(N1195,Marks,52,0),"")</f>
        <v/>
      </c>
      <c r="G1202" s="415" t="str">
        <f>IFERROR(VLOOKUP(N1195,Marks,53,0),"")</f>
        <v/>
      </c>
      <c r="H1202" s="415" t="str">
        <f>IFERROR(VLOOKUP(N1195,Marks,54,0),"")</f>
        <v/>
      </c>
      <c r="I1202" s="117" t="str">
        <f>IFERROR(VLOOKUP(N1195,Marks,55,0),"")</f>
        <v/>
      </c>
      <c r="J1202" s="119" t="str">
        <f>IFERROR(VLOOKUP(N1195,Marks,56,0),"")</f>
        <v/>
      </c>
      <c r="K1202" s="415" t="str">
        <f>IFERROR(VLOOKUP(N1195,Marks,57,0),"")</f>
        <v/>
      </c>
      <c r="L1202" s="415" t="str">
        <f>IFERROR(VLOOKUP(N1195,Marks,58,0),"")</f>
        <v/>
      </c>
      <c r="M1202" s="415" t="str">
        <f>IFERROR(VLOOKUP(N1195,Marks,59,0),"")</f>
        <v/>
      </c>
      <c r="N1202" s="117" t="str">
        <f>IFERROR(VLOOKUP(N1195,Marks,60,0),"")</f>
        <v/>
      </c>
      <c r="O1202" s="119" t="str">
        <f>IFERROR(VLOOKUP(N1195,Marks,61,0),"")</f>
        <v/>
      </c>
      <c r="P1202" s="323" t="str">
        <f>IFERROR(VLOOKUP(N1195,Marks,67,0),"")</f>
        <v/>
      </c>
      <c r="Q1202" s="819"/>
      <c r="R1202" s="122" t="str">
        <f>'Result Sheet'!$AX$4</f>
        <v>संस्कृत</v>
      </c>
      <c r="S1202" s="415" t="str">
        <f>IFERROR(VLOOKUP(AD1195,Marks,49,0),"")</f>
        <v/>
      </c>
      <c r="T1202" s="415" t="str">
        <f>IFERROR(VLOOKUP(AD1195,Marks,50,0),"")</f>
        <v/>
      </c>
      <c r="U1202" s="117" t="str">
        <f>IFERROR(VLOOKUP(AD1195,Marks,51,0),"")</f>
        <v/>
      </c>
      <c r="V1202" s="415" t="str">
        <f>IFERROR(VLOOKUP(AD1195,Marks,52,0),"")</f>
        <v/>
      </c>
      <c r="W1202" s="415" t="str">
        <f>IFERROR(VLOOKUP(AD1195,Marks,53,0),"")</f>
        <v/>
      </c>
      <c r="X1202" s="415" t="str">
        <f>IFERROR(VLOOKUP(AD1195,Marks,54,0),"")</f>
        <v/>
      </c>
      <c r="Y1202" s="117" t="str">
        <f>IFERROR(VLOOKUP(AD1195,Marks,55,0),"")</f>
        <v/>
      </c>
      <c r="Z1202" s="119" t="str">
        <f>IFERROR(VLOOKUP(AD1195,Marks,56,0),"")</f>
        <v/>
      </c>
      <c r="AA1202" s="415" t="str">
        <f>IFERROR(VLOOKUP(AD1195,Marks,57,0),"")</f>
        <v/>
      </c>
      <c r="AB1202" s="415" t="str">
        <f>IFERROR(VLOOKUP(AD1195,Marks,58,0),"")</f>
        <v/>
      </c>
      <c r="AC1202" s="415" t="str">
        <f>IFERROR(VLOOKUP(AD1195,Marks,59,0),"")</f>
        <v/>
      </c>
      <c r="AD1202" s="117" t="str">
        <f>IFERROR(VLOOKUP(AD1195,Marks,60,0),"")</f>
        <v/>
      </c>
      <c r="AE1202" s="119" t="str">
        <f>IFERROR(VLOOKUP(AD1195,Marks,61,0),"")</f>
        <v/>
      </c>
      <c r="AF1202" s="323" t="str">
        <f>IFERROR(VLOOKUP(AD1195,Marks,67,0),"")</f>
        <v/>
      </c>
    </row>
    <row r="1203" spans="1:32" ht="21" customHeight="1">
      <c r="A1203" s="166">
        <f>IF(N1195="","",A1201+1)</f>
        <v>14</v>
      </c>
      <c r="B1203" s="122" t="str">
        <f>'Result Sheet'!$BQ$4</f>
        <v xml:space="preserve">गणित </v>
      </c>
      <c r="C1203" s="415" t="str">
        <f>IFERROR(VLOOKUP(N1195,Marks,68,0),"")</f>
        <v/>
      </c>
      <c r="D1203" s="415" t="str">
        <f>IFERROR(VLOOKUP(N1195,Marks,69,0),"")</f>
        <v/>
      </c>
      <c r="E1203" s="117" t="str">
        <f>IFERROR(VLOOKUP(N1195,Marks,70,0),"")</f>
        <v/>
      </c>
      <c r="F1203" s="415" t="str">
        <f>IFERROR(VLOOKUP(N1195,Marks,71,0),"")</f>
        <v/>
      </c>
      <c r="G1203" s="415" t="str">
        <f>IFERROR(VLOOKUP(N1195,Marks,72,0),"")</f>
        <v/>
      </c>
      <c r="H1203" s="415" t="str">
        <f>IFERROR(VLOOKUP(N1195,Marks,73,0),"")</f>
        <v/>
      </c>
      <c r="I1203" s="117" t="str">
        <f>IFERROR(VLOOKUP(N1195,Marks,74,0),"")</f>
        <v/>
      </c>
      <c r="J1203" s="119" t="str">
        <f>IFERROR(VLOOKUP(N1195,Marks,75,0),"")</f>
        <v/>
      </c>
      <c r="K1203" s="415" t="str">
        <f>IFERROR(VLOOKUP(N1195,Marks,76,0),"")</f>
        <v/>
      </c>
      <c r="L1203" s="415" t="str">
        <f>IFERROR(VLOOKUP(N1195,Marks,77,0),"")</f>
        <v/>
      </c>
      <c r="M1203" s="415" t="str">
        <f>IFERROR(VLOOKUP(N1195,Marks,78,0),"")</f>
        <v/>
      </c>
      <c r="N1203" s="117" t="str">
        <f>IFERROR(VLOOKUP(N1195,Marks,79,0),"")</f>
        <v/>
      </c>
      <c r="O1203" s="119" t="str">
        <f>IFERROR(VLOOKUP(N1195,Marks,80,0),"")</f>
        <v/>
      </c>
      <c r="P1203" s="323" t="str">
        <f>IFERROR(VLOOKUP(N1195,Marks,86,0),"")</f>
        <v/>
      </c>
      <c r="Q1203" s="819"/>
      <c r="R1203" s="122" t="str">
        <f>'Result Sheet'!$BQ$4</f>
        <v xml:space="preserve">गणित </v>
      </c>
      <c r="S1203" s="415" t="str">
        <f>IFERROR(VLOOKUP(AD1195,Marks,68,0),"")</f>
        <v/>
      </c>
      <c r="T1203" s="415" t="str">
        <f>IFERROR(VLOOKUP(AD1195,Marks,69,0),"")</f>
        <v/>
      </c>
      <c r="U1203" s="117" t="str">
        <f>IFERROR(VLOOKUP(AD1195,Marks,70,0),"")</f>
        <v/>
      </c>
      <c r="V1203" s="415" t="str">
        <f>IFERROR(VLOOKUP(AD1195,Marks,71,0),"")</f>
        <v/>
      </c>
      <c r="W1203" s="415" t="str">
        <f>IFERROR(VLOOKUP(AD1195,Marks,72,0),"")</f>
        <v/>
      </c>
      <c r="X1203" s="415" t="str">
        <f>IFERROR(VLOOKUP(AD1195,Marks,73,0),"")</f>
        <v/>
      </c>
      <c r="Y1203" s="117" t="str">
        <f>IFERROR(VLOOKUP(AD1195,Marks,74,0),"")</f>
        <v/>
      </c>
      <c r="Z1203" s="119" t="str">
        <f>IFERROR(VLOOKUP(AD1195,Marks,75,0),"")</f>
        <v/>
      </c>
      <c r="AA1203" s="415" t="str">
        <f>IFERROR(VLOOKUP(AD1195,Marks,76,0),"")</f>
        <v/>
      </c>
      <c r="AB1203" s="415" t="str">
        <f>IFERROR(VLOOKUP(AD1195,Marks,77,0),"")</f>
        <v/>
      </c>
      <c r="AC1203" s="415" t="str">
        <f>IFERROR(VLOOKUP(AD1195,Marks,78,0),"")</f>
        <v/>
      </c>
      <c r="AD1203" s="117" t="str">
        <f>IFERROR(VLOOKUP(AD1195,Marks,79,0),"")</f>
        <v/>
      </c>
      <c r="AE1203" s="119" t="str">
        <f>IFERROR(VLOOKUP(AD1195,Marks,80,0),"")</f>
        <v/>
      </c>
      <c r="AF1203" s="323" t="str">
        <f>IFERROR(VLOOKUP(AD1195,Marks,86,0),"")</f>
        <v/>
      </c>
    </row>
    <row r="1204" spans="1:32" ht="21" customHeight="1">
      <c r="A1204" s="166">
        <f>IF(N1195="","",A1203+1)</f>
        <v>15</v>
      </c>
      <c r="B1204" s="122" t="str">
        <f>'Result Sheet'!$CJ$4</f>
        <v xml:space="preserve">पर्यावरण अध्ययन </v>
      </c>
      <c r="C1204" s="415" t="str">
        <f>IFERROR(VLOOKUP(N1195,Marks,87,0),"")</f>
        <v/>
      </c>
      <c r="D1204" s="415" t="str">
        <f>IFERROR(VLOOKUP(N1195,Marks,88,0),"")</f>
        <v/>
      </c>
      <c r="E1204" s="117" t="str">
        <f>IFERROR(VLOOKUP(N1195,Marks,89,0),"")</f>
        <v/>
      </c>
      <c r="F1204" s="415" t="str">
        <f>IFERROR(VLOOKUP(N1195,Marks,90,0),"")</f>
        <v/>
      </c>
      <c r="G1204" s="415" t="str">
        <f>IFERROR(VLOOKUP(N1195,Marks,91,0),"")</f>
        <v/>
      </c>
      <c r="H1204" s="415" t="str">
        <f>IFERROR(VLOOKUP(N1195,Marks,92,0),"")</f>
        <v/>
      </c>
      <c r="I1204" s="117" t="str">
        <f>IFERROR(VLOOKUP(N1195,Marks,93,0),"")</f>
        <v/>
      </c>
      <c r="J1204" s="119" t="str">
        <f>IFERROR(VLOOKUP(N1195,Marks,94,0),"")</f>
        <v/>
      </c>
      <c r="K1204" s="415" t="str">
        <f>IFERROR(VLOOKUP(N1195,Marks,95,0),"")</f>
        <v/>
      </c>
      <c r="L1204" s="415" t="str">
        <f>IFERROR(VLOOKUP(N1195,Marks,96,0),"")</f>
        <v/>
      </c>
      <c r="M1204" s="415" t="str">
        <f>IFERROR(VLOOKUP(N1195,Marks,97,0),"")</f>
        <v/>
      </c>
      <c r="N1204" s="117" t="str">
        <f>IFERROR(VLOOKUP(N1195,Marks,98,0),"")</f>
        <v/>
      </c>
      <c r="O1204" s="119" t="str">
        <f>IFERROR(VLOOKUP(N1195,Marks,99,0),"")</f>
        <v/>
      </c>
      <c r="P1204" s="323" t="str">
        <f>IFERROR(VLOOKUP(N1195,Marks,105,0),"")</f>
        <v/>
      </c>
      <c r="Q1204" s="819"/>
      <c r="R1204" s="122" t="str">
        <f>'Result Sheet'!$CJ$4</f>
        <v xml:space="preserve">पर्यावरण अध्ययन </v>
      </c>
      <c r="S1204" s="415" t="str">
        <f>IFERROR(VLOOKUP(AD1195,Marks,87,0),"")</f>
        <v/>
      </c>
      <c r="T1204" s="415" t="str">
        <f>IFERROR(VLOOKUP(AD1195,Marks,88,0),"")</f>
        <v/>
      </c>
      <c r="U1204" s="117" t="str">
        <f>IFERROR(VLOOKUP(AD1195,Marks,89,0),"")</f>
        <v/>
      </c>
      <c r="V1204" s="415" t="str">
        <f>IFERROR(VLOOKUP(AD1195,Marks,90,0),"")</f>
        <v/>
      </c>
      <c r="W1204" s="415" t="str">
        <f>IFERROR(VLOOKUP(AD1195,Marks,91,0),"")</f>
        <v/>
      </c>
      <c r="X1204" s="415" t="str">
        <f>IFERROR(VLOOKUP(AD1195,Marks,92,0),"")</f>
        <v/>
      </c>
      <c r="Y1204" s="117" t="str">
        <f>IFERROR(VLOOKUP(AD1195,Marks,93,0),"")</f>
        <v/>
      </c>
      <c r="Z1204" s="119" t="str">
        <f>IFERROR(VLOOKUP(AD1195,Marks,94,0),"")</f>
        <v/>
      </c>
      <c r="AA1204" s="415" t="str">
        <f>IFERROR(VLOOKUP(AD1195,Marks,95,0),"")</f>
        <v/>
      </c>
      <c r="AB1204" s="415" t="str">
        <f>IFERROR(VLOOKUP(AD1195,Marks,96,0),"")</f>
        <v/>
      </c>
      <c r="AC1204" s="415" t="str">
        <f>IFERROR(VLOOKUP(AD1195,Marks,97,0),"")</f>
        <v/>
      </c>
      <c r="AD1204" s="117" t="str">
        <f>IFERROR(VLOOKUP(AD1195,Marks,98,0),"")</f>
        <v/>
      </c>
      <c r="AE1204" s="119" t="str">
        <f>IFERROR(VLOOKUP(AD1195,Marks,99,0),"")</f>
        <v/>
      </c>
      <c r="AF1204" s="323" t="str">
        <f>IFERROR(VLOOKUP(AD1195,Marks,105,0),"")</f>
        <v/>
      </c>
    </row>
    <row r="1205" spans="1:32" ht="25.5" customHeight="1">
      <c r="A1205" s="166">
        <f>IF(N1195="","",A1204+1)</f>
        <v>16</v>
      </c>
      <c r="B1205" s="416" t="s">
        <v>215</v>
      </c>
      <c r="C1205" s="120" t="str">
        <f>IF(AND(C1200="",C1201="",C1202="",C1203="",C1204=""),"",IF(OR(C1192=1,C1192=2),SUM(C1200:C1203),SUM(C1200:C1204)))</f>
        <v/>
      </c>
      <c r="D1205" s="120" t="str">
        <f>IF(AND(D1200="",D1201="",D1202="",D1203="",D1204=""),"",IF(OR(C1192=1,C1192=2),SUM(D1200:D1203),SUM(D1200:D1204)))</f>
        <v/>
      </c>
      <c r="E1205" s="120" t="str">
        <f>IF(AND(E1200="",E1201="",E1202="",E1203="",E1204=""),"",IF(OR(C1192=1,C1192=2),SUM(E1200:E1203),SUM(E1200:E1204)))</f>
        <v/>
      </c>
      <c r="F1205" s="120" t="str">
        <f>IF(AND(F1200="",F1201="",F1202="",F1203="",F1204=""),"",IF(OR(C1192=1,C1192=2),SUM(F1200:F1203),SUM(F1200:F1204)))</f>
        <v/>
      </c>
      <c r="G1205" s="120" t="str">
        <f>IF(AND(G1200="",G1201="",G1202="",G1203="",G1204=""),"",IF(OR(G1192=1,G1192=2),SUM(C1192=1,C1192=2),SUM(G1200:G1204)))</f>
        <v/>
      </c>
      <c r="H1205" s="120" t="str">
        <f>IF(AND(H1200="",H1201="",H1202="",H1203="",H1204=""),"",IF(OR(C1192=1,C1192=2),SUM(H1200:H1203),SUM(H1200:H1204)))</f>
        <v/>
      </c>
      <c r="I1205" s="120" t="str">
        <f>IF(AND(I1200="",I1201="",I1202="",I1203="",I1204=""),"",IF(OR(C1192=1,C1192=2),SUM(I1200:I1203),SUM(I1200:I1204)))</f>
        <v/>
      </c>
      <c r="J1205" s="120" t="str">
        <f>IF(AND(J1200="",J1201="",J1202="",J1203="",J1204=""),"",IF(OR(C1192=1,C1192=2),SUM(J1200:J1203),SUM(J1200:J1204)))</f>
        <v/>
      </c>
      <c r="K1205" s="120" t="str">
        <f>IF(AND(K1200="",K1201="",K1202="",K1203="",K1204=""),"",IF(OR(C1192=1,C1192=2),SUM(K1200:K1203),SUM(K1200:K1204)))</f>
        <v/>
      </c>
      <c r="L1205" s="120" t="str">
        <f>IF(AND(L1200="",L1201="",L1202="",L1203="",L1204=""),"",IF(OR(C1192=1,C1192=2),SUM(L1200:L1203),SUM(L1200:L1204)))</f>
        <v/>
      </c>
      <c r="M1205" s="120" t="str">
        <f>IF(AND(M1200="",M1201="",M1202="",M1203="",M1204=""),"",IF(OR(C1192=1,C1192=2),SUM(M1200:M1203),SUM(M1200:M1204)))</f>
        <v/>
      </c>
      <c r="N1205" s="120" t="str">
        <f>IF(AND(N1200="",N1201="",N1202="",N1203="",N1204=""),"",IF(OR(C1192=1,C1192=2),SUM(N1200:N1203),SUM(N1200:N1204)))</f>
        <v/>
      </c>
      <c r="O1205" s="120" t="str">
        <f>IF(AND(O1200="",O1201="",O1202="",O1203="",O1204=""),"",IF(OR(C1192=1,C1192=2),SUM(O1200:O1203),SUM(O1200:O1204)))</f>
        <v/>
      </c>
      <c r="P1205" s="326" t="str">
        <f>IF(OR(N1195="",E1193="",O1205=""),"",IF(O1205&gt;=81%*P1199,"A",IF(O1205&gt;=61%*P1199,"B",IF(O1205&gt;=41%*P1199,"C",IF(O1205&gt;=21%*P1199,"D","E")))))</f>
        <v/>
      </c>
      <c r="Q1205" s="819"/>
      <c r="R1205" s="416" t="s">
        <v>215</v>
      </c>
      <c r="S1205" s="120" t="str">
        <f>IF(AND(S1200="",S1201="",S1202="",S1203="",S1204=""),"",IF(OR(S1192=1,S1192=2),SUM(S1200:S1203),SUM(S1200:S1204)))</f>
        <v/>
      </c>
      <c r="T1205" s="120" t="str">
        <f>IF(AND(T1200="",T1201="",T1202="",T1203="",T1204=""),"",IF(OR(S1192=1,S1192=2),SUM(T1200:T1203),SUM(T1200:T1204)))</f>
        <v/>
      </c>
      <c r="U1205" s="120" t="str">
        <f>IF(AND(U1200="",U1201="",U1202="",U1203="",U1204=""),"",IF(OR(S1192=1,S1192=2),SUM(U1200:U1203),SUM(U1200:U1204)))</f>
        <v/>
      </c>
      <c r="V1205" s="120" t="str">
        <f>IF(AND(V1200="",V1201="",V1202="",V1203="",V1204=""),"",IF(OR(S1192=1,S1192=2),SUM(V1200:V1203),SUM(V1200:V1204)))</f>
        <v/>
      </c>
      <c r="W1205" s="120" t="str">
        <f>IF(AND(W1200="",W1201="",W1202="",W1203="",W1204=""),"",IF(OR(W1192=1,W1192=2),SUM(S1192=1,S1192=2),SUM(W1200:W1204)))</f>
        <v/>
      </c>
      <c r="X1205" s="120" t="str">
        <f>IF(AND(X1200="",X1201="",X1202="",X1203="",X1204=""),"",IF(OR(S1192=1,S1192=2),SUM(X1200:X1203),SUM(X1200:X1204)))</f>
        <v/>
      </c>
      <c r="Y1205" s="120" t="str">
        <f>IF(AND(Y1200="",Y1201="",Y1202="",Y1203="",Y1204=""),"",IF(OR(S1192=1,S1192=2),SUM(Y1200:Y1203),SUM(Y1200:Y1204)))</f>
        <v/>
      </c>
      <c r="Z1205" s="120" t="str">
        <f>IF(AND(Z1200="",Z1201="",Z1202="",Z1203="",Z1204=""),"",IF(OR(S1192=1,S1192=2),SUM(Z1200:Z1203),SUM(Z1200:Z1204)))</f>
        <v/>
      </c>
      <c r="AA1205" s="120" t="str">
        <f>IF(AND(AA1200="",AA1201="",AA1202="",AA1203="",AA1204=""),"",IF(OR(S1192=1,S1192=2),SUM(AA1200:AA1203),SUM(AA1200:AA1204)))</f>
        <v/>
      </c>
      <c r="AB1205" s="120" t="str">
        <f>IF(AND(AB1200="",AB1201="",AB1202="",AB1203="",AB1204=""),"",IF(OR(S1192=1,S1192=2),SUM(AB1200:AB1203),SUM(AB1200:AB1204)))</f>
        <v/>
      </c>
      <c r="AC1205" s="120" t="str">
        <f>IF(AND(AC1200="",AC1201="",AC1202="",AC1203="",AC1204=""),"",IF(OR(S1192=1,S1192=2),SUM(AC1200:AC1203),SUM(AC1200:AC1204)))</f>
        <v/>
      </c>
      <c r="AD1205" s="120" t="str">
        <f>IF(AND(AD1200="",AD1201="",AD1202="",AD1203="",AD1204=""),"",IF(OR(S1192=1,S1192=2),SUM(AD1200:AD1203),SUM(AD1200:AD1204)))</f>
        <v/>
      </c>
      <c r="AE1205" s="120" t="str">
        <f>IF(AND(AE1200="",AE1201="",AE1202="",AE1203="",AE1204=""),"",IF(OR(S1192=1,S1192=2),SUM(AE1200:AE1203),SUM(AE1200:AE1204)))</f>
        <v/>
      </c>
      <c r="AF1205" s="326" t="str">
        <f>IF(OR(AD1195="",U1193="",AE1205=""),"",IF(AE1205&gt;=81%*AF1199,"A",IF(AE1205&gt;=61%*AF1199,"B",IF(AE1205&gt;=41%*AF1199,"C",IF(AE1205&gt;=21%*AF1199,"D","E")))))</f>
        <v/>
      </c>
    </row>
    <row r="1206" spans="1:32" ht="9" customHeight="1">
      <c r="A1206" s="166">
        <f>IF(N1195="","",A1205+1)</f>
        <v>17</v>
      </c>
      <c r="B1206" s="787"/>
      <c r="C1206" s="787"/>
      <c r="D1206" s="787"/>
      <c r="E1206" s="787"/>
      <c r="F1206" s="787"/>
      <c r="G1206" s="787"/>
      <c r="H1206" s="787"/>
      <c r="I1206" s="787"/>
      <c r="J1206" s="787"/>
      <c r="K1206" s="787"/>
      <c r="L1206" s="787"/>
      <c r="M1206" s="787"/>
      <c r="N1206" s="787"/>
      <c r="O1206" s="787"/>
      <c r="P1206" s="787"/>
      <c r="Q1206" s="819"/>
      <c r="R1206" s="787"/>
      <c r="S1206" s="787"/>
      <c r="T1206" s="787"/>
      <c r="U1206" s="787"/>
      <c r="V1206" s="787"/>
      <c r="W1206" s="787"/>
      <c r="X1206" s="787"/>
      <c r="Y1206" s="787"/>
      <c r="Z1206" s="787"/>
      <c r="AA1206" s="787"/>
      <c r="AB1206" s="787"/>
      <c r="AC1206" s="787"/>
      <c r="AD1206" s="787"/>
      <c r="AE1206" s="787"/>
      <c r="AF1206" s="787"/>
    </row>
    <row r="1207" spans="1:32" ht="22.5" customHeight="1">
      <c r="A1207" s="166">
        <f>IF(N1195="","",A1206+1)</f>
        <v>18</v>
      </c>
      <c r="B1207" s="788" t="s">
        <v>213</v>
      </c>
      <c r="C1207" s="788"/>
      <c r="D1207" s="789" t="s">
        <v>229</v>
      </c>
      <c r="E1207" s="790"/>
      <c r="F1207" s="417" t="s">
        <v>186</v>
      </c>
      <c r="G1207" s="788" t="s">
        <v>213</v>
      </c>
      <c r="H1207" s="788"/>
      <c r="I1207" s="789" t="s">
        <v>229</v>
      </c>
      <c r="J1207" s="790"/>
      <c r="K1207" s="417" t="s">
        <v>186</v>
      </c>
      <c r="L1207" s="788" t="s">
        <v>213</v>
      </c>
      <c r="M1207" s="788"/>
      <c r="N1207" s="789" t="s">
        <v>229</v>
      </c>
      <c r="O1207" s="790"/>
      <c r="P1207" s="417" t="s">
        <v>186</v>
      </c>
      <c r="Q1207" s="819"/>
      <c r="R1207" s="788" t="s">
        <v>213</v>
      </c>
      <c r="S1207" s="788"/>
      <c r="T1207" s="789" t="s">
        <v>229</v>
      </c>
      <c r="U1207" s="790"/>
      <c r="V1207" s="417" t="s">
        <v>186</v>
      </c>
      <c r="W1207" s="788" t="s">
        <v>213</v>
      </c>
      <c r="X1207" s="788"/>
      <c r="Y1207" s="789" t="s">
        <v>229</v>
      </c>
      <c r="Z1207" s="790"/>
      <c r="AA1207" s="417" t="s">
        <v>186</v>
      </c>
      <c r="AB1207" s="788" t="s">
        <v>213</v>
      </c>
      <c r="AC1207" s="788"/>
      <c r="AD1207" s="789" t="s">
        <v>229</v>
      </c>
      <c r="AE1207" s="790"/>
      <c r="AF1207" s="417" t="s">
        <v>186</v>
      </c>
    </row>
    <row r="1208" spans="1:32" ht="21.75" customHeight="1">
      <c r="A1208" s="166">
        <f>IF(N1195="","",A1207+1)</f>
        <v>19</v>
      </c>
      <c r="B1208" s="791" t="s">
        <v>221</v>
      </c>
      <c r="C1208" s="792"/>
      <c r="D1208" s="792"/>
      <c r="E1208" s="119" t="str">
        <f>IFERROR(VLOOKUP(N1195,Marks,109,0),"")</f>
        <v/>
      </c>
      <c r="F1208" s="130" t="str">
        <f>IFERROR(VLOOKUP(N1195,Marks,113,0),"")</f>
        <v/>
      </c>
      <c r="G1208" s="791" t="s">
        <v>192</v>
      </c>
      <c r="H1208" s="792"/>
      <c r="I1208" s="792"/>
      <c r="J1208" s="119" t="str">
        <f>IFERROR(VLOOKUP(N1195,Marks,117,0),"")</f>
        <v/>
      </c>
      <c r="K1208" s="130" t="str">
        <f>IFERROR(VLOOKUP(N1195,Marks,121,0),"")</f>
        <v/>
      </c>
      <c r="L1208" s="793" t="s">
        <v>193</v>
      </c>
      <c r="M1208" s="794"/>
      <c r="N1208" s="794"/>
      <c r="O1208" s="119" t="str">
        <f>IFERROR(VLOOKUP(N1195,Marks,125,0),"")</f>
        <v/>
      </c>
      <c r="P1208" s="130" t="str">
        <f>IFERROR(VLOOKUP(N1195,Marks,129,0),"")</f>
        <v/>
      </c>
      <c r="Q1208" s="819"/>
      <c r="R1208" s="791" t="s">
        <v>221</v>
      </c>
      <c r="S1208" s="792"/>
      <c r="T1208" s="792"/>
      <c r="U1208" s="119" t="str">
        <f>IFERROR(VLOOKUP(AD1195,Marks,109,0),"")</f>
        <v/>
      </c>
      <c r="V1208" s="130" t="str">
        <f>IFERROR(VLOOKUP(AD1195,Marks,113,0),"")</f>
        <v/>
      </c>
      <c r="W1208" s="791" t="s">
        <v>192</v>
      </c>
      <c r="X1208" s="792"/>
      <c r="Y1208" s="792"/>
      <c r="Z1208" s="119" t="str">
        <f>IFERROR(VLOOKUP(AD1195,Marks,117,0),"")</f>
        <v/>
      </c>
      <c r="AA1208" s="130" t="str">
        <f>IFERROR(VLOOKUP(AD1195,Marks,121,0),"")</f>
        <v/>
      </c>
      <c r="AB1208" s="793" t="s">
        <v>193</v>
      </c>
      <c r="AC1208" s="794"/>
      <c r="AD1208" s="794"/>
      <c r="AE1208" s="119" t="str">
        <f>IFERROR(VLOOKUP(AD1195,Marks,125,0),"")</f>
        <v/>
      </c>
      <c r="AF1208" s="130" t="str">
        <f>IFERROR(VLOOKUP(AD1195,Marks,129,0),"")</f>
        <v/>
      </c>
    </row>
    <row r="1209" spans="1:32" ht="21" customHeight="1">
      <c r="A1209" s="166">
        <f>IF(N1195="","",A1208+1)</f>
        <v>20</v>
      </c>
      <c r="B1209" s="780" t="s">
        <v>216</v>
      </c>
      <c r="C1209" s="780"/>
      <c r="D1209" s="780"/>
      <c r="E1209" s="795" t="str">
        <f>IFERROR(VLOOKUP(N1195,Marks,135,0),"")</f>
        <v/>
      </c>
      <c r="F1209" s="795"/>
      <c r="G1209" s="795"/>
      <c r="H1209" s="795"/>
      <c r="I1209" s="780" t="s">
        <v>217</v>
      </c>
      <c r="J1209" s="780"/>
      <c r="K1209" s="780"/>
      <c r="L1209" s="780"/>
      <c r="M1209" s="796" t="str">
        <f>IFERROR(VLOOKUP(N1195,Marks,136,0),"")</f>
        <v/>
      </c>
      <c r="N1209" s="796"/>
      <c r="O1209" s="796"/>
      <c r="P1209" s="796"/>
      <c r="Q1209" s="819"/>
      <c r="R1209" s="780" t="s">
        <v>216</v>
      </c>
      <c r="S1209" s="780"/>
      <c r="T1209" s="780"/>
      <c r="U1209" s="795" t="str">
        <f>IFERROR(VLOOKUP(AD1195,Marks,135,0),"")</f>
        <v/>
      </c>
      <c r="V1209" s="795"/>
      <c r="W1209" s="795"/>
      <c r="X1209" s="795"/>
      <c r="Y1209" s="780" t="s">
        <v>217</v>
      </c>
      <c r="Z1209" s="780"/>
      <c r="AA1209" s="780"/>
      <c r="AB1209" s="780"/>
      <c r="AC1209" s="796" t="str">
        <f>IFERROR(VLOOKUP(AD1195,Marks,136,0),"")</f>
        <v/>
      </c>
      <c r="AD1209" s="796"/>
      <c r="AE1209" s="796"/>
      <c r="AF1209" s="796"/>
    </row>
    <row r="1210" spans="1:32" ht="21" customHeight="1">
      <c r="A1210" s="166">
        <f>IF(N1195="","",A1209+1)</f>
        <v>21</v>
      </c>
      <c r="B1210" s="780" t="s">
        <v>218</v>
      </c>
      <c r="C1210" s="780"/>
      <c r="D1210" s="780"/>
      <c r="E1210" s="782" t="str">
        <f>IFERROR(VLOOKUP(N1195,Marks,134,0),"")</f>
        <v/>
      </c>
      <c r="F1210" s="782"/>
      <c r="G1210" s="782"/>
      <c r="H1210" s="782"/>
      <c r="I1210" s="780" t="s">
        <v>219</v>
      </c>
      <c r="J1210" s="780"/>
      <c r="K1210" s="780"/>
      <c r="L1210" s="780"/>
      <c r="M1210" s="781" t="str">
        <f>IFERROR(VLOOKUP(N1195,Marks,131,0),"")</f>
        <v/>
      </c>
      <c r="N1210" s="781"/>
      <c r="O1210" s="781"/>
      <c r="P1210" s="781"/>
      <c r="Q1210" s="819"/>
      <c r="R1210" s="780" t="s">
        <v>218</v>
      </c>
      <c r="S1210" s="780"/>
      <c r="T1210" s="780"/>
      <c r="U1210" s="782" t="str">
        <f>IFERROR(VLOOKUP(AD1195,Marks,134,0),"")</f>
        <v/>
      </c>
      <c r="V1210" s="782"/>
      <c r="W1210" s="782"/>
      <c r="X1210" s="782"/>
      <c r="Y1210" s="780" t="s">
        <v>219</v>
      </c>
      <c r="Z1210" s="780"/>
      <c r="AA1210" s="780"/>
      <c r="AB1210" s="780"/>
      <c r="AC1210" s="781" t="str">
        <f>IFERROR(VLOOKUP(AD1195,Marks,131,0),"")</f>
        <v/>
      </c>
      <c r="AD1210" s="781"/>
      <c r="AE1210" s="781"/>
      <c r="AF1210" s="781"/>
    </row>
    <row r="1211" spans="1:32" ht="21" customHeight="1">
      <c r="A1211" s="166">
        <f>IF(N1195="","",A1210+1)</f>
        <v>22</v>
      </c>
      <c r="B1211" s="780" t="s">
        <v>220</v>
      </c>
      <c r="C1211" s="780"/>
      <c r="D1211" s="780"/>
      <c r="E1211" s="324" t="str">
        <f>IFERROR(VLOOKUP(N1195,Marks,132,0),"")</f>
        <v/>
      </c>
      <c r="F1211" s="325" t="s">
        <v>341</v>
      </c>
      <c r="G1211" s="783" t="str">
        <f>IF(OR(N1195="",E1193="",O1205=""),"",IF(O1205&gt;=81%*P1199,"A",IF(O1205&gt;=61%*P1199,"B",IF(O1205&gt;=41%*P1199,"C",IF(O1205&gt;=21%*P1199,"D","E")))))</f>
        <v/>
      </c>
      <c r="H1211" s="783"/>
      <c r="I1211" s="780" t="s">
        <v>222</v>
      </c>
      <c r="J1211" s="780"/>
      <c r="K1211" s="780"/>
      <c r="L1211" s="780"/>
      <c r="M1211" s="818" t="str">
        <f>IFERROR(VLOOKUP(N1195,Marks,133,0),"")</f>
        <v/>
      </c>
      <c r="N1211" s="818"/>
      <c r="O1211" s="818"/>
      <c r="P1211" s="818"/>
      <c r="Q1211" s="819"/>
      <c r="R1211" s="780" t="s">
        <v>220</v>
      </c>
      <c r="S1211" s="780"/>
      <c r="T1211" s="780"/>
      <c r="U1211" s="324" t="str">
        <f>IFERROR(VLOOKUP(AD1195,Marks,132,0),"")</f>
        <v/>
      </c>
      <c r="V1211" s="325" t="s">
        <v>341</v>
      </c>
      <c r="W1211" s="783" t="str">
        <f>IF(OR(AD1195="",U1193="",AE1205=""),"",IF(AE1205&gt;=81%*AF1199,"A",IF(AE1205&gt;=61%*AF1199,"B",IF(AE1205&gt;=41%*AF1199,"C",IF(AE1205&gt;=21%*AF1199,"D","E")))))</f>
        <v/>
      </c>
      <c r="X1211" s="783"/>
      <c r="Y1211" s="780" t="s">
        <v>222</v>
      </c>
      <c r="Z1211" s="780"/>
      <c r="AA1211" s="780"/>
      <c r="AB1211" s="780"/>
      <c r="AC1211" s="818" t="str">
        <f>IFERROR(VLOOKUP(AD1195,Marks,133,0),"")</f>
        <v/>
      </c>
      <c r="AD1211" s="818"/>
      <c r="AE1211" s="818"/>
      <c r="AF1211" s="818"/>
    </row>
    <row r="1212" spans="1:32" ht="21" customHeight="1">
      <c r="A1212" s="166">
        <f>IF(N1195="","",A1211+1)</f>
        <v>23</v>
      </c>
      <c r="B1212" s="817" t="s">
        <v>228</v>
      </c>
      <c r="C1212" s="817"/>
      <c r="D1212" s="817"/>
      <c r="E1212" s="784">
        <f>'Master sheet'!$C$10</f>
        <v>44697</v>
      </c>
      <c r="F1212" s="784"/>
      <c r="G1212" s="784"/>
      <c r="H1212" s="410"/>
      <c r="I1212" s="121"/>
      <c r="J1212" s="121"/>
      <c r="K1212" s="76"/>
      <c r="L1212" s="121"/>
      <c r="M1212" s="121"/>
      <c r="N1212" s="121"/>
      <c r="O1212" s="121"/>
      <c r="P1212" s="121"/>
      <c r="Q1212" s="819"/>
      <c r="R1212" s="817" t="s">
        <v>228</v>
      </c>
      <c r="S1212" s="817"/>
      <c r="T1212" s="817"/>
      <c r="U1212" s="784">
        <f>'Master sheet'!$C$10</f>
        <v>44697</v>
      </c>
      <c r="V1212" s="784"/>
      <c r="W1212" s="784"/>
      <c r="X1212" s="410"/>
      <c r="Y1212" s="121"/>
      <c r="Z1212" s="121"/>
      <c r="AA1212" s="76"/>
      <c r="AB1212" s="121"/>
      <c r="AC1212" s="121"/>
      <c r="AD1212" s="121"/>
      <c r="AE1212" s="121"/>
      <c r="AF1212" s="121"/>
    </row>
    <row r="1213" spans="1:32" ht="43.5" customHeight="1">
      <c r="A1213" s="166">
        <f>IF(N1195="","",A1212+1)</f>
        <v>24</v>
      </c>
      <c r="B1213" s="804" t="str">
        <f>IF(AND(C1192=1),CONCATENATE("( ",UPPER('Master sheet'!$F$11)," )"),IF(AND(C1192=2),CONCATENATE("( ",UPPER('Master sheet'!$F$19)," )"),IF(AND(C1192=3),CONCATENATE("( ",UPPER('Master sheet'!$J$11)," )"),IF(AND(C1192=4),CONCATENATE("( ",UPPER('Master sheet'!$J$19)," )"),""))))</f>
        <v/>
      </c>
      <c r="C1213" s="804"/>
      <c r="D1213" s="804"/>
      <c r="E1213" s="804"/>
      <c r="F1213" s="805" t="str">
        <f>IF(AND(N1195=""),"",CONCATENATE("(",'Master sheet'!$C$14," )"))</f>
        <v>(Suresh Kumar )</v>
      </c>
      <c r="G1213" s="805"/>
      <c r="H1213" s="805"/>
      <c r="I1213" s="805"/>
      <c r="J1213" s="805"/>
      <c r="K1213" s="805" t="str">
        <f>IF(AND(N1195=""),"",CONCATENATE("(",'Master sheet'!$C$12," )"))</f>
        <v>(USHA PALIYA )</v>
      </c>
      <c r="L1213" s="805"/>
      <c r="M1213" s="805"/>
      <c r="N1213" s="805"/>
      <c r="O1213" s="805"/>
      <c r="P1213" s="805"/>
      <c r="Q1213" s="819"/>
      <c r="R1213" s="804" t="str">
        <f>IF(AND(S1192=1),CONCATENATE("( ",UPPER('Master sheet'!$F$11)," )"),IF(AND(S1192=2),CONCATENATE("( ",UPPER('Master sheet'!$F$19)," )"),IF(AND(S1192=3),CONCATENATE("( ",UPPER('Master sheet'!$J$11)," )"),IF(AND(S1192=4),CONCATENATE("( ",UPPER('Master sheet'!$J$19)," )"),""))))</f>
        <v/>
      </c>
      <c r="S1213" s="804"/>
      <c r="T1213" s="804"/>
      <c r="U1213" s="804"/>
      <c r="V1213" s="805" t="str">
        <f>IF(AND(AD1195=""),"",CONCATENATE("(",'Master sheet'!$C$14," )"))</f>
        <v>(Suresh Kumar )</v>
      </c>
      <c r="W1213" s="805"/>
      <c r="X1213" s="805"/>
      <c r="Y1213" s="805"/>
      <c r="Z1213" s="805"/>
      <c r="AA1213" s="805" t="str">
        <f>IF(AND(AD1195=""),"",CONCATENATE("(",'Master sheet'!$C$12," )"))</f>
        <v>(USHA PALIYA )</v>
      </c>
      <c r="AB1213" s="805"/>
      <c r="AC1213" s="805"/>
      <c r="AD1213" s="805"/>
      <c r="AE1213" s="805"/>
      <c r="AF1213" s="805"/>
    </row>
    <row r="1214" spans="1:32" ht="21.75" customHeight="1">
      <c r="A1214" s="166">
        <f>IF(N1195="","",A1213+1)</f>
        <v>25</v>
      </c>
      <c r="B1214" s="806" t="s">
        <v>223</v>
      </c>
      <c r="C1214" s="806"/>
      <c r="D1214" s="806"/>
      <c r="E1214" s="806"/>
      <c r="F1214" s="807" t="s">
        <v>224</v>
      </c>
      <c r="G1214" s="807"/>
      <c r="H1214" s="807"/>
      <c r="I1214" s="807"/>
      <c r="J1214" s="807"/>
      <c r="K1214" s="806" t="s">
        <v>225</v>
      </c>
      <c r="L1214" s="806"/>
      <c r="M1214" s="806"/>
      <c r="N1214" s="806"/>
      <c r="O1214" s="806"/>
      <c r="P1214" s="806"/>
      <c r="Q1214" s="819"/>
      <c r="R1214" s="806" t="s">
        <v>223</v>
      </c>
      <c r="S1214" s="806"/>
      <c r="T1214" s="806"/>
      <c r="U1214" s="806"/>
      <c r="V1214" s="807" t="s">
        <v>224</v>
      </c>
      <c r="W1214" s="807"/>
      <c r="X1214" s="807"/>
      <c r="Y1214" s="807"/>
      <c r="Z1214" s="807"/>
      <c r="AA1214" s="806" t="s">
        <v>225</v>
      </c>
      <c r="AB1214" s="806"/>
      <c r="AC1214" s="806"/>
      <c r="AD1214" s="806"/>
      <c r="AE1214" s="806"/>
      <c r="AF1214" s="806"/>
    </row>
    <row r="1216" spans="1:32" ht="21.9" customHeight="1">
      <c r="A1216" s="165">
        <f>IF(N1222="","",1)</f>
        <v>1</v>
      </c>
      <c r="B1216" s="808" t="s">
        <v>203</v>
      </c>
      <c r="C1216" s="808"/>
      <c r="D1216" s="808"/>
      <c r="E1216" s="808"/>
      <c r="F1216" s="808"/>
      <c r="G1216" s="808"/>
      <c r="H1216" s="808"/>
      <c r="I1216" s="808"/>
      <c r="J1216" s="808"/>
      <c r="K1216" s="808"/>
      <c r="L1216" s="808"/>
      <c r="M1216" s="808"/>
      <c r="N1216" s="808"/>
      <c r="O1216" s="808"/>
      <c r="P1216" s="808"/>
      <c r="Q1216" s="819" t="s">
        <v>249</v>
      </c>
      <c r="R1216" s="808" t="s">
        <v>203</v>
      </c>
      <c r="S1216" s="808"/>
      <c r="T1216" s="808"/>
      <c r="U1216" s="808"/>
      <c r="V1216" s="808"/>
      <c r="W1216" s="808"/>
      <c r="X1216" s="808"/>
      <c r="Y1216" s="808"/>
      <c r="Z1216" s="808"/>
      <c r="AA1216" s="808"/>
      <c r="AB1216" s="808"/>
      <c r="AC1216" s="808"/>
      <c r="AD1216" s="808"/>
      <c r="AE1216" s="808"/>
      <c r="AF1216" s="808"/>
    </row>
    <row r="1217" spans="1:32" ht="21.9" customHeight="1">
      <c r="A1217" s="166">
        <f>IF(N1222="","",A1216+1)</f>
        <v>2</v>
      </c>
      <c r="B1217" s="820" t="s">
        <v>541</v>
      </c>
      <c r="C1217" s="820"/>
      <c r="D1217" s="820"/>
      <c r="E1217" s="820"/>
      <c r="F1217" s="820"/>
      <c r="G1217" s="820"/>
      <c r="H1217" s="820"/>
      <c r="I1217" s="820"/>
      <c r="J1217" s="820"/>
      <c r="K1217" s="820"/>
      <c r="L1217" s="820"/>
      <c r="M1217" s="820"/>
      <c r="N1217" s="820"/>
      <c r="O1217" s="820"/>
      <c r="P1217" s="820"/>
      <c r="Q1217" s="819"/>
      <c r="R1217" s="820" t="s">
        <v>541</v>
      </c>
      <c r="S1217" s="820"/>
      <c r="T1217" s="820"/>
      <c r="U1217" s="820"/>
      <c r="V1217" s="820"/>
      <c r="W1217" s="820"/>
      <c r="X1217" s="820"/>
      <c r="Y1217" s="820"/>
      <c r="Z1217" s="820"/>
      <c r="AA1217" s="820"/>
      <c r="AB1217" s="820"/>
      <c r="AC1217" s="820"/>
      <c r="AD1217" s="820"/>
      <c r="AE1217" s="820"/>
      <c r="AF1217" s="820"/>
    </row>
    <row r="1218" spans="1:32" ht="21.9" customHeight="1">
      <c r="A1218" s="166">
        <f>IF(N1222="","",A1217+1)</f>
        <v>3</v>
      </c>
      <c r="B1218" s="821" t="s">
        <v>168</v>
      </c>
      <c r="C1218" s="821"/>
      <c r="D1218" s="821"/>
      <c r="E1218" s="822" t="str">
        <f>IF(AND(N1222=""),"",'Result Sheet'!$F$2)</f>
        <v xml:space="preserve">महात्मा गाँधी राजकीय विद्यालय (अंग्रेजी माध्यम) बर, पाली </v>
      </c>
      <c r="F1218" s="822"/>
      <c r="G1218" s="822"/>
      <c r="H1218" s="822"/>
      <c r="I1218" s="822"/>
      <c r="J1218" s="822"/>
      <c r="K1218" s="822"/>
      <c r="L1218" s="822"/>
      <c r="M1218" s="822"/>
      <c r="N1218" s="822"/>
      <c r="O1218" s="822"/>
      <c r="P1218" s="822"/>
      <c r="Q1218" s="819"/>
      <c r="R1218" s="821" t="s">
        <v>168</v>
      </c>
      <c r="S1218" s="821"/>
      <c r="T1218" s="821"/>
      <c r="U1218" s="822" t="str">
        <f>IF(AND(AD1222=""),"",'Result Sheet'!$F$2)</f>
        <v xml:space="preserve">महात्मा गाँधी राजकीय विद्यालय (अंग्रेजी माध्यम) बर, पाली </v>
      </c>
      <c r="V1218" s="822"/>
      <c r="W1218" s="822"/>
      <c r="X1218" s="822"/>
      <c r="Y1218" s="822"/>
      <c r="Z1218" s="822"/>
      <c r="AA1218" s="822"/>
      <c r="AB1218" s="822"/>
      <c r="AC1218" s="822"/>
      <c r="AD1218" s="822"/>
      <c r="AE1218" s="822"/>
      <c r="AF1218" s="822"/>
    </row>
    <row r="1219" spans="1:32" ht="21.9" customHeight="1">
      <c r="A1219" s="166">
        <f>IF(N1222="","",A1218+1)</f>
        <v>4</v>
      </c>
      <c r="B1219" s="413" t="s">
        <v>169</v>
      </c>
      <c r="C1219" s="797" t="str">
        <f>IFERROR(VLOOKUP(N1222,Marks,2,0),"")</f>
        <v/>
      </c>
      <c r="D1219" s="797"/>
      <c r="E1219" s="815" t="s">
        <v>212</v>
      </c>
      <c r="F1219" s="815"/>
      <c r="G1219" s="815"/>
      <c r="H1219" s="797" t="str">
        <f>IFERROR(VLOOKUP(N1222,Marks,3,0),"")</f>
        <v/>
      </c>
      <c r="I1219" s="797"/>
      <c r="J1219" s="798" t="s">
        <v>205</v>
      </c>
      <c r="K1219" s="798"/>
      <c r="L1219" s="798"/>
      <c r="M1219" s="798"/>
      <c r="N1219" s="799" t="str">
        <f>IF(AND(N1222=""),"",'Marks Entry 1st'!$I$2)</f>
        <v xml:space="preserve"> 2021-2022</v>
      </c>
      <c r="O1219" s="799"/>
      <c r="P1219" s="799"/>
      <c r="Q1219" s="819"/>
      <c r="R1219" s="413" t="s">
        <v>169</v>
      </c>
      <c r="S1219" s="797" t="str">
        <f>IFERROR(VLOOKUP(AD1222,Marks,2,0),"")</f>
        <v/>
      </c>
      <c r="T1219" s="797"/>
      <c r="U1219" s="815" t="s">
        <v>212</v>
      </c>
      <c r="V1219" s="815"/>
      <c r="W1219" s="815"/>
      <c r="X1219" s="797" t="str">
        <f>IFERROR(VLOOKUP(AD1222,Marks,3,0),"")</f>
        <v/>
      </c>
      <c r="Y1219" s="797"/>
      <c r="Z1219" s="798" t="s">
        <v>205</v>
      </c>
      <c r="AA1219" s="798"/>
      <c r="AB1219" s="798"/>
      <c r="AC1219" s="798"/>
      <c r="AD1219" s="799" t="str">
        <f>IF(AND(AD1222=""),"",'Marks Entry 1st'!$I$2)</f>
        <v xml:space="preserve"> 2021-2022</v>
      </c>
      <c r="AE1219" s="799"/>
      <c r="AF1219" s="799"/>
    </row>
    <row r="1220" spans="1:32" ht="21.9" customHeight="1">
      <c r="A1220" s="166">
        <f>IF(N1222="","",A1219+1)</f>
        <v>5</v>
      </c>
      <c r="B1220" s="800" t="s">
        <v>206</v>
      </c>
      <c r="C1220" s="800"/>
      <c r="D1220" s="800"/>
      <c r="E1220" s="801" t="str">
        <f>IFERROR(VLOOKUP(N1222,Marks,6,0),"")</f>
        <v/>
      </c>
      <c r="F1220" s="801"/>
      <c r="G1220" s="801"/>
      <c r="H1220" s="801"/>
      <c r="I1220" s="801"/>
      <c r="J1220" s="802" t="s">
        <v>209</v>
      </c>
      <c r="K1220" s="802"/>
      <c r="L1220" s="802"/>
      <c r="M1220" s="802"/>
      <c r="N1220" s="803" t="str">
        <f>IFERROR(VLOOKUP(N1222,Marks,5,0),"")</f>
        <v/>
      </c>
      <c r="O1220" s="803"/>
      <c r="P1220" s="803"/>
      <c r="Q1220" s="819"/>
      <c r="R1220" s="800" t="s">
        <v>206</v>
      </c>
      <c r="S1220" s="800"/>
      <c r="T1220" s="800"/>
      <c r="U1220" s="801" t="str">
        <f>IFERROR(VLOOKUP(AD1222,Marks,6,0),"")</f>
        <v/>
      </c>
      <c r="V1220" s="801"/>
      <c r="W1220" s="801"/>
      <c r="X1220" s="801"/>
      <c r="Y1220" s="801"/>
      <c r="Z1220" s="802" t="s">
        <v>209</v>
      </c>
      <c r="AA1220" s="802"/>
      <c r="AB1220" s="802"/>
      <c r="AC1220" s="802"/>
      <c r="AD1220" s="803" t="str">
        <f>IFERROR(VLOOKUP(AD1222,Marks,5,0),"")</f>
        <v/>
      </c>
      <c r="AE1220" s="803"/>
      <c r="AF1220" s="803"/>
    </row>
    <row r="1221" spans="1:32" ht="21.9" customHeight="1">
      <c r="A1221" s="166">
        <f>IF(N1222="","",A1220+1)</f>
        <v>6</v>
      </c>
      <c r="B1221" s="800" t="s">
        <v>207</v>
      </c>
      <c r="C1221" s="800"/>
      <c r="D1221" s="800"/>
      <c r="E1221" s="801" t="str">
        <f>IFERROR(VLOOKUP(N1222,Marks,7,0),"")</f>
        <v/>
      </c>
      <c r="F1221" s="801"/>
      <c r="G1221" s="801"/>
      <c r="H1221" s="801"/>
      <c r="I1221" s="801"/>
      <c r="J1221" s="802" t="s">
        <v>210</v>
      </c>
      <c r="K1221" s="802"/>
      <c r="L1221" s="802"/>
      <c r="M1221" s="802"/>
      <c r="N1221" s="816" t="str">
        <f>IFERROR(VLOOKUP(N1222,Marks,4,0),"")</f>
        <v/>
      </c>
      <c r="O1221" s="816"/>
      <c r="P1221" s="816"/>
      <c r="Q1221" s="819"/>
      <c r="R1221" s="800" t="s">
        <v>207</v>
      </c>
      <c r="S1221" s="800"/>
      <c r="T1221" s="800"/>
      <c r="U1221" s="801" t="str">
        <f>IFERROR(VLOOKUP(AD1222,Marks,7,0),"")</f>
        <v/>
      </c>
      <c r="V1221" s="801"/>
      <c r="W1221" s="801"/>
      <c r="X1221" s="801"/>
      <c r="Y1221" s="801"/>
      <c r="Z1221" s="802" t="s">
        <v>210</v>
      </c>
      <c r="AA1221" s="802"/>
      <c r="AB1221" s="802"/>
      <c r="AC1221" s="802"/>
      <c r="AD1221" s="816" t="str">
        <f>IFERROR(VLOOKUP(AD1222,Marks,4,0),"")</f>
        <v/>
      </c>
      <c r="AE1221" s="816"/>
      <c r="AF1221" s="816"/>
    </row>
    <row r="1222" spans="1:32" ht="21.9" customHeight="1">
      <c r="A1222" s="166">
        <f>IF(N1222="","",A1221+1)</f>
        <v>7</v>
      </c>
      <c r="B1222" s="800" t="s">
        <v>208</v>
      </c>
      <c r="C1222" s="800"/>
      <c r="D1222" s="800"/>
      <c r="E1222" s="801" t="str">
        <f>IFERROR(VLOOKUP(N1222,Marks,8,0),"")</f>
        <v/>
      </c>
      <c r="F1222" s="801"/>
      <c r="G1222" s="801"/>
      <c r="H1222" s="801"/>
      <c r="I1222" s="801"/>
      <c r="J1222" s="802" t="s">
        <v>211</v>
      </c>
      <c r="K1222" s="802"/>
      <c r="L1222" s="802"/>
      <c r="M1222" s="802"/>
      <c r="N1222" s="809">
        <f>IF(AD1195="","",IF(AND(AD1195+1&gt;$AN$6),"",AD1195+1))</f>
        <v>191</v>
      </c>
      <c r="O1222" s="809"/>
      <c r="P1222" s="809"/>
      <c r="Q1222" s="819"/>
      <c r="R1222" s="800" t="s">
        <v>208</v>
      </c>
      <c r="S1222" s="800"/>
      <c r="T1222" s="800"/>
      <c r="U1222" s="801" t="str">
        <f>IFERROR(VLOOKUP(AD1222,Marks,8,0),"")</f>
        <v/>
      </c>
      <c r="V1222" s="801"/>
      <c r="W1222" s="801"/>
      <c r="X1222" s="801"/>
      <c r="Y1222" s="801"/>
      <c r="Z1222" s="802" t="s">
        <v>211</v>
      </c>
      <c r="AA1222" s="802"/>
      <c r="AB1222" s="802"/>
      <c r="AC1222" s="802"/>
      <c r="AD1222" s="810">
        <f>IF(N1222="","",IF(AND(N1222+1&gt;$AN$6),"",N1222+1))</f>
        <v>192</v>
      </c>
      <c r="AE1222" s="810"/>
      <c r="AF1222" s="810"/>
    </row>
    <row r="1223" spans="1:32" ht="9" customHeight="1">
      <c r="A1223" s="166">
        <f>IF(N1222="","",A1222+1)</f>
        <v>8</v>
      </c>
      <c r="B1223" s="123"/>
      <c r="C1223" s="123"/>
      <c r="D1223" s="123"/>
      <c r="E1223" s="124"/>
      <c r="F1223" s="124"/>
      <c r="G1223" s="124"/>
      <c r="H1223" s="123"/>
      <c r="I1223" s="123"/>
      <c r="J1223" s="125"/>
      <c r="K1223" s="125"/>
      <c r="L1223" s="125"/>
      <c r="M1223" s="76"/>
      <c r="N1223" s="76"/>
      <c r="O1223" s="76"/>
      <c r="P1223" s="76"/>
      <c r="Q1223" s="819"/>
      <c r="R1223" s="123"/>
      <c r="S1223" s="123"/>
      <c r="T1223" s="123"/>
      <c r="U1223" s="124"/>
      <c r="V1223" s="124"/>
      <c r="W1223" s="124"/>
      <c r="X1223" s="123"/>
      <c r="Y1223" s="123"/>
      <c r="Z1223" s="125"/>
      <c r="AA1223" s="125"/>
      <c r="AB1223" s="125"/>
      <c r="AC1223" s="76"/>
      <c r="AD1223" s="76"/>
      <c r="AE1223" s="76"/>
      <c r="AF1223" s="76"/>
    </row>
    <row r="1224" spans="1:32" ht="21" customHeight="1">
      <c r="A1224" s="166">
        <f>IF(N1222="","",A1223+1)</f>
        <v>9</v>
      </c>
      <c r="B1224" s="811" t="s">
        <v>213</v>
      </c>
      <c r="C1224" s="646" t="s">
        <v>214</v>
      </c>
      <c r="D1224" s="646"/>
      <c r="E1224" s="646"/>
      <c r="F1224" s="812" t="s">
        <v>13</v>
      </c>
      <c r="G1224" s="813"/>
      <c r="H1224" s="813"/>
      <c r="I1224" s="814"/>
      <c r="J1224" s="649" t="s">
        <v>184</v>
      </c>
      <c r="K1224" s="650" t="s">
        <v>167</v>
      </c>
      <c r="L1224" s="651"/>
      <c r="M1224" s="651"/>
      <c r="N1224" s="652"/>
      <c r="O1224" s="616" t="s">
        <v>185</v>
      </c>
      <c r="P1224" s="617" t="s">
        <v>186</v>
      </c>
      <c r="Q1224" s="819"/>
      <c r="R1224" s="811" t="s">
        <v>213</v>
      </c>
      <c r="S1224" s="646" t="s">
        <v>214</v>
      </c>
      <c r="T1224" s="646"/>
      <c r="U1224" s="646"/>
      <c r="V1224" s="812" t="s">
        <v>13</v>
      </c>
      <c r="W1224" s="813"/>
      <c r="X1224" s="813"/>
      <c r="Y1224" s="814"/>
      <c r="Z1224" s="649" t="s">
        <v>184</v>
      </c>
      <c r="AA1224" s="650" t="s">
        <v>167</v>
      </c>
      <c r="AB1224" s="651"/>
      <c r="AC1224" s="651"/>
      <c r="AD1224" s="652"/>
      <c r="AE1224" s="616" t="s">
        <v>185</v>
      </c>
      <c r="AF1224" s="617" t="s">
        <v>186</v>
      </c>
    </row>
    <row r="1225" spans="1:32" ht="90.75" customHeight="1">
      <c r="A1225" s="166">
        <f>IF(N1222="","",A1224+1)</f>
        <v>10</v>
      </c>
      <c r="B1225" s="811"/>
      <c r="C1225" s="171" t="s">
        <v>11</v>
      </c>
      <c r="D1225" s="171" t="s">
        <v>180</v>
      </c>
      <c r="E1225" s="171" t="s">
        <v>108</v>
      </c>
      <c r="F1225" s="171" t="s">
        <v>182</v>
      </c>
      <c r="G1225" s="171" t="s">
        <v>183</v>
      </c>
      <c r="H1225" s="305" t="s">
        <v>10</v>
      </c>
      <c r="I1225" s="171" t="s">
        <v>108</v>
      </c>
      <c r="J1225" s="649"/>
      <c r="K1225" s="172" t="s">
        <v>182</v>
      </c>
      <c r="L1225" s="172" t="s">
        <v>183</v>
      </c>
      <c r="M1225" s="173" t="s">
        <v>10</v>
      </c>
      <c r="N1225" s="171" t="s">
        <v>108</v>
      </c>
      <c r="O1225" s="616"/>
      <c r="P1225" s="785"/>
      <c r="Q1225" s="819"/>
      <c r="R1225" s="811"/>
      <c r="S1225" s="171" t="s">
        <v>11</v>
      </c>
      <c r="T1225" s="171" t="s">
        <v>180</v>
      </c>
      <c r="U1225" s="171" t="s">
        <v>108</v>
      </c>
      <c r="V1225" s="171" t="s">
        <v>182</v>
      </c>
      <c r="W1225" s="171" t="s">
        <v>183</v>
      </c>
      <c r="X1225" s="305" t="s">
        <v>10</v>
      </c>
      <c r="Y1225" s="171" t="s">
        <v>108</v>
      </c>
      <c r="Z1225" s="649"/>
      <c r="AA1225" s="172" t="s">
        <v>182</v>
      </c>
      <c r="AB1225" s="172" t="s">
        <v>183</v>
      </c>
      <c r="AC1225" s="173" t="s">
        <v>10</v>
      </c>
      <c r="AD1225" s="171" t="s">
        <v>108</v>
      </c>
      <c r="AE1225" s="616"/>
      <c r="AF1225" s="785"/>
    </row>
    <row r="1226" spans="1:32" ht="18.75" customHeight="1">
      <c r="A1226" s="166">
        <f>IF(N1222="","",A1225+1)</f>
        <v>11</v>
      </c>
      <c r="B1226" s="811"/>
      <c r="C1226" s="414">
        <v>20</v>
      </c>
      <c r="D1226" s="414">
        <v>20</v>
      </c>
      <c r="E1226" s="116">
        <v>40</v>
      </c>
      <c r="F1226" s="414">
        <v>30</v>
      </c>
      <c r="G1226" s="414">
        <v>18</v>
      </c>
      <c r="H1226" s="414">
        <v>12</v>
      </c>
      <c r="I1226" s="116">
        <v>60</v>
      </c>
      <c r="J1226" s="118">
        <v>100</v>
      </c>
      <c r="K1226" s="414">
        <v>50</v>
      </c>
      <c r="L1226" s="414">
        <v>30</v>
      </c>
      <c r="M1226" s="414">
        <v>20</v>
      </c>
      <c r="N1226" s="116">
        <v>100</v>
      </c>
      <c r="O1226" s="118">
        <v>200</v>
      </c>
      <c r="P1226" s="825">
        <f>IF(AND(N1222="",C1219="",E1220="",N1220=""),"",IF(OR(C1219=1,C1219=2),800,1000))</f>
        <v>1000</v>
      </c>
      <c r="Q1226" s="819"/>
      <c r="R1226" s="811"/>
      <c r="S1226" s="414">
        <v>20</v>
      </c>
      <c r="T1226" s="414">
        <v>20</v>
      </c>
      <c r="U1226" s="116">
        <v>40</v>
      </c>
      <c r="V1226" s="414">
        <v>30</v>
      </c>
      <c r="W1226" s="414">
        <v>18</v>
      </c>
      <c r="X1226" s="414">
        <v>12</v>
      </c>
      <c r="Y1226" s="116">
        <v>60</v>
      </c>
      <c r="Z1226" s="118">
        <v>100</v>
      </c>
      <c r="AA1226" s="414">
        <v>50</v>
      </c>
      <c r="AB1226" s="414">
        <v>30</v>
      </c>
      <c r="AC1226" s="414">
        <v>20</v>
      </c>
      <c r="AD1226" s="116">
        <v>100</v>
      </c>
      <c r="AE1226" s="118">
        <v>200</v>
      </c>
      <c r="AF1226" s="825">
        <f>IF(AND(AD1222="",S1219="",U1220="",Z1220=""),"",IF(OR(S1219=1,S1219=2),800,1000))</f>
        <v>1000</v>
      </c>
    </row>
    <row r="1227" spans="1:32" ht="21" customHeight="1">
      <c r="A1227" s="166">
        <f>IF(N1222="","",A1226+1)</f>
        <v>12</v>
      </c>
      <c r="B1227" s="122" t="str">
        <f>'Result Sheet'!$L$4</f>
        <v xml:space="preserve">हिन्दी </v>
      </c>
      <c r="C1227" s="415" t="str">
        <f>IFERROR(VLOOKUP(N1222,Marks,11,0),"")</f>
        <v/>
      </c>
      <c r="D1227" s="415" t="str">
        <f>IFERROR(VLOOKUP(N1222,Marks,12,0),"")</f>
        <v/>
      </c>
      <c r="E1227" s="117" t="str">
        <f>IFERROR(VLOOKUP(N1222,Marks,13,0),"")</f>
        <v/>
      </c>
      <c r="F1227" s="415" t="str">
        <f>IFERROR(VLOOKUP(N1222,Marks,14,0),"")</f>
        <v/>
      </c>
      <c r="G1227" s="415" t="str">
        <f>IFERROR(VLOOKUP(N1222,Marks,15,0),"")</f>
        <v/>
      </c>
      <c r="H1227" s="415" t="str">
        <f>IFERROR(VLOOKUP(N1222,Marks,16,0),"")</f>
        <v/>
      </c>
      <c r="I1227" s="117" t="str">
        <f>IFERROR(VLOOKUP(N1222,Marks,17,0),"")</f>
        <v/>
      </c>
      <c r="J1227" s="119" t="str">
        <f>IFERROR(VLOOKUP(N1222,Marks,18,0),"")</f>
        <v/>
      </c>
      <c r="K1227" s="415" t="str">
        <f>IFERROR(VLOOKUP(N1222,Marks,19,0),"")</f>
        <v/>
      </c>
      <c r="L1227" s="415" t="str">
        <f>IFERROR(VLOOKUP(N1222,Marks,20,0),"")</f>
        <v/>
      </c>
      <c r="M1227" s="415" t="str">
        <f>IFERROR(VLOOKUP(N1222,Marks,21,0),"")</f>
        <v/>
      </c>
      <c r="N1227" s="117" t="str">
        <f>IFERROR(VLOOKUP(N1222,Marks,22,0),"")</f>
        <v/>
      </c>
      <c r="O1227" s="119" t="str">
        <f>IFERROR(VLOOKUP(N1222,Marks,23,0),"")</f>
        <v/>
      </c>
      <c r="P1227" s="323" t="str">
        <f>IFERROR(VLOOKUP(N1222,Marks,29,0),"")</f>
        <v/>
      </c>
      <c r="Q1227" s="819"/>
      <c r="R1227" s="122" t="str">
        <f>'Result Sheet'!$L$4</f>
        <v xml:space="preserve">हिन्दी </v>
      </c>
      <c r="S1227" s="415" t="str">
        <f>IFERROR(VLOOKUP(AD1222,Marks,11,0),"")</f>
        <v/>
      </c>
      <c r="T1227" s="415" t="str">
        <f>IFERROR(VLOOKUP(AD1222,Marks,12,0),"")</f>
        <v/>
      </c>
      <c r="U1227" s="117" t="str">
        <f>IFERROR(VLOOKUP(AD1222,Marks,13,0),"")</f>
        <v/>
      </c>
      <c r="V1227" s="415" t="str">
        <f>IFERROR(VLOOKUP(AD1222,Marks,14,0),"")</f>
        <v/>
      </c>
      <c r="W1227" s="415" t="str">
        <f>IFERROR(VLOOKUP(AD1222,Marks,15,0),"")</f>
        <v/>
      </c>
      <c r="X1227" s="415" t="str">
        <f>IFERROR(VLOOKUP(AD1222,Marks,16,0),"")</f>
        <v/>
      </c>
      <c r="Y1227" s="117" t="str">
        <f>IFERROR(VLOOKUP(AD1222,Marks,17,0),"")</f>
        <v/>
      </c>
      <c r="Z1227" s="119" t="str">
        <f>IFERROR(VLOOKUP(AD1222,Marks,18,0),"")</f>
        <v/>
      </c>
      <c r="AA1227" s="415" t="str">
        <f>IFERROR(VLOOKUP(AD1222,Marks,19,0),"")</f>
        <v/>
      </c>
      <c r="AB1227" s="415" t="str">
        <f>IFERROR(VLOOKUP(AD1222,Marks,20,0),"")</f>
        <v/>
      </c>
      <c r="AC1227" s="415" t="str">
        <f>IFERROR(VLOOKUP(AD1222,Marks,21,0),"")</f>
        <v/>
      </c>
      <c r="AD1227" s="117" t="str">
        <f>IFERROR(VLOOKUP(AD1222,Marks,22,0),"")</f>
        <v/>
      </c>
      <c r="AE1227" s="119" t="str">
        <f>IFERROR(VLOOKUP(AD1222,Marks,23,0),"")</f>
        <v/>
      </c>
      <c r="AF1227" s="323" t="str">
        <f>IFERROR(VLOOKUP(AD1222,Marks,29,0),"")</f>
        <v/>
      </c>
    </row>
    <row r="1228" spans="1:32" ht="21" customHeight="1">
      <c r="A1228" s="166">
        <f>IF(N1222="","",A1227+1)</f>
        <v>13</v>
      </c>
      <c r="B1228" s="122" t="str">
        <f>'Result Sheet'!$AE$4</f>
        <v xml:space="preserve">अंग्रेजी </v>
      </c>
      <c r="C1228" s="415" t="str">
        <f>IFERROR(VLOOKUP(N1222,Marks,30,0),"")</f>
        <v/>
      </c>
      <c r="D1228" s="415" t="str">
        <f>IFERROR(VLOOKUP(N1222,Marks,31,0),"")</f>
        <v/>
      </c>
      <c r="E1228" s="117" t="str">
        <f>IFERROR(VLOOKUP(N1222,Marks,32,0),"")</f>
        <v/>
      </c>
      <c r="F1228" s="415" t="str">
        <f>IFERROR(VLOOKUP(N1222,Marks,33,0),"")</f>
        <v/>
      </c>
      <c r="G1228" s="415" t="str">
        <f>IFERROR(VLOOKUP(N1222,Marks,34,0),"")</f>
        <v/>
      </c>
      <c r="H1228" s="415" t="str">
        <f>IFERROR(VLOOKUP(N1222,Marks,35,0),"")</f>
        <v/>
      </c>
      <c r="I1228" s="117" t="str">
        <f>IFERROR(VLOOKUP(N1222,Marks,36,0),"")</f>
        <v/>
      </c>
      <c r="J1228" s="119" t="str">
        <f>IFERROR(VLOOKUP(N1222,Marks,37,0),"")</f>
        <v/>
      </c>
      <c r="K1228" s="415" t="str">
        <f>IFERROR(VLOOKUP(N1222,Marks,38,0),"")</f>
        <v/>
      </c>
      <c r="L1228" s="415" t="str">
        <f>IFERROR(VLOOKUP(N1222,Marks,39,0),"")</f>
        <v/>
      </c>
      <c r="M1228" s="415" t="str">
        <f>IFERROR(VLOOKUP(N1222,Marks,40,0),"")</f>
        <v/>
      </c>
      <c r="N1228" s="117" t="str">
        <f>IFERROR(VLOOKUP(N1222,Marks,41,0),"")</f>
        <v/>
      </c>
      <c r="O1228" s="119" t="str">
        <f>IFERROR(VLOOKUP(N1222,Marks,42,0),"")</f>
        <v/>
      </c>
      <c r="P1228" s="323" t="str">
        <f>IFERROR(VLOOKUP(N1222,Marks,48,0),"")</f>
        <v/>
      </c>
      <c r="Q1228" s="819"/>
      <c r="R1228" s="122" t="str">
        <f>'Result Sheet'!$AE$4</f>
        <v xml:space="preserve">अंग्रेजी </v>
      </c>
      <c r="S1228" s="415" t="str">
        <f>IFERROR(VLOOKUP(AD1222,Marks,30,0),"")</f>
        <v/>
      </c>
      <c r="T1228" s="415" t="str">
        <f>IFERROR(VLOOKUP(AD1222,Marks,31,0),"")</f>
        <v/>
      </c>
      <c r="U1228" s="117" t="str">
        <f>IFERROR(VLOOKUP(AD1222,Marks,32,0),"")</f>
        <v/>
      </c>
      <c r="V1228" s="415" t="str">
        <f>IFERROR(VLOOKUP(AD1222,Marks,33,0),"")</f>
        <v/>
      </c>
      <c r="W1228" s="415" t="str">
        <f>IFERROR(VLOOKUP(AD1222,Marks,34,0),"")</f>
        <v/>
      </c>
      <c r="X1228" s="415" t="str">
        <f>IFERROR(VLOOKUP(AD1222,Marks,35,0),"")</f>
        <v/>
      </c>
      <c r="Y1228" s="117" t="str">
        <f>IFERROR(VLOOKUP(AD1222,Marks,36,0),"")</f>
        <v/>
      </c>
      <c r="Z1228" s="119" t="str">
        <f>IFERROR(VLOOKUP(AD1222,Marks,37,0),"")</f>
        <v/>
      </c>
      <c r="AA1228" s="415" t="str">
        <f>IFERROR(VLOOKUP(AD1222,Marks,38,0),"")</f>
        <v/>
      </c>
      <c r="AB1228" s="415" t="str">
        <f>IFERROR(VLOOKUP(AD1222,Marks,39,0),"")</f>
        <v/>
      </c>
      <c r="AC1228" s="415" t="str">
        <f>IFERROR(VLOOKUP(AD1222,Marks,40,0),"")</f>
        <v/>
      </c>
      <c r="AD1228" s="117" t="str">
        <f>IFERROR(VLOOKUP(AD1222,Marks,41,0),"")</f>
        <v/>
      </c>
      <c r="AE1228" s="119" t="str">
        <f>IFERROR(VLOOKUP(AD1222,Marks,42,0),"")</f>
        <v/>
      </c>
      <c r="AF1228" s="323" t="str">
        <f>IFERROR(VLOOKUP(AD1222,Marks,48,0),"")</f>
        <v/>
      </c>
    </row>
    <row r="1229" spans="1:32" ht="21" customHeight="1">
      <c r="A1229" s="166">
        <f>IF(N1222="","",A1228+1)</f>
        <v>14</v>
      </c>
      <c r="B1229" s="122" t="str">
        <f>'Result Sheet'!$AX$4</f>
        <v>संस्कृत</v>
      </c>
      <c r="C1229" s="415" t="str">
        <f>IFERROR(VLOOKUP(N1222,Marks,49,0),"")</f>
        <v/>
      </c>
      <c r="D1229" s="415" t="str">
        <f>IFERROR(VLOOKUP(N1222,Marks,50,0),"")</f>
        <v/>
      </c>
      <c r="E1229" s="117" t="str">
        <f>IFERROR(VLOOKUP(N1222,Marks,51,0),"")</f>
        <v/>
      </c>
      <c r="F1229" s="415" t="str">
        <f>IFERROR(VLOOKUP(N1222,Marks,52,0),"")</f>
        <v/>
      </c>
      <c r="G1229" s="415" t="str">
        <f>IFERROR(VLOOKUP(N1222,Marks,53,0),"")</f>
        <v/>
      </c>
      <c r="H1229" s="415" t="str">
        <f>IFERROR(VLOOKUP(N1222,Marks,54,0),"")</f>
        <v/>
      </c>
      <c r="I1229" s="117" t="str">
        <f>IFERROR(VLOOKUP(N1222,Marks,55,0),"")</f>
        <v/>
      </c>
      <c r="J1229" s="119" t="str">
        <f>IFERROR(VLOOKUP(N1222,Marks,56,0),"")</f>
        <v/>
      </c>
      <c r="K1229" s="415" t="str">
        <f>IFERROR(VLOOKUP(N1222,Marks,57,0),"")</f>
        <v/>
      </c>
      <c r="L1229" s="415" t="str">
        <f>IFERROR(VLOOKUP(N1222,Marks,58,0),"")</f>
        <v/>
      </c>
      <c r="M1229" s="415" t="str">
        <f>IFERROR(VLOOKUP(N1222,Marks,59,0),"")</f>
        <v/>
      </c>
      <c r="N1229" s="117" t="str">
        <f>IFERROR(VLOOKUP(N1222,Marks,60,0),"")</f>
        <v/>
      </c>
      <c r="O1229" s="119" t="str">
        <f>IFERROR(VLOOKUP(N1222,Marks,61,0),"")</f>
        <v/>
      </c>
      <c r="P1229" s="323" t="str">
        <f>IFERROR(VLOOKUP(N1222,Marks,67,0),"")</f>
        <v/>
      </c>
      <c r="Q1229" s="819"/>
      <c r="R1229" s="122" t="str">
        <f>'Result Sheet'!$AX$4</f>
        <v>संस्कृत</v>
      </c>
      <c r="S1229" s="415" t="str">
        <f>IFERROR(VLOOKUP(AD1222,Marks,49,0),"")</f>
        <v/>
      </c>
      <c r="T1229" s="415" t="str">
        <f>IFERROR(VLOOKUP(AD1222,Marks,50,0),"")</f>
        <v/>
      </c>
      <c r="U1229" s="117" t="str">
        <f>IFERROR(VLOOKUP(AD1222,Marks,51,0),"")</f>
        <v/>
      </c>
      <c r="V1229" s="415" t="str">
        <f>IFERROR(VLOOKUP(AD1222,Marks,52,0),"")</f>
        <v/>
      </c>
      <c r="W1229" s="415" t="str">
        <f>IFERROR(VLOOKUP(AD1222,Marks,53,0),"")</f>
        <v/>
      </c>
      <c r="X1229" s="415" t="str">
        <f>IFERROR(VLOOKUP(AD1222,Marks,54,0),"")</f>
        <v/>
      </c>
      <c r="Y1229" s="117" t="str">
        <f>IFERROR(VLOOKUP(AD1222,Marks,55,0),"")</f>
        <v/>
      </c>
      <c r="Z1229" s="119" t="str">
        <f>IFERROR(VLOOKUP(AD1222,Marks,56,0),"")</f>
        <v/>
      </c>
      <c r="AA1229" s="415" t="str">
        <f>IFERROR(VLOOKUP(AD1222,Marks,57,0),"")</f>
        <v/>
      </c>
      <c r="AB1229" s="415" t="str">
        <f>IFERROR(VLOOKUP(AD1222,Marks,58,0),"")</f>
        <v/>
      </c>
      <c r="AC1229" s="415" t="str">
        <f>IFERROR(VLOOKUP(AD1222,Marks,59,0),"")</f>
        <v/>
      </c>
      <c r="AD1229" s="117" t="str">
        <f>IFERROR(VLOOKUP(AD1222,Marks,60,0),"")</f>
        <v/>
      </c>
      <c r="AE1229" s="119" t="str">
        <f>IFERROR(VLOOKUP(AD1222,Marks,61,0),"")</f>
        <v/>
      </c>
      <c r="AF1229" s="323" t="str">
        <f>IFERROR(VLOOKUP(AD1222,Marks,67,0),"")</f>
        <v/>
      </c>
    </row>
    <row r="1230" spans="1:32" ht="21" customHeight="1">
      <c r="A1230" s="166">
        <f>IF(N1222="","",A1228+1)</f>
        <v>14</v>
      </c>
      <c r="B1230" s="122" t="str">
        <f>'Result Sheet'!$BQ$4</f>
        <v xml:space="preserve">गणित </v>
      </c>
      <c r="C1230" s="415" t="str">
        <f>IFERROR(VLOOKUP(N1222,Marks,68,0),"")</f>
        <v/>
      </c>
      <c r="D1230" s="415" t="str">
        <f>IFERROR(VLOOKUP(N1222,Marks,69,0),"")</f>
        <v/>
      </c>
      <c r="E1230" s="117" t="str">
        <f>IFERROR(VLOOKUP(N1222,Marks,70,0),"")</f>
        <v/>
      </c>
      <c r="F1230" s="415" t="str">
        <f>IFERROR(VLOOKUP(N1222,Marks,71,0),"")</f>
        <v/>
      </c>
      <c r="G1230" s="415" t="str">
        <f>IFERROR(VLOOKUP(N1222,Marks,72,0),"")</f>
        <v/>
      </c>
      <c r="H1230" s="415" t="str">
        <f>IFERROR(VLOOKUP(N1222,Marks,73,0),"")</f>
        <v/>
      </c>
      <c r="I1230" s="117" t="str">
        <f>IFERROR(VLOOKUP(N1222,Marks,74,0),"")</f>
        <v/>
      </c>
      <c r="J1230" s="119" t="str">
        <f>IFERROR(VLOOKUP(N1222,Marks,75,0),"")</f>
        <v/>
      </c>
      <c r="K1230" s="415" t="str">
        <f>IFERROR(VLOOKUP(N1222,Marks,76,0),"")</f>
        <v/>
      </c>
      <c r="L1230" s="415" t="str">
        <f>IFERROR(VLOOKUP(N1222,Marks,77,0),"")</f>
        <v/>
      </c>
      <c r="M1230" s="415" t="str">
        <f>IFERROR(VLOOKUP(N1222,Marks,78,0),"")</f>
        <v/>
      </c>
      <c r="N1230" s="117" t="str">
        <f>IFERROR(VLOOKUP(N1222,Marks,79,0),"")</f>
        <v/>
      </c>
      <c r="O1230" s="119" t="str">
        <f>IFERROR(VLOOKUP(N1222,Marks,80,0),"")</f>
        <v/>
      </c>
      <c r="P1230" s="323" t="str">
        <f>IFERROR(VLOOKUP(N1222,Marks,86,0),"")</f>
        <v/>
      </c>
      <c r="Q1230" s="819"/>
      <c r="R1230" s="122" t="str">
        <f>'Result Sheet'!$BQ$4</f>
        <v xml:space="preserve">गणित </v>
      </c>
      <c r="S1230" s="415" t="str">
        <f>IFERROR(VLOOKUP(AD1222,Marks,68,0),"")</f>
        <v/>
      </c>
      <c r="T1230" s="415" t="str">
        <f>IFERROR(VLOOKUP(AD1222,Marks,69,0),"")</f>
        <v/>
      </c>
      <c r="U1230" s="117" t="str">
        <f>IFERROR(VLOOKUP(AD1222,Marks,70,0),"")</f>
        <v/>
      </c>
      <c r="V1230" s="415" t="str">
        <f>IFERROR(VLOOKUP(AD1222,Marks,71,0),"")</f>
        <v/>
      </c>
      <c r="W1230" s="415" t="str">
        <f>IFERROR(VLOOKUP(AD1222,Marks,72,0),"")</f>
        <v/>
      </c>
      <c r="X1230" s="415" t="str">
        <f>IFERROR(VLOOKUP(AD1222,Marks,73,0),"")</f>
        <v/>
      </c>
      <c r="Y1230" s="117" t="str">
        <f>IFERROR(VLOOKUP(AD1222,Marks,74,0),"")</f>
        <v/>
      </c>
      <c r="Z1230" s="119" t="str">
        <f>IFERROR(VLOOKUP(AD1222,Marks,75,0),"")</f>
        <v/>
      </c>
      <c r="AA1230" s="415" t="str">
        <f>IFERROR(VLOOKUP(AD1222,Marks,76,0),"")</f>
        <v/>
      </c>
      <c r="AB1230" s="415" t="str">
        <f>IFERROR(VLOOKUP(AD1222,Marks,77,0),"")</f>
        <v/>
      </c>
      <c r="AC1230" s="415" t="str">
        <f>IFERROR(VLOOKUP(AD1222,Marks,78,0),"")</f>
        <v/>
      </c>
      <c r="AD1230" s="117" t="str">
        <f>IFERROR(VLOOKUP(AD1222,Marks,79,0),"")</f>
        <v/>
      </c>
      <c r="AE1230" s="119" t="str">
        <f>IFERROR(VLOOKUP(AD1222,Marks,80,0),"")</f>
        <v/>
      </c>
      <c r="AF1230" s="323" t="str">
        <f>IFERROR(VLOOKUP(AD1222,Marks,86,0),"")</f>
        <v/>
      </c>
    </row>
    <row r="1231" spans="1:32" ht="21" customHeight="1">
      <c r="A1231" s="166">
        <f>IF(N1222="","",A1230+1)</f>
        <v>15</v>
      </c>
      <c r="B1231" s="122" t="str">
        <f>'Result Sheet'!$CJ$4</f>
        <v xml:space="preserve">पर्यावरण अध्ययन </v>
      </c>
      <c r="C1231" s="415" t="str">
        <f>IFERROR(VLOOKUP(N1222,Marks,87,0),"")</f>
        <v/>
      </c>
      <c r="D1231" s="415" t="str">
        <f>IFERROR(VLOOKUP(N1222,Marks,88,0),"")</f>
        <v/>
      </c>
      <c r="E1231" s="117" t="str">
        <f>IFERROR(VLOOKUP(N1222,Marks,89,0),"")</f>
        <v/>
      </c>
      <c r="F1231" s="415" t="str">
        <f>IFERROR(VLOOKUP(N1222,Marks,90,0),"")</f>
        <v/>
      </c>
      <c r="G1231" s="415" t="str">
        <f>IFERROR(VLOOKUP(N1222,Marks,91,0),"")</f>
        <v/>
      </c>
      <c r="H1231" s="415" t="str">
        <f>IFERROR(VLOOKUP(N1222,Marks,92,0),"")</f>
        <v/>
      </c>
      <c r="I1231" s="117" t="str">
        <f>IFERROR(VLOOKUP(N1222,Marks,93,0),"")</f>
        <v/>
      </c>
      <c r="J1231" s="119" t="str">
        <f>IFERROR(VLOOKUP(N1222,Marks,94,0),"")</f>
        <v/>
      </c>
      <c r="K1231" s="415" t="str">
        <f>IFERROR(VLOOKUP(N1222,Marks,95,0),"")</f>
        <v/>
      </c>
      <c r="L1231" s="415" t="str">
        <f>IFERROR(VLOOKUP(N1222,Marks,96,0),"")</f>
        <v/>
      </c>
      <c r="M1231" s="415" t="str">
        <f>IFERROR(VLOOKUP(N1222,Marks,97,0),"")</f>
        <v/>
      </c>
      <c r="N1231" s="117" t="str">
        <f>IFERROR(VLOOKUP(N1222,Marks,98,0),"")</f>
        <v/>
      </c>
      <c r="O1231" s="119" t="str">
        <f>IFERROR(VLOOKUP(N1222,Marks,99,0),"")</f>
        <v/>
      </c>
      <c r="P1231" s="323" t="str">
        <f>IFERROR(VLOOKUP(N1222,Marks,105,0),"")</f>
        <v/>
      </c>
      <c r="Q1231" s="819"/>
      <c r="R1231" s="122" t="str">
        <f>'Result Sheet'!$CJ$4</f>
        <v xml:space="preserve">पर्यावरण अध्ययन </v>
      </c>
      <c r="S1231" s="415" t="str">
        <f>IFERROR(VLOOKUP(AD1222,Marks,87,0),"")</f>
        <v/>
      </c>
      <c r="T1231" s="415" t="str">
        <f>IFERROR(VLOOKUP(AD1222,Marks,88,0),"")</f>
        <v/>
      </c>
      <c r="U1231" s="117" t="str">
        <f>IFERROR(VLOOKUP(AD1222,Marks,89,0),"")</f>
        <v/>
      </c>
      <c r="V1231" s="415" t="str">
        <f>IFERROR(VLOOKUP(AD1222,Marks,90,0),"")</f>
        <v/>
      </c>
      <c r="W1231" s="415" t="str">
        <f>IFERROR(VLOOKUP(AD1222,Marks,91,0),"")</f>
        <v/>
      </c>
      <c r="X1231" s="415" t="str">
        <f>IFERROR(VLOOKUP(AD1222,Marks,92,0),"")</f>
        <v/>
      </c>
      <c r="Y1231" s="117" t="str">
        <f>IFERROR(VLOOKUP(AD1222,Marks,93,0),"")</f>
        <v/>
      </c>
      <c r="Z1231" s="119" t="str">
        <f>IFERROR(VLOOKUP(AD1222,Marks,94,0),"")</f>
        <v/>
      </c>
      <c r="AA1231" s="415" t="str">
        <f>IFERROR(VLOOKUP(AD1222,Marks,95,0),"")</f>
        <v/>
      </c>
      <c r="AB1231" s="415" t="str">
        <f>IFERROR(VLOOKUP(AD1222,Marks,96,0),"")</f>
        <v/>
      </c>
      <c r="AC1231" s="415" t="str">
        <f>IFERROR(VLOOKUP(AD1222,Marks,97,0),"")</f>
        <v/>
      </c>
      <c r="AD1231" s="117" t="str">
        <f>IFERROR(VLOOKUP(AD1222,Marks,98,0),"")</f>
        <v/>
      </c>
      <c r="AE1231" s="119" t="str">
        <f>IFERROR(VLOOKUP(AD1222,Marks,99,0),"")</f>
        <v/>
      </c>
      <c r="AF1231" s="323" t="str">
        <f>IFERROR(VLOOKUP(AD1222,Marks,105,0),"")</f>
        <v/>
      </c>
    </row>
    <row r="1232" spans="1:32" ht="25.5" customHeight="1">
      <c r="A1232" s="166">
        <f>IF(N1222="","",A1231+1)</f>
        <v>16</v>
      </c>
      <c r="B1232" s="416" t="s">
        <v>215</v>
      </c>
      <c r="C1232" s="120" t="str">
        <f>IF(AND(C1227="",C1228="",C1229="",C1230="",C1231=""),"",IF(OR(C1219=1,C1219=2),SUM(C1227:C1230),SUM(C1227:C1231)))</f>
        <v/>
      </c>
      <c r="D1232" s="120" t="str">
        <f>IF(AND(D1227="",D1228="",D1229="",D1230="",D1231=""),"",IF(OR(C1219=1,C1219=2),SUM(D1227:D1230),SUM(D1227:D1231)))</f>
        <v/>
      </c>
      <c r="E1232" s="120" t="str">
        <f>IF(AND(E1227="",E1228="",E1229="",E1230="",E1231=""),"",IF(OR(C1219=1,C1219=2),SUM(E1227:E1230),SUM(E1227:E1231)))</f>
        <v/>
      </c>
      <c r="F1232" s="120" t="str">
        <f>IF(AND(F1227="",F1228="",F1229="",F1230="",F1231=""),"",IF(OR(C1219=1,C1219=2),SUM(F1227:F1230),SUM(F1227:F1231)))</f>
        <v/>
      </c>
      <c r="G1232" s="120" t="str">
        <f>IF(AND(G1227="",G1228="",G1229="",G1230="",G1231=""),"",IF(OR(G1219=1,G1219=2),SUM(C1219=1,C1219=2),SUM(G1227:G1231)))</f>
        <v/>
      </c>
      <c r="H1232" s="120" t="str">
        <f>IF(AND(H1227="",H1228="",H1229="",H1230="",H1231=""),"",IF(OR(C1219=1,C1219=2),SUM(H1227:H1230),SUM(H1227:H1231)))</f>
        <v/>
      </c>
      <c r="I1232" s="120" t="str">
        <f>IF(AND(I1227="",I1228="",I1229="",I1230="",I1231=""),"",IF(OR(C1219=1,C1219=2),SUM(I1227:I1230),SUM(I1227:I1231)))</f>
        <v/>
      </c>
      <c r="J1232" s="120" t="str">
        <f>IF(AND(J1227="",J1228="",J1229="",J1230="",J1231=""),"",IF(OR(C1219=1,C1219=2),SUM(J1227:J1230),SUM(J1227:J1231)))</f>
        <v/>
      </c>
      <c r="K1232" s="120" t="str">
        <f>IF(AND(K1227="",K1228="",K1229="",K1230="",K1231=""),"",IF(OR(C1219=1,C1219=2),SUM(K1227:K1230),SUM(K1227:K1231)))</f>
        <v/>
      </c>
      <c r="L1232" s="120" t="str">
        <f>IF(AND(L1227="",L1228="",L1229="",L1230="",L1231=""),"",IF(OR(C1219=1,C1219=2),SUM(L1227:L1230),SUM(L1227:L1231)))</f>
        <v/>
      </c>
      <c r="M1232" s="120" t="str">
        <f>IF(AND(M1227="",M1228="",M1229="",M1230="",M1231=""),"",IF(OR(C1219=1,C1219=2),SUM(M1227:M1230),SUM(M1227:M1231)))</f>
        <v/>
      </c>
      <c r="N1232" s="120" t="str">
        <f>IF(AND(N1227="",N1228="",N1229="",N1230="",N1231=""),"",IF(OR(C1219=1,C1219=2),SUM(N1227:N1230),SUM(N1227:N1231)))</f>
        <v/>
      </c>
      <c r="O1232" s="120" t="str">
        <f>IF(AND(O1227="",O1228="",O1229="",O1230="",O1231=""),"",IF(OR(C1219=1,C1219=2),SUM(O1227:O1230),SUM(O1227:O1231)))</f>
        <v/>
      </c>
      <c r="P1232" s="326" t="str">
        <f>IF(OR(N1222="",E1220="",O1232=""),"",IF(O1232&gt;=81%*P1226,"A",IF(O1232&gt;=61%*P1226,"B",IF(O1232&gt;=41%*P1226,"C",IF(O1232&gt;=21%*P1226,"D","E")))))</f>
        <v/>
      </c>
      <c r="Q1232" s="819"/>
      <c r="R1232" s="416" t="s">
        <v>215</v>
      </c>
      <c r="S1232" s="120" t="str">
        <f>IF(AND(S1227="",S1228="",S1229="",S1230="",S1231=""),"",IF(OR(S1219=1,S1219=2),SUM(S1227:S1230),SUM(S1227:S1231)))</f>
        <v/>
      </c>
      <c r="T1232" s="120" t="str">
        <f>IF(AND(T1227="",T1228="",T1229="",T1230="",T1231=""),"",IF(OR(S1219=1,S1219=2),SUM(T1227:T1230),SUM(T1227:T1231)))</f>
        <v/>
      </c>
      <c r="U1232" s="120" t="str">
        <f>IF(AND(U1227="",U1228="",U1229="",U1230="",U1231=""),"",IF(OR(S1219=1,S1219=2),SUM(U1227:U1230),SUM(U1227:U1231)))</f>
        <v/>
      </c>
      <c r="V1232" s="120" t="str">
        <f>IF(AND(V1227="",V1228="",V1229="",V1230="",V1231=""),"",IF(OR(S1219=1,S1219=2),SUM(V1227:V1230),SUM(V1227:V1231)))</f>
        <v/>
      </c>
      <c r="W1232" s="120" t="str">
        <f>IF(AND(W1227="",W1228="",W1229="",W1230="",W1231=""),"",IF(OR(W1219=1,W1219=2),SUM(S1219=1,S1219=2),SUM(W1227:W1231)))</f>
        <v/>
      </c>
      <c r="X1232" s="120" t="str">
        <f>IF(AND(X1227="",X1228="",X1229="",X1230="",X1231=""),"",IF(OR(S1219=1,S1219=2),SUM(X1227:X1230),SUM(X1227:X1231)))</f>
        <v/>
      </c>
      <c r="Y1232" s="120" t="str">
        <f>IF(AND(Y1227="",Y1228="",Y1229="",Y1230="",Y1231=""),"",IF(OR(S1219=1,S1219=2),SUM(Y1227:Y1230),SUM(Y1227:Y1231)))</f>
        <v/>
      </c>
      <c r="Z1232" s="120" t="str">
        <f>IF(AND(Z1227="",Z1228="",Z1229="",Z1230="",Z1231=""),"",IF(OR(S1219=1,S1219=2),SUM(Z1227:Z1230),SUM(Z1227:Z1231)))</f>
        <v/>
      </c>
      <c r="AA1232" s="120" t="str">
        <f>IF(AND(AA1227="",AA1228="",AA1229="",AA1230="",AA1231=""),"",IF(OR(S1219=1,S1219=2),SUM(AA1227:AA1230),SUM(AA1227:AA1231)))</f>
        <v/>
      </c>
      <c r="AB1232" s="120" t="str">
        <f>IF(AND(AB1227="",AB1228="",AB1229="",AB1230="",AB1231=""),"",IF(OR(S1219=1,S1219=2),SUM(AB1227:AB1230),SUM(AB1227:AB1231)))</f>
        <v/>
      </c>
      <c r="AC1232" s="120" t="str">
        <f>IF(AND(AC1227="",AC1228="",AC1229="",AC1230="",AC1231=""),"",IF(OR(S1219=1,S1219=2),SUM(AC1227:AC1230),SUM(AC1227:AC1231)))</f>
        <v/>
      </c>
      <c r="AD1232" s="120" t="str">
        <f>IF(AND(AD1227="",AD1228="",AD1229="",AD1230="",AD1231=""),"",IF(OR(S1219=1,S1219=2),SUM(AD1227:AD1230),SUM(AD1227:AD1231)))</f>
        <v/>
      </c>
      <c r="AE1232" s="120" t="str">
        <f>IF(AND(AE1227="",AE1228="",AE1229="",AE1230="",AE1231=""),"",IF(OR(S1219=1,S1219=2),SUM(AE1227:AE1230),SUM(AE1227:AE1231)))</f>
        <v/>
      </c>
      <c r="AF1232" s="326" t="str">
        <f>IF(OR(AD1222="",U1220="",AE1232=""),"",IF(AE1232&gt;=81%*AF1226,"A",IF(AE1232&gt;=61%*AF1226,"B",IF(AE1232&gt;=41%*AF1226,"C",IF(AE1232&gt;=21%*AF1226,"D","E")))))</f>
        <v/>
      </c>
    </row>
    <row r="1233" spans="1:32" ht="9" customHeight="1">
      <c r="A1233" s="166">
        <f>IF(N1222="","",A1232+1)</f>
        <v>17</v>
      </c>
      <c r="B1233" s="787"/>
      <c r="C1233" s="787"/>
      <c r="D1233" s="787"/>
      <c r="E1233" s="787"/>
      <c r="F1233" s="787"/>
      <c r="G1233" s="787"/>
      <c r="H1233" s="787"/>
      <c r="I1233" s="787"/>
      <c r="J1233" s="787"/>
      <c r="K1233" s="787"/>
      <c r="L1233" s="787"/>
      <c r="M1233" s="787"/>
      <c r="N1233" s="787"/>
      <c r="O1233" s="787"/>
      <c r="P1233" s="787"/>
      <c r="Q1233" s="819"/>
      <c r="R1233" s="787"/>
      <c r="S1233" s="787"/>
      <c r="T1233" s="787"/>
      <c r="U1233" s="787"/>
      <c r="V1233" s="787"/>
      <c r="W1233" s="787"/>
      <c r="X1233" s="787"/>
      <c r="Y1233" s="787"/>
      <c r="Z1233" s="787"/>
      <c r="AA1233" s="787"/>
      <c r="AB1233" s="787"/>
      <c r="AC1233" s="787"/>
      <c r="AD1233" s="787"/>
      <c r="AE1233" s="787"/>
      <c r="AF1233" s="787"/>
    </row>
    <row r="1234" spans="1:32" ht="22.5" customHeight="1">
      <c r="A1234" s="166">
        <f>IF(N1222="","",A1233+1)</f>
        <v>18</v>
      </c>
      <c r="B1234" s="788" t="s">
        <v>213</v>
      </c>
      <c r="C1234" s="788"/>
      <c r="D1234" s="789" t="s">
        <v>229</v>
      </c>
      <c r="E1234" s="790"/>
      <c r="F1234" s="417" t="s">
        <v>186</v>
      </c>
      <c r="G1234" s="788" t="s">
        <v>213</v>
      </c>
      <c r="H1234" s="788"/>
      <c r="I1234" s="789" t="s">
        <v>229</v>
      </c>
      <c r="J1234" s="790"/>
      <c r="K1234" s="417" t="s">
        <v>186</v>
      </c>
      <c r="L1234" s="788" t="s">
        <v>213</v>
      </c>
      <c r="M1234" s="788"/>
      <c r="N1234" s="789" t="s">
        <v>229</v>
      </c>
      <c r="O1234" s="790"/>
      <c r="P1234" s="417" t="s">
        <v>186</v>
      </c>
      <c r="Q1234" s="819"/>
      <c r="R1234" s="788" t="s">
        <v>213</v>
      </c>
      <c r="S1234" s="788"/>
      <c r="T1234" s="789" t="s">
        <v>229</v>
      </c>
      <c r="U1234" s="790"/>
      <c r="V1234" s="417" t="s">
        <v>186</v>
      </c>
      <c r="W1234" s="788" t="s">
        <v>213</v>
      </c>
      <c r="X1234" s="788"/>
      <c r="Y1234" s="789" t="s">
        <v>229</v>
      </c>
      <c r="Z1234" s="790"/>
      <c r="AA1234" s="417" t="s">
        <v>186</v>
      </c>
      <c r="AB1234" s="788" t="s">
        <v>213</v>
      </c>
      <c r="AC1234" s="788"/>
      <c r="AD1234" s="789" t="s">
        <v>229</v>
      </c>
      <c r="AE1234" s="790"/>
      <c r="AF1234" s="417" t="s">
        <v>186</v>
      </c>
    </row>
    <row r="1235" spans="1:32" ht="21.75" customHeight="1">
      <c r="A1235" s="166">
        <f>IF(N1222="","",A1234+1)</f>
        <v>19</v>
      </c>
      <c r="B1235" s="791" t="s">
        <v>221</v>
      </c>
      <c r="C1235" s="792"/>
      <c r="D1235" s="792"/>
      <c r="E1235" s="119" t="str">
        <f>IFERROR(VLOOKUP(N1222,Marks,109,0),"")</f>
        <v/>
      </c>
      <c r="F1235" s="130" t="str">
        <f>IFERROR(VLOOKUP(N1222,Marks,113,0),"")</f>
        <v/>
      </c>
      <c r="G1235" s="791" t="s">
        <v>192</v>
      </c>
      <c r="H1235" s="792"/>
      <c r="I1235" s="792"/>
      <c r="J1235" s="119" t="str">
        <f>IFERROR(VLOOKUP(N1222,Marks,117,0),"")</f>
        <v/>
      </c>
      <c r="K1235" s="130" t="str">
        <f>IFERROR(VLOOKUP(N1222,Marks,121,0),"")</f>
        <v/>
      </c>
      <c r="L1235" s="793" t="s">
        <v>193</v>
      </c>
      <c r="M1235" s="794"/>
      <c r="N1235" s="794"/>
      <c r="O1235" s="119" t="str">
        <f>IFERROR(VLOOKUP(N1222,Marks,125,0),"")</f>
        <v/>
      </c>
      <c r="P1235" s="130" t="str">
        <f>IFERROR(VLOOKUP(N1222,Marks,129,0),"")</f>
        <v/>
      </c>
      <c r="Q1235" s="819"/>
      <c r="R1235" s="791" t="s">
        <v>221</v>
      </c>
      <c r="S1235" s="792"/>
      <c r="T1235" s="792"/>
      <c r="U1235" s="119" t="str">
        <f>IFERROR(VLOOKUP(AD1222,Marks,109,0),"")</f>
        <v/>
      </c>
      <c r="V1235" s="130" t="str">
        <f>IFERROR(VLOOKUP(AD1222,Marks,113,0),"")</f>
        <v/>
      </c>
      <c r="W1235" s="791" t="s">
        <v>192</v>
      </c>
      <c r="X1235" s="792"/>
      <c r="Y1235" s="792"/>
      <c r="Z1235" s="119" t="str">
        <f>IFERROR(VLOOKUP(AD1222,Marks,117,0),"")</f>
        <v/>
      </c>
      <c r="AA1235" s="130" t="str">
        <f>IFERROR(VLOOKUP(AD1222,Marks,121,0),"")</f>
        <v/>
      </c>
      <c r="AB1235" s="793" t="s">
        <v>193</v>
      </c>
      <c r="AC1235" s="794"/>
      <c r="AD1235" s="794"/>
      <c r="AE1235" s="119" t="str">
        <f>IFERROR(VLOOKUP(AD1222,Marks,125,0),"")</f>
        <v/>
      </c>
      <c r="AF1235" s="130" t="str">
        <f>IFERROR(VLOOKUP(AD1222,Marks,129,0),"")</f>
        <v/>
      </c>
    </row>
    <row r="1236" spans="1:32" ht="21" customHeight="1">
      <c r="A1236" s="166">
        <f>IF(N1222="","",A1235+1)</f>
        <v>20</v>
      </c>
      <c r="B1236" s="780" t="s">
        <v>216</v>
      </c>
      <c r="C1236" s="780"/>
      <c r="D1236" s="780"/>
      <c r="E1236" s="795" t="str">
        <f>IFERROR(VLOOKUP(N1222,Marks,135,0),"")</f>
        <v/>
      </c>
      <c r="F1236" s="795"/>
      <c r="G1236" s="795"/>
      <c r="H1236" s="795"/>
      <c r="I1236" s="780" t="s">
        <v>217</v>
      </c>
      <c r="J1236" s="780"/>
      <c r="K1236" s="780"/>
      <c r="L1236" s="780"/>
      <c r="M1236" s="796" t="str">
        <f>IFERROR(VLOOKUP(N1222,Marks,136,0),"")</f>
        <v/>
      </c>
      <c r="N1236" s="796"/>
      <c r="O1236" s="796"/>
      <c r="P1236" s="796"/>
      <c r="Q1236" s="819"/>
      <c r="R1236" s="780" t="s">
        <v>216</v>
      </c>
      <c r="S1236" s="780"/>
      <c r="T1236" s="780"/>
      <c r="U1236" s="795" t="str">
        <f>IFERROR(VLOOKUP(AD1222,Marks,135,0),"")</f>
        <v/>
      </c>
      <c r="V1236" s="795"/>
      <c r="W1236" s="795"/>
      <c r="X1236" s="795"/>
      <c r="Y1236" s="780" t="s">
        <v>217</v>
      </c>
      <c r="Z1236" s="780"/>
      <c r="AA1236" s="780"/>
      <c r="AB1236" s="780"/>
      <c r="AC1236" s="796" t="str">
        <f>IFERROR(VLOOKUP(AD1222,Marks,136,0),"")</f>
        <v/>
      </c>
      <c r="AD1236" s="796"/>
      <c r="AE1236" s="796"/>
      <c r="AF1236" s="796"/>
    </row>
    <row r="1237" spans="1:32" ht="21" customHeight="1">
      <c r="A1237" s="166">
        <f>IF(N1222="","",A1236+1)</f>
        <v>21</v>
      </c>
      <c r="B1237" s="780" t="s">
        <v>218</v>
      </c>
      <c r="C1237" s="780"/>
      <c r="D1237" s="780"/>
      <c r="E1237" s="782" t="str">
        <f>IFERROR(VLOOKUP(N1222,Marks,134,0),"")</f>
        <v/>
      </c>
      <c r="F1237" s="782"/>
      <c r="G1237" s="782"/>
      <c r="H1237" s="782"/>
      <c r="I1237" s="780" t="s">
        <v>219</v>
      </c>
      <c r="J1237" s="780"/>
      <c r="K1237" s="780"/>
      <c r="L1237" s="780"/>
      <c r="M1237" s="781" t="str">
        <f>IFERROR(VLOOKUP(N1222,Marks,131,0),"")</f>
        <v/>
      </c>
      <c r="N1237" s="781"/>
      <c r="O1237" s="781"/>
      <c r="P1237" s="781"/>
      <c r="Q1237" s="819"/>
      <c r="R1237" s="780" t="s">
        <v>218</v>
      </c>
      <c r="S1237" s="780"/>
      <c r="T1237" s="780"/>
      <c r="U1237" s="782" t="str">
        <f>IFERROR(VLOOKUP(AD1222,Marks,134,0),"")</f>
        <v/>
      </c>
      <c r="V1237" s="782"/>
      <c r="W1237" s="782"/>
      <c r="X1237" s="782"/>
      <c r="Y1237" s="780" t="s">
        <v>219</v>
      </c>
      <c r="Z1237" s="780"/>
      <c r="AA1237" s="780"/>
      <c r="AB1237" s="780"/>
      <c r="AC1237" s="781" t="str">
        <f>IFERROR(VLOOKUP(AD1222,Marks,131,0),"")</f>
        <v/>
      </c>
      <c r="AD1237" s="781"/>
      <c r="AE1237" s="781"/>
      <c r="AF1237" s="781"/>
    </row>
    <row r="1238" spans="1:32" ht="21" customHeight="1">
      <c r="A1238" s="166">
        <f>IF(N1222="","",A1237+1)</f>
        <v>22</v>
      </c>
      <c r="B1238" s="780" t="s">
        <v>220</v>
      </c>
      <c r="C1238" s="780"/>
      <c r="D1238" s="780"/>
      <c r="E1238" s="324" t="str">
        <f>IFERROR(VLOOKUP(N1222,Marks,132,0),"")</f>
        <v/>
      </c>
      <c r="F1238" s="325" t="s">
        <v>341</v>
      </c>
      <c r="G1238" s="783" t="str">
        <f>IF(OR(N1222="",E1220="",O1232=""),"",IF(O1232&gt;=81%*P1226,"A",IF(O1232&gt;=61%*P1226,"B",IF(O1232&gt;=41%*P1226,"C",IF(O1232&gt;=21%*P1226,"D","E")))))</f>
        <v/>
      </c>
      <c r="H1238" s="783"/>
      <c r="I1238" s="780" t="s">
        <v>222</v>
      </c>
      <c r="J1238" s="780"/>
      <c r="K1238" s="780"/>
      <c r="L1238" s="780"/>
      <c r="M1238" s="818" t="str">
        <f>IFERROR(VLOOKUP(N1222,Marks,133,0),"")</f>
        <v/>
      </c>
      <c r="N1238" s="818"/>
      <c r="O1238" s="818"/>
      <c r="P1238" s="818"/>
      <c r="Q1238" s="819"/>
      <c r="R1238" s="780" t="s">
        <v>220</v>
      </c>
      <c r="S1238" s="780"/>
      <c r="T1238" s="780"/>
      <c r="U1238" s="324" t="str">
        <f>IFERROR(VLOOKUP(AD1222,Marks,132,0),"")</f>
        <v/>
      </c>
      <c r="V1238" s="325" t="s">
        <v>341</v>
      </c>
      <c r="W1238" s="783" t="str">
        <f>IF(OR(AD1222="",U1220="",AE1232=""),"",IF(AE1232&gt;=81%*AF1226,"A",IF(AE1232&gt;=61%*AF1226,"B",IF(AE1232&gt;=41%*AF1226,"C",IF(AE1232&gt;=21%*AF1226,"D","E")))))</f>
        <v/>
      </c>
      <c r="X1238" s="783"/>
      <c r="Y1238" s="780" t="s">
        <v>222</v>
      </c>
      <c r="Z1238" s="780"/>
      <c r="AA1238" s="780"/>
      <c r="AB1238" s="780"/>
      <c r="AC1238" s="818" t="str">
        <f>IFERROR(VLOOKUP(AD1222,Marks,133,0),"")</f>
        <v/>
      </c>
      <c r="AD1238" s="818"/>
      <c r="AE1238" s="818"/>
      <c r="AF1238" s="818"/>
    </row>
    <row r="1239" spans="1:32" ht="21" customHeight="1">
      <c r="A1239" s="166">
        <f>IF(N1222="","",A1238+1)</f>
        <v>23</v>
      </c>
      <c r="B1239" s="817" t="s">
        <v>228</v>
      </c>
      <c r="C1239" s="817"/>
      <c r="D1239" s="817"/>
      <c r="E1239" s="784">
        <f>'Master sheet'!$C$10</f>
        <v>44697</v>
      </c>
      <c r="F1239" s="784"/>
      <c r="G1239" s="784"/>
      <c r="H1239" s="410"/>
      <c r="I1239" s="121"/>
      <c r="J1239" s="121"/>
      <c r="K1239" s="76"/>
      <c r="L1239" s="121"/>
      <c r="M1239" s="121"/>
      <c r="N1239" s="121"/>
      <c r="O1239" s="121"/>
      <c r="P1239" s="121"/>
      <c r="Q1239" s="819"/>
      <c r="R1239" s="817" t="s">
        <v>228</v>
      </c>
      <c r="S1239" s="817"/>
      <c r="T1239" s="817"/>
      <c r="U1239" s="784">
        <f>'Master sheet'!$C$10</f>
        <v>44697</v>
      </c>
      <c r="V1239" s="784"/>
      <c r="W1239" s="784"/>
      <c r="X1239" s="410"/>
      <c r="Y1239" s="121"/>
      <c r="Z1239" s="121"/>
      <c r="AA1239" s="76"/>
      <c r="AB1239" s="121"/>
      <c r="AC1239" s="121"/>
      <c r="AD1239" s="121"/>
      <c r="AE1239" s="121"/>
      <c r="AF1239" s="121"/>
    </row>
    <row r="1240" spans="1:32" ht="43.5" customHeight="1">
      <c r="A1240" s="166">
        <f>IF(N1222="","",A1239+1)</f>
        <v>24</v>
      </c>
      <c r="B1240" s="804" t="str">
        <f>IF(AND(C1219=1),CONCATENATE("( ",UPPER('Master sheet'!$F$11)," )"),IF(AND(C1219=2),CONCATENATE("( ",UPPER('Master sheet'!$F$19)," )"),IF(AND(C1219=3),CONCATENATE("( ",UPPER('Master sheet'!$J$11)," )"),IF(AND(C1219=4),CONCATENATE("( ",UPPER('Master sheet'!$J$19)," )"),""))))</f>
        <v/>
      </c>
      <c r="C1240" s="804"/>
      <c r="D1240" s="804"/>
      <c r="E1240" s="804"/>
      <c r="F1240" s="805" t="str">
        <f>IF(AND(N1222=""),"",CONCATENATE("(",'Master sheet'!$C$14," )"))</f>
        <v>(Suresh Kumar )</v>
      </c>
      <c r="G1240" s="805"/>
      <c r="H1240" s="805"/>
      <c r="I1240" s="805"/>
      <c r="J1240" s="805"/>
      <c r="K1240" s="805" t="str">
        <f>IF(AND(N1222=""),"",CONCATENATE("(",'Master sheet'!$C$12," )"))</f>
        <v>(USHA PALIYA )</v>
      </c>
      <c r="L1240" s="805"/>
      <c r="M1240" s="805"/>
      <c r="N1240" s="805"/>
      <c r="O1240" s="805"/>
      <c r="P1240" s="805"/>
      <c r="Q1240" s="819"/>
      <c r="R1240" s="804" t="str">
        <f>IF(AND(S1219=1),CONCATENATE("( ",UPPER('Master sheet'!$F$11)," )"),IF(AND(S1219=2),CONCATENATE("( ",UPPER('Master sheet'!$F$19)," )"),IF(AND(S1219=3),CONCATENATE("( ",UPPER('Master sheet'!$J$11)," )"),IF(AND(S1219=4),CONCATENATE("( ",UPPER('Master sheet'!$J$19)," )"),""))))</f>
        <v/>
      </c>
      <c r="S1240" s="804"/>
      <c r="T1240" s="804"/>
      <c r="U1240" s="804"/>
      <c r="V1240" s="805" t="str">
        <f>IF(AND(AD1222=""),"",CONCATENATE("(",'Master sheet'!$C$14," )"))</f>
        <v>(Suresh Kumar )</v>
      </c>
      <c r="W1240" s="805"/>
      <c r="X1240" s="805"/>
      <c r="Y1240" s="805"/>
      <c r="Z1240" s="805"/>
      <c r="AA1240" s="805" t="str">
        <f>IF(AND(AD1222=""),"",CONCATENATE("(",'Master sheet'!$C$12," )"))</f>
        <v>(USHA PALIYA )</v>
      </c>
      <c r="AB1240" s="805"/>
      <c r="AC1240" s="805"/>
      <c r="AD1240" s="805"/>
      <c r="AE1240" s="805"/>
      <c r="AF1240" s="805"/>
    </row>
    <row r="1241" spans="1:32" ht="21.75" customHeight="1">
      <c r="A1241" s="166">
        <f>IF(N1222="","",A1240+1)</f>
        <v>25</v>
      </c>
      <c r="B1241" s="806" t="s">
        <v>223</v>
      </c>
      <c r="C1241" s="806"/>
      <c r="D1241" s="806"/>
      <c r="E1241" s="806"/>
      <c r="F1241" s="807" t="s">
        <v>224</v>
      </c>
      <c r="G1241" s="807"/>
      <c r="H1241" s="807"/>
      <c r="I1241" s="807"/>
      <c r="J1241" s="807"/>
      <c r="K1241" s="806" t="s">
        <v>225</v>
      </c>
      <c r="L1241" s="806"/>
      <c r="M1241" s="806"/>
      <c r="N1241" s="806"/>
      <c r="O1241" s="806"/>
      <c r="P1241" s="806"/>
      <c r="Q1241" s="819"/>
      <c r="R1241" s="806" t="s">
        <v>223</v>
      </c>
      <c r="S1241" s="806"/>
      <c r="T1241" s="806"/>
      <c r="U1241" s="806"/>
      <c r="V1241" s="807" t="s">
        <v>224</v>
      </c>
      <c r="W1241" s="807"/>
      <c r="X1241" s="807"/>
      <c r="Y1241" s="807"/>
      <c r="Z1241" s="807"/>
      <c r="AA1241" s="806" t="s">
        <v>225</v>
      </c>
      <c r="AB1241" s="806"/>
      <c r="AC1241" s="806"/>
      <c r="AD1241" s="806"/>
      <c r="AE1241" s="806"/>
      <c r="AF1241" s="806"/>
    </row>
    <row r="1243" spans="1:32" ht="21.9" customHeight="1">
      <c r="A1243" s="165">
        <f>IF(N1249="","",1)</f>
        <v>1</v>
      </c>
      <c r="B1243" s="808" t="s">
        <v>203</v>
      </c>
      <c r="C1243" s="808"/>
      <c r="D1243" s="808"/>
      <c r="E1243" s="808"/>
      <c r="F1243" s="808"/>
      <c r="G1243" s="808"/>
      <c r="H1243" s="808"/>
      <c r="I1243" s="808"/>
      <c r="J1243" s="808"/>
      <c r="K1243" s="808"/>
      <c r="L1243" s="808"/>
      <c r="M1243" s="808"/>
      <c r="N1243" s="808"/>
      <c r="O1243" s="808"/>
      <c r="P1243" s="808"/>
      <c r="Q1243" s="819" t="s">
        <v>249</v>
      </c>
      <c r="R1243" s="808" t="s">
        <v>203</v>
      </c>
      <c r="S1243" s="808"/>
      <c r="T1243" s="808"/>
      <c r="U1243" s="808"/>
      <c r="V1243" s="808"/>
      <c r="W1243" s="808"/>
      <c r="X1243" s="808"/>
      <c r="Y1243" s="808"/>
      <c r="Z1243" s="808"/>
      <c r="AA1243" s="808"/>
      <c r="AB1243" s="808"/>
      <c r="AC1243" s="808"/>
      <c r="AD1243" s="808"/>
      <c r="AE1243" s="808"/>
      <c r="AF1243" s="808"/>
    </row>
    <row r="1244" spans="1:32" ht="21.9" customHeight="1">
      <c r="A1244" s="166">
        <f>IF(N1249="","",A1243+1)</f>
        <v>2</v>
      </c>
      <c r="B1244" s="820" t="s">
        <v>541</v>
      </c>
      <c r="C1244" s="820"/>
      <c r="D1244" s="820"/>
      <c r="E1244" s="820"/>
      <c r="F1244" s="820"/>
      <c r="G1244" s="820"/>
      <c r="H1244" s="820"/>
      <c r="I1244" s="820"/>
      <c r="J1244" s="820"/>
      <c r="K1244" s="820"/>
      <c r="L1244" s="820"/>
      <c r="M1244" s="820"/>
      <c r="N1244" s="820"/>
      <c r="O1244" s="820"/>
      <c r="P1244" s="820"/>
      <c r="Q1244" s="819"/>
      <c r="R1244" s="820" t="s">
        <v>541</v>
      </c>
      <c r="S1244" s="820"/>
      <c r="T1244" s="820"/>
      <c r="U1244" s="820"/>
      <c r="V1244" s="820"/>
      <c r="W1244" s="820"/>
      <c r="X1244" s="820"/>
      <c r="Y1244" s="820"/>
      <c r="Z1244" s="820"/>
      <c r="AA1244" s="820"/>
      <c r="AB1244" s="820"/>
      <c r="AC1244" s="820"/>
      <c r="AD1244" s="820"/>
      <c r="AE1244" s="820"/>
      <c r="AF1244" s="820"/>
    </row>
    <row r="1245" spans="1:32" ht="21.9" customHeight="1">
      <c r="A1245" s="166">
        <f>IF(N1249="","",A1244+1)</f>
        <v>3</v>
      </c>
      <c r="B1245" s="821" t="s">
        <v>168</v>
      </c>
      <c r="C1245" s="821"/>
      <c r="D1245" s="821"/>
      <c r="E1245" s="822" t="str">
        <f>IF(AND(N1249=""),"",'Result Sheet'!$F$2)</f>
        <v xml:space="preserve">महात्मा गाँधी राजकीय विद्यालय (अंग्रेजी माध्यम) बर, पाली </v>
      </c>
      <c r="F1245" s="822"/>
      <c r="G1245" s="822"/>
      <c r="H1245" s="822"/>
      <c r="I1245" s="822"/>
      <c r="J1245" s="822"/>
      <c r="K1245" s="822"/>
      <c r="L1245" s="822"/>
      <c r="M1245" s="822"/>
      <c r="N1245" s="822"/>
      <c r="O1245" s="822"/>
      <c r="P1245" s="822"/>
      <c r="Q1245" s="819"/>
      <c r="R1245" s="821" t="s">
        <v>168</v>
      </c>
      <c r="S1245" s="821"/>
      <c r="T1245" s="821"/>
      <c r="U1245" s="822" t="str">
        <f>IF(AND(AD1249=""),"",'Result Sheet'!$F$2)</f>
        <v xml:space="preserve">महात्मा गाँधी राजकीय विद्यालय (अंग्रेजी माध्यम) बर, पाली </v>
      </c>
      <c r="V1245" s="822"/>
      <c r="W1245" s="822"/>
      <c r="X1245" s="822"/>
      <c r="Y1245" s="822"/>
      <c r="Z1245" s="822"/>
      <c r="AA1245" s="822"/>
      <c r="AB1245" s="822"/>
      <c r="AC1245" s="822"/>
      <c r="AD1245" s="822"/>
      <c r="AE1245" s="822"/>
      <c r="AF1245" s="822"/>
    </row>
    <row r="1246" spans="1:32" ht="21.9" customHeight="1">
      <c r="A1246" s="166">
        <f>IF(N1249="","",A1245+1)</f>
        <v>4</v>
      </c>
      <c r="B1246" s="413" t="s">
        <v>169</v>
      </c>
      <c r="C1246" s="797" t="str">
        <f>IFERROR(VLOOKUP(N1249,Marks,2,0),"")</f>
        <v/>
      </c>
      <c r="D1246" s="797"/>
      <c r="E1246" s="815" t="s">
        <v>212</v>
      </c>
      <c r="F1246" s="815"/>
      <c r="G1246" s="815"/>
      <c r="H1246" s="797" t="str">
        <f>IFERROR(VLOOKUP(N1249,Marks,3,0),"")</f>
        <v/>
      </c>
      <c r="I1246" s="797"/>
      <c r="J1246" s="798" t="s">
        <v>205</v>
      </c>
      <c r="K1246" s="798"/>
      <c r="L1246" s="798"/>
      <c r="M1246" s="798"/>
      <c r="N1246" s="799" t="str">
        <f>IF(AND(N1249=""),"",'Marks Entry 1st'!$I$2)</f>
        <v xml:space="preserve"> 2021-2022</v>
      </c>
      <c r="O1246" s="799"/>
      <c r="P1246" s="799"/>
      <c r="Q1246" s="819"/>
      <c r="R1246" s="413" t="s">
        <v>169</v>
      </c>
      <c r="S1246" s="797" t="str">
        <f>IFERROR(VLOOKUP(AD1249,Marks,2,0),"")</f>
        <v/>
      </c>
      <c r="T1246" s="797"/>
      <c r="U1246" s="815" t="s">
        <v>212</v>
      </c>
      <c r="V1246" s="815"/>
      <c r="W1246" s="815"/>
      <c r="X1246" s="797" t="str">
        <f>IFERROR(VLOOKUP(AD1249,Marks,3,0),"")</f>
        <v/>
      </c>
      <c r="Y1246" s="797"/>
      <c r="Z1246" s="798" t="s">
        <v>205</v>
      </c>
      <c r="AA1246" s="798"/>
      <c r="AB1246" s="798"/>
      <c r="AC1246" s="798"/>
      <c r="AD1246" s="799" t="str">
        <f>IF(AND(AD1249=""),"",'Marks Entry 1st'!$I$2)</f>
        <v xml:space="preserve"> 2021-2022</v>
      </c>
      <c r="AE1246" s="799"/>
      <c r="AF1246" s="799"/>
    </row>
    <row r="1247" spans="1:32" ht="21.9" customHeight="1">
      <c r="A1247" s="166">
        <f>IF(N1249="","",A1246+1)</f>
        <v>5</v>
      </c>
      <c r="B1247" s="800" t="s">
        <v>206</v>
      </c>
      <c r="C1247" s="800"/>
      <c r="D1247" s="800"/>
      <c r="E1247" s="801" t="str">
        <f>IFERROR(VLOOKUP(N1249,Marks,6,0),"")</f>
        <v/>
      </c>
      <c r="F1247" s="801"/>
      <c r="G1247" s="801"/>
      <c r="H1247" s="801"/>
      <c r="I1247" s="801"/>
      <c r="J1247" s="802" t="s">
        <v>209</v>
      </c>
      <c r="K1247" s="802"/>
      <c r="L1247" s="802"/>
      <c r="M1247" s="802"/>
      <c r="N1247" s="803" t="str">
        <f>IFERROR(VLOOKUP(N1249,Marks,5,0),"")</f>
        <v/>
      </c>
      <c r="O1247" s="803"/>
      <c r="P1247" s="803"/>
      <c r="Q1247" s="819"/>
      <c r="R1247" s="800" t="s">
        <v>206</v>
      </c>
      <c r="S1247" s="800"/>
      <c r="T1247" s="800"/>
      <c r="U1247" s="801" t="str">
        <f>IFERROR(VLOOKUP(AD1249,Marks,6,0),"")</f>
        <v/>
      </c>
      <c r="V1247" s="801"/>
      <c r="W1247" s="801"/>
      <c r="X1247" s="801"/>
      <c r="Y1247" s="801"/>
      <c r="Z1247" s="802" t="s">
        <v>209</v>
      </c>
      <c r="AA1247" s="802"/>
      <c r="AB1247" s="802"/>
      <c r="AC1247" s="802"/>
      <c r="AD1247" s="803" t="str">
        <f>IFERROR(VLOOKUP(AD1249,Marks,5,0),"")</f>
        <v/>
      </c>
      <c r="AE1247" s="803"/>
      <c r="AF1247" s="803"/>
    </row>
    <row r="1248" spans="1:32" ht="21.9" customHeight="1">
      <c r="A1248" s="166">
        <f>IF(N1249="","",A1247+1)</f>
        <v>6</v>
      </c>
      <c r="B1248" s="800" t="s">
        <v>207</v>
      </c>
      <c r="C1248" s="800"/>
      <c r="D1248" s="800"/>
      <c r="E1248" s="801" t="str">
        <f>IFERROR(VLOOKUP(N1249,Marks,7,0),"")</f>
        <v/>
      </c>
      <c r="F1248" s="801"/>
      <c r="G1248" s="801"/>
      <c r="H1248" s="801"/>
      <c r="I1248" s="801"/>
      <c r="J1248" s="802" t="s">
        <v>210</v>
      </c>
      <c r="K1248" s="802"/>
      <c r="L1248" s="802"/>
      <c r="M1248" s="802"/>
      <c r="N1248" s="816" t="str">
        <f>IFERROR(VLOOKUP(N1249,Marks,4,0),"")</f>
        <v/>
      </c>
      <c r="O1248" s="816"/>
      <c r="P1248" s="816"/>
      <c r="Q1248" s="819"/>
      <c r="R1248" s="800" t="s">
        <v>207</v>
      </c>
      <c r="S1248" s="800"/>
      <c r="T1248" s="800"/>
      <c r="U1248" s="801" t="str">
        <f>IFERROR(VLOOKUP(AD1249,Marks,7,0),"")</f>
        <v/>
      </c>
      <c r="V1248" s="801"/>
      <c r="W1248" s="801"/>
      <c r="X1248" s="801"/>
      <c r="Y1248" s="801"/>
      <c r="Z1248" s="802" t="s">
        <v>210</v>
      </c>
      <c r="AA1248" s="802"/>
      <c r="AB1248" s="802"/>
      <c r="AC1248" s="802"/>
      <c r="AD1248" s="816" t="str">
        <f>IFERROR(VLOOKUP(AD1249,Marks,4,0),"")</f>
        <v/>
      </c>
      <c r="AE1248" s="816"/>
      <c r="AF1248" s="816"/>
    </row>
    <row r="1249" spans="1:32" ht="21.9" customHeight="1">
      <c r="A1249" s="166">
        <f>IF(N1249="","",A1248+1)</f>
        <v>7</v>
      </c>
      <c r="B1249" s="800" t="s">
        <v>208</v>
      </c>
      <c r="C1249" s="800"/>
      <c r="D1249" s="800"/>
      <c r="E1249" s="801" t="str">
        <f>IFERROR(VLOOKUP(N1249,Marks,8,0),"")</f>
        <v/>
      </c>
      <c r="F1249" s="801"/>
      <c r="G1249" s="801"/>
      <c r="H1249" s="801"/>
      <c r="I1249" s="801"/>
      <c r="J1249" s="802" t="s">
        <v>211</v>
      </c>
      <c r="K1249" s="802"/>
      <c r="L1249" s="802"/>
      <c r="M1249" s="802"/>
      <c r="N1249" s="809">
        <f>IF(AD1222="","",IF(AND(AD1222+1&gt;$AN$6),"",AD1222+1))</f>
        <v>193</v>
      </c>
      <c r="O1249" s="809"/>
      <c r="P1249" s="809"/>
      <c r="Q1249" s="819"/>
      <c r="R1249" s="800" t="s">
        <v>208</v>
      </c>
      <c r="S1249" s="800"/>
      <c r="T1249" s="800"/>
      <c r="U1249" s="801" t="str">
        <f>IFERROR(VLOOKUP(AD1249,Marks,8,0),"")</f>
        <v/>
      </c>
      <c r="V1249" s="801"/>
      <c r="W1249" s="801"/>
      <c r="X1249" s="801"/>
      <c r="Y1249" s="801"/>
      <c r="Z1249" s="802" t="s">
        <v>211</v>
      </c>
      <c r="AA1249" s="802"/>
      <c r="AB1249" s="802"/>
      <c r="AC1249" s="802"/>
      <c r="AD1249" s="810">
        <f>IF(N1249="","",IF(AND(N1249+1&gt;$AN$6),"",N1249+1))</f>
        <v>194</v>
      </c>
      <c r="AE1249" s="810"/>
      <c r="AF1249" s="810"/>
    </row>
    <row r="1250" spans="1:32" ht="9" customHeight="1">
      <c r="A1250" s="166">
        <f>IF(N1249="","",A1249+1)</f>
        <v>8</v>
      </c>
      <c r="B1250" s="123"/>
      <c r="C1250" s="123"/>
      <c r="D1250" s="123"/>
      <c r="E1250" s="124"/>
      <c r="F1250" s="124"/>
      <c r="G1250" s="124"/>
      <c r="H1250" s="123"/>
      <c r="I1250" s="123"/>
      <c r="J1250" s="125"/>
      <c r="K1250" s="125"/>
      <c r="L1250" s="125"/>
      <c r="M1250" s="76"/>
      <c r="N1250" s="76"/>
      <c r="O1250" s="76"/>
      <c r="P1250" s="76"/>
      <c r="Q1250" s="819"/>
      <c r="R1250" s="123"/>
      <c r="S1250" s="123"/>
      <c r="T1250" s="123"/>
      <c r="U1250" s="124"/>
      <c r="V1250" s="124"/>
      <c r="W1250" s="124"/>
      <c r="X1250" s="123"/>
      <c r="Y1250" s="123"/>
      <c r="Z1250" s="125"/>
      <c r="AA1250" s="125"/>
      <c r="AB1250" s="125"/>
      <c r="AC1250" s="76"/>
      <c r="AD1250" s="76"/>
      <c r="AE1250" s="76"/>
      <c r="AF1250" s="76"/>
    </row>
    <row r="1251" spans="1:32" ht="21" customHeight="1">
      <c r="A1251" s="166">
        <f>IF(N1249="","",A1250+1)</f>
        <v>9</v>
      </c>
      <c r="B1251" s="811" t="s">
        <v>213</v>
      </c>
      <c r="C1251" s="646" t="s">
        <v>214</v>
      </c>
      <c r="D1251" s="646"/>
      <c r="E1251" s="646"/>
      <c r="F1251" s="812" t="s">
        <v>13</v>
      </c>
      <c r="G1251" s="813"/>
      <c r="H1251" s="813"/>
      <c r="I1251" s="814"/>
      <c r="J1251" s="649" t="s">
        <v>184</v>
      </c>
      <c r="K1251" s="650" t="s">
        <v>167</v>
      </c>
      <c r="L1251" s="651"/>
      <c r="M1251" s="651"/>
      <c r="N1251" s="652"/>
      <c r="O1251" s="616" t="s">
        <v>185</v>
      </c>
      <c r="P1251" s="617" t="s">
        <v>186</v>
      </c>
      <c r="Q1251" s="819"/>
      <c r="R1251" s="811" t="s">
        <v>213</v>
      </c>
      <c r="S1251" s="646" t="s">
        <v>214</v>
      </c>
      <c r="T1251" s="646"/>
      <c r="U1251" s="646"/>
      <c r="V1251" s="812" t="s">
        <v>13</v>
      </c>
      <c r="W1251" s="813"/>
      <c r="X1251" s="813"/>
      <c r="Y1251" s="814"/>
      <c r="Z1251" s="649" t="s">
        <v>184</v>
      </c>
      <c r="AA1251" s="650" t="s">
        <v>167</v>
      </c>
      <c r="AB1251" s="651"/>
      <c r="AC1251" s="651"/>
      <c r="AD1251" s="652"/>
      <c r="AE1251" s="616" t="s">
        <v>185</v>
      </c>
      <c r="AF1251" s="617" t="s">
        <v>186</v>
      </c>
    </row>
    <row r="1252" spans="1:32" ht="90.75" customHeight="1">
      <c r="A1252" s="166">
        <f>IF(N1249="","",A1251+1)</f>
        <v>10</v>
      </c>
      <c r="B1252" s="811"/>
      <c r="C1252" s="171" t="s">
        <v>11</v>
      </c>
      <c r="D1252" s="171" t="s">
        <v>180</v>
      </c>
      <c r="E1252" s="171" t="s">
        <v>108</v>
      </c>
      <c r="F1252" s="171" t="s">
        <v>182</v>
      </c>
      <c r="G1252" s="171" t="s">
        <v>183</v>
      </c>
      <c r="H1252" s="305" t="s">
        <v>10</v>
      </c>
      <c r="I1252" s="171" t="s">
        <v>108</v>
      </c>
      <c r="J1252" s="649"/>
      <c r="K1252" s="172" t="s">
        <v>182</v>
      </c>
      <c r="L1252" s="172" t="s">
        <v>183</v>
      </c>
      <c r="M1252" s="173" t="s">
        <v>10</v>
      </c>
      <c r="N1252" s="171" t="s">
        <v>108</v>
      </c>
      <c r="O1252" s="616"/>
      <c r="P1252" s="785"/>
      <c r="Q1252" s="819"/>
      <c r="R1252" s="811"/>
      <c r="S1252" s="171" t="s">
        <v>11</v>
      </c>
      <c r="T1252" s="171" t="s">
        <v>180</v>
      </c>
      <c r="U1252" s="171" t="s">
        <v>108</v>
      </c>
      <c r="V1252" s="171" t="s">
        <v>182</v>
      </c>
      <c r="W1252" s="171" t="s">
        <v>183</v>
      </c>
      <c r="X1252" s="305" t="s">
        <v>10</v>
      </c>
      <c r="Y1252" s="171" t="s">
        <v>108</v>
      </c>
      <c r="Z1252" s="649"/>
      <c r="AA1252" s="172" t="s">
        <v>182</v>
      </c>
      <c r="AB1252" s="172" t="s">
        <v>183</v>
      </c>
      <c r="AC1252" s="173" t="s">
        <v>10</v>
      </c>
      <c r="AD1252" s="171" t="s">
        <v>108</v>
      </c>
      <c r="AE1252" s="616"/>
      <c r="AF1252" s="785"/>
    </row>
    <row r="1253" spans="1:32" ht="18.75" customHeight="1">
      <c r="A1253" s="166">
        <f>IF(N1249="","",A1252+1)</f>
        <v>11</v>
      </c>
      <c r="B1253" s="811"/>
      <c r="C1253" s="414">
        <v>20</v>
      </c>
      <c r="D1253" s="414">
        <v>20</v>
      </c>
      <c r="E1253" s="116">
        <v>40</v>
      </c>
      <c r="F1253" s="414">
        <v>30</v>
      </c>
      <c r="G1253" s="414">
        <v>18</v>
      </c>
      <c r="H1253" s="414">
        <v>12</v>
      </c>
      <c r="I1253" s="116">
        <v>60</v>
      </c>
      <c r="J1253" s="118">
        <v>100</v>
      </c>
      <c r="K1253" s="414">
        <v>50</v>
      </c>
      <c r="L1253" s="414">
        <v>30</v>
      </c>
      <c r="M1253" s="414">
        <v>20</v>
      </c>
      <c r="N1253" s="116">
        <v>100</v>
      </c>
      <c r="O1253" s="118">
        <v>200</v>
      </c>
      <c r="P1253" s="825">
        <f>IF(AND(N1249="",C1246="",E1247="",N1247=""),"",IF(OR(C1246=1,C1246=2),800,1000))</f>
        <v>1000</v>
      </c>
      <c r="Q1253" s="819"/>
      <c r="R1253" s="811"/>
      <c r="S1253" s="414">
        <v>20</v>
      </c>
      <c r="T1253" s="414">
        <v>20</v>
      </c>
      <c r="U1253" s="116">
        <v>40</v>
      </c>
      <c r="V1253" s="414">
        <v>30</v>
      </c>
      <c r="W1253" s="414">
        <v>18</v>
      </c>
      <c r="X1253" s="414">
        <v>12</v>
      </c>
      <c r="Y1253" s="116">
        <v>60</v>
      </c>
      <c r="Z1253" s="118">
        <v>100</v>
      </c>
      <c r="AA1253" s="414">
        <v>50</v>
      </c>
      <c r="AB1253" s="414">
        <v>30</v>
      </c>
      <c r="AC1253" s="414">
        <v>20</v>
      </c>
      <c r="AD1253" s="116">
        <v>100</v>
      </c>
      <c r="AE1253" s="118">
        <v>200</v>
      </c>
      <c r="AF1253" s="825">
        <f>IF(AND(AD1249="",S1246="",U1247="",Z1247=""),"",IF(OR(S1246=1,S1246=2),800,1000))</f>
        <v>1000</v>
      </c>
    </row>
    <row r="1254" spans="1:32" ht="21" customHeight="1">
      <c r="A1254" s="166">
        <f>IF(N1249="","",A1253+1)</f>
        <v>12</v>
      </c>
      <c r="B1254" s="122" t="str">
        <f>'Result Sheet'!$L$4</f>
        <v xml:space="preserve">हिन्दी </v>
      </c>
      <c r="C1254" s="415" t="str">
        <f>IFERROR(VLOOKUP(N1249,Marks,11,0),"")</f>
        <v/>
      </c>
      <c r="D1254" s="415" t="str">
        <f>IFERROR(VLOOKUP(N1249,Marks,12,0),"")</f>
        <v/>
      </c>
      <c r="E1254" s="117" t="str">
        <f>IFERROR(VLOOKUP(N1249,Marks,13,0),"")</f>
        <v/>
      </c>
      <c r="F1254" s="415" t="str">
        <f>IFERROR(VLOOKUP(N1249,Marks,14,0),"")</f>
        <v/>
      </c>
      <c r="G1254" s="415" t="str">
        <f>IFERROR(VLOOKUP(N1249,Marks,15,0),"")</f>
        <v/>
      </c>
      <c r="H1254" s="415" t="str">
        <f>IFERROR(VLOOKUP(N1249,Marks,16,0),"")</f>
        <v/>
      </c>
      <c r="I1254" s="117" t="str">
        <f>IFERROR(VLOOKUP(N1249,Marks,17,0),"")</f>
        <v/>
      </c>
      <c r="J1254" s="119" t="str">
        <f>IFERROR(VLOOKUP(N1249,Marks,18,0),"")</f>
        <v/>
      </c>
      <c r="K1254" s="415" t="str">
        <f>IFERROR(VLOOKUP(N1249,Marks,19,0),"")</f>
        <v/>
      </c>
      <c r="L1254" s="415" t="str">
        <f>IFERROR(VLOOKUP(N1249,Marks,20,0),"")</f>
        <v/>
      </c>
      <c r="M1254" s="415" t="str">
        <f>IFERROR(VLOOKUP(N1249,Marks,21,0),"")</f>
        <v/>
      </c>
      <c r="N1254" s="117" t="str">
        <f>IFERROR(VLOOKUP(N1249,Marks,22,0),"")</f>
        <v/>
      </c>
      <c r="O1254" s="119" t="str">
        <f>IFERROR(VLOOKUP(N1249,Marks,23,0),"")</f>
        <v/>
      </c>
      <c r="P1254" s="323" t="str">
        <f>IFERROR(VLOOKUP(N1249,Marks,29,0),"")</f>
        <v/>
      </c>
      <c r="Q1254" s="819"/>
      <c r="R1254" s="122" t="str">
        <f>'Result Sheet'!$L$4</f>
        <v xml:space="preserve">हिन्दी </v>
      </c>
      <c r="S1254" s="415" t="str">
        <f>IFERROR(VLOOKUP(AD1249,Marks,11,0),"")</f>
        <v/>
      </c>
      <c r="T1254" s="415" t="str">
        <f>IFERROR(VLOOKUP(AD1249,Marks,12,0),"")</f>
        <v/>
      </c>
      <c r="U1254" s="117" t="str">
        <f>IFERROR(VLOOKUP(AD1249,Marks,13,0),"")</f>
        <v/>
      </c>
      <c r="V1254" s="415" t="str">
        <f>IFERROR(VLOOKUP(AD1249,Marks,14,0),"")</f>
        <v/>
      </c>
      <c r="W1254" s="415" t="str">
        <f>IFERROR(VLOOKUP(AD1249,Marks,15,0),"")</f>
        <v/>
      </c>
      <c r="X1254" s="415" t="str">
        <f>IFERROR(VLOOKUP(AD1249,Marks,16,0),"")</f>
        <v/>
      </c>
      <c r="Y1254" s="117" t="str">
        <f>IFERROR(VLOOKUP(AD1249,Marks,17,0),"")</f>
        <v/>
      </c>
      <c r="Z1254" s="119" t="str">
        <f>IFERROR(VLOOKUP(AD1249,Marks,18,0),"")</f>
        <v/>
      </c>
      <c r="AA1254" s="415" t="str">
        <f>IFERROR(VLOOKUP(AD1249,Marks,19,0),"")</f>
        <v/>
      </c>
      <c r="AB1254" s="415" t="str">
        <f>IFERROR(VLOOKUP(AD1249,Marks,20,0),"")</f>
        <v/>
      </c>
      <c r="AC1254" s="415" t="str">
        <f>IFERROR(VLOOKUP(AD1249,Marks,21,0),"")</f>
        <v/>
      </c>
      <c r="AD1254" s="117" t="str">
        <f>IFERROR(VLOOKUP(AD1249,Marks,22,0),"")</f>
        <v/>
      </c>
      <c r="AE1254" s="119" t="str">
        <f>IFERROR(VLOOKUP(AD1249,Marks,23,0),"")</f>
        <v/>
      </c>
      <c r="AF1254" s="323" t="str">
        <f>IFERROR(VLOOKUP(AD1249,Marks,29,0),"")</f>
        <v/>
      </c>
    </row>
    <row r="1255" spans="1:32" ht="21" customHeight="1">
      <c r="A1255" s="166">
        <f>IF(N1249="","",A1254+1)</f>
        <v>13</v>
      </c>
      <c r="B1255" s="122" t="str">
        <f>'Result Sheet'!$AE$4</f>
        <v xml:space="preserve">अंग्रेजी </v>
      </c>
      <c r="C1255" s="415" t="str">
        <f>IFERROR(VLOOKUP(N1249,Marks,30,0),"")</f>
        <v/>
      </c>
      <c r="D1255" s="415" t="str">
        <f>IFERROR(VLOOKUP(N1249,Marks,31,0),"")</f>
        <v/>
      </c>
      <c r="E1255" s="117" t="str">
        <f>IFERROR(VLOOKUP(N1249,Marks,32,0),"")</f>
        <v/>
      </c>
      <c r="F1255" s="415" t="str">
        <f>IFERROR(VLOOKUP(N1249,Marks,33,0),"")</f>
        <v/>
      </c>
      <c r="G1255" s="415" t="str">
        <f>IFERROR(VLOOKUP(N1249,Marks,34,0),"")</f>
        <v/>
      </c>
      <c r="H1255" s="415" t="str">
        <f>IFERROR(VLOOKUP(N1249,Marks,35,0),"")</f>
        <v/>
      </c>
      <c r="I1255" s="117" t="str">
        <f>IFERROR(VLOOKUP(N1249,Marks,36,0),"")</f>
        <v/>
      </c>
      <c r="J1255" s="119" t="str">
        <f>IFERROR(VLOOKUP(N1249,Marks,37,0),"")</f>
        <v/>
      </c>
      <c r="K1255" s="415" t="str">
        <f>IFERROR(VLOOKUP(N1249,Marks,38,0),"")</f>
        <v/>
      </c>
      <c r="L1255" s="415" t="str">
        <f>IFERROR(VLOOKUP(N1249,Marks,39,0),"")</f>
        <v/>
      </c>
      <c r="M1255" s="415" t="str">
        <f>IFERROR(VLOOKUP(N1249,Marks,40,0),"")</f>
        <v/>
      </c>
      <c r="N1255" s="117" t="str">
        <f>IFERROR(VLOOKUP(N1249,Marks,41,0),"")</f>
        <v/>
      </c>
      <c r="O1255" s="119" t="str">
        <f>IFERROR(VLOOKUP(N1249,Marks,42,0),"")</f>
        <v/>
      </c>
      <c r="P1255" s="323" t="str">
        <f>IFERROR(VLOOKUP(N1249,Marks,48,0),"")</f>
        <v/>
      </c>
      <c r="Q1255" s="819"/>
      <c r="R1255" s="122" t="str">
        <f>'Result Sheet'!$AE$4</f>
        <v xml:space="preserve">अंग्रेजी </v>
      </c>
      <c r="S1255" s="415" t="str">
        <f>IFERROR(VLOOKUP(AD1249,Marks,30,0),"")</f>
        <v/>
      </c>
      <c r="T1255" s="415" t="str">
        <f>IFERROR(VLOOKUP(AD1249,Marks,31,0),"")</f>
        <v/>
      </c>
      <c r="U1255" s="117" t="str">
        <f>IFERROR(VLOOKUP(AD1249,Marks,32,0),"")</f>
        <v/>
      </c>
      <c r="V1255" s="415" t="str">
        <f>IFERROR(VLOOKUP(AD1249,Marks,33,0),"")</f>
        <v/>
      </c>
      <c r="W1255" s="415" t="str">
        <f>IFERROR(VLOOKUP(AD1249,Marks,34,0),"")</f>
        <v/>
      </c>
      <c r="X1255" s="415" t="str">
        <f>IFERROR(VLOOKUP(AD1249,Marks,35,0),"")</f>
        <v/>
      </c>
      <c r="Y1255" s="117" t="str">
        <f>IFERROR(VLOOKUP(AD1249,Marks,36,0),"")</f>
        <v/>
      </c>
      <c r="Z1255" s="119" t="str">
        <f>IFERROR(VLOOKUP(AD1249,Marks,37,0),"")</f>
        <v/>
      </c>
      <c r="AA1255" s="415" t="str">
        <f>IFERROR(VLOOKUP(AD1249,Marks,38,0),"")</f>
        <v/>
      </c>
      <c r="AB1255" s="415" t="str">
        <f>IFERROR(VLOOKUP(AD1249,Marks,39,0),"")</f>
        <v/>
      </c>
      <c r="AC1255" s="415" t="str">
        <f>IFERROR(VLOOKUP(AD1249,Marks,40,0),"")</f>
        <v/>
      </c>
      <c r="AD1255" s="117" t="str">
        <f>IFERROR(VLOOKUP(AD1249,Marks,41,0),"")</f>
        <v/>
      </c>
      <c r="AE1255" s="119" t="str">
        <f>IFERROR(VLOOKUP(AD1249,Marks,42,0),"")</f>
        <v/>
      </c>
      <c r="AF1255" s="323" t="str">
        <f>IFERROR(VLOOKUP(AD1249,Marks,48,0),"")</f>
        <v/>
      </c>
    </row>
    <row r="1256" spans="1:32" ht="21" customHeight="1">
      <c r="A1256" s="166">
        <f>IF(N1249="","",A1255+1)</f>
        <v>14</v>
      </c>
      <c r="B1256" s="122" t="str">
        <f>'Result Sheet'!$AX$4</f>
        <v>संस्कृत</v>
      </c>
      <c r="C1256" s="415" t="str">
        <f>IFERROR(VLOOKUP(N1249,Marks,49,0),"")</f>
        <v/>
      </c>
      <c r="D1256" s="415" t="str">
        <f>IFERROR(VLOOKUP(N1249,Marks,50,0),"")</f>
        <v/>
      </c>
      <c r="E1256" s="117" t="str">
        <f>IFERROR(VLOOKUP(N1249,Marks,51,0),"")</f>
        <v/>
      </c>
      <c r="F1256" s="415" t="str">
        <f>IFERROR(VLOOKUP(N1249,Marks,52,0),"")</f>
        <v/>
      </c>
      <c r="G1256" s="415" t="str">
        <f>IFERROR(VLOOKUP(N1249,Marks,53,0),"")</f>
        <v/>
      </c>
      <c r="H1256" s="415" t="str">
        <f>IFERROR(VLOOKUP(N1249,Marks,54,0),"")</f>
        <v/>
      </c>
      <c r="I1256" s="117" t="str">
        <f>IFERROR(VLOOKUP(N1249,Marks,55,0),"")</f>
        <v/>
      </c>
      <c r="J1256" s="119" t="str">
        <f>IFERROR(VLOOKUP(N1249,Marks,56,0),"")</f>
        <v/>
      </c>
      <c r="K1256" s="415" t="str">
        <f>IFERROR(VLOOKUP(N1249,Marks,57,0),"")</f>
        <v/>
      </c>
      <c r="L1256" s="415" t="str">
        <f>IFERROR(VLOOKUP(N1249,Marks,58,0),"")</f>
        <v/>
      </c>
      <c r="M1256" s="415" t="str">
        <f>IFERROR(VLOOKUP(N1249,Marks,59,0),"")</f>
        <v/>
      </c>
      <c r="N1256" s="117" t="str">
        <f>IFERROR(VLOOKUP(N1249,Marks,60,0),"")</f>
        <v/>
      </c>
      <c r="O1256" s="119" t="str">
        <f>IFERROR(VLOOKUP(N1249,Marks,61,0),"")</f>
        <v/>
      </c>
      <c r="P1256" s="323" t="str">
        <f>IFERROR(VLOOKUP(N1249,Marks,67,0),"")</f>
        <v/>
      </c>
      <c r="Q1256" s="819"/>
      <c r="R1256" s="122" t="str">
        <f>'Result Sheet'!$AX$4</f>
        <v>संस्कृत</v>
      </c>
      <c r="S1256" s="415" t="str">
        <f>IFERROR(VLOOKUP(AD1249,Marks,49,0),"")</f>
        <v/>
      </c>
      <c r="T1256" s="415" t="str">
        <f>IFERROR(VLOOKUP(AD1249,Marks,50,0),"")</f>
        <v/>
      </c>
      <c r="U1256" s="117" t="str">
        <f>IFERROR(VLOOKUP(AD1249,Marks,51,0),"")</f>
        <v/>
      </c>
      <c r="V1256" s="415" t="str">
        <f>IFERROR(VLOOKUP(AD1249,Marks,52,0),"")</f>
        <v/>
      </c>
      <c r="W1256" s="415" t="str">
        <f>IFERROR(VLOOKUP(AD1249,Marks,53,0),"")</f>
        <v/>
      </c>
      <c r="X1256" s="415" t="str">
        <f>IFERROR(VLOOKUP(AD1249,Marks,54,0),"")</f>
        <v/>
      </c>
      <c r="Y1256" s="117" t="str">
        <f>IFERROR(VLOOKUP(AD1249,Marks,55,0),"")</f>
        <v/>
      </c>
      <c r="Z1256" s="119" t="str">
        <f>IFERROR(VLOOKUP(AD1249,Marks,56,0),"")</f>
        <v/>
      </c>
      <c r="AA1256" s="415" t="str">
        <f>IFERROR(VLOOKUP(AD1249,Marks,57,0),"")</f>
        <v/>
      </c>
      <c r="AB1256" s="415" t="str">
        <f>IFERROR(VLOOKUP(AD1249,Marks,58,0),"")</f>
        <v/>
      </c>
      <c r="AC1256" s="415" t="str">
        <f>IFERROR(VLOOKUP(AD1249,Marks,59,0),"")</f>
        <v/>
      </c>
      <c r="AD1256" s="117" t="str">
        <f>IFERROR(VLOOKUP(AD1249,Marks,60,0),"")</f>
        <v/>
      </c>
      <c r="AE1256" s="119" t="str">
        <f>IFERROR(VLOOKUP(AD1249,Marks,61,0),"")</f>
        <v/>
      </c>
      <c r="AF1256" s="323" t="str">
        <f>IFERROR(VLOOKUP(AD1249,Marks,67,0),"")</f>
        <v/>
      </c>
    </row>
    <row r="1257" spans="1:32" ht="21" customHeight="1">
      <c r="A1257" s="166">
        <f>IF(N1249="","",A1255+1)</f>
        <v>14</v>
      </c>
      <c r="B1257" s="122" t="str">
        <f>'Result Sheet'!$BQ$4</f>
        <v xml:space="preserve">गणित </v>
      </c>
      <c r="C1257" s="415" t="str">
        <f>IFERROR(VLOOKUP(N1249,Marks,68,0),"")</f>
        <v/>
      </c>
      <c r="D1257" s="415" t="str">
        <f>IFERROR(VLOOKUP(N1249,Marks,69,0),"")</f>
        <v/>
      </c>
      <c r="E1257" s="117" t="str">
        <f>IFERROR(VLOOKUP(N1249,Marks,70,0),"")</f>
        <v/>
      </c>
      <c r="F1257" s="415" t="str">
        <f>IFERROR(VLOOKUP(N1249,Marks,71,0),"")</f>
        <v/>
      </c>
      <c r="G1257" s="415" t="str">
        <f>IFERROR(VLOOKUP(N1249,Marks,72,0),"")</f>
        <v/>
      </c>
      <c r="H1257" s="415" t="str">
        <f>IFERROR(VLOOKUP(N1249,Marks,73,0),"")</f>
        <v/>
      </c>
      <c r="I1257" s="117" t="str">
        <f>IFERROR(VLOOKUP(N1249,Marks,74,0),"")</f>
        <v/>
      </c>
      <c r="J1257" s="119" t="str">
        <f>IFERROR(VLOOKUP(N1249,Marks,75,0),"")</f>
        <v/>
      </c>
      <c r="K1257" s="415" t="str">
        <f>IFERROR(VLOOKUP(N1249,Marks,76,0),"")</f>
        <v/>
      </c>
      <c r="L1257" s="415" t="str">
        <f>IFERROR(VLOOKUP(N1249,Marks,77,0),"")</f>
        <v/>
      </c>
      <c r="M1257" s="415" t="str">
        <f>IFERROR(VLOOKUP(N1249,Marks,78,0),"")</f>
        <v/>
      </c>
      <c r="N1257" s="117" t="str">
        <f>IFERROR(VLOOKUP(N1249,Marks,79,0),"")</f>
        <v/>
      </c>
      <c r="O1257" s="119" t="str">
        <f>IFERROR(VLOOKUP(N1249,Marks,80,0),"")</f>
        <v/>
      </c>
      <c r="P1257" s="323" t="str">
        <f>IFERROR(VLOOKUP(N1249,Marks,86,0),"")</f>
        <v/>
      </c>
      <c r="Q1257" s="819"/>
      <c r="R1257" s="122" t="str">
        <f>'Result Sheet'!$BQ$4</f>
        <v xml:space="preserve">गणित </v>
      </c>
      <c r="S1257" s="415" t="str">
        <f>IFERROR(VLOOKUP(AD1249,Marks,68,0),"")</f>
        <v/>
      </c>
      <c r="T1257" s="415" t="str">
        <f>IFERROR(VLOOKUP(AD1249,Marks,69,0),"")</f>
        <v/>
      </c>
      <c r="U1257" s="117" t="str">
        <f>IFERROR(VLOOKUP(AD1249,Marks,70,0),"")</f>
        <v/>
      </c>
      <c r="V1257" s="415" t="str">
        <f>IFERROR(VLOOKUP(AD1249,Marks,71,0),"")</f>
        <v/>
      </c>
      <c r="W1257" s="415" t="str">
        <f>IFERROR(VLOOKUP(AD1249,Marks,72,0),"")</f>
        <v/>
      </c>
      <c r="X1257" s="415" t="str">
        <f>IFERROR(VLOOKUP(AD1249,Marks,73,0),"")</f>
        <v/>
      </c>
      <c r="Y1257" s="117" t="str">
        <f>IFERROR(VLOOKUP(AD1249,Marks,74,0),"")</f>
        <v/>
      </c>
      <c r="Z1257" s="119" t="str">
        <f>IFERROR(VLOOKUP(AD1249,Marks,75,0),"")</f>
        <v/>
      </c>
      <c r="AA1257" s="415" t="str">
        <f>IFERROR(VLOOKUP(AD1249,Marks,76,0),"")</f>
        <v/>
      </c>
      <c r="AB1257" s="415" t="str">
        <f>IFERROR(VLOOKUP(AD1249,Marks,77,0),"")</f>
        <v/>
      </c>
      <c r="AC1257" s="415" t="str">
        <f>IFERROR(VLOOKUP(AD1249,Marks,78,0),"")</f>
        <v/>
      </c>
      <c r="AD1257" s="117" t="str">
        <f>IFERROR(VLOOKUP(AD1249,Marks,79,0),"")</f>
        <v/>
      </c>
      <c r="AE1257" s="119" t="str">
        <f>IFERROR(VLOOKUP(AD1249,Marks,80,0),"")</f>
        <v/>
      </c>
      <c r="AF1257" s="323" t="str">
        <f>IFERROR(VLOOKUP(AD1249,Marks,86,0),"")</f>
        <v/>
      </c>
    </row>
    <row r="1258" spans="1:32" ht="21" customHeight="1">
      <c r="A1258" s="166">
        <f>IF(N1249="","",A1257+1)</f>
        <v>15</v>
      </c>
      <c r="B1258" s="122" t="str">
        <f>'Result Sheet'!$CJ$4</f>
        <v xml:space="preserve">पर्यावरण अध्ययन </v>
      </c>
      <c r="C1258" s="415" t="str">
        <f>IFERROR(VLOOKUP(N1249,Marks,87,0),"")</f>
        <v/>
      </c>
      <c r="D1258" s="415" t="str">
        <f>IFERROR(VLOOKUP(N1249,Marks,88,0),"")</f>
        <v/>
      </c>
      <c r="E1258" s="117" t="str">
        <f>IFERROR(VLOOKUP(N1249,Marks,89,0),"")</f>
        <v/>
      </c>
      <c r="F1258" s="415" t="str">
        <f>IFERROR(VLOOKUP(N1249,Marks,90,0),"")</f>
        <v/>
      </c>
      <c r="G1258" s="415" t="str">
        <f>IFERROR(VLOOKUP(N1249,Marks,91,0),"")</f>
        <v/>
      </c>
      <c r="H1258" s="415" t="str">
        <f>IFERROR(VLOOKUP(N1249,Marks,92,0),"")</f>
        <v/>
      </c>
      <c r="I1258" s="117" t="str">
        <f>IFERROR(VLOOKUP(N1249,Marks,93,0),"")</f>
        <v/>
      </c>
      <c r="J1258" s="119" t="str">
        <f>IFERROR(VLOOKUP(N1249,Marks,94,0),"")</f>
        <v/>
      </c>
      <c r="K1258" s="415" t="str">
        <f>IFERROR(VLOOKUP(N1249,Marks,95,0),"")</f>
        <v/>
      </c>
      <c r="L1258" s="415" t="str">
        <f>IFERROR(VLOOKUP(N1249,Marks,96,0),"")</f>
        <v/>
      </c>
      <c r="M1258" s="415" t="str">
        <f>IFERROR(VLOOKUP(N1249,Marks,97,0),"")</f>
        <v/>
      </c>
      <c r="N1258" s="117" t="str">
        <f>IFERROR(VLOOKUP(N1249,Marks,98,0),"")</f>
        <v/>
      </c>
      <c r="O1258" s="119" t="str">
        <f>IFERROR(VLOOKUP(N1249,Marks,99,0),"")</f>
        <v/>
      </c>
      <c r="P1258" s="323" t="str">
        <f>IFERROR(VLOOKUP(N1249,Marks,105,0),"")</f>
        <v/>
      </c>
      <c r="Q1258" s="819"/>
      <c r="R1258" s="122" t="str">
        <f>'Result Sheet'!$CJ$4</f>
        <v xml:space="preserve">पर्यावरण अध्ययन </v>
      </c>
      <c r="S1258" s="415" t="str">
        <f>IFERROR(VLOOKUP(AD1249,Marks,87,0),"")</f>
        <v/>
      </c>
      <c r="T1258" s="415" t="str">
        <f>IFERROR(VLOOKUP(AD1249,Marks,88,0),"")</f>
        <v/>
      </c>
      <c r="U1258" s="117" t="str">
        <f>IFERROR(VLOOKUP(AD1249,Marks,89,0),"")</f>
        <v/>
      </c>
      <c r="V1258" s="415" t="str">
        <f>IFERROR(VLOOKUP(AD1249,Marks,90,0),"")</f>
        <v/>
      </c>
      <c r="W1258" s="415" t="str">
        <f>IFERROR(VLOOKUP(AD1249,Marks,91,0),"")</f>
        <v/>
      </c>
      <c r="X1258" s="415" t="str">
        <f>IFERROR(VLOOKUP(AD1249,Marks,92,0),"")</f>
        <v/>
      </c>
      <c r="Y1258" s="117" t="str">
        <f>IFERROR(VLOOKUP(AD1249,Marks,93,0),"")</f>
        <v/>
      </c>
      <c r="Z1258" s="119" t="str">
        <f>IFERROR(VLOOKUP(AD1249,Marks,94,0),"")</f>
        <v/>
      </c>
      <c r="AA1258" s="415" t="str">
        <f>IFERROR(VLOOKUP(AD1249,Marks,95,0),"")</f>
        <v/>
      </c>
      <c r="AB1258" s="415" t="str">
        <f>IFERROR(VLOOKUP(AD1249,Marks,96,0),"")</f>
        <v/>
      </c>
      <c r="AC1258" s="415" t="str">
        <f>IFERROR(VLOOKUP(AD1249,Marks,97,0),"")</f>
        <v/>
      </c>
      <c r="AD1258" s="117" t="str">
        <f>IFERROR(VLOOKUP(AD1249,Marks,98,0),"")</f>
        <v/>
      </c>
      <c r="AE1258" s="119" t="str">
        <f>IFERROR(VLOOKUP(AD1249,Marks,99,0),"")</f>
        <v/>
      </c>
      <c r="AF1258" s="323" t="str">
        <f>IFERROR(VLOOKUP(AD1249,Marks,105,0),"")</f>
        <v/>
      </c>
    </row>
    <row r="1259" spans="1:32" ht="25.5" customHeight="1">
      <c r="A1259" s="166">
        <f>IF(N1249="","",A1258+1)</f>
        <v>16</v>
      </c>
      <c r="B1259" s="416" t="s">
        <v>215</v>
      </c>
      <c r="C1259" s="120" t="str">
        <f>IF(AND(C1254="",C1255="",C1256="",C1257="",C1258=""),"",IF(OR(C1246=1,C1246=2),SUM(C1254:C1257),SUM(C1254:C1258)))</f>
        <v/>
      </c>
      <c r="D1259" s="120" t="str">
        <f>IF(AND(D1254="",D1255="",D1256="",D1257="",D1258=""),"",IF(OR(C1246=1,C1246=2),SUM(D1254:D1257),SUM(D1254:D1258)))</f>
        <v/>
      </c>
      <c r="E1259" s="120" t="str">
        <f>IF(AND(E1254="",E1255="",E1256="",E1257="",E1258=""),"",IF(OR(C1246=1,C1246=2),SUM(E1254:E1257),SUM(E1254:E1258)))</f>
        <v/>
      </c>
      <c r="F1259" s="120" t="str">
        <f>IF(AND(F1254="",F1255="",F1256="",F1257="",F1258=""),"",IF(OR(C1246=1,C1246=2),SUM(F1254:F1257),SUM(F1254:F1258)))</f>
        <v/>
      </c>
      <c r="G1259" s="120" t="str">
        <f>IF(AND(G1254="",G1255="",G1256="",G1257="",G1258=""),"",IF(OR(G1246=1,G1246=2),SUM(C1246=1,C1246=2),SUM(G1254:G1258)))</f>
        <v/>
      </c>
      <c r="H1259" s="120" t="str">
        <f>IF(AND(H1254="",H1255="",H1256="",H1257="",H1258=""),"",IF(OR(C1246=1,C1246=2),SUM(H1254:H1257),SUM(H1254:H1258)))</f>
        <v/>
      </c>
      <c r="I1259" s="120" t="str">
        <f>IF(AND(I1254="",I1255="",I1256="",I1257="",I1258=""),"",IF(OR(C1246=1,C1246=2),SUM(I1254:I1257),SUM(I1254:I1258)))</f>
        <v/>
      </c>
      <c r="J1259" s="120" t="str">
        <f>IF(AND(J1254="",J1255="",J1256="",J1257="",J1258=""),"",IF(OR(C1246=1,C1246=2),SUM(J1254:J1257),SUM(J1254:J1258)))</f>
        <v/>
      </c>
      <c r="K1259" s="120" t="str">
        <f>IF(AND(K1254="",K1255="",K1256="",K1257="",K1258=""),"",IF(OR(C1246=1,C1246=2),SUM(K1254:K1257),SUM(K1254:K1258)))</f>
        <v/>
      </c>
      <c r="L1259" s="120" t="str">
        <f>IF(AND(L1254="",L1255="",L1256="",L1257="",L1258=""),"",IF(OR(C1246=1,C1246=2),SUM(L1254:L1257),SUM(L1254:L1258)))</f>
        <v/>
      </c>
      <c r="M1259" s="120" t="str">
        <f>IF(AND(M1254="",M1255="",M1256="",M1257="",M1258=""),"",IF(OR(C1246=1,C1246=2),SUM(M1254:M1257),SUM(M1254:M1258)))</f>
        <v/>
      </c>
      <c r="N1259" s="120" t="str">
        <f>IF(AND(N1254="",N1255="",N1256="",N1257="",N1258=""),"",IF(OR(C1246=1,C1246=2),SUM(N1254:N1257),SUM(N1254:N1258)))</f>
        <v/>
      </c>
      <c r="O1259" s="120" t="str">
        <f>IF(AND(O1254="",O1255="",O1256="",O1257="",O1258=""),"",IF(OR(C1246=1,C1246=2),SUM(O1254:O1257),SUM(O1254:O1258)))</f>
        <v/>
      </c>
      <c r="P1259" s="326" t="str">
        <f>IF(OR(N1249="",E1247="",O1259=""),"",IF(O1259&gt;=81%*P1253,"A",IF(O1259&gt;=61%*P1253,"B",IF(O1259&gt;=41%*P1253,"C",IF(O1259&gt;=21%*P1253,"D","E")))))</f>
        <v/>
      </c>
      <c r="Q1259" s="819"/>
      <c r="R1259" s="416" t="s">
        <v>215</v>
      </c>
      <c r="S1259" s="120" t="str">
        <f>IF(AND(S1254="",S1255="",S1256="",S1257="",S1258=""),"",IF(OR(S1246=1,S1246=2),SUM(S1254:S1257),SUM(S1254:S1258)))</f>
        <v/>
      </c>
      <c r="T1259" s="120" t="str">
        <f>IF(AND(T1254="",T1255="",T1256="",T1257="",T1258=""),"",IF(OR(S1246=1,S1246=2),SUM(T1254:T1257),SUM(T1254:T1258)))</f>
        <v/>
      </c>
      <c r="U1259" s="120" t="str">
        <f>IF(AND(U1254="",U1255="",U1256="",U1257="",U1258=""),"",IF(OR(S1246=1,S1246=2),SUM(U1254:U1257),SUM(U1254:U1258)))</f>
        <v/>
      </c>
      <c r="V1259" s="120" t="str">
        <f>IF(AND(V1254="",V1255="",V1256="",V1257="",V1258=""),"",IF(OR(S1246=1,S1246=2),SUM(V1254:V1257),SUM(V1254:V1258)))</f>
        <v/>
      </c>
      <c r="W1259" s="120" t="str">
        <f>IF(AND(W1254="",W1255="",W1256="",W1257="",W1258=""),"",IF(OR(W1246=1,W1246=2),SUM(S1246=1,S1246=2),SUM(W1254:W1258)))</f>
        <v/>
      </c>
      <c r="X1259" s="120" t="str">
        <f>IF(AND(X1254="",X1255="",X1256="",X1257="",X1258=""),"",IF(OR(S1246=1,S1246=2),SUM(X1254:X1257),SUM(X1254:X1258)))</f>
        <v/>
      </c>
      <c r="Y1259" s="120" t="str">
        <f>IF(AND(Y1254="",Y1255="",Y1256="",Y1257="",Y1258=""),"",IF(OR(S1246=1,S1246=2),SUM(Y1254:Y1257),SUM(Y1254:Y1258)))</f>
        <v/>
      </c>
      <c r="Z1259" s="120" t="str">
        <f>IF(AND(Z1254="",Z1255="",Z1256="",Z1257="",Z1258=""),"",IF(OR(S1246=1,S1246=2),SUM(Z1254:Z1257),SUM(Z1254:Z1258)))</f>
        <v/>
      </c>
      <c r="AA1259" s="120" t="str">
        <f>IF(AND(AA1254="",AA1255="",AA1256="",AA1257="",AA1258=""),"",IF(OR(S1246=1,S1246=2),SUM(AA1254:AA1257),SUM(AA1254:AA1258)))</f>
        <v/>
      </c>
      <c r="AB1259" s="120" t="str">
        <f>IF(AND(AB1254="",AB1255="",AB1256="",AB1257="",AB1258=""),"",IF(OR(S1246=1,S1246=2),SUM(AB1254:AB1257),SUM(AB1254:AB1258)))</f>
        <v/>
      </c>
      <c r="AC1259" s="120" t="str">
        <f>IF(AND(AC1254="",AC1255="",AC1256="",AC1257="",AC1258=""),"",IF(OR(S1246=1,S1246=2),SUM(AC1254:AC1257),SUM(AC1254:AC1258)))</f>
        <v/>
      </c>
      <c r="AD1259" s="120" t="str">
        <f>IF(AND(AD1254="",AD1255="",AD1256="",AD1257="",AD1258=""),"",IF(OR(S1246=1,S1246=2),SUM(AD1254:AD1257),SUM(AD1254:AD1258)))</f>
        <v/>
      </c>
      <c r="AE1259" s="120" t="str">
        <f>IF(AND(AE1254="",AE1255="",AE1256="",AE1257="",AE1258=""),"",IF(OR(S1246=1,S1246=2),SUM(AE1254:AE1257),SUM(AE1254:AE1258)))</f>
        <v/>
      </c>
      <c r="AF1259" s="326" t="str">
        <f>IF(OR(AD1249="",U1247="",AE1259=""),"",IF(AE1259&gt;=81%*AF1253,"A",IF(AE1259&gt;=61%*AF1253,"B",IF(AE1259&gt;=41%*AF1253,"C",IF(AE1259&gt;=21%*AF1253,"D","E")))))</f>
        <v/>
      </c>
    </row>
    <row r="1260" spans="1:32" ht="9" customHeight="1">
      <c r="A1260" s="166">
        <f>IF(N1249="","",A1259+1)</f>
        <v>17</v>
      </c>
      <c r="B1260" s="787"/>
      <c r="C1260" s="787"/>
      <c r="D1260" s="787"/>
      <c r="E1260" s="787"/>
      <c r="F1260" s="787"/>
      <c r="G1260" s="787"/>
      <c r="H1260" s="787"/>
      <c r="I1260" s="787"/>
      <c r="J1260" s="787"/>
      <c r="K1260" s="787"/>
      <c r="L1260" s="787"/>
      <c r="M1260" s="787"/>
      <c r="N1260" s="787"/>
      <c r="O1260" s="787"/>
      <c r="P1260" s="787"/>
      <c r="Q1260" s="819"/>
      <c r="R1260" s="787"/>
      <c r="S1260" s="787"/>
      <c r="T1260" s="787"/>
      <c r="U1260" s="787"/>
      <c r="V1260" s="787"/>
      <c r="W1260" s="787"/>
      <c r="X1260" s="787"/>
      <c r="Y1260" s="787"/>
      <c r="Z1260" s="787"/>
      <c r="AA1260" s="787"/>
      <c r="AB1260" s="787"/>
      <c r="AC1260" s="787"/>
      <c r="AD1260" s="787"/>
      <c r="AE1260" s="787"/>
      <c r="AF1260" s="787"/>
    </row>
    <row r="1261" spans="1:32" ht="22.5" customHeight="1">
      <c r="A1261" s="166">
        <f>IF(N1249="","",A1260+1)</f>
        <v>18</v>
      </c>
      <c r="B1261" s="788" t="s">
        <v>213</v>
      </c>
      <c r="C1261" s="788"/>
      <c r="D1261" s="789" t="s">
        <v>229</v>
      </c>
      <c r="E1261" s="790"/>
      <c r="F1261" s="417" t="s">
        <v>186</v>
      </c>
      <c r="G1261" s="788" t="s">
        <v>213</v>
      </c>
      <c r="H1261" s="788"/>
      <c r="I1261" s="789" t="s">
        <v>229</v>
      </c>
      <c r="J1261" s="790"/>
      <c r="K1261" s="417" t="s">
        <v>186</v>
      </c>
      <c r="L1261" s="788" t="s">
        <v>213</v>
      </c>
      <c r="M1261" s="788"/>
      <c r="N1261" s="789" t="s">
        <v>229</v>
      </c>
      <c r="O1261" s="790"/>
      <c r="P1261" s="417" t="s">
        <v>186</v>
      </c>
      <c r="Q1261" s="819"/>
      <c r="R1261" s="788" t="s">
        <v>213</v>
      </c>
      <c r="S1261" s="788"/>
      <c r="T1261" s="789" t="s">
        <v>229</v>
      </c>
      <c r="U1261" s="790"/>
      <c r="V1261" s="417" t="s">
        <v>186</v>
      </c>
      <c r="W1261" s="788" t="s">
        <v>213</v>
      </c>
      <c r="X1261" s="788"/>
      <c r="Y1261" s="789" t="s">
        <v>229</v>
      </c>
      <c r="Z1261" s="790"/>
      <c r="AA1261" s="417" t="s">
        <v>186</v>
      </c>
      <c r="AB1261" s="788" t="s">
        <v>213</v>
      </c>
      <c r="AC1261" s="788"/>
      <c r="AD1261" s="789" t="s">
        <v>229</v>
      </c>
      <c r="AE1261" s="790"/>
      <c r="AF1261" s="417" t="s">
        <v>186</v>
      </c>
    </row>
    <row r="1262" spans="1:32" ht="21.75" customHeight="1">
      <c r="A1262" s="166">
        <f>IF(N1249="","",A1261+1)</f>
        <v>19</v>
      </c>
      <c r="B1262" s="791" t="s">
        <v>221</v>
      </c>
      <c r="C1262" s="792"/>
      <c r="D1262" s="792"/>
      <c r="E1262" s="119" t="str">
        <f>IFERROR(VLOOKUP(N1249,Marks,109,0),"")</f>
        <v/>
      </c>
      <c r="F1262" s="130" t="str">
        <f>IFERROR(VLOOKUP(N1249,Marks,113,0),"")</f>
        <v/>
      </c>
      <c r="G1262" s="791" t="s">
        <v>192</v>
      </c>
      <c r="H1262" s="792"/>
      <c r="I1262" s="792"/>
      <c r="J1262" s="119" t="str">
        <f>IFERROR(VLOOKUP(N1249,Marks,117,0),"")</f>
        <v/>
      </c>
      <c r="K1262" s="130" t="str">
        <f>IFERROR(VLOOKUP(N1249,Marks,121,0),"")</f>
        <v/>
      </c>
      <c r="L1262" s="793" t="s">
        <v>193</v>
      </c>
      <c r="M1262" s="794"/>
      <c r="N1262" s="794"/>
      <c r="O1262" s="119" t="str">
        <f>IFERROR(VLOOKUP(N1249,Marks,125,0),"")</f>
        <v/>
      </c>
      <c r="P1262" s="130" t="str">
        <f>IFERROR(VLOOKUP(N1249,Marks,129,0),"")</f>
        <v/>
      </c>
      <c r="Q1262" s="819"/>
      <c r="R1262" s="791" t="s">
        <v>221</v>
      </c>
      <c r="S1262" s="792"/>
      <c r="T1262" s="792"/>
      <c r="U1262" s="119" t="str">
        <f>IFERROR(VLOOKUP(AD1249,Marks,109,0),"")</f>
        <v/>
      </c>
      <c r="V1262" s="130" t="str">
        <f>IFERROR(VLOOKUP(AD1249,Marks,113,0),"")</f>
        <v/>
      </c>
      <c r="W1262" s="791" t="s">
        <v>192</v>
      </c>
      <c r="X1262" s="792"/>
      <c r="Y1262" s="792"/>
      <c r="Z1262" s="119" t="str">
        <f>IFERROR(VLOOKUP(AD1249,Marks,117,0),"")</f>
        <v/>
      </c>
      <c r="AA1262" s="130" t="str">
        <f>IFERROR(VLOOKUP(AD1249,Marks,121,0),"")</f>
        <v/>
      </c>
      <c r="AB1262" s="793" t="s">
        <v>193</v>
      </c>
      <c r="AC1262" s="794"/>
      <c r="AD1262" s="794"/>
      <c r="AE1262" s="119" t="str">
        <f>IFERROR(VLOOKUP(AD1249,Marks,125,0),"")</f>
        <v/>
      </c>
      <c r="AF1262" s="130" t="str">
        <f>IFERROR(VLOOKUP(AD1249,Marks,129,0),"")</f>
        <v/>
      </c>
    </row>
    <row r="1263" spans="1:32" ht="21" customHeight="1">
      <c r="A1263" s="166">
        <f>IF(N1249="","",A1262+1)</f>
        <v>20</v>
      </c>
      <c r="B1263" s="780" t="s">
        <v>216</v>
      </c>
      <c r="C1263" s="780"/>
      <c r="D1263" s="780"/>
      <c r="E1263" s="795" t="str">
        <f>IFERROR(VLOOKUP(N1249,Marks,135,0),"")</f>
        <v/>
      </c>
      <c r="F1263" s="795"/>
      <c r="G1263" s="795"/>
      <c r="H1263" s="795"/>
      <c r="I1263" s="780" t="s">
        <v>217</v>
      </c>
      <c r="J1263" s="780"/>
      <c r="K1263" s="780"/>
      <c r="L1263" s="780"/>
      <c r="M1263" s="796" t="str">
        <f>IFERROR(VLOOKUP(N1249,Marks,136,0),"")</f>
        <v/>
      </c>
      <c r="N1263" s="796"/>
      <c r="O1263" s="796"/>
      <c r="P1263" s="796"/>
      <c r="Q1263" s="819"/>
      <c r="R1263" s="780" t="s">
        <v>216</v>
      </c>
      <c r="S1263" s="780"/>
      <c r="T1263" s="780"/>
      <c r="U1263" s="795" t="str">
        <f>IFERROR(VLOOKUP(AD1249,Marks,135,0),"")</f>
        <v/>
      </c>
      <c r="V1263" s="795"/>
      <c r="W1263" s="795"/>
      <c r="X1263" s="795"/>
      <c r="Y1263" s="780" t="s">
        <v>217</v>
      </c>
      <c r="Z1263" s="780"/>
      <c r="AA1263" s="780"/>
      <c r="AB1263" s="780"/>
      <c r="AC1263" s="796" t="str">
        <f>IFERROR(VLOOKUP(AD1249,Marks,136,0),"")</f>
        <v/>
      </c>
      <c r="AD1263" s="796"/>
      <c r="AE1263" s="796"/>
      <c r="AF1263" s="796"/>
    </row>
    <row r="1264" spans="1:32" ht="21" customHeight="1">
      <c r="A1264" s="166">
        <f>IF(N1249="","",A1263+1)</f>
        <v>21</v>
      </c>
      <c r="B1264" s="780" t="s">
        <v>218</v>
      </c>
      <c r="C1264" s="780"/>
      <c r="D1264" s="780"/>
      <c r="E1264" s="782" t="str">
        <f>IFERROR(VLOOKUP(N1249,Marks,134,0),"")</f>
        <v/>
      </c>
      <c r="F1264" s="782"/>
      <c r="G1264" s="782"/>
      <c r="H1264" s="782"/>
      <c r="I1264" s="780" t="s">
        <v>219</v>
      </c>
      <c r="J1264" s="780"/>
      <c r="K1264" s="780"/>
      <c r="L1264" s="780"/>
      <c r="M1264" s="781" t="str">
        <f>IFERROR(VLOOKUP(N1249,Marks,131,0),"")</f>
        <v/>
      </c>
      <c r="N1264" s="781"/>
      <c r="O1264" s="781"/>
      <c r="P1264" s="781"/>
      <c r="Q1264" s="819"/>
      <c r="R1264" s="780" t="s">
        <v>218</v>
      </c>
      <c r="S1264" s="780"/>
      <c r="T1264" s="780"/>
      <c r="U1264" s="782" t="str">
        <f>IFERROR(VLOOKUP(AD1249,Marks,134,0),"")</f>
        <v/>
      </c>
      <c r="V1264" s="782"/>
      <c r="W1264" s="782"/>
      <c r="X1264" s="782"/>
      <c r="Y1264" s="780" t="s">
        <v>219</v>
      </c>
      <c r="Z1264" s="780"/>
      <c r="AA1264" s="780"/>
      <c r="AB1264" s="780"/>
      <c r="AC1264" s="781" t="str">
        <f>IFERROR(VLOOKUP(AD1249,Marks,131,0),"")</f>
        <v/>
      </c>
      <c r="AD1264" s="781"/>
      <c r="AE1264" s="781"/>
      <c r="AF1264" s="781"/>
    </row>
    <row r="1265" spans="1:32" ht="21" customHeight="1">
      <c r="A1265" s="166">
        <f>IF(N1249="","",A1264+1)</f>
        <v>22</v>
      </c>
      <c r="B1265" s="780" t="s">
        <v>220</v>
      </c>
      <c r="C1265" s="780"/>
      <c r="D1265" s="780"/>
      <c r="E1265" s="324" t="str">
        <f>IFERROR(VLOOKUP(N1249,Marks,132,0),"")</f>
        <v/>
      </c>
      <c r="F1265" s="325" t="s">
        <v>341</v>
      </c>
      <c r="G1265" s="783" t="str">
        <f>IF(OR(N1249="",E1247="",O1259=""),"",IF(O1259&gt;=81%*P1253,"A",IF(O1259&gt;=61%*P1253,"B",IF(O1259&gt;=41%*P1253,"C",IF(O1259&gt;=21%*P1253,"D","E")))))</f>
        <v/>
      </c>
      <c r="H1265" s="783"/>
      <c r="I1265" s="780" t="s">
        <v>222</v>
      </c>
      <c r="J1265" s="780"/>
      <c r="K1265" s="780"/>
      <c r="L1265" s="780"/>
      <c r="M1265" s="818" t="str">
        <f>IFERROR(VLOOKUP(N1249,Marks,133,0),"")</f>
        <v/>
      </c>
      <c r="N1265" s="818"/>
      <c r="O1265" s="818"/>
      <c r="P1265" s="818"/>
      <c r="Q1265" s="819"/>
      <c r="R1265" s="780" t="s">
        <v>220</v>
      </c>
      <c r="S1265" s="780"/>
      <c r="T1265" s="780"/>
      <c r="U1265" s="324" t="str">
        <f>IFERROR(VLOOKUP(AD1249,Marks,132,0),"")</f>
        <v/>
      </c>
      <c r="V1265" s="325" t="s">
        <v>341</v>
      </c>
      <c r="W1265" s="783" t="str">
        <f>IF(OR(AD1249="",U1247="",AE1259=""),"",IF(AE1259&gt;=81%*AF1253,"A",IF(AE1259&gt;=61%*AF1253,"B",IF(AE1259&gt;=41%*AF1253,"C",IF(AE1259&gt;=21%*AF1253,"D","E")))))</f>
        <v/>
      </c>
      <c r="X1265" s="783"/>
      <c r="Y1265" s="780" t="s">
        <v>222</v>
      </c>
      <c r="Z1265" s="780"/>
      <c r="AA1265" s="780"/>
      <c r="AB1265" s="780"/>
      <c r="AC1265" s="818" t="str">
        <f>IFERROR(VLOOKUP(AD1249,Marks,133,0),"")</f>
        <v/>
      </c>
      <c r="AD1265" s="818"/>
      <c r="AE1265" s="818"/>
      <c r="AF1265" s="818"/>
    </row>
    <row r="1266" spans="1:32" ht="21" customHeight="1">
      <c r="A1266" s="166">
        <f>IF(N1249="","",A1265+1)</f>
        <v>23</v>
      </c>
      <c r="B1266" s="817" t="s">
        <v>228</v>
      </c>
      <c r="C1266" s="817"/>
      <c r="D1266" s="817"/>
      <c r="E1266" s="784">
        <f>'Master sheet'!$C$10</f>
        <v>44697</v>
      </c>
      <c r="F1266" s="784"/>
      <c r="G1266" s="784"/>
      <c r="H1266" s="410"/>
      <c r="I1266" s="121"/>
      <c r="J1266" s="121"/>
      <c r="K1266" s="76"/>
      <c r="L1266" s="121"/>
      <c r="M1266" s="121"/>
      <c r="N1266" s="121"/>
      <c r="O1266" s="121"/>
      <c r="P1266" s="121"/>
      <c r="Q1266" s="819"/>
      <c r="R1266" s="817" t="s">
        <v>228</v>
      </c>
      <c r="S1266" s="817"/>
      <c r="T1266" s="817"/>
      <c r="U1266" s="784">
        <f>'Master sheet'!$C$10</f>
        <v>44697</v>
      </c>
      <c r="V1266" s="784"/>
      <c r="W1266" s="784"/>
      <c r="X1266" s="410"/>
      <c r="Y1266" s="121"/>
      <c r="Z1266" s="121"/>
      <c r="AA1266" s="76"/>
      <c r="AB1266" s="121"/>
      <c r="AC1266" s="121"/>
      <c r="AD1266" s="121"/>
      <c r="AE1266" s="121"/>
      <c r="AF1266" s="121"/>
    </row>
    <row r="1267" spans="1:32" ht="43.5" customHeight="1">
      <c r="A1267" s="166">
        <f>IF(N1249="","",A1266+1)</f>
        <v>24</v>
      </c>
      <c r="B1267" s="804" t="str">
        <f>IF(AND(C1246=1),CONCATENATE("( ",UPPER('Master sheet'!$F$11)," )"),IF(AND(C1246=2),CONCATENATE("( ",UPPER('Master sheet'!$F$19)," )"),IF(AND(C1246=3),CONCATENATE("( ",UPPER('Master sheet'!$J$11)," )"),IF(AND(C1246=4),CONCATENATE("( ",UPPER('Master sheet'!$J$19)," )"),""))))</f>
        <v/>
      </c>
      <c r="C1267" s="804"/>
      <c r="D1267" s="804"/>
      <c r="E1267" s="804"/>
      <c r="F1267" s="805" t="str">
        <f>IF(AND(N1249=""),"",CONCATENATE("(",'Master sheet'!$C$14," )"))</f>
        <v>(Suresh Kumar )</v>
      </c>
      <c r="G1267" s="805"/>
      <c r="H1267" s="805"/>
      <c r="I1267" s="805"/>
      <c r="J1267" s="805"/>
      <c r="K1267" s="805" t="str">
        <f>IF(AND(N1249=""),"",CONCATENATE("(",'Master sheet'!$C$12," )"))</f>
        <v>(USHA PALIYA )</v>
      </c>
      <c r="L1267" s="805"/>
      <c r="M1267" s="805"/>
      <c r="N1267" s="805"/>
      <c r="O1267" s="805"/>
      <c r="P1267" s="805"/>
      <c r="Q1267" s="819"/>
      <c r="R1267" s="804" t="str">
        <f>IF(AND(S1246=1),CONCATENATE("( ",UPPER('Master sheet'!$F$11)," )"),IF(AND(S1246=2),CONCATENATE("( ",UPPER('Master sheet'!$F$19)," )"),IF(AND(S1246=3),CONCATENATE("( ",UPPER('Master sheet'!$J$11)," )"),IF(AND(S1246=4),CONCATENATE("( ",UPPER('Master sheet'!$J$19)," )"),""))))</f>
        <v/>
      </c>
      <c r="S1267" s="804"/>
      <c r="T1267" s="804"/>
      <c r="U1267" s="804"/>
      <c r="V1267" s="805" t="str">
        <f>IF(AND(AD1249=""),"",CONCATENATE("(",'Master sheet'!$C$14," )"))</f>
        <v>(Suresh Kumar )</v>
      </c>
      <c r="W1267" s="805"/>
      <c r="X1267" s="805"/>
      <c r="Y1267" s="805"/>
      <c r="Z1267" s="805"/>
      <c r="AA1267" s="805" t="str">
        <f>IF(AND(AD1249=""),"",CONCATENATE("(",'Master sheet'!$C$12," )"))</f>
        <v>(USHA PALIYA )</v>
      </c>
      <c r="AB1267" s="805"/>
      <c r="AC1267" s="805"/>
      <c r="AD1267" s="805"/>
      <c r="AE1267" s="805"/>
      <c r="AF1267" s="805"/>
    </row>
    <row r="1268" spans="1:32" ht="21.75" customHeight="1">
      <c r="A1268" s="166">
        <f>IF(N1249="","",A1267+1)</f>
        <v>25</v>
      </c>
      <c r="B1268" s="806" t="s">
        <v>223</v>
      </c>
      <c r="C1268" s="806"/>
      <c r="D1268" s="806"/>
      <c r="E1268" s="806"/>
      <c r="F1268" s="807" t="s">
        <v>224</v>
      </c>
      <c r="G1268" s="807"/>
      <c r="H1268" s="807"/>
      <c r="I1268" s="807"/>
      <c r="J1268" s="807"/>
      <c r="K1268" s="806" t="s">
        <v>225</v>
      </c>
      <c r="L1268" s="806"/>
      <c r="M1268" s="806"/>
      <c r="N1268" s="806"/>
      <c r="O1268" s="806"/>
      <c r="P1268" s="806"/>
      <c r="Q1268" s="819"/>
      <c r="R1268" s="806" t="s">
        <v>223</v>
      </c>
      <c r="S1268" s="806"/>
      <c r="T1268" s="806"/>
      <c r="U1268" s="806"/>
      <c r="V1268" s="807" t="s">
        <v>224</v>
      </c>
      <c r="W1268" s="807"/>
      <c r="X1268" s="807"/>
      <c r="Y1268" s="807"/>
      <c r="Z1268" s="807"/>
      <c r="AA1268" s="806" t="s">
        <v>225</v>
      </c>
      <c r="AB1268" s="806"/>
      <c r="AC1268" s="806"/>
      <c r="AD1268" s="806"/>
      <c r="AE1268" s="806"/>
      <c r="AF1268" s="806"/>
    </row>
    <row r="1270" spans="1:32" ht="21.9" customHeight="1">
      <c r="A1270" s="165">
        <f>IF(N1276="","",1)</f>
        <v>1</v>
      </c>
      <c r="B1270" s="808" t="s">
        <v>203</v>
      </c>
      <c r="C1270" s="808"/>
      <c r="D1270" s="808"/>
      <c r="E1270" s="808"/>
      <c r="F1270" s="808"/>
      <c r="G1270" s="808"/>
      <c r="H1270" s="808"/>
      <c r="I1270" s="808"/>
      <c r="J1270" s="808"/>
      <c r="K1270" s="808"/>
      <c r="L1270" s="808"/>
      <c r="M1270" s="808"/>
      <c r="N1270" s="808"/>
      <c r="O1270" s="808"/>
      <c r="P1270" s="808"/>
      <c r="Q1270" s="819" t="s">
        <v>249</v>
      </c>
      <c r="R1270" s="808" t="s">
        <v>203</v>
      </c>
      <c r="S1270" s="808"/>
      <c r="T1270" s="808"/>
      <c r="U1270" s="808"/>
      <c r="V1270" s="808"/>
      <c r="W1270" s="808"/>
      <c r="X1270" s="808"/>
      <c r="Y1270" s="808"/>
      <c r="Z1270" s="808"/>
      <c r="AA1270" s="808"/>
      <c r="AB1270" s="808"/>
      <c r="AC1270" s="808"/>
      <c r="AD1270" s="808"/>
      <c r="AE1270" s="808"/>
      <c r="AF1270" s="808"/>
    </row>
    <row r="1271" spans="1:32" ht="21.9" customHeight="1">
      <c r="A1271" s="166">
        <f>IF(N1276="","",A1270+1)</f>
        <v>2</v>
      </c>
      <c r="B1271" s="820" t="s">
        <v>541</v>
      </c>
      <c r="C1271" s="820"/>
      <c r="D1271" s="820"/>
      <c r="E1271" s="820"/>
      <c r="F1271" s="820"/>
      <c r="G1271" s="820"/>
      <c r="H1271" s="820"/>
      <c r="I1271" s="820"/>
      <c r="J1271" s="820"/>
      <c r="K1271" s="820"/>
      <c r="L1271" s="820"/>
      <c r="M1271" s="820"/>
      <c r="N1271" s="820"/>
      <c r="O1271" s="820"/>
      <c r="P1271" s="820"/>
      <c r="Q1271" s="819"/>
      <c r="R1271" s="820" t="s">
        <v>541</v>
      </c>
      <c r="S1271" s="820"/>
      <c r="T1271" s="820"/>
      <c r="U1271" s="820"/>
      <c r="V1271" s="820"/>
      <c r="W1271" s="820"/>
      <c r="X1271" s="820"/>
      <c r="Y1271" s="820"/>
      <c r="Z1271" s="820"/>
      <c r="AA1271" s="820"/>
      <c r="AB1271" s="820"/>
      <c r="AC1271" s="820"/>
      <c r="AD1271" s="820"/>
      <c r="AE1271" s="820"/>
      <c r="AF1271" s="820"/>
    </row>
    <row r="1272" spans="1:32" ht="21.9" customHeight="1">
      <c r="A1272" s="166">
        <f>IF(N1276="","",A1271+1)</f>
        <v>3</v>
      </c>
      <c r="B1272" s="821" t="s">
        <v>168</v>
      </c>
      <c r="C1272" s="821"/>
      <c r="D1272" s="821"/>
      <c r="E1272" s="822" t="str">
        <f>IF(AND(N1276=""),"",'Result Sheet'!$F$2)</f>
        <v xml:space="preserve">महात्मा गाँधी राजकीय विद्यालय (अंग्रेजी माध्यम) बर, पाली </v>
      </c>
      <c r="F1272" s="822"/>
      <c r="G1272" s="822"/>
      <c r="H1272" s="822"/>
      <c r="I1272" s="822"/>
      <c r="J1272" s="822"/>
      <c r="K1272" s="822"/>
      <c r="L1272" s="822"/>
      <c r="M1272" s="822"/>
      <c r="N1272" s="822"/>
      <c r="O1272" s="822"/>
      <c r="P1272" s="822"/>
      <c r="Q1272" s="819"/>
      <c r="R1272" s="821" t="s">
        <v>168</v>
      </c>
      <c r="S1272" s="821"/>
      <c r="T1272" s="821"/>
      <c r="U1272" s="822" t="str">
        <f>IF(AND(AD1276=""),"",'Result Sheet'!$F$2)</f>
        <v xml:space="preserve">महात्मा गाँधी राजकीय विद्यालय (अंग्रेजी माध्यम) बर, पाली </v>
      </c>
      <c r="V1272" s="822"/>
      <c r="W1272" s="822"/>
      <c r="X1272" s="822"/>
      <c r="Y1272" s="822"/>
      <c r="Z1272" s="822"/>
      <c r="AA1272" s="822"/>
      <c r="AB1272" s="822"/>
      <c r="AC1272" s="822"/>
      <c r="AD1272" s="822"/>
      <c r="AE1272" s="822"/>
      <c r="AF1272" s="822"/>
    </row>
    <row r="1273" spans="1:32" ht="21.9" customHeight="1">
      <c r="A1273" s="166">
        <f>IF(N1276="","",A1272+1)</f>
        <v>4</v>
      </c>
      <c r="B1273" s="413" t="s">
        <v>169</v>
      </c>
      <c r="C1273" s="797" t="str">
        <f>IFERROR(VLOOKUP(N1276,Marks,2,0),"")</f>
        <v/>
      </c>
      <c r="D1273" s="797"/>
      <c r="E1273" s="815" t="s">
        <v>212</v>
      </c>
      <c r="F1273" s="815"/>
      <c r="G1273" s="815"/>
      <c r="H1273" s="797" t="str">
        <f>IFERROR(VLOOKUP(N1276,Marks,3,0),"")</f>
        <v/>
      </c>
      <c r="I1273" s="797"/>
      <c r="J1273" s="798" t="s">
        <v>205</v>
      </c>
      <c r="K1273" s="798"/>
      <c r="L1273" s="798"/>
      <c r="M1273" s="798"/>
      <c r="N1273" s="799" t="str">
        <f>IF(AND(N1276=""),"",'Marks Entry 1st'!$I$2)</f>
        <v xml:space="preserve"> 2021-2022</v>
      </c>
      <c r="O1273" s="799"/>
      <c r="P1273" s="799"/>
      <c r="Q1273" s="819"/>
      <c r="R1273" s="413" t="s">
        <v>169</v>
      </c>
      <c r="S1273" s="797" t="str">
        <f>IFERROR(VLOOKUP(AD1276,Marks,2,0),"")</f>
        <v/>
      </c>
      <c r="T1273" s="797"/>
      <c r="U1273" s="815" t="s">
        <v>212</v>
      </c>
      <c r="V1273" s="815"/>
      <c r="W1273" s="815"/>
      <c r="X1273" s="797" t="str">
        <f>IFERROR(VLOOKUP(AD1276,Marks,3,0),"")</f>
        <v/>
      </c>
      <c r="Y1273" s="797"/>
      <c r="Z1273" s="798" t="s">
        <v>205</v>
      </c>
      <c r="AA1273" s="798"/>
      <c r="AB1273" s="798"/>
      <c r="AC1273" s="798"/>
      <c r="AD1273" s="799" t="str">
        <f>IF(AND(AD1276=""),"",'Marks Entry 1st'!$I$2)</f>
        <v xml:space="preserve"> 2021-2022</v>
      </c>
      <c r="AE1273" s="799"/>
      <c r="AF1273" s="799"/>
    </row>
    <row r="1274" spans="1:32" ht="21.9" customHeight="1">
      <c r="A1274" s="166">
        <f>IF(N1276="","",A1273+1)</f>
        <v>5</v>
      </c>
      <c r="B1274" s="800" t="s">
        <v>206</v>
      </c>
      <c r="C1274" s="800"/>
      <c r="D1274" s="800"/>
      <c r="E1274" s="801" t="str">
        <f>IFERROR(VLOOKUP(N1276,Marks,6,0),"")</f>
        <v/>
      </c>
      <c r="F1274" s="801"/>
      <c r="G1274" s="801"/>
      <c r="H1274" s="801"/>
      <c r="I1274" s="801"/>
      <c r="J1274" s="802" t="s">
        <v>209</v>
      </c>
      <c r="K1274" s="802"/>
      <c r="L1274" s="802"/>
      <c r="M1274" s="802"/>
      <c r="N1274" s="803" t="str">
        <f>IFERROR(VLOOKUP(N1276,Marks,5,0),"")</f>
        <v/>
      </c>
      <c r="O1274" s="803"/>
      <c r="P1274" s="803"/>
      <c r="Q1274" s="819"/>
      <c r="R1274" s="800" t="s">
        <v>206</v>
      </c>
      <c r="S1274" s="800"/>
      <c r="T1274" s="800"/>
      <c r="U1274" s="801" t="str">
        <f>IFERROR(VLOOKUP(AD1276,Marks,6,0),"")</f>
        <v/>
      </c>
      <c r="V1274" s="801"/>
      <c r="W1274" s="801"/>
      <c r="X1274" s="801"/>
      <c r="Y1274" s="801"/>
      <c r="Z1274" s="802" t="s">
        <v>209</v>
      </c>
      <c r="AA1274" s="802"/>
      <c r="AB1274" s="802"/>
      <c r="AC1274" s="802"/>
      <c r="AD1274" s="803" t="str">
        <f>IFERROR(VLOOKUP(AD1276,Marks,5,0),"")</f>
        <v/>
      </c>
      <c r="AE1274" s="803"/>
      <c r="AF1274" s="803"/>
    </row>
    <row r="1275" spans="1:32" ht="21.9" customHeight="1">
      <c r="A1275" s="166">
        <f>IF(N1276="","",A1274+1)</f>
        <v>6</v>
      </c>
      <c r="B1275" s="800" t="s">
        <v>207</v>
      </c>
      <c r="C1275" s="800"/>
      <c r="D1275" s="800"/>
      <c r="E1275" s="801" t="str">
        <f>IFERROR(VLOOKUP(N1276,Marks,7,0),"")</f>
        <v/>
      </c>
      <c r="F1275" s="801"/>
      <c r="G1275" s="801"/>
      <c r="H1275" s="801"/>
      <c r="I1275" s="801"/>
      <c r="J1275" s="802" t="s">
        <v>210</v>
      </c>
      <c r="K1275" s="802"/>
      <c r="L1275" s="802"/>
      <c r="M1275" s="802"/>
      <c r="N1275" s="816" t="str">
        <f>IFERROR(VLOOKUP(N1276,Marks,4,0),"")</f>
        <v/>
      </c>
      <c r="O1275" s="816"/>
      <c r="P1275" s="816"/>
      <c r="Q1275" s="819"/>
      <c r="R1275" s="800" t="s">
        <v>207</v>
      </c>
      <c r="S1275" s="800"/>
      <c r="T1275" s="800"/>
      <c r="U1275" s="801" t="str">
        <f>IFERROR(VLOOKUP(AD1276,Marks,7,0),"")</f>
        <v/>
      </c>
      <c r="V1275" s="801"/>
      <c r="W1275" s="801"/>
      <c r="X1275" s="801"/>
      <c r="Y1275" s="801"/>
      <c r="Z1275" s="802" t="s">
        <v>210</v>
      </c>
      <c r="AA1275" s="802"/>
      <c r="AB1275" s="802"/>
      <c r="AC1275" s="802"/>
      <c r="AD1275" s="816" t="str">
        <f>IFERROR(VLOOKUP(AD1276,Marks,4,0),"")</f>
        <v/>
      </c>
      <c r="AE1275" s="816"/>
      <c r="AF1275" s="816"/>
    </row>
    <row r="1276" spans="1:32" ht="21.9" customHeight="1">
      <c r="A1276" s="166">
        <f>IF(N1276="","",A1275+1)</f>
        <v>7</v>
      </c>
      <c r="B1276" s="800" t="s">
        <v>208</v>
      </c>
      <c r="C1276" s="800"/>
      <c r="D1276" s="800"/>
      <c r="E1276" s="801" t="str">
        <f>IFERROR(VLOOKUP(N1276,Marks,8,0),"")</f>
        <v/>
      </c>
      <c r="F1276" s="801"/>
      <c r="G1276" s="801"/>
      <c r="H1276" s="801"/>
      <c r="I1276" s="801"/>
      <c r="J1276" s="802" t="s">
        <v>211</v>
      </c>
      <c r="K1276" s="802"/>
      <c r="L1276" s="802"/>
      <c r="M1276" s="802"/>
      <c r="N1276" s="809">
        <f>IF(AD1249="","",IF(AND(AD1249+1&gt;$AN$6),"",AD1249+1))</f>
        <v>195</v>
      </c>
      <c r="O1276" s="809"/>
      <c r="P1276" s="809"/>
      <c r="Q1276" s="819"/>
      <c r="R1276" s="800" t="s">
        <v>208</v>
      </c>
      <c r="S1276" s="800"/>
      <c r="T1276" s="800"/>
      <c r="U1276" s="801" t="str">
        <f>IFERROR(VLOOKUP(AD1276,Marks,8,0),"")</f>
        <v/>
      </c>
      <c r="V1276" s="801"/>
      <c r="W1276" s="801"/>
      <c r="X1276" s="801"/>
      <c r="Y1276" s="801"/>
      <c r="Z1276" s="802" t="s">
        <v>211</v>
      </c>
      <c r="AA1276" s="802"/>
      <c r="AB1276" s="802"/>
      <c r="AC1276" s="802"/>
      <c r="AD1276" s="810">
        <f>IF(N1276="","",IF(AND(N1276+1&gt;$AN$6),"",N1276+1))</f>
        <v>196</v>
      </c>
      <c r="AE1276" s="810"/>
      <c r="AF1276" s="810"/>
    </row>
    <row r="1277" spans="1:32" ht="9" customHeight="1">
      <c r="A1277" s="166">
        <f>IF(N1276="","",A1276+1)</f>
        <v>8</v>
      </c>
      <c r="B1277" s="123"/>
      <c r="C1277" s="123"/>
      <c r="D1277" s="123"/>
      <c r="E1277" s="124"/>
      <c r="F1277" s="124"/>
      <c r="G1277" s="124"/>
      <c r="H1277" s="123"/>
      <c r="I1277" s="123"/>
      <c r="J1277" s="125"/>
      <c r="K1277" s="125"/>
      <c r="L1277" s="125"/>
      <c r="M1277" s="76"/>
      <c r="N1277" s="76"/>
      <c r="O1277" s="76"/>
      <c r="P1277" s="76"/>
      <c r="Q1277" s="819"/>
      <c r="R1277" s="123"/>
      <c r="S1277" s="123"/>
      <c r="T1277" s="123"/>
      <c r="U1277" s="124"/>
      <c r="V1277" s="124"/>
      <c r="W1277" s="124"/>
      <c r="X1277" s="123"/>
      <c r="Y1277" s="123"/>
      <c r="Z1277" s="125"/>
      <c r="AA1277" s="125"/>
      <c r="AB1277" s="125"/>
      <c r="AC1277" s="76"/>
      <c r="AD1277" s="76"/>
      <c r="AE1277" s="76"/>
      <c r="AF1277" s="76"/>
    </row>
    <row r="1278" spans="1:32" ht="21" customHeight="1">
      <c r="A1278" s="166">
        <f>IF(N1276="","",A1277+1)</f>
        <v>9</v>
      </c>
      <c r="B1278" s="811" t="s">
        <v>213</v>
      </c>
      <c r="C1278" s="646" t="s">
        <v>214</v>
      </c>
      <c r="D1278" s="646"/>
      <c r="E1278" s="646"/>
      <c r="F1278" s="812" t="s">
        <v>13</v>
      </c>
      <c r="G1278" s="813"/>
      <c r="H1278" s="813"/>
      <c r="I1278" s="814"/>
      <c r="J1278" s="649" t="s">
        <v>184</v>
      </c>
      <c r="K1278" s="650" t="s">
        <v>167</v>
      </c>
      <c r="L1278" s="651"/>
      <c r="M1278" s="651"/>
      <c r="N1278" s="652"/>
      <c r="O1278" s="616" t="s">
        <v>185</v>
      </c>
      <c r="P1278" s="617" t="s">
        <v>186</v>
      </c>
      <c r="Q1278" s="819"/>
      <c r="R1278" s="811" t="s">
        <v>213</v>
      </c>
      <c r="S1278" s="646" t="s">
        <v>214</v>
      </c>
      <c r="T1278" s="646"/>
      <c r="U1278" s="646"/>
      <c r="V1278" s="812" t="s">
        <v>13</v>
      </c>
      <c r="W1278" s="813"/>
      <c r="X1278" s="813"/>
      <c r="Y1278" s="814"/>
      <c r="Z1278" s="649" t="s">
        <v>184</v>
      </c>
      <c r="AA1278" s="650" t="s">
        <v>167</v>
      </c>
      <c r="AB1278" s="651"/>
      <c r="AC1278" s="651"/>
      <c r="AD1278" s="652"/>
      <c r="AE1278" s="616" t="s">
        <v>185</v>
      </c>
      <c r="AF1278" s="617" t="s">
        <v>186</v>
      </c>
    </row>
    <row r="1279" spans="1:32" ht="90.75" customHeight="1">
      <c r="A1279" s="166">
        <f>IF(N1276="","",A1278+1)</f>
        <v>10</v>
      </c>
      <c r="B1279" s="811"/>
      <c r="C1279" s="171" t="s">
        <v>11</v>
      </c>
      <c r="D1279" s="171" t="s">
        <v>180</v>
      </c>
      <c r="E1279" s="171" t="s">
        <v>108</v>
      </c>
      <c r="F1279" s="171" t="s">
        <v>182</v>
      </c>
      <c r="G1279" s="171" t="s">
        <v>183</v>
      </c>
      <c r="H1279" s="305" t="s">
        <v>10</v>
      </c>
      <c r="I1279" s="171" t="s">
        <v>108</v>
      </c>
      <c r="J1279" s="649"/>
      <c r="K1279" s="172" t="s">
        <v>182</v>
      </c>
      <c r="L1279" s="172" t="s">
        <v>183</v>
      </c>
      <c r="M1279" s="173" t="s">
        <v>10</v>
      </c>
      <c r="N1279" s="171" t="s">
        <v>108</v>
      </c>
      <c r="O1279" s="616"/>
      <c r="P1279" s="785"/>
      <c r="Q1279" s="819"/>
      <c r="R1279" s="811"/>
      <c r="S1279" s="171" t="s">
        <v>11</v>
      </c>
      <c r="T1279" s="171" t="s">
        <v>180</v>
      </c>
      <c r="U1279" s="171" t="s">
        <v>108</v>
      </c>
      <c r="V1279" s="171" t="s">
        <v>182</v>
      </c>
      <c r="W1279" s="171" t="s">
        <v>183</v>
      </c>
      <c r="X1279" s="305" t="s">
        <v>10</v>
      </c>
      <c r="Y1279" s="171" t="s">
        <v>108</v>
      </c>
      <c r="Z1279" s="649"/>
      <c r="AA1279" s="172" t="s">
        <v>182</v>
      </c>
      <c r="AB1279" s="172" t="s">
        <v>183</v>
      </c>
      <c r="AC1279" s="173" t="s">
        <v>10</v>
      </c>
      <c r="AD1279" s="171" t="s">
        <v>108</v>
      </c>
      <c r="AE1279" s="616"/>
      <c r="AF1279" s="785"/>
    </row>
    <row r="1280" spans="1:32" ht="18.75" customHeight="1">
      <c r="A1280" s="166">
        <f>IF(N1276="","",A1279+1)</f>
        <v>11</v>
      </c>
      <c r="B1280" s="811"/>
      <c r="C1280" s="414">
        <v>20</v>
      </c>
      <c r="D1280" s="414">
        <v>20</v>
      </c>
      <c r="E1280" s="116">
        <v>40</v>
      </c>
      <c r="F1280" s="414">
        <v>30</v>
      </c>
      <c r="G1280" s="414">
        <v>18</v>
      </c>
      <c r="H1280" s="414">
        <v>12</v>
      </c>
      <c r="I1280" s="116">
        <v>60</v>
      </c>
      <c r="J1280" s="118">
        <v>100</v>
      </c>
      <c r="K1280" s="414">
        <v>50</v>
      </c>
      <c r="L1280" s="414">
        <v>30</v>
      </c>
      <c r="M1280" s="414">
        <v>20</v>
      </c>
      <c r="N1280" s="116">
        <v>100</v>
      </c>
      <c r="O1280" s="118">
        <v>200</v>
      </c>
      <c r="P1280" s="825">
        <f>IF(AND(N1276="",C1273="",E1274="",N1274=""),"",IF(OR(C1273=1,C1273=2),800,1000))</f>
        <v>1000</v>
      </c>
      <c r="Q1280" s="819"/>
      <c r="R1280" s="811"/>
      <c r="S1280" s="414">
        <v>20</v>
      </c>
      <c r="T1280" s="414">
        <v>20</v>
      </c>
      <c r="U1280" s="116">
        <v>40</v>
      </c>
      <c r="V1280" s="414">
        <v>30</v>
      </c>
      <c r="W1280" s="414">
        <v>18</v>
      </c>
      <c r="X1280" s="414">
        <v>12</v>
      </c>
      <c r="Y1280" s="116">
        <v>60</v>
      </c>
      <c r="Z1280" s="118">
        <v>100</v>
      </c>
      <c r="AA1280" s="414">
        <v>50</v>
      </c>
      <c r="AB1280" s="414">
        <v>30</v>
      </c>
      <c r="AC1280" s="414">
        <v>20</v>
      </c>
      <c r="AD1280" s="116">
        <v>100</v>
      </c>
      <c r="AE1280" s="118">
        <v>200</v>
      </c>
      <c r="AF1280" s="825">
        <f>IF(AND(AD1276="",S1273="",U1274="",Z1274=""),"",IF(OR(S1273=1,S1273=2),800,1000))</f>
        <v>1000</v>
      </c>
    </row>
    <row r="1281" spans="1:32" ht="21" customHeight="1">
      <c r="A1281" s="166">
        <f>IF(N1276="","",A1280+1)</f>
        <v>12</v>
      </c>
      <c r="B1281" s="122" t="str">
        <f>'Result Sheet'!$L$4</f>
        <v xml:space="preserve">हिन्दी </v>
      </c>
      <c r="C1281" s="415" t="str">
        <f>IFERROR(VLOOKUP(N1276,Marks,11,0),"")</f>
        <v/>
      </c>
      <c r="D1281" s="415" t="str">
        <f>IFERROR(VLOOKUP(N1276,Marks,12,0),"")</f>
        <v/>
      </c>
      <c r="E1281" s="117" t="str">
        <f>IFERROR(VLOOKUP(N1276,Marks,13,0),"")</f>
        <v/>
      </c>
      <c r="F1281" s="415" t="str">
        <f>IFERROR(VLOOKUP(N1276,Marks,14,0),"")</f>
        <v/>
      </c>
      <c r="G1281" s="415" t="str">
        <f>IFERROR(VLOOKUP(N1276,Marks,15,0),"")</f>
        <v/>
      </c>
      <c r="H1281" s="415" t="str">
        <f>IFERROR(VLOOKUP(N1276,Marks,16,0),"")</f>
        <v/>
      </c>
      <c r="I1281" s="117" t="str">
        <f>IFERROR(VLOOKUP(N1276,Marks,17,0),"")</f>
        <v/>
      </c>
      <c r="J1281" s="119" t="str">
        <f>IFERROR(VLOOKUP(N1276,Marks,18,0),"")</f>
        <v/>
      </c>
      <c r="K1281" s="415" t="str">
        <f>IFERROR(VLOOKUP(N1276,Marks,19,0),"")</f>
        <v/>
      </c>
      <c r="L1281" s="415" t="str">
        <f>IFERROR(VLOOKUP(N1276,Marks,20,0),"")</f>
        <v/>
      </c>
      <c r="M1281" s="415" t="str">
        <f>IFERROR(VLOOKUP(N1276,Marks,21,0),"")</f>
        <v/>
      </c>
      <c r="N1281" s="117" t="str">
        <f>IFERROR(VLOOKUP(N1276,Marks,22,0),"")</f>
        <v/>
      </c>
      <c r="O1281" s="119" t="str">
        <f>IFERROR(VLOOKUP(N1276,Marks,23,0),"")</f>
        <v/>
      </c>
      <c r="P1281" s="323" t="str">
        <f>IFERROR(VLOOKUP(N1276,Marks,29,0),"")</f>
        <v/>
      </c>
      <c r="Q1281" s="819"/>
      <c r="R1281" s="122" t="str">
        <f>'Result Sheet'!$L$4</f>
        <v xml:space="preserve">हिन्दी </v>
      </c>
      <c r="S1281" s="415" t="str">
        <f>IFERROR(VLOOKUP(AD1276,Marks,11,0),"")</f>
        <v/>
      </c>
      <c r="T1281" s="415" t="str">
        <f>IFERROR(VLOOKUP(AD1276,Marks,12,0),"")</f>
        <v/>
      </c>
      <c r="U1281" s="117" t="str">
        <f>IFERROR(VLOOKUP(AD1276,Marks,13,0),"")</f>
        <v/>
      </c>
      <c r="V1281" s="415" t="str">
        <f>IFERROR(VLOOKUP(AD1276,Marks,14,0),"")</f>
        <v/>
      </c>
      <c r="W1281" s="415" t="str">
        <f>IFERROR(VLOOKUP(AD1276,Marks,15,0),"")</f>
        <v/>
      </c>
      <c r="X1281" s="415" t="str">
        <f>IFERROR(VLOOKUP(AD1276,Marks,16,0),"")</f>
        <v/>
      </c>
      <c r="Y1281" s="117" t="str">
        <f>IFERROR(VLOOKUP(AD1276,Marks,17,0),"")</f>
        <v/>
      </c>
      <c r="Z1281" s="119" t="str">
        <f>IFERROR(VLOOKUP(AD1276,Marks,18,0),"")</f>
        <v/>
      </c>
      <c r="AA1281" s="415" t="str">
        <f>IFERROR(VLOOKUP(AD1276,Marks,19,0),"")</f>
        <v/>
      </c>
      <c r="AB1281" s="415" t="str">
        <f>IFERROR(VLOOKUP(AD1276,Marks,20,0),"")</f>
        <v/>
      </c>
      <c r="AC1281" s="415" t="str">
        <f>IFERROR(VLOOKUP(AD1276,Marks,21,0),"")</f>
        <v/>
      </c>
      <c r="AD1281" s="117" t="str">
        <f>IFERROR(VLOOKUP(AD1276,Marks,22,0),"")</f>
        <v/>
      </c>
      <c r="AE1281" s="119" t="str">
        <f>IFERROR(VLOOKUP(AD1276,Marks,23,0),"")</f>
        <v/>
      </c>
      <c r="AF1281" s="323" t="str">
        <f>IFERROR(VLOOKUP(AD1276,Marks,29,0),"")</f>
        <v/>
      </c>
    </row>
    <row r="1282" spans="1:32" ht="21" customHeight="1">
      <c r="A1282" s="166">
        <f>IF(N1276="","",A1281+1)</f>
        <v>13</v>
      </c>
      <c r="B1282" s="122" t="str">
        <f>'Result Sheet'!$AE$4</f>
        <v xml:space="preserve">अंग्रेजी </v>
      </c>
      <c r="C1282" s="415" t="str">
        <f>IFERROR(VLOOKUP(N1276,Marks,30,0),"")</f>
        <v/>
      </c>
      <c r="D1282" s="415" t="str">
        <f>IFERROR(VLOOKUP(N1276,Marks,31,0),"")</f>
        <v/>
      </c>
      <c r="E1282" s="117" t="str">
        <f>IFERROR(VLOOKUP(N1276,Marks,32,0),"")</f>
        <v/>
      </c>
      <c r="F1282" s="415" t="str">
        <f>IFERROR(VLOOKUP(N1276,Marks,33,0),"")</f>
        <v/>
      </c>
      <c r="G1282" s="415" t="str">
        <f>IFERROR(VLOOKUP(N1276,Marks,34,0),"")</f>
        <v/>
      </c>
      <c r="H1282" s="415" t="str">
        <f>IFERROR(VLOOKUP(N1276,Marks,35,0),"")</f>
        <v/>
      </c>
      <c r="I1282" s="117" t="str">
        <f>IFERROR(VLOOKUP(N1276,Marks,36,0),"")</f>
        <v/>
      </c>
      <c r="J1282" s="119" t="str">
        <f>IFERROR(VLOOKUP(N1276,Marks,37,0),"")</f>
        <v/>
      </c>
      <c r="K1282" s="415" t="str">
        <f>IFERROR(VLOOKUP(N1276,Marks,38,0),"")</f>
        <v/>
      </c>
      <c r="L1282" s="415" t="str">
        <f>IFERROR(VLOOKUP(N1276,Marks,39,0),"")</f>
        <v/>
      </c>
      <c r="M1282" s="415" t="str">
        <f>IFERROR(VLOOKUP(N1276,Marks,40,0),"")</f>
        <v/>
      </c>
      <c r="N1282" s="117" t="str">
        <f>IFERROR(VLOOKUP(N1276,Marks,41,0),"")</f>
        <v/>
      </c>
      <c r="O1282" s="119" t="str">
        <f>IFERROR(VLOOKUP(N1276,Marks,42,0),"")</f>
        <v/>
      </c>
      <c r="P1282" s="323" t="str">
        <f>IFERROR(VLOOKUP(N1276,Marks,48,0),"")</f>
        <v/>
      </c>
      <c r="Q1282" s="819"/>
      <c r="R1282" s="122" t="str">
        <f>'Result Sheet'!$AE$4</f>
        <v xml:space="preserve">अंग्रेजी </v>
      </c>
      <c r="S1282" s="415" t="str">
        <f>IFERROR(VLOOKUP(AD1276,Marks,30,0),"")</f>
        <v/>
      </c>
      <c r="T1282" s="415" t="str">
        <f>IFERROR(VLOOKUP(AD1276,Marks,31,0),"")</f>
        <v/>
      </c>
      <c r="U1282" s="117" t="str">
        <f>IFERROR(VLOOKUP(AD1276,Marks,32,0),"")</f>
        <v/>
      </c>
      <c r="V1282" s="415" t="str">
        <f>IFERROR(VLOOKUP(AD1276,Marks,33,0),"")</f>
        <v/>
      </c>
      <c r="W1282" s="415" t="str">
        <f>IFERROR(VLOOKUP(AD1276,Marks,34,0),"")</f>
        <v/>
      </c>
      <c r="X1282" s="415" t="str">
        <f>IFERROR(VLOOKUP(AD1276,Marks,35,0),"")</f>
        <v/>
      </c>
      <c r="Y1282" s="117" t="str">
        <f>IFERROR(VLOOKUP(AD1276,Marks,36,0),"")</f>
        <v/>
      </c>
      <c r="Z1282" s="119" t="str">
        <f>IFERROR(VLOOKUP(AD1276,Marks,37,0),"")</f>
        <v/>
      </c>
      <c r="AA1282" s="415" t="str">
        <f>IFERROR(VLOOKUP(AD1276,Marks,38,0),"")</f>
        <v/>
      </c>
      <c r="AB1282" s="415" t="str">
        <f>IFERROR(VLOOKUP(AD1276,Marks,39,0),"")</f>
        <v/>
      </c>
      <c r="AC1282" s="415" t="str">
        <f>IFERROR(VLOOKUP(AD1276,Marks,40,0),"")</f>
        <v/>
      </c>
      <c r="AD1282" s="117" t="str">
        <f>IFERROR(VLOOKUP(AD1276,Marks,41,0),"")</f>
        <v/>
      </c>
      <c r="AE1282" s="119" t="str">
        <f>IFERROR(VLOOKUP(AD1276,Marks,42,0),"")</f>
        <v/>
      </c>
      <c r="AF1282" s="323" t="str">
        <f>IFERROR(VLOOKUP(AD1276,Marks,48,0),"")</f>
        <v/>
      </c>
    </row>
    <row r="1283" spans="1:32" ht="21" customHeight="1">
      <c r="A1283" s="166">
        <f>IF(N1276="","",A1282+1)</f>
        <v>14</v>
      </c>
      <c r="B1283" s="122" t="str">
        <f>'Result Sheet'!$AX$4</f>
        <v>संस्कृत</v>
      </c>
      <c r="C1283" s="415" t="str">
        <f>IFERROR(VLOOKUP(N1276,Marks,49,0),"")</f>
        <v/>
      </c>
      <c r="D1283" s="415" t="str">
        <f>IFERROR(VLOOKUP(N1276,Marks,50,0),"")</f>
        <v/>
      </c>
      <c r="E1283" s="117" t="str">
        <f>IFERROR(VLOOKUP(N1276,Marks,51,0),"")</f>
        <v/>
      </c>
      <c r="F1283" s="415" t="str">
        <f>IFERROR(VLOOKUP(N1276,Marks,52,0),"")</f>
        <v/>
      </c>
      <c r="G1283" s="415" t="str">
        <f>IFERROR(VLOOKUP(N1276,Marks,53,0),"")</f>
        <v/>
      </c>
      <c r="H1283" s="415" t="str">
        <f>IFERROR(VLOOKUP(N1276,Marks,54,0),"")</f>
        <v/>
      </c>
      <c r="I1283" s="117" t="str">
        <f>IFERROR(VLOOKUP(N1276,Marks,55,0),"")</f>
        <v/>
      </c>
      <c r="J1283" s="119" t="str">
        <f>IFERROR(VLOOKUP(N1276,Marks,56,0),"")</f>
        <v/>
      </c>
      <c r="K1283" s="415" t="str">
        <f>IFERROR(VLOOKUP(N1276,Marks,57,0),"")</f>
        <v/>
      </c>
      <c r="L1283" s="415" t="str">
        <f>IFERROR(VLOOKUP(N1276,Marks,58,0),"")</f>
        <v/>
      </c>
      <c r="M1283" s="415" t="str">
        <f>IFERROR(VLOOKUP(N1276,Marks,59,0),"")</f>
        <v/>
      </c>
      <c r="N1283" s="117" t="str">
        <f>IFERROR(VLOOKUP(N1276,Marks,60,0),"")</f>
        <v/>
      </c>
      <c r="O1283" s="119" t="str">
        <f>IFERROR(VLOOKUP(N1276,Marks,61,0),"")</f>
        <v/>
      </c>
      <c r="P1283" s="323" t="str">
        <f>IFERROR(VLOOKUP(N1276,Marks,67,0),"")</f>
        <v/>
      </c>
      <c r="Q1283" s="819"/>
      <c r="R1283" s="122" t="str">
        <f>'Result Sheet'!$AX$4</f>
        <v>संस्कृत</v>
      </c>
      <c r="S1283" s="415" t="str">
        <f>IFERROR(VLOOKUP(AD1276,Marks,49,0),"")</f>
        <v/>
      </c>
      <c r="T1283" s="415" t="str">
        <f>IFERROR(VLOOKUP(AD1276,Marks,50,0),"")</f>
        <v/>
      </c>
      <c r="U1283" s="117" t="str">
        <f>IFERROR(VLOOKUP(AD1276,Marks,51,0),"")</f>
        <v/>
      </c>
      <c r="V1283" s="415" t="str">
        <f>IFERROR(VLOOKUP(AD1276,Marks,52,0),"")</f>
        <v/>
      </c>
      <c r="W1283" s="415" t="str">
        <f>IFERROR(VLOOKUP(AD1276,Marks,53,0),"")</f>
        <v/>
      </c>
      <c r="X1283" s="415" t="str">
        <f>IFERROR(VLOOKUP(AD1276,Marks,54,0),"")</f>
        <v/>
      </c>
      <c r="Y1283" s="117" t="str">
        <f>IFERROR(VLOOKUP(AD1276,Marks,55,0),"")</f>
        <v/>
      </c>
      <c r="Z1283" s="119" t="str">
        <f>IFERROR(VLOOKUP(AD1276,Marks,56,0),"")</f>
        <v/>
      </c>
      <c r="AA1283" s="415" t="str">
        <f>IFERROR(VLOOKUP(AD1276,Marks,57,0),"")</f>
        <v/>
      </c>
      <c r="AB1283" s="415" t="str">
        <f>IFERROR(VLOOKUP(AD1276,Marks,58,0),"")</f>
        <v/>
      </c>
      <c r="AC1283" s="415" t="str">
        <f>IFERROR(VLOOKUP(AD1276,Marks,59,0),"")</f>
        <v/>
      </c>
      <c r="AD1283" s="117" t="str">
        <f>IFERROR(VLOOKUP(AD1276,Marks,60,0),"")</f>
        <v/>
      </c>
      <c r="AE1283" s="119" t="str">
        <f>IFERROR(VLOOKUP(AD1276,Marks,61,0),"")</f>
        <v/>
      </c>
      <c r="AF1283" s="323" t="str">
        <f>IFERROR(VLOOKUP(AD1276,Marks,67,0),"")</f>
        <v/>
      </c>
    </row>
    <row r="1284" spans="1:32" ht="21" customHeight="1">
      <c r="A1284" s="166">
        <f>IF(N1276="","",A1282+1)</f>
        <v>14</v>
      </c>
      <c r="B1284" s="122" t="str">
        <f>'Result Sheet'!$BQ$4</f>
        <v xml:space="preserve">गणित </v>
      </c>
      <c r="C1284" s="415" t="str">
        <f>IFERROR(VLOOKUP(N1276,Marks,68,0),"")</f>
        <v/>
      </c>
      <c r="D1284" s="415" t="str">
        <f>IFERROR(VLOOKUP(N1276,Marks,69,0),"")</f>
        <v/>
      </c>
      <c r="E1284" s="117" t="str">
        <f>IFERROR(VLOOKUP(N1276,Marks,70,0),"")</f>
        <v/>
      </c>
      <c r="F1284" s="415" t="str">
        <f>IFERROR(VLOOKUP(N1276,Marks,71,0),"")</f>
        <v/>
      </c>
      <c r="G1284" s="415" t="str">
        <f>IFERROR(VLOOKUP(N1276,Marks,72,0),"")</f>
        <v/>
      </c>
      <c r="H1284" s="415" t="str">
        <f>IFERROR(VLOOKUP(N1276,Marks,73,0),"")</f>
        <v/>
      </c>
      <c r="I1284" s="117" t="str">
        <f>IFERROR(VLOOKUP(N1276,Marks,74,0),"")</f>
        <v/>
      </c>
      <c r="J1284" s="119" t="str">
        <f>IFERROR(VLOOKUP(N1276,Marks,75,0),"")</f>
        <v/>
      </c>
      <c r="K1284" s="415" t="str">
        <f>IFERROR(VLOOKUP(N1276,Marks,76,0),"")</f>
        <v/>
      </c>
      <c r="L1284" s="415" t="str">
        <f>IFERROR(VLOOKUP(N1276,Marks,77,0),"")</f>
        <v/>
      </c>
      <c r="M1284" s="415" t="str">
        <f>IFERROR(VLOOKUP(N1276,Marks,78,0),"")</f>
        <v/>
      </c>
      <c r="N1284" s="117" t="str">
        <f>IFERROR(VLOOKUP(N1276,Marks,79,0),"")</f>
        <v/>
      </c>
      <c r="O1284" s="119" t="str">
        <f>IFERROR(VLOOKUP(N1276,Marks,80,0),"")</f>
        <v/>
      </c>
      <c r="P1284" s="323" t="str">
        <f>IFERROR(VLOOKUP(N1276,Marks,86,0),"")</f>
        <v/>
      </c>
      <c r="Q1284" s="819"/>
      <c r="R1284" s="122" t="str">
        <f>'Result Sheet'!$BQ$4</f>
        <v xml:space="preserve">गणित </v>
      </c>
      <c r="S1284" s="415" t="str">
        <f>IFERROR(VLOOKUP(AD1276,Marks,68,0),"")</f>
        <v/>
      </c>
      <c r="T1284" s="415" t="str">
        <f>IFERROR(VLOOKUP(AD1276,Marks,69,0),"")</f>
        <v/>
      </c>
      <c r="U1284" s="117" t="str">
        <f>IFERROR(VLOOKUP(AD1276,Marks,70,0),"")</f>
        <v/>
      </c>
      <c r="V1284" s="415" t="str">
        <f>IFERROR(VLOOKUP(AD1276,Marks,71,0),"")</f>
        <v/>
      </c>
      <c r="W1284" s="415" t="str">
        <f>IFERROR(VLOOKUP(AD1276,Marks,72,0),"")</f>
        <v/>
      </c>
      <c r="X1284" s="415" t="str">
        <f>IFERROR(VLOOKUP(AD1276,Marks,73,0),"")</f>
        <v/>
      </c>
      <c r="Y1284" s="117" t="str">
        <f>IFERROR(VLOOKUP(AD1276,Marks,74,0),"")</f>
        <v/>
      </c>
      <c r="Z1284" s="119" t="str">
        <f>IFERROR(VLOOKUP(AD1276,Marks,75,0),"")</f>
        <v/>
      </c>
      <c r="AA1284" s="415" t="str">
        <f>IFERROR(VLOOKUP(AD1276,Marks,76,0),"")</f>
        <v/>
      </c>
      <c r="AB1284" s="415" t="str">
        <f>IFERROR(VLOOKUP(AD1276,Marks,77,0),"")</f>
        <v/>
      </c>
      <c r="AC1284" s="415" t="str">
        <f>IFERROR(VLOOKUP(AD1276,Marks,78,0),"")</f>
        <v/>
      </c>
      <c r="AD1284" s="117" t="str">
        <f>IFERROR(VLOOKUP(AD1276,Marks,79,0),"")</f>
        <v/>
      </c>
      <c r="AE1284" s="119" t="str">
        <f>IFERROR(VLOOKUP(AD1276,Marks,80,0),"")</f>
        <v/>
      </c>
      <c r="AF1284" s="323" t="str">
        <f>IFERROR(VLOOKUP(AD1276,Marks,86,0),"")</f>
        <v/>
      </c>
    </row>
    <row r="1285" spans="1:32" ht="21" customHeight="1">
      <c r="A1285" s="166">
        <f>IF(N1276="","",A1284+1)</f>
        <v>15</v>
      </c>
      <c r="B1285" s="122" t="str">
        <f>'Result Sheet'!$CJ$4</f>
        <v xml:space="preserve">पर्यावरण अध्ययन </v>
      </c>
      <c r="C1285" s="415" t="str">
        <f>IFERROR(VLOOKUP(N1276,Marks,87,0),"")</f>
        <v/>
      </c>
      <c r="D1285" s="415" t="str">
        <f>IFERROR(VLOOKUP(N1276,Marks,88,0),"")</f>
        <v/>
      </c>
      <c r="E1285" s="117" t="str">
        <f>IFERROR(VLOOKUP(N1276,Marks,89,0),"")</f>
        <v/>
      </c>
      <c r="F1285" s="415" t="str">
        <f>IFERROR(VLOOKUP(N1276,Marks,90,0),"")</f>
        <v/>
      </c>
      <c r="G1285" s="415" t="str">
        <f>IFERROR(VLOOKUP(N1276,Marks,91,0),"")</f>
        <v/>
      </c>
      <c r="H1285" s="415" t="str">
        <f>IFERROR(VLOOKUP(N1276,Marks,92,0),"")</f>
        <v/>
      </c>
      <c r="I1285" s="117" t="str">
        <f>IFERROR(VLOOKUP(N1276,Marks,93,0),"")</f>
        <v/>
      </c>
      <c r="J1285" s="119" t="str">
        <f>IFERROR(VLOOKUP(N1276,Marks,94,0),"")</f>
        <v/>
      </c>
      <c r="K1285" s="415" t="str">
        <f>IFERROR(VLOOKUP(N1276,Marks,95,0),"")</f>
        <v/>
      </c>
      <c r="L1285" s="415" t="str">
        <f>IFERROR(VLOOKUP(N1276,Marks,96,0),"")</f>
        <v/>
      </c>
      <c r="M1285" s="415" t="str">
        <f>IFERROR(VLOOKUP(N1276,Marks,97,0),"")</f>
        <v/>
      </c>
      <c r="N1285" s="117" t="str">
        <f>IFERROR(VLOOKUP(N1276,Marks,98,0),"")</f>
        <v/>
      </c>
      <c r="O1285" s="119" t="str">
        <f>IFERROR(VLOOKUP(N1276,Marks,99,0),"")</f>
        <v/>
      </c>
      <c r="P1285" s="323" t="str">
        <f>IFERROR(VLOOKUP(N1276,Marks,105,0),"")</f>
        <v/>
      </c>
      <c r="Q1285" s="819"/>
      <c r="R1285" s="122" t="str">
        <f>'Result Sheet'!$CJ$4</f>
        <v xml:space="preserve">पर्यावरण अध्ययन </v>
      </c>
      <c r="S1285" s="415" t="str">
        <f>IFERROR(VLOOKUP(AD1276,Marks,87,0),"")</f>
        <v/>
      </c>
      <c r="T1285" s="415" t="str">
        <f>IFERROR(VLOOKUP(AD1276,Marks,88,0),"")</f>
        <v/>
      </c>
      <c r="U1285" s="117" t="str">
        <f>IFERROR(VLOOKUP(AD1276,Marks,89,0),"")</f>
        <v/>
      </c>
      <c r="V1285" s="415" t="str">
        <f>IFERROR(VLOOKUP(AD1276,Marks,90,0),"")</f>
        <v/>
      </c>
      <c r="W1285" s="415" t="str">
        <f>IFERROR(VLOOKUP(AD1276,Marks,91,0),"")</f>
        <v/>
      </c>
      <c r="X1285" s="415" t="str">
        <f>IFERROR(VLOOKUP(AD1276,Marks,92,0),"")</f>
        <v/>
      </c>
      <c r="Y1285" s="117" t="str">
        <f>IFERROR(VLOOKUP(AD1276,Marks,93,0),"")</f>
        <v/>
      </c>
      <c r="Z1285" s="119" t="str">
        <f>IFERROR(VLOOKUP(AD1276,Marks,94,0),"")</f>
        <v/>
      </c>
      <c r="AA1285" s="415" t="str">
        <f>IFERROR(VLOOKUP(AD1276,Marks,95,0),"")</f>
        <v/>
      </c>
      <c r="AB1285" s="415" t="str">
        <f>IFERROR(VLOOKUP(AD1276,Marks,96,0),"")</f>
        <v/>
      </c>
      <c r="AC1285" s="415" t="str">
        <f>IFERROR(VLOOKUP(AD1276,Marks,97,0),"")</f>
        <v/>
      </c>
      <c r="AD1285" s="117" t="str">
        <f>IFERROR(VLOOKUP(AD1276,Marks,98,0),"")</f>
        <v/>
      </c>
      <c r="AE1285" s="119" t="str">
        <f>IFERROR(VLOOKUP(AD1276,Marks,99,0),"")</f>
        <v/>
      </c>
      <c r="AF1285" s="323" t="str">
        <f>IFERROR(VLOOKUP(AD1276,Marks,105,0),"")</f>
        <v/>
      </c>
    </row>
    <row r="1286" spans="1:32" ht="25.5" customHeight="1">
      <c r="A1286" s="166">
        <f>IF(N1276="","",A1285+1)</f>
        <v>16</v>
      </c>
      <c r="B1286" s="416" t="s">
        <v>215</v>
      </c>
      <c r="C1286" s="120" t="str">
        <f>IF(AND(C1281="",C1282="",C1283="",C1284="",C1285=""),"",IF(OR(C1273=1,C1273=2),SUM(C1281:C1284),SUM(C1281:C1285)))</f>
        <v/>
      </c>
      <c r="D1286" s="120" t="str">
        <f>IF(AND(D1281="",D1282="",D1283="",D1284="",D1285=""),"",IF(OR(C1273=1,C1273=2),SUM(D1281:D1284),SUM(D1281:D1285)))</f>
        <v/>
      </c>
      <c r="E1286" s="120" t="str">
        <f>IF(AND(E1281="",E1282="",E1283="",E1284="",E1285=""),"",IF(OR(C1273=1,C1273=2),SUM(E1281:E1284),SUM(E1281:E1285)))</f>
        <v/>
      </c>
      <c r="F1286" s="120" t="str">
        <f>IF(AND(F1281="",F1282="",F1283="",F1284="",F1285=""),"",IF(OR(C1273=1,C1273=2),SUM(F1281:F1284),SUM(F1281:F1285)))</f>
        <v/>
      </c>
      <c r="G1286" s="120" t="str">
        <f>IF(AND(G1281="",G1282="",G1283="",G1284="",G1285=""),"",IF(OR(G1273=1,G1273=2),SUM(C1273=1,C1273=2),SUM(G1281:G1285)))</f>
        <v/>
      </c>
      <c r="H1286" s="120" t="str">
        <f>IF(AND(H1281="",H1282="",H1283="",H1284="",H1285=""),"",IF(OR(C1273=1,C1273=2),SUM(H1281:H1284),SUM(H1281:H1285)))</f>
        <v/>
      </c>
      <c r="I1286" s="120" t="str">
        <f>IF(AND(I1281="",I1282="",I1283="",I1284="",I1285=""),"",IF(OR(C1273=1,C1273=2),SUM(I1281:I1284),SUM(I1281:I1285)))</f>
        <v/>
      </c>
      <c r="J1286" s="120" t="str">
        <f>IF(AND(J1281="",J1282="",J1283="",J1284="",J1285=""),"",IF(OR(C1273=1,C1273=2),SUM(J1281:J1284),SUM(J1281:J1285)))</f>
        <v/>
      </c>
      <c r="K1286" s="120" t="str">
        <f>IF(AND(K1281="",K1282="",K1283="",K1284="",K1285=""),"",IF(OR(C1273=1,C1273=2),SUM(K1281:K1284),SUM(K1281:K1285)))</f>
        <v/>
      </c>
      <c r="L1286" s="120" t="str">
        <f>IF(AND(L1281="",L1282="",L1283="",L1284="",L1285=""),"",IF(OR(C1273=1,C1273=2),SUM(L1281:L1284),SUM(L1281:L1285)))</f>
        <v/>
      </c>
      <c r="M1286" s="120" t="str">
        <f>IF(AND(M1281="",M1282="",M1283="",M1284="",M1285=""),"",IF(OR(C1273=1,C1273=2),SUM(M1281:M1284),SUM(M1281:M1285)))</f>
        <v/>
      </c>
      <c r="N1286" s="120" t="str">
        <f>IF(AND(N1281="",N1282="",N1283="",N1284="",N1285=""),"",IF(OR(C1273=1,C1273=2),SUM(N1281:N1284),SUM(N1281:N1285)))</f>
        <v/>
      </c>
      <c r="O1286" s="120" t="str">
        <f>IF(AND(O1281="",O1282="",O1283="",O1284="",O1285=""),"",IF(OR(C1273=1,C1273=2),SUM(O1281:O1284),SUM(O1281:O1285)))</f>
        <v/>
      </c>
      <c r="P1286" s="326" t="str">
        <f>IF(OR(N1276="",E1274="",O1286=""),"",IF(O1286&gt;=81%*P1280,"A",IF(O1286&gt;=61%*P1280,"B",IF(O1286&gt;=41%*P1280,"C",IF(O1286&gt;=21%*P1280,"D","E")))))</f>
        <v/>
      </c>
      <c r="Q1286" s="819"/>
      <c r="R1286" s="416" t="s">
        <v>215</v>
      </c>
      <c r="S1286" s="120" t="str">
        <f>IF(AND(S1281="",S1282="",S1283="",S1284="",S1285=""),"",IF(OR(S1273=1,S1273=2),SUM(S1281:S1284),SUM(S1281:S1285)))</f>
        <v/>
      </c>
      <c r="T1286" s="120" t="str">
        <f>IF(AND(T1281="",T1282="",T1283="",T1284="",T1285=""),"",IF(OR(S1273=1,S1273=2),SUM(T1281:T1284),SUM(T1281:T1285)))</f>
        <v/>
      </c>
      <c r="U1286" s="120" t="str">
        <f>IF(AND(U1281="",U1282="",U1283="",U1284="",U1285=""),"",IF(OR(S1273=1,S1273=2),SUM(U1281:U1284),SUM(U1281:U1285)))</f>
        <v/>
      </c>
      <c r="V1286" s="120" t="str">
        <f>IF(AND(V1281="",V1282="",V1283="",V1284="",V1285=""),"",IF(OR(S1273=1,S1273=2),SUM(V1281:V1284),SUM(V1281:V1285)))</f>
        <v/>
      </c>
      <c r="W1286" s="120" t="str">
        <f>IF(AND(W1281="",W1282="",W1283="",W1284="",W1285=""),"",IF(OR(W1273=1,W1273=2),SUM(S1273=1,S1273=2),SUM(W1281:W1285)))</f>
        <v/>
      </c>
      <c r="X1286" s="120" t="str">
        <f>IF(AND(X1281="",X1282="",X1283="",X1284="",X1285=""),"",IF(OR(S1273=1,S1273=2),SUM(X1281:X1284),SUM(X1281:X1285)))</f>
        <v/>
      </c>
      <c r="Y1286" s="120" t="str">
        <f>IF(AND(Y1281="",Y1282="",Y1283="",Y1284="",Y1285=""),"",IF(OR(S1273=1,S1273=2),SUM(Y1281:Y1284),SUM(Y1281:Y1285)))</f>
        <v/>
      </c>
      <c r="Z1286" s="120" t="str">
        <f>IF(AND(Z1281="",Z1282="",Z1283="",Z1284="",Z1285=""),"",IF(OR(S1273=1,S1273=2),SUM(Z1281:Z1284),SUM(Z1281:Z1285)))</f>
        <v/>
      </c>
      <c r="AA1286" s="120" t="str">
        <f>IF(AND(AA1281="",AA1282="",AA1283="",AA1284="",AA1285=""),"",IF(OR(S1273=1,S1273=2),SUM(AA1281:AA1284),SUM(AA1281:AA1285)))</f>
        <v/>
      </c>
      <c r="AB1286" s="120" t="str">
        <f>IF(AND(AB1281="",AB1282="",AB1283="",AB1284="",AB1285=""),"",IF(OR(S1273=1,S1273=2),SUM(AB1281:AB1284),SUM(AB1281:AB1285)))</f>
        <v/>
      </c>
      <c r="AC1286" s="120" t="str">
        <f>IF(AND(AC1281="",AC1282="",AC1283="",AC1284="",AC1285=""),"",IF(OR(S1273=1,S1273=2),SUM(AC1281:AC1284),SUM(AC1281:AC1285)))</f>
        <v/>
      </c>
      <c r="AD1286" s="120" t="str">
        <f>IF(AND(AD1281="",AD1282="",AD1283="",AD1284="",AD1285=""),"",IF(OR(S1273=1,S1273=2),SUM(AD1281:AD1284),SUM(AD1281:AD1285)))</f>
        <v/>
      </c>
      <c r="AE1286" s="120" t="str">
        <f>IF(AND(AE1281="",AE1282="",AE1283="",AE1284="",AE1285=""),"",IF(OR(S1273=1,S1273=2),SUM(AE1281:AE1284),SUM(AE1281:AE1285)))</f>
        <v/>
      </c>
      <c r="AF1286" s="326" t="str">
        <f>IF(OR(AD1276="",U1274="",AE1286=""),"",IF(AE1286&gt;=81%*AF1280,"A",IF(AE1286&gt;=61%*AF1280,"B",IF(AE1286&gt;=41%*AF1280,"C",IF(AE1286&gt;=21%*AF1280,"D","E")))))</f>
        <v/>
      </c>
    </row>
    <row r="1287" spans="1:32" ht="9" customHeight="1">
      <c r="A1287" s="166">
        <f>IF(N1276="","",A1286+1)</f>
        <v>17</v>
      </c>
      <c r="B1287" s="787"/>
      <c r="C1287" s="787"/>
      <c r="D1287" s="787"/>
      <c r="E1287" s="787"/>
      <c r="F1287" s="787"/>
      <c r="G1287" s="787"/>
      <c r="H1287" s="787"/>
      <c r="I1287" s="787"/>
      <c r="J1287" s="787"/>
      <c r="K1287" s="787"/>
      <c r="L1287" s="787"/>
      <c r="M1287" s="787"/>
      <c r="N1287" s="787"/>
      <c r="O1287" s="787"/>
      <c r="P1287" s="787"/>
      <c r="Q1287" s="819"/>
      <c r="R1287" s="787"/>
      <c r="S1287" s="787"/>
      <c r="T1287" s="787"/>
      <c r="U1287" s="787"/>
      <c r="V1287" s="787"/>
      <c r="W1287" s="787"/>
      <c r="X1287" s="787"/>
      <c r="Y1287" s="787"/>
      <c r="Z1287" s="787"/>
      <c r="AA1287" s="787"/>
      <c r="AB1287" s="787"/>
      <c r="AC1287" s="787"/>
      <c r="AD1287" s="787"/>
      <c r="AE1287" s="787"/>
      <c r="AF1287" s="787"/>
    </row>
    <row r="1288" spans="1:32" ht="22.5" customHeight="1">
      <c r="A1288" s="166">
        <f>IF(N1276="","",A1287+1)</f>
        <v>18</v>
      </c>
      <c r="B1288" s="788" t="s">
        <v>213</v>
      </c>
      <c r="C1288" s="788"/>
      <c r="D1288" s="789" t="s">
        <v>229</v>
      </c>
      <c r="E1288" s="790"/>
      <c r="F1288" s="417" t="s">
        <v>186</v>
      </c>
      <c r="G1288" s="788" t="s">
        <v>213</v>
      </c>
      <c r="H1288" s="788"/>
      <c r="I1288" s="789" t="s">
        <v>229</v>
      </c>
      <c r="J1288" s="790"/>
      <c r="K1288" s="417" t="s">
        <v>186</v>
      </c>
      <c r="L1288" s="788" t="s">
        <v>213</v>
      </c>
      <c r="M1288" s="788"/>
      <c r="N1288" s="789" t="s">
        <v>229</v>
      </c>
      <c r="O1288" s="790"/>
      <c r="P1288" s="417" t="s">
        <v>186</v>
      </c>
      <c r="Q1288" s="819"/>
      <c r="R1288" s="788" t="s">
        <v>213</v>
      </c>
      <c r="S1288" s="788"/>
      <c r="T1288" s="789" t="s">
        <v>229</v>
      </c>
      <c r="U1288" s="790"/>
      <c r="V1288" s="417" t="s">
        <v>186</v>
      </c>
      <c r="W1288" s="788" t="s">
        <v>213</v>
      </c>
      <c r="X1288" s="788"/>
      <c r="Y1288" s="789" t="s">
        <v>229</v>
      </c>
      <c r="Z1288" s="790"/>
      <c r="AA1288" s="417" t="s">
        <v>186</v>
      </c>
      <c r="AB1288" s="788" t="s">
        <v>213</v>
      </c>
      <c r="AC1288" s="788"/>
      <c r="AD1288" s="789" t="s">
        <v>229</v>
      </c>
      <c r="AE1288" s="790"/>
      <c r="AF1288" s="417" t="s">
        <v>186</v>
      </c>
    </row>
    <row r="1289" spans="1:32" ht="21.75" customHeight="1">
      <c r="A1289" s="166">
        <f>IF(N1276="","",A1288+1)</f>
        <v>19</v>
      </c>
      <c r="B1289" s="791" t="s">
        <v>221</v>
      </c>
      <c r="C1289" s="792"/>
      <c r="D1289" s="792"/>
      <c r="E1289" s="119" t="str">
        <f>IFERROR(VLOOKUP(N1276,Marks,109,0),"")</f>
        <v/>
      </c>
      <c r="F1289" s="130" t="str">
        <f>IFERROR(VLOOKUP(N1276,Marks,113,0),"")</f>
        <v/>
      </c>
      <c r="G1289" s="791" t="s">
        <v>192</v>
      </c>
      <c r="H1289" s="792"/>
      <c r="I1289" s="792"/>
      <c r="J1289" s="119" t="str">
        <f>IFERROR(VLOOKUP(N1276,Marks,117,0),"")</f>
        <v/>
      </c>
      <c r="K1289" s="130" t="str">
        <f>IFERROR(VLOOKUP(N1276,Marks,121,0),"")</f>
        <v/>
      </c>
      <c r="L1289" s="793" t="s">
        <v>193</v>
      </c>
      <c r="M1289" s="794"/>
      <c r="N1289" s="794"/>
      <c r="O1289" s="119" t="str">
        <f>IFERROR(VLOOKUP(N1276,Marks,125,0),"")</f>
        <v/>
      </c>
      <c r="P1289" s="130" t="str">
        <f>IFERROR(VLOOKUP(N1276,Marks,129,0),"")</f>
        <v/>
      </c>
      <c r="Q1289" s="819"/>
      <c r="R1289" s="791" t="s">
        <v>221</v>
      </c>
      <c r="S1289" s="792"/>
      <c r="T1289" s="792"/>
      <c r="U1289" s="119" t="str">
        <f>IFERROR(VLOOKUP(AD1276,Marks,109,0),"")</f>
        <v/>
      </c>
      <c r="V1289" s="130" t="str">
        <f>IFERROR(VLOOKUP(AD1276,Marks,113,0),"")</f>
        <v/>
      </c>
      <c r="W1289" s="791" t="s">
        <v>192</v>
      </c>
      <c r="X1289" s="792"/>
      <c r="Y1289" s="792"/>
      <c r="Z1289" s="119" t="str">
        <f>IFERROR(VLOOKUP(AD1276,Marks,117,0),"")</f>
        <v/>
      </c>
      <c r="AA1289" s="130" t="str">
        <f>IFERROR(VLOOKUP(AD1276,Marks,121,0),"")</f>
        <v/>
      </c>
      <c r="AB1289" s="793" t="s">
        <v>193</v>
      </c>
      <c r="AC1289" s="794"/>
      <c r="AD1289" s="794"/>
      <c r="AE1289" s="119" t="str">
        <f>IFERROR(VLOOKUP(AD1276,Marks,125,0),"")</f>
        <v/>
      </c>
      <c r="AF1289" s="130" t="str">
        <f>IFERROR(VLOOKUP(AD1276,Marks,129,0),"")</f>
        <v/>
      </c>
    </row>
    <row r="1290" spans="1:32" ht="21" customHeight="1">
      <c r="A1290" s="166">
        <f>IF(N1276="","",A1289+1)</f>
        <v>20</v>
      </c>
      <c r="B1290" s="780" t="s">
        <v>216</v>
      </c>
      <c r="C1290" s="780"/>
      <c r="D1290" s="780"/>
      <c r="E1290" s="795" t="str">
        <f>IFERROR(VLOOKUP(N1276,Marks,135,0),"")</f>
        <v/>
      </c>
      <c r="F1290" s="795"/>
      <c r="G1290" s="795"/>
      <c r="H1290" s="795"/>
      <c r="I1290" s="780" t="s">
        <v>217</v>
      </c>
      <c r="J1290" s="780"/>
      <c r="K1290" s="780"/>
      <c r="L1290" s="780"/>
      <c r="M1290" s="796" t="str">
        <f>IFERROR(VLOOKUP(N1276,Marks,136,0),"")</f>
        <v/>
      </c>
      <c r="N1290" s="796"/>
      <c r="O1290" s="796"/>
      <c r="P1290" s="796"/>
      <c r="Q1290" s="819"/>
      <c r="R1290" s="780" t="s">
        <v>216</v>
      </c>
      <c r="S1290" s="780"/>
      <c r="T1290" s="780"/>
      <c r="U1290" s="795" t="str">
        <f>IFERROR(VLOOKUP(AD1276,Marks,135,0),"")</f>
        <v/>
      </c>
      <c r="V1290" s="795"/>
      <c r="W1290" s="795"/>
      <c r="X1290" s="795"/>
      <c r="Y1290" s="780" t="s">
        <v>217</v>
      </c>
      <c r="Z1290" s="780"/>
      <c r="AA1290" s="780"/>
      <c r="AB1290" s="780"/>
      <c r="AC1290" s="796" t="str">
        <f>IFERROR(VLOOKUP(AD1276,Marks,136,0),"")</f>
        <v/>
      </c>
      <c r="AD1290" s="796"/>
      <c r="AE1290" s="796"/>
      <c r="AF1290" s="796"/>
    </row>
    <row r="1291" spans="1:32" ht="21" customHeight="1">
      <c r="A1291" s="166">
        <f>IF(N1276="","",A1290+1)</f>
        <v>21</v>
      </c>
      <c r="B1291" s="780" t="s">
        <v>218</v>
      </c>
      <c r="C1291" s="780"/>
      <c r="D1291" s="780"/>
      <c r="E1291" s="782" t="str">
        <f>IFERROR(VLOOKUP(N1276,Marks,134,0),"")</f>
        <v/>
      </c>
      <c r="F1291" s="782"/>
      <c r="G1291" s="782"/>
      <c r="H1291" s="782"/>
      <c r="I1291" s="780" t="s">
        <v>219</v>
      </c>
      <c r="J1291" s="780"/>
      <c r="K1291" s="780"/>
      <c r="L1291" s="780"/>
      <c r="M1291" s="781" t="str">
        <f>IFERROR(VLOOKUP(N1276,Marks,131,0),"")</f>
        <v/>
      </c>
      <c r="N1291" s="781"/>
      <c r="O1291" s="781"/>
      <c r="P1291" s="781"/>
      <c r="Q1291" s="819"/>
      <c r="R1291" s="780" t="s">
        <v>218</v>
      </c>
      <c r="S1291" s="780"/>
      <c r="T1291" s="780"/>
      <c r="U1291" s="782" t="str">
        <f>IFERROR(VLOOKUP(AD1276,Marks,134,0),"")</f>
        <v/>
      </c>
      <c r="V1291" s="782"/>
      <c r="W1291" s="782"/>
      <c r="X1291" s="782"/>
      <c r="Y1291" s="780" t="s">
        <v>219</v>
      </c>
      <c r="Z1291" s="780"/>
      <c r="AA1291" s="780"/>
      <c r="AB1291" s="780"/>
      <c r="AC1291" s="781" t="str">
        <f>IFERROR(VLOOKUP(AD1276,Marks,131,0),"")</f>
        <v/>
      </c>
      <c r="AD1291" s="781"/>
      <c r="AE1291" s="781"/>
      <c r="AF1291" s="781"/>
    </row>
    <row r="1292" spans="1:32" ht="21" customHeight="1">
      <c r="A1292" s="166">
        <f>IF(N1276="","",A1291+1)</f>
        <v>22</v>
      </c>
      <c r="B1292" s="780" t="s">
        <v>220</v>
      </c>
      <c r="C1292" s="780"/>
      <c r="D1292" s="780"/>
      <c r="E1292" s="324" t="str">
        <f>IFERROR(VLOOKUP(N1276,Marks,132,0),"")</f>
        <v/>
      </c>
      <c r="F1292" s="325" t="s">
        <v>341</v>
      </c>
      <c r="G1292" s="783" t="str">
        <f>IF(OR(N1276="",E1274="",O1286=""),"",IF(O1286&gt;=81%*P1280,"A",IF(O1286&gt;=61%*P1280,"B",IF(O1286&gt;=41%*P1280,"C",IF(O1286&gt;=21%*P1280,"D","E")))))</f>
        <v/>
      </c>
      <c r="H1292" s="783"/>
      <c r="I1292" s="780" t="s">
        <v>222</v>
      </c>
      <c r="J1292" s="780"/>
      <c r="K1292" s="780"/>
      <c r="L1292" s="780"/>
      <c r="M1292" s="818" t="str">
        <f>IFERROR(VLOOKUP(N1276,Marks,133,0),"")</f>
        <v/>
      </c>
      <c r="N1292" s="818"/>
      <c r="O1292" s="818"/>
      <c r="P1292" s="818"/>
      <c r="Q1292" s="819"/>
      <c r="R1292" s="780" t="s">
        <v>220</v>
      </c>
      <c r="S1292" s="780"/>
      <c r="T1292" s="780"/>
      <c r="U1292" s="324" t="str">
        <f>IFERROR(VLOOKUP(AD1276,Marks,132,0),"")</f>
        <v/>
      </c>
      <c r="V1292" s="325" t="s">
        <v>341</v>
      </c>
      <c r="W1292" s="783" t="str">
        <f>IF(OR(AD1276="",U1274="",AE1286=""),"",IF(AE1286&gt;=81%*AF1280,"A",IF(AE1286&gt;=61%*AF1280,"B",IF(AE1286&gt;=41%*AF1280,"C",IF(AE1286&gt;=21%*AF1280,"D","E")))))</f>
        <v/>
      </c>
      <c r="X1292" s="783"/>
      <c r="Y1292" s="780" t="s">
        <v>222</v>
      </c>
      <c r="Z1292" s="780"/>
      <c r="AA1292" s="780"/>
      <c r="AB1292" s="780"/>
      <c r="AC1292" s="818" t="str">
        <f>IFERROR(VLOOKUP(AD1276,Marks,133,0),"")</f>
        <v/>
      </c>
      <c r="AD1292" s="818"/>
      <c r="AE1292" s="818"/>
      <c r="AF1292" s="818"/>
    </row>
    <row r="1293" spans="1:32" ht="21" customHeight="1">
      <c r="A1293" s="166">
        <f>IF(N1276="","",A1292+1)</f>
        <v>23</v>
      </c>
      <c r="B1293" s="817" t="s">
        <v>228</v>
      </c>
      <c r="C1293" s="817"/>
      <c r="D1293" s="817"/>
      <c r="E1293" s="784">
        <f>'Master sheet'!$C$10</f>
        <v>44697</v>
      </c>
      <c r="F1293" s="784"/>
      <c r="G1293" s="784"/>
      <c r="H1293" s="410"/>
      <c r="I1293" s="121"/>
      <c r="J1293" s="121"/>
      <c r="K1293" s="76"/>
      <c r="L1293" s="121"/>
      <c r="M1293" s="121"/>
      <c r="N1293" s="121"/>
      <c r="O1293" s="121"/>
      <c r="P1293" s="121"/>
      <c r="Q1293" s="819"/>
      <c r="R1293" s="817" t="s">
        <v>228</v>
      </c>
      <c r="S1293" s="817"/>
      <c r="T1293" s="817"/>
      <c r="U1293" s="784">
        <f>'Master sheet'!$C$10</f>
        <v>44697</v>
      </c>
      <c r="V1293" s="784"/>
      <c r="W1293" s="784"/>
      <c r="X1293" s="410"/>
      <c r="Y1293" s="121"/>
      <c r="Z1293" s="121"/>
      <c r="AA1293" s="76"/>
      <c r="AB1293" s="121"/>
      <c r="AC1293" s="121"/>
      <c r="AD1293" s="121"/>
      <c r="AE1293" s="121"/>
      <c r="AF1293" s="121"/>
    </row>
    <row r="1294" spans="1:32" ht="43.5" customHeight="1">
      <c r="A1294" s="166">
        <f>IF(N1276="","",A1293+1)</f>
        <v>24</v>
      </c>
      <c r="B1294" s="804" t="str">
        <f>IF(AND(C1273=1),CONCATENATE("( ",UPPER('Master sheet'!$F$11)," )"),IF(AND(C1273=2),CONCATENATE("( ",UPPER('Master sheet'!$F$19)," )"),IF(AND(C1273=3),CONCATENATE("( ",UPPER('Master sheet'!$J$11)," )"),IF(AND(C1273=4),CONCATENATE("( ",UPPER('Master sheet'!$J$19)," )"),""))))</f>
        <v/>
      </c>
      <c r="C1294" s="804"/>
      <c r="D1294" s="804"/>
      <c r="E1294" s="804"/>
      <c r="F1294" s="805" t="str">
        <f>IF(AND(N1276=""),"",CONCATENATE("(",'Master sheet'!$C$14," )"))</f>
        <v>(Suresh Kumar )</v>
      </c>
      <c r="G1294" s="805"/>
      <c r="H1294" s="805"/>
      <c r="I1294" s="805"/>
      <c r="J1294" s="805"/>
      <c r="K1294" s="805" t="str">
        <f>IF(AND(N1276=""),"",CONCATENATE("(",'Master sheet'!$C$12," )"))</f>
        <v>(USHA PALIYA )</v>
      </c>
      <c r="L1294" s="805"/>
      <c r="M1294" s="805"/>
      <c r="N1294" s="805"/>
      <c r="O1294" s="805"/>
      <c r="P1294" s="805"/>
      <c r="Q1294" s="819"/>
      <c r="R1294" s="804" t="str">
        <f>IF(AND(S1273=1),CONCATENATE("( ",UPPER('Master sheet'!$F$11)," )"),IF(AND(S1273=2),CONCATENATE("( ",UPPER('Master sheet'!$F$19)," )"),IF(AND(S1273=3),CONCATENATE("( ",UPPER('Master sheet'!$J$11)," )"),IF(AND(S1273=4),CONCATENATE("( ",UPPER('Master sheet'!$J$19)," )"),""))))</f>
        <v/>
      </c>
      <c r="S1294" s="804"/>
      <c r="T1294" s="804"/>
      <c r="U1294" s="804"/>
      <c r="V1294" s="805" t="str">
        <f>IF(AND(AD1276=""),"",CONCATENATE("(",'Master sheet'!$C$14," )"))</f>
        <v>(Suresh Kumar )</v>
      </c>
      <c r="W1294" s="805"/>
      <c r="X1294" s="805"/>
      <c r="Y1294" s="805"/>
      <c r="Z1294" s="805"/>
      <c r="AA1294" s="805" t="str">
        <f>IF(AND(AD1276=""),"",CONCATENATE("(",'Master sheet'!$C$12," )"))</f>
        <v>(USHA PALIYA )</v>
      </c>
      <c r="AB1294" s="805"/>
      <c r="AC1294" s="805"/>
      <c r="AD1294" s="805"/>
      <c r="AE1294" s="805"/>
      <c r="AF1294" s="805"/>
    </row>
    <row r="1295" spans="1:32" ht="21.75" customHeight="1">
      <c r="A1295" s="166">
        <f>IF(N1276="","",A1294+1)</f>
        <v>25</v>
      </c>
      <c r="B1295" s="806" t="s">
        <v>223</v>
      </c>
      <c r="C1295" s="806"/>
      <c r="D1295" s="806"/>
      <c r="E1295" s="806"/>
      <c r="F1295" s="807" t="s">
        <v>224</v>
      </c>
      <c r="G1295" s="807"/>
      <c r="H1295" s="807"/>
      <c r="I1295" s="807"/>
      <c r="J1295" s="807"/>
      <c r="K1295" s="806" t="s">
        <v>225</v>
      </c>
      <c r="L1295" s="806"/>
      <c r="M1295" s="806"/>
      <c r="N1295" s="806"/>
      <c r="O1295" s="806"/>
      <c r="P1295" s="806"/>
      <c r="Q1295" s="819"/>
      <c r="R1295" s="806" t="s">
        <v>223</v>
      </c>
      <c r="S1295" s="806"/>
      <c r="T1295" s="806"/>
      <c r="U1295" s="806"/>
      <c r="V1295" s="807" t="s">
        <v>224</v>
      </c>
      <c r="W1295" s="807"/>
      <c r="X1295" s="807"/>
      <c r="Y1295" s="807"/>
      <c r="Z1295" s="807"/>
      <c r="AA1295" s="806" t="s">
        <v>225</v>
      </c>
      <c r="AB1295" s="806"/>
      <c r="AC1295" s="806"/>
      <c r="AD1295" s="806"/>
      <c r="AE1295" s="806"/>
      <c r="AF1295" s="806"/>
    </row>
    <row r="1297" spans="1:32" ht="21.9" customHeight="1">
      <c r="A1297" s="165">
        <f>IF(N1303="","",1)</f>
        <v>1</v>
      </c>
      <c r="B1297" s="808" t="s">
        <v>203</v>
      </c>
      <c r="C1297" s="808"/>
      <c r="D1297" s="808"/>
      <c r="E1297" s="808"/>
      <c r="F1297" s="808"/>
      <c r="G1297" s="808"/>
      <c r="H1297" s="808"/>
      <c r="I1297" s="808"/>
      <c r="J1297" s="808"/>
      <c r="K1297" s="808"/>
      <c r="L1297" s="808"/>
      <c r="M1297" s="808"/>
      <c r="N1297" s="808"/>
      <c r="O1297" s="808"/>
      <c r="P1297" s="808"/>
      <c r="Q1297" s="819" t="s">
        <v>249</v>
      </c>
      <c r="R1297" s="808" t="s">
        <v>203</v>
      </c>
      <c r="S1297" s="808"/>
      <c r="T1297" s="808"/>
      <c r="U1297" s="808"/>
      <c r="V1297" s="808"/>
      <c r="W1297" s="808"/>
      <c r="X1297" s="808"/>
      <c r="Y1297" s="808"/>
      <c r="Z1297" s="808"/>
      <c r="AA1297" s="808"/>
      <c r="AB1297" s="808"/>
      <c r="AC1297" s="808"/>
      <c r="AD1297" s="808"/>
      <c r="AE1297" s="808"/>
      <c r="AF1297" s="808"/>
    </row>
    <row r="1298" spans="1:32" ht="21.9" customHeight="1">
      <c r="A1298" s="166">
        <f>IF(N1303="","",A1297+1)</f>
        <v>2</v>
      </c>
      <c r="B1298" s="820" t="s">
        <v>541</v>
      </c>
      <c r="C1298" s="820"/>
      <c r="D1298" s="820"/>
      <c r="E1298" s="820"/>
      <c r="F1298" s="820"/>
      <c r="G1298" s="820"/>
      <c r="H1298" s="820"/>
      <c r="I1298" s="820"/>
      <c r="J1298" s="820"/>
      <c r="K1298" s="820"/>
      <c r="L1298" s="820"/>
      <c r="M1298" s="820"/>
      <c r="N1298" s="820"/>
      <c r="O1298" s="820"/>
      <c r="P1298" s="820"/>
      <c r="Q1298" s="819"/>
      <c r="R1298" s="820" t="s">
        <v>541</v>
      </c>
      <c r="S1298" s="820"/>
      <c r="T1298" s="820"/>
      <c r="U1298" s="820"/>
      <c r="V1298" s="820"/>
      <c r="W1298" s="820"/>
      <c r="X1298" s="820"/>
      <c r="Y1298" s="820"/>
      <c r="Z1298" s="820"/>
      <c r="AA1298" s="820"/>
      <c r="AB1298" s="820"/>
      <c r="AC1298" s="820"/>
      <c r="AD1298" s="820"/>
      <c r="AE1298" s="820"/>
      <c r="AF1298" s="820"/>
    </row>
    <row r="1299" spans="1:32" ht="21.9" customHeight="1">
      <c r="A1299" s="166">
        <f>IF(N1303="","",A1298+1)</f>
        <v>3</v>
      </c>
      <c r="B1299" s="821" t="s">
        <v>168</v>
      </c>
      <c r="C1299" s="821"/>
      <c r="D1299" s="821"/>
      <c r="E1299" s="822" t="str">
        <f>IF(AND(N1303=""),"",'Result Sheet'!$F$2)</f>
        <v xml:space="preserve">महात्मा गाँधी राजकीय विद्यालय (अंग्रेजी माध्यम) बर, पाली </v>
      </c>
      <c r="F1299" s="822"/>
      <c r="G1299" s="822"/>
      <c r="H1299" s="822"/>
      <c r="I1299" s="822"/>
      <c r="J1299" s="822"/>
      <c r="K1299" s="822"/>
      <c r="L1299" s="822"/>
      <c r="M1299" s="822"/>
      <c r="N1299" s="822"/>
      <c r="O1299" s="822"/>
      <c r="P1299" s="822"/>
      <c r="Q1299" s="819"/>
      <c r="R1299" s="821" t="s">
        <v>168</v>
      </c>
      <c r="S1299" s="821"/>
      <c r="T1299" s="821"/>
      <c r="U1299" s="822" t="str">
        <f>IF(AND(AD1303=""),"",'Result Sheet'!$F$2)</f>
        <v xml:space="preserve">महात्मा गाँधी राजकीय विद्यालय (अंग्रेजी माध्यम) बर, पाली </v>
      </c>
      <c r="V1299" s="822"/>
      <c r="W1299" s="822"/>
      <c r="X1299" s="822"/>
      <c r="Y1299" s="822"/>
      <c r="Z1299" s="822"/>
      <c r="AA1299" s="822"/>
      <c r="AB1299" s="822"/>
      <c r="AC1299" s="822"/>
      <c r="AD1299" s="822"/>
      <c r="AE1299" s="822"/>
      <c r="AF1299" s="822"/>
    </row>
    <row r="1300" spans="1:32" ht="21.9" customHeight="1">
      <c r="A1300" s="166">
        <f>IF(N1303="","",A1299+1)</f>
        <v>4</v>
      </c>
      <c r="B1300" s="413" t="s">
        <v>169</v>
      </c>
      <c r="C1300" s="797" t="str">
        <f>IFERROR(VLOOKUP(N1303,Marks,2,0),"")</f>
        <v/>
      </c>
      <c r="D1300" s="797"/>
      <c r="E1300" s="815" t="s">
        <v>212</v>
      </c>
      <c r="F1300" s="815"/>
      <c r="G1300" s="815"/>
      <c r="H1300" s="797" t="str">
        <f>IFERROR(VLOOKUP(N1303,Marks,3,0),"")</f>
        <v/>
      </c>
      <c r="I1300" s="797"/>
      <c r="J1300" s="798" t="s">
        <v>205</v>
      </c>
      <c r="K1300" s="798"/>
      <c r="L1300" s="798"/>
      <c r="M1300" s="798"/>
      <c r="N1300" s="799" t="str">
        <f>IF(AND(N1303=""),"",'Marks Entry 1st'!$I$2)</f>
        <v xml:space="preserve"> 2021-2022</v>
      </c>
      <c r="O1300" s="799"/>
      <c r="P1300" s="799"/>
      <c r="Q1300" s="819"/>
      <c r="R1300" s="413" t="s">
        <v>169</v>
      </c>
      <c r="S1300" s="797" t="str">
        <f>IFERROR(VLOOKUP(AD1303,Marks,2,0),"")</f>
        <v/>
      </c>
      <c r="T1300" s="797"/>
      <c r="U1300" s="815" t="s">
        <v>212</v>
      </c>
      <c r="V1300" s="815"/>
      <c r="W1300" s="815"/>
      <c r="X1300" s="797" t="str">
        <f>IFERROR(VLOOKUP(AD1303,Marks,3,0),"")</f>
        <v/>
      </c>
      <c r="Y1300" s="797"/>
      <c r="Z1300" s="798" t="s">
        <v>205</v>
      </c>
      <c r="AA1300" s="798"/>
      <c r="AB1300" s="798"/>
      <c r="AC1300" s="798"/>
      <c r="AD1300" s="799" t="str">
        <f>IF(AND(AD1303=""),"",'Marks Entry 1st'!$I$2)</f>
        <v xml:space="preserve"> 2021-2022</v>
      </c>
      <c r="AE1300" s="799"/>
      <c r="AF1300" s="799"/>
    </row>
    <row r="1301" spans="1:32" ht="21.9" customHeight="1">
      <c r="A1301" s="166">
        <f>IF(N1303="","",A1300+1)</f>
        <v>5</v>
      </c>
      <c r="B1301" s="800" t="s">
        <v>206</v>
      </c>
      <c r="C1301" s="800"/>
      <c r="D1301" s="800"/>
      <c r="E1301" s="801" t="str">
        <f>IFERROR(VLOOKUP(N1303,Marks,6,0),"")</f>
        <v/>
      </c>
      <c r="F1301" s="801"/>
      <c r="G1301" s="801"/>
      <c r="H1301" s="801"/>
      <c r="I1301" s="801"/>
      <c r="J1301" s="802" t="s">
        <v>209</v>
      </c>
      <c r="K1301" s="802"/>
      <c r="L1301" s="802"/>
      <c r="M1301" s="802"/>
      <c r="N1301" s="803" t="str">
        <f>IFERROR(VLOOKUP(N1303,Marks,5,0),"")</f>
        <v/>
      </c>
      <c r="O1301" s="803"/>
      <c r="P1301" s="803"/>
      <c r="Q1301" s="819"/>
      <c r="R1301" s="800" t="s">
        <v>206</v>
      </c>
      <c r="S1301" s="800"/>
      <c r="T1301" s="800"/>
      <c r="U1301" s="801" t="str">
        <f>IFERROR(VLOOKUP(AD1303,Marks,6,0),"")</f>
        <v/>
      </c>
      <c r="V1301" s="801"/>
      <c r="W1301" s="801"/>
      <c r="X1301" s="801"/>
      <c r="Y1301" s="801"/>
      <c r="Z1301" s="802" t="s">
        <v>209</v>
      </c>
      <c r="AA1301" s="802"/>
      <c r="AB1301" s="802"/>
      <c r="AC1301" s="802"/>
      <c r="AD1301" s="803" t="str">
        <f>IFERROR(VLOOKUP(AD1303,Marks,5,0),"")</f>
        <v/>
      </c>
      <c r="AE1301" s="803"/>
      <c r="AF1301" s="803"/>
    </row>
    <row r="1302" spans="1:32" ht="21.9" customHeight="1">
      <c r="A1302" s="166">
        <f>IF(N1303="","",A1301+1)</f>
        <v>6</v>
      </c>
      <c r="B1302" s="800" t="s">
        <v>207</v>
      </c>
      <c r="C1302" s="800"/>
      <c r="D1302" s="800"/>
      <c r="E1302" s="801" t="str">
        <f>IFERROR(VLOOKUP(N1303,Marks,7,0),"")</f>
        <v/>
      </c>
      <c r="F1302" s="801"/>
      <c r="G1302" s="801"/>
      <c r="H1302" s="801"/>
      <c r="I1302" s="801"/>
      <c r="J1302" s="802" t="s">
        <v>210</v>
      </c>
      <c r="K1302" s="802"/>
      <c r="L1302" s="802"/>
      <c r="M1302" s="802"/>
      <c r="N1302" s="816" t="str">
        <f>IFERROR(VLOOKUP(N1303,Marks,4,0),"")</f>
        <v/>
      </c>
      <c r="O1302" s="816"/>
      <c r="P1302" s="816"/>
      <c r="Q1302" s="819"/>
      <c r="R1302" s="800" t="s">
        <v>207</v>
      </c>
      <c r="S1302" s="800"/>
      <c r="T1302" s="800"/>
      <c r="U1302" s="801" t="str">
        <f>IFERROR(VLOOKUP(AD1303,Marks,7,0),"")</f>
        <v/>
      </c>
      <c r="V1302" s="801"/>
      <c r="W1302" s="801"/>
      <c r="X1302" s="801"/>
      <c r="Y1302" s="801"/>
      <c r="Z1302" s="802" t="s">
        <v>210</v>
      </c>
      <c r="AA1302" s="802"/>
      <c r="AB1302" s="802"/>
      <c r="AC1302" s="802"/>
      <c r="AD1302" s="816" t="str">
        <f>IFERROR(VLOOKUP(AD1303,Marks,4,0),"")</f>
        <v/>
      </c>
      <c r="AE1302" s="816"/>
      <c r="AF1302" s="816"/>
    </row>
    <row r="1303" spans="1:32" ht="21.9" customHeight="1">
      <c r="A1303" s="166">
        <f>IF(N1303="","",A1302+1)</f>
        <v>7</v>
      </c>
      <c r="B1303" s="800" t="s">
        <v>208</v>
      </c>
      <c r="C1303" s="800"/>
      <c r="D1303" s="800"/>
      <c r="E1303" s="801" t="str">
        <f>IFERROR(VLOOKUP(N1303,Marks,8,0),"")</f>
        <v/>
      </c>
      <c r="F1303" s="801"/>
      <c r="G1303" s="801"/>
      <c r="H1303" s="801"/>
      <c r="I1303" s="801"/>
      <c r="J1303" s="802" t="s">
        <v>211</v>
      </c>
      <c r="K1303" s="802"/>
      <c r="L1303" s="802"/>
      <c r="M1303" s="802"/>
      <c r="N1303" s="809">
        <f>IF(AD1276="","",IF(AND(AD1276+1&gt;$AN$6),"",AD1276+1))</f>
        <v>197</v>
      </c>
      <c r="O1303" s="809"/>
      <c r="P1303" s="809"/>
      <c r="Q1303" s="819"/>
      <c r="R1303" s="800" t="s">
        <v>208</v>
      </c>
      <c r="S1303" s="800"/>
      <c r="T1303" s="800"/>
      <c r="U1303" s="801" t="str">
        <f>IFERROR(VLOOKUP(AD1303,Marks,8,0),"")</f>
        <v/>
      </c>
      <c r="V1303" s="801"/>
      <c r="W1303" s="801"/>
      <c r="X1303" s="801"/>
      <c r="Y1303" s="801"/>
      <c r="Z1303" s="802" t="s">
        <v>211</v>
      </c>
      <c r="AA1303" s="802"/>
      <c r="AB1303" s="802"/>
      <c r="AC1303" s="802"/>
      <c r="AD1303" s="810">
        <f>IF(N1303="","",IF(AND(N1303+1&gt;$AN$6),"",N1303+1))</f>
        <v>198</v>
      </c>
      <c r="AE1303" s="810"/>
      <c r="AF1303" s="810"/>
    </row>
    <row r="1304" spans="1:32" ht="9" customHeight="1">
      <c r="A1304" s="166">
        <f>IF(N1303="","",A1303+1)</f>
        <v>8</v>
      </c>
      <c r="B1304" s="123"/>
      <c r="C1304" s="123"/>
      <c r="D1304" s="123"/>
      <c r="E1304" s="124"/>
      <c r="F1304" s="124"/>
      <c r="G1304" s="124"/>
      <c r="H1304" s="123"/>
      <c r="I1304" s="123"/>
      <c r="J1304" s="125"/>
      <c r="K1304" s="125"/>
      <c r="L1304" s="125"/>
      <c r="M1304" s="76"/>
      <c r="N1304" s="76"/>
      <c r="O1304" s="76"/>
      <c r="P1304" s="76"/>
      <c r="Q1304" s="819"/>
      <c r="R1304" s="123"/>
      <c r="S1304" s="123"/>
      <c r="T1304" s="123"/>
      <c r="U1304" s="124"/>
      <c r="V1304" s="124"/>
      <c r="W1304" s="124"/>
      <c r="X1304" s="123"/>
      <c r="Y1304" s="123"/>
      <c r="Z1304" s="125"/>
      <c r="AA1304" s="125"/>
      <c r="AB1304" s="125"/>
      <c r="AC1304" s="76"/>
      <c r="AD1304" s="76"/>
      <c r="AE1304" s="76"/>
      <c r="AF1304" s="76"/>
    </row>
    <row r="1305" spans="1:32" ht="21" customHeight="1">
      <c r="A1305" s="166">
        <f>IF(N1303="","",A1304+1)</f>
        <v>9</v>
      </c>
      <c r="B1305" s="811" t="s">
        <v>213</v>
      </c>
      <c r="C1305" s="646" t="s">
        <v>214</v>
      </c>
      <c r="D1305" s="646"/>
      <c r="E1305" s="646"/>
      <c r="F1305" s="812" t="s">
        <v>13</v>
      </c>
      <c r="G1305" s="813"/>
      <c r="H1305" s="813"/>
      <c r="I1305" s="814"/>
      <c r="J1305" s="649" t="s">
        <v>184</v>
      </c>
      <c r="K1305" s="650" t="s">
        <v>167</v>
      </c>
      <c r="L1305" s="651"/>
      <c r="M1305" s="651"/>
      <c r="N1305" s="652"/>
      <c r="O1305" s="616" t="s">
        <v>185</v>
      </c>
      <c r="P1305" s="617" t="s">
        <v>186</v>
      </c>
      <c r="Q1305" s="819"/>
      <c r="R1305" s="811" t="s">
        <v>213</v>
      </c>
      <c r="S1305" s="646" t="s">
        <v>214</v>
      </c>
      <c r="T1305" s="646"/>
      <c r="U1305" s="646"/>
      <c r="V1305" s="812" t="s">
        <v>13</v>
      </c>
      <c r="W1305" s="813"/>
      <c r="X1305" s="813"/>
      <c r="Y1305" s="814"/>
      <c r="Z1305" s="649" t="s">
        <v>184</v>
      </c>
      <c r="AA1305" s="650" t="s">
        <v>167</v>
      </c>
      <c r="AB1305" s="651"/>
      <c r="AC1305" s="651"/>
      <c r="AD1305" s="652"/>
      <c r="AE1305" s="616" t="s">
        <v>185</v>
      </c>
      <c r="AF1305" s="617" t="s">
        <v>186</v>
      </c>
    </row>
    <row r="1306" spans="1:32" ht="90.75" customHeight="1">
      <c r="A1306" s="166">
        <f>IF(N1303="","",A1305+1)</f>
        <v>10</v>
      </c>
      <c r="B1306" s="811"/>
      <c r="C1306" s="171" t="s">
        <v>11</v>
      </c>
      <c r="D1306" s="171" t="s">
        <v>180</v>
      </c>
      <c r="E1306" s="171" t="s">
        <v>108</v>
      </c>
      <c r="F1306" s="171" t="s">
        <v>182</v>
      </c>
      <c r="G1306" s="171" t="s">
        <v>183</v>
      </c>
      <c r="H1306" s="305" t="s">
        <v>10</v>
      </c>
      <c r="I1306" s="171" t="s">
        <v>108</v>
      </c>
      <c r="J1306" s="649"/>
      <c r="K1306" s="172" t="s">
        <v>182</v>
      </c>
      <c r="L1306" s="172" t="s">
        <v>183</v>
      </c>
      <c r="M1306" s="173" t="s">
        <v>10</v>
      </c>
      <c r="N1306" s="171" t="s">
        <v>108</v>
      </c>
      <c r="O1306" s="616"/>
      <c r="P1306" s="785"/>
      <c r="Q1306" s="819"/>
      <c r="R1306" s="811"/>
      <c r="S1306" s="171" t="s">
        <v>11</v>
      </c>
      <c r="T1306" s="171" t="s">
        <v>180</v>
      </c>
      <c r="U1306" s="171" t="s">
        <v>108</v>
      </c>
      <c r="V1306" s="171" t="s">
        <v>182</v>
      </c>
      <c r="W1306" s="171" t="s">
        <v>183</v>
      </c>
      <c r="X1306" s="305" t="s">
        <v>10</v>
      </c>
      <c r="Y1306" s="171" t="s">
        <v>108</v>
      </c>
      <c r="Z1306" s="649"/>
      <c r="AA1306" s="172" t="s">
        <v>182</v>
      </c>
      <c r="AB1306" s="172" t="s">
        <v>183</v>
      </c>
      <c r="AC1306" s="173" t="s">
        <v>10</v>
      </c>
      <c r="AD1306" s="171" t="s">
        <v>108</v>
      </c>
      <c r="AE1306" s="616"/>
      <c r="AF1306" s="785"/>
    </row>
    <row r="1307" spans="1:32" ht="18.75" customHeight="1">
      <c r="A1307" s="166">
        <f>IF(N1303="","",A1306+1)</f>
        <v>11</v>
      </c>
      <c r="B1307" s="811"/>
      <c r="C1307" s="414">
        <v>20</v>
      </c>
      <c r="D1307" s="414">
        <v>20</v>
      </c>
      <c r="E1307" s="116">
        <v>40</v>
      </c>
      <c r="F1307" s="414">
        <v>30</v>
      </c>
      <c r="G1307" s="414">
        <v>18</v>
      </c>
      <c r="H1307" s="414">
        <v>12</v>
      </c>
      <c r="I1307" s="116">
        <v>60</v>
      </c>
      <c r="J1307" s="118">
        <v>100</v>
      </c>
      <c r="K1307" s="414">
        <v>50</v>
      </c>
      <c r="L1307" s="414">
        <v>30</v>
      </c>
      <c r="M1307" s="414">
        <v>20</v>
      </c>
      <c r="N1307" s="116">
        <v>100</v>
      </c>
      <c r="O1307" s="118">
        <v>200</v>
      </c>
      <c r="P1307" s="825">
        <f>IF(AND(N1303="",C1300="",E1301="",N1301=""),"",IF(OR(C1300=1,C1300=2),800,1000))</f>
        <v>1000</v>
      </c>
      <c r="Q1307" s="819"/>
      <c r="R1307" s="811"/>
      <c r="S1307" s="414">
        <v>20</v>
      </c>
      <c r="T1307" s="414">
        <v>20</v>
      </c>
      <c r="U1307" s="116">
        <v>40</v>
      </c>
      <c r="V1307" s="414">
        <v>30</v>
      </c>
      <c r="W1307" s="414">
        <v>18</v>
      </c>
      <c r="X1307" s="414">
        <v>12</v>
      </c>
      <c r="Y1307" s="116">
        <v>60</v>
      </c>
      <c r="Z1307" s="118">
        <v>100</v>
      </c>
      <c r="AA1307" s="414">
        <v>50</v>
      </c>
      <c r="AB1307" s="414">
        <v>30</v>
      </c>
      <c r="AC1307" s="414">
        <v>20</v>
      </c>
      <c r="AD1307" s="116">
        <v>100</v>
      </c>
      <c r="AE1307" s="118">
        <v>200</v>
      </c>
      <c r="AF1307" s="825">
        <f>IF(AND(AD1303="",S1300="",U1301="",Z1301=""),"",IF(OR(S1300=1,S1300=2),800,1000))</f>
        <v>1000</v>
      </c>
    </row>
    <row r="1308" spans="1:32" ht="21" customHeight="1">
      <c r="A1308" s="166">
        <f>IF(N1303="","",A1307+1)</f>
        <v>12</v>
      </c>
      <c r="B1308" s="122" t="str">
        <f>'Result Sheet'!$L$4</f>
        <v xml:space="preserve">हिन्दी </v>
      </c>
      <c r="C1308" s="415" t="str">
        <f>IFERROR(VLOOKUP(N1303,Marks,11,0),"")</f>
        <v/>
      </c>
      <c r="D1308" s="415" t="str">
        <f>IFERROR(VLOOKUP(N1303,Marks,12,0),"")</f>
        <v/>
      </c>
      <c r="E1308" s="117" t="str">
        <f>IFERROR(VLOOKUP(N1303,Marks,13,0),"")</f>
        <v/>
      </c>
      <c r="F1308" s="415" t="str">
        <f>IFERROR(VLOOKUP(N1303,Marks,14,0),"")</f>
        <v/>
      </c>
      <c r="G1308" s="415" t="str">
        <f>IFERROR(VLOOKUP(N1303,Marks,15,0),"")</f>
        <v/>
      </c>
      <c r="H1308" s="415" t="str">
        <f>IFERROR(VLOOKUP(N1303,Marks,16,0),"")</f>
        <v/>
      </c>
      <c r="I1308" s="117" t="str">
        <f>IFERROR(VLOOKUP(N1303,Marks,17,0),"")</f>
        <v/>
      </c>
      <c r="J1308" s="119" t="str">
        <f>IFERROR(VLOOKUP(N1303,Marks,18,0),"")</f>
        <v/>
      </c>
      <c r="K1308" s="415" t="str">
        <f>IFERROR(VLOOKUP(N1303,Marks,19,0),"")</f>
        <v/>
      </c>
      <c r="L1308" s="415" t="str">
        <f>IFERROR(VLOOKUP(N1303,Marks,20,0),"")</f>
        <v/>
      </c>
      <c r="M1308" s="415" t="str">
        <f>IFERROR(VLOOKUP(N1303,Marks,21,0),"")</f>
        <v/>
      </c>
      <c r="N1308" s="117" t="str">
        <f>IFERROR(VLOOKUP(N1303,Marks,22,0),"")</f>
        <v/>
      </c>
      <c r="O1308" s="119" t="str">
        <f>IFERROR(VLOOKUP(N1303,Marks,23,0),"")</f>
        <v/>
      </c>
      <c r="P1308" s="323" t="str">
        <f>IFERROR(VLOOKUP(N1303,Marks,29,0),"")</f>
        <v/>
      </c>
      <c r="Q1308" s="819"/>
      <c r="R1308" s="122" t="str">
        <f>'Result Sheet'!$L$4</f>
        <v xml:space="preserve">हिन्दी </v>
      </c>
      <c r="S1308" s="415" t="str">
        <f>IFERROR(VLOOKUP(AD1303,Marks,11,0),"")</f>
        <v/>
      </c>
      <c r="T1308" s="415" t="str">
        <f>IFERROR(VLOOKUP(AD1303,Marks,12,0),"")</f>
        <v/>
      </c>
      <c r="U1308" s="117" t="str">
        <f>IFERROR(VLOOKUP(AD1303,Marks,13,0),"")</f>
        <v/>
      </c>
      <c r="V1308" s="415" t="str">
        <f>IFERROR(VLOOKUP(AD1303,Marks,14,0),"")</f>
        <v/>
      </c>
      <c r="W1308" s="415" t="str">
        <f>IFERROR(VLOOKUP(AD1303,Marks,15,0),"")</f>
        <v/>
      </c>
      <c r="X1308" s="415" t="str">
        <f>IFERROR(VLOOKUP(AD1303,Marks,16,0),"")</f>
        <v/>
      </c>
      <c r="Y1308" s="117" t="str">
        <f>IFERROR(VLOOKUP(AD1303,Marks,17,0),"")</f>
        <v/>
      </c>
      <c r="Z1308" s="119" t="str">
        <f>IFERROR(VLOOKUP(AD1303,Marks,18,0),"")</f>
        <v/>
      </c>
      <c r="AA1308" s="415" t="str">
        <f>IFERROR(VLOOKUP(AD1303,Marks,19,0),"")</f>
        <v/>
      </c>
      <c r="AB1308" s="415" t="str">
        <f>IFERROR(VLOOKUP(AD1303,Marks,20,0),"")</f>
        <v/>
      </c>
      <c r="AC1308" s="415" t="str">
        <f>IFERROR(VLOOKUP(AD1303,Marks,21,0),"")</f>
        <v/>
      </c>
      <c r="AD1308" s="117" t="str">
        <f>IFERROR(VLOOKUP(AD1303,Marks,22,0),"")</f>
        <v/>
      </c>
      <c r="AE1308" s="119" t="str">
        <f>IFERROR(VLOOKUP(AD1303,Marks,23,0),"")</f>
        <v/>
      </c>
      <c r="AF1308" s="323" t="str">
        <f>IFERROR(VLOOKUP(AD1303,Marks,29,0),"")</f>
        <v/>
      </c>
    </row>
    <row r="1309" spans="1:32" ht="21" customHeight="1">
      <c r="A1309" s="166">
        <f>IF(N1303="","",A1308+1)</f>
        <v>13</v>
      </c>
      <c r="B1309" s="122" t="str">
        <f>'Result Sheet'!$AE$4</f>
        <v xml:space="preserve">अंग्रेजी </v>
      </c>
      <c r="C1309" s="415" t="str">
        <f>IFERROR(VLOOKUP(N1303,Marks,30,0),"")</f>
        <v/>
      </c>
      <c r="D1309" s="415" t="str">
        <f>IFERROR(VLOOKUP(N1303,Marks,31,0),"")</f>
        <v/>
      </c>
      <c r="E1309" s="117" t="str">
        <f>IFERROR(VLOOKUP(N1303,Marks,32,0),"")</f>
        <v/>
      </c>
      <c r="F1309" s="415" t="str">
        <f>IFERROR(VLOOKUP(N1303,Marks,33,0),"")</f>
        <v/>
      </c>
      <c r="G1309" s="415" t="str">
        <f>IFERROR(VLOOKUP(N1303,Marks,34,0),"")</f>
        <v/>
      </c>
      <c r="H1309" s="415" t="str">
        <f>IFERROR(VLOOKUP(N1303,Marks,35,0),"")</f>
        <v/>
      </c>
      <c r="I1309" s="117" t="str">
        <f>IFERROR(VLOOKUP(N1303,Marks,36,0),"")</f>
        <v/>
      </c>
      <c r="J1309" s="119" t="str">
        <f>IFERROR(VLOOKUP(N1303,Marks,37,0),"")</f>
        <v/>
      </c>
      <c r="K1309" s="415" t="str">
        <f>IFERROR(VLOOKUP(N1303,Marks,38,0),"")</f>
        <v/>
      </c>
      <c r="L1309" s="415" t="str">
        <f>IFERROR(VLOOKUP(N1303,Marks,39,0),"")</f>
        <v/>
      </c>
      <c r="M1309" s="415" t="str">
        <f>IFERROR(VLOOKUP(N1303,Marks,40,0),"")</f>
        <v/>
      </c>
      <c r="N1309" s="117" t="str">
        <f>IFERROR(VLOOKUP(N1303,Marks,41,0),"")</f>
        <v/>
      </c>
      <c r="O1309" s="119" t="str">
        <f>IFERROR(VLOOKUP(N1303,Marks,42,0),"")</f>
        <v/>
      </c>
      <c r="P1309" s="323" t="str">
        <f>IFERROR(VLOOKUP(N1303,Marks,48,0),"")</f>
        <v/>
      </c>
      <c r="Q1309" s="819"/>
      <c r="R1309" s="122" t="str">
        <f>'Result Sheet'!$AE$4</f>
        <v xml:space="preserve">अंग्रेजी </v>
      </c>
      <c r="S1309" s="415" t="str">
        <f>IFERROR(VLOOKUP(AD1303,Marks,30,0),"")</f>
        <v/>
      </c>
      <c r="T1309" s="415" t="str">
        <f>IFERROR(VLOOKUP(AD1303,Marks,31,0),"")</f>
        <v/>
      </c>
      <c r="U1309" s="117" t="str">
        <f>IFERROR(VLOOKUP(AD1303,Marks,32,0),"")</f>
        <v/>
      </c>
      <c r="V1309" s="415" t="str">
        <f>IFERROR(VLOOKUP(AD1303,Marks,33,0),"")</f>
        <v/>
      </c>
      <c r="W1309" s="415" t="str">
        <f>IFERROR(VLOOKUP(AD1303,Marks,34,0),"")</f>
        <v/>
      </c>
      <c r="X1309" s="415" t="str">
        <f>IFERROR(VLOOKUP(AD1303,Marks,35,0),"")</f>
        <v/>
      </c>
      <c r="Y1309" s="117" t="str">
        <f>IFERROR(VLOOKUP(AD1303,Marks,36,0),"")</f>
        <v/>
      </c>
      <c r="Z1309" s="119" t="str">
        <f>IFERROR(VLOOKUP(AD1303,Marks,37,0),"")</f>
        <v/>
      </c>
      <c r="AA1309" s="415" t="str">
        <f>IFERROR(VLOOKUP(AD1303,Marks,38,0),"")</f>
        <v/>
      </c>
      <c r="AB1309" s="415" t="str">
        <f>IFERROR(VLOOKUP(AD1303,Marks,39,0),"")</f>
        <v/>
      </c>
      <c r="AC1309" s="415" t="str">
        <f>IFERROR(VLOOKUP(AD1303,Marks,40,0),"")</f>
        <v/>
      </c>
      <c r="AD1309" s="117" t="str">
        <f>IFERROR(VLOOKUP(AD1303,Marks,41,0),"")</f>
        <v/>
      </c>
      <c r="AE1309" s="119" t="str">
        <f>IFERROR(VLOOKUP(AD1303,Marks,42,0),"")</f>
        <v/>
      </c>
      <c r="AF1309" s="323" t="str">
        <f>IFERROR(VLOOKUP(AD1303,Marks,48,0),"")</f>
        <v/>
      </c>
    </row>
    <row r="1310" spans="1:32" ht="21" customHeight="1">
      <c r="A1310" s="166">
        <f>IF(N1303="","",A1309+1)</f>
        <v>14</v>
      </c>
      <c r="B1310" s="122" t="str">
        <f>'Result Sheet'!$AX$4</f>
        <v>संस्कृत</v>
      </c>
      <c r="C1310" s="415" t="str">
        <f>IFERROR(VLOOKUP(N1303,Marks,49,0),"")</f>
        <v/>
      </c>
      <c r="D1310" s="415" t="str">
        <f>IFERROR(VLOOKUP(N1303,Marks,50,0),"")</f>
        <v/>
      </c>
      <c r="E1310" s="117" t="str">
        <f>IFERROR(VLOOKUP(N1303,Marks,51,0),"")</f>
        <v/>
      </c>
      <c r="F1310" s="415" t="str">
        <f>IFERROR(VLOOKUP(N1303,Marks,52,0),"")</f>
        <v/>
      </c>
      <c r="G1310" s="415" t="str">
        <f>IFERROR(VLOOKUP(N1303,Marks,53,0),"")</f>
        <v/>
      </c>
      <c r="H1310" s="415" t="str">
        <f>IFERROR(VLOOKUP(N1303,Marks,54,0),"")</f>
        <v/>
      </c>
      <c r="I1310" s="117" t="str">
        <f>IFERROR(VLOOKUP(N1303,Marks,55,0),"")</f>
        <v/>
      </c>
      <c r="J1310" s="119" t="str">
        <f>IFERROR(VLOOKUP(N1303,Marks,56,0),"")</f>
        <v/>
      </c>
      <c r="K1310" s="415" t="str">
        <f>IFERROR(VLOOKUP(N1303,Marks,57,0),"")</f>
        <v/>
      </c>
      <c r="L1310" s="415" t="str">
        <f>IFERROR(VLOOKUP(N1303,Marks,58,0),"")</f>
        <v/>
      </c>
      <c r="M1310" s="415" t="str">
        <f>IFERROR(VLOOKUP(N1303,Marks,59,0),"")</f>
        <v/>
      </c>
      <c r="N1310" s="117" t="str">
        <f>IFERROR(VLOOKUP(N1303,Marks,60,0),"")</f>
        <v/>
      </c>
      <c r="O1310" s="119" t="str">
        <f>IFERROR(VLOOKUP(N1303,Marks,61,0),"")</f>
        <v/>
      </c>
      <c r="P1310" s="323" t="str">
        <f>IFERROR(VLOOKUP(N1303,Marks,67,0),"")</f>
        <v/>
      </c>
      <c r="Q1310" s="819"/>
      <c r="R1310" s="122" t="str">
        <f>'Result Sheet'!$AX$4</f>
        <v>संस्कृत</v>
      </c>
      <c r="S1310" s="415" t="str">
        <f>IFERROR(VLOOKUP(AD1303,Marks,49,0),"")</f>
        <v/>
      </c>
      <c r="T1310" s="415" t="str">
        <f>IFERROR(VLOOKUP(AD1303,Marks,50,0),"")</f>
        <v/>
      </c>
      <c r="U1310" s="117" t="str">
        <f>IFERROR(VLOOKUP(AD1303,Marks,51,0),"")</f>
        <v/>
      </c>
      <c r="V1310" s="415" t="str">
        <f>IFERROR(VLOOKUP(AD1303,Marks,52,0),"")</f>
        <v/>
      </c>
      <c r="W1310" s="415" t="str">
        <f>IFERROR(VLOOKUP(AD1303,Marks,53,0),"")</f>
        <v/>
      </c>
      <c r="X1310" s="415" t="str">
        <f>IFERROR(VLOOKUP(AD1303,Marks,54,0),"")</f>
        <v/>
      </c>
      <c r="Y1310" s="117" t="str">
        <f>IFERROR(VLOOKUP(AD1303,Marks,55,0),"")</f>
        <v/>
      </c>
      <c r="Z1310" s="119" t="str">
        <f>IFERROR(VLOOKUP(AD1303,Marks,56,0),"")</f>
        <v/>
      </c>
      <c r="AA1310" s="415" t="str">
        <f>IFERROR(VLOOKUP(AD1303,Marks,57,0),"")</f>
        <v/>
      </c>
      <c r="AB1310" s="415" t="str">
        <f>IFERROR(VLOOKUP(AD1303,Marks,58,0),"")</f>
        <v/>
      </c>
      <c r="AC1310" s="415" t="str">
        <f>IFERROR(VLOOKUP(AD1303,Marks,59,0),"")</f>
        <v/>
      </c>
      <c r="AD1310" s="117" t="str">
        <f>IFERROR(VLOOKUP(AD1303,Marks,60,0),"")</f>
        <v/>
      </c>
      <c r="AE1310" s="119" t="str">
        <f>IFERROR(VLOOKUP(AD1303,Marks,61,0),"")</f>
        <v/>
      </c>
      <c r="AF1310" s="323" t="str">
        <f>IFERROR(VLOOKUP(AD1303,Marks,67,0),"")</f>
        <v/>
      </c>
    </row>
    <row r="1311" spans="1:32" ht="21" customHeight="1">
      <c r="A1311" s="166">
        <f>IF(N1303="","",A1309+1)</f>
        <v>14</v>
      </c>
      <c r="B1311" s="122" t="str">
        <f>'Result Sheet'!$BQ$4</f>
        <v xml:space="preserve">गणित </v>
      </c>
      <c r="C1311" s="415" t="str">
        <f>IFERROR(VLOOKUP(N1303,Marks,68,0),"")</f>
        <v/>
      </c>
      <c r="D1311" s="415" t="str">
        <f>IFERROR(VLOOKUP(N1303,Marks,69,0),"")</f>
        <v/>
      </c>
      <c r="E1311" s="117" t="str">
        <f>IFERROR(VLOOKUP(N1303,Marks,70,0),"")</f>
        <v/>
      </c>
      <c r="F1311" s="415" t="str">
        <f>IFERROR(VLOOKUP(N1303,Marks,71,0),"")</f>
        <v/>
      </c>
      <c r="G1311" s="415" t="str">
        <f>IFERROR(VLOOKUP(N1303,Marks,72,0),"")</f>
        <v/>
      </c>
      <c r="H1311" s="415" t="str">
        <f>IFERROR(VLOOKUP(N1303,Marks,73,0),"")</f>
        <v/>
      </c>
      <c r="I1311" s="117" t="str">
        <f>IFERROR(VLOOKUP(N1303,Marks,74,0),"")</f>
        <v/>
      </c>
      <c r="J1311" s="119" t="str">
        <f>IFERROR(VLOOKUP(N1303,Marks,75,0),"")</f>
        <v/>
      </c>
      <c r="K1311" s="415" t="str">
        <f>IFERROR(VLOOKUP(N1303,Marks,76,0),"")</f>
        <v/>
      </c>
      <c r="L1311" s="415" t="str">
        <f>IFERROR(VLOOKUP(N1303,Marks,77,0),"")</f>
        <v/>
      </c>
      <c r="M1311" s="415" t="str">
        <f>IFERROR(VLOOKUP(N1303,Marks,78,0),"")</f>
        <v/>
      </c>
      <c r="N1311" s="117" t="str">
        <f>IFERROR(VLOOKUP(N1303,Marks,79,0),"")</f>
        <v/>
      </c>
      <c r="O1311" s="119" t="str">
        <f>IFERROR(VLOOKUP(N1303,Marks,80,0),"")</f>
        <v/>
      </c>
      <c r="P1311" s="323" t="str">
        <f>IFERROR(VLOOKUP(N1303,Marks,86,0),"")</f>
        <v/>
      </c>
      <c r="Q1311" s="819"/>
      <c r="R1311" s="122" t="str">
        <f>'Result Sheet'!$BQ$4</f>
        <v xml:space="preserve">गणित </v>
      </c>
      <c r="S1311" s="415" t="str">
        <f>IFERROR(VLOOKUP(AD1303,Marks,68,0),"")</f>
        <v/>
      </c>
      <c r="T1311" s="415" t="str">
        <f>IFERROR(VLOOKUP(AD1303,Marks,69,0),"")</f>
        <v/>
      </c>
      <c r="U1311" s="117" t="str">
        <f>IFERROR(VLOOKUP(AD1303,Marks,70,0),"")</f>
        <v/>
      </c>
      <c r="V1311" s="415" t="str">
        <f>IFERROR(VLOOKUP(AD1303,Marks,71,0),"")</f>
        <v/>
      </c>
      <c r="W1311" s="415" t="str">
        <f>IFERROR(VLOOKUP(AD1303,Marks,72,0),"")</f>
        <v/>
      </c>
      <c r="X1311" s="415" t="str">
        <f>IFERROR(VLOOKUP(AD1303,Marks,73,0),"")</f>
        <v/>
      </c>
      <c r="Y1311" s="117" t="str">
        <f>IFERROR(VLOOKUP(AD1303,Marks,74,0),"")</f>
        <v/>
      </c>
      <c r="Z1311" s="119" t="str">
        <f>IFERROR(VLOOKUP(AD1303,Marks,75,0),"")</f>
        <v/>
      </c>
      <c r="AA1311" s="415" t="str">
        <f>IFERROR(VLOOKUP(AD1303,Marks,76,0),"")</f>
        <v/>
      </c>
      <c r="AB1311" s="415" t="str">
        <f>IFERROR(VLOOKUP(AD1303,Marks,77,0),"")</f>
        <v/>
      </c>
      <c r="AC1311" s="415" t="str">
        <f>IFERROR(VLOOKUP(AD1303,Marks,78,0),"")</f>
        <v/>
      </c>
      <c r="AD1311" s="117" t="str">
        <f>IFERROR(VLOOKUP(AD1303,Marks,79,0),"")</f>
        <v/>
      </c>
      <c r="AE1311" s="119" t="str">
        <f>IFERROR(VLOOKUP(AD1303,Marks,80,0),"")</f>
        <v/>
      </c>
      <c r="AF1311" s="323" t="str">
        <f>IFERROR(VLOOKUP(AD1303,Marks,86,0),"")</f>
        <v/>
      </c>
    </row>
    <row r="1312" spans="1:32" ht="21" customHeight="1">
      <c r="A1312" s="166">
        <f>IF(N1303="","",A1311+1)</f>
        <v>15</v>
      </c>
      <c r="B1312" s="122" t="str">
        <f>'Result Sheet'!$CJ$4</f>
        <v xml:space="preserve">पर्यावरण अध्ययन </v>
      </c>
      <c r="C1312" s="415" t="str">
        <f>IFERROR(VLOOKUP(N1303,Marks,87,0),"")</f>
        <v/>
      </c>
      <c r="D1312" s="415" t="str">
        <f>IFERROR(VLOOKUP(N1303,Marks,88,0),"")</f>
        <v/>
      </c>
      <c r="E1312" s="117" t="str">
        <f>IFERROR(VLOOKUP(N1303,Marks,89,0),"")</f>
        <v/>
      </c>
      <c r="F1312" s="415" t="str">
        <f>IFERROR(VLOOKUP(N1303,Marks,90,0),"")</f>
        <v/>
      </c>
      <c r="G1312" s="415" t="str">
        <f>IFERROR(VLOOKUP(N1303,Marks,91,0),"")</f>
        <v/>
      </c>
      <c r="H1312" s="415" t="str">
        <f>IFERROR(VLOOKUP(N1303,Marks,92,0),"")</f>
        <v/>
      </c>
      <c r="I1312" s="117" t="str">
        <f>IFERROR(VLOOKUP(N1303,Marks,93,0),"")</f>
        <v/>
      </c>
      <c r="J1312" s="119" t="str">
        <f>IFERROR(VLOOKUP(N1303,Marks,94,0),"")</f>
        <v/>
      </c>
      <c r="K1312" s="415" t="str">
        <f>IFERROR(VLOOKUP(N1303,Marks,95,0),"")</f>
        <v/>
      </c>
      <c r="L1312" s="415" t="str">
        <f>IFERROR(VLOOKUP(N1303,Marks,96,0),"")</f>
        <v/>
      </c>
      <c r="M1312" s="415" t="str">
        <f>IFERROR(VLOOKUP(N1303,Marks,97,0),"")</f>
        <v/>
      </c>
      <c r="N1312" s="117" t="str">
        <f>IFERROR(VLOOKUP(N1303,Marks,98,0),"")</f>
        <v/>
      </c>
      <c r="O1312" s="119" t="str">
        <f>IFERROR(VLOOKUP(N1303,Marks,99,0),"")</f>
        <v/>
      </c>
      <c r="P1312" s="323" t="str">
        <f>IFERROR(VLOOKUP(N1303,Marks,105,0),"")</f>
        <v/>
      </c>
      <c r="Q1312" s="819"/>
      <c r="R1312" s="122" t="str">
        <f>'Result Sheet'!$CJ$4</f>
        <v xml:space="preserve">पर्यावरण अध्ययन </v>
      </c>
      <c r="S1312" s="415" t="str">
        <f>IFERROR(VLOOKUP(AD1303,Marks,87,0),"")</f>
        <v/>
      </c>
      <c r="T1312" s="415" t="str">
        <f>IFERROR(VLOOKUP(AD1303,Marks,88,0),"")</f>
        <v/>
      </c>
      <c r="U1312" s="117" t="str">
        <f>IFERROR(VLOOKUP(AD1303,Marks,89,0),"")</f>
        <v/>
      </c>
      <c r="V1312" s="415" t="str">
        <f>IFERROR(VLOOKUP(AD1303,Marks,90,0),"")</f>
        <v/>
      </c>
      <c r="W1312" s="415" t="str">
        <f>IFERROR(VLOOKUP(AD1303,Marks,91,0),"")</f>
        <v/>
      </c>
      <c r="X1312" s="415" t="str">
        <f>IFERROR(VLOOKUP(AD1303,Marks,92,0),"")</f>
        <v/>
      </c>
      <c r="Y1312" s="117" t="str">
        <f>IFERROR(VLOOKUP(AD1303,Marks,93,0),"")</f>
        <v/>
      </c>
      <c r="Z1312" s="119" t="str">
        <f>IFERROR(VLOOKUP(AD1303,Marks,94,0),"")</f>
        <v/>
      </c>
      <c r="AA1312" s="415" t="str">
        <f>IFERROR(VLOOKUP(AD1303,Marks,95,0),"")</f>
        <v/>
      </c>
      <c r="AB1312" s="415" t="str">
        <f>IFERROR(VLOOKUP(AD1303,Marks,96,0),"")</f>
        <v/>
      </c>
      <c r="AC1312" s="415" t="str">
        <f>IFERROR(VLOOKUP(AD1303,Marks,97,0),"")</f>
        <v/>
      </c>
      <c r="AD1312" s="117" t="str">
        <f>IFERROR(VLOOKUP(AD1303,Marks,98,0),"")</f>
        <v/>
      </c>
      <c r="AE1312" s="119" t="str">
        <f>IFERROR(VLOOKUP(AD1303,Marks,99,0),"")</f>
        <v/>
      </c>
      <c r="AF1312" s="323" t="str">
        <f>IFERROR(VLOOKUP(AD1303,Marks,105,0),"")</f>
        <v/>
      </c>
    </row>
    <row r="1313" spans="1:32" ht="25.5" customHeight="1">
      <c r="A1313" s="166">
        <f>IF(N1303="","",A1312+1)</f>
        <v>16</v>
      </c>
      <c r="B1313" s="416" t="s">
        <v>215</v>
      </c>
      <c r="C1313" s="120" t="str">
        <f>IF(AND(C1308="",C1309="",C1310="",C1311="",C1312=""),"",IF(OR(C1300=1,C1300=2),SUM(C1308:C1311),SUM(C1308:C1312)))</f>
        <v/>
      </c>
      <c r="D1313" s="120" t="str">
        <f>IF(AND(D1308="",D1309="",D1310="",D1311="",D1312=""),"",IF(OR(C1300=1,C1300=2),SUM(D1308:D1311),SUM(D1308:D1312)))</f>
        <v/>
      </c>
      <c r="E1313" s="120" t="str">
        <f>IF(AND(E1308="",E1309="",E1310="",E1311="",E1312=""),"",IF(OR(C1300=1,C1300=2),SUM(E1308:E1311),SUM(E1308:E1312)))</f>
        <v/>
      </c>
      <c r="F1313" s="120" t="str">
        <f>IF(AND(F1308="",F1309="",F1310="",F1311="",F1312=""),"",IF(OR(C1300=1,C1300=2),SUM(F1308:F1311),SUM(F1308:F1312)))</f>
        <v/>
      </c>
      <c r="G1313" s="120" t="str">
        <f>IF(AND(G1308="",G1309="",G1310="",G1311="",G1312=""),"",IF(OR(G1300=1,G1300=2),SUM(C1300=1,C1300=2),SUM(G1308:G1312)))</f>
        <v/>
      </c>
      <c r="H1313" s="120" t="str">
        <f>IF(AND(H1308="",H1309="",H1310="",H1311="",H1312=""),"",IF(OR(C1300=1,C1300=2),SUM(H1308:H1311),SUM(H1308:H1312)))</f>
        <v/>
      </c>
      <c r="I1313" s="120" t="str">
        <f>IF(AND(I1308="",I1309="",I1310="",I1311="",I1312=""),"",IF(OR(C1300=1,C1300=2),SUM(I1308:I1311),SUM(I1308:I1312)))</f>
        <v/>
      </c>
      <c r="J1313" s="120" t="str">
        <f>IF(AND(J1308="",J1309="",J1310="",J1311="",J1312=""),"",IF(OR(C1300=1,C1300=2),SUM(J1308:J1311),SUM(J1308:J1312)))</f>
        <v/>
      </c>
      <c r="K1313" s="120" t="str">
        <f>IF(AND(K1308="",K1309="",K1310="",K1311="",K1312=""),"",IF(OR(C1300=1,C1300=2),SUM(K1308:K1311),SUM(K1308:K1312)))</f>
        <v/>
      </c>
      <c r="L1313" s="120" t="str">
        <f>IF(AND(L1308="",L1309="",L1310="",L1311="",L1312=""),"",IF(OR(C1300=1,C1300=2),SUM(L1308:L1311),SUM(L1308:L1312)))</f>
        <v/>
      </c>
      <c r="M1313" s="120" t="str">
        <f>IF(AND(M1308="",M1309="",M1310="",M1311="",M1312=""),"",IF(OR(C1300=1,C1300=2),SUM(M1308:M1311),SUM(M1308:M1312)))</f>
        <v/>
      </c>
      <c r="N1313" s="120" t="str">
        <f>IF(AND(N1308="",N1309="",N1310="",N1311="",N1312=""),"",IF(OR(C1300=1,C1300=2),SUM(N1308:N1311),SUM(N1308:N1312)))</f>
        <v/>
      </c>
      <c r="O1313" s="120" t="str">
        <f>IF(AND(O1308="",O1309="",O1310="",O1311="",O1312=""),"",IF(OR(C1300=1,C1300=2),SUM(O1308:O1311),SUM(O1308:O1312)))</f>
        <v/>
      </c>
      <c r="P1313" s="326" t="str">
        <f>IF(OR(N1303="",E1301="",O1313=""),"",IF(O1313&gt;=81%*P1307,"A",IF(O1313&gt;=61%*P1307,"B",IF(O1313&gt;=41%*P1307,"C",IF(O1313&gt;=21%*P1307,"D","E")))))</f>
        <v/>
      </c>
      <c r="Q1313" s="819"/>
      <c r="R1313" s="416" t="s">
        <v>215</v>
      </c>
      <c r="S1313" s="120" t="str">
        <f>IF(AND(S1308="",S1309="",S1310="",S1311="",S1312=""),"",IF(OR(S1300=1,S1300=2),SUM(S1308:S1311),SUM(S1308:S1312)))</f>
        <v/>
      </c>
      <c r="T1313" s="120" t="str">
        <f>IF(AND(T1308="",T1309="",T1310="",T1311="",T1312=""),"",IF(OR(S1300=1,S1300=2),SUM(T1308:T1311),SUM(T1308:T1312)))</f>
        <v/>
      </c>
      <c r="U1313" s="120" t="str">
        <f>IF(AND(U1308="",U1309="",U1310="",U1311="",U1312=""),"",IF(OR(S1300=1,S1300=2),SUM(U1308:U1311),SUM(U1308:U1312)))</f>
        <v/>
      </c>
      <c r="V1313" s="120" t="str">
        <f>IF(AND(V1308="",V1309="",V1310="",V1311="",V1312=""),"",IF(OR(S1300=1,S1300=2),SUM(V1308:V1311),SUM(V1308:V1312)))</f>
        <v/>
      </c>
      <c r="W1313" s="120" t="str">
        <f>IF(AND(W1308="",W1309="",W1310="",W1311="",W1312=""),"",IF(OR(W1300=1,W1300=2),SUM(S1300=1,S1300=2),SUM(W1308:W1312)))</f>
        <v/>
      </c>
      <c r="X1313" s="120" t="str">
        <f>IF(AND(X1308="",X1309="",X1310="",X1311="",X1312=""),"",IF(OR(S1300=1,S1300=2),SUM(X1308:X1311),SUM(X1308:X1312)))</f>
        <v/>
      </c>
      <c r="Y1313" s="120" t="str">
        <f>IF(AND(Y1308="",Y1309="",Y1310="",Y1311="",Y1312=""),"",IF(OR(S1300=1,S1300=2),SUM(Y1308:Y1311),SUM(Y1308:Y1312)))</f>
        <v/>
      </c>
      <c r="Z1313" s="120" t="str">
        <f>IF(AND(Z1308="",Z1309="",Z1310="",Z1311="",Z1312=""),"",IF(OR(S1300=1,S1300=2),SUM(Z1308:Z1311),SUM(Z1308:Z1312)))</f>
        <v/>
      </c>
      <c r="AA1313" s="120" t="str">
        <f>IF(AND(AA1308="",AA1309="",AA1310="",AA1311="",AA1312=""),"",IF(OR(S1300=1,S1300=2),SUM(AA1308:AA1311),SUM(AA1308:AA1312)))</f>
        <v/>
      </c>
      <c r="AB1313" s="120" t="str">
        <f>IF(AND(AB1308="",AB1309="",AB1310="",AB1311="",AB1312=""),"",IF(OR(S1300=1,S1300=2),SUM(AB1308:AB1311),SUM(AB1308:AB1312)))</f>
        <v/>
      </c>
      <c r="AC1313" s="120" t="str">
        <f>IF(AND(AC1308="",AC1309="",AC1310="",AC1311="",AC1312=""),"",IF(OR(S1300=1,S1300=2),SUM(AC1308:AC1311),SUM(AC1308:AC1312)))</f>
        <v/>
      </c>
      <c r="AD1313" s="120" t="str">
        <f>IF(AND(AD1308="",AD1309="",AD1310="",AD1311="",AD1312=""),"",IF(OR(S1300=1,S1300=2),SUM(AD1308:AD1311),SUM(AD1308:AD1312)))</f>
        <v/>
      </c>
      <c r="AE1313" s="120" t="str">
        <f>IF(AND(AE1308="",AE1309="",AE1310="",AE1311="",AE1312=""),"",IF(OR(S1300=1,S1300=2),SUM(AE1308:AE1311),SUM(AE1308:AE1312)))</f>
        <v/>
      </c>
      <c r="AF1313" s="326" t="str">
        <f>IF(OR(AD1303="",U1301="",AE1313=""),"",IF(AE1313&gt;=81%*AF1307,"A",IF(AE1313&gt;=61%*AF1307,"B",IF(AE1313&gt;=41%*AF1307,"C",IF(AE1313&gt;=21%*AF1307,"D","E")))))</f>
        <v/>
      </c>
    </row>
    <row r="1314" spans="1:32" ht="9" customHeight="1">
      <c r="A1314" s="166">
        <f>IF(N1303="","",A1313+1)</f>
        <v>17</v>
      </c>
      <c r="B1314" s="787"/>
      <c r="C1314" s="787"/>
      <c r="D1314" s="787"/>
      <c r="E1314" s="787"/>
      <c r="F1314" s="787"/>
      <c r="G1314" s="787"/>
      <c r="H1314" s="787"/>
      <c r="I1314" s="787"/>
      <c r="J1314" s="787"/>
      <c r="K1314" s="787"/>
      <c r="L1314" s="787"/>
      <c r="M1314" s="787"/>
      <c r="N1314" s="787"/>
      <c r="O1314" s="787"/>
      <c r="P1314" s="787"/>
      <c r="Q1314" s="819"/>
      <c r="R1314" s="787"/>
      <c r="S1314" s="787"/>
      <c r="T1314" s="787"/>
      <c r="U1314" s="787"/>
      <c r="V1314" s="787"/>
      <c r="W1314" s="787"/>
      <c r="X1314" s="787"/>
      <c r="Y1314" s="787"/>
      <c r="Z1314" s="787"/>
      <c r="AA1314" s="787"/>
      <c r="AB1314" s="787"/>
      <c r="AC1314" s="787"/>
      <c r="AD1314" s="787"/>
      <c r="AE1314" s="787"/>
      <c r="AF1314" s="787"/>
    </row>
    <row r="1315" spans="1:32" ht="22.5" customHeight="1">
      <c r="A1315" s="166">
        <f>IF(N1303="","",A1314+1)</f>
        <v>18</v>
      </c>
      <c r="B1315" s="788" t="s">
        <v>213</v>
      </c>
      <c r="C1315" s="788"/>
      <c r="D1315" s="789" t="s">
        <v>229</v>
      </c>
      <c r="E1315" s="790"/>
      <c r="F1315" s="417" t="s">
        <v>186</v>
      </c>
      <c r="G1315" s="788" t="s">
        <v>213</v>
      </c>
      <c r="H1315" s="788"/>
      <c r="I1315" s="789" t="s">
        <v>229</v>
      </c>
      <c r="J1315" s="790"/>
      <c r="K1315" s="417" t="s">
        <v>186</v>
      </c>
      <c r="L1315" s="788" t="s">
        <v>213</v>
      </c>
      <c r="M1315" s="788"/>
      <c r="N1315" s="789" t="s">
        <v>229</v>
      </c>
      <c r="O1315" s="790"/>
      <c r="P1315" s="417" t="s">
        <v>186</v>
      </c>
      <c r="Q1315" s="819"/>
      <c r="R1315" s="788" t="s">
        <v>213</v>
      </c>
      <c r="S1315" s="788"/>
      <c r="T1315" s="789" t="s">
        <v>229</v>
      </c>
      <c r="U1315" s="790"/>
      <c r="V1315" s="417" t="s">
        <v>186</v>
      </c>
      <c r="W1315" s="788" t="s">
        <v>213</v>
      </c>
      <c r="X1315" s="788"/>
      <c r="Y1315" s="789" t="s">
        <v>229</v>
      </c>
      <c r="Z1315" s="790"/>
      <c r="AA1315" s="417" t="s">
        <v>186</v>
      </c>
      <c r="AB1315" s="788" t="s">
        <v>213</v>
      </c>
      <c r="AC1315" s="788"/>
      <c r="AD1315" s="789" t="s">
        <v>229</v>
      </c>
      <c r="AE1315" s="790"/>
      <c r="AF1315" s="417" t="s">
        <v>186</v>
      </c>
    </row>
    <row r="1316" spans="1:32" ht="21.75" customHeight="1">
      <c r="A1316" s="166">
        <f>IF(N1303="","",A1315+1)</f>
        <v>19</v>
      </c>
      <c r="B1316" s="791" t="s">
        <v>221</v>
      </c>
      <c r="C1316" s="792"/>
      <c r="D1316" s="792"/>
      <c r="E1316" s="119" t="str">
        <f>IFERROR(VLOOKUP(N1303,Marks,109,0),"")</f>
        <v/>
      </c>
      <c r="F1316" s="130" t="str">
        <f>IFERROR(VLOOKUP(N1303,Marks,113,0),"")</f>
        <v/>
      </c>
      <c r="G1316" s="791" t="s">
        <v>192</v>
      </c>
      <c r="H1316" s="792"/>
      <c r="I1316" s="792"/>
      <c r="J1316" s="119" t="str">
        <f>IFERROR(VLOOKUP(N1303,Marks,117,0),"")</f>
        <v/>
      </c>
      <c r="K1316" s="130" t="str">
        <f>IFERROR(VLOOKUP(N1303,Marks,121,0),"")</f>
        <v/>
      </c>
      <c r="L1316" s="793" t="s">
        <v>193</v>
      </c>
      <c r="M1316" s="794"/>
      <c r="N1316" s="794"/>
      <c r="O1316" s="119" t="str">
        <f>IFERROR(VLOOKUP(N1303,Marks,125,0),"")</f>
        <v/>
      </c>
      <c r="P1316" s="130" t="str">
        <f>IFERROR(VLOOKUP(N1303,Marks,129,0),"")</f>
        <v/>
      </c>
      <c r="Q1316" s="819"/>
      <c r="R1316" s="791" t="s">
        <v>221</v>
      </c>
      <c r="S1316" s="792"/>
      <c r="T1316" s="792"/>
      <c r="U1316" s="119" t="str">
        <f>IFERROR(VLOOKUP(AD1303,Marks,109,0),"")</f>
        <v/>
      </c>
      <c r="V1316" s="130" t="str">
        <f>IFERROR(VLOOKUP(AD1303,Marks,113,0),"")</f>
        <v/>
      </c>
      <c r="W1316" s="791" t="s">
        <v>192</v>
      </c>
      <c r="X1316" s="792"/>
      <c r="Y1316" s="792"/>
      <c r="Z1316" s="119" t="str">
        <f>IFERROR(VLOOKUP(AD1303,Marks,117,0),"")</f>
        <v/>
      </c>
      <c r="AA1316" s="130" t="str">
        <f>IFERROR(VLOOKUP(AD1303,Marks,121,0),"")</f>
        <v/>
      </c>
      <c r="AB1316" s="793" t="s">
        <v>193</v>
      </c>
      <c r="AC1316" s="794"/>
      <c r="AD1316" s="794"/>
      <c r="AE1316" s="119" t="str">
        <f>IFERROR(VLOOKUP(AD1303,Marks,125,0),"")</f>
        <v/>
      </c>
      <c r="AF1316" s="130" t="str">
        <f>IFERROR(VLOOKUP(AD1303,Marks,129,0),"")</f>
        <v/>
      </c>
    </row>
    <row r="1317" spans="1:32" ht="21" customHeight="1">
      <c r="A1317" s="166">
        <f>IF(N1303="","",A1316+1)</f>
        <v>20</v>
      </c>
      <c r="B1317" s="780" t="s">
        <v>216</v>
      </c>
      <c r="C1317" s="780"/>
      <c r="D1317" s="780"/>
      <c r="E1317" s="795" t="str">
        <f>IFERROR(VLOOKUP(N1303,Marks,135,0),"")</f>
        <v/>
      </c>
      <c r="F1317" s="795"/>
      <c r="G1317" s="795"/>
      <c r="H1317" s="795"/>
      <c r="I1317" s="780" t="s">
        <v>217</v>
      </c>
      <c r="J1317" s="780"/>
      <c r="K1317" s="780"/>
      <c r="L1317" s="780"/>
      <c r="M1317" s="796" t="str">
        <f>IFERROR(VLOOKUP(N1303,Marks,136,0),"")</f>
        <v/>
      </c>
      <c r="N1317" s="796"/>
      <c r="O1317" s="796"/>
      <c r="P1317" s="796"/>
      <c r="Q1317" s="819"/>
      <c r="R1317" s="780" t="s">
        <v>216</v>
      </c>
      <c r="S1317" s="780"/>
      <c r="T1317" s="780"/>
      <c r="U1317" s="795" t="str">
        <f>IFERROR(VLOOKUP(AD1303,Marks,135,0),"")</f>
        <v/>
      </c>
      <c r="V1317" s="795"/>
      <c r="W1317" s="795"/>
      <c r="X1317" s="795"/>
      <c r="Y1317" s="780" t="s">
        <v>217</v>
      </c>
      <c r="Z1317" s="780"/>
      <c r="AA1317" s="780"/>
      <c r="AB1317" s="780"/>
      <c r="AC1317" s="796" t="str">
        <f>IFERROR(VLOOKUP(AD1303,Marks,136,0),"")</f>
        <v/>
      </c>
      <c r="AD1317" s="796"/>
      <c r="AE1317" s="796"/>
      <c r="AF1317" s="796"/>
    </row>
    <row r="1318" spans="1:32" ht="21" customHeight="1">
      <c r="A1318" s="166">
        <f>IF(N1303="","",A1317+1)</f>
        <v>21</v>
      </c>
      <c r="B1318" s="780" t="s">
        <v>218</v>
      </c>
      <c r="C1318" s="780"/>
      <c r="D1318" s="780"/>
      <c r="E1318" s="782" t="str">
        <f>IFERROR(VLOOKUP(N1303,Marks,134,0),"")</f>
        <v/>
      </c>
      <c r="F1318" s="782"/>
      <c r="G1318" s="782"/>
      <c r="H1318" s="782"/>
      <c r="I1318" s="780" t="s">
        <v>219</v>
      </c>
      <c r="J1318" s="780"/>
      <c r="K1318" s="780"/>
      <c r="L1318" s="780"/>
      <c r="M1318" s="781" t="str">
        <f>IFERROR(VLOOKUP(N1303,Marks,131,0),"")</f>
        <v/>
      </c>
      <c r="N1318" s="781"/>
      <c r="O1318" s="781"/>
      <c r="P1318" s="781"/>
      <c r="Q1318" s="819"/>
      <c r="R1318" s="780" t="s">
        <v>218</v>
      </c>
      <c r="S1318" s="780"/>
      <c r="T1318" s="780"/>
      <c r="U1318" s="782" t="str">
        <f>IFERROR(VLOOKUP(AD1303,Marks,134,0),"")</f>
        <v/>
      </c>
      <c r="V1318" s="782"/>
      <c r="W1318" s="782"/>
      <c r="X1318" s="782"/>
      <c r="Y1318" s="780" t="s">
        <v>219</v>
      </c>
      <c r="Z1318" s="780"/>
      <c r="AA1318" s="780"/>
      <c r="AB1318" s="780"/>
      <c r="AC1318" s="781" t="str">
        <f>IFERROR(VLOOKUP(AD1303,Marks,131,0),"")</f>
        <v/>
      </c>
      <c r="AD1318" s="781"/>
      <c r="AE1318" s="781"/>
      <c r="AF1318" s="781"/>
    </row>
    <row r="1319" spans="1:32" ht="21" customHeight="1">
      <c r="A1319" s="166">
        <f>IF(N1303="","",A1318+1)</f>
        <v>22</v>
      </c>
      <c r="B1319" s="780" t="s">
        <v>220</v>
      </c>
      <c r="C1319" s="780"/>
      <c r="D1319" s="780"/>
      <c r="E1319" s="324" t="str">
        <f>IFERROR(VLOOKUP(N1303,Marks,132,0),"")</f>
        <v/>
      </c>
      <c r="F1319" s="325" t="s">
        <v>341</v>
      </c>
      <c r="G1319" s="783" t="str">
        <f>IF(OR(N1303="",E1301="",O1313=""),"",IF(O1313&gt;=81%*P1307,"A",IF(O1313&gt;=61%*P1307,"B",IF(O1313&gt;=41%*P1307,"C",IF(O1313&gt;=21%*P1307,"D","E")))))</f>
        <v/>
      </c>
      <c r="H1319" s="783"/>
      <c r="I1319" s="780" t="s">
        <v>222</v>
      </c>
      <c r="J1319" s="780"/>
      <c r="K1319" s="780"/>
      <c r="L1319" s="780"/>
      <c r="M1319" s="818" t="str">
        <f>IFERROR(VLOOKUP(N1303,Marks,133,0),"")</f>
        <v/>
      </c>
      <c r="N1319" s="818"/>
      <c r="O1319" s="818"/>
      <c r="P1319" s="818"/>
      <c r="Q1319" s="819"/>
      <c r="R1319" s="780" t="s">
        <v>220</v>
      </c>
      <c r="S1319" s="780"/>
      <c r="T1319" s="780"/>
      <c r="U1319" s="324" t="str">
        <f>IFERROR(VLOOKUP(AD1303,Marks,132,0),"")</f>
        <v/>
      </c>
      <c r="V1319" s="325" t="s">
        <v>341</v>
      </c>
      <c r="W1319" s="783" t="str">
        <f>IF(OR(AD1303="",U1301="",AE1313=""),"",IF(AE1313&gt;=81%*AF1307,"A",IF(AE1313&gt;=61%*AF1307,"B",IF(AE1313&gt;=41%*AF1307,"C",IF(AE1313&gt;=21%*AF1307,"D","E")))))</f>
        <v/>
      </c>
      <c r="X1319" s="783"/>
      <c r="Y1319" s="780" t="s">
        <v>222</v>
      </c>
      <c r="Z1319" s="780"/>
      <c r="AA1319" s="780"/>
      <c r="AB1319" s="780"/>
      <c r="AC1319" s="818" t="str">
        <f>IFERROR(VLOOKUP(AD1303,Marks,133,0),"")</f>
        <v/>
      </c>
      <c r="AD1319" s="818"/>
      <c r="AE1319" s="818"/>
      <c r="AF1319" s="818"/>
    </row>
    <row r="1320" spans="1:32" ht="21" customHeight="1">
      <c r="A1320" s="166">
        <f>IF(N1303="","",A1319+1)</f>
        <v>23</v>
      </c>
      <c r="B1320" s="817" t="s">
        <v>228</v>
      </c>
      <c r="C1320" s="817"/>
      <c r="D1320" s="817"/>
      <c r="E1320" s="784">
        <f>'Master sheet'!$C$10</f>
        <v>44697</v>
      </c>
      <c r="F1320" s="784"/>
      <c r="G1320" s="784"/>
      <c r="H1320" s="410"/>
      <c r="I1320" s="121"/>
      <c r="J1320" s="121"/>
      <c r="K1320" s="76"/>
      <c r="L1320" s="121"/>
      <c r="M1320" s="121"/>
      <c r="N1320" s="121"/>
      <c r="O1320" s="121"/>
      <c r="P1320" s="121"/>
      <c r="Q1320" s="819"/>
      <c r="R1320" s="817" t="s">
        <v>228</v>
      </c>
      <c r="S1320" s="817"/>
      <c r="T1320" s="817"/>
      <c r="U1320" s="784">
        <f>'Master sheet'!$C$10</f>
        <v>44697</v>
      </c>
      <c r="V1320" s="784"/>
      <c r="W1320" s="784"/>
      <c r="X1320" s="410"/>
      <c r="Y1320" s="121"/>
      <c r="Z1320" s="121"/>
      <c r="AA1320" s="76"/>
      <c r="AB1320" s="121"/>
      <c r="AC1320" s="121"/>
      <c r="AD1320" s="121"/>
      <c r="AE1320" s="121"/>
      <c r="AF1320" s="121"/>
    </row>
    <row r="1321" spans="1:32" ht="43.5" customHeight="1">
      <c r="A1321" s="166">
        <f>IF(N1303="","",A1320+1)</f>
        <v>24</v>
      </c>
      <c r="B1321" s="804" t="str">
        <f>IF(AND(C1300=1),CONCATENATE("( ",UPPER('Master sheet'!$F$11)," )"),IF(AND(C1300=2),CONCATENATE("( ",UPPER('Master sheet'!$F$19)," )"),IF(AND(C1300=3),CONCATENATE("( ",UPPER('Master sheet'!$J$11)," )"),IF(AND(C1300=4),CONCATENATE("( ",UPPER('Master sheet'!$J$19)," )"),""))))</f>
        <v/>
      </c>
      <c r="C1321" s="804"/>
      <c r="D1321" s="804"/>
      <c r="E1321" s="804"/>
      <c r="F1321" s="805" t="str">
        <f>IF(AND(N1303=""),"",CONCATENATE("(",'Master sheet'!$C$14," )"))</f>
        <v>(Suresh Kumar )</v>
      </c>
      <c r="G1321" s="805"/>
      <c r="H1321" s="805"/>
      <c r="I1321" s="805"/>
      <c r="J1321" s="805"/>
      <c r="K1321" s="805" t="str">
        <f>IF(AND(N1303=""),"",CONCATENATE("(",'Master sheet'!$C$12," )"))</f>
        <v>(USHA PALIYA )</v>
      </c>
      <c r="L1321" s="805"/>
      <c r="M1321" s="805"/>
      <c r="N1321" s="805"/>
      <c r="O1321" s="805"/>
      <c r="P1321" s="805"/>
      <c r="Q1321" s="819"/>
      <c r="R1321" s="804" t="str">
        <f>IF(AND(S1300=1),CONCATENATE("( ",UPPER('Master sheet'!$F$11)," )"),IF(AND(S1300=2),CONCATENATE("( ",UPPER('Master sheet'!$F$19)," )"),IF(AND(S1300=3),CONCATENATE("( ",UPPER('Master sheet'!$J$11)," )"),IF(AND(S1300=4),CONCATENATE("( ",UPPER('Master sheet'!$J$19)," )"),""))))</f>
        <v/>
      </c>
      <c r="S1321" s="804"/>
      <c r="T1321" s="804"/>
      <c r="U1321" s="804"/>
      <c r="V1321" s="805" t="str">
        <f>IF(AND(AD1303=""),"",CONCATENATE("(",'Master sheet'!$C$14," )"))</f>
        <v>(Suresh Kumar )</v>
      </c>
      <c r="W1321" s="805"/>
      <c r="X1321" s="805"/>
      <c r="Y1321" s="805"/>
      <c r="Z1321" s="805"/>
      <c r="AA1321" s="805" t="str">
        <f>IF(AND(AD1303=""),"",CONCATENATE("(",'Master sheet'!$C$12," )"))</f>
        <v>(USHA PALIYA )</v>
      </c>
      <c r="AB1321" s="805"/>
      <c r="AC1321" s="805"/>
      <c r="AD1321" s="805"/>
      <c r="AE1321" s="805"/>
      <c r="AF1321" s="805"/>
    </row>
    <row r="1322" spans="1:32" ht="21.75" customHeight="1">
      <c r="A1322" s="166">
        <f>IF(N1303="","",A1321+1)</f>
        <v>25</v>
      </c>
      <c r="B1322" s="806" t="s">
        <v>223</v>
      </c>
      <c r="C1322" s="806"/>
      <c r="D1322" s="806"/>
      <c r="E1322" s="806"/>
      <c r="F1322" s="807" t="s">
        <v>224</v>
      </c>
      <c r="G1322" s="807"/>
      <c r="H1322" s="807"/>
      <c r="I1322" s="807"/>
      <c r="J1322" s="807"/>
      <c r="K1322" s="806" t="s">
        <v>225</v>
      </c>
      <c r="L1322" s="806"/>
      <c r="M1322" s="806"/>
      <c r="N1322" s="806"/>
      <c r="O1322" s="806"/>
      <c r="P1322" s="806"/>
      <c r="Q1322" s="819"/>
      <c r="R1322" s="806" t="s">
        <v>223</v>
      </c>
      <c r="S1322" s="806"/>
      <c r="T1322" s="806"/>
      <c r="U1322" s="806"/>
      <c r="V1322" s="807" t="s">
        <v>224</v>
      </c>
      <c r="W1322" s="807"/>
      <c r="X1322" s="807"/>
      <c r="Y1322" s="807"/>
      <c r="Z1322" s="807"/>
      <c r="AA1322" s="806" t="s">
        <v>225</v>
      </c>
      <c r="AB1322" s="806"/>
      <c r="AC1322" s="806"/>
      <c r="AD1322" s="806"/>
      <c r="AE1322" s="806"/>
      <c r="AF1322" s="806"/>
    </row>
    <row r="1324" spans="1:32" ht="21.9" customHeight="1">
      <c r="A1324" s="165">
        <f>IF(N1330="","",1)</f>
        <v>1</v>
      </c>
      <c r="B1324" s="808" t="s">
        <v>203</v>
      </c>
      <c r="C1324" s="808"/>
      <c r="D1324" s="808"/>
      <c r="E1324" s="808"/>
      <c r="F1324" s="808"/>
      <c r="G1324" s="808"/>
      <c r="H1324" s="808"/>
      <c r="I1324" s="808"/>
      <c r="J1324" s="808"/>
      <c r="K1324" s="808"/>
      <c r="L1324" s="808"/>
      <c r="M1324" s="808"/>
      <c r="N1324" s="808"/>
      <c r="O1324" s="808"/>
      <c r="P1324" s="808"/>
      <c r="Q1324" s="819" t="s">
        <v>249</v>
      </c>
      <c r="R1324" s="808" t="s">
        <v>203</v>
      </c>
      <c r="S1324" s="808"/>
      <c r="T1324" s="808"/>
      <c r="U1324" s="808"/>
      <c r="V1324" s="808"/>
      <c r="W1324" s="808"/>
      <c r="X1324" s="808"/>
      <c r="Y1324" s="808"/>
      <c r="Z1324" s="808"/>
      <c r="AA1324" s="808"/>
      <c r="AB1324" s="808"/>
      <c r="AC1324" s="808"/>
      <c r="AD1324" s="808"/>
      <c r="AE1324" s="808"/>
      <c r="AF1324" s="808"/>
    </row>
    <row r="1325" spans="1:32" ht="21.9" customHeight="1">
      <c r="A1325" s="166">
        <f>IF(N1330="","",A1324+1)</f>
        <v>2</v>
      </c>
      <c r="B1325" s="820" t="s">
        <v>541</v>
      </c>
      <c r="C1325" s="820"/>
      <c r="D1325" s="820"/>
      <c r="E1325" s="820"/>
      <c r="F1325" s="820"/>
      <c r="G1325" s="820"/>
      <c r="H1325" s="820"/>
      <c r="I1325" s="820"/>
      <c r="J1325" s="820"/>
      <c r="K1325" s="820"/>
      <c r="L1325" s="820"/>
      <c r="M1325" s="820"/>
      <c r="N1325" s="820"/>
      <c r="O1325" s="820"/>
      <c r="P1325" s="820"/>
      <c r="Q1325" s="819"/>
      <c r="R1325" s="820" t="s">
        <v>541</v>
      </c>
      <c r="S1325" s="820"/>
      <c r="T1325" s="820"/>
      <c r="U1325" s="820"/>
      <c r="V1325" s="820"/>
      <c r="W1325" s="820"/>
      <c r="X1325" s="820"/>
      <c r="Y1325" s="820"/>
      <c r="Z1325" s="820"/>
      <c r="AA1325" s="820"/>
      <c r="AB1325" s="820"/>
      <c r="AC1325" s="820"/>
      <c r="AD1325" s="820"/>
      <c r="AE1325" s="820"/>
      <c r="AF1325" s="820"/>
    </row>
    <row r="1326" spans="1:32" ht="21.9" customHeight="1">
      <c r="A1326" s="166">
        <f>IF(N1330="","",A1325+1)</f>
        <v>3</v>
      </c>
      <c r="B1326" s="821" t="s">
        <v>168</v>
      </c>
      <c r="C1326" s="821"/>
      <c r="D1326" s="821"/>
      <c r="E1326" s="822" t="str">
        <f>IF(AND(N1330=""),"",'Result Sheet'!$F$2)</f>
        <v xml:space="preserve">महात्मा गाँधी राजकीय विद्यालय (अंग्रेजी माध्यम) बर, पाली </v>
      </c>
      <c r="F1326" s="822"/>
      <c r="G1326" s="822"/>
      <c r="H1326" s="822"/>
      <c r="I1326" s="822"/>
      <c r="J1326" s="822"/>
      <c r="K1326" s="822"/>
      <c r="L1326" s="822"/>
      <c r="M1326" s="822"/>
      <c r="N1326" s="822"/>
      <c r="O1326" s="822"/>
      <c r="P1326" s="822"/>
      <c r="Q1326" s="819"/>
      <c r="R1326" s="821" t="s">
        <v>168</v>
      </c>
      <c r="S1326" s="821"/>
      <c r="T1326" s="821"/>
      <c r="U1326" s="822" t="str">
        <f>IF(AND(AD1330=""),"",'Result Sheet'!$F$2)</f>
        <v xml:space="preserve">महात्मा गाँधी राजकीय विद्यालय (अंग्रेजी माध्यम) बर, पाली </v>
      </c>
      <c r="V1326" s="822"/>
      <c r="W1326" s="822"/>
      <c r="X1326" s="822"/>
      <c r="Y1326" s="822"/>
      <c r="Z1326" s="822"/>
      <c r="AA1326" s="822"/>
      <c r="AB1326" s="822"/>
      <c r="AC1326" s="822"/>
      <c r="AD1326" s="822"/>
      <c r="AE1326" s="822"/>
      <c r="AF1326" s="822"/>
    </row>
    <row r="1327" spans="1:32" ht="21.9" customHeight="1">
      <c r="A1327" s="166">
        <f>IF(N1330="","",A1326+1)</f>
        <v>4</v>
      </c>
      <c r="B1327" s="413" t="s">
        <v>169</v>
      </c>
      <c r="C1327" s="797" t="str">
        <f>IFERROR(VLOOKUP(N1330,Marks,2,0),"")</f>
        <v/>
      </c>
      <c r="D1327" s="797"/>
      <c r="E1327" s="815" t="s">
        <v>212</v>
      </c>
      <c r="F1327" s="815"/>
      <c r="G1327" s="815"/>
      <c r="H1327" s="797" t="str">
        <f>IFERROR(VLOOKUP(N1330,Marks,3,0),"")</f>
        <v/>
      </c>
      <c r="I1327" s="797"/>
      <c r="J1327" s="798" t="s">
        <v>205</v>
      </c>
      <c r="K1327" s="798"/>
      <c r="L1327" s="798"/>
      <c r="M1327" s="798"/>
      <c r="N1327" s="799" t="str">
        <f>IF(AND(N1330=""),"",'Marks Entry 1st'!$I$2)</f>
        <v xml:space="preserve"> 2021-2022</v>
      </c>
      <c r="O1327" s="799"/>
      <c r="P1327" s="799"/>
      <c r="Q1327" s="819"/>
      <c r="R1327" s="413" t="s">
        <v>169</v>
      </c>
      <c r="S1327" s="797" t="str">
        <f>IFERROR(VLOOKUP(AD1330,Marks,2,0),"")</f>
        <v/>
      </c>
      <c r="T1327" s="797"/>
      <c r="U1327" s="815" t="s">
        <v>212</v>
      </c>
      <c r="V1327" s="815"/>
      <c r="W1327" s="815"/>
      <c r="X1327" s="797" t="str">
        <f>IFERROR(VLOOKUP(AD1330,Marks,3,0),"")</f>
        <v/>
      </c>
      <c r="Y1327" s="797"/>
      <c r="Z1327" s="798" t="s">
        <v>205</v>
      </c>
      <c r="AA1327" s="798"/>
      <c r="AB1327" s="798"/>
      <c r="AC1327" s="798"/>
      <c r="AD1327" s="799" t="str">
        <f>IF(AND(AD1330=""),"",'Marks Entry 1st'!$I$2)</f>
        <v xml:space="preserve"> 2021-2022</v>
      </c>
      <c r="AE1327" s="799"/>
      <c r="AF1327" s="799"/>
    </row>
    <row r="1328" spans="1:32" ht="21.9" customHeight="1">
      <c r="A1328" s="166">
        <f>IF(N1330="","",A1327+1)</f>
        <v>5</v>
      </c>
      <c r="B1328" s="800" t="s">
        <v>206</v>
      </c>
      <c r="C1328" s="800"/>
      <c r="D1328" s="800"/>
      <c r="E1328" s="801" t="str">
        <f>IFERROR(VLOOKUP(N1330,Marks,6,0),"")</f>
        <v/>
      </c>
      <c r="F1328" s="801"/>
      <c r="G1328" s="801"/>
      <c r="H1328" s="801"/>
      <c r="I1328" s="801"/>
      <c r="J1328" s="802" t="s">
        <v>209</v>
      </c>
      <c r="K1328" s="802"/>
      <c r="L1328" s="802"/>
      <c r="M1328" s="802"/>
      <c r="N1328" s="803" t="str">
        <f>IFERROR(VLOOKUP(N1330,Marks,5,0),"")</f>
        <v/>
      </c>
      <c r="O1328" s="803"/>
      <c r="P1328" s="803"/>
      <c r="Q1328" s="819"/>
      <c r="R1328" s="800" t="s">
        <v>206</v>
      </c>
      <c r="S1328" s="800"/>
      <c r="T1328" s="800"/>
      <c r="U1328" s="801" t="str">
        <f>IFERROR(VLOOKUP(AD1330,Marks,6,0),"")</f>
        <v/>
      </c>
      <c r="V1328" s="801"/>
      <c r="W1328" s="801"/>
      <c r="X1328" s="801"/>
      <c r="Y1328" s="801"/>
      <c r="Z1328" s="802" t="s">
        <v>209</v>
      </c>
      <c r="AA1328" s="802"/>
      <c r="AB1328" s="802"/>
      <c r="AC1328" s="802"/>
      <c r="AD1328" s="803" t="str">
        <f>IFERROR(VLOOKUP(AD1330,Marks,5,0),"")</f>
        <v/>
      </c>
      <c r="AE1328" s="803"/>
      <c r="AF1328" s="803"/>
    </row>
    <row r="1329" spans="1:32" ht="21.9" customHeight="1">
      <c r="A1329" s="166">
        <f>IF(N1330="","",A1328+1)</f>
        <v>6</v>
      </c>
      <c r="B1329" s="800" t="s">
        <v>207</v>
      </c>
      <c r="C1329" s="800"/>
      <c r="D1329" s="800"/>
      <c r="E1329" s="801" t="str">
        <f>IFERROR(VLOOKUP(N1330,Marks,7,0),"")</f>
        <v/>
      </c>
      <c r="F1329" s="801"/>
      <c r="G1329" s="801"/>
      <c r="H1329" s="801"/>
      <c r="I1329" s="801"/>
      <c r="J1329" s="802" t="s">
        <v>210</v>
      </c>
      <c r="K1329" s="802"/>
      <c r="L1329" s="802"/>
      <c r="M1329" s="802"/>
      <c r="N1329" s="816" t="str">
        <f>IFERROR(VLOOKUP(N1330,Marks,4,0),"")</f>
        <v/>
      </c>
      <c r="O1329" s="816"/>
      <c r="P1329" s="816"/>
      <c r="Q1329" s="819"/>
      <c r="R1329" s="800" t="s">
        <v>207</v>
      </c>
      <c r="S1329" s="800"/>
      <c r="T1329" s="800"/>
      <c r="U1329" s="801" t="str">
        <f>IFERROR(VLOOKUP(AD1330,Marks,7,0),"")</f>
        <v/>
      </c>
      <c r="V1329" s="801"/>
      <c r="W1329" s="801"/>
      <c r="X1329" s="801"/>
      <c r="Y1329" s="801"/>
      <c r="Z1329" s="802" t="s">
        <v>210</v>
      </c>
      <c r="AA1329" s="802"/>
      <c r="AB1329" s="802"/>
      <c r="AC1329" s="802"/>
      <c r="AD1329" s="816" t="str">
        <f>IFERROR(VLOOKUP(AD1330,Marks,4,0),"")</f>
        <v/>
      </c>
      <c r="AE1329" s="816"/>
      <c r="AF1329" s="816"/>
    </row>
    <row r="1330" spans="1:32" ht="21.9" customHeight="1">
      <c r="A1330" s="166">
        <f>IF(N1330="","",A1329+1)</f>
        <v>7</v>
      </c>
      <c r="B1330" s="800" t="s">
        <v>208</v>
      </c>
      <c r="C1330" s="800"/>
      <c r="D1330" s="800"/>
      <c r="E1330" s="801" t="str">
        <f>IFERROR(VLOOKUP(N1330,Marks,8,0),"")</f>
        <v/>
      </c>
      <c r="F1330" s="801"/>
      <c r="G1330" s="801"/>
      <c r="H1330" s="801"/>
      <c r="I1330" s="801"/>
      <c r="J1330" s="802" t="s">
        <v>211</v>
      </c>
      <c r="K1330" s="802"/>
      <c r="L1330" s="802"/>
      <c r="M1330" s="802"/>
      <c r="N1330" s="809">
        <f>IF(AD1303="","",IF(AND(AD1303+1&gt;$AN$6),"",AD1303+1))</f>
        <v>199</v>
      </c>
      <c r="O1330" s="809"/>
      <c r="P1330" s="809"/>
      <c r="Q1330" s="819"/>
      <c r="R1330" s="800" t="s">
        <v>208</v>
      </c>
      <c r="S1330" s="800"/>
      <c r="T1330" s="800"/>
      <c r="U1330" s="801" t="str">
        <f>IFERROR(VLOOKUP(AD1330,Marks,8,0),"")</f>
        <v/>
      </c>
      <c r="V1330" s="801"/>
      <c r="W1330" s="801"/>
      <c r="X1330" s="801"/>
      <c r="Y1330" s="801"/>
      <c r="Z1330" s="802" t="s">
        <v>211</v>
      </c>
      <c r="AA1330" s="802"/>
      <c r="AB1330" s="802"/>
      <c r="AC1330" s="802"/>
      <c r="AD1330" s="810">
        <f>IF(N1330="","",IF(AND(N1330+1&gt;$AN$6),"",N1330+1))</f>
        <v>200</v>
      </c>
      <c r="AE1330" s="810"/>
      <c r="AF1330" s="810"/>
    </row>
    <row r="1331" spans="1:32" ht="9" customHeight="1">
      <c r="A1331" s="166">
        <f>IF(N1330="","",A1330+1)</f>
        <v>8</v>
      </c>
      <c r="B1331" s="123"/>
      <c r="C1331" s="123"/>
      <c r="D1331" s="123"/>
      <c r="E1331" s="124"/>
      <c r="F1331" s="124"/>
      <c r="G1331" s="124"/>
      <c r="H1331" s="123"/>
      <c r="I1331" s="123"/>
      <c r="J1331" s="125"/>
      <c r="K1331" s="125"/>
      <c r="L1331" s="125"/>
      <c r="M1331" s="76"/>
      <c r="N1331" s="76"/>
      <c r="O1331" s="76"/>
      <c r="P1331" s="76"/>
      <c r="Q1331" s="819"/>
      <c r="R1331" s="123"/>
      <c r="S1331" s="123"/>
      <c r="T1331" s="123"/>
      <c r="U1331" s="124"/>
      <c r="V1331" s="124"/>
      <c r="W1331" s="124"/>
      <c r="X1331" s="123"/>
      <c r="Y1331" s="123"/>
      <c r="Z1331" s="125"/>
      <c r="AA1331" s="125"/>
      <c r="AB1331" s="125"/>
      <c r="AC1331" s="76"/>
      <c r="AD1331" s="76"/>
      <c r="AE1331" s="76"/>
      <c r="AF1331" s="76"/>
    </row>
    <row r="1332" spans="1:32" ht="21" customHeight="1">
      <c r="A1332" s="166">
        <f>IF(N1330="","",A1331+1)</f>
        <v>9</v>
      </c>
      <c r="B1332" s="811" t="s">
        <v>213</v>
      </c>
      <c r="C1332" s="646" t="s">
        <v>214</v>
      </c>
      <c r="D1332" s="646"/>
      <c r="E1332" s="646"/>
      <c r="F1332" s="812" t="s">
        <v>13</v>
      </c>
      <c r="G1332" s="813"/>
      <c r="H1332" s="813"/>
      <c r="I1332" s="814"/>
      <c r="J1332" s="649" t="s">
        <v>184</v>
      </c>
      <c r="K1332" s="650" t="s">
        <v>167</v>
      </c>
      <c r="L1332" s="651"/>
      <c r="M1332" s="651"/>
      <c r="N1332" s="652"/>
      <c r="O1332" s="616" t="s">
        <v>185</v>
      </c>
      <c r="P1332" s="617" t="s">
        <v>186</v>
      </c>
      <c r="Q1332" s="819"/>
      <c r="R1332" s="811" t="s">
        <v>213</v>
      </c>
      <c r="S1332" s="646" t="s">
        <v>214</v>
      </c>
      <c r="T1332" s="646"/>
      <c r="U1332" s="646"/>
      <c r="V1332" s="812" t="s">
        <v>13</v>
      </c>
      <c r="W1332" s="813"/>
      <c r="X1332" s="813"/>
      <c r="Y1332" s="814"/>
      <c r="Z1332" s="649" t="s">
        <v>184</v>
      </c>
      <c r="AA1332" s="650" t="s">
        <v>167</v>
      </c>
      <c r="AB1332" s="651"/>
      <c r="AC1332" s="651"/>
      <c r="AD1332" s="652"/>
      <c r="AE1332" s="616" t="s">
        <v>185</v>
      </c>
      <c r="AF1332" s="617" t="s">
        <v>186</v>
      </c>
    </row>
    <row r="1333" spans="1:32" ht="90.75" customHeight="1">
      <c r="A1333" s="166">
        <f>IF(N1330="","",A1332+1)</f>
        <v>10</v>
      </c>
      <c r="B1333" s="811"/>
      <c r="C1333" s="171" t="s">
        <v>11</v>
      </c>
      <c r="D1333" s="171" t="s">
        <v>180</v>
      </c>
      <c r="E1333" s="171" t="s">
        <v>108</v>
      </c>
      <c r="F1333" s="171" t="s">
        <v>182</v>
      </c>
      <c r="G1333" s="171" t="s">
        <v>183</v>
      </c>
      <c r="H1333" s="305" t="s">
        <v>10</v>
      </c>
      <c r="I1333" s="171" t="s">
        <v>108</v>
      </c>
      <c r="J1333" s="649"/>
      <c r="K1333" s="172" t="s">
        <v>182</v>
      </c>
      <c r="L1333" s="172" t="s">
        <v>183</v>
      </c>
      <c r="M1333" s="173" t="s">
        <v>10</v>
      </c>
      <c r="N1333" s="171" t="s">
        <v>108</v>
      </c>
      <c r="O1333" s="616"/>
      <c r="P1333" s="785"/>
      <c r="Q1333" s="819"/>
      <c r="R1333" s="811"/>
      <c r="S1333" s="171" t="s">
        <v>11</v>
      </c>
      <c r="T1333" s="171" t="s">
        <v>180</v>
      </c>
      <c r="U1333" s="171" t="s">
        <v>108</v>
      </c>
      <c r="V1333" s="171" t="s">
        <v>182</v>
      </c>
      <c r="W1333" s="171" t="s">
        <v>183</v>
      </c>
      <c r="X1333" s="305" t="s">
        <v>10</v>
      </c>
      <c r="Y1333" s="171" t="s">
        <v>108</v>
      </c>
      <c r="Z1333" s="649"/>
      <c r="AA1333" s="172" t="s">
        <v>182</v>
      </c>
      <c r="AB1333" s="172" t="s">
        <v>183</v>
      </c>
      <c r="AC1333" s="173" t="s">
        <v>10</v>
      </c>
      <c r="AD1333" s="171" t="s">
        <v>108</v>
      </c>
      <c r="AE1333" s="616"/>
      <c r="AF1333" s="785"/>
    </row>
    <row r="1334" spans="1:32" ht="18.75" customHeight="1">
      <c r="A1334" s="166">
        <f>IF(N1330="","",A1333+1)</f>
        <v>11</v>
      </c>
      <c r="B1334" s="811"/>
      <c r="C1334" s="414">
        <v>20</v>
      </c>
      <c r="D1334" s="414">
        <v>20</v>
      </c>
      <c r="E1334" s="116">
        <v>40</v>
      </c>
      <c r="F1334" s="414">
        <v>30</v>
      </c>
      <c r="G1334" s="414">
        <v>18</v>
      </c>
      <c r="H1334" s="414">
        <v>12</v>
      </c>
      <c r="I1334" s="116">
        <v>60</v>
      </c>
      <c r="J1334" s="118">
        <v>100</v>
      </c>
      <c r="K1334" s="414">
        <v>50</v>
      </c>
      <c r="L1334" s="414">
        <v>30</v>
      </c>
      <c r="M1334" s="414">
        <v>20</v>
      </c>
      <c r="N1334" s="116">
        <v>100</v>
      </c>
      <c r="O1334" s="118">
        <v>200</v>
      </c>
      <c r="P1334" s="825">
        <f>IF(AND(N1330="",C1327="",E1328="",N1328=""),"",IF(OR(C1327=1,C1327=2),800,1000))</f>
        <v>1000</v>
      </c>
      <c r="Q1334" s="819"/>
      <c r="R1334" s="811"/>
      <c r="S1334" s="414">
        <v>20</v>
      </c>
      <c r="T1334" s="414">
        <v>20</v>
      </c>
      <c r="U1334" s="116">
        <v>40</v>
      </c>
      <c r="V1334" s="414">
        <v>30</v>
      </c>
      <c r="W1334" s="414">
        <v>18</v>
      </c>
      <c r="X1334" s="414">
        <v>12</v>
      </c>
      <c r="Y1334" s="116">
        <v>60</v>
      </c>
      <c r="Z1334" s="118">
        <v>100</v>
      </c>
      <c r="AA1334" s="414">
        <v>50</v>
      </c>
      <c r="AB1334" s="414">
        <v>30</v>
      </c>
      <c r="AC1334" s="414">
        <v>20</v>
      </c>
      <c r="AD1334" s="116">
        <v>100</v>
      </c>
      <c r="AE1334" s="118">
        <v>200</v>
      </c>
      <c r="AF1334" s="825">
        <f>IF(AND(AD1330="",S1327="",U1328="",Z1328=""),"",IF(OR(S1327=1,S1327=2),800,1000))</f>
        <v>1000</v>
      </c>
    </row>
    <row r="1335" spans="1:32" ht="21" customHeight="1">
      <c r="A1335" s="166">
        <f>IF(N1330="","",A1334+1)</f>
        <v>12</v>
      </c>
      <c r="B1335" s="122" t="str">
        <f>'Result Sheet'!$L$4</f>
        <v xml:space="preserve">हिन्दी </v>
      </c>
      <c r="C1335" s="415" t="str">
        <f>IFERROR(VLOOKUP(N1330,Marks,11,0),"")</f>
        <v/>
      </c>
      <c r="D1335" s="415" t="str">
        <f>IFERROR(VLOOKUP(N1330,Marks,12,0),"")</f>
        <v/>
      </c>
      <c r="E1335" s="117" t="str">
        <f>IFERROR(VLOOKUP(N1330,Marks,13,0),"")</f>
        <v/>
      </c>
      <c r="F1335" s="415" t="str">
        <f>IFERROR(VLOOKUP(N1330,Marks,14,0),"")</f>
        <v/>
      </c>
      <c r="G1335" s="415" t="str">
        <f>IFERROR(VLOOKUP(N1330,Marks,15,0),"")</f>
        <v/>
      </c>
      <c r="H1335" s="415" t="str">
        <f>IFERROR(VLOOKUP(N1330,Marks,16,0),"")</f>
        <v/>
      </c>
      <c r="I1335" s="117" t="str">
        <f>IFERROR(VLOOKUP(N1330,Marks,17,0),"")</f>
        <v/>
      </c>
      <c r="J1335" s="119" t="str">
        <f>IFERROR(VLOOKUP(N1330,Marks,18,0),"")</f>
        <v/>
      </c>
      <c r="K1335" s="415" t="str">
        <f>IFERROR(VLOOKUP(N1330,Marks,19,0),"")</f>
        <v/>
      </c>
      <c r="L1335" s="415" t="str">
        <f>IFERROR(VLOOKUP(N1330,Marks,20,0),"")</f>
        <v/>
      </c>
      <c r="M1335" s="415" t="str">
        <f>IFERROR(VLOOKUP(N1330,Marks,21,0),"")</f>
        <v/>
      </c>
      <c r="N1335" s="117" t="str">
        <f>IFERROR(VLOOKUP(N1330,Marks,22,0),"")</f>
        <v/>
      </c>
      <c r="O1335" s="119" t="str">
        <f>IFERROR(VLOOKUP(N1330,Marks,23,0),"")</f>
        <v/>
      </c>
      <c r="P1335" s="323" t="str">
        <f>IFERROR(VLOOKUP(N1330,Marks,29,0),"")</f>
        <v/>
      </c>
      <c r="Q1335" s="819"/>
      <c r="R1335" s="122" t="str">
        <f>'Result Sheet'!$L$4</f>
        <v xml:space="preserve">हिन्दी </v>
      </c>
      <c r="S1335" s="415" t="str">
        <f>IFERROR(VLOOKUP(AD1330,Marks,11,0),"")</f>
        <v/>
      </c>
      <c r="T1335" s="415" t="str">
        <f>IFERROR(VLOOKUP(AD1330,Marks,12,0),"")</f>
        <v/>
      </c>
      <c r="U1335" s="117" t="str">
        <f>IFERROR(VLOOKUP(AD1330,Marks,13,0),"")</f>
        <v/>
      </c>
      <c r="V1335" s="415" t="str">
        <f>IFERROR(VLOOKUP(AD1330,Marks,14,0),"")</f>
        <v/>
      </c>
      <c r="W1335" s="415" t="str">
        <f>IFERROR(VLOOKUP(AD1330,Marks,15,0),"")</f>
        <v/>
      </c>
      <c r="X1335" s="415" t="str">
        <f>IFERROR(VLOOKUP(AD1330,Marks,16,0),"")</f>
        <v/>
      </c>
      <c r="Y1335" s="117" t="str">
        <f>IFERROR(VLOOKUP(AD1330,Marks,17,0),"")</f>
        <v/>
      </c>
      <c r="Z1335" s="119" t="str">
        <f>IFERROR(VLOOKUP(AD1330,Marks,18,0),"")</f>
        <v/>
      </c>
      <c r="AA1335" s="415" t="str">
        <f>IFERROR(VLOOKUP(AD1330,Marks,19,0),"")</f>
        <v/>
      </c>
      <c r="AB1335" s="415" t="str">
        <f>IFERROR(VLOOKUP(AD1330,Marks,20,0),"")</f>
        <v/>
      </c>
      <c r="AC1335" s="415" t="str">
        <f>IFERROR(VLOOKUP(AD1330,Marks,21,0),"")</f>
        <v/>
      </c>
      <c r="AD1335" s="117" t="str">
        <f>IFERROR(VLOOKUP(AD1330,Marks,22,0),"")</f>
        <v/>
      </c>
      <c r="AE1335" s="119" t="str">
        <f>IFERROR(VLOOKUP(AD1330,Marks,23,0),"")</f>
        <v/>
      </c>
      <c r="AF1335" s="323" t="str">
        <f>IFERROR(VLOOKUP(AD1330,Marks,29,0),"")</f>
        <v/>
      </c>
    </row>
    <row r="1336" spans="1:32" ht="21" customHeight="1">
      <c r="A1336" s="166">
        <f>IF(N1330="","",A1335+1)</f>
        <v>13</v>
      </c>
      <c r="B1336" s="122" t="str">
        <f>'Result Sheet'!$AE$4</f>
        <v xml:space="preserve">अंग्रेजी </v>
      </c>
      <c r="C1336" s="415" t="str">
        <f>IFERROR(VLOOKUP(N1330,Marks,30,0),"")</f>
        <v/>
      </c>
      <c r="D1336" s="415" t="str">
        <f>IFERROR(VLOOKUP(N1330,Marks,31,0),"")</f>
        <v/>
      </c>
      <c r="E1336" s="117" t="str">
        <f>IFERROR(VLOOKUP(N1330,Marks,32,0),"")</f>
        <v/>
      </c>
      <c r="F1336" s="415" t="str">
        <f>IFERROR(VLOOKUP(N1330,Marks,33,0),"")</f>
        <v/>
      </c>
      <c r="G1336" s="415" t="str">
        <f>IFERROR(VLOOKUP(N1330,Marks,34,0),"")</f>
        <v/>
      </c>
      <c r="H1336" s="415" t="str">
        <f>IFERROR(VLOOKUP(N1330,Marks,35,0),"")</f>
        <v/>
      </c>
      <c r="I1336" s="117" t="str">
        <f>IFERROR(VLOOKUP(N1330,Marks,36,0),"")</f>
        <v/>
      </c>
      <c r="J1336" s="119" t="str">
        <f>IFERROR(VLOOKUP(N1330,Marks,37,0),"")</f>
        <v/>
      </c>
      <c r="K1336" s="415" t="str">
        <f>IFERROR(VLOOKUP(N1330,Marks,38,0),"")</f>
        <v/>
      </c>
      <c r="L1336" s="415" t="str">
        <f>IFERROR(VLOOKUP(N1330,Marks,39,0),"")</f>
        <v/>
      </c>
      <c r="M1336" s="415" t="str">
        <f>IFERROR(VLOOKUP(N1330,Marks,40,0),"")</f>
        <v/>
      </c>
      <c r="N1336" s="117" t="str">
        <f>IFERROR(VLOOKUP(N1330,Marks,41,0),"")</f>
        <v/>
      </c>
      <c r="O1336" s="119" t="str">
        <f>IFERROR(VLOOKUP(N1330,Marks,42,0),"")</f>
        <v/>
      </c>
      <c r="P1336" s="323" t="str">
        <f>IFERROR(VLOOKUP(N1330,Marks,48,0),"")</f>
        <v/>
      </c>
      <c r="Q1336" s="819"/>
      <c r="R1336" s="122" t="str">
        <f>'Result Sheet'!$AE$4</f>
        <v xml:space="preserve">अंग्रेजी </v>
      </c>
      <c r="S1336" s="415" t="str">
        <f>IFERROR(VLOOKUP(AD1330,Marks,30,0),"")</f>
        <v/>
      </c>
      <c r="T1336" s="415" t="str">
        <f>IFERROR(VLOOKUP(AD1330,Marks,31,0),"")</f>
        <v/>
      </c>
      <c r="U1336" s="117" t="str">
        <f>IFERROR(VLOOKUP(AD1330,Marks,32,0),"")</f>
        <v/>
      </c>
      <c r="V1336" s="415" t="str">
        <f>IFERROR(VLOOKUP(AD1330,Marks,33,0),"")</f>
        <v/>
      </c>
      <c r="W1336" s="415" t="str">
        <f>IFERROR(VLOOKUP(AD1330,Marks,34,0),"")</f>
        <v/>
      </c>
      <c r="X1336" s="415" t="str">
        <f>IFERROR(VLOOKUP(AD1330,Marks,35,0),"")</f>
        <v/>
      </c>
      <c r="Y1336" s="117" t="str">
        <f>IFERROR(VLOOKUP(AD1330,Marks,36,0),"")</f>
        <v/>
      </c>
      <c r="Z1336" s="119" t="str">
        <f>IFERROR(VLOOKUP(AD1330,Marks,37,0),"")</f>
        <v/>
      </c>
      <c r="AA1336" s="415" t="str">
        <f>IFERROR(VLOOKUP(AD1330,Marks,38,0),"")</f>
        <v/>
      </c>
      <c r="AB1336" s="415" t="str">
        <f>IFERROR(VLOOKUP(AD1330,Marks,39,0),"")</f>
        <v/>
      </c>
      <c r="AC1336" s="415" t="str">
        <f>IFERROR(VLOOKUP(AD1330,Marks,40,0),"")</f>
        <v/>
      </c>
      <c r="AD1336" s="117" t="str">
        <f>IFERROR(VLOOKUP(AD1330,Marks,41,0),"")</f>
        <v/>
      </c>
      <c r="AE1336" s="119" t="str">
        <f>IFERROR(VLOOKUP(AD1330,Marks,42,0),"")</f>
        <v/>
      </c>
      <c r="AF1336" s="323" t="str">
        <f>IFERROR(VLOOKUP(AD1330,Marks,48,0),"")</f>
        <v/>
      </c>
    </row>
    <row r="1337" spans="1:32" ht="21" customHeight="1">
      <c r="A1337" s="166">
        <f>IF(N1330="","",A1336+1)</f>
        <v>14</v>
      </c>
      <c r="B1337" s="122" t="str">
        <f>'Result Sheet'!$AX$4</f>
        <v>संस्कृत</v>
      </c>
      <c r="C1337" s="415" t="str">
        <f>IFERROR(VLOOKUP(N1330,Marks,49,0),"")</f>
        <v/>
      </c>
      <c r="D1337" s="415" t="str">
        <f>IFERROR(VLOOKUP(N1330,Marks,50,0),"")</f>
        <v/>
      </c>
      <c r="E1337" s="117" t="str">
        <f>IFERROR(VLOOKUP(N1330,Marks,51,0),"")</f>
        <v/>
      </c>
      <c r="F1337" s="415" t="str">
        <f>IFERROR(VLOOKUP(N1330,Marks,52,0),"")</f>
        <v/>
      </c>
      <c r="G1337" s="415" t="str">
        <f>IFERROR(VLOOKUP(N1330,Marks,53,0),"")</f>
        <v/>
      </c>
      <c r="H1337" s="415" t="str">
        <f>IFERROR(VLOOKUP(N1330,Marks,54,0),"")</f>
        <v/>
      </c>
      <c r="I1337" s="117" t="str">
        <f>IFERROR(VLOOKUP(N1330,Marks,55,0),"")</f>
        <v/>
      </c>
      <c r="J1337" s="119" t="str">
        <f>IFERROR(VLOOKUP(N1330,Marks,56,0),"")</f>
        <v/>
      </c>
      <c r="K1337" s="415" t="str">
        <f>IFERROR(VLOOKUP(N1330,Marks,57,0),"")</f>
        <v/>
      </c>
      <c r="L1337" s="415" t="str">
        <f>IFERROR(VLOOKUP(N1330,Marks,58,0),"")</f>
        <v/>
      </c>
      <c r="M1337" s="415" t="str">
        <f>IFERROR(VLOOKUP(N1330,Marks,59,0),"")</f>
        <v/>
      </c>
      <c r="N1337" s="117" t="str">
        <f>IFERROR(VLOOKUP(N1330,Marks,60,0),"")</f>
        <v/>
      </c>
      <c r="O1337" s="119" t="str">
        <f>IFERROR(VLOOKUP(N1330,Marks,61,0),"")</f>
        <v/>
      </c>
      <c r="P1337" s="323" t="str">
        <f>IFERROR(VLOOKUP(N1330,Marks,67,0),"")</f>
        <v/>
      </c>
      <c r="Q1337" s="819"/>
      <c r="R1337" s="122" t="str">
        <f>'Result Sheet'!$AX$4</f>
        <v>संस्कृत</v>
      </c>
      <c r="S1337" s="415" t="str">
        <f>IFERROR(VLOOKUP(AD1330,Marks,49,0),"")</f>
        <v/>
      </c>
      <c r="T1337" s="415" t="str">
        <f>IFERROR(VLOOKUP(AD1330,Marks,50,0),"")</f>
        <v/>
      </c>
      <c r="U1337" s="117" t="str">
        <f>IFERROR(VLOOKUP(AD1330,Marks,51,0),"")</f>
        <v/>
      </c>
      <c r="V1337" s="415" t="str">
        <f>IFERROR(VLOOKUP(AD1330,Marks,52,0),"")</f>
        <v/>
      </c>
      <c r="W1337" s="415" t="str">
        <f>IFERROR(VLOOKUP(AD1330,Marks,53,0),"")</f>
        <v/>
      </c>
      <c r="X1337" s="415" t="str">
        <f>IFERROR(VLOOKUP(AD1330,Marks,54,0),"")</f>
        <v/>
      </c>
      <c r="Y1337" s="117" t="str">
        <f>IFERROR(VLOOKUP(AD1330,Marks,55,0),"")</f>
        <v/>
      </c>
      <c r="Z1337" s="119" t="str">
        <f>IFERROR(VLOOKUP(AD1330,Marks,56,0),"")</f>
        <v/>
      </c>
      <c r="AA1337" s="415" t="str">
        <f>IFERROR(VLOOKUP(AD1330,Marks,57,0),"")</f>
        <v/>
      </c>
      <c r="AB1337" s="415" t="str">
        <f>IFERROR(VLOOKUP(AD1330,Marks,58,0),"")</f>
        <v/>
      </c>
      <c r="AC1337" s="415" t="str">
        <f>IFERROR(VLOOKUP(AD1330,Marks,59,0),"")</f>
        <v/>
      </c>
      <c r="AD1337" s="117" t="str">
        <f>IFERROR(VLOOKUP(AD1330,Marks,60,0),"")</f>
        <v/>
      </c>
      <c r="AE1337" s="119" t="str">
        <f>IFERROR(VLOOKUP(AD1330,Marks,61,0),"")</f>
        <v/>
      </c>
      <c r="AF1337" s="323" t="str">
        <f>IFERROR(VLOOKUP(AD1330,Marks,67,0),"")</f>
        <v/>
      </c>
    </row>
    <row r="1338" spans="1:32" ht="21" customHeight="1">
      <c r="A1338" s="166">
        <f>IF(N1330="","",A1336+1)</f>
        <v>14</v>
      </c>
      <c r="B1338" s="122" t="str">
        <f>'Result Sheet'!$BQ$4</f>
        <v xml:space="preserve">गणित </v>
      </c>
      <c r="C1338" s="415" t="str">
        <f>IFERROR(VLOOKUP(N1330,Marks,68,0),"")</f>
        <v/>
      </c>
      <c r="D1338" s="415" t="str">
        <f>IFERROR(VLOOKUP(N1330,Marks,69,0),"")</f>
        <v/>
      </c>
      <c r="E1338" s="117" t="str">
        <f>IFERROR(VLOOKUP(N1330,Marks,70,0),"")</f>
        <v/>
      </c>
      <c r="F1338" s="415" t="str">
        <f>IFERROR(VLOOKUP(N1330,Marks,71,0),"")</f>
        <v/>
      </c>
      <c r="G1338" s="415" t="str">
        <f>IFERROR(VLOOKUP(N1330,Marks,72,0),"")</f>
        <v/>
      </c>
      <c r="H1338" s="415" t="str">
        <f>IFERROR(VLOOKUP(N1330,Marks,73,0),"")</f>
        <v/>
      </c>
      <c r="I1338" s="117" t="str">
        <f>IFERROR(VLOOKUP(N1330,Marks,74,0),"")</f>
        <v/>
      </c>
      <c r="J1338" s="119" t="str">
        <f>IFERROR(VLOOKUP(N1330,Marks,75,0),"")</f>
        <v/>
      </c>
      <c r="K1338" s="415" t="str">
        <f>IFERROR(VLOOKUP(N1330,Marks,76,0),"")</f>
        <v/>
      </c>
      <c r="L1338" s="415" t="str">
        <f>IFERROR(VLOOKUP(N1330,Marks,77,0),"")</f>
        <v/>
      </c>
      <c r="M1338" s="415" t="str">
        <f>IFERROR(VLOOKUP(N1330,Marks,78,0),"")</f>
        <v/>
      </c>
      <c r="N1338" s="117" t="str">
        <f>IFERROR(VLOOKUP(N1330,Marks,79,0),"")</f>
        <v/>
      </c>
      <c r="O1338" s="119" t="str">
        <f>IFERROR(VLOOKUP(N1330,Marks,80,0),"")</f>
        <v/>
      </c>
      <c r="P1338" s="323" t="str">
        <f>IFERROR(VLOOKUP(N1330,Marks,86,0),"")</f>
        <v/>
      </c>
      <c r="Q1338" s="819"/>
      <c r="R1338" s="122" t="str">
        <f>'Result Sheet'!$BQ$4</f>
        <v xml:space="preserve">गणित </v>
      </c>
      <c r="S1338" s="415" t="str">
        <f>IFERROR(VLOOKUP(AD1330,Marks,68,0),"")</f>
        <v/>
      </c>
      <c r="T1338" s="415" t="str">
        <f>IFERROR(VLOOKUP(AD1330,Marks,69,0),"")</f>
        <v/>
      </c>
      <c r="U1338" s="117" t="str">
        <f>IFERROR(VLOOKUP(AD1330,Marks,70,0),"")</f>
        <v/>
      </c>
      <c r="V1338" s="415" t="str">
        <f>IFERROR(VLOOKUP(AD1330,Marks,71,0),"")</f>
        <v/>
      </c>
      <c r="W1338" s="415" t="str">
        <f>IFERROR(VLOOKUP(AD1330,Marks,72,0),"")</f>
        <v/>
      </c>
      <c r="X1338" s="415" t="str">
        <f>IFERROR(VLOOKUP(AD1330,Marks,73,0),"")</f>
        <v/>
      </c>
      <c r="Y1338" s="117" t="str">
        <f>IFERROR(VLOOKUP(AD1330,Marks,74,0),"")</f>
        <v/>
      </c>
      <c r="Z1338" s="119" t="str">
        <f>IFERROR(VLOOKUP(AD1330,Marks,75,0),"")</f>
        <v/>
      </c>
      <c r="AA1338" s="415" t="str">
        <f>IFERROR(VLOOKUP(AD1330,Marks,76,0),"")</f>
        <v/>
      </c>
      <c r="AB1338" s="415" t="str">
        <f>IFERROR(VLOOKUP(AD1330,Marks,77,0),"")</f>
        <v/>
      </c>
      <c r="AC1338" s="415" t="str">
        <f>IFERROR(VLOOKUP(AD1330,Marks,78,0),"")</f>
        <v/>
      </c>
      <c r="AD1338" s="117" t="str">
        <f>IFERROR(VLOOKUP(AD1330,Marks,79,0),"")</f>
        <v/>
      </c>
      <c r="AE1338" s="119" t="str">
        <f>IFERROR(VLOOKUP(AD1330,Marks,80,0),"")</f>
        <v/>
      </c>
      <c r="AF1338" s="323" t="str">
        <f>IFERROR(VLOOKUP(AD1330,Marks,86,0),"")</f>
        <v/>
      </c>
    </row>
    <row r="1339" spans="1:32" ht="21" customHeight="1">
      <c r="A1339" s="166">
        <f>IF(N1330="","",A1338+1)</f>
        <v>15</v>
      </c>
      <c r="B1339" s="122" t="str">
        <f>'Result Sheet'!$CJ$4</f>
        <v xml:space="preserve">पर्यावरण अध्ययन </v>
      </c>
      <c r="C1339" s="415" t="str">
        <f>IFERROR(VLOOKUP(N1330,Marks,87,0),"")</f>
        <v/>
      </c>
      <c r="D1339" s="415" t="str">
        <f>IFERROR(VLOOKUP(N1330,Marks,88,0),"")</f>
        <v/>
      </c>
      <c r="E1339" s="117" t="str">
        <f>IFERROR(VLOOKUP(N1330,Marks,89,0),"")</f>
        <v/>
      </c>
      <c r="F1339" s="415" t="str">
        <f>IFERROR(VLOOKUP(N1330,Marks,90,0),"")</f>
        <v/>
      </c>
      <c r="G1339" s="415" t="str">
        <f>IFERROR(VLOOKUP(N1330,Marks,91,0),"")</f>
        <v/>
      </c>
      <c r="H1339" s="415" t="str">
        <f>IFERROR(VLOOKUP(N1330,Marks,92,0),"")</f>
        <v/>
      </c>
      <c r="I1339" s="117" t="str">
        <f>IFERROR(VLOOKUP(N1330,Marks,93,0),"")</f>
        <v/>
      </c>
      <c r="J1339" s="119" t="str">
        <f>IFERROR(VLOOKUP(N1330,Marks,94,0),"")</f>
        <v/>
      </c>
      <c r="K1339" s="415" t="str">
        <f>IFERROR(VLOOKUP(N1330,Marks,95,0),"")</f>
        <v/>
      </c>
      <c r="L1339" s="415" t="str">
        <f>IFERROR(VLOOKUP(N1330,Marks,96,0),"")</f>
        <v/>
      </c>
      <c r="M1339" s="415" t="str">
        <f>IFERROR(VLOOKUP(N1330,Marks,97,0),"")</f>
        <v/>
      </c>
      <c r="N1339" s="117" t="str">
        <f>IFERROR(VLOOKUP(N1330,Marks,98,0),"")</f>
        <v/>
      </c>
      <c r="O1339" s="119" t="str">
        <f>IFERROR(VLOOKUP(N1330,Marks,99,0),"")</f>
        <v/>
      </c>
      <c r="P1339" s="323" t="str">
        <f>IFERROR(VLOOKUP(N1330,Marks,105,0),"")</f>
        <v/>
      </c>
      <c r="Q1339" s="819"/>
      <c r="R1339" s="122" t="str">
        <f>'Result Sheet'!$CJ$4</f>
        <v xml:space="preserve">पर्यावरण अध्ययन </v>
      </c>
      <c r="S1339" s="415" t="str">
        <f>IFERROR(VLOOKUP(AD1330,Marks,87,0),"")</f>
        <v/>
      </c>
      <c r="T1339" s="415" t="str">
        <f>IFERROR(VLOOKUP(AD1330,Marks,88,0),"")</f>
        <v/>
      </c>
      <c r="U1339" s="117" t="str">
        <f>IFERROR(VLOOKUP(AD1330,Marks,89,0),"")</f>
        <v/>
      </c>
      <c r="V1339" s="415" t="str">
        <f>IFERROR(VLOOKUP(AD1330,Marks,90,0),"")</f>
        <v/>
      </c>
      <c r="W1339" s="415" t="str">
        <f>IFERROR(VLOOKUP(AD1330,Marks,91,0),"")</f>
        <v/>
      </c>
      <c r="X1339" s="415" t="str">
        <f>IFERROR(VLOOKUP(AD1330,Marks,92,0),"")</f>
        <v/>
      </c>
      <c r="Y1339" s="117" t="str">
        <f>IFERROR(VLOOKUP(AD1330,Marks,93,0),"")</f>
        <v/>
      </c>
      <c r="Z1339" s="119" t="str">
        <f>IFERROR(VLOOKUP(AD1330,Marks,94,0),"")</f>
        <v/>
      </c>
      <c r="AA1339" s="415" t="str">
        <f>IFERROR(VLOOKUP(AD1330,Marks,95,0),"")</f>
        <v/>
      </c>
      <c r="AB1339" s="415" t="str">
        <f>IFERROR(VLOOKUP(AD1330,Marks,96,0),"")</f>
        <v/>
      </c>
      <c r="AC1339" s="415" t="str">
        <f>IFERROR(VLOOKUP(AD1330,Marks,97,0),"")</f>
        <v/>
      </c>
      <c r="AD1339" s="117" t="str">
        <f>IFERROR(VLOOKUP(AD1330,Marks,98,0),"")</f>
        <v/>
      </c>
      <c r="AE1339" s="119" t="str">
        <f>IFERROR(VLOOKUP(AD1330,Marks,99,0),"")</f>
        <v/>
      </c>
      <c r="AF1339" s="323" t="str">
        <f>IFERROR(VLOOKUP(AD1330,Marks,105,0),"")</f>
        <v/>
      </c>
    </row>
    <row r="1340" spans="1:32" ht="25.5" customHeight="1">
      <c r="A1340" s="166">
        <f>IF(N1330="","",A1339+1)</f>
        <v>16</v>
      </c>
      <c r="B1340" s="416" t="s">
        <v>215</v>
      </c>
      <c r="C1340" s="120" t="str">
        <f>IF(AND(C1335="",C1336="",C1337="",C1338="",C1339=""),"",IF(OR(C1327=1,C1327=2),SUM(C1335:C1338),SUM(C1335:C1339)))</f>
        <v/>
      </c>
      <c r="D1340" s="120" t="str">
        <f>IF(AND(D1335="",D1336="",D1337="",D1338="",D1339=""),"",IF(OR(C1327=1,C1327=2),SUM(D1335:D1338),SUM(D1335:D1339)))</f>
        <v/>
      </c>
      <c r="E1340" s="120" t="str">
        <f>IF(AND(E1335="",E1336="",E1337="",E1338="",E1339=""),"",IF(OR(C1327=1,C1327=2),SUM(E1335:E1338),SUM(E1335:E1339)))</f>
        <v/>
      </c>
      <c r="F1340" s="120" t="str">
        <f>IF(AND(F1335="",F1336="",F1337="",F1338="",F1339=""),"",IF(OR(C1327=1,C1327=2),SUM(F1335:F1338),SUM(F1335:F1339)))</f>
        <v/>
      </c>
      <c r="G1340" s="120" t="str">
        <f>IF(AND(G1335="",G1336="",G1337="",G1338="",G1339=""),"",IF(OR(G1327=1,G1327=2),SUM(C1327=1,C1327=2),SUM(G1335:G1339)))</f>
        <v/>
      </c>
      <c r="H1340" s="120" t="str">
        <f>IF(AND(H1335="",H1336="",H1337="",H1338="",H1339=""),"",IF(OR(C1327=1,C1327=2),SUM(H1335:H1338),SUM(H1335:H1339)))</f>
        <v/>
      </c>
      <c r="I1340" s="120" t="str">
        <f>IF(AND(I1335="",I1336="",I1337="",I1338="",I1339=""),"",IF(OR(C1327=1,C1327=2),SUM(I1335:I1338),SUM(I1335:I1339)))</f>
        <v/>
      </c>
      <c r="J1340" s="120" t="str">
        <f>IF(AND(J1335="",J1336="",J1337="",J1338="",J1339=""),"",IF(OR(C1327=1,C1327=2),SUM(J1335:J1338),SUM(J1335:J1339)))</f>
        <v/>
      </c>
      <c r="K1340" s="120" t="str">
        <f>IF(AND(K1335="",K1336="",K1337="",K1338="",K1339=""),"",IF(OR(C1327=1,C1327=2),SUM(K1335:K1338),SUM(K1335:K1339)))</f>
        <v/>
      </c>
      <c r="L1340" s="120" t="str">
        <f>IF(AND(L1335="",L1336="",L1337="",L1338="",L1339=""),"",IF(OR(C1327=1,C1327=2),SUM(L1335:L1338),SUM(L1335:L1339)))</f>
        <v/>
      </c>
      <c r="M1340" s="120" t="str">
        <f>IF(AND(M1335="",M1336="",M1337="",M1338="",M1339=""),"",IF(OR(C1327=1,C1327=2),SUM(M1335:M1338),SUM(M1335:M1339)))</f>
        <v/>
      </c>
      <c r="N1340" s="120" t="str">
        <f>IF(AND(N1335="",N1336="",N1337="",N1338="",N1339=""),"",IF(OR(C1327=1,C1327=2),SUM(N1335:N1338),SUM(N1335:N1339)))</f>
        <v/>
      </c>
      <c r="O1340" s="120" t="str">
        <f>IF(AND(O1335="",O1336="",O1337="",O1338="",O1339=""),"",IF(OR(C1327=1,C1327=2),SUM(O1335:O1338),SUM(O1335:O1339)))</f>
        <v/>
      </c>
      <c r="P1340" s="326" t="str">
        <f>IF(OR(N1330="",E1328="",O1340=""),"",IF(O1340&gt;=81%*P1334,"A",IF(O1340&gt;=61%*P1334,"B",IF(O1340&gt;=41%*P1334,"C",IF(O1340&gt;=21%*P1334,"D","E")))))</f>
        <v/>
      </c>
      <c r="Q1340" s="819"/>
      <c r="R1340" s="416" t="s">
        <v>215</v>
      </c>
      <c r="S1340" s="120" t="str">
        <f>IF(AND(S1335="",S1336="",S1337="",S1338="",S1339=""),"",IF(OR(S1327=1,S1327=2),SUM(S1335:S1338),SUM(S1335:S1339)))</f>
        <v/>
      </c>
      <c r="T1340" s="120" t="str">
        <f>IF(AND(T1335="",T1336="",T1337="",T1338="",T1339=""),"",IF(OR(S1327=1,S1327=2),SUM(T1335:T1338),SUM(T1335:T1339)))</f>
        <v/>
      </c>
      <c r="U1340" s="120" t="str">
        <f>IF(AND(U1335="",U1336="",U1337="",U1338="",U1339=""),"",IF(OR(S1327=1,S1327=2),SUM(U1335:U1338),SUM(U1335:U1339)))</f>
        <v/>
      </c>
      <c r="V1340" s="120" t="str">
        <f>IF(AND(V1335="",V1336="",V1337="",V1338="",V1339=""),"",IF(OR(S1327=1,S1327=2),SUM(V1335:V1338),SUM(V1335:V1339)))</f>
        <v/>
      </c>
      <c r="W1340" s="120" t="str">
        <f>IF(AND(W1335="",W1336="",W1337="",W1338="",W1339=""),"",IF(OR(W1327=1,W1327=2),SUM(S1327=1,S1327=2),SUM(W1335:W1339)))</f>
        <v/>
      </c>
      <c r="X1340" s="120" t="str">
        <f>IF(AND(X1335="",X1336="",X1337="",X1338="",X1339=""),"",IF(OR(S1327=1,S1327=2),SUM(X1335:X1338),SUM(X1335:X1339)))</f>
        <v/>
      </c>
      <c r="Y1340" s="120" t="str">
        <f>IF(AND(Y1335="",Y1336="",Y1337="",Y1338="",Y1339=""),"",IF(OR(S1327=1,S1327=2),SUM(Y1335:Y1338),SUM(Y1335:Y1339)))</f>
        <v/>
      </c>
      <c r="Z1340" s="120" t="str">
        <f>IF(AND(Z1335="",Z1336="",Z1337="",Z1338="",Z1339=""),"",IF(OR(S1327=1,S1327=2),SUM(Z1335:Z1338),SUM(Z1335:Z1339)))</f>
        <v/>
      </c>
      <c r="AA1340" s="120" t="str">
        <f>IF(AND(AA1335="",AA1336="",AA1337="",AA1338="",AA1339=""),"",IF(OR(S1327=1,S1327=2),SUM(AA1335:AA1338),SUM(AA1335:AA1339)))</f>
        <v/>
      </c>
      <c r="AB1340" s="120" t="str">
        <f>IF(AND(AB1335="",AB1336="",AB1337="",AB1338="",AB1339=""),"",IF(OR(S1327=1,S1327=2),SUM(AB1335:AB1338),SUM(AB1335:AB1339)))</f>
        <v/>
      </c>
      <c r="AC1340" s="120" t="str">
        <f>IF(AND(AC1335="",AC1336="",AC1337="",AC1338="",AC1339=""),"",IF(OR(S1327=1,S1327=2),SUM(AC1335:AC1338),SUM(AC1335:AC1339)))</f>
        <v/>
      </c>
      <c r="AD1340" s="120" t="str">
        <f>IF(AND(AD1335="",AD1336="",AD1337="",AD1338="",AD1339=""),"",IF(OR(S1327=1,S1327=2),SUM(AD1335:AD1338),SUM(AD1335:AD1339)))</f>
        <v/>
      </c>
      <c r="AE1340" s="120" t="str">
        <f>IF(AND(AE1335="",AE1336="",AE1337="",AE1338="",AE1339=""),"",IF(OR(S1327=1,S1327=2),SUM(AE1335:AE1338),SUM(AE1335:AE1339)))</f>
        <v/>
      </c>
      <c r="AF1340" s="326" t="str">
        <f>IF(OR(AD1330="",U1328="",AE1340=""),"",IF(AE1340&gt;=81%*AF1334,"A",IF(AE1340&gt;=61%*AF1334,"B",IF(AE1340&gt;=41%*AF1334,"C",IF(AE1340&gt;=21%*AF1334,"D","E")))))</f>
        <v/>
      </c>
    </row>
    <row r="1341" spans="1:32" ht="9" customHeight="1">
      <c r="A1341" s="166">
        <f>IF(N1330="","",A1340+1)</f>
        <v>17</v>
      </c>
      <c r="B1341" s="787"/>
      <c r="C1341" s="787"/>
      <c r="D1341" s="787"/>
      <c r="E1341" s="787"/>
      <c r="F1341" s="787"/>
      <c r="G1341" s="787"/>
      <c r="H1341" s="787"/>
      <c r="I1341" s="787"/>
      <c r="J1341" s="787"/>
      <c r="K1341" s="787"/>
      <c r="L1341" s="787"/>
      <c r="M1341" s="787"/>
      <c r="N1341" s="787"/>
      <c r="O1341" s="787"/>
      <c r="P1341" s="787"/>
      <c r="Q1341" s="819"/>
      <c r="R1341" s="787"/>
      <c r="S1341" s="787"/>
      <c r="T1341" s="787"/>
      <c r="U1341" s="787"/>
      <c r="V1341" s="787"/>
      <c r="W1341" s="787"/>
      <c r="X1341" s="787"/>
      <c r="Y1341" s="787"/>
      <c r="Z1341" s="787"/>
      <c r="AA1341" s="787"/>
      <c r="AB1341" s="787"/>
      <c r="AC1341" s="787"/>
      <c r="AD1341" s="787"/>
      <c r="AE1341" s="787"/>
      <c r="AF1341" s="787"/>
    </row>
    <row r="1342" spans="1:32" ht="22.5" customHeight="1">
      <c r="A1342" s="166">
        <f>IF(N1330="","",A1341+1)</f>
        <v>18</v>
      </c>
      <c r="B1342" s="788" t="s">
        <v>213</v>
      </c>
      <c r="C1342" s="788"/>
      <c r="D1342" s="789" t="s">
        <v>229</v>
      </c>
      <c r="E1342" s="790"/>
      <c r="F1342" s="417" t="s">
        <v>186</v>
      </c>
      <c r="G1342" s="788" t="s">
        <v>213</v>
      </c>
      <c r="H1342" s="788"/>
      <c r="I1342" s="789" t="s">
        <v>229</v>
      </c>
      <c r="J1342" s="790"/>
      <c r="K1342" s="417" t="s">
        <v>186</v>
      </c>
      <c r="L1342" s="788" t="s">
        <v>213</v>
      </c>
      <c r="M1342" s="788"/>
      <c r="N1342" s="789" t="s">
        <v>229</v>
      </c>
      <c r="O1342" s="790"/>
      <c r="P1342" s="417" t="s">
        <v>186</v>
      </c>
      <c r="Q1342" s="819"/>
      <c r="R1342" s="788" t="s">
        <v>213</v>
      </c>
      <c r="S1342" s="788"/>
      <c r="T1342" s="789" t="s">
        <v>229</v>
      </c>
      <c r="U1342" s="790"/>
      <c r="V1342" s="417" t="s">
        <v>186</v>
      </c>
      <c r="W1342" s="788" t="s">
        <v>213</v>
      </c>
      <c r="X1342" s="788"/>
      <c r="Y1342" s="789" t="s">
        <v>229</v>
      </c>
      <c r="Z1342" s="790"/>
      <c r="AA1342" s="417" t="s">
        <v>186</v>
      </c>
      <c r="AB1342" s="788" t="s">
        <v>213</v>
      </c>
      <c r="AC1342" s="788"/>
      <c r="AD1342" s="789" t="s">
        <v>229</v>
      </c>
      <c r="AE1342" s="790"/>
      <c r="AF1342" s="417" t="s">
        <v>186</v>
      </c>
    </row>
    <row r="1343" spans="1:32" ht="21.75" customHeight="1">
      <c r="A1343" s="166">
        <f>IF(N1330="","",A1342+1)</f>
        <v>19</v>
      </c>
      <c r="B1343" s="791" t="s">
        <v>221</v>
      </c>
      <c r="C1343" s="792"/>
      <c r="D1343" s="792"/>
      <c r="E1343" s="119" t="str">
        <f>IFERROR(VLOOKUP(N1330,Marks,109,0),"")</f>
        <v/>
      </c>
      <c r="F1343" s="130" t="str">
        <f>IFERROR(VLOOKUP(N1330,Marks,113,0),"")</f>
        <v/>
      </c>
      <c r="G1343" s="791" t="s">
        <v>192</v>
      </c>
      <c r="H1343" s="792"/>
      <c r="I1343" s="792"/>
      <c r="J1343" s="119" t="str">
        <f>IFERROR(VLOOKUP(N1330,Marks,117,0),"")</f>
        <v/>
      </c>
      <c r="K1343" s="130" t="str">
        <f>IFERROR(VLOOKUP(N1330,Marks,121,0),"")</f>
        <v/>
      </c>
      <c r="L1343" s="793" t="s">
        <v>193</v>
      </c>
      <c r="M1343" s="794"/>
      <c r="N1343" s="794"/>
      <c r="O1343" s="119" t="str">
        <f>IFERROR(VLOOKUP(N1330,Marks,125,0),"")</f>
        <v/>
      </c>
      <c r="P1343" s="130" t="str">
        <f>IFERROR(VLOOKUP(N1330,Marks,129,0),"")</f>
        <v/>
      </c>
      <c r="Q1343" s="819"/>
      <c r="R1343" s="791" t="s">
        <v>221</v>
      </c>
      <c r="S1343" s="792"/>
      <c r="T1343" s="792"/>
      <c r="U1343" s="119" t="str">
        <f>IFERROR(VLOOKUP(AD1330,Marks,109,0),"")</f>
        <v/>
      </c>
      <c r="V1343" s="130" t="str">
        <f>IFERROR(VLOOKUP(AD1330,Marks,113,0),"")</f>
        <v/>
      </c>
      <c r="W1343" s="791" t="s">
        <v>192</v>
      </c>
      <c r="X1343" s="792"/>
      <c r="Y1343" s="792"/>
      <c r="Z1343" s="119" t="str">
        <f>IFERROR(VLOOKUP(AD1330,Marks,117,0),"")</f>
        <v/>
      </c>
      <c r="AA1343" s="130" t="str">
        <f>IFERROR(VLOOKUP(AD1330,Marks,121,0),"")</f>
        <v/>
      </c>
      <c r="AB1343" s="793" t="s">
        <v>193</v>
      </c>
      <c r="AC1343" s="794"/>
      <c r="AD1343" s="794"/>
      <c r="AE1343" s="119" t="str">
        <f>IFERROR(VLOOKUP(AD1330,Marks,125,0),"")</f>
        <v/>
      </c>
      <c r="AF1343" s="130" t="str">
        <f>IFERROR(VLOOKUP(AD1330,Marks,129,0),"")</f>
        <v/>
      </c>
    </row>
    <row r="1344" spans="1:32" ht="21" customHeight="1">
      <c r="A1344" s="166">
        <f>IF(N1330="","",A1343+1)</f>
        <v>20</v>
      </c>
      <c r="B1344" s="780" t="s">
        <v>216</v>
      </c>
      <c r="C1344" s="780"/>
      <c r="D1344" s="780"/>
      <c r="E1344" s="795" t="str">
        <f>IFERROR(VLOOKUP(N1330,Marks,135,0),"")</f>
        <v/>
      </c>
      <c r="F1344" s="795"/>
      <c r="G1344" s="795"/>
      <c r="H1344" s="795"/>
      <c r="I1344" s="780" t="s">
        <v>217</v>
      </c>
      <c r="J1344" s="780"/>
      <c r="K1344" s="780"/>
      <c r="L1344" s="780"/>
      <c r="M1344" s="796" t="str">
        <f>IFERROR(VLOOKUP(N1330,Marks,136,0),"")</f>
        <v/>
      </c>
      <c r="N1344" s="796"/>
      <c r="O1344" s="796"/>
      <c r="P1344" s="796"/>
      <c r="Q1344" s="819"/>
      <c r="R1344" s="780" t="s">
        <v>216</v>
      </c>
      <c r="S1344" s="780"/>
      <c r="T1344" s="780"/>
      <c r="U1344" s="795" t="str">
        <f>IFERROR(VLOOKUP(AD1330,Marks,135,0),"")</f>
        <v/>
      </c>
      <c r="V1344" s="795"/>
      <c r="W1344" s="795"/>
      <c r="X1344" s="795"/>
      <c r="Y1344" s="780" t="s">
        <v>217</v>
      </c>
      <c r="Z1344" s="780"/>
      <c r="AA1344" s="780"/>
      <c r="AB1344" s="780"/>
      <c r="AC1344" s="796" t="str">
        <f>IFERROR(VLOOKUP(AD1330,Marks,136,0),"")</f>
        <v/>
      </c>
      <c r="AD1344" s="796"/>
      <c r="AE1344" s="796"/>
      <c r="AF1344" s="796"/>
    </row>
    <row r="1345" spans="1:32" ht="21" customHeight="1">
      <c r="A1345" s="166">
        <f>IF(N1330="","",A1344+1)</f>
        <v>21</v>
      </c>
      <c r="B1345" s="780" t="s">
        <v>218</v>
      </c>
      <c r="C1345" s="780"/>
      <c r="D1345" s="780"/>
      <c r="E1345" s="782" t="str">
        <f>IFERROR(VLOOKUP(N1330,Marks,134,0),"")</f>
        <v/>
      </c>
      <c r="F1345" s="782"/>
      <c r="G1345" s="782"/>
      <c r="H1345" s="782"/>
      <c r="I1345" s="780" t="s">
        <v>219</v>
      </c>
      <c r="J1345" s="780"/>
      <c r="K1345" s="780"/>
      <c r="L1345" s="780"/>
      <c r="M1345" s="781" t="str">
        <f>IFERROR(VLOOKUP(N1330,Marks,131,0),"")</f>
        <v/>
      </c>
      <c r="N1345" s="781"/>
      <c r="O1345" s="781"/>
      <c r="P1345" s="781"/>
      <c r="Q1345" s="819"/>
      <c r="R1345" s="780" t="s">
        <v>218</v>
      </c>
      <c r="S1345" s="780"/>
      <c r="T1345" s="780"/>
      <c r="U1345" s="782" t="str">
        <f>IFERROR(VLOOKUP(AD1330,Marks,134,0),"")</f>
        <v/>
      </c>
      <c r="V1345" s="782"/>
      <c r="W1345" s="782"/>
      <c r="X1345" s="782"/>
      <c r="Y1345" s="780" t="s">
        <v>219</v>
      </c>
      <c r="Z1345" s="780"/>
      <c r="AA1345" s="780"/>
      <c r="AB1345" s="780"/>
      <c r="AC1345" s="781" t="str">
        <f>IFERROR(VLOOKUP(AD1330,Marks,131,0),"")</f>
        <v/>
      </c>
      <c r="AD1345" s="781"/>
      <c r="AE1345" s="781"/>
      <c r="AF1345" s="781"/>
    </row>
    <row r="1346" spans="1:32" ht="21" customHeight="1">
      <c r="A1346" s="166">
        <f>IF(N1330="","",A1345+1)</f>
        <v>22</v>
      </c>
      <c r="B1346" s="780" t="s">
        <v>220</v>
      </c>
      <c r="C1346" s="780"/>
      <c r="D1346" s="780"/>
      <c r="E1346" s="324" t="str">
        <f>IFERROR(VLOOKUP(N1330,Marks,132,0),"")</f>
        <v/>
      </c>
      <c r="F1346" s="325" t="s">
        <v>341</v>
      </c>
      <c r="G1346" s="783" t="str">
        <f>IF(OR(N1330="",E1328="",O1340=""),"",IF(O1340&gt;=81%*P1334,"A",IF(O1340&gt;=61%*P1334,"B",IF(O1340&gt;=41%*P1334,"C",IF(O1340&gt;=21%*P1334,"D","E")))))</f>
        <v/>
      </c>
      <c r="H1346" s="783"/>
      <c r="I1346" s="780" t="s">
        <v>222</v>
      </c>
      <c r="J1346" s="780"/>
      <c r="K1346" s="780"/>
      <c r="L1346" s="780"/>
      <c r="M1346" s="818" t="str">
        <f>IFERROR(VLOOKUP(N1330,Marks,133,0),"")</f>
        <v/>
      </c>
      <c r="N1346" s="818"/>
      <c r="O1346" s="818"/>
      <c r="P1346" s="818"/>
      <c r="Q1346" s="819"/>
      <c r="R1346" s="780" t="s">
        <v>220</v>
      </c>
      <c r="S1346" s="780"/>
      <c r="T1346" s="780"/>
      <c r="U1346" s="324" t="str">
        <f>IFERROR(VLOOKUP(AD1330,Marks,132,0),"")</f>
        <v/>
      </c>
      <c r="V1346" s="325" t="s">
        <v>341</v>
      </c>
      <c r="W1346" s="783" t="str">
        <f>IF(OR(AD1330="",U1328="",AE1340=""),"",IF(AE1340&gt;=81%*AF1334,"A",IF(AE1340&gt;=61%*AF1334,"B",IF(AE1340&gt;=41%*AF1334,"C",IF(AE1340&gt;=21%*AF1334,"D","E")))))</f>
        <v/>
      </c>
      <c r="X1346" s="783"/>
      <c r="Y1346" s="780" t="s">
        <v>222</v>
      </c>
      <c r="Z1346" s="780"/>
      <c r="AA1346" s="780"/>
      <c r="AB1346" s="780"/>
      <c r="AC1346" s="818" t="str">
        <f>IFERROR(VLOOKUP(AD1330,Marks,133,0),"")</f>
        <v/>
      </c>
      <c r="AD1346" s="818"/>
      <c r="AE1346" s="818"/>
      <c r="AF1346" s="818"/>
    </row>
    <row r="1347" spans="1:32" ht="21" customHeight="1">
      <c r="A1347" s="166">
        <f>IF(N1330="","",A1346+1)</f>
        <v>23</v>
      </c>
      <c r="B1347" s="817" t="s">
        <v>228</v>
      </c>
      <c r="C1347" s="817"/>
      <c r="D1347" s="817"/>
      <c r="E1347" s="784">
        <f>'Master sheet'!$C$10</f>
        <v>44697</v>
      </c>
      <c r="F1347" s="784"/>
      <c r="G1347" s="784"/>
      <c r="H1347" s="410"/>
      <c r="I1347" s="121"/>
      <c r="J1347" s="121"/>
      <c r="K1347" s="76"/>
      <c r="L1347" s="121"/>
      <c r="M1347" s="121"/>
      <c r="N1347" s="121"/>
      <c r="O1347" s="121"/>
      <c r="P1347" s="121"/>
      <c r="Q1347" s="819"/>
      <c r="R1347" s="817" t="s">
        <v>228</v>
      </c>
      <c r="S1347" s="817"/>
      <c r="T1347" s="817"/>
      <c r="U1347" s="784">
        <f>'Master sheet'!$C$10</f>
        <v>44697</v>
      </c>
      <c r="V1347" s="784"/>
      <c r="W1347" s="784"/>
      <c r="X1347" s="410"/>
      <c r="Y1347" s="121"/>
      <c r="Z1347" s="121"/>
      <c r="AA1347" s="76"/>
      <c r="AB1347" s="121"/>
      <c r="AC1347" s="121"/>
      <c r="AD1347" s="121"/>
      <c r="AE1347" s="121"/>
      <c r="AF1347" s="121"/>
    </row>
    <row r="1348" spans="1:32" ht="43.5" customHeight="1">
      <c r="A1348" s="166">
        <f>IF(N1330="","",A1347+1)</f>
        <v>24</v>
      </c>
      <c r="B1348" s="804" t="str">
        <f>IF(AND(C1327=1),CONCATENATE("( ",UPPER('Master sheet'!$F$11)," )"),IF(AND(C1327=2),CONCATENATE("( ",UPPER('Master sheet'!$F$19)," )"),IF(AND(C1327=3),CONCATENATE("( ",UPPER('Master sheet'!$J$11)," )"),IF(AND(C1327=4),CONCATENATE("( ",UPPER('Master sheet'!$J$19)," )"),""))))</f>
        <v/>
      </c>
      <c r="C1348" s="804"/>
      <c r="D1348" s="804"/>
      <c r="E1348" s="804"/>
      <c r="F1348" s="805" t="str">
        <f>IF(AND(N1330=""),"",CONCATENATE("(",'Master sheet'!$C$14," )"))</f>
        <v>(Suresh Kumar )</v>
      </c>
      <c r="G1348" s="805"/>
      <c r="H1348" s="805"/>
      <c r="I1348" s="805"/>
      <c r="J1348" s="805"/>
      <c r="K1348" s="805" t="str">
        <f>IF(AND(N1330=""),"",CONCATENATE("(",'Master sheet'!$C$12," )"))</f>
        <v>(USHA PALIYA )</v>
      </c>
      <c r="L1348" s="805"/>
      <c r="M1348" s="805"/>
      <c r="N1348" s="805"/>
      <c r="O1348" s="805"/>
      <c r="P1348" s="805"/>
      <c r="Q1348" s="819"/>
      <c r="R1348" s="804" t="str">
        <f>IF(AND(S1327=1),CONCATENATE("( ",UPPER('Master sheet'!$F$11)," )"),IF(AND(S1327=2),CONCATENATE("( ",UPPER('Master sheet'!$F$19)," )"),IF(AND(S1327=3),CONCATENATE("( ",UPPER('Master sheet'!$J$11)," )"),IF(AND(S1327=4),CONCATENATE("( ",UPPER('Master sheet'!$J$19)," )"),""))))</f>
        <v/>
      </c>
      <c r="S1348" s="804"/>
      <c r="T1348" s="804"/>
      <c r="U1348" s="804"/>
      <c r="V1348" s="805" t="str">
        <f>IF(AND(AD1330=""),"",CONCATENATE("(",'Master sheet'!$C$14," )"))</f>
        <v>(Suresh Kumar )</v>
      </c>
      <c r="W1348" s="805"/>
      <c r="X1348" s="805"/>
      <c r="Y1348" s="805"/>
      <c r="Z1348" s="805"/>
      <c r="AA1348" s="805" t="str">
        <f>IF(AND(AD1330=""),"",CONCATENATE("(",'Master sheet'!$C$12," )"))</f>
        <v>(USHA PALIYA )</v>
      </c>
      <c r="AB1348" s="805"/>
      <c r="AC1348" s="805"/>
      <c r="AD1348" s="805"/>
      <c r="AE1348" s="805"/>
      <c r="AF1348" s="805"/>
    </row>
    <row r="1349" spans="1:32" ht="21.75" customHeight="1">
      <c r="A1349" s="166">
        <f>IF(N1330="","",A1348+1)</f>
        <v>25</v>
      </c>
      <c r="B1349" s="806" t="s">
        <v>223</v>
      </c>
      <c r="C1349" s="806"/>
      <c r="D1349" s="806"/>
      <c r="E1349" s="806"/>
      <c r="F1349" s="807" t="s">
        <v>224</v>
      </c>
      <c r="G1349" s="807"/>
      <c r="H1349" s="807"/>
      <c r="I1349" s="807"/>
      <c r="J1349" s="807"/>
      <c r="K1349" s="806" t="s">
        <v>225</v>
      </c>
      <c r="L1349" s="806"/>
      <c r="M1349" s="806"/>
      <c r="N1349" s="806"/>
      <c r="O1349" s="806"/>
      <c r="P1349" s="806"/>
      <c r="Q1349" s="819"/>
      <c r="R1349" s="806" t="s">
        <v>223</v>
      </c>
      <c r="S1349" s="806"/>
      <c r="T1349" s="806"/>
      <c r="U1349" s="806"/>
      <c r="V1349" s="807" t="s">
        <v>224</v>
      </c>
      <c r="W1349" s="807"/>
      <c r="X1349" s="807"/>
      <c r="Y1349" s="807"/>
      <c r="Z1349" s="807"/>
      <c r="AA1349" s="806" t="s">
        <v>225</v>
      </c>
      <c r="AB1349" s="806"/>
      <c r="AC1349" s="806"/>
      <c r="AD1349" s="806"/>
      <c r="AE1349" s="806"/>
      <c r="AF1349" s="806"/>
    </row>
    <row r="1351" spans="1:32" ht="21.9" customHeight="1">
      <c r="A1351" s="165">
        <f>IF(N1357="","",1)</f>
        <v>1</v>
      </c>
      <c r="B1351" s="808" t="s">
        <v>203</v>
      </c>
      <c r="C1351" s="808"/>
      <c r="D1351" s="808"/>
      <c r="E1351" s="808"/>
      <c r="F1351" s="808"/>
      <c r="G1351" s="808"/>
      <c r="H1351" s="808"/>
      <c r="I1351" s="808"/>
      <c r="J1351" s="808"/>
      <c r="K1351" s="808"/>
      <c r="L1351" s="808"/>
      <c r="M1351" s="808"/>
      <c r="N1351" s="808"/>
      <c r="O1351" s="808"/>
      <c r="P1351" s="808"/>
      <c r="Q1351" s="819" t="s">
        <v>249</v>
      </c>
      <c r="R1351" s="808" t="s">
        <v>203</v>
      </c>
      <c r="S1351" s="808"/>
      <c r="T1351" s="808"/>
      <c r="U1351" s="808"/>
      <c r="V1351" s="808"/>
      <c r="W1351" s="808"/>
      <c r="X1351" s="808"/>
      <c r="Y1351" s="808"/>
      <c r="Z1351" s="808"/>
      <c r="AA1351" s="808"/>
      <c r="AB1351" s="808"/>
      <c r="AC1351" s="808"/>
      <c r="AD1351" s="808"/>
      <c r="AE1351" s="808"/>
      <c r="AF1351" s="808"/>
    </row>
    <row r="1352" spans="1:32" ht="21.9" customHeight="1">
      <c r="A1352" s="166">
        <f>IF(N1357="","",A1351+1)</f>
        <v>2</v>
      </c>
      <c r="B1352" s="820" t="s">
        <v>541</v>
      </c>
      <c r="C1352" s="820"/>
      <c r="D1352" s="820"/>
      <c r="E1352" s="820"/>
      <c r="F1352" s="820"/>
      <c r="G1352" s="820"/>
      <c r="H1352" s="820"/>
      <c r="I1352" s="820"/>
      <c r="J1352" s="820"/>
      <c r="K1352" s="820"/>
      <c r="L1352" s="820"/>
      <c r="M1352" s="820"/>
      <c r="N1352" s="820"/>
      <c r="O1352" s="820"/>
      <c r="P1352" s="820"/>
      <c r="Q1352" s="819"/>
      <c r="R1352" s="820" t="s">
        <v>541</v>
      </c>
      <c r="S1352" s="820"/>
      <c r="T1352" s="820"/>
      <c r="U1352" s="820"/>
      <c r="V1352" s="820"/>
      <c r="W1352" s="820"/>
      <c r="X1352" s="820"/>
      <c r="Y1352" s="820"/>
      <c r="Z1352" s="820"/>
      <c r="AA1352" s="820"/>
      <c r="AB1352" s="820"/>
      <c r="AC1352" s="820"/>
      <c r="AD1352" s="820"/>
      <c r="AE1352" s="820"/>
      <c r="AF1352" s="820"/>
    </row>
    <row r="1353" spans="1:32" ht="21.9" customHeight="1">
      <c r="A1353" s="166">
        <f>IF(N1357="","",A1352+1)</f>
        <v>3</v>
      </c>
      <c r="B1353" s="821" t="s">
        <v>168</v>
      </c>
      <c r="C1353" s="821"/>
      <c r="D1353" s="821"/>
      <c r="E1353" s="822" t="str">
        <f>IF(AND(N1357=""),"",'Result Sheet'!$F$2)</f>
        <v xml:space="preserve">महात्मा गाँधी राजकीय विद्यालय (अंग्रेजी माध्यम) बर, पाली </v>
      </c>
      <c r="F1353" s="822"/>
      <c r="G1353" s="822"/>
      <c r="H1353" s="822"/>
      <c r="I1353" s="822"/>
      <c r="J1353" s="822"/>
      <c r="K1353" s="822"/>
      <c r="L1353" s="822"/>
      <c r="M1353" s="822"/>
      <c r="N1353" s="822"/>
      <c r="O1353" s="822"/>
      <c r="P1353" s="822"/>
      <c r="Q1353" s="819"/>
      <c r="R1353" s="821" t="s">
        <v>168</v>
      </c>
      <c r="S1353" s="821"/>
      <c r="T1353" s="821"/>
      <c r="U1353" s="822" t="str">
        <f>IF(AND(AD1357=""),"",'Result Sheet'!$F$2)</f>
        <v xml:space="preserve">महात्मा गाँधी राजकीय विद्यालय (अंग्रेजी माध्यम) बर, पाली </v>
      </c>
      <c r="V1353" s="822"/>
      <c r="W1353" s="822"/>
      <c r="X1353" s="822"/>
      <c r="Y1353" s="822"/>
      <c r="Z1353" s="822"/>
      <c r="AA1353" s="822"/>
      <c r="AB1353" s="822"/>
      <c r="AC1353" s="822"/>
      <c r="AD1353" s="822"/>
      <c r="AE1353" s="822"/>
      <c r="AF1353" s="822"/>
    </row>
    <row r="1354" spans="1:32" ht="21.9" customHeight="1">
      <c r="A1354" s="166">
        <f>IF(N1357="","",A1353+1)</f>
        <v>4</v>
      </c>
      <c r="B1354" s="413" t="s">
        <v>169</v>
      </c>
      <c r="C1354" s="797" t="str">
        <f>IFERROR(VLOOKUP(N1357,Marks,2,0),"")</f>
        <v/>
      </c>
      <c r="D1354" s="797"/>
      <c r="E1354" s="815" t="s">
        <v>212</v>
      </c>
      <c r="F1354" s="815"/>
      <c r="G1354" s="815"/>
      <c r="H1354" s="797" t="str">
        <f>IFERROR(VLOOKUP(N1357,Marks,3,0),"")</f>
        <v/>
      </c>
      <c r="I1354" s="797"/>
      <c r="J1354" s="798" t="s">
        <v>205</v>
      </c>
      <c r="K1354" s="798"/>
      <c r="L1354" s="798"/>
      <c r="M1354" s="798"/>
      <c r="N1354" s="799" t="str">
        <f>IF(AND(N1357=""),"",'Marks Entry 1st'!$I$2)</f>
        <v xml:space="preserve"> 2021-2022</v>
      </c>
      <c r="O1354" s="799"/>
      <c r="P1354" s="799"/>
      <c r="Q1354" s="819"/>
      <c r="R1354" s="413" t="s">
        <v>169</v>
      </c>
      <c r="S1354" s="797" t="str">
        <f>IFERROR(VLOOKUP(AD1357,Marks,2,0),"")</f>
        <v/>
      </c>
      <c r="T1354" s="797"/>
      <c r="U1354" s="815" t="s">
        <v>212</v>
      </c>
      <c r="V1354" s="815"/>
      <c r="W1354" s="815"/>
      <c r="X1354" s="797" t="str">
        <f>IFERROR(VLOOKUP(AD1357,Marks,3,0),"")</f>
        <v/>
      </c>
      <c r="Y1354" s="797"/>
      <c r="Z1354" s="798" t="s">
        <v>205</v>
      </c>
      <c r="AA1354" s="798"/>
      <c r="AB1354" s="798"/>
      <c r="AC1354" s="798"/>
      <c r="AD1354" s="799" t="str">
        <f>IF(AND(AD1357=""),"",'Marks Entry 1st'!$I$2)</f>
        <v xml:space="preserve"> 2021-2022</v>
      </c>
      <c r="AE1354" s="799"/>
      <c r="AF1354" s="799"/>
    </row>
    <row r="1355" spans="1:32" ht="21.9" customHeight="1">
      <c r="A1355" s="166">
        <f>IF(N1357="","",A1354+1)</f>
        <v>5</v>
      </c>
      <c r="B1355" s="800" t="s">
        <v>206</v>
      </c>
      <c r="C1355" s="800"/>
      <c r="D1355" s="800"/>
      <c r="E1355" s="801" t="str">
        <f>IFERROR(VLOOKUP(N1357,Marks,6,0),"")</f>
        <v/>
      </c>
      <c r="F1355" s="801"/>
      <c r="G1355" s="801"/>
      <c r="H1355" s="801"/>
      <c r="I1355" s="801"/>
      <c r="J1355" s="802" t="s">
        <v>209</v>
      </c>
      <c r="K1355" s="802"/>
      <c r="L1355" s="802"/>
      <c r="M1355" s="802"/>
      <c r="N1355" s="803" t="str">
        <f>IFERROR(VLOOKUP(N1357,Marks,5,0),"")</f>
        <v/>
      </c>
      <c r="O1355" s="803"/>
      <c r="P1355" s="803"/>
      <c r="Q1355" s="819"/>
      <c r="R1355" s="800" t="s">
        <v>206</v>
      </c>
      <c r="S1355" s="800"/>
      <c r="T1355" s="800"/>
      <c r="U1355" s="801" t="str">
        <f>IFERROR(VLOOKUP(AD1357,Marks,6,0),"")</f>
        <v/>
      </c>
      <c r="V1355" s="801"/>
      <c r="W1355" s="801"/>
      <c r="X1355" s="801"/>
      <c r="Y1355" s="801"/>
      <c r="Z1355" s="802" t="s">
        <v>209</v>
      </c>
      <c r="AA1355" s="802"/>
      <c r="AB1355" s="802"/>
      <c r="AC1355" s="802"/>
      <c r="AD1355" s="803" t="str">
        <f>IFERROR(VLOOKUP(AD1357,Marks,5,0),"")</f>
        <v/>
      </c>
      <c r="AE1355" s="803"/>
      <c r="AF1355" s="803"/>
    </row>
    <row r="1356" spans="1:32" ht="21.9" customHeight="1">
      <c r="A1356" s="166">
        <f>IF(N1357="","",A1355+1)</f>
        <v>6</v>
      </c>
      <c r="B1356" s="800" t="s">
        <v>207</v>
      </c>
      <c r="C1356" s="800"/>
      <c r="D1356" s="800"/>
      <c r="E1356" s="801" t="str">
        <f>IFERROR(VLOOKUP(N1357,Marks,7,0),"")</f>
        <v/>
      </c>
      <c r="F1356" s="801"/>
      <c r="G1356" s="801"/>
      <c r="H1356" s="801"/>
      <c r="I1356" s="801"/>
      <c r="J1356" s="802" t="s">
        <v>210</v>
      </c>
      <c r="K1356" s="802"/>
      <c r="L1356" s="802"/>
      <c r="M1356" s="802"/>
      <c r="N1356" s="816" t="str">
        <f>IFERROR(VLOOKUP(N1357,Marks,4,0),"")</f>
        <v/>
      </c>
      <c r="O1356" s="816"/>
      <c r="P1356" s="816"/>
      <c r="Q1356" s="819"/>
      <c r="R1356" s="800" t="s">
        <v>207</v>
      </c>
      <c r="S1356" s="800"/>
      <c r="T1356" s="800"/>
      <c r="U1356" s="801" t="str">
        <f>IFERROR(VLOOKUP(AD1357,Marks,7,0),"")</f>
        <v/>
      </c>
      <c r="V1356" s="801"/>
      <c r="W1356" s="801"/>
      <c r="X1356" s="801"/>
      <c r="Y1356" s="801"/>
      <c r="Z1356" s="802" t="s">
        <v>210</v>
      </c>
      <c r="AA1356" s="802"/>
      <c r="AB1356" s="802"/>
      <c r="AC1356" s="802"/>
      <c r="AD1356" s="816" t="str">
        <f>IFERROR(VLOOKUP(AD1357,Marks,4,0),"")</f>
        <v/>
      </c>
      <c r="AE1356" s="816"/>
      <c r="AF1356" s="816"/>
    </row>
    <row r="1357" spans="1:32" ht="21.9" customHeight="1">
      <c r="A1357" s="166">
        <f>IF(N1357="","",A1356+1)</f>
        <v>7</v>
      </c>
      <c r="B1357" s="800" t="s">
        <v>208</v>
      </c>
      <c r="C1357" s="800"/>
      <c r="D1357" s="800"/>
      <c r="E1357" s="801" t="str">
        <f>IFERROR(VLOOKUP(N1357,Marks,8,0),"")</f>
        <v/>
      </c>
      <c r="F1357" s="801"/>
      <c r="G1357" s="801"/>
      <c r="H1357" s="801"/>
      <c r="I1357" s="801"/>
      <c r="J1357" s="802" t="s">
        <v>211</v>
      </c>
      <c r="K1357" s="802"/>
      <c r="L1357" s="802"/>
      <c r="M1357" s="802"/>
      <c r="N1357" s="809">
        <f>IF(AD1330="","",IF(AND(AD1330+1&gt;$AN$6),"",AD1330+1))</f>
        <v>201</v>
      </c>
      <c r="O1357" s="809"/>
      <c r="P1357" s="809"/>
      <c r="Q1357" s="819"/>
      <c r="R1357" s="800" t="s">
        <v>208</v>
      </c>
      <c r="S1357" s="800"/>
      <c r="T1357" s="800"/>
      <c r="U1357" s="801" t="str">
        <f>IFERROR(VLOOKUP(AD1357,Marks,8,0),"")</f>
        <v/>
      </c>
      <c r="V1357" s="801"/>
      <c r="W1357" s="801"/>
      <c r="X1357" s="801"/>
      <c r="Y1357" s="801"/>
      <c r="Z1357" s="802" t="s">
        <v>211</v>
      </c>
      <c r="AA1357" s="802"/>
      <c r="AB1357" s="802"/>
      <c r="AC1357" s="802"/>
      <c r="AD1357" s="810">
        <f>IF(N1357="","",IF(AND(N1357+1&gt;$AN$6),"",N1357+1))</f>
        <v>202</v>
      </c>
      <c r="AE1357" s="810"/>
      <c r="AF1357" s="810"/>
    </row>
    <row r="1358" spans="1:32" ht="9" customHeight="1">
      <c r="A1358" s="166">
        <f>IF(N1357="","",A1357+1)</f>
        <v>8</v>
      </c>
      <c r="B1358" s="123"/>
      <c r="C1358" s="123"/>
      <c r="D1358" s="123"/>
      <c r="E1358" s="124"/>
      <c r="F1358" s="124"/>
      <c r="G1358" s="124"/>
      <c r="H1358" s="123"/>
      <c r="I1358" s="123"/>
      <c r="J1358" s="125"/>
      <c r="K1358" s="125"/>
      <c r="L1358" s="125"/>
      <c r="M1358" s="76"/>
      <c r="N1358" s="76"/>
      <c r="O1358" s="76"/>
      <c r="P1358" s="76"/>
      <c r="Q1358" s="819"/>
      <c r="R1358" s="123"/>
      <c r="S1358" s="123"/>
      <c r="T1358" s="123"/>
      <c r="U1358" s="124"/>
      <c r="V1358" s="124"/>
      <c r="W1358" s="124"/>
      <c r="X1358" s="123"/>
      <c r="Y1358" s="123"/>
      <c r="Z1358" s="125"/>
      <c r="AA1358" s="125"/>
      <c r="AB1358" s="125"/>
      <c r="AC1358" s="76"/>
      <c r="AD1358" s="76"/>
      <c r="AE1358" s="76"/>
      <c r="AF1358" s="76"/>
    </row>
    <row r="1359" spans="1:32" ht="21" customHeight="1">
      <c r="A1359" s="166">
        <f>IF(N1357="","",A1358+1)</f>
        <v>9</v>
      </c>
      <c r="B1359" s="811" t="s">
        <v>213</v>
      </c>
      <c r="C1359" s="646" t="s">
        <v>214</v>
      </c>
      <c r="D1359" s="646"/>
      <c r="E1359" s="646"/>
      <c r="F1359" s="812" t="s">
        <v>13</v>
      </c>
      <c r="G1359" s="813"/>
      <c r="H1359" s="813"/>
      <c r="I1359" s="814"/>
      <c r="J1359" s="649" t="s">
        <v>184</v>
      </c>
      <c r="K1359" s="650" t="s">
        <v>167</v>
      </c>
      <c r="L1359" s="651"/>
      <c r="M1359" s="651"/>
      <c r="N1359" s="652"/>
      <c r="O1359" s="616" t="s">
        <v>185</v>
      </c>
      <c r="P1359" s="617" t="s">
        <v>186</v>
      </c>
      <c r="Q1359" s="819"/>
      <c r="R1359" s="811" t="s">
        <v>213</v>
      </c>
      <c r="S1359" s="646" t="s">
        <v>214</v>
      </c>
      <c r="T1359" s="646"/>
      <c r="U1359" s="646"/>
      <c r="V1359" s="812" t="s">
        <v>13</v>
      </c>
      <c r="W1359" s="813"/>
      <c r="X1359" s="813"/>
      <c r="Y1359" s="814"/>
      <c r="Z1359" s="649" t="s">
        <v>184</v>
      </c>
      <c r="AA1359" s="650" t="s">
        <v>167</v>
      </c>
      <c r="AB1359" s="651"/>
      <c r="AC1359" s="651"/>
      <c r="AD1359" s="652"/>
      <c r="AE1359" s="616" t="s">
        <v>185</v>
      </c>
      <c r="AF1359" s="617" t="s">
        <v>186</v>
      </c>
    </row>
    <row r="1360" spans="1:32" ht="90.75" customHeight="1">
      <c r="A1360" s="166">
        <f>IF(N1357="","",A1359+1)</f>
        <v>10</v>
      </c>
      <c r="B1360" s="811"/>
      <c r="C1360" s="171" t="s">
        <v>11</v>
      </c>
      <c r="D1360" s="171" t="s">
        <v>180</v>
      </c>
      <c r="E1360" s="171" t="s">
        <v>108</v>
      </c>
      <c r="F1360" s="171" t="s">
        <v>182</v>
      </c>
      <c r="G1360" s="171" t="s">
        <v>183</v>
      </c>
      <c r="H1360" s="305" t="s">
        <v>10</v>
      </c>
      <c r="I1360" s="171" t="s">
        <v>108</v>
      </c>
      <c r="J1360" s="649"/>
      <c r="K1360" s="172" t="s">
        <v>182</v>
      </c>
      <c r="L1360" s="172" t="s">
        <v>183</v>
      </c>
      <c r="M1360" s="173" t="s">
        <v>10</v>
      </c>
      <c r="N1360" s="171" t="s">
        <v>108</v>
      </c>
      <c r="O1360" s="616"/>
      <c r="P1360" s="785"/>
      <c r="Q1360" s="819"/>
      <c r="R1360" s="811"/>
      <c r="S1360" s="171" t="s">
        <v>11</v>
      </c>
      <c r="T1360" s="171" t="s">
        <v>180</v>
      </c>
      <c r="U1360" s="171" t="s">
        <v>108</v>
      </c>
      <c r="V1360" s="171" t="s">
        <v>182</v>
      </c>
      <c r="W1360" s="171" t="s">
        <v>183</v>
      </c>
      <c r="X1360" s="305" t="s">
        <v>10</v>
      </c>
      <c r="Y1360" s="171" t="s">
        <v>108</v>
      </c>
      <c r="Z1360" s="649"/>
      <c r="AA1360" s="172" t="s">
        <v>182</v>
      </c>
      <c r="AB1360" s="172" t="s">
        <v>183</v>
      </c>
      <c r="AC1360" s="173" t="s">
        <v>10</v>
      </c>
      <c r="AD1360" s="171" t="s">
        <v>108</v>
      </c>
      <c r="AE1360" s="616"/>
      <c r="AF1360" s="785">
        <v>0</v>
      </c>
    </row>
    <row r="1361" spans="1:32" ht="18.75" customHeight="1">
      <c r="A1361" s="166">
        <f>IF(N1357="","",A1360+1)</f>
        <v>11</v>
      </c>
      <c r="B1361" s="811"/>
      <c r="C1361" s="409">
        <v>20</v>
      </c>
      <c r="D1361" s="409">
        <v>20</v>
      </c>
      <c r="E1361" s="116">
        <v>40</v>
      </c>
      <c r="F1361" s="409">
        <v>30</v>
      </c>
      <c r="G1361" s="409">
        <v>18</v>
      </c>
      <c r="H1361" s="409">
        <v>12</v>
      </c>
      <c r="I1361" s="116">
        <v>60</v>
      </c>
      <c r="J1361" s="118">
        <v>100</v>
      </c>
      <c r="K1361" s="409">
        <v>50</v>
      </c>
      <c r="L1361" s="409">
        <v>30</v>
      </c>
      <c r="M1361" s="409">
        <v>20</v>
      </c>
      <c r="N1361" s="116">
        <v>100</v>
      </c>
      <c r="O1361" s="118">
        <v>200</v>
      </c>
      <c r="P1361" s="786"/>
      <c r="Q1361" s="819"/>
      <c r="R1361" s="811"/>
      <c r="S1361" s="409">
        <v>20</v>
      </c>
      <c r="T1361" s="409">
        <v>20</v>
      </c>
      <c r="U1361" s="116">
        <v>40</v>
      </c>
      <c r="V1361" s="409">
        <v>30</v>
      </c>
      <c r="W1361" s="409">
        <v>18</v>
      </c>
      <c r="X1361" s="409">
        <v>12</v>
      </c>
      <c r="Y1361" s="116">
        <v>60</v>
      </c>
      <c r="Z1361" s="118">
        <v>100</v>
      </c>
      <c r="AA1361" s="409">
        <v>50</v>
      </c>
      <c r="AB1361" s="409">
        <v>30</v>
      </c>
      <c r="AC1361" s="409">
        <v>20</v>
      </c>
      <c r="AD1361" s="116">
        <v>100</v>
      </c>
      <c r="AE1361" s="118">
        <v>200</v>
      </c>
      <c r="AF1361" s="786"/>
    </row>
    <row r="1362" spans="1:32" ht="21" customHeight="1">
      <c r="A1362" s="166">
        <f>IF(N1357="","",A1361+1)</f>
        <v>12</v>
      </c>
      <c r="B1362" s="122" t="str">
        <f>'Result Sheet'!$L$4</f>
        <v xml:space="preserve">हिन्दी </v>
      </c>
      <c r="C1362" s="408" t="str">
        <f>IFERROR(VLOOKUP(N1357,Marks,11,0),"")</f>
        <v/>
      </c>
      <c r="D1362" s="408" t="str">
        <f>IFERROR(VLOOKUP(N1357,Marks,12,0),"")</f>
        <v/>
      </c>
      <c r="E1362" s="117" t="str">
        <f>IFERROR(VLOOKUP(N1357,Marks,13,0),"")</f>
        <v/>
      </c>
      <c r="F1362" s="408" t="str">
        <f>IFERROR(VLOOKUP(N1357,Marks,14,0),"")</f>
        <v/>
      </c>
      <c r="G1362" s="408" t="str">
        <f>IFERROR(VLOOKUP(N1357,Marks,15,0),"")</f>
        <v/>
      </c>
      <c r="H1362" s="408" t="str">
        <f>IFERROR(VLOOKUP(N1357,Marks,16,0),"")</f>
        <v/>
      </c>
      <c r="I1362" s="117" t="str">
        <f>IFERROR(VLOOKUP(N1357,Marks,17,0),"")</f>
        <v/>
      </c>
      <c r="J1362" s="119" t="str">
        <f>IFERROR(VLOOKUP(N1357,Marks,18,0),"")</f>
        <v/>
      </c>
      <c r="K1362" s="408" t="str">
        <f>IFERROR(VLOOKUP(N1357,Marks,19,0),"")</f>
        <v/>
      </c>
      <c r="L1362" s="408" t="str">
        <f>IFERROR(VLOOKUP(N1357,Marks,20,0),"")</f>
        <v/>
      </c>
      <c r="M1362" s="408" t="str">
        <f>IFERROR(VLOOKUP(N1357,Marks,21,0),"")</f>
        <v/>
      </c>
      <c r="N1362" s="117" t="str">
        <f>IFERROR(VLOOKUP(N1357,Marks,22,0),"")</f>
        <v/>
      </c>
      <c r="O1362" s="119" t="str">
        <f>IFERROR(VLOOKUP(N1357,Marks,23,0),"")</f>
        <v/>
      </c>
      <c r="P1362" s="323" t="str">
        <f>IFERROR(VLOOKUP(N1357,Marks,29,0),"")</f>
        <v/>
      </c>
      <c r="Q1362" s="819"/>
      <c r="R1362" s="122" t="str">
        <f>'Result Sheet'!$L$4</f>
        <v xml:space="preserve">हिन्दी </v>
      </c>
      <c r="S1362" s="408" t="str">
        <f>IFERROR(VLOOKUP(AD1357,Marks,11,0),"")</f>
        <v/>
      </c>
      <c r="T1362" s="408" t="str">
        <f>IFERROR(VLOOKUP(AD1357,Marks,12,0),"")</f>
        <v/>
      </c>
      <c r="U1362" s="117" t="str">
        <f>IFERROR(VLOOKUP(AD1357,Marks,13,0),"")</f>
        <v/>
      </c>
      <c r="V1362" s="408" t="str">
        <f>IFERROR(VLOOKUP(AD1357,Marks,14,0),"")</f>
        <v/>
      </c>
      <c r="W1362" s="408" t="str">
        <f>IFERROR(VLOOKUP(AD1357,Marks,15,0),"")</f>
        <v/>
      </c>
      <c r="X1362" s="408" t="str">
        <f>IFERROR(VLOOKUP(AD1357,Marks,16,0),"")</f>
        <v/>
      </c>
      <c r="Y1362" s="117" t="str">
        <f>IFERROR(VLOOKUP(AD1357,Marks,17,0),"")</f>
        <v/>
      </c>
      <c r="Z1362" s="119" t="str">
        <f>IFERROR(VLOOKUP(AD1357,Marks,18,0),"")</f>
        <v/>
      </c>
      <c r="AA1362" s="408" t="str">
        <f>IFERROR(VLOOKUP(AD1357,Marks,19,0),"")</f>
        <v/>
      </c>
      <c r="AB1362" s="408" t="str">
        <f>IFERROR(VLOOKUP(AD1357,Marks,20,0),"")</f>
        <v/>
      </c>
      <c r="AC1362" s="408" t="str">
        <f>IFERROR(VLOOKUP(AD1357,Marks,21,0),"")</f>
        <v/>
      </c>
      <c r="AD1362" s="117" t="str">
        <f>IFERROR(VLOOKUP(AD1357,Marks,22,0),"")</f>
        <v/>
      </c>
      <c r="AE1362" s="119" t="str">
        <f>IFERROR(VLOOKUP(AD1357,Marks,23,0),"")</f>
        <v/>
      </c>
      <c r="AF1362" s="323" t="str">
        <f>IFERROR(VLOOKUP(AD1357,Marks,29,0),"")</f>
        <v/>
      </c>
    </row>
    <row r="1363" spans="1:32" ht="21" customHeight="1">
      <c r="A1363" s="166">
        <f>IF(N1357="","",A1362+1)</f>
        <v>13</v>
      </c>
      <c r="B1363" s="122" t="str">
        <f>'Result Sheet'!$AE$4</f>
        <v xml:space="preserve">अंग्रेजी </v>
      </c>
      <c r="C1363" s="408" t="str">
        <f>IFERROR(VLOOKUP(N1357,Marks,30,0),"")</f>
        <v/>
      </c>
      <c r="D1363" s="408" t="str">
        <f>IFERROR(VLOOKUP(N1357,Marks,31,0),"")</f>
        <v/>
      </c>
      <c r="E1363" s="117" t="str">
        <f>IFERROR(VLOOKUP(N1357,Marks,32,0),"")</f>
        <v/>
      </c>
      <c r="F1363" s="408" t="str">
        <f>IFERROR(VLOOKUP(N1357,Marks,33,0),"")</f>
        <v/>
      </c>
      <c r="G1363" s="408" t="str">
        <f>IFERROR(VLOOKUP(N1357,Marks,34,0),"")</f>
        <v/>
      </c>
      <c r="H1363" s="408" t="str">
        <f>IFERROR(VLOOKUP(N1357,Marks,35,0),"")</f>
        <v/>
      </c>
      <c r="I1363" s="117" t="str">
        <f>IFERROR(VLOOKUP(N1357,Marks,36,0),"")</f>
        <v/>
      </c>
      <c r="J1363" s="119" t="str">
        <f>IFERROR(VLOOKUP(N1357,Marks,37,0),"")</f>
        <v/>
      </c>
      <c r="K1363" s="408" t="str">
        <f>IFERROR(VLOOKUP(N1357,Marks,38,0),"")</f>
        <v/>
      </c>
      <c r="L1363" s="408" t="str">
        <f>IFERROR(VLOOKUP(N1357,Marks,39,0),"")</f>
        <v/>
      </c>
      <c r="M1363" s="408" t="str">
        <f>IFERROR(VLOOKUP(N1357,Marks,40,0),"")</f>
        <v/>
      </c>
      <c r="N1363" s="117" t="str">
        <f>IFERROR(VLOOKUP(N1357,Marks,41,0),"")</f>
        <v/>
      </c>
      <c r="O1363" s="119" t="str">
        <f>IFERROR(VLOOKUP(N1357,Marks,42,0),"")</f>
        <v/>
      </c>
      <c r="P1363" s="323" t="str">
        <f>IFERROR(VLOOKUP(N1357,Marks,48,0),"")</f>
        <v/>
      </c>
      <c r="Q1363" s="819"/>
      <c r="R1363" s="122" t="str">
        <f>'Result Sheet'!$AE$4</f>
        <v xml:space="preserve">अंग्रेजी </v>
      </c>
      <c r="S1363" s="408" t="str">
        <f>IFERROR(VLOOKUP(AD1357,Marks,30,0),"")</f>
        <v/>
      </c>
      <c r="T1363" s="408" t="str">
        <f>IFERROR(VLOOKUP(AD1357,Marks,31,0),"")</f>
        <v/>
      </c>
      <c r="U1363" s="117" t="str">
        <f>IFERROR(VLOOKUP(AD1357,Marks,32,0),"")</f>
        <v/>
      </c>
      <c r="V1363" s="408" t="str">
        <f>IFERROR(VLOOKUP(AD1357,Marks,33,0),"")</f>
        <v/>
      </c>
      <c r="W1363" s="408" t="str">
        <f>IFERROR(VLOOKUP(AD1357,Marks,34,0),"")</f>
        <v/>
      </c>
      <c r="X1363" s="408" t="str">
        <f>IFERROR(VLOOKUP(AD1357,Marks,35,0),"")</f>
        <v/>
      </c>
      <c r="Y1363" s="117" t="str">
        <f>IFERROR(VLOOKUP(AD1357,Marks,36,0),"")</f>
        <v/>
      </c>
      <c r="Z1363" s="119" t="str">
        <f>IFERROR(VLOOKUP(AD1357,Marks,37,0),"")</f>
        <v/>
      </c>
      <c r="AA1363" s="408" t="str">
        <f>IFERROR(VLOOKUP(AD1357,Marks,38,0),"")</f>
        <v/>
      </c>
      <c r="AB1363" s="408" t="str">
        <f>IFERROR(VLOOKUP(AD1357,Marks,39,0),"")</f>
        <v/>
      </c>
      <c r="AC1363" s="408" t="str">
        <f>IFERROR(VLOOKUP(AD1357,Marks,40,0),"")</f>
        <v/>
      </c>
      <c r="AD1363" s="117" t="str">
        <f>IFERROR(VLOOKUP(AD1357,Marks,41,0),"")</f>
        <v/>
      </c>
      <c r="AE1363" s="119" t="str">
        <f>IFERROR(VLOOKUP(AD1357,Marks,42,0),"")</f>
        <v/>
      </c>
      <c r="AF1363" s="323" t="str">
        <f>IFERROR(VLOOKUP(AD1357,Marks,48,0),"")</f>
        <v/>
      </c>
    </row>
    <row r="1364" spans="1:32" ht="21" customHeight="1">
      <c r="A1364" s="166">
        <f>IF(N1357="","",A1363+1)</f>
        <v>14</v>
      </c>
      <c r="B1364" s="122" t="str">
        <f>'Result Sheet'!$AX$4</f>
        <v>संस्कृत</v>
      </c>
      <c r="C1364" s="408" t="str">
        <f>IFERROR(VLOOKUP(N1357,Marks,49,0),"")</f>
        <v/>
      </c>
      <c r="D1364" s="408" t="str">
        <f>IFERROR(VLOOKUP(N1357,Marks,50,0),"")</f>
        <v/>
      </c>
      <c r="E1364" s="117" t="str">
        <f>IFERROR(VLOOKUP(N1357,Marks,51,0),"")</f>
        <v/>
      </c>
      <c r="F1364" s="408" t="str">
        <f>IFERROR(VLOOKUP(N1357,Marks,52,0),"")</f>
        <v/>
      </c>
      <c r="G1364" s="408" t="str">
        <f>IFERROR(VLOOKUP(N1357,Marks,53,0),"")</f>
        <v/>
      </c>
      <c r="H1364" s="408" t="str">
        <f>IFERROR(VLOOKUP(N1357,Marks,54,0),"")</f>
        <v/>
      </c>
      <c r="I1364" s="117" t="str">
        <f>IFERROR(VLOOKUP(N1357,Marks,55,0),"")</f>
        <v/>
      </c>
      <c r="J1364" s="119" t="str">
        <f>IFERROR(VLOOKUP(N1357,Marks,56,0),"")</f>
        <v/>
      </c>
      <c r="K1364" s="408" t="str">
        <f>IFERROR(VLOOKUP(N1357,Marks,57,0),"")</f>
        <v/>
      </c>
      <c r="L1364" s="408" t="str">
        <f>IFERROR(VLOOKUP(N1357,Marks,58,0),"")</f>
        <v/>
      </c>
      <c r="M1364" s="408" t="str">
        <f>IFERROR(VLOOKUP(N1357,Marks,59,0),"")</f>
        <v/>
      </c>
      <c r="N1364" s="117" t="str">
        <f>IFERROR(VLOOKUP(N1357,Marks,60,0),"")</f>
        <v/>
      </c>
      <c r="O1364" s="119" t="str">
        <f>IFERROR(VLOOKUP(N1357,Marks,61,0),"")</f>
        <v/>
      </c>
      <c r="P1364" s="323" t="str">
        <f>IFERROR(VLOOKUP(N1357,Marks,67,0),"")</f>
        <v/>
      </c>
      <c r="Q1364" s="819"/>
      <c r="R1364" s="122" t="str">
        <f>'Result Sheet'!$AX$4</f>
        <v>संस्कृत</v>
      </c>
      <c r="S1364" s="408" t="str">
        <f>IFERROR(VLOOKUP(AD1357,Marks,49,0),"")</f>
        <v/>
      </c>
      <c r="T1364" s="408" t="str">
        <f>IFERROR(VLOOKUP(AD1357,Marks,50,0),"")</f>
        <v/>
      </c>
      <c r="U1364" s="117" t="str">
        <f>IFERROR(VLOOKUP(AD1357,Marks,51,0),"")</f>
        <v/>
      </c>
      <c r="V1364" s="408" t="str">
        <f>IFERROR(VLOOKUP(AD1357,Marks,52,0),"")</f>
        <v/>
      </c>
      <c r="W1364" s="408" t="str">
        <f>IFERROR(VLOOKUP(AD1357,Marks,53,0),"")</f>
        <v/>
      </c>
      <c r="X1364" s="408" t="str">
        <f>IFERROR(VLOOKUP(AD1357,Marks,54,0),"")</f>
        <v/>
      </c>
      <c r="Y1364" s="117" t="str">
        <f>IFERROR(VLOOKUP(AD1357,Marks,55,0),"")</f>
        <v/>
      </c>
      <c r="Z1364" s="119" t="str">
        <f>IFERROR(VLOOKUP(AD1357,Marks,56,0),"")</f>
        <v/>
      </c>
      <c r="AA1364" s="408" t="str">
        <f>IFERROR(VLOOKUP(AD1357,Marks,57,0),"")</f>
        <v/>
      </c>
      <c r="AB1364" s="408" t="str">
        <f>IFERROR(VLOOKUP(AD1357,Marks,58,0),"")</f>
        <v/>
      </c>
      <c r="AC1364" s="408" t="str">
        <f>IFERROR(VLOOKUP(AD1357,Marks,59,0),"")</f>
        <v/>
      </c>
      <c r="AD1364" s="117" t="str">
        <f>IFERROR(VLOOKUP(AD1357,Marks,60,0),"")</f>
        <v/>
      </c>
      <c r="AE1364" s="119" t="str">
        <f>IFERROR(VLOOKUP(AD1357,Marks,61,0),"")</f>
        <v/>
      </c>
      <c r="AF1364" s="323" t="str">
        <f>IFERROR(VLOOKUP(AD1357,Marks,67,0),"")</f>
        <v/>
      </c>
    </row>
    <row r="1365" spans="1:32" ht="21" customHeight="1">
      <c r="A1365" s="166">
        <f>IF(N1357="","",A1363+1)</f>
        <v>14</v>
      </c>
      <c r="B1365" s="122" t="str">
        <f>'Result Sheet'!$BQ$4</f>
        <v xml:space="preserve">गणित </v>
      </c>
      <c r="C1365" s="408" t="str">
        <f>IFERROR(VLOOKUP(N1357,Marks,68,0),"")</f>
        <v/>
      </c>
      <c r="D1365" s="408" t="str">
        <f>IFERROR(VLOOKUP(N1357,Marks,69,0),"")</f>
        <v/>
      </c>
      <c r="E1365" s="117" t="str">
        <f>IFERROR(VLOOKUP(N1357,Marks,70,0),"")</f>
        <v/>
      </c>
      <c r="F1365" s="408" t="str">
        <f>IFERROR(VLOOKUP(N1357,Marks,71,0),"")</f>
        <v/>
      </c>
      <c r="G1365" s="408" t="str">
        <f>IFERROR(VLOOKUP(N1357,Marks,72,0),"")</f>
        <v/>
      </c>
      <c r="H1365" s="408" t="str">
        <f>IFERROR(VLOOKUP(N1357,Marks,73,0),"")</f>
        <v/>
      </c>
      <c r="I1365" s="117" t="str">
        <f>IFERROR(VLOOKUP(N1357,Marks,74,0),"")</f>
        <v/>
      </c>
      <c r="J1365" s="119" t="str">
        <f>IFERROR(VLOOKUP(N1357,Marks,75,0),"")</f>
        <v/>
      </c>
      <c r="K1365" s="408" t="str">
        <f>IFERROR(VLOOKUP(N1357,Marks,76,0),"")</f>
        <v/>
      </c>
      <c r="L1365" s="408" t="str">
        <f>IFERROR(VLOOKUP(N1357,Marks,77,0),"")</f>
        <v/>
      </c>
      <c r="M1365" s="408" t="str">
        <f>IFERROR(VLOOKUP(N1357,Marks,78,0),"")</f>
        <v/>
      </c>
      <c r="N1365" s="117" t="str">
        <f>IFERROR(VLOOKUP(N1357,Marks,79,0),"")</f>
        <v/>
      </c>
      <c r="O1365" s="119" t="str">
        <f>IFERROR(VLOOKUP(N1357,Marks,80,0),"")</f>
        <v/>
      </c>
      <c r="P1365" s="323" t="str">
        <f>IFERROR(VLOOKUP(N1357,Marks,86,0),"")</f>
        <v/>
      </c>
      <c r="Q1365" s="819"/>
      <c r="R1365" s="122" t="str">
        <f>'Result Sheet'!$BQ$4</f>
        <v xml:space="preserve">गणित </v>
      </c>
      <c r="S1365" s="408" t="str">
        <f>IFERROR(VLOOKUP(AD1357,Marks,68,0),"")</f>
        <v/>
      </c>
      <c r="T1365" s="408" t="str">
        <f>IFERROR(VLOOKUP(AD1357,Marks,69,0),"")</f>
        <v/>
      </c>
      <c r="U1365" s="117" t="str">
        <f>IFERROR(VLOOKUP(AD1357,Marks,70,0),"")</f>
        <v/>
      </c>
      <c r="V1365" s="408" t="str">
        <f>IFERROR(VLOOKUP(AD1357,Marks,71,0),"")</f>
        <v/>
      </c>
      <c r="W1365" s="408" t="str">
        <f>IFERROR(VLOOKUP(AD1357,Marks,72,0),"")</f>
        <v/>
      </c>
      <c r="X1365" s="408" t="str">
        <f>IFERROR(VLOOKUP(AD1357,Marks,73,0),"")</f>
        <v/>
      </c>
      <c r="Y1365" s="117" t="str">
        <f>IFERROR(VLOOKUP(AD1357,Marks,74,0),"")</f>
        <v/>
      </c>
      <c r="Z1365" s="119" t="str">
        <f>IFERROR(VLOOKUP(AD1357,Marks,75,0),"")</f>
        <v/>
      </c>
      <c r="AA1365" s="408" t="str">
        <f>IFERROR(VLOOKUP(AD1357,Marks,76,0),"")</f>
        <v/>
      </c>
      <c r="AB1365" s="408" t="str">
        <f>IFERROR(VLOOKUP(AD1357,Marks,77,0),"")</f>
        <v/>
      </c>
      <c r="AC1365" s="408" t="str">
        <f>IFERROR(VLOOKUP(AD1357,Marks,78,0),"")</f>
        <v/>
      </c>
      <c r="AD1365" s="117" t="str">
        <f>IFERROR(VLOOKUP(AD1357,Marks,79,0),"")</f>
        <v/>
      </c>
      <c r="AE1365" s="119" t="str">
        <f>IFERROR(VLOOKUP(AD1357,Marks,80,0),"")</f>
        <v/>
      </c>
      <c r="AF1365" s="323" t="str">
        <f>IFERROR(VLOOKUP(AD1357,Marks,86,0),"")</f>
        <v/>
      </c>
    </row>
    <row r="1366" spans="1:32" ht="21" customHeight="1">
      <c r="A1366" s="166">
        <f>IF(N1357="","",A1365+1)</f>
        <v>15</v>
      </c>
      <c r="B1366" s="122" t="str">
        <f>'Result Sheet'!$CJ$4</f>
        <v xml:space="preserve">पर्यावरण अध्ययन </v>
      </c>
      <c r="C1366" s="408" t="str">
        <f>IFERROR(VLOOKUP(N1357,Marks,87,0),"")</f>
        <v/>
      </c>
      <c r="D1366" s="408" t="str">
        <f>IFERROR(VLOOKUP(N1357,Marks,88,0),"")</f>
        <v/>
      </c>
      <c r="E1366" s="117" t="str">
        <f>IFERROR(VLOOKUP(N1357,Marks,89,0),"")</f>
        <v/>
      </c>
      <c r="F1366" s="408" t="str">
        <f>IFERROR(VLOOKUP(N1357,Marks,90,0),"")</f>
        <v/>
      </c>
      <c r="G1366" s="408" t="str">
        <f>IFERROR(VLOOKUP(N1357,Marks,91,0),"")</f>
        <v/>
      </c>
      <c r="H1366" s="408" t="str">
        <f>IFERROR(VLOOKUP(N1357,Marks,92,0),"")</f>
        <v/>
      </c>
      <c r="I1366" s="117" t="str">
        <f>IFERROR(VLOOKUP(N1357,Marks,93,0),"")</f>
        <v/>
      </c>
      <c r="J1366" s="119" t="str">
        <f>IFERROR(VLOOKUP(N1357,Marks,94,0),"")</f>
        <v/>
      </c>
      <c r="K1366" s="408" t="str">
        <f>IFERROR(VLOOKUP(N1357,Marks,95,0),"")</f>
        <v/>
      </c>
      <c r="L1366" s="408" t="str">
        <f>IFERROR(VLOOKUP(N1357,Marks,96,0),"")</f>
        <v/>
      </c>
      <c r="M1366" s="408" t="str">
        <f>IFERROR(VLOOKUP(N1357,Marks,97,0),"")</f>
        <v/>
      </c>
      <c r="N1366" s="117" t="str">
        <f>IFERROR(VLOOKUP(N1357,Marks,98,0),"")</f>
        <v/>
      </c>
      <c r="O1366" s="119" t="str">
        <f>IFERROR(VLOOKUP(N1357,Marks,99,0),"")</f>
        <v/>
      </c>
      <c r="P1366" s="323" t="str">
        <f>IFERROR(VLOOKUP(N1357,Marks,105,0),"")</f>
        <v/>
      </c>
      <c r="Q1366" s="819"/>
      <c r="R1366" s="122" t="str">
        <f>'Result Sheet'!$CJ$4</f>
        <v xml:space="preserve">पर्यावरण अध्ययन </v>
      </c>
      <c r="S1366" s="408" t="str">
        <f>IFERROR(VLOOKUP(AD1357,Marks,87,0),"")</f>
        <v/>
      </c>
      <c r="T1366" s="408" t="str">
        <f>IFERROR(VLOOKUP(AD1357,Marks,88,0),"")</f>
        <v/>
      </c>
      <c r="U1366" s="117" t="str">
        <f>IFERROR(VLOOKUP(AD1357,Marks,89,0),"")</f>
        <v/>
      </c>
      <c r="V1366" s="408" t="str">
        <f>IFERROR(VLOOKUP(AD1357,Marks,90,0),"")</f>
        <v/>
      </c>
      <c r="W1366" s="408" t="str">
        <f>IFERROR(VLOOKUP(AD1357,Marks,91,0),"")</f>
        <v/>
      </c>
      <c r="X1366" s="408" t="str">
        <f>IFERROR(VLOOKUP(AD1357,Marks,92,0),"")</f>
        <v/>
      </c>
      <c r="Y1366" s="117" t="str">
        <f>IFERROR(VLOOKUP(AD1357,Marks,93,0),"")</f>
        <v/>
      </c>
      <c r="Z1366" s="119" t="str">
        <f>IFERROR(VLOOKUP(AD1357,Marks,94,0),"")</f>
        <v/>
      </c>
      <c r="AA1366" s="408" t="str">
        <f>IFERROR(VLOOKUP(AD1357,Marks,95,0),"")</f>
        <v/>
      </c>
      <c r="AB1366" s="408" t="str">
        <f>IFERROR(VLOOKUP(AD1357,Marks,96,0),"")</f>
        <v/>
      </c>
      <c r="AC1366" s="408" t="str">
        <f>IFERROR(VLOOKUP(AD1357,Marks,97,0),"")</f>
        <v/>
      </c>
      <c r="AD1366" s="117" t="str">
        <f>IFERROR(VLOOKUP(AD1357,Marks,98,0),"")</f>
        <v/>
      </c>
      <c r="AE1366" s="119" t="str">
        <f>IFERROR(VLOOKUP(AD1357,Marks,99,0),"")</f>
        <v/>
      </c>
      <c r="AF1366" s="323" t="str">
        <f>IFERROR(VLOOKUP(AD1357,Marks,105,0),"")</f>
        <v/>
      </c>
    </row>
    <row r="1367" spans="1:32" ht="25.5" customHeight="1">
      <c r="A1367" s="166">
        <f>IF(N1357="","",A1366+1)</f>
        <v>16</v>
      </c>
      <c r="B1367" s="412" t="s">
        <v>215</v>
      </c>
      <c r="C1367" s="120" t="str">
        <f>IF(AND(C1362="",C1363="",C1364="",C1365="",C1366=""),"",SUM(C1362:C1366))</f>
        <v/>
      </c>
      <c r="D1367" s="120" t="str">
        <f t="shared" ref="D1367" si="0">IF(AND(D1362="",D1363="",D1364="",D1365="",D1366=""),"",SUM(D1362:D1366))</f>
        <v/>
      </c>
      <c r="E1367" s="120" t="str">
        <f t="shared" ref="E1367" si="1">IF(AND(E1362="",E1363="",E1364="",E1365="",E1366=""),"",SUM(E1362:E1366))</f>
        <v/>
      </c>
      <c r="F1367" s="120" t="str">
        <f t="shared" ref="F1367" si="2">IF(AND(F1362="",F1363="",F1364="",F1365="",F1366=""),"",SUM(F1362:F1366))</f>
        <v/>
      </c>
      <c r="G1367" s="120" t="str">
        <f t="shared" ref="G1367" si="3">IF(AND(G1362="",G1363="",G1364="",G1365="",G1366=""),"",SUM(G1362:G1366))</f>
        <v/>
      </c>
      <c r="H1367" s="120" t="str">
        <f t="shared" ref="H1367" si="4">IF(AND(H1362="",H1363="",H1364="",H1365="",H1366=""),"",SUM(H1362:H1366))</f>
        <v/>
      </c>
      <c r="I1367" s="120" t="str">
        <f t="shared" ref="I1367" si="5">IF(AND(I1362="",I1363="",I1364="",I1365="",I1366=""),"",SUM(I1362:I1366))</f>
        <v/>
      </c>
      <c r="J1367" s="120" t="str">
        <f t="shared" ref="J1367" si="6">IF(AND(J1362="",J1363="",J1364="",J1365="",J1366=""),"",SUM(J1362:J1366))</f>
        <v/>
      </c>
      <c r="K1367" s="120" t="str">
        <f t="shared" ref="K1367" si="7">IF(AND(K1362="",K1363="",K1364="",K1365="",K1366=""),"",SUM(K1362:K1366))</f>
        <v/>
      </c>
      <c r="L1367" s="120" t="str">
        <f t="shared" ref="L1367" si="8">IF(AND(L1362="",L1363="",L1364="",L1365="",L1366=""),"",SUM(L1362:L1366))</f>
        <v/>
      </c>
      <c r="M1367" s="120" t="str">
        <f t="shared" ref="M1367" si="9">IF(AND(M1362="",M1363="",M1364="",M1365="",M1366=""),"",SUM(M1362:M1366))</f>
        <v/>
      </c>
      <c r="N1367" s="120" t="str">
        <f t="shared" ref="N1367" si="10">IF(AND(N1362="",N1363="",N1364="",N1365="",N1366=""),"",SUM(N1362:N1366))</f>
        <v/>
      </c>
      <c r="O1367" s="120" t="str">
        <f t="shared" ref="O1367" si="11">IF(AND(O1362="",O1363="",O1364="",O1365="",O1366=""),"",SUM(O1362:O1366))</f>
        <v/>
      </c>
      <c r="P1367" s="326" t="str">
        <f>IF(OR(N1357="",E1355="",O1367=""),"",IF(O1367&gt;85%*1000,"A",IF(O1367&gt;70%*1000,"B",IF(O1367&gt;50%*1000,"C",IF(O1367&gt;30%*1000,"D","E")))))</f>
        <v/>
      </c>
      <c r="Q1367" s="819"/>
      <c r="R1367" s="412" t="s">
        <v>215</v>
      </c>
      <c r="S1367" s="120" t="str">
        <f>IF(AND(S1362="",S1363="",S1364="",S1365="",S1366=""),"",SUM(S1362:S1366))</f>
        <v/>
      </c>
      <c r="T1367" s="120" t="str">
        <f t="shared" ref="T1367" si="12">IF(AND(T1362="",T1363="",T1364="",T1365="",T1366=""),"",SUM(T1362:T1366))</f>
        <v/>
      </c>
      <c r="U1367" s="120" t="str">
        <f t="shared" ref="U1367" si="13">IF(AND(U1362="",U1363="",U1364="",U1365="",U1366=""),"",SUM(U1362:U1366))</f>
        <v/>
      </c>
      <c r="V1367" s="120" t="str">
        <f t="shared" ref="V1367" si="14">IF(AND(V1362="",V1363="",V1364="",V1365="",V1366=""),"",SUM(V1362:V1366))</f>
        <v/>
      </c>
      <c r="W1367" s="120" t="str">
        <f t="shared" ref="W1367" si="15">IF(AND(W1362="",W1363="",W1364="",W1365="",W1366=""),"",SUM(W1362:W1366))</f>
        <v/>
      </c>
      <c r="X1367" s="120" t="str">
        <f t="shared" ref="X1367" si="16">IF(AND(X1362="",X1363="",X1364="",X1365="",X1366=""),"",SUM(X1362:X1366))</f>
        <v/>
      </c>
      <c r="Y1367" s="120" t="str">
        <f t="shared" ref="Y1367" si="17">IF(AND(Y1362="",Y1363="",Y1364="",Y1365="",Y1366=""),"",SUM(Y1362:Y1366))</f>
        <v/>
      </c>
      <c r="Z1367" s="120" t="str">
        <f t="shared" ref="Z1367" si="18">IF(AND(Z1362="",Z1363="",Z1364="",Z1365="",Z1366=""),"",SUM(Z1362:Z1366))</f>
        <v/>
      </c>
      <c r="AA1367" s="120" t="str">
        <f t="shared" ref="AA1367" si="19">IF(AND(AA1362="",AA1363="",AA1364="",AA1365="",AA1366=""),"",SUM(AA1362:AA1366))</f>
        <v/>
      </c>
      <c r="AB1367" s="120" t="str">
        <f t="shared" ref="AB1367" si="20">IF(AND(AB1362="",AB1363="",AB1364="",AB1365="",AB1366=""),"",SUM(AB1362:AB1366))</f>
        <v/>
      </c>
      <c r="AC1367" s="120" t="str">
        <f t="shared" ref="AC1367" si="21">IF(AND(AC1362="",AC1363="",AC1364="",AC1365="",AC1366=""),"",SUM(AC1362:AC1366))</f>
        <v/>
      </c>
      <c r="AD1367" s="120" t="str">
        <f t="shared" ref="AD1367" si="22">IF(AND(AD1362="",AD1363="",AD1364="",AD1365="",AD1366=""),"",SUM(AD1362:AD1366))</f>
        <v/>
      </c>
      <c r="AE1367" s="120" t="str">
        <f t="shared" ref="AE1367" si="23">IF(AND(AE1362="",AE1363="",AE1364="",AE1365="",AE1366=""),"",SUM(AE1362:AE1366))</f>
        <v/>
      </c>
      <c r="AF1367" s="326" t="str">
        <f>IF(OR(AD1357="",U1355="",AE1367=""),"",IF(AE1367&gt;85%*1000,"A",IF(AE1367&gt;70%*1000,"B",IF(AE1367&gt;50%*1000,"C",IF(AE1367&gt;30%*1000,"D","E")))))</f>
        <v/>
      </c>
    </row>
    <row r="1368" spans="1:32" ht="9" customHeight="1">
      <c r="A1368" s="166">
        <f>IF(N1357="","",A1367+1)</f>
        <v>17</v>
      </c>
      <c r="B1368" s="787"/>
      <c r="C1368" s="787"/>
      <c r="D1368" s="787"/>
      <c r="E1368" s="787"/>
      <c r="F1368" s="787"/>
      <c r="G1368" s="787"/>
      <c r="H1368" s="787"/>
      <c r="I1368" s="787"/>
      <c r="J1368" s="787"/>
      <c r="K1368" s="787"/>
      <c r="L1368" s="787"/>
      <c r="M1368" s="787"/>
      <c r="N1368" s="787"/>
      <c r="O1368" s="787"/>
      <c r="P1368" s="787"/>
      <c r="Q1368" s="819"/>
      <c r="R1368" s="787"/>
      <c r="S1368" s="787"/>
      <c r="T1368" s="787"/>
      <c r="U1368" s="787"/>
      <c r="V1368" s="787"/>
      <c r="W1368" s="787"/>
      <c r="X1368" s="787"/>
      <c r="Y1368" s="787"/>
      <c r="Z1368" s="787"/>
      <c r="AA1368" s="787"/>
      <c r="AB1368" s="787"/>
      <c r="AC1368" s="787"/>
      <c r="AD1368" s="787"/>
      <c r="AE1368" s="787"/>
      <c r="AF1368" s="787"/>
    </row>
    <row r="1369" spans="1:32" ht="22.5" customHeight="1">
      <c r="A1369" s="166">
        <f>IF(N1357="","",A1368+1)</f>
        <v>18</v>
      </c>
      <c r="B1369" s="788" t="s">
        <v>213</v>
      </c>
      <c r="C1369" s="788"/>
      <c r="D1369" s="789" t="s">
        <v>229</v>
      </c>
      <c r="E1369" s="790"/>
      <c r="F1369" s="411" t="s">
        <v>186</v>
      </c>
      <c r="G1369" s="788" t="s">
        <v>213</v>
      </c>
      <c r="H1369" s="788"/>
      <c r="I1369" s="789" t="s">
        <v>229</v>
      </c>
      <c r="J1369" s="790"/>
      <c r="K1369" s="411" t="s">
        <v>186</v>
      </c>
      <c r="L1369" s="788" t="s">
        <v>213</v>
      </c>
      <c r="M1369" s="788"/>
      <c r="N1369" s="789" t="s">
        <v>229</v>
      </c>
      <c r="O1369" s="790"/>
      <c r="P1369" s="411" t="s">
        <v>186</v>
      </c>
      <c r="Q1369" s="819"/>
      <c r="R1369" s="788" t="s">
        <v>213</v>
      </c>
      <c r="S1369" s="788"/>
      <c r="T1369" s="789" t="s">
        <v>229</v>
      </c>
      <c r="U1369" s="790"/>
      <c r="V1369" s="411" t="s">
        <v>186</v>
      </c>
      <c r="W1369" s="788" t="s">
        <v>213</v>
      </c>
      <c r="X1369" s="788"/>
      <c r="Y1369" s="789" t="s">
        <v>229</v>
      </c>
      <c r="Z1369" s="790"/>
      <c r="AA1369" s="411" t="s">
        <v>186</v>
      </c>
      <c r="AB1369" s="788" t="s">
        <v>213</v>
      </c>
      <c r="AC1369" s="788"/>
      <c r="AD1369" s="789" t="s">
        <v>229</v>
      </c>
      <c r="AE1369" s="790"/>
      <c r="AF1369" s="411" t="s">
        <v>186</v>
      </c>
    </row>
    <row r="1370" spans="1:32" ht="21.75" customHeight="1">
      <c r="A1370" s="166">
        <f>IF(N1357="","",A1369+1)</f>
        <v>19</v>
      </c>
      <c r="B1370" s="791" t="s">
        <v>221</v>
      </c>
      <c r="C1370" s="792"/>
      <c r="D1370" s="792"/>
      <c r="E1370" s="119" t="str">
        <f>IFERROR(VLOOKUP(N1357,Marks,109,0),"")</f>
        <v/>
      </c>
      <c r="F1370" s="130" t="str">
        <f>IFERROR(VLOOKUP(N1357,Marks,113,0),"")</f>
        <v/>
      </c>
      <c r="G1370" s="791" t="s">
        <v>192</v>
      </c>
      <c r="H1370" s="792"/>
      <c r="I1370" s="792"/>
      <c r="J1370" s="119" t="str">
        <f>IFERROR(VLOOKUP(N1357,Marks,117,0),"")</f>
        <v/>
      </c>
      <c r="K1370" s="130" t="str">
        <f>IFERROR(VLOOKUP(N1357,Marks,121,0),"")</f>
        <v/>
      </c>
      <c r="L1370" s="793" t="s">
        <v>193</v>
      </c>
      <c r="M1370" s="794"/>
      <c r="N1370" s="794"/>
      <c r="O1370" s="119" t="str">
        <f>IFERROR(VLOOKUP(N1357,Marks,125,0),"")</f>
        <v/>
      </c>
      <c r="P1370" s="130" t="str">
        <f>IFERROR(VLOOKUP(N1357,Marks,129,0),"")</f>
        <v/>
      </c>
      <c r="Q1370" s="819"/>
      <c r="R1370" s="791" t="s">
        <v>221</v>
      </c>
      <c r="S1370" s="792"/>
      <c r="T1370" s="792"/>
      <c r="U1370" s="119" t="str">
        <f>IFERROR(VLOOKUP(AD1357,Marks,109,0),"")</f>
        <v/>
      </c>
      <c r="V1370" s="130" t="str">
        <f>IFERROR(VLOOKUP(AD1357,Marks,113,0),"")</f>
        <v/>
      </c>
      <c r="W1370" s="791" t="s">
        <v>192</v>
      </c>
      <c r="X1370" s="792"/>
      <c r="Y1370" s="792"/>
      <c r="Z1370" s="119" t="str">
        <f>IFERROR(VLOOKUP(AD1357,Marks,117,0),"")</f>
        <v/>
      </c>
      <c r="AA1370" s="130" t="str">
        <f>IFERROR(VLOOKUP(AD1357,Marks,121,0),"")</f>
        <v/>
      </c>
      <c r="AB1370" s="793" t="s">
        <v>193</v>
      </c>
      <c r="AC1370" s="794"/>
      <c r="AD1370" s="794"/>
      <c r="AE1370" s="119" t="str">
        <f>IFERROR(VLOOKUP(AD1357,Marks,125,0),"")</f>
        <v/>
      </c>
      <c r="AF1370" s="130" t="str">
        <f>IFERROR(VLOOKUP(AD1357,Marks,129,0),"")</f>
        <v/>
      </c>
    </row>
    <row r="1371" spans="1:32" ht="21" customHeight="1">
      <c r="A1371" s="166">
        <f>IF(N1357="","",A1370+1)</f>
        <v>20</v>
      </c>
      <c r="B1371" s="780" t="s">
        <v>216</v>
      </c>
      <c r="C1371" s="780"/>
      <c r="D1371" s="780"/>
      <c r="E1371" s="795" t="str">
        <f>IFERROR(VLOOKUP(N1357,Marks,135,0),"")</f>
        <v/>
      </c>
      <c r="F1371" s="795"/>
      <c r="G1371" s="795"/>
      <c r="H1371" s="795"/>
      <c r="I1371" s="780" t="s">
        <v>217</v>
      </c>
      <c r="J1371" s="780"/>
      <c r="K1371" s="780"/>
      <c r="L1371" s="780"/>
      <c r="M1371" s="796" t="str">
        <f>IFERROR(VLOOKUP(N1357,Marks,136,0),"")</f>
        <v/>
      </c>
      <c r="N1371" s="796"/>
      <c r="O1371" s="796"/>
      <c r="P1371" s="796"/>
      <c r="Q1371" s="819"/>
      <c r="R1371" s="780" t="s">
        <v>216</v>
      </c>
      <c r="S1371" s="780"/>
      <c r="T1371" s="780"/>
      <c r="U1371" s="795" t="str">
        <f>IFERROR(VLOOKUP(AD1357,Marks,135,0),"")</f>
        <v/>
      </c>
      <c r="V1371" s="795"/>
      <c r="W1371" s="795"/>
      <c r="X1371" s="795"/>
      <c r="Y1371" s="780" t="s">
        <v>217</v>
      </c>
      <c r="Z1371" s="780"/>
      <c r="AA1371" s="780"/>
      <c r="AB1371" s="780"/>
      <c r="AC1371" s="796" t="str">
        <f>IFERROR(VLOOKUP(AD1357,Marks,136,0),"")</f>
        <v/>
      </c>
      <c r="AD1371" s="796"/>
      <c r="AE1371" s="796"/>
      <c r="AF1371" s="796"/>
    </row>
    <row r="1372" spans="1:32" ht="21" customHeight="1">
      <c r="A1372" s="166">
        <f>IF(N1357="","",A1371+1)</f>
        <v>21</v>
      </c>
      <c r="B1372" s="780" t="s">
        <v>218</v>
      </c>
      <c r="C1372" s="780"/>
      <c r="D1372" s="780"/>
      <c r="E1372" s="782" t="str">
        <f>IFERROR(VLOOKUP(N1357,Marks,134,0),"")</f>
        <v/>
      </c>
      <c r="F1372" s="782"/>
      <c r="G1372" s="782"/>
      <c r="H1372" s="782"/>
      <c r="I1372" s="780" t="s">
        <v>219</v>
      </c>
      <c r="J1372" s="780"/>
      <c r="K1372" s="780"/>
      <c r="L1372" s="780"/>
      <c r="M1372" s="781" t="str">
        <f>IFERROR(VLOOKUP(N1357,Marks,131,0),"")</f>
        <v/>
      </c>
      <c r="N1372" s="781"/>
      <c r="O1372" s="781"/>
      <c r="P1372" s="781"/>
      <c r="Q1372" s="819"/>
      <c r="R1372" s="780" t="s">
        <v>218</v>
      </c>
      <c r="S1372" s="780"/>
      <c r="T1372" s="780"/>
      <c r="U1372" s="782" t="str">
        <f>IFERROR(VLOOKUP(AD1357,Marks,134,0),"")</f>
        <v/>
      </c>
      <c r="V1372" s="782"/>
      <c r="W1372" s="782"/>
      <c r="X1372" s="782"/>
      <c r="Y1372" s="780" t="s">
        <v>219</v>
      </c>
      <c r="Z1372" s="780"/>
      <c r="AA1372" s="780"/>
      <c r="AB1372" s="780"/>
      <c r="AC1372" s="781" t="str">
        <f>IFERROR(VLOOKUP(AD1357,Marks,131,0),"")</f>
        <v/>
      </c>
      <c r="AD1372" s="781"/>
      <c r="AE1372" s="781"/>
      <c r="AF1372" s="781"/>
    </row>
    <row r="1373" spans="1:32" ht="21" customHeight="1">
      <c r="A1373" s="166">
        <f>IF(N1357="","",A1372+1)</f>
        <v>22</v>
      </c>
      <c r="B1373" s="780" t="s">
        <v>220</v>
      </c>
      <c r="C1373" s="780"/>
      <c r="D1373" s="780"/>
      <c r="E1373" s="324" t="str">
        <f>IFERROR(VLOOKUP(N1357,Marks,132,0),"")</f>
        <v/>
      </c>
      <c r="F1373" s="325" t="s">
        <v>341</v>
      </c>
      <c r="G1373" s="783" t="str">
        <f>IF(OR(N1357="",E1355="",O1367=""),"",IF(O1367&gt;85%*1000,"A",IF(O1367&gt;70%*1000,"B",IF(O1367&gt;50%*1000,"C",IF(O1367&gt;30%*1000,"D","E")))))</f>
        <v/>
      </c>
      <c r="H1373" s="783"/>
      <c r="I1373" s="780" t="s">
        <v>222</v>
      </c>
      <c r="J1373" s="780"/>
      <c r="K1373" s="780"/>
      <c r="L1373" s="780"/>
      <c r="M1373" s="818" t="str">
        <f>IFERROR(VLOOKUP(N1357,Marks,133,0),"")</f>
        <v/>
      </c>
      <c r="N1373" s="818"/>
      <c r="O1373" s="818"/>
      <c r="P1373" s="818"/>
      <c r="Q1373" s="819"/>
      <c r="R1373" s="780" t="s">
        <v>220</v>
      </c>
      <c r="S1373" s="780"/>
      <c r="T1373" s="780"/>
      <c r="U1373" s="324" t="str">
        <f>IFERROR(VLOOKUP(AD1357,Marks,132,0),"")</f>
        <v/>
      </c>
      <c r="V1373" s="325" t="s">
        <v>341</v>
      </c>
      <c r="W1373" s="783" t="str">
        <f>IF(OR(AD1357="",U1355="",AE1367=""),"",IF(AE1367&gt;85%*1000,"A",IF(AE1367&gt;70%*1000,"B",IF(AE1367&gt;50%*1000,"C",IF(AE1367&gt;30%*1000,"D","E")))))</f>
        <v/>
      </c>
      <c r="X1373" s="783"/>
      <c r="Y1373" s="780" t="s">
        <v>222</v>
      </c>
      <c r="Z1373" s="780"/>
      <c r="AA1373" s="780"/>
      <c r="AB1373" s="780"/>
      <c r="AC1373" s="818" t="str">
        <f>IFERROR(VLOOKUP(AD1357,Marks,133,0),"")</f>
        <v/>
      </c>
      <c r="AD1373" s="818"/>
      <c r="AE1373" s="818"/>
      <c r="AF1373" s="818"/>
    </row>
    <row r="1374" spans="1:32" ht="21" customHeight="1">
      <c r="A1374" s="166">
        <f>IF(N1357="","",A1373+1)</f>
        <v>23</v>
      </c>
      <c r="B1374" s="817" t="s">
        <v>228</v>
      </c>
      <c r="C1374" s="817"/>
      <c r="D1374" s="817"/>
      <c r="E1374" s="784">
        <f>'Master sheet'!$C$10</f>
        <v>44697</v>
      </c>
      <c r="F1374" s="784"/>
      <c r="G1374" s="784"/>
      <c r="H1374" s="410"/>
      <c r="I1374" s="121"/>
      <c r="J1374" s="121"/>
      <c r="K1374" s="76"/>
      <c r="L1374" s="121"/>
      <c r="M1374" s="121"/>
      <c r="N1374" s="121"/>
      <c r="O1374" s="121"/>
      <c r="P1374" s="121"/>
      <c r="Q1374" s="819"/>
      <c r="R1374" s="817" t="s">
        <v>228</v>
      </c>
      <c r="S1374" s="817"/>
      <c r="T1374" s="817"/>
      <c r="U1374" s="784">
        <f>'Master sheet'!$C$10</f>
        <v>44697</v>
      </c>
      <c r="V1374" s="784"/>
      <c r="W1374" s="784"/>
      <c r="X1374" s="410"/>
      <c r="Y1374" s="121"/>
      <c r="Z1374" s="121"/>
      <c r="AA1374" s="76"/>
      <c r="AB1374" s="121"/>
      <c r="AC1374" s="121"/>
      <c r="AD1374" s="121"/>
      <c r="AE1374" s="121"/>
      <c r="AF1374" s="121"/>
    </row>
    <row r="1375" spans="1:32" ht="43.5" customHeight="1">
      <c r="A1375" s="166">
        <f>IF(N1357="","",A1374+1)</f>
        <v>24</v>
      </c>
      <c r="B1375" s="804" t="str">
        <f>IF(AND(C1354=1),CONCATENATE("( ",UPPER('Master sheet'!$F$11)," )"),IF(AND(C1354=2),CONCATENATE("( ",UPPER('Master sheet'!$F$19)," )"),IF(AND(C1354=3),CONCATENATE("( ",UPPER('Master sheet'!$J$11)," )"),IF(AND(C1354=4),CONCATENATE("( ",UPPER('Master sheet'!$J$19)," )"),""))))</f>
        <v/>
      </c>
      <c r="C1375" s="804"/>
      <c r="D1375" s="804"/>
      <c r="E1375" s="804"/>
      <c r="F1375" s="805" t="str">
        <f>IF(AND(N1357=""),"",CONCATENATE("(",'Master sheet'!$C$14," )"))</f>
        <v>(Suresh Kumar )</v>
      </c>
      <c r="G1375" s="805"/>
      <c r="H1375" s="805"/>
      <c r="I1375" s="805"/>
      <c r="J1375" s="805"/>
      <c r="K1375" s="805" t="str">
        <f>IF(AND(N1357=""),"",CONCATENATE("(",'Master sheet'!$C$12," )"))</f>
        <v>(USHA PALIYA )</v>
      </c>
      <c r="L1375" s="805"/>
      <c r="M1375" s="805"/>
      <c r="N1375" s="805"/>
      <c r="O1375" s="805"/>
      <c r="P1375" s="805"/>
      <c r="Q1375" s="819"/>
      <c r="R1375" s="804" t="str">
        <f>IF(AND(S1354=1),CONCATENATE("( ",UPPER('Master sheet'!$F$11)," )"),IF(AND(S1354=2),CONCATENATE("( ",UPPER('Master sheet'!$F$19)," )"),IF(AND(S1354=3),CONCATENATE("( ",UPPER('Master sheet'!$J$11)," )"),IF(AND(S1354=4),CONCATENATE("( ",UPPER('Master sheet'!$J$19)," )"),""))))</f>
        <v/>
      </c>
      <c r="S1375" s="804"/>
      <c r="T1375" s="804"/>
      <c r="U1375" s="804"/>
      <c r="V1375" s="805" t="str">
        <f>IF(AND(AD1357=""),"",CONCATENATE("(",'Master sheet'!$C$14," )"))</f>
        <v>(Suresh Kumar )</v>
      </c>
      <c r="W1375" s="805"/>
      <c r="X1375" s="805"/>
      <c r="Y1375" s="805"/>
      <c r="Z1375" s="805"/>
      <c r="AA1375" s="805" t="str">
        <f>IF(AND(AD1357=""),"",CONCATENATE("(",'Master sheet'!$C$12," )"))</f>
        <v>(USHA PALIYA )</v>
      </c>
      <c r="AB1375" s="805"/>
      <c r="AC1375" s="805"/>
      <c r="AD1375" s="805"/>
      <c r="AE1375" s="805"/>
      <c r="AF1375" s="805"/>
    </row>
    <row r="1376" spans="1:32" ht="21.75" customHeight="1">
      <c r="A1376" s="166">
        <f>IF(N1357="","",A1375+1)</f>
        <v>25</v>
      </c>
      <c r="B1376" s="806" t="s">
        <v>223</v>
      </c>
      <c r="C1376" s="806"/>
      <c r="D1376" s="806"/>
      <c r="E1376" s="806"/>
      <c r="F1376" s="807" t="s">
        <v>224</v>
      </c>
      <c r="G1376" s="807"/>
      <c r="H1376" s="807"/>
      <c r="I1376" s="807"/>
      <c r="J1376" s="807"/>
      <c r="K1376" s="806" t="s">
        <v>225</v>
      </c>
      <c r="L1376" s="806"/>
      <c r="M1376" s="806"/>
      <c r="N1376" s="806"/>
      <c r="O1376" s="806"/>
      <c r="P1376" s="806"/>
      <c r="Q1376" s="819"/>
      <c r="R1376" s="806" t="s">
        <v>223</v>
      </c>
      <c r="S1376" s="806"/>
      <c r="T1376" s="806"/>
      <c r="U1376" s="806"/>
      <c r="V1376" s="807" t="s">
        <v>224</v>
      </c>
      <c r="W1376" s="807"/>
      <c r="X1376" s="807"/>
      <c r="Y1376" s="807"/>
      <c r="Z1376" s="807"/>
      <c r="AA1376" s="806" t="s">
        <v>225</v>
      </c>
      <c r="AB1376" s="806"/>
      <c r="AC1376" s="806"/>
      <c r="AD1376" s="806"/>
      <c r="AE1376" s="806"/>
      <c r="AF1376" s="806"/>
    </row>
    <row r="1378" spans="1:32" ht="21.9" customHeight="1">
      <c r="A1378" s="165">
        <f>IF(N1384="","",1)</f>
        <v>1</v>
      </c>
      <c r="B1378" s="808" t="s">
        <v>203</v>
      </c>
      <c r="C1378" s="808"/>
      <c r="D1378" s="808"/>
      <c r="E1378" s="808"/>
      <c r="F1378" s="808"/>
      <c r="G1378" s="808"/>
      <c r="H1378" s="808"/>
      <c r="I1378" s="808"/>
      <c r="J1378" s="808"/>
      <c r="K1378" s="808"/>
      <c r="L1378" s="808"/>
      <c r="M1378" s="808"/>
      <c r="N1378" s="808"/>
      <c r="O1378" s="808"/>
      <c r="P1378" s="808"/>
      <c r="Q1378" s="819" t="s">
        <v>249</v>
      </c>
      <c r="R1378" s="808" t="s">
        <v>203</v>
      </c>
      <c r="S1378" s="808"/>
      <c r="T1378" s="808"/>
      <c r="U1378" s="808"/>
      <c r="V1378" s="808"/>
      <c r="W1378" s="808"/>
      <c r="X1378" s="808"/>
      <c r="Y1378" s="808"/>
      <c r="Z1378" s="808"/>
      <c r="AA1378" s="808"/>
      <c r="AB1378" s="808"/>
      <c r="AC1378" s="808"/>
      <c r="AD1378" s="808"/>
      <c r="AE1378" s="808"/>
      <c r="AF1378" s="808"/>
    </row>
    <row r="1379" spans="1:32" ht="21.9" customHeight="1">
      <c r="A1379" s="166">
        <f>IF(N1384="","",A1378+1)</f>
        <v>2</v>
      </c>
      <c r="B1379" s="820" t="s">
        <v>541</v>
      </c>
      <c r="C1379" s="820"/>
      <c r="D1379" s="820"/>
      <c r="E1379" s="820"/>
      <c r="F1379" s="820"/>
      <c r="G1379" s="820"/>
      <c r="H1379" s="820"/>
      <c r="I1379" s="820"/>
      <c r="J1379" s="820"/>
      <c r="K1379" s="820"/>
      <c r="L1379" s="820"/>
      <c r="M1379" s="820"/>
      <c r="N1379" s="820"/>
      <c r="O1379" s="820"/>
      <c r="P1379" s="820"/>
      <c r="Q1379" s="819"/>
      <c r="R1379" s="820" t="s">
        <v>541</v>
      </c>
      <c r="S1379" s="820"/>
      <c r="T1379" s="820"/>
      <c r="U1379" s="820"/>
      <c r="V1379" s="820"/>
      <c r="W1379" s="820"/>
      <c r="X1379" s="820"/>
      <c r="Y1379" s="820"/>
      <c r="Z1379" s="820"/>
      <c r="AA1379" s="820"/>
      <c r="AB1379" s="820"/>
      <c r="AC1379" s="820"/>
      <c r="AD1379" s="820"/>
      <c r="AE1379" s="820"/>
      <c r="AF1379" s="820"/>
    </row>
    <row r="1380" spans="1:32" ht="21.9" customHeight="1">
      <c r="A1380" s="166">
        <f>IF(N1384="","",A1379+1)</f>
        <v>3</v>
      </c>
      <c r="B1380" s="821" t="s">
        <v>168</v>
      </c>
      <c r="C1380" s="821"/>
      <c r="D1380" s="821"/>
      <c r="E1380" s="822" t="str">
        <f>IF(AND(N1384=""),"",'Result Sheet'!$F$2)</f>
        <v xml:space="preserve">महात्मा गाँधी राजकीय विद्यालय (अंग्रेजी माध्यम) बर, पाली </v>
      </c>
      <c r="F1380" s="822"/>
      <c r="G1380" s="822"/>
      <c r="H1380" s="822"/>
      <c r="I1380" s="822"/>
      <c r="J1380" s="822"/>
      <c r="K1380" s="822"/>
      <c r="L1380" s="822"/>
      <c r="M1380" s="822"/>
      <c r="N1380" s="822"/>
      <c r="O1380" s="822"/>
      <c r="P1380" s="822"/>
      <c r="Q1380" s="819"/>
      <c r="R1380" s="821" t="s">
        <v>168</v>
      </c>
      <c r="S1380" s="821"/>
      <c r="T1380" s="821"/>
      <c r="U1380" s="822" t="str">
        <f>IF(AND(AD1384=""),"",'Result Sheet'!$F$2)</f>
        <v xml:space="preserve">महात्मा गाँधी राजकीय विद्यालय (अंग्रेजी माध्यम) बर, पाली </v>
      </c>
      <c r="V1380" s="822"/>
      <c r="W1380" s="822"/>
      <c r="X1380" s="822"/>
      <c r="Y1380" s="822"/>
      <c r="Z1380" s="822"/>
      <c r="AA1380" s="822"/>
      <c r="AB1380" s="822"/>
      <c r="AC1380" s="822"/>
      <c r="AD1380" s="822"/>
      <c r="AE1380" s="822"/>
      <c r="AF1380" s="822"/>
    </row>
    <row r="1381" spans="1:32" ht="21.9" customHeight="1">
      <c r="A1381" s="166">
        <f>IF(N1384="","",A1380+1)</f>
        <v>4</v>
      </c>
      <c r="B1381" s="413" t="s">
        <v>169</v>
      </c>
      <c r="C1381" s="797" t="str">
        <f>IFERROR(VLOOKUP(N1384,Marks,2,0),"")</f>
        <v/>
      </c>
      <c r="D1381" s="797"/>
      <c r="E1381" s="815" t="s">
        <v>212</v>
      </c>
      <c r="F1381" s="815"/>
      <c r="G1381" s="815"/>
      <c r="H1381" s="797" t="str">
        <f>IFERROR(VLOOKUP(N1384,Marks,3,0),"")</f>
        <v/>
      </c>
      <c r="I1381" s="797"/>
      <c r="J1381" s="798" t="s">
        <v>205</v>
      </c>
      <c r="K1381" s="798"/>
      <c r="L1381" s="798"/>
      <c r="M1381" s="798"/>
      <c r="N1381" s="799" t="str">
        <f>IF(AND(N1384=""),"",'Marks Entry 1st'!$I$2)</f>
        <v xml:space="preserve"> 2021-2022</v>
      </c>
      <c r="O1381" s="799"/>
      <c r="P1381" s="799"/>
      <c r="Q1381" s="819"/>
      <c r="R1381" s="413" t="s">
        <v>169</v>
      </c>
      <c r="S1381" s="797" t="str">
        <f>IFERROR(VLOOKUP(AD1384,Marks,2,0),"")</f>
        <v/>
      </c>
      <c r="T1381" s="797"/>
      <c r="U1381" s="815" t="s">
        <v>212</v>
      </c>
      <c r="V1381" s="815"/>
      <c r="W1381" s="815"/>
      <c r="X1381" s="797" t="str">
        <f>IFERROR(VLOOKUP(AD1384,Marks,3,0),"")</f>
        <v/>
      </c>
      <c r="Y1381" s="797"/>
      <c r="Z1381" s="798" t="s">
        <v>205</v>
      </c>
      <c r="AA1381" s="798"/>
      <c r="AB1381" s="798"/>
      <c r="AC1381" s="798"/>
      <c r="AD1381" s="799" t="str">
        <f>IF(AND(AD1384=""),"",'Marks Entry 1st'!$I$2)</f>
        <v xml:space="preserve"> 2021-2022</v>
      </c>
      <c r="AE1381" s="799"/>
      <c r="AF1381" s="799"/>
    </row>
    <row r="1382" spans="1:32" ht="21.9" customHeight="1">
      <c r="A1382" s="166">
        <f>IF(N1384="","",A1381+1)</f>
        <v>5</v>
      </c>
      <c r="B1382" s="800" t="s">
        <v>206</v>
      </c>
      <c r="C1382" s="800"/>
      <c r="D1382" s="800"/>
      <c r="E1382" s="801" t="str">
        <f>IFERROR(VLOOKUP(N1384,Marks,6,0),"")</f>
        <v/>
      </c>
      <c r="F1382" s="801"/>
      <c r="G1382" s="801"/>
      <c r="H1382" s="801"/>
      <c r="I1382" s="801"/>
      <c r="J1382" s="802" t="s">
        <v>209</v>
      </c>
      <c r="K1382" s="802"/>
      <c r="L1382" s="802"/>
      <c r="M1382" s="802"/>
      <c r="N1382" s="803" t="str">
        <f>IFERROR(VLOOKUP(N1384,Marks,5,0),"")</f>
        <v/>
      </c>
      <c r="O1382" s="803"/>
      <c r="P1382" s="803"/>
      <c r="Q1382" s="819"/>
      <c r="R1382" s="800" t="s">
        <v>206</v>
      </c>
      <c r="S1382" s="800"/>
      <c r="T1382" s="800"/>
      <c r="U1382" s="801" t="str">
        <f>IFERROR(VLOOKUP(AD1384,Marks,6,0),"")</f>
        <v/>
      </c>
      <c r="V1382" s="801"/>
      <c r="W1382" s="801"/>
      <c r="X1382" s="801"/>
      <c r="Y1382" s="801"/>
      <c r="Z1382" s="802" t="s">
        <v>209</v>
      </c>
      <c r="AA1382" s="802"/>
      <c r="AB1382" s="802"/>
      <c r="AC1382" s="802"/>
      <c r="AD1382" s="803" t="str">
        <f>IFERROR(VLOOKUP(AD1384,Marks,5,0),"")</f>
        <v/>
      </c>
      <c r="AE1382" s="803"/>
      <c r="AF1382" s="803"/>
    </row>
    <row r="1383" spans="1:32" ht="21.9" customHeight="1">
      <c r="A1383" s="166">
        <f>IF(N1384="","",A1382+1)</f>
        <v>6</v>
      </c>
      <c r="B1383" s="800" t="s">
        <v>207</v>
      </c>
      <c r="C1383" s="800"/>
      <c r="D1383" s="800"/>
      <c r="E1383" s="801" t="str">
        <f>IFERROR(VLOOKUP(N1384,Marks,7,0),"")</f>
        <v/>
      </c>
      <c r="F1383" s="801"/>
      <c r="G1383" s="801"/>
      <c r="H1383" s="801"/>
      <c r="I1383" s="801"/>
      <c r="J1383" s="802" t="s">
        <v>210</v>
      </c>
      <c r="K1383" s="802"/>
      <c r="L1383" s="802"/>
      <c r="M1383" s="802"/>
      <c r="N1383" s="816" t="str">
        <f>IFERROR(VLOOKUP(N1384,Marks,4,0),"")</f>
        <v/>
      </c>
      <c r="O1383" s="816"/>
      <c r="P1383" s="816"/>
      <c r="Q1383" s="819"/>
      <c r="R1383" s="800" t="s">
        <v>207</v>
      </c>
      <c r="S1383" s="800"/>
      <c r="T1383" s="800"/>
      <c r="U1383" s="801" t="str">
        <f>IFERROR(VLOOKUP(AD1384,Marks,7,0),"")</f>
        <v/>
      </c>
      <c r="V1383" s="801"/>
      <c r="W1383" s="801"/>
      <c r="X1383" s="801"/>
      <c r="Y1383" s="801"/>
      <c r="Z1383" s="802" t="s">
        <v>210</v>
      </c>
      <c r="AA1383" s="802"/>
      <c r="AB1383" s="802"/>
      <c r="AC1383" s="802"/>
      <c r="AD1383" s="816" t="str">
        <f>IFERROR(VLOOKUP(AD1384,Marks,4,0),"")</f>
        <v/>
      </c>
      <c r="AE1383" s="816"/>
      <c r="AF1383" s="816"/>
    </row>
    <row r="1384" spans="1:32" ht="21.9" customHeight="1">
      <c r="A1384" s="166">
        <f>IF(N1384="","",A1383+1)</f>
        <v>7</v>
      </c>
      <c r="B1384" s="800" t="s">
        <v>208</v>
      </c>
      <c r="C1384" s="800"/>
      <c r="D1384" s="800"/>
      <c r="E1384" s="801" t="str">
        <f>IFERROR(VLOOKUP(N1384,Marks,8,0),"")</f>
        <v/>
      </c>
      <c r="F1384" s="801"/>
      <c r="G1384" s="801"/>
      <c r="H1384" s="801"/>
      <c r="I1384" s="801"/>
      <c r="J1384" s="802" t="s">
        <v>211</v>
      </c>
      <c r="K1384" s="802"/>
      <c r="L1384" s="802"/>
      <c r="M1384" s="802"/>
      <c r="N1384" s="809">
        <f>IF(AD1357="","",IF(AND(AD1357+1&gt;$AN$6),"",AD1357+1))</f>
        <v>203</v>
      </c>
      <c r="O1384" s="809"/>
      <c r="P1384" s="809"/>
      <c r="Q1384" s="819"/>
      <c r="R1384" s="800" t="s">
        <v>208</v>
      </c>
      <c r="S1384" s="800"/>
      <c r="T1384" s="800"/>
      <c r="U1384" s="801" t="str">
        <f>IFERROR(VLOOKUP(AD1384,Marks,8,0),"")</f>
        <v/>
      </c>
      <c r="V1384" s="801"/>
      <c r="W1384" s="801"/>
      <c r="X1384" s="801"/>
      <c r="Y1384" s="801"/>
      <c r="Z1384" s="802" t="s">
        <v>211</v>
      </c>
      <c r="AA1384" s="802"/>
      <c r="AB1384" s="802"/>
      <c r="AC1384" s="802"/>
      <c r="AD1384" s="810">
        <f>IF(N1384="","",IF(AND(N1384+1&gt;$AN$6),"",N1384+1))</f>
        <v>204</v>
      </c>
      <c r="AE1384" s="810"/>
      <c r="AF1384" s="810"/>
    </row>
    <row r="1385" spans="1:32" ht="9" customHeight="1">
      <c r="A1385" s="166">
        <f>IF(N1384="","",A1384+1)</f>
        <v>8</v>
      </c>
      <c r="B1385" s="123"/>
      <c r="C1385" s="123"/>
      <c r="D1385" s="123"/>
      <c r="E1385" s="124"/>
      <c r="F1385" s="124"/>
      <c r="G1385" s="124"/>
      <c r="H1385" s="123"/>
      <c r="I1385" s="123"/>
      <c r="J1385" s="125"/>
      <c r="K1385" s="125"/>
      <c r="L1385" s="125"/>
      <c r="M1385" s="76"/>
      <c r="N1385" s="76"/>
      <c r="O1385" s="76"/>
      <c r="P1385" s="76"/>
      <c r="Q1385" s="819"/>
      <c r="R1385" s="123"/>
      <c r="S1385" s="123"/>
      <c r="T1385" s="123"/>
      <c r="U1385" s="124"/>
      <c r="V1385" s="124"/>
      <c r="W1385" s="124"/>
      <c r="X1385" s="123"/>
      <c r="Y1385" s="123"/>
      <c r="Z1385" s="125"/>
      <c r="AA1385" s="125"/>
      <c r="AB1385" s="125"/>
      <c r="AC1385" s="76"/>
      <c r="AD1385" s="76"/>
      <c r="AE1385" s="76"/>
      <c r="AF1385" s="76"/>
    </row>
    <row r="1386" spans="1:32" ht="21" customHeight="1">
      <c r="A1386" s="166">
        <f>IF(N1384="","",A1385+1)</f>
        <v>9</v>
      </c>
      <c r="B1386" s="811" t="s">
        <v>213</v>
      </c>
      <c r="C1386" s="646" t="s">
        <v>214</v>
      </c>
      <c r="D1386" s="646"/>
      <c r="E1386" s="646"/>
      <c r="F1386" s="812" t="s">
        <v>13</v>
      </c>
      <c r="G1386" s="813"/>
      <c r="H1386" s="813"/>
      <c r="I1386" s="814"/>
      <c r="J1386" s="649" t="s">
        <v>184</v>
      </c>
      <c r="K1386" s="650" t="s">
        <v>167</v>
      </c>
      <c r="L1386" s="651"/>
      <c r="M1386" s="651"/>
      <c r="N1386" s="652"/>
      <c r="O1386" s="616" t="s">
        <v>185</v>
      </c>
      <c r="P1386" s="617" t="s">
        <v>186</v>
      </c>
      <c r="Q1386" s="819"/>
      <c r="R1386" s="811" t="s">
        <v>213</v>
      </c>
      <c r="S1386" s="646" t="s">
        <v>214</v>
      </c>
      <c r="T1386" s="646"/>
      <c r="U1386" s="646"/>
      <c r="V1386" s="812" t="s">
        <v>13</v>
      </c>
      <c r="W1386" s="813"/>
      <c r="X1386" s="813"/>
      <c r="Y1386" s="814"/>
      <c r="Z1386" s="649" t="s">
        <v>184</v>
      </c>
      <c r="AA1386" s="650" t="s">
        <v>167</v>
      </c>
      <c r="AB1386" s="651"/>
      <c r="AC1386" s="651"/>
      <c r="AD1386" s="652"/>
      <c r="AE1386" s="616" t="s">
        <v>185</v>
      </c>
      <c r="AF1386" s="617" t="s">
        <v>186</v>
      </c>
    </row>
    <row r="1387" spans="1:32" ht="90.75" customHeight="1">
      <c r="A1387" s="166">
        <f>IF(N1384="","",A1386+1)</f>
        <v>10</v>
      </c>
      <c r="B1387" s="811"/>
      <c r="C1387" s="171" t="s">
        <v>11</v>
      </c>
      <c r="D1387" s="171" t="s">
        <v>180</v>
      </c>
      <c r="E1387" s="171" t="s">
        <v>108</v>
      </c>
      <c r="F1387" s="171" t="s">
        <v>182</v>
      </c>
      <c r="G1387" s="171" t="s">
        <v>183</v>
      </c>
      <c r="H1387" s="305" t="s">
        <v>10</v>
      </c>
      <c r="I1387" s="171" t="s">
        <v>108</v>
      </c>
      <c r="J1387" s="649"/>
      <c r="K1387" s="172" t="s">
        <v>182</v>
      </c>
      <c r="L1387" s="172" t="s">
        <v>183</v>
      </c>
      <c r="M1387" s="173" t="s">
        <v>10</v>
      </c>
      <c r="N1387" s="171" t="s">
        <v>108</v>
      </c>
      <c r="O1387" s="616"/>
      <c r="P1387" s="785"/>
      <c r="Q1387" s="819"/>
      <c r="R1387" s="811"/>
      <c r="S1387" s="171" t="s">
        <v>11</v>
      </c>
      <c r="T1387" s="171" t="s">
        <v>180</v>
      </c>
      <c r="U1387" s="171" t="s">
        <v>108</v>
      </c>
      <c r="V1387" s="171" t="s">
        <v>182</v>
      </c>
      <c r="W1387" s="171" t="s">
        <v>183</v>
      </c>
      <c r="X1387" s="305" t="s">
        <v>10</v>
      </c>
      <c r="Y1387" s="171" t="s">
        <v>108</v>
      </c>
      <c r="Z1387" s="649"/>
      <c r="AA1387" s="172" t="s">
        <v>182</v>
      </c>
      <c r="AB1387" s="172" t="s">
        <v>183</v>
      </c>
      <c r="AC1387" s="173" t="s">
        <v>10</v>
      </c>
      <c r="AD1387" s="171" t="s">
        <v>108</v>
      </c>
      <c r="AE1387" s="616"/>
      <c r="AF1387" s="785">
        <v>0</v>
      </c>
    </row>
    <row r="1388" spans="1:32" ht="18.75" customHeight="1">
      <c r="A1388" s="166">
        <f>IF(N1384="","",A1387+1)</f>
        <v>11</v>
      </c>
      <c r="B1388" s="811"/>
      <c r="C1388" s="409">
        <v>20</v>
      </c>
      <c r="D1388" s="409">
        <v>20</v>
      </c>
      <c r="E1388" s="116">
        <v>40</v>
      </c>
      <c r="F1388" s="409">
        <v>30</v>
      </c>
      <c r="G1388" s="409">
        <v>18</v>
      </c>
      <c r="H1388" s="409">
        <v>12</v>
      </c>
      <c r="I1388" s="116">
        <v>60</v>
      </c>
      <c r="J1388" s="118">
        <v>100</v>
      </c>
      <c r="K1388" s="409">
        <v>50</v>
      </c>
      <c r="L1388" s="409">
        <v>30</v>
      </c>
      <c r="M1388" s="409">
        <v>20</v>
      </c>
      <c r="N1388" s="116">
        <v>100</v>
      </c>
      <c r="O1388" s="118">
        <v>200</v>
      </c>
      <c r="P1388" s="786"/>
      <c r="Q1388" s="819"/>
      <c r="R1388" s="811"/>
      <c r="S1388" s="409">
        <v>20</v>
      </c>
      <c r="T1388" s="409">
        <v>20</v>
      </c>
      <c r="U1388" s="116">
        <v>40</v>
      </c>
      <c r="V1388" s="409">
        <v>30</v>
      </c>
      <c r="W1388" s="409">
        <v>18</v>
      </c>
      <c r="X1388" s="409">
        <v>12</v>
      </c>
      <c r="Y1388" s="116">
        <v>60</v>
      </c>
      <c r="Z1388" s="118">
        <v>100</v>
      </c>
      <c r="AA1388" s="409">
        <v>50</v>
      </c>
      <c r="AB1388" s="409">
        <v>30</v>
      </c>
      <c r="AC1388" s="409">
        <v>20</v>
      </c>
      <c r="AD1388" s="116">
        <v>100</v>
      </c>
      <c r="AE1388" s="118">
        <v>200</v>
      </c>
      <c r="AF1388" s="786"/>
    </row>
    <row r="1389" spans="1:32" ht="21" customHeight="1">
      <c r="A1389" s="166">
        <f>IF(N1384="","",A1388+1)</f>
        <v>12</v>
      </c>
      <c r="B1389" s="122" t="str">
        <f>'Result Sheet'!$L$4</f>
        <v xml:space="preserve">हिन्दी </v>
      </c>
      <c r="C1389" s="408" t="str">
        <f>IFERROR(VLOOKUP(N1384,Marks,11,0),"")</f>
        <v/>
      </c>
      <c r="D1389" s="408" t="str">
        <f>IFERROR(VLOOKUP(N1384,Marks,12,0),"")</f>
        <v/>
      </c>
      <c r="E1389" s="117" t="str">
        <f>IFERROR(VLOOKUP(N1384,Marks,13,0),"")</f>
        <v/>
      </c>
      <c r="F1389" s="408" t="str">
        <f>IFERROR(VLOOKUP(N1384,Marks,14,0),"")</f>
        <v/>
      </c>
      <c r="G1389" s="408" t="str">
        <f>IFERROR(VLOOKUP(N1384,Marks,15,0),"")</f>
        <v/>
      </c>
      <c r="H1389" s="408" t="str">
        <f>IFERROR(VLOOKUP(N1384,Marks,16,0),"")</f>
        <v/>
      </c>
      <c r="I1389" s="117" t="str">
        <f>IFERROR(VLOOKUP(N1384,Marks,17,0),"")</f>
        <v/>
      </c>
      <c r="J1389" s="119" t="str">
        <f>IFERROR(VLOOKUP(N1384,Marks,18,0),"")</f>
        <v/>
      </c>
      <c r="K1389" s="408" t="str">
        <f>IFERROR(VLOOKUP(N1384,Marks,19,0),"")</f>
        <v/>
      </c>
      <c r="L1389" s="408" t="str">
        <f>IFERROR(VLOOKUP(N1384,Marks,20,0),"")</f>
        <v/>
      </c>
      <c r="M1389" s="408" t="str">
        <f>IFERROR(VLOOKUP(N1384,Marks,21,0),"")</f>
        <v/>
      </c>
      <c r="N1389" s="117" t="str">
        <f>IFERROR(VLOOKUP(N1384,Marks,22,0),"")</f>
        <v/>
      </c>
      <c r="O1389" s="119" t="str">
        <f>IFERROR(VLOOKUP(N1384,Marks,23,0),"")</f>
        <v/>
      </c>
      <c r="P1389" s="323" t="str">
        <f>IFERROR(VLOOKUP(N1384,Marks,29,0),"")</f>
        <v/>
      </c>
      <c r="Q1389" s="819"/>
      <c r="R1389" s="122" t="str">
        <f>'Result Sheet'!$L$4</f>
        <v xml:space="preserve">हिन्दी </v>
      </c>
      <c r="S1389" s="408" t="str">
        <f>IFERROR(VLOOKUP(AD1384,Marks,11,0),"")</f>
        <v/>
      </c>
      <c r="T1389" s="408" t="str">
        <f>IFERROR(VLOOKUP(AD1384,Marks,12,0),"")</f>
        <v/>
      </c>
      <c r="U1389" s="117" t="str">
        <f>IFERROR(VLOOKUP(AD1384,Marks,13,0),"")</f>
        <v/>
      </c>
      <c r="V1389" s="408" t="str">
        <f>IFERROR(VLOOKUP(AD1384,Marks,14,0),"")</f>
        <v/>
      </c>
      <c r="W1389" s="408" t="str">
        <f>IFERROR(VLOOKUP(AD1384,Marks,15,0),"")</f>
        <v/>
      </c>
      <c r="X1389" s="408" t="str">
        <f>IFERROR(VLOOKUP(AD1384,Marks,16,0),"")</f>
        <v/>
      </c>
      <c r="Y1389" s="117" t="str">
        <f>IFERROR(VLOOKUP(AD1384,Marks,17,0),"")</f>
        <v/>
      </c>
      <c r="Z1389" s="119" t="str">
        <f>IFERROR(VLOOKUP(AD1384,Marks,18,0),"")</f>
        <v/>
      </c>
      <c r="AA1389" s="408" t="str">
        <f>IFERROR(VLOOKUP(AD1384,Marks,19,0),"")</f>
        <v/>
      </c>
      <c r="AB1389" s="408" t="str">
        <f>IFERROR(VLOOKUP(AD1384,Marks,20,0),"")</f>
        <v/>
      </c>
      <c r="AC1389" s="408" t="str">
        <f>IFERROR(VLOOKUP(AD1384,Marks,21,0),"")</f>
        <v/>
      </c>
      <c r="AD1389" s="117" t="str">
        <f>IFERROR(VLOOKUP(AD1384,Marks,22,0),"")</f>
        <v/>
      </c>
      <c r="AE1389" s="119" t="str">
        <f>IFERROR(VLOOKUP(AD1384,Marks,23,0),"")</f>
        <v/>
      </c>
      <c r="AF1389" s="323" t="str">
        <f>IFERROR(VLOOKUP(AD1384,Marks,29,0),"")</f>
        <v/>
      </c>
    </row>
    <row r="1390" spans="1:32" ht="21" customHeight="1">
      <c r="A1390" s="166">
        <f>IF(N1384="","",A1389+1)</f>
        <v>13</v>
      </c>
      <c r="B1390" s="122" t="str">
        <f>'Result Sheet'!$AE$4</f>
        <v xml:space="preserve">अंग्रेजी </v>
      </c>
      <c r="C1390" s="408" t="str">
        <f>IFERROR(VLOOKUP(N1384,Marks,30,0),"")</f>
        <v/>
      </c>
      <c r="D1390" s="408" t="str">
        <f>IFERROR(VLOOKUP(N1384,Marks,31,0),"")</f>
        <v/>
      </c>
      <c r="E1390" s="117" t="str">
        <f>IFERROR(VLOOKUP(N1384,Marks,32,0),"")</f>
        <v/>
      </c>
      <c r="F1390" s="408" t="str">
        <f>IFERROR(VLOOKUP(N1384,Marks,33,0),"")</f>
        <v/>
      </c>
      <c r="G1390" s="408" t="str">
        <f>IFERROR(VLOOKUP(N1384,Marks,34,0),"")</f>
        <v/>
      </c>
      <c r="H1390" s="408" t="str">
        <f>IFERROR(VLOOKUP(N1384,Marks,35,0),"")</f>
        <v/>
      </c>
      <c r="I1390" s="117" t="str">
        <f>IFERROR(VLOOKUP(N1384,Marks,36,0),"")</f>
        <v/>
      </c>
      <c r="J1390" s="119" t="str">
        <f>IFERROR(VLOOKUP(N1384,Marks,37,0),"")</f>
        <v/>
      </c>
      <c r="K1390" s="408" t="str">
        <f>IFERROR(VLOOKUP(N1384,Marks,38,0),"")</f>
        <v/>
      </c>
      <c r="L1390" s="408" t="str">
        <f>IFERROR(VLOOKUP(N1384,Marks,39,0),"")</f>
        <v/>
      </c>
      <c r="M1390" s="408" t="str">
        <f>IFERROR(VLOOKUP(N1384,Marks,40,0),"")</f>
        <v/>
      </c>
      <c r="N1390" s="117" t="str">
        <f>IFERROR(VLOOKUP(N1384,Marks,41,0),"")</f>
        <v/>
      </c>
      <c r="O1390" s="119" t="str">
        <f>IFERROR(VLOOKUP(N1384,Marks,42,0),"")</f>
        <v/>
      </c>
      <c r="P1390" s="323" t="str">
        <f>IFERROR(VLOOKUP(N1384,Marks,48,0),"")</f>
        <v/>
      </c>
      <c r="Q1390" s="819"/>
      <c r="R1390" s="122" t="str">
        <f>'Result Sheet'!$AE$4</f>
        <v xml:space="preserve">अंग्रेजी </v>
      </c>
      <c r="S1390" s="408" t="str">
        <f>IFERROR(VLOOKUP(AD1384,Marks,30,0),"")</f>
        <v/>
      </c>
      <c r="T1390" s="408" t="str">
        <f>IFERROR(VLOOKUP(AD1384,Marks,31,0),"")</f>
        <v/>
      </c>
      <c r="U1390" s="117" t="str">
        <f>IFERROR(VLOOKUP(AD1384,Marks,32,0),"")</f>
        <v/>
      </c>
      <c r="V1390" s="408" t="str">
        <f>IFERROR(VLOOKUP(AD1384,Marks,33,0),"")</f>
        <v/>
      </c>
      <c r="W1390" s="408" t="str">
        <f>IFERROR(VLOOKUP(AD1384,Marks,34,0),"")</f>
        <v/>
      </c>
      <c r="X1390" s="408" t="str">
        <f>IFERROR(VLOOKUP(AD1384,Marks,35,0),"")</f>
        <v/>
      </c>
      <c r="Y1390" s="117" t="str">
        <f>IFERROR(VLOOKUP(AD1384,Marks,36,0),"")</f>
        <v/>
      </c>
      <c r="Z1390" s="119" t="str">
        <f>IFERROR(VLOOKUP(AD1384,Marks,37,0),"")</f>
        <v/>
      </c>
      <c r="AA1390" s="408" t="str">
        <f>IFERROR(VLOOKUP(AD1384,Marks,38,0),"")</f>
        <v/>
      </c>
      <c r="AB1390" s="408" t="str">
        <f>IFERROR(VLOOKUP(AD1384,Marks,39,0),"")</f>
        <v/>
      </c>
      <c r="AC1390" s="408" t="str">
        <f>IFERROR(VLOOKUP(AD1384,Marks,40,0),"")</f>
        <v/>
      </c>
      <c r="AD1390" s="117" t="str">
        <f>IFERROR(VLOOKUP(AD1384,Marks,41,0),"")</f>
        <v/>
      </c>
      <c r="AE1390" s="119" t="str">
        <f>IFERROR(VLOOKUP(AD1384,Marks,42,0),"")</f>
        <v/>
      </c>
      <c r="AF1390" s="323" t="str">
        <f>IFERROR(VLOOKUP(AD1384,Marks,48,0),"")</f>
        <v/>
      </c>
    </row>
    <row r="1391" spans="1:32" ht="21" customHeight="1">
      <c r="A1391" s="166">
        <f>IF(N1384="","",A1390+1)</f>
        <v>14</v>
      </c>
      <c r="B1391" s="122" t="str">
        <f>'Result Sheet'!$AX$4</f>
        <v>संस्कृत</v>
      </c>
      <c r="C1391" s="408" t="str">
        <f>IFERROR(VLOOKUP(N1384,Marks,49,0),"")</f>
        <v/>
      </c>
      <c r="D1391" s="408" t="str">
        <f>IFERROR(VLOOKUP(N1384,Marks,50,0),"")</f>
        <v/>
      </c>
      <c r="E1391" s="117" t="str">
        <f>IFERROR(VLOOKUP(N1384,Marks,51,0),"")</f>
        <v/>
      </c>
      <c r="F1391" s="408" t="str">
        <f>IFERROR(VLOOKUP(N1384,Marks,52,0),"")</f>
        <v/>
      </c>
      <c r="G1391" s="408" t="str">
        <f>IFERROR(VLOOKUP(N1384,Marks,53,0),"")</f>
        <v/>
      </c>
      <c r="H1391" s="408" t="str">
        <f>IFERROR(VLOOKUP(N1384,Marks,54,0),"")</f>
        <v/>
      </c>
      <c r="I1391" s="117" t="str">
        <f>IFERROR(VLOOKUP(N1384,Marks,55,0),"")</f>
        <v/>
      </c>
      <c r="J1391" s="119" t="str">
        <f>IFERROR(VLOOKUP(N1384,Marks,56,0),"")</f>
        <v/>
      </c>
      <c r="K1391" s="408" t="str">
        <f>IFERROR(VLOOKUP(N1384,Marks,57,0),"")</f>
        <v/>
      </c>
      <c r="L1391" s="408" t="str">
        <f>IFERROR(VLOOKUP(N1384,Marks,58,0),"")</f>
        <v/>
      </c>
      <c r="M1391" s="408" t="str">
        <f>IFERROR(VLOOKUP(N1384,Marks,59,0),"")</f>
        <v/>
      </c>
      <c r="N1391" s="117" t="str">
        <f>IFERROR(VLOOKUP(N1384,Marks,60,0),"")</f>
        <v/>
      </c>
      <c r="O1391" s="119" t="str">
        <f>IFERROR(VLOOKUP(N1384,Marks,61,0),"")</f>
        <v/>
      </c>
      <c r="P1391" s="323" t="str">
        <f>IFERROR(VLOOKUP(N1384,Marks,67,0),"")</f>
        <v/>
      </c>
      <c r="Q1391" s="819"/>
      <c r="R1391" s="122" t="str">
        <f>'Result Sheet'!$AX$4</f>
        <v>संस्कृत</v>
      </c>
      <c r="S1391" s="408" t="str">
        <f>IFERROR(VLOOKUP(AD1384,Marks,49,0),"")</f>
        <v/>
      </c>
      <c r="T1391" s="408" t="str">
        <f>IFERROR(VLOOKUP(AD1384,Marks,50,0),"")</f>
        <v/>
      </c>
      <c r="U1391" s="117" t="str">
        <f>IFERROR(VLOOKUP(AD1384,Marks,51,0),"")</f>
        <v/>
      </c>
      <c r="V1391" s="408" t="str">
        <f>IFERROR(VLOOKUP(AD1384,Marks,52,0),"")</f>
        <v/>
      </c>
      <c r="W1391" s="408" t="str">
        <f>IFERROR(VLOOKUP(AD1384,Marks,53,0),"")</f>
        <v/>
      </c>
      <c r="X1391" s="408" t="str">
        <f>IFERROR(VLOOKUP(AD1384,Marks,54,0),"")</f>
        <v/>
      </c>
      <c r="Y1391" s="117" t="str">
        <f>IFERROR(VLOOKUP(AD1384,Marks,55,0),"")</f>
        <v/>
      </c>
      <c r="Z1391" s="119" t="str">
        <f>IFERROR(VLOOKUP(AD1384,Marks,56,0),"")</f>
        <v/>
      </c>
      <c r="AA1391" s="408" t="str">
        <f>IFERROR(VLOOKUP(AD1384,Marks,57,0),"")</f>
        <v/>
      </c>
      <c r="AB1391" s="408" t="str">
        <f>IFERROR(VLOOKUP(AD1384,Marks,58,0),"")</f>
        <v/>
      </c>
      <c r="AC1391" s="408" t="str">
        <f>IFERROR(VLOOKUP(AD1384,Marks,59,0),"")</f>
        <v/>
      </c>
      <c r="AD1391" s="117" t="str">
        <f>IFERROR(VLOOKUP(AD1384,Marks,60,0),"")</f>
        <v/>
      </c>
      <c r="AE1391" s="119" t="str">
        <f>IFERROR(VLOOKUP(AD1384,Marks,61,0),"")</f>
        <v/>
      </c>
      <c r="AF1391" s="323" t="str">
        <f>IFERROR(VLOOKUP(AD1384,Marks,67,0),"")</f>
        <v/>
      </c>
    </row>
    <row r="1392" spans="1:32" ht="21" customHeight="1">
      <c r="A1392" s="166">
        <f>IF(N1384="","",A1390+1)</f>
        <v>14</v>
      </c>
      <c r="B1392" s="122" t="str">
        <f>'Result Sheet'!$BQ$4</f>
        <v xml:space="preserve">गणित </v>
      </c>
      <c r="C1392" s="408" t="str">
        <f>IFERROR(VLOOKUP(N1384,Marks,68,0),"")</f>
        <v/>
      </c>
      <c r="D1392" s="408" t="str">
        <f>IFERROR(VLOOKUP(N1384,Marks,69,0),"")</f>
        <v/>
      </c>
      <c r="E1392" s="117" t="str">
        <f>IFERROR(VLOOKUP(N1384,Marks,70,0),"")</f>
        <v/>
      </c>
      <c r="F1392" s="408" t="str">
        <f>IFERROR(VLOOKUP(N1384,Marks,71,0),"")</f>
        <v/>
      </c>
      <c r="G1392" s="408" t="str">
        <f>IFERROR(VLOOKUP(N1384,Marks,72,0),"")</f>
        <v/>
      </c>
      <c r="H1392" s="408" t="str">
        <f>IFERROR(VLOOKUP(N1384,Marks,73,0),"")</f>
        <v/>
      </c>
      <c r="I1392" s="117" t="str">
        <f>IFERROR(VLOOKUP(N1384,Marks,74,0),"")</f>
        <v/>
      </c>
      <c r="J1392" s="119" t="str">
        <f>IFERROR(VLOOKUP(N1384,Marks,75,0),"")</f>
        <v/>
      </c>
      <c r="K1392" s="408" t="str">
        <f>IFERROR(VLOOKUP(N1384,Marks,76,0),"")</f>
        <v/>
      </c>
      <c r="L1392" s="408" t="str">
        <f>IFERROR(VLOOKUP(N1384,Marks,77,0),"")</f>
        <v/>
      </c>
      <c r="M1392" s="408" t="str">
        <f>IFERROR(VLOOKUP(N1384,Marks,78,0),"")</f>
        <v/>
      </c>
      <c r="N1392" s="117" t="str">
        <f>IFERROR(VLOOKUP(N1384,Marks,79,0),"")</f>
        <v/>
      </c>
      <c r="O1392" s="119" t="str">
        <f>IFERROR(VLOOKUP(N1384,Marks,80,0),"")</f>
        <v/>
      </c>
      <c r="P1392" s="323" t="str">
        <f>IFERROR(VLOOKUP(N1384,Marks,86,0),"")</f>
        <v/>
      </c>
      <c r="Q1392" s="819"/>
      <c r="R1392" s="122" t="str">
        <f>'Result Sheet'!$BQ$4</f>
        <v xml:space="preserve">गणित </v>
      </c>
      <c r="S1392" s="408" t="str">
        <f>IFERROR(VLOOKUP(AD1384,Marks,68,0),"")</f>
        <v/>
      </c>
      <c r="T1392" s="408" t="str">
        <f>IFERROR(VLOOKUP(AD1384,Marks,69,0),"")</f>
        <v/>
      </c>
      <c r="U1392" s="117" t="str">
        <f>IFERROR(VLOOKUP(AD1384,Marks,70,0),"")</f>
        <v/>
      </c>
      <c r="V1392" s="408" t="str">
        <f>IFERROR(VLOOKUP(AD1384,Marks,71,0),"")</f>
        <v/>
      </c>
      <c r="W1392" s="408" t="str">
        <f>IFERROR(VLOOKUP(AD1384,Marks,72,0),"")</f>
        <v/>
      </c>
      <c r="X1392" s="408" t="str">
        <f>IFERROR(VLOOKUP(AD1384,Marks,73,0),"")</f>
        <v/>
      </c>
      <c r="Y1392" s="117" t="str">
        <f>IFERROR(VLOOKUP(AD1384,Marks,74,0),"")</f>
        <v/>
      </c>
      <c r="Z1392" s="119" t="str">
        <f>IFERROR(VLOOKUP(AD1384,Marks,75,0),"")</f>
        <v/>
      </c>
      <c r="AA1392" s="408" t="str">
        <f>IFERROR(VLOOKUP(AD1384,Marks,76,0),"")</f>
        <v/>
      </c>
      <c r="AB1392" s="408" t="str">
        <f>IFERROR(VLOOKUP(AD1384,Marks,77,0),"")</f>
        <v/>
      </c>
      <c r="AC1392" s="408" t="str">
        <f>IFERROR(VLOOKUP(AD1384,Marks,78,0),"")</f>
        <v/>
      </c>
      <c r="AD1392" s="117" t="str">
        <f>IFERROR(VLOOKUP(AD1384,Marks,79,0),"")</f>
        <v/>
      </c>
      <c r="AE1392" s="119" t="str">
        <f>IFERROR(VLOOKUP(AD1384,Marks,80,0),"")</f>
        <v/>
      </c>
      <c r="AF1392" s="323" t="str">
        <f>IFERROR(VLOOKUP(AD1384,Marks,86,0),"")</f>
        <v/>
      </c>
    </row>
    <row r="1393" spans="1:32" ht="21" customHeight="1">
      <c r="A1393" s="166">
        <f>IF(N1384="","",A1392+1)</f>
        <v>15</v>
      </c>
      <c r="B1393" s="122" t="str">
        <f>'Result Sheet'!$CJ$4</f>
        <v xml:space="preserve">पर्यावरण अध्ययन </v>
      </c>
      <c r="C1393" s="408" t="str">
        <f>IFERROR(VLOOKUP(N1384,Marks,87,0),"")</f>
        <v/>
      </c>
      <c r="D1393" s="408" t="str">
        <f>IFERROR(VLOOKUP(N1384,Marks,88,0),"")</f>
        <v/>
      </c>
      <c r="E1393" s="117" t="str">
        <f>IFERROR(VLOOKUP(N1384,Marks,89,0),"")</f>
        <v/>
      </c>
      <c r="F1393" s="408" t="str">
        <f>IFERROR(VLOOKUP(N1384,Marks,90,0),"")</f>
        <v/>
      </c>
      <c r="G1393" s="408" t="str">
        <f>IFERROR(VLOOKUP(N1384,Marks,91,0),"")</f>
        <v/>
      </c>
      <c r="H1393" s="408" t="str">
        <f>IFERROR(VLOOKUP(N1384,Marks,92,0),"")</f>
        <v/>
      </c>
      <c r="I1393" s="117" t="str">
        <f>IFERROR(VLOOKUP(N1384,Marks,93,0),"")</f>
        <v/>
      </c>
      <c r="J1393" s="119" t="str">
        <f>IFERROR(VLOOKUP(N1384,Marks,94,0),"")</f>
        <v/>
      </c>
      <c r="K1393" s="408" t="str">
        <f>IFERROR(VLOOKUP(N1384,Marks,95,0),"")</f>
        <v/>
      </c>
      <c r="L1393" s="408" t="str">
        <f>IFERROR(VLOOKUP(N1384,Marks,96,0),"")</f>
        <v/>
      </c>
      <c r="M1393" s="408" t="str">
        <f>IFERROR(VLOOKUP(N1384,Marks,97,0),"")</f>
        <v/>
      </c>
      <c r="N1393" s="117" t="str">
        <f>IFERROR(VLOOKUP(N1384,Marks,98,0),"")</f>
        <v/>
      </c>
      <c r="O1393" s="119" t="str">
        <f>IFERROR(VLOOKUP(N1384,Marks,99,0),"")</f>
        <v/>
      </c>
      <c r="P1393" s="323" t="str">
        <f>IFERROR(VLOOKUP(N1384,Marks,105,0),"")</f>
        <v/>
      </c>
      <c r="Q1393" s="819"/>
      <c r="R1393" s="122" t="str">
        <f>'Result Sheet'!$CJ$4</f>
        <v xml:space="preserve">पर्यावरण अध्ययन </v>
      </c>
      <c r="S1393" s="408" t="str">
        <f>IFERROR(VLOOKUP(AD1384,Marks,87,0),"")</f>
        <v/>
      </c>
      <c r="T1393" s="408" t="str">
        <f>IFERROR(VLOOKUP(AD1384,Marks,88,0),"")</f>
        <v/>
      </c>
      <c r="U1393" s="117" t="str">
        <f>IFERROR(VLOOKUP(AD1384,Marks,89,0),"")</f>
        <v/>
      </c>
      <c r="V1393" s="408" t="str">
        <f>IFERROR(VLOOKUP(AD1384,Marks,90,0),"")</f>
        <v/>
      </c>
      <c r="W1393" s="408" t="str">
        <f>IFERROR(VLOOKUP(AD1384,Marks,91,0),"")</f>
        <v/>
      </c>
      <c r="X1393" s="408" t="str">
        <f>IFERROR(VLOOKUP(AD1384,Marks,92,0),"")</f>
        <v/>
      </c>
      <c r="Y1393" s="117" t="str">
        <f>IFERROR(VLOOKUP(AD1384,Marks,93,0),"")</f>
        <v/>
      </c>
      <c r="Z1393" s="119" t="str">
        <f>IFERROR(VLOOKUP(AD1384,Marks,94,0),"")</f>
        <v/>
      </c>
      <c r="AA1393" s="408" t="str">
        <f>IFERROR(VLOOKUP(AD1384,Marks,95,0),"")</f>
        <v/>
      </c>
      <c r="AB1393" s="408" t="str">
        <f>IFERROR(VLOOKUP(AD1384,Marks,96,0),"")</f>
        <v/>
      </c>
      <c r="AC1393" s="408" t="str">
        <f>IFERROR(VLOOKUP(AD1384,Marks,97,0),"")</f>
        <v/>
      </c>
      <c r="AD1393" s="117" t="str">
        <f>IFERROR(VLOOKUP(AD1384,Marks,98,0),"")</f>
        <v/>
      </c>
      <c r="AE1393" s="119" t="str">
        <f>IFERROR(VLOOKUP(AD1384,Marks,99,0),"")</f>
        <v/>
      </c>
      <c r="AF1393" s="323" t="str">
        <f>IFERROR(VLOOKUP(AD1384,Marks,105,0),"")</f>
        <v/>
      </c>
    </row>
    <row r="1394" spans="1:32" ht="25.5" customHeight="1">
      <c r="A1394" s="166">
        <f>IF(N1384="","",A1393+1)</f>
        <v>16</v>
      </c>
      <c r="B1394" s="412" t="s">
        <v>215</v>
      </c>
      <c r="C1394" s="120" t="str">
        <f>IF(AND(C1389="",C1390="",C1391="",C1392="",C1393=""),"",SUM(C1389:C1393))</f>
        <v/>
      </c>
      <c r="D1394" s="120" t="str">
        <f t="shared" ref="D1394" si="24">IF(AND(D1389="",D1390="",D1391="",D1392="",D1393=""),"",SUM(D1389:D1393))</f>
        <v/>
      </c>
      <c r="E1394" s="120" t="str">
        <f t="shared" ref="E1394" si="25">IF(AND(E1389="",E1390="",E1391="",E1392="",E1393=""),"",SUM(E1389:E1393))</f>
        <v/>
      </c>
      <c r="F1394" s="120" t="str">
        <f t="shared" ref="F1394" si="26">IF(AND(F1389="",F1390="",F1391="",F1392="",F1393=""),"",SUM(F1389:F1393))</f>
        <v/>
      </c>
      <c r="G1394" s="120" t="str">
        <f t="shared" ref="G1394" si="27">IF(AND(G1389="",G1390="",G1391="",G1392="",G1393=""),"",SUM(G1389:G1393))</f>
        <v/>
      </c>
      <c r="H1394" s="120" t="str">
        <f t="shared" ref="H1394" si="28">IF(AND(H1389="",H1390="",H1391="",H1392="",H1393=""),"",SUM(H1389:H1393))</f>
        <v/>
      </c>
      <c r="I1394" s="120" t="str">
        <f t="shared" ref="I1394" si="29">IF(AND(I1389="",I1390="",I1391="",I1392="",I1393=""),"",SUM(I1389:I1393))</f>
        <v/>
      </c>
      <c r="J1394" s="120" t="str">
        <f t="shared" ref="J1394" si="30">IF(AND(J1389="",J1390="",J1391="",J1392="",J1393=""),"",SUM(J1389:J1393))</f>
        <v/>
      </c>
      <c r="K1394" s="120" t="str">
        <f t="shared" ref="K1394" si="31">IF(AND(K1389="",K1390="",K1391="",K1392="",K1393=""),"",SUM(K1389:K1393))</f>
        <v/>
      </c>
      <c r="L1394" s="120" t="str">
        <f t="shared" ref="L1394" si="32">IF(AND(L1389="",L1390="",L1391="",L1392="",L1393=""),"",SUM(L1389:L1393))</f>
        <v/>
      </c>
      <c r="M1394" s="120" t="str">
        <f t="shared" ref="M1394" si="33">IF(AND(M1389="",M1390="",M1391="",M1392="",M1393=""),"",SUM(M1389:M1393))</f>
        <v/>
      </c>
      <c r="N1394" s="120" t="str">
        <f t="shared" ref="N1394" si="34">IF(AND(N1389="",N1390="",N1391="",N1392="",N1393=""),"",SUM(N1389:N1393))</f>
        <v/>
      </c>
      <c r="O1394" s="120" t="str">
        <f t="shared" ref="O1394" si="35">IF(AND(O1389="",O1390="",O1391="",O1392="",O1393=""),"",SUM(O1389:O1393))</f>
        <v/>
      </c>
      <c r="P1394" s="326" t="str">
        <f>IF(OR(N1384="",E1382="",O1394=""),"",IF(O1394&gt;85%*1000,"A",IF(O1394&gt;70%*1000,"B",IF(O1394&gt;50%*1000,"C",IF(O1394&gt;30%*1000,"D","E")))))</f>
        <v/>
      </c>
      <c r="Q1394" s="819"/>
      <c r="R1394" s="412" t="s">
        <v>215</v>
      </c>
      <c r="S1394" s="120" t="str">
        <f>IF(AND(S1389="",S1390="",S1391="",S1392="",S1393=""),"",SUM(S1389:S1393))</f>
        <v/>
      </c>
      <c r="T1394" s="120" t="str">
        <f t="shared" ref="T1394" si="36">IF(AND(T1389="",T1390="",T1391="",T1392="",T1393=""),"",SUM(T1389:T1393))</f>
        <v/>
      </c>
      <c r="U1394" s="120" t="str">
        <f t="shared" ref="U1394" si="37">IF(AND(U1389="",U1390="",U1391="",U1392="",U1393=""),"",SUM(U1389:U1393))</f>
        <v/>
      </c>
      <c r="V1394" s="120" t="str">
        <f t="shared" ref="V1394" si="38">IF(AND(V1389="",V1390="",V1391="",V1392="",V1393=""),"",SUM(V1389:V1393))</f>
        <v/>
      </c>
      <c r="W1394" s="120" t="str">
        <f t="shared" ref="W1394" si="39">IF(AND(W1389="",W1390="",W1391="",W1392="",W1393=""),"",SUM(W1389:W1393))</f>
        <v/>
      </c>
      <c r="X1394" s="120" t="str">
        <f t="shared" ref="X1394" si="40">IF(AND(X1389="",X1390="",X1391="",X1392="",X1393=""),"",SUM(X1389:X1393))</f>
        <v/>
      </c>
      <c r="Y1394" s="120" t="str">
        <f t="shared" ref="Y1394" si="41">IF(AND(Y1389="",Y1390="",Y1391="",Y1392="",Y1393=""),"",SUM(Y1389:Y1393))</f>
        <v/>
      </c>
      <c r="Z1394" s="120" t="str">
        <f t="shared" ref="Z1394" si="42">IF(AND(Z1389="",Z1390="",Z1391="",Z1392="",Z1393=""),"",SUM(Z1389:Z1393))</f>
        <v/>
      </c>
      <c r="AA1394" s="120" t="str">
        <f t="shared" ref="AA1394" si="43">IF(AND(AA1389="",AA1390="",AA1391="",AA1392="",AA1393=""),"",SUM(AA1389:AA1393))</f>
        <v/>
      </c>
      <c r="AB1394" s="120" t="str">
        <f t="shared" ref="AB1394" si="44">IF(AND(AB1389="",AB1390="",AB1391="",AB1392="",AB1393=""),"",SUM(AB1389:AB1393))</f>
        <v/>
      </c>
      <c r="AC1394" s="120" t="str">
        <f t="shared" ref="AC1394" si="45">IF(AND(AC1389="",AC1390="",AC1391="",AC1392="",AC1393=""),"",SUM(AC1389:AC1393))</f>
        <v/>
      </c>
      <c r="AD1394" s="120" t="str">
        <f t="shared" ref="AD1394" si="46">IF(AND(AD1389="",AD1390="",AD1391="",AD1392="",AD1393=""),"",SUM(AD1389:AD1393))</f>
        <v/>
      </c>
      <c r="AE1394" s="120" t="str">
        <f t="shared" ref="AE1394" si="47">IF(AND(AE1389="",AE1390="",AE1391="",AE1392="",AE1393=""),"",SUM(AE1389:AE1393))</f>
        <v/>
      </c>
      <c r="AF1394" s="326" t="str">
        <f>IF(OR(AD1384="",U1382="",AE1394=""),"",IF(AE1394&gt;85%*1000,"A",IF(AE1394&gt;70%*1000,"B",IF(AE1394&gt;50%*1000,"C",IF(AE1394&gt;30%*1000,"D","E")))))</f>
        <v/>
      </c>
    </row>
    <row r="1395" spans="1:32" ht="9" customHeight="1">
      <c r="A1395" s="166">
        <f>IF(N1384="","",A1394+1)</f>
        <v>17</v>
      </c>
      <c r="B1395" s="787"/>
      <c r="C1395" s="787"/>
      <c r="D1395" s="787"/>
      <c r="E1395" s="787"/>
      <c r="F1395" s="787"/>
      <c r="G1395" s="787"/>
      <c r="H1395" s="787"/>
      <c r="I1395" s="787"/>
      <c r="J1395" s="787"/>
      <c r="K1395" s="787"/>
      <c r="L1395" s="787"/>
      <c r="M1395" s="787"/>
      <c r="N1395" s="787"/>
      <c r="O1395" s="787"/>
      <c r="P1395" s="787"/>
      <c r="Q1395" s="819"/>
      <c r="R1395" s="787"/>
      <c r="S1395" s="787"/>
      <c r="T1395" s="787"/>
      <c r="U1395" s="787"/>
      <c r="V1395" s="787"/>
      <c r="W1395" s="787"/>
      <c r="X1395" s="787"/>
      <c r="Y1395" s="787"/>
      <c r="Z1395" s="787"/>
      <c r="AA1395" s="787"/>
      <c r="AB1395" s="787"/>
      <c r="AC1395" s="787"/>
      <c r="AD1395" s="787"/>
      <c r="AE1395" s="787"/>
      <c r="AF1395" s="787"/>
    </row>
    <row r="1396" spans="1:32" ht="22.5" customHeight="1">
      <c r="A1396" s="166">
        <f>IF(N1384="","",A1395+1)</f>
        <v>18</v>
      </c>
      <c r="B1396" s="788" t="s">
        <v>213</v>
      </c>
      <c r="C1396" s="788"/>
      <c r="D1396" s="789" t="s">
        <v>229</v>
      </c>
      <c r="E1396" s="790"/>
      <c r="F1396" s="411" t="s">
        <v>186</v>
      </c>
      <c r="G1396" s="788" t="s">
        <v>213</v>
      </c>
      <c r="H1396" s="788"/>
      <c r="I1396" s="789" t="s">
        <v>229</v>
      </c>
      <c r="J1396" s="790"/>
      <c r="K1396" s="411" t="s">
        <v>186</v>
      </c>
      <c r="L1396" s="788" t="s">
        <v>213</v>
      </c>
      <c r="M1396" s="788"/>
      <c r="N1396" s="789" t="s">
        <v>229</v>
      </c>
      <c r="O1396" s="790"/>
      <c r="P1396" s="411" t="s">
        <v>186</v>
      </c>
      <c r="Q1396" s="819"/>
      <c r="R1396" s="788" t="s">
        <v>213</v>
      </c>
      <c r="S1396" s="788"/>
      <c r="T1396" s="789" t="s">
        <v>229</v>
      </c>
      <c r="U1396" s="790"/>
      <c r="V1396" s="411" t="s">
        <v>186</v>
      </c>
      <c r="W1396" s="788" t="s">
        <v>213</v>
      </c>
      <c r="X1396" s="788"/>
      <c r="Y1396" s="789" t="s">
        <v>229</v>
      </c>
      <c r="Z1396" s="790"/>
      <c r="AA1396" s="411" t="s">
        <v>186</v>
      </c>
      <c r="AB1396" s="788" t="s">
        <v>213</v>
      </c>
      <c r="AC1396" s="788"/>
      <c r="AD1396" s="789" t="s">
        <v>229</v>
      </c>
      <c r="AE1396" s="790"/>
      <c r="AF1396" s="411" t="s">
        <v>186</v>
      </c>
    </row>
    <row r="1397" spans="1:32" ht="21.75" customHeight="1">
      <c r="A1397" s="166">
        <f>IF(N1384="","",A1396+1)</f>
        <v>19</v>
      </c>
      <c r="B1397" s="791" t="s">
        <v>221</v>
      </c>
      <c r="C1397" s="792"/>
      <c r="D1397" s="792"/>
      <c r="E1397" s="119" t="str">
        <f>IFERROR(VLOOKUP(N1384,Marks,109,0),"")</f>
        <v/>
      </c>
      <c r="F1397" s="130" t="str">
        <f>IFERROR(VLOOKUP(N1384,Marks,113,0),"")</f>
        <v/>
      </c>
      <c r="G1397" s="791" t="s">
        <v>192</v>
      </c>
      <c r="H1397" s="792"/>
      <c r="I1397" s="792"/>
      <c r="J1397" s="119" t="str">
        <f>IFERROR(VLOOKUP(N1384,Marks,117,0),"")</f>
        <v/>
      </c>
      <c r="K1397" s="130" t="str">
        <f>IFERROR(VLOOKUP(N1384,Marks,121,0),"")</f>
        <v/>
      </c>
      <c r="L1397" s="793" t="s">
        <v>193</v>
      </c>
      <c r="M1397" s="794"/>
      <c r="N1397" s="794"/>
      <c r="O1397" s="119" t="str">
        <f>IFERROR(VLOOKUP(N1384,Marks,125,0),"")</f>
        <v/>
      </c>
      <c r="P1397" s="130" t="str">
        <f>IFERROR(VLOOKUP(N1384,Marks,129,0),"")</f>
        <v/>
      </c>
      <c r="Q1397" s="819"/>
      <c r="R1397" s="791" t="s">
        <v>221</v>
      </c>
      <c r="S1397" s="792"/>
      <c r="T1397" s="792"/>
      <c r="U1397" s="119" t="str">
        <f>IFERROR(VLOOKUP(AD1384,Marks,109,0),"")</f>
        <v/>
      </c>
      <c r="V1397" s="130" t="str">
        <f>IFERROR(VLOOKUP(AD1384,Marks,113,0),"")</f>
        <v/>
      </c>
      <c r="W1397" s="791" t="s">
        <v>192</v>
      </c>
      <c r="X1397" s="792"/>
      <c r="Y1397" s="792"/>
      <c r="Z1397" s="119" t="str">
        <f>IFERROR(VLOOKUP(AD1384,Marks,117,0),"")</f>
        <v/>
      </c>
      <c r="AA1397" s="130" t="str">
        <f>IFERROR(VLOOKUP(AD1384,Marks,121,0),"")</f>
        <v/>
      </c>
      <c r="AB1397" s="793" t="s">
        <v>193</v>
      </c>
      <c r="AC1397" s="794"/>
      <c r="AD1397" s="794"/>
      <c r="AE1397" s="119" t="str">
        <f>IFERROR(VLOOKUP(AD1384,Marks,125,0),"")</f>
        <v/>
      </c>
      <c r="AF1397" s="130" t="str">
        <f>IFERROR(VLOOKUP(AD1384,Marks,129,0),"")</f>
        <v/>
      </c>
    </row>
    <row r="1398" spans="1:32" ht="21" customHeight="1">
      <c r="A1398" s="166">
        <f>IF(N1384="","",A1397+1)</f>
        <v>20</v>
      </c>
      <c r="B1398" s="780" t="s">
        <v>216</v>
      </c>
      <c r="C1398" s="780"/>
      <c r="D1398" s="780"/>
      <c r="E1398" s="795" t="str">
        <f>IFERROR(VLOOKUP(N1384,Marks,135,0),"")</f>
        <v/>
      </c>
      <c r="F1398" s="795"/>
      <c r="G1398" s="795"/>
      <c r="H1398" s="795"/>
      <c r="I1398" s="780" t="s">
        <v>217</v>
      </c>
      <c r="J1398" s="780"/>
      <c r="K1398" s="780"/>
      <c r="L1398" s="780"/>
      <c r="M1398" s="796" t="str">
        <f>IFERROR(VLOOKUP(N1384,Marks,136,0),"")</f>
        <v/>
      </c>
      <c r="N1398" s="796"/>
      <c r="O1398" s="796"/>
      <c r="P1398" s="796"/>
      <c r="Q1398" s="819"/>
      <c r="R1398" s="780" t="s">
        <v>216</v>
      </c>
      <c r="S1398" s="780"/>
      <c r="T1398" s="780"/>
      <c r="U1398" s="795" t="str">
        <f>IFERROR(VLOOKUP(AD1384,Marks,135,0),"")</f>
        <v/>
      </c>
      <c r="V1398" s="795"/>
      <c r="W1398" s="795"/>
      <c r="X1398" s="795"/>
      <c r="Y1398" s="780" t="s">
        <v>217</v>
      </c>
      <c r="Z1398" s="780"/>
      <c r="AA1398" s="780"/>
      <c r="AB1398" s="780"/>
      <c r="AC1398" s="796" t="str">
        <f>IFERROR(VLOOKUP(AD1384,Marks,136,0),"")</f>
        <v/>
      </c>
      <c r="AD1398" s="796"/>
      <c r="AE1398" s="796"/>
      <c r="AF1398" s="796"/>
    </row>
    <row r="1399" spans="1:32" ht="21" customHeight="1">
      <c r="A1399" s="166">
        <f>IF(N1384="","",A1398+1)</f>
        <v>21</v>
      </c>
      <c r="B1399" s="780" t="s">
        <v>218</v>
      </c>
      <c r="C1399" s="780"/>
      <c r="D1399" s="780"/>
      <c r="E1399" s="782" t="str">
        <f>IFERROR(VLOOKUP(N1384,Marks,134,0),"")</f>
        <v/>
      </c>
      <c r="F1399" s="782"/>
      <c r="G1399" s="782"/>
      <c r="H1399" s="782"/>
      <c r="I1399" s="780" t="s">
        <v>219</v>
      </c>
      <c r="J1399" s="780"/>
      <c r="K1399" s="780"/>
      <c r="L1399" s="780"/>
      <c r="M1399" s="781" t="str">
        <f>IFERROR(VLOOKUP(N1384,Marks,131,0),"")</f>
        <v/>
      </c>
      <c r="N1399" s="781"/>
      <c r="O1399" s="781"/>
      <c r="P1399" s="781"/>
      <c r="Q1399" s="819"/>
      <c r="R1399" s="780" t="s">
        <v>218</v>
      </c>
      <c r="S1399" s="780"/>
      <c r="T1399" s="780"/>
      <c r="U1399" s="782" t="str">
        <f>IFERROR(VLOOKUP(AD1384,Marks,134,0),"")</f>
        <v/>
      </c>
      <c r="V1399" s="782"/>
      <c r="W1399" s="782"/>
      <c r="X1399" s="782"/>
      <c r="Y1399" s="780" t="s">
        <v>219</v>
      </c>
      <c r="Z1399" s="780"/>
      <c r="AA1399" s="780"/>
      <c r="AB1399" s="780"/>
      <c r="AC1399" s="781" t="str">
        <f>IFERROR(VLOOKUP(AD1384,Marks,131,0),"")</f>
        <v/>
      </c>
      <c r="AD1399" s="781"/>
      <c r="AE1399" s="781"/>
      <c r="AF1399" s="781"/>
    </row>
    <row r="1400" spans="1:32" ht="21" customHeight="1">
      <c r="A1400" s="166">
        <f>IF(N1384="","",A1399+1)</f>
        <v>22</v>
      </c>
      <c r="B1400" s="780" t="s">
        <v>220</v>
      </c>
      <c r="C1400" s="780"/>
      <c r="D1400" s="780"/>
      <c r="E1400" s="324" t="str">
        <f>IFERROR(VLOOKUP(N1384,Marks,132,0),"")</f>
        <v/>
      </c>
      <c r="F1400" s="325" t="s">
        <v>341</v>
      </c>
      <c r="G1400" s="783" t="str">
        <f>IF(OR(N1384="",E1382="",O1394=""),"",IF(O1394&gt;85%*1000,"A",IF(O1394&gt;70%*1000,"B",IF(O1394&gt;50%*1000,"C",IF(O1394&gt;30%*1000,"D","E")))))</f>
        <v/>
      </c>
      <c r="H1400" s="783"/>
      <c r="I1400" s="780" t="s">
        <v>222</v>
      </c>
      <c r="J1400" s="780"/>
      <c r="K1400" s="780"/>
      <c r="L1400" s="780"/>
      <c r="M1400" s="818" t="str">
        <f>IFERROR(VLOOKUP(N1384,Marks,133,0),"")</f>
        <v/>
      </c>
      <c r="N1400" s="818"/>
      <c r="O1400" s="818"/>
      <c r="P1400" s="818"/>
      <c r="Q1400" s="819"/>
      <c r="R1400" s="780" t="s">
        <v>220</v>
      </c>
      <c r="S1400" s="780"/>
      <c r="T1400" s="780"/>
      <c r="U1400" s="324" t="str">
        <f>IFERROR(VLOOKUP(AD1384,Marks,132,0),"")</f>
        <v/>
      </c>
      <c r="V1400" s="325" t="s">
        <v>341</v>
      </c>
      <c r="W1400" s="783" t="str">
        <f>IF(OR(AD1384="",U1382="",AE1394=""),"",IF(AE1394&gt;85%*1000,"A",IF(AE1394&gt;70%*1000,"B",IF(AE1394&gt;50%*1000,"C",IF(AE1394&gt;30%*1000,"D","E")))))</f>
        <v/>
      </c>
      <c r="X1400" s="783"/>
      <c r="Y1400" s="780" t="s">
        <v>222</v>
      </c>
      <c r="Z1400" s="780"/>
      <c r="AA1400" s="780"/>
      <c r="AB1400" s="780"/>
      <c r="AC1400" s="818" t="str">
        <f>IFERROR(VLOOKUP(AD1384,Marks,133,0),"")</f>
        <v/>
      </c>
      <c r="AD1400" s="818"/>
      <c r="AE1400" s="818"/>
      <c r="AF1400" s="818"/>
    </row>
    <row r="1401" spans="1:32" ht="21" customHeight="1">
      <c r="A1401" s="166">
        <f>IF(N1384="","",A1400+1)</f>
        <v>23</v>
      </c>
      <c r="B1401" s="817" t="s">
        <v>228</v>
      </c>
      <c r="C1401" s="817"/>
      <c r="D1401" s="817"/>
      <c r="E1401" s="784">
        <f>'Master sheet'!$C$10</f>
        <v>44697</v>
      </c>
      <c r="F1401" s="784"/>
      <c r="G1401" s="784"/>
      <c r="H1401" s="410"/>
      <c r="I1401" s="121"/>
      <c r="J1401" s="121"/>
      <c r="K1401" s="76"/>
      <c r="L1401" s="121"/>
      <c r="M1401" s="121"/>
      <c r="N1401" s="121"/>
      <c r="O1401" s="121"/>
      <c r="P1401" s="121"/>
      <c r="Q1401" s="819"/>
      <c r="R1401" s="817" t="s">
        <v>228</v>
      </c>
      <c r="S1401" s="817"/>
      <c r="T1401" s="817"/>
      <c r="U1401" s="784">
        <f>'Master sheet'!$C$10</f>
        <v>44697</v>
      </c>
      <c r="V1401" s="784"/>
      <c r="W1401" s="784"/>
      <c r="X1401" s="410"/>
      <c r="Y1401" s="121"/>
      <c r="Z1401" s="121"/>
      <c r="AA1401" s="76"/>
      <c r="AB1401" s="121"/>
      <c r="AC1401" s="121"/>
      <c r="AD1401" s="121"/>
      <c r="AE1401" s="121"/>
      <c r="AF1401" s="121"/>
    </row>
    <row r="1402" spans="1:32" ht="43.5" customHeight="1">
      <c r="A1402" s="166">
        <f>IF(N1384="","",A1401+1)</f>
        <v>24</v>
      </c>
      <c r="B1402" s="804" t="str">
        <f>IF(AND(C1381=1),CONCATENATE("( ",UPPER('Master sheet'!$F$11)," )"),IF(AND(C1381=2),CONCATENATE("( ",UPPER('Master sheet'!$F$19)," )"),IF(AND(C1381=3),CONCATENATE("( ",UPPER('Master sheet'!$J$11)," )"),IF(AND(C1381=4),CONCATENATE("( ",UPPER('Master sheet'!$J$19)," )"),""))))</f>
        <v/>
      </c>
      <c r="C1402" s="804"/>
      <c r="D1402" s="804"/>
      <c r="E1402" s="804"/>
      <c r="F1402" s="805" t="str">
        <f>IF(AND(N1384=""),"",CONCATENATE("(",'Master sheet'!$C$14," )"))</f>
        <v>(Suresh Kumar )</v>
      </c>
      <c r="G1402" s="805"/>
      <c r="H1402" s="805"/>
      <c r="I1402" s="805"/>
      <c r="J1402" s="805"/>
      <c r="K1402" s="805" t="str">
        <f>IF(AND(N1384=""),"",CONCATENATE("(",'Master sheet'!$C$12," )"))</f>
        <v>(USHA PALIYA )</v>
      </c>
      <c r="L1402" s="805"/>
      <c r="M1402" s="805"/>
      <c r="N1402" s="805"/>
      <c r="O1402" s="805"/>
      <c r="P1402" s="805"/>
      <c r="Q1402" s="819"/>
      <c r="R1402" s="804" t="str">
        <f>IF(AND(S1381=1),CONCATENATE("( ",UPPER('Master sheet'!$F$11)," )"),IF(AND(S1381=2),CONCATENATE("( ",UPPER('Master sheet'!$F$19)," )"),IF(AND(S1381=3),CONCATENATE("( ",UPPER('Master sheet'!$J$11)," )"),IF(AND(S1381=4),CONCATENATE("( ",UPPER('Master sheet'!$J$19)," )"),""))))</f>
        <v/>
      </c>
      <c r="S1402" s="804"/>
      <c r="T1402" s="804"/>
      <c r="U1402" s="804"/>
      <c r="V1402" s="805" t="str">
        <f>IF(AND(AD1384=""),"",CONCATENATE("(",'Master sheet'!$C$14," )"))</f>
        <v>(Suresh Kumar )</v>
      </c>
      <c r="W1402" s="805"/>
      <c r="X1402" s="805"/>
      <c r="Y1402" s="805"/>
      <c r="Z1402" s="805"/>
      <c r="AA1402" s="805" t="str">
        <f>IF(AND(AD1384=""),"",CONCATENATE("(",'Master sheet'!$C$12," )"))</f>
        <v>(USHA PALIYA )</v>
      </c>
      <c r="AB1402" s="805"/>
      <c r="AC1402" s="805"/>
      <c r="AD1402" s="805"/>
      <c r="AE1402" s="805"/>
      <c r="AF1402" s="805"/>
    </row>
    <row r="1403" spans="1:32" ht="21.75" customHeight="1">
      <c r="A1403" s="166">
        <f>IF(N1384="","",A1402+1)</f>
        <v>25</v>
      </c>
      <c r="B1403" s="806" t="s">
        <v>223</v>
      </c>
      <c r="C1403" s="806"/>
      <c r="D1403" s="806"/>
      <c r="E1403" s="806"/>
      <c r="F1403" s="807" t="s">
        <v>224</v>
      </c>
      <c r="G1403" s="807"/>
      <c r="H1403" s="807"/>
      <c r="I1403" s="807"/>
      <c r="J1403" s="807"/>
      <c r="K1403" s="806" t="s">
        <v>225</v>
      </c>
      <c r="L1403" s="806"/>
      <c r="M1403" s="806"/>
      <c r="N1403" s="806"/>
      <c r="O1403" s="806"/>
      <c r="P1403" s="806"/>
      <c r="Q1403" s="819"/>
      <c r="R1403" s="806" t="s">
        <v>223</v>
      </c>
      <c r="S1403" s="806"/>
      <c r="T1403" s="806"/>
      <c r="U1403" s="806"/>
      <c r="V1403" s="807" t="s">
        <v>224</v>
      </c>
      <c r="W1403" s="807"/>
      <c r="X1403" s="807"/>
      <c r="Y1403" s="807"/>
      <c r="Z1403" s="807"/>
      <c r="AA1403" s="806" t="s">
        <v>225</v>
      </c>
      <c r="AB1403" s="806"/>
      <c r="AC1403" s="806"/>
      <c r="AD1403" s="806"/>
      <c r="AE1403" s="806"/>
      <c r="AF1403" s="806"/>
    </row>
    <row r="1405" spans="1:32" ht="21.9" customHeight="1">
      <c r="A1405" s="165">
        <f>IF(N1411="","",1)</f>
        <v>1</v>
      </c>
      <c r="B1405" s="808" t="s">
        <v>203</v>
      </c>
      <c r="C1405" s="808"/>
      <c r="D1405" s="808"/>
      <c r="E1405" s="808"/>
      <c r="F1405" s="808"/>
      <c r="G1405" s="808"/>
      <c r="H1405" s="808"/>
      <c r="I1405" s="808"/>
      <c r="J1405" s="808"/>
      <c r="K1405" s="808"/>
      <c r="L1405" s="808"/>
      <c r="M1405" s="808"/>
      <c r="N1405" s="808"/>
      <c r="O1405" s="808"/>
      <c r="P1405" s="808"/>
      <c r="Q1405" s="819" t="s">
        <v>249</v>
      </c>
      <c r="R1405" s="808" t="s">
        <v>203</v>
      </c>
      <c r="S1405" s="808"/>
      <c r="T1405" s="808"/>
      <c r="U1405" s="808"/>
      <c r="V1405" s="808"/>
      <c r="W1405" s="808"/>
      <c r="X1405" s="808"/>
      <c r="Y1405" s="808"/>
      <c r="Z1405" s="808"/>
      <c r="AA1405" s="808"/>
      <c r="AB1405" s="808"/>
      <c r="AC1405" s="808"/>
      <c r="AD1405" s="808"/>
      <c r="AE1405" s="808"/>
      <c r="AF1405" s="808"/>
    </row>
    <row r="1406" spans="1:32" ht="21.9" customHeight="1">
      <c r="A1406" s="166">
        <f>IF(N1411="","",A1405+1)</f>
        <v>2</v>
      </c>
      <c r="B1406" s="820" t="s">
        <v>541</v>
      </c>
      <c r="C1406" s="820"/>
      <c r="D1406" s="820"/>
      <c r="E1406" s="820"/>
      <c r="F1406" s="820"/>
      <c r="G1406" s="820"/>
      <c r="H1406" s="820"/>
      <c r="I1406" s="820"/>
      <c r="J1406" s="820"/>
      <c r="K1406" s="820"/>
      <c r="L1406" s="820"/>
      <c r="M1406" s="820"/>
      <c r="N1406" s="820"/>
      <c r="O1406" s="820"/>
      <c r="P1406" s="820"/>
      <c r="Q1406" s="819"/>
      <c r="R1406" s="820" t="s">
        <v>541</v>
      </c>
      <c r="S1406" s="820"/>
      <c r="T1406" s="820"/>
      <c r="U1406" s="820"/>
      <c r="V1406" s="820"/>
      <c r="W1406" s="820"/>
      <c r="X1406" s="820"/>
      <c r="Y1406" s="820"/>
      <c r="Z1406" s="820"/>
      <c r="AA1406" s="820"/>
      <c r="AB1406" s="820"/>
      <c r="AC1406" s="820"/>
      <c r="AD1406" s="820"/>
      <c r="AE1406" s="820"/>
      <c r="AF1406" s="820"/>
    </row>
    <row r="1407" spans="1:32" ht="21.9" customHeight="1">
      <c r="A1407" s="166">
        <f>IF(N1411="","",A1406+1)</f>
        <v>3</v>
      </c>
      <c r="B1407" s="821" t="s">
        <v>168</v>
      </c>
      <c r="C1407" s="821"/>
      <c r="D1407" s="821"/>
      <c r="E1407" s="822" t="str">
        <f>IF(AND(N1411=""),"",'Result Sheet'!$F$2)</f>
        <v xml:space="preserve">महात्मा गाँधी राजकीय विद्यालय (अंग्रेजी माध्यम) बर, पाली </v>
      </c>
      <c r="F1407" s="822"/>
      <c r="G1407" s="822"/>
      <c r="H1407" s="822"/>
      <c r="I1407" s="822"/>
      <c r="J1407" s="822"/>
      <c r="K1407" s="822"/>
      <c r="L1407" s="822"/>
      <c r="M1407" s="822"/>
      <c r="N1407" s="822"/>
      <c r="O1407" s="822"/>
      <c r="P1407" s="822"/>
      <c r="Q1407" s="819"/>
      <c r="R1407" s="821" t="s">
        <v>168</v>
      </c>
      <c r="S1407" s="821"/>
      <c r="T1407" s="821"/>
      <c r="U1407" s="822" t="str">
        <f>IF(AND(AD1411=""),"",'Result Sheet'!$F$2)</f>
        <v xml:space="preserve">महात्मा गाँधी राजकीय विद्यालय (अंग्रेजी माध्यम) बर, पाली </v>
      </c>
      <c r="V1407" s="822"/>
      <c r="W1407" s="822"/>
      <c r="X1407" s="822"/>
      <c r="Y1407" s="822"/>
      <c r="Z1407" s="822"/>
      <c r="AA1407" s="822"/>
      <c r="AB1407" s="822"/>
      <c r="AC1407" s="822"/>
      <c r="AD1407" s="822"/>
      <c r="AE1407" s="822"/>
      <c r="AF1407" s="822"/>
    </row>
    <row r="1408" spans="1:32" ht="21.9" customHeight="1">
      <c r="A1408" s="166">
        <f>IF(N1411="","",A1407+1)</f>
        <v>4</v>
      </c>
      <c r="B1408" s="413" t="s">
        <v>169</v>
      </c>
      <c r="C1408" s="797" t="str">
        <f>IFERROR(VLOOKUP(N1411,Marks,2,0),"")</f>
        <v/>
      </c>
      <c r="D1408" s="797"/>
      <c r="E1408" s="815" t="s">
        <v>212</v>
      </c>
      <c r="F1408" s="815"/>
      <c r="G1408" s="815"/>
      <c r="H1408" s="797" t="str">
        <f>IFERROR(VLOOKUP(N1411,Marks,3,0),"")</f>
        <v/>
      </c>
      <c r="I1408" s="797"/>
      <c r="J1408" s="798" t="s">
        <v>205</v>
      </c>
      <c r="K1408" s="798"/>
      <c r="L1408" s="798"/>
      <c r="M1408" s="798"/>
      <c r="N1408" s="799" t="str">
        <f>IF(AND(N1411=""),"",'Marks Entry 1st'!$I$2)</f>
        <v xml:space="preserve"> 2021-2022</v>
      </c>
      <c r="O1408" s="799"/>
      <c r="P1408" s="799"/>
      <c r="Q1408" s="819"/>
      <c r="R1408" s="413" t="s">
        <v>169</v>
      </c>
      <c r="S1408" s="797" t="str">
        <f>IFERROR(VLOOKUP(AD1411,Marks,2,0),"")</f>
        <v/>
      </c>
      <c r="T1408" s="797"/>
      <c r="U1408" s="815" t="s">
        <v>212</v>
      </c>
      <c r="V1408" s="815"/>
      <c r="W1408" s="815"/>
      <c r="X1408" s="797" t="str">
        <f>IFERROR(VLOOKUP(AD1411,Marks,3,0),"")</f>
        <v/>
      </c>
      <c r="Y1408" s="797"/>
      <c r="Z1408" s="798" t="s">
        <v>205</v>
      </c>
      <c r="AA1408" s="798"/>
      <c r="AB1408" s="798"/>
      <c r="AC1408" s="798"/>
      <c r="AD1408" s="799" t="str">
        <f>IF(AND(AD1411=""),"",'Marks Entry 1st'!$I$2)</f>
        <v xml:space="preserve"> 2021-2022</v>
      </c>
      <c r="AE1408" s="799"/>
      <c r="AF1408" s="799"/>
    </row>
    <row r="1409" spans="1:32" ht="21.9" customHeight="1">
      <c r="A1409" s="166">
        <f>IF(N1411="","",A1408+1)</f>
        <v>5</v>
      </c>
      <c r="B1409" s="800" t="s">
        <v>206</v>
      </c>
      <c r="C1409" s="800"/>
      <c r="D1409" s="800"/>
      <c r="E1409" s="801" t="str">
        <f>IFERROR(VLOOKUP(N1411,Marks,6,0),"")</f>
        <v/>
      </c>
      <c r="F1409" s="801"/>
      <c r="G1409" s="801"/>
      <c r="H1409" s="801"/>
      <c r="I1409" s="801"/>
      <c r="J1409" s="802" t="s">
        <v>209</v>
      </c>
      <c r="K1409" s="802"/>
      <c r="L1409" s="802"/>
      <c r="M1409" s="802"/>
      <c r="N1409" s="803" t="str">
        <f>IFERROR(VLOOKUP(N1411,Marks,5,0),"")</f>
        <v/>
      </c>
      <c r="O1409" s="803"/>
      <c r="P1409" s="803"/>
      <c r="Q1409" s="819"/>
      <c r="R1409" s="800" t="s">
        <v>206</v>
      </c>
      <c r="S1409" s="800"/>
      <c r="T1409" s="800"/>
      <c r="U1409" s="801" t="str">
        <f>IFERROR(VLOOKUP(AD1411,Marks,6,0),"")</f>
        <v/>
      </c>
      <c r="V1409" s="801"/>
      <c r="W1409" s="801"/>
      <c r="X1409" s="801"/>
      <c r="Y1409" s="801"/>
      <c r="Z1409" s="802" t="s">
        <v>209</v>
      </c>
      <c r="AA1409" s="802"/>
      <c r="AB1409" s="802"/>
      <c r="AC1409" s="802"/>
      <c r="AD1409" s="803" t="str">
        <f>IFERROR(VLOOKUP(AD1411,Marks,5,0),"")</f>
        <v/>
      </c>
      <c r="AE1409" s="803"/>
      <c r="AF1409" s="803"/>
    </row>
    <row r="1410" spans="1:32" ht="21.9" customHeight="1">
      <c r="A1410" s="166">
        <f>IF(N1411="","",A1409+1)</f>
        <v>6</v>
      </c>
      <c r="B1410" s="800" t="s">
        <v>207</v>
      </c>
      <c r="C1410" s="800"/>
      <c r="D1410" s="800"/>
      <c r="E1410" s="801" t="str">
        <f>IFERROR(VLOOKUP(N1411,Marks,7,0),"")</f>
        <v/>
      </c>
      <c r="F1410" s="801"/>
      <c r="G1410" s="801"/>
      <c r="H1410" s="801"/>
      <c r="I1410" s="801"/>
      <c r="J1410" s="802" t="s">
        <v>210</v>
      </c>
      <c r="K1410" s="802"/>
      <c r="L1410" s="802"/>
      <c r="M1410" s="802"/>
      <c r="N1410" s="816" t="str">
        <f>IFERROR(VLOOKUP(N1411,Marks,4,0),"")</f>
        <v/>
      </c>
      <c r="O1410" s="816"/>
      <c r="P1410" s="816"/>
      <c r="Q1410" s="819"/>
      <c r="R1410" s="800" t="s">
        <v>207</v>
      </c>
      <c r="S1410" s="800"/>
      <c r="T1410" s="800"/>
      <c r="U1410" s="801" t="str">
        <f>IFERROR(VLOOKUP(AD1411,Marks,7,0),"")</f>
        <v/>
      </c>
      <c r="V1410" s="801"/>
      <c r="W1410" s="801"/>
      <c r="X1410" s="801"/>
      <c r="Y1410" s="801"/>
      <c r="Z1410" s="802" t="s">
        <v>210</v>
      </c>
      <c r="AA1410" s="802"/>
      <c r="AB1410" s="802"/>
      <c r="AC1410" s="802"/>
      <c r="AD1410" s="816" t="str">
        <f>IFERROR(VLOOKUP(AD1411,Marks,4,0),"")</f>
        <v/>
      </c>
      <c r="AE1410" s="816"/>
      <c r="AF1410" s="816"/>
    </row>
    <row r="1411" spans="1:32" ht="21.9" customHeight="1">
      <c r="A1411" s="166">
        <f>IF(N1411="","",A1410+1)</f>
        <v>7</v>
      </c>
      <c r="B1411" s="800" t="s">
        <v>208</v>
      </c>
      <c r="C1411" s="800"/>
      <c r="D1411" s="800"/>
      <c r="E1411" s="801" t="str">
        <f>IFERROR(VLOOKUP(N1411,Marks,8,0),"")</f>
        <v/>
      </c>
      <c r="F1411" s="801"/>
      <c r="G1411" s="801"/>
      <c r="H1411" s="801"/>
      <c r="I1411" s="801"/>
      <c r="J1411" s="802" t="s">
        <v>211</v>
      </c>
      <c r="K1411" s="802"/>
      <c r="L1411" s="802"/>
      <c r="M1411" s="802"/>
      <c r="N1411" s="809">
        <f>IF(AD1384="","",IF(AND(AD1384+1&gt;$AN$6),"",AD1384+1))</f>
        <v>205</v>
      </c>
      <c r="O1411" s="809"/>
      <c r="P1411" s="809"/>
      <c r="Q1411" s="819"/>
      <c r="R1411" s="800" t="s">
        <v>208</v>
      </c>
      <c r="S1411" s="800"/>
      <c r="T1411" s="800"/>
      <c r="U1411" s="801" t="str">
        <f>IFERROR(VLOOKUP(AD1411,Marks,8,0),"")</f>
        <v/>
      </c>
      <c r="V1411" s="801"/>
      <c r="W1411" s="801"/>
      <c r="X1411" s="801"/>
      <c r="Y1411" s="801"/>
      <c r="Z1411" s="802" t="s">
        <v>211</v>
      </c>
      <c r="AA1411" s="802"/>
      <c r="AB1411" s="802"/>
      <c r="AC1411" s="802"/>
      <c r="AD1411" s="810">
        <f>IF(N1411="","",IF(AND(N1411+1&gt;$AN$6),"",N1411+1))</f>
        <v>206</v>
      </c>
      <c r="AE1411" s="810"/>
      <c r="AF1411" s="810"/>
    </row>
    <row r="1412" spans="1:32" ht="9" customHeight="1">
      <c r="A1412" s="166">
        <f>IF(N1411="","",A1411+1)</f>
        <v>8</v>
      </c>
      <c r="B1412" s="123"/>
      <c r="C1412" s="123"/>
      <c r="D1412" s="123"/>
      <c r="E1412" s="124"/>
      <c r="F1412" s="124"/>
      <c r="G1412" s="124"/>
      <c r="H1412" s="123"/>
      <c r="I1412" s="123"/>
      <c r="J1412" s="125"/>
      <c r="K1412" s="125"/>
      <c r="L1412" s="125"/>
      <c r="M1412" s="76"/>
      <c r="N1412" s="76"/>
      <c r="O1412" s="76"/>
      <c r="P1412" s="76"/>
      <c r="Q1412" s="819"/>
      <c r="R1412" s="123"/>
      <c r="S1412" s="123"/>
      <c r="T1412" s="123"/>
      <c r="U1412" s="124"/>
      <c r="V1412" s="124"/>
      <c r="W1412" s="124"/>
      <c r="X1412" s="123"/>
      <c r="Y1412" s="123"/>
      <c r="Z1412" s="125"/>
      <c r="AA1412" s="125"/>
      <c r="AB1412" s="125"/>
      <c r="AC1412" s="76"/>
      <c r="AD1412" s="76"/>
      <c r="AE1412" s="76"/>
      <c r="AF1412" s="76"/>
    </row>
    <row r="1413" spans="1:32" ht="21" customHeight="1">
      <c r="A1413" s="166">
        <f>IF(N1411="","",A1412+1)</f>
        <v>9</v>
      </c>
      <c r="B1413" s="811" t="s">
        <v>213</v>
      </c>
      <c r="C1413" s="646" t="s">
        <v>214</v>
      </c>
      <c r="D1413" s="646"/>
      <c r="E1413" s="646"/>
      <c r="F1413" s="812" t="s">
        <v>13</v>
      </c>
      <c r="G1413" s="813"/>
      <c r="H1413" s="813"/>
      <c r="I1413" s="814"/>
      <c r="J1413" s="649" t="s">
        <v>184</v>
      </c>
      <c r="K1413" s="650" t="s">
        <v>167</v>
      </c>
      <c r="L1413" s="651"/>
      <c r="M1413" s="651"/>
      <c r="N1413" s="652"/>
      <c r="O1413" s="616" t="s">
        <v>185</v>
      </c>
      <c r="P1413" s="617" t="s">
        <v>186</v>
      </c>
      <c r="Q1413" s="819"/>
      <c r="R1413" s="811" t="s">
        <v>213</v>
      </c>
      <c r="S1413" s="646" t="s">
        <v>214</v>
      </c>
      <c r="T1413" s="646"/>
      <c r="U1413" s="646"/>
      <c r="V1413" s="812" t="s">
        <v>13</v>
      </c>
      <c r="W1413" s="813"/>
      <c r="X1413" s="813"/>
      <c r="Y1413" s="814"/>
      <c r="Z1413" s="649" t="s">
        <v>184</v>
      </c>
      <c r="AA1413" s="650" t="s">
        <v>167</v>
      </c>
      <c r="AB1413" s="651"/>
      <c r="AC1413" s="651"/>
      <c r="AD1413" s="652"/>
      <c r="AE1413" s="616" t="s">
        <v>185</v>
      </c>
      <c r="AF1413" s="617" t="s">
        <v>186</v>
      </c>
    </row>
    <row r="1414" spans="1:32" ht="90.75" customHeight="1">
      <c r="A1414" s="166">
        <f>IF(N1411="","",A1413+1)</f>
        <v>10</v>
      </c>
      <c r="B1414" s="811"/>
      <c r="C1414" s="171" t="s">
        <v>11</v>
      </c>
      <c r="D1414" s="171" t="s">
        <v>180</v>
      </c>
      <c r="E1414" s="171" t="s">
        <v>108</v>
      </c>
      <c r="F1414" s="171" t="s">
        <v>182</v>
      </c>
      <c r="G1414" s="171" t="s">
        <v>183</v>
      </c>
      <c r="H1414" s="305" t="s">
        <v>10</v>
      </c>
      <c r="I1414" s="171" t="s">
        <v>108</v>
      </c>
      <c r="J1414" s="649"/>
      <c r="K1414" s="172" t="s">
        <v>182</v>
      </c>
      <c r="L1414" s="172" t="s">
        <v>183</v>
      </c>
      <c r="M1414" s="173" t="s">
        <v>10</v>
      </c>
      <c r="N1414" s="171" t="s">
        <v>108</v>
      </c>
      <c r="O1414" s="616"/>
      <c r="P1414" s="785"/>
      <c r="Q1414" s="819"/>
      <c r="R1414" s="811"/>
      <c r="S1414" s="171" t="s">
        <v>11</v>
      </c>
      <c r="T1414" s="171" t="s">
        <v>180</v>
      </c>
      <c r="U1414" s="171" t="s">
        <v>108</v>
      </c>
      <c r="V1414" s="171" t="s">
        <v>182</v>
      </c>
      <c r="W1414" s="171" t="s">
        <v>183</v>
      </c>
      <c r="X1414" s="305" t="s">
        <v>10</v>
      </c>
      <c r="Y1414" s="171" t="s">
        <v>108</v>
      </c>
      <c r="Z1414" s="649"/>
      <c r="AA1414" s="172" t="s">
        <v>182</v>
      </c>
      <c r="AB1414" s="172" t="s">
        <v>183</v>
      </c>
      <c r="AC1414" s="173" t="s">
        <v>10</v>
      </c>
      <c r="AD1414" s="171" t="s">
        <v>108</v>
      </c>
      <c r="AE1414" s="616"/>
      <c r="AF1414" s="785">
        <v>0</v>
      </c>
    </row>
    <row r="1415" spans="1:32" ht="18.75" customHeight="1">
      <c r="A1415" s="166">
        <f>IF(N1411="","",A1414+1)</f>
        <v>11</v>
      </c>
      <c r="B1415" s="811"/>
      <c r="C1415" s="409">
        <v>20</v>
      </c>
      <c r="D1415" s="409">
        <v>20</v>
      </c>
      <c r="E1415" s="116">
        <v>40</v>
      </c>
      <c r="F1415" s="409">
        <v>30</v>
      </c>
      <c r="G1415" s="409">
        <v>18</v>
      </c>
      <c r="H1415" s="409">
        <v>12</v>
      </c>
      <c r="I1415" s="116">
        <v>60</v>
      </c>
      <c r="J1415" s="118">
        <v>100</v>
      </c>
      <c r="K1415" s="409">
        <v>50</v>
      </c>
      <c r="L1415" s="409">
        <v>30</v>
      </c>
      <c r="M1415" s="409">
        <v>20</v>
      </c>
      <c r="N1415" s="116">
        <v>100</v>
      </c>
      <c r="O1415" s="118">
        <v>200</v>
      </c>
      <c r="P1415" s="786"/>
      <c r="Q1415" s="819"/>
      <c r="R1415" s="811"/>
      <c r="S1415" s="409">
        <v>20</v>
      </c>
      <c r="T1415" s="409">
        <v>20</v>
      </c>
      <c r="U1415" s="116">
        <v>40</v>
      </c>
      <c r="V1415" s="409">
        <v>30</v>
      </c>
      <c r="W1415" s="409">
        <v>18</v>
      </c>
      <c r="X1415" s="409">
        <v>12</v>
      </c>
      <c r="Y1415" s="116">
        <v>60</v>
      </c>
      <c r="Z1415" s="118">
        <v>100</v>
      </c>
      <c r="AA1415" s="409">
        <v>50</v>
      </c>
      <c r="AB1415" s="409">
        <v>30</v>
      </c>
      <c r="AC1415" s="409">
        <v>20</v>
      </c>
      <c r="AD1415" s="116">
        <v>100</v>
      </c>
      <c r="AE1415" s="118">
        <v>200</v>
      </c>
      <c r="AF1415" s="786"/>
    </row>
    <row r="1416" spans="1:32" ht="21" customHeight="1">
      <c r="A1416" s="166">
        <f>IF(N1411="","",A1415+1)</f>
        <v>12</v>
      </c>
      <c r="B1416" s="122" t="str">
        <f>'Result Sheet'!$L$4</f>
        <v xml:space="preserve">हिन्दी </v>
      </c>
      <c r="C1416" s="408" t="str">
        <f>IFERROR(VLOOKUP(N1411,Marks,11,0),"")</f>
        <v/>
      </c>
      <c r="D1416" s="408" t="str">
        <f>IFERROR(VLOOKUP(N1411,Marks,12,0),"")</f>
        <v/>
      </c>
      <c r="E1416" s="117" t="str">
        <f>IFERROR(VLOOKUP(N1411,Marks,13,0),"")</f>
        <v/>
      </c>
      <c r="F1416" s="408" t="str">
        <f>IFERROR(VLOOKUP(N1411,Marks,14,0),"")</f>
        <v/>
      </c>
      <c r="G1416" s="408" t="str">
        <f>IFERROR(VLOOKUP(N1411,Marks,15,0),"")</f>
        <v/>
      </c>
      <c r="H1416" s="408" t="str">
        <f>IFERROR(VLOOKUP(N1411,Marks,16,0),"")</f>
        <v/>
      </c>
      <c r="I1416" s="117" t="str">
        <f>IFERROR(VLOOKUP(N1411,Marks,17,0),"")</f>
        <v/>
      </c>
      <c r="J1416" s="119" t="str">
        <f>IFERROR(VLOOKUP(N1411,Marks,18,0),"")</f>
        <v/>
      </c>
      <c r="K1416" s="408" t="str">
        <f>IFERROR(VLOOKUP(N1411,Marks,19,0),"")</f>
        <v/>
      </c>
      <c r="L1416" s="408" t="str">
        <f>IFERROR(VLOOKUP(N1411,Marks,20,0),"")</f>
        <v/>
      </c>
      <c r="M1416" s="408" t="str">
        <f>IFERROR(VLOOKUP(N1411,Marks,21,0),"")</f>
        <v/>
      </c>
      <c r="N1416" s="117" t="str">
        <f>IFERROR(VLOOKUP(N1411,Marks,22,0),"")</f>
        <v/>
      </c>
      <c r="O1416" s="119" t="str">
        <f>IFERROR(VLOOKUP(N1411,Marks,23,0),"")</f>
        <v/>
      </c>
      <c r="P1416" s="323" t="str">
        <f>IFERROR(VLOOKUP(N1411,Marks,29,0),"")</f>
        <v/>
      </c>
      <c r="Q1416" s="819"/>
      <c r="R1416" s="122" t="str">
        <f>'Result Sheet'!$L$4</f>
        <v xml:space="preserve">हिन्दी </v>
      </c>
      <c r="S1416" s="408" t="str">
        <f>IFERROR(VLOOKUP(AD1411,Marks,11,0),"")</f>
        <v/>
      </c>
      <c r="T1416" s="408" t="str">
        <f>IFERROR(VLOOKUP(AD1411,Marks,12,0),"")</f>
        <v/>
      </c>
      <c r="U1416" s="117" t="str">
        <f>IFERROR(VLOOKUP(AD1411,Marks,13,0),"")</f>
        <v/>
      </c>
      <c r="V1416" s="408" t="str">
        <f>IFERROR(VLOOKUP(AD1411,Marks,14,0),"")</f>
        <v/>
      </c>
      <c r="W1416" s="408" t="str">
        <f>IFERROR(VLOOKUP(AD1411,Marks,15,0),"")</f>
        <v/>
      </c>
      <c r="X1416" s="408" t="str">
        <f>IFERROR(VLOOKUP(AD1411,Marks,16,0),"")</f>
        <v/>
      </c>
      <c r="Y1416" s="117" t="str">
        <f>IFERROR(VLOOKUP(AD1411,Marks,17,0),"")</f>
        <v/>
      </c>
      <c r="Z1416" s="119" t="str">
        <f>IFERROR(VLOOKUP(AD1411,Marks,18,0),"")</f>
        <v/>
      </c>
      <c r="AA1416" s="408" t="str">
        <f>IFERROR(VLOOKUP(AD1411,Marks,19,0),"")</f>
        <v/>
      </c>
      <c r="AB1416" s="408" t="str">
        <f>IFERROR(VLOOKUP(AD1411,Marks,20,0),"")</f>
        <v/>
      </c>
      <c r="AC1416" s="408" t="str">
        <f>IFERROR(VLOOKUP(AD1411,Marks,21,0),"")</f>
        <v/>
      </c>
      <c r="AD1416" s="117" t="str">
        <f>IFERROR(VLOOKUP(AD1411,Marks,22,0),"")</f>
        <v/>
      </c>
      <c r="AE1416" s="119" t="str">
        <f>IFERROR(VLOOKUP(AD1411,Marks,23,0),"")</f>
        <v/>
      </c>
      <c r="AF1416" s="323" t="str">
        <f>IFERROR(VLOOKUP(AD1411,Marks,29,0),"")</f>
        <v/>
      </c>
    </row>
    <row r="1417" spans="1:32" ht="21" customHeight="1">
      <c r="A1417" s="166">
        <f>IF(N1411="","",A1416+1)</f>
        <v>13</v>
      </c>
      <c r="B1417" s="122" t="str">
        <f>'Result Sheet'!$AE$4</f>
        <v xml:space="preserve">अंग्रेजी </v>
      </c>
      <c r="C1417" s="408" t="str">
        <f>IFERROR(VLOOKUP(N1411,Marks,30,0),"")</f>
        <v/>
      </c>
      <c r="D1417" s="408" t="str">
        <f>IFERROR(VLOOKUP(N1411,Marks,31,0),"")</f>
        <v/>
      </c>
      <c r="E1417" s="117" t="str">
        <f>IFERROR(VLOOKUP(N1411,Marks,32,0),"")</f>
        <v/>
      </c>
      <c r="F1417" s="408" t="str">
        <f>IFERROR(VLOOKUP(N1411,Marks,33,0),"")</f>
        <v/>
      </c>
      <c r="G1417" s="408" t="str">
        <f>IFERROR(VLOOKUP(N1411,Marks,34,0),"")</f>
        <v/>
      </c>
      <c r="H1417" s="408" t="str">
        <f>IFERROR(VLOOKUP(N1411,Marks,35,0),"")</f>
        <v/>
      </c>
      <c r="I1417" s="117" t="str">
        <f>IFERROR(VLOOKUP(N1411,Marks,36,0),"")</f>
        <v/>
      </c>
      <c r="J1417" s="119" t="str">
        <f>IFERROR(VLOOKUP(N1411,Marks,37,0),"")</f>
        <v/>
      </c>
      <c r="K1417" s="408" t="str">
        <f>IFERROR(VLOOKUP(N1411,Marks,38,0),"")</f>
        <v/>
      </c>
      <c r="L1417" s="408" t="str">
        <f>IFERROR(VLOOKUP(N1411,Marks,39,0),"")</f>
        <v/>
      </c>
      <c r="M1417" s="408" t="str">
        <f>IFERROR(VLOOKUP(N1411,Marks,40,0),"")</f>
        <v/>
      </c>
      <c r="N1417" s="117" t="str">
        <f>IFERROR(VLOOKUP(N1411,Marks,41,0),"")</f>
        <v/>
      </c>
      <c r="O1417" s="119" t="str">
        <f>IFERROR(VLOOKUP(N1411,Marks,42,0),"")</f>
        <v/>
      </c>
      <c r="P1417" s="323" t="str">
        <f>IFERROR(VLOOKUP(N1411,Marks,48,0),"")</f>
        <v/>
      </c>
      <c r="Q1417" s="819"/>
      <c r="R1417" s="122" t="str">
        <f>'Result Sheet'!$AE$4</f>
        <v xml:space="preserve">अंग्रेजी </v>
      </c>
      <c r="S1417" s="408" t="str">
        <f>IFERROR(VLOOKUP(AD1411,Marks,30,0),"")</f>
        <v/>
      </c>
      <c r="T1417" s="408" t="str">
        <f>IFERROR(VLOOKUP(AD1411,Marks,31,0),"")</f>
        <v/>
      </c>
      <c r="U1417" s="117" t="str">
        <f>IFERROR(VLOOKUP(AD1411,Marks,32,0),"")</f>
        <v/>
      </c>
      <c r="V1417" s="408" t="str">
        <f>IFERROR(VLOOKUP(AD1411,Marks,33,0),"")</f>
        <v/>
      </c>
      <c r="W1417" s="408" t="str">
        <f>IFERROR(VLOOKUP(AD1411,Marks,34,0),"")</f>
        <v/>
      </c>
      <c r="X1417" s="408" t="str">
        <f>IFERROR(VLOOKUP(AD1411,Marks,35,0),"")</f>
        <v/>
      </c>
      <c r="Y1417" s="117" t="str">
        <f>IFERROR(VLOOKUP(AD1411,Marks,36,0),"")</f>
        <v/>
      </c>
      <c r="Z1417" s="119" t="str">
        <f>IFERROR(VLOOKUP(AD1411,Marks,37,0),"")</f>
        <v/>
      </c>
      <c r="AA1417" s="408" t="str">
        <f>IFERROR(VLOOKUP(AD1411,Marks,38,0),"")</f>
        <v/>
      </c>
      <c r="AB1417" s="408" t="str">
        <f>IFERROR(VLOOKUP(AD1411,Marks,39,0),"")</f>
        <v/>
      </c>
      <c r="AC1417" s="408" t="str">
        <f>IFERROR(VLOOKUP(AD1411,Marks,40,0),"")</f>
        <v/>
      </c>
      <c r="AD1417" s="117" t="str">
        <f>IFERROR(VLOOKUP(AD1411,Marks,41,0),"")</f>
        <v/>
      </c>
      <c r="AE1417" s="119" t="str">
        <f>IFERROR(VLOOKUP(AD1411,Marks,42,0),"")</f>
        <v/>
      </c>
      <c r="AF1417" s="323" t="str">
        <f>IFERROR(VLOOKUP(AD1411,Marks,48,0),"")</f>
        <v/>
      </c>
    </row>
    <row r="1418" spans="1:32" ht="21" customHeight="1">
      <c r="A1418" s="166">
        <f>IF(N1411="","",A1417+1)</f>
        <v>14</v>
      </c>
      <c r="B1418" s="122" t="str">
        <f>'Result Sheet'!$AX$4</f>
        <v>संस्कृत</v>
      </c>
      <c r="C1418" s="408" t="str">
        <f>IFERROR(VLOOKUP(N1411,Marks,49,0),"")</f>
        <v/>
      </c>
      <c r="D1418" s="408" t="str">
        <f>IFERROR(VLOOKUP(N1411,Marks,50,0),"")</f>
        <v/>
      </c>
      <c r="E1418" s="117" t="str">
        <f>IFERROR(VLOOKUP(N1411,Marks,51,0),"")</f>
        <v/>
      </c>
      <c r="F1418" s="408" t="str">
        <f>IFERROR(VLOOKUP(N1411,Marks,52,0),"")</f>
        <v/>
      </c>
      <c r="G1418" s="408" t="str">
        <f>IFERROR(VLOOKUP(N1411,Marks,53,0),"")</f>
        <v/>
      </c>
      <c r="H1418" s="408" t="str">
        <f>IFERROR(VLOOKUP(N1411,Marks,54,0),"")</f>
        <v/>
      </c>
      <c r="I1418" s="117" t="str">
        <f>IFERROR(VLOOKUP(N1411,Marks,55,0),"")</f>
        <v/>
      </c>
      <c r="J1418" s="119" t="str">
        <f>IFERROR(VLOOKUP(N1411,Marks,56,0),"")</f>
        <v/>
      </c>
      <c r="K1418" s="408" t="str">
        <f>IFERROR(VLOOKUP(N1411,Marks,57,0),"")</f>
        <v/>
      </c>
      <c r="L1418" s="408" t="str">
        <f>IFERROR(VLOOKUP(N1411,Marks,58,0),"")</f>
        <v/>
      </c>
      <c r="M1418" s="408" t="str">
        <f>IFERROR(VLOOKUP(N1411,Marks,59,0),"")</f>
        <v/>
      </c>
      <c r="N1418" s="117" t="str">
        <f>IFERROR(VLOOKUP(N1411,Marks,60,0),"")</f>
        <v/>
      </c>
      <c r="O1418" s="119" t="str">
        <f>IFERROR(VLOOKUP(N1411,Marks,61,0),"")</f>
        <v/>
      </c>
      <c r="P1418" s="323" t="str">
        <f>IFERROR(VLOOKUP(N1411,Marks,67,0),"")</f>
        <v/>
      </c>
      <c r="Q1418" s="819"/>
      <c r="R1418" s="122" t="str">
        <f>'Result Sheet'!$AX$4</f>
        <v>संस्कृत</v>
      </c>
      <c r="S1418" s="408" t="str">
        <f>IFERROR(VLOOKUP(AD1411,Marks,49,0),"")</f>
        <v/>
      </c>
      <c r="T1418" s="408" t="str">
        <f>IFERROR(VLOOKUP(AD1411,Marks,50,0),"")</f>
        <v/>
      </c>
      <c r="U1418" s="117" t="str">
        <f>IFERROR(VLOOKUP(AD1411,Marks,51,0),"")</f>
        <v/>
      </c>
      <c r="V1418" s="408" t="str">
        <f>IFERROR(VLOOKUP(AD1411,Marks,52,0),"")</f>
        <v/>
      </c>
      <c r="W1418" s="408" t="str">
        <f>IFERROR(VLOOKUP(AD1411,Marks,53,0),"")</f>
        <v/>
      </c>
      <c r="X1418" s="408" t="str">
        <f>IFERROR(VLOOKUP(AD1411,Marks,54,0),"")</f>
        <v/>
      </c>
      <c r="Y1418" s="117" t="str">
        <f>IFERROR(VLOOKUP(AD1411,Marks,55,0),"")</f>
        <v/>
      </c>
      <c r="Z1418" s="119" t="str">
        <f>IFERROR(VLOOKUP(AD1411,Marks,56,0),"")</f>
        <v/>
      </c>
      <c r="AA1418" s="408" t="str">
        <f>IFERROR(VLOOKUP(AD1411,Marks,57,0),"")</f>
        <v/>
      </c>
      <c r="AB1418" s="408" t="str">
        <f>IFERROR(VLOOKUP(AD1411,Marks,58,0),"")</f>
        <v/>
      </c>
      <c r="AC1418" s="408" t="str">
        <f>IFERROR(VLOOKUP(AD1411,Marks,59,0),"")</f>
        <v/>
      </c>
      <c r="AD1418" s="117" t="str">
        <f>IFERROR(VLOOKUP(AD1411,Marks,60,0),"")</f>
        <v/>
      </c>
      <c r="AE1418" s="119" t="str">
        <f>IFERROR(VLOOKUP(AD1411,Marks,61,0),"")</f>
        <v/>
      </c>
      <c r="AF1418" s="323" t="str">
        <f>IFERROR(VLOOKUP(AD1411,Marks,67,0),"")</f>
        <v/>
      </c>
    </row>
    <row r="1419" spans="1:32" ht="21" customHeight="1">
      <c r="A1419" s="166">
        <f>IF(N1411="","",A1417+1)</f>
        <v>14</v>
      </c>
      <c r="B1419" s="122" t="str">
        <f>'Result Sheet'!$BQ$4</f>
        <v xml:space="preserve">गणित </v>
      </c>
      <c r="C1419" s="408" t="str">
        <f>IFERROR(VLOOKUP(N1411,Marks,68,0),"")</f>
        <v/>
      </c>
      <c r="D1419" s="408" t="str">
        <f>IFERROR(VLOOKUP(N1411,Marks,69,0),"")</f>
        <v/>
      </c>
      <c r="E1419" s="117" t="str">
        <f>IFERROR(VLOOKUP(N1411,Marks,70,0),"")</f>
        <v/>
      </c>
      <c r="F1419" s="408" t="str">
        <f>IFERROR(VLOOKUP(N1411,Marks,71,0),"")</f>
        <v/>
      </c>
      <c r="G1419" s="408" t="str">
        <f>IFERROR(VLOOKUP(N1411,Marks,72,0),"")</f>
        <v/>
      </c>
      <c r="H1419" s="408" t="str">
        <f>IFERROR(VLOOKUP(N1411,Marks,73,0),"")</f>
        <v/>
      </c>
      <c r="I1419" s="117" t="str">
        <f>IFERROR(VLOOKUP(N1411,Marks,74,0),"")</f>
        <v/>
      </c>
      <c r="J1419" s="119" t="str">
        <f>IFERROR(VLOOKUP(N1411,Marks,75,0),"")</f>
        <v/>
      </c>
      <c r="K1419" s="408" t="str">
        <f>IFERROR(VLOOKUP(N1411,Marks,76,0),"")</f>
        <v/>
      </c>
      <c r="L1419" s="408" t="str">
        <f>IFERROR(VLOOKUP(N1411,Marks,77,0),"")</f>
        <v/>
      </c>
      <c r="M1419" s="408" t="str">
        <f>IFERROR(VLOOKUP(N1411,Marks,78,0),"")</f>
        <v/>
      </c>
      <c r="N1419" s="117" t="str">
        <f>IFERROR(VLOOKUP(N1411,Marks,79,0),"")</f>
        <v/>
      </c>
      <c r="O1419" s="119" t="str">
        <f>IFERROR(VLOOKUP(N1411,Marks,80,0),"")</f>
        <v/>
      </c>
      <c r="P1419" s="323" t="str">
        <f>IFERROR(VLOOKUP(N1411,Marks,86,0),"")</f>
        <v/>
      </c>
      <c r="Q1419" s="819"/>
      <c r="R1419" s="122" t="str">
        <f>'Result Sheet'!$BQ$4</f>
        <v xml:space="preserve">गणित </v>
      </c>
      <c r="S1419" s="408" t="str">
        <f>IFERROR(VLOOKUP(AD1411,Marks,68,0),"")</f>
        <v/>
      </c>
      <c r="T1419" s="408" t="str">
        <f>IFERROR(VLOOKUP(AD1411,Marks,69,0),"")</f>
        <v/>
      </c>
      <c r="U1419" s="117" t="str">
        <f>IFERROR(VLOOKUP(AD1411,Marks,70,0),"")</f>
        <v/>
      </c>
      <c r="V1419" s="408" t="str">
        <f>IFERROR(VLOOKUP(AD1411,Marks,71,0),"")</f>
        <v/>
      </c>
      <c r="W1419" s="408" t="str">
        <f>IFERROR(VLOOKUP(AD1411,Marks,72,0),"")</f>
        <v/>
      </c>
      <c r="X1419" s="408" t="str">
        <f>IFERROR(VLOOKUP(AD1411,Marks,73,0),"")</f>
        <v/>
      </c>
      <c r="Y1419" s="117" t="str">
        <f>IFERROR(VLOOKUP(AD1411,Marks,74,0),"")</f>
        <v/>
      </c>
      <c r="Z1419" s="119" t="str">
        <f>IFERROR(VLOOKUP(AD1411,Marks,75,0),"")</f>
        <v/>
      </c>
      <c r="AA1419" s="408" t="str">
        <f>IFERROR(VLOOKUP(AD1411,Marks,76,0),"")</f>
        <v/>
      </c>
      <c r="AB1419" s="408" t="str">
        <f>IFERROR(VLOOKUP(AD1411,Marks,77,0),"")</f>
        <v/>
      </c>
      <c r="AC1419" s="408" t="str">
        <f>IFERROR(VLOOKUP(AD1411,Marks,78,0),"")</f>
        <v/>
      </c>
      <c r="AD1419" s="117" t="str">
        <f>IFERROR(VLOOKUP(AD1411,Marks,79,0),"")</f>
        <v/>
      </c>
      <c r="AE1419" s="119" t="str">
        <f>IFERROR(VLOOKUP(AD1411,Marks,80,0),"")</f>
        <v/>
      </c>
      <c r="AF1419" s="323" t="str">
        <f>IFERROR(VLOOKUP(AD1411,Marks,86,0),"")</f>
        <v/>
      </c>
    </row>
    <row r="1420" spans="1:32" ht="21" customHeight="1">
      <c r="A1420" s="166">
        <f>IF(N1411="","",A1419+1)</f>
        <v>15</v>
      </c>
      <c r="B1420" s="122" t="str">
        <f>'Result Sheet'!$CJ$4</f>
        <v xml:space="preserve">पर्यावरण अध्ययन </v>
      </c>
      <c r="C1420" s="408" t="str">
        <f>IFERROR(VLOOKUP(N1411,Marks,87,0),"")</f>
        <v/>
      </c>
      <c r="D1420" s="408" t="str">
        <f>IFERROR(VLOOKUP(N1411,Marks,88,0),"")</f>
        <v/>
      </c>
      <c r="E1420" s="117" t="str">
        <f>IFERROR(VLOOKUP(N1411,Marks,89,0),"")</f>
        <v/>
      </c>
      <c r="F1420" s="408" t="str">
        <f>IFERROR(VLOOKUP(N1411,Marks,90,0),"")</f>
        <v/>
      </c>
      <c r="G1420" s="408" t="str">
        <f>IFERROR(VLOOKUP(N1411,Marks,91,0),"")</f>
        <v/>
      </c>
      <c r="H1420" s="408" t="str">
        <f>IFERROR(VLOOKUP(N1411,Marks,92,0),"")</f>
        <v/>
      </c>
      <c r="I1420" s="117" t="str">
        <f>IFERROR(VLOOKUP(N1411,Marks,93,0),"")</f>
        <v/>
      </c>
      <c r="J1420" s="119" t="str">
        <f>IFERROR(VLOOKUP(N1411,Marks,94,0),"")</f>
        <v/>
      </c>
      <c r="K1420" s="408" t="str">
        <f>IFERROR(VLOOKUP(N1411,Marks,95,0),"")</f>
        <v/>
      </c>
      <c r="L1420" s="408" t="str">
        <f>IFERROR(VLOOKUP(N1411,Marks,96,0),"")</f>
        <v/>
      </c>
      <c r="M1420" s="408" t="str">
        <f>IFERROR(VLOOKUP(N1411,Marks,97,0),"")</f>
        <v/>
      </c>
      <c r="N1420" s="117" t="str">
        <f>IFERROR(VLOOKUP(N1411,Marks,98,0),"")</f>
        <v/>
      </c>
      <c r="O1420" s="119" t="str">
        <f>IFERROR(VLOOKUP(N1411,Marks,99,0),"")</f>
        <v/>
      </c>
      <c r="P1420" s="323" t="str">
        <f>IFERROR(VLOOKUP(N1411,Marks,105,0),"")</f>
        <v/>
      </c>
      <c r="Q1420" s="819"/>
      <c r="R1420" s="122" t="str">
        <f>'Result Sheet'!$CJ$4</f>
        <v xml:space="preserve">पर्यावरण अध्ययन </v>
      </c>
      <c r="S1420" s="408" t="str">
        <f>IFERROR(VLOOKUP(AD1411,Marks,87,0),"")</f>
        <v/>
      </c>
      <c r="T1420" s="408" t="str">
        <f>IFERROR(VLOOKUP(AD1411,Marks,88,0),"")</f>
        <v/>
      </c>
      <c r="U1420" s="117" t="str">
        <f>IFERROR(VLOOKUP(AD1411,Marks,89,0),"")</f>
        <v/>
      </c>
      <c r="V1420" s="408" t="str">
        <f>IFERROR(VLOOKUP(AD1411,Marks,90,0),"")</f>
        <v/>
      </c>
      <c r="W1420" s="408" t="str">
        <f>IFERROR(VLOOKUP(AD1411,Marks,91,0),"")</f>
        <v/>
      </c>
      <c r="X1420" s="408" t="str">
        <f>IFERROR(VLOOKUP(AD1411,Marks,92,0),"")</f>
        <v/>
      </c>
      <c r="Y1420" s="117" t="str">
        <f>IFERROR(VLOOKUP(AD1411,Marks,93,0),"")</f>
        <v/>
      </c>
      <c r="Z1420" s="119" t="str">
        <f>IFERROR(VLOOKUP(AD1411,Marks,94,0),"")</f>
        <v/>
      </c>
      <c r="AA1420" s="408" t="str">
        <f>IFERROR(VLOOKUP(AD1411,Marks,95,0),"")</f>
        <v/>
      </c>
      <c r="AB1420" s="408" t="str">
        <f>IFERROR(VLOOKUP(AD1411,Marks,96,0),"")</f>
        <v/>
      </c>
      <c r="AC1420" s="408" t="str">
        <f>IFERROR(VLOOKUP(AD1411,Marks,97,0),"")</f>
        <v/>
      </c>
      <c r="AD1420" s="117" t="str">
        <f>IFERROR(VLOOKUP(AD1411,Marks,98,0),"")</f>
        <v/>
      </c>
      <c r="AE1420" s="119" t="str">
        <f>IFERROR(VLOOKUP(AD1411,Marks,99,0),"")</f>
        <v/>
      </c>
      <c r="AF1420" s="323" t="str">
        <f>IFERROR(VLOOKUP(AD1411,Marks,105,0),"")</f>
        <v/>
      </c>
    </row>
    <row r="1421" spans="1:32" ht="25.5" customHeight="1">
      <c r="A1421" s="166">
        <f>IF(N1411="","",A1420+1)</f>
        <v>16</v>
      </c>
      <c r="B1421" s="412" t="s">
        <v>215</v>
      </c>
      <c r="C1421" s="120" t="str">
        <f>IF(AND(C1416="",C1417="",C1418="",C1419="",C1420=""),"",SUM(C1416:C1420))</f>
        <v/>
      </c>
      <c r="D1421" s="120" t="str">
        <f t="shared" ref="D1421" si="48">IF(AND(D1416="",D1417="",D1418="",D1419="",D1420=""),"",SUM(D1416:D1420))</f>
        <v/>
      </c>
      <c r="E1421" s="120" t="str">
        <f t="shared" ref="E1421" si="49">IF(AND(E1416="",E1417="",E1418="",E1419="",E1420=""),"",SUM(E1416:E1420))</f>
        <v/>
      </c>
      <c r="F1421" s="120" t="str">
        <f t="shared" ref="F1421" si="50">IF(AND(F1416="",F1417="",F1418="",F1419="",F1420=""),"",SUM(F1416:F1420))</f>
        <v/>
      </c>
      <c r="G1421" s="120" t="str">
        <f t="shared" ref="G1421" si="51">IF(AND(G1416="",G1417="",G1418="",G1419="",G1420=""),"",SUM(G1416:G1420))</f>
        <v/>
      </c>
      <c r="H1421" s="120" t="str">
        <f t="shared" ref="H1421" si="52">IF(AND(H1416="",H1417="",H1418="",H1419="",H1420=""),"",SUM(H1416:H1420))</f>
        <v/>
      </c>
      <c r="I1421" s="120" t="str">
        <f t="shared" ref="I1421" si="53">IF(AND(I1416="",I1417="",I1418="",I1419="",I1420=""),"",SUM(I1416:I1420))</f>
        <v/>
      </c>
      <c r="J1421" s="120" t="str">
        <f t="shared" ref="J1421" si="54">IF(AND(J1416="",J1417="",J1418="",J1419="",J1420=""),"",SUM(J1416:J1420))</f>
        <v/>
      </c>
      <c r="K1421" s="120" t="str">
        <f t="shared" ref="K1421" si="55">IF(AND(K1416="",K1417="",K1418="",K1419="",K1420=""),"",SUM(K1416:K1420))</f>
        <v/>
      </c>
      <c r="L1421" s="120" t="str">
        <f t="shared" ref="L1421" si="56">IF(AND(L1416="",L1417="",L1418="",L1419="",L1420=""),"",SUM(L1416:L1420))</f>
        <v/>
      </c>
      <c r="M1421" s="120" t="str">
        <f t="shared" ref="M1421" si="57">IF(AND(M1416="",M1417="",M1418="",M1419="",M1420=""),"",SUM(M1416:M1420))</f>
        <v/>
      </c>
      <c r="N1421" s="120" t="str">
        <f t="shared" ref="N1421" si="58">IF(AND(N1416="",N1417="",N1418="",N1419="",N1420=""),"",SUM(N1416:N1420))</f>
        <v/>
      </c>
      <c r="O1421" s="120" t="str">
        <f t="shared" ref="O1421" si="59">IF(AND(O1416="",O1417="",O1418="",O1419="",O1420=""),"",SUM(O1416:O1420))</f>
        <v/>
      </c>
      <c r="P1421" s="326" t="str">
        <f>IF(OR(N1411="",E1409="",O1421=""),"",IF(O1421&gt;85%*1000,"A",IF(O1421&gt;70%*1000,"B",IF(O1421&gt;50%*1000,"C",IF(O1421&gt;30%*1000,"D","E")))))</f>
        <v/>
      </c>
      <c r="Q1421" s="819"/>
      <c r="R1421" s="412" t="s">
        <v>215</v>
      </c>
      <c r="S1421" s="120" t="str">
        <f>IF(AND(S1416="",S1417="",S1418="",S1419="",S1420=""),"",SUM(S1416:S1420))</f>
        <v/>
      </c>
      <c r="T1421" s="120" t="str">
        <f t="shared" ref="T1421" si="60">IF(AND(T1416="",T1417="",T1418="",T1419="",T1420=""),"",SUM(T1416:T1420))</f>
        <v/>
      </c>
      <c r="U1421" s="120" t="str">
        <f t="shared" ref="U1421" si="61">IF(AND(U1416="",U1417="",U1418="",U1419="",U1420=""),"",SUM(U1416:U1420))</f>
        <v/>
      </c>
      <c r="V1421" s="120" t="str">
        <f t="shared" ref="V1421" si="62">IF(AND(V1416="",V1417="",V1418="",V1419="",V1420=""),"",SUM(V1416:V1420))</f>
        <v/>
      </c>
      <c r="W1421" s="120" t="str">
        <f t="shared" ref="W1421" si="63">IF(AND(W1416="",W1417="",W1418="",W1419="",W1420=""),"",SUM(W1416:W1420))</f>
        <v/>
      </c>
      <c r="X1421" s="120" t="str">
        <f t="shared" ref="X1421" si="64">IF(AND(X1416="",X1417="",X1418="",X1419="",X1420=""),"",SUM(X1416:X1420))</f>
        <v/>
      </c>
      <c r="Y1421" s="120" t="str">
        <f t="shared" ref="Y1421" si="65">IF(AND(Y1416="",Y1417="",Y1418="",Y1419="",Y1420=""),"",SUM(Y1416:Y1420))</f>
        <v/>
      </c>
      <c r="Z1421" s="120" t="str">
        <f t="shared" ref="Z1421" si="66">IF(AND(Z1416="",Z1417="",Z1418="",Z1419="",Z1420=""),"",SUM(Z1416:Z1420))</f>
        <v/>
      </c>
      <c r="AA1421" s="120" t="str">
        <f t="shared" ref="AA1421" si="67">IF(AND(AA1416="",AA1417="",AA1418="",AA1419="",AA1420=""),"",SUM(AA1416:AA1420))</f>
        <v/>
      </c>
      <c r="AB1421" s="120" t="str">
        <f t="shared" ref="AB1421" si="68">IF(AND(AB1416="",AB1417="",AB1418="",AB1419="",AB1420=""),"",SUM(AB1416:AB1420))</f>
        <v/>
      </c>
      <c r="AC1421" s="120" t="str">
        <f t="shared" ref="AC1421" si="69">IF(AND(AC1416="",AC1417="",AC1418="",AC1419="",AC1420=""),"",SUM(AC1416:AC1420))</f>
        <v/>
      </c>
      <c r="AD1421" s="120" t="str">
        <f t="shared" ref="AD1421" si="70">IF(AND(AD1416="",AD1417="",AD1418="",AD1419="",AD1420=""),"",SUM(AD1416:AD1420))</f>
        <v/>
      </c>
      <c r="AE1421" s="120" t="str">
        <f t="shared" ref="AE1421" si="71">IF(AND(AE1416="",AE1417="",AE1418="",AE1419="",AE1420=""),"",SUM(AE1416:AE1420))</f>
        <v/>
      </c>
      <c r="AF1421" s="326" t="str">
        <f>IF(OR(AD1411="",U1409="",AE1421=""),"",IF(AE1421&gt;85%*1000,"A",IF(AE1421&gt;70%*1000,"B",IF(AE1421&gt;50%*1000,"C",IF(AE1421&gt;30%*1000,"D","E")))))</f>
        <v/>
      </c>
    </row>
    <row r="1422" spans="1:32" ht="9" customHeight="1">
      <c r="A1422" s="166">
        <f>IF(N1411="","",A1421+1)</f>
        <v>17</v>
      </c>
      <c r="B1422" s="787"/>
      <c r="C1422" s="787"/>
      <c r="D1422" s="787"/>
      <c r="E1422" s="787"/>
      <c r="F1422" s="787"/>
      <c r="G1422" s="787"/>
      <c r="H1422" s="787"/>
      <c r="I1422" s="787"/>
      <c r="J1422" s="787"/>
      <c r="K1422" s="787"/>
      <c r="L1422" s="787"/>
      <c r="M1422" s="787"/>
      <c r="N1422" s="787"/>
      <c r="O1422" s="787"/>
      <c r="P1422" s="787"/>
      <c r="Q1422" s="819"/>
      <c r="R1422" s="787"/>
      <c r="S1422" s="787"/>
      <c r="T1422" s="787"/>
      <c r="U1422" s="787"/>
      <c r="V1422" s="787"/>
      <c r="W1422" s="787"/>
      <c r="X1422" s="787"/>
      <c r="Y1422" s="787"/>
      <c r="Z1422" s="787"/>
      <c r="AA1422" s="787"/>
      <c r="AB1422" s="787"/>
      <c r="AC1422" s="787"/>
      <c r="AD1422" s="787"/>
      <c r="AE1422" s="787"/>
      <c r="AF1422" s="787"/>
    </row>
    <row r="1423" spans="1:32" ht="22.5" customHeight="1">
      <c r="A1423" s="166">
        <f>IF(N1411="","",A1422+1)</f>
        <v>18</v>
      </c>
      <c r="B1423" s="788" t="s">
        <v>213</v>
      </c>
      <c r="C1423" s="788"/>
      <c r="D1423" s="789" t="s">
        <v>229</v>
      </c>
      <c r="E1423" s="790"/>
      <c r="F1423" s="411" t="s">
        <v>186</v>
      </c>
      <c r="G1423" s="788" t="s">
        <v>213</v>
      </c>
      <c r="H1423" s="788"/>
      <c r="I1423" s="789" t="s">
        <v>229</v>
      </c>
      <c r="J1423" s="790"/>
      <c r="K1423" s="411" t="s">
        <v>186</v>
      </c>
      <c r="L1423" s="788" t="s">
        <v>213</v>
      </c>
      <c r="M1423" s="788"/>
      <c r="N1423" s="789" t="s">
        <v>229</v>
      </c>
      <c r="O1423" s="790"/>
      <c r="P1423" s="411" t="s">
        <v>186</v>
      </c>
      <c r="Q1423" s="819"/>
      <c r="R1423" s="788" t="s">
        <v>213</v>
      </c>
      <c r="S1423" s="788"/>
      <c r="T1423" s="789" t="s">
        <v>229</v>
      </c>
      <c r="U1423" s="790"/>
      <c r="V1423" s="411" t="s">
        <v>186</v>
      </c>
      <c r="W1423" s="788" t="s">
        <v>213</v>
      </c>
      <c r="X1423" s="788"/>
      <c r="Y1423" s="789" t="s">
        <v>229</v>
      </c>
      <c r="Z1423" s="790"/>
      <c r="AA1423" s="411" t="s">
        <v>186</v>
      </c>
      <c r="AB1423" s="788" t="s">
        <v>213</v>
      </c>
      <c r="AC1423" s="788"/>
      <c r="AD1423" s="789" t="s">
        <v>229</v>
      </c>
      <c r="AE1423" s="790"/>
      <c r="AF1423" s="411" t="s">
        <v>186</v>
      </c>
    </row>
    <row r="1424" spans="1:32" ht="21.75" customHeight="1">
      <c r="A1424" s="166">
        <f>IF(N1411="","",A1423+1)</f>
        <v>19</v>
      </c>
      <c r="B1424" s="791" t="s">
        <v>221</v>
      </c>
      <c r="C1424" s="792"/>
      <c r="D1424" s="792"/>
      <c r="E1424" s="119" t="str">
        <f>IFERROR(VLOOKUP(N1411,Marks,109,0),"")</f>
        <v/>
      </c>
      <c r="F1424" s="130" t="str">
        <f>IFERROR(VLOOKUP(N1411,Marks,113,0),"")</f>
        <v/>
      </c>
      <c r="G1424" s="791" t="s">
        <v>192</v>
      </c>
      <c r="H1424" s="792"/>
      <c r="I1424" s="792"/>
      <c r="J1424" s="119" t="str">
        <f>IFERROR(VLOOKUP(N1411,Marks,117,0),"")</f>
        <v/>
      </c>
      <c r="K1424" s="130" t="str">
        <f>IFERROR(VLOOKUP(N1411,Marks,121,0),"")</f>
        <v/>
      </c>
      <c r="L1424" s="793" t="s">
        <v>193</v>
      </c>
      <c r="M1424" s="794"/>
      <c r="N1424" s="794"/>
      <c r="O1424" s="119" t="str">
        <f>IFERROR(VLOOKUP(N1411,Marks,125,0),"")</f>
        <v/>
      </c>
      <c r="P1424" s="130" t="str">
        <f>IFERROR(VLOOKUP(N1411,Marks,129,0),"")</f>
        <v/>
      </c>
      <c r="Q1424" s="819"/>
      <c r="R1424" s="791" t="s">
        <v>221</v>
      </c>
      <c r="S1424" s="792"/>
      <c r="T1424" s="792"/>
      <c r="U1424" s="119" t="str">
        <f>IFERROR(VLOOKUP(AD1411,Marks,109,0),"")</f>
        <v/>
      </c>
      <c r="V1424" s="130" t="str">
        <f>IFERROR(VLOOKUP(AD1411,Marks,113,0),"")</f>
        <v/>
      </c>
      <c r="W1424" s="791" t="s">
        <v>192</v>
      </c>
      <c r="X1424" s="792"/>
      <c r="Y1424" s="792"/>
      <c r="Z1424" s="119" t="str">
        <f>IFERROR(VLOOKUP(AD1411,Marks,117,0),"")</f>
        <v/>
      </c>
      <c r="AA1424" s="130" t="str">
        <f>IFERROR(VLOOKUP(AD1411,Marks,121,0),"")</f>
        <v/>
      </c>
      <c r="AB1424" s="793" t="s">
        <v>193</v>
      </c>
      <c r="AC1424" s="794"/>
      <c r="AD1424" s="794"/>
      <c r="AE1424" s="119" t="str">
        <f>IFERROR(VLOOKUP(AD1411,Marks,125,0),"")</f>
        <v/>
      </c>
      <c r="AF1424" s="130" t="str">
        <f>IFERROR(VLOOKUP(AD1411,Marks,129,0),"")</f>
        <v/>
      </c>
    </row>
    <row r="1425" spans="1:32" ht="21" customHeight="1">
      <c r="A1425" s="166">
        <f>IF(N1411="","",A1424+1)</f>
        <v>20</v>
      </c>
      <c r="B1425" s="780" t="s">
        <v>216</v>
      </c>
      <c r="C1425" s="780"/>
      <c r="D1425" s="780"/>
      <c r="E1425" s="795" t="str">
        <f>IFERROR(VLOOKUP(N1411,Marks,135,0),"")</f>
        <v/>
      </c>
      <c r="F1425" s="795"/>
      <c r="G1425" s="795"/>
      <c r="H1425" s="795"/>
      <c r="I1425" s="780" t="s">
        <v>217</v>
      </c>
      <c r="J1425" s="780"/>
      <c r="K1425" s="780"/>
      <c r="L1425" s="780"/>
      <c r="M1425" s="796" t="str">
        <f>IFERROR(VLOOKUP(N1411,Marks,136,0),"")</f>
        <v/>
      </c>
      <c r="N1425" s="796"/>
      <c r="O1425" s="796"/>
      <c r="P1425" s="796"/>
      <c r="Q1425" s="819"/>
      <c r="R1425" s="780" t="s">
        <v>216</v>
      </c>
      <c r="S1425" s="780"/>
      <c r="T1425" s="780"/>
      <c r="U1425" s="795" t="str">
        <f>IFERROR(VLOOKUP(AD1411,Marks,135,0),"")</f>
        <v/>
      </c>
      <c r="V1425" s="795"/>
      <c r="W1425" s="795"/>
      <c r="X1425" s="795"/>
      <c r="Y1425" s="780" t="s">
        <v>217</v>
      </c>
      <c r="Z1425" s="780"/>
      <c r="AA1425" s="780"/>
      <c r="AB1425" s="780"/>
      <c r="AC1425" s="796" t="str">
        <f>IFERROR(VLOOKUP(AD1411,Marks,136,0),"")</f>
        <v/>
      </c>
      <c r="AD1425" s="796"/>
      <c r="AE1425" s="796"/>
      <c r="AF1425" s="796"/>
    </row>
    <row r="1426" spans="1:32" ht="21" customHeight="1">
      <c r="A1426" s="166">
        <f>IF(N1411="","",A1425+1)</f>
        <v>21</v>
      </c>
      <c r="B1426" s="780" t="s">
        <v>218</v>
      </c>
      <c r="C1426" s="780"/>
      <c r="D1426" s="780"/>
      <c r="E1426" s="782" t="str">
        <f>IFERROR(VLOOKUP(N1411,Marks,134,0),"")</f>
        <v/>
      </c>
      <c r="F1426" s="782"/>
      <c r="G1426" s="782"/>
      <c r="H1426" s="782"/>
      <c r="I1426" s="780" t="s">
        <v>219</v>
      </c>
      <c r="J1426" s="780"/>
      <c r="K1426" s="780"/>
      <c r="L1426" s="780"/>
      <c r="M1426" s="781" t="str">
        <f>IFERROR(VLOOKUP(N1411,Marks,131,0),"")</f>
        <v/>
      </c>
      <c r="N1426" s="781"/>
      <c r="O1426" s="781"/>
      <c r="P1426" s="781"/>
      <c r="Q1426" s="819"/>
      <c r="R1426" s="780" t="s">
        <v>218</v>
      </c>
      <c r="S1426" s="780"/>
      <c r="T1426" s="780"/>
      <c r="U1426" s="782" t="str">
        <f>IFERROR(VLOOKUP(AD1411,Marks,134,0),"")</f>
        <v/>
      </c>
      <c r="V1426" s="782"/>
      <c r="W1426" s="782"/>
      <c r="X1426" s="782"/>
      <c r="Y1426" s="780" t="s">
        <v>219</v>
      </c>
      <c r="Z1426" s="780"/>
      <c r="AA1426" s="780"/>
      <c r="AB1426" s="780"/>
      <c r="AC1426" s="781" t="str">
        <f>IFERROR(VLOOKUP(AD1411,Marks,131,0),"")</f>
        <v/>
      </c>
      <c r="AD1426" s="781"/>
      <c r="AE1426" s="781"/>
      <c r="AF1426" s="781"/>
    </row>
    <row r="1427" spans="1:32" ht="21" customHeight="1">
      <c r="A1427" s="166">
        <f>IF(N1411="","",A1426+1)</f>
        <v>22</v>
      </c>
      <c r="B1427" s="780" t="s">
        <v>220</v>
      </c>
      <c r="C1427" s="780"/>
      <c r="D1427" s="780"/>
      <c r="E1427" s="324" t="str">
        <f>IFERROR(VLOOKUP(N1411,Marks,132,0),"")</f>
        <v/>
      </c>
      <c r="F1427" s="325" t="s">
        <v>341</v>
      </c>
      <c r="G1427" s="783" t="str">
        <f>IF(OR(N1411="",E1409="",O1421=""),"",IF(O1421&gt;85%*1000,"A",IF(O1421&gt;70%*1000,"B",IF(O1421&gt;50%*1000,"C",IF(O1421&gt;30%*1000,"D","E")))))</f>
        <v/>
      </c>
      <c r="H1427" s="783"/>
      <c r="I1427" s="780" t="s">
        <v>222</v>
      </c>
      <c r="J1427" s="780"/>
      <c r="K1427" s="780"/>
      <c r="L1427" s="780"/>
      <c r="M1427" s="818" t="str">
        <f>IFERROR(VLOOKUP(N1411,Marks,133,0),"")</f>
        <v/>
      </c>
      <c r="N1427" s="818"/>
      <c r="O1427" s="818"/>
      <c r="P1427" s="818"/>
      <c r="Q1427" s="819"/>
      <c r="R1427" s="780" t="s">
        <v>220</v>
      </c>
      <c r="S1427" s="780"/>
      <c r="T1427" s="780"/>
      <c r="U1427" s="324" t="str">
        <f>IFERROR(VLOOKUP(AD1411,Marks,132,0),"")</f>
        <v/>
      </c>
      <c r="V1427" s="325" t="s">
        <v>341</v>
      </c>
      <c r="W1427" s="783" t="str">
        <f>IF(OR(AD1411="",U1409="",AE1421=""),"",IF(AE1421&gt;85%*1000,"A",IF(AE1421&gt;70%*1000,"B",IF(AE1421&gt;50%*1000,"C",IF(AE1421&gt;30%*1000,"D","E")))))</f>
        <v/>
      </c>
      <c r="X1427" s="783"/>
      <c r="Y1427" s="780" t="s">
        <v>222</v>
      </c>
      <c r="Z1427" s="780"/>
      <c r="AA1427" s="780"/>
      <c r="AB1427" s="780"/>
      <c r="AC1427" s="818" t="str">
        <f>IFERROR(VLOOKUP(AD1411,Marks,133,0),"")</f>
        <v/>
      </c>
      <c r="AD1427" s="818"/>
      <c r="AE1427" s="818"/>
      <c r="AF1427" s="818"/>
    </row>
    <row r="1428" spans="1:32" ht="21" customHeight="1">
      <c r="A1428" s="166">
        <f>IF(N1411="","",A1427+1)</f>
        <v>23</v>
      </c>
      <c r="B1428" s="817" t="s">
        <v>228</v>
      </c>
      <c r="C1428" s="817"/>
      <c r="D1428" s="817"/>
      <c r="E1428" s="784">
        <f>'Master sheet'!$C$10</f>
        <v>44697</v>
      </c>
      <c r="F1428" s="784"/>
      <c r="G1428" s="784"/>
      <c r="H1428" s="410"/>
      <c r="I1428" s="121"/>
      <c r="J1428" s="121"/>
      <c r="K1428" s="76"/>
      <c r="L1428" s="121"/>
      <c r="M1428" s="121"/>
      <c r="N1428" s="121"/>
      <c r="O1428" s="121"/>
      <c r="P1428" s="121"/>
      <c r="Q1428" s="819"/>
      <c r="R1428" s="817" t="s">
        <v>228</v>
      </c>
      <c r="S1428" s="817"/>
      <c r="T1428" s="817"/>
      <c r="U1428" s="784">
        <f>'Master sheet'!$C$10</f>
        <v>44697</v>
      </c>
      <c r="V1428" s="784"/>
      <c r="W1428" s="784"/>
      <c r="X1428" s="410"/>
      <c r="Y1428" s="121"/>
      <c r="Z1428" s="121"/>
      <c r="AA1428" s="76"/>
      <c r="AB1428" s="121"/>
      <c r="AC1428" s="121"/>
      <c r="AD1428" s="121"/>
      <c r="AE1428" s="121"/>
      <c r="AF1428" s="121"/>
    </row>
    <row r="1429" spans="1:32" ht="43.5" customHeight="1">
      <c r="A1429" s="166">
        <f>IF(N1411="","",A1428+1)</f>
        <v>24</v>
      </c>
      <c r="B1429" s="804" t="str">
        <f>IF(AND(C1408=1),CONCATENATE("( ",UPPER('Master sheet'!$F$11)," )"),IF(AND(C1408=2),CONCATENATE("( ",UPPER('Master sheet'!$F$19)," )"),IF(AND(C1408=3),CONCATENATE("( ",UPPER('Master sheet'!$J$11)," )"),IF(AND(C1408=4),CONCATENATE("( ",UPPER('Master sheet'!$J$19)," )"),""))))</f>
        <v/>
      </c>
      <c r="C1429" s="804"/>
      <c r="D1429" s="804"/>
      <c r="E1429" s="804"/>
      <c r="F1429" s="805" t="str">
        <f>IF(AND(N1411=""),"",CONCATENATE("(",'Master sheet'!$C$14," )"))</f>
        <v>(Suresh Kumar )</v>
      </c>
      <c r="G1429" s="805"/>
      <c r="H1429" s="805"/>
      <c r="I1429" s="805"/>
      <c r="J1429" s="805"/>
      <c r="K1429" s="805" t="str">
        <f>IF(AND(N1411=""),"",CONCATENATE("(",'Master sheet'!$C$12," )"))</f>
        <v>(USHA PALIYA )</v>
      </c>
      <c r="L1429" s="805"/>
      <c r="M1429" s="805"/>
      <c r="N1429" s="805"/>
      <c r="O1429" s="805"/>
      <c r="P1429" s="805"/>
      <c r="Q1429" s="819"/>
      <c r="R1429" s="804" t="str">
        <f>IF(AND(S1408=1),CONCATENATE("( ",UPPER('Master sheet'!$F$11)," )"),IF(AND(S1408=2),CONCATENATE("( ",UPPER('Master sheet'!$F$19)," )"),IF(AND(S1408=3),CONCATENATE("( ",UPPER('Master sheet'!$J$11)," )"),IF(AND(S1408=4),CONCATENATE("( ",UPPER('Master sheet'!$J$19)," )"),""))))</f>
        <v/>
      </c>
      <c r="S1429" s="804"/>
      <c r="T1429" s="804"/>
      <c r="U1429" s="804"/>
      <c r="V1429" s="805" t="str">
        <f>IF(AND(AD1411=""),"",CONCATENATE("(",'Master sheet'!$C$14," )"))</f>
        <v>(Suresh Kumar )</v>
      </c>
      <c r="W1429" s="805"/>
      <c r="X1429" s="805"/>
      <c r="Y1429" s="805"/>
      <c r="Z1429" s="805"/>
      <c r="AA1429" s="805" t="str">
        <f>IF(AND(AD1411=""),"",CONCATENATE("(",'Master sheet'!$C$12," )"))</f>
        <v>(USHA PALIYA )</v>
      </c>
      <c r="AB1429" s="805"/>
      <c r="AC1429" s="805"/>
      <c r="AD1429" s="805"/>
      <c r="AE1429" s="805"/>
      <c r="AF1429" s="805"/>
    </row>
    <row r="1430" spans="1:32" ht="21.75" customHeight="1">
      <c r="A1430" s="166">
        <f>IF(N1411="","",A1429+1)</f>
        <v>25</v>
      </c>
      <c r="B1430" s="806" t="s">
        <v>223</v>
      </c>
      <c r="C1430" s="806"/>
      <c r="D1430" s="806"/>
      <c r="E1430" s="806"/>
      <c r="F1430" s="807" t="s">
        <v>224</v>
      </c>
      <c r="G1430" s="807"/>
      <c r="H1430" s="807"/>
      <c r="I1430" s="807"/>
      <c r="J1430" s="807"/>
      <c r="K1430" s="806" t="s">
        <v>225</v>
      </c>
      <c r="L1430" s="806"/>
      <c r="M1430" s="806"/>
      <c r="N1430" s="806"/>
      <c r="O1430" s="806"/>
      <c r="P1430" s="806"/>
      <c r="Q1430" s="819"/>
      <c r="R1430" s="806" t="s">
        <v>223</v>
      </c>
      <c r="S1430" s="806"/>
      <c r="T1430" s="806"/>
      <c r="U1430" s="806"/>
      <c r="V1430" s="807" t="s">
        <v>224</v>
      </c>
      <c r="W1430" s="807"/>
      <c r="X1430" s="807"/>
      <c r="Y1430" s="807"/>
      <c r="Z1430" s="807"/>
      <c r="AA1430" s="806" t="s">
        <v>225</v>
      </c>
      <c r="AB1430" s="806"/>
      <c r="AC1430" s="806"/>
      <c r="AD1430" s="806"/>
      <c r="AE1430" s="806"/>
      <c r="AF1430" s="806"/>
    </row>
    <row r="1432" spans="1:32" ht="21.9" customHeight="1">
      <c r="A1432" s="165">
        <f>IF(N1438="","",1)</f>
        <v>1</v>
      </c>
      <c r="B1432" s="808" t="s">
        <v>203</v>
      </c>
      <c r="C1432" s="808"/>
      <c r="D1432" s="808"/>
      <c r="E1432" s="808"/>
      <c r="F1432" s="808"/>
      <c r="G1432" s="808"/>
      <c r="H1432" s="808"/>
      <c r="I1432" s="808"/>
      <c r="J1432" s="808"/>
      <c r="K1432" s="808"/>
      <c r="L1432" s="808"/>
      <c r="M1432" s="808"/>
      <c r="N1432" s="808"/>
      <c r="O1432" s="808"/>
      <c r="P1432" s="808"/>
      <c r="Q1432" s="819" t="s">
        <v>249</v>
      </c>
      <c r="R1432" s="808" t="s">
        <v>203</v>
      </c>
      <c r="S1432" s="808"/>
      <c r="T1432" s="808"/>
      <c r="U1432" s="808"/>
      <c r="V1432" s="808"/>
      <c r="W1432" s="808"/>
      <c r="X1432" s="808"/>
      <c r="Y1432" s="808"/>
      <c r="Z1432" s="808"/>
      <c r="AA1432" s="808"/>
      <c r="AB1432" s="808"/>
      <c r="AC1432" s="808"/>
      <c r="AD1432" s="808"/>
      <c r="AE1432" s="808"/>
      <c r="AF1432" s="808"/>
    </row>
    <row r="1433" spans="1:32" ht="21.9" customHeight="1">
      <c r="A1433" s="166">
        <f>IF(N1438="","",A1432+1)</f>
        <v>2</v>
      </c>
      <c r="B1433" s="820" t="s">
        <v>541</v>
      </c>
      <c r="C1433" s="820"/>
      <c r="D1433" s="820"/>
      <c r="E1433" s="820"/>
      <c r="F1433" s="820"/>
      <c r="G1433" s="820"/>
      <c r="H1433" s="820"/>
      <c r="I1433" s="820"/>
      <c r="J1433" s="820"/>
      <c r="K1433" s="820"/>
      <c r="L1433" s="820"/>
      <c r="M1433" s="820"/>
      <c r="N1433" s="820"/>
      <c r="O1433" s="820"/>
      <c r="P1433" s="820"/>
      <c r="Q1433" s="819"/>
      <c r="R1433" s="820" t="s">
        <v>541</v>
      </c>
      <c r="S1433" s="820"/>
      <c r="T1433" s="820"/>
      <c r="U1433" s="820"/>
      <c r="V1433" s="820"/>
      <c r="W1433" s="820"/>
      <c r="X1433" s="820"/>
      <c r="Y1433" s="820"/>
      <c r="Z1433" s="820"/>
      <c r="AA1433" s="820"/>
      <c r="AB1433" s="820"/>
      <c r="AC1433" s="820"/>
      <c r="AD1433" s="820"/>
      <c r="AE1433" s="820"/>
      <c r="AF1433" s="820"/>
    </row>
    <row r="1434" spans="1:32" ht="21.9" customHeight="1">
      <c r="A1434" s="166">
        <f>IF(N1438="","",A1433+1)</f>
        <v>3</v>
      </c>
      <c r="B1434" s="821" t="s">
        <v>168</v>
      </c>
      <c r="C1434" s="821"/>
      <c r="D1434" s="821"/>
      <c r="E1434" s="822" t="str">
        <f>IF(AND(N1438=""),"",'Result Sheet'!$F$2)</f>
        <v xml:space="preserve">महात्मा गाँधी राजकीय विद्यालय (अंग्रेजी माध्यम) बर, पाली </v>
      </c>
      <c r="F1434" s="822"/>
      <c r="G1434" s="822"/>
      <c r="H1434" s="822"/>
      <c r="I1434" s="822"/>
      <c r="J1434" s="822"/>
      <c r="K1434" s="822"/>
      <c r="L1434" s="822"/>
      <c r="M1434" s="822"/>
      <c r="N1434" s="822"/>
      <c r="O1434" s="822"/>
      <c r="P1434" s="822"/>
      <c r="Q1434" s="819"/>
      <c r="R1434" s="821" t="s">
        <v>168</v>
      </c>
      <c r="S1434" s="821"/>
      <c r="T1434" s="821"/>
      <c r="U1434" s="822" t="str">
        <f>IF(AND(AD1438=""),"",'Result Sheet'!$F$2)</f>
        <v xml:space="preserve">महात्मा गाँधी राजकीय विद्यालय (अंग्रेजी माध्यम) बर, पाली </v>
      </c>
      <c r="V1434" s="822"/>
      <c r="W1434" s="822"/>
      <c r="X1434" s="822"/>
      <c r="Y1434" s="822"/>
      <c r="Z1434" s="822"/>
      <c r="AA1434" s="822"/>
      <c r="AB1434" s="822"/>
      <c r="AC1434" s="822"/>
      <c r="AD1434" s="822"/>
      <c r="AE1434" s="822"/>
      <c r="AF1434" s="822"/>
    </row>
    <row r="1435" spans="1:32" ht="21.9" customHeight="1">
      <c r="A1435" s="166">
        <f>IF(N1438="","",A1434+1)</f>
        <v>4</v>
      </c>
      <c r="B1435" s="413" t="s">
        <v>169</v>
      </c>
      <c r="C1435" s="797" t="str">
        <f>IFERROR(VLOOKUP(N1438,Marks,2,0),"")</f>
        <v/>
      </c>
      <c r="D1435" s="797"/>
      <c r="E1435" s="815" t="s">
        <v>212</v>
      </c>
      <c r="F1435" s="815"/>
      <c r="G1435" s="815"/>
      <c r="H1435" s="797" t="str">
        <f>IFERROR(VLOOKUP(N1438,Marks,3,0),"")</f>
        <v/>
      </c>
      <c r="I1435" s="797"/>
      <c r="J1435" s="798" t="s">
        <v>205</v>
      </c>
      <c r="K1435" s="798"/>
      <c r="L1435" s="798"/>
      <c r="M1435" s="798"/>
      <c r="N1435" s="799" t="str">
        <f>IF(AND(N1438=""),"",'Marks Entry 1st'!$I$2)</f>
        <v xml:space="preserve"> 2021-2022</v>
      </c>
      <c r="O1435" s="799"/>
      <c r="P1435" s="799"/>
      <c r="Q1435" s="819"/>
      <c r="R1435" s="413" t="s">
        <v>169</v>
      </c>
      <c r="S1435" s="797" t="str">
        <f>IFERROR(VLOOKUP(AD1438,Marks,2,0),"")</f>
        <v/>
      </c>
      <c r="T1435" s="797"/>
      <c r="U1435" s="815" t="s">
        <v>212</v>
      </c>
      <c r="V1435" s="815"/>
      <c r="W1435" s="815"/>
      <c r="X1435" s="797" t="str">
        <f>IFERROR(VLOOKUP(AD1438,Marks,3,0),"")</f>
        <v/>
      </c>
      <c r="Y1435" s="797"/>
      <c r="Z1435" s="798" t="s">
        <v>205</v>
      </c>
      <c r="AA1435" s="798"/>
      <c r="AB1435" s="798"/>
      <c r="AC1435" s="798"/>
      <c r="AD1435" s="799" t="str">
        <f>IF(AND(AD1438=""),"",'Marks Entry 1st'!$I$2)</f>
        <v xml:space="preserve"> 2021-2022</v>
      </c>
      <c r="AE1435" s="799"/>
      <c r="AF1435" s="799"/>
    </row>
    <row r="1436" spans="1:32" ht="21.9" customHeight="1">
      <c r="A1436" s="166">
        <f>IF(N1438="","",A1435+1)</f>
        <v>5</v>
      </c>
      <c r="B1436" s="800" t="s">
        <v>206</v>
      </c>
      <c r="C1436" s="800"/>
      <c r="D1436" s="800"/>
      <c r="E1436" s="801" t="str">
        <f>IFERROR(VLOOKUP(N1438,Marks,6,0),"")</f>
        <v/>
      </c>
      <c r="F1436" s="801"/>
      <c r="G1436" s="801"/>
      <c r="H1436" s="801"/>
      <c r="I1436" s="801"/>
      <c r="J1436" s="802" t="s">
        <v>209</v>
      </c>
      <c r="K1436" s="802"/>
      <c r="L1436" s="802"/>
      <c r="M1436" s="802"/>
      <c r="N1436" s="803" t="str">
        <f>IFERROR(VLOOKUP(N1438,Marks,5,0),"")</f>
        <v/>
      </c>
      <c r="O1436" s="803"/>
      <c r="P1436" s="803"/>
      <c r="Q1436" s="819"/>
      <c r="R1436" s="800" t="s">
        <v>206</v>
      </c>
      <c r="S1436" s="800"/>
      <c r="T1436" s="800"/>
      <c r="U1436" s="801" t="str">
        <f>IFERROR(VLOOKUP(AD1438,Marks,6,0),"")</f>
        <v/>
      </c>
      <c r="V1436" s="801"/>
      <c r="W1436" s="801"/>
      <c r="X1436" s="801"/>
      <c r="Y1436" s="801"/>
      <c r="Z1436" s="802" t="s">
        <v>209</v>
      </c>
      <c r="AA1436" s="802"/>
      <c r="AB1436" s="802"/>
      <c r="AC1436" s="802"/>
      <c r="AD1436" s="803" t="str">
        <f>IFERROR(VLOOKUP(AD1438,Marks,5,0),"")</f>
        <v/>
      </c>
      <c r="AE1436" s="803"/>
      <c r="AF1436" s="803"/>
    </row>
    <row r="1437" spans="1:32" ht="21.9" customHeight="1">
      <c r="A1437" s="166">
        <f>IF(N1438="","",A1436+1)</f>
        <v>6</v>
      </c>
      <c r="B1437" s="800" t="s">
        <v>207</v>
      </c>
      <c r="C1437" s="800"/>
      <c r="D1437" s="800"/>
      <c r="E1437" s="801" t="str">
        <f>IFERROR(VLOOKUP(N1438,Marks,7,0),"")</f>
        <v/>
      </c>
      <c r="F1437" s="801"/>
      <c r="G1437" s="801"/>
      <c r="H1437" s="801"/>
      <c r="I1437" s="801"/>
      <c r="J1437" s="802" t="s">
        <v>210</v>
      </c>
      <c r="K1437" s="802"/>
      <c r="L1437" s="802"/>
      <c r="M1437" s="802"/>
      <c r="N1437" s="816" t="str">
        <f>IFERROR(VLOOKUP(N1438,Marks,4,0),"")</f>
        <v/>
      </c>
      <c r="O1437" s="816"/>
      <c r="P1437" s="816"/>
      <c r="Q1437" s="819"/>
      <c r="R1437" s="800" t="s">
        <v>207</v>
      </c>
      <c r="S1437" s="800"/>
      <c r="T1437" s="800"/>
      <c r="U1437" s="801" t="str">
        <f>IFERROR(VLOOKUP(AD1438,Marks,7,0),"")</f>
        <v/>
      </c>
      <c r="V1437" s="801"/>
      <c r="W1437" s="801"/>
      <c r="X1437" s="801"/>
      <c r="Y1437" s="801"/>
      <c r="Z1437" s="802" t="s">
        <v>210</v>
      </c>
      <c r="AA1437" s="802"/>
      <c r="AB1437" s="802"/>
      <c r="AC1437" s="802"/>
      <c r="AD1437" s="816" t="str">
        <f>IFERROR(VLOOKUP(AD1438,Marks,4,0),"")</f>
        <v/>
      </c>
      <c r="AE1437" s="816"/>
      <c r="AF1437" s="816"/>
    </row>
    <row r="1438" spans="1:32" ht="21.9" customHeight="1">
      <c r="A1438" s="166">
        <f>IF(N1438="","",A1437+1)</f>
        <v>7</v>
      </c>
      <c r="B1438" s="800" t="s">
        <v>208</v>
      </c>
      <c r="C1438" s="800"/>
      <c r="D1438" s="800"/>
      <c r="E1438" s="801" t="str">
        <f>IFERROR(VLOOKUP(N1438,Marks,8,0),"")</f>
        <v/>
      </c>
      <c r="F1438" s="801"/>
      <c r="G1438" s="801"/>
      <c r="H1438" s="801"/>
      <c r="I1438" s="801"/>
      <c r="J1438" s="802" t="s">
        <v>211</v>
      </c>
      <c r="K1438" s="802"/>
      <c r="L1438" s="802"/>
      <c r="M1438" s="802"/>
      <c r="N1438" s="809">
        <f>IF(AD1411="","",IF(AND(AD1411+1&gt;$AN$6),"",AD1411+1))</f>
        <v>207</v>
      </c>
      <c r="O1438" s="809"/>
      <c r="P1438" s="809"/>
      <c r="Q1438" s="819"/>
      <c r="R1438" s="800" t="s">
        <v>208</v>
      </c>
      <c r="S1438" s="800"/>
      <c r="T1438" s="800"/>
      <c r="U1438" s="801" t="str">
        <f>IFERROR(VLOOKUP(AD1438,Marks,8,0),"")</f>
        <v/>
      </c>
      <c r="V1438" s="801"/>
      <c r="W1438" s="801"/>
      <c r="X1438" s="801"/>
      <c r="Y1438" s="801"/>
      <c r="Z1438" s="802" t="s">
        <v>211</v>
      </c>
      <c r="AA1438" s="802"/>
      <c r="AB1438" s="802"/>
      <c r="AC1438" s="802"/>
      <c r="AD1438" s="810">
        <f>IF(N1438="","",IF(AND(N1438+1&gt;$AN$6),"",N1438+1))</f>
        <v>208</v>
      </c>
      <c r="AE1438" s="810"/>
      <c r="AF1438" s="810"/>
    </row>
    <row r="1439" spans="1:32" ht="9" customHeight="1">
      <c r="A1439" s="166">
        <f>IF(N1438="","",A1438+1)</f>
        <v>8</v>
      </c>
      <c r="B1439" s="123"/>
      <c r="C1439" s="123"/>
      <c r="D1439" s="123"/>
      <c r="E1439" s="124"/>
      <c r="F1439" s="124"/>
      <c r="G1439" s="124"/>
      <c r="H1439" s="123"/>
      <c r="I1439" s="123"/>
      <c r="J1439" s="125"/>
      <c r="K1439" s="125"/>
      <c r="L1439" s="125"/>
      <c r="M1439" s="76"/>
      <c r="N1439" s="76"/>
      <c r="O1439" s="76"/>
      <c r="P1439" s="76"/>
      <c r="Q1439" s="819"/>
      <c r="R1439" s="123"/>
      <c r="S1439" s="123"/>
      <c r="T1439" s="123"/>
      <c r="U1439" s="124"/>
      <c r="V1439" s="124"/>
      <c r="W1439" s="124"/>
      <c r="X1439" s="123"/>
      <c r="Y1439" s="123"/>
      <c r="Z1439" s="125"/>
      <c r="AA1439" s="125"/>
      <c r="AB1439" s="125"/>
      <c r="AC1439" s="76"/>
      <c r="AD1439" s="76"/>
      <c r="AE1439" s="76"/>
      <c r="AF1439" s="76"/>
    </row>
    <row r="1440" spans="1:32" ht="21" customHeight="1">
      <c r="A1440" s="166">
        <f>IF(N1438="","",A1439+1)</f>
        <v>9</v>
      </c>
      <c r="B1440" s="811" t="s">
        <v>213</v>
      </c>
      <c r="C1440" s="646" t="s">
        <v>214</v>
      </c>
      <c r="D1440" s="646"/>
      <c r="E1440" s="646"/>
      <c r="F1440" s="812" t="s">
        <v>13</v>
      </c>
      <c r="G1440" s="813"/>
      <c r="H1440" s="813"/>
      <c r="I1440" s="814"/>
      <c r="J1440" s="649" t="s">
        <v>184</v>
      </c>
      <c r="K1440" s="650" t="s">
        <v>167</v>
      </c>
      <c r="L1440" s="651"/>
      <c r="M1440" s="651"/>
      <c r="N1440" s="652"/>
      <c r="O1440" s="616" t="s">
        <v>185</v>
      </c>
      <c r="P1440" s="617" t="s">
        <v>186</v>
      </c>
      <c r="Q1440" s="819"/>
      <c r="R1440" s="811" t="s">
        <v>213</v>
      </c>
      <c r="S1440" s="646" t="s">
        <v>214</v>
      </c>
      <c r="T1440" s="646"/>
      <c r="U1440" s="646"/>
      <c r="V1440" s="812" t="s">
        <v>13</v>
      </c>
      <c r="W1440" s="813"/>
      <c r="X1440" s="813"/>
      <c r="Y1440" s="814"/>
      <c r="Z1440" s="649" t="s">
        <v>184</v>
      </c>
      <c r="AA1440" s="650" t="s">
        <v>167</v>
      </c>
      <c r="AB1440" s="651"/>
      <c r="AC1440" s="651"/>
      <c r="AD1440" s="652"/>
      <c r="AE1440" s="616" t="s">
        <v>185</v>
      </c>
      <c r="AF1440" s="617" t="s">
        <v>186</v>
      </c>
    </row>
    <row r="1441" spans="1:32" ht="90.75" customHeight="1">
      <c r="A1441" s="166">
        <f>IF(N1438="","",A1440+1)</f>
        <v>10</v>
      </c>
      <c r="B1441" s="811"/>
      <c r="C1441" s="171" t="s">
        <v>11</v>
      </c>
      <c r="D1441" s="171" t="s">
        <v>180</v>
      </c>
      <c r="E1441" s="171" t="s">
        <v>108</v>
      </c>
      <c r="F1441" s="171" t="s">
        <v>182</v>
      </c>
      <c r="G1441" s="171" t="s">
        <v>183</v>
      </c>
      <c r="H1441" s="305" t="s">
        <v>10</v>
      </c>
      <c r="I1441" s="171" t="s">
        <v>108</v>
      </c>
      <c r="J1441" s="649"/>
      <c r="K1441" s="172" t="s">
        <v>182</v>
      </c>
      <c r="L1441" s="172" t="s">
        <v>183</v>
      </c>
      <c r="M1441" s="173" t="s">
        <v>10</v>
      </c>
      <c r="N1441" s="171" t="s">
        <v>108</v>
      </c>
      <c r="O1441" s="616"/>
      <c r="P1441" s="785"/>
      <c r="Q1441" s="819"/>
      <c r="R1441" s="811"/>
      <c r="S1441" s="171" t="s">
        <v>11</v>
      </c>
      <c r="T1441" s="171" t="s">
        <v>180</v>
      </c>
      <c r="U1441" s="171" t="s">
        <v>108</v>
      </c>
      <c r="V1441" s="171" t="s">
        <v>182</v>
      </c>
      <c r="W1441" s="171" t="s">
        <v>183</v>
      </c>
      <c r="X1441" s="305" t="s">
        <v>10</v>
      </c>
      <c r="Y1441" s="171" t="s">
        <v>108</v>
      </c>
      <c r="Z1441" s="649"/>
      <c r="AA1441" s="172" t="s">
        <v>182</v>
      </c>
      <c r="AB1441" s="172" t="s">
        <v>183</v>
      </c>
      <c r="AC1441" s="173" t="s">
        <v>10</v>
      </c>
      <c r="AD1441" s="171" t="s">
        <v>108</v>
      </c>
      <c r="AE1441" s="616"/>
      <c r="AF1441" s="785">
        <v>0</v>
      </c>
    </row>
    <row r="1442" spans="1:32" ht="18.75" customHeight="1">
      <c r="A1442" s="166">
        <f>IF(N1438="","",A1441+1)</f>
        <v>11</v>
      </c>
      <c r="B1442" s="811"/>
      <c r="C1442" s="409">
        <v>20</v>
      </c>
      <c r="D1442" s="409">
        <v>20</v>
      </c>
      <c r="E1442" s="116">
        <v>40</v>
      </c>
      <c r="F1442" s="409">
        <v>30</v>
      </c>
      <c r="G1442" s="409">
        <v>18</v>
      </c>
      <c r="H1442" s="409">
        <v>12</v>
      </c>
      <c r="I1442" s="116">
        <v>60</v>
      </c>
      <c r="J1442" s="118">
        <v>100</v>
      </c>
      <c r="K1442" s="409">
        <v>50</v>
      </c>
      <c r="L1442" s="409">
        <v>30</v>
      </c>
      <c r="M1442" s="409">
        <v>20</v>
      </c>
      <c r="N1442" s="116">
        <v>100</v>
      </c>
      <c r="O1442" s="118">
        <v>200</v>
      </c>
      <c r="P1442" s="786"/>
      <c r="Q1442" s="819"/>
      <c r="R1442" s="811"/>
      <c r="S1442" s="409">
        <v>20</v>
      </c>
      <c r="T1442" s="409">
        <v>20</v>
      </c>
      <c r="U1442" s="116">
        <v>40</v>
      </c>
      <c r="V1442" s="409">
        <v>30</v>
      </c>
      <c r="W1442" s="409">
        <v>18</v>
      </c>
      <c r="X1442" s="409">
        <v>12</v>
      </c>
      <c r="Y1442" s="116">
        <v>60</v>
      </c>
      <c r="Z1442" s="118">
        <v>100</v>
      </c>
      <c r="AA1442" s="409">
        <v>50</v>
      </c>
      <c r="AB1442" s="409">
        <v>30</v>
      </c>
      <c r="AC1442" s="409">
        <v>20</v>
      </c>
      <c r="AD1442" s="116">
        <v>100</v>
      </c>
      <c r="AE1442" s="118">
        <v>200</v>
      </c>
      <c r="AF1442" s="786"/>
    </row>
    <row r="1443" spans="1:32" ht="21" customHeight="1">
      <c r="A1443" s="166">
        <f>IF(N1438="","",A1442+1)</f>
        <v>12</v>
      </c>
      <c r="B1443" s="122" t="str">
        <f>'Result Sheet'!$L$4</f>
        <v xml:space="preserve">हिन्दी </v>
      </c>
      <c r="C1443" s="408" t="str">
        <f>IFERROR(VLOOKUP(N1438,Marks,11,0),"")</f>
        <v/>
      </c>
      <c r="D1443" s="408" t="str">
        <f>IFERROR(VLOOKUP(N1438,Marks,12,0),"")</f>
        <v/>
      </c>
      <c r="E1443" s="117" t="str">
        <f>IFERROR(VLOOKUP(N1438,Marks,13,0),"")</f>
        <v/>
      </c>
      <c r="F1443" s="408" t="str">
        <f>IFERROR(VLOOKUP(N1438,Marks,14,0),"")</f>
        <v/>
      </c>
      <c r="G1443" s="408" t="str">
        <f>IFERROR(VLOOKUP(N1438,Marks,15,0),"")</f>
        <v/>
      </c>
      <c r="H1443" s="408" t="str">
        <f>IFERROR(VLOOKUP(N1438,Marks,16,0),"")</f>
        <v/>
      </c>
      <c r="I1443" s="117" t="str">
        <f>IFERROR(VLOOKUP(N1438,Marks,17,0),"")</f>
        <v/>
      </c>
      <c r="J1443" s="119" t="str">
        <f>IFERROR(VLOOKUP(N1438,Marks,18,0),"")</f>
        <v/>
      </c>
      <c r="K1443" s="408" t="str">
        <f>IFERROR(VLOOKUP(N1438,Marks,19,0),"")</f>
        <v/>
      </c>
      <c r="L1443" s="408" t="str">
        <f>IFERROR(VLOOKUP(N1438,Marks,20,0),"")</f>
        <v/>
      </c>
      <c r="M1443" s="408" t="str">
        <f>IFERROR(VLOOKUP(N1438,Marks,21,0),"")</f>
        <v/>
      </c>
      <c r="N1443" s="117" t="str">
        <f>IFERROR(VLOOKUP(N1438,Marks,22,0),"")</f>
        <v/>
      </c>
      <c r="O1443" s="119" t="str">
        <f>IFERROR(VLOOKUP(N1438,Marks,23,0),"")</f>
        <v/>
      </c>
      <c r="P1443" s="323" t="str">
        <f>IFERROR(VLOOKUP(N1438,Marks,29,0),"")</f>
        <v/>
      </c>
      <c r="Q1443" s="819"/>
      <c r="R1443" s="122" t="str">
        <f>'Result Sheet'!$L$4</f>
        <v xml:space="preserve">हिन्दी </v>
      </c>
      <c r="S1443" s="408" t="str">
        <f>IFERROR(VLOOKUP(AD1438,Marks,11,0),"")</f>
        <v/>
      </c>
      <c r="T1443" s="408" t="str">
        <f>IFERROR(VLOOKUP(AD1438,Marks,12,0),"")</f>
        <v/>
      </c>
      <c r="U1443" s="117" t="str">
        <f>IFERROR(VLOOKUP(AD1438,Marks,13,0),"")</f>
        <v/>
      </c>
      <c r="V1443" s="408" t="str">
        <f>IFERROR(VLOOKUP(AD1438,Marks,14,0),"")</f>
        <v/>
      </c>
      <c r="W1443" s="408" t="str">
        <f>IFERROR(VLOOKUP(AD1438,Marks,15,0),"")</f>
        <v/>
      </c>
      <c r="X1443" s="408" t="str">
        <f>IFERROR(VLOOKUP(AD1438,Marks,16,0),"")</f>
        <v/>
      </c>
      <c r="Y1443" s="117" t="str">
        <f>IFERROR(VLOOKUP(AD1438,Marks,17,0),"")</f>
        <v/>
      </c>
      <c r="Z1443" s="119" t="str">
        <f>IFERROR(VLOOKUP(AD1438,Marks,18,0),"")</f>
        <v/>
      </c>
      <c r="AA1443" s="408" t="str">
        <f>IFERROR(VLOOKUP(AD1438,Marks,19,0),"")</f>
        <v/>
      </c>
      <c r="AB1443" s="408" t="str">
        <f>IFERROR(VLOOKUP(AD1438,Marks,20,0),"")</f>
        <v/>
      </c>
      <c r="AC1443" s="408" t="str">
        <f>IFERROR(VLOOKUP(AD1438,Marks,21,0),"")</f>
        <v/>
      </c>
      <c r="AD1443" s="117" t="str">
        <f>IFERROR(VLOOKUP(AD1438,Marks,22,0),"")</f>
        <v/>
      </c>
      <c r="AE1443" s="119" t="str">
        <f>IFERROR(VLOOKUP(AD1438,Marks,23,0),"")</f>
        <v/>
      </c>
      <c r="AF1443" s="323" t="str">
        <f>IFERROR(VLOOKUP(AD1438,Marks,29,0),"")</f>
        <v/>
      </c>
    </row>
    <row r="1444" spans="1:32" ht="21" customHeight="1">
      <c r="A1444" s="166">
        <f>IF(N1438="","",A1443+1)</f>
        <v>13</v>
      </c>
      <c r="B1444" s="122" t="str">
        <f>'Result Sheet'!$AE$4</f>
        <v xml:space="preserve">अंग्रेजी </v>
      </c>
      <c r="C1444" s="408" t="str">
        <f>IFERROR(VLOOKUP(N1438,Marks,30,0),"")</f>
        <v/>
      </c>
      <c r="D1444" s="408" t="str">
        <f>IFERROR(VLOOKUP(N1438,Marks,31,0),"")</f>
        <v/>
      </c>
      <c r="E1444" s="117" t="str">
        <f>IFERROR(VLOOKUP(N1438,Marks,32,0),"")</f>
        <v/>
      </c>
      <c r="F1444" s="408" t="str">
        <f>IFERROR(VLOOKUP(N1438,Marks,33,0),"")</f>
        <v/>
      </c>
      <c r="G1444" s="408" t="str">
        <f>IFERROR(VLOOKUP(N1438,Marks,34,0),"")</f>
        <v/>
      </c>
      <c r="H1444" s="408" t="str">
        <f>IFERROR(VLOOKUP(N1438,Marks,35,0),"")</f>
        <v/>
      </c>
      <c r="I1444" s="117" t="str">
        <f>IFERROR(VLOOKUP(N1438,Marks,36,0),"")</f>
        <v/>
      </c>
      <c r="J1444" s="119" t="str">
        <f>IFERROR(VLOOKUP(N1438,Marks,37,0),"")</f>
        <v/>
      </c>
      <c r="K1444" s="408" t="str">
        <f>IFERROR(VLOOKUP(N1438,Marks,38,0),"")</f>
        <v/>
      </c>
      <c r="L1444" s="408" t="str">
        <f>IFERROR(VLOOKUP(N1438,Marks,39,0),"")</f>
        <v/>
      </c>
      <c r="M1444" s="408" t="str">
        <f>IFERROR(VLOOKUP(N1438,Marks,40,0),"")</f>
        <v/>
      </c>
      <c r="N1444" s="117" t="str">
        <f>IFERROR(VLOOKUP(N1438,Marks,41,0),"")</f>
        <v/>
      </c>
      <c r="O1444" s="119" t="str">
        <f>IFERROR(VLOOKUP(N1438,Marks,42,0),"")</f>
        <v/>
      </c>
      <c r="P1444" s="323" t="str">
        <f>IFERROR(VLOOKUP(N1438,Marks,48,0),"")</f>
        <v/>
      </c>
      <c r="Q1444" s="819"/>
      <c r="R1444" s="122" t="str">
        <f>'Result Sheet'!$AE$4</f>
        <v xml:space="preserve">अंग्रेजी </v>
      </c>
      <c r="S1444" s="408" t="str">
        <f>IFERROR(VLOOKUP(AD1438,Marks,30,0),"")</f>
        <v/>
      </c>
      <c r="T1444" s="408" t="str">
        <f>IFERROR(VLOOKUP(AD1438,Marks,31,0),"")</f>
        <v/>
      </c>
      <c r="U1444" s="117" t="str">
        <f>IFERROR(VLOOKUP(AD1438,Marks,32,0),"")</f>
        <v/>
      </c>
      <c r="V1444" s="408" t="str">
        <f>IFERROR(VLOOKUP(AD1438,Marks,33,0),"")</f>
        <v/>
      </c>
      <c r="W1444" s="408" t="str">
        <f>IFERROR(VLOOKUP(AD1438,Marks,34,0),"")</f>
        <v/>
      </c>
      <c r="X1444" s="408" t="str">
        <f>IFERROR(VLOOKUP(AD1438,Marks,35,0),"")</f>
        <v/>
      </c>
      <c r="Y1444" s="117" t="str">
        <f>IFERROR(VLOOKUP(AD1438,Marks,36,0),"")</f>
        <v/>
      </c>
      <c r="Z1444" s="119" t="str">
        <f>IFERROR(VLOOKUP(AD1438,Marks,37,0),"")</f>
        <v/>
      </c>
      <c r="AA1444" s="408" t="str">
        <f>IFERROR(VLOOKUP(AD1438,Marks,38,0),"")</f>
        <v/>
      </c>
      <c r="AB1444" s="408" t="str">
        <f>IFERROR(VLOOKUP(AD1438,Marks,39,0),"")</f>
        <v/>
      </c>
      <c r="AC1444" s="408" t="str">
        <f>IFERROR(VLOOKUP(AD1438,Marks,40,0),"")</f>
        <v/>
      </c>
      <c r="AD1444" s="117" t="str">
        <f>IFERROR(VLOOKUP(AD1438,Marks,41,0),"")</f>
        <v/>
      </c>
      <c r="AE1444" s="119" t="str">
        <f>IFERROR(VLOOKUP(AD1438,Marks,42,0),"")</f>
        <v/>
      </c>
      <c r="AF1444" s="323" t="str">
        <f>IFERROR(VLOOKUP(AD1438,Marks,48,0),"")</f>
        <v/>
      </c>
    </row>
    <row r="1445" spans="1:32" ht="21" customHeight="1">
      <c r="A1445" s="166">
        <f>IF(N1438="","",A1444+1)</f>
        <v>14</v>
      </c>
      <c r="B1445" s="122" t="str">
        <f>'Result Sheet'!$AX$4</f>
        <v>संस्कृत</v>
      </c>
      <c r="C1445" s="408" t="str">
        <f>IFERROR(VLOOKUP(N1438,Marks,49,0),"")</f>
        <v/>
      </c>
      <c r="D1445" s="408" t="str">
        <f>IFERROR(VLOOKUP(N1438,Marks,50,0),"")</f>
        <v/>
      </c>
      <c r="E1445" s="117" t="str">
        <f>IFERROR(VLOOKUP(N1438,Marks,51,0),"")</f>
        <v/>
      </c>
      <c r="F1445" s="408" t="str">
        <f>IFERROR(VLOOKUP(N1438,Marks,52,0),"")</f>
        <v/>
      </c>
      <c r="G1445" s="408" t="str">
        <f>IFERROR(VLOOKUP(N1438,Marks,53,0),"")</f>
        <v/>
      </c>
      <c r="H1445" s="408" t="str">
        <f>IFERROR(VLOOKUP(N1438,Marks,54,0),"")</f>
        <v/>
      </c>
      <c r="I1445" s="117" t="str">
        <f>IFERROR(VLOOKUP(N1438,Marks,55,0),"")</f>
        <v/>
      </c>
      <c r="J1445" s="119" t="str">
        <f>IFERROR(VLOOKUP(N1438,Marks,56,0),"")</f>
        <v/>
      </c>
      <c r="K1445" s="408" t="str">
        <f>IFERROR(VLOOKUP(N1438,Marks,57,0),"")</f>
        <v/>
      </c>
      <c r="L1445" s="408" t="str">
        <f>IFERROR(VLOOKUP(N1438,Marks,58,0),"")</f>
        <v/>
      </c>
      <c r="M1445" s="408" t="str">
        <f>IFERROR(VLOOKUP(N1438,Marks,59,0),"")</f>
        <v/>
      </c>
      <c r="N1445" s="117" t="str">
        <f>IFERROR(VLOOKUP(N1438,Marks,60,0),"")</f>
        <v/>
      </c>
      <c r="O1445" s="119" t="str">
        <f>IFERROR(VLOOKUP(N1438,Marks,61,0),"")</f>
        <v/>
      </c>
      <c r="P1445" s="323" t="str">
        <f>IFERROR(VLOOKUP(N1438,Marks,67,0),"")</f>
        <v/>
      </c>
      <c r="Q1445" s="819"/>
      <c r="R1445" s="122" t="str">
        <f>'Result Sheet'!$AX$4</f>
        <v>संस्कृत</v>
      </c>
      <c r="S1445" s="408" t="str">
        <f>IFERROR(VLOOKUP(AD1438,Marks,49,0),"")</f>
        <v/>
      </c>
      <c r="T1445" s="408" t="str">
        <f>IFERROR(VLOOKUP(AD1438,Marks,50,0),"")</f>
        <v/>
      </c>
      <c r="U1445" s="117" t="str">
        <f>IFERROR(VLOOKUP(AD1438,Marks,51,0),"")</f>
        <v/>
      </c>
      <c r="V1445" s="408" t="str">
        <f>IFERROR(VLOOKUP(AD1438,Marks,52,0),"")</f>
        <v/>
      </c>
      <c r="W1445" s="408" t="str">
        <f>IFERROR(VLOOKUP(AD1438,Marks,53,0),"")</f>
        <v/>
      </c>
      <c r="X1445" s="408" t="str">
        <f>IFERROR(VLOOKUP(AD1438,Marks,54,0),"")</f>
        <v/>
      </c>
      <c r="Y1445" s="117" t="str">
        <f>IFERROR(VLOOKUP(AD1438,Marks,55,0),"")</f>
        <v/>
      </c>
      <c r="Z1445" s="119" t="str">
        <f>IFERROR(VLOOKUP(AD1438,Marks,56,0),"")</f>
        <v/>
      </c>
      <c r="AA1445" s="408" t="str">
        <f>IFERROR(VLOOKUP(AD1438,Marks,57,0),"")</f>
        <v/>
      </c>
      <c r="AB1445" s="408" t="str">
        <f>IFERROR(VLOOKUP(AD1438,Marks,58,0),"")</f>
        <v/>
      </c>
      <c r="AC1445" s="408" t="str">
        <f>IFERROR(VLOOKUP(AD1438,Marks,59,0),"")</f>
        <v/>
      </c>
      <c r="AD1445" s="117" t="str">
        <f>IFERROR(VLOOKUP(AD1438,Marks,60,0),"")</f>
        <v/>
      </c>
      <c r="AE1445" s="119" t="str">
        <f>IFERROR(VLOOKUP(AD1438,Marks,61,0),"")</f>
        <v/>
      </c>
      <c r="AF1445" s="323" t="str">
        <f>IFERROR(VLOOKUP(AD1438,Marks,67,0),"")</f>
        <v/>
      </c>
    </row>
    <row r="1446" spans="1:32" ht="21" customHeight="1">
      <c r="A1446" s="166">
        <f>IF(N1438="","",A1444+1)</f>
        <v>14</v>
      </c>
      <c r="B1446" s="122" t="str">
        <f>'Result Sheet'!$BQ$4</f>
        <v xml:space="preserve">गणित </v>
      </c>
      <c r="C1446" s="408" t="str">
        <f>IFERROR(VLOOKUP(N1438,Marks,68,0),"")</f>
        <v/>
      </c>
      <c r="D1446" s="408" t="str">
        <f>IFERROR(VLOOKUP(N1438,Marks,69,0),"")</f>
        <v/>
      </c>
      <c r="E1446" s="117" t="str">
        <f>IFERROR(VLOOKUP(N1438,Marks,70,0),"")</f>
        <v/>
      </c>
      <c r="F1446" s="408" t="str">
        <f>IFERROR(VLOOKUP(N1438,Marks,71,0),"")</f>
        <v/>
      </c>
      <c r="G1446" s="408" t="str">
        <f>IFERROR(VLOOKUP(N1438,Marks,72,0),"")</f>
        <v/>
      </c>
      <c r="H1446" s="408" t="str">
        <f>IFERROR(VLOOKUP(N1438,Marks,73,0),"")</f>
        <v/>
      </c>
      <c r="I1446" s="117" t="str">
        <f>IFERROR(VLOOKUP(N1438,Marks,74,0),"")</f>
        <v/>
      </c>
      <c r="J1446" s="119" t="str">
        <f>IFERROR(VLOOKUP(N1438,Marks,75,0),"")</f>
        <v/>
      </c>
      <c r="K1446" s="408" t="str">
        <f>IFERROR(VLOOKUP(N1438,Marks,76,0),"")</f>
        <v/>
      </c>
      <c r="L1446" s="408" t="str">
        <f>IFERROR(VLOOKUP(N1438,Marks,77,0),"")</f>
        <v/>
      </c>
      <c r="M1446" s="408" t="str">
        <f>IFERROR(VLOOKUP(N1438,Marks,78,0),"")</f>
        <v/>
      </c>
      <c r="N1446" s="117" t="str">
        <f>IFERROR(VLOOKUP(N1438,Marks,79,0),"")</f>
        <v/>
      </c>
      <c r="O1446" s="119" t="str">
        <f>IFERROR(VLOOKUP(N1438,Marks,80,0),"")</f>
        <v/>
      </c>
      <c r="P1446" s="323" t="str">
        <f>IFERROR(VLOOKUP(N1438,Marks,86,0),"")</f>
        <v/>
      </c>
      <c r="Q1446" s="819"/>
      <c r="R1446" s="122" t="str">
        <f>'Result Sheet'!$BQ$4</f>
        <v xml:space="preserve">गणित </v>
      </c>
      <c r="S1446" s="408" t="str">
        <f>IFERROR(VLOOKUP(AD1438,Marks,68,0),"")</f>
        <v/>
      </c>
      <c r="T1446" s="408" t="str">
        <f>IFERROR(VLOOKUP(AD1438,Marks,69,0),"")</f>
        <v/>
      </c>
      <c r="U1446" s="117" t="str">
        <f>IFERROR(VLOOKUP(AD1438,Marks,70,0),"")</f>
        <v/>
      </c>
      <c r="V1446" s="408" t="str">
        <f>IFERROR(VLOOKUP(AD1438,Marks,71,0),"")</f>
        <v/>
      </c>
      <c r="W1446" s="408" t="str">
        <f>IFERROR(VLOOKUP(AD1438,Marks,72,0),"")</f>
        <v/>
      </c>
      <c r="X1446" s="408" t="str">
        <f>IFERROR(VLOOKUP(AD1438,Marks,73,0),"")</f>
        <v/>
      </c>
      <c r="Y1446" s="117" t="str">
        <f>IFERROR(VLOOKUP(AD1438,Marks,74,0),"")</f>
        <v/>
      </c>
      <c r="Z1446" s="119" t="str">
        <f>IFERROR(VLOOKUP(AD1438,Marks,75,0),"")</f>
        <v/>
      </c>
      <c r="AA1446" s="408" t="str">
        <f>IFERROR(VLOOKUP(AD1438,Marks,76,0),"")</f>
        <v/>
      </c>
      <c r="AB1446" s="408" t="str">
        <f>IFERROR(VLOOKUP(AD1438,Marks,77,0),"")</f>
        <v/>
      </c>
      <c r="AC1446" s="408" t="str">
        <f>IFERROR(VLOOKUP(AD1438,Marks,78,0),"")</f>
        <v/>
      </c>
      <c r="AD1446" s="117" t="str">
        <f>IFERROR(VLOOKUP(AD1438,Marks,79,0),"")</f>
        <v/>
      </c>
      <c r="AE1446" s="119" t="str">
        <f>IFERROR(VLOOKUP(AD1438,Marks,80,0),"")</f>
        <v/>
      </c>
      <c r="AF1446" s="323" t="str">
        <f>IFERROR(VLOOKUP(AD1438,Marks,86,0),"")</f>
        <v/>
      </c>
    </row>
    <row r="1447" spans="1:32" ht="21" customHeight="1">
      <c r="A1447" s="166">
        <f>IF(N1438="","",A1446+1)</f>
        <v>15</v>
      </c>
      <c r="B1447" s="122" t="str">
        <f>'Result Sheet'!$CJ$4</f>
        <v xml:space="preserve">पर्यावरण अध्ययन </v>
      </c>
      <c r="C1447" s="408" t="str">
        <f>IFERROR(VLOOKUP(N1438,Marks,87,0),"")</f>
        <v/>
      </c>
      <c r="D1447" s="408" t="str">
        <f>IFERROR(VLOOKUP(N1438,Marks,88,0),"")</f>
        <v/>
      </c>
      <c r="E1447" s="117" t="str">
        <f>IFERROR(VLOOKUP(N1438,Marks,89,0),"")</f>
        <v/>
      </c>
      <c r="F1447" s="408" t="str">
        <f>IFERROR(VLOOKUP(N1438,Marks,90,0),"")</f>
        <v/>
      </c>
      <c r="G1447" s="408" t="str">
        <f>IFERROR(VLOOKUP(N1438,Marks,91,0),"")</f>
        <v/>
      </c>
      <c r="H1447" s="408" t="str">
        <f>IFERROR(VLOOKUP(N1438,Marks,92,0),"")</f>
        <v/>
      </c>
      <c r="I1447" s="117" t="str">
        <f>IFERROR(VLOOKUP(N1438,Marks,93,0),"")</f>
        <v/>
      </c>
      <c r="J1447" s="119" t="str">
        <f>IFERROR(VLOOKUP(N1438,Marks,94,0),"")</f>
        <v/>
      </c>
      <c r="K1447" s="408" t="str">
        <f>IFERROR(VLOOKUP(N1438,Marks,95,0),"")</f>
        <v/>
      </c>
      <c r="L1447" s="408" t="str">
        <f>IFERROR(VLOOKUP(N1438,Marks,96,0),"")</f>
        <v/>
      </c>
      <c r="M1447" s="408" t="str">
        <f>IFERROR(VLOOKUP(N1438,Marks,97,0),"")</f>
        <v/>
      </c>
      <c r="N1447" s="117" t="str">
        <f>IFERROR(VLOOKUP(N1438,Marks,98,0),"")</f>
        <v/>
      </c>
      <c r="O1447" s="119" t="str">
        <f>IFERROR(VLOOKUP(N1438,Marks,99,0),"")</f>
        <v/>
      </c>
      <c r="P1447" s="323" t="str">
        <f>IFERROR(VLOOKUP(N1438,Marks,105,0),"")</f>
        <v/>
      </c>
      <c r="Q1447" s="819"/>
      <c r="R1447" s="122" t="str">
        <f>'Result Sheet'!$CJ$4</f>
        <v xml:space="preserve">पर्यावरण अध्ययन </v>
      </c>
      <c r="S1447" s="408" t="str">
        <f>IFERROR(VLOOKUP(AD1438,Marks,87,0),"")</f>
        <v/>
      </c>
      <c r="T1447" s="408" t="str">
        <f>IFERROR(VLOOKUP(AD1438,Marks,88,0),"")</f>
        <v/>
      </c>
      <c r="U1447" s="117" t="str">
        <f>IFERROR(VLOOKUP(AD1438,Marks,89,0),"")</f>
        <v/>
      </c>
      <c r="V1447" s="408" t="str">
        <f>IFERROR(VLOOKUP(AD1438,Marks,90,0),"")</f>
        <v/>
      </c>
      <c r="W1447" s="408" t="str">
        <f>IFERROR(VLOOKUP(AD1438,Marks,91,0),"")</f>
        <v/>
      </c>
      <c r="X1447" s="408" t="str">
        <f>IFERROR(VLOOKUP(AD1438,Marks,92,0),"")</f>
        <v/>
      </c>
      <c r="Y1447" s="117" t="str">
        <f>IFERROR(VLOOKUP(AD1438,Marks,93,0),"")</f>
        <v/>
      </c>
      <c r="Z1447" s="119" t="str">
        <f>IFERROR(VLOOKUP(AD1438,Marks,94,0),"")</f>
        <v/>
      </c>
      <c r="AA1447" s="408" t="str">
        <f>IFERROR(VLOOKUP(AD1438,Marks,95,0),"")</f>
        <v/>
      </c>
      <c r="AB1447" s="408" t="str">
        <f>IFERROR(VLOOKUP(AD1438,Marks,96,0),"")</f>
        <v/>
      </c>
      <c r="AC1447" s="408" t="str">
        <f>IFERROR(VLOOKUP(AD1438,Marks,97,0),"")</f>
        <v/>
      </c>
      <c r="AD1447" s="117" t="str">
        <f>IFERROR(VLOOKUP(AD1438,Marks,98,0),"")</f>
        <v/>
      </c>
      <c r="AE1447" s="119" t="str">
        <f>IFERROR(VLOOKUP(AD1438,Marks,99,0),"")</f>
        <v/>
      </c>
      <c r="AF1447" s="323" t="str">
        <f>IFERROR(VLOOKUP(AD1438,Marks,105,0),"")</f>
        <v/>
      </c>
    </row>
    <row r="1448" spans="1:32" ht="25.5" customHeight="1">
      <c r="A1448" s="166">
        <f>IF(N1438="","",A1447+1)</f>
        <v>16</v>
      </c>
      <c r="B1448" s="412" t="s">
        <v>215</v>
      </c>
      <c r="C1448" s="120" t="str">
        <f>IF(AND(C1443="",C1444="",C1445="",C1446="",C1447=""),"",SUM(C1443:C1447))</f>
        <v/>
      </c>
      <c r="D1448" s="120" t="str">
        <f t="shared" ref="D1448" si="72">IF(AND(D1443="",D1444="",D1445="",D1446="",D1447=""),"",SUM(D1443:D1447))</f>
        <v/>
      </c>
      <c r="E1448" s="120" t="str">
        <f t="shared" ref="E1448" si="73">IF(AND(E1443="",E1444="",E1445="",E1446="",E1447=""),"",SUM(E1443:E1447))</f>
        <v/>
      </c>
      <c r="F1448" s="120" t="str">
        <f t="shared" ref="F1448" si="74">IF(AND(F1443="",F1444="",F1445="",F1446="",F1447=""),"",SUM(F1443:F1447))</f>
        <v/>
      </c>
      <c r="G1448" s="120" t="str">
        <f t="shared" ref="G1448" si="75">IF(AND(G1443="",G1444="",G1445="",G1446="",G1447=""),"",SUM(G1443:G1447))</f>
        <v/>
      </c>
      <c r="H1448" s="120" t="str">
        <f t="shared" ref="H1448" si="76">IF(AND(H1443="",H1444="",H1445="",H1446="",H1447=""),"",SUM(H1443:H1447))</f>
        <v/>
      </c>
      <c r="I1448" s="120" t="str">
        <f t="shared" ref="I1448" si="77">IF(AND(I1443="",I1444="",I1445="",I1446="",I1447=""),"",SUM(I1443:I1447))</f>
        <v/>
      </c>
      <c r="J1448" s="120" t="str">
        <f t="shared" ref="J1448" si="78">IF(AND(J1443="",J1444="",J1445="",J1446="",J1447=""),"",SUM(J1443:J1447))</f>
        <v/>
      </c>
      <c r="K1448" s="120" t="str">
        <f t="shared" ref="K1448" si="79">IF(AND(K1443="",K1444="",K1445="",K1446="",K1447=""),"",SUM(K1443:K1447))</f>
        <v/>
      </c>
      <c r="L1448" s="120" t="str">
        <f t="shared" ref="L1448" si="80">IF(AND(L1443="",L1444="",L1445="",L1446="",L1447=""),"",SUM(L1443:L1447))</f>
        <v/>
      </c>
      <c r="M1448" s="120" t="str">
        <f t="shared" ref="M1448" si="81">IF(AND(M1443="",M1444="",M1445="",M1446="",M1447=""),"",SUM(M1443:M1447))</f>
        <v/>
      </c>
      <c r="N1448" s="120" t="str">
        <f t="shared" ref="N1448" si="82">IF(AND(N1443="",N1444="",N1445="",N1446="",N1447=""),"",SUM(N1443:N1447))</f>
        <v/>
      </c>
      <c r="O1448" s="120" t="str">
        <f t="shared" ref="O1448" si="83">IF(AND(O1443="",O1444="",O1445="",O1446="",O1447=""),"",SUM(O1443:O1447))</f>
        <v/>
      </c>
      <c r="P1448" s="326" t="str">
        <f>IF(OR(N1438="",E1436="",O1448=""),"",IF(O1448&gt;85%*1000,"A",IF(O1448&gt;70%*1000,"B",IF(O1448&gt;50%*1000,"C",IF(O1448&gt;30%*1000,"D","E")))))</f>
        <v/>
      </c>
      <c r="Q1448" s="819"/>
      <c r="R1448" s="412" t="s">
        <v>215</v>
      </c>
      <c r="S1448" s="120" t="str">
        <f>IF(AND(S1443="",S1444="",S1445="",S1446="",S1447=""),"",SUM(S1443:S1447))</f>
        <v/>
      </c>
      <c r="T1448" s="120" t="str">
        <f t="shared" ref="T1448" si="84">IF(AND(T1443="",T1444="",T1445="",T1446="",T1447=""),"",SUM(T1443:T1447))</f>
        <v/>
      </c>
      <c r="U1448" s="120" t="str">
        <f t="shared" ref="U1448" si="85">IF(AND(U1443="",U1444="",U1445="",U1446="",U1447=""),"",SUM(U1443:U1447))</f>
        <v/>
      </c>
      <c r="V1448" s="120" t="str">
        <f t="shared" ref="V1448" si="86">IF(AND(V1443="",V1444="",V1445="",V1446="",V1447=""),"",SUM(V1443:V1447))</f>
        <v/>
      </c>
      <c r="W1448" s="120" t="str">
        <f t="shared" ref="W1448" si="87">IF(AND(W1443="",W1444="",W1445="",W1446="",W1447=""),"",SUM(W1443:W1447))</f>
        <v/>
      </c>
      <c r="X1448" s="120" t="str">
        <f t="shared" ref="X1448" si="88">IF(AND(X1443="",X1444="",X1445="",X1446="",X1447=""),"",SUM(X1443:X1447))</f>
        <v/>
      </c>
      <c r="Y1448" s="120" t="str">
        <f t="shared" ref="Y1448" si="89">IF(AND(Y1443="",Y1444="",Y1445="",Y1446="",Y1447=""),"",SUM(Y1443:Y1447))</f>
        <v/>
      </c>
      <c r="Z1448" s="120" t="str">
        <f t="shared" ref="Z1448" si="90">IF(AND(Z1443="",Z1444="",Z1445="",Z1446="",Z1447=""),"",SUM(Z1443:Z1447))</f>
        <v/>
      </c>
      <c r="AA1448" s="120" t="str">
        <f t="shared" ref="AA1448" si="91">IF(AND(AA1443="",AA1444="",AA1445="",AA1446="",AA1447=""),"",SUM(AA1443:AA1447))</f>
        <v/>
      </c>
      <c r="AB1448" s="120" t="str">
        <f t="shared" ref="AB1448" si="92">IF(AND(AB1443="",AB1444="",AB1445="",AB1446="",AB1447=""),"",SUM(AB1443:AB1447))</f>
        <v/>
      </c>
      <c r="AC1448" s="120" t="str">
        <f t="shared" ref="AC1448" si="93">IF(AND(AC1443="",AC1444="",AC1445="",AC1446="",AC1447=""),"",SUM(AC1443:AC1447))</f>
        <v/>
      </c>
      <c r="AD1448" s="120" t="str">
        <f t="shared" ref="AD1448" si="94">IF(AND(AD1443="",AD1444="",AD1445="",AD1446="",AD1447=""),"",SUM(AD1443:AD1447))</f>
        <v/>
      </c>
      <c r="AE1448" s="120" t="str">
        <f t="shared" ref="AE1448" si="95">IF(AND(AE1443="",AE1444="",AE1445="",AE1446="",AE1447=""),"",SUM(AE1443:AE1447))</f>
        <v/>
      </c>
      <c r="AF1448" s="326" t="str">
        <f>IF(OR(AD1438="",U1436="",AE1448=""),"",IF(AE1448&gt;85%*1000,"A",IF(AE1448&gt;70%*1000,"B",IF(AE1448&gt;50%*1000,"C",IF(AE1448&gt;30%*1000,"D","E")))))</f>
        <v/>
      </c>
    </row>
    <row r="1449" spans="1:32" ht="9" customHeight="1">
      <c r="A1449" s="166">
        <f>IF(N1438="","",A1448+1)</f>
        <v>17</v>
      </c>
      <c r="B1449" s="787"/>
      <c r="C1449" s="787"/>
      <c r="D1449" s="787"/>
      <c r="E1449" s="787"/>
      <c r="F1449" s="787"/>
      <c r="G1449" s="787"/>
      <c r="H1449" s="787"/>
      <c r="I1449" s="787"/>
      <c r="J1449" s="787"/>
      <c r="K1449" s="787"/>
      <c r="L1449" s="787"/>
      <c r="M1449" s="787"/>
      <c r="N1449" s="787"/>
      <c r="O1449" s="787"/>
      <c r="P1449" s="787"/>
      <c r="Q1449" s="819"/>
      <c r="R1449" s="787"/>
      <c r="S1449" s="787"/>
      <c r="T1449" s="787"/>
      <c r="U1449" s="787"/>
      <c r="V1449" s="787"/>
      <c r="W1449" s="787"/>
      <c r="X1449" s="787"/>
      <c r="Y1449" s="787"/>
      <c r="Z1449" s="787"/>
      <c r="AA1449" s="787"/>
      <c r="AB1449" s="787"/>
      <c r="AC1449" s="787"/>
      <c r="AD1449" s="787"/>
      <c r="AE1449" s="787"/>
      <c r="AF1449" s="787"/>
    </row>
    <row r="1450" spans="1:32" ht="22.5" customHeight="1">
      <c r="A1450" s="166">
        <f>IF(N1438="","",A1449+1)</f>
        <v>18</v>
      </c>
      <c r="B1450" s="788" t="s">
        <v>213</v>
      </c>
      <c r="C1450" s="788"/>
      <c r="D1450" s="789" t="s">
        <v>229</v>
      </c>
      <c r="E1450" s="790"/>
      <c r="F1450" s="411" t="s">
        <v>186</v>
      </c>
      <c r="G1450" s="788" t="s">
        <v>213</v>
      </c>
      <c r="H1450" s="788"/>
      <c r="I1450" s="789" t="s">
        <v>229</v>
      </c>
      <c r="J1450" s="790"/>
      <c r="K1450" s="411" t="s">
        <v>186</v>
      </c>
      <c r="L1450" s="788" t="s">
        <v>213</v>
      </c>
      <c r="M1450" s="788"/>
      <c r="N1450" s="789" t="s">
        <v>229</v>
      </c>
      <c r="O1450" s="790"/>
      <c r="P1450" s="411" t="s">
        <v>186</v>
      </c>
      <c r="Q1450" s="819"/>
      <c r="R1450" s="788" t="s">
        <v>213</v>
      </c>
      <c r="S1450" s="788"/>
      <c r="T1450" s="789" t="s">
        <v>229</v>
      </c>
      <c r="U1450" s="790"/>
      <c r="V1450" s="411" t="s">
        <v>186</v>
      </c>
      <c r="W1450" s="788" t="s">
        <v>213</v>
      </c>
      <c r="X1450" s="788"/>
      <c r="Y1450" s="789" t="s">
        <v>229</v>
      </c>
      <c r="Z1450" s="790"/>
      <c r="AA1450" s="411" t="s">
        <v>186</v>
      </c>
      <c r="AB1450" s="788" t="s">
        <v>213</v>
      </c>
      <c r="AC1450" s="788"/>
      <c r="AD1450" s="789" t="s">
        <v>229</v>
      </c>
      <c r="AE1450" s="790"/>
      <c r="AF1450" s="411" t="s">
        <v>186</v>
      </c>
    </row>
    <row r="1451" spans="1:32" ht="21.75" customHeight="1">
      <c r="A1451" s="166">
        <f>IF(N1438="","",A1450+1)</f>
        <v>19</v>
      </c>
      <c r="B1451" s="791" t="s">
        <v>221</v>
      </c>
      <c r="C1451" s="792"/>
      <c r="D1451" s="792"/>
      <c r="E1451" s="119" t="str">
        <f>IFERROR(VLOOKUP(N1438,Marks,109,0),"")</f>
        <v/>
      </c>
      <c r="F1451" s="130" t="str">
        <f>IFERROR(VLOOKUP(N1438,Marks,113,0),"")</f>
        <v/>
      </c>
      <c r="G1451" s="791" t="s">
        <v>192</v>
      </c>
      <c r="H1451" s="792"/>
      <c r="I1451" s="792"/>
      <c r="J1451" s="119" t="str">
        <f>IFERROR(VLOOKUP(N1438,Marks,117,0),"")</f>
        <v/>
      </c>
      <c r="K1451" s="130" t="str">
        <f>IFERROR(VLOOKUP(N1438,Marks,121,0),"")</f>
        <v/>
      </c>
      <c r="L1451" s="793" t="s">
        <v>193</v>
      </c>
      <c r="M1451" s="794"/>
      <c r="N1451" s="794"/>
      <c r="O1451" s="119" t="str">
        <f>IFERROR(VLOOKUP(N1438,Marks,125,0),"")</f>
        <v/>
      </c>
      <c r="P1451" s="130" t="str">
        <f>IFERROR(VLOOKUP(N1438,Marks,129,0),"")</f>
        <v/>
      </c>
      <c r="Q1451" s="819"/>
      <c r="R1451" s="791" t="s">
        <v>221</v>
      </c>
      <c r="S1451" s="792"/>
      <c r="T1451" s="792"/>
      <c r="U1451" s="119" t="str">
        <f>IFERROR(VLOOKUP(AD1438,Marks,109,0),"")</f>
        <v/>
      </c>
      <c r="V1451" s="130" t="str">
        <f>IFERROR(VLOOKUP(AD1438,Marks,113,0),"")</f>
        <v/>
      </c>
      <c r="W1451" s="791" t="s">
        <v>192</v>
      </c>
      <c r="X1451" s="792"/>
      <c r="Y1451" s="792"/>
      <c r="Z1451" s="119" t="str">
        <f>IFERROR(VLOOKUP(AD1438,Marks,117,0),"")</f>
        <v/>
      </c>
      <c r="AA1451" s="130" t="str">
        <f>IFERROR(VLOOKUP(AD1438,Marks,121,0),"")</f>
        <v/>
      </c>
      <c r="AB1451" s="793" t="s">
        <v>193</v>
      </c>
      <c r="AC1451" s="794"/>
      <c r="AD1451" s="794"/>
      <c r="AE1451" s="119" t="str">
        <f>IFERROR(VLOOKUP(AD1438,Marks,125,0),"")</f>
        <v/>
      </c>
      <c r="AF1451" s="130" t="str">
        <f>IFERROR(VLOOKUP(AD1438,Marks,129,0),"")</f>
        <v/>
      </c>
    </row>
    <row r="1452" spans="1:32" ht="21" customHeight="1">
      <c r="A1452" s="166">
        <f>IF(N1438="","",A1451+1)</f>
        <v>20</v>
      </c>
      <c r="B1452" s="780" t="s">
        <v>216</v>
      </c>
      <c r="C1452" s="780"/>
      <c r="D1452" s="780"/>
      <c r="E1452" s="795" t="str">
        <f>IFERROR(VLOOKUP(N1438,Marks,135,0),"")</f>
        <v/>
      </c>
      <c r="F1452" s="795"/>
      <c r="G1452" s="795"/>
      <c r="H1452" s="795"/>
      <c r="I1452" s="780" t="s">
        <v>217</v>
      </c>
      <c r="J1452" s="780"/>
      <c r="K1452" s="780"/>
      <c r="L1452" s="780"/>
      <c r="M1452" s="796" t="str">
        <f>IFERROR(VLOOKUP(N1438,Marks,136,0),"")</f>
        <v/>
      </c>
      <c r="N1452" s="796"/>
      <c r="O1452" s="796"/>
      <c r="P1452" s="796"/>
      <c r="Q1452" s="819"/>
      <c r="R1452" s="780" t="s">
        <v>216</v>
      </c>
      <c r="S1452" s="780"/>
      <c r="T1452" s="780"/>
      <c r="U1452" s="795" t="str">
        <f>IFERROR(VLOOKUP(AD1438,Marks,135,0),"")</f>
        <v/>
      </c>
      <c r="V1452" s="795"/>
      <c r="W1452" s="795"/>
      <c r="X1452" s="795"/>
      <c r="Y1452" s="780" t="s">
        <v>217</v>
      </c>
      <c r="Z1452" s="780"/>
      <c r="AA1452" s="780"/>
      <c r="AB1452" s="780"/>
      <c r="AC1452" s="796" t="str">
        <f>IFERROR(VLOOKUP(AD1438,Marks,136,0),"")</f>
        <v/>
      </c>
      <c r="AD1452" s="796"/>
      <c r="AE1452" s="796"/>
      <c r="AF1452" s="796"/>
    </row>
    <row r="1453" spans="1:32" ht="21" customHeight="1">
      <c r="A1453" s="166">
        <f>IF(N1438="","",A1452+1)</f>
        <v>21</v>
      </c>
      <c r="B1453" s="780" t="s">
        <v>218</v>
      </c>
      <c r="C1453" s="780"/>
      <c r="D1453" s="780"/>
      <c r="E1453" s="782" t="str">
        <f>IFERROR(VLOOKUP(N1438,Marks,134,0),"")</f>
        <v/>
      </c>
      <c r="F1453" s="782"/>
      <c r="G1453" s="782"/>
      <c r="H1453" s="782"/>
      <c r="I1453" s="780" t="s">
        <v>219</v>
      </c>
      <c r="J1453" s="780"/>
      <c r="K1453" s="780"/>
      <c r="L1453" s="780"/>
      <c r="M1453" s="781" t="str">
        <f>IFERROR(VLOOKUP(N1438,Marks,131,0),"")</f>
        <v/>
      </c>
      <c r="N1453" s="781"/>
      <c r="O1453" s="781"/>
      <c r="P1453" s="781"/>
      <c r="Q1453" s="819"/>
      <c r="R1453" s="780" t="s">
        <v>218</v>
      </c>
      <c r="S1453" s="780"/>
      <c r="T1453" s="780"/>
      <c r="U1453" s="782" t="str">
        <f>IFERROR(VLOOKUP(AD1438,Marks,134,0),"")</f>
        <v/>
      </c>
      <c r="V1453" s="782"/>
      <c r="W1453" s="782"/>
      <c r="X1453" s="782"/>
      <c r="Y1453" s="780" t="s">
        <v>219</v>
      </c>
      <c r="Z1453" s="780"/>
      <c r="AA1453" s="780"/>
      <c r="AB1453" s="780"/>
      <c r="AC1453" s="781" t="str">
        <f>IFERROR(VLOOKUP(AD1438,Marks,131,0),"")</f>
        <v/>
      </c>
      <c r="AD1453" s="781"/>
      <c r="AE1453" s="781"/>
      <c r="AF1453" s="781"/>
    </row>
    <row r="1454" spans="1:32" ht="21" customHeight="1">
      <c r="A1454" s="166">
        <f>IF(N1438="","",A1453+1)</f>
        <v>22</v>
      </c>
      <c r="B1454" s="780" t="s">
        <v>220</v>
      </c>
      <c r="C1454" s="780"/>
      <c r="D1454" s="780"/>
      <c r="E1454" s="324" t="str">
        <f>IFERROR(VLOOKUP(N1438,Marks,132,0),"")</f>
        <v/>
      </c>
      <c r="F1454" s="325" t="s">
        <v>341</v>
      </c>
      <c r="G1454" s="783" t="str">
        <f>IF(OR(N1438="",E1436="",O1448=""),"",IF(O1448&gt;85%*1000,"A",IF(O1448&gt;70%*1000,"B",IF(O1448&gt;50%*1000,"C",IF(O1448&gt;30%*1000,"D","E")))))</f>
        <v/>
      </c>
      <c r="H1454" s="783"/>
      <c r="I1454" s="780" t="s">
        <v>222</v>
      </c>
      <c r="J1454" s="780"/>
      <c r="K1454" s="780"/>
      <c r="L1454" s="780"/>
      <c r="M1454" s="818" t="str">
        <f>IFERROR(VLOOKUP(N1438,Marks,133,0),"")</f>
        <v/>
      </c>
      <c r="N1454" s="818"/>
      <c r="O1454" s="818"/>
      <c r="P1454" s="818"/>
      <c r="Q1454" s="819"/>
      <c r="R1454" s="780" t="s">
        <v>220</v>
      </c>
      <c r="S1454" s="780"/>
      <c r="T1454" s="780"/>
      <c r="U1454" s="324" t="str">
        <f>IFERROR(VLOOKUP(AD1438,Marks,132,0),"")</f>
        <v/>
      </c>
      <c r="V1454" s="325" t="s">
        <v>341</v>
      </c>
      <c r="W1454" s="783" t="str">
        <f>IF(OR(AD1438="",U1436="",AE1448=""),"",IF(AE1448&gt;85%*1000,"A",IF(AE1448&gt;70%*1000,"B",IF(AE1448&gt;50%*1000,"C",IF(AE1448&gt;30%*1000,"D","E")))))</f>
        <v/>
      </c>
      <c r="X1454" s="783"/>
      <c r="Y1454" s="780" t="s">
        <v>222</v>
      </c>
      <c r="Z1454" s="780"/>
      <c r="AA1454" s="780"/>
      <c r="AB1454" s="780"/>
      <c r="AC1454" s="818" t="str">
        <f>IFERROR(VLOOKUP(AD1438,Marks,133,0),"")</f>
        <v/>
      </c>
      <c r="AD1454" s="818"/>
      <c r="AE1454" s="818"/>
      <c r="AF1454" s="818"/>
    </row>
    <row r="1455" spans="1:32" ht="21" customHeight="1">
      <c r="A1455" s="166">
        <f>IF(N1438="","",A1454+1)</f>
        <v>23</v>
      </c>
      <c r="B1455" s="817" t="s">
        <v>228</v>
      </c>
      <c r="C1455" s="817"/>
      <c r="D1455" s="817"/>
      <c r="E1455" s="784">
        <f>'Master sheet'!$C$10</f>
        <v>44697</v>
      </c>
      <c r="F1455" s="784"/>
      <c r="G1455" s="784"/>
      <c r="H1455" s="410"/>
      <c r="I1455" s="121"/>
      <c r="J1455" s="121"/>
      <c r="K1455" s="76"/>
      <c r="L1455" s="121"/>
      <c r="M1455" s="121"/>
      <c r="N1455" s="121"/>
      <c r="O1455" s="121"/>
      <c r="P1455" s="121"/>
      <c r="Q1455" s="819"/>
      <c r="R1455" s="817" t="s">
        <v>228</v>
      </c>
      <c r="S1455" s="817"/>
      <c r="T1455" s="817"/>
      <c r="U1455" s="784">
        <f>'Master sheet'!$C$10</f>
        <v>44697</v>
      </c>
      <c r="V1455" s="784"/>
      <c r="W1455" s="784"/>
      <c r="X1455" s="410"/>
      <c r="Y1455" s="121"/>
      <c r="Z1455" s="121"/>
      <c r="AA1455" s="76"/>
      <c r="AB1455" s="121"/>
      <c r="AC1455" s="121"/>
      <c r="AD1455" s="121"/>
      <c r="AE1455" s="121"/>
      <c r="AF1455" s="121"/>
    </row>
    <row r="1456" spans="1:32" ht="43.5" customHeight="1">
      <c r="A1456" s="166">
        <f>IF(N1438="","",A1455+1)</f>
        <v>24</v>
      </c>
      <c r="B1456" s="804" t="str">
        <f>IF(AND(C1435=1),CONCATENATE("( ",UPPER('Master sheet'!$F$11)," )"),IF(AND(C1435=2),CONCATENATE("( ",UPPER('Master sheet'!$F$19)," )"),IF(AND(C1435=3),CONCATENATE("( ",UPPER('Master sheet'!$J$11)," )"),IF(AND(C1435=4),CONCATENATE("( ",UPPER('Master sheet'!$J$19)," )"),""))))</f>
        <v/>
      </c>
      <c r="C1456" s="804"/>
      <c r="D1456" s="804"/>
      <c r="E1456" s="804"/>
      <c r="F1456" s="805" t="str">
        <f>IF(AND(N1438=""),"",CONCATENATE("(",'Master sheet'!$C$14," )"))</f>
        <v>(Suresh Kumar )</v>
      </c>
      <c r="G1456" s="805"/>
      <c r="H1456" s="805"/>
      <c r="I1456" s="805"/>
      <c r="J1456" s="805"/>
      <c r="K1456" s="805" t="str">
        <f>IF(AND(N1438=""),"",CONCATENATE("(",'Master sheet'!$C$12," )"))</f>
        <v>(USHA PALIYA )</v>
      </c>
      <c r="L1456" s="805"/>
      <c r="M1456" s="805"/>
      <c r="N1456" s="805"/>
      <c r="O1456" s="805"/>
      <c r="P1456" s="805"/>
      <c r="Q1456" s="819"/>
      <c r="R1456" s="804" t="str">
        <f>IF(AND(S1435=1),CONCATENATE("( ",UPPER('Master sheet'!$F$11)," )"),IF(AND(S1435=2),CONCATENATE("( ",UPPER('Master sheet'!$F$19)," )"),IF(AND(S1435=3),CONCATENATE("( ",UPPER('Master sheet'!$J$11)," )"),IF(AND(S1435=4),CONCATENATE("( ",UPPER('Master sheet'!$J$19)," )"),""))))</f>
        <v/>
      </c>
      <c r="S1456" s="804"/>
      <c r="T1456" s="804"/>
      <c r="U1456" s="804"/>
      <c r="V1456" s="805" t="str">
        <f>IF(AND(AD1438=""),"",CONCATENATE("(",'Master sheet'!$C$14," )"))</f>
        <v>(Suresh Kumar )</v>
      </c>
      <c r="W1456" s="805"/>
      <c r="X1456" s="805"/>
      <c r="Y1456" s="805"/>
      <c r="Z1456" s="805"/>
      <c r="AA1456" s="805" t="str">
        <f>IF(AND(AD1438=""),"",CONCATENATE("(",'Master sheet'!$C$12," )"))</f>
        <v>(USHA PALIYA )</v>
      </c>
      <c r="AB1456" s="805"/>
      <c r="AC1456" s="805"/>
      <c r="AD1456" s="805"/>
      <c r="AE1456" s="805"/>
      <c r="AF1456" s="805"/>
    </row>
    <row r="1457" spans="1:32" ht="21.75" customHeight="1">
      <c r="A1457" s="166">
        <f>IF(N1438="","",A1456+1)</f>
        <v>25</v>
      </c>
      <c r="B1457" s="806" t="s">
        <v>223</v>
      </c>
      <c r="C1457" s="806"/>
      <c r="D1457" s="806"/>
      <c r="E1457" s="806"/>
      <c r="F1457" s="807" t="s">
        <v>224</v>
      </c>
      <c r="G1457" s="807"/>
      <c r="H1457" s="807"/>
      <c r="I1457" s="807"/>
      <c r="J1457" s="807"/>
      <c r="K1457" s="806" t="s">
        <v>225</v>
      </c>
      <c r="L1457" s="806"/>
      <c r="M1457" s="806"/>
      <c r="N1457" s="806"/>
      <c r="O1457" s="806"/>
      <c r="P1457" s="806"/>
      <c r="Q1457" s="819"/>
      <c r="R1457" s="806" t="s">
        <v>223</v>
      </c>
      <c r="S1457" s="806"/>
      <c r="T1457" s="806"/>
      <c r="U1457" s="806"/>
      <c r="V1457" s="807" t="s">
        <v>224</v>
      </c>
      <c r="W1457" s="807"/>
      <c r="X1457" s="807"/>
      <c r="Y1457" s="807"/>
      <c r="Z1457" s="807"/>
      <c r="AA1457" s="806" t="s">
        <v>225</v>
      </c>
      <c r="AB1457" s="806"/>
      <c r="AC1457" s="806"/>
      <c r="AD1457" s="806"/>
      <c r="AE1457" s="806"/>
      <c r="AF1457" s="806"/>
    </row>
    <row r="1459" spans="1:32" ht="21.9" customHeight="1">
      <c r="A1459" s="165">
        <f>IF(N1465="","",1)</f>
        <v>1</v>
      </c>
      <c r="B1459" s="808" t="s">
        <v>203</v>
      </c>
      <c r="C1459" s="808"/>
      <c r="D1459" s="808"/>
      <c r="E1459" s="808"/>
      <c r="F1459" s="808"/>
      <c r="G1459" s="808"/>
      <c r="H1459" s="808"/>
      <c r="I1459" s="808"/>
      <c r="J1459" s="808"/>
      <c r="K1459" s="808"/>
      <c r="L1459" s="808"/>
      <c r="M1459" s="808"/>
      <c r="N1459" s="808"/>
      <c r="O1459" s="808"/>
      <c r="P1459" s="808"/>
      <c r="Q1459" s="819" t="s">
        <v>249</v>
      </c>
      <c r="R1459" s="808" t="s">
        <v>203</v>
      </c>
      <c r="S1459" s="808"/>
      <c r="T1459" s="808"/>
      <c r="U1459" s="808"/>
      <c r="V1459" s="808"/>
      <c r="W1459" s="808"/>
      <c r="X1459" s="808"/>
      <c r="Y1459" s="808"/>
      <c r="Z1459" s="808"/>
      <c r="AA1459" s="808"/>
      <c r="AB1459" s="808"/>
      <c r="AC1459" s="808"/>
      <c r="AD1459" s="808"/>
      <c r="AE1459" s="808"/>
      <c r="AF1459" s="808"/>
    </row>
    <row r="1460" spans="1:32" ht="21.9" customHeight="1">
      <c r="A1460" s="166">
        <f>IF(N1465="","",A1459+1)</f>
        <v>2</v>
      </c>
      <c r="B1460" s="820" t="s">
        <v>541</v>
      </c>
      <c r="C1460" s="820"/>
      <c r="D1460" s="820"/>
      <c r="E1460" s="820"/>
      <c r="F1460" s="820"/>
      <c r="G1460" s="820"/>
      <c r="H1460" s="820"/>
      <c r="I1460" s="820"/>
      <c r="J1460" s="820"/>
      <c r="K1460" s="820"/>
      <c r="L1460" s="820"/>
      <c r="M1460" s="820"/>
      <c r="N1460" s="820"/>
      <c r="O1460" s="820"/>
      <c r="P1460" s="820"/>
      <c r="Q1460" s="819"/>
      <c r="R1460" s="820" t="s">
        <v>541</v>
      </c>
      <c r="S1460" s="820"/>
      <c r="T1460" s="820"/>
      <c r="U1460" s="820"/>
      <c r="V1460" s="820"/>
      <c r="W1460" s="820"/>
      <c r="X1460" s="820"/>
      <c r="Y1460" s="820"/>
      <c r="Z1460" s="820"/>
      <c r="AA1460" s="820"/>
      <c r="AB1460" s="820"/>
      <c r="AC1460" s="820"/>
      <c r="AD1460" s="820"/>
      <c r="AE1460" s="820"/>
      <c r="AF1460" s="820"/>
    </row>
    <row r="1461" spans="1:32" ht="21.9" customHeight="1">
      <c r="A1461" s="166">
        <f>IF(N1465="","",A1460+1)</f>
        <v>3</v>
      </c>
      <c r="B1461" s="821" t="s">
        <v>168</v>
      </c>
      <c r="C1461" s="821"/>
      <c r="D1461" s="821"/>
      <c r="E1461" s="822" t="str">
        <f>IF(AND(N1465=""),"",'Result Sheet'!$F$2)</f>
        <v xml:space="preserve">महात्मा गाँधी राजकीय विद्यालय (अंग्रेजी माध्यम) बर, पाली </v>
      </c>
      <c r="F1461" s="822"/>
      <c r="G1461" s="822"/>
      <c r="H1461" s="822"/>
      <c r="I1461" s="822"/>
      <c r="J1461" s="822"/>
      <c r="K1461" s="822"/>
      <c r="L1461" s="822"/>
      <c r="M1461" s="822"/>
      <c r="N1461" s="822"/>
      <c r="O1461" s="822"/>
      <c r="P1461" s="822"/>
      <c r="Q1461" s="819"/>
      <c r="R1461" s="821" t="s">
        <v>168</v>
      </c>
      <c r="S1461" s="821"/>
      <c r="T1461" s="821"/>
      <c r="U1461" s="822" t="str">
        <f>IF(AND(AD1465=""),"",'Result Sheet'!$F$2)</f>
        <v xml:space="preserve">महात्मा गाँधी राजकीय विद्यालय (अंग्रेजी माध्यम) बर, पाली </v>
      </c>
      <c r="V1461" s="822"/>
      <c r="W1461" s="822"/>
      <c r="X1461" s="822"/>
      <c r="Y1461" s="822"/>
      <c r="Z1461" s="822"/>
      <c r="AA1461" s="822"/>
      <c r="AB1461" s="822"/>
      <c r="AC1461" s="822"/>
      <c r="AD1461" s="822"/>
      <c r="AE1461" s="822"/>
      <c r="AF1461" s="822"/>
    </row>
    <row r="1462" spans="1:32" ht="21.9" customHeight="1">
      <c r="A1462" s="166">
        <f>IF(N1465="","",A1461+1)</f>
        <v>4</v>
      </c>
      <c r="B1462" s="413" t="s">
        <v>169</v>
      </c>
      <c r="C1462" s="797" t="str">
        <f>IFERROR(VLOOKUP(N1465,Marks,2,0),"")</f>
        <v/>
      </c>
      <c r="D1462" s="797"/>
      <c r="E1462" s="815" t="s">
        <v>212</v>
      </c>
      <c r="F1462" s="815"/>
      <c r="G1462" s="815"/>
      <c r="H1462" s="797" t="str">
        <f>IFERROR(VLOOKUP(N1465,Marks,3,0),"")</f>
        <v/>
      </c>
      <c r="I1462" s="797"/>
      <c r="J1462" s="798" t="s">
        <v>205</v>
      </c>
      <c r="K1462" s="798"/>
      <c r="L1462" s="798"/>
      <c r="M1462" s="798"/>
      <c r="N1462" s="799" t="str">
        <f>IF(AND(N1465=""),"",'Marks Entry 1st'!$I$2)</f>
        <v xml:space="preserve"> 2021-2022</v>
      </c>
      <c r="O1462" s="799"/>
      <c r="P1462" s="799"/>
      <c r="Q1462" s="819"/>
      <c r="R1462" s="413" t="s">
        <v>169</v>
      </c>
      <c r="S1462" s="797" t="str">
        <f>IFERROR(VLOOKUP(AD1465,Marks,2,0),"")</f>
        <v/>
      </c>
      <c r="T1462" s="797"/>
      <c r="U1462" s="815" t="s">
        <v>212</v>
      </c>
      <c r="V1462" s="815"/>
      <c r="W1462" s="815"/>
      <c r="X1462" s="797" t="str">
        <f>IFERROR(VLOOKUP(AD1465,Marks,3,0),"")</f>
        <v/>
      </c>
      <c r="Y1462" s="797"/>
      <c r="Z1462" s="798" t="s">
        <v>205</v>
      </c>
      <c r="AA1462" s="798"/>
      <c r="AB1462" s="798"/>
      <c r="AC1462" s="798"/>
      <c r="AD1462" s="799" t="str">
        <f>IF(AND(AD1465=""),"",'Marks Entry 1st'!$I$2)</f>
        <v xml:space="preserve"> 2021-2022</v>
      </c>
      <c r="AE1462" s="799"/>
      <c r="AF1462" s="799"/>
    </row>
    <row r="1463" spans="1:32" ht="21.9" customHeight="1">
      <c r="A1463" s="166">
        <f>IF(N1465="","",A1462+1)</f>
        <v>5</v>
      </c>
      <c r="B1463" s="800" t="s">
        <v>206</v>
      </c>
      <c r="C1463" s="800"/>
      <c r="D1463" s="800"/>
      <c r="E1463" s="801" t="str">
        <f>IFERROR(VLOOKUP(N1465,Marks,6,0),"")</f>
        <v/>
      </c>
      <c r="F1463" s="801"/>
      <c r="G1463" s="801"/>
      <c r="H1463" s="801"/>
      <c r="I1463" s="801"/>
      <c r="J1463" s="802" t="s">
        <v>209</v>
      </c>
      <c r="K1463" s="802"/>
      <c r="L1463" s="802"/>
      <c r="M1463" s="802"/>
      <c r="N1463" s="803" t="str">
        <f>IFERROR(VLOOKUP(N1465,Marks,5,0),"")</f>
        <v/>
      </c>
      <c r="O1463" s="803"/>
      <c r="P1463" s="803"/>
      <c r="Q1463" s="819"/>
      <c r="R1463" s="800" t="s">
        <v>206</v>
      </c>
      <c r="S1463" s="800"/>
      <c r="T1463" s="800"/>
      <c r="U1463" s="801" t="str">
        <f>IFERROR(VLOOKUP(AD1465,Marks,6,0),"")</f>
        <v/>
      </c>
      <c r="V1463" s="801"/>
      <c r="W1463" s="801"/>
      <c r="X1463" s="801"/>
      <c r="Y1463" s="801"/>
      <c r="Z1463" s="802" t="s">
        <v>209</v>
      </c>
      <c r="AA1463" s="802"/>
      <c r="AB1463" s="802"/>
      <c r="AC1463" s="802"/>
      <c r="AD1463" s="803" t="str">
        <f>IFERROR(VLOOKUP(AD1465,Marks,5,0),"")</f>
        <v/>
      </c>
      <c r="AE1463" s="803"/>
      <c r="AF1463" s="803"/>
    </row>
    <row r="1464" spans="1:32" ht="21.9" customHeight="1">
      <c r="A1464" s="166">
        <f>IF(N1465="","",A1463+1)</f>
        <v>6</v>
      </c>
      <c r="B1464" s="800" t="s">
        <v>207</v>
      </c>
      <c r="C1464" s="800"/>
      <c r="D1464" s="800"/>
      <c r="E1464" s="801" t="str">
        <f>IFERROR(VLOOKUP(N1465,Marks,7,0),"")</f>
        <v/>
      </c>
      <c r="F1464" s="801"/>
      <c r="G1464" s="801"/>
      <c r="H1464" s="801"/>
      <c r="I1464" s="801"/>
      <c r="J1464" s="802" t="s">
        <v>210</v>
      </c>
      <c r="K1464" s="802"/>
      <c r="L1464" s="802"/>
      <c r="M1464" s="802"/>
      <c r="N1464" s="816" t="str">
        <f>IFERROR(VLOOKUP(N1465,Marks,4,0),"")</f>
        <v/>
      </c>
      <c r="O1464" s="816"/>
      <c r="P1464" s="816"/>
      <c r="Q1464" s="819"/>
      <c r="R1464" s="800" t="s">
        <v>207</v>
      </c>
      <c r="S1464" s="800"/>
      <c r="T1464" s="800"/>
      <c r="U1464" s="801" t="str">
        <f>IFERROR(VLOOKUP(AD1465,Marks,7,0),"")</f>
        <v/>
      </c>
      <c r="V1464" s="801"/>
      <c r="W1464" s="801"/>
      <c r="X1464" s="801"/>
      <c r="Y1464" s="801"/>
      <c r="Z1464" s="802" t="s">
        <v>210</v>
      </c>
      <c r="AA1464" s="802"/>
      <c r="AB1464" s="802"/>
      <c r="AC1464" s="802"/>
      <c r="AD1464" s="816" t="str">
        <f>IFERROR(VLOOKUP(AD1465,Marks,4,0),"")</f>
        <v/>
      </c>
      <c r="AE1464" s="816"/>
      <c r="AF1464" s="816"/>
    </row>
    <row r="1465" spans="1:32" ht="21.9" customHeight="1">
      <c r="A1465" s="166">
        <f>IF(N1465="","",A1464+1)</f>
        <v>7</v>
      </c>
      <c r="B1465" s="800" t="s">
        <v>208</v>
      </c>
      <c r="C1465" s="800"/>
      <c r="D1465" s="800"/>
      <c r="E1465" s="801" t="str">
        <f>IFERROR(VLOOKUP(N1465,Marks,8,0),"")</f>
        <v/>
      </c>
      <c r="F1465" s="801"/>
      <c r="G1465" s="801"/>
      <c r="H1465" s="801"/>
      <c r="I1465" s="801"/>
      <c r="J1465" s="802" t="s">
        <v>211</v>
      </c>
      <c r="K1465" s="802"/>
      <c r="L1465" s="802"/>
      <c r="M1465" s="802"/>
      <c r="N1465" s="809">
        <f>IF(AD1438="","",IF(AND(AD1438+1&gt;$AN$6),"",AD1438+1))</f>
        <v>209</v>
      </c>
      <c r="O1465" s="809"/>
      <c r="P1465" s="809"/>
      <c r="Q1465" s="819"/>
      <c r="R1465" s="800" t="s">
        <v>208</v>
      </c>
      <c r="S1465" s="800"/>
      <c r="T1465" s="800"/>
      <c r="U1465" s="801" t="str">
        <f>IFERROR(VLOOKUP(AD1465,Marks,8,0),"")</f>
        <v/>
      </c>
      <c r="V1465" s="801"/>
      <c r="W1465" s="801"/>
      <c r="X1465" s="801"/>
      <c r="Y1465" s="801"/>
      <c r="Z1465" s="802" t="s">
        <v>211</v>
      </c>
      <c r="AA1465" s="802"/>
      <c r="AB1465" s="802"/>
      <c r="AC1465" s="802"/>
      <c r="AD1465" s="810">
        <f>IF(N1465="","",IF(AND(N1465+1&gt;$AN$6),"",N1465+1))</f>
        <v>210</v>
      </c>
      <c r="AE1465" s="810"/>
      <c r="AF1465" s="810"/>
    </row>
    <row r="1466" spans="1:32" ht="9" customHeight="1">
      <c r="A1466" s="166">
        <f>IF(N1465="","",A1465+1)</f>
        <v>8</v>
      </c>
      <c r="B1466" s="123"/>
      <c r="C1466" s="123"/>
      <c r="D1466" s="123"/>
      <c r="E1466" s="124"/>
      <c r="F1466" s="124"/>
      <c r="G1466" s="124"/>
      <c r="H1466" s="123"/>
      <c r="I1466" s="123"/>
      <c r="J1466" s="125"/>
      <c r="K1466" s="125"/>
      <c r="L1466" s="125"/>
      <c r="M1466" s="76"/>
      <c r="N1466" s="76"/>
      <c r="O1466" s="76"/>
      <c r="P1466" s="76"/>
      <c r="Q1466" s="819"/>
      <c r="R1466" s="123"/>
      <c r="S1466" s="123"/>
      <c r="T1466" s="123"/>
      <c r="U1466" s="124"/>
      <c r="V1466" s="124"/>
      <c r="W1466" s="124"/>
      <c r="X1466" s="123"/>
      <c r="Y1466" s="123"/>
      <c r="Z1466" s="125"/>
      <c r="AA1466" s="125"/>
      <c r="AB1466" s="125"/>
      <c r="AC1466" s="76"/>
      <c r="AD1466" s="76"/>
      <c r="AE1466" s="76"/>
      <c r="AF1466" s="76"/>
    </row>
    <row r="1467" spans="1:32" ht="21" customHeight="1">
      <c r="A1467" s="166">
        <f>IF(N1465="","",A1466+1)</f>
        <v>9</v>
      </c>
      <c r="B1467" s="811" t="s">
        <v>213</v>
      </c>
      <c r="C1467" s="646" t="s">
        <v>214</v>
      </c>
      <c r="D1467" s="646"/>
      <c r="E1467" s="646"/>
      <c r="F1467" s="812" t="s">
        <v>13</v>
      </c>
      <c r="G1467" s="813"/>
      <c r="H1467" s="813"/>
      <c r="I1467" s="814"/>
      <c r="J1467" s="649" t="s">
        <v>184</v>
      </c>
      <c r="K1467" s="650" t="s">
        <v>167</v>
      </c>
      <c r="L1467" s="651"/>
      <c r="M1467" s="651"/>
      <c r="N1467" s="652"/>
      <c r="O1467" s="616" t="s">
        <v>185</v>
      </c>
      <c r="P1467" s="617" t="s">
        <v>186</v>
      </c>
      <c r="Q1467" s="819"/>
      <c r="R1467" s="811" t="s">
        <v>213</v>
      </c>
      <c r="S1467" s="646" t="s">
        <v>214</v>
      </c>
      <c r="T1467" s="646"/>
      <c r="U1467" s="646"/>
      <c r="V1467" s="812" t="s">
        <v>13</v>
      </c>
      <c r="W1467" s="813"/>
      <c r="X1467" s="813"/>
      <c r="Y1467" s="814"/>
      <c r="Z1467" s="649" t="s">
        <v>184</v>
      </c>
      <c r="AA1467" s="650" t="s">
        <v>167</v>
      </c>
      <c r="AB1467" s="651"/>
      <c r="AC1467" s="651"/>
      <c r="AD1467" s="652"/>
      <c r="AE1467" s="616" t="s">
        <v>185</v>
      </c>
      <c r="AF1467" s="617" t="s">
        <v>186</v>
      </c>
    </row>
    <row r="1468" spans="1:32" ht="90.75" customHeight="1">
      <c r="A1468" s="166">
        <f>IF(N1465="","",A1467+1)</f>
        <v>10</v>
      </c>
      <c r="B1468" s="811"/>
      <c r="C1468" s="171" t="s">
        <v>11</v>
      </c>
      <c r="D1468" s="171" t="s">
        <v>180</v>
      </c>
      <c r="E1468" s="171" t="s">
        <v>108</v>
      </c>
      <c r="F1468" s="171" t="s">
        <v>182</v>
      </c>
      <c r="G1468" s="171" t="s">
        <v>183</v>
      </c>
      <c r="H1468" s="305" t="s">
        <v>10</v>
      </c>
      <c r="I1468" s="171" t="s">
        <v>108</v>
      </c>
      <c r="J1468" s="649"/>
      <c r="K1468" s="172" t="s">
        <v>182</v>
      </c>
      <c r="L1468" s="172" t="s">
        <v>183</v>
      </c>
      <c r="M1468" s="173" t="s">
        <v>10</v>
      </c>
      <c r="N1468" s="171" t="s">
        <v>108</v>
      </c>
      <c r="O1468" s="616"/>
      <c r="P1468" s="785"/>
      <c r="Q1468" s="819"/>
      <c r="R1468" s="811"/>
      <c r="S1468" s="171" t="s">
        <v>11</v>
      </c>
      <c r="T1468" s="171" t="s">
        <v>180</v>
      </c>
      <c r="U1468" s="171" t="s">
        <v>108</v>
      </c>
      <c r="V1468" s="171" t="s">
        <v>182</v>
      </c>
      <c r="W1468" s="171" t="s">
        <v>183</v>
      </c>
      <c r="X1468" s="305" t="s">
        <v>10</v>
      </c>
      <c r="Y1468" s="171" t="s">
        <v>108</v>
      </c>
      <c r="Z1468" s="649"/>
      <c r="AA1468" s="172" t="s">
        <v>182</v>
      </c>
      <c r="AB1468" s="172" t="s">
        <v>183</v>
      </c>
      <c r="AC1468" s="173" t="s">
        <v>10</v>
      </c>
      <c r="AD1468" s="171" t="s">
        <v>108</v>
      </c>
      <c r="AE1468" s="616"/>
      <c r="AF1468" s="785">
        <v>0</v>
      </c>
    </row>
    <row r="1469" spans="1:32" ht="18.75" customHeight="1">
      <c r="A1469" s="166">
        <f>IF(N1465="","",A1468+1)</f>
        <v>11</v>
      </c>
      <c r="B1469" s="811"/>
      <c r="C1469" s="409">
        <v>20</v>
      </c>
      <c r="D1469" s="409">
        <v>20</v>
      </c>
      <c r="E1469" s="116">
        <v>40</v>
      </c>
      <c r="F1469" s="409">
        <v>30</v>
      </c>
      <c r="G1469" s="409">
        <v>18</v>
      </c>
      <c r="H1469" s="409">
        <v>12</v>
      </c>
      <c r="I1469" s="116">
        <v>60</v>
      </c>
      <c r="J1469" s="118">
        <v>100</v>
      </c>
      <c r="K1469" s="409">
        <v>50</v>
      </c>
      <c r="L1469" s="409">
        <v>30</v>
      </c>
      <c r="M1469" s="409">
        <v>20</v>
      </c>
      <c r="N1469" s="116">
        <v>100</v>
      </c>
      <c r="O1469" s="118">
        <v>200</v>
      </c>
      <c r="P1469" s="786"/>
      <c r="Q1469" s="819"/>
      <c r="R1469" s="811"/>
      <c r="S1469" s="409">
        <v>20</v>
      </c>
      <c r="T1469" s="409">
        <v>20</v>
      </c>
      <c r="U1469" s="116">
        <v>40</v>
      </c>
      <c r="V1469" s="409">
        <v>30</v>
      </c>
      <c r="W1469" s="409">
        <v>18</v>
      </c>
      <c r="X1469" s="409">
        <v>12</v>
      </c>
      <c r="Y1469" s="116">
        <v>60</v>
      </c>
      <c r="Z1469" s="118">
        <v>100</v>
      </c>
      <c r="AA1469" s="409">
        <v>50</v>
      </c>
      <c r="AB1469" s="409">
        <v>30</v>
      </c>
      <c r="AC1469" s="409">
        <v>20</v>
      </c>
      <c r="AD1469" s="116">
        <v>100</v>
      </c>
      <c r="AE1469" s="118">
        <v>200</v>
      </c>
      <c r="AF1469" s="786"/>
    </row>
    <row r="1470" spans="1:32" ht="21" customHeight="1">
      <c r="A1470" s="166">
        <f>IF(N1465="","",A1469+1)</f>
        <v>12</v>
      </c>
      <c r="B1470" s="122" t="str">
        <f>'Result Sheet'!$L$4</f>
        <v xml:space="preserve">हिन्दी </v>
      </c>
      <c r="C1470" s="408" t="str">
        <f>IFERROR(VLOOKUP(N1465,Marks,11,0),"")</f>
        <v/>
      </c>
      <c r="D1470" s="408" t="str">
        <f>IFERROR(VLOOKUP(N1465,Marks,12,0),"")</f>
        <v/>
      </c>
      <c r="E1470" s="117" t="str">
        <f>IFERROR(VLOOKUP(N1465,Marks,13,0),"")</f>
        <v/>
      </c>
      <c r="F1470" s="408" t="str">
        <f>IFERROR(VLOOKUP(N1465,Marks,14,0),"")</f>
        <v/>
      </c>
      <c r="G1470" s="408" t="str">
        <f>IFERROR(VLOOKUP(N1465,Marks,15,0),"")</f>
        <v/>
      </c>
      <c r="H1470" s="408" t="str">
        <f>IFERROR(VLOOKUP(N1465,Marks,16,0),"")</f>
        <v/>
      </c>
      <c r="I1470" s="117" t="str">
        <f>IFERROR(VLOOKUP(N1465,Marks,17,0),"")</f>
        <v/>
      </c>
      <c r="J1470" s="119" t="str">
        <f>IFERROR(VLOOKUP(N1465,Marks,18,0),"")</f>
        <v/>
      </c>
      <c r="K1470" s="408" t="str">
        <f>IFERROR(VLOOKUP(N1465,Marks,19,0),"")</f>
        <v/>
      </c>
      <c r="L1470" s="408" t="str">
        <f>IFERROR(VLOOKUP(N1465,Marks,20,0),"")</f>
        <v/>
      </c>
      <c r="M1470" s="408" t="str">
        <f>IFERROR(VLOOKUP(N1465,Marks,21,0),"")</f>
        <v/>
      </c>
      <c r="N1470" s="117" t="str">
        <f>IFERROR(VLOOKUP(N1465,Marks,22,0),"")</f>
        <v/>
      </c>
      <c r="O1470" s="119" t="str">
        <f>IFERROR(VLOOKUP(N1465,Marks,23,0),"")</f>
        <v/>
      </c>
      <c r="P1470" s="323" t="str">
        <f>IFERROR(VLOOKUP(N1465,Marks,29,0),"")</f>
        <v/>
      </c>
      <c r="Q1470" s="819"/>
      <c r="R1470" s="122" t="str">
        <f>'Result Sheet'!$L$4</f>
        <v xml:space="preserve">हिन्दी </v>
      </c>
      <c r="S1470" s="408" t="str">
        <f>IFERROR(VLOOKUP(AD1465,Marks,11,0),"")</f>
        <v/>
      </c>
      <c r="T1470" s="408" t="str">
        <f>IFERROR(VLOOKUP(AD1465,Marks,12,0),"")</f>
        <v/>
      </c>
      <c r="U1470" s="117" t="str">
        <f>IFERROR(VLOOKUP(AD1465,Marks,13,0),"")</f>
        <v/>
      </c>
      <c r="V1470" s="408" t="str">
        <f>IFERROR(VLOOKUP(AD1465,Marks,14,0),"")</f>
        <v/>
      </c>
      <c r="W1470" s="408" t="str">
        <f>IFERROR(VLOOKUP(AD1465,Marks,15,0),"")</f>
        <v/>
      </c>
      <c r="X1470" s="408" t="str">
        <f>IFERROR(VLOOKUP(AD1465,Marks,16,0),"")</f>
        <v/>
      </c>
      <c r="Y1470" s="117" t="str">
        <f>IFERROR(VLOOKUP(AD1465,Marks,17,0),"")</f>
        <v/>
      </c>
      <c r="Z1470" s="119" t="str">
        <f>IFERROR(VLOOKUP(AD1465,Marks,18,0),"")</f>
        <v/>
      </c>
      <c r="AA1470" s="408" t="str">
        <f>IFERROR(VLOOKUP(AD1465,Marks,19,0),"")</f>
        <v/>
      </c>
      <c r="AB1470" s="408" t="str">
        <f>IFERROR(VLOOKUP(AD1465,Marks,20,0),"")</f>
        <v/>
      </c>
      <c r="AC1470" s="408" t="str">
        <f>IFERROR(VLOOKUP(AD1465,Marks,21,0),"")</f>
        <v/>
      </c>
      <c r="AD1470" s="117" t="str">
        <f>IFERROR(VLOOKUP(AD1465,Marks,22,0),"")</f>
        <v/>
      </c>
      <c r="AE1470" s="119" t="str">
        <f>IFERROR(VLOOKUP(AD1465,Marks,23,0),"")</f>
        <v/>
      </c>
      <c r="AF1470" s="323" t="str">
        <f>IFERROR(VLOOKUP(AD1465,Marks,29,0),"")</f>
        <v/>
      </c>
    </row>
    <row r="1471" spans="1:32" ht="21" customHeight="1">
      <c r="A1471" s="166">
        <f>IF(N1465="","",A1470+1)</f>
        <v>13</v>
      </c>
      <c r="B1471" s="122" t="str">
        <f>'Result Sheet'!$AE$4</f>
        <v xml:space="preserve">अंग्रेजी </v>
      </c>
      <c r="C1471" s="408" t="str">
        <f>IFERROR(VLOOKUP(N1465,Marks,30,0),"")</f>
        <v/>
      </c>
      <c r="D1471" s="408" t="str">
        <f>IFERROR(VLOOKUP(N1465,Marks,31,0),"")</f>
        <v/>
      </c>
      <c r="E1471" s="117" t="str">
        <f>IFERROR(VLOOKUP(N1465,Marks,32,0),"")</f>
        <v/>
      </c>
      <c r="F1471" s="408" t="str">
        <f>IFERROR(VLOOKUP(N1465,Marks,33,0),"")</f>
        <v/>
      </c>
      <c r="G1471" s="408" t="str">
        <f>IFERROR(VLOOKUP(N1465,Marks,34,0),"")</f>
        <v/>
      </c>
      <c r="H1471" s="408" t="str">
        <f>IFERROR(VLOOKUP(N1465,Marks,35,0),"")</f>
        <v/>
      </c>
      <c r="I1471" s="117" t="str">
        <f>IFERROR(VLOOKUP(N1465,Marks,36,0),"")</f>
        <v/>
      </c>
      <c r="J1471" s="119" t="str">
        <f>IFERROR(VLOOKUP(N1465,Marks,37,0),"")</f>
        <v/>
      </c>
      <c r="K1471" s="408" t="str">
        <f>IFERROR(VLOOKUP(N1465,Marks,38,0),"")</f>
        <v/>
      </c>
      <c r="L1471" s="408" t="str">
        <f>IFERROR(VLOOKUP(N1465,Marks,39,0),"")</f>
        <v/>
      </c>
      <c r="M1471" s="408" t="str">
        <f>IFERROR(VLOOKUP(N1465,Marks,40,0),"")</f>
        <v/>
      </c>
      <c r="N1471" s="117" t="str">
        <f>IFERROR(VLOOKUP(N1465,Marks,41,0),"")</f>
        <v/>
      </c>
      <c r="O1471" s="119" t="str">
        <f>IFERROR(VLOOKUP(N1465,Marks,42,0),"")</f>
        <v/>
      </c>
      <c r="P1471" s="323" t="str">
        <f>IFERROR(VLOOKUP(N1465,Marks,48,0),"")</f>
        <v/>
      </c>
      <c r="Q1471" s="819"/>
      <c r="R1471" s="122" t="str">
        <f>'Result Sheet'!$AE$4</f>
        <v xml:space="preserve">अंग्रेजी </v>
      </c>
      <c r="S1471" s="408" t="str">
        <f>IFERROR(VLOOKUP(AD1465,Marks,30,0),"")</f>
        <v/>
      </c>
      <c r="T1471" s="408" t="str">
        <f>IFERROR(VLOOKUP(AD1465,Marks,31,0),"")</f>
        <v/>
      </c>
      <c r="U1471" s="117" t="str">
        <f>IFERROR(VLOOKUP(AD1465,Marks,32,0),"")</f>
        <v/>
      </c>
      <c r="V1471" s="408" t="str">
        <f>IFERROR(VLOOKUP(AD1465,Marks,33,0),"")</f>
        <v/>
      </c>
      <c r="W1471" s="408" t="str">
        <f>IFERROR(VLOOKUP(AD1465,Marks,34,0),"")</f>
        <v/>
      </c>
      <c r="X1471" s="408" t="str">
        <f>IFERROR(VLOOKUP(AD1465,Marks,35,0),"")</f>
        <v/>
      </c>
      <c r="Y1471" s="117" t="str">
        <f>IFERROR(VLOOKUP(AD1465,Marks,36,0),"")</f>
        <v/>
      </c>
      <c r="Z1471" s="119" t="str">
        <f>IFERROR(VLOOKUP(AD1465,Marks,37,0),"")</f>
        <v/>
      </c>
      <c r="AA1471" s="408" t="str">
        <f>IFERROR(VLOOKUP(AD1465,Marks,38,0),"")</f>
        <v/>
      </c>
      <c r="AB1471" s="408" t="str">
        <f>IFERROR(VLOOKUP(AD1465,Marks,39,0),"")</f>
        <v/>
      </c>
      <c r="AC1471" s="408" t="str">
        <f>IFERROR(VLOOKUP(AD1465,Marks,40,0),"")</f>
        <v/>
      </c>
      <c r="AD1471" s="117" t="str">
        <f>IFERROR(VLOOKUP(AD1465,Marks,41,0),"")</f>
        <v/>
      </c>
      <c r="AE1471" s="119" t="str">
        <f>IFERROR(VLOOKUP(AD1465,Marks,42,0),"")</f>
        <v/>
      </c>
      <c r="AF1471" s="323" t="str">
        <f>IFERROR(VLOOKUP(AD1465,Marks,48,0),"")</f>
        <v/>
      </c>
    </row>
    <row r="1472" spans="1:32" ht="21" customHeight="1">
      <c r="A1472" s="166">
        <f>IF(N1465="","",A1471+1)</f>
        <v>14</v>
      </c>
      <c r="B1472" s="122" t="str">
        <f>'Result Sheet'!$AX$4</f>
        <v>संस्कृत</v>
      </c>
      <c r="C1472" s="408" t="str">
        <f>IFERROR(VLOOKUP(N1465,Marks,49,0),"")</f>
        <v/>
      </c>
      <c r="D1472" s="408" t="str">
        <f>IFERROR(VLOOKUP(N1465,Marks,50,0),"")</f>
        <v/>
      </c>
      <c r="E1472" s="117" t="str">
        <f>IFERROR(VLOOKUP(N1465,Marks,51,0),"")</f>
        <v/>
      </c>
      <c r="F1472" s="408" t="str">
        <f>IFERROR(VLOOKUP(N1465,Marks,52,0),"")</f>
        <v/>
      </c>
      <c r="G1472" s="408" t="str">
        <f>IFERROR(VLOOKUP(N1465,Marks,53,0),"")</f>
        <v/>
      </c>
      <c r="H1472" s="408" t="str">
        <f>IFERROR(VLOOKUP(N1465,Marks,54,0),"")</f>
        <v/>
      </c>
      <c r="I1472" s="117" t="str">
        <f>IFERROR(VLOOKUP(N1465,Marks,55,0),"")</f>
        <v/>
      </c>
      <c r="J1472" s="119" t="str">
        <f>IFERROR(VLOOKUP(N1465,Marks,56,0),"")</f>
        <v/>
      </c>
      <c r="K1472" s="408" t="str">
        <f>IFERROR(VLOOKUP(N1465,Marks,57,0),"")</f>
        <v/>
      </c>
      <c r="L1472" s="408" t="str">
        <f>IFERROR(VLOOKUP(N1465,Marks,58,0),"")</f>
        <v/>
      </c>
      <c r="M1472" s="408" t="str">
        <f>IFERROR(VLOOKUP(N1465,Marks,59,0),"")</f>
        <v/>
      </c>
      <c r="N1472" s="117" t="str">
        <f>IFERROR(VLOOKUP(N1465,Marks,60,0),"")</f>
        <v/>
      </c>
      <c r="O1472" s="119" t="str">
        <f>IFERROR(VLOOKUP(N1465,Marks,61,0),"")</f>
        <v/>
      </c>
      <c r="P1472" s="323" t="str">
        <f>IFERROR(VLOOKUP(N1465,Marks,67,0),"")</f>
        <v/>
      </c>
      <c r="Q1472" s="819"/>
      <c r="R1472" s="122" t="str">
        <f>'Result Sheet'!$AX$4</f>
        <v>संस्कृत</v>
      </c>
      <c r="S1472" s="408" t="str">
        <f>IFERROR(VLOOKUP(AD1465,Marks,49,0),"")</f>
        <v/>
      </c>
      <c r="T1472" s="408" t="str">
        <f>IFERROR(VLOOKUP(AD1465,Marks,50,0),"")</f>
        <v/>
      </c>
      <c r="U1472" s="117" t="str">
        <f>IFERROR(VLOOKUP(AD1465,Marks,51,0),"")</f>
        <v/>
      </c>
      <c r="V1472" s="408" t="str">
        <f>IFERROR(VLOOKUP(AD1465,Marks,52,0),"")</f>
        <v/>
      </c>
      <c r="W1472" s="408" t="str">
        <f>IFERROR(VLOOKUP(AD1465,Marks,53,0),"")</f>
        <v/>
      </c>
      <c r="X1472" s="408" t="str">
        <f>IFERROR(VLOOKUP(AD1465,Marks,54,0),"")</f>
        <v/>
      </c>
      <c r="Y1472" s="117" t="str">
        <f>IFERROR(VLOOKUP(AD1465,Marks,55,0),"")</f>
        <v/>
      </c>
      <c r="Z1472" s="119" t="str">
        <f>IFERROR(VLOOKUP(AD1465,Marks,56,0),"")</f>
        <v/>
      </c>
      <c r="AA1472" s="408" t="str">
        <f>IFERROR(VLOOKUP(AD1465,Marks,57,0),"")</f>
        <v/>
      </c>
      <c r="AB1472" s="408" t="str">
        <f>IFERROR(VLOOKUP(AD1465,Marks,58,0),"")</f>
        <v/>
      </c>
      <c r="AC1472" s="408" t="str">
        <f>IFERROR(VLOOKUP(AD1465,Marks,59,0),"")</f>
        <v/>
      </c>
      <c r="AD1472" s="117" t="str">
        <f>IFERROR(VLOOKUP(AD1465,Marks,60,0),"")</f>
        <v/>
      </c>
      <c r="AE1472" s="119" t="str">
        <f>IFERROR(VLOOKUP(AD1465,Marks,61,0),"")</f>
        <v/>
      </c>
      <c r="AF1472" s="323" t="str">
        <f>IFERROR(VLOOKUP(AD1465,Marks,67,0),"")</f>
        <v/>
      </c>
    </row>
    <row r="1473" spans="1:32" ht="21" customHeight="1">
      <c r="A1473" s="166">
        <f>IF(N1465="","",A1471+1)</f>
        <v>14</v>
      </c>
      <c r="B1473" s="122" t="str">
        <f>'Result Sheet'!$BQ$4</f>
        <v xml:space="preserve">गणित </v>
      </c>
      <c r="C1473" s="408" t="str">
        <f>IFERROR(VLOOKUP(N1465,Marks,68,0),"")</f>
        <v/>
      </c>
      <c r="D1473" s="408" t="str">
        <f>IFERROR(VLOOKUP(N1465,Marks,69,0),"")</f>
        <v/>
      </c>
      <c r="E1473" s="117" t="str">
        <f>IFERROR(VLOOKUP(N1465,Marks,70,0),"")</f>
        <v/>
      </c>
      <c r="F1473" s="408" t="str">
        <f>IFERROR(VLOOKUP(N1465,Marks,71,0),"")</f>
        <v/>
      </c>
      <c r="G1473" s="408" t="str">
        <f>IFERROR(VLOOKUP(N1465,Marks,72,0),"")</f>
        <v/>
      </c>
      <c r="H1473" s="408" t="str">
        <f>IFERROR(VLOOKUP(N1465,Marks,73,0),"")</f>
        <v/>
      </c>
      <c r="I1473" s="117" t="str">
        <f>IFERROR(VLOOKUP(N1465,Marks,74,0),"")</f>
        <v/>
      </c>
      <c r="J1473" s="119" t="str">
        <f>IFERROR(VLOOKUP(N1465,Marks,75,0),"")</f>
        <v/>
      </c>
      <c r="K1473" s="408" t="str">
        <f>IFERROR(VLOOKUP(N1465,Marks,76,0),"")</f>
        <v/>
      </c>
      <c r="L1473" s="408" t="str">
        <f>IFERROR(VLOOKUP(N1465,Marks,77,0),"")</f>
        <v/>
      </c>
      <c r="M1473" s="408" t="str">
        <f>IFERROR(VLOOKUP(N1465,Marks,78,0),"")</f>
        <v/>
      </c>
      <c r="N1473" s="117" t="str">
        <f>IFERROR(VLOOKUP(N1465,Marks,79,0),"")</f>
        <v/>
      </c>
      <c r="O1473" s="119" t="str">
        <f>IFERROR(VLOOKUP(N1465,Marks,80,0),"")</f>
        <v/>
      </c>
      <c r="P1473" s="323" t="str">
        <f>IFERROR(VLOOKUP(N1465,Marks,86,0),"")</f>
        <v/>
      </c>
      <c r="Q1473" s="819"/>
      <c r="R1473" s="122" t="str">
        <f>'Result Sheet'!$BQ$4</f>
        <v xml:space="preserve">गणित </v>
      </c>
      <c r="S1473" s="408" t="str">
        <f>IFERROR(VLOOKUP(AD1465,Marks,68,0),"")</f>
        <v/>
      </c>
      <c r="T1473" s="408" t="str">
        <f>IFERROR(VLOOKUP(AD1465,Marks,69,0),"")</f>
        <v/>
      </c>
      <c r="U1473" s="117" t="str">
        <f>IFERROR(VLOOKUP(AD1465,Marks,70,0),"")</f>
        <v/>
      </c>
      <c r="V1473" s="408" t="str">
        <f>IFERROR(VLOOKUP(AD1465,Marks,71,0),"")</f>
        <v/>
      </c>
      <c r="W1473" s="408" t="str">
        <f>IFERROR(VLOOKUP(AD1465,Marks,72,0),"")</f>
        <v/>
      </c>
      <c r="X1473" s="408" t="str">
        <f>IFERROR(VLOOKUP(AD1465,Marks,73,0),"")</f>
        <v/>
      </c>
      <c r="Y1473" s="117" t="str">
        <f>IFERROR(VLOOKUP(AD1465,Marks,74,0),"")</f>
        <v/>
      </c>
      <c r="Z1473" s="119" t="str">
        <f>IFERROR(VLOOKUP(AD1465,Marks,75,0),"")</f>
        <v/>
      </c>
      <c r="AA1473" s="408" t="str">
        <f>IFERROR(VLOOKUP(AD1465,Marks,76,0),"")</f>
        <v/>
      </c>
      <c r="AB1473" s="408" t="str">
        <f>IFERROR(VLOOKUP(AD1465,Marks,77,0),"")</f>
        <v/>
      </c>
      <c r="AC1473" s="408" t="str">
        <f>IFERROR(VLOOKUP(AD1465,Marks,78,0),"")</f>
        <v/>
      </c>
      <c r="AD1473" s="117" t="str">
        <f>IFERROR(VLOOKUP(AD1465,Marks,79,0),"")</f>
        <v/>
      </c>
      <c r="AE1473" s="119" t="str">
        <f>IFERROR(VLOOKUP(AD1465,Marks,80,0),"")</f>
        <v/>
      </c>
      <c r="AF1473" s="323" t="str">
        <f>IFERROR(VLOOKUP(AD1465,Marks,86,0),"")</f>
        <v/>
      </c>
    </row>
    <row r="1474" spans="1:32" ht="21" customHeight="1">
      <c r="A1474" s="166">
        <f>IF(N1465="","",A1473+1)</f>
        <v>15</v>
      </c>
      <c r="B1474" s="122" t="str">
        <f>'Result Sheet'!$CJ$4</f>
        <v xml:space="preserve">पर्यावरण अध्ययन </v>
      </c>
      <c r="C1474" s="408" t="str">
        <f>IFERROR(VLOOKUP(N1465,Marks,87,0),"")</f>
        <v/>
      </c>
      <c r="D1474" s="408" t="str">
        <f>IFERROR(VLOOKUP(N1465,Marks,88,0),"")</f>
        <v/>
      </c>
      <c r="E1474" s="117" t="str">
        <f>IFERROR(VLOOKUP(N1465,Marks,89,0),"")</f>
        <v/>
      </c>
      <c r="F1474" s="408" t="str">
        <f>IFERROR(VLOOKUP(N1465,Marks,90,0),"")</f>
        <v/>
      </c>
      <c r="G1474" s="408" t="str">
        <f>IFERROR(VLOOKUP(N1465,Marks,91,0),"")</f>
        <v/>
      </c>
      <c r="H1474" s="408" t="str">
        <f>IFERROR(VLOOKUP(N1465,Marks,92,0),"")</f>
        <v/>
      </c>
      <c r="I1474" s="117" t="str">
        <f>IFERROR(VLOOKUP(N1465,Marks,93,0),"")</f>
        <v/>
      </c>
      <c r="J1474" s="119" t="str">
        <f>IFERROR(VLOOKUP(N1465,Marks,94,0),"")</f>
        <v/>
      </c>
      <c r="K1474" s="408" t="str">
        <f>IFERROR(VLOOKUP(N1465,Marks,95,0),"")</f>
        <v/>
      </c>
      <c r="L1474" s="408" t="str">
        <f>IFERROR(VLOOKUP(N1465,Marks,96,0),"")</f>
        <v/>
      </c>
      <c r="M1474" s="408" t="str">
        <f>IFERROR(VLOOKUP(N1465,Marks,97,0),"")</f>
        <v/>
      </c>
      <c r="N1474" s="117" t="str">
        <f>IFERROR(VLOOKUP(N1465,Marks,98,0),"")</f>
        <v/>
      </c>
      <c r="O1474" s="119" t="str">
        <f>IFERROR(VLOOKUP(N1465,Marks,99,0),"")</f>
        <v/>
      </c>
      <c r="P1474" s="323" t="str">
        <f>IFERROR(VLOOKUP(N1465,Marks,105,0),"")</f>
        <v/>
      </c>
      <c r="Q1474" s="819"/>
      <c r="R1474" s="122" t="str">
        <f>'Result Sheet'!$CJ$4</f>
        <v xml:space="preserve">पर्यावरण अध्ययन </v>
      </c>
      <c r="S1474" s="408" t="str">
        <f>IFERROR(VLOOKUP(AD1465,Marks,87,0),"")</f>
        <v/>
      </c>
      <c r="T1474" s="408" t="str">
        <f>IFERROR(VLOOKUP(AD1465,Marks,88,0),"")</f>
        <v/>
      </c>
      <c r="U1474" s="117" t="str">
        <f>IFERROR(VLOOKUP(AD1465,Marks,89,0),"")</f>
        <v/>
      </c>
      <c r="V1474" s="408" t="str">
        <f>IFERROR(VLOOKUP(AD1465,Marks,90,0),"")</f>
        <v/>
      </c>
      <c r="W1474" s="408" t="str">
        <f>IFERROR(VLOOKUP(AD1465,Marks,91,0),"")</f>
        <v/>
      </c>
      <c r="X1474" s="408" t="str">
        <f>IFERROR(VLOOKUP(AD1465,Marks,92,0),"")</f>
        <v/>
      </c>
      <c r="Y1474" s="117" t="str">
        <f>IFERROR(VLOOKUP(AD1465,Marks,93,0),"")</f>
        <v/>
      </c>
      <c r="Z1474" s="119" t="str">
        <f>IFERROR(VLOOKUP(AD1465,Marks,94,0),"")</f>
        <v/>
      </c>
      <c r="AA1474" s="408" t="str">
        <f>IFERROR(VLOOKUP(AD1465,Marks,95,0),"")</f>
        <v/>
      </c>
      <c r="AB1474" s="408" t="str">
        <f>IFERROR(VLOOKUP(AD1465,Marks,96,0),"")</f>
        <v/>
      </c>
      <c r="AC1474" s="408" t="str">
        <f>IFERROR(VLOOKUP(AD1465,Marks,97,0),"")</f>
        <v/>
      </c>
      <c r="AD1474" s="117" t="str">
        <f>IFERROR(VLOOKUP(AD1465,Marks,98,0),"")</f>
        <v/>
      </c>
      <c r="AE1474" s="119" t="str">
        <f>IFERROR(VLOOKUP(AD1465,Marks,99,0),"")</f>
        <v/>
      </c>
      <c r="AF1474" s="323" t="str">
        <f>IFERROR(VLOOKUP(AD1465,Marks,105,0),"")</f>
        <v/>
      </c>
    </row>
    <row r="1475" spans="1:32" ht="25.5" customHeight="1">
      <c r="A1475" s="166">
        <f>IF(N1465="","",A1474+1)</f>
        <v>16</v>
      </c>
      <c r="B1475" s="412" t="s">
        <v>215</v>
      </c>
      <c r="C1475" s="120" t="str">
        <f>IF(AND(C1470="",C1471="",C1472="",C1473="",C1474=""),"",SUM(C1470:C1474))</f>
        <v/>
      </c>
      <c r="D1475" s="120" t="str">
        <f t="shared" ref="D1475" si="96">IF(AND(D1470="",D1471="",D1472="",D1473="",D1474=""),"",SUM(D1470:D1474))</f>
        <v/>
      </c>
      <c r="E1475" s="120" t="str">
        <f t="shared" ref="E1475" si="97">IF(AND(E1470="",E1471="",E1472="",E1473="",E1474=""),"",SUM(E1470:E1474))</f>
        <v/>
      </c>
      <c r="F1475" s="120" t="str">
        <f t="shared" ref="F1475" si="98">IF(AND(F1470="",F1471="",F1472="",F1473="",F1474=""),"",SUM(F1470:F1474))</f>
        <v/>
      </c>
      <c r="G1475" s="120" t="str">
        <f t="shared" ref="G1475" si="99">IF(AND(G1470="",G1471="",G1472="",G1473="",G1474=""),"",SUM(G1470:G1474))</f>
        <v/>
      </c>
      <c r="H1475" s="120" t="str">
        <f t="shared" ref="H1475" si="100">IF(AND(H1470="",H1471="",H1472="",H1473="",H1474=""),"",SUM(H1470:H1474))</f>
        <v/>
      </c>
      <c r="I1475" s="120" t="str">
        <f t="shared" ref="I1475" si="101">IF(AND(I1470="",I1471="",I1472="",I1473="",I1474=""),"",SUM(I1470:I1474))</f>
        <v/>
      </c>
      <c r="J1475" s="120" t="str">
        <f t="shared" ref="J1475" si="102">IF(AND(J1470="",J1471="",J1472="",J1473="",J1474=""),"",SUM(J1470:J1474))</f>
        <v/>
      </c>
      <c r="K1475" s="120" t="str">
        <f t="shared" ref="K1475" si="103">IF(AND(K1470="",K1471="",K1472="",K1473="",K1474=""),"",SUM(K1470:K1474))</f>
        <v/>
      </c>
      <c r="L1475" s="120" t="str">
        <f t="shared" ref="L1475" si="104">IF(AND(L1470="",L1471="",L1472="",L1473="",L1474=""),"",SUM(L1470:L1474))</f>
        <v/>
      </c>
      <c r="M1475" s="120" t="str">
        <f t="shared" ref="M1475" si="105">IF(AND(M1470="",M1471="",M1472="",M1473="",M1474=""),"",SUM(M1470:M1474))</f>
        <v/>
      </c>
      <c r="N1475" s="120" t="str">
        <f t="shared" ref="N1475" si="106">IF(AND(N1470="",N1471="",N1472="",N1473="",N1474=""),"",SUM(N1470:N1474))</f>
        <v/>
      </c>
      <c r="O1475" s="120" t="str">
        <f t="shared" ref="O1475" si="107">IF(AND(O1470="",O1471="",O1472="",O1473="",O1474=""),"",SUM(O1470:O1474))</f>
        <v/>
      </c>
      <c r="P1475" s="326" t="str">
        <f>IF(OR(N1465="",E1463="",O1475=""),"",IF(O1475&gt;85%*1000,"A",IF(O1475&gt;70%*1000,"B",IF(O1475&gt;50%*1000,"C",IF(O1475&gt;30%*1000,"D","E")))))</f>
        <v/>
      </c>
      <c r="Q1475" s="819"/>
      <c r="R1475" s="412" t="s">
        <v>215</v>
      </c>
      <c r="S1475" s="120" t="str">
        <f>IF(AND(S1470="",S1471="",S1472="",S1473="",S1474=""),"",SUM(S1470:S1474))</f>
        <v/>
      </c>
      <c r="T1475" s="120" t="str">
        <f t="shared" ref="T1475" si="108">IF(AND(T1470="",T1471="",T1472="",T1473="",T1474=""),"",SUM(T1470:T1474))</f>
        <v/>
      </c>
      <c r="U1475" s="120" t="str">
        <f t="shared" ref="U1475" si="109">IF(AND(U1470="",U1471="",U1472="",U1473="",U1474=""),"",SUM(U1470:U1474))</f>
        <v/>
      </c>
      <c r="V1475" s="120" t="str">
        <f t="shared" ref="V1475" si="110">IF(AND(V1470="",V1471="",V1472="",V1473="",V1474=""),"",SUM(V1470:V1474))</f>
        <v/>
      </c>
      <c r="W1475" s="120" t="str">
        <f t="shared" ref="W1475" si="111">IF(AND(W1470="",W1471="",W1472="",W1473="",W1474=""),"",SUM(W1470:W1474))</f>
        <v/>
      </c>
      <c r="X1475" s="120" t="str">
        <f t="shared" ref="X1475" si="112">IF(AND(X1470="",X1471="",X1472="",X1473="",X1474=""),"",SUM(X1470:X1474))</f>
        <v/>
      </c>
      <c r="Y1475" s="120" t="str">
        <f t="shared" ref="Y1475" si="113">IF(AND(Y1470="",Y1471="",Y1472="",Y1473="",Y1474=""),"",SUM(Y1470:Y1474))</f>
        <v/>
      </c>
      <c r="Z1475" s="120" t="str">
        <f t="shared" ref="Z1475" si="114">IF(AND(Z1470="",Z1471="",Z1472="",Z1473="",Z1474=""),"",SUM(Z1470:Z1474))</f>
        <v/>
      </c>
      <c r="AA1475" s="120" t="str">
        <f t="shared" ref="AA1475" si="115">IF(AND(AA1470="",AA1471="",AA1472="",AA1473="",AA1474=""),"",SUM(AA1470:AA1474))</f>
        <v/>
      </c>
      <c r="AB1475" s="120" t="str">
        <f t="shared" ref="AB1475" si="116">IF(AND(AB1470="",AB1471="",AB1472="",AB1473="",AB1474=""),"",SUM(AB1470:AB1474))</f>
        <v/>
      </c>
      <c r="AC1475" s="120" t="str">
        <f t="shared" ref="AC1475" si="117">IF(AND(AC1470="",AC1471="",AC1472="",AC1473="",AC1474=""),"",SUM(AC1470:AC1474))</f>
        <v/>
      </c>
      <c r="AD1475" s="120" t="str">
        <f t="shared" ref="AD1475" si="118">IF(AND(AD1470="",AD1471="",AD1472="",AD1473="",AD1474=""),"",SUM(AD1470:AD1474))</f>
        <v/>
      </c>
      <c r="AE1475" s="120" t="str">
        <f t="shared" ref="AE1475" si="119">IF(AND(AE1470="",AE1471="",AE1472="",AE1473="",AE1474=""),"",SUM(AE1470:AE1474))</f>
        <v/>
      </c>
      <c r="AF1475" s="326" t="str">
        <f>IF(OR(AD1465="",U1463="",AE1475=""),"",IF(AE1475&gt;85%*1000,"A",IF(AE1475&gt;70%*1000,"B",IF(AE1475&gt;50%*1000,"C",IF(AE1475&gt;30%*1000,"D","E")))))</f>
        <v/>
      </c>
    </row>
    <row r="1476" spans="1:32" ht="9" customHeight="1">
      <c r="A1476" s="166">
        <f>IF(N1465="","",A1475+1)</f>
        <v>17</v>
      </c>
      <c r="B1476" s="787"/>
      <c r="C1476" s="787"/>
      <c r="D1476" s="787"/>
      <c r="E1476" s="787"/>
      <c r="F1476" s="787"/>
      <c r="G1476" s="787"/>
      <c r="H1476" s="787"/>
      <c r="I1476" s="787"/>
      <c r="J1476" s="787"/>
      <c r="K1476" s="787"/>
      <c r="L1476" s="787"/>
      <c r="M1476" s="787"/>
      <c r="N1476" s="787"/>
      <c r="O1476" s="787"/>
      <c r="P1476" s="787"/>
      <c r="Q1476" s="819"/>
      <c r="R1476" s="787"/>
      <c r="S1476" s="787"/>
      <c r="T1476" s="787"/>
      <c r="U1476" s="787"/>
      <c r="V1476" s="787"/>
      <c r="W1476" s="787"/>
      <c r="X1476" s="787"/>
      <c r="Y1476" s="787"/>
      <c r="Z1476" s="787"/>
      <c r="AA1476" s="787"/>
      <c r="AB1476" s="787"/>
      <c r="AC1476" s="787"/>
      <c r="AD1476" s="787"/>
      <c r="AE1476" s="787"/>
      <c r="AF1476" s="787"/>
    </row>
    <row r="1477" spans="1:32" ht="22.5" customHeight="1">
      <c r="A1477" s="166">
        <f>IF(N1465="","",A1476+1)</f>
        <v>18</v>
      </c>
      <c r="B1477" s="788" t="s">
        <v>213</v>
      </c>
      <c r="C1477" s="788"/>
      <c r="D1477" s="789" t="s">
        <v>229</v>
      </c>
      <c r="E1477" s="790"/>
      <c r="F1477" s="411" t="s">
        <v>186</v>
      </c>
      <c r="G1477" s="788" t="s">
        <v>213</v>
      </c>
      <c r="H1477" s="788"/>
      <c r="I1477" s="789" t="s">
        <v>229</v>
      </c>
      <c r="J1477" s="790"/>
      <c r="K1477" s="411" t="s">
        <v>186</v>
      </c>
      <c r="L1477" s="788" t="s">
        <v>213</v>
      </c>
      <c r="M1477" s="788"/>
      <c r="N1477" s="789" t="s">
        <v>229</v>
      </c>
      <c r="O1477" s="790"/>
      <c r="P1477" s="411" t="s">
        <v>186</v>
      </c>
      <c r="Q1477" s="819"/>
      <c r="R1477" s="788" t="s">
        <v>213</v>
      </c>
      <c r="S1477" s="788"/>
      <c r="T1477" s="789" t="s">
        <v>229</v>
      </c>
      <c r="U1477" s="790"/>
      <c r="V1477" s="411" t="s">
        <v>186</v>
      </c>
      <c r="W1477" s="788" t="s">
        <v>213</v>
      </c>
      <c r="X1477" s="788"/>
      <c r="Y1477" s="789" t="s">
        <v>229</v>
      </c>
      <c r="Z1477" s="790"/>
      <c r="AA1477" s="411" t="s">
        <v>186</v>
      </c>
      <c r="AB1477" s="788" t="s">
        <v>213</v>
      </c>
      <c r="AC1477" s="788"/>
      <c r="AD1477" s="789" t="s">
        <v>229</v>
      </c>
      <c r="AE1477" s="790"/>
      <c r="AF1477" s="411" t="s">
        <v>186</v>
      </c>
    </row>
    <row r="1478" spans="1:32" ht="21.75" customHeight="1">
      <c r="A1478" s="166">
        <f>IF(N1465="","",A1477+1)</f>
        <v>19</v>
      </c>
      <c r="B1478" s="791" t="s">
        <v>221</v>
      </c>
      <c r="C1478" s="792"/>
      <c r="D1478" s="792"/>
      <c r="E1478" s="119" t="str">
        <f>IFERROR(VLOOKUP(N1465,Marks,109,0),"")</f>
        <v/>
      </c>
      <c r="F1478" s="130" t="str">
        <f>IFERROR(VLOOKUP(N1465,Marks,113,0),"")</f>
        <v/>
      </c>
      <c r="G1478" s="791" t="s">
        <v>192</v>
      </c>
      <c r="H1478" s="792"/>
      <c r="I1478" s="792"/>
      <c r="J1478" s="119" t="str">
        <f>IFERROR(VLOOKUP(N1465,Marks,117,0),"")</f>
        <v/>
      </c>
      <c r="K1478" s="130" t="str">
        <f>IFERROR(VLOOKUP(N1465,Marks,121,0),"")</f>
        <v/>
      </c>
      <c r="L1478" s="793" t="s">
        <v>193</v>
      </c>
      <c r="M1478" s="794"/>
      <c r="N1478" s="794"/>
      <c r="O1478" s="119" t="str">
        <f>IFERROR(VLOOKUP(N1465,Marks,125,0),"")</f>
        <v/>
      </c>
      <c r="P1478" s="130" t="str">
        <f>IFERROR(VLOOKUP(N1465,Marks,129,0),"")</f>
        <v/>
      </c>
      <c r="Q1478" s="819"/>
      <c r="R1478" s="791" t="s">
        <v>221</v>
      </c>
      <c r="S1478" s="792"/>
      <c r="T1478" s="792"/>
      <c r="U1478" s="119" t="str">
        <f>IFERROR(VLOOKUP(AD1465,Marks,109,0),"")</f>
        <v/>
      </c>
      <c r="V1478" s="130" t="str">
        <f>IFERROR(VLOOKUP(AD1465,Marks,113,0),"")</f>
        <v/>
      </c>
      <c r="W1478" s="791" t="s">
        <v>192</v>
      </c>
      <c r="X1478" s="792"/>
      <c r="Y1478" s="792"/>
      <c r="Z1478" s="119" t="str">
        <f>IFERROR(VLOOKUP(AD1465,Marks,117,0),"")</f>
        <v/>
      </c>
      <c r="AA1478" s="130" t="str">
        <f>IFERROR(VLOOKUP(AD1465,Marks,121,0),"")</f>
        <v/>
      </c>
      <c r="AB1478" s="793" t="s">
        <v>193</v>
      </c>
      <c r="AC1478" s="794"/>
      <c r="AD1478" s="794"/>
      <c r="AE1478" s="119" t="str">
        <f>IFERROR(VLOOKUP(AD1465,Marks,125,0),"")</f>
        <v/>
      </c>
      <c r="AF1478" s="130" t="str">
        <f>IFERROR(VLOOKUP(AD1465,Marks,129,0),"")</f>
        <v/>
      </c>
    </row>
    <row r="1479" spans="1:32" ht="21" customHeight="1">
      <c r="A1479" s="166">
        <f>IF(N1465="","",A1478+1)</f>
        <v>20</v>
      </c>
      <c r="B1479" s="780" t="s">
        <v>216</v>
      </c>
      <c r="C1479" s="780"/>
      <c r="D1479" s="780"/>
      <c r="E1479" s="795" t="str">
        <f>IFERROR(VLOOKUP(N1465,Marks,135,0),"")</f>
        <v/>
      </c>
      <c r="F1479" s="795"/>
      <c r="G1479" s="795"/>
      <c r="H1479" s="795"/>
      <c r="I1479" s="780" t="s">
        <v>217</v>
      </c>
      <c r="J1479" s="780"/>
      <c r="K1479" s="780"/>
      <c r="L1479" s="780"/>
      <c r="M1479" s="796" t="str">
        <f>IFERROR(VLOOKUP(N1465,Marks,136,0),"")</f>
        <v/>
      </c>
      <c r="N1479" s="796"/>
      <c r="O1479" s="796"/>
      <c r="P1479" s="796"/>
      <c r="Q1479" s="819"/>
      <c r="R1479" s="780" t="s">
        <v>216</v>
      </c>
      <c r="S1479" s="780"/>
      <c r="T1479" s="780"/>
      <c r="U1479" s="795" t="str">
        <f>IFERROR(VLOOKUP(AD1465,Marks,135,0),"")</f>
        <v/>
      </c>
      <c r="V1479" s="795"/>
      <c r="W1479" s="795"/>
      <c r="X1479" s="795"/>
      <c r="Y1479" s="780" t="s">
        <v>217</v>
      </c>
      <c r="Z1479" s="780"/>
      <c r="AA1479" s="780"/>
      <c r="AB1479" s="780"/>
      <c r="AC1479" s="796" t="str">
        <f>IFERROR(VLOOKUP(AD1465,Marks,136,0),"")</f>
        <v/>
      </c>
      <c r="AD1479" s="796"/>
      <c r="AE1479" s="796"/>
      <c r="AF1479" s="796"/>
    </row>
    <row r="1480" spans="1:32" ht="21" customHeight="1">
      <c r="A1480" s="166">
        <f>IF(N1465="","",A1479+1)</f>
        <v>21</v>
      </c>
      <c r="B1480" s="780" t="s">
        <v>218</v>
      </c>
      <c r="C1480" s="780"/>
      <c r="D1480" s="780"/>
      <c r="E1480" s="782" t="str">
        <f>IFERROR(VLOOKUP(N1465,Marks,134,0),"")</f>
        <v/>
      </c>
      <c r="F1480" s="782"/>
      <c r="G1480" s="782"/>
      <c r="H1480" s="782"/>
      <c r="I1480" s="780" t="s">
        <v>219</v>
      </c>
      <c r="J1480" s="780"/>
      <c r="K1480" s="780"/>
      <c r="L1480" s="780"/>
      <c r="M1480" s="781" t="str">
        <f>IFERROR(VLOOKUP(N1465,Marks,131,0),"")</f>
        <v/>
      </c>
      <c r="N1480" s="781"/>
      <c r="O1480" s="781"/>
      <c r="P1480" s="781"/>
      <c r="Q1480" s="819"/>
      <c r="R1480" s="780" t="s">
        <v>218</v>
      </c>
      <c r="S1480" s="780"/>
      <c r="T1480" s="780"/>
      <c r="U1480" s="782" t="str">
        <f>IFERROR(VLOOKUP(AD1465,Marks,134,0),"")</f>
        <v/>
      </c>
      <c r="V1480" s="782"/>
      <c r="W1480" s="782"/>
      <c r="X1480" s="782"/>
      <c r="Y1480" s="780" t="s">
        <v>219</v>
      </c>
      <c r="Z1480" s="780"/>
      <c r="AA1480" s="780"/>
      <c r="AB1480" s="780"/>
      <c r="AC1480" s="781" t="str">
        <f>IFERROR(VLOOKUP(AD1465,Marks,131,0),"")</f>
        <v/>
      </c>
      <c r="AD1480" s="781"/>
      <c r="AE1480" s="781"/>
      <c r="AF1480" s="781"/>
    </row>
    <row r="1481" spans="1:32" ht="21" customHeight="1">
      <c r="A1481" s="166">
        <f>IF(N1465="","",A1480+1)</f>
        <v>22</v>
      </c>
      <c r="B1481" s="780" t="s">
        <v>220</v>
      </c>
      <c r="C1481" s="780"/>
      <c r="D1481" s="780"/>
      <c r="E1481" s="324" t="str">
        <f>IFERROR(VLOOKUP(N1465,Marks,132,0),"")</f>
        <v/>
      </c>
      <c r="F1481" s="325" t="s">
        <v>341</v>
      </c>
      <c r="G1481" s="783" t="str">
        <f>IF(OR(N1465="",E1463="",O1475=""),"",IF(O1475&gt;85%*1000,"A",IF(O1475&gt;70%*1000,"B",IF(O1475&gt;50%*1000,"C",IF(O1475&gt;30%*1000,"D","E")))))</f>
        <v/>
      </c>
      <c r="H1481" s="783"/>
      <c r="I1481" s="780" t="s">
        <v>222</v>
      </c>
      <c r="J1481" s="780"/>
      <c r="K1481" s="780"/>
      <c r="L1481" s="780"/>
      <c r="M1481" s="818" t="str">
        <f>IFERROR(VLOOKUP(N1465,Marks,133,0),"")</f>
        <v/>
      </c>
      <c r="N1481" s="818"/>
      <c r="O1481" s="818"/>
      <c r="P1481" s="818"/>
      <c r="Q1481" s="819"/>
      <c r="R1481" s="780" t="s">
        <v>220</v>
      </c>
      <c r="S1481" s="780"/>
      <c r="T1481" s="780"/>
      <c r="U1481" s="324" t="str">
        <f>IFERROR(VLOOKUP(AD1465,Marks,132,0),"")</f>
        <v/>
      </c>
      <c r="V1481" s="325" t="s">
        <v>341</v>
      </c>
      <c r="W1481" s="783" t="str">
        <f>IF(OR(AD1465="",U1463="",AE1475=""),"",IF(AE1475&gt;85%*1000,"A",IF(AE1475&gt;70%*1000,"B",IF(AE1475&gt;50%*1000,"C",IF(AE1475&gt;30%*1000,"D","E")))))</f>
        <v/>
      </c>
      <c r="X1481" s="783"/>
      <c r="Y1481" s="780" t="s">
        <v>222</v>
      </c>
      <c r="Z1481" s="780"/>
      <c r="AA1481" s="780"/>
      <c r="AB1481" s="780"/>
      <c r="AC1481" s="818" t="str">
        <f>IFERROR(VLOOKUP(AD1465,Marks,133,0),"")</f>
        <v/>
      </c>
      <c r="AD1481" s="818"/>
      <c r="AE1481" s="818"/>
      <c r="AF1481" s="818"/>
    </row>
    <row r="1482" spans="1:32" ht="21" customHeight="1">
      <c r="A1482" s="166">
        <f>IF(N1465="","",A1481+1)</f>
        <v>23</v>
      </c>
      <c r="B1482" s="817" t="s">
        <v>228</v>
      </c>
      <c r="C1482" s="817"/>
      <c r="D1482" s="817"/>
      <c r="E1482" s="784">
        <f>'Master sheet'!$C$10</f>
        <v>44697</v>
      </c>
      <c r="F1482" s="784"/>
      <c r="G1482" s="784"/>
      <c r="H1482" s="410"/>
      <c r="I1482" s="121"/>
      <c r="J1482" s="121"/>
      <c r="K1482" s="76"/>
      <c r="L1482" s="121"/>
      <c r="M1482" s="121"/>
      <c r="N1482" s="121"/>
      <c r="O1482" s="121"/>
      <c r="P1482" s="121"/>
      <c r="Q1482" s="819"/>
      <c r="R1482" s="817" t="s">
        <v>228</v>
      </c>
      <c r="S1482" s="817"/>
      <c r="T1482" s="817"/>
      <c r="U1482" s="784">
        <f>'Master sheet'!$C$10</f>
        <v>44697</v>
      </c>
      <c r="V1482" s="784"/>
      <c r="W1482" s="784"/>
      <c r="X1482" s="410"/>
      <c r="Y1482" s="121"/>
      <c r="Z1482" s="121"/>
      <c r="AA1482" s="76"/>
      <c r="AB1482" s="121"/>
      <c r="AC1482" s="121"/>
      <c r="AD1482" s="121"/>
      <c r="AE1482" s="121"/>
      <c r="AF1482" s="121"/>
    </row>
    <row r="1483" spans="1:32" ht="43.5" customHeight="1">
      <c r="A1483" s="166">
        <f>IF(N1465="","",A1482+1)</f>
        <v>24</v>
      </c>
      <c r="B1483" s="804" t="str">
        <f>IF(AND(C1462=1),CONCATENATE("( ",UPPER('Master sheet'!$F$11)," )"),IF(AND(C1462=2),CONCATENATE("( ",UPPER('Master sheet'!$F$19)," )"),IF(AND(C1462=3),CONCATENATE("( ",UPPER('Master sheet'!$J$11)," )"),IF(AND(C1462=4),CONCATENATE("( ",UPPER('Master sheet'!$J$19)," )"),""))))</f>
        <v/>
      </c>
      <c r="C1483" s="804"/>
      <c r="D1483" s="804"/>
      <c r="E1483" s="804"/>
      <c r="F1483" s="805" t="str">
        <f>IF(AND(N1465=""),"",CONCATENATE("(",'Master sheet'!$C$14," )"))</f>
        <v>(Suresh Kumar )</v>
      </c>
      <c r="G1483" s="805"/>
      <c r="H1483" s="805"/>
      <c r="I1483" s="805"/>
      <c r="J1483" s="805"/>
      <c r="K1483" s="805" t="str">
        <f>IF(AND(N1465=""),"",CONCATENATE("(",'Master sheet'!$C$12," )"))</f>
        <v>(USHA PALIYA )</v>
      </c>
      <c r="L1483" s="805"/>
      <c r="M1483" s="805"/>
      <c r="N1483" s="805"/>
      <c r="O1483" s="805"/>
      <c r="P1483" s="805"/>
      <c r="Q1483" s="819"/>
      <c r="R1483" s="804" t="str">
        <f>IF(AND(S1462=1),CONCATENATE("( ",UPPER('Master sheet'!$F$11)," )"),IF(AND(S1462=2),CONCATENATE("( ",UPPER('Master sheet'!$F$19)," )"),IF(AND(S1462=3),CONCATENATE("( ",UPPER('Master sheet'!$J$11)," )"),IF(AND(S1462=4),CONCATENATE("( ",UPPER('Master sheet'!$J$19)," )"),""))))</f>
        <v/>
      </c>
      <c r="S1483" s="804"/>
      <c r="T1483" s="804"/>
      <c r="U1483" s="804"/>
      <c r="V1483" s="805" t="str">
        <f>IF(AND(AD1465=""),"",CONCATENATE("(",'Master sheet'!$C$14," )"))</f>
        <v>(Suresh Kumar )</v>
      </c>
      <c r="W1483" s="805"/>
      <c r="X1483" s="805"/>
      <c r="Y1483" s="805"/>
      <c r="Z1483" s="805"/>
      <c r="AA1483" s="805" t="str">
        <f>IF(AND(AD1465=""),"",CONCATENATE("(",'Master sheet'!$C$12," )"))</f>
        <v>(USHA PALIYA )</v>
      </c>
      <c r="AB1483" s="805"/>
      <c r="AC1483" s="805"/>
      <c r="AD1483" s="805"/>
      <c r="AE1483" s="805"/>
      <c r="AF1483" s="805"/>
    </row>
    <row r="1484" spans="1:32" ht="21.75" customHeight="1">
      <c r="A1484" s="166">
        <f>IF(N1465="","",A1483+1)</f>
        <v>25</v>
      </c>
      <c r="B1484" s="806" t="s">
        <v>223</v>
      </c>
      <c r="C1484" s="806"/>
      <c r="D1484" s="806"/>
      <c r="E1484" s="806"/>
      <c r="F1484" s="807" t="s">
        <v>224</v>
      </c>
      <c r="G1484" s="807"/>
      <c r="H1484" s="807"/>
      <c r="I1484" s="807"/>
      <c r="J1484" s="807"/>
      <c r="K1484" s="806" t="s">
        <v>225</v>
      </c>
      <c r="L1484" s="806"/>
      <c r="M1484" s="806"/>
      <c r="N1484" s="806"/>
      <c r="O1484" s="806"/>
      <c r="P1484" s="806"/>
      <c r="Q1484" s="819"/>
      <c r="R1484" s="806" t="s">
        <v>223</v>
      </c>
      <c r="S1484" s="806"/>
      <c r="T1484" s="806"/>
      <c r="U1484" s="806"/>
      <c r="V1484" s="807" t="s">
        <v>224</v>
      </c>
      <c r="W1484" s="807"/>
      <c r="X1484" s="807"/>
      <c r="Y1484" s="807"/>
      <c r="Z1484" s="807"/>
      <c r="AA1484" s="806" t="s">
        <v>225</v>
      </c>
      <c r="AB1484" s="806"/>
      <c r="AC1484" s="806"/>
      <c r="AD1484" s="806"/>
      <c r="AE1484" s="806"/>
      <c r="AF1484" s="806"/>
    </row>
    <row r="1486" spans="1:32" ht="21.9" customHeight="1">
      <c r="A1486" s="165">
        <f>IF(N1492="","",1)</f>
        <v>1</v>
      </c>
      <c r="B1486" s="808" t="s">
        <v>203</v>
      </c>
      <c r="C1486" s="808"/>
      <c r="D1486" s="808"/>
      <c r="E1486" s="808"/>
      <c r="F1486" s="808"/>
      <c r="G1486" s="808"/>
      <c r="H1486" s="808"/>
      <c r="I1486" s="808"/>
      <c r="J1486" s="808"/>
      <c r="K1486" s="808"/>
      <c r="L1486" s="808"/>
      <c r="M1486" s="808"/>
      <c r="N1486" s="808"/>
      <c r="O1486" s="808"/>
      <c r="P1486" s="808"/>
      <c r="Q1486" s="819" t="s">
        <v>249</v>
      </c>
      <c r="R1486" s="808" t="s">
        <v>203</v>
      </c>
      <c r="S1486" s="808"/>
      <c r="T1486" s="808"/>
      <c r="U1486" s="808"/>
      <c r="V1486" s="808"/>
      <c r="W1486" s="808"/>
      <c r="X1486" s="808"/>
      <c r="Y1486" s="808"/>
      <c r="Z1486" s="808"/>
      <c r="AA1486" s="808"/>
      <c r="AB1486" s="808"/>
      <c r="AC1486" s="808"/>
      <c r="AD1486" s="808"/>
      <c r="AE1486" s="808"/>
      <c r="AF1486" s="808"/>
    </row>
    <row r="1487" spans="1:32" ht="21.9" customHeight="1">
      <c r="A1487" s="166">
        <f>IF(N1492="","",A1486+1)</f>
        <v>2</v>
      </c>
      <c r="B1487" s="820" t="s">
        <v>541</v>
      </c>
      <c r="C1487" s="820"/>
      <c r="D1487" s="820"/>
      <c r="E1487" s="820"/>
      <c r="F1487" s="820"/>
      <c r="G1487" s="820"/>
      <c r="H1487" s="820"/>
      <c r="I1487" s="820"/>
      <c r="J1487" s="820"/>
      <c r="K1487" s="820"/>
      <c r="L1487" s="820"/>
      <c r="M1487" s="820"/>
      <c r="N1487" s="820"/>
      <c r="O1487" s="820"/>
      <c r="P1487" s="820"/>
      <c r="Q1487" s="819"/>
      <c r="R1487" s="820" t="s">
        <v>541</v>
      </c>
      <c r="S1487" s="820"/>
      <c r="T1487" s="820"/>
      <c r="U1487" s="820"/>
      <c r="V1487" s="820"/>
      <c r="W1487" s="820"/>
      <c r="X1487" s="820"/>
      <c r="Y1487" s="820"/>
      <c r="Z1487" s="820"/>
      <c r="AA1487" s="820"/>
      <c r="AB1487" s="820"/>
      <c r="AC1487" s="820"/>
      <c r="AD1487" s="820"/>
      <c r="AE1487" s="820"/>
      <c r="AF1487" s="820"/>
    </row>
    <row r="1488" spans="1:32" ht="21.9" customHeight="1">
      <c r="A1488" s="166">
        <f>IF(N1492="","",A1487+1)</f>
        <v>3</v>
      </c>
      <c r="B1488" s="821" t="s">
        <v>168</v>
      </c>
      <c r="C1488" s="821"/>
      <c r="D1488" s="821"/>
      <c r="E1488" s="822" t="str">
        <f>IF(AND(N1492=""),"",'Result Sheet'!$F$2)</f>
        <v xml:space="preserve">महात्मा गाँधी राजकीय विद्यालय (अंग्रेजी माध्यम) बर, पाली </v>
      </c>
      <c r="F1488" s="822"/>
      <c r="G1488" s="822"/>
      <c r="H1488" s="822"/>
      <c r="I1488" s="822"/>
      <c r="J1488" s="822"/>
      <c r="K1488" s="822"/>
      <c r="L1488" s="822"/>
      <c r="M1488" s="822"/>
      <c r="N1488" s="822"/>
      <c r="O1488" s="822"/>
      <c r="P1488" s="822"/>
      <c r="Q1488" s="819"/>
      <c r="R1488" s="821" t="s">
        <v>168</v>
      </c>
      <c r="S1488" s="821"/>
      <c r="T1488" s="821"/>
      <c r="U1488" s="822" t="str">
        <f>IF(AND(AD1492=""),"",'Result Sheet'!$F$2)</f>
        <v xml:space="preserve">महात्मा गाँधी राजकीय विद्यालय (अंग्रेजी माध्यम) बर, पाली </v>
      </c>
      <c r="V1488" s="822"/>
      <c r="W1488" s="822"/>
      <c r="X1488" s="822"/>
      <c r="Y1488" s="822"/>
      <c r="Z1488" s="822"/>
      <c r="AA1488" s="822"/>
      <c r="AB1488" s="822"/>
      <c r="AC1488" s="822"/>
      <c r="AD1488" s="822"/>
      <c r="AE1488" s="822"/>
      <c r="AF1488" s="822"/>
    </row>
    <row r="1489" spans="1:32" ht="21.9" customHeight="1">
      <c r="A1489" s="166">
        <f>IF(N1492="","",A1488+1)</f>
        <v>4</v>
      </c>
      <c r="B1489" s="413" t="s">
        <v>169</v>
      </c>
      <c r="C1489" s="797" t="str">
        <f>IFERROR(VLOOKUP(N1492,Marks,2,0),"")</f>
        <v/>
      </c>
      <c r="D1489" s="797"/>
      <c r="E1489" s="815" t="s">
        <v>212</v>
      </c>
      <c r="F1489" s="815"/>
      <c r="G1489" s="815"/>
      <c r="H1489" s="797" t="str">
        <f>IFERROR(VLOOKUP(N1492,Marks,3,0),"")</f>
        <v/>
      </c>
      <c r="I1489" s="797"/>
      <c r="J1489" s="798" t="s">
        <v>205</v>
      </c>
      <c r="K1489" s="798"/>
      <c r="L1489" s="798"/>
      <c r="M1489" s="798"/>
      <c r="N1489" s="799" t="str">
        <f>IF(AND(N1492=""),"",'Marks Entry 1st'!$I$2)</f>
        <v xml:space="preserve"> 2021-2022</v>
      </c>
      <c r="O1489" s="799"/>
      <c r="P1489" s="799"/>
      <c r="Q1489" s="819"/>
      <c r="R1489" s="413" t="s">
        <v>169</v>
      </c>
      <c r="S1489" s="797" t="str">
        <f>IFERROR(VLOOKUP(AD1492,Marks,2,0),"")</f>
        <v/>
      </c>
      <c r="T1489" s="797"/>
      <c r="U1489" s="815" t="s">
        <v>212</v>
      </c>
      <c r="V1489" s="815"/>
      <c r="W1489" s="815"/>
      <c r="X1489" s="797" t="str">
        <f>IFERROR(VLOOKUP(AD1492,Marks,3,0),"")</f>
        <v/>
      </c>
      <c r="Y1489" s="797"/>
      <c r="Z1489" s="798" t="s">
        <v>205</v>
      </c>
      <c r="AA1489" s="798"/>
      <c r="AB1489" s="798"/>
      <c r="AC1489" s="798"/>
      <c r="AD1489" s="799" t="str">
        <f>IF(AND(AD1492=""),"",'Marks Entry 1st'!$I$2)</f>
        <v xml:space="preserve"> 2021-2022</v>
      </c>
      <c r="AE1489" s="799"/>
      <c r="AF1489" s="799"/>
    </row>
    <row r="1490" spans="1:32" ht="21.9" customHeight="1">
      <c r="A1490" s="166">
        <f>IF(N1492="","",A1489+1)</f>
        <v>5</v>
      </c>
      <c r="B1490" s="800" t="s">
        <v>206</v>
      </c>
      <c r="C1490" s="800"/>
      <c r="D1490" s="800"/>
      <c r="E1490" s="801" t="str">
        <f>IFERROR(VLOOKUP(N1492,Marks,6,0),"")</f>
        <v/>
      </c>
      <c r="F1490" s="801"/>
      <c r="G1490" s="801"/>
      <c r="H1490" s="801"/>
      <c r="I1490" s="801"/>
      <c r="J1490" s="802" t="s">
        <v>209</v>
      </c>
      <c r="K1490" s="802"/>
      <c r="L1490" s="802"/>
      <c r="M1490" s="802"/>
      <c r="N1490" s="803" t="str">
        <f>IFERROR(VLOOKUP(N1492,Marks,5,0),"")</f>
        <v/>
      </c>
      <c r="O1490" s="803"/>
      <c r="P1490" s="803"/>
      <c r="Q1490" s="819"/>
      <c r="R1490" s="800" t="s">
        <v>206</v>
      </c>
      <c r="S1490" s="800"/>
      <c r="T1490" s="800"/>
      <c r="U1490" s="801" t="str">
        <f>IFERROR(VLOOKUP(AD1492,Marks,6,0),"")</f>
        <v/>
      </c>
      <c r="V1490" s="801"/>
      <c r="W1490" s="801"/>
      <c r="X1490" s="801"/>
      <c r="Y1490" s="801"/>
      <c r="Z1490" s="802" t="s">
        <v>209</v>
      </c>
      <c r="AA1490" s="802"/>
      <c r="AB1490" s="802"/>
      <c r="AC1490" s="802"/>
      <c r="AD1490" s="803" t="str">
        <f>IFERROR(VLOOKUP(AD1492,Marks,5,0),"")</f>
        <v/>
      </c>
      <c r="AE1490" s="803"/>
      <c r="AF1490" s="803"/>
    </row>
    <row r="1491" spans="1:32" ht="21.9" customHeight="1">
      <c r="A1491" s="166">
        <f>IF(N1492="","",A1490+1)</f>
        <v>6</v>
      </c>
      <c r="B1491" s="800" t="s">
        <v>207</v>
      </c>
      <c r="C1491" s="800"/>
      <c r="D1491" s="800"/>
      <c r="E1491" s="801" t="str">
        <f>IFERROR(VLOOKUP(N1492,Marks,7,0),"")</f>
        <v/>
      </c>
      <c r="F1491" s="801"/>
      <c r="G1491" s="801"/>
      <c r="H1491" s="801"/>
      <c r="I1491" s="801"/>
      <c r="J1491" s="802" t="s">
        <v>210</v>
      </c>
      <c r="K1491" s="802"/>
      <c r="L1491" s="802"/>
      <c r="M1491" s="802"/>
      <c r="N1491" s="816" t="str">
        <f>IFERROR(VLOOKUP(N1492,Marks,4,0),"")</f>
        <v/>
      </c>
      <c r="O1491" s="816"/>
      <c r="P1491" s="816"/>
      <c r="Q1491" s="819"/>
      <c r="R1491" s="800" t="s">
        <v>207</v>
      </c>
      <c r="S1491" s="800"/>
      <c r="T1491" s="800"/>
      <c r="U1491" s="801" t="str">
        <f>IFERROR(VLOOKUP(AD1492,Marks,7,0),"")</f>
        <v/>
      </c>
      <c r="V1491" s="801"/>
      <c r="W1491" s="801"/>
      <c r="X1491" s="801"/>
      <c r="Y1491" s="801"/>
      <c r="Z1491" s="802" t="s">
        <v>210</v>
      </c>
      <c r="AA1491" s="802"/>
      <c r="AB1491" s="802"/>
      <c r="AC1491" s="802"/>
      <c r="AD1491" s="816" t="str">
        <f>IFERROR(VLOOKUP(AD1492,Marks,4,0),"")</f>
        <v/>
      </c>
      <c r="AE1491" s="816"/>
      <c r="AF1491" s="816"/>
    </row>
    <row r="1492" spans="1:32" ht="21.9" customHeight="1">
      <c r="A1492" s="166">
        <f>IF(N1492="","",A1491+1)</f>
        <v>7</v>
      </c>
      <c r="B1492" s="800" t="s">
        <v>208</v>
      </c>
      <c r="C1492" s="800"/>
      <c r="D1492" s="800"/>
      <c r="E1492" s="801" t="str">
        <f>IFERROR(VLOOKUP(N1492,Marks,8,0),"")</f>
        <v/>
      </c>
      <c r="F1492" s="801"/>
      <c r="G1492" s="801"/>
      <c r="H1492" s="801"/>
      <c r="I1492" s="801"/>
      <c r="J1492" s="802" t="s">
        <v>211</v>
      </c>
      <c r="K1492" s="802"/>
      <c r="L1492" s="802"/>
      <c r="M1492" s="802"/>
      <c r="N1492" s="809">
        <f>IF(AD1465="","",IF(AND(AD1465+1&gt;$AN$6),"",AD1465+1))</f>
        <v>211</v>
      </c>
      <c r="O1492" s="809"/>
      <c r="P1492" s="809"/>
      <c r="Q1492" s="819"/>
      <c r="R1492" s="800" t="s">
        <v>208</v>
      </c>
      <c r="S1492" s="800"/>
      <c r="T1492" s="800"/>
      <c r="U1492" s="801" t="str">
        <f>IFERROR(VLOOKUP(AD1492,Marks,8,0),"")</f>
        <v/>
      </c>
      <c r="V1492" s="801"/>
      <c r="W1492" s="801"/>
      <c r="X1492" s="801"/>
      <c r="Y1492" s="801"/>
      <c r="Z1492" s="802" t="s">
        <v>211</v>
      </c>
      <c r="AA1492" s="802"/>
      <c r="AB1492" s="802"/>
      <c r="AC1492" s="802"/>
      <c r="AD1492" s="810">
        <f>IF(N1492="","",IF(AND(N1492+1&gt;$AN$6),"",N1492+1))</f>
        <v>212</v>
      </c>
      <c r="AE1492" s="810"/>
      <c r="AF1492" s="810"/>
    </row>
    <row r="1493" spans="1:32" ht="9" customHeight="1">
      <c r="A1493" s="166">
        <f>IF(N1492="","",A1492+1)</f>
        <v>8</v>
      </c>
      <c r="B1493" s="123"/>
      <c r="C1493" s="123"/>
      <c r="D1493" s="123"/>
      <c r="E1493" s="124"/>
      <c r="F1493" s="124"/>
      <c r="G1493" s="124"/>
      <c r="H1493" s="123"/>
      <c r="I1493" s="123"/>
      <c r="J1493" s="125"/>
      <c r="K1493" s="125"/>
      <c r="L1493" s="125"/>
      <c r="M1493" s="76"/>
      <c r="N1493" s="76"/>
      <c r="O1493" s="76"/>
      <c r="P1493" s="76"/>
      <c r="Q1493" s="819"/>
      <c r="R1493" s="123"/>
      <c r="S1493" s="123"/>
      <c r="T1493" s="123"/>
      <c r="U1493" s="124"/>
      <c r="V1493" s="124"/>
      <c r="W1493" s="124"/>
      <c r="X1493" s="123"/>
      <c r="Y1493" s="123"/>
      <c r="Z1493" s="125"/>
      <c r="AA1493" s="125"/>
      <c r="AB1493" s="125"/>
      <c r="AC1493" s="76"/>
      <c r="AD1493" s="76"/>
      <c r="AE1493" s="76"/>
      <c r="AF1493" s="76"/>
    </row>
    <row r="1494" spans="1:32" ht="21" customHeight="1">
      <c r="A1494" s="166">
        <f>IF(N1492="","",A1493+1)</f>
        <v>9</v>
      </c>
      <c r="B1494" s="811" t="s">
        <v>213</v>
      </c>
      <c r="C1494" s="646" t="s">
        <v>214</v>
      </c>
      <c r="D1494" s="646"/>
      <c r="E1494" s="646"/>
      <c r="F1494" s="812" t="s">
        <v>13</v>
      </c>
      <c r="G1494" s="813"/>
      <c r="H1494" s="813"/>
      <c r="I1494" s="814"/>
      <c r="J1494" s="649" t="s">
        <v>184</v>
      </c>
      <c r="K1494" s="650" t="s">
        <v>167</v>
      </c>
      <c r="L1494" s="651"/>
      <c r="M1494" s="651"/>
      <c r="N1494" s="652"/>
      <c r="O1494" s="616" t="s">
        <v>185</v>
      </c>
      <c r="P1494" s="617" t="s">
        <v>186</v>
      </c>
      <c r="Q1494" s="819"/>
      <c r="R1494" s="811" t="s">
        <v>213</v>
      </c>
      <c r="S1494" s="646" t="s">
        <v>214</v>
      </c>
      <c r="T1494" s="646"/>
      <c r="U1494" s="646"/>
      <c r="V1494" s="812" t="s">
        <v>13</v>
      </c>
      <c r="W1494" s="813"/>
      <c r="X1494" s="813"/>
      <c r="Y1494" s="814"/>
      <c r="Z1494" s="649" t="s">
        <v>184</v>
      </c>
      <c r="AA1494" s="650" t="s">
        <v>167</v>
      </c>
      <c r="AB1494" s="651"/>
      <c r="AC1494" s="651"/>
      <c r="AD1494" s="652"/>
      <c r="AE1494" s="616" t="s">
        <v>185</v>
      </c>
      <c r="AF1494" s="617" t="s">
        <v>186</v>
      </c>
    </row>
    <row r="1495" spans="1:32" ht="90.75" customHeight="1">
      <c r="A1495" s="166">
        <f>IF(N1492="","",A1494+1)</f>
        <v>10</v>
      </c>
      <c r="B1495" s="811"/>
      <c r="C1495" s="171" t="s">
        <v>11</v>
      </c>
      <c r="D1495" s="171" t="s">
        <v>180</v>
      </c>
      <c r="E1495" s="171" t="s">
        <v>108</v>
      </c>
      <c r="F1495" s="171" t="s">
        <v>182</v>
      </c>
      <c r="G1495" s="171" t="s">
        <v>183</v>
      </c>
      <c r="H1495" s="305" t="s">
        <v>10</v>
      </c>
      <c r="I1495" s="171" t="s">
        <v>108</v>
      </c>
      <c r="J1495" s="649"/>
      <c r="K1495" s="172" t="s">
        <v>182</v>
      </c>
      <c r="L1495" s="172" t="s">
        <v>183</v>
      </c>
      <c r="M1495" s="173" t="s">
        <v>10</v>
      </c>
      <c r="N1495" s="171" t="s">
        <v>108</v>
      </c>
      <c r="O1495" s="616"/>
      <c r="P1495" s="785"/>
      <c r="Q1495" s="819"/>
      <c r="R1495" s="811"/>
      <c r="S1495" s="171" t="s">
        <v>11</v>
      </c>
      <c r="T1495" s="171" t="s">
        <v>180</v>
      </c>
      <c r="U1495" s="171" t="s">
        <v>108</v>
      </c>
      <c r="V1495" s="171" t="s">
        <v>182</v>
      </c>
      <c r="W1495" s="171" t="s">
        <v>183</v>
      </c>
      <c r="X1495" s="305" t="s">
        <v>10</v>
      </c>
      <c r="Y1495" s="171" t="s">
        <v>108</v>
      </c>
      <c r="Z1495" s="649"/>
      <c r="AA1495" s="172" t="s">
        <v>182</v>
      </c>
      <c r="AB1495" s="172" t="s">
        <v>183</v>
      </c>
      <c r="AC1495" s="173" t="s">
        <v>10</v>
      </c>
      <c r="AD1495" s="171" t="s">
        <v>108</v>
      </c>
      <c r="AE1495" s="616"/>
      <c r="AF1495" s="785">
        <v>0</v>
      </c>
    </row>
    <row r="1496" spans="1:32" ht="18.75" customHeight="1">
      <c r="A1496" s="166">
        <f>IF(N1492="","",A1495+1)</f>
        <v>11</v>
      </c>
      <c r="B1496" s="811"/>
      <c r="C1496" s="409">
        <v>20</v>
      </c>
      <c r="D1496" s="409">
        <v>20</v>
      </c>
      <c r="E1496" s="116">
        <v>40</v>
      </c>
      <c r="F1496" s="409">
        <v>30</v>
      </c>
      <c r="G1496" s="409">
        <v>18</v>
      </c>
      <c r="H1496" s="409">
        <v>12</v>
      </c>
      <c r="I1496" s="116">
        <v>60</v>
      </c>
      <c r="J1496" s="118">
        <v>100</v>
      </c>
      <c r="K1496" s="409">
        <v>50</v>
      </c>
      <c r="L1496" s="409">
        <v>30</v>
      </c>
      <c r="M1496" s="409">
        <v>20</v>
      </c>
      <c r="N1496" s="116">
        <v>100</v>
      </c>
      <c r="O1496" s="118">
        <v>200</v>
      </c>
      <c r="P1496" s="786"/>
      <c r="Q1496" s="819"/>
      <c r="R1496" s="811"/>
      <c r="S1496" s="409">
        <v>20</v>
      </c>
      <c r="T1496" s="409">
        <v>20</v>
      </c>
      <c r="U1496" s="116">
        <v>40</v>
      </c>
      <c r="V1496" s="409">
        <v>30</v>
      </c>
      <c r="W1496" s="409">
        <v>18</v>
      </c>
      <c r="X1496" s="409">
        <v>12</v>
      </c>
      <c r="Y1496" s="116">
        <v>60</v>
      </c>
      <c r="Z1496" s="118">
        <v>100</v>
      </c>
      <c r="AA1496" s="409">
        <v>50</v>
      </c>
      <c r="AB1496" s="409">
        <v>30</v>
      </c>
      <c r="AC1496" s="409">
        <v>20</v>
      </c>
      <c r="AD1496" s="116">
        <v>100</v>
      </c>
      <c r="AE1496" s="118">
        <v>200</v>
      </c>
      <c r="AF1496" s="786"/>
    </row>
    <row r="1497" spans="1:32" ht="21" customHeight="1">
      <c r="A1497" s="166">
        <f>IF(N1492="","",A1496+1)</f>
        <v>12</v>
      </c>
      <c r="B1497" s="122" t="str">
        <f>'Result Sheet'!$L$4</f>
        <v xml:space="preserve">हिन्दी </v>
      </c>
      <c r="C1497" s="408" t="str">
        <f>IFERROR(VLOOKUP(N1492,Marks,11,0),"")</f>
        <v/>
      </c>
      <c r="D1497" s="408" t="str">
        <f>IFERROR(VLOOKUP(N1492,Marks,12,0),"")</f>
        <v/>
      </c>
      <c r="E1497" s="117" t="str">
        <f>IFERROR(VLOOKUP(N1492,Marks,13,0),"")</f>
        <v/>
      </c>
      <c r="F1497" s="408" t="str">
        <f>IFERROR(VLOOKUP(N1492,Marks,14,0),"")</f>
        <v/>
      </c>
      <c r="G1497" s="408" t="str">
        <f>IFERROR(VLOOKUP(N1492,Marks,15,0),"")</f>
        <v/>
      </c>
      <c r="H1497" s="408" t="str">
        <f>IFERROR(VLOOKUP(N1492,Marks,16,0),"")</f>
        <v/>
      </c>
      <c r="I1497" s="117" t="str">
        <f>IFERROR(VLOOKUP(N1492,Marks,17,0),"")</f>
        <v/>
      </c>
      <c r="J1497" s="119" t="str">
        <f>IFERROR(VLOOKUP(N1492,Marks,18,0),"")</f>
        <v/>
      </c>
      <c r="K1497" s="408" t="str">
        <f>IFERROR(VLOOKUP(N1492,Marks,19,0),"")</f>
        <v/>
      </c>
      <c r="L1497" s="408" t="str">
        <f>IFERROR(VLOOKUP(N1492,Marks,20,0),"")</f>
        <v/>
      </c>
      <c r="M1497" s="408" t="str">
        <f>IFERROR(VLOOKUP(N1492,Marks,21,0),"")</f>
        <v/>
      </c>
      <c r="N1497" s="117" t="str">
        <f>IFERROR(VLOOKUP(N1492,Marks,22,0),"")</f>
        <v/>
      </c>
      <c r="O1497" s="119" t="str">
        <f>IFERROR(VLOOKUP(N1492,Marks,23,0),"")</f>
        <v/>
      </c>
      <c r="P1497" s="323" t="str">
        <f>IFERROR(VLOOKUP(N1492,Marks,29,0),"")</f>
        <v/>
      </c>
      <c r="Q1497" s="819"/>
      <c r="R1497" s="122" t="str">
        <f>'Result Sheet'!$L$4</f>
        <v xml:space="preserve">हिन्दी </v>
      </c>
      <c r="S1497" s="408" t="str">
        <f>IFERROR(VLOOKUP(AD1492,Marks,11,0),"")</f>
        <v/>
      </c>
      <c r="T1497" s="408" t="str">
        <f>IFERROR(VLOOKUP(AD1492,Marks,12,0),"")</f>
        <v/>
      </c>
      <c r="U1497" s="117" t="str">
        <f>IFERROR(VLOOKUP(AD1492,Marks,13,0),"")</f>
        <v/>
      </c>
      <c r="V1497" s="408" t="str">
        <f>IFERROR(VLOOKUP(AD1492,Marks,14,0),"")</f>
        <v/>
      </c>
      <c r="W1497" s="408" t="str">
        <f>IFERROR(VLOOKUP(AD1492,Marks,15,0),"")</f>
        <v/>
      </c>
      <c r="X1497" s="408" t="str">
        <f>IFERROR(VLOOKUP(AD1492,Marks,16,0),"")</f>
        <v/>
      </c>
      <c r="Y1497" s="117" t="str">
        <f>IFERROR(VLOOKUP(AD1492,Marks,17,0),"")</f>
        <v/>
      </c>
      <c r="Z1497" s="119" t="str">
        <f>IFERROR(VLOOKUP(AD1492,Marks,18,0),"")</f>
        <v/>
      </c>
      <c r="AA1497" s="408" t="str">
        <f>IFERROR(VLOOKUP(AD1492,Marks,19,0),"")</f>
        <v/>
      </c>
      <c r="AB1497" s="408" t="str">
        <f>IFERROR(VLOOKUP(AD1492,Marks,20,0),"")</f>
        <v/>
      </c>
      <c r="AC1497" s="408" t="str">
        <f>IFERROR(VLOOKUP(AD1492,Marks,21,0),"")</f>
        <v/>
      </c>
      <c r="AD1497" s="117" t="str">
        <f>IFERROR(VLOOKUP(AD1492,Marks,22,0),"")</f>
        <v/>
      </c>
      <c r="AE1497" s="119" t="str">
        <f>IFERROR(VLOOKUP(AD1492,Marks,23,0),"")</f>
        <v/>
      </c>
      <c r="AF1497" s="323" t="str">
        <f>IFERROR(VLOOKUP(AD1492,Marks,29,0),"")</f>
        <v/>
      </c>
    </row>
    <row r="1498" spans="1:32" ht="21" customHeight="1">
      <c r="A1498" s="166">
        <f>IF(N1492="","",A1497+1)</f>
        <v>13</v>
      </c>
      <c r="B1498" s="122" t="str">
        <f>'Result Sheet'!$AE$4</f>
        <v xml:space="preserve">अंग्रेजी </v>
      </c>
      <c r="C1498" s="408" t="str">
        <f>IFERROR(VLOOKUP(N1492,Marks,30,0),"")</f>
        <v/>
      </c>
      <c r="D1498" s="408" t="str">
        <f>IFERROR(VLOOKUP(N1492,Marks,31,0),"")</f>
        <v/>
      </c>
      <c r="E1498" s="117" t="str">
        <f>IFERROR(VLOOKUP(N1492,Marks,32,0),"")</f>
        <v/>
      </c>
      <c r="F1498" s="408" t="str">
        <f>IFERROR(VLOOKUP(N1492,Marks,33,0),"")</f>
        <v/>
      </c>
      <c r="G1498" s="408" t="str">
        <f>IFERROR(VLOOKUP(N1492,Marks,34,0),"")</f>
        <v/>
      </c>
      <c r="H1498" s="408" t="str">
        <f>IFERROR(VLOOKUP(N1492,Marks,35,0),"")</f>
        <v/>
      </c>
      <c r="I1498" s="117" t="str">
        <f>IFERROR(VLOOKUP(N1492,Marks,36,0),"")</f>
        <v/>
      </c>
      <c r="J1498" s="119" t="str">
        <f>IFERROR(VLOOKUP(N1492,Marks,37,0),"")</f>
        <v/>
      </c>
      <c r="K1498" s="408" t="str">
        <f>IFERROR(VLOOKUP(N1492,Marks,38,0),"")</f>
        <v/>
      </c>
      <c r="L1498" s="408" t="str">
        <f>IFERROR(VLOOKUP(N1492,Marks,39,0),"")</f>
        <v/>
      </c>
      <c r="M1498" s="408" t="str">
        <f>IFERROR(VLOOKUP(N1492,Marks,40,0),"")</f>
        <v/>
      </c>
      <c r="N1498" s="117" t="str">
        <f>IFERROR(VLOOKUP(N1492,Marks,41,0),"")</f>
        <v/>
      </c>
      <c r="O1498" s="119" t="str">
        <f>IFERROR(VLOOKUP(N1492,Marks,42,0),"")</f>
        <v/>
      </c>
      <c r="P1498" s="323" t="str">
        <f>IFERROR(VLOOKUP(N1492,Marks,48,0),"")</f>
        <v/>
      </c>
      <c r="Q1498" s="819"/>
      <c r="R1498" s="122" t="str">
        <f>'Result Sheet'!$AE$4</f>
        <v xml:space="preserve">अंग्रेजी </v>
      </c>
      <c r="S1498" s="408" t="str">
        <f>IFERROR(VLOOKUP(AD1492,Marks,30,0),"")</f>
        <v/>
      </c>
      <c r="T1498" s="408" t="str">
        <f>IFERROR(VLOOKUP(AD1492,Marks,31,0),"")</f>
        <v/>
      </c>
      <c r="U1498" s="117" t="str">
        <f>IFERROR(VLOOKUP(AD1492,Marks,32,0),"")</f>
        <v/>
      </c>
      <c r="V1498" s="408" t="str">
        <f>IFERROR(VLOOKUP(AD1492,Marks,33,0),"")</f>
        <v/>
      </c>
      <c r="W1498" s="408" t="str">
        <f>IFERROR(VLOOKUP(AD1492,Marks,34,0),"")</f>
        <v/>
      </c>
      <c r="X1498" s="408" t="str">
        <f>IFERROR(VLOOKUP(AD1492,Marks,35,0),"")</f>
        <v/>
      </c>
      <c r="Y1498" s="117" t="str">
        <f>IFERROR(VLOOKUP(AD1492,Marks,36,0),"")</f>
        <v/>
      </c>
      <c r="Z1498" s="119" t="str">
        <f>IFERROR(VLOOKUP(AD1492,Marks,37,0),"")</f>
        <v/>
      </c>
      <c r="AA1498" s="408" t="str">
        <f>IFERROR(VLOOKUP(AD1492,Marks,38,0),"")</f>
        <v/>
      </c>
      <c r="AB1498" s="408" t="str">
        <f>IFERROR(VLOOKUP(AD1492,Marks,39,0),"")</f>
        <v/>
      </c>
      <c r="AC1498" s="408" t="str">
        <f>IFERROR(VLOOKUP(AD1492,Marks,40,0),"")</f>
        <v/>
      </c>
      <c r="AD1498" s="117" t="str">
        <f>IFERROR(VLOOKUP(AD1492,Marks,41,0),"")</f>
        <v/>
      </c>
      <c r="AE1498" s="119" t="str">
        <f>IFERROR(VLOOKUP(AD1492,Marks,42,0),"")</f>
        <v/>
      </c>
      <c r="AF1498" s="323" t="str">
        <f>IFERROR(VLOOKUP(AD1492,Marks,48,0),"")</f>
        <v/>
      </c>
    </row>
    <row r="1499" spans="1:32" ht="21" customHeight="1">
      <c r="A1499" s="166">
        <f>IF(N1492="","",A1498+1)</f>
        <v>14</v>
      </c>
      <c r="B1499" s="122" t="str">
        <f>'Result Sheet'!$AX$4</f>
        <v>संस्कृत</v>
      </c>
      <c r="C1499" s="408" t="str">
        <f>IFERROR(VLOOKUP(N1492,Marks,49,0),"")</f>
        <v/>
      </c>
      <c r="D1499" s="408" t="str">
        <f>IFERROR(VLOOKUP(N1492,Marks,50,0),"")</f>
        <v/>
      </c>
      <c r="E1499" s="117" t="str">
        <f>IFERROR(VLOOKUP(N1492,Marks,51,0),"")</f>
        <v/>
      </c>
      <c r="F1499" s="408" t="str">
        <f>IFERROR(VLOOKUP(N1492,Marks,52,0),"")</f>
        <v/>
      </c>
      <c r="G1499" s="408" t="str">
        <f>IFERROR(VLOOKUP(N1492,Marks,53,0),"")</f>
        <v/>
      </c>
      <c r="H1499" s="408" t="str">
        <f>IFERROR(VLOOKUP(N1492,Marks,54,0),"")</f>
        <v/>
      </c>
      <c r="I1499" s="117" t="str">
        <f>IFERROR(VLOOKUP(N1492,Marks,55,0),"")</f>
        <v/>
      </c>
      <c r="J1499" s="119" t="str">
        <f>IFERROR(VLOOKUP(N1492,Marks,56,0),"")</f>
        <v/>
      </c>
      <c r="K1499" s="408" t="str">
        <f>IFERROR(VLOOKUP(N1492,Marks,57,0),"")</f>
        <v/>
      </c>
      <c r="L1499" s="408" t="str">
        <f>IFERROR(VLOOKUP(N1492,Marks,58,0),"")</f>
        <v/>
      </c>
      <c r="M1499" s="408" t="str">
        <f>IFERROR(VLOOKUP(N1492,Marks,59,0),"")</f>
        <v/>
      </c>
      <c r="N1499" s="117" t="str">
        <f>IFERROR(VLOOKUP(N1492,Marks,60,0),"")</f>
        <v/>
      </c>
      <c r="O1499" s="119" t="str">
        <f>IFERROR(VLOOKUP(N1492,Marks,61,0),"")</f>
        <v/>
      </c>
      <c r="P1499" s="323" t="str">
        <f>IFERROR(VLOOKUP(N1492,Marks,67,0),"")</f>
        <v/>
      </c>
      <c r="Q1499" s="819"/>
      <c r="R1499" s="122" t="str">
        <f>'Result Sheet'!$AX$4</f>
        <v>संस्कृत</v>
      </c>
      <c r="S1499" s="408" t="str">
        <f>IFERROR(VLOOKUP(AD1492,Marks,49,0),"")</f>
        <v/>
      </c>
      <c r="T1499" s="408" t="str">
        <f>IFERROR(VLOOKUP(AD1492,Marks,50,0),"")</f>
        <v/>
      </c>
      <c r="U1499" s="117" t="str">
        <f>IFERROR(VLOOKUP(AD1492,Marks,51,0),"")</f>
        <v/>
      </c>
      <c r="V1499" s="408" t="str">
        <f>IFERROR(VLOOKUP(AD1492,Marks,52,0),"")</f>
        <v/>
      </c>
      <c r="W1499" s="408" t="str">
        <f>IFERROR(VLOOKUP(AD1492,Marks,53,0),"")</f>
        <v/>
      </c>
      <c r="X1499" s="408" t="str">
        <f>IFERROR(VLOOKUP(AD1492,Marks,54,0),"")</f>
        <v/>
      </c>
      <c r="Y1499" s="117" t="str">
        <f>IFERROR(VLOOKUP(AD1492,Marks,55,0),"")</f>
        <v/>
      </c>
      <c r="Z1499" s="119" t="str">
        <f>IFERROR(VLOOKUP(AD1492,Marks,56,0),"")</f>
        <v/>
      </c>
      <c r="AA1499" s="408" t="str">
        <f>IFERROR(VLOOKUP(AD1492,Marks,57,0),"")</f>
        <v/>
      </c>
      <c r="AB1499" s="408" t="str">
        <f>IFERROR(VLOOKUP(AD1492,Marks,58,0),"")</f>
        <v/>
      </c>
      <c r="AC1499" s="408" t="str">
        <f>IFERROR(VLOOKUP(AD1492,Marks,59,0),"")</f>
        <v/>
      </c>
      <c r="AD1499" s="117" t="str">
        <f>IFERROR(VLOOKUP(AD1492,Marks,60,0),"")</f>
        <v/>
      </c>
      <c r="AE1499" s="119" t="str">
        <f>IFERROR(VLOOKUP(AD1492,Marks,61,0),"")</f>
        <v/>
      </c>
      <c r="AF1499" s="323" t="str">
        <f>IFERROR(VLOOKUP(AD1492,Marks,67,0),"")</f>
        <v/>
      </c>
    </row>
    <row r="1500" spans="1:32" ht="21" customHeight="1">
      <c r="A1500" s="166">
        <f>IF(N1492="","",A1498+1)</f>
        <v>14</v>
      </c>
      <c r="B1500" s="122" t="str">
        <f>'Result Sheet'!$BQ$4</f>
        <v xml:space="preserve">गणित </v>
      </c>
      <c r="C1500" s="408" t="str">
        <f>IFERROR(VLOOKUP(N1492,Marks,68,0),"")</f>
        <v/>
      </c>
      <c r="D1500" s="408" t="str">
        <f>IFERROR(VLOOKUP(N1492,Marks,69,0),"")</f>
        <v/>
      </c>
      <c r="E1500" s="117" t="str">
        <f>IFERROR(VLOOKUP(N1492,Marks,70,0),"")</f>
        <v/>
      </c>
      <c r="F1500" s="408" t="str">
        <f>IFERROR(VLOOKUP(N1492,Marks,71,0),"")</f>
        <v/>
      </c>
      <c r="G1500" s="408" t="str">
        <f>IFERROR(VLOOKUP(N1492,Marks,72,0),"")</f>
        <v/>
      </c>
      <c r="H1500" s="408" t="str">
        <f>IFERROR(VLOOKUP(N1492,Marks,73,0),"")</f>
        <v/>
      </c>
      <c r="I1500" s="117" t="str">
        <f>IFERROR(VLOOKUP(N1492,Marks,74,0),"")</f>
        <v/>
      </c>
      <c r="J1500" s="119" t="str">
        <f>IFERROR(VLOOKUP(N1492,Marks,75,0),"")</f>
        <v/>
      </c>
      <c r="K1500" s="408" t="str">
        <f>IFERROR(VLOOKUP(N1492,Marks,76,0),"")</f>
        <v/>
      </c>
      <c r="L1500" s="408" t="str">
        <f>IFERROR(VLOOKUP(N1492,Marks,77,0),"")</f>
        <v/>
      </c>
      <c r="M1500" s="408" t="str">
        <f>IFERROR(VLOOKUP(N1492,Marks,78,0),"")</f>
        <v/>
      </c>
      <c r="N1500" s="117" t="str">
        <f>IFERROR(VLOOKUP(N1492,Marks,79,0),"")</f>
        <v/>
      </c>
      <c r="O1500" s="119" t="str">
        <f>IFERROR(VLOOKUP(N1492,Marks,80,0),"")</f>
        <v/>
      </c>
      <c r="P1500" s="323" t="str">
        <f>IFERROR(VLOOKUP(N1492,Marks,86,0),"")</f>
        <v/>
      </c>
      <c r="Q1500" s="819"/>
      <c r="R1500" s="122" t="str">
        <f>'Result Sheet'!$BQ$4</f>
        <v xml:space="preserve">गणित </v>
      </c>
      <c r="S1500" s="408" t="str">
        <f>IFERROR(VLOOKUP(AD1492,Marks,68,0),"")</f>
        <v/>
      </c>
      <c r="T1500" s="408" t="str">
        <f>IFERROR(VLOOKUP(AD1492,Marks,69,0),"")</f>
        <v/>
      </c>
      <c r="U1500" s="117" t="str">
        <f>IFERROR(VLOOKUP(AD1492,Marks,70,0),"")</f>
        <v/>
      </c>
      <c r="V1500" s="408" t="str">
        <f>IFERROR(VLOOKUP(AD1492,Marks,71,0),"")</f>
        <v/>
      </c>
      <c r="W1500" s="408" t="str">
        <f>IFERROR(VLOOKUP(AD1492,Marks,72,0),"")</f>
        <v/>
      </c>
      <c r="X1500" s="408" t="str">
        <f>IFERROR(VLOOKUP(AD1492,Marks,73,0),"")</f>
        <v/>
      </c>
      <c r="Y1500" s="117" t="str">
        <f>IFERROR(VLOOKUP(AD1492,Marks,74,0),"")</f>
        <v/>
      </c>
      <c r="Z1500" s="119" t="str">
        <f>IFERROR(VLOOKUP(AD1492,Marks,75,0),"")</f>
        <v/>
      </c>
      <c r="AA1500" s="408" t="str">
        <f>IFERROR(VLOOKUP(AD1492,Marks,76,0),"")</f>
        <v/>
      </c>
      <c r="AB1500" s="408" t="str">
        <f>IFERROR(VLOOKUP(AD1492,Marks,77,0),"")</f>
        <v/>
      </c>
      <c r="AC1500" s="408" t="str">
        <f>IFERROR(VLOOKUP(AD1492,Marks,78,0),"")</f>
        <v/>
      </c>
      <c r="AD1500" s="117" t="str">
        <f>IFERROR(VLOOKUP(AD1492,Marks,79,0),"")</f>
        <v/>
      </c>
      <c r="AE1500" s="119" t="str">
        <f>IFERROR(VLOOKUP(AD1492,Marks,80,0),"")</f>
        <v/>
      </c>
      <c r="AF1500" s="323" t="str">
        <f>IFERROR(VLOOKUP(AD1492,Marks,86,0),"")</f>
        <v/>
      </c>
    </row>
    <row r="1501" spans="1:32" ht="21" customHeight="1">
      <c r="A1501" s="166">
        <f>IF(N1492="","",A1500+1)</f>
        <v>15</v>
      </c>
      <c r="B1501" s="122" t="str">
        <f>'Result Sheet'!$CJ$4</f>
        <v xml:space="preserve">पर्यावरण अध्ययन </v>
      </c>
      <c r="C1501" s="408" t="str">
        <f>IFERROR(VLOOKUP(N1492,Marks,87,0),"")</f>
        <v/>
      </c>
      <c r="D1501" s="408" t="str">
        <f>IFERROR(VLOOKUP(N1492,Marks,88,0),"")</f>
        <v/>
      </c>
      <c r="E1501" s="117" t="str">
        <f>IFERROR(VLOOKUP(N1492,Marks,89,0),"")</f>
        <v/>
      </c>
      <c r="F1501" s="408" t="str">
        <f>IFERROR(VLOOKUP(N1492,Marks,90,0),"")</f>
        <v/>
      </c>
      <c r="G1501" s="408" t="str">
        <f>IFERROR(VLOOKUP(N1492,Marks,91,0),"")</f>
        <v/>
      </c>
      <c r="H1501" s="408" t="str">
        <f>IFERROR(VLOOKUP(N1492,Marks,92,0),"")</f>
        <v/>
      </c>
      <c r="I1501" s="117" t="str">
        <f>IFERROR(VLOOKUP(N1492,Marks,93,0),"")</f>
        <v/>
      </c>
      <c r="J1501" s="119" t="str">
        <f>IFERROR(VLOOKUP(N1492,Marks,94,0),"")</f>
        <v/>
      </c>
      <c r="K1501" s="408" t="str">
        <f>IFERROR(VLOOKUP(N1492,Marks,95,0),"")</f>
        <v/>
      </c>
      <c r="L1501" s="408" t="str">
        <f>IFERROR(VLOOKUP(N1492,Marks,96,0),"")</f>
        <v/>
      </c>
      <c r="M1501" s="408" t="str">
        <f>IFERROR(VLOOKUP(N1492,Marks,97,0),"")</f>
        <v/>
      </c>
      <c r="N1501" s="117" t="str">
        <f>IFERROR(VLOOKUP(N1492,Marks,98,0),"")</f>
        <v/>
      </c>
      <c r="O1501" s="119" t="str">
        <f>IFERROR(VLOOKUP(N1492,Marks,99,0),"")</f>
        <v/>
      </c>
      <c r="P1501" s="323" t="str">
        <f>IFERROR(VLOOKUP(N1492,Marks,105,0),"")</f>
        <v/>
      </c>
      <c r="Q1501" s="819"/>
      <c r="R1501" s="122" t="str">
        <f>'Result Sheet'!$CJ$4</f>
        <v xml:space="preserve">पर्यावरण अध्ययन </v>
      </c>
      <c r="S1501" s="408" t="str">
        <f>IFERROR(VLOOKUP(AD1492,Marks,87,0),"")</f>
        <v/>
      </c>
      <c r="T1501" s="408" t="str">
        <f>IFERROR(VLOOKUP(AD1492,Marks,88,0),"")</f>
        <v/>
      </c>
      <c r="U1501" s="117" t="str">
        <f>IFERROR(VLOOKUP(AD1492,Marks,89,0),"")</f>
        <v/>
      </c>
      <c r="V1501" s="408" t="str">
        <f>IFERROR(VLOOKUP(AD1492,Marks,90,0),"")</f>
        <v/>
      </c>
      <c r="W1501" s="408" t="str">
        <f>IFERROR(VLOOKUP(AD1492,Marks,91,0),"")</f>
        <v/>
      </c>
      <c r="X1501" s="408" t="str">
        <f>IFERROR(VLOOKUP(AD1492,Marks,92,0),"")</f>
        <v/>
      </c>
      <c r="Y1501" s="117" t="str">
        <f>IFERROR(VLOOKUP(AD1492,Marks,93,0),"")</f>
        <v/>
      </c>
      <c r="Z1501" s="119" t="str">
        <f>IFERROR(VLOOKUP(AD1492,Marks,94,0),"")</f>
        <v/>
      </c>
      <c r="AA1501" s="408" t="str">
        <f>IFERROR(VLOOKUP(AD1492,Marks,95,0),"")</f>
        <v/>
      </c>
      <c r="AB1501" s="408" t="str">
        <f>IFERROR(VLOOKUP(AD1492,Marks,96,0),"")</f>
        <v/>
      </c>
      <c r="AC1501" s="408" t="str">
        <f>IFERROR(VLOOKUP(AD1492,Marks,97,0),"")</f>
        <v/>
      </c>
      <c r="AD1501" s="117" t="str">
        <f>IFERROR(VLOOKUP(AD1492,Marks,98,0),"")</f>
        <v/>
      </c>
      <c r="AE1501" s="119" t="str">
        <f>IFERROR(VLOOKUP(AD1492,Marks,99,0),"")</f>
        <v/>
      </c>
      <c r="AF1501" s="323" t="str">
        <f>IFERROR(VLOOKUP(AD1492,Marks,105,0),"")</f>
        <v/>
      </c>
    </row>
    <row r="1502" spans="1:32" ht="25.5" customHeight="1">
      <c r="A1502" s="166">
        <f>IF(N1492="","",A1501+1)</f>
        <v>16</v>
      </c>
      <c r="B1502" s="412" t="s">
        <v>215</v>
      </c>
      <c r="C1502" s="120" t="str">
        <f>IF(AND(C1497="",C1498="",C1499="",C1500="",C1501=""),"",SUM(C1497:C1501))</f>
        <v/>
      </c>
      <c r="D1502" s="120" t="str">
        <f t="shared" ref="D1502" si="120">IF(AND(D1497="",D1498="",D1499="",D1500="",D1501=""),"",SUM(D1497:D1501))</f>
        <v/>
      </c>
      <c r="E1502" s="120" t="str">
        <f t="shared" ref="E1502" si="121">IF(AND(E1497="",E1498="",E1499="",E1500="",E1501=""),"",SUM(E1497:E1501))</f>
        <v/>
      </c>
      <c r="F1502" s="120" t="str">
        <f t="shared" ref="F1502" si="122">IF(AND(F1497="",F1498="",F1499="",F1500="",F1501=""),"",SUM(F1497:F1501))</f>
        <v/>
      </c>
      <c r="G1502" s="120" t="str">
        <f t="shared" ref="G1502" si="123">IF(AND(G1497="",G1498="",G1499="",G1500="",G1501=""),"",SUM(G1497:G1501))</f>
        <v/>
      </c>
      <c r="H1502" s="120" t="str">
        <f t="shared" ref="H1502" si="124">IF(AND(H1497="",H1498="",H1499="",H1500="",H1501=""),"",SUM(H1497:H1501))</f>
        <v/>
      </c>
      <c r="I1502" s="120" t="str">
        <f t="shared" ref="I1502" si="125">IF(AND(I1497="",I1498="",I1499="",I1500="",I1501=""),"",SUM(I1497:I1501))</f>
        <v/>
      </c>
      <c r="J1502" s="120" t="str">
        <f t="shared" ref="J1502" si="126">IF(AND(J1497="",J1498="",J1499="",J1500="",J1501=""),"",SUM(J1497:J1501))</f>
        <v/>
      </c>
      <c r="K1502" s="120" t="str">
        <f t="shared" ref="K1502" si="127">IF(AND(K1497="",K1498="",K1499="",K1500="",K1501=""),"",SUM(K1497:K1501))</f>
        <v/>
      </c>
      <c r="L1502" s="120" t="str">
        <f t="shared" ref="L1502" si="128">IF(AND(L1497="",L1498="",L1499="",L1500="",L1501=""),"",SUM(L1497:L1501))</f>
        <v/>
      </c>
      <c r="M1502" s="120" t="str">
        <f t="shared" ref="M1502" si="129">IF(AND(M1497="",M1498="",M1499="",M1500="",M1501=""),"",SUM(M1497:M1501))</f>
        <v/>
      </c>
      <c r="N1502" s="120" t="str">
        <f t="shared" ref="N1502" si="130">IF(AND(N1497="",N1498="",N1499="",N1500="",N1501=""),"",SUM(N1497:N1501))</f>
        <v/>
      </c>
      <c r="O1502" s="120" t="str">
        <f t="shared" ref="O1502" si="131">IF(AND(O1497="",O1498="",O1499="",O1500="",O1501=""),"",SUM(O1497:O1501))</f>
        <v/>
      </c>
      <c r="P1502" s="326" t="str">
        <f>IF(OR(N1492="",E1490="",O1502=""),"",IF(O1502&gt;85%*1000,"A",IF(O1502&gt;70%*1000,"B",IF(O1502&gt;50%*1000,"C",IF(O1502&gt;30%*1000,"D","E")))))</f>
        <v/>
      </c>
      <c r="Q1502" s="819"/>
      <c r="R1502" s="412" t="s">
        <v>215</v>
      </c>
      <c r="S1502" s="120" t="str">
        <f>IF(AND(S1497="",S1498="",S1499="",S1500="",S1501=""),"",SUM(S1497:S1501))</f>
        <v/>
      </c>
      <c r="T1502" s="120" t="str">
        <f t="shared" ref="T1502" si="132">IF(AND(T1497="",T1498="",T1499="",T1500="",T1501=""),"",SUM(T1497:T1501))</f>
        <v/>
      </c>
      <c r="U1502" s="120" t="str">
        <f t="shared" ref="U1502" si="133">IF(AND(U1497="",U1498="",U1499="",U1500="",U1501=""),"",SUM(U1497:U1501))</f>
        <v/>
      </c>
      <c r="V1502" s="120" t="str">
        <f t="shared" ref="V1502" si="134">IF(AND(V1497="",V1498="",V1499="",V1500="",V1501=""),"",SUM(V1497:V1501))</f>
        <v/>
      </c>
      <c r="W1502" s="120" t="str">
        <f t="shared" ref="W1502" si="135">IF(AND(W1497="",W1498="",W1499="",W1500="",W1501=""),"",SUM(W1497:W1501))</f>
        <v/>
      </c>
      <c r="X1502" s="120" t="str">
        <f t="shared" ref="X1502" si="136">IF(AND(X1497="",X1498="",X1499="",X1500="",X1501=""),"",SUM(X1497:X1501))</f>
        <v/>
      </c>
      <c r="Y1502" s="120" t="str">
        <f t="shared" ref="Y1502" si="137">IF(AND(Y1497="",Y1498="",Y1499="",Y1500="",Y1501=""),"",SUM(Y1497:Y1501))</f>
        <v/>
      </c>
      <c r="Z1502" s="120" t="str">
        <f t="shared" ref="Z1502" si="138">IF(AND(Z1497="",Z1498="",Z1499="",Z1500="",Z1501=""),"",SUM(Z1497:Z1501))</f>
        <v/>
      </c>
      <c r="AA1502" s="120" t="str">
        <f t="shared" ref="AA1502" si="139">IF(AND(AA1497="",AA1498="",AA1499="",AA1500="",AA1501=""),"",SUM(AA1497:AA1501))</f>
        <v/>
      </c>
      <c r="AB1502" s="120" t="str">
        <f t="shared" ref="AB1502" si="140">IF(AND(AB1497="",AB1498="",AB1499="",AB1500="",AB1501=""),"",SUM(AB1497:AB1501))</f>
        <v/>
      </c>
      <c r="AC1502" s="120" t="str">
        <f t="shared" ref="AC1502" si="141">IF(AND(AC1497="",AC1498="",AC1499="",AC1500="",AC1501=""),"",SUM(AC1497:AC1501))</f>
        <v/>
      </c>
      <c r="AD1502" s="120" t="str">
        <f t="shared" ref="AD1502" si="142">IF(AND(AD1497="",AD1498="",AD1499="",AD1500="",AD1501=""),"",SUM(AD1497:AD1501))</f>
        <v/>
      </c>
      <c r="AE1502" s="120" t="str">
        <f t="shared" ref="AE1502" si="143">IF(AND(AE1497="",AE1498="",AE1499="",AE1500="",AE1501=""),"",SUM(AE1497:AE1501))</f>
        <v/>
      </c>
      <c r="AF1502" s="326" t="str">
        <f>IF(OR(AD1492="",U1490="",AE1502=""),"",IF(AE1502&gt;85%*1000,"A",IF(AE1502&gt;70%*1000,"B",IF(AE1502&gt;50%*1000,"C",IF(AE1502&gt;30%*1000,"D","E")))))</f>
        <v/>
      </c>
    </row>
    <row r="1503" spans="1:32" ht="9" customHeight="1">
      <c r="A1503" s="166">
        <f>IF(N1492="","",A1502+1)</f>
        <v>17</v>
      </c>
      <c r="B1503" s="787"/>
      <c r="C1503" s="787"/>
      <c r="D1503" s="787"/>
      <c r="E1503" s="787"/>
      <c r="F1503" s="787"/>
      <c r="G1503" s="787"/>
      <c r="H1503" s="787"/>
      <c r="I1503" s="787"/>
      <c r="J1503" s="787"/>
      <c r="K1503" s="787"/>
      <c r="L1503" s="787"/>
      <c r="M1503" s="787"/>
      <c r="N1503" s="787"/>
      <c r="O1503" s="787"/>
      <c r="P1503" s="787"/>
      <c r="Q1503" s="819"/>
      <c r="R1503" s="787"/>
      <c r="S1503" s="787"/>
      <c r="T1503" s="787"/>
      <c r="U1503" s="787"/>
      <c r="V1503" s="787"/>
      <c r="W1503" s="787"/>
      <c r="X1503" s="787"/>
      <c r="Y1503" s="787"/>
      <c r="Z1503" s="787"/>
      <c r="AA1503" s="787"/>
      <c r="AB1503" s="787"/>
      <c r="AC1503" s="787"/>
      <c r="AD1503" s="787"/>
      <c r="AE1503" s="787"/>
      <c r="AF1503" s="787"/>
    </row>
    <row r="1504" spans="1:32" ht="22.5" customHeight="1">
      <c r="A1504" s="166">
        <f>IF(N1492="","",A1503+1)</f>
        <v>18</v>
      </c>
      <c r="B1504" s="788" t="s">
        <v>213</v>
      </c>
      <c r="C1504" s="788"/>
      <c r="D1504" s="789" t="s">
        <v>229</v>
      </c>
      <c r="E1504" s="790"/>
      <c r="F1504" s="411" t="s">
        <v>186</v>
      </c>
      <c r="G1504" s="788" t="s">
        <v>213</v>
      </c>
      <c r="H1504" s="788"/>
      <c r="I1504" s="789" t="s">
        <v>229</v>
      </c>
      <c r="J1504" s="790"/>
      <c r="K1504" s="411" t="s">
        <v>186</v>
      </c>
      <c r="L1504" s="788" t="s">
        <v>213</v>
      </c>
      <c r="M1504" s="788"/>
      <c r="N1504" s="789" t="s">
        <v>229</v>
      </c>
      <c r="O1504" s="790"/>
      <c r="P1504" s="411" t="s">
        <v>186</v>
      </c>
      <c r="Q1504" s="819"/>
      <c r="R1504" s="788" t="s">
        <v>213</v>
      </c>
      <c r="S1504" s="788"/>
      <c r="T1504" s="789" t="s">
        <v>229</v>
      </c>
      <c r="U1504" s="790"/>
      <c r="V1504" s="411" t="s">
        <v>186</v>
      </c>
      <c r="W1504" s="788" t="s">
        <v>213</v>
      </c>
      <c r="X1504" s="788"/>
      <c r="Y1504" s="789" t="s">
        <v>229</v>
      </c>
      <c r="Z1504" s="790"/>
      <c r="AA1504" s="411" t="s">
        <v>186</v>
      </c>
      <c r="AB1504" s="788" t="s">
        <v>213</v>
      </c>
      <c r="AC1504" s="788"/>
      <c r="AD1504" s="789" t="s">
        <v>229</v>
      </c>
      <c r="AE1504" s="790"/>
      <c r="AF1504" s="411" t="s">
        <v>186</v>
      </c>
    </row>
    <row r="1505" spans="1:32" ht="21.75" customHeight="1">
      <c r="A1505" s="166">
        <f>IF(N1492="","",A1504+1)</f>
        <v>19</v>
      </c>
      <c r="B1505" s="791" t="s">
        <v>221</v>
      </c>
      <c r="C1505" s="792"/>
      <c r="D1505" s="792"/>
      <c r="E1505" s="119" t="str">
        <f>IFERROR(VLOOKUP(N1492,Marks,109,0),"")</f>
        <v/>
      </c>
      <c r="F1505" s="130" t="str">
        <f>IFERROR(VLOOKUP(N1492,Marks,113,0),"")</f>
        <v/>
      </c>
      <c r="G1505" s="791" t="s">
        <v>192</v>
      </c>
      <c r="H1505" s="792"/>
      <c r="I1505" s="792"/>
      <c r="J1505" s="119" t="str">
        <f>IFERROR(VLOOKUP(N1492,Marks,117,0),"")</f>
        <v/>
      </c>
      <c r="K1505" s="130" t="str">
        <f>IFERROR(VLOOKUP(N1492,Marks,121,0),"")</f>
        <v/>
      </c>
      <c r="L1505" s="793" t="s">
        <v>193</v>
      </c>
      <c r="M1505" s="794"/>
      <c r="N1505" s="794"/>
      <c r="O1505" s="119" t="str">
        <f>IFERROR(VLOOKUP(N1492,Marks,125,0),"")</f>
        <v/>
      </c>
      <c r="P1505" s="130" t="str">
        <f>IFERROR(VLOOKUP(N1492,Marks,129,0),"")</f>
        <v/>
      </c>
      <c r="Q1505" s="819"/>
      <c r="R1505" s="791" t="s">
        <v>221</v>
      </c>
      <c r="S1505" s="792"/>
      <c r="T1505" s="792"/>
      <c r="U1505" s="119" t="str">
        <f>IFERROR(VLOOKUP(AD1492,Marks,109,0),"")</f>
        <v/>
      </c>
      <c r="V1505" s="130" t="str">
        <f>IFERROR(VLOOKUP(AD1492,Marks,113,0),"")</f>
        <v/>
      </c>
      <c r="W1505" s="791" t="s">
        <v>192</v>
      </c>
      <c r="X1505" s="792"/>
      <c r="Y1505" s="792"/>
      <c r="Z1505" s="119" t="str">
        <f>IFERROR(VLOOKUP(AD1492,Marks,117,0),"")</f>
        <v/>
      </c>
      <c r="AA1505" s="130" t="str">
        <f>IFERROR(VLOOKUP(AD1492,Marks,121,0),"")</f>
        <v/>
      </c>
      <c r="AB1505" s="793" t="s">
        <v>193</v>
      </c>
      <c r="AC1505" s="794"/>
      <c r="AD1505" s="794"/>
      <c r="AE1505" s="119" t="str">
        <f>IFERROR(VLOOKUP(AD1492,Marks,125,0),"")</f>
        <v/>
      </c>
      <c r="AF1505" s="130" t="str">
        <f>IFERROR(VLOOKUP(AD1492,Marks,129,0),"")</f>
        <v/>
      </c>
    </row>
    <row r="1506" spans="1:32" ht="21" customHeight="1">
      <c r="A1506" s="166">
        <f>IF(N1492="","",A1505+1)</f>
        <v>20</v>
      </c>
      <c r="B1506" s="780" t="s">
        <v>216</v>
      </c>
      <c r="C1506" s="780"/>
      <c r="D1506" s="780"/>
      <c r="E1506" s="795" t="str">
        <f>IFERROR(VLOOKUP(N1492,Marks,135,0),"")</f>
        <v/>
      </c>
      <c r="F1506" s="795"/>
      <c r="G1506" s="795"/>
      <c r="H1506" s="795"/>
      <c r="I1506" s="780" t="s">
        <v>217</v>
      </c>
      <c r="J1506" s="780"/>
      <c r="K1506" s="780"/>
      <c r="L1506" s="780"/>
      <c r="M1506" s="796" t="str">
        <f>IFERROR(VLOOKUP(N1492,Marks,136,0),"")</f>
        <v/>
      </c>
      <c r="N1506" s="796"/>
      <c r="O1506" s="796"/>
      <c r="P1506" s="796"/>
      <c r="Q1506" s="819"/>
      <c r="R1506" s="780" t="s">
        <v>216</v>
      </c>
      <c r="S1506" s="780"/>
      <c r="T1506" s="780"/>
      <c r="U1506" s="795" t="str">
        <f>IFERROR(VLOOKUP(AD1492,Marks,135,0),"")</f>
        <v/>
      </c>
      <c r="V1506" s="795"/>
      <c r="W1506" s="795"/>
      <c r="X1506" s="795"/>
      <c r="Y1506" s="780" t="s">
        <v>217</v>
      </c>
      <c r="Z1506" s="780"/>
      <c r="AA1506" s="780"/>
      <c r="AB1506" s="780"/>
      <c r="AC1506" s="796" t="str">
        <f>IFERROR(VLOOKUP(AD1492,Marks,136,0),"")</f>
        <v/>
      </c>
      <c r="AD1506" s="796"/>
      <c r="AE1506" s="796"/>
      <c r="AF1506" s="796"/>
    </row>
    <row r="1507" spans="1:32" ht="21" customHeight="1">
      <c r="A1507" s="166">
        <f>IF(N1492="","",A1506+1)</f>
        <v>21</v>
      </c>
      <c r="B1507" s="780" t="s">
        <v>218</v>
      </c>
      <c r="C1507" s="780"/>
      <c r="D1507" s="780"/>
      <c r="E1507" s="782" t="str">
        <f>IFERROR(VLOOKUP(N1492,Marks,134,0),"")</f>
        <v/>
      </c>
      <c r="F1507" s="782"/>
      <c r="G1507" s="782"/>
      <c r="H1507" s="782"/>
      <c r="I1507" s="780" t="s">
        <v>219</v>
      </c>
      <c r="J1507" s="780"/>
      <c r="K1507" s="780"/>
      <c r="L1507" s="780"/>
      <c r="M1507" s="781" t="str">
        <f>IFERROR(VLOOKUP(N1492,Marks,131,0),"")</f>
        <v/>
      </c>
      <c r="N1507" s="781"/>
      <c r="O1507" s="781"/>
      <c r="P1507" s="781"/>
      <c r="Q1507" s="819"/>
      <c r="R1507" s="780" t="s">
        <v>218</v>
      </c>
      <c r="S1507" s="780"/>
      <c r="T1507" s="780"/>
      <c r="U1507" s="782" t="str">
        <f>IFERROR(VLOOKUP(AD1492,Marks,134,0),"")</f>
        <v/>
      </c>
      <c r="V1507" s="782"/>
      <c r="W1507" s="782"/>
      <c r="X1507" s="782"/>
      <c r="Y1507" s="780" t="s">
        <v>219</v>
      </c>
      <c r="Z1507" s="780"/>
      <c r="AA1507" s="780"/>
      <c r="AB1507" s="780"/>
      <c r="AC1507" s="781" t="str">
        <f>IFERROR(VLOOKUP(AD1492,Marks,131,0),"")</f>
        <v/>
      </c>
      <c r="AD1507" s="781"/>
      <c r="AE1507" s="781"/>
      <c r="AF1507" s="781"/>
    </row>
    <row r="1508" spans="1:32" ht="21" customHeight="1">
      <c r="A1508" s="166">
        <f>IF(N1492="","",A1507+1)</f>
        <v>22</v>
      </c>
      <c r="B1508" s="780" t="s">
        <v>220</v>
      </c>
      <c r="C1508" s="780"/>
      <c r="D1508" s="780"/>
      <c r="E1508" s="324" t="str">
        <f>IFERROR(VLOOKUP(N1492,Marks,132,0),"")</f>
        <v/>
      </c>
      <c r="F1508" s="325" t="s">
        <v>341</v>
      </c>
      <c r="G1508" s="783" t="str">
        <f>IF(OR(N1492="",E1490="",O1502=""),"",IF(O1502&gt;85%*1000,"A",IF(O1502&gt;70%*1000,"B",IF(O1502&gt;50%*1000,"C",IF(O1502&gt;30%*1000,"D","E")))))</f>
        <v/>
      </c>
      <c r="H1508" s="783"/>
      <c r="I1508" s="780" t="s">
        <v>222</v>
      </c>
      <c r="J1508" s="780"/>
      <c r="K1508" s="780"/>
      <c r="L1508" s="780"/>
      <c r="M1508" s="818" t="str">
        <f>IFERROR(VLOOKUP(N1492,Marks,133,0),"")</f>
        <v/>
      </c>
      <c r="N1508" s="818"/>
      <c r="O1508" s="818"/>
      <c r="P1508" s="818"/>
      <c r="Q1508" s="819"/>
      <c r="R1508" s="780" t="s">
        <v>220</v>
      </c>
      <c r="S1508" s="780"/>
      <c r="T1508" s="780"/>
      <c r="U1508" s="324" t="str">
        <f>IFERROR(VLOOKUP(AD1492,Marks,132,0),"")</f>
        <v/>
      </c>
      <c r="V1508" s="325" t="s">
        <v>341</v>
      </c>
      <c r="W1508" s="783" t="str">
        <f>IF(OR(AD1492="",U1490="",AE1502=""),"",IF(AE1502&gt;85%*1000,"A",IF(AE1502&gt;70%*1000,"B",IF(AE1502&gt;50%*1000,"C",IF(AE1502&gt;30%*1000,"D","E")))))</f>
        <v/>
      </c>
      <c r="X1508" s="783"/>
      <c r="Y1508" s="780" t="s">
        <v>222</v>
      </c>
      <c r="Z1508" s="780"/>
      <c r="AA1508" s="780"/>
      <c r="AB1508" s="780"/>
      <c r="AC1508" s="818" t="str">
        <f>IFERROR(VLOOKUP(AD1492,Marks,133,0),"")</f>
        <v/>
      </c>
      <c r="AD1508" s="818"/>
      <c r="AE1508" s="818"/>
      <c r="AF1508" s="818"/>
    </row>
    <row r="1509" spans="1:32" ht="21" customHeight="1">
      <c r="A1509" s="166">
        <f>IF(N1492="","",A1508+1)</f>
        <v>23</v>
      </c>
      <c r="B1509" s="817" t="s">
        <v>228</v>
      </c>
      <c r="C1509" s="817"/>
      <c r="D1509" s="817"/>
      <c r="E1509" s="784">
        <f>'Master sheet'!$C$10</f>
        <v>44697</v>
      </c>
      <c r="F1509" s="784"/>
      <c r="G1509" s="784"/>
      <c r="H1509" s="410"/>
      <c r="I1509" s="121"/>
      <c r="J1509" s="121"/>
      <c r="K1509" s="76"/>
      <c r="L1509" s="121"/>
      <c r="M1509" s="121"/>
      <c r="N1509" s="121"/>
      <c r="O1509" s="121"/>
      <c r="P1509" s="121"/>
      <c r="Q1509" s="819"/>
      <c r="R1509" s="817" t="s">
        <v>228</v>
      </c>
      <c r="S1509" s="817"/>
      <c r="T1509" s="817"/>
      <c r="U1509" s="784">
        <f>'Master sheet'!$C$10</f>
        <v>44697</v>
      </c>
      <c r="V1509" s="784"/>
      <c r="W1509" s="784"/>
      <c r="X1509" s="410"/>
      <c r="Y1509" s="121"/>
      <c r="Z1509" s="121"/>
      <c r="AA1509" s="76"/>
      <c r="AB1509" s="121"/>
      <c r="AC1509" s="121"/>
      <c r="AD1509" s="121"/>
      <c r="AE1509" s="121"/>
      <c r="AF1509" s="121"/>
    </row>
    <row r="1510" spans="1:32" ht="43.5" customHeight="1">
      <c r="A1510" s="166">
        <f>IF(N1492="","",A1509+1)</f>
        <v>24</v>
      </c>
      <c r="B1510" s="804" t="str">
        <f>IF(AND(C1489=1),CONCATENATE("( ",UPPER('Master sheet'!$F$11)," )"),IF(AND(C1489=2),CONCATENATE("( ",UPPER('Master sheet'!$F$19)," )"),IF(AND(C1489=3),CONCATENATE("( ",UPPER('Master sheet'!$J$11)," )"),IF(AND(C1489=4),CONCATENATE("( ",UPPER('Master sheet'!$J$19)," )"),""))))</f>
        <v/>
      </c>
      <c r="C1510" s="804"/>
      <c r="D1510" s="804"/>
      <c r="E1510" s="804"/>
      <c r="F1510" s="805" t="str">
        <f>IF(AND(N1492=""),"",CONCATENATE("(",'Master sheet'!$C$14," )"))</f>
        <v>(Suresh Kumar )</v>
      </c>
      <c r="G1510" s="805"/>
      <c r="H1510" s="805"/>
      <c r="I1510" s="805"/>
      <c r="J1510" s="805"/>
      <c r="K1510" s="805" t="str">
        <f>IF(AND(N1492=""),"",CONCATENATE("(",'Master sheet'!$C$12," )"))</f>
        <v>(USHA PALIYA )</v>
      </c>
      <c r="L1510" s="805"/>
      <c r="M1510" s="805"/>
      <c r="N1510" s="805"/>
      <c r="O1510" s="805"/>
      <c r="P1510" s="805"/>
      <c r="Q1510" s="819"/>
      <c r="R1510" s="804" t="str">
        <f>IF(AND(S1489=1),CONCATENATE("( ",UPPER('Master sheet'!$F$11)," )"),IF(AND(S1489=2),CONCATENATE("( ",UPPER('Master sheet'!$F$19)," )"),IF(AND(S1489=3),CONCATENATE("( ",UPPER('Master sheet'!$J$11)," )"),IF(AND(S1489=4),CONCATENATE("( ",UPPER('Master sheet'!$J$19)," )"),""))))</f>
        <v/>
      </c>
      <c r="S1510" s="804"/>
      <c r="T1510" s="804"/>
      <c r="U1510" s="804"/>
      <c r="V1510" s="805" t="str">
        <f>IF(AND(AD1492=""),"",CONCATENATE("(",'Master sheet'!$C$14," )"))</f>
        <v>(Suresh Kumar )</v>
      </c>
      <c r="W1510" s="805"/>
      <c r="X1510" s="805"/>
      <c r="Y1510" s="805"/>
      <c r="Z1510" s="805"/>
      <c r="AA1510" s="805" t="str">
        <f>IF(AND(AD1492=""),"",CONCATENATE("(",'Master sheet'!$C$12," )"))</f>
        <v>(USHA PALIYA )</v>
      </c>
      <c r="AB1510" s="805"/>
      <c r="AC1510" s="805"/>
      <c r="AD1510" s="805"/>
      <c r="AE1510" s="805"/>
      <c r="AF1510" s="805"/>
    </row>
    <row r="1511" spans="1:32" ht="21.75" customHeight="1">
      <c r="A1511" s="166">
        <f>IF(N1492="","",A1510+1)</f>
        <v>25</v>
      </c>
      <c r="B1511" s="806" t="s">
        <v>223</v>
      </c>
      <c r="C1511" s="806"/>
      <c r="D1511" s="806"/>
      <c r="E1511" s="806"/>
      <c r="F1511" s="807" t="s">
        <v>224</v>
      </c>
      <c r="G1511" s="807"/>
      <c r="H1511" s="807"/>
      <c r="I1511" s="807"/>
      <c r="J1511" s="807"/>
      <c r="K1511" s="806" t="s">
        <v>225</v>
      </c>
      <c r="L1511" s="806"/>
      <c r="M1511" s="806"/>
      <c r="N1511" s="806"/>
      <c r="O1511" s="806"/>
      <c r="P1511" s="806"/>
      <c r="Q1511" s="819"/>
      <c r="R1511" s="806" t="s">
        <v>223</v>
      </c>
      <c r="S1511" s="806"/>
      <c r="T1511" s="806"/>
      <c r="U1511" s="806"/>
      <c r="V1511" s="807" t="s">
        <v>224</v>
      </c>
      <c r="W1511" s="807"/>
      <c r="X1511" s="807"/>
      <c r="Y1511" s="807"/>
      <c r="Z1511" s="807"/>
      <c r="AA1511" s="806" t="s">
        <v>225</v>
      </c>
      <c r="AB1511" s="806"/>
      <c r="AC1511" s="806"/>
      <c r="AD1511" s="806"/>
      <c r="AE1511" s="806"/>
      <c r="AF1511" s="806"/>
    </row>
    <row r="1513" spans="1:32" ht="21.9" customHeight="1">
      <c r="A1513" s="165">
        <f>IF(N1519="","",1)</f>
        <v>1</v>
      </c>
      <c r="B1513" s="808" t="s">
        <v>203</v>
      </c>
      <c r="C1513" s="808"/>
      <c r="D1513" s="808"/>
      <c r="E1513" s="808"/>
      <c r="F1513" s="808"/>
      <c r="G1513" s="808"/>
      <c r="H1513" s="808"/>
      <c r="I1513" s="808"/>
      <c r="J1513" s="808"/>
      <c r="K1513" s="808"/>
      <c r="L1513" s="808"/>
      <c r="M1513" s="808"/>
      <c r="N1513" s="808"/>
      <c r="O1513" s="808"/>
      <c r="P1513" s="808"/>
      <c r="Q1513" s="819" t="s">
        <v>249</v>
      </c>
      <c r="R1513" s="808" t="s">
        <v>203</v>
      </c>
      <c r="S1513" s="808"/>
      <c r="T1513" s="808"/>
      <c r="U1513" s="808"/>
      <c r="V1513" s="808"/>
      <c r="W1513" s="808"/>
      <c r="X1513" s="808"/>
      <c r="Y1513" s="808"/>
      <c r="Z1513" s="808"/>
      <c r="AA1513" s="808"/>
      <c r="AB1513" s="808"/>
      <c r="AC1513" s="808"/>
      <c r="AD1513" s="808"/>
      <c r="AE1513" s="808"/>
      <c r="AF1513" s="808"/>
    </row>
    <row r="1514" spans="1:32" ht="21.9" customHeight="1">
      <c r="A1514" s="166">
        <f>IF(N1519="","",A1513+1)</f>
        <v>2</v>
      </c>
      <c r="B1514" s="820" t="s">
        <v>541</v>
      </c>
      <c r="C1514" s="820"/>
      <c r="D1514" s="820"/>
      <c r="E1514" s="820"/>
      <c r="F1514" s="820"/>
      <c r="G1514" s="820"/>
      <c r="H1514" s="820"/>
      <c r="I1514" s="820"/>
      <c r="J1514" s="820"/>
      <c r="K1514" s="820"/>
      <c r="L1514" s="820"/>
      <c r="M1514" s="820"/>
      <c r="N1514" s="820"/>
      <c r="O1514" s="820"/>
      <c r="P1514" s="820"/>
      <c r="Q1514" s="819"/>
      <c r="R1514" s="820" t="s">
        <v>541</v>
      </c>
      <c r="S1514" s="820"/>
      <c r="T1514" s="820"/>
      <c r="U1514" s="820"/>
      <c r="V1514" s="820"/>
      <c r="W1514" s="820"/>
      <c r="X1514" s="820"/>
      <c r="Y1514" s="820"/>
      <c r="Z1514" s="820"/>
      <c r="AA1514" s="820"/>
      <c r="AB1514" s="820"/>
      <c r="AC1514" s="820"/>
      <c r="AD1514" s="820"/>
      <c r="AE1514" s="820"/>
      <c r="AF1514" s="820"/>
    </row>
    <row r="1515" spans="1:32" ht="21.9" customHeight="1">
      <c r="A1515" s="166">
        <f>IF(N1519="","",A1514+1)</f>
        <v>3</v>
      </c>
      <c r="B1515" s="821" t="s">
        <v>168</v>
      </c>
      <c r="C1515" s="821"/>
      <c r="D1515" s="821"/>
      <c r="E1515" s="822" t="str">
        <f>IF(AND(N1519=""),"",'Result Sheet'!$F$2)</f>
        <v xml:space="preserve">महात्मा गाँधी राजकीय विद्यालय (अंग्रेजी माध्यम) बर, पाली </v>
      </c>
      <c r="F1515" s="822"/>
      <c r="G1515" s="822"/>
      <c r="H1515" s="822"/>
      <c r="I1515" s="822"/>
      <c r="J1515" s="822"/>
      <c r="K1515" s="822"/>
      <c r="L1515" s="822"/>
      <c r="M1515" s="822"/>
      <c r="N1515" s="822"/>
      <c r="O1515" s="822"/>
      <c r="P1515" s="822"/>
      <c r="Q1515" s="819"/>
      <c r="R1515" s="821" t="s">
        <v>168</v>
      </c>
      <c r="S1515" s="821"/>
      <c r="T1515" s="821"/>
      <c r="U1515" s="822" t="str">
        <f>IF(AND(AD1519=""),"",'Result Sheet'!$F$2)</f>
        <v xml:space="preserve">महात्मा गाँधी राजकीय विद्यालय (अंग्रेजी माध्यम) बर, पाली </v>
      </c>
      <c r="V1515" s="822"/>
      <c r="W1515" s="822"/>
      <c r="X1515" s="822"/>
      <c r="Y1515" s="822"/>
      <c r="Z1515" s="822"/>
      <c r="AA1515" s="822"/>
      <c r="AB1515" s="822"/>
      <c r="AC1515" s="822"/>
      <c r="AD1515" s="822"/>
      <c r="AE1515" s="822"/>
      <c r="AF1515" s="822"/>
    </row>
    <row r="1516" spans="1:32" ht="21.9" customHeight="1">
      <c r="A1516" s="166">
        <f>IF(N1519="","",A1515+1)</f>
        <v>4</v>
      </c>
      <c r="B1516" s="413" t="s">
        <v>169</v>
      </c>
      <c r="C1516" s="797" t="str">
        <f>IFERROR(VLOOKUP(N1519,Marks,2,0),"")</f>
        <v/>
      </c>
      <c r="D1516" s="797"/>
      <c r="E1516" s="815" t="s">
        <v>212</v>
      </c>
      <c r="F1516" s="815"/>
      <c r="G1516" s="815"/>
      <c r="H1516" s="797" t="str">
        <f>IFERROR(VLOOKUP(N1519,Marks,3,0),"")</f>
        <v/>
      </c>
      <c r="I1516" s="797"/>
      <c r="J1516" s="798" t="s">
        <v>205</v>
      </c>
      <c r="K1516" s="798"/>
      <c r="L1516" s="798"/>
      <c r="M1516" s="798"/>
      <c r="N1516" s="799" t="str">
        <f>IF(AND(N1519=""),"",'Marks Entry 1st'!$I$2)</f>
        <v xml:space="preserve"> 2021-2022</v>
      </c>
      <c r="O1516" s="799"/>
      <c r="P1516" s="799"/>
      <c r="Q1516" s="819"/>
      <c r="R1516" s="413" t="s">
        <v>169</v>
      </c>
      <c r="S1516" s="797" t="str">
        <f>IFERROR(VLOOKUP(AD1519,Marks,2,0),"")</f>
        <v/>
      </c>
      <c r="T1516" s="797"/>
      <c r="U1516" s="815" t="s">
        <v>212</v>
      </c>
      <c r="V1516" s="815"/>
      <c r="W1516" s="815"/>
      <c r="X1516" s="797" t="str">
        <f>IFERROR(VLOOKUP(AD1519,Marks,3,0),"")</f>
        <v/>
      </c>
      <c r="Y1516" s="797"/>
      <c r="Z1516" s="798" t="s">
        <v>205</v>
      </c>
      <c r="AA1516" s="798"/>
      <c r="AB1516" s="798"/>
      <c r="AC1516" s="798"/>
      <c r="AD1516" s="799" t="str">
        <f>IF(AND(AD1519=""),"",'Marks Entry 1st'!$I$2)</f>
        <v xml:space="preserve"> 2021-2022</v>
      </c>
      <c r="AE1516" s="799"/>
      <c r="AF1516" s="799"/>
    </row>
    <row r="1517" spans="1:32" ht="21.9" customHeight="1">
      <c r="A1517" s="166">
        <f>IF(N1519="","",A1516+1)</f>
        <v>5</v>
      </c>
      <c r="B1517" s="800" t="s">
        <v>206</v>
      </c>
      <c r="C1517" s="800"/>
      <c r="D1517" s="800"/>
      <c r="E1517" s="801" t="str">
        <f>IFERROR(VLOOKUP(N1519,Marks,6,0),"")</f>
        <v/>
      </c>
      <c r="F1517" s="801"/>
      <c r="G1517" s="801"/>
      <c r="H1517" s="801"/>
      <c r="I1517" s="801"/>
      <c r="J1517" s="802" t="s">
        <v>209</v>
      </c>
      <c r="K1517" s="802"/>
      <c r="L1517" s="802"/>
      <c r="M1517" s="802"/>
      <c r="N1517" s="803" t="str">
        <f>IFERROR(VLOOKUP(N1519,Marks,5,0),"")</f>
        <v/>
      </c>
      <c r="O1517" s="803"/>
      <c r="P1517" s="803"/>
      <c r="Q1517" s="819"/>
      <c r="R1517" s="800" t="s">
        <v>206</v>
      </c>
      <c r="S1517" s="800"/>
      <c r="T1517" s="800"/>
      <c r="U1517" s="801" t="str">
        <f>IFERROR(VLOOKUP(AD1519,Marks,6,0),"")</f>
        <v/>
      </c>
      <c r="V1517" s="801"/>
      <c r="W1517" s="801"/>
      <c r="X1517" s="801"/>
      <c r="Y1517" s="801"/>
      <c r="Z1517" s="802" t="s">
        <v>209</v>
      </c>
      <c r="AA1517" s="802"/>
      <c r="AB1517" s="802"/>
      <c r="AC1517" s="802"/>
      <c r="AD1517" s="803" t="str">
        <f>IFERROR(VLOOKUP(AD1519,Marks,5,0),"")</f>
        <v/>
      </c>
      <c r="AE1517" s="803"/>
      <c r="AF1517" s="803"/>
    </row>
    <row r="1518" spans="1:32" ht="21.9" customHeight="1">
      <c r="A1518" s="166">
        <f>IF(N1519="","",A1517+1)</f>
        <v>6</v>
      </c>
      <c r="B1518" s="800" t="s">
        <v>207</v>
      </c>
      <c r="C1518" s="800"/>
      <c r="D1518" s="800"/>
      <c r="E1518" s="801" t="str">
        <f>IFERROR(VLOOKUP(N1519,Marks,7,0),"")</f>
        <v/>
      </c>
      <c r="F1518" s="801"/>
      <c r="G1518" s="801"/>
      <c r="H1518" s="801"/>
      <c r="I1518" s="801"/>
      <c r="J1518" s="802" t="s">
        <v>210</v>
      </c>
      <c r="K1518" s="802"/>
      <c r="L1518" s="802"/>
      <c r="M1518" s="802"/>
      <c r="N1518" s="816" t="str">
        <f>IFERROR(VLOOKUP(N1519,Marks,4,0),"")</f>
        <v/>
      </c>
      <c r="O1518" s="816"/>
      <c r="P1518" s="816"/>
      <c r="Q1518" s="819"/>
      <c r="R1518" s="800" t="s">
        <v>207</v>
      </c>
      <c r="S1518" s="800"/>
      <c r="T1518" s="800"/>
      <c r="U1518" s="801" t="str">
        <f>IFERROR(VLOOKUP(AD1519,Marks,7,0),"")</f>
        <v/>
      </c>
      <c r="V1518" s="801"/>
      <c r="W1518" s="801"/>
      <c r="X1518" s="801"/>
      <c r="Y1518" s="801"/>
      <c r="Z1518" s="802" t="s">
        <v>210</v>
      </c>
      <c r="AA1518" s="802"/>
      <c r="AB1518" s="802"/>
      <c r="AC1518" s="802"/>
      <c r="AD1518" s="816" t="str">
        <f>IFERROR(VLOOKUP(AD1519,Marks,4,0),"")</f>
        <v/>
      </c>
      <c r="AE1518" s="816"/>
      <c r="AF1518" s="816"/>
    </row>
    <row r="1519" spans="1:32" ht="21.9" customHeight="1">
      <c r="A1519" s="166">
        <f>IF(N1519="","",A1518+1)</f>
        <v>7</v>
      </c>
      <c r="B1519" s="800" t="s">
        <v>208</v>
      </c>
      <c r="C1519" s="800"/>
      <c r="D1519" s="800"/>
      <c r="E1519" s="801" t="str">
        <f>IFERROR(VLOOKUP(N1519,Marks,8,0),"")</f>
        <v/>
      </c>
      <c r="F1519" s="801"/>
      <c r="G1519" s="801"/>
      <c r="H1519" s="801"/>
      <c r="I1519" s="801"/>
      <c r="J1519" s="802" t="s">
        <v>211</v>
      </c>
      <c r="K1519" s="802"/>
      <c r="L1519" s="802"/>
      <c r="M1519" s="802"/>
      <c r="N1519" s="809">
        <f>IF(AD1492="","",IF(AND(AD1492+1&gt;$AN$6),"",AD1492+1))</f>
        <v>213</v>
      </c>
      <c r="O1519" s="809"/>
      <c r="P1519" s="809"/>
      <c r="Q1519" s="819"/>
      <c r="R1519" s="800" t="s">
        <v>208</v>
      </c>
      <c r="S1519" s="800"/>
      <c r="T1519" s="800"/>
      <c r="U1519" s="801" t="str">
        <f>IFERROR(VLOOKUP(AD1519,Marks,8,0),"")</f>
        <v/>
      </c>
      <c r="V1519" s="801"/>
      <c r="W1519" s="801"/>
      <c r="X1519" s="801"/>
      <c r="Y1519" s="801"/>
      <c r="Z1519" s="802" t="s">
        <v>211</v>
      </c>
      <c r="AA1519" s="802"/>
      <c r="AB1519" s="802"/>
      <c r="AC1519" s="802"/>
      <c r="AD1519" s="810">
        <f>IF(N1519="","",IF(AND(N1519+1&gt;$AN$6),"",N1519+1))</f>
        <v>214</v>
      </c>
      <c r="AE1519" s="810"/>
      <c r="AF1519" s="810"/>
    </row>
    <row r="1520" spans="1:32" ht="9" customHeight="1">
      <c r="A1520" s="166">
        <f>IF(N1519="","",A1519+1)</f>
        <v>8</v>
      </c>
      <c r="B1520" s="123"/>
      <c r="C1520" s="123"/>
      <c r="D1520" s="123"/>
      <c r="E1520" s="124"/>
      <c r="F1520" s="124"/>
      <c r="G1520" s="124"/>
      <c r="H1520" s="123"/>
      <c r="I1520" s="123"/>
      <c r="J1520" s="125"/>
      <c r="K1520" s="125"/>
      <c r="L1520" s="125"/>
      <c r="M1520" s="76"/>
      <c r="N1520" s="76"/>
      <c r="O1520" s="76"/>
      <c r="P1520" s="76"/>
      <c r="Q1520" s="819"/>
      <c r="R1520" s="123"/>
      <c r="S1520" s="123"/>
      <c r="T1520" s="123"/>
      <c r="U1520" s="124"/>
      <c r="V1520" s="124"/>
      <c r="W1520" s="124"/>
      <c r="X1520" s="123"/>
      <c r="Y1520" s="123"/>
      <c r="Z1520" s="125"/>
      <c r="AA1520" s="125"/>
      <c r="AB1520" s="125"/>
      <c r="AC1520" s="76"/>
      <c r="AD1520" s="76"/>
      <c r="AE1520" s="76"/>
      <c r="AF1520" s="76"/>
    </row>
    <row r="1521" spans="1:32" ht="21" customHeight="1">
      <c r="A1521" s="166">
        <f>IF(N1519="","",A1520+1)</f>
        <v>9</v>
      </c>
      <c r="B1521" s="811" t="s">
        <v>213</v>
      </c>
      <c r="C1521" s="646" t="s">
        <v>214</v>
      </c>
      <c r="D1521" s="646"/>
      <c r="E1521" s="646"/>
      <c r="F1521" s="812" t="s">
        <v>13</v>
      </c>
      <c r="G1521" s="813"/>
      <c r="H1521" s="813"/>
      <c r="I1521" s="814"/>
      <c r="J1521" s="649" t="s">
        <v>184</v>
      </c>
      <c r="K1521" s="650" t="s">
        <v>167</v>
      </c>
      <c r="L1521" s="651"/>
      <c r="M1521" s="651"/>
      <c r="N1521" s="652"/>
      <c r="O1521" s="616" t="s">
        <v>185</v>
      </c>
      <c r="P1521" s="617" t="s">
        <v>186</v>
      </c>
      <c r="Q1521" s="819"/>
      <c r="R1521" s="811" t="s">
        <v>213</v>
      </c>
      <c r="S1521" s="646" t="s">
        <v>214</v>
      </c>
      <c r="T1521" s="646"/>
      <c r="U1521" s="646"/>
      <c r="V1521" s="812" t="s">
        <v>13</v>
      </c>
      <c r="W1521" s="813"/>
      <c r="X1521" s="813"/>
      <c r="Y1521" s="814"/>
      <c r="Z1521" s="649" t="s">
        <v>184</v>
      </c>
      <c r="AA1521" s="650" t="s">
        <v>167</v>
      </c>
      <c r="AB1521" s="651"/>
      <c r="AC1521" s="651"/>
      <c r="AD1521" s="652"/>
      <c r="AE1521" s="616" t="s">
        <v>185</v>
      </c>
      <c r="AF1521" s="617" t="s">
        <v>186</v>
      </c>
    </row>
    <row r="1522" spans="1:32" ht="90.75" customHeight="1">
      <c r="A1522" s="166">
        <f>IF(N1519="","",A1521+1)</f>
        <v>10</v>
      </c>
      <c r="B1522" s="811"/>
      <c r="C1522" s="171" t="s">
        <v>11</v>
      </c>
      <c r="D1522" s="171" t="s">
        <v>180</v>
      </c>
      <c r="E1522" s="171" t="s">
        <v>108</v>
      </c>
      <c r="F1522" s="171" t="s">
        <v>182</v>
      </c>
      <c r="G1522" s="171" t="s">
        <v>183</v>
      </c>
      <c r="H1522" s="305" t="s">
        <v>10</v>
      </c>
      <c r="I1522" s="171" t="s">
        <v>108</v>
      </c>
      <c r="J1522" s="649"/>
      <c r="K1522" s="172" t="s">
        <v>182</v>
      </c>
      <c r="L1522" s="172" t="s">
        <v>183</v>
      </c>
      <c r="M1522" s="173" t="s">
        <v>10</v>
      </c>
      <c r="N1522" s="171" t="s">
        <v>108</v>
      </c>
      <c r="O1522" s="616"/>
      <c r="P1522" s="785"/>
      <c r="Q1522" s="819"/>
      <c r="R1522" s="811"/>
      <c r="S1522" s="171" t="s">
        <v>11</v>
      </c>
      <c r="T1522" s="171" t="s">
        <v>180</v>
      </c>
      <c r="U1522" s="171" t="s">
        <v>108</v>
      </c>
      <c r="V1522" s="171" t="s">
        <v>182</v>
      </c>
      <c r="W1522" s="171" t="s">
        <v>183</v>
      </c>
      <c r="X1522" s="305" t="s">
        <v>10</v>
      </c>
      <c r="Y1522" s="171" t="s">
        <v>108</v>
      </c>
      <c r="Z1522" s="649"/>
      <c r="AA1522" s="172" t="s">
        <v>182</v>
      </c>
      <c r="AB1522" s="172" t="s">
        <v>183</v>
      </c>
      <c r="AC1522" s="173" t="s">
        <v>10</v>
      </c>
      <c r="AD1522" s="171" t="s">
        <v>108</v>
      </c>
      <c r="AE1522" s="616"/>
      <c r="AF1522" s="785">
        <v>0</v>
      </c>
    </row>
    <row r="1523" spans="1:32" ht="18.75" customHeight="1">
      <c r="A1523" s="166">
        <f>IF(N1519="","",A1522+1)</f>
        <v>11</v>
      </c>
      <c r="B1523" s="811"/>
      <c r="C1523" s="409">
        <v>20</v>
      </c>
      <c r="D1523" s="409">
        <v>20</v>
      </c>
      <c r="E1523" s="116">
        <v>40</v>
      </c>
      <c r="F1523" s="409">
        <v>30</v>
      </c>
      <c r="G1523" s="409">
        <v>18</v>
      </c>
      <c r="H1523" s="409">
        <v>12</v>
      </c>
      <c r="I1523" s="116">
        <v>60</v>
      </c>
      <c r="J1523" s="118">
        <v>100</v>
      </c>
      <c r="K1523" s="409">
        <v>50</v>
      </c>
      <c r="L1523" s="409">
        <v>30</v>
      </c>
      <c r="M1523" s="409">
        <v>20</v>
      </c>
      <c r="N1523" s="116">
        <v>100</v>
      </c>
      <c r="O1523" s="118">
        <v>200</v>
      </c>
      <c r="P1523" s="786"/>
      <c r="Q1523" s="819"/>
      <c r="R1523" s="811"/>
      <c r="S1523" s="409">
        <v>20</v>
      </c>
      <c r="T1523" s="409">
        <v>20</v>
      </c>
      <c r="U1523" s="116">
        <v>40</v>
      </c>
      <c r="V1523" s="409">
        <v>30</v>
      </c>
      <c r="W1523" s="409">
        <v>18</v>
      </c>
      <c r="X1523" s="409">
        <v>12</v>
      </c>
      <c r="Y1523" s="116">
        <v>60</v>
      </c>
      <c r="Z1523" s="118">
        <v>100</v>
      </c>
      <c r="AA1523" s="409">
        <v>50</v>
      </c>
      <c r="AB1523" s="409">
        <v>30</v>
      </c>
      <c r="AC1523" s="409">
        <v>20</v>
      </c>
      <c r="AD1523" s="116">
        <v>100</v>
      </c>
      <c r="AE1523" s="118">
        <v>200</v>
      </c>
      <c r="AF1523" s="786"/>
    </row>
    <row r="1524" spans="1:32" ht="21" customHeight="1">
      <c r="A1524" s="166">
        <f>IF(N1519="","",A1523+1)</f>
        <v>12</v>
      </c>
      <c r="B1524" s="122" t="str">
        <f>'Result Sheet'!$L$4</f>
        <v xml:space="preserve">हिन्दी </v>
      </c>
      <c r="C1524" s="408" t="str">
        <f>IFERROR(VLOOKUP(N1519,Marks,11,0),"")</f>
        <v/>
      </c>
      <c r="D1524" s="408" t="str">
        <f>IFERROR(VLOOKUP(N1519,Marks,12,0),"")</f>
        <v/>
      </c>
      <c r="E1524" s="117" t="str">
        <f>IFERROR(VLOOKUP(N1519,Marks,13,0),"")</f>
        <v/>
      </c>
      <c r="F1524" s="408" t="str">
        <f>IFERROR(VLOOKUP(N1519,Marks,14,0),"")</f>
        <v/>
      </c>
      <c r="G1524" s="408" t="str">
        <f>IFERROR(VLOOKUP(N1519,Marks,15,0),"")</f>
        <v/>
      </c>
      <c r="H1524" s="408" t="str">
        <f>IFERROR(VLOOKUP(N1519,Marks,16,0),"")</f>
        <v/>
      </c>
      <c r="I1524" s="117" t="str">
        <f>IFERROR(VLOOKUP(N1519,Marks,17,0),"")</f>
        <v/>
      </c>
      <c r="J1524" s="119" t="str">
        <f>IFERROR(VLOOKUP(N1519,Marks,18,0),"")</f>
        <v/>
      </c>
      <c r="K1524" s="408" t="str">
        <f>IFERROR(VLOOKUP(N1519,Marks,19,0),"")</f>
        <v/>
      </c>
      <c r="L1524" s="408" t="str">
        <f>IFERROR(VLOOKUP(N1519,Marks,20,0),"")</f>
        <v/>
      </c>
      <c r="M1524" s="408" t="str">
        <f>IFERROR(VLOOKUP(N1519,Marks,21,0),"")</f>
        <v/>
      </c>
      <c r="N1524" s="117" t="str">
        <f>IFERROR(VLOOKUP(N1519,Marks,22,0),"")</f>
        <v/>
      </c>
      <c r="O1524" s="119" t="str">
        <f>IFERROR(VLOOKUP(N1519,Marks,23,0),"")</f>
        <v/>
      </c>
      <c r="P1524" s="323" t="str">
        <f>IFERROR(VLOOKUP(N1519,Marks,29,0),"")</f>
        <v/>
      </c>
      <c r="Q1524" s="819"/>
      <c r="R1524" s="122" t="str">
        <f>'Result Sheet'!$L$4</f>
        <v xml:space="preserve">हिन्दी </v>
      </c>
      <c r="S1524" s="408" t="str">
        <f>IFERROR(VLOOKUP(AD1519,Marks,11,0),"")</f>
        <v/>
      </c>
      <c r="T1524" s="408" t="str">
        <f>IFERROR(VLOOKUP(AD1519,Marks,12,0),"")</f>
        <v/>
      </c>
      <c r="U1524" s="117" t="str">
        <f>IFERROR(VLOOKUP(AD1519,Marks,13,0),"")</f>
        <v/>
      </c>
      <c r="V1524" s="408" t="str">
        <f>IFERROR(VLOOKUP(AD1519,Marks,14,0),"")</f>
        <v/>
      </c>
      <c r="W1524" s="408" t="str">
        <f>IFERROR(VLOOKUP(AD1519,Marks,15,0),"")</f>
        <v/>
      </c>
      <c r="X1524" s="408" t="str">
        <f>IFERROR(VLOOKUP(AD1519,Marks,16,0),"")</f>
        <v/>
      </c>
      <c r="Y1524" s="117" t="str">
        <f>IFERROR(VLOOKUP(AD1519,Marks,17,0),"")</f>
        <v/>
      </c>
      <c r="Z1524" s="119" t="str">
        <f>IFERROR(VLOOKUP(AD1519,Marks,18,0),"")</f>
        <v/>
      </c>
      <c r="AA1524" s="408" t="str">
        <f>IFERROR(VLOOKUP(AD1519,Marks,19,0),"")</f>
        <v/>
      </c>
      <c r="AB1524" s="408" t="str">
        <f>IFERROR(VLOOKUP(AD1519,Marks,20,0),"")</f>
        <v/>
      </c>
      <c r="AC1524" s="408" t="str">
        <f>IFERROR(VLOOKUP(AD1519,Marks,21,0),"")</f>
        <v/>
      </c>
      <c r="AD1524" s="117" t="str">
        <f>IFERROR(VLOOKUP(AD1519,Marks,22,0),"")</f>
        <v/>
      </c>
      <c r="AE1524" s="119" t="str">
        <f>IFERROR(VLOOKUP(AD1519,Marks,23,0),"")</f>
        <v/>
      </c>
      <c r="AF1524" s="323" t="str">
        <f>IFERROR(VLOOKUP(AD1519,Marks,29,0),"")</f>
        <v/>
      </c>
    </row>
    <row r="1525" spans="1:32" ht="21" customHeight="1">
      <c r="A1525" s="166">
        <f>IF(N1519="","",A1524+1)</f>
        <v>13</v>
      </c>
      <c r="B1525" s="122" t="str">
        <f>'Result Sheet'!$AE$4</f>
        <v xml:space="preserve">अंग्रेजी </v>
      </c>
      <c r="C1525" s="408" t="str">
        <f>IFERROR(VLOOKUP(N1519,Marks,30,0),"")</f>
        <v/>
      </c>
      <c r="D1525" s="408" t="str">
        <f>IFERROR(VLOOKUP(N1519,Marks,31,0),"")</f>
        <v/>
      </c>
      <c r="E1525" s="117" t="str">
        <f>IFERROR(VLOOKUP(N1519,Marks,32,0),"")</f>
        <v/>
      </c>
      <c r="F1525" s="408" t="str">
        <f>IFERROR(VLOOKUP(N1519,Marks,33,0),"")</f>
        <v/>
      </c>
      <c r="G1525" s="408" t="str">
        <f>IFERROR(VLOOKUP(N1519,Marks,34,0),"")</f>
        <v/>
      </c>
      <c r="H1525" s="408" t="str">
        <f>IFERROR(VLOOKUP(N1519,Marks,35,0),"")</f>
        <v/>
      </c>
      <c r="I1525" s="117" t="str">
        <f>IFERROR(VLOOKUP(N1519,Marks,36,0),"")</f>
        <v/>
      </c>
      <c r="J1525" s="119" t="str">
        <f>IFERROR(VLOOKUP(N1519,Marks,37,0),"")</f>
        <v/>
      </c>
      <c r="K1525" s="408" t="str">
        <f>IFERROR(VLOOKUP(N1519,Marks,38,0),"")</f>
        <v/>
      </c>
      <c r="L1525" s="408" t="str">
        <f>IFERROR(VLOOKUP(N1519,Marks,39,0),"")</f>
        <v/>
      </c>
      <c r="M1525" s="408" t="str">
        <f>IFERROR(VLOOKUP(N1519,Marks,40,0),"")</f>
        <v/>
      </c>
      <c r="N1525" s="117" t="str">
        <f>IFERROR(VLOOKUP(N1519,Marks,41,0),"")</f>
        <v/>
      </c>
      <c r="O1525" s="119" t="str">
        <f>IFERROR(VLOOKUP(N1519,Marks,42,0),"")</f>
        <v/>
      </c>
      <c r="P1525" s="323" t="str">
        <f>IFERROR(VLOOKUP(N1519,Marks,48,0),"")</f>
        <v/>
      </c>
      <c r="Q1525" s="819"/>
      <c r="R1525" s="122" t="str">
        <f>'Result Sheet'!$AE$4</f>
        <v xml:space="preserve">अंग्रेजी </v>
      </c>
      <c r="S1525" s="408" t="str">
        <f>IFERROR(VLOOKUP(AD1519,Marks,30,0),"")</f>
        <v/>
      </c>
      <c r="T1525" s="408" t="str">
        <f>IFERROR(VLOOKUP(AD1519,Marks,31,0),"")</f>
        <v/>
      </c>
      <c r="U1525" s="117" t="str">
        <f>IFERROR(VLOOKUP(AD1519,Marks,32,0),"")</f>
        <v/>
      </c>
      <c r="V1525" s="408" t="str">
        <f>IFERROR(VLOOKUP(AD1519,Marks,33,0),"")</f>
        <v/>
      </c>
      <c r="W1525" s="408" t="str">
        <f>IFERROR(VLOOKUP(AD1519,Marks,34,0),"")</f>
        <v/>
      </c>
      <c r="X1525" s="408" t="str">
        <f>IFERROR(VLOOKUP(AD1519,Marks,35,0),"")</f>
        <v/>
      </c>
      <c r="Y1525" s="117" t="str">
        <f>IFERROR(VLOOKUP(AD1519,Marks,36,0),"")</f>
        <v/>
      </c>
      <c r="Z1525" s="119" t="str">
        <f>IFERROR(VLOOKUP(AD1519,Marks,37,0),"")</f>
        <v/>
      </c>
      <c r="AA1525" s="408" t="str">
        <f>IFERROR(VLOOKUP(AD1519,Marks,38,0),"")</f>
        <v/>
      </c>
      <c r="AB1525" s="408" t="str">
        <f>IFERROR(VLOOKUP(AD1519,Marks,39,0),"")</f>
        <v/>
      </c>
      <c r="AC1525" s="408" t="str">
        <f>IFERROR(VLOOKUP(AD1519,Marks,40,0),"")</f>
        <v/>
      </c>
      <c r="AD1525" s="117" t="str">
        <f>IFERROR(VLOOKUP(AD1519,Marks,41,0),"")</f>
        <v/>
      </c>
      <c r="AE1525" s="119" t="str">
        <f>IFERROR(VLOOKUP(AD1519,Marks,42,0),"")</f>
        <v/>
      </c>
      <c r="AF1525" s="323" t="str">
        <f>IFERROR(VLOOKUP(AD1519,Marks,48,0),"")</f>
        <v/>
      </c>
    </row>
    <row r="1526" spans="1:32" ht="21" customHeight="1">
      <c r="A1526" s="166">
        <f>IF(N1519="","",A1525+1)</f>
        <v>14</v>
      </c>
      <c r="B1526" s="122" t="str">
        <f>'Result Sheet'!$AX$4</f>
        <v>संस्कृत</v>
      </c>
      <c r="C1526" s="408" t="str">
        <f>IFERROR(VLOOKUP(N1519,Marks,49,0),"")</f>
        <v/>
      </c>
      <c r="D1526" s="408" t="str">
        <f>IFERROR(VLOOKUP(N1519,Marks,50,0),"")</f>
        <v/>
      </c>
      <c r="E1526" s="117" t="str">
        <f>IFERROR(VLOOKUP(N1519,Marks,51,0),"")</f>
        <v/>
      </c>
      <c r="F1526" s="408" t="str">
        <f>IFERROR(VLOOKUP(N1519,Marks,52,0),"")</f>
        <v/>
      </c>
      <c r="G1526" s="408" t="str">
        <f>IFERROR(VLOOKUP(N1519,Marks,53,0),"")</f>
        <v/>
      </c>
      <c r="H1526" s="408" t="str">
        <f>IFERROR(VLOOKUP(N1519,Marks,54,0),"")</f>
        <v/>
      </c>
      <c r="I1526" s="117" t="str">
        <f>IFERROR(VLOOKUP(N1519,Marks,55,0),"")</f>
        <v/>
      </c>
      <c r="J1526" s="119" t="str">
        <f>IFERROR(VLOOKUP(N1519,Marks,56,0),"")</f>
        <v/>
      </c>
      <c r="K1526" s="408" t="str">
        <f>IFERROR(VLOOKUP(N1519,Marks,57,0),"")</f>
        <v/>
      </c>
      <c r="L1526" s="408" t="str">
        <f>IFERROR(VLOOKUP(N1519,Marks,58,0),"")</f>
        <v/>
      </c>
      <c r="M1526" s="408" t="str">
        <f>IFERROR(VLOOKUP(N1519,Marks,59,0),"")</f>
        <v/>
      </c>
      <c r="N1526" s="117" t="str">
        <f>IFERROR(VLOOKUP(N1519,Marks,60,0),"")</f>
        <v/>
      </c>
      <c r="O1526" s="119" t="str">
        <f>IFERROR(VLOOKUP(N1519,Marks,61,0),"")</f>
        <v/>
      </c>
      <c r="P1526" s="323" t="str">
        <f>IFERROR(VLOOKUP(N1519,Marks,67,0),"")</f>
        <v/>
      </c>
      <c r="Q1526" s="819"/>
      <c r="R1526" s="122" t="str">
        <f>'Result Sheet'!$AX$4</f>
        <v>संस्कृत</v>
      </c>
      <c r="S1526" s="408" t="str">
        <f>IFERROR(VLOOKUP(AD1519,Marks,49,0),"")</f>
        <v/>
      </c>
      <c r="T1526" s="408" t="str">
        <f>IFERROR(VLOOKUP(AD1519,Marks,50,0),"")</f>
        <v/>
      </c>
      <c r="U1526" s="117" t="str">
        <f>IFERROR(VLOOKUP(AD1519,Marks,51,0),"")</f>
        <v/>
      </c>
      <c r="V1526" s="408" t="str">
        <f>IFERROR(VLOOKUP(AD1519,Marks,52,0),"")</f>
        <v/>
      </c>
      <c r="W1526" s="408" t="str">
        <f>IFERROR(VLOOKUP(AD1519,Marks,53,0),"")</f>
        <v/>
      </c>
      <c r="X1526" s="408" t="str">
        <f>IFERROR(VLOOKUP(AD1519,Marks,54,0),"")</f>
        <v/>
      </c>
      <c r="Y1526" s="117" t="str">
        <f>IFERROR(VLOOKUP(AD1519,Marks,55,0),"")</f>
        <v/>
      </c>
      <c r="Z1526" s="119" t="str">
        <f>IFERROR(VLOOKUP(AD1519,Marks,56,0),"")</f>
        <v/>
      </c>
      <c r="AA1526" s="408" t="str">
        <f>IFERROR(VLOOKUP(AD1519,Marks,57,0),"")</f>
        <v/>
      </c>
      <c r="AB1526" s="408" t="str">
        <f>IFERROR(VLOOKUP(AD1519,Marks,58,0),"")</f>
        <v/>
      </c>
      <c r="AC1526" s="408" t="str">
        <f>IFERROR(VLOOKUP(AD1519,Marks,59,0),"")</f>
        <v/>
      </c>
      <c r="AD1526" s="117" t="str">
        <f>IFERROR(VLOOKUP(AD1519,Marks,60,0),"")</f>
        <v/>
      </c>
      <c r="AE1526" s="119" t="str">
        <f>IFERROR(VLOOKUP(AD1519,Marks,61,0),"")</f>
        <v/>
      </c>
      <c r="AF1526" s="323" t="str">
        <f>IFERROR(VLOOKUP(AD1519,Marks,67,0),"")</f>
        <v/>
      </c>
    </row>
    <row r="1527" spans="1:32" ht="21" customHeight="1">
      <c r="A1527" s="166">
        <f>IF(N1519="","",A1525+1)</f>
        <v>14</v>
      </c>
      <c r="B1527" s="122" t="str">
        <f>'Result Sheet'!$BQ$4</f>
        <v xml:space="preserve">गणित </v>
      </c>
      <c r="C1527" s="408" t="str">
        <f>IFERROR(VLOOKUP(N1519,Marks,68,0),"")</f>
        <v/>
      </c>
      <c r="D1527" s="408" t="str">
        <f>IFERROR(VLOOKUP(N1519,Marks,69,0),"")</f>
        <v/>
      </c>
      <c r="E1527" s="117" t="str">
        <f>IFERROR(VLOOKUP(N1519,Marks,70,0),"")</f>
        <v/>
      </c>
      <c r="F1527" s="408" t="str">
        <f>IFERROR(VLOOKUP(N1519,Marks,71,0),"")</f>
        <v/>
      </c>
      <c r="G1527" s="408" t="str">
        <f>IFERROR(VLOOKUP(N1519,Marks,72,0),"")</f>
        <v/>
      </c>
      <c r="H1527" s="408" t="str">
        <f>IFERROR(VLOOKUP(N1519,Marks,73,0),"")</f>
        <v/>
      </c>
      <c r="I1527" s="117" t="str">
        <f>IFERROR(VLOOKUP(N1519,Marks,74,0),"")</f>
        <v/>
      </c>
      <c r="J1527" s="119" t="str">
        <f>IFERROR(VLOOKUP(N1519,Marks,75,0),"")</f>
        <v/>
      </c>
      <c r="K1527" s="408" t="str">
        <f>IFERROR(VLOOKUP(N1519,Marks,76,0),"")</f>
        <v/>
      </c>
      <c r="L1527" s="408" t="str">
        <f>IFERROR(VLOOKUP(N1519,Marks,77,0),"")</f>
        <v/>
      </c>
      <c r="M1527" s="408" t="str">
        <f>IFERROR(VLOOKUP(N1519,Marks,78,0),"")</f>
        <v/>
      </c>
      <c r="N1527" s="117" t="str">
        <f>IFERROR(VLOOKUP(N1519,Marks,79,0),"")</f>
        <v/>
      </c>
      <c r="O1527" s="119" t="str">
        <f>IFERROR(VLOOKUP(N1519,Marks,80,0),"")</f>
        <v/>
      </c>
      <c r="P1527" s="323" t="str">
        <f>IFERROR(VLOOKUP(N1519,Marks,86,0),"")</f>
        <v/>
      </c>
      <c r="Q1527" s="819"/>
      <c r="R1527" s="122" t="str">
        <f>'Result Sheet'!$BQ$4</f>
        <v xml:space="preserve">गणित </v>
      </c>
      <c r="S1527" s="408" t="str">
        <f>IFERROR(VLOOKUP(AD1519,Marks,68,0),"")</f>
        <v/>
      </c>
      <c r="T1527" s="408" t="str">
        <f>IFERROR(VLOOKUP(AD1519,Marks,69,0),"")</f>
        <v/>
      </c>
      <c r="U1527" s="117" t="str">
        <f>IFERROR(VLOOKUP(AD1519,Marks,70,0),"")</f>
        <v/>
      </c>
      <c r="V1527" s="408" t="str">
        <f>IFERROR(VLOOKUP(AD1519,Marks,71,0),"")</f>
        <v/>
      </c>
      <c r="W1527" s="408" t="str">
        <f>IFERROR(VLOOKUP(AD1519,Marks,72,0),"")</f>
        <v/>
      </c>
      <c r="X1527" s="408" t="str">
        <f>IFERROR(VLOOKUP(AD1519,Marks,73,0),"")</f>
        <v/>
      </c>
      <c r="Y1527" s="117" t="str">
        <f>IFERROR(VLOOKUP(AD1519,Marks,74,0),"")</f>
        <v/>
      </c>
      <c r="Z1527" s="119" t="str">
        <f>IFERROR(VLOOKUP(AD1519,Marks,75,0),"")</f>
        <v/>
      </c>
      <c r="AA1527" s="408" t="str">
        <f>IFERROR(VLOOKUP(AD1519,Marks,76,0),"")</f>
        <v/>
      </c>
      <c r="AB1527" s="408" t="str">
        <f>IFERROR(VLOOKUP(AD1519,Marks,77,0),"")</f>
        <v/>
      </c>
      <c r="AC1527" s="408" t="str">
        <f>IFERROR(VLOOKUP(AD1519,Marks,78,0),"")</f>
        <v/>
      </c>
      <c r="AD1527" s="117" t="str">
        <f>IFERROR(VLOOKUP(AD1519,Marks,79,0),"")</f>
        <v/>
      </c>
      <c r="AE1527" s="119" t="str">
        <f>IFERROR(VLOOKUP(AD1519,Marks,80,0),"")</f>
        <v/>
      </c>
      <c r="AF1527" s="323" t="str">
        <f>IFERROR(VLOOKUP(AD1519,Marks,86,0),"")</f>
        <v/>
      </c>
    </row>
    <row r="1528" spans="1:32" ht="21" customHeight="1">
      <c r="A1528" s="166">
        <f>IF(N1519="","",A1527+1)</f>
        <v>15</v>
      </c>
      <c r="B1528" s="122" t="str">
        <f>'Result Sheet'!$CJ$4</f>
        <v xml:space="preserve">पर्यावरण अध्ययन </v>
      </c>
      <c r="C1528" s="408" t="str">
        <f>IFERROR(VLOOKUP(N1519,Marks,87,0),"")</f>
        <v/>
      </c>
      <c r="D1528" s="408" t="str">
        <f>IFERROR(VLOOKUP(N1519,Marks,88,0),"")</f>
        <v/>
      </c>
      <c r="E1528" s="117" t="str">
        <f>IFERROR(VLOOKUP(N1519,Marks,89,0),"")</f>
        <v/>
      </c>
      <c r="F1528" s="408" t="str">
        <f>IFERROR(VLOOKUP(N1519,Marks,90,0),"")</f>
        <v/>
      </c>
      <c r="G1528" s="408" t="str">
        <f>IFERROR(VLOOKUP(N1519,Marks,91,0),"")</f>
        <v/>
      </c>
      <c r="H1528" s="408" t="str">
        <f>IFERROR(VLOOKUP(N1519,Marks,92,0),"")</f>
        <v/>
      </c>
      <c r="I1528" s="117" t="str">
        <f>IFERROR(VLOOKUP(N1519,Marks,93,0),"")</f>
        <v/>
      </c>
      <c r="J1528" s="119" t="str">
        <f>IFERROR(VLOOKUP(N1519,Marks,94,0),"")</f>
        <v/>
      </c>
      <c r="K1528" s="408" t="str">
        <f>IFERROR(VLOOKUP(N1519,Marks,95,0),"")</f>
        <v/>
      </c>
      <c r="L1528" s="408" t="str">
        <f>IFERROR(VLOOKUP(N1519,Marks,96,0),"")</f>
        <v/>
      </c>
      <c r="M1528" s="408" t="str">
        <f>IFERROR(VLOOKUP(N1519,Marks,97,0),"")</f>
        <v/>
      </c>
      <c r="N1528" s="117" t="str">
        <f>IFERROR(VLOOKUP(N1519,Marks,98,0),"")</f>
        <v/>
      </c>
      <c r="O1528" s="119" t="str">
        <f>IFERROR(VLOOKUP(N1519,Marks,99,0),"")</f>
        <v/>
      </c>
      <c r="P1528" s="323" t="str">
        <f>IFERROR(VLOOKUP(N1519,Marks,105,0),"")</f>
        <v/>
      </c>
      <c r="Q1528" s="819"/>
      <c r="R1528" s="122" t="str">
        <f>'Result Sheet'!$CJ$4</f>
        <v xml:space="preserve">पर्यावरण अध्ययन </v>
      </c>
      <c r="S1528" s="408" t="str">
        <f>IFERROR(VLOOKUP(AD1519,Marks,87,0),"")</f>
        <v/>
      </c>
      <c r="T1528" s="408" t="str">
        <f>IFERROR(VLOOKUP(AD1519,Marks,88,0),"")</f>
        <v/>
      </c>
      <c r="U1528" s="117" t="str">
        <f>IFERROR(VLOOKUP(AD1519,Marks,89,0),"")</f>
        <v/>
      </c>
      <c r="V1528" s="408" t="str">
        <f>IFERROR(VLOOKUP(AD1519,Marks,90,0),"")</f>
        <v/>
      </c>
      <c r="W1528" s="408" t="str">
        <f>IFERROR(VLOOKUP(AD1519,Marks,91,0),"")</f>
        <v/>
      </c>
      <c r="X1528" s="408" t="str">
        <f>IFERROR(VLOOKUP(AD1519,Marks,92,0),"")</f>
        <v/>
      </c>
      <c r="Y1528" s="117" t="str">
        <f>IFERROR(VLOOKUP(AD1519,Marks,93,0),"")</f>
        <v/>
      </c>
      <c r="Z1528" s="119" t="str">
        <f>IFERROR(VLOOKUP(AD1519,Marks,94,0),"")</f>
        <v/>
      </c>
      <c r="AA1528" s="408" t="str">
        <f>IFERROR(VLOOKUP(AD1519,Marks,95,0),"")</f>
        <v/>
      </c>
      <c r="AB1528" s="408" t="str">
        <f>IFERROR(VLOOKUP(AD1519,Marks,96,0),"")</f>
        <v/>
      </c>
      <c r="AC1528" s="408" t="str">
        <f>IFERROR(VLOOKUP(AD1519,Marks,97,0),"")</f>
        <v/>
      </c>
      <c r="AD1528" s="117" t="str">
        <f>IFERROR(VLOOKUP(AD1519,Marks,98,0),"")</f>
        <v/>
      </c>
      <c r="AE1528" s="119" t="str">
        <f>IFERROR(VLOOKUP(AD1519,Marks,99,0),"")</f>
        <v/>
      </c>
      <c r="AF1528" s="323" t="str">
        <f>IFERROR(VLOOKUP(AD1519,Marks,105,0),"")</f>
        <v/>
      </c>
    </row>
    <row r="1529" spans="1:32" ht="25.5" customHeight="1">
      <c r="A1529" s="166">
        <f>IF(N1519="","",A1528+1)</f>
        <v>16</v>
      </c>
      <c r="B1529" s="412" t="s">
        <v>215</v>
      </c>
      <c r="C1529" s="120" t="str">
        <f>IF(AND(C1524="",C1525="",C1526="",C1527="",C1528=""),"",SUM(C1524:C1528))</f>
        <v/>
      </c>
      <c r="D1529" s="120" t="str">
        <f t="shared" ref="D1529" si="144">IF(AND(D1524="",D1525="",D1526="",D1527="",D1528=""),"",SUM(D1524:D1528))</f>
        <v/>
      </c>
      <c r="E1529" s="120" t="str">
        <f t="shared" ref="E1529" si="145">IF(AND(E1524="",E1525="",E1526="",E1527="",E1528=""),"",SUM(E1524:E1528))</f>
        <v/>
      </c>
      <c r="F1529" s="120" t="str">
        <f t="shared" ref="F1529" si="146">IF(AND(F1524="",F1525="",F1526="",F1527="",F1528=""),"",SUM(F1524:F1528))</f>
        <v/>
      </c>
      <c r="G1529" s="120" t="str">
        <f t="shared" ref="G1529" si="147">IF(AND(G1524="",G1525="",G1526="",G1527="",G1528=""),"",SUM(G1524:G1528))</f>
        <v/>
      </c>
      <c r="H1529" s="120" t="str">
        <f t="shared" ref="H1529" si="148">IF(AND(H1524="",H1525="",H1526="",H1527="",H1528=""),"",SUM(H1524:H1528))</f>
        <v/>
      </c>
      <c r="I1529" s="120" t="str">
        <f t="shared" ref="I1529" si="149">IF(AND(I1524="",I1525="",I1526="",I1527="",I1528=""),"",SUM(I1524:I1528))</f>
        <v/>
      </c>
      <c r="J1529" s="120" t="str">
        <f t="shared" ref="J1529" si="150">IF(AND(J1524="",J1525="",J1526="",J1527="",J1528=""),"",SUM(J1524:J1528))</f>
        <v/>
      </c>
      <c r="K1529" s="120" t="str">
        <f t="shared" ref="K1529" si="151">IF(AND(K1524="",K1525="",K1526="",K1527="",K1528=""),"",SUM(K1524:K1528))</f>
        <v/>
      </c>
      <c r="L1529" s="120" t="str">
        <f t="shared" ref="L1529" si="152">IF(AND(L1524="",L1525="",L1526="",L1527="",L1528=""),"",SUM(L1524:L1528))</f>
        <v/>
      </c>
      <c r="M1529" s="120" t="str">
        <f t="shared" ref="M1529" si="153">IF(AND(M1524="",M1525="",M1526="",M1527="",M1528=""),"",SUM(M1524:M1528))</f>
        <v/>
      </c>
      <c r="N1529" s="120" t="str">
        <f t="shared" ref="N1529" si="154">IF(AND(N1524="",N1525="",N1526="",N1527="",N1528=""),"",SUM(N1524:N1528))</f>
        <v/>
      </c>
      <c r="O1529" s="120" t="str">
        <f t="shared" ref="O1529" si="155">IF(AND(O1524="",O1525="",O1526="",O1527="",O1528=""),"",SUM(O1524:O1528))</f>
        <v/>
      </c>
      <c r="P1529" s="326" t="str">
        <f>IF(OR(N1519="",E1517="",O1529=""),"",IF(O1529&gt;85%*1000,"A",IF(O1529&gt;70%*1000,"B",IF(O1529&gt;50%*1000,"C",IF(O1529&gt;30%*1000,"D","E")))))</f>
        <v/>
      </c>
      <c r="Q1529" s="819"/>
      <c r="R1529" s="412" t="s">
        <v>215</v>
      </c>
      <c r="S1529" s="120" t="str">
        <f>IF(AND(S1524="",S1525="",S1526="",S1527="",S1528=""),"",SUM(S1524:S1528))</f>
        <v/>
      </c>
      <c r="T1529" s="120" t="str">
        <f t="shared" ref="T1529" si="156">IF(AND(T1524="",T1525="",T1526="",T1527="",T1528=""),"",SUM(T1524:T1528))</f>
        <v/>
      </c>
      <c r="U1529" s="120" t="str">
        <f t="shared" ref="U1529" si="157">IF(AND(U1524="",U1525="",U1526="",U1527="",U1528=""),"",SUM(U1524:U1528))</f>
        <v/>
      </c>
      <c r="V1529" s="120" t="str">
        <f t="shared" ref="V1529" si="158">IF(AND(V1524="",V1525="",V1526="",V1527="",V1528=""),"",SUM(V1524:V1528))</f>
        <v/>
      </c>
      <c r="W1529" s="120" t="str">
        <f t="shared" ref="W1529" si="159">IF(AND(W1524="",W1525="",W1526="",W1527="",W1528=""),"",SUM(W1524:W1528))</f>
        <v/>
      </c>
      <c r="X1529" s="120" t="str">
        <f t="shared" ref="X1529" si="160">IF(AND(X1524="",X1525="",X1526="",X1527="",X1528=""),"",SUM(X1524:X1528))</f>
        <v/>
      </c>
      <c r="Y1529" s="120" t="str">
        <f t="shared" ref="Y1529" si="161">IF(AND(Y1524="",Y1525="",Y1526="",Y1527="",Y1528=""),"",SUM(Y1524:Y1528))</f>
        <v/>
      </c>
      <c r="Z1529" s="120" t="str">
        <f t="shared" ref="Z1529" si="162">IF(AND(Z1524="",Z1525="",Z1526="",Z1527="",Z1528=""),"",SUM(Z1524:Z1528))</f>
        <v/>
      </c>
      <c r="AA1529" s="120" t="str">
        <f t="shared" ref="AA1529" si="163">IF(AND(AA1524="",AA1525="",AA1526="",AA1527="",AA1528=""),"",SUM(AA1524:AA1528))</f>
        <v/>
      </c>
      <c r="AB1529" s="120" t="str">
        <f t="shared" ref="AB1529" si="164">IF(AND(AB1524="",AB1525="",AB1526="",AB1527="",AB1528=""),"",SUM(AB1524:AB1528))</f>
        <v/>
      </c>
      <c r="AC1529" s="120" t="str">
        <f t="shared" ref="AC1529" si="165">IF(AND(AC1524="",AC1525="",AC1526="",AC1527="",AC1528=""),"",SUM(AC1524:AC1528))</f>
        <v/>
      </c>
      <c r="AD1529" s="120" t="str">
        <f t="shared" ref="AD1529" si="166">IF(AND(AD1524="",AD1525="",AD1526="",AD1527="",AD1528=""),"",SUM(AD1524:AD1528))</f>
        <v/>
      </c>
      <c r="AE1529" s="120" t="str">
        <f t="shared" ref="AE1529" si="167">IF(AND(AE1524="",AE1525="",AE1526="",AE1527="",AE1528=""),"",SUM(AE1524:AE1528))</f>
        <v/>
      </c>
      <c r="AF1529" s="326" t="str">
        <f>IF(OR(AD1519="",U1517="",AE1529=""),"",IF(AE1529&gt;85%*1000,"A",IF(AE1529&gt;70%*1000,"B",IF(AE1529&gt;50%*1000,"C",IF(AE1529&gt;30%*1000,"D","E")))))</f>
        <v/>
      </c>
    </row>
    <row r="1530" spans="1:32" ht="9" customHeight="1">
      <c r="A1530" s="166">
        <f>IF(N1519="","",A1529+1)</f>
        <v>17</v>
      </c>
      <c r="B1530" s="787"/>
      <c r="C1530" s="787"/>
      <c r="D1530" s="787"/>
      <c r="E1530" s="787"/>
      <c r="F1530" s="787"/>
      <c r="G1530" s="787"/>
      <c r="H1530" s="787"/>
      <c r="I1530" s="787"/>
      <c r="J1530" s="787"/>
      <c r="K1530" s="787"/>
      <c r="L1530" s="787"/>
      <c r="M1530" s="787"/>
      <c r="N1530" s="787"/>
      <c r="O1530" s="787"/>
      <c r="P1530" s="787"/>
      <c r="Q1530" s="819"/>
      <c r="R1530" s="787"/>
      <c r="S1530" s="787"/>
      <c r="T1530" s="787"/>
      <c r="U1530" s="787"/>
      <c r="V1530" s="787"/>
      <c r="W1530" s="787"/>
      <c r="X1530" s="787"/>
      <c r="Y1530" s="787"/>
      <c r="Z1530" s="787"/>
      <c r="AA1530" s="787"/>
      <c r="AB1530" s="787"/>
      <c r="AC1530" s="787"/>
      <c r="AD1530" s="787"/>
      <c r="AE1530" s="787"/>
      <c r="AF1530" s="787"/>
    </row>
    <row r="1531" spans="1:32" ht="22.5" customHeight="1">
      <c r="A1531" s="166">
        <f>IF(N1519="","",A1530+1)</f>
        <v>18</v>
      </c>
      <c r="B1531" s="788" t="s">
        <v>213</v>
      </c>
      <c r="C1531" s="788"/>
      <c r="D1531" s="789" t="s">
        <v>229</v>
      </c>
      <c r="E1531" s="790"/>
      <c r="F1531" s="411" t="s">
        <v>186</v>
      </c>
      <c r="G1531" s="788" t="s">
        <v>213</v>
      </c>
      <c r="H1531" s="788"/>
      <c r="I1531" s="789" t="s">
        <v>229</v>
      </c>
      <c r="J1531" s="790"/>
      <c r="K1531" s="411" t="s">
        <v>186</v>
      </c>
      <c r="L1531" s="788" t="s">
        <v>213</v>
      </c>
      <c r="M1531" s="788"/>
      <c r="N1531" s="789" t="s">
        <v>229</v>
      </c>
      <c r="O1531" s="790"/>
      <c r="P1531" s="411" t="s">
        <v>186</v>
      </c>
      <c r="Q1531" s="819"/>
      <c r="R1531" s="788" t="s">
        <v>213</v>
      </c>
      <c r="S1531" s="788"/>
      <c r="T1531" s="789" t="s">
        <v>229</v>
      </c>
      <c r="U1531" s="790"/>
      <c r="V1531" s="411" t="s">
        <v>186</v>
      </c>
      <c r="W1531" s="788" t="s">
        <v>213</v>
      </c>
      <c r="X1531" s="788"/>
      <c r="Y1531" s="789" t="s">
        <v>229</v>
      </c>
      <c r="Z1531" s="790"/>
      <c r="AA1531" s="411" t="s">
        <v>186</v>
      </c>
      <c r="AB1531" s="788" t="s">
        <v>213</v>
      </c>
      <c r="AC1531" s="788"/>
      <c r="AD1531" s="789" t="s">
        <v>229</v>
      </c>
      <c r="AE1531" s="790"/>
      <c r="AF1531" s="411" t="s">
        <v>186</v>
      </c>
    </row>
    <row r="1532" spans="1:32" ht="21.75" customHeight="1">
      <c r="A1532" s="166">
        <f>IF(N1519="","",A1531+1)</f>
        <v>19</v>
      </c>
      <c r="B1532" s="791" t="s">
        <v>221</v>
      </c>
      <c r="C1532" s="792"/>
      <c r="D1532" s="792"/>
      <c r="E1532" s="119" t="str">
        <f>IFERROR(VLOOKUP(N1519,Marks,109,0),"")</f>
        <v/>
      </c>
      <c r="F1532" s="130" t="str">
        <f>IFERROR(VLOOKUP(N1519,Marks,113,0),"")</f>
        <v/>
      </c>
      <c r="G1532" s="791" t="s">
        <v>192</v>
      </c>
      <c r="H1532" s="792"/>
      <c r="I1532" s="792"/>
      <c r="J1532" s="119" t="str">
        <f>IFERROR(VLOOKUP(N1519,Marks,117,0),"")</f>
        <v/>
      </c>
      <c r="K1532" s="130" t="str">
        <f>IFERROR(VLOOKUP(N1519,Marks,121,0),"")</f>
        <v/>
      </c>
      <c r="L1532" s="793" t="s">
        <v>193</v>
      </c>
      <c r="M1532" s="794"/>
      <c r="N1532" s="794"/>
      <c r="O1532" s="119" t="str">
        <f>IFERROR(VLOOKUP(N1519,Marks,125,0),"")</f>
        <v/>
      </c>
      <c r="P1532" s="130" t="str">
        <f>IFERROR(VLOOKUP(N1519,Marks,129,0),"")</f>
        <v/>
      </c>
      <c r="Q1532" s="819"/>
      <c r="R1532" s="791" t="s">
        <v>221</v>
      </c>
      <c r="S1532" s="792"/>
      <c r="T1532" s="792"/>
      <c r="U1532" s="119" t="str">
        <f>IFERROR(VLOOKUP(AD1519,Marks,109,0),"")</f>
        <v/>
      </c>
      <c r="V1532" s="130" t="str">
        <f>IFERROR(VLOOKUP(AD1519,Marks,113,0),"")</f>
        <v/>
      </c>
      <c r="W1532" s="791" t="s">
        <v>192</v>
      </c>
      <c r="X1532" s="792"/>
      <c r="Y1532" s="792"/>
      <c r="Z1532" s="119" t="str">
        <f>IFERROR(VLOOKUP(AD1519,Marks,117,0),"")</f>
        <v/>
      </c>
      <c r="AA1532" s="130" t="str">
        <f>IFERROR(VLOOKUP(AD1519,Marks,121,0),"")</f>
        <v/>
      </c>
      <c r="AB1532" s="793" t="s">
        <v>193</v>
      </c>
      <c r="AC1532" s="794"/>
      <c r="AD1532" s="794"/>
      <c r="AE1532" s="119" t="str">
        <f>IFERROR(VLOOKUP(AD1519,Marks,125,0),"")</f>
        <v/>
      </c>
      <c r="AF1532" s="130" t="str">
        <f>IFERROR(VLOOKUP(AD1519,Marks,129,0),"")</f>
        <v/>
      </c>
    </row>
    <row r="1533" spans="1:32" ht="21" customHeight="1">
      <c r="A1533" s="166">
        <f>IF(N1519="","",A1532+1)</f>
        <v>20</v>
      </c>
      <c r="B1533" s="780" t="s">
        <v>216</v>
      </c>
      <c r="C1533" s="780"/>
      <c r="D1533" s="780"/>
      <c r="E1533" s="795" t="str">
        <f>IFERROR(VLOOKUP(N1519,Marks,135,0),"")</f>
        <v/>
      </c>
      <c r="F1533" s="795"/>
      <c r="G1533" s="795"/>
      <c r="H1533" s="795"/>
      <c r="I1533" s="780" t="s">
        <v>217</v>
      </c>
      <c r="J1533" s="780"/>
      <c r="K1533" s="780"/>
      <c r="L1533" s="780"/>
      <c r="M1533" s="796" t="str">
        <f>IFERROR(VLOOKUP(N1519,Marks,136,0),"")</f>
        <v/>
      </c>
      <c r="N1533" s="796"/>
      <c r="O1533" s="796"/>
      <c r="P1533" s="796"/>
      <c r="Q1533" s="819"/>
      <c r="R1533" s="780" t="s">
        <v>216</v>
      </c>
      <c r="S1533" s="780"/>
      <c r="T1533" s="780"/>
      <c r="U1533" s="795" t="str">
        <f>IFERROR(VLOOKUP(AD1519,Marks,135,0),"")</f>
        <v/>
      </c>
      <c r="V1533" s="795"/>
      <c r="W1533" s="795"/>
      <c r="X1533" s="795"/>
      <c r="Y1533" s="780" t="s">
        <v>217</v>
      </c>
      <c r="Z1533" s="780"/>
      <c r="AA1533" s="780"/>
      <c r="AB1533" s="780"/>
      <c r="AC1533" s="796" t="str">
        <f>IFERROR(VLOOKUP(AD1519,Marks,136,0),"")</f>
        <v/>
      </c>
      <c r="AD1533" s="796"/>
      <c r="AE1533" s="796"/>
      <c r="AF1533" s="796"/>
    </row>
    <row r="1534" spans="1:32" ht="21" customHeight="1">
      <c r="A1534" s="166">
        <f>IF(N1519="","",A1533+1)</f>
        <v>21</v>
      </c>
      <c r="B1534" s="780" t="s">
        <v>218</v>
      </c>
      <c r="C1534" s="780"/>
      <c r="D1534" s="780"/>
      <c r="E1534" s="782" t="str">
        <f>IFERROR(VLOOKUP(N1519,Marks,134,0),"")</f>
        <v/>
      </c>
      <c r="F1534" s="782"/>
      <c r="G1534" s="782"/>
      <c r="H1534" s="782"/>
      <c r="I1534" s="780" t="s">
        <v>219</v>
      </c>
      <c r="J1534" s="780"/>
      <c r="K1534" s="780"/>
      <c r="L1534" s="780"/>
      <c r="M1534" s="781" t="str">
        <f>IFERROR(VLOOKUP(N1519,Marks,131,0),"")</f>
        <v/>
      </c>
      <c r="N1534" s="781"/>
      <c r="O1534" s="781"/>
      <c r="P1534" s="781"/>
      <c r="Q1534" s="819"/>
      <c r="R1534" s="780" t="s">
        <v>218</v>
      </c>
      <c r="S1534" s="780"/>
      <c r="T1534" s="780"/>
      <c r="U1534" s="782" t="str">
        <f>IFERROR(VLOOKUP(AD1519,Marks,134,0),"")</f>
        <v/>
      </c>
      <c r="V1534" s="782"/>
      <c r="W1534" s="782"/>
      <c r="X1534" s="782"/>
      <c r="Y1534" s="780" t="s">
        <v>219</v>
      </c>
      <c r="Z1534" s="780"/>
      <c r="AA1534" s="780"/>
      <c r="AB1534" s="780"/>
      <c r="AC1534" s="781" t="str">
        <f>IFERROR(VLOOKUP(AD1519,Marks,131,0),"")</f>
        <v/>
      </c>
      <c r="AD1534" s="781"/>
      <c r="AE1534" s="781"/>
      <c r="AF1534" s="781"/>
    </row>
    <row r="1535" spans="1:32" ht="21" customHeight="1">
      <c r="A1535" s="166">
        <f>IF(N1519="","",A1534+1)</f>
        <v>22</v>
      </c>
      <c r="B1535" s="780" t="s">
        <v>220</v>
      </c>
      <c r="C1535" s="780"/>
      <c r="D1535" s="780"/>
      <c r="E1535" s="324" t="str">
        <f>IFERROR(VLOOKUP(N1519,Marks,132,0),"")</f>
        <v/>
      </c>
      <c r="F1535" s="325" t="s">
        <v>341</v>
      </c>
      <c r="G1535" s="783" t="str">
        <f>IF(OR(N1519="",E1517="",O1529=""),"",IF(O1529&gt;85%*1000,"A",IF(O1529&gt;70%*1000,"B",IF(O1529&gt;50%*1000,"C",IF(O1529&gt;30%*1000,"D","E")))))</f>
        <v/>
      </c>
      <c r="H1535" s="783"/>
      <c r="I1535" s="780" t="s">
        <v>222</v>
      </c>
      <c r="J1535" s="780"/>
      <c r="K1535" s="780"/>
      <c r="L1535" s="780"/>
      <c r="M1535" s="818" t="str">
        <f>IFERROR(VLOOKUP(N1519,Marks,133,0),"")</f>
        <v/>
      </c>
      <c r="N1535" s="818"/>
      <c r="O1535" s="818"/>
      <c r="P1535" s="818"/>
      <c r="Q1535" s="819"/>
      <c r="R1535" s="780" t="s">
        <v>220</v>
      </c>
      <c r="S1535" s="780"/>
      <c r="T1535" s="780"/>
      <c r="U1535" s="324" t="str">
        <f>IFERROR(VLOOKUP(AD1519,Marks,132,0),"")</f>
        <v/>
      </c>
      <c r="V1535" s="325" t="s">
        <v>341</v>
      </c>
      <c r="W1535" s="783" t="str">
        <f>IF(OR(AD1519="",U1517="",AE1529=""),"",IF(AE1529&gt;85%*1000,"A",IF(AE1529&gt;70%*1000,"B",IF(AE1529&gt;50%*1000,"C",IF(AE1529&gt;30%*1000,"D","E")))))</f>
        <v/>
      </c>
      <c r="X1535" s="783"/>
      <c r="Y1535" s="780" t="s">
        <v>222</v>
      </c>
      <c r="Z1535" s="780"/>
      <c r="AA1535" s="780"/>
      <c r="AB1535" s="780"/>
      <c r="AC1535" s="818" t="str">
        <f>IFERROR(VLOOKUP(AD1519,Marks,133,0),"")</f>
        <v/>
      </c>
      <c r="AD1535" s="818"/>
      <c r="AE1535" s="818"/>
      <c r="AF1535" s="818"/>
    </row>
    <row r="1536" spans="1:32" ht="21" customHeight="1">
      <c r="A1536" s="166">
        <f>IF(N1519="","",A1535+1)</f>
        <v>23</v>
      </c>
      <c r="B1536" s="817" t="s">
        <v>228</v>
      </c>
      <c r="C1536" s="817"/>
      <c r="D1536" s="817"/>
      <c r="E1536" s="784">
        <f>'Master sheet'!$C$10</f>
        <v>44697</v>
      </c>
      <c r="F1536" s="784"/>
      <c r="G1536" s="784"/>
      <c r="H1536" s="410"/>
      <c r="I1536" s="121"/>
      <c r="J1536" s="121"/>
      <c r="K1536" s="76"/>
      <c r="L1536" s="121"/>
      <c r="M1536" s="121"/>
      <c r="N1536" s="121"/>
      <c r="O1536" s="121"/>
      <c r="P1536" s="121"/>
      <c r="Q1536" s="819"/>
      <c r="R1536" s="817" t="s">
        <v>228</v>
      </c>
      <c r="S1536" s="817"/>
      <c r="T1536" s="817"/>
      <c r="U1536" s="784">
        <f>'Master sheet'!$C$10</f>
        <v>44697</v>
      </c>
      <c r="V1536" s="784"/>
      <c r="W1536" s="784"/>
      <c r="X1536" s="410"/>
      <c r="Y1536" s="121"/>
      <c r="Z1536" s="121"/>
      <c r="AA1536" s="76"/>
      <c r="AB1536" s="121"/>
      <c r="AC1536" s="121"/>
      <c r="AD1536" s="121"/>
      <c r="AE1536" s="121"/>
      <c r="AF1536" s="121"/>
    </row>
    <row r="1537" spans="1:32" ht="43.5" customHeight="1">
      <c r="A1537" s="166">
        <f>IF(N1519="","",A1536+1)</f>
        <v>24</v>
      </c>
      <c r="B1537" s="804" t="str">
        <f>IF(AND(C1516=1),CONCATENATE("( ",UPPER('Master sheet'!$F$11)," )"),IF(AND(C1516=2),CONCATENATE("( ",UPPER('Master sheet'!$F$19)," )"),IF(AND(C1516=3),CONCATENATE("( ",UPPER('Master sheet'!$J$11)," )"),IF(AND(C1516=4),CONCATENATE("( ",UPPER('Master sheet'!$J$19)," )"),""))))</f>
        <v/>
      </c>
      <c r="C1537" s="804"/>
      <c r="D1537" s="804"/>
      <c r="E1537" s="804"/>
      <c r="F1537" s="805" t="str">
        <f>IF(AND(N1519=""),"",CONCATENATE("(",'Master sheet'!$C$14," )"))</f>
        <v>(Suresh Kumar )</v>
      </c>
      <c r="G1537" s="805"/>
      <c r="H1537" s="805"/>
      <c r="I1537" s="805"/>
      <c r="J1537" s="805"/>
      <c r="K1537" s="805" t="str">
        <f>IF(AND(N1519=""),"",CONCATENATE("(",'Master sheet'!$C$12," )"))</f>
        <v>(USHA PALIYA )</v>
      </c>
      <c r="L1537" s="805"/>
      <c r="M1537" s="805"/>
      <c r="N1537" s="805"/>
      <c r="O1537" s="805"/>
      <c r="P1537" s="805"/>
      <c r="Q1537" s="819"/>
      <c r="R1537" s="804" t="str">
        <f>IF(AND(S1516=1),CONCATENATE("( ",UPPER('Master sheet'!$F$11)," )"),IF(AND(S1516=2),CONCATENATE("( ",UPPER('Master sheet'!$F$19)," )"),IF(AND(S1516=3),CONCATENATE("( ",UPPER('Master sheet'!$J$11)," )"),IF(AND(S1516=4),CONCATENATE("( ",UPPER('Master sheet'!$J$19)," )"),""))))</f>
        <v/>
      </c>
      <c r="S1537" s="804"/>
      <c r="T1537" s="804"/>
      <c r="U1537" s="804"/>
      <c r="V1537" s="805" t="str">
        <f>IF(AND(AD1519=""),"",CONCATENATE("(",'Master sheet'!$C$14," )"))</f>
        <v>(Suresh Kumar )</v>
      </c>
      <c r="W1537" s="805"/>
      <c r="X1537" s="805"/>
      <c r="Y1537" s="805"/>
      <c r="Z1537" s="805"/>
      <c r="AA1537" s="805" t="str">
        <f>IF(AND(AD1519=""),"",CONCATENATE("(",'Master sheet'!$C$12," )"))</f>
        <v>(USHA PALIYA )</v>
      </c>
      <c r="AB1537" s="805"/>
      <c r="AC1537" s="805"/>
      <c r="AD1537" s="805"/>
      <c r="AE1537" s="805"/>
      <c r="AF1537" s="805"/>
    </row>
    <row r="1538" spans="1:32" ht="21.75" customHeight="1">
      <c r="A1538" s="166">
        <f>IF(N1519="","",A1537+1)</f>
        <v>25</v>
      </c>
      <c r="B1538" s="806" t="s">
        <v>223</v>
      </c>
      <c r="C1538" s="806"/>
      <c r="D1538" s="806"/>
      <c r="E1538" s="806"/>
      <c r="F1538" s="807" t="s">
        <v>224</v>
      </c>
      <c r="G1538" s="807"/>
      <c r="H1538" s="807"/>
      <c r="I1538" s="807"/>
      <c r="J1538" s="807"/>
      <c r="K1538" s="806" t="s">
        <v>225</v>
      </c>
      <c r="L1538" s="806"/>
      <c r="M1538" s="806"/>
      <c r="N1538" s="806"/>
      <c r="O1538" s="806"/>
      <c r="P1538" s="806"/>
      <c r="Q1538" s="819"/>
      <c r="R1538" s="806" t="s">
        <v>223</v>
      </c>
      <c r="S1538" s="806"/>
      <c r="T1538" s="806"/>
      <c r="U1538" s="806"/>
      <c r="V1538" s="807" t="s">
        <v>224</v>
      </c>
      <c r="W1538" s="807"/>
      <c r="X1538" s="807"/>
      <c r="Y1538" s="807"/>
      <c r="Z1538" s="807"/>
      <c r="AA1538" s="806" t="s">
        <v>225</v>
      </c>
      <c r="AB1538" s="806"/>
      <c r="AC1538" s="806"/>
      <c r="AD1538" s="806"/>
      <c r="AE1538" s="806"/>
      <c r="AF1538" s="806"/>
    </row>
    <row r="1540" spans="1:32" ht="21.9" customHeight="1">
      <c r="A1540" s="165">
        <f>IF(N1546="","",1)</f>
        <v>1</v>
      </c>
      <c r="B1540" s="808" t="s">
        <v>203</v>
      </c>
      <c r="C1540" s="808"/>
      <c r="D1540" s="808"/>
      <c r="E1540" s="808"/>
      <c r="F1540" s="808"/>
      <c r="G1540" s="808"/>
      <c r="H1540" s="808"/>
      <c r="I1540" s="808"/>
      <c r="J1540" s="808"/>
      <c r="K1540" s="808"/>
      <c r="L1540" s="808"/>
      <c r="M1540" s="808"/>
      <c r="N1540" s="808"/>
      <c r="O1540" s="808"/>
      <c r="P1540" s="808"/>
      <c r="Q1540" s="819" t="s">
        <v>249</v>
      </c>
      <c r="R1540" s="808" t="s">
        <v>203</v>
      </c>
      <c r="S1540" s="808"/>
      <c r="T1540" s="808"/>
      <c r="U1540" s="808"/>
      <c r="V1540" s="808"/>
      <c r="W1540" s="808"/>
      <c r="X1540" s="808"/>
      <c r="Y1540" s="808"/>
      <c r="Z1540" s="808"/>
      <c r="AA1540" s="808"/>
      <c r="AB1540" s="808"/>
      <c r="AC1540" s="808"/>
      <c r="AD1540" s="808"/>
      <c r="AE1540" s="808"/>
      <c r="AF1540" s="808"/>
    </row>
    <row r="1541" spans="1:32" ht="21.9" customHeight="1">
      <c r="A1541" s="166">
        <f>IF(N1546="","",A1540+1)</f>
        <v>2</v>
      </c>
      <c r="B1541" s="820" t="s">
        <v>541</v>
      </c>
      <c r="C1541" s="820"/>
      <c r="D1541" s="820"/>
      <c r="E1541" s="820"/>
      <c r="F1541" s="820"/>
      <c r="G1541" s="820"/>
      <c r="H1541" s="820"/>
      <c r="I1541" s="820"/>
      <c r="J1541" s="820"/>
      <c r="K1541" s="820"/>
      <c r="L1541" s="820"/>
      <c r="M1541" s="820"/>
      <c r="N1541" s="820"/>
      <c r="O1541" s="820"/>
      <c r="P1541" s="820"/>
      <c r="Q1541" s="819"/>
      <c r="R1541" s="820" t="s">
        <v>541</v>
      </c>
      <c r="S1541" s="820"/>
      <c r="T1541" s="820"/>
      <c r="U1541" s="820"/>
      <c r="V1541" s="820"/>
      <c r="W1541" s="820"/>
      <c r="X1541" s="820"/>
      <c r="Y1541" s="820"/>
      <c r="Z1541" s="820"/>
      <c r="AA1541" s="820"/>
      <c r="AB1541" s="820"/>
      <c r="AC1541" s="820"/>
      <c r="AD1541" s="820"/>
      <c r="AE1541" s="820"/>
      <c r="AF1541" s="820"/>
    </row>
    <row r="1542" spans="1:32" ht="21.9" customHeight="1">
      <c r="A1542" s="166">
        <f>IF(N1546="","",A1541+1)</f>
        <v>3</v>
      </c>
      <c r="B1542" s="821" t="s">
        <v>168</v>
      </c>
      <c r="C1542" s="821"/>
      <c r="D1542" s="821"/>
      <c r="E1542" s="822" t="str">
        <f>IF(AND(N1546=""),"",'Result Sheet'!$F$2)</f>
        <v xml:space="preserve">महात्मा गाँधी राजकीय विद्यालय (अंग्रेजी माध्यम) बर, पाली </v>
      </c>
      <c r="F1542" s="822"/>
      <c r="G1542" s="822"/>
      <c r="H1542" s="822"/>
      <c r="I1542" s="822"/>
      <c r="J1542" s="822"/>
      <c r="K1542" s="822"/>
      <c r="L1542" s="822"/>
      <c r="M1542" s="822"/>
      <c r="N1542" s="822"/>
      <c r="O1542" s="822"/>
      <c r="P1542" s="822"/>
      <c r="Q1542" s="819"/>
      <c r="R1542" s="821" t="s">
        <v>168</v>
      </c>
      <c r="S1542" s="821"/>
      <c r="T1542" s="821"/>
      <c r="U1542" s="822" t="str">
        <f>IF(AND(AD1546=""),"",'Result Sheet'!$F$2)</f>
        <v xml:space="preserve">महात्मा गाँधी राजकीय विद्यालय (अंग्रेजी माध्यम) बर, पाली </v>
      </c>
      <c r="V1542" s="822"/>
      <c r="W1542" s="822"/>
      <c r="X1542" s="822"/>
      <c r="Y1542" s="822"/>
      <c r="Z1542" s="822"/>
      <c r="AA1542" s="822"/>
      <c r="AB1542" s="822"/>
      <c r="AC1542" s="822"/>
      <c r="AD1542" s="822"/>
      <c r="AE1542" s="822"/>
      <c r="AF1542" s="822"/>
    </row>
    <row r="1543" spans="1:32" ht="21.9" customHeight="1">
      <c r="A1543" s="166">
        <f>IF(N1546="","",A1542+1)</f>
        <v>4</v>
      </c>
      <c r="B1543" s="413" t="s">
        <v>169</v>
      </c>
      <c r="C1543" s="797" t="str">
        <f>IFERROR(VLOOKUP(N1546,Marks,2,0),"")</f>
        <v/>
      </c>
      <c r="D1543" s="797"/>
      <c r="E1543" s="815" t="s">
        <v>212</v>
      </c>
      <c r="F1543" s="815"/>
      <c r="G1543" s="815"/>
      <c r="H1543" s="797" t="str">
        <f>IFERROR(VLOOKUP(N1546,Marks,3,0),"")</f>
        <v/>
      </c>
      <c r="I1543" s="797"/>
      <c r="J1543" s="798" t="s">
        <v>205</v>
      </c>
      <c r="K1543" s="798"/>
      <c r="L1543" s="798"/>
      <c r="M1543" s="798"/>
      <c r="N1543" s="799" t="str">
        <f>IF(AND(N1546=""),"",'Marks Entry 1st'!$I$2)</f>
        <v xml:space="preserve"> 2021-2022</v>
      </c>
      <c r="O1543" s="799"/>
      <c r="P1543" s="799"/>
      <c r="Q1543" s="819"/>
      <c r="R1543" s="413" t="s">
        <v>169</v>
      </c>
      <c r="S1543" s="797" t="str">
        <f>IFERROR(VLOOKUP(AD1546,Marks,2,0),"")</f>
        <v/>
      </c>
      <c r="T1543" s="797"/>
      <c r="U1543" s="815" t="s">
        <v>212</v>
      </c>
      <c r="V1543" s="815"/>
      <c r="W1543" s="815"/>
      <c r="X1543" s="797" t="str">
        <f>IFERROR(VLOOKUP(AD1546,Marks,3,0),"")</f>
        <v/>
      </c>
      <c r="Y1543" s="797"/>
      <c r="Z1543" s="798" t="s">
        <v>205</v>
      </c>
      <c r="AA1543" s="798"/>
      <c r="AB1543" s="798"/>
      <c r="AC1543" s="798"/>
      <c r="AD1543" s="799" t="str">
        <f>IF(AND(AD1546=""),"",'Marks Entry 1st'!$I$2)</f>
        <v xml:space="preserve"> 2021-2022</v>
      </c>
      <c r="AE1543" s="799"/>
      <c r="AF1543" s="799"/>
    </row>
    <row r="1544" spans="1:32" ht="21.9" customHeight="1">
      <c r="A1544" s="166">
        <f>IF(N1546="","",A1543+1)</f>
        <v>5</v>
      </c>
      <c r="B1544" s="800" t="s">
        <v>206</v>
      </c>
      <c r="C1544" s="800"/>
      <c r="D1544" s="800"/>
      <c r="E1544" s="801" t="str">
        <f>IFERROR(VLOOKUP(N1546,Marks,6,0),"")</f>
        <v/>
      </c>
      <c r="F1544" s="801"/>
      <c r="G1544" s="801"/>
      <c r="H1544" s="801"/>
      <c r="I1544" s="801"/>
      <c r="J1544" s="802" t="s">
        <v>209</v>
      </c>
      <c r="K1544" s="802"/>
      <c r="L1544" s="802"/>
      <c r="M1544" s="802"/>
      <c r="N1544" s="803" t="str">
        <f>IFERROR(VLOOKUP(N1546,Marks,5,0),"")</f>
        <v/>
      </c>
      <c r="O1544" s="803"/>
      <c r="P1544" s="803"/>
      <c r="Q1544" s="819"/>
      <c r="R1544" s="800" t="s">
        <v>206</v>
      </c>
      <c r="S1544" s="800"/>
      <c r="T1544" s="800"/>
      <c r="U1544" s="801" t="str">
        <f>IFERROR(VLOOKUP(AD1546,Marks,6,0),"")</f>
        <v/>
      </c>
      <c r="V1544" s="801"/>
      <c r="W1544" s="801"/>
      <c r="X1544" s="801"/>
      <c r="Y1544" s="801"/>
      <c r="Z1544" s="802" t="s">
        <v>209</v>
      </c>
      <c r="AA1544" s="802"/>
      <c r="AB1544" s="802"/>
      <c r="AC1544" s="802"/>
      <c r="AD1544" s="803" t="str">
        <f>IFERROR(VLOOKUP(AD1546,Marks,5,0),"")</f>
        <v/>
      </c>
      <c r="AE1544" s="803"/>
      <c r="AF1544" s="803"/>
    </row>
    <row r="1545" spans="1:32" ht="21.9" customHeight="1">
      <c r="A1545" s="166">
        <f>IF(N1546="","",A1544+1)</f>
        <v>6</v>
      </c>
      <c r="B1545" s="800" t="s">
        <v>207</v>
      </c>
      <c r="C1545" s="800"/>
      <c r="D1545" s="800"/>
      <c r="E1545" s="801" t="str">
        <f>IFERROR(VLOOKUP(N1546,Marks,7,0),"")</f>
        <v/>
      </c>
      <c r="F1545" s="801"/>
      <c r="G1545" s="801"/>
      <c r="H1545" s="801"/>
      <c r="I1545" s="801"/>
      <c r="J1545" s="802" t="s">
        <v>210</v>
      </c>
      <c r="K1545" s="802"/>
      <c r="L1545" s="802"/>
      <c r="M1545" s="802"/>
      <c r="N1545" s="816" t="str">
        <f>IFERROR(VLOOKUP(N1546,Marks,4,0),"")</f>
        <v/>
      </c>
      <c r="O1545" s="816"/>
      <c r="P1545" s="816"/>
      <c r="Q1545" s="819"/>
      <c r="R1545" s="800" t="s">
        <v>207</v>
      </c>
      <c r="S1545" s="800"/>
      <c r="T1545" s="800"/>
      <c r="U1545" s="801" t="str">
        <f>IFERROR(VLOOKUP(AD1546,Marks,7,0),"")</f>
        <v/>
      </c>
      <c r="V1545" s="801"/>
      <c r="W1545" s="801"/>
      <c r="X1545" s="801"/>
      <c r="Y1545" s="801"/>
      <c r="Z1545" s="802" t="s">
        <v>210</v>
      </c>
      <c r="AA1545" s="802"/>
      <c r="AB1545" s="802"/>
      <c r="AC1545" s="802"/>
      <c r="AD1545" s="816" t="str">
        <f>IFERROR(VLOOKUP(AD1546,Marks,4,0),"")</f>
        <v/>
      </c>
      <c r="AE1545" s="816"/>
      <c r="AF1545" s="816"/>
    </row>
    <row r="1546" spans="1:32" ht="21.9" customHeight="1">
      <c r="A1546" s="166">
        <f>IF(N1546="","",A1545+1)</f>
        <v>7</v>
      </c>
      <c r="B1546" s="800" t="s">
        <v>208</v>
      </c>
      <c r="C1546" s="800"/>
      <c r="D1546" s="800"/>
      <c r="E1546" s="801" t="str">
        <f>IFERROR(VLOOKUP(N1546,Marks,8,0),"")</f>
        <v/>
      </c>
      <c r="F1546" s="801"/>
      <c r="G1546" s="801"/>
      <c r="H1546" s="801"/>
      <c r="I1546" s="801"/>
      <c r="J1546" s="802" t="s">
        <v>211</v>
      </c>
      <c r="K1546" s="802"/>
      <c r="L1546" s="802"/>
      <c r="M1546" s="802"/>
      <c r="N1546" s="809">
        <f>IF(AD1519="","",IF(AND(AD1519+1&gt;$AN$6),"",AD1519+1))</f>
        <v>215</v>
      </c>
      <c r="O1546" s="809"/>
      <c r="P1546" s="809"/>
      <c r="Q1546" s="819"/>
      <c r="R1546" s="800" t="s">
        <v>208</v>
      </c>
      <c r="S1546" s="800"/>
      <c r="T1546" s="800"/>
      <c r="U1546" s="801" t="str">
        <f>IFERROR(VLOOKUP(AD1546,Marks,8,0),"")</f>
        <v/>
      </c>
      <c r="V1546" s="801"/>
      <c r="W1546" s="801"/>
      <c r="X1546" s="801"/>
      <c r="Y1546" s="801"/>
      <c r="Z1546" s="802" t="s">
        <v>211</v>
      </c>
      <c r="AA1546" s="802"/>
      <c r="AB1546" s="802"/>
      <c r="AC1546" s="802"/>
      <c r="AD1546" s="810">
        <f>IF(N1546="","",IF(AND(N1546+1&gt;$AN$6),"",N1546+1))</f>
        <v>216</v>
      </c>
      <c r="AE1546" s="810"/>
      <c r="AF1546" s="810"/>
    </row>
    <row r="1547" spans="1:32" ht="9" customHeight="1">
      <c r="A1547" s="166">
        <f>IF(N1546="","",A1546+1)</f>
        <v>8</v>
      </c>
      <c r="B1547" s="123"/>
      <c r="C1547" s="123"/>
      <c r="D1547" s="123"/>
      <c r="E1547" s="124"/>
      <c r="F1547" s="124"/>
      <c r="G1547" s="124"/>
      <c r="H1547" s="123"/>
      <c r="I1547" s="123"/>
      <c r="J1547" s="125"/>
      <c r="K1547" s="125"/>
      <c r="L1547" s="125"/>
      <c r="M1547" s="76"/>
      <c r="N1547" s="76"/>
      <c r="O1547" s="76"/>
      <c r="P1547" s="76"/>
      <c r="Q1547" s="819"/>
      <c r="R1547" s="123"/>
      <c r="S1547" s="123"/>
      <c r="T1547" s="123"/>
      <c r="U1547" s="124"/>
      <c r="V1547" s="124"/>
      <c r="W1547" s="124"/>
      <c r="X1547" s="123"/>
      <c r="Y1547" s="123"/>
      <c r="Z1547" s="125"/>
      <c r="AA1547" s="125"/>
      <c r="AB1547" s="125"/>
      <c r="AC1547" s="76"/>
      <c r="AD1547" s="76"/>
      <c r="AE1547" s="76"/>
      <c r="AF1547" s="76"/>
    </row>
    <row r="1548" spans="1:32" ht="21" customHeight="1">
      <c r="A1548" s="166">
        <f>IF(N1546="","",A1547+1)</f>
        <v>9</v>
      </c>
      <c r="B1548" s="811" t="s">
        <v>213</v>
      </c>
      <c r="C1548" s="646" t="s">
        <v>214</v>
      </c>
      <c r="D1548" s="646"/>
      <c r="E1548" s="646"/>
      <c r="F1548" s="812" t="s">
        <v>13</v>
      </c>
      <c r="G1548" s="813"/>
      <c r="H1548" s="813"/>
      <c r="I1548" s="814"/>
      <c r="J1548" s="649" t="s">
        <v>184</v>
      </c>
      <c r="K1548" s="650" t="s">
        <v>167</v>
      </c>
      <c r="L1548" s="651"/>
      <c r="M1548" s="651"/>
      <c r="N1548" s="652"/>
      <c r="O1548" s="616" t="s">
        <v>185</v>
      </c>
      <c r="P1548" s="617" t="s">
        <v>186</v>
      </c>
      <c r="Q1548" s="819"/>
      <c r="R1548" s="811" t="s">
        <v>213</v>
      </c>
      <c r="S1548" s="646" t="s">
        <v>214</v>
      </c>
      <c r="T1548" s="646"/>
      <c r="U1548" s="646"/>
      <c r="V1548" s="812" t="s">
        <v>13</v>
      </c>
      <c r="W1548" s="813"/>
      <c r="X1548" s="813"/>
      <c r="Y1548" s="814"/>
      <c r="Z1548" s="649" t="s">
        <v>184</v>
      </c>
      <c r="AA1548" s="650" t="s">
        <v>167</v>
      </c>
      <c r="AB1548" s="651"/>
      <c r="AC1548" s="651"/>
      <c r="AD1548" s="652"/>
      <c r="AE1548" s="616" t="s">
        <v>185</v>
      </c>
      <c r="AF1548" s="617" t="s">
        <v>186</v>
      </c>
    </row>
    <row r="1549" spans="1:32" ht="90.75" customHeight="1">
      <c r="A1549" s="166">
        <f>IF(N1546="","",A1548+1)</f>
        <v>10</v>
      </c>
      <c r="B1549" s="811"/>
      <c r="C1549" s="171" t="s">
        <v>11</v>
      </c>
      <c r="D1549" s="171" t="s">
        <v>180</v>
      </c>
      <c r="E1549" s="171" t="s">
        <v>108</v>
      </c>
      <c r="F1549" s="171" t="s">
        <v>182</v>
      </c>
      <c r="G1549" s="171" t="s">
        <v>183</v>
      </c>
      <c r="H1549" s="305" t="s">
        <v>10</v>
      </c>
      <c r="I1549" s="171" t="s">
        <v>108</v>
      </c>
      <c r="J1549" s="649"/>
      <c r="K1549" s="172" t="s">
        <v>182</v>
      </c>
      <c r="L1549" s="172" t="s">
        <v>183</v>
      </c>
      <c r="M1549" s="173" t="s">
        <v>10</v>
      </c>
      <c r="N1549" s="171" t="s">
        <v>108</v>
      </c>
      <c r="O1549" s="616"/>
      <c r="P1549" s="785"/>
      <c r="Q1549" s="819"/>
      <c r="R1549" s="811"/>
      <c r="S1549" s="171" t="s">
        <v>11</v>
      </c>
      <c r="T1549" s="171" t="s">
        <v>180</v>
      </c>
      <c r="U1549" s="171" t="s">
        <v>108</v>
      </c>
      <c r="V1549" s="171" t="s">
        <v>182</v>
      </c>
      <c r="W1549" s="171" t="s">
        <v>183</v>
      </c>
      <c r="X1549" s="305" t="s">
        <v>10</v>
      </c>
      <c r="Y1549" s="171" t="s">
        <v>108</v>
      </c>
      <c r="Z1549" s="649"/>
      <c r="AA1549" s="172" t="s">
        <v>182</v>
      </c>
      <c r="AB1549" s="172" t="s">
        <v>183</v>
      </c>
      <c r="AC1549" s="173" t="s">
        <v>10</v>
      </c>
      <c r="AD1549" s="171" t="s">
        <v>108</v>
      </c>
      <c r="AE1549" s="616"/>
      <c r="AF1549" s="785">
        <v>0</v>
      </c>
    </row>
    <row r="1550" spans="1:32" ht="18.75" customHeight="1">
      <c r="A1550" s="166">
        <f>IF(N1546="","",A1549+1)</f>
        <v>11</v>
      </c>
      <c r="B1550" s="811"/>
      <c r="C1550" s="409">
        <v>20</v>
      </c>
      <c r="D1550" s="409">
        <v>20</v>
      </c>
      <c r="E1550" s="116">
        <v>40</v>
      </c>
      <c r="F1550" s="409">
        <v>30</v>
      </c>
      <c r="G1550" s="409">
        <v>18</v>
      </c>
      <c r="H1550" s="409">
        <v>12</v>
      </c>
      <c r="I1550" s="116">
        <v>60</v>
      </c>
      <c r="J1550" s="118">
        <v>100</v>
      </c>
      <c r="K1550" s="409">
        <v>50</v>
      </c>
      <c r="L1550" s="409">
        <v>30</v>
      </c>
      <c r="M1550" s="409">
        <v>20</v>
      </c>
      <c r="N1550" s="116">
        <v>100</v>
      </c>
      <c r="O1550" s="118">
        <v>200</v>
      </c>
      <c r="P1550" s="786"/>
      <c r="Q1550" s="819"/>
      <c r="R1550" s="811"/>
      <c r="S1550" s="409">
        <v>20</v>
      </c>
      <c r="T1550" s="409">
        <v>20</v>
      </c>
      <c r="U1550" s="116">
        <v>40</v>
      </c>
      <c r="V1550" s="409">
        <v>30</v>
      </c>
      <c r="W1550" s="409">
        <v>18</v>
      </c>
      <c r="X1550" s="409">
        <v>12</v>
      </c>
      <c r="Y1550" s="116">
        <v>60</v>
      </c>
      <c r="Z1550" s="118">
        <v>100</v>
      </c>
      <c r="AA1550" s="409">
        <v>50</v>
      </c>
      <c r="AB1550" s="409">
        <v>30</v>
      </c>
      <c r="AC1550" s="409">
        <v>20</v>
      </c>
      <c r="AD1550" s="116">
        <v>100</v>
      </c>
      <c r="AE1550" s="118">
        <v>200</v>
      </c>
      <c r="AF1550" s="786"/>
    </row>
    <row r="1551" spans="1:32" ht="21" customHeight="1">
      <c r="A1551" s="166">
        <f>IF(N1546="","",A1550+1)</f>
        <v>12</v>
      </c>
      <c r="B1551" s="122" t="str">
        <f>'Result Sheet'!$L$4</f>
        <v xml:space="preserve">हिन्दी </v>
      </c>
      <c r="C1551" s="408" t="str">
        <f>IFERROR(VLOOKUP(N1546,Marks,11,0),"")</f>
        <v/>
      </c>
      <c r="D1551" s="408" t="str">
        <f>IFERROR(VLOOKUP(N1546,Marks,12,0),"")</f>
        <v/>
      </c>
      <c r="E1551" s="117" t="str">
        <f>IFERROR(VLOOKUP(N1546,Marks,13,0),"")</f>
        <v/>
      </c>
      <c r="F1551" s="408" t="str">
        <f>IFERROR(VLOOKUP(N1546,Marks,14,0),"")</f>
        <v/>
      </c>
      <c r="G1551" s="408" t="str">
        <f>IFERROR(VLOOKUP(N1546,Marks,15,0),"")</f>
        <v/>
      </c>
      <c r="H1551" s="408" t="str">
        <f>IFERROR(VLOOKUP(N1546,Marks,16,0),"")</f>
        <v/>
      </c>
      <c r="I1551" s="117" t="str">
        <f>IFERROR(VLOOKUP(N1546,Marks,17,0),"")</f>
        <v/>
      </c>
      <c r="J1551" s="119" t="str">
        <f>IFERROR(VLOOKUP(N1546,Marks,18,0),"")</f>
        <v/>
      </c>
      <c r="K1551" s="408" t="str">
        <f>IFERROR(VLOOKUP(N1546,Marks,19,0),"")</f>
        <v/>
      </c>
      <c r="L1551" s="408" t="str">
        <f>IFERROR(VLOOKUP(N1546,Marks,20,0),"")</f>
        <v/>
      </c>
      <c r="M1551" s="408" t="str">
        <f>IFERROR(VLOOKUP(N1546,Marks,21,0),"")</f>
        <v/>
      </c>
      <c r="N1551" s="117" t="str">
        <f>IFERROR(VLOOKUP(N1546,Marks,22,0),"")</f>
        <v/>
      </c>
      <c r="O1551" s="119" t="str">
        <f>IFERROR(VLOOKUP(N1546,Marks,23,0),"")</f>
        <v/>
      </c>
      <c r="P1551" s="323" t="str">
        <f>IFERROR(VLOOKUP(N1546,Marks,29,0),"")</f>
        <v/>
      </c>
      <c r="Q1551" s="819"/>
      <c r="R1551" s="122" t="str">
        <f>'Result Sheet'!$L$4</f>
        <v xml:space="preserve">हिन्दी </v>
      </c>
      <c r="S1551" s="408" t="str">
        <f>IFERROR(VLOOKUP(AD1546,Marks,11,0),"")</f>
        <v/>
      </c>
      <c r="T1551" s="408" t="str">
        <f>IFERROR(VLOOKUP(AD1546,Marks,12,0),"")</f>
        <v/>
      </c>
      <c r="U1551" s="117" t="str">
        <f>IFERROR(VLOOKUP(AD1546,Marks,13,0),"")</f>
        <v/>
      </c>
      <c r="V1551" s="408" t="str">
        <f>IFERROR(VLOOKUP(AD1546,Marks,14,0),"")</f>
        <v/>
      </c>
      <c r="W1551" s="408" t="str">
        <f>IFERROR(VLOOKUP(AD1546,Marks,15,0),"")</f>
        <v/>
      </c>
      <c r="X1551" s="408" t="str">
        <f>IFERROR(VLOOKUP(AD1546,Marks,16,0),"")</f>
        <v/>
      </c>
      <c r="Y1551" s="117" t="str">
        <f>IFERROR(VLOOKUP(AD1546,Marks,17,0),"")</f>
        <v/>
      </c>
      <c r="Z1551" s="119" t="str">
        <f>IFERROR(VLOOKUP(AD1546,Marks,18,0),"")</f>
        <v/>
      </c>
      <c r="AA1551" s="408" t="str">
        <f>IFERROR(VLOOKUP(AD1546,Marks,19,0),"")</f>
        <v/>
      </c>
      <c r="AB1551" s="408" t="str">
        <f>IFERROR(VLOOKUP(AD1546,Marks,20,0),"")</f>
        <v/>
      </c>
      <c r="AC1551" s="408" t="str">
        <f>IFERROR(VLOOKUP(AD1546,Marks,21,0),"")</f>
        <v/>
      </c>
      <c r="AD1551" s="117" t="str">
        <f>IFERROR(VLOOKUP(AD1546,Marks,22,0),"")</f>
        <v/>
      </c>
      <c r="AE1551" s="119" t="str">
        <f>IFERROR(VLOOKUP(AD1546,Marks,23,0),"")</f>
        <v/>
      </c>
      <c r="AF1551" s="323" t="str">
        <f>IFERROR(VLOOKUP(AD1546,Marks,29,0),"")</f>
        <v/>
      </c>
    </row>
    <row r="1552" spans="1:32" ht="21" customHeight="1">
      <c r="A1552" s="166">
        <f>IF(N1546="","",A1551+1)</f>
        <v>13</v>
      </c>
      <c r="B1552" s="122" t="str">
        <f>'Result Sheet'!$AE$4</f>
        <v xml:space="preserve">अंग्रेजी </v>
      </c>
      <c r="C1552" s="408" t="str">
        <f>IFERROR(VLOOKUP(N1546,Marks,30,0),"")</f>
        <v/>
      </c>
      <c r="D1552" s="408" t="str">
        <f>IFERROR(VLOOKUP(N1546,Marks,31,0),"")</f>
        <v/>
      </c>
      <c r="E1552" s="117" t="str">
        <f>IFERROR(VLOOKUP(N1546,Marks,32,0),"")</f>
        <v/>
      </c>
      <c r="F1552" s="408" t="str">
        <f>IFERROR(VLOOKUP(N1546,Marks,33,0),"")</f>
        <v/>
      </c>
      <c r="G1552" s="408" t="str">
        <f>IFERROR(VLOOKUP(N1546,Marks,34,0),"")</f>
        <v/>
      </c>
      <c r="H1552" s="408" t="str">
        <f>IFERROR(VLOOKUP(N1546,Marks,35,0),"")</f>
        <v/>
      </c>
      <c r="I1552" s="117" t="str">
        <f>IFERROR(VLOOKUP(N1546,Marks,36,0),"")</f>
        <v/>
      </c>
      <c r="J1552" s="119" t="str">
        <f>IFERROR(VLOOKUP(N1546,Marks,37,0),"")</f>
        <v/>
      </c>
      <c r="K1552" s="408" t="str">
        <f>IFERROR(VLOOKUP(N1546,Marks,38,0),"")</f>
        <v/>
      </c>
      <c r="L1552" s="408" t="str">
        <f>IFERROR(VLOOKUP(N1546,Marks,39,0),"")</f>
        <v/>
      </c>
      <c r="M1552" s="408" t="str">
        <f>IFERROR(VLOOKUP(N1546,Marks,40,0),"")</f>
        <v/>
      </c>
      <c r="N1552" s="117" t="str">
        <f>IFERROR(VLOOKUP(N1546,Marks,41,0),"")</f>
        <v/>
      </c>
      <c r="O1552" s="119" t="str">
        <f>IFERROR(VLOOKUP(N1546,Marks,42,0),"")</f>
        <v/>
      </c>
      <c r="P1552" s="323" t="str">
        <f>IFERROR(VLOOKUP(N1546,Marks,48,0),"")</f>
        <v/>
      </c>
      <c r="Q1552" s="819"/>
      <c r="R1552" s="122" t="str">
        <f>'Result Sheet'!$AE$4</f>
        <v xml:space="preserve">अंग्रेजी </v>
      </c>
      <c r="S1552" s="408" t="str">
        <f>IFERROR(VLOOKUP(AD1546,Marks,30,0),"")</f>
        <v/>
      </c>
      <c r="T1552" s="408" t="str">
        <f>IFERROR(VLOOKUP(AD1546,Marks,31,0),"")</f>
        <v/>
      </c>
      <c r="U1552" s="117" t="str">
        <f>IFERROR(VLOOKUP(AD1546,Marks,32,0),"")</f>
        <v/>
      </c>
      <c r="V1552" s="408" t="str">
        <f>IFERROR(VLOOKUP(AD1546,Marks,33,0),"")</f>
        <v/>
      </c>
      <c r="W1552" s="408" t="str">
        <f>IFERROR(VLOOKUP(AD1546,Marks,34,0),"")</f>
        <v/>
      </c>
      <c r="X1552" s="408" t="str">
        <f>IFERROR(VLOOKUP(AD1546,Marks,35,0),"")</f>
        <v/>
      </c>
      <c r="Y1552" s="117" t="str">
        <f>IFERROR(VLOOKUP(AD1546,Marks,36,0),"")</f>
        <v/>
      </c>
      <c r="Z1552" s="119" t="str">
        <f>IFERROR(VLOOKUP(AD1546,Marks,37,0),"")</f>
        <v/>
      </c>
      <c r="AA1552" s="408" t="str">
        <f>IFERROR(VLOOKUP(AD1546,Marks,38,0),"")</f>
        <v/>
      </c>
      <c r="AB1552" s="408" t="str">
        <f>IFERROR(VLOOKUP(AD1546,Marks,39,0),"")</f>
        <v/>
      </c>
      <c r="AC1552" s="408" t="str">
        <f>IFERROR(VLOOKUP(AD1546,Marks,40,0),"")</f>
        <v/>
      </c>
      <c r="AD1552" s="117" t="str">
        <f>IFERROR(VLOOKUP(AD1546,Marks,41,0),"")</f>
        <v/>
      </c>
      <c r="AE1552" s="119" t="str">
        <f>IFERROR(VLOOKUP(AD1546,Marks,42,0),"")</f>
        <v/>
      </c>
      <c r="AF1552" s="323" t="str">
        <f>IFERROR(VLOOKUP(AD1546,Marks,48,0),"")</f>
        <v/>
      </c>
    </row>
    <row r="1553" spans="1:32" ht="21" customHeight="1">
      <c r="A1553" s="166">
        <f>IF(N1546="","",A1552+1)</f>
        <v>14</v>
      </c>
      <c r="B1553" s="122" t="str">
        <f>'Result Sheet'!$AX$4</f>
        <v>संस्कृत</v>
      </c>
      <c r="C1553" s="408" t="str">
        <f>IFERROR(VLOOKUP(N1546,Marks,49,0),"")</f>
        <v/>
      </c>
      <c r="D1553" s="408" t="str">
        <f>IFERROR(VLOOKUP(N1546,Marks,50,0),"")</f>
        <v/>
      </c>
      <c r="E1553" s="117" t="str">
        <f>IFERROR(VLOOKUP(N1546,Marks,51,0),"")</f>
        <v/>
      </c>
      <c r="F1553" s="408" t="str">
        <f>IFERROR(VLOOKUP(N1546,Marks,52,0),"")</f>
        <v/>
      </c>
      <c r="G1553" s="408" t="str">
        <f>IFERROR(VLOOKUP(N1546,Marks,53,0),"")</f>
        <v/>
      </c>
      <c r="H1553" s="408" t="str">
        <f>IFERROR(VLOOKUP(N1546,Marks,54,0),"")</f>
        <v/>
      </c>
      <c r="I1553" s="117" t="str">
        <f>IFERROR(VLOOKUP(N1546,Marks,55,0),"")</f>
        <v/>
      </c>
      <c r="J1553" s="119" t="str">
        <f>IFERROR(VLOOKUP(N1546,Marks,56,0),"")</f>
        <v/>
      </c>
      <c r="K1553" s="408" t="str">
        <f>IFERROR(VLOOKUP(N1546,Marks,57,0),"")</f>
        <v/>
      </c>
      <c r="L1553" s="408" t="str">
        <f>IFERROR(VLOOKUP(N1546,Marks,58,0),"")</f>
        <v/>
      </c>
      <c r="M1553" s="408" t="str">
        <f>IFERROR(VLOOKUP(N1546,Marks,59,0),"")</f>
        <v/>
      </c>
      <c r="N1553" s="117" t="str">
        <f>IFERROR(VLOOKUP(N1546,Marks,60,0),"")</f>
        <v/>
      </c>
      <c r="O1553" s="119" t="str">
        <f>IFERROR(VLOOKUP(N1546,Marks,61,0),"")</f>
        <v/>
      </c>
      <c r="P1553" s="323" t="str">
        <f>IFERROR(VLOOKUP(N1546,Marks,67,0),"")</f>
        <v/>
      </c>
      <c r="Q1553" s="819"/>
      <c r="R1553" s="122" t="str">
        <f>'Result Sheet'!$AX$4</f>
        <v>संस्कृत</v>
      </c>
      <c r="S1553" s="408" t="str">
        <f>IFERROR(VLOOKUP(AD1546,Marks,49,0),"")</f>
        <v/>
      </c>
      <c r="T1553" s="408" t="str">
        <f>IFERROR(VLOOKUP(AD1546,Marks,50,0),"")</f>
        <v/>
      </c>
      <c r="U1553" s="117" t="str">
        <f>IFERROR(VLOOKUP(AD1546,Marks,51,0),"")</f>
        <v/>
      </c>
      <c r="V1553" s="408" t="str">
        <f>IFERROR(VLOOKUP(AD1546,Marks,52,0),"")</f>
        <v/>
      </c>
      <c r="W1553" s="408" t="str">
        <f>IFERROR(VLOOKUP(AD1546,Marks,53,0),"")</f>
        <v/>
      </c>
      <c r="X1553" s="408" t="str">
        <f>IFERROR(VLOOKUP(AD1546,Marks,54,0),"")</f>
        <v/>
      </c>
      <c r="Y1553" s="117" t="str">
        <f>IFERROR(VLOOKUP(AD1546,Marks,55,0),"")</f>
        <v/>
      </c>
      <c r="Z1553" s="119" t="str">
        <f>IFERROR(VLOOKUP(AD1546,Marks,56,0),"")</f>
        <v/>
      </c>
      <c r="AA1553" s="408" t="str">
        <f>IFERROR(VLOOKUP(AD1546,Marks,57,0),"")</f>
        <v/>
      </c>
      <c r="AB1553" s="408" t="str">
        <f>IFERROR(VLOOKUP(AD1546,Marks,58,0),"")</f>
        <v/>
      </c>
      <c r="AC1553" s="408" t="str">
        <f>IFERROR(VLOOKUP(AD1546,Marks,59,0),"")</f>
        <v/>
      </c>
      <c r="AD1553" s="117" t="str">
        <f>IFERROR(VLOOKUP(AD1546,Marks,60,0),"")</f>
        <v/>
      </c>
      <c r="AE1553" s="119" t="str">
        <f>IFERROR(VLOOKUP(AD1546,Marks,61,0),"")</f>
        <v/>
      </c>
      <c r="AF1553" s="323" t="str">
        <f>IFERROR(VLOOKUP(AD1546,Marks,67,0),"")</f>
        <v/>
      </c>
    </row>
    <row r="1554" spans="1:32" ht="21" customHeight="1">
      <c r="A1554" s="166">
        <f>IF(N1546="","",A1552+1)</f>
        <v>14</v>
      </c>
      <c r="B1554" s="122" t="str">
        <f>'Result Sheet'!$BQ$4</f>
        <v xml:space="preserve">गणित </v>
      </c>
      <c r="C1554" s="408" t="str">
        <f>IFERROR(VLOOKUP(N1546,Marks,68,0),"")</f>
        <v/>
      </c>
      <c r="D1554" s="408" t="str">
        <f>IFERROR(VLOOKUP(N1546,Marks,69,0),"")</f>
        <v/>
      </c>
      <c r="E1554" s="117" t="str">
        <f>IFERROR(VLOOKUP(N1546,Marks,70,0),"")</f>
        <v/>
      </c>
      <c r="F1554" s="408" t="str">
        <f>IFERROR(VLOOKUP(N1546,Marks,71,0),"")</f>
        <v/>
      </c>
      <c r="G1554" s="408" t="str">
        <f>IFERROR(VLOOKUP(N1546,Marks,72,0),"")</f>
        <v/>
      </c>
      <c r="H1554" s="408" t="str">
        <f>IFERROR(VLOOKUP(N1546,Marks,73,0),"")</f>
        <v/>
      </c>
      <c r="I1554" s="117" t="str">
        <f>IFERROR(VLOOKUP(N1546,Marks,74,0),"")</f>
        <v/>
      </c>
      <c r="J1554" s="119" t="str">
        <f>IFERROR(VLOOKUP(N1546,Marks,75,0),"")</f>
        <v/>
      </c>
      <c r="K1554" s="408" t="str">
        <f>IFERROR(VLOOKUP(N1546,Marks,76,0),"")</f>
        <v/>
      </c>
      <c r="L1554" s="408" t="str">
        <f>IFERROR(VLOOKUP(N1546,Marks,77,0),"")</f>
        <v/>
      </c>
      <c r="M1554" s="408" t="str">
        <f>IFERROR(VLOOKUP(N1546,Marks,78,0),"")</f>
        <v/>
      </c>
      <c r="N1554" s="117" t="str">
        <f>IFERROR(VLOOKUP(N1546,Marks,79,0),"")</f>
        <v/>
      </c>
      <c r="O1554" s="119" t="str">
        <f>IFERROR(VLOOKUP(N1546,Marks,80,0),"")</f>
        <v/>
      </c>
      <c r="P1554" s="323" t="str">
        <f>IFERROR(VLOOKUP(N1546,Marks,86,0),"")</f>
        <v/>
      </c>
      <c r="Q1554" s="819"/>
      <c r="R1554" s="122" t="str">
        <f>'Result Sheet'!$BQ$4</f>
        <v xml:space="preserve">गणित </v>
      </c>
      <c r="S1554" s="408" t="str">
        <f>IFERROR(VLOOKUP(AD1546,Marks,68,0),"")</f>
        <v/>
      </c>
      <c r="T1554" s="408" t="str">
        <f>IFERROR(VLOOKUP(AD1546,Marks,69,0),"")</f>
        <v/>
      </c>
      <c r="U1554" s="117" t="str">
        <f>IFERROR(VLOOKUP(AD1546,Marks,70,0),"")</f>
        <v/>
      </c>
      <c r="V1554" s="408" t="str">
        <f>IFERROR(VLOOKUP(AD1546,Marks,71,0),"")</f>
        <v/>
      </c>
      <c r="W1554" s="408" t="str">
        <f>IFERROR(VLOOKUP(AD1546,Marks,72,0),"")</f>
        <v/>
      </c>
      <c r="X1554" s="408" t="str">
        <f>IFERROR(VLOOKUP(AD1546,Marks,73,0),"")</f>
        <v/>
      </c>
      <c r="Y1554" s="117" t="str">
        <f>IFERROR(VLOOKUP(AD1546,Marks,74,0),"")</f>
        <v/>
      </c>
      <c r="Z1554" s="119" t="str">
        <f>IFERROR(VLOOKUP(AD1546,Marks,75,0),"")</f>
        <v/>
      </c>
      <c r="AA1554" s="408" t="str">
        <f>IFERROR(VLOOKUP(AD1546,Marks,76,0),"")</f>
        <v/>
      </c>
      <c r="AB1554" s="408" t="str">
        <f>IFERROR(VLOOKUP(AD1546,Marks,77,0),"")</f>
        <v/>
      </c>
      <c r="AC1554" s="408" t="str">
        <f>IFERROR(VLOOKUP(AD1546,Marks,78,0),"")</f>
        <v/>
      </c>
      <c r="AD1554" s="117" t="str">
        <f>IFERROR(VLOOKUP(AD1546,Marks,79,0),"")</f>
        <v/>
      </c>
      <c r="AE1554" s="119" t="str">
        <f>IFERROR(VLOOKUP(AD1546,Marks,80,0),"")</f>
        <v/>
      </c>
      <c r="AF1554" s="323" t="str">
        <f>IFERROR(VLOOKUP(AD1546,Marks,86,0),"")</f>
        <v/>
      </c>
    </row>
    <row r="1555" spans="1:32" ht="21" customHeight="1">
      <c r="A1555" s="166">
        <f>IF(N1546="","",A1554+1)</f>
        <v>15</v>
      </c>
      <c r="B1555" s="122" t="str">
        <f>'Result Sheet'!$CJ$4</f>
        <v xml:space="preserve">पर्यावरण अध्ययन </v>
      </c>
      <c r="C1555" s="408" t="str">
        <f>IFERROR(VLOOKUP(N1546,Marks,87,0),"")</f>
        <v/>
      </c>
      <c r="D1555" s="408" t="str">
        <f>IFERROR(VLOOKUP(N1546,Marks,88,0),"")</f>
        <v/>
      </c>
      <c r="E1555" s="117" t="str">
        <f>IFERROR(VLOOKUP(N1546,Marks,89,0),"")</f>
        <v/>
      </c>
      <c r="F1555" s="408" t="str">
        <f>IFERROR(VLOOKUP(N1546,Marks,90,0),"")</f>
        <v/>
      </c>
      <c r="G1555" s="408" t="str">
        <f>IFERROR(VLOOKUP(N1546,Marks,91,0),"")</f>
        <v/>
      </c>
      <c r="H1555" s="408" t="str">
        <f>IFERROR(VLOOKUP(N1546,Marks,92,0),"")</f>
        <v/>
      </c>
      <c r="I1555" s="117" t="str">
        <f>IFERROR(VLOOKUP(N1546,Marks,93,0),"")</f>
        <v/>
      </c>
      <c r="J1555" s="119" t="str">
        <f>IFERROR(VLOOKUP(N1546,Marks,94,0),"")</f>
        <v/>
      </c>
      <c r="K1555" s="408" t="str">
        <f>IFERROR(VLOOKUP(N1546,Marks,95,0),"")</f>
        <v/>
      </c>
      <c r="L1555" s="408" t="str">
        <f>IFERROR(VLOOKUP(N1546,Marks,96,0),"")</f>
        <v/>
      </c>
      <c r="M1555" s="408" t="str">
        <f>IFERROR(VLOOKUP(N1546,Marks,97,0),"")</f>
        <v/>
      </c>
      <c r="N1555" s="117" t="str">
        <f>IFERROR(VLOOKUP(N1546,Marks,98,0),"")</f>
        <v/>
      </c>
      <c r="O1555" s="119" t="str">
        <f>IFERROR(VLOOKUP(N1546,Marks,99,0),"")</f>
        <v/>
      </c>
      <c r="P1555" s="323" t="str">
        <f>IFERROR(VLOOKUP(N1546,Marks,105,0),"")</f>
        <v/>
      </c>
      <c r="Q1555" s="819"/>
      <c r="R1555" s="122" t="str">
        <f>'Result Sheet'!$CJ$4</f>
        <v xml:space="preserve">पर्यावरण अध्ययन </v>
      </c>
      <c r="S1555" s="408" t="str">
        <f>IFERROR(VLOOKUP(AD1546,Marks,87,0),"")</f>
        <v/>
      </c>
      <c r="T1555" s="408" t="str">
        <f>IFERROR(VLOOKUP(AD1546,Marks,88,0),"")</f>
        <v/>
      </c>
      <c r="U1555" s="117" t="str">
        <f>IFERROR(VLOOKUP(AD1546,Marks,89,0),"")</f>
        <v/>
      </c>
      <c r="V1555" s="408" t="str">
        <f>IFERROR(VLOOKUP(AD1546,Marks,90,0),"")</f>
        <v/>
      </c>
      <c r="W1555" s="408" t="str">
        <f>IFERROR(VLOOKUP(AD1546,Marks,91,0),"")</f>
        <v/>
      </c>
      <c r="X1555" s="408" t="str">
        <f>IFERROR(VLOOKUP(AD1546,Marks,92,0),"")</f>
        <v/>
      </c>
      <c r="Y1555" s="117" t="str">
        <f>IFERROR(VLOOKUP(AD1546,Marks,93,0),"")</f>
        <v/>
      </c>
      <c r="Z1555" s="119" t="str">
        <f>IFERROR(VLOOKUP(AD1546,Marks,94,0),"")</f>
        <v/>
      </c>
      <c r="AA1555" s="408" t="str">
        <f>IFERROR(VLOOKUP(AD1546,Marks,95,0),"")</f>
        <v/>
      </c>
      <c r="AB1555" s="408" t="str">
        <f>IFERROR(VLOOKUP(AD1546,Marks,96,0),"")</f>
        <v/>
      </c>
      <c r="AC1555" s="408" t="str">
        <f>IFERROR(VLOOKUP(AD1546,Marks,97,0),"")</f>
        <v/>
      </c>
      <c r="AD1555" s="117" t="str">
        <f>IFERROR(VLOOKUP(AD1546,Marks,98,0),"")</f>
        <v/>
      </c>
      <c r="AE1555" s="119" t="str">
        <f>IFERROR(VLOOKUP(AD1546,Marks,99,0),"")</f>
        <v/>
      </c>
      <c r="AF1555" s="323" t="str">
        <f>IFERROR(VLOOKUP(AD1546,Marks,105,0),"")</f>
        <v/>
      </c>
    </row>
    <row r="1556" spans="1:32" ht="25.5" customHeight="1">
      <c r="A1556" s="166">
        <f>IF(N1546="","",A1555+1)</f>
        <v>16</v>
      </c>
      <c r="B1556" s="412" t="s">
        <v>215</v>
      </c>
      <c r="C1556" s="120" t="str">
        <f>IF(AND(C1551="",C1552="",C1553="",C1554="",C1555=""),"",SUM(C1551:C1555))</f>
        <v/>
      </c>
      <c r="D1556" s="120" t="str">
        <f t="shared" ref="D1556" si="168">IF(AND(D1551="",D1552="",D1553="",D1554="",D1555=""),"",SUM(D1551:D1555))</f>
        <v/>
      </c>
      <c r="E1556" s="120" t="str">
        <f t="shared" ref="E1556" si="169">IF(AND(E1551="",E1552="",E1553="",E1554="",E1555=""),"",SUM(E1551:E1555))</f>
        <v/>
      </c>
      <c r="F1556" s="120" t="str">
        <f t="shared" ref="F1556" si="170">IF(AND(F1551="",F1552="",F1553="",F1554="",F1555=""),"",SUM(F1551:F1555))</f>
        <v/>
      </c>
      <c r="G1556" s="120" t="str">
        <f t="shared" ref="G1556" si="171">IF(AND(G1551="",G1552="",G1553="",G1554="",G1555=""),"",SUM(G1551:G1555))</f>
        <v/>
      </c>
      <c r="H1556" s="120" t="str">
        <f t="shared" ref="H1556" si="172">IF(AND(H1551="",H1552="",H1553="",H1554="",H1555=""),"",SUM(H1551:H1555))</f>
        <v/>
      </c>
      <c r="I1556" s="120" t="str">
        <f t="shared" ref="I1556" si="173">IF(AND(I1551="",I1552="",I1553="",I1554="",I1555=""),"",SUM(I1551:I1555))</f>
        <v/>
      </c>
      <c r="J1556" s="120" t="str">
        <f t="shared" ref="J1556" si="174">IF(AND(J1551="",J1552="",J1553="",J1554="",J1555=""),"",SUM(J1551:J1555))</f>
        <v/>
      </c>
      <c r="K1556" s="120" t="str">
        <f t="shared" ref="K1556" si="175">IF(AND(K1551="",K1552="",K1553="",K1554="",K1555=""),"",SUM(K1551:K1555))</f>
        <v/>
      </c>
      <c r="L1556" s="120" t="str">
        <f t="shared" ref="L1556" si="176">IF(AND(L1551="",L1552="",L1553="",L1554="",L1555=""),"",SUM(L1551:L1555))</f>
        <v/>
      </c>
      <c r="M1556" s="120" t="str">
        <f t="shared" ref="M1556" si="177">IF(AND(M1551="",M1552="",M1553="",M1554="",M1555=""),"",SUM(M1551:M1555))</f>
        <v/>
      </c>
      <c r="N1556" s="120" t="str">
        <f t="shared" ref="N1556" si="178">IF(AND(N1551="",N1552="",N1553="",N1554="",N1555=""),"",SUM(N1551:N1555))</f>
        <v/>
      </c>
      <c r="O1556" s="120" t="str">
        <f t="shared" ref="O1556" si="179">IF(AND(O1551="",O1552="",O1553="",O1554="",O1555=""),"",SUM(O1551:O1555))</f>
        <v/>
      </c>
      <c r="P1556" s="326" t="str">
        <f>IF(OR(N1546="",E1544="",O1556=""),"",IF(O1556&gt;85%*1000,"A",IF(O1556&gt;70%*1000,"B",IF(O1556&gt;50%*1000,"C",IF(O1556&gt;30%*1000,"D","E")))))</f>
        <v/>
      </c>
      <c r="Q1556" s="819"/>
      <c r="R1556" s="412" t="s">
        <v>215</v>
      </c>
      <c r="S1556" s="120" t="str">
        <f>IF(AND(S1551="",S1552="",S1553="",S1554="",S1555=""),"",SUM(S1551:S1555))</f>
        <v/>
      </c>
      <c r="T1556" s="120" t="str">
        <f t="shared" ref="T1556" si="180">IF(AND(T1551="",T1552="",T1553="",T1554="",T1555=""),"",SUM(T1551:T1555))</f>
        <v/>
      </c>
      <c r="U1556" s="120" t="str">
        <f t="shared" ref="U1556" si="181">IF(AND(U1551="",U1552="",U1553="",U1554="",U1555=""),"",SUM(U1551:U1555))</f>
        <v/>
      </c>
      <c r="V1556" s="120" t="str">
        <f t="shared" ref="V1556" si="182">IF(AND(V1551="",V1552="",V1553="",V1554="",V1555=""),"",SUM(V1551:V1555))</f>
        <v/>
      </c>
      <c r="W1556" s="120" t="str">
        <f t="shared" ref="W1556" si="183">IF(AND(W1551="",W1552="",W1553="",W1554="",W1555=""),"",SUM(W1551:W1555))</f>
        <v/>
      </c>
      <c r="X1556" s="120" t="str">
        <f t="shared" ref="X1556" si="184">IF(AND(X1551="",X1552="",X1553="",X1554="",X1555=""),"",SUM(X1551:X1555))</f>
        <v/>
      </c>
      <c r="Y1556" s="120" t="str">
        <f t="shared" ref="Y1556" si="185">IF(AND(Y1551="",Y1552="",Y1553="",Y1554="",Y1555=""),"",SUM(Y1551:Y1555))</f>
        <v/>
      </c>
      <c r="Z1556" s="120" t="str">
        <f t="shared" ref="Z1556" si="186">IF(AND(Z1551="",Z1552="",Z1553="",Z1554="",Z1555=""),"",SUM(Z1551:Z1555))</f>
        <v/>
      </c>
      <c r="AA1556" s="120" t="str">
        <f t="shared" ref="AA1556" si="187">IF(AND(AA1551="",AA1552="",AA1553="",AA1554="",AA1555=""),"",SUM(AA1551:AA1555))</f>
        <v/>
      </c>
      <c r="AB1556" s="120" t="str">
        <f t="shared" ref="AB1556" si="188">IF(AND(AB1551="",AB1552="",AB1553="",AB1554="",AB1555=""),"",SUM(AB1551:AB1555))</f>
        <v/>
      </c>
      <c r="AC1556" s="120" t="str">
        <f t="shared" ref="AC1556" si="189">IF(AND(AC1551="",AC1552="",AC1553="",AC1554="",AC1555=""),"",SUM(AC1551:AC1555))</f>
        <v/>
      </c>
      <c r="AD1556" s="120" t="str">
        <f t="shared" ref="AD1556" si="190">IF(AND(AD1551="",AD1552="",AD1553="",AD1554="",AD1555=""),"",SUM(AD1551:AD1555))</f>
        <v/>
      </c>
      <c r="AE1556" s="120" t="str">
        <f t="shared" ref="AE1556" si="191">IF(AND(AE1551="",AE1552="",AE1553="",AE1554="",AE1555=""),"",SUM(AE1551:AE1555))</f>
        <v/>
      </c>
      <c r="AF1556" s="326" t="str">
        <f>IF(OR(AD1546="",U1544="",AE1556=""),"",IF(AE1556&gt;85%*1000,"A",IF(AE1556&gt;70%*1000,"B",IF(AE1556&gt;50%*1000,"C",IF(AE1556&gt;30%*1000,"D","E")))))</f>
        <v/>
      </c>
    </row>
    <row r="1557" spans="1:32" ht="9" customHeight="1">
      <c r="A1557" s="166">
        <f>IF(N1546="","",A1556+1)</f>
        <v>17</v>
      </c>
      <c r="B1557" s="787"/>
      <c r="C1557" s="787"/>
      <c r="D1557" s="787"/>
      <c r="E1557" s="787"/>
      <c r="F1557" s="787"/>
      <c r="G1557" s="787"/>
      <c r="H1557" s="787"/>
      <c r="I1557" s="787"/>
      <c r="J1557" s="787"/>
      <c r="K1557" s="787"/>
      <c r="L1557" s="787"/>
      <c r="M1557" s="787"/>
      <c r="N1557" s="787"/>
      <c r="O1557" s="787"/>
      <c r="P1557" s="787"/>
      <c r="Q1557" s="819"/>
      <c r="R1557" s="787"/>
      <c r="S1557" s="787"/>
      <c r="T1557" s="787"/>
      <c r="U1557" s="787"/>
      <c r="V1557" s="787"/>
      <c r="W1557" s="787"/>
      <c r="X1557" s="787"/>
      <c r="Y1557" s="787"/>
      <c r="Z1557" s="787"/>
      <c r="AA1557" s="787"/>
      <c r="AB1557" s="787"/>
      <c r="AC1557" s="787"/>
      <c r="AD1557" s="787"/>
      <c r="AE1557" s="787"/>
      <c r="AF1557" s="787"/>
    </row>
    <row r="1558" spans="1:32" ht="22.5" customHeight="1">
      <c r="A1558" s="166">
        <f>IF(N1546="","",A1557+1)</f>
        <v>18</v>
      </c>
      <c r="B1558" s="788" t="s">
        <v>213</v>
      </c>
      <c r="C1558" s="788"/>
      <c r="D1558" s="789" t="s">
        <v>229</v>
      </c>
      <c r="E1558" s="790"/>
      <c r="F1558" s="411" t="s">
        <v>186</v>
      </c>
      <c r="G1558" s="788" t="s">
        <v>213</v>
      </c>
      <c r="H1558" s="788"/>
      <c r="I1558" s="789" t="s">
        <v>229</v>
      </c>
      <c r="J1558" s="790"/>
      <c r="K1558" s="411" t="s">
        <v>186</v>
      </c>
      <c r="L1558" s="788" t="s">
        <v>213</v>
      </c>
      <c r="M1558" s="788"/>
      <c r="N1558" s="789" t="s">
        <v>229</v>
      </c>
      <c r="O1558" s="790"/>
      <c r="P1558" s="411" t="s">
        <v>186</v>
      </c>
      <c r="Q1558" s="819"/>
      <c r="R1558" s="788" t="s">
        <v>213</v>
      </c>
      <c r="S1558" s="788"/>
      <c r="T1558" s="789" t="s">
        <v>229</v>
      </c>
      <c r="U1558" s="790"/>
      <c r="V1558" s="411" t="s">
        <v>186</v>
      </c>
      <c r="W1558" s="788" t="s">
        <v>213</v>
      </c>
      <c r="X1558" s="788"/>
      <c r="Y1558" s="789" t="s">
        <v>229</v>
      </c>
      <c r="Z1558" s="790"/>
      <c r="AA1558" s="411" t="s">
        <v>186</v>
      </c>
      <c r="AB1558" s="788" t="s">
        <v>213</v>
      </c>
      <c r="AC1558" s="788"/>
      <c r="AD1558" s="789" t="s">
        <v>229</v>
      </c>
      <c r="AE1558" s="790"/>
      <c r="AF1558" s="411" t="s">
        <v>186</v>
      </c>
    </row>
    <row r="1559" spans="1:32" ht="21.75" customHeight="1">
      <c r="A1559" s="166">
        <f>IF(N1546="","",A1558+1)</f>
        <v>19</v>
      </c>
      <c r="B1559" s="791" t="s">
        <v>221</v>
      </c>
      <c r="C1559" s="792"/>
      <c r="D1559" s="792"/>
      <c r="E1559" s="119" t="str">
        <f>IFERROR(VLOOKUP(N1546,Marks,109,0),"")</f>
        <v/>
      </c>
      <c r="F1559" s="130" t="str">
        <f>IFERROR(VLOOKUP(N1546,Marks,113,0),"")</f>
        <v/>
      </c>
      <c r="G1559" s="791" t="s">
        <v>192</v>
      </c>
      <c r="H1559" s="792"/>
      <c r="I1559" s="792"/>
      <c r="J1559" s="119" t="str">
        <f>IFERROR(VLOOKUP(N1546,Marks,117,0),"")</f>
        <v/>
      </c>
      <c r="K1559" s="130" t="str">
        <f>IFERROR(VLOOKUP(N1546,Marks,121,0),"")</f>
        <v/>
      </c>
      <c r="L1559" s="793" t="s">
        <v>193</v>
      </c>
      <c r="M1559" s="794"/>
      <c r="N1559" s="794"/>
      <c r="O1559" s="119" t="str">
        <f>IFERROR(VLOOKUP(N1546,Marks,125,0),"")</f>
        <v/>
      </c>
      <c r="P1559" s="130" t="str">
        <f>IFERROR(VLOOKUP(N1546,Marks,129,0),"")</f>
        <v/>
      </c>
      <c r="Q1559" s="819"/>
      <c r="R1559" s="791" t="s">
        <v>221</v>
      </c>
      <c r="S1559" s="792"/>
      <c r="T1559" s="792"/>
      <c r="U1559" s="119" t="str">
        <f>IFERROR(VLOOKUP(AD1546,Marks,109,0),"")</f>
        <v/>
      </c>
      <c r="V1559" s="130" t="str">
        <f>IFERROR(VLOOKUP(AD1546,Marks,113,0),"")</f>
        <v/>
      </c>
      <c r="W1559" s="791" t="s">
        <v>192</v>
      </c>
      <c r="X1559" s="792"/>
      <c r="Y1559" s="792"/>
      <c r="Z1559" s="119" t="str">
        <f>IFERROR(VLOOKUP(AD1546,Marks,117,0),"")</f>
        <v/>
      </c>
      <c r="AA1559" s="130" t="str">
        <f>IFERROR(VLOOKUP(AD1546,Marks,121,0),"")</f>
        <v/>
      </c>
      <c r="AB1559" s="793" t="s">
        <v>193</v>
      </c>
      <c r="AC1559" s="794"/>
      <c r="AD1559" s="794"/>
      <c r="AE1559" s="119" t="str">
        <f>IFERROR(VLOOKUP(AD1546,Marks,125,0),"")</f>
        <v/>
      </c>
      <c r="AF1559" s="130" t="str">
        <f>IFERROR(VLOOKUP(AD1546,Marks,129,0),"")</f>
        <v/>
      </c>
    </row>
    <row r="1560" spans="1:32" ht="21" customHeight="1">
      <c r="A1560" s="166">
        <f>IF(N1546="","",A1559+1)</f>
        <v>20</v>
      </c>
      <c r="B1560" s="780" t="s">
        <v>216</v>
      </c>
      <c r="C1560" s="780"/>
      <c r="D1560" s="780"/>
      <c r="E1560" s="795" t="str">
        <f>IFERROR(VLOOKUP(N1546,Marks,135,0),"")</f>
        <v/>
      </c>
      <c r="F1560" s="795"/>
      <c r="G1560" s="795"/>
      <c r="H1560" s="795"/>
      <c r="I1560" s="780" t="s">
        <v>217</v>
      </c>
      <c r="J1560" s="780"/>
      <c r="K1560" s="780"/>
      <c r="L1560" s="780"/>
      <c r="M1560" s="796" t="str">
        <f>IFERROR(VLOOKUP(N1546,Marks,136,0),"")</f>
        <v/>
      </c>
      <c r="N1560" s="796"/>
      <c r="O1560" s="796"/>
      <c r="P1560" s="796"/>
      <c r="Q1560" s="819"/>
      <c r="R1560" s="780" t="s">
        <v>216</v>
      </c>
      <c r="S1560" s="780"/>
      <c r="T1560" s="780"/>
      <c r="U1560" s="795" t="str">
        <f>IFERROR(VLOOKUP(AD1546,Marks,135,0),"")</f>
        <v/>
      </c>
      <c r="V1560" s="795"/>
      <c r="W1560" s="795"/>
      <c r="X1560" s="795"/>
      <c r="Y1560" s="780" t="s">
        <v>217</v>
      </c>
      <c r="Z1560" s="780"/>
      <c r="AA1560" s="780"/>
      <c r="AB1560" s="780"/>
      <c r="AC1560" s="796" t="str">
        <f>IFERROR(VLOOKUP(AD1546,Marks,136,0),"")</f>
        <v/>
      </c>
      <c r="AD1560" s="796"/>
      <c r="AE1560" s="796"/>
      <c r="AF1560" s="796"/>
    </row>
    <row r="1561" spans="1:32" ht="21" customHeight="1">
      <c r="A1561" s="166">
        <f>IF(N1546="","",A1560+1)</f>
        <v>21</v>
      </c>
      <c r="B1561" s="780" t="s">
        <v>218</v>
      </c>
      <c r="C1561" s="780"/>
      <c r="D1561" s="780"/>
      <c r="E1561" s="782" t="str">
        <f>IFERROR(VLOOKUP(N1546,Marks,134,0),"")</f>
        <v/>
      </c>
      <c r="F1561" s="782"/>
      <c r="G1561" s="782"/>
      <c r="H1561" s="782"/>
      <c r="I1561" s="780" t="s">
        <v>219</v>
      </c>
      <c r="J1561" s="780"/>
      <c r="K1561" s="780"/>
      <c r="L1561" s="780"/>
      <c r="M1561" s="781" t="str">
        <f>IFERROR(VLOOKUP(N1546,Marks,131,0),"")</f>
        <v/>
      </c>
      <c r="N1561" s="781"/>
      <c r="O1561" s="781"/>
      <c r="P1561" s="781"/>
      <c r="Q1561" s="819"/>
      <c r="R1561" s="780" t="s">
        <v>218</v>
      </c>
      <c r="S1561" s="780"/>
      <c r="T1561" s="780"/>
      <c r="U1561" s="782" t="str">
        <f>IFERROR(VLOOKUP(AD1546,Marks,134,0),"")</f>
        <v/>
      </c>
      <c r="V1561" s="782"/>
      <c r="W1561" s="782"/>
      <c r="X1561" s="782"/>
      <c r="Y1561" s="780" t="s">
        <v>219</v>
      </c>
      <c r="Z1561" s="780"/>
      <c r="AA1561" s="780"/>
      <c r="AB1561" s="780"/>
      <c r="AC1561" s="781" t="str">
        <f>IFERROR(VLOOKUP(AD1546,Marks,131,0),"")</f>
        <v/>
      </c>
      <c r="AD1561" s="781"/>
      <c r="AE1561" s="781"/>
      <c r="AF1561" s="781"/>
    </row>
    <row r="1562" spans="1:32" ht="21" customHeight="1">
      <c r="A1562" s="166">
        <f>IF(N1546="","",A1561+1)</f>
        <v>22</v>
      </c>
      <c r="B1562" s="780" t="s">
        <v>220</v>
      </c>
      <c r="C1562" s="780"/>
      <c r="D1562" s="780"/>
      <c r="E1562" s="324" t="str">
        <f>IFERROR(VLOOKUP(N1546,Marks,132,0),"")</f>
        <v/>
      </c>
      <c r="F1562" s="325" t="s">
        <v>341</v>
      </c>
      <c r="G1562" s="783" t="str">
        <f>IF(OR(N1546="",E1544="",O1556=""),"",IF(O1556&gt;85%*1000,"A",IF(O1556&gt;70%*1000,"B",IF(O1556&gt;50%*1000,"C",IF(O1556&gt;30%*1000,"D","E")))))</f>
        <v/>
      </c>
      <c r="H1562" s="783"/>
      <c r="I1562" s="780" t="s">
        <v>222</v>
      </c>
      <c r="J1562" s="780"/>
      <c r="K1562" s="780"/>
      <c r="L1562" s="780"/>
      <c r="M1562" s="818" t="str">
        <f>IFERROR(VLOOKUP(N1546,Marks,133,0),"")</f>
        <v/>
      </c>
      <c r="N1562" s="818"/>
      <c r="O1562" s="818"/>
      <c r="P1562" s="818"/>
      <c r="Q1562" s="819"/>
      <c r="R1562" s="780" t="s">
        <v>220</v>
      </c>
      <c r="S1562" s="780"/>
      <c r="T1562" s="780"/>
      <c r="U1562" s="324" t="str">
        <f>IFERROR(VLOOKUP(AD1546,Marks,132,0),"")</f>
        <v/>
      </c>
      <c r="V1562" s="325" t="s">
        <v>341</v>
      </c>
      <c r="W1562" s="783" t="str">
        <f>IF(OR(AD1546="",U1544="",AE1556=""),"",IF(AE1556&gt;85%*1000,"A",IF(AE1556&gt;70%*1000,"B",IF(AE1556&gt;50%*1000,"C",IF(AE1556&gt;30%*1000,"D","E")))))</f>
        <v/>
      </c>
      <c r="X1562" s="783"/>
      <c r="Y1562" s="780" t="s">
        <v>222</v>
      </c>
      <c r="Z1562" s="780"/>
      <c r="AA1562" s="780"/>
      <c r="AB1562" s="780"/>
      <c r="AC1562" s="818" t="str">
        <f>IFERROR(VLOOKUP(AD1546,Marks,133,0),"")</f>
        <v/>
      </c>
      <c r="AD1562" s="818"/>
      <c r="AE1562" s="818"/>
      <c r="AF1562" s="818"/>
    </row>
    <row r="1563" spans="1:32" ht="21" customHeight="1">
      <c r="A1563" s="166">
        <f>IF(N1546="","",A1562+1)</f>
        <v>23</v>
      </c>
      <c r="B1563" s="817" t="s">
        <v>228</v>
      </c>
      <c r="C1563" s="817"/>
      <c r="D1563" s="817"/>
      <c r="E1563" s="784">
        <f>'Master sheet'!$C$10</f>
        <v>44697</v>
      </c>
      <c r="F1563" s="784"/>
      <c r="G1563" s="784"/>
      <c r="H1563" s="410"/>
      <c r="I1563" s="121"/>
      <c r="J1563" s="121"/>
      <c r="K1563" s="76"/>
      <c r="L1563" s="121"/>
      <c r="M1563" s="121"/>
      <c r="N1563" s="121"/>
      <c r="O1563" s="121"/>
      <c r="P1563" s="121"/>
      <c r="Q1563" s="819"/>
      <c r="R1563" s="817" t="s">
        <v>228</v>
      </c>
      <c r="S1563" s="817"/>
      <c r="T1563" s="817"/>
      <c r="U1563" s="784">
        <f>'Master sheet'!$C$10</f>
        <v>44697</v>
      </c>
      <c r="V1563" s="784"/>
      <c r="W1563" s="784"/>
      <c r="X1563" s="410"/>
      <c r="Y1563" s="121"/>
      <c r="Z1563" s="121"/>
      <c r="AA1563" s="76"/>
      <c r="AB1563" s="121"/>
      <c r="AC1563" s="121"/>
      <c r="AD1563" s="121"/>
      <c r="AE1563" s="121"/>
      <c r="AF1563" s="121"/>
    </row>
    <row r="1564" spans="1:32" ht="43.5" customHeight="1">
      <c r="A1564" s="166">
        <f>IF(N1546="","",A1563+1)</f>
        <v>24</v>
      </c>
      <c r="B1564" s="804" t="str">
        <f>IF(AND(C1543=1),CONCATENATE("( ",UPPER('Master sheet'!$F$11)," )"),IF(AND(C1543=2),CONCATENATE("( ",UPPER('Master sheet'!$F$19)," )"),IF(AND(C1543=3),CONCATENATE("( ",UPPER('Master sheet'!$J$11)," )"),IF(AND(C1543=4),CONCATENATE("( ",UPPER('Master sheet'!$J$19)," )"),""))))</f>
        <v/>
      </c>
      <c r="C1564" s="804"/>
      <c r="D1564" s="804"/>
      <c r="E1564" s="804"/>
      <c r="F1564" s="805" t="str">
        <f>IF(AND(N1546=""),"",CONCATENATE("(",'Master sheet'!$C$14," )"))</f>
        <v>(Suresh Kumar )</v>
      </c>
      <c r="G1564" s="805"/>
      <c r="H1564" s="805"/>
      <c r="I1564" s="805"/>
      <c r="J1564" s="805"/>
      <c r="K1564" s="805" t="str">
        <f>IF(AND(N1546=""),"",CONCATENATE("(",'Master sheet'!$C$12," )"))</f>
        <v>(USHA PALIYA )</v>
      </c>
      <c r="L1564" s="805"/>
      <c r="M1564" s="805"/>
      <c r="N1564" s="805"/>
      <c r="O1564" s="805"/>
      <c r="P1564" s="805"/>
      <c r="Q1564" s="819"/>
      <c r="R1564" s="804" t="str">
        <f>IF(AND(S1543=1),CONCATENATE("( ",UPPER('Master sheet'!$F$11)," )"),IF(AND(S1543=2),CONCATENATE("( ",UPPER('Master sheet'!$F$19)," )"),IF(AND(S1543=3),CONCATENATE("( ",UPPER('Master sheet'!$J$11)," )"),IF(AND(S1543=4),CONCATENATE("( ",UPPER('Master sheet'!$J$19)," )"),""))))</f>
        <v/>
      </c>
      <c r="S1564" s="804"/>
      <c r="T1564" s="804"/>
      <c r="U1564" s="804"/>
      <c r="V1564" s="805" t="str">
        <f>IF(AND(AD1546=""),"",CONCATENATE("(",'Master sheet'!$C$14," )"))</f>
        <v>(Suresh Kumar )</v>
      </c>
      <c r="W1564" s="805"/>
      <c r="X1564" s="805"/>
      <c r="Y1564" s="805"/>
      <c r="Z1564" s="805"/>
      <c r="AA1564" s="805" t="str">
        <f>IF(AND(AD1546=""),"",CONCATENATE("(",'Master sheet'!$C$12," )"))</f>
        <v>(USHA PALIYA )</v>
      </c>
      <c r="AB1564" s="805"/>
      <c r="AC1564" s="805"/>
      <c r="AD1564" s="805"/>
      <c r="AE1564" s="805"/>
      <c r="AF1564" s="805"/>
    </row>
    <row r="1565" spans="1:32" ht="21.75" customHeight="1">
      <c r="A1565" s="166">
        <f>IF(N1546="","",A1564+1)</f>
        <v>25</v>
      </c>
      <c r="B1565" s="806" t="s">
        <v>223</v>
      </c>
      <c r="C1565" s="806"/>
      <c r="D1565" s="806"/>
      <c r="E1565" s="806"/>
      <c r="F1565" s="807" t="s">
        <v>224</v>
      </c>
      <c r="G1565" s="807"/>
      <c r="H1565" s="807"/>
      <c r="I1565" s="807"/>
      <c r="J1565" s="807"/>
      <c r="K1565" s="806" t="s">
        <v>225</v>
      </c>
      <c r="L1565" s="806"/>
      <c r="M1565" s="806"/>
      <c r="N1565" s="806"/>
      <c r="O1565" s="806"/>
      <c r="P1565" s="806"/>
      <c r="Q1565" s="819"/>
      <c r="R1565" s="806" t="s">
        <v>223</v>
      </c>
      <c r="S1565" s="806"/>
      <c r="T1565" s="806"/>
      <c r="U1565" s="806"/>
      <c r="V1565" s="807" t="s">
        <v>224</v>
      </c>
      <c r="W1565" s="807"/>
      <c r="X1565" s="807"/>
      <c r="Y1565" s="807"/>
      <c r="Z1565" s="807"/>
      <c r="AA1565" s="806" t="s">
        <v>225</v>
      </c>
      <c r="AB1565" s="806"/>
      <c r="AC1565" s="806"/>
      <c r="AD1565" s="806"/>
      <c r="AE1565" s="806"/>
      <c r="AF1565" s="806"/>
    </row>
    <row r="1567" spans="1:32" ht="21.9" customHeight="1">
      <c r="A1567" s="165">
        <f>IF(N1573="","",1)</f>
        <v>1</v>
      </c>
      <c r="B1567" s="808" t="s">
        <v>203</v>
      </c>
      <c r="C1567" s="808"/>
      <c r="D1567" s="808"/>
      <c r="E1567" s="808"/>
      <c r="F1567" s="808"/>
      <c r="G1567" s="808"/>
      <c r="H1567" s="808"/>
      <c r="I1567" s="808"/>
      <c r="J1567" s="808"/>
      <c r="K1567" s="808"/>
      <c r="L1567" s="808"/>
      <c r="M1567" s="808"/>
      <c r="N1567" s="808"/>
      <c r="O1567" s="808"/>
      <c r="P1567" s="808"/>
      <c r="Q1567" s="819" t="s">
        <v>249</v>
      </c>
      <c r="R1567" s="808" t="s">
        <v>203</v>
      </c>
      <c r="S1567" s="808"/>
      <c r="T1567" s="808"/>
      <c r="U1567" s="808"/>
      <c r="V1567" s="808"/>
      <c r="W1567" s="808"/>
      <c r="X1567" s="808"/>
      <c r="Y1567" s="808"/>
      <c r="Z1567" s="808"/>
      <c r="AA1567" s="808"/>
      <c r="AB1567" s="808"/>
      <c r="AC1567" s="808"/>
      <c r="AD1567" s="808"/>
      <c r="AE1567" s="808"/>
      <c r="AF1567" s="808"/>
    </row>
    <row r="1568" spans="1:32" ht="21.9" customHeight="1">
      <c r="A1568" s="166">
        <f>IF(N1573="","",A1567+1)</f>
        <v>2</v>
      </c>
      <c r="B1568" s="820" t="s">
        <v>541</v>
      </c>
      <c r="C1568" s="820"/>
      <c r="D1568" s="820"/>
      <c r="E1568" s="820"/>
      <c r="F1568" s="820"/>
      <c r="G1568" s="820"/>
      <c r="H1568" s="820"/>
      <c r="I1568" s="820"/>
      <c r="J1568" s="820"/>
      <c r="K1568" s="820"/>
      <c r="L1568" s="820"/>
      <c r="M1568" s="820"/>
      <c r="N1568" s="820"/>
      <c r="O1568" s="820"/>
      <c r="P1568" s="820"/>
      <c r="Q1568" s="819"/>
      <c r="R1568" s="820" t="s">
        <v>541</v>
      </c>
      <c r="S1568" s="820"/>
      <c r="T1568" s="820"/>
      <c r="U1568" s="820"/>
      <c r="V1568" s="820"/>
      <c r="W1568" s="820"/>
      <c r="X1568" s="820"/>
      <c r="Y1568" s="820"/>
      <c r="Z1568" s="820"/>
      <c r="AA1568" s="820"/>
      <c r="AB1568" s="820"/>
      <c r="AC1568" s="820"/>
      <c r="AD1568" s="820"/>
      <c r="AE1568" s="820"/>
      <c r="AF1568" s="820"/>
    </row>
    <row r="1569" spans="1:32" ht="21.9" customHeight="1">
      <c r="A1569" s="166">
        <f>IF(N1573="","",A1568+1)</f>
        <v>3</v>
      </c>
      <c r="B1569" s="821" t="s">
        <v>168</v>
      </c>
      <c r="C1569" s="821"/>
      <c r="D1569" s="821"/>
      <c r="E1569" s="822" t="str">
        <f>IF(AND(N1573=""),"",'Result Sheet'!$F$2)</f>
        <v xml:space="preserve">महात्मा गाँधी राजकीय विद्यालय (अंग्रेजी माध्यम) बर, पाली </v>
      </c>
      <c r="F1569" s="822"/>
      <c r="G1569" s="822"/>
      <c r="H1569" s="822"/>
      <c r="I1569" s="822"/>
      <c r="J1569" s="822"/>
      <c r="K1569" s="822"/>
      <c r="L1569" s="822"/>
      <c r="M1569" s="822"/>
      <c r="N1569" s="822"/>
      <c r="O1569" s="822"/>
      <c r="P1569" s="822"/>
      <c r="Q1569" s="819"/>
      <c r="R1569" s="821" t="s">
        <v>168</v>
      </c>
      <c r="S1569" s="821"/>
      <c r="T1569" s="821"/>
      <c r="U1569" s="822" t="str">
        <f>IF(AND(AD1573=""),"",'Result Sheet'!$F$2)</f>
        <v xml:space="preserve">महात्मा गाँधी राजकीय विद्यालय (अंग्रेजी माध्यम) बर, पाली </v>
      </c>
      <c r="V1569" s="822"/>
      <c r="W1569" s="822"/>
      <c r="X1569" s="822"/>
      <c r="Y1569" s="822"/>
      <c r="Z1569" s="822"/>
      <c r="AA1569" s="822"/>
      <c r="AB1569" s="822"/>
      <c r="AC1569" s="822"/>
      <c r="AD1569" s="822"/>
      <c r="AE1569" s="822"/>
      <c r="AF1569" s="822"/>
    </row>
    <row r="1570" spans="1:32" ht="21.9" customHeight="1">
      <c r="A1570" s="166">
        <f>IF(N1573="","",A1569+1)</f>
        <v>4</v>
      </c>
      <c r="B1570" s="413" t="s">
        <v>169</v>
      </c>
      <c r="C1570" s="797" t="str">
        <f>IFERROR(VLOOKUP(N1573,Marks,2,0),"")</f>
        <v/>
      </c>
      <c r="D1570" s="797"/>
      <c r="E1570" s="815" t="s">
        <v>212</v>
      </c>
      <c r="F1570" s="815"/>
      <c r="G1570" s="815"/>
      <c r="H1570" s="797" t="str">
        <f>IFERROR(VLOOKUP(N1573,Marks,3,0),"")</f>
        <v/>
      </c>
      <c r="I1570" s="797"/>
      <c r="J1570" s="798" t="s">
        <v>205</v>
      </c>
      <c r="K1570" s="798"/>
      <c r="L1570" s="798"/>
      <c r="M1570" s="798"/>
      <c r="N1570" s="799" t="str">
        <f>IF(AND(N1573=""),"",'Marks Entry 1st'!$I$2)</f>
        <v xml:space="preserve"> 2021-2022</v>
      </c>
      <c r="O1570" s="799"/>
      <c r="P1570" s="799"/>
      <c r="Q1570" s="819"/>
      <c r="R1570" s="413" t="s">
        <v>169</v>
      </c>
      <c r="S1570" s="797" t="str">
        <f>IFERROR(VLOOKUP(AD1573,Marks,2,0),"")</f>
        <v/>
      </c>
      <c r="T1570" s="797"/>
      <c r="U1570" s="815" t="s">
        <v>212</v>
      </c>
      <c r="V1570" s="815"/>
      <c r="W1570" s="815"/>
      <c r="X1570" s="797" t="str">
        <f>IFERROR(VLOOKUP(AD1573,Marks,3,0),"")</f>
        <v/>
      </c>
      <c r="Y1570" s="797"/>
      <c r="Z1570" s="798" t="s">
        <v>205</v>
      </c>
      <c r="AA1570" s="798"/>
      <c r="AB1570" s="798"/>
      <c r="AC1570" s="798"/>
      <c r="AD1570" s="799" t="str">
        <f>IF(AND(AD1573=""),"",'Marks Entry 1st'!$I$2)</f>
        <v xml:space="preserve"> 2021-2022</v>
      </c>
      <c r="AE1570" s="799"/>
      <c r="AF1570" s="799"/>
    </row>
    <row r="1571" spans="1:32" ht="21.9" customHeight="1">
      <c r="A1571" s="166">
        <f>IF(N1573="","",A1570+1)</f>
        <v>5</v>
      </c>
      <c r="B1571" s="800" t="s">
        <v>206</v>
      </c>
      <c r="C1571" s="800"/>
      <c r="D1571" s="800"/>
      <c r="E1571" s="801" t="str">
        <f>IFERROR(VLOOKUP(N1573,Marks,6,0),"")</f>
        <v/>
      </c>
      <c r="F1571" s="801"/>
      <c r="G1571" s="801"/>
      <c r="H1571" s="801"/>
      <c r="I1571" s="801"/>
      <c r="J1571" s="802" t="s">
        <v>209</v>
      </c>
      <c r="K1571" s="802"/>
      <c r="L1571" s="802"/>
      <c r="M1571" s="802"/>
      <c r="N1571" s="803" t="str">
        <f>IFERROR(VLOOKUP(N1573,Marks,5,0),"")</f>
        <v/>
      </c>
      <c r="O1571" s="803"/>
      <c r="P1571" s="803"/>
      <c r="Q1571" s="819"/>
      <c r="R1571" s="800" t="s">
        <v>206</v>
      </c>
      <c r="S1571" s="800"/>
      <c r="T1571" s="800"/>
      <c r="U1571" s="801" t="str">
        <f>IFERROR(VLOOKUP(AD1573,Marks,6,0),"")</f>
        <v/>
      </c>
      <c r="V1571" s="801"/>
      <c r="W1571" s="801"/>
      <c r="X1571" s="801"/>
      <c r="Y1571" s="801"/>
      <c r="Z1571" s="802" t="s">
        <v>209</v>
      </c>
      <c r="AA1571" s="802"/>
      <c r="AB1571" s="802"/>
      <c r="AC1571" s="802"/>
      <c r="AD1571" s="803" t="str">
        <f>IFERROR(VLOOKUP(AD1573,Marks,5,0),"")</f>
        <v/>
      </c>
      <c r="AE1571" s="803"/>
      <c r="AF1571" s="803"/>
    </row>
    <row r="1572" spans="1:32" ht="21.9" customHeight="1">
      <c r="A1572" s="166">
        <f>IF(N1573="","",A1571+1)</f>
        <v>6</v>
      </c>
      <c r="B1572" s="800" t="s">
        <v>207</v>
      </c>
      <c r="C1572" s="800"/>
      <c r="D1572" s="800"/>
      <c r="E1572" s="801" t="str">
        <f>IFERROR(VLOOKUP(N1573,Marks,7,0),"")</f>
        <v/>
      </c>
      <c r="F1572" s="801"/>
      <c r="G1572" s="801"/>
      <c r="H1572" s="801"/>
      <c r="I1572" s="801"/>
      <c r="J1572" s="802" t="s">
        <v>210</v>
      </c>
      <c r="K1572" s="802"/>
      <c r="L1572" s="802"/>
      <c r="M1572" s="802"/>
      <c r="N1572" s="816" t="str">
        <f>IFERROR(VLOOKUP(N1573,Marks,4,0),"")</f>
        <v/>
      </c>
      <c r="O1572" s="816"/>
      <c r="P1572" s="816"/>
      <c r="Q1572" s="819"/>
      <c r="R1572" s="800" t="s">
        <v>207</v>
      </c>
      <c r="S1572" s="800"/>
      <c r="T1572" s="800"/>
      <c r="U1572" s="801" t="str">
        <f>IFERROR(VLOOKUP(AD1573,Marks,7,0),"")</f>
        <v/>
      </c>
      <c r="V1572" s="801"/>
      <c r="W1572" s="801"/>
      <c r="X1572" s="801"/>
      <c r="Y1572" s="801"/>
      <c r="Z1572" s="802" t="s">
        <v>210</v>
      </c>
      <c r="AA1572" s="802"/>
      <c r="AB1572" s="802"/>
      <c r="AC1572" s="802"/>
      <c r="AD1572" s="816" t="str">
        <f>IFERROR(VLOOKUP(AD1573,Marks,4,0),"")</f>
        <v/>
      </c>
      <c r="AE1572" s="816"/>
      <c r="AF1572" s="816"/>
    </row>
    <row r="1573" spans="1:32" ht="21.9" customHeight="1">
      <c r="A1573" s="166">
        <f>IF(N1573="","",A1572+1)</f>
        <v>7</v>
      </c>
      <c r="B1573" s="800" t="s">
        <v>208</v>
      </c>
      <c r="C1573" s="800"/>
      <c r="D1573" s="800"/>
      <c r="E1573" s="801" t="str">
        <f>IFERROR(VLOOKUP(N1573,Marks,8,0),"")</f>
        <v/>
      </c>
      <c r="F1573" s="801"/>
      <c r="G1573" s="801"/>
      <c r="H1573" s="801"/>
      <c r="I1573" s="801"/>
      <c r="J1573" s="802" t="s">
        <v>211</v>
      </c>
      <c r="K1573" s="802"/>
      <c r="L1573" s="802"/>
      <c r="M1573" s="802"/>
      <c r="N1573" s="809">
        <f>IF(AD1546="","",IF(AND(AD1546+1&gt;$AN$6),"",AD1546+1))</f>
        <v>217</v>
      </c>
      <c r="O1573" s="809"/>
      <c r="P1573" s="809"/>
      <c r="Q1573" s="819"/>
      <c r="R1573" s="800" t="s">
        <v>208</v>
      </c>
      <c r="S1573" s="800"/>
      <c r="T1573" s="800"/>
      <c r="U1573" s="801" t="str">
        <f>IFERROR(VLOOKUP(AD1573,Marks,8,0),"")</f>
        <v/>
      </c>
      <c r="V1573" s="801"/>
      <c r="W1573" s="801"/>
      <c r="X1573" s="801"/>
      <c r="Y1573" s="801"/>
      <c r="Z1573" s="802" t="s">
        <v>211</v>
      </c>
      <c r="AA1573" s="802"/>
      <c r="AB1573" s="802"/>
      <c r="AC1573" s="802"/>
      <c r="AD1573" s="810">
        <f>IF(N1573="","",IF(AND(N1573+1&gt;$AN$6),"",N1573+1))</f>
        <v>218</v>
      </c>
      <c r="AE1573" s="810"/>
      <c r="AF1573" s="810"/>
    </row>
    <row r="1574" spans="1:32" ht="9" customHeight="1">
      <c r="A1574" s="166">
        <f>IF(N1573="","",A1573+1)</f>
        <v>8</v>
      </c>
      <c r="B1574" s="123"/>
      <c r="C1574" s="123"/>
      <c r="D1574" s="123"/>
      <c r="E1574" s="124"/>
      <c r="F1574" s="124"/>
      <c r="G1574" s="124"/>
      <c r="H1574" s="123"/>
      <c r="I1574" s="123"/>
      <c r="J1574" s="125"/>
      <c r="K1574" s="125"/>
      <c r="L1574" s="125"/>
      <c r="M1574" s="76"/>
      <c r="N1574" s="76"/>
      <c r="O1574" s="76"/>
      <c r="P1574" s="76"/>
      <c r="Q1574" s="819"/>
      <c r="R1574" s="123"/>
      <c r="S1574" s="123"/>
      <c r="T1574" s="123"/>
      <c r="U1574" s="124"/>
      <c r="V1574" s="124"/>
      <c r="W1574" s="124"/>
      <c r="X1574" s="123"/>
      <c r="Y1574" s="123"/>
      <c r="Z1574" s="125"/>
      <c r="AA1574" s="125"/>
      <c r="AB1574" s="125"/>
      <c r="AC1574" s="76"/>
      <c r="AD1574" s="76"/>
      <c r="AE1574" s="76"/>
      <c r="AF1574" s="76"/>
    </row>
    <row r="1575" spans="1:32" ht="21" customHeight="1">
      <c r="A1575" s="166">
        <f>IF(N1573="","",A1574+1)</f>
        <v>9</v>
      </c>
      <c r="B1575" s="811" t="s">
        <v>213</v>
      </c>
      <c r="C1575" s="646" t="s">
        <v>214</v>
      </c>
      <c r="D1575" s="646"/>
      <c r="E1575" s="646"/>
      <c r="F1575" s="812" t="s">
        <v>13</v>
      </c>
      <c r="G1575" s="813"/>
      <c r="H1575" s="813"/>
      <c r="I1575" s="814"/>
      <c r="J1575" s="649" t="s">
        <v>184</v>
      </c>
      <c r="K1575" s="650" t="s">
        <v>167</v>
      </c>
      <c r="L1575" s="651"/>
      <c r="M1575" s="651"/>
      <c r="N1575" s="652"/>
      <c r="O1575" s="616" t="s">
        <v>185</v>
      </c>
      <c r="P1575" s="617" t="s">
        <v>186</v>
      </c>
      <c r="Q1575" s="819"/>
      <c r="R1575" s="811" t="s">
        <v>213</v>
      </c>
      <c r="S1575" s="646" t="s">
        <v>214</v>
      </c>
      <c r="T1575" s="646"/>
      <c r="U1575" s="646"/>
      <c r="V1575" s="812" t="s">
        <v>13</v>
      </c>
      <c r="W1575" s="813"/>
      <c r="X1575" s="813"/>
      <c r="Y1575" s="814"/>
      <c r="Z1575" s="649" t="s">
        <v>184</v>
      </c>
      <c r="AA1575" s="650" t="s">
        <v>167</v>
      </c>
      <c r="AB1575" s="651"/>
      <c r="AC1575" s="651"/>
      <c r="AD1575" s="652"/>
      <c r="AE1575" s="616" t="s">
        <v>185</v>
      </c>
      <c r="AF1575" s="617" t="s">
        <v>186</v>
      </c>
    </row>
    <row r="1576" spans="1:32" ht="90.75" customHeight="1">
      <c r="A1576" s="166">
        <f>IF(N1573="","",A1575+1)</f>
        <v>10</v>
      </c>
      <c r="B1576" s="811"/>
      <c r="C1576" s="171" t="s">
        <v>11</v>
      </c>
      <c r="D1576" s="171" t="s">
        <v>180</v>
      </c>
      <c r="E1576" s="171" t="s">
        <v>108</v>
      </c>
      <c r="F1576" s="171" t="s">
        <v>182</v>
      </c>
      <c r="G1576" s="171" t="s">
        <v>183</v>
      </c>
      <c r="H1576" s="305" t="s">
        <v>10</v>
      </c>
      <c r="I1576" s="171" t="s">
        <v>108</v>
      </c>
      <c r="J1576" s="649"/>
      <c r="K1576" s="172" t="s">
        <v>182</v>
      </c>
      <c r="L1576" s="172" t="s">
        <v>183</v>
      </c>
      <c r="M1576" s="173" t="s">
        <v>10</v>
      </c>
      <c r="N1576" s="171" t="s">
        <v>108</v>
      </c>
      <c r="O1576" s="616"/>
      <c r="P1576" s="785"/>
      <c r="Q1576" s="819"/>
      <c r="R1576" s="811"/>
      <c r="S1576" s="171" t="s">
        <v>11</v>
      </c>
      <c r="T1576" s="171" t="s">
        <v>180</v>
      </c>
      <c r="U1576" s="171" t="s">
        <v>108</v>
      </c>
      <c r="V1576" s="171" t="s">
        <v>182</v>
      </c>
      <c r="W1576" s="171" t="s">
        <v>183</v>
      </c>
      <c r="X1576" s="305" t="s">
        <v>10</v>
      </c>
      <c r="Y1576" s="171" t="s">
        <v>108</v>
      </c>
      <c r="Z1576" s="649"/>
      <c r="AA1576" s="172" t="s">
        <v>182</v>
      </c>
      <c r="AB1576" s="172" t="s">
        <v>183</v>
      </c>
      <c r="AC1576" s="173" t="s">
        <v>10</v>
      </c>
      <c r="AD1576" s="171" t="s">
        <v>108</v>
      </c>
      <c r="AE1576" s="616"/>
      <c r="AF1576" s="785">
        <v>0</v>
      </c>
    </row>
    <row r="1577" spans="1:32" ht="18.75" customHeight="1">
      <c r="A1577" s="166">
        <f>IF(N1573="","",A1576+1)</f>
        <v>11</v>
      </c>
      <c r="B1577" s="811"/>
      <c r="C1577" s="409">
        <v>20</v>
      </c>
      <c r="D1577" s="409">
        <v>20</v>
      </c>
      <c r="E1577" s="116">
        <v>40</v>
      </c>
      <c r="F1577" s="409">
        <v>30</v>
      </c>
      <c r="G1577" s="409">
        <v>18</v>
      </c>
      <c r="H1577" s="409">
        <v>12</v>
      </c>
      <c r="I1577" s="116">
        <v>60</v>
      </c>
      <c r="J1577" s="118">
        <v>100</v>
      </c>
      <c r="K1577" s="409">
        <v>50</v>
      </c>
      <c r="L1577" s="409">
        <v>30</v>
      </c>
      <c r="M1577" s="409">
        <v>20</v>
      </c>
      <c r="N1577" s="116">
        <v>100</v>
      </c>
      <c r="O1577" s="118">
        <v>200</v>
      </c>
      <c r="P1577" s="786"/>
      <c r="Q1577" s="819"/>
      <c r="R1577" s="811"/>
      <c r="S1577" s="409">
        <v>20</v>
      </c>
      <c r="T1577" s="409">
        <v>20</v>
      </c>
      <c r="U1577" s="116">
        <v>40</v>
      </c>
      <c r="V1577" s="409">
        <v>30</v>
      </c>
      <c r="W1577" s="409">
        <v>18</v>
      </c>
      <c r="X1577" s="409">
        <v>12</v>
      </c>
      <c r="Y1577" s="116">
        <v>60</v>
      </c>
      <c r="Z1577" s="118">
        <v>100</v>
      </c>
      <c r="AA1577" s="409">
        <v>50</v>
      </c>
      <c r="AB1577" s="409">
        <v>30</v>
      </c>
      <c r="AC1577" s="409">
        <v>20</v>
      </c>
      <c r="AD1577" s="116">
        <v>100</v>
      </c>
      <c r="AE1577" s="118">
        <v>200</v>
      </c>
      <c r="AF1577" s="786"/>
    </row>
    <row r="1578" spans="1:32" ht="21" customHeight="1">
      <c r="A1578" s="166">
        <f>IF(N1573="","",A1577+1)</f>
        <v>12</v>
      </c>
      <c r="B1578" s="122" t="str">
        <f>'Result Sheet'!$L$4</f>
        <v xml:space="preserve">हिन्दी </v>
      </c>
      <c r="C1578" s="408" t="str">
        <f>IFERROR(VLOOKUP(N1573,Marks,11,0),"")</f>
        <v/>
      </c>
      <c r="D1578" s="408" t="str">
        <f>IFERROR(VLOOKUP(N1573,Marks,12,0),"")</f>
        <v/>
      </c>
      <c r="E1578" s="117" t="str">
        <f>IFERROR(VLOOKUP(N1573,Marks,13,0),"")</f>
        <v/>
      </c>
      <c r="F1578" s="408" t="str">
        <f>IFERROR(VLOOKUP(N1573,Marks,14,0),"")</f>
        <v/>
      </c>
      <c r="G1578" s="408" t="str">
        <f>IFERROR(VLOOKUP(N1573,Marks,15,0),"")</f>
        <v/>
      </c>
      <c r="H1578" s="408" t="str">
        <f>IFERROR(VLOOKUP(N1573,Marks,16,0),"")</f>
        <v/>
      </c>
      <c r="I1578" s="117" t="str">
        <f>IFERROR(VLOOKUP(N1573,Marks,17,0),"")</f>
        <v/>
      </c>
      <c r="J1578" s="119" t="str">
        <f>IFERROR(VLOOKUP(N1573,Marks,18,0),"")</f>
        <v/>
      </c>
      <c r="K1578" s="408" t="str">
        <f>IFERROR(VLOOKUP(N1573,Marks,19,0),"")</f>
        <v/>
      </c>
      <c r="L1578" s="408" t="str">
        <f>IFERROR(VLOOKUP(N1573,Marks,20,0),"")</f>
        <v/>
      </c>
      <c r="M1578" s="408" t="str">
        <f>IFERROR(VLOOKUP(N1573,Marks,21,0),"")</f>
        <v/>
      </c>
      <c r="N1578" s="117" t="str">
        <f>IFERROR(VLOOKUP(N1573,Marks,22,0),"")</f>
        <v/>
      </c>
      <c r="O1578" s="119" t="str">
        <f>IFERROR(VLOOKUP(N1573,Marks,23,0),"")</f>
        <v/>
      </c>
      <c r="P1578" s="323" t="str">
        <f>IFERROR(VLOOKUP(N1573,Marks,29,0),"")</f>
        <v/>
      </c>
      <c r="Q1578" s="819"/>
      <c r="R1578" s="122" t="str">
        <f>'Result Sheet'!$L$4</f>
        <v xml:space="preserve">हिन्दी </v>
      </c>
      <c r="S1578" s="408" t="str">
        <f>IFERROR(VLOOKUP(AD1573,Marks,11,0),"")</f>
        <v/>
      </c>
      <c r="T1578" s="408" t="str">
        <f>IFERROR(VLOOKUP(AD1573,Marks,12,0),"")</f>
        <v/>
      </c>
      <c r="U1578" s="117" t="str">
        <f>IFERROR(VLOOKUP(AD1573,Marks,13,0),"")</f>
        <v/>
      </c>
      <c r="V1578" s="408" t="str">
        <f>IFERROR(VLOOKUP(AD1573,Marks,14,0),"")</f>
        <v/>
      </c>
      <c r="W1578" s="408" t="str">
        <f>IFERROR(VLOOKUP(AD1573,Marks,15,0),"")</f>
        <v/>
      </c>
      <c r="X1578" s="408" t="str">
        <f>IFERROR(VLOOKUP(AD1573,Marks,16,0),"")</f>
        <v/>
      </c>
      <c r="Y1578" s="117" t="str">
        <f>IFERROR(VLOOKUP(AD1573,Marks,17,0),"")</f>
        <v/>
      </c>
      <c r="Z1578" s="119" t="str">
        <f>IFERROR(VLOOKUP(AD1573,Marks,18,0),"")</f>
        <v/>
      </c>
      <c r="AA1578" s="408" t="str">
        <f>IFERROR(VLOOKUP(AD1573,Marks,19,0),"")</f>
        <v/>
      </c>
      <c r="AB1578" s="408" t="str">
        <f>IFERROR(VLOOKUP(AD1573,Marks,20,0),"")</f>
        <v/>
      </c>
      <c r="AC1578" s="408" t="str">
        <f>IFERROR(VLOOKUP(AD1573,Marks,21,0),"")</f>
        <v/>
      </c>
      <c r="AD1578" s="117" t="str">
        <f>IFERROR(VLOOKUP(AD1573,Marks,22,0),"")</f>
        <v/>
      </c>
      <c r="AE1578" s="119" t="str">
        <f>IFERROR(VLOOKUP(AD1573,Marks,23,0),"")</f>
        <v/>
      </c>
      <c r="AF1578" s="323" t="str">
        <f>IFERROR(VLOOKUP(AD1573,Marks,29,0),"")</f>
        <v/>
      </c>
    </row>
    <row r="1579" spans="1:32" ht="21" customHeight="1">
      <c r="A1579" s="166">
        <f>IF(N1573="","",A1578+1)</f>
        <v>13</v>
      </c>
      <c r="B1579" s="122" t="str">
        <f>'Result Sheet'!$AE$4</f>
        <v xml:space="preserve">अंग्रेजी </v>
      </c>
      <c r="C1579" s="408" t="str">
        <f>IFERROR(VLOOKUP(N1573,Marks,30,0),"")</f>
        <v/>
      </c>
      <c r="D1579" s="408" t="str">
        <f>IFERROR(VLOOKUP(N1573,Marks,31,0),"")</f>
        <v/>
      </c>
      <c r="E1579" s="117" t="str">
        <f>IFERROR(VLOOKUP(N1573,Marks,32,0),"")</f>
        <v/>
      </c>
      <c r="F1579" s="408" t="str">
        <f>IFERROR(VLOOKUP(N1573,Marks,33,0),"")</f>
        <v/>
      </c>
      <c r="G1579" s="408" t="str">
        <f>IFERROR(VLOOKUP(N1573,Marks,34,0),"")</f>
        <v/>
      </c>
      <c r="H1579" s="408" t="str">
        <f>IFERROR(VLOOKUP(N1573,Marks,35,0),"")</f>
        <v/>
      </c>
      <c r="I1579" s="117" t="str">
        <f>IFERROR(VLOOKUP(N1573,Marks,36,0),"")</f>
        <v/>
      </c>
      <c r="J1579" s="119" t="str">
        <f>IFERROR(VLOOKUP(N1573,Marks,37,0),"")</f>
        <v/>
      </c>
      <c r="K1579" s="408" t="str">
        <f>IFERROR(VLOOKUP(N1573,Marks,38,0),"")</f>
        <v/>
      </c>
      <c r="L1579" s="408" t="str">
        <f>IFERROR(VLOOKUP(N1573,Marks,39,0),"")</f>
        <v/>
      </c>
      <c r="M1579" s="408" t="str">
        <f>IFERROR(VLOOKUP(N1573,Marks,40,0),"")</f>
        <v/>
      </c>
      <c r="N1579" s="117" t="str">
        <f>IFERROR(VLOOKUP(N1573,Marks,41,0),"")</f>
        <v/>
      </c>
      <c r="O1579" s="119" t="str">
        <f>IFERROR(VLOOKUP(N1573,Marks,42,0),"")</f>
        <v/>
      </c>
      <c r="P1579" s="323" t="str">
        <f>IFERROR(VLOOKUP(N1573,Marks,48,0),"")</f>
        <v/>
      </c>
      <c r="Q1579" s="819"/>
      <c r="R1579" s="122" t="str">
        <f>'Result Sheet'!$AE$4</f>
        <v xml:space="preserve">अंग्रेजी </v>
      </c>
      <c r="S1579" s="408" t="str">
        <f>IFERROR(VLOOKUP(AD1573,Marks,30,0),"")</f>
        <v/>
      </c>
      <c r="T1579" s="408" t="str">
        <f>IFERROR(VLOOKUP(AD1573,Marks,31,0),"")</f>
        <v/>
      </c>
      <c r="U1579" s="117" t="str">
        <f>IFERROR(VLOOKUP(AD1573,Marks,32,0),"")</f>
        <v/>
      </c>
      <c r="V1579" s="408" t="str">
        <f>IFERROR(VLOOKUP(AD1573,Marks,33,0),"")</f>
        <v/>
      </c>
      <c r="W1579" s="408" t="str">
        <f>IFERROR(VLOOKUP(AD1573,Marks,34,0),"")</f>
        <v/>
      </c>
      <c r="X1579" s="408" t="str">
        <f>IFERROR(VLOOKUP(AD1573,Marks,35,0),"")</f>
        <v/>
      </c>
      <c r="Y1579" s="117" t="str">
        <f>IFERROR(VLOOKUP(AD1573,Marks,36,0),"")</f>
        <v/>
      </c>
      <c r="Z1579" s="119" t="str">
        <f>IFERROR(VLOOKUP(AD1573,Marks,37,0),"")</f>
        <v/>
      </c>
      <c r="AA1579" s="408" t="str">
        <f>IFERROR(VLOOKUP(AD1573,Marks,38,0),"")</f>
        <v/>
      </c>
      <c r="AB1579" s="408" t="str">
        <f>IFERROR(VLOOKUP(AD1573,Marks,39,0),"")</f>
        <v/>
      </c>
      <c r="AC1579" s="408" t="str">
        <f>IFERROR(VLOOKUP(AD1573,Marks,40,0),"")</f>
        <v/>
      </c>
      <c r="AD1579" s="117" t="str">
        <f>IFERROR(VLOOKUP(AD1573,Marks,41,0),"")</f>
        <v/>
      </c>
      <c r="AE1579" s="119" t="str">
        <f>IFERROR(VLOOKUP(AD1573,Marks,42,0),"")</f>
        <v/>
      </c>
      <c r="AF1579" s="323" t="str">
        <f>IFERROR(VLOOKUP(AD1573,Marks,48,0),"")</f>
        <v/>
      </c>
    </row>
    <row r="1580" spans="1:32" ht="21" customHeight="1">
      <c r="A1580" s="166">
        <f>IF(N1573="","",A1579+1)</f>
        <v>14</v>
      </c>
      <c r="B1580" s="122" t="str">
        <f>'Result Sheet'!$AX$4</f>
        <v>संस्कृत</v>
      </c>
      <c r="C1580" s="408" t="str">
        <f>IFERROR(VLOOKUP(N1573,Marks,49,0),"")</f>
        <v/>
      </c>
      <c r="D1580" s="408" t="str">
        <f>IFERROR(VLOOKUP(N1573,Marks,50,0),"")</f>
        <v/>
      </c>
      <c r="E1580" s="117" t="str">
        <f>IFERROR(VLOOKUP(N1573,Marks,51,0),"")</f>
        <v/>
      </c>
      <c r="F1580" s="408" t="str">
        <f>IFERROR(VLOOKUP(N1573,Marks,52,0),"")</f>
        <v/>
      </c>
      <c r="G1580" s="408" t="str">
        <f>IFERROR(VLOOKUP(N1573,Marks,53,0),"")</f>
        <v/>
      </c>
      <c r="H1580" s="408" t="str">
        <f>IFERROR(VLOOKUP(N1573,Marks,54,0),"")</f>
        <v/>
      </c>
      <c r="I1580" s="117" t="str">
        <f>IFERROR(VLOOKUP(N1573,Marks,55,0),"")</f>
        <v/>
      </c>
      <c r="J1580" s="119" t="str">
        <f>IFERROR(VLOOKUP(N1573,Marks,56,0),"")</f>
        <v/>
      </c>
      <c r="K1580" s="408" t="str">
        <f>IFERROR(VLOOKUP(N1573,Marks,57,0),"")</f>
        <v/>
      </c>
      <c r="L1580" s="408" t="str">
        <f>IFERROR(VLOOKUP(N1573,Marks,58,0),"")</f>
        <v/>
      </c>
      <c r="M1580" s="408" t="str">
        <f>IFERROR(VLOOKUP(N1573,Marks,59,0),"")</f>
        <v/>
      </c>
      <c r="N1580" s="117" t="str">
        <f>IFERROR(VLOOKUP(N1573,Marks,60,0),"")</f>
        <v/>
      </c>
      <c r="O1580" s="119" t="str">
        <f>IFERROR(VLOOKUP(N1573,Marks,61,0),"")</f>
        <v/>
      </c>
      <c r="P1580" s="323" t="str">
        <f>IFERROR(VLOOKUP(N1573,Marks,67,0),"")</f>
        <v/>
      </c>
      <c r="Q1580" s="819"/>
      <c r="R1580" s="122" t="str">
        <f>'Result Sheet'!$AX$4</f>
        <v>संस्कृत</v>
      </c>
      <c r="S1580" s="408" t="str">
        <f>IFERROR(VLOOKUP(AD1573,Marks,49,0),"")</f>
        <v/>
      </c>
      <c r="T1580" s="408" t="str">
        <f>IFERROR(VLOOKUP(AD1573,Marks,50,0),"")</f>
        <v/>
      </c>
      <c r="U1580" s="117" t="str">
        <f>IFERROR(VLOOKUP(AD1573,Marks,51,0),"")</f>
        <v/>
      </c>
      <c r="V1580" s="408" t="str">
        <f>IFERROR(VLOOKUP(AD1573,Marks,52,0),"")</f>
        <v/>
      </c>
      <c r="W1580" s="408" t="str">
        <f>IFERROR(VLOOKUP(AD1573,Marks,53,0),"")</f>
        <v/>
      </c>
      <c r="X1580" s="408" t="str">
        <f>IFERROR(VLOOKUP(AD1573,Marks,54,0),"")</f>
        <v/>
      </c>
      <c r="Y1580" s="117" t="str">
        <f>IFERROR(VLOOKUP(AD1573,Marks,55,0),"")</f>
        <v/>
      </c>
      <c r="Z1580" s="119" t="str">
        <f>IFERROR(VLOOKUP(AD1573,Marks,56,0),"")</f>
        <v/>
      </c>
      <c r="AA1580" s="408" t="str">
        <f>IFERROR(VLOOKUP(AD1573,Marks,57,0),"")</f>
        <v/>
      </c>
      <c r="AB1580" s="408" t="str">
        <f>IFERROR(VLOOKUP(AD1573,Marks,58,0),"")</f>
        <v/>
      </c>
      <c r="AC1580" s="408" t="str">
        <f>IFERROR(VLOOKUP(AD1573,Marks,59,0),"")</f>
        <v/>
      </c>
      <c r="AD1580" s="117" t="str">
        <f>IFERROR(VLOOKUP(AD1573,Marks,60,0),"")</f>
        <v/>
      </c>
      <c r="AE1580" s="119" t="str">
        <f>IFERROR(VLOOKUP(AD1573,Marks,61,0),"")</f>
        <v/>
      </c>
      <c r="AF1580" s="323" t="str">
        <f>IFERROR(VLOOKUP(AD1573,Marks,67,0),"")</f>
        <v/>
      </c>
    </row>
    <row r="1581" spans="1:32" ht="21" customHeight="1">
      <c r="A1581" s="166">
        <f>IF(N1573="","",A1579+1)</f>
        <v>14</v>
      </c>
      <c r="B1581" s="122" t="str">
        <f>'Result Sheet'!$BQ$4</f>
        <v xml:space="preserve">गणित </v>
      </c>
      <c r="C1581" s="408" t="str">
        <f>IFERROR(VLOOKUP(N1573,Marks,68,0),"")</f>
        <v/>
      </c>
      <c r="D1581" s="408" t="str">
        <f>IFERROR(VLOOKUP(N1573,Marks,69,0),"")</f>
        <v/>
      </c>
      <c r="E1581" s="117" t="str">
        <f>IFERROR(VLOOKUP(N1573,Marks,70,0),"")</f>
        <v/>
      </c>
      <c r="F1581" s="408" t="str">
        <f>IFERROR(VLOOKUP(N1573,Marks,71,0),"")</f>
        <v/>
      </c>
      <c r="G1581" s="408" t="str">
        <f>IFERROR(VLOOKUP(N1573,Marks,72,0),"")</f>
        <v/>
      </c>
      <c r="H1581" s="408" t="str">
        <f>IFERROR(VLOOKUP(N1573,Marks,73,0),"")</f>
        <v/>
      </c>
      <c r="I1581" s="117" t="str">
        <f>IFERROR(VLOOKUP(N1573,Marks,74,0),"")</f>
        <v/>
      </c>
      <c r="J1581" s="119" t="str">
        <f>IFERROR(VLOOKUP(N1573,Marks,75,0),"")</f>
        <v/>
      </c>
      <c r="K1581" s="408" t="str">
        <f>IFERROR(VLOOKUP(N1573,Marks,76,0),"")</f>
        <v/>
      </c>
      <c r="L1581" s="408" t="str">
        <f>IFERROR(VLOOKUP(N1573,Marks,77,0),"")</f>
        <v/>
      </c>
      <c r="M1581" s="408" t="str">
        <f>IFERROR(VLOOKUP(N1573,Marks,78,0),"")</f>
        <v/>
      </c>
      <c r="N1581" s="117" t="str">
        <f>IFERROR(VLOOKUP(N1573,Marks,79,0),"")</f>
        <v/>
      </c>
      <c r="O1581" s="119" t="str">
        <f>IFERROR(VLOOKUP(N1573,Marks,80,0),"")</f>
        <v/>
      </c>
      <c r="P1581" s="323" t="str">
        <f>IFERROR(VLOOKUP(N1573,Marks,86,0),"")</f>
        <v/>
      </c>
      <c r="Q1581" s="819"/>
      <c r="R1581" s="122" t="str">
        <f>'Result Sheet'!$BQ$4</f>
        <v xml:space="preserve">गणित </v>
      </c>
      <c r="S1581" s="408" t="str">
        <f>IFERROR(VLOOKUP(AD1573,Marks,68,0),"")</f>
        <v/>
      </c>
      <c r="T1581" s="408" t="str">
        <f>IFERROR(VLOOKUP(AD1573,Marks,69,0),"")</f>
        <v/>
      </c>
      <c r="U1581" s="117" t="str">
        <f>IFERROR(VLOOKUP(AD1573,Marks,70,0),"")</f>
        <v/>
      </c>
      <c r="V1581" s="408" t="str">
        <f>IFERROR(VLOOKUP(AD1573,Marks,71,0),"")</f>
        <v/>
      </c>
      <c r="W1581" s="408" t="str">
        <f>IFERROR(VLOOKUP(AD1573,Marks,72,0),"")</f>
        <v/>
      </c>
      <c r="X1581" s="408" t="str">
        <f>IFERROR(VLOOKUP(AD1573,Marks,73,0),"")</f>
        <v/>
      </c>
      <c r="Y1581" s="117" t="str">
        <f>IFERROR(VLOOKUP(AD1573,Marks,74,0),"")</f>
        <v/>
      </c>
      <c r="Z1581" s="119" t="str">
        <f>IFERROR(VLOOKUP(AD1573,Marks,75,0),"")</f>
        <v/>
      </c>
      <c r="AA1581" s="408" t="str">
        <f>IFERROR(VLOOKUP(AD1573,Marks,76,0),"")</f>
        <v/>
      </c>
      <c r="AB1581" s="408" t="str">
        <f>IFERROR(VLOOKUP(AD1573,Marks,77,0),"")</f>
        <v/>
      </c>
      <c r="AC1581" s="408" t="str">
        <f>IFERROR(VLOOKUP(AD1573,Marks,78,0),"")</f>
        <v/>
      </c>
      <c r="AD1581" s="117" t="str">
        <f>IFERROR(VLOOKUP(AD1573,Marks,79,0),"")</f>
        <v/>
      </c>
      <c r="AE1581" s="119" t="str">
        <f>IFERROR(VLOOKUP(AD1573,Marks,80,0),"")</f>
        <v/>
      </c>
      <c r="AF1581" s="323" t="str">
        <f>IFERROR(VLOOKUP(AD1573,Marks,86,0),"")</f>
        <v/>
      </c>
    </row>
    <row r="1582" spans="1:32" ht="21" customHeight="1">
      <c r="A1582" s="166">
        <f>IF(N1573="","",A1581+1)</f>
        <v>15</v>
      </c>
      <c r="B1582" s="122" t="str">
        <f>'Result Sheet'!$CJ$4</f>
        <v xml:space="preserve">पर्यावरण अध्ययन </v>
      </c>
      <c r="C1582" s="408" t="str">
        <f>IFERROR(VLOOKUP(N1573,Marks,87,0),"")</f>
        <v/>
      </c>
      <c r="D1582" s="408" t="str">
        <f>IFERROR(VLOOKUP(N1573,Marks,88,0),"")</f>
        <v/>
      </c>
      <c r="E1582" s="117" t="str">
        <f>IFERROR(VLOOKUP(N1573,Marks,89,0),"")</f>
        <v/>
      </c>
      <c r="F1582" s="408" t="str">
        <f>IFERROR(VLOOKUP(N1573,Marks,90,0),"")</f>
        <v/>
      </c>
      <c r="G1582" s="408" t="str">
        <f>IFERROR(VLOOKUP(N1573,Marks,91,0),"")</f>
        <v/>
      </c>
      <c r="H1582" s="408" t="str">
        <f>IFERROR(VLOOKUP(N1573,Marks,92,0),"")</f>
        <v/>
      </c>
      <c r="I1582" s="117" t="str">
        <f>IFERROR(VLOOKUP(N1573,Marks,93,0),"")</f>
        <v/>
      </c>
      <c r="J1582" s="119" t="str">
        <f>IFERROR(VLOOKUP(N1573,Marks,94,0),"")</f>
        <v/>
      </c>
      <c r="K1582" s="408" t="str">
        <f>IFERROR(VLOOKUP(N1573,Marks,95,0),"")</f>
        <v/>
      </c>
      <c r="L1582" s="408" t="str">
        <f>IFERROR(VLOOKUP(N1573,Marks,96,0),"")</f>
        <v/>
      </c>
      <c r="M1582" s="408" t="str">
        <f>IFERROR(VLOOKUP(N1573,Marks,97,0),"")</f>
        <v/>
      </c>
      <c r="N1582" s="117" t="str">
        <f>IFERROR(VLOOKUP(N1573,Marks,98,0),"")</f>
        <v/>
      </c>
      <c r="O1582" s="119" t="str">
        <f>IFERROR(VLOOKUP(N1573,Marks,99,0),"")</f>
        <v/>
      </c>
      <c r="P1582" s="323" t="str">
        <f>IFERROR(VLOOKUP(N1573,Marks,105,0),"")</f>
        <v/>
      </c>
      <c r="Q1582" s="819"/>
      <c r="R1582" s="122" t="str">
        <f>'Result Sheet'!$CJ$4</f>
        <v xml:space="preserve">पर्यावरण अध्ययन </v>
      </c>
      <c r="S1582" s="408" t="str">
        <f>IFERROR(VLOOKUP(AD1573,Marks,87,0),"")</f>
        <v/>
      </c>
      <c r="T1582" s="408" t="str">
        <f>IFERROR(VLOOKUP(AD1573,Marks,88,0),"")</f>
        <v/>
      </c>
      <c r="U1582" s="117" t="str">
        <f>IFERROR(VLOOKUP(AD1573,Marks,89,0),"")</f>
        <v/>
      </c>
      <c r="V1582" s="408" t="str">
        <f>IFERROR(VLOOKUP(AD1573,Marks,90,0),"")</f>
        <v/>
      </c>
      <c r="W1582" s="408" t="str">
        <f>IFERROR(VLOOKUP(AD1573,Marks,91,0),"")</f>
        <v/>
      </c>
      <c r="X1582" s="408" t="str">
        <f>IFERROR(VLOOKUP(AD1573,Marks,92,0),"")</f>
        <v/>
      </c>
      <c r="Y1582" s="117" t="str">
        <f>IFERROR(VLOOKUP(AD1573,Marks,93,0),"")</f>
        <v/>
      </c>
      <c r="Z1582" s="119" t="str">
        <f>IFERROR(VLOOKUP(AD1573,Marks,94,0),"")</f>
        <v/>
      </c>
      <c r="AA1582" s="408" t="str">
        <f>IFERROR(VLOOKUP(AD1573,Marks,95,0),"")</f>
        <v/>
      </c>
      <c r="AB1582" s="408" t="str">
        <f>IFERROR(VLOOKUP(AD1573,Marks,96,0),"")</f>
        <v/>
      </c>
      <c r="AC1582" s="408" t="str">
        <f>IFERROR(VLOOKUP(AD1573,Marks,97,0),"")</f>
        <v/>
      </c>
      <c r="AD1582" s="117" t="str">
        <f>IFERROR(VLOOKUP(AD1573,Marks,98,0),"")</f>
        <v/>
      </c>
      <c r="AE1582" s="119" t="str">
        <f>IFERROR(VLOOKUP(AD1573,Marks,99,0),"")</f>
        <v/>
      </c>
      <c r="AF1582" s="323" t="str">
        <f>IFERROR(VLOOKUP(AD1573,Marks,105,0),"")</f>
        <v/>
      </c>
    </row>
    <row r="1583" spans="1:32" ht="25.5" customHeight="1">
      <c r="A1583" s="166">
        <f>IF(N1573="","",A1582+1)</f>
        <v>16</v>
      </c>
      <c r="B1583" s="412" t="s">
        <v>215</v>
      </c>
      <c r="C1583" s="120" t="str">
        <f>IF(AND(C1578="",C1579="",C1580="",C1581="",C1582=""),"",SUM(C1578:C1582))</f>
        <v/>
      </c>
      <c r="D1583" s="120" t="str">
        <f t="shared" ref="D1583" si="192">IF(AND(D1578="",D1579="",D1580="",D1581="",D1582=""),"",SUM(D1578:D1582))</f>
        <v/>
      </c>
      <c r="E1583" s="120" t="str">
        <f t="shared" ref="E1583" si="193">IF(AND(E1578="",E1579="",E1580="",E1581="",E1582=""),"",SUM(E1578:E1582))</f>
        <v/>
      </c>
      <c r="F1583" s="120" t="str">
        <f t="shared" ref="F1583" si="194">IF(AND(F1578="",F1579="",F1580="",F1581="",F1582=""),"",SUM(F1578:F1582))</f>
        <v/>
      </c>
      <c r="G1583" s="120" t="str">
        <f t="shared" ref="G1583" si="195">IF(AND(G1578="",G1579="",G1580="",G1581="",G1582=""),"",SUM(G1578:G1582))</f>
        <v/>
      </c>
      <c r="H1583" s="120" t="str">
        <f t="shared" ref="H1583" si="196">IF(AND(H1578="",H1579="",H1580="",H1581="",H1582=""),"",SUM(H1578:H1582))</f>
        <v/>
      </c>
      <c r="I1583" s="120" t="str">
        <f t="shared" ref="I1583" si="197">IF(AND(I1578="",I1579="",I1580="",I1581="",I1582=""),"",SUM(I1578:I1582))</f>
        <v/>
      </c>
      <c r="J1583" s="120" t="str">
        <f t="shared" ref="J1583" si="198">IF(AND(J1578="",J1579="",J1580="",J1581="",J1582=""),"",SUM(J1578:J1582))</f>
        <v/>
      </c>
      <c r="K1583" s="120" t="str">
        <f t="shared" ref="K1583" si="199">IF(AND(K1578="",K1579="",K1580="",K1581="",K1582=""),"",SUM(K1578:K1582))</f>
        <v/>
      </c>
      <c r="L1583" s="120" t="str">
        <f t="shared" ref="L1583" si="200">IF(AND(L1578="",L1579="",L1580="",L1581="",L1582=""),"",SUM(L1578:L1582))</f>
        <v/>
      </c>
      <c r="M1583" s="120" t="str">
        <f t="shared" ref="M1583" si="201">IF(AND(M1578="",M1579="",M1580="",M1581="",M1582=""),"",SUM(M1578:M1582))</f>
        <v/>
      </c>
      <c r="N1583" s="120" t="str">
        <f t="shared" ref="N1583" si="202">IF(AND(N1578="",N1579="",N1580="",N1581="",N1582=""),"",SUM(N1578:N1582))</f>
        <v/>
      </c>
      <c r="O1583" s="120" t="str">
        <f t="shared" ref="O1583" si="203">IF(AND(O1578="",O1579="",O1580="",O1581="",O1582=""),"",SUM(O1578:O1582))</f>
        <v/>
      </c>
      <c r="P1583" s="326" t="str">
        <f>IF(OR(N1573="",E1571="",O1583=""),"",IF(O1583&gt;85%*1000,"A",IF(O1583&gt;70%*1000,"B",IF(O1583&gt;50%*1000,"C",IF(O1583&gt;30%*1000,"D","E")))))</f>
        <v/>
      </c>
      <c r="Q1583" s="819"/>
      <c r="R1583" s="412" t="s">
        <v>215</v>
      </c>
      <c r="S1583" s="120" t="str">
        <f>IF(AND(S1578="",S1579="",S1580="",S1581="",S1582=""),"",SUM(S1578:S1582))</f>
        <v/>
      </c>
      <c r="T1583" s="120" t="str">
        <f t="shared" ref="T1583" si="204">IF(AND(T1578="",T1579="",T1580="",T1581="",T1582=""),"",SUM(T1578:T1582))</f>
        <v/>
      </c>
      <c r="U1583" s="120" t="str">
        <f t="shared" ref="U1583" si="205">IF(AND(U1578="",U1579="",U1580="",U1581="",U1582=""),"",SUM(U1578:U1582))</f>
        <v/>
      </c>
      <c r="V1583" s="120" t="str">
        <f t="shared" ref="V1583" si="206">IF(AND(V1578="",V1579="",V1580="",V1581="",V1582=""),"",SUM(V1578:V1582))</f>
        <v/>
      </c>
      <c r="W1583" s="120" t="str">
        <f t="shared" ref="W1583" si="207">IF(AND(W1578="",W1579="",W1580="",W1581="",W1582=""),"",SUM(W1578:W1582))</f>
        <v/>
      </c>
      <c r="X1583" s="120" t="str">
        <f t="shared" ref="X1583" si="208">IF(AND(X1578="",X1579="",X1580="",X1581="",X1582=""),"",SUM(X1578:X1582))</f>
        <v/>
      </c>
      <c r="Y1583" s="120" t="str">
        <f t="shared" ref="Y1583" si="209">IF(AND(Y1578="",Y1579="",Y1580="",Y1581="",Y1582=""),"",SUM(Y1578:Y1582))</f>
        <v/>
      </c>
      <c r="Z1583" s="120" t="str">
        <f t="shared" ref="Z1583" si="210">IF(AND(Z1578="",Z1579="",Z1580="",Z1581="",Z1582=""),"",SUM(Z1578:Z1582))</f>
        <v/>
      </c>
      <c r="AA1583" s="120" t="str">
        <f t="shared" ref="AA1583" si="211">IF(AND(AA1578="",AA1579="",AA1580="",AA1581="",AA1582=""),"",SUM(AA1578:AA1582))</f>
        <v/>
      </c>
      <c r="AB1583" s="120" t="str">
        <f t="shared" ref="AB1583" si="212">IF(AND(AB1578="",AB1579="",AB1580="",AB1581="",AB1582=""),"",SUM(AB1578:AB1582))</f>
        <v/>
      </c>
      <c r="AC1583" s="120" t="str">
        <f t="shared" ref="AC1583" si="213">IF(AND(AC1578="",AC1579="",AC1580="",AC1581="",AC1582=""),"",SUM(AC1578:AC1582))</f>
        <v/>
      </c>
      <c r="AD1583" s="120" t="str">
        <f t="shared" ref="AD1583" si="214">IF(AND(AD1578="",AD1579="",AD1580="",AD1581="",AD1582=""),"",SUM(AD1578:AD1582))</f>
        <v/>
      </c>
      <c r="AE1583" s="120" t="str">
        <f t="shared" ref="AE1583" si="215">IF(AND(AE1578="",AE1579="",AE1580="",AE1581="",AE1582=""),"",SUM(AE1578:AE1582))</f>
        <v/>
      </c>
      <c r="AF1583" s="326" t="str">
        <f>IF(OR(AD1573="",U1571="",AE1583=""),"",IF(AE1583&gt;85%*1000,"A",IF(AE1583&gt;70%*1000,"B",IF(AE1583&gt;50%*1000,"C",IF(AE1583&gt;30%*1000,"D","E")))))</f>
        <v/>
      </c>
    </row>
    <row r="1584" spans="1:32" ht="9" customHeight="1">
      <c r="A1584" s="166">
        <f>IF(N1573="","",A1583+1)</f>
        <v>17</v>
      </c>
      <c r="B1584" s="787"/>
      <c r="C1584" s="787"/>
      <c r="D1584" s="787"/>
      <c r="E1584" s="787"/>
      <c r="F1584" s="787"/>
      <c r="G1584" s="787"/>
      <c r="H1584" s="787"/>
      <c r="I1584" s="787"/>
      <c r="J1584" s="787"/>
      <c r="K1584" s="787"/>
      <c r="L1584" s="787"/>
      <c r="M1584" s="787"/>
      <c r="N1584" s="787"/>
      <c r="O1584" s="787"/>
      <c r="P1584" s="787"/>
      <c r="Q1584" s="819"/>
      <c r="R1584" s="787"/>
      <c r="S1584" s="787"/>
      <c r="T1584" s="787"/>
      <c r="U1584" s="787"/>
      <c r="V1584" s="787"/>
      <c r="W1584" s="787"/>
      <c r="X1584" s="787"/>
      <c r="Y1584" s="787"/>
      <c r="Z1584" s="787"/>
      <c r="AA1584" s="787"/>
      <c r="AB1584" s="787"/>
      <c r="AC1584" s="787"/>
      <c r="AD1584" s="787"/>
      <c r="AE1584" s="787"/>
      <c r="AF1584" s="787"/>
    </row>
    <row r="1585" spans="1:32" ht="22.5" customHeight="1">
      <c r="A1585" s="166">
        <f>IF(N1573="","",A1584+1)</f>
        <v>18</v>
      </c>
      <c r="B1585" s="788" t="s">
        <v>213</v>
      </c>
      <c r="C1585" s="788"/>
      <c r="D1585" s="789" t="s">
        <v>229</v>
      </c>
      <c r="E1585" s="790"/>
      <c r="F1585" s="411" t="s">
        <v>186</v>
      </c>
      <c r="G1585" s="788" t="s">
        <v>213</v>
      </c>
      <c r="H1585" s="788"/>
      <c r="I1585" s="789" t="s">
        <v>229</v>
      </c>
      <c r="J1585" s="790"/>
      <c r="K1585" s="411" t="s">
        <v>186</v>
      </c>
      <c r="L1585" s="788" t="s">
        <v>213</v>
      </c>
      <c r="M1585" s="788"/>
      <c r="N1585" s="789" t="s">
        <v>229</v>
      </c>
      <c r="O1585" s="790"/>
      <c r="P1585" s="411" t="s">
        <v>186</v>
      </c>
      <c r="Q1585" s="819"/>
      <c r="R1585" s="788" t="s">
        <v>213</v>
      </c>
      <c r="S1585" s="788"/>
      <c r="T1585" s="789" t="s">
        <v>229</v>
      </c>
      <c r="U1585" s="790"/>
      <c r="V1585" s="411" t="s">
        <v>186</v>
      </c>
      <c r="W1585" s="788" t="s">
        <v>213</v>
      </c>
      <c r="X1585" s="788"/>
      <c r="Y1585" s="789" t="s">
        <v>229</v>
      </c>
      <c r="Z1585" s="790"/>
      <c r="AA1585" s="411" t="s">
        <v>186</v>
      </c>
      <c r="AB1585" s="788" t="s">
        <v>213</v>
      </c>
      <c r="AC1585" s="788"/>
      <c r="AD1585" s="789" t="s">
        <v>229</v>
      </c>
      <c r="AE1585" s="790"/>
      <c r="AF1585" s="411" t="s">
        <v>186</v>
      </c>
    </row>
    <row r="1586" spans="1:32" ht="21.75" customHeight="1">
      <c r="A1586" s="166">
        <f>IF(N1573="","",A1585+1)</f>
        <v>19</v>
      </c>
      <c r="B1586" s="791" t="s">
        <v>221</v>
      </c>
      <c r="C1586" s="792"/>
      <c r="D1586" s="792"/>
      <c r="E1586" s="119" t="str">
        <f>IFERROR(VLOOKUP(N1573,Marks,109,0),"")</f>
        <v/>
      </c>
      <c r="F1586" s="130" t="str">
        <f>IFERROR(VLOOKUP(N1573,Marks,113,0),"")</f>
        <v/>
      </c>
      <c r="G1586" s="791" t="s">
        <v>192</v>
      </c>
      <c r="H1586" s="792"/>
      <c r="I1586" s="792"/>
      <c r="J1586" s="119" t="str">
        <f>IFERROR(VLOOKUP(N1573,Marks,117,0),"")</f>
        <v/>
      </c>
      <c r="K1586" s="130" t="str">
        <f>IFERROR(VLOOKUP(N1573,Marks,121,0),"")</f>
        <v/>
      </c>
      <c r="L1586" s="793" t="s">
        <v>193</v>
      </c>
      <c r="M1586" s="794"/>
      <c r="N1586" s="794"/>
      <c r="O1586" s="119" t="str">
        <f>IFERROR(VLOOKUP(N1573,Marks,125,0),"")</f>
        <v/>
      </c>
      <c r="P1586" s="130" t="str">
        <f>IFERROR(VLOOKUP(N1573,Marks,129,0),"")</f>
        <v/>
      </c>
      <c r="Q1586" s="819"/>
      <c r="R1586" s="791" t="s">
        <v>221</v>
      </c>
      <c r="S1586" s="792"/>
      <c r="T1586" s="792"/>
      <c r="U1586" s="119" t="str">
        <f>IFERROR(VLOOKUP(AD1573,Marks,109,0),"")</f>
        <v/>
      </c>
      <c r="V1586" s="130" t="str">
        <f>IFERROR(VLOOKUP(AD1573,Marks,113,0),"")</f>
        <v/>
      </c>
      <c r="W1586" s="791" t="s">
        <v>192</v>
      </c>
      <c r="X1586" s="792"/>
      <c r="Y1586" s="792"/>
      <c r="Z1586" s="119" t="str">
        <f>IFERROR(VLOOKUP(AD1573,Marks,117,0),"")</f>
        <v/>
      </c>
      <c r="AA1586" s="130" t="str">
        <f>IFERROR(VLOOKUP(AD1573,Marks,121,0),"")</f>
        <v/>
      </c>
      <c r="AB1586" s="793" t="s">
        <v>193</v>
      </c>
      <c r="AC1586" s="794"/>
      <c r="AD1586" s="794"/>
      <c r="AE1586" s="119" t="str">
        <f>IFERROR(VLOOKUP(AD1573,Marks,125,0),"")</f>
        <v/>
      </c>
      <c r="AF1586" s="130" t="str">
        <f>IFERROR(VLOOKUP(AD1573,Marks,129,0),"")</f>
        <v/>
      </c>
    </row>
    <row r="1587" spans="1:32" ht="21" customHeight="1">
      <c r="A1587" s="166">
        <f>IF(N1573="","",A1586+1)</f>
        <v>20</v>
      </c>
      <c r="B1587" s="780" t="s">
        <v>216</v>
      </c>
      <c r="C1587" s="780"/>
      <c r="D1587" s="780"/>
      <c r="E1587" s="795" t="str">
        <f>IFERROR(VLOOKUP(N1573,Marks,135,0),"")</f>
        <v/>
      </c>
      <c r="F1587" s="795"/>
      <c r="G1587" s="795"/>
      <c r="H1587" s="795"/>
      <c r="I1587" s="780" t="s">
        <v>217</v>
      </c>
      <c r="J1587" s="780"/>
      <c r="K1587" s="780"/>
      <c r="L1587" s="780"/>
      <c r="M1587" s="796" t="str">
        <f>IFERROR(VLOOKUP(N1573,Marks,136,0),"")</f>
        <v/>
      </c>
      <c r="N1587" s="796"/>
      <c r="O1587" s="796"/>
      <c r="P1587" s="796"/>
      <c r="Q1587" s="819"/>
      <c r="R1587" s="780" t="s">
        <v>216</v>
      </c>
      <c r="S1587" s="780"/>
      <c r="T1587" s="780"/>
      <c r="U1587" s="795" t="str">
        <f>IFERROR(VLOOKUP(AD1573,Marks,135,0),"")</f>
        <v/>
      </c>
      <c r="V1587" s="795"/>
      <c r="W1587" s="795"/>
      <c r="X1587" s="795"/>
      <c r="Y1587" s="780" t="s">
        <v>217</v>
      </c>
      <c r="Z1587" s="780"/>
      <c r="AA1587" s="780"/>
      <c r="AB1587" s="780"/>
      <c r="AC1587" s="796" t="str">
        <f>IFERROR(VLOOKUP(AD1573,Marks,136,0),"")</f>
        <v/>
      </c>
      <c r="AD1587" s="796"/>
      <c r="AE1587" s="796"/>
      <c r="AF1587" s="796"/>
    </row>
    <row r="1588" spans="1:32" ht="21" customHeight="1">
      <c r="A1588" s="166">
        <f>IF(N1573="","",A1587+1)</f>
        <v>21</v>
      </c>
      <c r="B1588" s="780" t="s">
        <v>218</v>
      </c>
      <c r="C1588" s="780"/>
      <c r="D1588" s="780"/>
      <c r="E1588" s="782" t="str">
        <f>IFERROR(VLOOKUP(N1573,Marks,134,0),"")</f>
        <v/>
      </c>
      <c r="F1588" s="782"/>
      <c r="G1588" s="782"/>
      <c r="H1588" s="782"/>
      <c r="I1588" s="780" t="s">
        <v>219</v>
      </c>
      <c r="J1588" s="780"/>
      <c r="K1588" s="780"/>
      <c r="L1588" s="780"/>
      <c r="M1588" s="781" t="str">
        <f>IFERROR(VLOOKUP(N1573,Marks,131,0),"")</f>
        <v/>
      </c>
      <c r="N1588" s="781"/>
      <c r="O1588" s="781"/>
      <c r="P1588" s="781"/>
      <c r="Q1588" s="819"/>
      <c r="R1588" s="780" t="s">
        <v>218</v>
      </c>
      <c r="S1588" s="780"/>
      <c r="T1588" s="780"/>
      <c r="U1588" s="782" t="str">
        <f>IFERROR(VLOOKUP(AD1573,Marks,134,0),"")</f>
        <v/>
      </c>
      <c r="V1588" s="782"/>
      <c r="W1588" s="782"/>
      <c r="X1588" s="782"/>
      <c r="Y1588" s="780" t="s">
        <v>219</v>
      </c>
      <c r="Z1588" s="780"/>
      <c r="AA1588" s="780"/>
      <c r="AB1588" s="780"/>
      <c r="AC1588" s="781" t="str">
        <f>IFERROR(VLOOKUP(AD1573,Marks,131,0),"")</f>
        <v/>
      </c>
      <c r="AD1588" s="781"/>
      <c r="AE1588" s="781"/>
      <c r="AF1588" s="781"/>
    </row>
    <row r="1589" spans="1:32" ht="21" customHeight="1">
      <c r="A1589" s="166">
        <f>IF(N1573="","",A1588+1)</f>
        <v>22</v>
      </c>
      <c r="B1589" s="780" t="s">
        <v>220</v>
      </c>
      <c r="C1589" s="780"/>
      <c r="D1589" s="780"/>
      <c r="E1589" s="324" t="str">
        <f>IFERROR(VLOOKUP(N1573,Marks,132,0),"")</f>
        <v/>
      </c>
      <c r="F1589" s="325" t="s">
        <v>341</v>
      </c>
      <c r="G1589" s="783" t="str">
        <f>IF(OR(N1573="",E1571="",O1583=""),"",IF(O1583&gt;85%*1000,"A",IF(O1583&gt;70%*1000,"B",IF(O1583&gt;50%*1000,"C",IF(O1583&gt;30%*1000,"D","E")))))</f>
        <v/>
      </c>
      <c r="H1589" s="783"/>
      <c r="I1589" s="780" t="s">
        <v>222</v>
      </c>
      <c r="J1589" s="780"/>
      <c r="K1589" s="780"/>
      <c r="L1589" s="780"/>
      <c r="M1589" s="818" t="str">
        <f>IFERROR(VLOOKUP(N1573,Marks,133,0),"")</f>
        <v/>
      </c>
      <c r="N1589" s="818"/>
      <c r="O1589" s="818"/>
      <c r="P1589" s="818"/>
      <c r="Q1589" s="819"/>
      <c r="R1589" s="780" t="s">
        <v>220</v>
      </c>
      <c r="S1589" s="780"/>
      <c r="T1589" s="780"/>
      <c r="U1589" s="324" t="str">
        <f>IFERROR(VLOOKUP(AD1573,Marks,132,0),"")</f>
        <v/>
      </c>
      <c r="V1589" s="325" t="s">
        <v>341</v>
      </c>
      <c r="W1589" s="783" t="str">
        <f>IF(OR(AD1573="",U1571="",AE1583=""),"",IF(AE1583&gt;85%*1000,"A",IF(AE1583&gt;70%*1000,"B",IF(AE1583&gt;50%*1000,"C",IF(AE1583&gt;30%*1000,"D","E")))))</f>
        <v/>
      </c>
      <c r="X1589" s="783"/>
      <c r="Y1589" s="780" t="s">
        <v>222</v>
      </c>
      <c r="Z1589" s="780"/>
      <c r="AA1589" s="780"/>
      <c r="AB1589" s="780"/>
      <c r="AC1589" s="818" t="str">
        <f>IFERROR(VLOOKUP(AD1573,Marks,133,0),"")</f>
        <v/>
      </c>
      <c r="AD1589" s="818"/>
      <c r="AE1589" s="818"/>
      <c r="AF1589" s="818"/>
    </row>
    <row r="1590" spans="1:32" ht="21" customHeight="1">
      <c r="A1590" s="166">
        <f>IF(N1573="","",A1589+1)</f>
        <v>23</v>
      </c>
      <c r="B1590" s="817" t="s">
        <v>228</v>
      </c>
      <c r="C1590" s="817"/>
      <c r="D1590" s="817"/>
      <c r="E1590" s="784">
        <f>'Master sheet'!$C$10</f>
        <v>44697</v>
      </c>
      <c r="F1590" s="784"/>
      <c r="G1590" s="784"/>
      <c r="H1590" s="410"/>
      <c r="I1590" s="121"/>
      <c r="J1590" s="121"/>
      <c r="K1590" s="76"/>
      <c r="L1590" s="121"/>
      <c r="M1590" s="121"/>
      <c r="N1590" s="121"/>
      <c r="O1590" s="121"/>
      <c r="P1590" s="121"/>
      <c r="Q1590" s="819"/>
      <c r="R1590" s="817" t="s">
        <v>228</v>
      </c>
      <c r="S1590" s="817"/>
      <c r="T1590" s="817"/>
      <c r="U1590" s="784">
        <f>'Master sheet'!$C$10</f>
        <v>44697</v>
      </c>
      <c r="V1590" s="784"/>
      <c r="W1590" s="784"/>
      <c r="X1590" s="410"/>
      <c r="Y1590" s="121"/>
      <c r="Z1590" s="121"/>
      <c r="AA1590" s="76"/>
      <c r="AB1590" s="121"/>
      <c r="AC1590" s="121"/>
      <c r="AD1590" s="121"/>
      <c r="AE1590" s="121"/>
      <c r="AF1590" s="121"/>
    </row>
    <row r="1591" spans="1:32" ht="43.5" customHeight="1">
      <c r="A1591" s="166">
        <f>IF(N1573="","",A1590+1)</f>
        <v>24</v>
      </c>
      <c r="B1591" s="804" t="str">
        <f>IF(AND(C1570=1),CONCATENATE("( ",UPPER('Master sheet'!$F$11)," )"),IF(AND(C1570=2),CONCATENATE("( ",UPPER('Master sheet'!$F$19)," )"),IF(AND(C1570=3),CONCATENATE("( ",UPPER('Master sheet'!$J$11)," )"),IF(AND(C1570=4),CONCATENATE("( ",UPPER('Master sheet'!$J$19)," )"),""))))</f>
        <v/>
      </c>
      <c r="C1591" s="804"/>
      <c r="D1591" s="804"/>
      <c r="E1591" s="804"/>
      <c r="F1591" s="805" t="str">
        <f>IF(AND(N1573=""),"",CONCATENATE("(",'Master sheet'!$C$14," )"))</f>
        <v>(Suresh Kumar )</v>
      </c>
      <c r="G1591" s="805"/>
      <c r="H1591" s="805"/>
      <c r="I1591" s="805"/>
      <c r="J1591" s="805"/>
      <c r="K1591" s="805" t="str">
        <f>IF(AND(N1573=""),"",CONCATENATE("(",'Master sheet'!$C$12," )"))</f>
        <v>(USHA PALIYA )</v>
      </c>
      <c r="L1591" s="805"/>
      <c r="M1591" s="805"/>
      <c r="N1591" s="805"/>
      <c r="O1591" s="805"/>
      <c r="P1591" s="805"/>
      <c r="Q1591" s="819"/>
      <c r="R1591" s="804" t="str">
        <f>IF(AND(S1570=1),CONCATENATE("( ",UPPER('Master sheet'!$F$11)," )"),IF(AND(S1570=2),CONCATENATE("( ",UPPER('Master sheet'!$F$19)," )"),IF(AND(S1570=3),CONCATENATE("( ",UPPER('Master sheet'!$J$11)," )"),IF(AND(S1570=4),CONCATENATE("( ",UPPER('Master sheet'!$J$19)," )"),""))))</f>
        <v/>
      </c>
      <c r="S1591" s="804"/>
      <c r="T1591" s="804"/>
      <c r="U1591" s="804"/>
      <c r="V1591" s="805" t="str">
        <f>IF(AND(AD1573=""),"",CONCATENATE("(",'Master sheet'!$C$14," )"))</f>
        <v>(Suresh Kumar )</v>
      </c>
      <c r="W1591" s="805"/>
      <c r="X1591" s="805"/>
      <c r="Y1591" s="805"/>
      <c r="Z1591" s="805"/>
      <c r="AA1591" s="805" t="str">
        <f>IF(AND(AD1573=""),"",CONCATENATE("(",'Master sheet'!$C$12," )"))</f>
        <v>(USHA PALIYA )</v>
      </c>
      <c r="AB1591" s="805"/>
      <c r="AC1591" s="805"/>
      <c r="AD1591" s="805"/>
      <c r="AE1591" s="805"/>
      <c r="AF1591" s="805"/>
    </row>
    <row r="1592" spans="1:32" ht="21.75" customHeight="1">
      <c r="A1592" s="166">
        <f>IF(N1573="","",A1591+1)</f>
        <v>25</v>
      </c>
      <c r="B1592" s="806" t="s">
        <v>223</v>
      </c>
      <c r="C1592" s="806"/>
      <c r="D1592" s="806"/>
      <c r="E1592" s="806"/>
      <c r="F1592" s="807" t="s">
        <v>224</v>
      </c>
      <c r="G1592" s="807"/>
      <c r="H1592" s="807"/>
      <c r="I1592" s="807"/>
      <c r="J1592" s="807"/>
      <c r="K1592" s="806" t="s">
        <v>225</v>
      </c>
      <c r="L1592" s="806"/>
      <c r="M1592" s="806"/>
      <c r="N1592" s="806"/>
      <c r="O1592" s="806"/>
      <c r="P1592" s="806"/>
      <c r="Q1592" s="819"/>
      <c r="R1592" s="806" t="s">
        <v>223</v>
      </c>
      <c r="S1592" s="806"/>
      <c r="T1592" s="806"/>
      <c r="U1592" s="806"/>
      <c r="V1592" s="807" t="s">
        <v>224</v>
      </c>
      <c r="W1592" s="807"/>
      <c r="X1592" s="807"/>
      <c r="Y1592" s="807"/>
      <c r="Z1592" s="807"/>
      <c r="AA1592" s="806" t="s">
        <v>225</v>
      </c>
      <c r="AB1592" s="806"/>
      <c r="AC1592" s="806"/>
      <c r="AD1592" s="806"/>
      <c r="AE1592" s="806"/>
      <c r="AF1592" s="806"/>
    </row>
    <row r="1594" spans="1:32" ht="21.9" customHeight="1">
      <c r="A1594" s="165">
        <f>IF(N1600="","",1)</f>
        <v>1</v>
      </c>
      <c r="B1594" s="808" t="s">
        <v>203</v>
      </c>
      <c r="C1594" s="808"/>
      <c r="D1594" s="808"/>
      <c r="E1594" s="808"/>
      <c r="F1594" s="808"/>
      <c r="G1594" s="808"/>
      <c r="H1594" s="808"/>
      <c r="I1594" s="808"/>
      <c r="J1594" s="808"/>
      <c r="K1594" s="808"/>
      <c r="L1594" s="808"/>
      <c r="M1594" s="808"/>
      <c r="N1594" s="808"/>
      <c r="O1594" s="808"/>
      <c r="P1594" s="808"/>
      <c r="Q1594" s="819" t="s">
        <v>249</v>
      </c>
      <c r="R1594" s="808" t="s">
        <v>203</v>
      </c>
      <c r="S1594" s="808"/>
      <c r="T1594" s="808"/>
      <c r="U1594" s="808"/>
      <c r="V1594" s="808"/>
      <c r="W1594" s="808"/>
      <c r="X1594" s="808"/>
      <c r="Y1594" s="808"/>
      <c r="Z1594" s="808"/>
      <c r="AA1594" s="808"/>
      <c r="AB1594" s="808"/>
      <c r="AC1594" s="808"/>
      <c r="AD1594" s="808"/>
      <c r="AE1594" s="808"/>
      <c r="AF1594" s="808"/>
    </row>
    <row r="1595" spans="1:32" ht="21.9" customHeight="1">
      <c r="A1595" s="166">
        <f>IF(N1600="","",A1594+1)</f>
        <v>2</v>
      </c>
      <c r="B1595" s="820" t="s">
        <v>541</v>
      </c>
      <c r="C1595" s="820"/>
      <c r="D1595" s="820"/>
      <c r="E1595" s="820"/>
      <c r="F1595" s="820"/>
      <c r="G1595" s="820"/>
      <c r="H1595" s="820"/>
      <c r="I1595" s="820"/>
      <c r="J1595" s="820"/>
      <c r="K1595" s="820"/>
      <c r="L1595" s="820"/>
      <c r="M1595" s="820"/>
      <c r="N1595" s="820"/>
      <c r="O1595" s="820"/>
      <c r="P1595" s="820"/>
      <c r="Q1595" s="819"/>
      <c r="R1595" s="820" t="s">
        <v>541</v>
      </c>
      <c r="S1595" s="820"/>
      <c r="T1595" s="820"/>
      <c r="U1595" s="820"/>
      <c r="V1595" s="820"/>
      <c r="W1595" s="820"/>
      <c r="X1595" s="820"/>
      <c r="Y1595" s="820"/>
      <c r="Z1595" s="820"/>
      <c r="AA1595" s="820"/>
      <c r="AB1595" s="820"/>
      <c r="AC1595" s="820"/>
      <c r="AD1595" s="820"/>
      <c r="AE1595" s="820"/>
      <c r="AF1595" s="820"/>
    </row>
    <row r="1596" spans="1:32" ht="21.9" customHeight="1">
      <c r="A1596" s="166">
        <f>IF(N1600="","",A1595+1)</f>
        <v>3</v>
      </c>
      <c r="B1596" s="821" t="s">
        <v>168</v>
      </c>
      <c r="C1596" s="821"/>
      <c r="D1596" s="821"/>
      <c r="E1596" s="822" t="str">
        <f>IF(AND(N1600=""),"",'Result Sheet'!$F$2)</f>
        <v xml:space="preserve">महात्मा गाँधी राजकीय विद्यालय (अंग्रेजी माध्यम) बर, पाली </v>
      </c>
      <c r="F1596" s="822"/>
      <c r="G1596" s="822"/>
      <c r="H1596" s="822"/>
      <c r="I1596" s="822"/>
      <c r="J1596" s="822"/>
      <c r="K1596" s="822"/>
      <c r="L1596" s="822"/>
      <c r="M1596" s="822"/>
      <c r="N1596" s="822"/>
      <c r="O1596" s="822"/>
      <c r="P1596" s="822"/>
      <c r="Q1596" s="819"/>
      <c r="R1596" s="821" t="s">
        <v>168</v>
      </c>
      <c r="S1596" s="821"/>
      <c r="T1596" s="821"/>
      <c r="U1596" s="822" t="str">
        <f>IF(AND(AD1600=""),"",'Result Sheet'!$F$2)</f>
        <v xml:space="preserve">महात्मा गाँधी राजकीय विद्यालय (अंग्रेजी माध्यम) बर, पाली </v>
      </c>
      <c r="V1596" s="822"/>
      <c r="W1596" s="822"/>
      <c r="X1596" s="822"/>
      <c r="Y1596" s="822"/>
      <c r="Z1596" s="822"/>
      <c r="AA1596" s="822"/>
      <c r="AB1596" s="822"/>
      <c r="AC1596" s="822"/>
      <c r="AD1596" s="822"/>
      <c r="AE1596" s="822"/>
      <c r="AF1596" s="822"/>
    </row>
    <row r="1597" spans="1:32" ht="21.9" customHeight="1">
      <c r="A1597" s="166">
        <f>IF(N1600="","",A1596+1)</f>
        <v>4</v>
      </c>
      <c r="B1597" s="413" t="s">
        <v>169</v>
      </c>
      <c r="C1597" s="797" t="str">
        <f>IFERROR(VLOOKUP(N1600,Marks,2,0),"")</f>
        <v/>
      </c>
      <c r="D1597" s="797"/>
      <c r="E1597" s="815" t="s">
        <v>212</v>
      </c>
      <c r="F1597" s="815"/>
      <c r="G1597" s="815"/>
      <c r="H1597" s="797" t="str">
        <f>IFERROR(VLOOKUP(N1600,Marks,3,0),"")</f>
        <v/>
      </c>
      <c r="I1597" s="797"/>
      <c r="J1597" s="798" t="s">
        <v>205</v>
      </c>
      <c r="K1597" s="798"/>
      <c r="L1597" s="798"/>
      <c r="M1597" s="798"/>
      <c r="N1597" s="799" t="str">
        <f>IF(AND(N1600=""),"",'Marks Entry 1st'!$I$2)</f>
        <v xml:space="preserve"> 2021-2022</v>
      </c>
      <c r="O1597" s="799"/>
      <c r="P1597" s="799"/>
      <c r="Q1597" s="819"/>
      <c r="R1597" s="413" t="s">
        <v>169</v>
      </c>
      <c r="S1597" s="797" t="str">
        <f>IFERROR(VLOOKUP(AD1600,Marks,2,0),"")</f>
        <v/>
      </c>
      <c r="T1597" s="797"/>
      <c r="U1597" s="815" t="s">
        <v>212</v>
      </c>
      <c r="V1597" s="815"/>
      <c r="W1597" s="815"/>
      <c r="X1597" s="797" t="str">
        <f>IFERROR(VLOOKUP(AD1600,Marks,3,0),"")</f>
        <v/>
      </c>
      <c r="Y1597" s="797"/>
      <c r="Z1597" s="798" t="s">
        <v>205</v>
      </c>
      <c r="AA1597" s="798"/>
      <c r="AB1597" s="798"/>
      <c r="AC1597" s="798"/>
      <c r="AD1597" s="799" t="str">
        <f>IF(AND(AD1600=""),"",'Marks Entry 1st'!$I$2)</f>
        <v xml:space="preserve"> 2021-2022</v>
      </c>
      <c r="AE1597" s="799"/>
      <c r="AF1597" s="799"/>
    </row>
    <row r="1598" spans="1:32" ht="21.9" customHeight="1">
      <c r="A1598" s="166">
        <f>IF(N1600="","",A1597+1)</f>
        <v>5</v>
      </c>
      <c r="B1598" s="800" t="s">
        <v>206</v>
      </c>
      <c r="C1598" s="800"/>
      <c r="D1598" s="800"/>
      <c r="E1598" s="801" t="str">
        <f>IFERROR(VLOOKUP(N1600,Marks,6,0),"")</f>
        <v/>
      </c>
      <c r="F1598" s="801"/>
      <c r="G1598" s="801"/>
      <c r="H1598" s="801"/>
      <c r="I1598" s="801"/>
      <c r="J1598" s="802" t="s">
        <v>209</v>
      </c>
      <c r="K1598" s="802"/>
      <c r="L1598" s="802"/>
      <c r="M1598" s="802"/>
      <c r="N1598" s="803" t="str">
        <f>IFERROR(VLOOKUP(N1600,Marks,5,0),"")</f>
        <v/>
      </c>
      <c r="O1598" s="803"/>
      <c r="P1598" s="803"/>
      <c r="Q1598" s="819"/>
      <c r="R1598" s="800" t="s">
        <v>206</v>
      </c>
      <c r="S1598" s="800"/>
      <c r="T1598" s="800"/>
      <c r="U1598" s="801" t="str">
        <f>IFERROR(VLOOKUP(AD1600,Marks,6,0),"")</f>
        <v/>
      </c>
      <c r="V1598" s="801"/>
      <c r="W1598" s="801"/>
      <c r="X1598" s="801"/>
      <c r="Y1598" s="801"/>
      <c r="Z1598" s="802" t="s">
        <v>209</v>
      </c>
      <c r="AA1598" s="802"/>
      <c r="AB1598" s="802"/>
      <c r="AC1598" s="802"/>
      <c r="AD1598" s="803" t="str">
        <f>IFERROR(VLOOKUP(AD1600,Marks,5,0),"")</f>
        <v/>
      </c>
      <c r="AE1598" s="803"/>
      <c r="AF1598" s="803"/>
    </row>
    <row r="1599" spans="1:32" ht="21.9" customHeight="1">
      <c r="A1599" s="166">
        <f>IF(N1600="","",A1598+1)</f>
        <v>6</v>
      </c>
      <c r="B1599" s="800" t="s">
        <v>207</v>
      </c>
      <c r="C1599" s="800"/>
      <c r="D1599" s="800"/>
      <c r="E1599" s="801" t="str">
        <f>IFERROR(VLOOKUP(N1600,Marks,7,0),"")</f>
        <v/>
      </c>
      <c r="F1599" s="801"/>
      <c r="G1599" s="801"/>
      <c r="H1599" s="801"/>
      <c r="I1599" s="801"/>
      <c r="J1599" s="802" t="s">
        <v>210</v>
      </c>
      <c r="K1599" s="802"/>
      <c r="L1599" s="802"/>
      <c r="M1599" s="802"/>
      <c r="N1599" s="816" t="str">
        <f>IFERROR(VLOOKUP(N1600,Marks,4,0),"")</f>
        <v/>
      </c>
      <c r="O1599" s="816"/>
      <c r="P1599" s="816"/>
      <c r="Q1599" s="819"/>
      <c r="R1599" s="800" t="s">
        <v>207</v>
      </c>
      <c r="S1599" s="800"/>
      <c r="T1599" s="800"/>
      <c r="U1599" s="801" t="str">
        <f>IFERROR(VLOOKUP(AD1600,Marks,7,0),"")</f>
        <v/>
      </c>
      <c r="V1599" s="801"/>
      <c r="W1599" s="801"/>
      <c r="X1599" s="801"/>
      <c r="Y1599" s="801"/>
      <c r="Z1599" s="802" t="s">
        <v>210</v>
      </c>
      <c r="AA1599" s="802"/>
      <c r="AB1599" s="802"/>
      <c r="AC1599" s="802"/>
      <c r="AD1599" s="816" t="str">
        <f>IFERROR(VLOOKUP(AD1600,Marks,4,0),"")</f>
        <v/>
      </c>
      <c r="AE1599" s="816"/>
      <c r="AF1599" s="816"/>
    </row>
    <row r="1600" spans="1:32" ht="21.9" customHeight="1">
      <c r="A1600" s="166">
        <f>IF(N1600="","",A1599+1)</f>
        <v>7</v>
      </c>
      <c r="B1600" s="800" t="s">
        <v>208</v>
      </c>
      <c r="C1600" s="800"/>
      <c r="D1600" s="800"/>
      <c r="E1600" s="801" t="str">
        <f>IFERROR(VLOOKUP(N1600,Marks,8,0),"")</f>
        <v/>
      </c>
      <c r="F1600" s="801"/>
      <c r="G1600" s="801"/>
      <c r="H1600" s="801"/>
      <c r="I1600" s="801"/>
      <c r="J1600" s="802" t="s">
        <v>211</v>
      </c>
      <c r="K1600" s="802"/>
      <c r="L1600" s="802"/>
      <c r="M1600" s="802"/>
      <c r="N1600" s="809">
        <f>IF(AD1573="","",IF(AND(AD1573+1&gt;$AN$6),"",AD1573+1))</f>
        <v>219</v>
      </c>
      <c r="O1600" s="809"/>
      <c r="P1600" s="809"/>
      <c r="Q1600" s="819"/>
      <c r="R1600" s="800" t="s">
        <v>208</v>
      </c>
      <c r="S1600" s="800"/>
      <c r="T1600" s="800"/>
      <c r="U1600" s="801" t="str">
        <f>IFERROR(VLOOKUP(AD1600,Marks,8,0),"")</f>
        <v/>
      </c>
      <c r="V1600" s="801"/>
      <c r="W1600" s="801"/>
      <c r="X1600" s="801"/>
      <c r="Y1600" s="801"/>
      <c r="Z1600" s="802" t="s">
        <v>211</v>
      </c>
      <c r="AA1600" s="802"/>
      <c r="AB1600" s="802"/>
      <c r="AC1600" s="802"/>
      <c r="AD1600" s="810">
        <f>IF(N1600="","",IF(AND(N1600+1&gt;$AN$6),"",N1600+1))</f>
        <v>220</v>
      </c>
      <c r="AE1600" s="810"/>
      <c r="AF1600" s="810"/>
    </row>
    <row r="1601" spans="1:32" ht="9" customHeight="1">
      <c r="A1601" s="166">
        <f>IF(N1600="","",A1600+1)</f>
        <v>8</v>
      </c>
      <c r="B1601" s="123"/>
      <c r="C1601" s="123"/>
      <c r="D1601" s="123"/>
      <c r="E1601" s="124"/>
      <c r="F1601" s="124"/>
      <c r="G1601" s="124"/>
      <c r="H1601" s="123"/>
      <c r="I1601" s="123"/>
      <c r="J1601" s="125"/>
      <c r="K1601" s="125"/>
      <c r="L1601" s="125"/>
      <c r="M1601" s="76"/>
      <c r="N1601" s="76"/>
      <c r="O1601" s="76"/>
      <c r="P1601" s="76"/>
      <c r="Q1601" s="819"/>
      <c r="R1601" s="123"/>
      <c r="S1601" s="123"/>
      <c r="T1601" s="123"/>
      <c r="U1601" s="124"/>
      <c r="V1601" s="124"/>
      <c r="W1601" s="124"/>
      <c r="X1601" s="123"/>
      <c r="Y1601" s="123"/>
      <c r="Z1601" s="125"/>
      <c r="AA1601" s="125"/>
      <c r="AB1601" s="125"/>
      <c r="AC1601" s="76"/>
      <c r="AD1601" s="76"/>
      <c r="AE1601" s="76"/>
      <c r="AF1601" s="76"/>
    </row>
    <row r="1602" spans="1:32" ht="21" customHeight="1">
      <c r="A1602" s="166">
        <f>IF(N1600="","",A1601+1)</f>
        <v>9</v>
      </c>
      <c r="B1602" s="811" t="s">
        <v>213</v>
      </c>
      <c r="C1602" s="646" t="s">
        <v>214</v>
      </c>
      <c r="D1602" s="646"/>
      <c r="E1602" s="646"/>
      <c r="F1602" s="812" t="s">
        <v>13</v>
      </c>
      <c r="G1602" s="813"/>
      <c r="H1602" s="813"/>
      <c r="I1602" s="814"/>
      <c r="J1602" s="649" t="s">
        <v>184</v>
      </c>
      <c r="K1602" s="650" t="s">
        <v>167</v>
      </c>
      <c r="L1602" s="651"/>
      <c r="M1602" s="651"/>
      <c r="N1602" s="652"/>
      <c r="O1602" s="616" t="s">
        <v>185</v>
      </c>
      <c r="P1602" s="617" t="s">
        <v>186</v>
      </c>
      <c r="Q1602" s="819"/>
      <c r="R1602" s="811" t="s">
        <v>213</v>
      </c>
      <c r="S1602" s="646" t="s">
        <v>214</v>
      </c>
      <c r="T1602" s="646"/>
      <c r="U1602" s="646"/>
      <c r="V1602" s="812" t="s">
        <v>13</v>
      </c>
      <c r="W1602" s="813"/>
      <c r="X1602" s="813"/>
      <c r="Y1602" s="814"/>
      <c r="Z1602" s="649" t="s">
        <v>184</v>
      </c>
      <c r="AA1602" s="650" t="s">
        <v>167</v>
      </c>
      <c r="AB1602" s="651"/>
      <c r="AC1602" s="651"/>
      <c r="AD1602" s="652"/>
      <c r="AE1602" s="616" t="s">
        <v>185</v>
      </c>
      <c r="AF1602" s="617" t="s">
        <v>186</v>
      </c>
    </row>
    <row r="1603" spans="1:32" ht="90.75" customHeight="1">
      <c r="A1603" s="166">
        <f>IF(N1600="","",A1602+1)</f>
        <v>10</v>
      </c>
      <c r="B1603" s="811"/>
      <c r="C1603" s="171" t="s">
        <v>11</v>
      </c>
      <c r="D1603" s="171" t="s">
        <v>180</v>
      </c>
      <c r="E1603" s="171" t="s">
        <v>108</v>
      </c>
      <c r="F1603" s="171" t="s">
        <v>182</v>
      </c>
      <c r="G1603" s="171" t="s">
        <v>183</v>
      </c>
      <c r="H1603" s="305" t="s">
        <v>10</v>
      </c>
      <c r="I1603" s="171" t="s">
        <v>108</v>
      </c>
      <c r="J1603" s="649"/>
      <c r="K1603" s="172" t="s">
        <v>182</v>
      </c>
      <c r="L1603" s="172" t="s">
        <v>183</v>
      </c>
      <c r="M1603" s="173" t="s">
        <v>10</v>
      </c>
      <c r="N1603" s="171" t="s">
        <v>108</v>
      </c>
      <c r="O1603" s="616"/>
      <c r="P1603" s="785"/>
      <c r="Q1603" s="819"/>
      <c r="R1603" s="811"/>
      <c r="S1603" s="171" t="s">
        <v>11</v>
      </c>
      <c r="T1603" s="171" t="s">
        <v>180</v>
      </c>
      <c r="U1603" s="171" t="s">
        <v>108</v>
      </c>
      <c r="V1603" s="171" t="s">
        <v>182</v>
      </c>
      <c r="W1603" s="171" t="s">
        <v>183</v>
      </c>
      <c r="X1603" s="305" t="s">
        <v>10</v>
      </c>
      <c r="Y1603" s="171" t="s">
        <v>108</v>
      </c>
      <c r="Z1603" s="649"/>
      <c r="AA1603" s="172" t="s">
        <v>182</v>
      </c>
      <c r="AB1603" s="172" t="s">
        <v>183</v>
      </c>
      <c r="AC1603" s="173" t="s">
        <v>10</v>
      </c>
      <c r="AD1603" s="171" t="s">
        <v>108</v>
      </c>
      <c r="AE1603" s="616"/>
      <c r="AF1603" s="785">
        <v>0</v>
      </c>
    </row>
    <row r="1604" spans="1:32" ht="18.75" customHeight="1">
      <c r="A1604" s="166">
        <f>IF(N1600="","",A1603+1)</f>
        <v>11</v>
      </c>
      <c r="B1604" s="811"/>
      <c r="C1604" s="409">
        <v>20</v>
      </c>
      <c r="D1604" s="409">
        <v>20</v>
      </c>
      <c r="E1604" s="116">
        <v>40</v>
      </c>
      <c r="F1604" s="409">
        <v>30</v>
      </c>
      <c r="G1604" s="409">
        <v>18</v>
      </c>
      <c r="H1604" s="409">
        <v>12</v>
      </c>
      <c r="I1604" s="116">
        <v>60</v>
      </c>
      <c r="J1604" s="118">
        <v>100</v>
      </c>
      <c r="K1604" s="409">
        <v>50</v>
      </c>
      <c r="L1604" s="409">
        <v>30</v>
      </c>
      <c r="M1604" s="409">
        <v>20</v>
      </c>
      <c r="N1604" s="116">
        <v>100</v>
      </c>
      <c r="O1604" s="118">
        <v>200</v>
      </c>
      <c r="P1604" s="786"/>
      <c r="Q1604" s="819"/>
      <c r="R1604" s="811"/>
      <c r="S1604" s="409">
        <v>20</v>
      </c>
      <c r="T1604" s="409">
        <v>20</v>
      </c>
      <c r="U1604" s="116">
        <v>40</v>
      </c>
      <c r="V1604" s="409">
        <v>30</v>
      </c>
      <c r="W1604" s="409">
        <v>18</v>
      </c>
      <c r="X1604" s="409">
        <v>12</v>
      </c>
      <c r="Y1604" s="116">
        <v>60</v>
      </c>
      <c r="Z1604" s="118">
        <v>100</v>
      </c>
      <c r="AA1604" s="409">
        <v>50</v>
      </c>
      <c r="AB1604" s="409">
        <v>30</v>
      </c>
      <c r="AC1604" s="409">
        <v>20</v>
      </c>
      <c r="AD1604" s="116">
        <v>100</v>
      </c>
      <c r="AE1604" s="118">
        <v>200</v>
      </c>
      <c r="AF1604" s="786"/>
    </row>
    <row r="1605" spans="1:32" ht="21" customHeight="1">
      <c r="A1605" s="166">
        <f>IF(N1600="","",A1604+1)</f>
        <v>12</v>
      </c>
      <c r="B1605" s="122" t="str">
        <f>'Result Sheet'!$L$4</f>
        <v xml:space="preserve">हिन्दी </v>
      </c>
      <c r="C1605" s="408" t="str">
        <f>IFERROR(VLOOKUP(N1600,Marks,11,0),"")</f>
        <v/>
      </c>
      <c r="D1605" s="408" t="str">
        <f>IFERROR(VLOOKUP(N1600,Marks,12,0),"")</f>
        <v/>
      </c>
      <c r="E1605" s="117" t="str">
        <f>IFERROR(VLOOKUP(N1600,Marks,13,0),"")</f>
        <v/>
      </c>
      <c r="F1605" s="408" t="str">
        <f>IFERROR(VLOOKUP(N1600,Marks,14,0),"")</f>
        <v/>
      </c>
      <c r="G1605" s="408" t="str">
        <f>IFERROR(VLOOKUP(N1600,Marks,15,0),"")</f>
        <v/>
      </c>
      <c r="H1605" s="408" t="str">
        <f>IFERROR(VLOOKUP(N1600,Marks,16,0),"")</f>
        <v/>
      </c>
      <c r="I1605" s="117" t="str">
        <f>IFERROR(VLOOKUP(N1600,Marks,17,0),"")</f>
        <v/>
      </c>
      <c r="J1605" s="119" t="str">
        <f>IFERROR(VLOOKUP(N1600,Marks,18,0),"")</f>
        <v/>
      </c>
      <c r="K1605" s="408" t="str">
        <f>IFERROR(VLOOKUP(N1600,Marks,19,0),"")</f>
        <v/>
      </c>
      <c r="L1605" s="408" t="str">
        <f>IFERROR(VLOOKUP(N1600,Marks,20,0),"")</f>
        <v/>
      </c>
      <c r="M1605" s="408" t="str">
        <f>IFERROR(VLOOKUP(N1600,Marks,21,0),"")</f>
        <v/>
      </c>
      <c r="N1605" s="117" t="str">
        <f>IFERROR(VLOOKUP(N1600,Marks,22,0),"")</f>
        <v/>
      </c>
      <c r="O1605" s="119" t="str">
        <f>IFERROR(VLOOKUP(N1600,Marks,23,0),"")</f>
        <v/>
      </c>
      <c r="P1605" s="323" t="str">
        <f>IFERROR(VLOOKUP(N1600,Marks,29,0),"")</f>
        <v/>
      </c>
      <c r="Q1605" s="819"/>
      <c r="R1605" s="122" t="str">
        <f>'Result Sheet'!$L$4</f>
        <v xml:space="preserve">हिन्दी </v>
      </c>
      <c r="S1605" s="408" t="str">
        <f>IFERROR(VLOOKUP(AD1600,Marks,11,0),"")</f>
        <v/>
      </c>
      <c r="T1605" s="408" t="str">
        <f>IFERROR(VLOOKUP(AD1600,Marks,12,0),"")</f>
        <v/>
      </c>
      <c r="U1605" s="117" t="str">
        <f>IFERROR(VLOOKUP(AD1600,Marks,13,0),"")</f>
        <v/>
      </c>
      <c r="V1605" s="408" t="str">
        <f>IFERROR(VLOOKUP(AD1600,Marks,14,0),"")</f>
        <v/>
      </c>
      <c r="W1605" s="408" t="str">
        <f>IFERROR(VLOOKUP(AD1600,Marks,15,0),"")</f>
        <v/>
      </c>
      <c r="X1605" s="408" t="str">
        <f>IFERROR(VLOOKUP(AD1600,Marks,16,0),"")</f>
        <v/>
      </c>
      <c r="Y1605" s="117" t="str">
        <f>IFERROR(VLOOKUP(AD1600,Marks,17,0),"")</f>
        <v/>
      </c>
      <c r="Z1605" s="119" t="str">
        <f>IFERROR(VLOOKUP(AD1600,Marks,18,0),"")</f>
        <v/>
      </c>
      <c r="AA1605" s="408" t="str">
        <f>IFERROR(VLOOKUP(AD1600,Marks,19,0),"")</f>
        <v/>
      </c>
      <c r="AB1605" s="408" t="str">
        <f>IFERROR(VLOOKUP(AD1600,Marks,20,0),"")</f>
        <v/>
      </c>
      <c r="AC1605" s="408" t="str">
        <f>IFERROR(VLOOKUP(AD1600,Marks,21,0),"")</f>
        <v/>
      </c>
      <c r="AD1605" s="117" t="str">
        <f>IFERROR(VLOOKUP(AD1600,Marks,22,0),"")</f>
        <v/>
      </c>
      <c r="AE1605" s="119" t="str">
        <f>IFERROR(VLOOKUP(AD1600,Marks,23,0),"")</f>
        <v/>
      </c>
      <c r="AF1605" s="323" t="str">
        <f>IFERROR(VLOOKUP(AD1600,Marks,29,0),"")</f>
        <v/>
      </c>
    </row>
    <row r="1606" spans="1:32" ht="21" customHeight="1">
      <c r="A1606" s="166">
        <f>IF(N1600="","",A1605+1)</f>
        <v>13</v>
      </c>
      <c r="B1606" s="122" t="str">
        <f>'Result Sheet'!$AE$4</f>
        <v xml:space="preserve">अंग्रेजी </v>
      </c>
      <c r="C1606" s="408" t="str">
        <f>IFERROR(VLOOKUP(N1600,Marks,30,0),"")</f>
        <v/>
      </c>
      <c r="D1606" s="408" t="str">
        <f>IFERROR(VLOOKUP(N1600,Marks,31,0),"")</f>
        <v/>
      </c>
      <c r="E1606" s="117" t="str">
        <f>IFERROR(VLOOKUP(N1600,Marks,32,0),"")</f>
        <v/>
      </c>
      <c r="F1606" s="408" t="str">
        <f>IFERROR(VLOOKUP(N1600,Marks,33,0),"")</f>
        <v/>
      </c>
      <c r="G1606" s="408" t="str">
        <f>IFERROR(VLOOKUP(N1600,Marks,34,0),"")</f>
        <v/>
      </c>
      <c r="H1606" s="408" t="str">
        <f>IFERROR(VLOOKUP(N1600,Marks,35,0),"")</f>
        <v/>
      </c>
      <c r="I1606" s="117" t="str">
        <f>IFERROR(VLOOKUP(N1600,Marks,36,0),"")</f>
        <v/>
      </c>
      <c r="J1606" s="119" t="str">
        <f>IFERROR(VLOOKUP(N1600,Marks,37,0),"")</f>
        <v/>
      </c>
      <c r="K1606" s="408" t="str">
        <f>IFERROR(VLOOKUP(N1600,Marks,38,0),"")</f>
        <v/>
      </c>
      <c r="L1606" s="408" t="str">
        <f>IFERROR(VLOOKUP(N1600,Marks,39,0),"")</f>
        <v/>
      </c>
      <c r="M1606" s="408" t="str">
        <f>IFERROR(VLOOKUP(N1600,Marks,40,0),"")</f>
        <v/>
      </c>
      <c r="N1606" s="117" t="str">
        <f>IFERROR(VLOOKUP(N1600,Marks,41,0),"")</f>
        <v/>
      </c>
      <c r="O1606" s="119" t="str">
        <f>IFERROR(VLOOKUP(N1600,Marks,42,0),"")</f>
        <v/>
      </c>
      <c r="P1606" s="323" t="str">
        <f>IFERROR(VLOOKUP(N1600,Marks,48,0),"")</f>
        <v/>
      </c>
      <c r="Q1606" s="819"/>
      <c r="R1606" s="122" t="str">
        <f>'Result Sheet'!$AE$4</f>
        <v xml:space="preserve">अंग्रेजी </v>
      </c>
      <c r="S1606" s="408" t="str">
        <f>IFERROR(VLOOKUP(AD1600,Marks,30,0),"")</f>
        <v/>
      </c>
      <c r="T1606" s="408" t="str">
        <f>IFERROR(VLOOKUP(AD1600,Marks,31,0),"")</f>
        <v/>
      </c>
      <c r="U1606" s="117" t="str">
        <f>IFERROR(VLOOKUP(AD1600,Marks,32,0),"")</f>
        <v/>
      </c>
      <c r="V1606" s="408" t="str">
        <f>IFERROR(VLOOKUP(AD1600,Marks,33,0),"")</f>
        <v/>
      </c>
      <c r="W1606" s="408" t="str">
        <f>IFERROR(VLOOKUP(AD1600,Marks,34,0),"")</f>
        <v/>
      </c>
      <c r="X1606" s="408" t="str">
        <f>IFERROR(VLOOKUP(AD1600,Marks,35,0),"")</f>
        <v/>
      </c>
      <c r="Y1606" s="117" t="str">
        <f>IFERROR(VLOOKUP(AD1600,Marks,36,0),"")</f>
        <v/>
      </c>
      <c r="Z1606" s="119" t="str">
        <f>IFERROR(VLOOKUP(AD1600,Marks,37,0),"")</f>
        <v/>
      </c>
      <c r="AA1606" s="408" t="str">
        <f>IFERROR(VLOOKUP(AD1600,Marks,38,0),"")</f>
        <v/>
      </c>
      <c r="AB1606" s="408" t="str">
        <f>IFERROR(VLOOKUP(AD1600,Marks,39,0),"")</f>
        <v/>
      </c>
      <c r="AC1606" s="408" t="str">
        <f>IFERROR(VLOOKUP(AD1600,Marks,40,0),"")</f>
        <v/>
      </c>
      <c r="AD1606" s="117" t="str">
        <f>IFERROR(VLOOKUP(AD1600,Marks,41,0),"")</f>
        <v/>
      </c>
      <c r="AE1606" s="119" t="str">
        <f>IFERROR(VLOOKUP(AD1600,Marks,42,0),"")</f>
        <v/>
      </c>
      <c r="AF1606" s="323" t="str">
        <f>IFERROR(VLOOKUP(AD1600,Marks,48,0),"")</f>
        <v/>
      </c>
    </row>
    <row r="1607" spans="1:32" ht="21" customHeight="1">
      <c r="A1607" s="166">
        <f>IF(N1600="","",A1606+1)</f>
        <v>14</v>
      </c>
      <c r="B1607" s="122" t="str">
        <f>'Result Sheet'!$AX$4</f>
        <v>संस्कृत</v>
      </c>
      <c r="C1607" s="408" t="str">
        <f>IFERROR(VLOOKUP(N1600,Marks,49,0),"")</f>
        <v/>
      </c>
      <c r="D1607" s="408" t="str">
        <f>IFERROR(VLOOKUP(N1600,Marks,50,0),"")</f>
        <v/>
      </c>
      <c r="E1607" s="117" t="str">
        <f>IFERROR(VLOOKUP(N1600,Marks,51,0),"")</f>
        <v/>
      </c>
      <c r="F1607" s="408" t="str">
        <f>IFERROR(VLOOKUP(N1600,Marks,52,0),"")</f>
        <v/>
      </c>
      <c r="G1607" s="408" t="str">
        <f>IFERROR(VLOOKUP(N1600,Marks,53,0),"")</f>
        <v/>
      </c>
      <c r="H1607" s="408" t="str">
        <f>IFERROR(VLOOKUP(N1600,Marks,54,0),"")</f>
        <v/>
      </c>
      <c r="I1607" s="117" t="str">
        <f>IFERROR(VLOOKUP(N1600,Marks,55,0),"")</f>
        <v/>
      </c>
      <c r="J1607" s="119" t="str">
        <f>IFERROR(VLOOKUP(N1600,Marks,56,0),"")</f>
        <v/>
      </c>
      <c r="K1607" s="408" t="str">
        <f>IFERROR(VLOOKUP(N1600,Marks,57,0),"")</f>
        <v/>
      </c>
      <c r="L1607" s="408" t="str">
        <f>IFERROR(VLOOKUP(N1600,Marks,58,0),"")</f>
        <v/>
      </c>
      <c r="M1607" s="408" t="str">
        <f>IFERROR(VLOOKUP(N1600,Marks,59,0),"")</f>
        <v/>
      </c>
      <c r="N1607" s="117" t="str">
        <f>IFERROR(VLOOKUP(N1600,Marks,60,0),"")</f>
        <v/>
      </c>
      <c r="O1607" s="119" t="str">
        <f>IFERROR(VLOOKUP(N1600,Marks,61,0),"")</f>
        <v/>
      </c>
      <c r="P1607" s="323" t="str">
        <f>IFERROR(VLOOKUP(N1600,Marks,67,0),"")</f>
        <v/>
      </c>
      <c r="Q1607" s="819"/>
      <c r="R1607" s="122" t="str">
        <f>'Result Sheet'!$AX$4</f>
        <v>संस्कृत</v>
      </c>
      <c r="S1607" s="408" t="str">
        <f>IFERROR(VLOOKUP(AD1600,Marks,49,0),"")</f>
        <v/>
      </c>
      <c r="T1607" s="408" t="str">
        <f>IFERROR(VLOOKUP(AD1600,Marks,50,0),"")</f>
        <v/>
      </c>
      <c r="U1607" s="117" t="str">
        <f>IFERROR(VLOOKUP(AD1600,Marks,51,0),"")</f>
        <v/>
      </c>
      <c r="V1607" s="408" t="str">
        <f>IFERROR(VLOOKUP(AD1600,Marks,52,0),"")</f>
        <v/>
      </c>
      <c r="W1607" s="408" t="str">
        <f>IFERROR(VLOOKUP(AD1600,Marks,53,0),"")</f>
        <v/>
      </c>
      <c r="X1607" s="408" t="str">
        <f>IFERROR(VLOOKUP(AD1600,Marks,54,0),"")</f>
        <v/>
      </c>
      <c r="Y1607" s="117" t="str">
        <f>IFERROR(VLOOKUP(AD1600,Marks,55,0),"")</f>
        <v/>
      </c>
      <c r="Z1607" s="119" t="str">
        <f>IFERROR(VLOOKUP(AD1600,Marks,56,0),"")</f>
        <v/>
      </c>
      <c r="AA1607" s="408" t="str">
        <f>IFERROR(VLOOKUP(AD1600,Marks,57,0),"")</f>
        <v/>
      </c>
      <c r="AB1607" s="408" t="str">
        <f>IFERROR(VLOOKUP(AD1600,Marks,58,0),"")</f>
        <v/>
      </c>
      <c r="AC1607" s="408" t="str">
        <f>IFERROR(VLOOKUP(AD1600,Marks,59,0),"")</f>
        <v/>
      </c>
      <c r="AD1607" s="117" t="str">
        <f>IFERROR(VLOOKUP(AD1600,Marks,60,0),"")</f>
        <v/>
      </c>
      <c r="AE1607" s="119" t="str">
        <f>IFERROR(VLOOKUP(AD1600,Marks,61,0),"")</f>
        <v/>
      </c>
      <c r="AF1607" s="323" t="str">
        <f>IFERROR(VLOOKUP(AD1600,Marks,67,0),"")</f>
        <v/>
      </c>
    </row>
    <row r="1608" spans="1:32" ht="21" customHeight="1">
      <c r="A1608" s="166">
        <f>IF(N1600="","",A1606+1)</f>
        <v>14</v>
      </c>
      <c r="B1608" s="122" t="str">
        <f>'Result Sheet'!$BQ$4</f>
        <v xml:space="preserve">गणित </v>
      </c>
      <c r="C1608" s="408" t="str">
        <f>IFERROR(VLOOKUP(N1600,Marks,68,0),"")</f>
        <v/>
      </c>
      <c r="D1608" s="408" t="str">
        <f>IFERROR(VLOOKUP(N1600,Marks,69,0),"")</f>
        <v/>
      </c>
      <c r="E1608" s="117" t="str">
        <f>IFERROR(VLOOKUP(N1600,Marks,70,0),"")</f>
        <v/>
      </c>
      <c r="F1608" s="408" t="str">
        <f>IFERROR(VLOOKUP(N1600,Marks,71,0),"")</f>
        <v/>
      </c>
      <c r="G1608" s="408" t="str">
        <f>IFERROR(VLOOKUP(N1600,Marks,72,0),"")</f>
        <v/>
      </c>
      <c r="H1608" s="408" t="str">
        <f>IFERROR(VLOOKUP(N1600,Marks,73,0),"")</f>
        <v/>
      </c>
      <c r="I1608" s="117" t="str">
        <f>IFERROR(VLOOKUP(N1600,Marks,74,0),"")</f>
        <v/>
      </c>
      <c r="J1608" s="119" t="str">
        <f>IFERROR(VLOOKUP(N1600,Marks,75,0),"")</f>
        <v/>
      </c>
      <c r="K1608" s="408" t="str">
        <f>IFERROR(VLOOKUP(N1600,Marks,76,0),"")</f>
        <v/>
      </c>
      <c r="L1608" s="408" t="str">
        <f>IFERROR(VLOOKUP(N1600,Marks,77,0),"")</f>
        <v/>
      </c>
      <c r="M1608" s="408" t="str">
        <f>IFERROR(VLOOKUP(N1600,Marks,78,0),"")</f>
        <v/>
      </c>
      <c r="N1608" s="117" t="str">
        <f>IFERROR(VLOOKUP(N1600,Marks,79,0),"")</f>
        <v/>
      </c>
      <c r="O1608" s="119" t="str">
        <f>IFERROR(VLOOKUP(N1600,Marks,80,0),"")</f>
        <v/>
      </c>
      <c r="P1608" s="323" t="str">
        <f>IFERROR(VLOOKUP(N1600,Marks,86,0),"")</f>
        <v/>
      </c>
      <c r="Q1608" s="819"/>
      <c r="R1608" s="122" t="str">
        <f>'Result Sheet'!$BQ$4</f>
        <v xml:space="preserve">गणित </v>
      </c>
      <c r="S1608" s="408" t="str">
        <f>IFERROR(VLOOKUP(AD1600,Marks,68,0),"")</f>
        <v/>
      </c>
      <c r="T1608" s="408" t="str">
        <f>IFERROR(VLOOKUP(AD1600,Marks,69,0),"")</f>
        <v/>
      </c>
      <c r="U1608" s="117" t="str">
        <f>IFERROR(VLOOKUP(AD1600,Marks,70,0),"")</f>
        <v/>
      </c>
      <c r="V1608" s="408" t="str">
        <f>IFERROR(VLOOKUP(AD1600,Marks,71,0),"")</f>
        <v/>
      </c>
      <c r="W1608" s="408" t="str">
        <f>IFERROR(VLOOKUP(AD1600,Marks,72,0),"")</f>
        <v/>
      </c>
      <c r="X1608" s="408" t="str">
        <f>IFERROR(VLOOKUP(AD1600,Marks,73,0),"")</f>
        <v/>
      </c>
      <c r="Y1608" s="117" t="str">
        <f>IFERROR(VLOOKUP(AD1600,Marks,74,0),"")</f>
        <v/>
      </c>
      <c r="Z1608" s="119" t="str">
        <f>IFERROR(VLOOKUP(AD1600,Marks,75,0),"")</f>
        <v/>
      </c>
      <c r="AA1608" s="408" t="str">
        <f>IFERROR(VLOOKUP(AD1600,Marks,76,0),"")</f>
        <v/>
      </c>
      <c r="AB1608" s="408" t="str">
        <f>IFERROR(VLOOKUP(AD1600,Marks,77,0),"")</f>
        <v/>
      </c>
      <c r="AC1608" s="408" t="str">
        <f>IFERROR(VLOOKUP(AD1600,Marks,78,0),"")</f>
        <v/>
      </c>
      <c r="AD1608" s="117" t="str">
        <f>IFERROR(VLOOKUP(AD1600,Marks,79,0),"")</f>
        <v/>
      </c>
      <c r="AE1608" s="119" t="str">
        <f>IFERROR(VLOOKUP(AD1600,Marks,80,0),"")</f>
        <v/>
      </c>
      <c r="AF1608" s="323" t="str">
        <f>IFERROR(VLOOKUP(AD1600,Marks,86,0),"")</f>
        <v/>
      </c>
    </row>
    <row r="1609" spans="1:32" ht="21" customHeight="1">
      <c r="A1609" s="166">
        <f>IF(N1600="","",A1608+1)</f>
        <v>15</v>
      </c>
      <c r="B1609" s="122" t="str">
        <f>'Result Sheet'!$CJ$4</f>
        <v xml:space="preserve">पर्यावरण अध्ययन </v>
      </c>
      <c r="C1609" s="408" t="str">
        <f>IFERROR(VLOOKUP(N1600,Marks,87,0),"")</f>
        <v/>
      </c>
      <c r="D1609" s="408" t="str">
        <f>IFERROR(VLOOKUP(N1600,Marks,88,0),"")</f>
        <v/>
      </c>
      <c r="E1609" s="117" t="str">
        <f>IFERROR(VLOOKUP(N1600,Marks,89,0),"")</f>
        <v/>
      </c>
      <c r="F1609" s="408" t="str">
        <f>IFERROR(VLOOKUP(N1600,Marks,90,0),"")</f>
        <v/>
      </c>
      <c r="G1609" s="408" t="str">
        <f>IFERROR(VLOOKUP(N1600,Marks,91,0),"")</f>
        <v/>
      </c>
      <c r="H1609" s="408" t="str">
        <f>IFERROR(VLOOKUP(N1600,Marks,92,0),"")</f>
        <v/>
      </c>
      <c r="I1609" s="117" t="str">
        <f>IFERROR(VLOOKUP(N1600,Marks,93,0),"")</f>
        <v/>
      </c>
      <c r="J1609" s="119" t="str">
        <f>IFERROR(VLOOKUP(N1600,Marks,94,0),"")</f>
        <v/>
      </c>
      <c r="K1609" s="408" t="str">
        <f>IFERROR(VLOOKUP(N1600,Marks,95,0),"")</f>
        <v/>
      </c>
      <c r="L1609" s="408" t="str">
        <f>IFERROR(VLOOKUP(N1600,Marks,96,0),"")</f>
        <v/>
      </c>
      <c r="M1609" s="408" t="str">
        <f>IFERROR(VLOOKUP(N1600,Marks,97,0),"")</f>
        <v/>
      </c>
      <c r="N1609" s="117" t="str">
        <f>IFERROR(VLOOKUP(N1600,Marks,98,0),"")</f>
        <v/>
      </c>
      <c r="O1609" s="119" t="str">
        <f>IFERROR(VLOOKUP(N1600,Marks,99,0),"")</f>
        <v/>
      </c>
      <c r="P1609" s="323" t="str">
        <f>IFERROR(VLOOKUP(N1600,Marks,105,0),"")</f>
        <v/>
      </c>
      <c r="Q1609" s="819"/>
      <c r="R1609" s="122" t="str">
        <f>'Result Sheet'!$CJ$4</f>
        <v xml:space="preserve">पर्यावरण अध्ययन </v>
      </c>
      <c r="S1609" s="408" t="str">
        <f>IFERROR(VLOOKUP(AD1600,Marks,87,0),"")</f>
        <v/>
      </c>
      <c r="T1609" s="408" t="str">
        <f>IFERROR(VLOOKUP(AD1600,Marks,88,0),"")</f>
        <v/>
      </c>
      <c r="U1609" s="117" t="str">
        <f>IFERROR(VLOOKUP(AD1600,Marks,89,0),"")</f>
        <v/>
      </c>
      <c r="V1609" s="408" t="str">
        <f>IFERROR(VLOOKUP(AD1600,Marks,90,0),"")</f>
        <v/>
      </c>
      <c r="W1609" s="408" t="str">
        <f>IFERROR(VLOOKUP(AD1600,Marks,91,0),"")</f>
        <v/>
      </c>
      <c r="X1609" s="408" t="str">
        <f>IFERROR(VLOOKUP(AD1600,Marks,92,0),"")</f>
        <v/>
      </c>
      <c r="Y1609" s="117" t="str">
        <f>IFERROR(VLOOKUP(AD1600,Marks,93,0),"")</f>
        <v/>
      </c>
      <c r="Z1609" s="119" t="str">
        <f>IFERROR(VLOOKUP(AD1600,Marks,94,0),"")</f>
        <v/>
      </c>
      <c r="AA1609" s="408" t="str">
        <f>IFERROR(VLOOKUP(AD1600,Marks,95,0),"")</f>
        <v/>
      </c>
      <c r="AB1609" s="408" t="str">
        <f>IFERROR(VLOOKUP(AD1600,Marks,96,0),"")</f>
        <v/>
      </c>
      <c r="AC1609" s="408" t="str">
        <f>IFERROR(VLOOKUP(AD1600,Marks,97,0),"")</f>
        <v/>
      </c>
      <c r="AD1609" s="117" t="str">
        <f>IFERROR(VLOOKUP(AD1600,Marks,98,0),"")</f>
        <v/>
      </c>
      <c r="AE1609" s="119" t="str">
        <f>IFERROR(VLOOKUP(AD1600,Marks,99,0),"")</f>
        <v/>
      </c>
      <c r="AF1609" s="323" t="str">
        <f>IFERROR(VLOOKUP(AD1600,Marks,105,0),"")</f>
        <v/>
      </c>
    </row>
    <row r="1610" spans="1:32" ht="25.5" customHeight="1">
      <c r="A1610" s="166">
        <f>IF(N1600="","",A1609+1)</f>
        <v>16</v>
      </c>
      <c r="B1610" s="412" t="s">
        <v>215</v>
      </c>
      <c r="C1610" s="120" t="str">
        <f>IF(AND(C1605="",C1606="",C1607="",C1608="",C1609=""),"",SUM(C1605:C1609))</f>
        <v/>
      </c>
      <c r="D1610" s="120" t="str">
        <f t="shared" ref="D1610" si="216">IF(AND(D1605="",D1606="",D1607="",D1608="",D1609=""),"",SUM(D1605:D1609))</f>
        <v/>
      </c>
      <c r="E1610" s="120" t="str">
        <f t="shared" ref="E1610" si="217">IF(AND(E1605="",E1606="",E1607="",E1608="",E1609=""),"",SUM(E1605:E1609))</f>
        <v/>
      </c>
      <c r="F1610" s="120" t="str">
        <f t="shared" ref="F1610" si="218">IF(AND(F1605="",F1606="",F1607="",F1608="",F1609=""),"",SUM(F1605:F1609))</f>
        <v/>
      </c>
      <c r="G1610" s="120" t="str">
        <f t="shared" ref="G1610" si="219">IF(AND(G1605="",G1606="",G1607="",G1608="",G1609=""),"",SUM(G1605:G1609))</f>
        <v/>
      </c>
      <c r="H1610" s="120" t="str">
        <f t="shared" ref="H1610" si="220">IF(AND(H1605="",H1606="",H1607="",H1608="",H1609=""),"",SUM(H1605:H1609))</f>
        <v/>
      </c>
      <c r="I1610" s="120" t="str">
        <f t="shared" ref="I1610" si="221">IF(AND(I1605="",I1606="",I1607="",I1608="",I1609=""),"",SUM(I1605:I1609))</f>
        <v/>
      </c>
      <c r="J1610" s="120" t="str">
        <f t="shared" ref="J1610" si="222">IF(AND(J1605="",J1606="",J1607="",J1608="",J1609=""),"",SUM(J1605:J1609))</f>
        <v/>
      </c>
      <c r="K1610" s="120" t="str">
        <f t="shared" ref="K1610" si="223">IF(AND(K1605="",K1606="",K1607="",K1608="",K1609=""),"",SUM(K1605:K1609))</f>
        <v/>
      </c>
      <c r="L1610" s="120" t="str">
        <f t="shared" ref="L1610" si="224">IF(AND(L1605="",L1606="",L1607="",L1608="",L1609=""),"",SUM(L1605:L1609))</f>
        <v/>
      </c>
      <c r="M1610" s="120" t="str">
        <f t="shared" ref="M1610" si="225">IF(AND(M1605="",M1606="",M1607="",M1608="",M1609=""),"",SUM(M1605:M1609))</f>
        <v/>
      </c>
      <c r="N1610" s="120" t="str">
        <f t="shared" ref="N1610" si="226">IF(AND(N1605="",N1606="",N1607="",N1608="",N1609=""),"",SUM(N1605:N1609))</f>
        <v/>
      </c>
      <c r="O1610" s="120" t="str">
        <f t="shared" ref="O1610" si="227">IF(AND(O1605="",O1606="",O1607="",O1608="",O1609=""),"",SUM(O1605:O1609))</f>
        <v/>
      </c>
      <c r="P1610" s="326" t="str">
        <f>IF(OR(N1600="",E1598="",O1610=""),"",IF(O1610&gt;85%*1000,"A",IF(O1610&gt;70%*1000,"B",IF(O1610&gt;50%*1000,"C",IF(O1610&gt;30%*1000,"D","E")))))</f>
        <v/>
      </c>
      <c r="Q1610" s="819"/>
      <c r="R1610" s="412" t="s">
        <v>215</v>
      </c>
      <c r="S1610" s="120" t="str">
        <f>IF(AND(S1605="",S1606="",S1607="",S1608="",S1609=""),"",SUM(S1605:S1609))</f>
        <v/>
      </c>
      <c r="T1610" s="120" t="str">
        <f t="shared" ref="T1610" si="228">IF(AND(T1605="",T1606="",T1607="",T1608="",T1609=""),"",SUM(T1605:T1609))</f>
        <v/>
      </c>
      <c r="U1610" s="120" t="str">
        <f t="shared" ref="U1610" si="229">IF(AND(U1605="",U1606="",U1607="",U1608="",U1609=""),"",SUM(U1605:U1609))</f>
        <v/>
      </c>
      <c r="V1610" s="120" t="str">
        <f t="shared" ref="V1610" si="230">IF(AND(V1605="",V1606="",V1607="",V1608="",V1609=""),"",SUM(V1605:V1609))</f>
        <v/>
      </c>
      <c r="W1610" s="120" t="str">
        <f t="shared" ref="W1610" si="231">IF(AND(W1605="",W1606="",W1607="",W1608="",W1609=""),"",SUM(W1605:W1609))</f>
        <v/>
      </c>
      <c r="X1610" s="120" t="str">
        <f t="shared" ref="X1610" si="232">IF(AND(X1605="",X1606="",X1607="",X1608="",X1609=""),"",SUM(X1605:X1609))</f>
        <v/>
      </c>
      <c r="Y1610" s="120" t="str">
        <f t="shared" ref="Y1610" si="233">IF(AND(Y1605="",Y1606="",Y1607="",Y1608="",Y1609=""),"",SUM(Y1605:Y1609))</f>
        <v/>
      </c>
      <c r="Z1610" s="120" t="str">
        <f t="shared" ref="Z1610" si="234">IF(AND(Z1605="",Z1606="",Z1607="",Z1608="",Z1609=""),"",SUM(Z1605:Z1609))</f>
        <v/>
      </c>
      <c r="AA1610" s="120" t="str">
        <f t="shared" ref="AA1610" si="235">IF(AND(AA1605="",AA1606="",AA1607="",AA1608="",AA1609=""),"",SUM(AA1605:AA1609))</f>
        <v/>
      </c>
      <c r="AB1610" s="120" t="str">
        <f t="shared" ref="AB1610" si="236">IF(AND(AB1605="",AB1606="",AB1607="",AB1608="",AB1609=""),"",SUM(AB1605:AB1609))</f>
        <v/>
      </c>
      <c r="AC1610" s="120" t="str">
        <f t="shared" ref="AC1610" si="237">IF(AND(AC1605="",AC1606="",AC1607="",AC1608="",AC1609=""),"",SUM(AC1605:AC1609))</f>
        <v/>
      </c>
      <c r="AD1610" s="120" t="str">
        <f t="shared" ref="AD1610" si="238">IF(AND(AD1605="",AD1606="",AD1607="",AD1608="",AD1609=""),"",SUM(AD1605:AD1609))</f>
        <v/>
      </c>
      <c r="AE1610" s="120" t="str">
        <f t="shared" ref="AE1610" si="239">IF(AND(AE1605="",AE1606="",AE1607="",AE1608="",AE1609=""),"",SUM(AE1605:AE1609))</f>
        <v/>
      </c>
      <c r="AF1610" s="326" t="str">
        <f>IF(OR(AD1600="",U1598="",AE1610=""),"",IF(AE1610&gt;85%*1000,"A",IF(AE1610&gt;70%*1000,"B",IF(AE1610&gt;50%*1000,"C",IF(AE1610&gt;30%*1000,"D","E")))))</f>
        <v/>
      </c>
    </row>
    <row r="1611" spans="1:32" ht="9" customHeight="1">
      <c r="A1611" s="166">
        <f>IF(N1600="","",A1610+1)</f>
        <v>17</v>
      </c>
      <c r="B1611" s="787"/>
      <c r="C1611" s="787"/>
      <c r="D1611" s="787"/>
      <c r="E1611" s="787"/>
      <c r="F1611" s="787"/>
      <c r="G1611" s="787"/>
      <c r="H1611" s="787"/>
      <c r="I1611" s="787"/>
      <c r="J1611" s="787"/>
      <c r="K1611" s="787"/>
      <c r="L1611" s="787"/>
      <c r="M1611" s="787"/>
      <c r="N1611" s="787"/>
      <c r="O1611" s="787"/>
      <c r="P1611" s="787"/>
      <c r="Q1611" s="819"/>
      <c r="R1611" s="787"/>
      <c r="S1611" s="787"/>
      <c r="T1611" s="787"/>
      <c r="U1611" s="787"/>
      <c r="V1611" s="787"/>
      <c r="W1611" s="787"/>
      <c r="X1611" s="787"/>
      <c r="Y1611" s="787"/>
      <c r="Z1611" s="787"/>
      <c r="AA1611" s="787"/>
      <c r="AB1611" s="787"/>
      <c r="AC1611" s="787"/>
      <c r="AD1611" s="787"/>
      <c r="AE1611" s="787"/>
      <c r="AF1611" s="787"/>
    </row>
    <row r="1612" spans="1:32" ht="22.5" customHeight="1">
      <c r="A1612" s="166">
        <f>IF(N1600="","",A1611+1)</f>
        <v>18</v>
      </c>
      <c r="B1612" s="788" t="s">
        <v>213</v>
      </c>
      <c r="C1612" s="788"/>
      <c r="D1612" s="789" t="s">
        <v>229</v>
      </c>
      <c r="E1612" s="790"/>
      <c r="F1612" s="411" t="s">
        <v>186</v>
      </c>
      <c r="G1612" s="788" t="s">
        <v>213</v>
      </c>
      <c r="H1612" s="788"/>
      <c r="I1612" s="789" t="s">
        <v>229</v>
      </c>
      <c r="J1612" s="790"/>
      <c r="K1612" s="411" t="s">
        <v>186</v>
      </c>
      <c r="L1612" s="788" t="s">
        <v>213</v>
      </c>
      <c r="M1612" s="788"/>
      <c r="N1612" s="789" t="s">
        <v>229</v>
      </c>
      <c r="O1612" s="790"/>
      <c r="P1612" s="411" t="s">
        <v>186</v>
      </c>
      <c r="Q1612" s="819"/>
      <c r="R1612" s="788" t="s">
        <v>213</v>
      </c>
      <c r="S1612" s="788"/>
      <c r="T1612" s="789" t="s">
        <v>229</v>
      </c>
      <c r="U1612" s="790"/>
      <c r="V1612" s="411" t="s">
        <v>186</v>
      </c>
      <c r="W1612" s="788" t="s">
        <v>213</v>
      </c>
      <c r="X1612" s="788"/>
      <c r="Y1612" s="789" t="s">
        <v>229</v>
      </c>
      <c r="Z1612" s="790"/>
      <c r="AA1612" s="411" t="s">
        <v>186</v>
      </c>
      <c r="AB1612" s="788" t="s">
        <v>213</v>
      </c>
      <c r="AC1612" s="788"/>
      <c r="AD1612" s="789" t="s">
        <v>229</v>
      </c>
      <c r="AE1612" s="790"/>
      <c r="AF1612" s="411" t="s">
        <v>186</v>
      </c>
    </row>
    <row r="1613" spans="1:32" ht="21.75" customHeight="1">
      <c r="A1613" s="166">
        <f>IF(N1600="","",A1612+1)</f>
        <v>19</v>
      </c>
      <c r="B1613" s="791" t="s">
        <v>221</v>
      </c>
      <c r="C1613" s="792"/>
      <c r="D1613" s="792"/>
      <c r="E1613" s="119" t="str">
        <f>IFERROR(VLOOKUP(N1600,Marks,109,0),"")</f>
        <v/>
      </c>
      <c r="F1613" s="130" t="str">
        <f>IFERROR(VLOOKUP(N1600,Marks,113,0),"")</f>
        <v/>
      </c>
      <c r="G1613" s="791" t="s">
        <v>192</v>
      </c>
      <c r="H1613" s="792"/>
      <c r="I1613" s="792"/>
      <c r="J1613" s="119" t="str">
        <f>IFERROR(VLOOKUP(N1600,Marks,117,0),"")</f>
        <v/>
      </c>
      <c r="K1613" s="130" t="str">
        <f>IFERROR(VLOOKUP(N1600,Marks,121,0),"")</f>
        <v/>
      </c>
      <c r="L1613" s="793" t="s">
        <v>193</v>
      </c>
      <c r="M1613" s="794"/>
      <c r="N1613" s="794"/>
      <c r="O1613" s="119" t="str">
        <f>IFERROR(VLOOKUP(N1600,Marks,125,0),"")</f>
        <v/>
      </c>
      <c r="P1613" s="130" t="str">
        <f>IFERROR(VLOOKUP(N1600,Marks,129,0),"")</f>
        <v/>
      </c>
      <c r="Q1613" s="819"/>
      <c r="R1613" s="791" t="s">
        <v>221</v>
      </c>
      <c r="S1613" s="792"/>
      <c r="T1613" s="792"/>
      <c r="U1613" s="119" t="str">
        <f>IFERROR(VLOOKUP(AD1600,Marks,109,0),"")</f>
        <v/>
      </c>
      <c r="V1613" s="130" t="str">
        <f>IFERROR(VLOOKUP(AD1600,Marks,113,0),"")</f>
        <v/>
      </c>
      <c r="W1613" s="791" t="s">
        <v>192</v>
      </c>
      <c r="X1613" s="792"/>
      <c r="Y1613" s="792"/>
      <c r="Z1613" s="119" t="str">
        <f>IFERROR(VLOOKUP(AD1600,Marks,117,0),"")</f>
        <v/>
      </c>
      <c r="AA1613" s="130" t="str">
        <f>IFERROR(VLOOKUP(AD1600,Marks,121,0),"")</f>
        <v/>
      </c>
      <c r="AB1613" s="793" t="s">
        <v>193</v>
      </c>
      <c r="AC1613" s="794"/>
      <c r="AD1613" s="794"/>
      <c r="AE1613" s="119" t="str">
        <f>IFERROR(VLOOKUP(AD1600,Marks,125,0),"")</f>
        <v/>
      </c>
      <c r="AF1613" s="130" t="str">
        <f>IFERROR(VLOOKUP(AD1600,Marks,129,0),"")</f>
        <v/>
      </c>
    </row>
    <row r="1614" spans="1:32" ht="21" customHeight="1">
      <c r="A1614" s="166">
        <f>IF(N1600="","",A1613+1)</f>
        <v>20</v>
      </c>
      <c r="B1614" s="780" t="s">
        <v>216</v>
      </c>
      <c r="C1614" s="780"/>
      <c r="D1614" s="780"/>
      <c r="E1614" s="795" t="str">
        <f>IFERROR(VLOOKUP(N1600,Marks,135,0),"")</f>
        <v/>
      </c>
      <c r="F1614" s="795"/>
      <c r="G1614" s="795"/>
      <c r="H1614" s="795"/>
      <c r="I1614" s="780" t="s">
        <v>217</v>
      </c>
      <c r="J1614" s="780"/>
      <c r="K1614" s="780"/>
      <c r="L1614" s="780"/>
      <c r="M1614" s="796" t="str">
        <f>IFERROR(VLOOKUP(N1600,Marks,136,0),"")</f>
        <v/>
      </c>
      <c r="N1614" s="796"/>
      <c r="O1614" s="796"/>
      <c r="P1614" s="796"/>
      <c r="Q1614" s="819"/>
      <c r="R1614" s="780" t="s">
        <v>216</v>
      </c>
      <c r="S1614" s="780"/>
      <c r="T1614" s="780"/>
      <c r="U1614" s="795" t="str">
        <f>IFERROR(VLOOKUP(AD1600,Marks,135,0),"")</f>
        <v/>
      </c>
      <c r="V1614" s="795"/>
      <c r="W1614" s="795"/>
      <c r="X1614" s="795"/>
      <c r="Y1614" s="780" t="s">
        <v>217</v>
      </c>
      <c r="Z1614" s="780"/>
      <c r="AA1614" s="780"/>
      <c r="AB1614" s="780"/>
      <c r="AC1614" s="796" t="str">
        <f>IFERROR(VLOOKUP(AD1600,Marks,136,0),"")</f>
        <v/>
      </c>
      <c r="AD1614" s="796"/>
      <c r="AE1614" s="796"/>
      <c r="AF1614" s="796"/>
    </row>
    <row r="1615" spans="1:32" ht="21" customHeight="1">
      <c r="A1615" s="166">
        <f>IF(N1600="","",A1614+1)</f>
        <v>21</v>
      </c>
      <c r="B1615" s="780" t="s">
        <v>218</v>
      </c>
      <c r="C1615" s="780"/>
      <c r="D1615" s="780"/>
      <c r="E1615" s="782" t="str">
        <f>IFERROR(VLOOKUP(N1600,Marks,134,0),"")</f>
        <v/>
      </c>
      <c r="F1615" s="782"/>
      <c r="G1615" s="782"/>
      <c r="H1615" s="782"/>
      <c r="I1615" s="780" t="s">
        <v>219</v>
      </c>
      <c r="J1615" s="780"/>
      <c r="K1615" s="780"/>
      <c r="L1615" s="780"/>
      <c r="M1615" s="781" t="str">
        <f>IFERROR(VLOOKUP(N1600,Marks,131,0),"")</f>
        <v/>
      </c>
      <c r="N1615" s="781"/>
      <c r="O1615" s="781"/>
      <c r="P1615" s="781"/>
      <c r="Q1615" s="819"/>
      <c r="R1615" s="780" t="s">
        <v>218</v>
      </c>
      <c r="S1615" s="780"/>
      <c r="T1615" s="780"/>
      <c r="U1615" s="782" t="str">
        <f>IFERROR(VLOOKUP(AD1600,Marks,134,0),"")</f>
        <v/>
      </c>
      <c r="V1615" s="782"/>
      <c r="W1615" s="782"/>
      <c r="X1615" s="782"/>
      <c r="Y1615" s="780" t="s">
        <v>219</v>
      </c>
      <c r="Z1615" s="780"/>
      <c r="AA1615" s="780"/>
      <c r="AB1615" s="780"/>
      <c r="AC1615" s="781" t="str">
        <f>IFERROR(VLOOKUP(AD1600,Marks,131,0),"")</f>
        <v/>
      </c>
      <c r="AD1615" s="781"/>
      <c r="AE1615" s="781"/>
      <c r="AF1615" s="781"/>
    </row>
    <row r="1616" spans="1:32" ht="21" customHeight="1">
      <c r="A1616" s="166">
        <f>IF(N1600="","",A1615+1)</f>
        <v>22</v>
      </c>
      <c r="B1616" s="780" t="s">
        <v>220</v>
      </c>
      <c r="C1616" s="780"/>
      <c r="D1616" s="780"/>
      <c r="E1616" s="324" t="str">
        <f>IFERROR(VLOOKUP(N1600,Marks,132,0),"")</f>
        <v/>
      </c>
      <c r="F1616" s="325" t="s">
        <v>341</v>
      </c>
      <c r="G1616" s="783" t="str">
        <f>IF(OR(N1600="",E1598="",O1610=""),"",IF(O1610&gt;85%*1000,"A",IF(O1610&gt;70%*1000,"B",IF(O1610&gt;50%*1000,"C",IF(O1610&gt;30%*1000,"D","E")))))</f>
        <v/>
      </c>
      <c r="H1616" s="783"/>
      <c r="I1616" s="780" t="s">
        <v>222</v>
      </c>
      <c r="J1616" s="780"/>
      <c r="K1616" s="780"/>
      <c r="L1616" s="780"/>
      <c r="M1616" s="818" t="str">
        <f>IFERROR(VLOOKUP(N1600,Marks,133,0),"")</f>
        <v/>
      </c>
      <c r="N1616" s="818"/>
      <c r="O1616" s="818"/>
      <c r="P1616" s="818"/>
      <c r="Q1616" s="819"/>
      <c r="R1616" s="780" t="s">
        <v>220</v>
      </c>
      <c r="S1616" s="780"/>
      <c r="T1616" s="780"/>
      <c r="U1616" s="324" t="str">
        <f>IFERROR(VLOOKUP(AD1600,Marks,132,0),"")</f>
        <v/>
      </c>
      <c r="V1616" s="325" t="s">
        <v>341</v>
      </c>
      <c r="W1616" s="783" t="str">
        <f>IF(OR(AD1600="",U1598="",AE1610=""),"",IF(AE1610&gt;85%*1000,"A",IF(AE1610&gt;70%*1000,"B",IF(AE1610&gt;50%*1000,"C",IF(AE1610&gt;30%*1000,"D","E")))))</f>
        <v/>
      </c>
      <c r="X1616" s="783"/>
      <c r="Y1616" s="780" t="s">
        <v>222</v>
      </c>
      <c r="Z1616" s="780"/>
      <c r="AA1616" s="780"/>
      <c r="AB1616" s="780"/>
      <c r="AC1616" s="818" t="str">
        <f>IFERROR(VLOOKUP(AD1600,Marks,133,0),"")</f>
        <v/>
      </c>
      <c r="AD1616" s="818"/>
      <c r="AE1616" s="818"/>
      <c r="AF1616" s="818"/>
    </row>
    <row r="1617" spans="1:32" ht="21" customHeight="1">
      <c r="A1617" s="166">
        <f>IF(N1600="","",A1616+1)</f>
        <v>23</v>
      </c>
      <c r="B1617" s="817" t="s">
        <v>228</v>
      </c>
      <c r="C1617" s="817"/>
      <c r="D1617" s="817"/>
      <c r="E1617" s="784">
        <f>'Master sheet'!$C$10</f>
        <v>44697</v>
      </c>
      <c r="F1617" s="784"/>
      <c r="G1617" s="784"/>
      <c r="H1617" s="410"/>
      <c r="I1617" s="121"/>
      <c r="J1617" s="121"/>
      <c r="K1617" s="76"/>
      <c r="L1617" s="121"/>
      <c r="M1617" s="121"/>
      <c r="N1617" s="121"/>
      <c r="O1617" s="121"/>
      <c r="P1617" s="121"/>
      <c r="Q1617" s="819"/>
      <c r="R1617" s="817" t="s">
        <v>228</v>
      </c>
      <c r="S1617" s="817"/>
      <c r="T1617" s="817"/>
      <c r="U1617" s="784">
        <f>'Master sheet'!$C$10</f>
        <v>44697</v>
      </c>
      <c r="V1617" s="784"/>
      <c r="W1617" s="784"/>
      <c r="X1617" s="410"/>
      <c r="Y1617" s="121"/>
      <c r="Z1617" s="121"/>
      <c r="AA1617" s="76"/>
      <c r="AB1617" s="121"/>
      <c r="AC1617" s="121"/>
      <c r="AD1617" s="121"/>
      <c r="AE1617" s="121"/>
      <c r="AF1617" s="121"/>
    </row>
    <row r="1618" spans="1:32" ht="43.5" customHeight="1">
      <c r="A1618" s="166">
        <f>IF(N1600="","",A1617+1)</f>
        <v>24</v>
      </c>
      <c r="B1618" s="804" t="str">
        <f>IF(AND(C1597=1),CONCATENATE("( ",UPPER('Master sheet'!$F$11)," )"),IF(AND(C1597=2),CONCATENATE("( ",UPPER('Master sheet'!$F$19)," )"),IF(AND(C1597=3),CONCATENATE("( ",UPPER('Master sheet'!$J$11)," )"),IF(AND(C1597=4),CONCATENATE("( ",UPPER('Master sheet'!$J$19)," )"),""))))</f>
        <v/>
      </c>
      <c r="C1618" s="804"/>
      <c r="D1618" s="804"/>
      <c r="E1618" s="804"/>
      <c r="F1618" s="805" t="str">
        <f>IF(AND(N1600=""),"",CONCATENATE("(",'Master sheet'!$C$14," )"))</f>
        <v>(Suresh Kumar )</v>
      </c>
      <c r="G1618" s="805"/>
      <c r="H1618" s="805"/>
      <c r="I1618" s="805"/>
      <c r="J1618" s="805"/>
      <c r="K1618" s="805" t="str">
        <f>IF(AND(N1600=""),"",CONCATENATE("(",'Master sheet'!$C$12," )"))</f>
        <v>(USHA PALIYA )</v>
      </c>
      <c r="L1618" s="805"/>
      <c r="M1618" s="805"/>
      <c r="N1618" s="805"/>
      <c r="O1618" s="805"/>
      <c r="P1618" s="805"/>
      <c r="Q1618" s="819"/>
      <c r="R1618" s="804" t="str">
        <f>IF(AND(S1597=1),CONCATENATE("( ",UPPER('Master sheet'!$F$11)," )"),IF(AND(S1597=2),CONCATENATE("( ",UPPER('Master sheet'!$F$19)," )"),IF(AND(S1597=3),CONCATENATE("( ",UPPER('Master sheet'!$J$11)," )"),IF(AND(S1597=4),CONCATENATE("( ",UPPER('Master sheet'!$J$19)," )"),""))))</f>
        <v/>
      </c>
      <c r="S1618" s="804"/>
      <c r="T1618" s="804"/>
      <c r="U1618" s="804"/>
      <c r="V1618" s="805" t="str">
        <f>IF(AND(AD1600=""),"",CONCATENATE("(",'Master sheet'!$C$14," )"))</f>
        <v>(Suresh Kumar )</v>
      </c>
      <c r="W1618" s="805"/>
      <c r="X1618" s="805"/>
      <c r="Y1618" s="805"/>
      <c r="Z1618" s="805"/>
      <c r="AA1618" s="805" t="str">
        <f>IF(AND(AD1600=""),"",CONCATENATE("(",'Master sheet'!$C$12," )"))</f>
        <v>(USHA PALIYA )</v>
      </c>
      <c r="AB1618" s="805"/>
      <c r="AC1618" s="805"/>
      <c r="AD1618" s="805"/>
      <c r="AE1618" s="805"/>
      <c r="AF1618" s="805"/>
    </row>
    <row r="1619" spans="1:32" ht="21.75" customHeight="1">
      <c r="A1619" s="166">
        <f>IF(N1600="","",A1618+1)</f>
        <v>25</v>
      </c>
      <c r="B1619" s="806" t="s">
        <v>223</v>
      </c>
      <c r="C1619" s="806"/>
      <c r="D1619" s="806"/>
      <c r="E1619" s="806"/>
      <c r="F1619" s="807" t="s">
        <v>224</v>
      </c>
      <c r="G1619" s="807"/>
      <c r="H1619" s="807"/>
      <c r="I1619" s="807"/>
      <c r="J1619" s="807"/>
      <c r="K1619" s="806" t="s">
        <v>225</v>
      </c>
      <c r="L1619" s="806"/>
      <c r="M1619" s="806"/>
      <c r="N1619" s="806"/>
      <c r="O1619" s="806"/>
      <c r="P1619" s="806"/>
      <c r="Q1619" s="819"/>
      <c r="R1619" s="806" t="s">
        <v>223</v>
      </c>
      <c r="S1619" s="806"/>
      <c r="T1619" s="806"/>
      <c r="U1619" s="806"/>
      <c r="V1619" s="807" t="s">
        <v>224</v>
      </c>
      <c r="W1619" s="807"/>
      <c r="X1619" s="807"/>
      <c r="Y1619" s="807"/>
      <c r="Z1619" s="807"/>
      <c r="AA1619" s="806" t="s">
        <v>225</v>
      </c>
      <c r="AB1619" s="806"/>
      <c r="AC1619" s="806"/>
      <c r="AD1619" s="806"/>
      <c r="AE1619" s="806"/>
      <c r="AF1619" s="806"/>
    </row>
    <row r="1621" spans="1:32" ht="21.9" customHeight="1">
      <c r="A1621" s="165">
        <f>IF(N1627="","",1)</f>
        <v>1</v>
      </c>
      <c r="B1621" s="808" t="s">
        <v>203</v>
      </c>
      <c r="C1621" s="808"/>
      <c r="D1621" s="808"/>
      <c r="E1621" s="808"/>
      <c r="F1621" s="808"/>
      <c r="G1621" s="808"/>
      <c r="H1621" s="808"/>
      <c r="I1621" s="808"/>
      <c r="J1621" s="808"/>
      <c r="K1621" s="808"/>
      <c r="L1621" s="808"/>
      <c r="M1621" s="808"/>
      <c r="N1621" s="808"/>
      <c r="O1621" s="808"/>
      <c r="P1621" s="808"/>
      <c r="Q1621" s="819" t="s">
        <v>249</v>
      </c>
      <c r="R1621" s="808" t="s">
        <v>203</v>
      </c>
      <c r="S1621" s="808"/>
      <c r="T1621" s="808"/>
      <c r="U1621" s="808"/>
      <c r="V1621" s="808"/>
      <c r="W1621" s="808"/>
      <c r="X1621" s="808"/>
      <c r="Y1621" s="808"/>
      <c r="Z1621" s="808"/>
      <c r="AA1621" s="808"/>
      <c r="AB1621" s="808"/>
      <c r="AC1621" s="808"/>
      <c r="AD1621" s="808"/>
      <c r="AE1621" s="808"/>
      <c r="AF1621" s="808"/>
    </row>
    <row r="1622" spans="1:32" ht="21.9" customHeight="1">
      <c r="A1622" s="166">
        <f>IF(N1627="","",A1621+1)</f>
        <v>2</v>
      </c>
      <c r="B1622" s="820" t="s">
        <v>541</v>
      </c>
      <c r="C1622" s="820"/>
      <c r="D1622" s="820"/>
      <c r="E1622" s="820"/>
      <c r="F1622" s="820"/>
      <c r="G1622" s="820"/>
      <c r="H1622" s="820"/>
      <c r="I1622" s="820"/>
      <c r="J1622" s="820"/>
      <c r="K1622" s="820"/>
      <c r="L1622" s="820"/>
      <c r="M1622" s="820"/>
      <c r="N1622" s="820"/>
      <c r="O1622" s="820"/>
      <c r="P1622" s="820"/>
      <c r="Q1622" s="819"/>
      <c r="R1622" s="820" t="s">
        <v>541</v>
      </c>
      <c r="S1622" s="820"/>
      <c r="T1622" s="820"/>
      <c r="U1622" s="820"/>
      <c r="V1622" s="820"/>
      <c r="W1622" s="820"/>
      <c r="X1622" s="820"/>
      <c r="Y1622" s="820"/>
      <c r="Z1622" s="820"/>
      <c r="AA1622" s="820"/>
      <c r="AB1622" s="820"/>
      <c r="AC1622" s="820"/>
      <c r="AD1622" s="820"/>
      <c r="AE1622" s="820"/>
      <c r="AF1622" s="820"/>
    </row>
    <row r="1623" spans="1:32" ht="21.9" customHeight="1">
      <c r="A1623" s="166">
        <f>IF(N1627="","",A1622+1)</f>
        <v>3</v>
      </c>
      <c r="B1623" s="821" t="s">
        <v>168</v>
      </c>
      <c r="C1623" s="821"/>
      <c r="D1623" s="821"/>
      <c r="E1623" s="822" t="str">
        <f>IF(AND(N1627=""),"",'Result Sheet'!$F$2)</f>
        <v xml:space="preserve">महात्मा गाँधी राजकीय विद्यालय (अंग्रेजी माध्यम) बर, पाली </v>
      </c>
      <c r="F1623" s="822"/>
      <c r="G1623" s="822"/>
      <c r="H1623" s="822"/>
      <c r="I1623" s="822"/>
      <c r="J1623" s="822"/>
      <c r="K1623" s="822"/>
      <c r="L1623" s="822"/>
      <c r="M1623" s="822"/>
      <c r="N1623" s="822"/>
      <c r="O1623" s="822"/>
      <c r="P1623" s="822"/>
      <c r="Q1623" s="819"/>
      <c r="R1623" s="821" t="s">
        <v>168</v>
      </c>
      <c r="S1623" s="821"/>
      <c r="T1623" s="821"/>
      <c r="U1623" s="822" t="str">
        <f>IF(AND(AD1627=""),"",'Result Sheet'!$F$2)</f>
        <v xml:space="preserve">महात्मा गाँधी राजकीय विद्यालय (अंग्रेजी माध्यम) बर, पाली </v>
      </c>
      <c r="V1623" s="822"/>
      <c r="W1623" s="822"/>
      <c r="X1623" s="822"/>
      <c r="Y1623" s="822"/>
      <c r="Z1623" s="822"/>
      <c r="AA1623" s="822"/>
      <c r="AB1623" s="822"/>
      <c r="AC1623" s="822"/>
      <c r="AD1623" s="822"/>
      <c r="AE1623" s="822"/>
      <c r="AF1623" s="822"/>
    </row>
    <row r="1624" spans="1:32" ht="21.9" customHeight="1">
      <c r="A1624" s="166">
        <f>IF(N1627="","",A1623+1)</f>
        <v>4</v>
      </c>
      <c r="B1624" s="413" t="s">
        <v>169</v>
      </c>
      <c r="C1624" s="797" t="str">
        <f>IFERROR(VLOOKUP(N1627,Marks,2,0),"")</f>
        <v/>
      </c>
      <c r="D1624" s="797"/>
      <c r="E1624" s="815" t="s">
        <v>212</v>
      </c>
      <c r="F1624" s="815"/>
      <c r="G1624" s="815"/>
      <c r="H1624" s="797" t="str">
        <f>IFERROR(VLOOKUP(N1627,Marks,3,0),"")</f>
        <v/>
      </c>
      <c r="I1624" s="797"/>
      <c r="J1624" s="798" t="s">
        <v>205</v>
      </c>
      <c r="K1624" s="798"/>
      <c r="L1624" s="798"/>
      <c r="M1624" s="798"/>
      <c r="N1624" s="799" t="str">
        <f>IF(AND(N1627=""),"",'Marks Entry 1st'!$I$2)</f>
        <v xml:space="preserve"> 2021-2022</v>
      </c>
      <c r="O1624" s="799"/>
      <c r="P1624" s="799"/>
      <c r="Q1624" s="819"/>
      <c r="R1624" s="413" t="s">
        <v>169</v>
      </c>
      <c r="S1624" s="797" t="str">
        <f>IFERROR(VLOOKUP(AD1627,Marks,2,0),"")</f>
        <v/>
      </c>
      <c r="T1624" s="797"/>
      <c r="U1624" s="815" t="s">
        <v>212</v>
      </c>
      <c r="V1624" s="815"/>
      <c r="W1624" s="815"/>
      <c r="X1624" s="797" t="str">
        <f>IFERROR(VLOOKUP(AD1627,Marks,3,0),"")</f>
        <v/>
      </c>
      <c r="Y1624" s="797"/>
      <c r="Z1624" s="798" t="s">
        <v>205</v>
      </c>
      <c r="AA1624" s="798"/>
      <c r="AB1624" s="798"/>
      <c r="AC1624" s="798"/>
      <c r="AD1624" s="799" t="str">
        <f>IF(AND(AD1627=""),"",'Marks Entry 1st'!$I$2)</f>
        <v xml:space="preserve"> 2021-2022</v>
      </c>
      <c r="AE1624" s="799"/>
      <c r="AF1624" s="799"/>
    </row>
    <row r="1625" spans="1:32" ht="21.9" customHeight="1">
      <c r="A1625" s="166">
        <f>IF(N1627="","",A1624+1)</f>
        <v>5</v>
      </c>
      <c r="B1625" s="800" t="s">
        <v>206</v>
      </c>
      <c r="C1625" s="800"/>
      <c r="D1625" s="800"/>
      <c r="E1625" s="801" t="str">
        <f>IFERROR(VLOOKUP(N1627,Marks,6,0),"")</f>
        <v/>
      </c>
      <c r="F1625" s="801"/>
      <c r="G1625" s="801"/>
      <c r="H1625" s="801"/>
      <c r="I1625" s="801"/>
      <c r="J1625" s="802" t="s">
        <v>209</v>
      </c>
      <c r="K1625" s="802"/>
      <c r="L1625" s="802"/>
      <c r="M1625" s="802"/>
      <c r="N1625" s="803" t="str">
        <f>IFERROR(VLOOKUP(N1627,Marks,5,0),"")</f>
        <v/>
      </c>
      <c r="O1625" s="803"/>
      <c r="P1625" s="803"/>
      <c r="Q1625" s="819"/>
      <c r="R1625" s="800" t="s">
        <v>206</v>
      </c>
      <c r="S1625" s="800"/>
      <c r="T1625" s="800"/>
      <c r="U1625" s="801" t="str">
        <f>IFERROR(VLOOKUP(AD1627,Marks,6,0),"")</f>
        <v/>
      </c>
      <c r="V1625" s="801"/>
      <c r="W1625" s="801"/>
      <c r="X1625" s="801"/>
      <c r="Y1625" s="801"/>
      <c r="Z1625" s="802" t="s">
        <v>209</v>
      </c>
      <c r="AA1625" s="802"/>
      <c r="AB1625" s="802"/>
      <c r="AC1625" s="802"/>
      <c r="AD1625" s="803" t="str">
        <f>IFERROR(VLOOKUP(AD1627,Marks,5,0),"")</f>
        <v/>
      </c>
      <c r="AE1625" s="803"/>
      <c r="AF1625" s="803"/>
    </row>
    <row r="1626" spans="1:32" ht="21.9" customHeight="1">
      <c r="A1626" s="166">
        <f>IF(N1627="","",A1625+1)</f>
        <v>6</v>
      </c>
      <c r="B1626" s="800" t="s">
        <v>207</v>
      </c>
      <c r="C1626" s="800"/>
      <c r="D1626" s="800"/>
      <c r="E1626" s="801" t="str">
        <f>IFERROR(VLOOKUP(N1627,Marks,7,0),"")</f>
        <v/>
      </c>
      <c r="F1626" s="801"/>
      <c r="G1626" s="801"/>
      <c r="H1626" s="801"/>
      <c r="I1626" s="801"/>
      <c r="J1626" s="802" t="s">
        <v>210</v>
      </c>
      <c r="K1626" s="802"/>
      <c r="L1626" s="802"/>
      <c r="M1626" s="802"/>
      <c r="N1626" s="816" t="str">
        <f>IFERROR(VLOOKUP(N1627,Marks,4,0),"")</f>
        <v/>
      </c>
      <c r="O1626" s="816"/>
      <c r="P1626" s="816"/>
      <c r="Q1626" s="819"/>
      <c r="R1626" s="800" t="s">
        <v>207</v>
      </c>
      <c r="S1626" s="800"/>
      <c r="T1626" s="800"/>
      <c r="U1626" s="801" t="str">
        <f>IFERROR(VLOOKUP(AD1627,Marks,7,0),"")</f>
        <v/>
      </c>
      <c r="V1626" s="801"/>
      <c r="W1626" s="801"/>
      <c r="X1626" s="801"/>
      <c r="Y1626" s="801"/>
      <c r="Z1626" s="802" t="s">
        <v>210</v>
      </c>
      <c r="AA1626" s="802"/>
      <c r="AB1626" s="802"/>
      <c r="AC1626" s="802"/>
      <c r="AD1626" s="816" t="str">
        <f>IFERROR(VLOOKUP(AD1627,Marks,4,0),"")</f>
        <v/>
      </c>
      <c r="AE1626" s="816"/>
      <c r="AF1626" s="816"/>
    </row>
    <row r="1627" spans="1:32" ht="21.9" customHeight="1">
      <c r="A1627" s="166">
        <f>IF(N1627="","",A1626+1)</f>
        <v>7</v>
      </c>
      <c r="B1627" s="800" t="s">
        <v>208</v>
      </c>
      <c r="C1627" s="800"/>
      <c r="D1627" s="800"/>
      <c r="E1627" s="801" t="str">
        <f>IFERROR(VLOOKUP(N1627,Marks,8,0),"")</f>
        <v/>
      </c>
      <c r="F1627" s="801"/>
      <c r="G1627" s="801"/>
      <c r="H1627" s="801"/>
      <c r="I1627" s="801"/>
      <c r="J1627" s="802" t="s">
        <v>211</v>
      </c>
      <c r="K1627" s="802"/>
      <c r="L1627" s="802"/>
      <c r="M1627" s="802"/>
      <c r="N1627" s="809">
        <f>IF(AD1600="","",IF(AND(AD1600+1&gt;$AN$6),"",AD1600+1))</f>
        <v>221</v>
      </c>
      <c r="O1627" s="809"/>
      <c r="P1627" s="809"/>
      <c r="Q1627" s="819"/>
      <c r="R1627" s="800" t="s">
        <v>208</v>
      </c>
      <c r="S1627" s="800"/>
      <c r="T1627" s="800"/>
      <c r="U1627" s="801" t="str">
        <f>IFERROR(VLOOKUP(AD1627,Marks,8,0),"")</f>
        <v/>
      </c>
      <c r="V1627" s="801"/>
      <c r="W1627" s="801"/>
      <c r="X1627" s="801"/>
      <c r="Y1627" s="801"/>
      <c r="Z1627" s="802" t="s">
        <v>211</v>
      </c>
      <c r="AA1627" s="802"/>
      <c r="AB1627" s="802"/>
      <c r="AC1627" s="802"/>
      <c r="AD1627" s="810">
        <f>IF(N1627="","",IF(AND(N1627+1&gt;$AN$6),"",N1627+1))</f>
        <v>222</v>
      </c>
      <c r="AE1627" s="810"/>
      <c r="AF1627" s="810"/>
    </row>
    <row r="1628" spans="1:32" ht="9" customHeight="1">
      <c r="A1628" s="166">
        <f>IF(N1627="","",A1627+1)</f>
        <v>8</v>
      </c>
      <c r="B1628" s="123"/>
      <c r="C1628" s="123"/>
      <c r="D1628" s="123"/>
      <c r="E1628" s="124"/>
      <c r="F1628" s="124"/>
      <c r="G1628" s="124"/>
      <c r="H1628" s="123"/>
      <c r="I1628" s="123"/>
      <c r="J1628" s="125"/>
      <c r="K1628" s="125"/>
      <c r="L1628" s="125"/>
      <c r="M1628" s="76"/>
      <c r="N1628" s="76"/>
      <c r="O1628" s="76"/>
      <c r="P1628" s="76"/>
      <c r="Q1628" s="819"/>
      <c r="R1628" s="123"/>
      <c r="S1628" s="123"/>
      <c r="T1628" s="123"/>
      <c r="U1628" s="124"/>
      <c r="V1628" s="124"/>
      <c r="W1628" s="124"/>
      <c r="X1628" s="123"/>
      <c r="Y1628" s="123"/>
      <c r="Z1628" s="125"/>
      <c r="AA1628" s="125"/>
      <c r="AB1628" s="125"/>
      <c r="AC1628" s="76"/>
      <c r="AD1628" s="76"/>
      <c r="AE1628" s="76"/>
      <c r="AF1628" s="76"/>
    </row>
    <row r="1629" spans="1:32" ht="21" customHeight="1">
      <c r="A1629" s="166">
        <f>IF(N1627="","",A1628+1)</f>
        <v>9</v>
      </c>
      <c r="B1629" s="811" t="s">
        <v>213</v>
      </c>
      <c r="C1629" s="646" t="s">
        <v>214</v>
      </c>
      <c r="D1629" s="646"/>
      <c r="E1629" s="646"/>
      <c r="F1629" s="812" t="s">
        <v>13</v>
      </c>
      <c r="G1629" s="813"/>
      <c r="H1629" s="813"/>
      <c r="I1629" s="814"/>
      <c r="J1629" s="649" t="s">
        <v>184</v>
      </c>
      <c r="K1629" s="650" t="s">
        <v>167</v>
      </c>
      <c r="L1629" s="651"/>
      <c r="M1629" s="651"/>
      <c r="N1629" s="652"/>
      <c r="O1629" s="616" t="s">
        <v>185</v>
      </c>
      <c r="P1629" s="617" t="s">
        <v>186</v>
      </c>
      <c r="Q1629" s="819"/>
      <c r="R1629" s="811" t="s">
        <v>213</v>
      </c>
      <c r="S1629" s="646" t="s">
        <v>214</v>
      </c>
      <c r="T1629" s="646"/>
      <c r="U1629" s="646"/>
      <c r="V1629" s="812" t="s">
        <v>13</v>
      </c>
      <c r="W1629" s="813"/>
      <c r="X1629" s="813"/>
      <c r="Y1629" s="814"/>
      <c r="Z1629" s="649" t="s">
        <v>184</v>
      </c>
      <c r="AA1629" s="650" t="s">
        <v>167</v>
      </c>
      <c r="AB1629" s="651"/>
      <c r="AC1629" s="651"/>
      <c r="AD1629" s="652"/>
      <c r="AE1629" s="616" t="s">
        <v>185</v>
      </c>
      <c r="AF1629" s="617" t="s">
        <v>186</v>
      </c>
    </row>
    <row r="1630" spans="1:32" ht="90.75" customHeight="1">
      <c r="A1630" s="166">
        <f>IF(N1627="","",A1629+1)</f>
        <v>10</v>
      </c>
      <c r="B1630" s="811"/>
      <c r="C1630" s="171" t="s">
        <v>11</v>
      </c>
      <c r="D1630" s="171" t="s">
        <v>180</v>
      </c>
      <c r="E1630" s="171" t="s">
        <v>108</v>
      </c>
      <c r="F1630" s="171" t="s">
        <v>182</v>
      </c>
      <c r="G1630" s="171" t="s">
        <v>183</v>
      </c>
      <c r="H1630" s="305" t="s">
        <v>10</v>
      </c>
      <c r="I1630" s="171" t="s">
        <v>108</v>
      </c>
      <c r="J1630" s="649"/>
      <c r="K1630" s="172" t="s">
        <v>182</v>
      </c>
      <c r="L1630" s="172" t="s">
        <v>183</v>
      </c>
      <c r="M1630" s="173" t="s">
        <v>10</v>
      </c>
      <c r="N1630" s="171" t="s">
        <v>108</v>
      </c>
      <c r="O1630" s="616"/>
      <c r="P1630" s="785"/>
      <c r="Q1630" s="819"/>
      <c r="R1630" s="811"/>
      <c r="S1630" s="171" t="s">
        <v>11</v>
      </c>
      <c r="T1630" s="171" t="s">
        <v>180</v>
      </c>
      <c r="U1630" s="171" t="s">
        <v>108</v>
      </c>
      <c r="V1630" s="171" t="s">
        <v>182</v>
      </c>
      <c r="W1630" s="171" t="s">
        <v>183</v>
      </c>
      <c r="X1630" s="305" t="s">
        <v>10</v>
      </c>
      <c r="Y1630" s="171" t="s">
        <v>108</v>
      </c>
      <c r="Z1630" s="649"/>
      <c r="AA1630" s="172" t="s">
        <v>182</v>
      </c>
      <c r="AB1630" s="172" t="s">
        <v>183</v>
      </c>
      <c r="AC1630" s="173" t="s">
        <v>10</v>
      </c>
      <c r="AD1630" s="171" t="s">
        <v>108</v>
      </c>
      <c r="AE1630" s="616"/>
      <c r="AF1630" s="785">
        <v>0</v>
      </c>
    </row>
    <row r="1631" spans="1:32" ht="18.75" customHeight="1">
      <c r="A1631" s="166">
        <f>IF(N1627="","",A1630+1)</f>
        <v>11</v>
      </c>
      <c r="B1631" s="811"/>
      <c r="C1631" s="409">
        <v>20</v>
      </c>
      <c r="D1631" s="409">
        <v>20</v>
      </c>
      <c r="E1631" s="116">
        <v>40</v>
      </c>
      <c r="F1631" s="409">
        <v>30</v>
      </c>
      <c r="G1631" s="409">
        <v>18</v>
      </c>
      <c r="H1631" s="409">
        <v>12</v>
      </c>
      <c r="I1631" s="116">
        <v>60</v>
      </c>
      <c r="J1631" s="118">
        <v>100</v>
      </c>
      <c r="K1631" s="409">
        <v>50</v>
      </c>
      <c r="L1631" s="409">
        <v>30</v>
      </c>
      <c r="M1631" s="409">
        <v>20</v>
      </c>
      <c r="N1631" s="116">
        <v>100</v>
      </c>
      <c r="O1631" s="118">
        <v>200</v>
      </c>
      <c r="P1631" s="786"/>
      <c r="Q1631" s="819"/>
      <c r="R1631" s="811"/>
      <c r="S1631" s="409">
        <v>20</v>
      </c>
      <c r="T1631" s="409">
        <v>20</v>
      </c>
      <c r="U1631" s="116">
        <v>40</v>
      </c>
      <c r="V1631" s="409">
        <v>30</v>
      </c>
      <c r="W1631" s="409">
        <v>18</v>
      </c>
      <c r="X1631" s="409">
        <v>12</v>
      </c>
      <c r="Y1631" s="116">
        <v>60</v>
      </c>
      <c r="Z1631" s="118">
        <v>100</v>
      </c>
      <c r="AA1631" s="409">
        <v>50</v>
      </c>
      <c r="AB1631" s="409">
        <v>30</v>
      </c>
      <c r="AC1631" s="409">
        <v>20</v>
      </c>
      <c r="AD1631" s="116">
        <v>100</v>
      </c>
      <c r="AE1631" s="118">
        <v>200</v>
      </c>
      <c r="AF1631" s="786"/>
    </row>
    <row r="1632" spans="1:32" ht="21" customHeight="1">
      <c r="A1632" s="166">
        <f>IF(N1627="","",A1631+1)</f>
        <v>12</v>
      </c>
      <c r="B1632" s="122" t="str">
        <f>'Result Sheet'!$L$4</f>
        <v xml:space="preserve">हिन्दी </v>
      </c>
      <c r="C1632" s="408" t="str">
        <f>IFERROR(VLOOKUP(N1627,Marks,11,0),"")</f>
        <v/>
      </c>
      <c r="D1632" s="408" t="str">
        <f>IFERROR(VLOOKUP(N1627,Marks,12,0),"")</f>
        <v/>
      </c>
      <c r="E1632" s="117" t="str">
        <f>IFERROR(VLOOKUP(N1627,Marks,13,0),"")</f>
        <v/>
      </c>
      <c r="F1632" s="408" t="str">
        <f>IFERROR(VLOOKUP(N1627,Marks,14,0),"")</f>
        <v/>
      </c>
      <c r="G1632" s="408" t="str">
        <f>IFERROR(VLOOKUP(N1627,Marks,15,0),"")</f>
        <v/>
      </c>
      <c r="H1632" s="408" t="str">
        <f>IFERROR(VLOOKUP(N1627,Marks,16,0),"")</f>
        <v/>
      </c>
      <c r="I1632" s="117" t="str">
        <f>IFERROR(VLOOKUP(N1627,Marks,17,0),"")</f>
        <v/>
      </c>
      <c r="J1632" s="119" t="str">
        <f>IFERROR(VLOOKUP(N1627,Marks,18,0),"")</f>
        <v/>
      </c>
      <c r="K1632" s="408" t="str">
        <f>IFERROR(VLOOKUP(N1627,Marks,19,0),"")</f>
        <v/>
      </c>
      <c r="L1632" s="408" t="str">
        <f>IFERROR(VLOOKUP(N1627,Marks,20,0),"")</f>
        <v/>
      </c>
      <c r="M1632" s="408" t="str">
        <f>IFERROR(VLOOKUP(N1627,Marks,21,0),"")</f>
        <v/>
      </c>
      <c r="N1632" s="117" t="str">
        <f>IFERROR(VLOOKUP(N1627,Marks,22,0),"")</f>
        <v/>
      </c>
      <c r="O1632" s="119" t="str">
        <f>IFERROR(VLOOKUP(N1627,Marks,23,0),"")</f>
        <v/>
      </c>
      <c r="P1632" s="323" t="str">
        <f>IFERROR(VLOOKUP(N1627,Marks,29,0),"")</f>
        <v/>
      </c>
      <c r="Q1632" s="819"/>
      <c r="R1632" s="122" t="str">
        <f>'Result Sheet'!$L$4</f>
        <v xml:space="preserve">हिन्दी </v>
      </c>
      <c r="S1632" s="408" t="str">
        <f>IFERROR(VLOOKUP(AD1627,Marks,11,0),"")</f>
        <v/>
      </c>
      <c r="T1632" s="408" t="str">
        <f>IFERROR(VLOOKUP(AD1627,Marks,12,0),"")</f>
        <v/>
      </c>
      <c r="U1632" s="117" t="str">
        <f>IFERROR(VLOOKUP(AD1627,Marks,13,0),"")</f>
        <v/>
      </c>
      <c r="V1632" s="408" t="str">
        <f>IFERROR(VLOOKUP(AD1627,Marks,14,0),"")</f>
        <v/>
      </c>
      <c r="W1632" s="408" t="str">
        <f>IFERROR(VLOOKUP(AD1627,Marks,15,0),"")</f>
        <v/>
      </c>
      <c r="X1632" s="408" t="str">
        <f>IFERROR(VLOOKUP(AD1627,Marks,16,0),"")</f>
        <v/>
      </c>
      <c r="Y1632" s="117" t="str">
        <f>IFERROR(VLOOKUP(AD1627,Marks,17,0),"")</f>
        <v/>
      </c>
      <c r="Z1632" s="119" t="str">
        <f>IFERROR(VLOOKUP(AD1627,Marks,18,0),"")</f>
        <v/>
      </c>
      <c r="AA1632" s="408" t="str">
        <f>IFERROR(VLOOKUP(AD1627,Marks,19,0),"")</f>
        <v/>
      </c>
      <c r="AB1632" s="408" t="str">
        <f>IFERROR(VLOOKUP(AD1627,Marks,20,0),"")</f>
        <v/>
      </c>
      <c r="AC1632" s="408" t="str">
        <f>IFERROR(VLOOKUP(AD1627,Marks,21,0),"")</f>
        <v/>
      </c>
      <c r="AD1632" s="117" t="str">
        <f>IFERROR(VLOOKUP(AD1627,Marks,22,0),"")</f>
        <v/>
      </c>
      <c r="AE1632" s="119" t="str">
        <f>IFERROR(VLOOKUP(AD1627,Marks,23,0),"")</f>
        <v/>
      </c>
      <c r="AF1632" s="323" t="str">
        <f>IFERROR(VLOOKUP(AD1627,Marks,29,0),"")</f>
        <v/>
      </c>
    </row>
    <row r="1633" spans="1:32" ht="21" customHeight="1">
      <c r="A1633" s="166">
        <f>IF(N1627="","",A1632+1)</f>
        <v>13</v>
      </c>
      <c r="B1633" s="122" t="str">
        <f>'Result Sheet'!$AE$4</f>
        <v xml:space="preserve">अंग्रेजी </v>
      </c>
      <c r="C1633" s="408" t="str">
        <f>IFERROR(VLOOKUP(N1627,Marks,30,0),"")</f>
        <v/>
      </c>
      <c r="D1633" s="408" t="str">
        <f>IFERROR(VLOOKUP(N1627,Marks,31,0),"")</f>
        <v/>
      </c>
      <c r="E1633" s="117" t="str">
        <f>IFERROR(VLOOKUP(N1627,Marks,32,0),"")</f>
        <v/>
      </c>
      <c r="F1633" s="408" t="str">
        <f>IFERROR(VLOOKUP(N1627,Marks,33,0),"")</f>
        <v/>
      </c>
      <c r="G1633" s="408" t="str">
        <f>IFERROR(VLOOKUP(N1627,Marks,34,0),"")</f>
        <v/>
      </c>
      <c r="H1633" s="408" t="str">
        <f>IFERROR(VLOOKUP(N1627,Marks,35,0),"")</f>
        <v/>
      </c>
      <c r="I1633" s="117" t="str">
        <f>IFERROR(VLOOKUP(N1627,Marks,36,0),"")</f>
        <v/>
      </c>
      <c r="J1633" s="119" t="str">
        <f>IFERROR(VLOOKUP(N1627,Marks,37,0),"")</f>
        <v/>
      </c>
      <c r="K1633" s="408" t="str">
        <f>IFERROR(VLOOKUP(N1627,Marks,38,0),"")</f>
        <v/>
      </c>
      <c r="L1633" s="408" t="str">
        <f>IFERROR(VLOOKUP(N1627,Marks,39,0),"")</f>
        <v/>
      </c>
      <c r="M1633" s="408" t="str">
        <f>IFERROR(VLOOKUP(N1627,Marks,40,0),"")</f>
        <v/>
      </c>
      <c r="N1633" s="117" t="str">
        <f>IFERROR(VLOOKUP(N1627,Marks,41,0),"")</f>
        <v/>
      </c>
      <c r="O1633" s="119" t="str">
        <f>IFERROR(VLOOKUP(N1627,Marks,42,0),"")</f>
        <v/>
      </c>
      <c r="P1633" s="323" t="str">
        <f>IFERROR(VLOOKUP(N1627,Marks,48,0),"")</f>
        <v/>
      </c>
      <c r="Q1633" s="819"/>
      <c r="R1633" s="122" t="str">
        <f>'Result Sheet'!$AE$4</f>
        <v xml:space="preserve">अंग्रेजी </v>
      </c>
      <c r="S1633" s="408" t="str">
        <f>IFERROR(VLOOKUP(AD1627,Marks,30,0),"")</f>
        <v/>
      </c>
      <c r="T1633" s="408" t="str">
        <f>IFERROR(VLOOKUP(AD1627,Marks,31,0),"")</f>
        <v/>
      </c>
      <c r="U1633" s="117" t="str">
        <f>IFERROR(VLOOKUP(AD1627,Marks,32,0),"")</f>
        <v/>
      </c>
      <c r="V1633" s="408" t="str">
        <f>IFERROR(VLOOKUP(AD1627,Marks,33,0),"")</f>
        <v/>
      </c>
      <c r="W1633" s="408" t="str">
        <f>IFERROR(VLOOKUP(AD1627,Marks,34,0),"")</f>
        <v/>
      </c>
      <c r="X1633" s="408" t="str">
        <f>IFERROR(VLOOKUP(AD1627,Marks,35,0),"")</f>
        <v/>
      </c>
      <c r="Y1633" s="117" t="str">
        <f>IFERROR(VLOOKUP(AD1627,Marks,36,0),"")</f>
        <v/>
      </c>
      <c r="Z1633" s="119" t="str">
        <f>IFERROR(VLOOKUP(AD1627,Marks,37,0),"")</f>
        <v/>
      </c>
      <c r="AA1633" s="408" t="str">
        <f>IFERROR(VLOOKUP(AD1627,Marks,38,0),"")</f>
        <v/>
      </c>
      <c r="AB1633" s="408" t="str">
        <f>IFERROR(VLOOKUP(AD1627,Marks,39,0),"")</f>
        <v/>
      </c>
      <c r="AC1633" s="408" t="str">
        <f>IFERROR(VLOOKUP(AD1627,Marks,40,0),"")</f>
        <v/>
      </c>
      <c r="AD1633" s="117" t="str">
        <f>IFERROR(VLOOKUP(AD1627,Marks,41,0),"")</f>
        <v/>
      </c>
      <c r="AE1633" s="119" t="str">
        <f>IFERROR(VLOOKUP(AD1627,Marks,42,0),"")</f>
        <v/>
      </c>
      <c r="AF1633" s="323" t="str">
        <f>IFERROR(VLOOKUP(AD1627,Marks,48,0),"")</f>
        <v/>
      </c>
    </row>
    <row r="1634" spans="1:32" ht="21" customHeight="1">
      <c r="A1634" s="166">
        <f>IF(N1627="","",A1633+1)</f>
        <v>14</v>
      </c>
      <c r="B1634" s="122" t="str">
        <f>'Result Sheet'!$AX$4</f>
        <v>संस्कृत</v>
      </c>
      <c r="C1634" s="408" t="str">
        <f>IFERROR(VLOOKUP(N1627,Marks,49,0),"")</f>
        <v/>
      </c>
      <c r="D1634" s="408" t="str">
        <f>IFERROR(VLOOKUP(N1627,Marks,50,0),"")</f>
        <v/>
      </c>
      <c r="E1634" s="117" t="str">
        <f>IFERROR(VLOOKUP(N1627,Marks,51,0),"")</f>
        <v/>
      </c>
      <c r="F1634" s="408" t="str">
        <f>IFERROR(VLOOKUP(N1627,Marks,52,0),"")</f>
        <v/>
      </c>
      <c r="G1634" s="408" t="str">
        <f>IFERROR(VLOOKUP(N1627,Marks,53,0),"")</f>
        <v/>
      </c>
      <c r="H1634" s="408" t="str">
        <f>IFERROR(VLOOKUP(N1627,Marks,54,0),"")</f>
        <v/>
      </c>
      <c r="I1634" s="117" t="str">
        <f>IFERROR(VLOOKUP(N1627,Marks,55,0),"")</f>
        <v/>
      </c>
      <c r="J1634" s="119" t="str">
        <f>IFERROR(VLOOKUP(N1627,Marks,56,0),"")</f>
        <v/>
      </c>
      <c r="K1634" s="408" t="str">
        <f>IFERROR(VLOOKUP(N1627,Marks,57,0),"")</f>
        <v/>
      </c>
      <c r="L1634" s="408" t="str">
        <f>IFERROR(VLOOKUP(N1627,Marks,58,0),"")</f>
        <v/>
      </c>
      <c r="M1634" s="408" t="str">
        <f>IFERROR(VLOOKUP(N1627,Marks,59,0),"")</f>
        <v/>
      </c>
      <c r="N1634" s="117" t="str">
        <f>IFERROR(VLOOKUP(N1627,Marks,60,0),"")</f>
        <v/>
      </c>
      <c r="O1634" s="119" t="str">
        <f>IFERROR(VLOOKUP(N1627,Marks,61,0),"")</f>
        <v/>
      </c>
      <c r="P1634" s="323" t="str">
        <f>IFERROR(VLOOKUP(N1627,Marks,67,0),"")</f>
        <v/>
      </c>
      <c r="Q1634" s="819"/>
      <c r="R1634" s="122" t="str">
        <f>'Result Sheet'!$AX$4</f>
        <v>संस्कृत</v>
      </c>
      <c r="S1634" s="408" t="str">
        <f>IFERROR(VLOOKUP(AD1627,Marks,49,0),"")</f>
        <v/>
      </c>
      <c r="T1634" s="408" t="str">
        <f>IFERROR(VLOOKUP(AD1627,Marks,50,0),"")</f>
        <v/>
      </c>
      <c r="U1634" s="117" t="str">
        <f>IFERROR(VLOOKUP(AD1627,Marks,51,0),"")</f>
        <v/>
      </c>
      <c r="V1634" s="408" t="str">
        <f>IFERROR(VLOOKUP(AD1627,Marks,52,0),"")</f>
        <v/>
      </c>
      <c r="W1634" s="408" t="str">
        <f>IFERROR(VLOOKUP(AD1627,Marks,53,0),"")</f>
        <v/>
      </c>
      <c r="X1634" s="408" t="str">
        <f>IFERROR(VLOOKUP(AD1627,Marks,54,0),"")</f>
        <v/>
      </c>
      <c r="Y1634" s="117" t="str">
        <f>IFERROR(VLOOKUP(AD1627,Marks,55,0),"")</f>
        <v/>
      </c>
      <c r="Z1634" s="119" t="str">
        <f>IFERROR(VLOOKUP(AD1627,Marks,56,0),"")</f>
        <v/>
      </c>
      <c r="AA1634" s="408" t="str">
        <f>IFERROR(VLOOKUP(AD1627,Marks,57,0),"")</f>
        <v/>
      </c>
      <c r="AB1634" s="408" t="str">
        <f>IFERROR(VLOOKUP(AD1627,Marks,58,0),"")</f>
        <v/>
      </c>
      <c r="AC1634" s="408" t="str">
        <f>IFERROR(VLOOKUP(AD1627,Marks,59,0),"")</f>
        <v/>
      </c>
      <c r="AD1634" s="117" t="str">
        <f>IFERROR(VLOOKUP(AD1627,Marks,60,0),"")</f>
        <v/>
      </c>
      <c r="AE1634" s="119" t="str">
        <f>IFERROR(VLOOKUP(AD1627,Marks,61,0),"")</f>
        <v/>
      </c>
      <c r="AF1634" s="323" t="str">
        <f>IFERROR(VLOOKUP(AD1627,Marks,67,0),"")</f>
        <v/>
      </c>
    </row>
    <row r="1635" spans="1:32" ht="21" customHeight="1">
      <c r="A1635" s="166">
        <f>IF(N1627="","",A1633+1)</f>
        <v>14</v>
      </c>
      <c r="B1635" s="122" t="str">
        <f>'Result Sheet'!$BQ$4</f>
        <v xml:space="preserve">गणित </v>
      </c>
      <c r="C1635" s="408" t="str">
        <f>IFERROR(VLOOKUP(N1627,Marks,68,0),"")</f>
        <v/>
      </c>
      <c r="D1635" s="408" t="str">
        <f>IFERROR(VLOOKUP(N1627,Marks,69,0),"")</f>
        <v/>
      </c>
      <c r="E1635" s="117" t="str">
        <f>IFERROR(VLOOKUP(N1627,Marks,70,0),"")</f>
        <v/>
      </c>
      <c r="F1635" s="408" t="str">
        <f>IFERROR(VLOOKUP(N1627,Marks,71,0),"")</f>
        <v/>
      </c>
      <c r="G1635" s="408" t="str">
        <f>IFERROR(VLOOKUP(N1627,Marks,72,0),"")</f>
        <v/>
      </c>
      <c r="H1635" s="408" t="str">
        <f>IFERROR(VLOOKUP(N1627,Marks,73,0),"")</f>
        <v/>
      </c>
      <c r="I1635" s="117" t="str">
        <f>IFERROR(VLOOKUP(N1627,Marks,74,0),"")</f>
        <v/>
      </c>
      <c r="J1635" s="119" t="str">
        <f>IFERROR(VLOOKUP(N1627,Marks,75,0),"")</f>
        <v/>
      </c>
      <c r="K1635" s="408" t="str">
        <f>IFERROR(VLOOKUP(N1627,Marks,76,0),"")</f>
        <v/>
      </c>
      <c r="L1635" s="408" t="str">
        <f>IFERROR(VLOOKUP(N1627,Marks,77,0),"")</f>
        <v/>
      </c>
      <c r="M1635" s="408" t="str">
        <f>IFERROR(VLOOKUP(N1627,Marks,78,0),"")</f>
        <v/>
      </c>
      <c r="N1635" s="117" t="str">
        <f>IFERROR(VLOOKUP(N1627,Marks,79,0),"")</f>
        <v/>
      </c>
      <c r="O1635" s="119" t="str">
        <f>IFERROR(VLOOKUP(N1627,Marks,80,0),"")</f>
        <v/>
      </c>
      <c r="P1635" s="323" t="str">
        <f>IFERROR(VLOOKUP(N1627,Marks,86,0),"")</f>
        <v/>
      </c>
      <c r="Q1635" s="819"/>
      <c r="R1635" s="122" t="str">
        <f>'Result Sheet'!$BQ$4</f>
        <v xml:space="preserve">गणित </v>
      </c>
      <c r="S1635" s="408" t="str">
        <f>IFERROR(VLOOKUP(AD1627,Marks,68,0),"")</f>
        <v/>
      </c>
      <c r="T1635" s="408" t="str">
        <f>IFERROR(VLOOKUP(AD1627,Marks,69,0),"")</f>
        <v/>
      </c>
      <c r="U1635" s="117" t="str">
        <f>IFERROR(VLOOKUP(AD1627,Marks,70,0),"")</f>
        <v/>
      </c>
      <c r="V1635" s="408" t="str">
        <f>IFERROR(VLOOKUP(AD1627,Marks,71,0),"")</f>
        <v/>
      </c>
      <c r="W1635" s="408" t="str">
        <f>IFERROR(VLOOKUP(AD1627,Marks,72,0),"")</f>
        <v/>
      </c>
      <c r="X1635" s="408" t="str">
        <f>IFERROR(VLOOKUP(AD1627,Marks,73,0),"")</f>
        <v/>
      </c>
      <c r="Y1635" s="117" t="str">
        <f>IFERROR(VLOOKUP(AD1627,Marks,74,0),"")</f>
        <v/>
      </c>
      <c r="Z1635" s="119" t="str">
        <f>IFERROR(VLOOKUP(AD1627,Marks,75,0),"")</f>
        <v/>
      </c>
      <c r="AA1635" s="408" t="str">
        <f>IFERROR(VLOOKUP(AD1627,Marks,76,0),"")</f>
        <v/>
      </c>
      <c r="AB1635" s="408" t="str">
        <f>IFERROR(VLOOKUP(AD1627,Marks,77,0),"")</f>
        <v/>
      </c>
      <c r="AC1635" s="408" t="str">
        <f>IFERROR(VLOOKUP(AD1627,Marks,78,0),"")</f>
        <v/>
      </c>
      <c r="AD1635" s="117" t="str">
        <f>IFERROR(VLOOKUP(AD1627,Marks,79,0),"")</f>
        <v/>
      </c>
      <c r="AE1635" s="119" t="str">
        <f>IFERROR(VLOOKUP(AD1627,Marks,80,0),"")</f>
        <v/>
      </c>
      <c r="AF1635" s="323" t="str">
        <f>IFERROR(VLOOKUP(AD1627,Marks,86,0),"")</f>
        <v/>
      </c>
    </row>
    <row r="1636" spans="1:32" ht="21" customHeight="1">
      <c r="A1636" s="166">
        <f>IF(N1627="","",A1635+1)</f>
        <v>15</v>
      </c>
      <c r="B1636" s="122" t="str">
        <f>'Result Sheet'!$CJ$4</f>
        <v xml:space="preserve">पर्यावरण अध्ययन </v>
      </c>
      <c r="C1636" s="408" t="str">
        <f>IFERROR(VLOOKUP(N1627,Marks,87,0),"")</f>
        <v/>
      </c>
      <c r="D1636" s="408" t="str">
        <f>IFERROR(VLOOKUP(N1627,Marks,88,0),"")</f>
        <v/>
      </c>
      <c r="E1636" s="117" t="str">
        <f>IFERROR(VLOOKUP(N1627,Marks,89,0),"")</f>
        <v/>
      </c>
      <c r="F1636" s="408" t="str">
        <f>IFERROR(VLOOKUP(N1627,Marks,90,0),"")</f>
        <v/>
      </c>
      <c r="G1636" s="408" t="str">
        <f>IFERROR(VLOOKUP(N1627,Marks,91,0),"")</f>
        <v/>
      </c>
      <c r="H1636" s="408" t="str">
        <f>IFERROR(VLOOKUP(N1627,Marks,92,0),"")</f>
        <v/>
      </c>
      <c r="I1636" s="117" t="str">
        <f>IFERROR(VLOOKUP(N1627,Marks,93,0),"")</f>
        <v/>
      </c>
      <c r="J1636" s="119" t="str">
        <f>IFERROR(VLOOKUP(N1627,Marks,94,0),"")</f>
        <v/>
      </c>
      <c r="K1636" s="408" t="str">
        <f>IFERROR(VLOOKUP(N1627,Marks,95,0),"")</f>
        <v/>
      </c>
      <c r="L1636" s="408" t="str">
        <f>IFERROR(VLOOKUP(N1627,Marks,96,0),"")</f>
        <v/>
      </c>
      <c r="M1636" s="408" t="str">
        <f>IFERROR(VLOOKUP(N1627,Marks,97,0),"")</f>
        <v/>
      </c>
      <c r="N1636" s="117" t="str">
        <f>IFERROR(VLOOKUP(N1627,Marks,98,0),"")</f>
        <v/>
      </c>
      <c r="O1636" s="119" t="str">
        <f>IFERROR(VLOOKUP(N1627,Marks,99,0),"")</f>
        <v/>
      </c>
      <c r="P1636" s="323" t="str">
        <f>IFERROR(VLOOKUP(N1627,Marks,105,0),"")</f>
        <v/>
      </c>
      <c r="Q1636" s="819"/>
      <c r="R1636" s="122" t="str">
        <f>'Result Sheet'!$CJ$4</f>
        <v xml:space="preserve">पर्यावरण अध्ययन </v>
      </c>
      <c r="S1636" s="408" t="str">
        <f>IFERROR(VLOOKUP(AD1627,Marks,87,0),"")</f>
        <v/>
      </c>
      <c r="T1636" s="408" t="str">
        <f>IFERROR(VLOOKUP(AD1627,Marks,88,0),"")</f>
        <v/>
      </c>
      <c r="U1636" s="117" t="str">
        <f>IFERROR(VLOOKUP(AD1627,Marks,89,0),"")</f>
        <v/>
      </c>
      <c r="V1636" s="408" t="str">
        <f>IFERROR(VLOOKUP(AD1627,Marks,90,0),"")</f>
        <v/>
      </c>
      <c r="W1636" s="408" t="str">
        <f>IFERROR(VLOOKUP(AD1627,Marks,91,0),"")</f>
        <v/>
      </c>
      <c r="X1636" s="408" t="str">
        <f>IFERROR(VLOOKUP(AD1627,Marks,92,0),"")</f>
        <v/>
      </c>
      <c r="Y1636" s="117" t="str">
        <f>IFERROR(VLOOKUP(AD1627,Marks,93,0),"")</f>
        <v/>
      </c>
      <c r="Z1636" s="119" t="str">
        <f>IFERROR(VLOOKUP(AD1627,Marks,94,0),"")</f>
        <v/>
      </c>
      <c r="AA1636" s="408" t="str">
        <f>IFERROR(VLOOKUP(AD1627,Marks,95,0),"")</f>
        <v/>
      </c>
      <c r="AB1636" s="408" t="str">
        <f>IFERROR(VLOOKUP(AD1627,Marks,96,0),"")</f>
        <v/>
      </c>
      <c r="AC1636" s="408" t="str">
        <f>IFERROR(VLOOKUP(AD1627,Marks,97,0),"")</f>
        <v/>
      </c>
      <c r="AD1636" s="117" t="str">
        <f>IFERROR(VLOOKUP(AD1627,Marks,98,0),"")</f>
        <v/>
      </c>
      <c r="AE1636" s="119" t="str">
        <f>IFERROR(VLOOKUP(AD1627,Marks,99,0),"")</f>
        <v/>
      </c>
      <c r="AF1636" s="323" t="str">
        <f>IFERROR(VLOOKUP(AD1627,Marks,105,0),"")</f>
        <v/>
      </c>
    </row>
    <row r="1637" spans="1:32" ht="25.5" customHeight="1">
      <c r="A1637" s="166">
        <f>IF(N1627="","",A1636+1)</f>
        <v>16</v>
      </c>
      <c r="B1637" s="412" t="s">
        <v>215</v>
      </c>
      <c r="C1637" s="120" t="str">
        <f>IF(AND(C1632="",C1633="",C1634="",C1635="",C1636=""),"",SUM(C1632:C1636))</f>
        <v/>
      </c>
      <c r="D1637" s="120" t="str">
        <f t="shared" ref="D1637" si="240">IF(AND(D1632="",D1633="",D1634="",D1635="",D1636=""),"",SUM(D1632:D1636))</f>
        <v/>
      </c>
      <c r="E1637" s="120" t="str">
        <f t="shared" ref="E1637" si="241">IF(AND(E1632="",E1633="",E1634="",E1635="",E1636=""),"",SUM(E1632:E1636))</f>
        <v/>
      </c>
      <c r="F1637" s="120" t="str">
        <f t="shared" ref="F1637" si="242">IF(AND(F1632="",F1633="",F1634="",F1635="",F1636=""),"",SUM(F1632:F1636))</f>
        <v/>
      </c>
      <c r="G1637" s="120" t="str">
        <f t="shared" ref="G1637" si="243">IF(AND(G1632="",G1633="",G1634="",G1635="",G1636=""),"",SUM(G1632:G1636))</f>
        <v/>
      </c>
      <c r="H1637" s="120" t="str">
        <f t="shared" ref="H1637" si="244">IF(AND(H1632="",H1633="",H1634="",H1635="",H1636=""),"",SUM(H1632:H1636))</f>
        <v/>
      </c>
      <c r="I1637" s="120" t="str">
        <f t="shared" ref="I1637" si="245">IF(AND(I1632="",I1633="",I1634="",I1635="",I1636=""),"",SUM(I1632:I1636))</f>
        <v/>
      </c>
      <c r="J1637" s="120" t="str">
        <f t="shared" ref="J1637" si="246">IF(AND(J1632="",J1633="",J1634="",J1635="",J1636=""),"",SUM(J1632:J1636))</f>
        <v/>
      </c>
      <c r="K1637" s="120" t="str">
        <f t="shared" ref="K1637" si="247">IF(AND(K1632="",K1633="",K1634="",K1635="",K1636=""),"",SUM(K1632:K1636))</f>
        <v/>
      </c>
      <c r="L1637" s="120" t="str">
        <f t="shared" ref="L1637" si="248">IF(AND(L1632="",L1633="",L1634="",L1635="",L1636=""),"",SUM(L1632:L1636))</f>
        <v/>
      </c>
      <c r="M1637" s="120" t="str">
        <f t="shared" ref="M1637" si="249">IF(AND(M1632="",M1633="",M1634="",M1635="",M1636=""),"",SUM(M1632:M1636))</f>
        <v/>
      </c>
      <c r="N1637" s="120" t="str">
        <f t="shared" ref="N1637" si="250">IF(AND(N1632="",N1633="",N1634="",N1635="",N1636=""),"",SUM(N1632:N1636))</f>
        <v/>
      </c>
      <c r="O1637" s="120" t="str">
        <f t="shared" ref="O1637" si="251">IF(AND(O1632="",O1633="",O1634="",O1635="",O1636=""),"",SUM(O1632:O1636))</f>
        <v/>
      </c>
      <c r="P1637" s="326" t="str">
        <f>IF(OR(N1627="",E1625="",O1637=""),"",IF(O1637&gt;85%*1000,"A",IF(O1637&gt;70%*1000,"B",IF(O1637&gt;50%*1000,"C",IF(O1637&gt;30%*1000,"D","E")))))</f>
        <v/>
      </c>
      <c r="Q1637" s="819"/>
      <c r="R1637" s="412" t="s">
        <v>215</v>
      </c>
      <c r="S1637" s="120" t="str">
        <f>IF(AND(S1632="",S1633="",S1634="",S1635="",S1636=""),"",SUM(S1632:S1636))</f>
        <v/>
      </c>
      <c r="T1637" s="120" t="str">
        <f t="shared" ref="T1637" si="252">IF(AND(T1632="",T1633="",T1634="",T1635="",T1636=""),"",SUM(T1632:T1636))</f>
        <v/>
      </c>
      <c r="U1637" s="120" t="str">
        <f t="shared" ref="U1637" si="253">IF(AND(U1632="",U1633="",U1634="",U1635="",U1636=""),"",SUM(U1632:U1636))</f>
        <v/>
      </c>
      <c r="V1637" s="120" t="str">
        <f t="shared" ref="V1637" si="254">IF(AND(V1632="",V1633="",V1634="",V1635="",V1636=""),"",SUM(V1632:V1636))</f>
        <v/>
      </c>
      <c r="W1637" s="120" t="str">
        <f t="shared" ref="W1637" si="255">IF(AND(W1632="",W1633="",W1634="",W1635="",W1636=""),"",SUM(W1632:W1636))</f>
        <v/>
      </c>
      <c r="X1637" s="120" t="str">
        <f t="shared" ref="X1637" si="256">IF(AND(X1632="",X1633="",X1634="",X1635="",X1636=""),"",SUM(X1632:X1636))</f>
        <v/>
      </c>
      <c r="Y1637" s="120" t="str">
        <f t="shared" ref="Y1637" si="257">IF(AND(Y1632="",Y1633="",Y1634="",Y1635="",Y1636=""),"",SUM(Y1632:Y1636))</f>
        <v/>
      </c>
      <c r="Z1637" s="120" t="str">
        <f t="shared" ref="Z1637" si="258">IF(AND(Z1632="",Z1633="",Z1634="",Z1635="",Z1636=""),"",SUM(Z1632:Z1636))</f>
        <v/>
      </c>
      <c r="AA1637" s="120" t="str">
        <f t="shared" ref="AA1637" si="259">IF(AND(AA1632="",AA1633="",AA1634="",AA1635="",AA1636=""),"",SUM(AA1632:AA1636))</f>
        <v/>
      </c>
      <c r="AB1637" s="120" t="str">
        <f t="shared" ref="AB1637" si="260">IF(AND(AB1632="",AB1633="",AB1634="",AB1635="",AB1636=""),"",SUM(AB1632:AB1636))</f>
        <v/>
      </c>
      <c r="AC1637" s="120" t="str">
        <f t="shared" ref="AC1637" si="261">IF(AND(AC1632="",AC1633="",AC1634="",AC1635="",AC1636=""),"",SUM(AC1632:AC1636))</f>
        <v/>
      </c>
      <c r="AD1637" s="120" t="str">
        <f t="shared" ref="AD1637" si="262">IF(AND(AD1632="",AD1633="",AD1634="",AD1635="",AD1636=""),"",SUM(AD1632:AD1636))</f>
        <v/>
      </c>
      <c r="AE1637" s="120" t="str">
        <f t="shared" ref="AE1637" si="263">IF(AND(AE1632="",AE1633="",AE1634="",AE1635="",AE1636=""),"",SUM(AE1632:AE1636))</f>
        <v/>
      </c>
      <c r="AF1637" s="326" t="str">
        <f>IF(OR(AD1627="",U1625="",AE1637=""),"",IF(AE1637&gt;85%*1000,"A",IF(AE1637&gt;70%*1000,"B",IF(AE1637&gt;50%*1000,"C",IF(AE1637&gt;30%*1000,"D","E")))))</f>
        <v/>
      </c>
    </row>
    <row r="1638" spans="1:32" ht="9" customHeight="1">
      <c r="A1638" s="166">
        <f>IF(N1627="","",A1637+1)</f>
        <v>17</v>
      </c>
      <c r="B1638" s="787"/>
      <c r="C1638" s="787"/>
      <c r="D1638" s="787"/>
      <c r="E1638" s="787"/>
      <c r="F1638" s="787"/>
      <c r="G1638" s="787"/>
      <c r="H1638" s="787"/>
      <c r="I1638" s="787"/>
      <c r="J1638" s="787"/>
      <c r="K1638" s="787"/>
      <c r="L1638" s="787"/>
      <c r="M1638" s="787"/>
      <c r="N1638" s="787"/>
      <c r="O1638" s="787"/>
      <c r="P1638" s="787"/>
      <c r="Q1638" s="819"/>
      <c r="R1638" s="787"/>
      <c r="S1638" s="787"/>
      <c r="T1638" s="787"/>
      <c r="U1638" s="787"/>
      <c r="V1638" s="787"/>
      <c r="W1638" s="787"/>
      <c r="X1638" s="787"/>
      <c r="Y1638" s="787"/>
      <c r="Z1638" s="787"/>
      <c r="AA1638" s="787"/>
      <c r="AB1638" s="787"/>
      <c r="AC1638" s="787"/>
      <c r="AD1638" s="787"/>
      <c r="AE1638" s="787"/>
      <c r="AF1638" s="787"/>
    </row>
    <row r="1639" spans="1:32" ht="22.5" customHeight="1">
      <c r="A1639" s="166">
        <f>IF(N1627="","",A1638+1)</f>
        <v>18</v>
      </c>
      <c r="B1639" s="788" t="s">
        <v>213</v>
      </c>
      <c r="C1639" s="788"/>
      <c r="D1639" s="789" t="s">
        <v>229</v>
      </c>
      <c r="E1639" s="790"/>
      <c r="F1639" s="411" t="s">
        <v>186</v>
      </c>
      <c r="G1639" s="788" t="s">
        <v>213</v>
      </c>
      <c r="H1639" s="788"/>
      <c r="I1639" s="789" t="s">
        <v>229</v>
      </c>
      <c r="J1639" s="790"/>
      <c r="K1639" s="411" t="s">
        <v>186</v>
      </c>
      <c r="L1639" s="788" t="s">
        <v>213</v>
      </c>
      <c r="M1639" s="788"/>
      <c r="N1639" s="789" t="s">
        <v>229</v>
      </c>
      <c r="O1639" s="790"/>
      <c r="P1639" s="411" t="s">
        <v>186</v>
      </c>
      <c r="Q1639" s="819"/>
      <c r="R1639" s="788" t="s">
        <v>213</v>
      </c>
      <c r="S1639" s="788"/>
      <c r="T1639" s="789" t="s">
        <v>229</v>
      </c>
      <c r="U1639" s="790"/>
      <c r="V1639" s="411" t="s">
        <v>186</v>
      </c>
      <c r="W1639" s="788" t="s">
        <v>213</v>
      </c>
      <c r="X1639" s="788"/>
      <c r="Y1639" s="789" t="s">
        <v>229</v>
      </c>
      <c r="Z1639" s="790"/>
      <c r="AA1639" s="411" t="s">
        <v>186</v>
      </c>
      <c r="AB1639" s="788" t="s">
        <v>213</v>
      </c>
      <c r="AC1639" s="788"/>
      <c r="AD1639" s="789" t="s">
        <v>229</v>
      </c>
      <c r="AE1639" s="790"/>
      <c r="AF1639" s="411" t="s">
        <v>186</v>
      </c>
    </row>
    <row r="1640" spans="1:32" ht="21.75" customHeight="1">
      <c r="A1640" s="166">
        <f>IF(N1627="","",A1639+1)</f>
        <v>19</v>
      </c>
      <c r="B1640" s="791" t="s">
        <v>221</v>
      </c>
      <c r="C1640" s="792"/>
      <c r="D1640" s="792"/>
      <c r="E1640" s="119" t="str">
        <f>IFERROR(VLOOKUP(N1627,Marks,109,0),"")</f>
        <v/>
      </c>
      <c r="F1640" s="130" t="str">
        <f>IFERROR(VLOOKUP(N1627,Marks,113,0),"")</f>
        <v/>
      </c>
      <c r="G1640" s="791" t="s">
        <v>192</v>
      </c>
      <c r="H1640" s="792"/>
      <c r="I1640" s="792"/>
      <c r="J1640" s="119" t="str">
        <f>IFERROR(VLOOKUP(N1627,Marks,117,0),"")</f>
        <v/>
      </c>
      <c r="K1640" s="130" t="str">
        <f>IFERROR(VLOOKUP(N1627,Marks,121,0),"")</f>
        <v/>
      </c>
      <c r="L1640" s="793" t="s">
        <v>193</v>
      </c>
      <c r="M1640" s="794"/>
      <c r="N1640" s="794"/>
      <c r="O1640" s="119" t="str">
        <f>IFERROR(VLOOKUP(N1627,Marks,125,0),"")</f>
        <v/>
      </c>
      <c r="P1640" s="130" t="str">
        <f>IFERROR(VLOOKUP(N1627,Marks,129,0),"")</f>
        <v/>
      </c>
      <c r="Q1640" s="819"/>
      <c r="R1640" s="791" t="s">
        <v>221</v>
      </c>
      <c r="S1640" s="792"/>
      <c r="T1640" s="792"/>
      <c r="U1640" s="119" t="str">
        <f>IFERROR(VLOOKUP(AD1627,Marks,109,0),"")</f>
        <v/>
      </c>
      <c r="V1640" s="130" t="str">
        <f>IFERROR(VLOOKUP(AD1627,Marks,113,0),"")</f>
        <v/>
      </c>
      <c r="W1640" s="791" t="s">
        <v>192</v>
      </c>
      <c r="X1640" s="792"/>
      <c r="Y1640" s="792"/>
      <c r="Z1640" s="119" t="str">
        <f>IFERROR(VLOOKUP(AD1627,Marks,117,0),"")</f>
        <v/>
      </c>
      <c r="AA1640" s="130" t="str">
        <f>IFERROR(VLOOKUP(AD1627,Marks,121,0),"")</f>
        <v/>
      </c>
      <c r="AB1640" s="793" t="s">
        <v>193</v>
      </c>
      <c r="AC1640" s="794"/>
      <c r="AD1640" s="794"/>
      <c r="AE1640" s="119" t="str">
        <f>IFERROR(VLOOKUP(AD1627,Marks,125,0),"")</f>
        <v/>
      </c>
      <c r="AF1640" s="130" t="str">
        <f>IFERROR(VLOOKUP(AD1627,Marks,129,0),"")</f>
        <v/>
      </c>
    </row>
    <row r="1641" spans="1:32" ht="21" customHeight="1">
      <c r="A1641" s="166">
        <f>IF(N1627="","",A1640+1)</f>
        <v>20</v>
      </c>
      <c r="B1641" s="780" t="s">
        <v>216</v>
      </c>
      <c r="C1641" s="780"/>
      <c r="D1641" s="780"/>
      <c r="E1641" s="795" t="str">
        <f>IFERROR(VLOOKUP(N1627,Marks,135,0),"")</f>
        <v/>
      </c>
      <c r="F1641" s="795"/>
      <c r="G1641" s="795"/>
      <c r="H1641" s="795"/>
      <c r="I1641" s="780" t="s">
        <v>217</v>
      </c>
      <c r="J1641" s="780"/>
      <c r="K1641" s="780"/>
      <c r="L1641" s="780"/>
      <c r="M1641" s="796" t="str">
        <f>IFERROR(VLOOKUP(N1627,Marks,136,0),"")</f>
        <v/>
      </c>
      <c r="N1641" s="796"/>
      <c r="O1641" s="796"/>
      <c r="P1641" s="796"/>
      <c r="Q1641" s="819"/>
      <c r="R1641" s="780" t="s">
        <v>216</v>
      </c>
      <c r="S1641" s="780"/>
      <c r="T1641" s="780"/>
      <c r="U1641" s="795" t="str">
        <f>IFERROR(VLOOKUP(AD1627,Marks,135,0),"")</f>
        <v/>
      </c>
      <c r="V1641" s="795"/>
      <c r="W1641" s="795"/>
      <c r="X1641" s="795"/>
      <c r="Y1641" s="780" t="s">
        <v>217</v>
      </c>
      <c r="Z1641" s="780"/>
      <c r="AA1641" s="780"/>
      <c r="AB1641" s="780"/>
      <c r="AC1641" s="796" t="str">
        <f>IFERROR(VLOOKUP(AD1627,Marks,136,0),"")</f>
        <v/>
      </c>
      <c r="AD1641" s="796"/>
      <c r="AE1641" s="796"/>
      <c r="AF1641" s="796"/>
    </row>
    <row r="1642" spans="1:32" ht="21" customHeight="1">
      <c r="A1642" s="166">
        <f>IF(N1627="","",A1641+1)</f>
        <v>21</v>
      </c>
      <c r="B1642" s="780" t="s">
        <v>218</v>
      </c>
      <c r="C1642" s="780"/>
      <c r="D1642" s="780"/>
      <c r="E1642" s="782" t="str">
        <f>IFERROR(VLOOKUP(N1627,Marks,134,0),"")</f>
        <v/>
      </c>
      <c r="F1642" s="782"/>
      <c r="G1642" s="782"/>
      <c r="H1642" s="782"/>
      <c r="I1642" s="780" t="s">
        <v>219</v>
      </c>
      <c r="J1642" s="780"/>
      <c r="K1642" s="780"/>
      <c r="L1642" s="780"/>
      <c r="M1642" s="781" t="str">
        <f>IFERROR(VLOOKUP(N1627,Marks,131,0),"")</f>
        <v/>
      </c>
      <c r="N1642" s="781"/>
      <c r="O1642" s="781"/>
      <c r="P1642" s="781"/>
      <c r="Q1642" s="819"/>
      <c r="R1642" s="780" t="s">
        <v>218</v>
      </c>
      <c r="S1642" s="780"/>
      <c r="T1642" s="780"/>
      <c r="U1642" s="782" t="str">
        <f>IFERROR(VLOOKUP(AD1627,Marks,134,0),"")</f>
        <v/>
      </c>
      <c r="V1642" s="782"/>
      <c r="W1642" s="782"/>
      <c r="X1642" s="782"/>
      <c r="Y1642" s="780" t="s">
        <v>219</v>
      </c>
      <c r="Z1642" s="780"/>
      <c r="AA1642" s="780"/>
      <c r="AB1642" s="780"/>
      <c r="AC1642" s="781" t="str">
        <f>IFERROR(VLOOKUP(AD1627,Marks,131,0),"")</f>
        <v/>
      </c>
      <c r="AD1642" s="781"/>
      <c r="AE1642" s="781"/>
      <c r="AF1642" s="781"/>
    </row>
    <row r="1643" spans="1:32" ht="21" customHeight="1">
      <c r="A1643" s="166">
        <f>IF(N1627="","",A1642+1)</f>
        <v>22</v>
      </c>
      <c r="B1643" s="780" t="s">
        <v>220</v>
      </c>
      <c r="C1643" s="780"/>
      <c r="D1643" s="780"/>
      <c r="E1643" s="324" t="str">
        <f>IFERROR(VLOOKUP(N1627,Marks,132,0),"")</f>
        <v/>
      </c>
      <c r="F1643" s="325" t="s">
        <v>341</v>
      </c>
      <c r="G1643" s="783" t="str">
        <f>IF(OR(N1627="",E1625="",O1637=""),"",IF(O1637&gt;85%*1000,"A",IF(O1637&gt;70%*1000,"B",IF(O1637&gt;50%*1000,"C",IF(O1637&gt;30%*1000,"D","E")))))</f>
        <v/>
      </c>
      <c r="H1643" s="783"/>
      <c r="I1643" s="780" t="s">
        <v>222</v>
      </c>
      <c r="J1643" s="780"/>
      <c r="K1643" s="780"/>
      <c r="L1643" s="780"/>
      <c r="M1643" s="818" t="str">
        <f>IFERROR(VLOOKUP(N1627,Marks,133,0),"")</f>
        <v/>
      </c>
      <c r="N1643" s="818"/>
      <c r="O1643" s="818"/>
      <c r="P1643" s="818"/>
      <c r="Q1643" s="819"/>
      <c r="R1643" s="780" t="s">
        <v>220</v>
      </c>
      <c r="S1643" s="780"/>
      <c r="T1643" s="780"/>
      <c r="U1643" s="324" t="str">
        <f>IFERROR(VLOOKUP(AD1627,Marks,132,0),"")</f>
        <v/>
      </c>
      <c r="V1643" s="325" t="s">
        <v>341</v>
      </c>
      <c r="W1643" s="783" t="str">
        <f>IF(OR(AD1627="",U1625="",AE1637=""),"",IF(AE1637&gt;85%*1000,"A",IF(AE1637&gt;70%*1000,"B",IF(AE1637&gt;50%*1000,"C",IF(AE1637&gt;30%*1000,"D","E")))))</f>
        <v/>
      </c>
      <c r="X1643" s="783"/>
      <c r="Y1643" s="780" t="s">
        <v>222</v>
      </c>
      <c r="Z1643" s="780"/>
      <c r="AA1643" s="780"/>
      <c r="AB1643" s="780"/>
      <c r="AC1643" s="818" t="str">
        <f>IFERROR(VLOOKUP(AD1627,Marks,133,0),"")</f>
        <v/>
      </c>
      <c r="AD1643" s="818"/>
      <c r="AE1643" s="818"/>
      <c r="AF1643" s="818"/>
    </row>
    <row r="1644" spans="1:32" ht="21" customHeight="1">
      <c r="A1644" s="166">
        <f>IF(N1627="","",A1643+1)</f>
        <v>23</v>
      </c>
      <c r="B1644" s="817" t="s">
        <v>228</v>
      </c>
      <c r="C1644" s="817"/>
      <c r="D1644" s="817"/>
      <c r="E1644" s="784">
        <f>'Master sheet'!$C$10</f>
        <v>44697</v>
      </c>
      <c r="F1644" s="784"/>
      <c r="G1644" s="784"/>
      <c r="H1644" s="410"/>
      <c r="I1644" s="121"/>
      <c r="J1644" s="121"/>
      <c r="K1644" s="76"/>
      <c r="L1644" s="121"/>
      <c r="M1644" s="121"/>
      <c r="N1644" s="121"/>
      <c r="O1644" s="121"/>
      <c r="P1644" s="121"/>
      <c r="Q1644" s="819"/>
      <c r="R1644" s="817" t="s">
        <v>228</v>
      </c>
      <c r="S1644" s="817"/>
      <c r="T1644" s="817"/>
      <c r="U1644" s="784">
        <f>'Master sheet'!$C$10</f>
        <v>44697</v>
      </c>
      <c r="V1644" s="784"/>
      <c r="W1644" s="784"/>
      <c r="X1644" s="410"/>
      <c r="Y1644" s="121"/>
      <c r="Z1644" s="121"/>
      <c r="AA1644" s="76"/>
      <c r="AB1644" s="121"/>
      <c r="AC1644" s="121"/>
      <c r="AD1644" s="121"/>
      <c r="AE1644" s="121"/>
      <c r="AF1644" s="121"/>
    </row>
    <row r="1645" spans="1:32" ht="43.5" customHeight="1">
      <c r="A1645" s="166">
        <f>IF(N1627="","",A1644+1)</f>
        <v>24</v>
      </c>
      <c r="B1645" s="804" t="str">
        <f>IF(AND(C1624=1),CONCATENATE("( ",UPPER('Master sheet'!$F$11)," )"),IF(AND(C1624=2),CONCATENATE("( ",UPPER('Master sheet'!$F$19)," )"),IF(AND(C1624=3),CONCATENATE("( ",UPPER('Master sheet'!$J$11)," )"),IF(AND(C1624=4),CONCATENATE("( ",UPPER('Master sheet'!$J$19)," )"),""))))</f>
        <v/>
      </c>
      <c r="C1645" s="804"/>
      <c r="D1645" s="804"/>
      <c r="E1645" s="804"/>
      <c r="F1645" s="805" t="str">
        <f>IF(AND(N1627=""),"",CONCATENATE("(",'Master sheet'!$C$14," )"))</f>
        <v>(Suresh Kumar )</v>
      </c>
      <c r="G1645" s="805"/>
      <c r="H1645" s="805"/>
      <c r="I1645" s="805"/>
      <c r="J1645" s="805"/>
      <c r="K1645" s="805" t="str">
        <f>IF(AND(N1627=""),"",CONCATENATE("(",'Master sheet'!$C$12," )"))</f>
        <v>(USHA PALIYA )</v>
      </c>
      <c r="L1645" s="805"/>
      <c r="M1645" s="805"/>
      <c r="N1645" s="805"/>
      <c r="O1645" s="805"/>
      <c r="P1645" s="805"/>
      <c r="Q1645" s="819"/>
      <c r="R1645" s="804" t="str">
        <f>IF(AND(S1624=1),CONCATENATE("( ",UPPER('Master sheet'!$F$11)," )"),IF(AND(S1624=2),CONCATENATE("( ",UPPER('Master sheet'!$F$19)," )"),IF(AND(S1624=3),CONCATENATE("( ",UPPER('Master sheet'!$J$11)," )"),IF(AND(S1624=4),CONCATENATE("( ",UPPER('Master sheet'!$J$19)," )"),""))))</f>
        <v/>
      </c>
      <c r="S1645" s="804"/>
      <c r="T1645" s="804"/>
      <c r="U1645" s="804"/>
      <c r="V1645" s="805" t="str">
        <f>IF(AND(AD1627=""),"",CONCATENATE("(",'Master sheet'!$C$14," )"))</f>
        <v>(Suresh Kumar )</v>
      </c>
      <c r="W1645" s="805"/>
      <c r="X1645" s="805"/>
      <c r="Y1645" s="805"/>
      <c r="Z1645" s="805"/>
      <c r="AA1645" s="805" t="str">
        <f>IF(AND(AD1627=""),"",CONCATENATE("(",'Master sheet'!$C$12," )"))</f>
        <v>(USHA PALIYA )</v>
      </c>
      <c r="AB1645" s="805"/>
      <c r="AC1645" s="805"/>
      <c r="AD1645" s="805"/>
      <c r="AE1645" s="805"/>
      <c r="AF1645" s="805"/>
    </row>
    <row r="1646" spans="1:32" ht="21.75" customHeight="1">
      <c r="A1646" s="166">
        <f>IF(N1627="","",A1645+1)</f>
        <v>25</v>
      </c>
      <c r="B1646" s="806" t="s">
        <v>223</v>
      </c>
      <c r="C1646" s="806"/>
      <c r="D1646" s="806"/>
      <c r="E1646" s="806"/>
      <c r="F1646" s="807" t="s">
        <v>224</v>
      </c>
      <c r="G1646" s="807"/>
      <c r="H1646" s="807"/>
      <c r="I1646" s="807"/>
      <c r="J1646" s="807"/>
      <c r="K1646" s="806" t="s">
        <v>225</v>
      </c>
      <c r="L1646" s="806"/>
      <c r="M1646" s="806"/>
      <c r="N1646" s="806"/>
      <c r="O1646" s="806"/>
      <c r="P1646" s="806"/>
      <c r="Q1646" s="819"/>
      <c r="R1646" s="806" t="s">
        <v>223</v>
      </c>
      <c r="S1646" s="806"/>
      <c r="T1646" s="806"/>
      <c r="U1646" s="806"/>
      <c r="V1646" s="807" t="s">
        <v>224</v>
      </c>
      <c r="W1646" s="807"/>
      <c r="X1646" s="807"/>
      <c r="Y1646" s="807"/>
      <c r="Z1646" s="807"/>
      <c r="AA1646" s="806" t="s">
        <v>225</v>
      </c>
      <c r="AB1646" s="806"/>
      <c r="AC1646" s="806"/>
      <c r="AD1646" s="806"/>
      <c r="AE1646" s="806"/>
      <c r="AF1646" s="806"/>
    </row>
    <row r="1648" spans="1:32" ht="21.9" customHeight="1">
      <c r="A1648" s="165">
        <f>IF(N1654="","",1)</f>
        <v>1</v>
      </c>
      <c r="B1648" s="808" t="s">
        <v>203</v>
      </c>
      <c r="C1648" s="808"/>
      <c r="D1648" s="808"/>
      <c r="E1648" s="808"/>
      <c r="F1648" s="808"/>
      <c r="G1648" s="808"/>
      <c r="H1648" s="808"/>
      <c r="I1648" s="808"/>
      <c r="J1648" s="808"/>
      <c r="K1648" s="808"/>
      <c r="L1648" s="808"/>
      <c r="M1648" s="808"/>
      <c r="N1648" s="808"/>
      <c r="O1648" s="808"/>
      <c r="P1648" s="808"/>
      <c r="Q1648" s="819" t="s">
        <v>249</v>
      </c>
      <c r="R1648" s="808" t="s">
        <v>203</v>
      </c>
      <c r="S1648" s="808"/>
      <c r="T1648" s="808"/>
      <c r="U1648" s="808"/>
      <c r="V1648" s="808"/>
      <c r="W1648" s="808"/>
      <c r="X1648" s="808"/>
      <c r="Y1648" s="808"/>
      <c r="Z1648" s="808"/>
      <c r="AA1648" s="808"/>
      <c r="AB1648" s="808"/>
      <c r="AC1648" s="808"/>
      <c r="AD1648" s="808"/>
      <c r="AE1648" s="808"/>
      <c r="AF1648" s="808"/>
    </row>
    <row r="1649" spans="1:32" ht="21.9" customHeight="1">
      <c r="A1649" s="166">
        <f>IF(N1654="","",A1648+1)</f>
        <v>2</v>
      </c>
      <c r="B1649" s="820" t="s">
        <v>541</v>
      </c>
      <c r="C1649" s="820"/>
      <c r="D1649" s="820"/>
      <c r="E1649" s="820"/>
      <c r="F1649" s="820"/>
      <c r="G1649" s="820"/>
      <c r="H1649" s="820"/>
      <c r="I1649" s="820"/>
      <c r="J1649" s="820"/>
      <c r="K1649" s="820"/>
      <c r="L1649" s="820"/>
      <c r="M1649" s="820"/>
      <c r="N1649" s="820"/>
      <c r="O1649" s="820"/>
      <c r="P1649" s="820"/>
      <c r="Q1649" s="819"/>
      <c r="R1649" s="820" t="s">
        <v>541</v>
      </c>
      <c r="S1649" s="820"/>
      <c r="T1649" s="820"/>
      <c r="U1649" s="820"/>
      <c r="V1649" s="820"/>
      <c r="W1649" s="820"/>
      <c r="X1649" s="820"/>
      <c r="Y1649" s="820"/>
      <c r="Z1649" s="820"/>
      <c r="AA1649" s="820"/>
      <c r="AB1649" s="820"/>
      <c r="AC1649" s="820"/>
      <c r="AD1649" s="820"/>
      <c r="AE1649" s="820"/>
      <c r="AF1649" s="820"/>
    </row>
    <row r="1650" spans="1:32" ht="21.9" customHeight="1">
      <c r="A1650" s="166">
        <f>IF(N1654="","",A1649+1)</f>
        <v>3</v>
      </c>
      <c r="B1650" s="821" t="s">
        <v>168</v>
      </c>
      <c r="C1650" s="821"/>
      <c r="D1650" s="821"/>
      <c r="E1650" s="822" t="str">
        <f>IF(AND(N1654=""),"",'Result Sheet'!$F$2)</f>
        <v xml:space="preserve">महात्मा गाँधी राजकीय विद्यालय (अंग्रेजी माध्यम) बर, पाली </v>
      </c>
      <c r="F1650" s="822"/>
      <c r="G1650" s="822"/>
      <c r="H1650" s="822"/>
      <c r="I1650" s="822"/>
      <c r="J1650" s="822"/>
      <c r="K1650" s="822"/>
      <c r="L1650" s="822"/>
      <c r="M1650" s="822"/>
      <c r="N1650" s="822"/>
      <c r="O1650" s="822"/>
      <c r="P1650" s="822"/>
      <c r="Q1650" s="819"/>
      <c r="R1650" s="821" t="s">
        <v>168</v>
      </c>
      <c r="S1650" s="821"/>
      <c r="T1650" s="821"/>
      <c r="U1650" s="822" t="str">
        <f>IF(AND(AD1654=""),"",'Result Sheet'!$F$2)</f>
        <v xml:space="preserve">महात्मा गाँधी राजकीय विद्यालय (अंग्रेजी माध्यम) बर, पाली </v>
      </c>
      <c r="V1650" s="822"/>
      <c r="W1650" s="822"/>
      <c r="X1650" s="822"/>
      <c r="Y1650" s="822"/>
      <c r="Z1650" s="822"/>
      <c r="AA1650" s="822"/>
      <c r="AB1650" s="822"/>
      <c r="AC1650" s="822"/>
      <c r="AD1650" s="822"/>
      <c r="AE1650" s="822"/>
      <c r="AF1650" s="822"/>
    </row>
    <row r="1651" spans="1:32" ht="21.9" customHeight="1">
      <c r="A1651" s="166">
        <f>IF(N1654="","",A1650+1)</f>
        <v>4</v>
      </c>
      <c r="B1651" s="413" t="s">
        <v>169</v>
      </c>
      <c r="C1651" s="797" t="str">
        <f>IFERROR(VLOOKUP(N1654,Marks,2,0),"")</f>
        <v/>
      </c>
      <c r="D1651" s="797"/>
      <c r="E1651" s="815" t="s">
        <v>212</v>
      </c>
      <c r="F1651" s="815"/>
      <c r="G1651" s="815"/>
      <c r="H1651" s="797" t="str">
        <f>IFERROR(VLOOKUP(N1654,Marks,3,0),"")</f>
        <v/>
      </c>
      <c r="I1651" s="797"/>
      <c r="J1651" s="798" t="s">
        <v>205</v>
      </c>
      <c r="K1651" s="798"/>
      <c r="L1651" s="798"/>
      <c r="M1651" s="798"/>
      <c r="N1651" s="799" t="str">
        <f>IF(AND(N1654=""),"",'Marks Entry 1st'!$I$2)</f>
        <v xml:space="preserve"> 2021-2022</v>
      </c>
      <c r="O1651" s="799"/>
      <c r="P1651" s="799"/>
      <c r="Q1651" s="819"/>
      <c r="R1651" s="413" t="s">
        <v>169</v>
      </c>
      <c r="S1651" s="797" t="str">
        <f>IFERROR(VLOOKUP(AD1654,Marks,2,0),"")</f>
        <v/>
      </c>
      <c r="T1651" s="797"/>
      <c r="U1651" s="815" t="s">
        <v>212</v>
      </c>
      <c r="V1651" s="815"/>
      <c r="W1651" s="815"/>
      <c r="X1651" s="797" t="str">
        <f>IFERROR(VLOOKUP(AD1654,Marks,3,0),"")</f>
        <v/>
      </c>
      <c r="Y1651" s="797"/>
      <c r="Z1651" s="798" t="s">
        <v>205</v>
      </c>
      <c r="AA1651" s="798"/>
      <c r="AB1651" s="798"/>
      <c r="AC1651" s="798"/>
      <c r="AD1651" s="799" t="str">
        <f>IF(AND(AD1654=""),"",'Marks Entry 1st'!$I$2)</f>
        <v xml:space="preserve"> 2021-2022</v>
      </c>
      <c r="AE1651" s="799"/>
      <c r="AF1651" s="799"/>
    </row>
    <row r="1652" spans="1:32" ht="21.9" customHeight="1">
      <c r="A1652" s="166">
        <f>IF(N1654="","",A1651+1)</f>
        <v>5</v>
      </c>
      <c r="B1652" s="800" t="s">
        <v>206</v>
      </c>
      <c r="C1652" s="800"/>
      <c r="D1652" s="800"/>
      <c r="E1652" s="801" t="str">
        <f>IFERROR(VLOOKUP(N1654,Marks,6,0),"")</f>
        <v/>
      </c>
      <c r="F1652" s="801"/>
      <c r="G1652" s="801"/>
      <c r="H1652" s="801"/>
      <c r="I1652" s="801"/>
      <c r="J1652" s="802" t="s">
        <v>209</v>
      </c>
      <c r="K1652" s="802"/>
      <c r="L1652" s="802"/>
      <c r="M1652" s="802"/>
      <c r="N1652" s="803" t="str">
        <f>IFERROR(VLOOKUP(N1654,Marks,5,0),"")</f>
        <v/>
      </c>
      <c r="O1652" s="803"/>
      <c r="P1652" s="803"/>
      <c r="Q1652" s="819"/>
      <c r="R1652" s="800" t="s">
        <v>206</v>
      </c>
      <c r="S1652" s="800"/>
      <c r="T1652" s="800"/>
      <c r="U1652" s="801" t="str">
        <f>IFERROR(VLOOKUP(AD1654,Marks,6,0),"")</f>
        <v/>
      </c>
      <c r="V1652" s="801"/>
      <c r="W1652" s="801"/>
      <c r="X1652" s="801"/>
      <c r="Y1652" s="801"/>
      <c r="Z1652" s="802" t="s">
        <v>209</v>
      </c>
      <c r="AA1652" s="802"/>
      <c r="AB1652" s="802"/>
      <c r="AC1652" s="802"/>
      <c r="AD1652" s="803" t="str">
        <f>IFERROR(VLOOKUP(AD1654,Marks,5,0),"")</f>
        <v/>
      </c>
      <c r="AE1652" s="803"/>
      <c r="AF1652" s="803"/>
    </row>
    <row r="1653" spans="1:32" ht="21.9" customHeight="1">
      <c r="A1653" s="166">
        <f>IF(N1654="","",A1652+1)</f>
        <v>6</v>
      </c>
      <c r="B1653" s="800" t="s">
        <v>207</v>
      </c>
      <c r="C1653" s="800"/>
      <c r="D1653" s="800"/>
      <c r="E1653" s="801" t="str">
        <f>IFERROR(VLOOKUP(N1654,Marks,7,0),"")</f>
        <v/>
      </c>
      <c r="F1653" s="801"/>
      <c r="G1653" s="801"/>
      <c r="H1653" s="801"/>
      <c r="I1653" s="801"/>
      <c r="J1653" s="802" t="s">
        <v>210</v>
      </c>
      <c r="K1653" s="802"/>
      <c r="L1653" s="802"/>
      <c r="M1653" s="802"/>
      <c r="N1653" s="816" t="str">
        <f>IFERROR(VLOOKUP(N1654,Marks,4,0),"")</f>
        <v/>
      </c>
      <c r="O1653" s="816"/>
      <c r="P1653" s="816"/>
      <c r="Q1653" s="819"/>
      <c r="R1653" s="800" t="s">
        <v>207</v>
      </c>
      <c r="S1653" s="800"/>
      <c r="T1653" s="800"/>
      <c r="U1653" s="801" t="str">
        <f>IFERROR(VLOOKUP(AD1654,Marks,7,0),"")</f>
        <v/>
      </c>
      <c r="V1653" s="801"/>
      <c r="W1653" s="801"/>
      <c r="X1653" s="801"/>
      <c r="Y1653" s="801"/>
      <c r="Z1653" s="802" t="s">
        <v>210</v>
      </c>
      <c r="AA1653" s="802"/>
      <c r="AB1653" s="802"/>
      <c r="AC1653" s="802"/>
      <c r="AD1653" s="816" t="str">
        <f>IFERROR(VLOOKUP(AD1654,Marks,4,0),"")</f>
        <v/>
      </c>
      <c r="AE1653" s="816"/>
      <c r="AF1653" s="816"/>
    </row>
    <row r="1654" spans="1:32" ht="21.9" customHeight="1">
      <c r="A1654" s="166">
        <f>IF(N1654="","",A1653+1)</f>
        <v>7</v>
      </c>
      <c r="B1654" s="800" t="s">
        <v>208</v>
      </c>
      <c r="C1654" s="800"/>
      <c r="D1654" s="800"/>
      <c r="E1654" s="801" t="str">
        <f>IFERROR(VLOOKUP(N1654,Marks,8,0),"")</f>
        <v/>
      </c>
      <c r="F1654" s="801"/>
      <c r="G1654" s="801"/>
      <c r="H1654" s="801"/>
      <c r="I1654" s="801"/>
      <c r="J1654" s="802" t="s">
        <v>211</v>
      </c>
      <c r="K1654" s="802"/>
      <c r="L1654" s="802"/>
      <c r="M1654" s="802"/>
      <c r="N1654" s="809">
        <f>IF(AD1627="","",IF(AND(AD1627+1&gt;$AN$6),"",AD1627+1))</f>
        <v>223</v>
      </c>
      <c r="O1654" s="809"/>
      <c r="P1654" s="809"/>
      <c r="Q1654" s="819"/>
      <c r="R1654" s="800" t="s">
        <v>208</v>
      </c>
      <c r="S1654" s="800"/>
      <c r="T1654" s="800"/>
      <c r="U1654" s="801" t="str">
        <f>IFERROR(VLOOKUP(AD1654,Marks,8,0),"")</f>
        <v/>
      </c>
      <c r="V1654" s="801"/>
      <c r="W1654" s="801"/>
      <c r="X1654" s="801"/>
      <c r="Y1654" s="801"/>
      <c r="Z1654" s="802" t="s">
        <v>211</v>
      </c>
      <c r="AA1654" s="802"/>
      <c r="AB1654" s="802"/>
      <c r="AC1654" s="802"/>
      <c r="AD1654" s="810">
        <f>IF(N1654="","",IF(AND(N1654+1&gt;$AN$6),"",N1654+1))</f>
        <v>224</v>
      </c>
      <c r="AE1654" s="810"/>
      <c r="AF1654" s="810"/>
    </row>
    <row r="1655" spans="1:32" ht="9" customHeight="1">
      <c r="A1655" s="166">
        <f>IF(N1654="","",A1654+1)</f>
        <v>8</v>
      </c>
      <c r="B1655" s="123"/>
      <c r="C1655" s="123"/>
      <c r="D1655" s="123"/>
      <c r="E1655" s="124"/>
      <c r="F1655" s="124"/>
      <c r="G1655" s="124"/>
      <c r="H1655" s="123"/>
      <c r="I1655" s="123"/>
      <c r="J1655" s="125"/>
      <c r="K1655" s="125"/>
      <c r="L1655" s="125"/>
      <c r="M1655" s="76"/>
      <c r="N1655" s="76"/>
      <c r="O1655" s="76"/>
      <c r="P1655" s="76"/>
      <c r="Q1655" s="819"/>
      <c r="R1655" s="123"/>
      <c r="S1655" s="123"/>
      <c r="T1655" s="123"/>
      <c r="U1655" s="124"/>
      <c r="V1655" s="124"/>
      <c r="W1655" s="124"/>
      <c r="X1655" s="123"/>
      <c r="Y1655" s="123"/>
      <c r="Z1655" s="125"/>
      <c r="AA1655" s="125"/>
      <c r="AB1655" s="125"/>
      <c r="AC1655" s="76"/>
      <c r="AD1655" s="76"/>
      <c r="AE1655" s="76"/>
      <c r="AF1655" s="76"/>
    </row>
    <row r="1656" spans="1:32" ht="21" customHeight="1">
      <c r="A1656" s="166">
        <f>IF(N1654="","",A1655+1)</f>
        <v>9</v>
      </c>
      <c r="B1656" s="811" t="s">
        <v>213</v>
      </c>
      <c r="C1656" s="646" t="s">
        <v>214</v>
      </c>
      <c r="D1656" s="646"/>
      <c r="E1656" s="646"/>
      <c r="F1656" s="812" t="s">
        <v>13</v>
      </c>
      <c r="G1656" s="813"/>
      <c r="H1656" s="813"/>
      <c r="I1656" s="814"/>
      <c r="J1656" s="649" t="s">
        <v>184</v>
      </c>
      <c r="K1656" s="650" t="s">
        <v>167</v>
      </c>
      <c r="L1656" s="651"/>
      <c r="M1656" s="651"/>
      <c r="N1656" s="652"/>
      <c r="O1656" s="616" t="s">
        <v>185</v>
      </c>
      <c r="P1656" s="617" t="s">
        <v>186</v>
      </c>
      <c r="Q1656" s="819"/>
      <c r="R1656" s="811" t="s">
        <v>213</v>
      </c>
      <c r="S1656" s="646" t="s">
        <v>214</v>
      </c>
      <c r="T1656" s="646"/>
      <c r="U1656" s="646"/>
      <c r="V1656" s="812" t="s">
        <v>13</v>
      </c>
      <c r="W1656" s="813"/>
      <c r="X1656" s="813"/>
      <c r="Y1656" s="814"/>
      <c r="Z1656" s="649" t="s">
        <v>184</v>
      </c>
      <c r="AA1656" s="650" t="s">
        <v>167</v>
      </c>
      <c r="AB1656" s="651"/>
      <c r="AC1656" s="651"/>
      <c r="AD1656" s="652"/>
      <c r="AE1656" s="616" t="s">
        <v>185</v>
      </c>
      <c r="AF1656" s="617" t="s">
        <v>186</v>
      </c>
    </row>
    <row r="1657" spans="1:32" ht="90.75" customHeight="1">
      <c r="A1657" s="166">
        <f>IF(N1654="","",A1656+1)</f>
        <v>10</v>
      </c>
      <c r="B1657" s="811"/>
      <c r="C1657" s="171" t="s">
        <v>11</v>
      </c>
      <c r="D1657" s="171" t="s">
        <v>180</v>
      </c>
      <c r="E1657" s="171" t="s">
        <v>108</v>
      </c>
      <c r="F1657" s="171" t="s">
        <v>182</v>
      </c>
      <c r="G1657" s="171" t="s">
        <v>183</v>
      </c>
      <c r="H1657" s="305" t="s">
        <v>10</v>
      </c>
      <c r="I1657" s="171" t="s">
        <v>108</v>
      </c>
      <c r="J1657" s="649"/>
      <c r="K1657" s="172" t="s">
        <v>182</v>
      </c>
      <c r="L1657" s="172" t="s">
        <v>183</v>
      </c>
      <c r="M1657" s="173" t="s">
        <v>10</v>
      </c>
      <c r="N1657" s="171" t="s">
        <v>108</v>
      </c>
      <c r="O1657" s="616"/>
      <c r="P1657" s="785"/>
      <c r="Q1657" s="819"/>
      <c r="R1657" s="811"/>
      <c r="S1657" s="171" t="s">
        <v>11</v>
      </c>
      <c r="T1657" s="171" t="s">
        <v>180</v>
      </c>
      <c r="U1657" s="171" t="s">
        <v>108</v>
      </c>
      <c r="V1657" s="171" t="s">
        <v>182</v>
      </c>
      <c r="W1657" s="171" t="s">
        <v>183</v>
      </c>
      <c r="X1657" s="305" t="s">
        <v>10</v>
      </c>
      <c r="Y1657" s="171" t="s">
        <v>108</v>
      </c>
      <c r="Z1657" s="649"/>
      <c r="AA1657" s="172" t="s">
        <v>182</v>
      </c>
      <c r="AB1657" s="172" t="s">
        <v>183</v>
      </c>
      <c r="AC1657" s="173" t="s">
        <v>10</v>
      </c>
      <c r="AD1657" s="171" t="s">
        <v>108</v>
      </c>
      <c r="AE1657" s="616"/>
      <c r="AF1657" s="785">
        <v>0</v>
      </c>
    </row>
    <row r="1658" spans="1:32" ht="18.75" customHeight="1">
      <c r="A1658" s="166">
        <f>IF(N1654="","",A1657+1)</f>
        <v>11</v>
      </c>
      <c r="B1658" s="811"/>
      <c r="C1658" s="409">
        <v>20</v>
      </c>
      <c r="D1658" s="409">
        <v>20</v>
      </c>
      <c r="E1658" s="116">
        <v>40</v>
      </c>
      <c r="F1658" s="409">
        <v>30</v>
      </c>
      <c r="G1658" s="409">
        <v>18</v>
      </c>
      <c r="H1658" s="409">
        <v>12</v>
      </c>
      <c r="I1658" s="116">
        <v>60</v>
      </c>
      <c r="J1658" s="118">
        <v>100</v>
      </c>
      <c r="K1658" s="409">
        <v>50</v>
      </c>
      <c r="L1658" s="409">
        <v>30</v>
      </c>
      <c r="M1658" s="409">
        <v>20</v>
      </c>
      <c r="N1658" s="116">
        <v>100</v>
      </c>
      <c r="O1658" s="118">
        <v>200</v>
      </c>
      <c r="P1658" s="786"/>
      <c r="Q1658" s="819"/>
      <c r="R1658" s="811"/>
      <c r="S1658" s="409">
        <v>20</v>
      </c>
      <c r="T1658" s="409">
        <v>20</v>
      </c>
      <c r="U1658" s="116">
        <v>40</v>
      </c>
      <c r="V1658" s="409">
        <v>30</v>
      </c>
      <c r="W1658" s="409">
        <v>18</v>
      </c>
      <c r="X1658" s="409">
        <v>12</v>
      </c>
      <c r="Y1658" s="116">
        <v>60</v>
      </c>
      <c r="Z1658" s="118">
        <v>100</v>
      </c>
      <c r="AA1658" s="409">
        <v>50</v>
      </c>
      <c r="AB1658" s="409">
        <v>30</v>
      </c>
      <c r="AC1658" s="409">
        <v>20</v>
      </c>
      <c r="AD1658" s="116">
        <v>100</v>
      </c>
      <c r="AE1658" s="118">
        <v>200</v>
      </c>
      <c r="AF1658" s="786"/>
    </row>
    <row r="1659" spans="1:32" ht="21" customHeight="1">
      <c r="A1659" s="166">
        <f>IF(N1654="","",A1658+1)</f>
        <v>12</v>
      </c>
      <c r="B1659" s="122" t="str">
        <f>'Result Sheet'!$L$4</f>
        <v xml:space="preserve">हिन्दी </v>
      </c>
      <c r="C1659" s="408" t="str">
        <f>IFERROR(VLOOKUP(N1654,Marks,11,0),"")</f>
        <v/>
      </c>
      <c r="D1659" s="408" t="str">
        <f>IFERROR(VLOOKUP(N1654,Marks,12,0),"")</f>
        <v/>
      </c>
      <c r="E1659" s="117" t="str">
        <f>IFERROR(VLOOKUP(N1654,Marks,13,0),"")</f>
        <v/>
      </c>
      <c r="F1659" s="408" t="str">
        <f>IFERROR(VLOOKUP(N1654,Marks,14,0),"")</f>
        <v/>
      </c>
      <c r="G1659" s="408" t="str">
        <f>IFERROR(VLOOKUP(N1654,Marks,15,0),"")</f>
        <v/>
      </c>
      <c r="H1659" s="408" t="str">
        <f>IFERROR(VLOOKUP(N1654,Marks,16,0),"")</f>
        <v/>
      </c>
      <c r="I1659" s="117" t="str">
        <f>IFERROR(VLOOKUP(N1654,Marks,17,0),"")</f>
        <v/>
      </c>
      <c r="J1659" s="119" t="str">
        <f>IFERROR(VLOOKUP(N1654,Marks,18,0),"")</f>
        <v/>
      </c>
      <c r="K1659" s="408" t="str">
        <f>IFERROR(VLOOKUP(N1654,Marks,19,0),"")</f>
        <v/>
      </c>
      <c r="L1659" s="408" t="str">
        <f>IFERROR(VLOOKUP(N1654,Marks,20,0),"")</f>
        <v/>
      </c>
      <c r="M1659" s="408" t="str">
        <f>IFERROR(VLOOKUP(N1654,Marks,21,0),"")</f>
        <v/>
      </c>
      <c r="N1659" s="117" t="str">
        <f>IFERROR(VLOOKUP(N1654,Marks,22,0),"")</f>
        <v/>
      </c>
      <c r="O1659" s="119" t="str">
        <f>IFERROR(VLOOKUP(N1654,Marks,23,0),"")</f>
        <v/>
      </c>
      <c r="P1659" s="323" t="str">
        <f>IFERROR(VLOOKUP(N1654,Marks,29,0),"")</f>
        <v/>
      </c>
      <c r="Q1659" s="819"/>
      <c r="R1659" s="122" t="str">
        <f>'Result Sheet'!$L$4</f>
        <v xml:space="preserve">हिन्दी </v>
      </c>
      <c r="S1659" s="408" t="str">
        <f>IFERROR(VLOOKUP(AD1654,Marks,11,0),"")</f>
        <v/>
      </c>
      <c r="T1659" s="408" t="str">
        <f>IFERROR(VLOOKUP(AD1654,Marks,12,0),"")</f>
        <v/>
      </c>
      <c r="U1659" s="117" t="str">
        <f>IFERROR(VLOOKUP(AD1654,Marks,13,0),"")</f>
        <v/>
      </c>
      <c r="V1659" s="408" t="str">
        <f>IFERROR(VLOOKUP(AD1654,Marks,14,0),"")</f>
        <v/>
      </c>
      <c r="W1659" s="408" t="str">
        <f>IFERROR(VLOOKUP(AD1654,Marks,15,0),"")</f>
        <v/>
      </c>
      <c r="X1659" s="408" t="str">
        <f>IFERROR(VLOOKUP(AD1654,Marks,16,0),"")</f>
        <v/>
      </c>
      <c r="Y1659" s="117" t="str">
        <f>IFERROR(VLOOKUP(AD1654,Marks,17,0),"")</f>
        <v/>
      </c>
      <c r="Z1659" s="119" t="str">
        <f>IFERROR(VLOOKUP(AD1654,Marks,18,0),"")</f>
        <v/>
      </c>
      <c r="AA1659" s="408" t="str">
        <f>IFERROR(VLOOKUP(AD1654,Marks,19,0),"")</f>
        <v/>
      </c>
      <c r="AB1659" s="408" t="str">
        <f>IFERROR(VLOOKUP(AD1654,Marks,20,0),"")</f>
        <v/>
      </c>
      <c r="AC1659" s="408" t="str">
        <f>IFERROR(VLOOKUP(AD1654,Marks,21,0),"")</f>
        <v/>
      </c>
      <c r="AD1659" s="117" t="str">
        <f>IFERROR(VLOOKUP(AD1654,Marks,22,0),"")</f>
        <v/>
      </c>
      <c r="AE1659" s="119" t="str">
        <f>IFERROR(VLOOKUP(AD1654,Marks,23,0),"")</f>
        <v/>
      </c>
      <c r="AF1659" s="323" t="str">
        <f>IFERROR(VLOOKUP(AD1654,Marks,29,0),"")</f>
        <v/>
      </c>
    </row>
    <row r="1660" spans="1:32" ht="21" customHeight="1">
      <c r="A1660" s="166">
        <f>IF(N1654="","",A1659+1)</f>
        <v>13</v>
      </c>
      <c r="B1660" s="122" t="str">
        <f>'Result Sheet'!$AE$4</f>
        <v xml:space="preserve">अंग्रेजी </v>
      </c>
      <c r="C1660" s="408" t="str">
        <f>IFERROR(VLOOKUP(N1654,Marks,30,0),"")</f>
        <v/>
      </c>
      <c r="D1660" s="408" t="str">
        <f>IFERROR(VLOOKUP(N1654,Marks,31,0),"")</f>
        <v/>
      </c>
      <c r="E1660" s="117" t="str">
        <f>IFERROR(VLOOKUP(N1654,Marks,32,0),"")</f>
        <v/>
      </c>
      <c r="F1660" s="408" t="str">
        <f>IFERROR(VLOOKUP(N1654,Marks,33,0),"")</f>
        <v/>
      </c>
      <c r="G1660" s="408" t="str">
        <f>IFERROR(VLOOKUP(N1654,Marks,34,0),"")</f>
        <v/>
      </c>
      <c r="H1660" s="408" t="str">
        <f>IFERROR(VLOOKUP(N1654,Marks,35,0),"")</f>
        <v/>
      </c>
      <c r="I1660" s="117" t="str">
        <f>IFERROR(VLOOKUP(N1654,Marks,36,0),"")</f>
        <v/>
      </c>
      <c r="J1660" s="119" t="str">
        <f>IFERROR(VLOOKUP(N1654,Marks,37,0),"")</f>
        <v/>
      </c>
      <c r="K1660" s="408" t="str">
        <f>IFERROR(VLOOKUP(N1654,Marks,38,0),"")</f>
        <v/>
      </c>
      <c r="L1660" s="408" t="str">
        <f>IFERROR(VLOOKUP(N1654,Marks,39,0),"")</f>
        <v/>
      </c>
      <c r="M1660" s="408" t="str">
        <f>IFERROR(VLOOKUP(N1654,Marks,40,0),"")</f>
        <v/>
      </c>
      <c r="N1660" s="117" t="str">
        <f>IFERROR(VLOOKUP(N1654,Marks,41,0),"")</f>
        <v/>
      </c>
      <c r="O1660" s="119" t="str">
        <f>IFERROR(VLOOKUP(N1654,Marks,42,0),"")</f>
        <v/>
      </c>
      <c r="P1660" s="323" t="str">
        <f>IFERROR(VLOOKUP(N1654,Marks,48,0),"")</f>
        <v/>
      </c>
      <c r="Q1660" s="819"/>
      <c r="R1660" s="122" t="str">
        <f>'Result Sheet'!$AE$4</f>
        <v xml:space="preserve">अंग्रेजी </v>
      </c>
      <c r="S1660" s="408" t="str">
        <f>IFERROR(VLOOKUP(AD1654,Marks,30,0),"")</f>
        <v/>
      </c>
      <c r="T1660" s="408" t="str">
        <f>IFERROR(VLOOKUP(AD1654,Marks,31,0),"")</f>
        <v/>
      </c>
      <c r="U1660" s="117" t="str">
        <f>IFERROR(VLOOKUP(AD1654,Marks,32,0),"")</f>
        <v/>
      </c>
      <c r="V1660" s="408" t="str">
        <f>IFERROR(VLOOKUP(AD1654,Marks,33,0),"")</f>
        <v/>
      </c>
      <c r="W1660" s="408" t="str">
        <f>IFERROR(VLOOKUP(AD1654,Marks,34,0),"")</f>
        <v/>
      </c>
      <c r="X1660" s="408" t="str">
        <f>IFERROR(VLOOKUP(AD1654,Marks,35,0),"")</f>
        <v/>
      </c>
      <c r="Y1660" s="117" t="str">
        <f>IFERROR(VLOOKUP(AD1654,Marks,36,0),"")</f>
        <v/>
      </c>
      <c r="Z1660" s="119" t="str">
        <f>IFERROR(VLOOKUP(AD1654,Marks,37,0),"")</f>
        <v/>
      </c>
      <c r="AA1660" s="408" t="str">
        <f>IFERROR(VLOOKUP(AD1654,Marks,38,0),"")</f>
        <v/>
      </c>
      <c r="AB1660" s="408" t="str">
        <f>IFERROR(VLOOKUP(AD1654,Marks,39,0),"")</f>
        <v/>
      </c>
      <c r="AC1660" s="408" t="str">
        <f>IFERROR(VLOOKUP(AD1654,Marks,40,0),"")</f>
        <v/>
      </c>
      <c r="AD1660" s="117" t="str">
        <f>IFERROR(VLOOKUP(AD1654,Marks,41,0),"")</f>
        <v/>
      </c>
      <c r="AE1660" s="119" t="str">
        <f>IFERROR(VLOOKUP(AD1654,Marks,42,0),"")</f>
        <v/>
      </c>
      <c r="AF1660" s="323" t="str">
        <f>IFERROR(VLOOKUP(AD1654,Marks,48,0),"")</f>
        <v/>
      </c>
    </row>
    <row r="1661" spans="1:32" ht="21" customHeight="1">
      <c r="A1661" s="166">
        <f>IF(N1654="","",A1660+1)</f>
        <v>14</v>
      </c>
      <c r="B1661" s="122" t="str">
        <f>'Result Sheet'!$AX$4</f>
        <v>संस्कृत</v>
      </c>
      <c r="C1661" s="408" t="str">
        <f>IFERROR(VLOOKUP(N1654,Marks,49,0),"")</f>
        <v/>
      </c>
      <c r="D1661" s="408" t="str">
        <f>IFERROR(VLOOKUP(N1654,Marks,50,0),"")</f>
        <v/>
      </c>
      <c r="E1661" s="117" t="str">
        <f>IFERROR(VLOOKUP(N1654,Marks,51,0),"")</f>
        <v/>
      </c>
      <c r="F1661" s="408" t="str">
        <f>IFERROR(VLOOKUP(N1654,Marks,52,0),"")</f>
        <v/>
      </c>
      <c r="G1661" s="408" t="str">
        <f>IFERROR(VLOOKUP(N1654,Marks,53,0),"")</f>
        <v/>
      </c>
      <c r="H1661" s="408" t="str">
        <f>IFERROR(VLOOKUP(N1654,Marks,54,0),"")</f>
        <v/>
      </c>
      <c r="I1661" s="117" t="str">
        <f>IFERROR(VLOOKUP(N1654,Marks,55,0),"")</f>
        <v/>
      </c>
      <c r="J1661" s="119" t="str">
        <f>IFERROR(VLOOKUP(N1654,Marks,56,0),"")</f>
        <v/>
      </c>
      <c r="K1661" s="408" t="str">
        <f>IFERROR(VLOOKUP(N1654,Marks,57,0),"")</f>
        <v/>
      </c>
      <c r="L1661" s="408" t="str">
        <f>IFERROR(VLOOKUP(N1654,Marks,58,0),"")</f>
        <v/>
      </c>
      <c r="M1661" s="408" t="str">
        <f>IFERROR(VLOOKUP(N1654,Marks,59,0),"")</f>
        <v/>
      </c>
      <c r="N1661" s="117" t="str">
        <f>IFERROR(VLOOKUP(N1654,Marks,60,0),"")</f>
        <v/>
      </c>
      <c r="O1661" s="119" t="str">
        <f>IFERROR(VLOOKUP(N1654,Marks,61,0),"")</f>
        <v/>
      </c>
      <c r="P1661" s="323" t="str">
        <f>IFERROR(VLOOKUP(N1654,Marks,67,0),"")</f>
        <v/>
      </c>
      <c r="Q1661" s="819"/>
      <c r="R1661" s="122" t="str">
        <f>'Result Sheet'!$AX$4</f>
        <v>संस्कृत</v>
      </c>
      <c r="S1661" s="408" t="str">
        <f>IFERROR(VLOOKUP(AD1654,Marks,49,0),"")</f>
        <v/>
      </c>
      <c r="T1661" s="408" t="str">
        <f>IFERROR(VLOOKUP(AD1654,Marks,50,0),"")</f>
        <v/>
      </c>
      <c r="U1661" s="117" t="str">
        <f>IFERROR(VLOOKUP(AD1654,Marks,51,0),"")</f>
        <v/>
      </c>
      <c r="V1661" s="408" t="str">
        <f>IFERROR(VLOOKUP(AD1654,Marks,52,0),"")</f>
        <v/>
      </c>
      <c r="W1661" s="408" t="str">
        <f>IFERROR(VLOOKUP(AD1654,Marks,53,0),"")</f>
        <v/>
      </c>
      <c r="X1661" s="408" t="str">
        <f>IFERROR(VLOOKUP(AD1654,Marks,54,0),"")</f>
        <v/>
      </c>
      <c r="Y1661" s="117" t="str">
        <f>IFERROR(VLOOKUP(AD1654,Marks,55,0),"")</f>
        <v/>
      </c>
      <c r="Z1661" s="119" t="str">
        <f>IFERROR(VLOOKUP(AD1654,Marks,56,0),"")</f>
        <v/>
      </c>
      <c r="AA1661" s="408" t="str">
        <f>IFERROR(VLOOKUP(AD1654,Marks,57,0),"")</f>
        <v/>
      </c>
      <c r="AB1661" s="408" t="str">
        <f>IFERROR(VLOOKUP(AD1654,Marks,58,0),"")</f>
        <v/>
      </c>
      <c r="AC1661" s="408" t="str">
        <f>IFERROR(VLOOKUP(AD1654,Marks,59,0),"")</f>
        <v/>
      </c>
      <c r="AD1661" s="117" t="str">
        <f>IFERROR(VLOOKUP(AD1654,Marks,60,0),"")</f>
        <v/>
      </c>
      <c r="AE1661" s="119" t="str">
        <f>IFERROR(VLOOKUP(AD1654,Marks,61,0),"")</f>
        <v/>
      </c>
      <c r="AF1661" s="323" t="str">
        <f>IFERROR(VLOOKUP(AD1654,Marks,67,0),"")</f>
        <v/>
      </c>
    </row>
    <row r="1662" spans="1:32" ht="21" customHeight="1">
      <c r="A1662" s="166">
        <f>IF(N1654="","",A1660+1)</f>
        <v>14</v>
      </c>
      <c r="B1662" s="122" t="str">
        <f>'Result Sheet'!$BQ$4</f>
        <v xml:space="preserve">गणित </v>
      </c>
      <c r="C1662" s="408" t="str">
        <f>IFERROR(VLOOKUP(N1654,Marks,68,0),"")</f>
        <v/>
      </c>
      <c r="D1662" s="408" t="str">
        <f>IFERROR(VLOOKUP(N1654,Marks,69,0),"")</f>
        <v/>
      </c>
      <c r="E1662" s="117" t="str">
        <f>IFERROR(VLOOKUP(N1654,Marks,70,0),"")</f>
        <v/>
      </c>
      <c r="F1662" s="408" t="str">
        <f>IFERROR(VLOOKUP(N1654,Marks,71,0),"")</f>
        <v/>
      </c>
      <c r="G1662" s="408" t="str">
        <f>IFERROR(VLOOKUP(N1654,Marks,72,0),"")</f>
        <v/>
      </c>
      <c r="H1662" s="408" t="str">
        <f>IFERROR(VLOOKUP(N1654,Marks,73,0),"")</f>
        <v/>
      </c>
      <c r="I1662" s="117" t="str">
        <f>IFERROR(VLOOKUP(N1654,Marks,74,0),"")</f>
        <v/>
      </c>
      <c r="J1662" s="119" t="str">
        <f>IFERROR(VLOOKUP(N1654,Marks,75,0),"")</f>
        <v/>
      </c>
      <c r="K1662" s="408" t="str">
        <f>IFERROR(VLOOKUP(N1654,Marks,76,0),"")</f>
        <v/>
      </c>
      <c r="L1662" s="408" t="str">
        <f>IFERROR(VLOOKUP(N1654,Marks,77,0),"")</f>
        <v/>
      </c>
      <c r="M1662" s="408" t="str">
        <f>IFERROR(VLOOKUP(N1654,Marks,78,0),"")</f>
        <v/>
      </c>
      <c r="N1662" s="117" t="str">
        <f>IFERROR(VLOOKUP(N1654,Marks,79,0),"")</f>
        <v/>
      </c>
      <c r="O1662" s="119" t="str">
        <f>IFERROR(VLOOKUP(N1654,Marks,80,0),"")</f>
        <v/>
      </c>
      <c r="P1662" s="323" t="str">
        <f>IFERROR(VLOOKUP(N1654,Marks,86,0),"")</f>
        <v/>
      </c>
      <c r="Q1662" s="819"/>
      <c r="R1662" s="122" t="str">
        <f>'Result Sheet'!$BQ$4</f>
        <v xml:space="preserve">गणित </v>
      </c>
      <c r="S1662" s="408" t="str">
        <f>IFERROR(VLOOKUP(AD1654,Marks,68,0),"")</f>
        <v/>
      </c>
      <c r="T1662" s="408" t="str">
        <f>IFERROR(VLOOKUP(AD1654,Marks,69,0),"")</f>
        <v/>
      </c>
      <c r="U1662" s="117" t="str">
        <f>IFERROR(VLOOKUP(AD1654,Marks,70,0),"")</f>
        <v/>
      </c>
      <c r="V1662" s="408" t="str">
        <f>IFERROR(VLOOKUP(AD1654,Marks,71,0),"")</f>
        <v/>
      </c>
      <c r="W1662" s="408" t="str">
        <f>IFERROR(VLOOKUP(AD1654,Marks,72,0),"")</f>
        <v/>
      </c>
      <c r="X1662" s="408" t="str">
        <f>IFERROR(VLOOKUP(AD1654,Marks,73,0),"")</f>
        <v/>
      </c>
      <c r="Y1662" s="117" t="str">
        <f>IFERROR(VLOOKUP(AD1654,Marks,74,0),"")</f>
        <v/>
      </c>
      <c r="Z1662" s="119" t="str">
        <f>IFERROR(VLOOKUP(AD1654,Marks,75,0),"")</f>
        <v/>
      </c>
      <c r="AA1662" s="408" t="str">
        <f>IFERROR(VLOOKUP(AD1654,Marks,76,0),"")</f>
        <v/>
      </c>
      <c r="AB1662" s="408" t="str">
        <f>IFERROR(VLOOKUP(AD1654,Marks,77,0),"")</f>
        <v/>
      </c>
      <c r="AC1662" s="408" t="str">
        <f>IFERROR(VLOOKUP(AD1654,Marks,78,0),"")</f>
        <v/>
      </c>
      <c r="AD1662" s="117" t="str">
        <f>IFERROR(VLOOKUP(AD1654,Marks,79,0),"")</f>
        <v/>
      </c>
      <c r="AE1662" s="119" t="str">
        <f>IFERROR(VLOOKUP(AD1654,Marks,80,0),"")</f>
        <v/>
      </c>
      <c r="AF1662" s="323" t="str">
        <f>IFERROR(VLOOKUP(AD1654,Marks,86,0),"")</f>
        <v/>
      </c>
    </row>
    <row r="1663" spans="1:32" ht="21" customHeight="1">
      <c r="A1663" s="166">
        <f>IF(N1654="","",A1662+1)</f>
        <v>15</v>
      </c>
      <c r="B1663" s="122" t="str">
        <f>'Result Sheet'!$CJ$4</f>
        <v xml:space="preserve">पर्यावरण अध्ययन </v>
      </c>
      <c r="C1663" s="408" t="str">
        <f>IFERROR(VLOOKUP(N1654,Marks,87,0),"")</f>
        <v/>
      </c>
      <c r="D1663" s="408" t="str">
        <f>IFERROR(VLOOKUP(N1654,Marks,88,0),"")</f>
        <v/>
      </c>
      <c r="E1663" s="117" t="str">
        <f>IFERROR(VLOOKUP(N1654,Marks,89,0),"")</f>
        <v/>
      </c>
      <c r="F1663" s="408" t="str">
        <f>IFERROR(VLOOKUP(N1654,Marks,90,0),"")</f>
        <v/>
      </c>
      <c r="G1663" s="408" t="str">
        <f>IFERROR(VLOOKUP(N1654,Marks,91,0),"")</f>
        <v/>
      </c>
      <c r="H1663" s="408" t="str">
        <f>IFERROR(VLOOKUP(N1654,Marks,92,0),"")</f>
        <v/>
      </c>
      <c r="I1663" s="117" t="str">
        <f>IFERROR(VLOOKUP(N1654,Marks,93,0),"")</f>
        <v/>
      </c>
      <c r="J1663" s="119" t="str">
        <f>IFERROR(VLOOKUP(N1654,Marks,94,0),"")</f>
        <v/>
      </c>
      <c r="K1663" s="408" t="str">
        <f>IFERROR(VLOOKUP(N1654,Marks,95,0),"")</f>
        <v/>
      </c>
      <c r="L1663" s="408" t="str">
        <f>IFERROR(VLOOKUP(N1654,Marks,96,0),"")</f>
        <v/>
      </c>
      <c r="M1663" s="408" t="str">
        <f>IFERROR(VLOOKUP(N1654,Marks,97,0),"")</f>
        <v/>
      </c>
      <c r="N1663" s="117" t="str">
        <f>IFERROR(VLOOKUP(N1654,Marks,98,0),"")</f>
        <v/>
      </c>
      <c r="O1663" s="119" t="str">
        <f>IFERROR(VLOOKUP(N1654,Marks,99,0),"")</f>
        <v/>
      </c>
      <c r="P1663" s="323" t="str">
        <f>IFERROR(VLOOKUP(N1654,Marks,105,0),"")</f>
        <v/>
      </c>
      <c r="Q1663" s="819"/>
      <c r="R1663" s="122" t="str">
        <f>'Result Sheet'!$CJ$4</f>
        <v xml:space="preserve">पर्यावरण अध्ययन </v>
      </c>
      <c r="S1663" s="408" t="str">
        <f>IFERROR(VLOOKUP(AD1654,Marks,87,0),"")</f>
        <v/>
      </c>
      <c r="T1663" s="408" t="str">
        <f>IFERROR(VLOOKUP(AD1654,Marks,88,0),"")</f>
        <v/>
      </c>
      <c r="U1663" s="117" t="str">
        <f>IFERROR(VLOOKUP(AD1654,Marks,89,0),"")</f>
        <v/>
      </c>
      <c r="V1663" s="408" t="str">
        <f>IFERROR(VLOOKUP(AD1654,Marks,90,0),"")</f>
        <v/>
      </c>
      <c r="W1663" s="408" t="str">
        <f>IFERROR(VLOOKUP(AD1654,Marks,91,0),"")</f>
        <v/>
      </c>
      <c r="X1663" s="408" t="str">
        <f>IFERROR(VLOOKUP(AD1654,Marks,92,0),"")</f>
        <v/>
      </c>
      <c r="Y1663" s="117" t="str">
        <f>IFERROR(VLOOKUP(AD1654,Marks,93,0),"")</f>
        <v/>
      </c>
      <c r="Z1663" s="119" t="str">
        <f>IFERROR(VLOOKUP(AD1654,Marks,94,0),"")</f>
        <v/>
      </c>
      <c r="AA1663" s="408" t="str">
        <f>IFERROR(VLOOKUP(AD1654,Marks,95,0),"")</f>
        <v/>
      </c>
      <c r="AB1663" s="408" t="str">
        <f>IFERROR(VLOOKUP(AD1654,Marks,96,0),"")</f>
        <v/>
      </c>
      <c r="AC1663" s="408" t="str">
        <f>IFERROR(VLOOKUP(AD1654,Marks,97,0),"")</f>
        <v/>
      </c>
      <c r="AD1663" s="117" t="str">
        <f>IFERROR(VLOOKUP(AD1654,Marks,98,0),"")</f>
        <v/>
      </c>
      <c r="AE1663" s="119" t="str">
        <f>IFERROR(VLOOKUP(AD1654,Marks,99,0),"")</f>
        <v/>
      </c>
      <c r="AF1663" s="323" t="str">
        <f>IFERROR(VLOOKUP(AD1654,Marks,105,0),"")</f>
        <v/>
      </c>
    </row>
    <row r="1664" spans="1:32" ht="25.5" customHeight="1">
      <c r="A1664" s="166">
        <f>IF(N1654="","",A1663+1)</f>
        <v>16</v>
      </c>
      <c r="B1664" s="412" t="s">
        <v>215</v>
      </c>
      <c r="C1664" s="120" t="str">
        <f>IF(AND(C1659="",C1660="",C1661="",C1662="",C1663=""),"",SUM(C1659:C1663))</f>
        <v/>
      </c>
      <c r="D1664" s="120" t="str">
        <f t="shared" ref="D1664" si="264">IF(AND(D1659="",D1660="",D1661="",D1662="",D1663=""),"",SUM(D1659:D1663))</f>
        <v/>
      </c>
      <c r="E1664" s="120" t="str">
        <f t="shared" ref="E1664" si="265">IF(AND(E1659="",E1660="",E1661="",E1662="",E1663=""),"",SUM(E1659:E1663))</f>
        <v/>
      </c>
      <c r="F1664" s="120" t="str">
        <f t="shared" ref="F1664" si="266">IF(AND(F1659="",F1660="",F1661="",F1662="",F1663=""),"",SUM(F1659:F1663))</f>
        <v/>
      </c>
      <c r="G1664" s="120" t="str">
        <f t="shared" ref="G1664" si="267">IF(AND(G1659="",G1660="",G1661="",G1662="",G1663=""),"",SUM(G1659:G1663))</f>
        <v/>
      </c>
      <c r="H1664" s="120" t="str">
        <f t="shared" ref="H1664" si="268">IF(AND(H1659="",H1660="",H1661="",H1662="",H1663=""),"",SUM(H1659:H1663))</f>
        <v/>
      </c>
      <c r="I1664" s="120" t="str">
        <f t="shared" ref="I1664" si="269">IF(AND(I1659="",I1660="",I1661="",I1662="",I1663=""),"",SUM(I1659:I1663))</f>
        <v/>
      </c>
      <c r="J1664" s="120" t="str">
        <f t="shared" ref="J1664" si="270">IF(AND(J1659="",J1660="",J1661="",J1662="",J1663=""),"",SUM(J1659:J1663))</f>
        <v/>
      </c>
      <c r="K1664" s="120" t="str">
        <f t="shared" ref="K1664" si="271">IF(AND(K1659="",K1660="",K1661="",K1662="",K1663=""),"",SUM(K1659:K1663))</f>
        <v/>
      </c>
      <c r="L1664" s="120" t="str">
        <f t="shared" ref="L1664" si="272">IF(AND(L1659="",L1660="",L1661="",L1662="",L1663=""),"",SUM(L1659:L1663))</f>
        <v/>
      </c>
      <c r="M1664" s="120" t="str">
        <f t="shared" ref="M1664" si="273">IF(AND(M1659="",M1660="",M1661="",M1662="",M1663=""),"",SUM(M1659:M1663))</f>
        <v/>
      </c>
      <c r="N1664" s="120" t="str">
        <f t="shared" ref="N1664" si="274">IF(AND(N1659="",N1660="",N1661="",N1662="",N1663=""),"",SUM(N1659:N1663))</f>
        <v/>
      </c>
      <c r="O1664" s="120" t="str">
        <f t="shared" ref="O1664" si="275">IF(AND(O1659="",O1660="",O1661="",O1662="",O1663=""),"",SUM(O1659:O1663))</f>
        <v/>
      </c>
      <c r="P1664" s="326" t="str">
        <f>IF(OR(N1654="",E1652="",O1664=""),"",IF(O1664&gt;85%*1000,"A",IF(O1664&gt;70%*1000,"B",IF(O1664&gt;50%*1000,"C",IF(O1664&gt;30%*1000,"D","E")))))</f>
        <v/>
      </c>
      <c r="Q1664" s="819"/>
      <c r="R1664" s="412" t="s">
        <v>215</v>
      </c>
      <c r="S1664" s="120" t="str">
        <f>IF(AND(S1659="",S1660="",S1661="",S1662="",S1663=""),"",SUM(S1659:S1663))</f>
        <v/>
      </c>
      <c r="T1664" s="120" t="str">
        <f t="shared" ref="T1664" si="276">IF(AND(T1659="",T1660="",T1661="",T1662="",T1663=""),"",SUM(T1659:T1663))</f>
        <v/>
      </c>
      <c r="U1664" s="120" t="str">
        <f t="shared" ref="U1664" si="277">IF(AND(U1659="",U1660="",U1661="",U1662="",U1663=""),"",SUM(U1659:U1663))</f>
        <v/>
      </c>
      <c r="V1664" s="120" t="str">
        <f t="shared" ref="V1664" si="278">IF(AND(V1659="",V1660="",V1661="",V1662="",V1663=""),"",SUM(V1659:V1663))</f>
        <v/>
      </c>
      <c r="W1664" s="120" t="str">
        <f t="shared" ref="W1664" si="279">IF(AND(W1659="",W1660="",W1661="",W1662="",W1663=""),"",SUM(W1659:W1663))</f>
        <v/>
      </c>
      <c r="X1664" s="120" t="str">
        <f t="shared" ref="X1664" si="280">IF(AND(X1659="",X1660="",X1661="",X1662="",X1663=""),"",SUM(X1659:X1663))</f>
        <v/>
      </c>
      <c r="Y1664" s="120" t="str">
        <f t="shared" ref="Y1664" si="281">IF(AND(Y1659="",Y1660="",Y1661="",Y1662="",Y1663=""),"",SUM(Y1659:Y1663))</f>
        <v/>
      </c>
      <c r="Z1664" s="120" t="str">
        <f t="shared" ref="Z1664" si="282">IF(AND(Z1659="",Z1660="",Z1661="",Z1662="",Z1663=""),"",SUM(Z1659:Z1663))</f>
        <v/>
      </c>
      <c r="AA1664" s="120" t="str">
        <f t="shared" ref="AA1664" si="283">IF(AND(AA1659="",AA1660="",AA1661="",AA1662="",AA1663=""),"",SUM(AA1659:AA1663))</f>
        <v/>
      </c>
      <c r="AB1664" s="120" t="str">
        <f t="shared" ref="AB1664" si="284">IF(AND(AB1659="",AB1660="",AB1661="",AB1662="",AB1663=""),"",SUM(AB1659:AB1663))</f>
        <v/>
      </c>
      <c r="AC1664" s="120" t="str">
        <f t="shared" ref="AC1664" si="285">IF(AND(AC1659="",AC1660="",AC1661="",AC1662="",AC1663=""),"",SUM(AC1659:AC1663))</f>
        <v/>
      </c>
      <c r="AD1664" s="120" t="str">
        <f t="shared" ref="AD1664" si="286">IF(AND(AD1659="",AD1660="",AD1661="",AD1662="",AD1663=""),"",SUM(AD1659:AD1663))</f>
        <v/>
      </c>
      <c r="AE1664" s="120" t="str">
        <f t="shared" ref="AE1664" si="287">IF(AND(AE1659="",AE1660="",AE1661="",AE1662="",AE1663=""),"",SUM(AE1659:AE1663))</f>
        <v/>
      </c>
      <c r="AF1664" s="326" t="str">
        <f>IF(OR(AD1654="",U1652="",AE1664=""),"",IF(AE1664&gt;85%*1000,"A",IF(AE1664&gt;70%*1000,"B",IF(AE1664&gt;50%*1000,"C",IF(AE1664&gt;30%*1000,"D","E")))))</f>
        <v/>
      </c>
    </row>
    <row r="1665" spans="1:32" ht="9" customHeight="1">
      <c r="A1665" s="166">
        <f>IF(N1654="","",A1664+1)</f>
        <v>17</v>
      </c>
      <c r="B1665" s="787"/>
      <c r="C1665" s="787"/>
      <c r="D1665" s="787"/>
      <c r="E1665" s="787"/>
      <c r="F1665" s="787"/>
      <c r="G1665" s="787"/>
      <c r="H1665" s="787"/>
      <c r="I1665" s="787"/>
      <c r="J1665" s="787"/>
      <c r="K1665" s="787"/>
      <c r="L1665" s="787"/>
      <c r="M1665" s="787"/>
      <c r="N1665" s="787"/>
      <c r="O1665" s="787"/>
      <c r="P1665" s="787"/>
      <c r="Q1665" s="819"/>
      <c r="R1665" s="787"/>
      <c r="S1665" s="787"/>
      <c r="T1665" s="787"/>
      <c r="U1665" s="787"/>
      <c r="V1665" s="787"/>
      <c r="W1665" s="787"/>
      <c r="X1665" s="787"/>
      <c r="Y1665" s="787"/>
      <c r="Z1665" s="787"/>
      <c r="AA1665" s="787"/>
      <c r="AB1665" s="787"/>
      <c r="AC1665" s="787"/>
      <c r="AD1665" s="787"/>
      <c r="AE1665" s="787"/>
      <c r="AF1665" s="787"/>
    </row>
    <row r="1666" spans="1:32" ht="22.5" customHeight="1">
      <c r="A1666" s="166">
        <f>IF(N1654="","",A1665+1)</f>
        <v>18</v>
      </c>
      <c r="B1666" s="788" t="s">
        <v>213</v>
      </c>
      <c r="C1666" s="788"/>
      <c r="D1666" s="789" t="s">
        <v>229</v>
      </c>
      <c r="E1666" s="790"/>
      <c r="F1666" s="411" t="s">
        <v>186</v>
      </c>
      <c r="G1666" s="788" t="s">
        <v>213</v>
      </c>
      <c r="H1666" s="788"/>
      <c r="I1666" s="789" t="s">
        <v>229</v>
      </c>
      <c r="J1666" s="790"/>
      <c r="K1666" s="411" t="s">
        <v>186</v>
      </c>
      <c r="L1666" s="788" t="s">
        <v>213</v>
      </c>
      <c r="M1666" s="788"/>
      <c r="N1666" s="789" t="s">
        <v>229</v>
      </c>
      <c r="O1666" s="790"/>
      <c r="P1666" s="411" t="s">
        <v>186</v>
      </c>
      <c r="Q1666" s="819"/>
      <c r="R1666" s="788" t="s">
        <v>213</v>
      </c>
      <c r="S1666" s="788"/>
      <c r="T1666" s="789" t="s">
        <v>229</v>
      </c>
      <c r="U1666" s="790"/>
      <c r="V1666" s="411" t="s">
        <v>186</v>
      </c>
      <c r="W1666" s="788" t="s">
        <v>213</v>
      </c>
      <c r="X1666" s="788"/>
      <c r="Y1666" s="789" t="s">
        <v>229</v>
      </c>
      <c r="Z1666" s="790"/>
      <c r="AA1666" s="411" t="s">
        <v>186</v>
      </c>
      <c r="AB1666" s="788" t="s">
        <v>213</v>
      </c>
      <c r="AC1666" s="788"/>
      <c r="AD1666" s="789" t="s">
        <v>229</v>
      </c>
      <c r="AE1666" s="790"/>
      <c r="AF1666" s="411" t="s">
        <v>186</v>
      </c>
    </row>
    <row r="1667" spans="1:32" ht="21.75" customHeight="1">
      <c r="A1667" s="166">
        <f>IF(N1654="","",A1666+1)</f>
        <v>19</v>
      </c>
      <c r="B1667" s="791" t="s">
        <v>221</v>
      </c>
      <c r="C1667" s="792"/>
      <c r="D1667" s="792"/>
      <c r="E1667" s="119" t="str">
        <f>IFERROR(VLOOKUP(N1654,Marks,109,0),"")</f>
        <v/>
      </c>
      <c r="F1667" s="130" t="str">
        <f>IFERROR(VLOOKUP(N1654,Marks,113,0),"")</f>
        <v/>
      </c>
      <c r="G1667" s="791" t="s">
        <v>192</v>
      </c>
      <c r="H1667" s="792"/>
      <c r="I1667" s="792"/>
      <c r="J1667" s="119" t="str">
        <f>IFERROR(VLOOKUP(N1654,Marks,117,0),"")</f>
        <v/>
      </c>
      <c r="K1667" s="130" t="str">
        <f>IFERROR(VLOOKUP(N1654,Marks,121,0),"")</f>
        <v/>
      </c>
      <c r="L1667" s="793" t="s">
        <v>193</v>
      </c>
      <c r="M1667" s="794"/>
      <c r="N1667" s="794"/>
      <c r="O1667" s="119" t="str">
        <f>IFERROR(VLOOKUP(N1654,Marks,125,0),"")</f>
        <v/>
      </c>
      <c r="P1667" s="130" t="str">
        <f>IFERROR(VLOOKUP(N1654,Marks,129,0),"")</f>
        <v/>
      </c>
      <c r="Q1667" s="819"/>
      <c r="R1667" s="791" t="s">
        <v>221</v>
      </c>
      <c r="S1667" s="792"/>
      <c r="T1667" s="792"/>
      <c r="U1667" s="119" t="str">
        <f>IFERROR(VLOOKUP(AD1654,Marks,109,0),"")</f>
        <v/>
      </c>
      <c r="V1667" s="130" t="str">
        <f>IFERROR(VLOOKUP(AD1654,Marks,113,0),"")</f>
        <v/>
      </c>
      <c r="W1667" s="791" t="s">
        <v>192</v>
      </c>
      <c r="X1667" s="792"/>
      <c r="Y1667" s="792"/>
      <c r="Z1667" s="119" t="str">
        <f>IFERROR(VLOOKUP(AD1654,Marks,117,0),"")</f>
        <v/>
      </c>
      <c r="AA1667" s="130" t="str">
        <f>IFERROR(VLOOKUP(AD1654,Marks,121,0),"")</f>
        <v/>
      </c>
      <c r="AB1667" s="793" t="s">
        <v>193</v>
      </c>
      <c r="AC1667" s="794"/>
      <c r="AD1667" s="794"/>
      <c r="AE1667" s="119" t="str">
        <f>IFERROR(VLOOKUP(AD1654,Marks,125,0),"")</f>
        <v/>
      </c>
      <c r="AF1667" s="130" t="str">
        <f>IFERROR(VLOOKUP(AD1654,Marks,129,0),"")</f>
        <v/>
      </c>
    </row>
    <row r="1668" spans="1:32" ht="21" customHeight="1">
      <c r="A1668" s="166">
        <f>IF(N1654="","",A1667+1)</f>
        <v>20</v>
      </c>
      <c r="B1668" s="780" t="s">
        <v>216</v>
      </c>
      <c r="C1668" s="780"/>
      <c r="D1668" s="780"/>
      <c r="E1668" s="795" t="str">
        <f>IFERROR(VLOOKUP(N1654,Marks,135,0),"")</f>
        <v/>
      </c>
      <c r="F1668" s="795"/>
      <c r="G1668" s="795"/>
      <c r="H1668" s="795"/>
      <c r="I1668" s="780" t="s">
        <v>217</v>
      </c>
      <c r="J1668" s="780"/>
      <c r="K1668" s="780"/>
      <c r="L1668" s="780"/>
      <c r="M1668" s="796" t="str">
        <f>IFERROR(VLOOKUP(N1654,Marks,136,0),"")</f>
        <v/>
      </c>
      <c r="N1668" s="796"/>
      <c r="O1668" s="796"/>
      <c r="P1668" s="796"/>
      <c r="Q1668" s="819"/>
      <c r="R1668" s="780" t="s">
        <v>216</v>
      </c>
      <c r="S1668" s="780"/>
      <c r="T1668" s="780"/>
      <c r="U1668" s="795" t="str">
        <f>IFERROR(VLOOKUP(AD1654,Marks,135,0),"")</f>
        <v/>
      </c>
      <c r="V1668" s="795"/>
      <c r="W1668" s="795"/>
      <c r="X1668" s="795"/>
      <c r="Y1668" s="780" t="s">
        <v>217</v>
      </c>
      <c r="Z1668" s="780"/>
      <c r="AA1668" s="780"/>
      <c r="AB1668" s="780"/>
      <c r="AC1668" s="796" t="str">
        <f>IFERROR(VLOOKUP(AD1654,Marks,136,0),"")</f>
        <v/>
      </c>
      <c r="AD1668" s="796"/>
      <c r="AE1668" s="796"/>
      <c r="AF1668" s="796"/>
    </row>
    <row r="1669" spans="1:32" ht="21" customHeight="1">
      <c r="A1669" s="166">
        <f>IF(N1654="","",A1668+1)</f>
        <v>21</v>
      </c>
      <c r="B1669" s="780" t="s">
        <v>218</v>
      </c>
      <c r="C1669" s="780"/>
      <c r="D1669" s="780"/>
      <c r="E1669" s="782" t="str">
        <f>IFERROR(VLOOKUP(N1654,Marks,134,0),"")</f>
        <v/>
      </c>
      <c r="F1669" s="782"/>
      <c r="G1669" s="782"/>
      <c r="H1669" s="782"/>
      <c r="I1669" s="780" t="s">
        <v>219</v>
      </c>
      <c r="J1669" s="780"/>
      <c r="K1669" s="780"/>
      <c r="L1669" s="780"/>
      <c r="M1669" s="781" t="str">
        <f>IFERROR(VLOOKUP(N1654,Marks,131,0),"")</f>
        <v/>
      </c>
      <c r="N1669" s="781"/>
      <c r="O1669" s="781"/>
      <c r="P1669" s="781"/>
      <c r="Q1669" s="819"/>
      <c r="R1669" s="780" t="s">
        <v>218</v>
      </c>
      <c r="S1669" s="780"/>
      <c r="T1669" s="780"/>
      <c r="U1669" s="782" t="str">
        <f>IFERROR(VLOOKUP(AD1654,Marks,134,0),"")</f>
        <v/>
      </c>
      <c r="V1669" s="782"/>
      <c r="W1669" s="782"/>
      <c r="X1669" s="782"/>
      <c r="Y1669" s="780" t="s">
        <v>219</v>
      </c>
      <c r="Z1669" s="780"/>
      <c r="AA1669" s="780"/>
      <c r="AB1669" s="780"/>
      <c r="AC1669" s="781" t="str">
        <f>IFERROR(VLOOKUP(AD1654,Marks,131,0),"")</f>
        <v/>
      </c>
      <c r="AD1669" s="781"/>
      <c r="AE1669" s="781"/>
      <c r="AF1669" s="781"/>
    </row>
    <row r="1670" spans="1:32" ht="21" customHeight="1">
      <c r="A1670" s="166">
        <f>IF(N1654="","",A1669+1)</f>
        <v>22</v>
      </c>
      <c r="B1670" s="780" t="s">
        <v>220</v>
      </c>
      <c r="C1670" s="780"/>
      <c r="D1670" s="780"/>
      <c r="E1670" s="324" t="str">
        <f>IFERROR(VLOOKUP(N1654,Marks,132,0),"")</f>
        <v/>
      </c>
      <c r="F1670" s="325" t="s">
        <v>341</v>
      </c>
      <c r="G1670" s="783" t="str">
        <f>IF(OR(N1654="",E1652="",O1664=""),"",IF(O1664&gt;85%*1000,"A",IF(O1664&gt;70%*1000,"B",IF(O1664&gt;50%*1000,"C",IF(O1664&gt;30%*1000,"D","E")))))</f>
        <v/>
      </c>
      <c r="H1670" s="783"/>
      <c r="I1670" s="780" t="s">
        <v>222</v>
      </c>
      <c r="J1670" s="780"/>
      <c r="K1670" s="780"/>
      <c r="L1670" s="780"/>
      <c r="M1670" s="818" t="str">
        <f>IFERROR(VLOOKUP(N1654,Marks,133,0),"")</f>
        <v/>
      </c>
      <c r="N1670" s="818"/>
      <c r="O1670" s="818"/>
      <c r="P1670" s="818"/>
      <c r="Q1670" s="819"/>
      <c r="R1670" s="780" t="s">
        <v>220</v>
      </c>
      <c r="S1670" s="780"/>
      <c r="T1670" s="780"/>
      <c r="U1670" s="324" t="str">
        <f>IFERROR(VLOOKUP(AD1654,Marks,132,0),"")</f>
        <v/>
      </c>
      <c r="V1670" s="325" t="s">
        <v>341</v>
      </c>
      <c r="W1670" s="783" t="str">
        <f>IF(OR(AD1654="",U1652="",AE1664=""),"",IF(AE1664&gt;85%*1000,"A",IF(AE1664&gt;70%*1000,"B",IF(AE1664&gt;50%*1000,"C",IF(AE1664&gt;30%*1000,"D","E")))))</f>
        <v/>
      </c>
      <c r="X1670" s="783"/>
      <c r="Y1670" s="780" t="s">
        <v>222</v>
      </c>
      <c r="Z1670" s="780"/>
      <c r="AA1670" s="780"/>
      <c r="AB1670" s="780"/>
      <c r="AC1670" s="818" t="str">
        <f>IFERROR(VLOOKUP(AD1654,Marks,133,0),"")</f>
        <v/>
      </c>
      <c r="AD1670" s="818"/>
      <c r="AE1670" s="818"/>
      <c r="AF1670" s="818"/>
    </row>
    <row r="1671" spans="1:32" ht="21" customHeight="1">
      <c r="A1671" s="166">
        <f>IF(N1654="","",A1670+1)</f>
        <v>23</v>
      </c>
      <c r="B1671" s="817" t="s">
        <v>228</v>
      </c>
      <c r="C1671" s="817"/>
      <c r="D1671" s="817"/>
      <c r="E1671" s="784">
        <f>'Master sheet'!$C$10</f>
        <v>44697</v>
      </c>
      <c r="F1671" s="784"/>
      <c r="G1671" s="784"/>
      <c r="H1671" s="410"/>
      <c r="I1671" s="121"/>
      <c r="J1671" s="121"/>
      <c r="K1671" s="76"/>
      <c r="L1671" s="121"/>
      <c r="M1671" s="121"/>
      <c r="N1671" s="121"/>
      <c r="O1671" s="121"/>
      <c r="P1671" s="121"/>
      <c r="Q1671" s="819"/>
      <c r="R1671" s="817" t="s">
        <v>228</v>
      </c>
      <c r="S1671" s="817"/>
      <c r="T1671" s="817"/>
      <c r="U1671" s="784">
        <f>'Master sheet'!$C$10</f>
        <v>44697</v>
      </c>
      <c r="V1671" s="784"/>
      <c r="W1671" s="784"/>
      <c r="X1671" s="410"/>
      <c r="Y1671" s="121"/>
      <c r="Z1671" s="121"/>
      <c r="AA1671" s="76"/>
      <c r="AB1671" s="121"/>
      <c r="AC1671" s="121"/>
      <c r="AD1671" s="121"/>
      <c r="AE1671" s="121"/>
      <c r="AF1671" s="121"/>
    </row>
    <row r="1672" spans="1:32" ht="43.5" customHeight="1">
      <c r="A1672" s="166">
        <f>IF(N1654="","",A1671+1)</f>
        <v>24</v>
      </c>
      <c r="B1672" s="804" t="str">
        <f>IF(AND(C1651=1),CONCATENATE("( ",UPPER('Master sheet'!$F$11)," )"),IF(AND(C1651=2),CONCATENATE("( ",UPPER('Master sheet'!$F$19)," )"),IF(AND(C1651=3),CONCATENATE("( ",UPPER('Master sheet'!$J$11)," )"),IF(AND(C1651=4),CONCATENATE("( ",UPPER('Master sheet'!$J$19)," )"),""))))</f>
        <v/>
      </c>
      <c r="C1672" s="804"/>
      <c r="D1672" s="804"/>
      <c r="E1672" s="804"/>
      <c r="F1672" s="805" t="str">
        <f>IF(AND(N1654=""),"",CONCATENATE("(",'Master sheet'!$C$14," )"))</f>
        <v>(Suresh Kumar )</v>
      </c>
      <c r="G1672" s="805"/>
      <c r="H1672" s="805"/>
      <c r="I1672" s="805"/>
      <c r="J1672" s="805"/>
      <c r="K1672" s="805" t="str">
        <f>IF(AND(N1654=""),"",CONCATENATE("(",'Master sheet'!$C$12," )"))</f>
        <v>(USHA PALIYA )</v>
      </c>
      <c r="L1672" s="805"/>
      <c r="M1672" s="805"/>
      <c r="N1672" s="805"/>
      <c r="O1672" s="805"/>
      <c r="P1672" s="805"/>
      <c r="Q1672" s="819"/>
      <c r="R1672" s="804" t="str">
        <f>IF(AND(S1651=1),CONCATENATE("( ",UPPER('Master sheet'!$F$11)," )"),IF(AND(S1651=2),CONCATENATE("( ",UPPER('Master sheet'!$F$19)," )"),IF(AND(S1651=3),CONCATENATE("( ",UPPER('Master sheet'!$J$11)," )"),IF(AND(S1651=4),CONCATENATE("( ",UPPER('Master sheet'!$J$19)," )"),""))))</f>
        <v/>
      </c>
      <c r="S1672" s="804"/>
      <c r="T1672" s="804"/>
      <c r="U1672" s="804"/>
      <c r="V1672" s="805" t="str">
        <f>IF(AND(AD1654=""),"",CONCATENATE("(",'Master sheet'!$C$14," )"))</f>
        <v>(Suresh Kumar )</v>
      </c>
      <c r="W1672" s="805"/>
      <c r="X1672" s="805"/>
      <c r="Y1672" s="805"/>
      <c r="Z1672" s="805"/>
      <c r="AA1672" s="805" t="str">
        <f>IF(AND(AD1654=""),"",CONCATENATE("(",'Master sheet'!$C$12," )"))</f>
        <v>(USHA PALIYA )</v>
      </c>
      <c r="AB1672" s="805"/>
      <c r="AC1672" s="805"/>
      <c r="AD1672" s="805"/>
      <c r="AE1672" s="805"/>
      <c r="AF1672" s="805"/>
    </row>
    <row r="1673" spans="1:32" ht="21.75" customHeight="1">
      <c r="A1673" s="166">
        <f>IF(N1654="","",A1672+1)</f>
        <v>25</v>
      </c>
      <c r="B1673" s="806" t="s">
        <v>223</v>
      </c>
      <c r="C1673" s="806"/>
      <c r="D1673" s="806"/>
      <c r="E1673" s="806"/>
      <c r="F1673" s="807" t="s">
        <v>224</v>
      </c>
      <c r="G1673" s="807"/>
      <c r="H1673" s="807"/>
      <c r="I1673" s="807"/>
      <c r="J1673" s="807"/>
      <c r="K1673" s="806" t="s">
        <v>225</v>
      </c>
      <c r="L1673" s="806"/>
      <c r="M1673" s="806"/>
      <c r="N1673" s="806"/>
      <c r="O1673" s="806"/>
      <c r="P1673" s="806"/>
      <c r="Q1673" s="819"/>
      <c r="R1673" s="806" t="s">
        <v>223</v>
      </c>
      <c r="S1673" s="806"/>
      <c r="T1673" s="806"/>
      <c r="U1673" s="806"/>
      <c r="V1673" s="807" t="s">
        <v>224</v>
      </c>
      <c r="W1673" s="807"/>
      <c r="X1673" s="807"/>
      <c r="Y1673" s="807"/>
      <c r="Z1673" s="807"/>
      <c r="AA1673" s="806" t="s">
        <v>225</v>
      </c>
      <c r="AB1673" s="806"/>
      <c r="AC1673" s="806"/>
      <c r="AD1673" s="806"/>
      <c r="AE1673" s="806"/>
      <c r="AF1673" s="806"/>
    </row>
    <row r="1675" spans="1:32" ht="21.9" customHeight="1">
      <c r="A1675" s="165">
        <f>IF(N1681="","",1)</f>
        <v>1</v>
      </c>
      <c r="B1675" s="808" t="s">
        <v>203</v>
      </c>
      <c r="C1675" s="808"/>
      <c r="D1675" s="808"/>
      <c r="E1675" s="808"/>
      <c r="F1675" s="808"/>
      <c r="G1675" s="808"/>
      <c r="H1675" s="808"/>
      <c r="I1675" s="808"/>
      <c r="J1675" s="808"/>
      <c r="K1675" s="808"/>
      <c r="L1675" s="808"/>
      <c r="M1675" s="808"/>
      <c r="N1675" s="808"/>
      <c r="O1675" s="808"/>
      <c r="P1675" s="808"/>
      <c r="Q1675" s="819" t="s">
        <v>249</v>
      </c>
      <c r="R1675" s="808" t="s">
        <v>203</v>
      </c>
      <c r="S1675" s="808"/>
      <c r="T1675" s="808"/>
      <c r="U1675" s="808"/>
      <c r="V1675" s="808"/>
      <c r="W1675" s="808"/>
      <c r="X1675" s="808"/>
      <c r="Y1675" s="808"/>
      <c r="Z1675" s="808"/>
      <c r="AA1675" s="808"/>
      <c r="AB1675" s="808"/>
      <c r="AC1675" s="808"/>
      <c r="AD1675" s="808"/>
      <c r="AE1675" s="808"/>
      <c r="AF1675" s="808"/>
    </row>
    <row r="1676" spans="1:32" ht="21.9" customHeight="1">
      <c r="A1676" s="166">
        <f>IF(N1681="","",A1675+1)</f>
        <v>2</v>
      </c>
      <c r="B1676" s="820" t="s">
        <v>541</v>
      </c>
      <c r="C1676" s="820"/>
      <c r="D1676" s="820"/>
      <c r="E1676" s="820"/>
      <c r="F1676" s="820"/>
      <c r="G1676" s="820"/>
      <c r="H1676" s="820"/>
      <c r="I1676" s="820"/>
      <c r="J1676" s="820"/>
      <c r="K1676" s="820"/>
      <c r="L1676" s="820"/>
      <c r="M1676" s="820"/>
      <c r="N1676" s="820"/>
      <c r="O1676" s="820"/>
      <c r="P1676" s="820"/>
      <c r="Q1676" s="819"/>
      <c r="R1676" s="820" t="s">
        <v>541</v>
      </c>
      <c r="S1676" s="820"/>
      <c r="T1676" s="820"/>
      <c r="U1676" s="820"/>
      <c r="V1676" s="820"/>
      <c r="W1676" s="820"/>
      <c r="X1676" s="820"/>
      <c r="Y1676" s="820"/>
      <c r="Z1676" s="820"/>
      <c r="AA1676" s="820"/>
      <c r="AB1676" s="820"/>
      <c r="AC1676" s="820"/>
      <c r="AD1676" s="820"/>
      <c r="AE1676" s="820"/>
      <c r="AF1676" s="820"/>
    </row>
    <row r="1677" spans="1:32" ht="21.9" customHeight="1">
      <c r="A1677" s="166">
        <f>IF(N1681="","",A1676+1)</f>
        <v>3</v>
      </c>
      <c r="B1677" s="821" t="s">
        <v>168</v>
      </c>
      <c r="C1677" s="821"/>
      <c r="D1677" s="821"/>
      <c r="E1677" s="822" t="str">
        <f>IF(AND(N1681=""),"",'Result Sheet'!$F$2)</f>
        <v xml:space="preserve">महात्मा गाँधी राजकीय विद्यालय (अंग्रेजी माध्यम) बर, पाली </v>
      </c>
      <c r="F1677" s="822"/>
      <c r="G1677" s="822"/>
      <c r="H1677" s="822"/>
      <c r="I1677" s="822"/>
      <c r="J1677" s="822"/>
      <c r="K1677" s="822"/>
      <c r="L1677" s="822"/>
      <c r="M1677" s="822"/>
      <c r="N1677" s="822"/>
      <c r="O1677" s="822"/>
      <c r="P1677" s="822"/>
      <c r="Q1677" s="819"/>
      <c r="R1677" s="821" t="s">
        <v>168</v>
      </c>
      <c r="S1677" s="821"/>
      <c r="T1677" s="821"/>
      <c r="U1677" s="822" t="str">
        <f>IF(AND(AD1681=""),"",'Result Sheet'!$F$2)</f>
        <v xml:space="preserve">महात्मा गाँधी राजकीय विद्यालय (अंग्रेजी माध्यम) बर, पाली </v>
      </c>
      <c r="V1677" s="822"/>
      <c r="W1677" s="822"/>
      <c r="X1677" s="822"/>
      <c r="Y1677" s="822"/>
      <c r="Z1677" s="822"/>
      <c r="AA1677" s="822"/>
      <c r="AB1677" s="822"/>
      <c r="AC1677" s="822"/>
      <c r="AD1677" s="822"/>
      <c r="AE1677" s="822"/>
      <c r="AF1677" s="822"/>
    </row>
    <row r="1678" spans="1:32" ht="21.9" customHeight="1">
      <c r="A1678" s="166">
        <f>IF(N1681="","",A1677+1)</f>
        <v>4</v>
      </c>
      <c r="B1678" s="413" t="s">
        <v>169</v>
      </c>
      <c r="C1678" s="797" t="str">
        <f>IFERROR(VLOOKUP(N1681,Marks,2,0),"")</f>
        <v/>
      </c>
      <c r="D1678" s="797"/>
      <c r="E1678" s="815" t="s">
        <v>212</v>
      </c>
      <c r="F1678" s="815"/>
      <c r="G1678" s="815"/>
      <c r="H1678" s="797" t="str">
        <f>IFERROR(VLOOKUP(N1681,Marks,3,0),"")</f>
        <v/>
      </c>
      <c r="I1678" s="797"/>
      <c r="J1678" s="798" t="s">
        <v>205</v>
      </c>
      <c r="K1678" s="798"/>
      <c r="L1678" s="798"/>
      <c r="M1678" s="798"/>
      <c r="N1678" s="799" t="str">
        <f>IF(AND(N1681=""),"",'Marks Entry 1st'!$I$2)</f>
        <v xml:space="preserve"> 2021-2022</v>
      </c>
      <c r="O1678" s="799"/>
      <c r="P1678" s="799"/>
      <c r="Q1678" s="819"/>
      <c r="R1678" s="413" t="s">
        <v>169</v>
      </c>
      <c r="S1678" s="797" t="str">
        <f>IFERROR(VLOOKUP(AD1681,Marks,2,0),"")</f>
        <v/>
      </c>
      <c r="T1678" s="797"/>
      <c r="U1678" s="815" t="s">
        <v>212</v>
      </c>
      <c r="V1678" s="815"/>
      <c r="W1678" s="815"/>
      <c r="X1678" s="797" t="str">
        <f>IFERROR(VLOOKUP(AD1681,Marks,3,0),"")</f>
        <v/>
      </c>
      <c r="Y1678" s="797"/>
      <c r="Z1678" s="798" t="s">
        <v>205</v>
      </c>
      <c r="AA1678" s="798"/>
      <c r="AB1678" s="798"/>
      <c r="AC1678" s="798"/>
      <c r="AD1678" s="799" t="str">
        <f>IF(AND(AD1681=""),"",'Marks Entry 1st'!$I$2)</f>
        <v xml:space="preserve"> 2021-2022</v>
      </c>
      <c r="AE1678" s="799"/>
      <c r="AF1678" s="799"/>
    </row>
    <row r="1679" spans="1:32" ht="21.9" customHeight="1">
      <c r="A1679" s="166">
        <f>IF(N1681="","",A1678+1)</f>
        <v>5</v>
      </c>
      <c r="B1679" s="800" t="s">
        <v>206</v>
      </c>
      <c r="C1679" s="800"/>
      <c r="D1679" s="800"/>
      <c r="E1679" s="801" t="str">
        <f>IFERROR(VLOOKUP(N1681,Marks,6,0),"")</f>
        <v/>
      </c>
      <c r="F1679" s="801"/>
      <c r="G1679" s="801"/>
      <c r="H1679" s="801"/>
      <c r="I1679" s="801"/>
      <c r="J1679" s="802" t="s">
        <v>209</v>
      </c>
      <c r="K1679" s="802"/>
      <c r="L1679" s="802"/>
      <c r="M1679" s="802"/>
      <c r="N1679" s="803" t="str">
        <f>IFERROR(VLOOKUP(N1681,Marks,5,0),"")</f>
        <v/>
      </c>
      <c r="O1679" s="803"/>
      <c r="P1679" s="803"/>
      <c r="Q1679" s="819"/>
      <c r="R1679" s="800" t="s">
        <v>206</v>
      </c>
      <c r="S1679" s="800"/>
      <c r="T1679" s="800"/>
      <c r="U1679" s="801" t="str">
        <f>IFERROR(VLOOKUP(AD1681,Marks,6,0),"")</f>
        <v/>
      </c>
      <c r="V1679" s="801"/>
      <c r="W1679" s="801"/>
      <c r="X1679" s="801"/>
      <c r="Y1679" s="801"/>
      <c r="Z1679" s="802" t="s">
        <v>209</v>
      </c>
      <c r="AA1679" s="802"/>
      <c r="AB1679" s="802"/>
      <c r="AC1679" s="802"/>
      <c r="AD1679" s="803" t="str">
        <f>IFERROR(VLOOKUP(AD1681,Marks,5,0),"")</f>
        <v/>
      </c>
      <c r="AE1679" s="803"/>
      <c r="AF1679" s="803"/>
    </row>
    <row r="1680" spans="1:32" ht="21.9" customHeight="1">
      <c r="A1680" s="166">
        <f>IF(N1681="","",A1679+1)</f>
        <v>6</v>
      </c>
      <c r="B1680" s="800" t="s">
        <v>207</v>
      </c>
      <c r="C1680" s="800"/>
      <c r="D1680" s="800"/>
      <c r="E1680" s="801" t="str">
        <f>IFERROR(VLOOKUP(N1681,Marks,7,0),"")</f>
        <v/>
      </c>
      <c r="F1680" s="801"/>
      <c r="G1680" s="801"/>
      <c r="H1680" s="801"/>
      <c r="I1680" s="801"/>
      <c r="J1680" s="802" t="s">
        <v>210</v>
      </c>
      <c r="K1680" s="802"/>
      <c r="L1680" s="802"/>
      <c r="M1680" s="802"/>
      <c r="N1680" s="816" t="str">
        <f>IFERROR(VLOOKUP(N1681,Marks,4,0),"")</f>
        <v/>
      </c>
      <c r="O1680" s="816"/>
      <c r="P1680" s="816"/>
      <c r="Q1680" s="819"/>
      <c r="R1680" s="800" t="s">
        <v>207</v>
      </c>
      <c r="S1680" s="800"/>
      <c r="T1680" s="800"/>
      <c r="U1680" s="801" t="str">
        <f>IFERROR(VLOOKUP(AD1681,Marks,7,0),"")</f>
        <v/>
      </c>
      <c r="V1680" s="801"/>
      <c r="W1680" s="801"/>
      <c r="X1680" s="801"/>
      <c r="Y1680" s="801"/>
      <c r="Z1680" s="802" t="s">
        <v>210</v>
      </c>
      <c r="AA1680" s="802"/>
      <c r="AB1680" s="802"/>
      <c r="AC1680" s="802"/>
      <c r="AD1680" s="816" t="str">
        <f>IFERROR(VLOOKUP(AD1681,Marks,4,0),"")</f>
        <v/>
      </c>
      <c r="AE1680" s="816"/>
      <c r="AF1680" s="816"/>
    </row>
    <row r="1681" spans="1:32" ht="21.9" customHeight="1">
      <c r="A1681" s="166">
        <f>IF(N1681="","",A1680+1)</f>
        <v>7</v>
      </c>
      <c r="B1681" s="800" t="s">
        <v>208</v>
      </c>
      <c r="C1681" s="800"/>
      <c r="D1681" s="800"/>
      <c r="E1681" s="801" t="str">
        <f>IFERROR(VLOOKUP(N1681,Marks,8,0),"")</f>
        <v/>
      </c>
      <c r="F1681" s="801"/>
      <c r="G1681" s="801"/>
      <c r="H1681" s="801"/>
      <c r="I1681" s="801"/>
      <c r="J1681" s="802" t="s">
        <v>211</v>
      </c>
      <c r="K1681" s="802"/>
      <c r="L1681" s="802"/>
      <c r="M1681" s="802"/>
      <c r="N1681" s="809">
        <f>IF(AD1654="","",IF(AND(AD1654+1&gt;$AN$6),"",AD1654+1))</f>
        <v>225</v>
      </c>
      <c r="O1681" s="809"/>
      <c r="P1681" s="809"/>
      <c r="Q1681" s="819"/>
      <c r="R1681" s="800" t="s">
        <v>208</v>
      </c>
      <c r="S1681" s="800"/>
      <c r="T1681" s="800"/>
      <c r="U1681" s="801" t="str">
        <f>IFERROR(VLOOKUP(AD1681,Marks,8,0),"")</f>
        <v/>
      </c>
      <c r="V1681" s="801"/>
      <c r="W1681" s="801"/>
      <c r="X1681" s="801"/>
      <c r="Y1681" s="801"/>
      <c r="Z1681" s="802" t="s">
        <v>211</v>
      </c>
      <c r="AA1681" s="802"/>
      <c r="AB1681" s="802"/>
      <c r="AC1681" s="802"/>
      <c r="AD1681" s="810">
        <f>IF(N1681="","",IF(AND(N1681+1&gt;$AN$6),"",N1681+1))</f>
        <v>226</v>
      </c>
      <c r="AE1681" s="810"/>
      <c r="AF1681" s="810"/>
    </row>
    <row r="1682" spans="1:32" ht="9" customHeight="1">
      <c r="A1682" s="166">
        <f>IF(N1681="","",A1681+1)</f>
        <v>8</v>
      </c>
      <c r="B1682" s="123"/>
      <c r="C1682" s="123"/>
      <c r="D1682" s="123"/>
      <c r="E1682" s="124"/>
      <c r="F1682" s="124"/>
      <c r="G1682" s="124"/>
      <c r="H1682" s="123"/>
      <c r="I1682" s="123"/>
      <c r="J1682" s="125"/>
      <c r="K1682" s="125"/>
      <c r="L1682" s="125"/>
      <c r="M1682" s="76"/>
      <c r="N1682" s="76"/>
      <c r="O1682" s="76"/>
      <c r="P1682" s="76"/>
      <c r="Q1682" s="819"/>
      <c r="R1682" s="123"/>
      <c r="S1682" s="123"/>
      <c r="T1682" s="123"/>
      <c r="U1682" s="124"/>
      <c r="V1682" s="124"/>
      <c r="W1682" s="124"/>
      <c r="X1682" s="123"/>
      <c r="Y1682" s="123"/>
      <c r="Z1682" s="125"/>
      <c r="AA1682" s="125"/>
      <c r="AB1682" s="125"/>
      <c r="AC1682" s="76"/>
      <c r="AD1682" s="76"/>
      <c r="AE1682" s="76"/>
      <c r="AF1682" s="76"/>
    </row>
    <row r="1683" spans="1:32" ht="21" customHeight="1">
      <c r="A1683" s="166">
        <f>IF(N1681="","",A1682+1)</f>
        <v>9</v>
      </c>
      <c r="B1683" s="811" t="s">
        <v>213</v>
      </c>
      <c r="C1683" s="646" t="s">
        <v>214</v>
      </c>
      <c r="D1683" s="646"/>
      <c r="E1683" s="646"/>
      <c r="F1683" s="812" t="s">
        <v>13</v>
      </c>
      <c r="G1683" s="813"/>
      <c r="H1683" s="813"/>
      <c r="I1683" s="814"/>
      <c r="J1683" s="649" t="s">
        <v>184</v>
      </c>
      <c r="K1683" s="650" t="s">
        <v>167</v>
      </c>
      <c r="L1683" s="651"/>
      <c r="M1683" s="651"/>
      <c r="N1683" s="652"/>
      <c r="O1683" s="616" t="s">
        <v>185</v>
      </c>
      <c r="P1683" s="617" t="s">
        <v>186</v>
      </c>
      <c r="Q1683" s="819"/>
      <c r="R1683" s="811" t="s">
        <v>213</v>
      </c>
      <c r="S1683" s="646" t="s">
        <v>214</v>
      </c>
      <c r="T1683" s="646"/>
      <c r="U1683" s="646"/>
      <c r="V1683" s="812" t="s">
        <v>13</v>
      </c>
      <c r="W1683" s="813"/>
      <c r="X1683" s="813"/>
      <c r="Y1683" s="814"/>
      <c r="Z1683" s="649" t="s">
        <v>184</v>
      </c>
      <c r="AA1683" s="650" t="s">
        <v>167</v>
      </c>
      <c r="AB1683" s="651"/>
      <c r="AC1683" s="651"/>
      <c r="AD1683" s="652"/>
      <c r="AE1683" s="616" t="s">
        <v>185</v>
      </c>
      <c r="AF1683" s="617" t="s">
        <v>186</v>
      </c>
    </row>
    <row r="1684" spans="1:32" ht="90.75" customHeight="1">
      <c r="A1684" s="166">
        <f>IF(N1681="","",A1683+1)</f>
        <v>10</v>
      </c>
      <c r="B1684" s="811"/>
      <c r="C1684" s="171" t="s">
        <v>11</v>
      </c>
      <c r="D1684" s="171" t="s">
        <v>180</v>
      </c>
      <c r="E1684" s="171" t="s">
        <v>108</v>
      </c>
      <c r="F1684" s="171" t="s">
        <v>182</v>
      </c>
      <c r="G1684" s="171" t="s">
        <v>183</v>
      </c>
      <c r="H1684" s="305" t="s">
        <v>10</v>
      </c>
      <c r="I1684" s="171" t="s">
        <v>108</v>
      </c>
      <c r="J1684" s="649"/>
      <c r="K1684" s="172" t="s">
        <v>182</v>
      </c>
      <c r="L1684" s="172" t="s">
        <v>183</v>
      </c>
      <c r="M1684" s="173" t="s">
        <v>10</v>
      </c>
      <c r="N1684" s="171" t="s">
        <v>108</v>
      </c>
      <c r="O1684" s="616"/>
      <c r="P1684" s="785"/>
      <c r="Q1684" s="819"/>
      <c r="R1684" s="811"/>
      <c r="S1684" s="171" t="s">
        <v>11</v>
      </c>
      <c r="T1684" s="171" t="s">
        <v>180</v>
      </c>
      <c r="U1684" s="171" t="s">
        <v>108</v>
      </c>
      <c r="V1684" s="171" t="s">
        <v>182</v>
      </c>
      <c r="W1684" s="171" t="s">
        <v>183</v>
      </c>
      <c r="X1684" s="305" t="s">
        <v>10</v>
      </c>
      <c r="Y1684" s="171" t="s">
        <v>108</v>
      </c>
      <c r="Z1684" s="649"/>
      <c r="AA1684" s="172" t="s">
        <v>182</v>
      </c>
      <c r="AB1684" s="172" t="s">
        <v>183</v>
      </c>
      <c r="AC1684" s="173" t="s">
        <v>10</v>
      </c>
      <c r="AD1684" s="171" t="s">
        <v>108</v>
      </c>
      <c r="AE1684" s="616"/>
      <c r="AF1684" s="785">
        <v>0</v>
      </c>
    </row>
    <row r="1685" spans="1:32" ht="18.75" customHeight="1">
      <c r="A1685" s="166">
        <f>IF(N1681="","",A1684+1)</f>
        <v>11</v>
      </c>
      <c r="B1685" s="811"/>
      <c r="C1685" s="409">
        <v>20</v>
      </c>
      <c r="D1685" s="409">
        <v>20</v>
      </c>
      <c r="E1685" s="116">
        <v>40</v>
      </c>
      <c r="F1685" s="409">
        <v>30</v>
      </c>
      <c r="G1685" s="409">
        <v>18</v>
      </c>
      <c r="H1685" s="409">
        <v>12</v>
      </c>
      <c r="I1685" s="116">
        <v>60</v>
      </c>
      <c r="J1685" s="118">
        <v>100</v>
      </c>
      <c r="K1685" s="409">
        <v>50</v>
      </c>
      <c r="L1685" s="409">
        <v>30</v>
      </c>
      <c r="M1685" s="409">
        <v>20</v>
      </c>
      <c r="N1685" s="116">
        <v>100</v>
      </c>
      <c r="O1685" s="118">
        <v>200</v>
      </c>
      <c r="P1685" s="786"/>
      <c r="Q1685" s="819"/>
      <c r="R1685" s="811"/>
      <c r="S1685" s="409">
        <v>20</v>
      </c>
      <c r="T1685" s="409">
        <v>20</v>
      </c>
      <c r="U1685" s="116">
        <v>40</v>
      </c>
      <c r="V1685" s="409">
        <v>30</v>
      </c>
      <c r="W1685" s="409">
        <v>18</v>
      </c>
      <c r="X1685" s="409">
        <v>12</v>
      </c>
      <c r="Y1685" s="116">
        <v>60</v>
      </c>
      <c r="Z1685" s="118">
        <v>100</v>
      </c>
      <c r="AA1685" s="409">
        <v>50</v>
      </c>
      <c r="AB1685" s="409">
        <v>30</v>
      </c>
      <c r="AC1685" s="409">
        <v>20</v>
      </c>
      <c r="AD1685" s="116">
        <v>100</v>
      </c>
      <c r="AE1685" s="118">
        <v>200</v>
      </c>
      <c r="AF1685" s="786"/>
    </row>
    <row r="1686" spans="1:32" ht="21" customHeight="1">
      <c r="A1686" s="166">
        <f>IF(N1681="","",A1685+1)</f>
        <v>12</v>
      </c>
      <c r="B1686" s="122" t="str">
        <f>'Result Sheet'!$L$4</f>
        <v xml:space="preserve">हिन्दी </v>
      </c>
      <c r="C1686" s="408" t="str">
        <f>IFERROR(VLOOKUP(N1681,Marks,11,0),"")</f>
        <v/>
      </c>
      <c r="D1686" s="408" t="str">
        <f>IFERROR(VLOOKUP(N1681,Marks,12,0),"")</f>
        <v/>
      </c>
      <c r="E1686" s="117" t="str">
        <f>IFERROR(VLOOKUP(N1681,Marks,13,0),"")</f>
        <v/>
      </c>
      <c r="F1686" s="408" t="str">
        <f>IFERROR(VLOOKUP(N1681,Marks,14,0),"")</f>
        <v/>
      </c>
      <c r="G1686" s="408" t="str">
        <f>IFERROR(VLOOKUP(N1681,Marks,15,0),"")</f>
        <v/>
      </c>
      <c r="H1686" s="408" t="str">
        <f>IFERROR(VLOOKUP(N1681,Marks,16,0),"")</f>
        <v/>
      </c>
      <c r="I1686" s="117" t="str">
        <f>IFERROR(VLOOKUP(N1681,Marks,17,0),"")</f>
        <v/>
      </c>
      <c r="J1686" s="119" t="str">
        <f>IFERROR(VLOOKUP(N1681,Marks,18,0),"")</f>
        <v/>
      </c>
      <c r="K1686" s="408" t="str">
        <f>IFERROR(VLOOKUP(N1681,Marks,19,0),"")</f>
        <v/>
      </c>
      <c r="L1686" s="408" t="str">
        <f>IFERROR(VLOOKUP(N1681,Marks,20,0),"")</f>
        <v/>
      </c>
      <c r="M1686" s="408" t="str">
        <f>IFERROR(VLOOKUP(N1681,Marks,21,0),"")</f>
        <v/>
      </c>
      <c r="N1686" s="117" t="str">
        <f>IFERROR(VLOOKUP(N1681,Marks,22,0),"")</f>
        <v/>
      </c>
      <c r="O1686" s="119" t="str">
        <f>IFERROR(VLOOKUP(N1681,Marks,23,0),"")</f>
        <v/>
      </c>
      <c r="P1686" s="323" t="str">
        <f>IFERROR(VLOOKUP(N1681,Marks,29,0),"")</f>
        <v/>
      </c>
      <c r="Q1686" s="819"/>
      <c r="R1686" s="122" t="str">
        <f>'Result Sheet'!$L$4</f>
        <v xml:space="preserve">हिन्दी </v>
      </c>
      <c r="S1686" s="408" t="str">
        <f>IFERROR(VLOOKUP(AD1681,Marks,11,0),"")</f>
        <v/>
      </c>
      <c r="T1686" s="408" t="str">
        <f>IFERROR(VLOOKUP(AD1681,Marks,12,0),"")</f>
        <v/>
      </c>
      <c r="U1686" s="117" t="str">
        <f>IFERROR(VLOOKUP(AD1681,Marks,13,0),"")</f>
        <v/>
      </c>
      <c r="V1686" s="408" t="str">
        <f>IFERROR(VLOOKUP(AD1681,Marks,14,0),"")</f>
        <v/>
      </c>
      <c r="W1686" s="408" t="str">
        <f>IFERROR(VLOOKUP(AD1681,Marks,15,0),"")</f>
        <v/>
      </c>
      <c r="X1686" s="408" t="str">
        <f>IFERROR(VLOOKUP(AD1681,Marks,16,0),"")</f>
        <v/>
      </c>
      <c r="Y1686" s="117" t="str">
        <f>IFERROR(VLOOKUP(AD1681,Marks,17,0),"")</f>
        <v/>
      </c>
      <c r="Z1686" s="119" t="str">
        <f>IFERROR(VLOOKUP(AD1681,Marks,18,0),"")</f>
        <v/>
      </c>
      <c r="AA1686" s="408" t="str">
        <f>IFERROR(VLOOKUP(AD1681,Marks,19,0),"")</f>
        <v/>
      </c>
      <c r="AB1686" s="408" t="str">
        <f>IFERROR(VLOOKUP(AD1681,Marks,20,0),"")</f>
        <v/>
      </c>
      <c r="AC1686" s="408" t="str">
        <f>IFERROR(VLOOKUP(AD1681,Marks,21,0),"")</f>
        <v/>
      </c>
      <c r="AD1686" s="117" t="str">
        <f>IFERROR(VLOOKUP(AD1681,Marks,22,0),"")</f>
        <v/>
      </c>
      <c r="AE1686" s="119" t="str">
        <f>IFERROR(VLOOKUP(AD1681,Marks,23,0),"")</f>
        <v/>
      </c>
      <c r="AF1686" s="323" t="str">
        <f>IFERROR(VLOOKUP(AD1681,Marks,29,0),"")</f>
        <v/>
      </c>
    </row>
    <row r="1687" spans="1:32" ht="21" customHeight="1">
      <c r="A1687" s="166">
        <f>IF(N1681="","",A1686+1)</f>
        <v>13</v>
      </c>
      <c r="B1687" s="122" t="str">
        <f>'Result Sheet'!$AE$4</f>
        <v xml:space="preserve">अंग्रेजी </v>
      </c>
      <c r="C1687" s="408" t="str">
        <f>IFERROR(VLOOKUP(N1681,Marks,30,0),"")</f>
        <v/>
      </c>
      <c r="D1687" s="408" t="str">
        <f>IFERROR(VLOOKUP(N1681,Marks,31,0),"")</f>
        <v/>
      </c>
      <c r="E1687" s="117" t="str">
        <f>IFERROR(VLOOKUP(N1681,Marks,32,0),"")</f>
        <v/>
      </c>
      <c r="F1687" s="408" t="str">
        <f>IFERROR(VLOOKUP(N1681,Marks,33,0),"")</f>
        <v/>
      </c>
      <c r="G1687" s="408" t="str">
        <f>IFERROR(VLOOKUP(N1681,Marks,34,0),"")</f>
        <v/>
      </c>
      <c r="H1687" s="408" t="str">
        <f>IFERROR(VLOOKUP(N1681,Marks,35,0),"")</f>
        <v/>
      </c>
      <c r="I1687" s="117" t="str">
        <f>IFERROR(VLOOKUP(N1681,Marks,36,0),"")</f>
        <v/>
      </c>
      <c r="J1687" s="119" t="str">
        <f>IFERROR(VLOOKUP(N1681,Marks,37,0),"")</f>
        <v/>
      </c>
      <c r="K1687" s="408" t="str">
        <f>IFERROR(VLOOKUP(N1681,Marks,38,0),"")</f>
        <v/>
      </c>
      <c r="L1687" s="408" t="str">
        <f>IFERROR(VLOOKUP(N1681,Marks,39,0),"")</f>
        <v/>
      </c>
      <c r="M1687" s="408" t="str">
        <f>IFERROR(VLOOKUP(N1681,Marks,40,0),"")</f>
        <v/>
      </c>
      <c r="N1687" s="117" t="str">
        <f>IFERROR(VLOOKUP(N1681,Marks,41,0),"")</f>
        <v/>
      </c>
      <c r="O1687" s="119" t="str">
        <f>IFERROR(VLOOKUP(N1681,Marks,42,0),"")</f>
        <v/>
      </c>
      <c r="P1687" s="323" t="str">
        <f>IFERROR(VLOOKUP(N1681,Marks,48,0),"")</f>
        <v/>
      </c>
      <c r="Q1687" s="819"/>
      <c r="R1687" s="122" t="str">
        <f>'Result Sheet'!$AE$4</f>
        <v xml:space="preserve">अंग्रेजी </v>
      </c>
      <c r="S1687" s="408" t="str">
        <f>IFERROR(VLOOKUP(AD1681,Marks,30,0),"")</f>
        <v/>
      </c>
      <c r="T1687" s="408" t="str">
        <f>IFERROR(VLOOKUP(AD1681,Marks,31,0),"")</f>
        <v/>
      </c>
      <c r="U1687" s="117" t="str">
        <f>IFERROR(VLOOKUP(AD1681,Marks,32,0),"")</f>
        <v/>
      </c>
      <c r="V1687" s="408" t="str">
        <f>IFERROR(VLOOKUP(AD1681,Marks,33,0),"")</f>
        <v/>
      </c>
      <c r="W1687" s="408" t="str">
        <f>IFERROR(VLOOKUP(AD1681,Marks,34,0),"")</f>
        <v/>
      </c>
      <c r="X1687" s="408" t="str">
        <f>IFERROR(VLOOKUP(AD1681,Marks,35,0),"")</f>
        <v/>
      </c>
      <c r="Y1687" s="117" t="str">
        <f>IFERROR(VLOOKUP(AD1681,Marks,36,0),"")</f>
        <v/>
      </c>
      <c r="Z1687" s="119" t="str">
        <f>IFERROR(VLOOKUP(AD1681,Marks,37,0),"")</f>
        <v/>
      </c>
      <c r="AA1687" s="408" t="str">
        <f>IFERROR(VLOOKUP(AD1681,Marks,38,0),"")</f>
        <v/>
      </c>
      <c r="AB1687" s="408" t="str">
        <f>IFERROR(VLOOKUP(AD1681,Marks,39,0),"")</f>
        <v/>
      </c>
      <c r="AC1687" s="408" t="str">
        <f>IFERROR(VLOOKUP(AD1681,Marks,40,0),"")</f>
        <v/>
      </c>
      <c r="AD1687" s="117" t="str">
        <f>IFERROR(VLOOKUP(AD1681,Marks,41,0),"")</f>
        <v/>
      </c>
      <c r="AE1687" s="119" t="str">
        <f>IFERROR(VLOOKUP(AD1681,Marks,42,0),"")</f>
        <v/>
      </c>
      <c r="AF1687" s="323" t="str">
        <f>IFERROR(VLOOKUP(AD1681,Marks,48,0),"")</f>
        <v/>
      </c>
    </row>
    <row r="1688" spans="1:32" ht="21" customHeight="1">
      <c r="A1688" s="166">
        <f>IF(N1681="","",A1687+1)</f>
        <v>14</v>
      </c>
      <c r="B1688" s="122" t="str">
        <f>'Result Sheet'!$AX$4</f>
        <v>संस्कृत</v>
      </c>
      <c r="C1688" s="408" t="str">
        <f>IFERROR(VLOOKUP(N1681,Marks,49,0),"")</f>
        <v/>
      </c>
      <c r="D1688" s="408" t="str">
        <f>IFERROR(VLOOKUP(N1681,Marks,50,0),"")</f>
        <v/>
      </c>
      <c r="E1688" s="117" t="str">
        <f>IFERROR(VLOOKUP(N1681,Marks,51,0),"")</f>
        <v/>
      </c>
      <c r="F1688" s="408" t="str">
        <f>IFERROR(VLOOKUP(N1681,Marks,52,0),"")</f>
        <v/>
      </c>
      <c r="G1688" s="408" t="str">
        <f>IFERROR(VLOOKUP(N1681,Marks,53,0),"")</f>
        <v/>
      </c>
      <c r="H1688" s="408" t="str">
        <f>IFERROR(VLOOKUP(N1681,Marks,54,0),"")</f>
        <v/>
      </c>
      <c r="I1688" s="117" t="str">
        <f>IFERROR(VLOOKUP(N1681,Marks,55,0),"")</f>
        <v/>
      </c>
      <c r="J1688" s="119" t="str">
        <f>IFERROR(VLOOKUP(N1681,Marks,56,0),"")</f>
        <v/>
      </c>
      <c r="K1688" s="408" t="str">
        <f>IFERROR(VLOOKUP(N1681,Marks,57,0),"")</f>
        <v/>
      </c>
      <c r="L1688" s="408" t="str">
        <f>IFERROR(VLOOKUP(N1681,Marks,58,0),"")</f>
        <v/>
      </c>
      <c r="M1688" s="408" t="str">
        <f>IFERROR(VLOOKUP(N1681,Marks,59,0),"")</f>
        <v/>
      </c>
      <c r="N1688" s="117" t="str">
        <f>IFERROR(VLOOKUP(N1681,Marks,60,0),"")</f>
        <v/>
      </c>
      <c r="O1688" s="119" t="str">
        <f>IFERROR(VLOOKUP(N1681,Marks,61,0),"")</f>
        <v/>
      </c>
      <c r="P1688" s="323" t="str">
        <f>IFERROR(VLOOKUP(N1681,Marks,67,0),"")</f>
        <v/>
      </c>
      <c r="Q1688" s="819"/>
      <c r="R1688" s="122" t="str">
        <f>'Result Sheet'!$AX$4</f>
        <v>संस्कृत</v>
      </c>
      <c r="S1688" s="408" t="str">
        <f>IFERROR(VLOOKUP(AD1681,Marks,49,0),"")</f>
        <v/>
      </c>
      <c r="T1688" s="408" t="str">
        <f>IFERROR(VLOOKUP(AD1681,Marks,50,0),"")</f>
        <v/>
      </c>
      <c r="U1688" s="117" t="str">
        <f>IFERROR(VLOOKUP(AD1681,Marks,51,0),"")</f>
        <v/>
      </c>
      <c r="V1688" s="408" t="str">
        <f>IFERROR(VLOOKUP(AD1681,Marks,52,0),"")</f>
        <v/>
      </c>
      <c r="W1688" s="408" t="str">
        <f>IFERROR(VLOOKUP(AD1681,Marks,53,0),"")</f>
        <v/>
      </c>
      <c r="X1688" s="408" t="str">
        <f>IFERROR(VLOOKUP(AD1681,Marks,54,0),"")</f>
        <v/>
      </c>
      <c r="Y1688" s="117" t="str">
        <f>IFERROR(VLOOKUP(AD1681,Marks,55,0),"")</f>
        <v/>
      </c>
      <c r="Z1688" s="119" t="str">
        <f>IFERROR(VLOOKUP(AD1681,Marks,56,0),"")</f>
        <v/>
      </c>
      <c r="AA1688" s="408" t="str">
        <f>IFERROR(VLOOKUP(AD1681,Marks,57,0),"")</f>
        <v/>
      </c>
      <c r="AB1688" s="408" t="str">
        <f>IFERROR(VLOOKUP(AD1681,Marks,58,0),"")</f>
        <v/>
      </c>
      <c r="AC1688" s="408" t="str">
        <f>IFERROR(VLOOKUP(AD1681,Marks,59,0),"")</f>
        <v/>
      </c>
      <c r="AD1688" s="117" t="str">
        <f>IFERROR(VLOOKUP(AD1681,Marks,60,0),"")</f>
        <v/>
      </c>
      <c r="AE1688" s="119" t="str">
        <f>IFERROR(VLOOKUP(AD1681,Marks,61,0),"")</f>
        <v/>
      </c>
      <c r="AF1688" s="323" t="str">
        <f>IFERROR(VLOOKUP(AD1681,Marks,67,0),"")</f>
        <v/>
      </c>
    </row>
    <row r="1689" spans="1:32" ht="21" customHeight="1">
      <c r="A1689" s="166">
        <f>IF(N1681="","",A1687+1)</f>
        <v>14</v>
      </c>
      <c r="B1689" s="122" t="str">
        <f>'Result Sheet'!$BQ$4</f>
        <v xml:space="preserve">गणित </v>
      </c>
      <c r="C1689" s="408" t="str">
        <f>IFERROR(VLOOKUP(N1681,Marks,68,0),"")</f>
        <v/>
      </c>
      <c r="D1689" s="408" t="str">
        <f>IFERROR(VLOOKUP(N1681,Marks,69,0),"")</f>
        <v/>
      </c>
      <c r="E1689" s="117" t="str">
        <f>IFERROR(VLOOKUP(N1681,Marks,70,0),"")</f>
        <v/>
      </c>
      <c r="F1689" s="408" t="str">
        <f>IFERROR(VLOOKUP(N1681,Marks,71,0),"")</f>
        <v/>
      </c>
      <c r="G1689" s="408" t="str">
        <f>IFERROR(VLOOKUP(N1681,Marks,72,0),"")</f>
        <v/>
      </c>
      <c r="H1689" s="408" t="str">
        <f>IFERROR(VLOOKUP(N1681,Marks,73,0),"")</f>
        <v/>
      </c>
      <c r="I1689" s="117" t="str">
        <f>IFERROR(VLOOKUP(N1681,Marks,74,0),"")</f>
        <v/>
      </c>
      <c r="J1689" s="119" t="str">
        <f>IFERROR(VLOOKUP(N1681,Marks,75,0),"")</f>
        <v/>
      </c>
      <c r="K1689" s="408" t="str">
        <f>IFERROR(VLOOKUP(N1681,Marks,76,0),"")</f>
        <v/>
      </c>
      <c r="L1689" s="408" t="str">
        <f>IFERROR(VLOOKUP(N1681,Marks,77,0),"")</f>
        <v/>
      </c>
      <c r="M1689" s="408" t="str">
        <f>IFERROR(VLOOKUP(N1681,Marks,78,0),"")</f>
        <v/>
      </c>
      <c r="N1689" s="117" t="str">
        <f>IFERROR(VLOOKUP(N1681,Marks,79,0),"")</f>
        <v/>
      </c>
      <c r="O1689" s="119" t="str">
        <f>IFERROR(VLOOKUP(N1681,Marks,80,0),"")</f>
        <v/>
      </c>
      <c r="P1689" s="323" t="str">
        <f>IFERROR(VLOOKUP(N1681,Marks,86,0),"")</f>
        <v/>
      </c>
      <c r="Q1689" s="819"/>
      <c r="R1689" s="122" t="str">
        <f>'Result Sheet'!$BQ$4</f>
        <v xml:space="preserve">गणित </v>
      </c>
      <c r="S1689" s="408" t="str">
        <f>IFERROR(VLOOKUP(AD1681,Marks,68,0),"")</f>
        <v/>
      </c>
      <c r="T1689" s="408" t="str">
        <f>IFERROR(VLOOKUP(AD1681,Marks,69,0),"")</f>
        <v/>
      </c>
      <c r="U1689" s="117" t="str">
        <f>IFERROR(VLOOKUP(AD1681,Marks,70,0),"")</f>
        <v/>
      </c>
      <c r="V1689" s="408" t="str">
        <f>IFERROR(VLOOKUP(AD1681,Marks,71,0),"")</f>
        <v/>
      </c>
      <c r="W1689" s="408" t="str">
        <f>IFERROR(VLOOKUP(AD1681,Marks,72,0),"")</f>
        <v/>
      </c>
      <c r="X1689" s="408" t="str">
        <f>IFERROR(VLOOKUP(AD1681,Marks,73,0),"")</f>
        <v/>
      </c>
      <c r="Y1689" s="117" t="str">
        <f>IFERROR(VLOOKUP(AD1681,Marks,74,0),"")</f>
        <v/>
      </c>
      <c r="Z1689" s="119" t="str">
        <f>IFERROR(VLOOKUP(AD1681,Marks,75,0),"")</f>
        <v/>
      </c>
      <c r="AA1689" s="408" t="str">
        <f>IFERROR(VLOOKUP(AD1681,Marks,76,0),"")</f>
        <v/>
      </c>
      <c r="AB1689" s="408" t="str">
        <f>IFERROR(VLOOKUP(AD1681,Marks,77,0),"")</f>
        <v/>
      </c>
      <c r="AC1689" s="408" t="str">
        <f>IFERROR(VLOOKUP(AD1681,Marks,78,0),"")</f>
        <v/>
      </c>
      <c r="AD1689" s="117" t="str">
        <f>IFERROR(VLOOKUP(AD1681,Marks,79,0),"")</f>
        <v/>
      </c>
      <c r="AE1689" s="119" t="str">
        <f>IFERROR(VLOOKUP(AD1681,Marks,80,0),"")</f>
        <v/>
      </c>
      <c r="AF1689" s="323" t="str">
        <f>IFERROR(VLOOKUP(AD1681,Marks,86,0),"")</f>
        <v/>
      </c>
    </row>
    <row r="1690" spans="1:32" ht="21" customHeight="1">
      <c r="A1690" s="166">
        <f>IF(N1681="","",A1689+1)</f>
        <v>15</v>
      </c>
      <c r="B1690" s="122" t="str">
        <f>'Result Sheet'!$CJ$4</f>
        <v xml:space="preserve">पर्यावरण अध्ययन </v>
      </c>
      <c r="C1690" s="408" t="str">
        <f>IFERROR(VLOOKUP(N1681,Marks,87,0),"")</f>
        <v/>
      </c>
      <c r="D1690" s="408" t="str">
        <f>IFERROR(VLOOKUP(N1681,Marks,88,0),"")</f>
        <v/>
      </c>
      <c r="E1690" s="117" t="str">
        <f>IFERROR(VLOOKUP(N1681,Marks,89,0),"")</f>
        <v/>
      </c>
      <c r="F1690" s="408" t="str">
        <f>IFERROR(VLOOKUP(N1681,Marks,90,0),"")</f>
        <v/>
      </c>
      <c r="G1690" s="408" t="str">
        <f>IFERROR(VLOOKUP(N1681,Marks,91,0),"")</f>
        <v/>
      </c>
      <c r="H1690" s="408" t="str">
        <f>IFERROR(VLOOKUP(N1681,Marks,92,0),"")</f>
        <v/>
      </c>
      <c r="I1690" s="117" t="str">
        <f>IFERROR(VLOOKUP(N1681,Marks,93,0),"")</f>
        <v/>
      </c>
      <c r="J1690" s="119" t="str">
        <f>IFERROR(VLOOKUP(N1681,Marks,94,0),"")</f>
        <v/>
      </c>
      <c r="K1690" s="408" t="str">
        <f>IFERROR(VLOOKUP(N1681,Marks,95,0),"")</f>
        <v/>
      </c>
      <c r="L1690" s="408" t="str">
        <f>IFERROR(VLOOKUP(N1681,Marks,96,0),"")</f>
        <v/>
      </c>
      <c r="M1690" s="408" t="str">
        <f>IFERROR(VLOOKUP(N1681,Marks,97,0),"")</f>
        <v/>
      </c>
      <c r="N1690" s="117" t="str">
        <f>IFERROR(VLOOKUP(N1681,Marks,98,0),"")</f>
        <v/>
      </c>
      <c r="O1690" s="119" t="str">
        <f>IFERROR(VLOOKUP(N1681,Marks,99,0),"")</f>
        <v/>
      </c>
      <c r="P1690" s="323" t="str">
        <f>IFERROR(VLOOKUP(N1681,Marks,105,0),"")</f>
        <v/>
      </c>
      <c r="Q1690" s="819"/>
      <c r="R1690" s="122" t="str">
        <f>'Result Sheet'!$CJ$4</f>
        <v xml:space="preserve">पर्यावरण अध्ययन </v>
      </c>
      <c r="S1690" s="408" t="str">
        <f>IFERROR(VLOOKUP(AD1681,Marks,87,0),"")</f>
        <v/>
      </c>
      <c r="T1690" s="408" t="str">
        <f>IFERROR(VLOOKUP(AD1681,Marks,88,0),"")</f>
        <v/>
      </c>
      <c r="U1690" s="117" t="str">
        <f>IFERROR(VLOOKUP(AD1681,Marks,89,0),"")</f>
        <v/>
      </c>
      <c r="V1690" s="408" t="str">
        <f>IFERROR(VLOOKUP(AD1681,Marks,90,0),"")</f>
        <v/>
      </c>
      <c r="W1690" s="408" t="str">
        <f>IFERROR(VLOOKUP(AD1681,Marks,91,0),"")</f>
        <v/>
      </c>
      <c r="X1690" s="408" t="str">
        <f>IFERROR(VLOOKUP(AD1681,Marks,92,0),"")</f>
        <v/>
      </c>
      <c r="Y1690" s="117" t="str">
        <f>IFERROR(VLOOKUP(AD1681,Marks,93,0),"")</f>
        <v/>
      </c>
      <c r="Z1690" s="119" t="str">
        <f>IFERROR(VLOOKUP(AD1681,Marks,94,0),"")</f>
        <v/>
      </c>
      <c r="AA1690" s="408" t="str">
        <f>IFERROR(VLOOKUP(AD1681,Marks,95,0),"")</f>
        <v/>
      </c>
      <c r="AB1690" s="408" t="str">
        <f>IFERROR(VLOOKUP(AD1681,Marks,96,0),"")</f>
        <v/>
      </c>
      <c r="AC1690" s="408" t="str">
        <f>IFERROR(VLOOKUP(AD1681,Marks,97,0),"")</f>
        <v/>
      </c>
      <c r="AD1690" s="117" t="str">
        <f>IFERROR(VLOOKUP(AD1681,Marks,98,0),"")</f>
        <v/>
      </c>
      <c r="AE1690" s="119" t="str">
        <f>IFERROR(VLOOKUP(AD1681,Marks,99,0),"")</f>
        <v/>
      </c>
      <c r="AF1690" s="323" t="str">
        <f>IFERROR(VLOOKUP(AD1681,Marks,105,0),"")</f>
        <v/>
      </c>
    </row>
    <row r="1691" spans="1:32" ht="25.5" customHeight="1">
      <c r="A1691" s="166">
        <f>IF(N1681="","",A1690+1)</f>
        <v>16</v>
      </c>
      <c r="B1691" s="412" t="s">
        <v>215</v>
      </c>
      <c r="C1691" s="120" t="str">
        <f>IF(AND(C1686="",C1687="",C1688="",C1689="",C1690=""),"",SUM(C1686:C1690))</f>
        <v/>
      </c>
      <c r="D1691" s="120" t="str">
        <f t="shared" ref="D1691" si="288">IF(AND(D1686="",D1687="",D1688="",D1689="",D1690=""),"",SUM(D1686:D1690))</f>
        <v/>
      </c>
      <c r="E1691" s="120" t="str">
        <f t="shared" ref="E1691" si="289">IF(AND(E1686="",E1687="",E1688="",E1689="",E1690=""),"",SUM(E1686:E1690))</f>
        <v/>
      </c>
      <c r="F1691" s="120" t="str">
        <f t="shared" ref="F1691" si="290">IF(AND(F1686="",F1687="",F1688="",F1689="",F1690=""),"",SUM(F1686:F1690))</f>
        <v/>
      </c>
      <c r="G1691" s="120" t="str">
        <f t="shared" ref="G1691" si="291">IF(AND(G1686="",G1687="",G1688="",G1689="",G1690=""),"",SUM(G1686:G1690))</f>
        <v/>
      </c>
      <c r="H1691" s="120" t="str">
        <f t="shared" ref="H1691" si="292">IF(AND(H1686="",H1687="",H1688="",H1689="",H1690=""),"",SUM(H1686:H1690))</f>
        <v/>
      </c>
      <c r="I1691" s="120" t="str">
        <f t="shared" ref="I1691" si="293">IF(AND(I1686="",I1687="",I1688="",I1689="",I1690=""),"",SUM(I1686:I1690))</f>
        <v/>
      </c>
      <c r="J1691" s="120" t="str">
        <f t="shared" ref="J1691" si="294">IF(AND(J1686="",J1687="",J1688="",J1689="",J1690=""),"",SUM(J1686:J1690))</f>
        <v/>
      </c>
      <c r="K1691" s="120" t="str">
        <f t="shared" ref="K1691" si="295">IF(AND(K1686="",K1687="",K1688="",K1689="",K1690=""),"",SUM(K1686:K1690))</f>
        <v/>
      </c>
      <c r="L1691" s="120" t="str">
        <f t="shared" ref="L1691" si="296">IF(AND(L1686="",L1687="",L1688="",L1689="",L1690=""),"",SUM(L1686:L1690))</f>
        <v/>
      </c>
      <c r="M1691" s="120" t="str">
        <f t="shared" ref="M1691" si="297">IF(AND(M1686="",M1687="",M1688="",M1689="",M1690=""),"",SUM(M1686:M1690))</f>
        <v/>
      </c>
      <c r="N1691" s="120" t="str">
        <f t="shared" ref="N1691" si="298">IF(AND(N1686="",N1687="",N1688="",N1689="",N1690=""),"",SUM(N1686:N1690))</f>
        <v/>
      </c>
      <c r="O1691" s="120" t="str">
        <f t="shared" ref="O1691" si="299">IF(AND(O1686="",O1687="",O1688="",O1689="",O1690=""),"",SUM(O1686:O1690))</f>
        <v/>
      </c>
      <c r="P1691" s="326" t="str">
        <f>IF(OR(N1681="",E1679="",O1691=""),"",IF(O1691&gt;85%*1000,"A",IF(O1691&gt;70%*1000,"B",IF(O1691&gt;50%*1000,"C",IF(O1691&gt;30%*1000,"D","E")))))</f>
        <v/>
      </c>
      <c r="Q1691" s="819"/>
      <c r="R1691" s="412" t="s">
        <v>215</v>
      </c>
      <c r="S1691" s="120" t="str">
        <f>IF(AND(S1686="",S1687="",S1688="",S1689="",S1690=""),"",SUM(S1686:S1690))</f>
        <v/>
      </c>
      <c r="T1691" s="120" t="str">
        <f t="shared" ref="T1691" si="300">IF(AND(T1686="",T1687="",T1688="",T1689="",T1690=""),"",SUM(T1686:T1690))</f>
        <v/>
      </c>
      <c r="U1691" s="120" t="str">
        <f t="shared" ref="U1691" si="301">IF(AND(U1686="",U1687="",U1688="",U1689="",U1690=""),"",SUM(U1686:U1690))</f>
        <v/>
      </c>
      <c r="V1691" s="120" t="str">
        <f t="shared" ref="V1691" si="302">IF(AND(V1686="",V1687="",V1688="",V1689="",V1690=""),"",SUM(V1686:V1690))</f>
        <v/>
      </c>
      <c r="W1691" s="120" t="str">
        <f t="shared" ref="W1691" si="303">IF(AND(W1686="",W1687="",W1688="",W1689="",W1690=""),"",SUM(W1686:W1690))</f>
        <v/>
      </c>
      <c r="X1691" s="120" t="str">
        <f t="shared" ref="X1691" si="304">IF(AND(X1686="",X1687="",X1688="",X1689="",X1690=""),"",SUM(X1686:X1690))</f>
        <v/>
      </c>
      <c r="Y1691" s="120" t="str">
        <f t="shared" ref="Y1691" si="305">IF(AND(Y1686="",Y1687="",Y1688="",Y1689="",Y1690=""),"",SUM(Y1686:Y1690))</f>
        <v/>
      </c>
      <c r="Z1691" s="120" t="str">
        <f t="shared" ref="Z1691" si="306">IF(AND(Z1686="",Z1687="",Z1688="",Z1689="",Z1690=""),"",SUM(Z1686:Z1690))</f>
        <v/>
      </c>
      <c r="AA1691" s="120" t="str">
        <f t="shared" ref="AA1691" si="307">IF(AND(AA1686="",AA1687="",AA1688="",AA1689="",AA1690=""),"",SUM(AA1686:AA1690))</f>
        <v/>
      </c>
      <c r="AB1691" s="120" t="str">
        <f t="shared" ref="AB1691" si="308">IF(AND(AB1686="",AB1687="",AB1688="",AB1689="",AB1690=""),"",SUM(AB1686:AB1690))</f>
        <v/>
      </c>
      <c r="AC1691" s="120" t="str">
        <f t="shared" ref="AC1691" si="309">IF(AND(AC1686="",AC1687="",AC1688="",AC1689="",AC1690=""),"",SUM(AC1686:AC1690))</f>
        <v/>
      </c>
      <c r="AD1691" s="120" t="str">
        <f t="shared" ref="AD1691" si="310">IF(AND(AD1686="",AD1687="",AD1688="",AD1689="",AD1690=""),"",SUM(AD1686:AD1690))</f>
        <v/>
      </c>
      <c r="AE1691" s="120" t="str">
        <f t="shared" ref="AE1691" si="311">IF(AND(AE1686="",AE1687="",AE1688="",AE1689="",AE1690=""),"",SUM(AE1686:AE1690))</f>
        <v/>
      </c>
      <c r="AF1691" s="326" t="str">
        <f>IF(OR(AD1681="",U1679="",AE1691=""),"",IF(AE1691&gt;85%*1000,"A",IF(AE1691&gt;70%*1000,"B",IF(AE1691&gt;50%*1000,"C",IF(AE1691&gt;30%*1000,"D","E")))))</f>
        <v/>
      </c>
    </row>
    <row r="1692" spans="1:32" ht="9" customHeight="1">
      <c r="A1692" s="166">
        <f>IF(N1681="","",A1691+1)</f>
        <v>17</v>
      </c>
      <c r="B1692" s="787"/>
      <c r="C1692" s="787"/>
      <c r="D1692" s="787"/>
      <c r="E1692" s="787"/>
      <c r="F1692" s="787"/>
      <c r="G1692" s="787"/>
      <c r="H1692" s="787"/>
      <c r="I1692" s="787"/>
      <c r="J1692" s="787"/>
      <c r="K1692" s="787"/>
      <c r="L1692" s="787"/>
      <c r="M1692" s="787"/>
      <c r="N1692" s="787"/>
      <c r="O1692" s="787"/>
      <c r="P1692" s="787"/>
      <c r="Q1692" s="819"/>
      <c r="R1692" s="787"/>
      <c r="S1692" s="787"/>
      <c r="T1692" s="787"/>
      <c r="U1692" s="787"/>
      <c r="V1692" s="787"/>
      <c r="W1692" s="787"/>
      <c r="X1692" s="787"/>
      <c r="Y1692" s="787"/>
      <c r="Z1692" s="787"/>
      <c r="AA1692" s="787"/>
      <c r="AB1692" s="787"/>
      <c r="AC1692" s="787"/>
      <c r="AD1692" s="787"/>
      <c r="AE1692" s="787"/>
      <c r="AF1692" s="787"/>
    </row>
    <row r="1693" spans="1:32" ht="22.5" customHeight="1">
      <c r="A1693" s="166">
        <f>IF(N1681="","",A1692+1)</f>
        <v>18</v>
      </c>
      <c r="B1693" s="788" t="s">
        <v>213</v>
      </c>
      <c r="C1693" s="788"/>
      <c r="D1693" s="789" t="s">
        <v>229</v>
      </c>
      <c r="E1693" s="790"/>
      <c r="F1693" s="411" t="s">
        <v>186</v>
      </c>
      <c r="G1693" s="788" t="s">
        <v>213</v>
      </c>
      <c r="H1693" s="788"/>
      <c r="I1693" s="789" t="s">
        <v>229</v>
      </c>
      <c r="J1693" s="790"/>
      <c r="K1693" s="411" t="s">
        <v>186</v>
      </c>
      <c r="L1693" s="788" t="s">
        <v>213</v>
      </c>
      <c r="M1693" s="788"/>
      <c r="N1693" s="789" t="s">
        <v>229</v>
      </c>
      <c r="O1693" s="790"/>
      <c r="P1693" s="411" t="s">
        <v>186</v>
      </c>
      <c r="Q1693" s="819"/>
      <c r="R1693" s="788" t="s">
        <v>213</v>
      </c>
      <c r="S1693" s="788"/>
      <c r="T1693" s="789" t="s">
        <v>229</v>
      </c>
      <c r="U1693" s="790"/>
      <c r="V1693" s="411" t="s">
        <v>186</v>
      </c>
      <c r="W1693" s="788" t="s">
        <v>213</v>
      </c>
      <c r="X1693" s="788"/>
      <c r="Y1693" s="789" t="s">
        <v>229</v>
      </c>
      <c r="Z1693" s="790"/>
      <c r="AA1693" s="411" t="s">
        <v>186</v>
      </c>
      <c r="AB1693" s="788" t="s">
        <v>213</v>
      </c>
      <c r="AC1693" s="788"/>
      <c r="AD1693" s="789" t="s">
        <v>229</v>
      </c>
      <c r="AE1693" s="790"/>
      <c r="AF1693" s="411" t="s">
        <v>186</v>
      </c>
    </row>
    <row r="1694" spans="1:32" ht="21.75" customHeight="1">
      <c r="A1694" s="166">
        <f>IF(N1681="","",A1693+1)</f>
        <v>19</v>
      </c>
      <c r="B1694" s="791" t="s">
        <v>221</v>
      </c>
      <c r="C1694" s="792"/>
      <c r="D1694" s="792"/>
      <c r="E1694" s="119" t="str">
        <f>IFERROR(VLOOKUP(N1681,Marks,109,0),"")</f>
        <v/>
      </c>
      <c r="F1694" s="130" t="str">
        <f>IFERROR(VLOOKUP(N1681,Marks,113,0),"")</f>
        <v/>
      </c>
      <c r="G1694" s="791" t="s">
        <v>192</v>
      </c>
      <c r="H1694" s="792"/>
      <c r="I1694" s="792"/>
      <c r="J1694" s="119" t="str">
        <f>IFERROR(VLOOKUP(N1681,Marks,117,0),"")</f>
        <v/>
      </c>
      <c r="K1694" s="130" t="str">
        <f>IFERROR(VLOOKUP(N1681,Marks,121,0),"")</f>
        <v/>
      </c>
      <c r="L1694" s="793" t="s">
        <v>193</v>
      </c>
      <c r="M1694" s="794"/>
      <c r="N1694" s="794"/>
      <c r="O1694" s="119" t="str">
        <f>IFERROR(VLOOKUP(N1681,Marks,125,0),"")</f>
        <v/>
      </c>
      <c r="P1694" s="130" t="str">
        <f>IFERROR(VLOOKUP(N1681,Marks,129,0),"")</f>
        <v/>
      </c>
      <c r="Q1694" s="819"/>
      <c r="R1694" s="791" t="s">
        <v>221</v>
      </c>
      <c r="S1694" s="792"/>
      <c r="T1694" s="792"/>
      <c r="U1694" s="119" t="str">
        <f>IFERROR(VLOOKUP(AD1681,Marks,109,0),"")</f>
        <v/>
      </c>
      <c r="V1694" s="130" t="str">
        <f>IFERROR(VLOOKUP(AD1681,Marks,113,0),"")</f>
        <v/>
      </c>
      <c r="W1694" s="791" t="s">
        <v>192</v>
      </c>
      <c r="X1694" s="792"/>
      <c r="Y1694" s="792"/>
      <c r="Z1694" s="119" t="str">
        <f>IFERROR(VLOOKUP(AD1681,Marks,117,0),"")</f>
        <v/>
      </c>
      <c r="AA1694" s="130" t="str">
        <f>IFERROR(VLOOKUP(AD1681,Marks,121,0),"")</f>
        <v/>
      </c>
      <c r="AB1694" s="793" t="s">
        <v>193</v>
      </c>
      <c r="AC1694" s="794"/>
      <c r="AD1694" s="794"/>
      <c r="AE1694" s="119" t="str">
        <f>IFERROR(VLOOKUP(AD1681,Marks,125,0),"")</f>
        <v/>
      </c>
      <c r="AF1694" s="130" t="str">
        <f>IFERROR(VLOOKUP(AD1681,Marks,129,0),"")</f>
        <v/>
      </c>
    </row>
    <row r="1695" spans="1:32" ht="21" customHeight="1">
      <c r="A1695" s="166">
        <f>IF(N1681="","",A1694+1)</f>
        <v>20</v>
      </c>
      <c r="B1695" s="780" t="s">
        <v>216</v>
      </c>
      <c r="C1695" s="780"/>
      <c r="D1695" s="780"/>
      <c r="E1695" s="795" t="str">
        <f>IFERROR(VLOOKUP(N1681,Marks,135,0),"")</f>
        <v/>
      </c>
      <c r="F1695" s="795"/>
      <c r="G1695" s="795"/>
      <c r="H1695" s="795"/>
      <c r="I1695" s="780" t="s">
        <v>217</v>
      </c>
      <c r="J1695" s="780"/>
      <c r="K1695" s="780"/>
      <c r="L1695" s="780"/>
      <c r="M1695" s="796" t="str">
        <f>IFERROR(VLOOKUP(N1681,Marks,136,0),"")</f>
        <v/>
      </c>
      <c r="N1695" s="796"/>
      <c r="O1695" s="796"/>
      <c r="P1695" s="796"/>
      <c r="Q1695" s="819"/>
      <c r="R1695" s="780" t="s">
        <v>216</v>
      </c>
      <c r="S1695" s="780"/>
      <c r="T1695" s="780"/>
      <c r="U1695" s="795" t="str">
        <f>IFERROR(VLOOKUP(AD1681,Marks,135,0),"")</f>
        <v/>
      </c>
      <c r="V1695" s="795"/>
      <c r="W1695" s="795"/>
      <c r="X1695" s="795"/>
      <c r="Y1695" s="780" t="s">
        <v>217</v>
      </c>
      <c r="Z1695" s="780"/>
      <c r="AA1695" s="780"/>
      <c r="AB1695" s="780"/>
      <c r="AC1695" s="796" t="str">
        <f>IFERROR(VLOOKUP(AD1681,Marks,136,0),"")</f>
        <v/>
      </c>
      <c r="AD1695" s="796"/>
      <c r="AE1695" s="796"/>
      <c r="AF1695" s="796"/>
    </row>
    <row r="1696" spans="1:32" ht="21" customHeight="1">
      <c r="A1696" s="166">
        <f>IF(N1681="","",A1695+1)</f>
        <v>21</v>
      </c>
      <c r="B1696" s="780" t="s">
        <v>218</v>
      </c>
      <c r="C1696" s="780"/>
      <c r="D1696" s="780"/>
      <c r="E1696" s="782" t="str">
        <f>IFERROR(VLOOKUP(N1681,Marks,134,0),"")</f>
        <v/>
      </c>
      <c r="F1696" s="782"/>
      <c r="G1696" s="782"/>
      <c r="H1696" s="782"/>
      <c r="I1696" s="780" t="s">
        <v>219</v>
      </c>
      <c r="J1696" s="780"/>
      <c r="K1696" s="780"/>
      <c r="L1696" s="780"/>
      <c r="M1696" s="781" t="str">
        <f>IFERROR(VLOOKUP(N1681,Marks,131,0),"")</f>
        <v/>
      </c>
      <c r="N1696" s="781"/>
      <c r="O1696" s="781"/>
      <c r="P1696" s="781"/>
      <c r="Q1696" s="819"/>
      <c r="R1696" s="780" t="s">
        <v>218</v>
      </c>
      <c r="S1696" s="780"/>
      <c r="T1696" s="780"/>
      <c r="U1696" s="782" t="str">
        <f>IFERROR(VLOOKUP(AD1681,Marks,134,0),"")</f>
        <v/>
      </c>
      <c r="V1696" s="782"/>
      <c r="W1696" s="782"/>
      <c r="X1696" s="782"/>
      <c r="Y1696" s="780" t="s">
        <v>219</v>
      </c>
      <c r="Z1696" s="780"/>
      <c r="AA1696" s="780"/>
      <c r="AB1696" s="780"/>
      <c r="AC1696" s="781" t="str">
        <f>IFERROR(VLOOKUP(AD1681,Marks,131,0),"")</f>
        <v/>
      </c>
      <c r="AD1696" s="781"/>
      <c r="AE1696" s="781"/>
      <c r="AF1696" s="781"/>
    </row>
    <row r="1697" spans="1:32" ht="21" customHeight="1">
      <c r="A1697" s="166">
        <f>IF(N1681="","",A1696+1)</f>
        <v>22</v>
      </c>
      <c r="B1697" s="780" t="s">
        <v>220</v>
      </c>
      <c r="C1697" s="780"/>
      <c r="D1697" s="780"/>
      <c r="E1697" s="324" t="str">
        <f>IFERROR(VLOOKUP(N1681,Marks,132,0),"")</f>
        <v/>
      </c>
      <c r="F1697" s="325" t="s">
        <v>341</v>
      </c>
      <c r="G1697" s="783" t="str">
        <f>IF(OR(N1681="",E1679="",O1691=""),"",IF(O1691&gt;85%*1000,"A",IF(O1691&gt;70%*1000,"B",IF(O1691&gt;50%*1000,"C",IF(O1691&gt;30%*1000,"D","E")))))</f>
        <v/>
      </c>
      <c r="H1697" s="783"/>
      <c r="I1697" s="780" t="s">
        <v>222</v>
      </c>
      <c r="J1697" s="780"/>
      <c r="K1697" s="780"/>
      <c r="L1697" s="780"/>
      <c r="M1697" s="818" t="str">
        <f>IFERROR(VLOOKUP(N1681,Marks,133,0),"")</f>
        <v/>
      </c>
      <c r="N1697" s="818"/>
      <c r="O1697" s="818"/>
      <c r="P1697" s="818"/>
      <c r="Q1697" s="819"/>
      <c r="R1697" s="780" t="s">
        <v>220</v>
      </c>
      <c r="S1697" s="780"/>
      <c r="T1697" s="780"/>
      <c r="U1697" s="324" t="str">
        <f>IFERROR(VLOOKUP(AD1681,Marks,132,0),"")</f>
        <v/>
      </c>
      <c r="V1697" s="325" t="s">
        <v>341</v>
      </c>
      <c r="W1697" s="783" t="str">
        <f>IF(OR(AD1681="",U1679="",AE1691=""),"",IF(AE1691&gt;85%*1000,"A",IF(AE1691&gt;70%*1000,"B",IF(AE1691&gt;50%*1000,"C",IF(AE1691&gt;30%*1000,"D","E")))))</f>
        <v/>
      </c>
      <c r="X1697" s="783"/>
      <c r="Y1697" s="780" t="s">
        <v>222</v>
      </c>
      <c r="Z1697" s="780"/>
      <c r="AA1697" s="780"/>
      <c r="AB1697" s="780"/>
      <c r="AC1697" s="818" t="str">
        <f>IFERROR(VLOOKUP(AD1681,Marks,133,0),"")</f>
        <v/>
      </c>
      <c r="AD1697" s="818"/>
      <c r="AE1697" s="818"/>
      <c r="AF1697" s="818"/>
    </row>
    <row r="1698" spans="1:32" ht="21" customHeight="1">
      <c r="A1698" s="166">
        <f>IF(N1681="","",A1697+1)</f>
        <v>23</v>
      </c>
      <c r="B1698" s="817" t="s">
        <v>228</v>
      </c>
      <c r="C1698" s="817"/>
      <c r="D1698" s="817"/>
      <c r="E1698" s="784">
        <f>'Master sheet'!$C$10</f>
        <v>44697</v>
      </c>
      <c r="F1698" s="784"/>
      <c r="G1698" s="784"/>
      <c r="H1698" s="410"/>
      <c r="I1698" s="121"/>
      <c r="J1698" s="121"/>
      <c r="K1698" s="76"/>
      <c r="L1698" s="121"/>
      <c r="M1698" s="121"/>
      <c r="N1698" s="121"/>
      <c r="O1698" s="121"/>
      <c r="P1698" s="121"/>
      <c r="Q1698" s="819"/>
      <c r="R1698" s="817" t="s">
        <v>228</v>
      </c>
      <c r="S1698" s="817"/>
      <c r="T1698" s="817"/>
      <c r="U1698" s="784">
        <f>'Master sheet'!$C$10</f>
        <v>44697</v>
      </c>
      <c r="V1698" s="784"/>
      <c r="W1698" s="784"/>
      <c r="X1698" s="410"/>
      <c r="Y1698" s="121"/>
      <c r="Z1698" s="121"/>
      <c r="AA1698" s="76"/>
      <c r="AB1698" s="121"/>
      <c r="AC1698" s="121"/>
      <c r="AD1698" s="121"/>
      <c r="AE1698" s="121"/>
      <c r="AF1698" s="121"/>
    </row>
    <row r="1699" spans="1:32" ht="43.5" customHeight="1">
      <c r="A1699" s="166">
        <f>IF(N1681="","",A1698+1)</f>
        <v>24</v>
      </c>
      <c r="B1699" s="804" t="str">
        <f>IF(AND(C1678=1),CONCATENATE("( ",UPPER('Master sheet'!$F$11)," )"),IF(AND(C1678=2),CONCATENATE("( ",UPPER('Master sheet'!$F$19)," )"),IF(AND(C1678=3),CONCATENATE("( ",UPPER('Master sheet'!$J$11)," )"),IF(AND(C1678=4),CONCATENATE("( ",UPPER('Master sheet'!$J$19)," )"),""))))</f>
        <v/>
      </c>
      <c r="C1699" s="804"/>
      <c r="D1699" s="804"/>
      <c r="E1699" s="804"/>
      <c r="F1699" s="805" t="str">
        <f>IF(AND(N1681=""),"",CONCATENATE("(",'Master sheet'!$C$14," )"))</f>
        <v>(Suresh Kumar )</v>
      </c>
      <c r="G1699" s="805"/>
      <c r="H1699" s="805"/>
      <c r="I1699" s="805"/>
      <c r="J1699" s="805"/>
      <c r="K1699" s="805" t="str">
        <f>IF(AND(N1681=""),"",CONCATENATE("(",'Master sheet'!$C$12," )"))</f>
        <v>(USHA PALIYA )</v>
      </c>
      <c r="L1699" s="805"/>
      <c r="M1699" s="805"/>
      <c r="N1699" s="805"/>
      <c r="O1699" s="805"/>
      <c r="P1699" s="805"/>
      <c r="Q1699" s="819"/>
      <c r="R1699" s="804" t="str">
        <f>IF(AND(S1678=1),CONCATENATE("( ",UPPER('Master sheet'!$F$11)," )"),IF(AND(S1678=2),CONCATENATE("( ",UPPER('Master sheet'!$F$19)," )"),IF(AND(S1678=3),CONCATENATE("( ",UPPER('Master sheet'!$J$11)," )"),IF(AND(S1678=4),CONCATENATE("( ",UPPER('Master sheet'!$J$19)," )"),""))))</f>
        <v/>
      </c>
      <c r="S1699" s="804"/>
      <c r="T1699" s="804"/>
      <c r="U1699" s="804"/>
      <c r="V1699" s="805" t="str">
        <f>IF(AND(AD1681=""),"",CONCATENATE("(",'Master sheet'!$C$14," )"))</f>
        <v>(Suresh Kumar )</v>
      </c>
      <c r="W1699" s="805"/>
      <c r="X1699" s="805"/>
      <c r="Y1699" s="805"/>
      <c r="Z1699" s="805"/>
      <c r="AA1699" s="805" t="str">
        <f>IF(AND(AD1681=""),"",CONCATENATE("(",'Master sheet'!$C$12," )"))</f>
        <v>(USHA PALIYA )</v>
      </c>
      <c r="AB1699" s="805"/>
      <c r="AC1699" s="805"/>
      <c r="AD1699" s="805"/>
      <c r="AE1699" s="805"/>
      <c r="AF1699" s="805"/>
    </row>
    <row r="1700" spans="1:32" ht="21.75" customHeight="1">
      <c r="A1700" s="166">
        <f>IF(N1681="","",A1699+1)</f>
        <v>25</v>
      </c>
      <c r="B1700" s="806" t="s">
        <v>223</v>
      </c>
      <c r="C1700" s="806"/>
      <c r="D1700" s="806"/>
      <c r="E1700" s="806"/>
      <c r="F1700" s="807" t="s">
        <v>224</v>
      </c>
      <c r="G1700" s="807"/>
      <c r="H1700" s="807"/>
      <c r="I1700" s="807"/>
      <c r="J1700" s="807"/>
      <c r="K1700" s="806" t="s">
        <v>225</v>
      </c>
      <c r="L1700" s="806"/>
      <c r="M1700" s="806"/>
      <c r="N1700" s="806"/>
      <c r="O1700" s="806"/>
      <c r="P1700" s="806"/>
      <c r="Q1700" s="819"/>
      <c r="R1700" s="806" t="s">
        <v>223</v>
      </c>
      <c r="S1700" s="806"/>
      <c r="T1700" s="806"/>
      <c r="U1700" s="806"/>
      <c r="V1700" s="807" t="s">
        <v>224</v>
      </c>
      <c r="W1700" s="807"/>
      <c r="X1700" s="807"/>
      <c r="Y1700" s="807"/>
      <c r="Z1700" s="807"/>
      <c r="AA1700" s="806" t="s">
        <v>225</v>
      </c>
      <c r="AB1700" s="806"/>
      <c r="AC1700" s="806"/>
      <c r="AD1700" s="806"/>
      <c r="AE1700" s="806"/>
      <c r="AF1700" s="806"/>
    </row>
    <row r="1702" spans="1:32" ht="21.9" customHeight="1">
      <c r="A1702" s="165">
        <f>IF(N1708="","",1)</f>
        <v>1</v>
      </c>
      <c r="B1702" s="808" t="s">
        <v>203</v>
      </c>
      <c r="C1702" s="808"/>
      <c r="D1702" s="808"/>
      <c r="E1702" s="808"/>
      <c r="F1702" s="808"/>
      <c r="G1702" s="808"/>
      <c r="H1702" s="808"/>
      <c r="I1702" s="808"/>
      <c r="J1702" s="808"/>
      <c r="K1702" s="808"/>
      <c r="L1702" s="808"/>
      <c r="M1702" s="808"/>
      <c r="N1702" s="808"/>
      <c r="O1702" s="808"/>
      <c r="P1702" s="808"/>
      <c r="Q1702" s="819" t="s">
        <v>249</v>
      </c>
      <c r="R1702" s="808" t="s">
        <v>203</v>
      </c>
      <c r="S1702" s="808"/>
      <c r="T1702" s="808"/>
      <c r="U1702" s="808"/>
      <c r="V1702" s="808"/>
      <c r="W1702" s="808"/>
      <c r="X1702" s="808"/>
      <c r="Y1702" s="808"/>
      <c r="Z1702" s="808"/>
      <c r="AA1702" s="808"/>
      <c r="AB1702" s="808"/>
      <c r="AC1702" s="808"/>
      <c r="AD1702" s="808"/>
      <c r="AE1702" s="808"/>
      <c r="AF1702" s="808"/>
    </row>
    <row r="1703" spans="1:32" ht="21.9" customHeight="1">
      <c r="A1703" s="166">
        <f>IF(N1708="","",A1702+1)</f>
        <v>2</v>
      </c>
      <c r="B1703" s="820" t="s">
        <v>541</v>
      </c>
      <c r="C1703" s="820"/>
      <c r="D1703" s="820"/>
      <c r="E1703" s="820"/>
      <c r="F1703" s="820"/>
      <c r="G1703" s="820"/>
      <c r="H1703" s="820"/>
      <c r="I1703" s="820"/>
      <c r="J1703" s="820"/>
      <c r="K1703" s="820"/>
      <c r="L1703" s="820"/>
      <c r="M1703" s="820"/>
      <c r="N1703" s="820"/>
      <c r="O1703" s="820"/>
      <c r="P1703" s="820"/>
      <c r="Q1703" s="819"/>
      <c r="R1703" s="820" t="s">
        <v>541</v>
      </c>
      <c r="S1703" s="820"/>
      <c r="T1703" s="820"/>
      <c r="U1703" s="820"/>
      <c r="V1703" s="820"/>
      <c r="W1703" s="820"/>
      <c r="X1703" s="820"/>
      <c r="Y1703" s="820"/>
      <c r="Z1703" s="820"/>
      <c r="AA1703" s="820"/>
      <c r="AB1703" s="820"/>
      <c r="AC1703" s="820"/>
      <c r="AD1703" s="820"/>
      <c r="AE1703" s="820"/>
      <c r="AF1703" s="820"/>
    </row>
    <row r="1704" spans="1:32" ht="21.9" customHeight="1">
      <c r="A1704" s="166">
        <f>IF(N1708="","",A1703+1)</f>
        <v>3</v>
      </c>
      <c r="B1704" s="821" t="s">
        <v>168</v>
      </c>
      <c r="C1704" s="821"/>
      <c r="D1704" s="821"/>
      <c r="E1704" s="822" t="str">
        <f>IF(AND(N1708=""),"",'Result Sheet'!$F$2)</f>
        <v xml:space="preserve">महात्मा गाँधी राजकीय विद्यालय (अंग्रेजी माध्यम) बर, पाली </v>
      </c>
      <c r="F1704" s="822"/>
      <c r="G1704" s="822"/>
      <c r="H1704" s="822"/>
      <c r="I1704" s="822"/>
      <c r="J1704" s="822"/>
      <c r="K1704" s="822"/>
      <c r="L1704" s="822"/>
      <c r="M1704" s="822"/>
      <c r="N1704" s="822"/>
      <c r="O1704" s="822"/>
      <c r="P1704" s="822"/>
      <c r="Q1704" s="819"/>
      <c r="R1704" s="821" t="s">
        <v>168</v>
      </c>
      <c r="S1704" s="821"/>
      <c r="T1704" s="821"/>
      <c r="U1704" s="822" t="str">
        <f>IF(AND(AD1708=""),"",'Result Sheet'!$F$2)</f>
        <v xml:space="preserve">महात्मा गाँधी राजकीय विद्यालय (अंग्रेजी माध्यम) बर, पाली </v>
      </c>
      <c r="V1704" s="822"/>
      <c r="W1704" s="822"/>
      <c r="X1704" s="822"/>
      <c r="Y1704" s="822"/>
      <c r="Z1704" s="822"/>
      <c r="AA1704" s="822"/>
      <c r="AB1704" s="822"/>
      <c r="AC1704" s="822"/>
      <c r="AD1704" s="822"/>
      <c r="AE1704" s="822"/>
      <c r="AF1704" s="822"/>
    </row>
    <row r="1705" spans="1:32" ht="21.9" customHeight="1">
      <c r="A1705" s="166">
        <f>IF(N1708="","",A1704+1)</f>
        <v>4</v>
      </c>
      <c r="B1705" s="413" t="s">
        <v>169</v>
      </c>
      <c r="C1705" s="797" t="str">
        <f>IFERROR(VLOOKUP(N1708,Marks,2,0),"")</f>
        <v/>
      </c>
      <c r="D1705" s="797"/>
      <c r="E1705" s="815" t="s">
        <v>212</v>
      </c>
      <c r="F1705" s="815"/>
      <c r="G1705" s="815"/>
      <c r="H1705" s="797" t="str">
        <f>IFERROR(VLOOKUP(N1708,Marks,3,0),"")</f>
        <v/>
      </c>
      <c r="I1705" s="797"/>
      <c r="J1705" s="798" t="s">
        <v>205</v>
      </c>
      <c r="K1705" s="798"/>
      <c r="L1705" s="798"/>
      <c r="M1705" s="798"/>
      <c r="N1705" s="799" t="str">
        <f>IF(AND(N1708=""),"",'Marks Entry 1st'!$I$2)</f>
        <v xml:space="preserve"> 2021-2022</v>
      </c>
      <c r="O1705" s="799"/>
      <c r="P1705" s="799"/>
      <c r="Q1705" s="819"/>
      <c r="R1705" s="413" t="s">
        <v>169</v>
      </c>
      <c r="S1705" s="797" t="str">
        <f>IFERROR(VLOOKUP(AD1708,Marks,2,0),"")</f>
        <v/>
      </c>
      <c r="T1705" s="797"/>
      <c r="U1705" s="815" t="s">
        <v>212</v>
      </c>
      <c r="V1705" s="815"/>
      <c r="W1705" s="815"/>
      <c r="X1705" s="797" t="str">
        <f>IFERROR(VLOOKUP(AD1708,Marks,3,0),"")</f>
        <v/>
      </c>
      <c r="Y1705" s="797"/>
      <c r="Z1705" s="798" t="s">
        <v>205</v>
      </c>
      <c r="AA1705" s="798"/>
      <c r="AB1705" s="798"/>
      <c r="AC1705" s="798"/>
      <c r="AD1705" s="799" t="str">
        <f>IF(AND(AD1708=""),"",'Marks Entry 1st'!$I$2)</f>
        <v xml:space="preserve"> 2021-2022</v>
      </c>
      <c r="AE1705" s="799"/>
      <c r="AF1705" s="799"/>
    </row>
    <row r="1706" spans="1:32" ht="21.9" customHeight="1">
      <c r="A1706" s="166">
        <f>IF(N1708="","",A1705+1)</f>
        <v>5</v>
      </c>
      <c r="B1706" s="800" t="s">
        <v>206</v>
      </c>
      <c r="C1706" s="800"/>
      <c r="D1706" s="800"/>
      <c r="E1706" s="801" t="str">
        <f>IFERROR(VLOOKUP(N1708,Marks,6,0),"")</f>
        <v/>
      </c>
      <c r="F1706" s="801"/>
      <c r="G1706" s="801"/>
      <c r="H1706" s="801"/>
      <c r="I1706" s="801"/>
      <c r="J1706" s="802" t="s">
        <v>209</v>
      </c>
      <c r="K1706" s="802"/>
      <c r="L1706" s="802"/>
      <c r="M1706" s="802"/>
      <c r="N1706" s="803" t="str">
        <f>IFERROR(VLOOKUP(N1708,Marks,5,0),"")</f>
        <v/>
      </c>
      <c r="O1706" s="803"/>
      <c r="P1706" s="803"/>
      <c r="Q1706" s="819"/>
      <c r="R1706" s="800" t="s">
        <v>206</v>
      </c>
      <c r="S1706" s="800"/>
      <c r="T1706" s="800"/>
      <c r="U1706" s="801" t="str">
        <f>IFERROR(VLOOKUP(AD1708,Marks,6,0),"")</f>
        <v/>
      </c>
      <c r="V1706" s="801"/>
      <c r="W1706" s="801"/>
      <c r="X1706" s="801"/>
      <c r="Y1706" s="801"/>
      <c r="Z1706" s="802" t="s">
        <v>209</v>
      </c>
      <c r="AA1706" s="802"/>
      <c r="AB1706" s="802"/>
      <c r="AC1706" s="802"/>
      <c r="AD1706" s="803" t="str">
        <f>IFERROR(VLOOKUP(AD1708,Marks,5,0),"")</f>
        <v/>
      </c>
      <c r="AE1706" s="803"/>
      <c r="AF1706" s="803"/>
    </row>
    <row r="1707" spans="1:32" ht="21.9" customHeight="1">
      <c r="A1707" s="166">
        <f>IF(N1708="","",A1706+1)</f>
        <v>6</v>
      </c>
      <c r="B1707" s="800" t="s">
        <v>207</v>
      </c>
      <c r="C1707" s="800"/>
      <c r="D1707" s="800"/>
      <c r="E1707" s="801" t="str">
        <f>IFERROR(VLOOKUP(N1708,Marks,7,0),"")</f>
        <v/>
      </c>
      <c r="F1707" s="801"/>
      <c r="G1707" s="801"/>
      <c r="H1707" s="801"/>
      <c r="I1707" s="801"/>
      <c r="J1707" s="802" t="s">
        <v>210</v>
      </c>
      <c r="K1707" s="802"/>
      <c r="L1707" s="802"/>
      <c r="M1707" s="802"/>
      <c r="N1707" s="816" t="str">
        <f>IFERROR(VLOOKUP(N1708,Marks,4,0),"")</f>
        <v/>
      </c>
      <c r="O1707" s="816"/>
      <c r="P1707" s="816"/>
      <c r="Q1707" s="819"/>
      <c r="R1707" s="800" t="s">
        <v>207</v>
      </c>
      <c r="S1707" s="800"/>
      <c r="T1707" s="800"/>
      <c r="U1707" s="801" t="str">
        <f>IFERROR(VLOOKUP(AD1708,Marks,7,0),"")</f>
        <v/>
      </c>
      <c r="V1707" s="801"/>
      <c r="W1707" s="801"/>
      <c r="X1707" s="801"/>
      <c r="Y1707" s="801"/>
      <c r="Z1707" s="802" t="s">
        <v>210</v>
      </c>
      <c r="AA1707" s="802"/>
      <c r="AB1707" s="802"/>
      <c r="AC1707" s="802"/>
      <c r="AD1707" s="816" t="str">
        <f>IFERROR(VLOOKUP(AD1708,Marks,4,0),"")</f>
        <v/>
      </c>
      <c r="AE1707" s="816"/>
      <c r="AF1707" s="816"/>
    </row>
    <row r="1708" spans="1:32" ht="21.9" customHeight="1">
      <c r="A1708" s="166">
        <f>IF(N1708="","",A1707+1)</f>
        <v>7</v>
      </c>
      <c r="B1708" s="800" t="s">
        <v>208</v>
      </c>
      <c r="C1708" s="800"/>
      <c r="D1708" s="800"/>
      <c r="E1708" s="801" t="str">
        <f>IFERROR(VLOOKUP(N1708,Marks,8,0),"")</f>
        <v/>
      </c>
      <c r="F1708" s="801"/>
      <c r="G1708" s="801"/>
      <c r="H1708" s="801"/>
      <c r="I1708" s="801"/>
      <c r="J1708" s="802" t="s">
        <v>211</v>
      </c>
      <c r="K1708" s="802"/>
      <c r="L1708" s="802"/>
      <c r="M1708" s="802"/>
      <c r="N1708" s="809">
        <f>IF(AD1681="","",IF(AND(AD1681+1&gt;$AN$6),"",AD1681+1))</f>
        <v>227</v>
      </c>
      <c r="O1708" s="809"/>
      <c r="P1708" s="809"/>
      <c r="Q1708" s="819"/>
      <c r="R1708" s="800" t="s">
        <v>208</v>
      </c>
      <c r="S1708" s="800"/>
      <c r="T1708" s="800"/>
      <c r="U1708" s="801" t="str">
        <f>IFERROR(VLOOKUP(AD1708,Marks,8,0),"")</f>
        <v/>
      </c>
      <c r="V1708" s="801"/>
      <c r="W1708" s="801"/>
      <c r="X1708" s="801"/>
      <c r="Y1708" s="801"/>
      <c r="Z1708" s="802" t="s">
        <v>211</v>
      </c>
      <c r="AA1708" s="802"/>
      <c r="AB1708" s="802"/>
      <c r="AC1708" s="802"/>
      <c r="AD1708" s="810">
        <f>IF(N1708="","",IF(AND(N1708+1&gt;$AN$6),"",N1708+1))</f>
        <v>228</v>
      </c>
      <c r="AE1708" s="810"/>
      <c r="AF1708" s="810"/>
    </row>
    <row r="1709" spans="1:32" ht="9" customHeight="1">
      <c r="A1709" s="166">
        <f>IF(N1708="","",A1708+1)</f>
        <v>8</v>
      </c>
      <c r="B1709" s="123"/>
      <c r="C1709" s="123"/>
      <c r="D1709" s="123"/>
      <c r="E1709" s="124"/>
      <c r="F1709" s="124"/>
      <c r="G1709" s="124"/>
      <c r="H1709" s="123"/>
      <c r="I1709" s="123"/>
      <c r="J1709" s="125"/>
      <c r="K1709" s="125"/>
      <c r="L1709" s="125"/>
      <c r="M1709" s="76"/>
      <c r="N1709" s="76"/>
      <c r="O1709" s="76"/>
      <c r="P1709" s="76"/>
      <c r="Q1709" s="819"/>
      <c r="R1709" s="123"/>
      <c r="S1709" s="123"/>
      <c r="T1709" s="123"/>
      <c r="U1709" s="124"/>
      <c r="V1709" s="124"/>
      <c r="W1709" s="124"/>
      <c r="X1709" s="123"/>
      <c r="Y1709" s="123"/>
      <c r="Z1709" s="125"/>
      <c r="AA1709" s="125"/>
      <c r="AB1709" s="125"/>
      <c r="AC1709" s="76"/>
      <c r="AD1709" s="76"/>
      <c r="AE1709" s="76"/>
      <c r="AF1709" s="76"/>
    </row>
    <row r="1710" spans="1:32" ht="21" customHeight="1">
      <c r="A1710" s="166">
        <f>IF(N1708="","",A1709+1)</f>
        <v>9</v>
      </c>
      <c r="B1710" s="811" t="s">
        <v>213</v>
      </c>
      <c r="C1710" s="646" t="s">
        <v>214</v>
      </c>
      <c r="D1710" s="646"/>
      <c r="E1710" s="646"/>
      <c r="F1710" s="812" t="s">
        <v>13</v>
      </c>
      <c r="G1710" s="813"/>
      <c r="H1710" s="813"/>
      <c r="I1710" s="814"/>
      <c r="J1710" s="649" t="s">
        <v>184</v>
      </c>
      <c r="K1710" s="650" t="s">
        <v>167</v>
      </c>
      <c r="L1710" s="651"/>
      <c r="M1710" s="651"/>
      <c r="N1710" s="652"/>
      <c r="O1710" s="616" t="s">
        <v>185</v>
      </c>
      <c r="P1710" s="617" t="s">
        <v>186</v>
      </c>
      <c r="Q1710" s="819"/>
      <c r="R1710" s="811" t="s">
        <v>213</v>
      </c>
      <c r="S1710" s="646" t="s">
        <v>214</v>
      </c>
      <c r="T1710" s="646"/>
      <c r="U1710" s="646"/>
      <c r="V1710" s="812" t="s">
        <v>13</v>
      </c>
      <c r="W1710" s="813"/>
      <c r="X1710" s="813"/>
      <c r="Y1710" s="814"/>
      <c r="Z1710" s="649" t="s">
        <v>184</v>
      </c>
      <c r="AA1710" s="650" t="s">
        <v>167</v>
      </c>
      <c r="AB1710" s="651"/>
      <c r="AC1710" s="651"/>
      <c r="AD1710" s="652"/>
      <c r="AE1710" s="616" t="s">
        <v>185</v>
      </c>
      <c r="AF1710" s="617" t="s">
        <v>186</v>
      </c>
    </row>
    <row r="1711" spans="1:32" ht="90.75" customHeight="1">
      <c r="A1711" s="166">
        <f>IF(N1708="","",A1710+1)</f>
        <v>10</v>
      </c>
      <c r="B1711" s="811"/>
      <c r="C1711" s="171" t="s">
        <v>11</v>
      </c>
      <c r="D1711" s="171" t="s">
        <v>180</v>
      </c>
      <c r="E1711" s="171" t="s">
        <v>108</v>
      </c>
      <c r="F1711" s="171" t="s">
        <v>182</v>
      </c>
      <c r="G1711" s="171" t="s">
        <v>183</v>
      </c>
      <c r="H1711" s="305" t="s">
        <v>10</v>
      </c>
      <c r="I1711" s="171" t="s">
        <v>108</v>
      </c>
      <c r="J1711" s="649"/>
      <c r="K1711" s="172" t="s">
        <v>182</v>
      </c>
      <c r="L1711" s="172" t="s">
        <v>183</v>
      </c>
      <c r="M1711" s="173" t="s">
        <v>10</v>
      </c>
      <c r="N1711" s="171" t="s">
        <v>108</v>
      </c>
      <c r="O1711" s="616"/>
      <c r="P1711" s="785"/>
      <c r="Q1711" s="819"/>
      <c r="R1711" s="811"/>
      <c r="S1711" s="171" t="s">
        <v>11</v>
      </c>
      <c r="T1711" s="171" t="s">
        <v>180</v>
      </c>
      <c r="U1711" s="171" t="s">
        <v>108</v>
      </c>
      <c r="V1711" s="171" t="s">
        <v>182</v>
      </c>
      <c r="W1711" s="171" t="s">
        <v>183</v>
      </c>
      <c r="X1711" s="305" t="s">
        <v>10</v>
      </c>
      <c r="Y1711" s="171" t="s">
        <v>108</v>
      </c>
      <c r="Z1711" s="649"/>
      <c r="AA1711" s="172" t="s">
        <v>182</v>
      </c>
      <c r="AB1711" s="172" t="s">
        <v>183</v>
      </c>
      <c r="AC1711" s="173" t="s">
        <v>10</v>
      </c>
      <c r="AD1711" s="171" t="s">
        <v>108</v>
      </c>
      <c r="AE1711" s="616"/>
      <c r="AF1711" s="785">
        <v>0</v>
      </c>
    </row>
    <row r="1712" spans="1:32" ht="18.75" customHeight="1">
      <c r="A1712" s="166">
        <f>IF(N1708="","",A1711+1)</f>
        <v>11</v>
      </c>
      <c r="B1712" s="811"/>
      <c r="C1712" s="409">
        <v>20</v>
      </c>
      <c r="D1712" s="409">
        <v>20</v>
      </c>
      <c r="E1712" s="116">
        <v>40</v>
      </c>
      <c r="F1712" s="409">
        <v>30</v>
      </c>
      <c r="G1712" s="409">
        <v>18</v>
      </c>
      <c r="H1712" s="409">
        <v>12</v>
      </c>
      <c r="I1712" s="116">
        <v>60</v>
      </c>
      <c r="J1712" s="118">
        <v>100</v>
      </c>
      <c r="K1712" s="409">
        <v>50</v>
      </c>
      <c r="L1712" s="409">
        <v>30</v>
      </c>
      <c r="M1712" s="409">
        <v>20</v>
      </c>
      <c r="N1712" s="116">
        <v>100</v>
      </c>
      <c r="O1712" s="118">
        <v>200</v>
      </c>
      <c r="P1712" s="786"/>
      <c r="Q1712" s="819"/>
      <c r="R1712" s="811"/>
      <c r="S1712" s="409">
        <v>20</v>
      </c>
      <c r="T1712" s="409">
        <v>20</v>
      </c>
      <c r="U1712" s="116">
        <v>40</v>
      </c>
      <c r="V1712" s="409">
        <v>30</v>
      </c>
      <c r="W1712" s="409">
        <v>18</v>
      </c>
      <c r="X1712" s="409">
        <v>12</v>
      </c>
      <c r="Y1712" s="116">
        <v>60</v>
      </c>
      <c r="Z1712" s="118">
        <v>100</v>
      </c>
      <c r="AA1712" s="409">
        <v>50</v>
      </c>
      <c r="AB1712" s="409">
        <v>30</v>
      </c>
      <c r="AC1712" s="409">
        <v>20</v>
      </c>
      <c r="AD1712" s="116">
        <v>100</v>
      </c>
      <c r="AE1712" s="118">
        <v>200</v>
      </c>
      <c r="AF1712" s="786"/>
    </row>
    <row r="1713" spans="1:32" ht="21" customHeight="1">
      <c r="A1713" s="166">
        <f>IF(N1708="","",A1712+1)</f>
        <v>12</v>
      </c>
      <c r="B1713" s="122" t="str">
        <f>'Result Sheet'!$L$4</f>
        <v xml:space="preserve">हिन्दी </v>
      </c>
      <c r="C1713" s="408" t="str">
        <f>IFERROR(VLOOKUP(N1708,Marks,11,0),"")</f>
        <v/>
      </c>
      <c r="D1713" s="408" t="str">
        <f>IFERROR(VLOOKUP(N1708,Marks,12,0),"")</f>
        <v/>
      </c>
      <c r="E1713" s="117" t="str">
        <f>IFERROR(VLOOKUP(N1708,Marks,13,0),"")</f>
        <v/>
      </c>
      <c r="F1713" s="408" t="str">
        <f>IFERROR(VLOOKUP(N1708,Marks,14,0),"")</f>
        <v/>
      </c>
      <c r="G1713" s="408" t="str">
        <f>IFERROR(VLOOKUP(N1708,Marks,15,0),"")</f>
        <v/>
      </c>
      <c r="H1713" s="408" t="str">
        <f>IFERROR(VLOOKUP(N1708,Marks,16,0),"")</f>
        <v/>
      </c>
      <c r="I1713" s="117" t="str">
        <f>IFERROR(VLOOKUP(N1708,Marks,17,0),"")</f>
        <v/>
      </c>
      <c r="J1713" s="119" t="str">
        <f>IFERROR(VLOOKUP(N1708,Marks,18,0),"")</f>
        <v/>
      </c>
      <c r="K1713" s="408" t="str">
        <f>IFERROR(VLOOKUP(N1708,Marks,19,0),"")</f>
        <v/>
      </c>
      <c r="L1713" s="408" t="str">
        <f>IFERROR(VLOOKUP(N1708,Marks,20,0),"")</f>
        <v/>
      </c>
      <c r="M1713" s="408" t="str">
        <f>IFERROR(VLOOKUP(N1708,Marks,21,0),"")</f>
        <v/>
      </c>
      <c r="N1713" s="117" t="str">
        <f>IFERROR(VLOOKUP(N1708,Marks,22,0),"")</f>
        <v/>
      </c>
      <c r="O1713" s="119" t="str">
        <f>IFERROR(VLOOKUP(N1708,Marks,23,0),"")</f>
        <v/>
      </c>
      <c r="P1713" s="323" t="str">
        <f>IFERROR(VLOOKUP(N1708,Marks,29,0),"")</f>
        <v/>
      </c>
      <c r="Q1713" s="819"/>
      <c r="R1713" s="122" t="str">
        <f>'Result Sheet'!$L$4</f>
        <v xml:space="preserve">हिन्दी </v>
      </c>
      <c r="S1713" s="408" t="str">
        <f>IFERROR(VLOOKUP(AD1708,Marks,11,0),"")</f>
        <v/>
      </c>
      <c r="T1713" s="408" t="str">
        <f>IFERROR(VLOOKUP(AD1708,Marks,12,0),"")</f>
        <v/>
      </c>
      <c r="U1713" s="117" t="str">
        <f>IFERROR(VLOOKUP(AD1708,Marks,13,0),"")</f>
        <v/>
      </c>
      <c r="V1713" s="408" t="str">
        <f>IFERROR(VLOOKUP(AD1708,Marks,14,0),"")</f>
        <v/>
      </c>
      <c r="W1713" s="408" t="str">
        <f>IFERROR(VLOOKUP(AD1708,Marks,15,0),"")</f>
        <v/>
      </c>
      <c r="X1713" s="408" t="str">
        <f>IFERROR(VLOOKUP(AD1708,Marks,16,0),"")</f>
        <v/>
      </c>
      <c r="Y1713" s="117" t="str">
        <f>IFERROR(VLOOKUP(AD1708,Marks,17,0),"")</f>
        <v/>
      </c>
      <c r="Z1713" s="119" t="str">
        <f>IFERROR(VLOOKUP(AD1708,Marks,18,0),"")</f>
        <v/>
      </c>
      <c r="AA1713" s="408" t="str">
        <f>IFERROR(VLOOKUP(AD1708,Marks,19,0),"")</f>
        <v/>
      </c>
      <c r="AB1713" s="408" t="str">
        <f>IFERROR(VLOOKUP(AD1708,Marks,20,0),"")</f>
        <v/>
      </c>
      <c r="AC1713" s="408" t="str">
        <f>IFERROR(VLOOKUP(AD1708,Marks,21,0),"")</f>
        <v/>
      </c>
      <c r="AD1713" s="117" t="str">
        <f>IFERROR(VLOOKUP(AD1708,Marks,22,0),"")</f>
        <v/>
      </c>
      <c r="AE1713" s="119" t="str">
        <f>IFERROR(VLOOKUP(AD1708,Marks,23,0),"")</f>
        <v/>
      </c>
      <c r="AF1713" s="323" t="str">
        <f>IFERROR(VLOOKUP(AD1708,Marks,29,0),"")</f>
        <v/>
      </c>
    </row>
    <row r="1714" spans="1:32" ht="21" customHeight="1">
      <c r="A1714" s="166">
        <f>IF(N1708="","",A1713+1)</f>
        <v>13</v>
      </c>
      <c r="B1714" s="122" t="str">
        <f>'Result Sheet'!$AE$4</f>
        <v xml:space="preserve">अंग्रेजी </v>
      </c>
      <c r="C1714" s="408" t="str">
        <f>IFERROR(VLOOKUP(N1708,Marks,30,0),"")</f>
        <v/>
      </c>
      <c r="D1714" s="408" t="str">
        <f>IFERROR(VLOOKUP(N1708,Marks,31,0),"")</f>
        <v/>
      </c>
      <c r="E1714" s="117" t="str">
        <f>IFERROR(VLOOKUP(N1708,Marks,32,0),"")</f>
        <v/>
      </c>
      <c r="F1714" s="408" t="str">
        <f>IFERROR(VLOOKUP(N1708,Marks,33,0),"")</f>
        <v/>
      </c>
      <c r="G1714" s="408" t="str">
        <f>IFERROR(VLOOKUP(N1708,Marks,34,0),"")</f>
        <v/>
      </c>
      <c r="H1714" s="408" t="str">
        <f>IFERROR(VLOOKUP(N1708,Marks,35,0),"")</f>
        <v/>
      </c>
      <c r="I1714" s="117" t="str">
        <f>IFERROR(VLOOKUP(N1708,Marks,36,0),"")</f>
        <v/>
      </c>
      <c r="J1714" s="119" t="str">
        <f>IFERROR(VLOOKUP(N1708,Marks,37,0),"")</f>
        <v/>
      </c>
      <c r="K1714" s="408" t="str">
        <f>IFERROR(VLOOKUP(N1708,Marks,38,0),"")</f>
        <v/>
      </c>
      <c r="L1714" s="408" t="str">
        <f>IFERROR(VLOOKUP(N1708,Marks,39,0),"")</f>
        <v/>
      </c>
      <c r="M1714" s="408" t="str">
        <f>IFERROR(VLOOKUP(N1708,Marks,40,0),"")</f>
        <v/>
      </c>
      <c r="N1714" s="117" t="str">
        <f>IFERROR(VLOOKUP(N1708,Marks,41,0),"")</f>
        <v/>
      </c>
      <c r="O1714" s="119" t="str">
        <f>IFERROR(VLOOKUP(N1708,Marks,42,0),"")</f>
        <v/>
      </c>
      <c r="P1714" s="323" t="str">
        <f>IFERROR(VLOOKUP(N1708,Marks,48,0),"")</f>
        <v/>
      </c>
      <c r="Q1714" s="819"/>
      <c r="R1714" s="122" t="str">
        <f>'Result Sheet'!$AE$4</f>
        <v xml:space="preserve">अंग्रेजी </v>
      </c>
      <c r="S1714" s="408" t="str">
        <f>IFERROR(VLOOKUP(AD1708,Marks,30,0),"")</f>
        <v/>
      </c>
      <c r="T1714" s="408" t="str">
        <f>IFERROR(VLOOKUP(AD1708,Marks,31,0),"")</f>
        <v/>
      </c>
      <c r="U1714" s="117" t="str">
        <f>IFERROR(VLOOKUP(AD1708,Marks,32,0),"")</f>
        <v/>
      </c>
      <c r="V1714" s="408" t="str">
        <f>IFERROR(VLOOKUP(AD1708,Marks,33,0),"")</f>
        <v/>
      </c>
      <c r="W1714" s="408" t="str">
        <f>IFERROR(VLOOKUP(AD1708,Marks,34,0),"")</f>
        <v/>
      </c>
      <c r="X1714" s="408" t="str">
        <f>IFERROR(VLOOKUP(AD1708,Marks,35,0),"")</f>
        <v/>
      </c>
      <c r="Y1714" s="117" t="str">
        <f>IFERROR(VLOOKUP(AD1708,Marks,36,0),"")</f>
        <v/>
      </c>
      <c r="Z1714" s="119" t="str">
        <f>IFERROR(VLOOKUP(AD1708,Marks,37,0),"")</f>
        <v/>
      </c>
      <c r="AA1714" s="408" t="str">
        <f>IFERROR(VLOOKUP(AD1708,Marks,38,0),"")</f>
        <v/>
      </c>
      <c r="AB1714" s="408" t="str">
        <f>IFERROR(VLOOKUP(AD1708,Marks,39,0),"")</f>
        <v/>
      </c>
      <c r="AC1714" s="408" t="str">
        <f>IFERROR(VLOOKUP(AD1708,Marks,40,0),"")</f>
        <v/>
      </c>
      <c r="AD1714" s="117" t="str">
        <f>IFERROR(VLOOKUP(AD1708,Marks,41,0),"")</f>
        <v/>
      </c>
      <c r="AE1714" s="119" t="str">
        <f>IFERROR(VLOOKUP(AD1708,Marks,42,0),"")</f>
        <v/>
      </c>
      <c r="AF1714" s="323" t="str">
        <f>IFERROR(VLOOKUP(AD1708,Marks,48,0),"")</f>
        <v/>
      </c>
    </row>
    <row r="1715" spans="1:32" ht="21" customHeight="1">
      <c r="A1715" s="166">
        <f>IF(N1708="","",A1714+1)</f>
        <v>14</v>
      </c>
      <c r="B1715" s="122" t="str">
        <f>'Result Sheet'!$AX$4</f>
        <v>संस्कृत</v>
      </c>
      <c r="C1715" s="408" t="str">
        <f>IFERROR(VLOOKUP(N1708,Marks,49,0),"")</f>
        <v/>
      </c>
      <c r="D1715" s="408" t="str">
        <f>IFERROR(VLOOKUP(N1708,Marks,50,0),"")</f>
        <v/>
      </c>
      <c r="E1715" s="117" t="str">
        <f>IFERROR(VLOOKUP(N1708,Marks,51,0),"")</f>
        <v/>
      </c>
      <c r="F1715" s="408" t="str">
        <f>IFERROR(VLOOKUP(N1708,Marks,52,0),"")</f>
        <v/>
      </c>
      <c r="G1715" s="408" t="str">
        <f>IFERROR(VLOOKUP(N1708,Marks,53,0),"")</f>
        <v/>
      </c>
      <c r="H1715" s="408" t="str">
        <f>IFERROR(VLOOKUP(N1708,Marks,54,0),"")</f>
        <v/>
      </c>
      <c r="I1715" s="117" t="str">
        <f>IFERROR(VLOOKUP(N1708,Marks,55,0),"")</f>
        <v/>
      </c>
      <c r="J1715" s="119" t="str">
        <f>IFERROR(VLOOKUP(N1708,Marks,56,0),"")</f>
        <v/>
      </c>
      <c r="K1715" s="408" t="str">
        <f>IFERROR(VLOOKUP(N1708,Marks,57,0),"")</f>
        <v/>
      </c>
      <c r="L1715" s="408" t="str">
        <f>IFERROR(VLOOKUP(N1708,Marks,58,0),"")</f>
        <v/>
      </c>
      <c r="M1715" s="408" t="str">
        <f>IFERROR(VLOOKUP(N1708,Marks,59,0),"")</f>
        <v/>
      </c>
      <c r="N1715" s="117" t="str">
        <f>IFERROR(VLOOKUP(N1708,Marks,60,0),"")</f>
        <v/>
      </c>
      <c r="O1715" s="119" t="str">
        <f>IFERROR(VLOOKUP(N1708,Marks,61,0),"")</f>
        <v/>
      </c>
      <c r="P1715" s="323" t="str">
        <f>IFERROR(VLOOKUP(N1708,Marks,67,0),"")</f>
        <v/>
      </c>
      <c r="Q1715" s="819"/>
      <c r="R1715" s="122" t="str">
        <f>'Result Sheet'!$AX$4</f>
        <v>संस्कृत</v>
      </c>
      <c r="S1715" s="408" t="str">
        <f>IFERROR(VLOOKUP(AD1708,Marks,49,0),"")</f>
        <v/>
      </c>
      <c r="T1715" s="408" t="str">
        <f>IFERROR(VLOOKUP(AD1708,Marks,50,0),"")</f>
        <v/>
      </c>
      <c r="U1715" s="117" t="str">
        <f>IFERROR(VLOOKUP(AD1708,Marks,51,0),"")</f>
        <v/>
      </c>
      <c r="V1715" s="408" t="str">
        <f>IFERROR(VLOOKUP(AD1708,Marks,52,0),"")</f>
        <v/>
      </c>
      <c r="W1715" s="408" t="str">
        <f>IFERROR(VLOOKUP(AD1708,Marks,53,0),"")</f>
        <v/>
      </c>
      <c r="X1715" s="408" t="str">
        <f>IFERROR(VLOOKUP(AD1708,Marks,54,0),"")</f>
        <v/>
      </c>
      <c r="Y1715" s="117" t="str">
        <f>IFERROR(VLOOKUP(AD1708,Marks,55,0),"")</f>
        <v/>
      </c>
      <c r="Z1715" s="119" t="str">
        <f>IFERROR(VLOOKUP(AD1708,Marks,56,0),"")</f>
        <v/>
      </c>
      <c r="AA1715" s="408" t="str">
        <f>IFERROR(VLOOKUP(AD1708,Marks,57,0),"")</f>
        <v/>
      </c>
      <c r="AB1715" s="408" t="str">
        <f>IFERROR(VLOOKUP(AD1708,Marks,58,0),"")</f>
        <v/>
      </c>
      <c r="AC1715" s="408" t="str">
        <f>IFERROR(VLOOKUP(AD1708,Marks,59,0),"")</f>
        <v/>
      </c>
      <c r="AD1715" s="117" t="str">
        <f>IFERROR(VLOOKUP(AD1708,Marks,60,0),"")</f>
        <v/>
      </c>
      <c r="AE1715" s="119" t="str">
        <f>IFERROR(VLOOKUP(AD1708,Marks,61,0),"")</f>
        <v/>
      </c>
      <c r="AF1715" s="323" t="str">
        <f>IFERROR(VLOOKUP(AD1708,Marks,67,0),"")</f>
        <v/>
      </c>
    </row>
    <row r="1716" spans="1:32" ht="21" customHeight="1">
      <c r="A1716" s="166">
        <f>IF(N1708="","",A1714+1)</f>
        <v>14</v>
      </c>
      <c r="B1716" s="122" t="str">
        <f>'Result Sheet'!$BQ$4</f>
        <v xml:space="preserve">गणित </v>
      </c>
      <c r="C1716" s="408" t="str">
        <f>IFERROR(VLOOKUP(N1708,Marks,68,0),"")</f>
        <v/>
      </c>
      <c r="D1716" s="408" t="str">
        <f>IFERROR(VLOOKUP(N1708,Marks,69,0),"")</f>
        <v/>
      </c>
      <c r="E1716" s="117" t="str">
        <f>IFERROR(VLOOKUP(N1708,Marks,70,0),"")</f>
        <v/>
      </c>
      <c r="F1716" s="408" t="str">
        <f>IFERROR(VLOOKUP(N1708,Marks,71,0),"")</f>
        <v/>
      </c>
      <c r="G1716" s="408" t="str">
        <f>IFERROR(VLOOKUP(N1708,Marks,72,0),"")</f>
        <v/>
      </c>
      <c r="H1716" s="408" t="str">
        <f>IFERROR(VLOOKUP(N1708,Marks,73,0),"")</f>
        <v/>
      </c>
      <c r="I1716" s="117" t="str">
        <f>IFERROR(VLOOKUP(N1708,Marks,74,0),"")</f>
        <v/>
      </c>
      <c r="J1716" s="119" t="str">
        <f>IFERROR(VLOOKUP(N1708,Marks,75,0),"")</f>
        <v/>
      </c>
      <c r="K1716" s="408" t="str">
        <f>IFERROR(VLOOKUP(N1708,Marks,76,0),"")</f>
        <v/>
      </c>
      <c r="L1716" s="408" t="str">
        <f>IFERROR(VLOOKUP(N1708,Marks,77,0),"")</f>
        <v/>
      </c>
      <c r="M1716" s="408" t="str">
        <f>IFERROR(VLOOKUP(N1708,Marks,78,0),"")</f>
        <v/>
      </c>
      <c r="N1716" s="117" t="str">
        <f>IFERROR(VLOOKUP(N1708,Marks,79,0),"")</f>
        <v/>
      </c>
      <c r="O1716" s="119" t="str">
        <f>IFERROR(VLOOKUP(N1708,Marks,80,0),"")</f>
        <v/>
      </c>
      <c r="P1716" s="323" t="str">
        <f>IFERROR(VLOOKUP(N1708,Marks,86,0),"")</f>
        <v/>
      </c>
      <c r="Q1716" s="819"/>
      <c r="R1716" s="122" t="str">
        <f>'Result Sheet'!$BQ$4</f>
        <v xml:space="preserve">गणित </v>
      </c>
      <c r="S1716" s="408" t="str">
        <f>IFERROR(VLOOKUP(AD1708,Marks,68,0),"")</f>
        <v/>
      </c>
      <c r="T1716" s="408" t="str">
        <f>IFERROR(VLOOKUP(AD1708,Marks,69,0),"")</f>
        <v/>
      </c>
      <c r="U1716" s="117" t="str">
        <f>IFERROR(VLOOKUP(AD1708,Marks,70,0),"")</f>
        <v/>
      </c>
      <c r="V1716" s="408" t="str">
        <f>IFERROR(VLOOKUP(AD1708,Marks,71,0),"")</f>
        <v/>
      </c>
      <c r="W1716" s="408" t="str">
        <f>IFERROR(VLOOKUP(AD1708,Marks,72,0),"")</f>
        <v/>
      </c>
      <c r="X1716" s="408" t="str">
        <f>IFERROR(VLOOKUP(AD1708,Marks,73,0),"")</f>
        <v/>
      </c>
      <c r="Y1716" s="117" t="str">
        <f>IFERROR(VLOOKUP(AD1708,Marks,74,0),"")</f>
        <v/>
      </c>
      <c r="Z1716" s="119" t="str">
        <f>IFERROR(VLOOKUP(AD1708,Marks,75,0),"")</f>
        <v/>
      </c>
      <c r="AA1716" s="408" t="str">
        <f>IFERROR(VLOOKUP(AD1708,Marks,76,0),"")</f>
        <v/>
      </c>
      <c r="AB1716" s="408" t="str">
        <f>IFERROR(VLOOKUP(AD1708,Marks,77,0),"")</f>
        <v/>
      </c>
      <c r="AC1716" s="408" t="str">
        <f>IFERROR(VLOOKUP(AD1708,Marks,78,0),"")</f>
        <v/>
      </c>
      <c r="AD1716" s="117" t="str">
        <f>IFERROR(VLOOKUP(AD1708,Marks,79,0),"")</f>
        <v/>
      </c>
      <c r="AE1716" s="119" t="str">
        <f>IFERROR(VLOOKUP(AD1708,Marks,80,0),"")</f>
        <v/>
      </c>
      <c r="AF1716" s="323" t="str">
        <f>IFERROR(VLOOKUP(AD1708,Marks,86,0),"")</f>
        <v/>
      </c>
    </row>
    <row r="1717" spans="1:32" ht="21" customHeight="1">
      <c r="A1717" s="166">
        <f>IF(N1708="","",A1716+1)</f>
        <v>15</v>
      </c>
      <c r="B1717" s="122" t="str">
        <f>'Result Sheet'!$CJ$4</f>
        <v xml:space="preserve">पर्यावरण अध्ययन </v>
      </c>
      <c r="C1717" s="408" t="str">
        <f>IFERROR(VLOOKUP(N1708,Marks,87,0),"")</f>
        <v/>
      </c>
      <c r="D1717" s="408" t="str">
        <f>IFERROR(VLOOKUP(N1708,Marks,88,0),"")</f>
        <v/>
      </c>
      <c r="E1717" s="117" t="str">
        <f>IFERROR(VLOOKUP(N1708,Marks,89,0),"")</f>
        <v/>
      </c>
      <c r="F1717" s="408" t="str">
        <f>IFERROR(VLOOKUP(N1708,Marks,90,0),"")</f>
        <v/>
      </c>
      <c r="G1717" s="408" t="str">
        <f>IFERROR(VLOOKUP(N1708,Marks,91,0),"")</f>
        <v/>
      </c>
      <c r="H1717" s="408" t="str">
        <f>IFERROR(VLOOKUP(N1708,Marks,92,0),"")</f>
        <v/>
      </c>
      <c r="I1717" s="117" t="str">
        <f>IFERROR(VLOOKUP(N1708,Marks,93,0),"")</f>
        <v/>
      </c>
      <c r="J1717" s="119" t="str">
        <f>IFERROR(VLOOKUP(N1708,Marks,94,0),"")</f>
        <v/>
      </c>
      <c r="K1717" s="408" t="str">
        <f>IFERROR(VLOOKUP(N1708,Marks,95,0),"")</f>
        <v/>
      </c>
      <c r="L1717" s="408" t="str">
        <f>IFERROR(VLOOKUP(N1708,Marks,96,0),"")</f>
        <v/>
      </c>
      <c r="M1717" s="408" t="str">
        <f>IFERROR(VLOOKUP(N1708,Marks,97,0),"")</f>
        <v/>
      </c>
      <c r="N1717" s="117" t="str">
        <f>IFERROR(VLOOKUP(N1708,Marks,98,0),"")</f>
        <v/>
      </c>
      <c r="O1717" s="119" t="str">
        <f>IFERROR(VLOOKUP(N1708,Marks,99,0),"")</f>
        <v/>
      </c>
      <c r="P1717" s="323" t="str">
        <f>IFERROR(VLOOKUP(N1708,Marks,105,0),"")</f>
        <v/>
      </c>
      <c r="Q1717" s="819"/>
      <c r="R1717" s="122" t="str">
        <f>'Result Sheet'!$CJ$4</f>
        <v xml:space="preserve">पर्यावरण अध्ययन </v>
      </c>
      <c r="S1717" s="408" t="str">
        <f>IFERROR(VLOOKUP(AD1708,Marks,87,0),"")</f>
        <v/>
      </c>
      <c r="T1717" s="408" t="str">
        <f>IFERROR(VLOOKUP(AD1708,Marks,88,0),"")</f>
        <v/>
      </c>
      <c r="U1717" s="117" t="str">
        <f>IFERROR(VLOOKUP(AD1708,Marks,89,0),"")</f>
        <v/>
      </c>
      <c r="V1717" s="408" t="str">
        <f>IFERROR(VLOOKUP(AD1708,Marks,90,0),"")</f>
        <v/>
      </c>
      <c r="W1717" s="408" t="str">
        <f>IFERROR(VLOOKUP(AD1708,Marks,91,0),"")</f>
        <v/>
      </c>
      <c r="X1717" s="408" t="str">
        <f>IFERROR(VLOOKUP(AD1708,Marks,92,0),"")</f>
        <v/>
      </c>
      <c r="Y1717" s="117" t="str">
        <f>IFERROR(VLOOKUP(AD1708,Marks,93,0),"")</f>
        <v/>
      </c>
      <c r="Z1717" s="119" t="str">
        <f>IFERROR(VLOOKUP(AD1708,Marks,94,0),"")</f>
        <v/>
      </c>
      <c r="AA1717" s="408" t="str">
        <f>IFERROR(VLOOKUP(AD1708,Marks,95,0),"")</f>
        <v/>
      </c>
      <c r="AB1717" s="408" t="str">
        <f>IFERROR(VLOOKUP(AD1708,Marks,96,0),"")</f>
        <v/>
      </c>
      <c r="AC1717" s="408" t="str">
        <f>IFERROR(VLOOKUP(AD1708,Marks,97,0),"")</f>
        <v/>
      </c>
      <c r="AD1717" s="117" t="str">
        <f>IFERROR(VLOOKUP(AD1708,Marks,98,0),"")</f>
        <v/>
      </c>
      <c r="AE1717" s="119" t="str">
        <f>IFERROR(VLOOKUP(AD1708,Marks,99,0),"")</f>
        <v/>
      </c>
      <c r="AF1717" s="323" t="str">
        <f>IFERROR(VLOOKUP(AD1708,Marks,105,0),"")</f>
        <v/>
      </c>
    </row>
    <row r="1718" spans="1:32" ht="25.5" customHeight="1">
      <c r="A1718" s="166">
        <f>IF(N1708="","",A1717+1)</f>
        <v>16</v>
      </c>
      <c r="B1718" s="412" t="s">
        <v>215</v>
      </c>
      <c r="C1718" s="120" t="str">
        <f>IF(AND(C1713="",C1714="",C1715="",C1716="",C1717=""),"",SUM(C1713:C1717))</f>
        <v/>
      </c>
      <c r="D1718" s="120" t="str">
        <f t="shared" ref="D1718" si="312">IF(AND(D1713="",D1714="",D1715="",D1716="",D1717=""),"",SUM(D1713:D1717))</f>
        <v/>
      </c>
      <c r="E1718" s="120" t="str">
        <f t="shared" ref="E1718" si="313">IF(AND(E1713="",E1714="",E1715="",E1716="",E1717=""),"",SUM(E1713:E1717))</f>
        <v/>
      </c>
      <c r="F1718" s="120" t="str">
        <f t="shared" ref="F1718" si="314">IF(AND(F1713="",F1714="",F1715="",F1716="",F1717=""),"",SUM(F1713:F1717))</f>
        <v/>
      </c>
      <c r="G1718" s="120" t="str">
        <f t="shared" ref="G1718" si="315">IF(AND(G1713="",G1714="",G1715="",G1716="",G1717=""),"",SUM(G1713:G1717))</f>
        <v/>
      </c>
      <c r="H1718" s="120" t="str">
        <f t="shared" ref="H1718" si="316">IF(AND(H1713="",H1714="",H1715="",H1716="",H1717=""),"",SUM(H1713:H1717))</f>
        <v/>
      </c>
      <c r="I1718" s="120" t="str">
        <f t="shared" ref="I1718" si="317">IF(AND(I1713="",I1714="",I1715="",I1716="",I1717=""),"",SUM(I1713:I1717))</f>
        <v/>
      </c>
      <c r="J1718" s="120" t="str">
        <f t="shared" ref="J1718" si="318">IF(AND(J1713="",J1714="",J1715="",J1716="",J1717=""),"",SUM(J1713:J1717))</f>
        <v/>
      </c>
      <c r="K1718" s="120" t="str">
        <f t="shared" ref="K1718" si="319">IF(AND(K1713="",K1714="",K1715="",K1716="",K1717=""),"",SUM(K1713:K1717))</f>
        <v/>
      </c>
      <c r="L1718" s="120" t="str">
        <f t="shared" ref="L1718" si="320">IF(AND(L1713="",L1714="",L1715="",L1716="",L1717=""),"",SUM(L1713:L1717))</f>
        <v/>
      </c>
      <c r="M1718" s="120" t="str">
        <f t="shared" ref="M1718" si="321">IF(AND(M1713="",M1714="",M1715="",M1716="",M1717=""),"",SUM(M1713:M1717))</f>
        <v/>
      </c>
      <c r="N1718" s="120" t="str">
        <f t="shared" ref="N1718" si="322">IF(AND(N1713="",N1714="",N1715="",N1716="",N1717=""),"",SUM(N1713:N1717))</f>
        <v/>
      </c>
      <c r="O1718" s="120" t="str">
        <f t="shared" ref="O1718" si="323">IF(AND(O1713="",O1714="",O1715="",O1716="",O1717=""),"",SUM(O1713:O1717))</f>
        <v/>
      </c>
      <c r="P1718" s="326" t="str">
        <f>IF(OR(N1708="",E1706="",O1718=""),"",IF(O1718&gt;85%*1000,"A",IF(O1718&gt;70%*1000,"B",IF(O1718&gt;50%*1000,"C",IF(O1718&gt;30%*1000,"D","E")))))</f>
        <v/>
      </c>
      <c r="Q1718" s="819"/>
      <c r="R1718" s="412" t="s">
        <v>215</v>
      </c>
      <c r="S1718" s="120" t="str">
        <f>IF(AND(S1713="",S1714="",S1715="",S1716="",S1717=""),"",SUM(S1713:S1717))</f>
        <v/>
      </c>
      <c r="T1718" s="120" t="str">
        <f t="shared" ref="T1718" si="324">IF(AND(T1713="",T1714="",T1715="",T1716="",T1717=""),"",SUM(T1713:T1717))</f>
        <v/>
      </c>
      <c r="U1718" s="120" t="str">
        <f t="shared" ref="U1718" si="325">IF(AND(U1713="",U1714="",U1715="",U1716="",U1717=""),"",SUM(U1713:U1717))</f>
        <v/>
      </c>
      <c r="V1718" s="120" t="str">
        <f t="shared" ref="V1718" si="326">IF(AND(V1713="",V1714="",V1715="",V1716="",V1717=""),"",SUM(V1713:V1717))</f>
        <v/>
      </c>
      <c r="W1718" s="120" t="str">
        <f t="shared" ref="W1718" si="327">IF(AND(W1713="",W1714="",W1715="",W1716="",W1717=""),"",SUM(W1713:W1717))</f>
        <v/>
      </c>
      <c r="X1718" s="120" t="str">
        <f t="shared" ref="X1718" si="328">IF(AND(X1713="",X1714="",X1715="",X1716="",X1717=""),"",SUM(X1713:X1717))</f>
        <v/>
      </c>
      <c r="Y1718" s="120" t="str">
        <f t="shared" ref="Y1718" si="329">IF(AND(Y1713="",Y1714="",Y1715="",Y1716="",Y1717=""),"",SUM(Y1713:Y1717))</f>
        <v/>
      </c>
      <c r="Z1718" s="120" t="str">
        <f t="shared" ref="Z1718" si="330">IF(AND(Z1713="",Z1714="",Z1715="",Z1716="",Z1717=""),"",SUM(Z1713:Z1717))</f>
        <v/>
      </c>
      <c r="AA1718" s="120" t="str">
        <f t="shared" ref="AA1718" si="331">IF(AND(AA1713="",AA1714="",AA1715="",AA1716="",AA1717=""),"",SUM(AA1713:AA1717))</f>
        <v/>
      </c>
      <c r="AB1718" s="120" t="str">
        <f t="shared" ref="AB1718" si="332">IF(AND(AB1713="",AB1714="",AB1715="",AB1716="",AB1717=""),"",SUM(AB1713:AB1717))</f>
        <v/>
      </c>
      <c r="AC1718" s="120" t="str">
        <f t="shared" ref="AC1718" si="333">IF(AND(AC1713="",AC1714="",AC1715="",AC1716="",AC1717=""),"",SUM(AC1713:AC1717))</f>
        <v/>
      </c>
      <c r="AD1718" s="120" t="str">
        <f t="shared" ref="AD1718" si="334">IF(AND(AD1713="",AD1714="",AD1715="",AD1716="",AD1717=""),"",SUM(AD1713:AD1717))</f>
        <v/>
      </c>
      <c r="AE1718" s="120" t="str">
        <f t="shared" ref="AE1718" si="335">IF(AND(AE1713="",AE1714="",AE1715="",AE1716="",AE1717=""),"",SUM(AE1713:AE1717))</f>
        <v/>
      </c>
      <c r="AF1718" s="326" t="str">
        <f>IF(OR(AD1708="",U1706="",AE1718=""),"",IF(AE1718&gt;85%*1000,"A",IF(AE1718&gt;70%*1000,"B",IF(AE1718&gt;50%*1000,"C",IF(AE1718&gt;30%*1000,"D","E")))))</f>
        <v/>
      </c>
    </row>
    <row r="1719" spans="1:32" ht="9" customHeight="1">
      <c r="A1719" s="166">
        <f>IF(N1708="","",A1718+1)</f>
        <v>17</v>
      </c>
      <c r="B1719" s="787"/>
      <c r="C1719" s="787"/>
      <c r="D1719" s="787"/>
      <c r="E1719" s="787"/>
      <c r="F1719" s="787"/>
      <c r="G1719" s="787"/>
      <c r="H1719" s="787"/>
      <c r="I1719" s="787"/>
      <c r="J1719" s="787"/>
      <c r="K1719" s="787"/>
      <c r="L1719" s="787"/>
      <c r="M1719" s="787"/>
      <c r="N1719" s="787"/>
      <c r="O1719" s="787"/>
      <c r="P1719" s="787"/>
      <c r="Q1719" s="819"/>
      <c r="R1719" s="787"/>
      <c r="S1719" s="787"/>
      <c r="T1719" s="787"/>
      <c r="U1719" s="787"/>
      <c r="V1719" s="787"/>
      <c r="W1719" s="787"/>
      <c r="X1719" s="787"/>
      <c r="Y1719" s="787"/>
      <c r="Z1719" s="787"/>
      <c r="AA1719" s="787"/>
      <c r="AB1719" s="787"/>
      <c r="AC1719" s="787"/>
      <c r="AD1719" s="787"/>
      <c r="AE1719" s="787"/>
      <c r="AF1719" s="787"/>
    </row>
    <row r="1720" spans="1:32" ht="22.5" customHeight="1">
      <c r="A1720" s="166">
        <f>IF(N1708="","",A1719+1)</f>
        <v>18</v>
      </c>
      <c r="B1720" s="788" t="s">
        <v>213</v>
      </c>
      <c r="C1720" s="788"/>
      <c r="D1720" s="789" t="s">
        <v>229</v>
      </c>
      <c r="E1720" s="790"/>
      <c r="F1720" s="411" t="s">
        <v>186</v>
      </c>
      <c r="G1720" s="788" t="s">
        <v>213</v>
      </c>
      <c r="H1720" s="788"/>
      <c r="I1720" s="789" t="s">
        <v>229</v>
      </c>
      <c r="J1720" s="790"/>
      <c r="K1720" s="411" t="s">
        <v>186</v>
      </c>
      <c r="L1720" s="788" t="s">
        <v>213</v>
      </c>
      <c r="M1720" s="788"/>
      <c r="N1720" s="789" t="s">
        <v>229</v>
      </c>
      <c r="O1720" s="790"/>
      <c r="P1720" s="411" t="s">
        <v>186</v>
      </c>
      <c r="Q1720" s="819"/>
      <c r="R1720" s="788" t="s">
        <v>213</v>
      </c>
      <c r="S1720" s="788"/>
      <c r="T1720" s="789" t="s">
        <v>229</v>
      </c>
      <c r="U1720" s="790"/>
      <c r="V1720" s="411" t="s">
        <v>186</v>
      </c>
      <c r="W1720" s="788" t="s">
        <v>213</v>
      </c>
      <c r="X1720" s="788"/>
      <c r="Y1720" s="789" t="s">
        <v>229</v>
      </c>
      <c r="Z1720" s="790"/>
      <c r="AA1720" s="411" t="s">
        <v>186</v>
      </c>
      <c r="AB1720" s="788" t="s">
        <v>213</v>
      </c>
      <c r="AC1720" s="788"/>
      <c r="AD1720" s="789" t="s">
        <v>229</v>
      </c>
      <c r="AE1720" s="790"/>
      <c r="AF1720" s="411" t="s">
        <v>186</v>
      </c>
    </row>
    <row r="1721" spans="1:32" ht="21.75" customHeight="1">
      <c r="A1721" s="166">
        <f>IF(N1708="","",A1720+1)</f>
        <v>19</v>
      </c>
      <c r="B1721" s="791" t="s">
        <v>221</v>
      </c>
      <c r="C1721" s="792"/>
      <c r="D1721" s="792"/>
      <c r="E1721" s="119" t="str">
        <f>IFERROR(VLOOKUP(N1708,Marks,109,0),"")</f>
        <v/>
      </c>
      <c r="F1721" s="130" t="str">
        <f>IFERROR(VLOOKUP(N1708,Marks,113,0),"")</f>
        <v/>
      </c>
      <c r="G1721" s="791" t="s">
        <v>192</v>
      </c>
      <c r="H1721" s="792"/>
      <c r="I1721" s="792"/>
      <c r="J1721" s="119" t="str">
        <f>IFERROR(VLOOKUP(N1708,Marks,117,0),"")</f>
        <v/>
      </c>
      <c r="K1721" s="130" t="str">
        <f>IFERROR(VLOOKUP(N1708,Marks,121,0),"")</f>
        <v/>
      </c>
      <c r="L1721" s="793" t="s">
        <v>193</v>
      </c>
      <c r="M1721" s="794"/>
      <c r="N1721" s="794"/>
      <c r="O1721" s="119" t="str">
        <f>IFERROR(VLOOKUP(N1708,Marks,125,0),"")</f>
        <v/>
      </c>
      <c r="P1721" s="130" t="str">
        <f>IFERROR(VLOOKUP(N1708,Marks,129,0),"")</f>
        <v/>
      </c>
      <c r="Q1721" s="819"/>
      <c r="R1721" s="791" t="s">
        <v>221</v>
      </c>
      <c r="S1721" s="792"/>
      <c r="T1721" s="792"/>
      <c r="U1721" s="119" t="str">
        <f>IFERROR(VLOOKUP(AD1708,Marks,109,0),"")</f>
        <v/>
      </c>
      <c r="V1721" s="130" t="str">
        <f>IFERROR(VLOOKUP(AD1708,Marks,113,0),"")</f>
        <v/>
      </c>
      <c r="W1721" s="791" t="s">
        <v>192</v>
      </c>
      <c r="X1721" s="792"/>
      <c r="Y1721" s="792"/>
      <c r="Z1721" s="119" t="str">
        <f>IFERROR(VLOOKUP(AD1708,Marks,117,0),"")</f>
        <v/>
      </c>
      <c r="AA1721" s="130" t="str">
        <f>IFERROR(VLOOKUP(AD1708,Marks,121,0),"")</f>
        <v/>
      </c>
      <c r="AB1721" s="793" t="s">
        <v>193</v>
      </c>
      <c r="AC1721" s="794"/>
      <c r="AD1721" s="794"/>
      <c r="AE1721" s="119" t="str">
        <f>IFERROR(VLOOKUP(AD1708,Marks,125,0),"")</f>
        <v/>
      </c>
      <c r="AF1721" s="130" t="str">
        <f>IFERROR(VLOOKUP(AD1708,Marks,129,0),"")</f>
        <v/>
      </c>
    </row>
    <row r="1722" spans="1:32" ht="21" customHeight="1">
      <c r="A1722" s="166">
        <f>IF(N1708="","",A1721+1)</f>
        <v>20</v>
      </c>
      <c r="B1722" s="780" t="s">
        <v>216</v>
      </c>
      <c r="C1722" s="780"/>
      <c r="D1722" s="780"/>
      <c r="E1722" s="795" t="str">
        <f>IFERROR(VLOOKUP(N1708,Marks,135,0),"")</f>
        <v/>
      </c>
      <c r="F1722" s="795"/>
      <c r="G1722" s="795"/>
      <c r="H1722" s="795"/>
      <c r="I1722" s="780" t="s">
        <v>217</v>
      </c>
      <c r="J1722" s="780"/>
      <c r="K1722" s="780"/>
      <c r="L1722" s="780"/>
      <c r="M1722" s="796" t="str">
        <f>IFERROR(VLOOKUP(N1708,Marks,136,0),"")</f>
        <v/>
      </c>
      <c r="N1722" s="796"/>
      <c r="O1722" s="796"/>
      <c r="P1722" s="796"/>
      <c r="Q1722" s="819"/>
      <c r="R1722" s="780" t="s">
        <v>216</v>
      </c>
      <c r="S1722" s="780"/>
      <c r="T1722" s="780"/>
      <c r="U1722" s="795" t="str">
        <f>IFERROR(VLOOKUP(AD1708,Marks,135,0),"")</f>
        <v/>
      </c>
      <c r="V1722" s="795"/>
      <c r="W1722" s="795"/>
      <c r="X1722" s="795"/>
      <c r="Y1722" s="780" t="s">
        <v>217</v>
      </c>
      <c r="Z1722" s="780"/>
      <c r="AA1722" s="780"/>
      <c r="AB1722" s="780"/>
      <c r="AC1722" s="796" t="str">
        <f>IFERROR(VLOOKUP(AD1708,Marks,136,0),"")</f>
        <v/>
      </c>
      <c r="AD1722" s="796"/>
      <c r="AE1722" s="796"/>
      <c r="AF1722" s="796"/>
    </row>
    <row r="1723" spans="1:32" ht="21" customHeight="1">
      <c r="A1723" s="166">
        <f>IF(N1708="","",A1722+1)</f>
        <v>21</v>
      </c>
      <c r="B1723" s="780" t="s">
        <v>218</v>
      </c>
      <c r="C1723" s="780"/>
      <c r="D1723" s="780"/>
      <c r="E1723" s="782" t="str">
        <f>IFERROR(VLOOKUP(N1708,Marks,134,0),"")</f>
        <v/>
      </c>
      <c r="F1723" s="782"/>
      <c r="G1723" s="782"/>
      <c r="H1723" s="782"/>
      <c r="I1723" s="780" t="s">
        <v>219</v>
      </c>
      <c r="J1723" s="780"/>
      <c r="K1723" s="780"/>
      <c r="L1723" s="780"/>
      <c r="M1723" s="781" t="str">
        <f>IFERROR(VLOOKUP(N1708,Marks,131,0),"")</f>
        <v/>
      </c>
      <c r="N1723" s="781"/>
      <c r="O1723" s="781"/>
      <c r="P1723" s="781"/>
      <c r="Q1723" s="819"/>
      <c r="R1723" s="780" t="s">
        <v>218</v>
      </c>
      <c r="S1723" s="780"/>
      <c r="T1723" s="780"/>
      <c r="U1723" s="782" t="str">
        <f>IFERROR(VLOOKUP(AD1708,Marks,134,0),"")</f>
        <v/>
      </c>
      <c r="V1723" s="782"/>
      <c r="W1723" s="782"/>
      <c r="X1723" s="782"/>
      <c r="Y1723" s="780" t="s">
        <v>219</v>
      </c>
      <c r="Z1723" s="780"/>
      <c r="AA1723" s="780"/>
      <c r="AB1723" s="780"/>
      <c r="AC1723" s="781" t="str">
        <f>IFERROR(VLOOKUP(AD1708,Marks,131,0),"")</f>
        <v/>
      </c>
      <c r="AD1723" s="781"/>
      <c r="AE1723" s="781"/>
      <c r="AF1723" s="781"/>
    </row>
    <row r="1724" spans="1:32" ht="21" customHeight="1">
      <c r="A1724" s="166">
        <f>IF(N1708="","",A1723+1)</f>
        <v>22</v>
      </c>
      <c r="B1724" s="780" t="s">
        <v>220</v>
      </c>
      <c r="C1724" s="780"/>
      <c r="D1724" s="780"/>
      <c r="E1724" s="324" t="str">
        <f>IFERROR(VLOOKUP(N1708,Marks,132,0),"")</f>
        <v/>
      </c>
      <c r="F1724" s="325" t="s">
        <v>341</v>
      </c>
      <c r="G1724" s="783" t="str">
        <f>IF(OR(N1708="",E1706="",O1718=""),"",IF(O1718&gt;85%*1000,"A",IF(O1718&gt;70%*1000,"B",IF(O1718&gt;50%*1000,"C",IF(O1718&gt;30%*1000,"D","E")))))</f>
        <v/>
      </c>
      <c r="H1724" s="783"/>
      <c r="I1724" s="780" t="s">
        <v>222</v>
      </c>
      <c r="J1724" s="780"/>
      <c r="K1724" s="780"/>
      <c r="L1724" s="780"/>
      <c r="M1724" s="818" t="str">
        <f>IFERROR(VLOOKUP(N1708,Marks,133,0),"")</f>
        <v/>
      </c>
      <c r="N1724" s="818"/>
      <c r="O1724" s="818"/>
      <c r="P1724" s="818"/>
      <c r="Q1724" s="819"/>
      <c r="R1724" s="780" t="s">
        <v>220</v>
      </c>
      <c r="S1724" s="780"/>
      <c r="T1724" s="780"/>
      <c r="U1724" s="324" t="str">
        <f>IFERROR(VLOOKUP(AD1708,Marks,132,0),"")</f>
        <v/>
      </c>
      <c r="V1724" s="325" t="s">
        <v>341</v>
      </c>
      <c r="W1724" s="783" t="str">
        <f>IF(OR(AD1708="",U1706="",AE1718=""),"",IF(AE1718&gt;85%*1000,"A",IF(AE1718&gt;70%*1000,"B",IF(AE1718&gt;50%*1000,"C",IF(AE1718&gt;30%*1000,"D","E")))))</f>
        <v/>
      </c>
      <c r="X1724" s="783"/>
      <c r="Y1724" s="780" t="s">
        <v>222</v>
      </c>
      <c r="Z1724" s="780"/>
      <c r="AA1724" s="780"/>
      <c r="AB1724" s="780"/>
      <c r="AC1724" s="818" t="str">
        <f>IFERROR(VLOOKUP(AD1708,Marks,133,0),"")</f>
        <v/>
      </c>
      <c r="AD1724" s="818"/>
      <c r="AE1724" s="818"/>
      <c r="AF1724" s="818"/>
    </row>
    <row r="1725" spans="1:32" ht="21" customHeight="1">
      <c r="A1725" s="166">
        <f>IF(N1708="","",A1724+1)</f>
        <v>23</v>
      </c>
      <c r="B1725" s="817" t="s">
        <v>228</v>
      </c>
      <c r="C1725" s="817"/>
      <c r="D1725" s="817"/>
      <c r="E1725" s="784">
        <f>'Master sheet'!$C$10</f>
        <v>44697</v>
      </c>
      <c r="F1725" s="784"/>
      <c r="G1725" s="784"/>
      <c r="H1725" s="410"/>
      <c r="I1725" s="121"/>
      <c r="J1725" s="121"/>
      <c r="K1725" s="76"/>
      <c r="L1725" s="121"/>
      <c r="M1725" s="121"/>
      <c r="N1725" s="121"/>
      <c r="O1725" s="121"/>
      <c r="P1725" s="121"/>
      <c r="Q1725" s="819"/>
      <c r="R1725" s="817" t="s">
        <v>228</v>
      </c>
      <c r="S1725" s="817"/>
      <c r="T1725" s="817"/>
      <c r="U1725" s="784">
        <f>'Master sheet'!$C$10</f>
        <v>44697</v>
      </c>
      <c r="V1725" s="784"/>
      <c r="W1725" s="784"/>
      <c r="X1725" s="410"/>
      <c r="Y1725" s="121"/>
      <c r="Z1725" s="121"/>
      <c r="AA1725" s="76"/>
      <c r="AB1725" s="121"/>
      <c r="AC1725" s="121"/>
      <c r="AD1725" s="121"/>
      <c r="AE1725" s="121"/>
      <c r="AF1725" s="121"/>
    </row>
    <row r="1726" spans="1:32" ht="43.5" customHeight="1">
      <c r="A1726" s="166">
        <f>IF(N1708="","",A1725+1)</f>
        <v>24</v>
      </c>
      <c r="B1726" s="804" t="str">
        <f>IF(AND(C1705=1),CONCATENATE("( ",UPPER('Master sheet'!$F$11)," )"),IF(AND(C1705=2),CONCATENATE("( ",UPPER('Master sheet'!$F$19)," )"),IF(AND(C1705=3),CONCATENATE("( ",UPPER('Master sheet'!$J$11)," )"),IF(AND(C1705=4),CONCATENATE("( ",UPPER('Master sheet'!$J$19)," )"),""))))</f>
        <v/>
      </c>
      <c r="C1726" s="804"/>
      <c r="D1726" s="804"/>
      <c r="E1726" s="804"/>
      <c r="F1726" s="805" t="str">
        <f>IF(AND(N1708=""),"",CONCATENATE("(",'Master sheet'!$C$14," )"))</f>
        <v>(Suresh Kumar )</v>
      </c>
      <c r="G1726" s="805"/>
      <c r="H1726" s="805"/>
      <c r="I1726" s="805"/>
      <c r="J1726" s="805"/>
      <c r="K1726" s="805" t="str">
        <f>IF(AND(N1708=""),"",CONCATENATE("(",'Master sheet'!$C$12," )"))</f>
        <v>(USHA PALIYA )</v>
      </c>
      <c r="L1726" s="805"/>
      <c r="M1726" s="805"/>
      <c r="N1726" s="805"/>
      <c r="O1726" s="805"/>
      <c r="P1726" s="805"/>
      <c r="Q1726" s="819"/>
      <c r="R1726" s="804" t="str">
        <f>IF(AND(S1705=1),CONCATENATE("( ",UPPER('Master sheet'!$F$11)," )"),IF(AND(S1705=2),CONCATENATE("( ",UPPER('Master sheet'!$F$19)," )"),IF(AND(S1705=3),CONCATENATE("( ",UPPER('Master sheet'!$J$11)," )"),IF(AND(S1705=4),CONCATENATE("( ",UPPER('Master sheet'!$J$19)," )"),""))))</f>
        <v/>
      </c>
      <c r="S1726" s="804"/>
      <c r="T1726" s="804"/>
      <c r="U1726" s="804"/>
      <c r="V1726" s="805" t="str">
        <f>IF(AND(AD1708=""),"",CONCATENATE("(",'Master sheet'!$C$14," )"))</f>
        <v>(Suresh Kumar )</v>
      </c>
      <c r="W1726" s="805"/>
      <c r="X1726" s="805"/>
      <c r="Y1726" s="805"/>
      <c r="Z1726" s="805"/>
      <c r="AA1726" s="805" t="str">
        <f>IF(AND(AD1708=""),"",CONCATENATE("(",'Master sheet'!$C$12," )"))</f>
        <v>(USHA PALIYA )</v>
      </c>
      <c r="AB1726" s="805"/>
      <c r="AC1726" s="805"/>
      <c r="AD1726" s="805"/>
      <c r="AE1726" s="805"/>
      <c r="AF1726" s="805"/>
    </row>
    <row r="1727" spans="1:32" ht="21.75" customHeight="1">
      <c r="A1727" s="166">
        <f>IF(N1708="","",A1726+1)</f>
        <v>25</v>
      </c>
      <c r="B1727" s="806" t="s">
        <v>223</v>
      </c>
      <c r="C1727" s="806"/>
      <c r="D1727" s="806"/>
      <c r="E1727" s="806"/>
      <c r="F1727" s="807" t="s">
        <v>224</v>
      </c>
      <c r="G1727" s="807"/>
      <c r="H1727" s="807"/>
      <c r="I1727" s="807"/>
      <c r="J1727" s="807"/>
      <c r="K1727" s="806" t="s">
        <v>225</v>
      </c>
      <c r="L1727" s="806"/>
      <c r="M1727" s="806"/>
      <c r="N1727" s="806"/>
      <c r="O1727" s="806"/>
      <c r="P1727" s="806"/>
      <c r="Q1727" s="819"/>
      <c r="R1727" s="806" t="s">
        <v>223</v>
      </c>
      <c r="S1727" s="806"/>
      <c r="T1727" s="806"/>
      <c r="U1727" s="806"/>
      <c r="V1727" s="807" t="s">
        <v>224</v>
      </c>
      <c r="W1727" s="807"/>
      <c r="X1727" s="807"/>
      <c r="Y1727" s="807"/>
      <c r="Z1727" s="807"/>
      <c r="AA1727" s="806" t="s">
        <v>225</v>
      </c>
      <c r="AB1727" s="806"/>
      <c r="AC1727" s="806"/>
      <c r="AD1727" s="806"/>
      <c r="AE1727" s="806"/>
      <c r="AF1727" s="806"/>
    </row>
    <row r="1729" spans="1:32" ht="21.9" customHeight="1">
      <c r="A1729" s="165">
        <f>IF(N1735="","",1)</f>
        <v>1</v>
      </c>
      <c r="B1729" s="808" t="s">
        <v>203</v>
      </c>
      <c r="C1729" s="808"/>
      <c r="D1729" s="808"/>
      <c r="E1729" s="808"/>
      <c r="F1729" s="808"/>
      <c r="G1729" s="808"/>
      <c r="H1729" s="808"/>
      <c r="I1729" s="808"/>
      <c r="J1729" s="808"/>
      <c r="K1729" s="808"/>
      <c r="L1729" s="808"/>
      <c r="M1729" s="808"/>
      <c r="N1729" s="808"/>
      <c r="O1729" s="808"/>
      <c r="P1729" s="808"/>
      <c r="Q1729" s="819" t="s">
        <v>249</v>
      </c>
      <c r="R1729" s="808" t="s">
        <v>203</v>
      </c>
      <c r="S1729" s="808"/>
      <c r="T1729" s="808"/>
      <c r="U1729" s="808"/>
      <c r="V1729" s="808"/>
      <c r="W1729" s="808"/>
      <c r="X1729" s="808"/>
      <c r="Y1729" s="808"/>
      <c r="Z1729" s="808"/>
      <c r="AA1729" s="808"/>
      <c r="AB1729" s="808"/>
      <c r="AC1729" s="808"/>
      <c r="AD1729" s="808"/>
      <c r="AE1729" s="808"/>
      <c r="AF1729" s="808"/>
    </row>
    <row r="1730" spans="1:32" ht="21.9" customHeight="1">
      <c r="A1730" s="166">
        <f>IF(N1735="","",A1729+1)</f>
        <v>2</v>
      </c>
      <c r="B1730" s="820" t="s">
        <v>541</v>
      </c>
      <c r="C1730" s="820"/>
      <c r="D1730" s="820"/>
      <c r="E1730" s="820"/>
      <c r="F1730" s="820"/>
      <c r="G1730" s="820"/>
      <c r="H1730" s="820"/>
      <c r="I1730" s="820"/>
      <c r="J1730" s="820"/>
      <c r="K1730" s="820"/>
      <c r="L1730" s="820"/>
      <c r="M1730" s="820"/>
      <c r="N1730" s="820"/>
      <c r="O1730" s="820"/>
      <c r="P1730" s="820"/>
      <c r="Q1730" s="819"/>
      <c r="R1730" s="820" t="s">
        <v>541</v>
      </c>
      <c r="S1730" s="820"/>
      <c r="T1730" s="820"/>
      <c r="U1730" s="820"/>
      <c r="V1730" s="820"/>
      <c r="W1730" s="820"/>
      <c r="X1730" s="820"/>
      <c r="Y1730" s="820"/>
      <c r="Z1730" s="820"/>
      <c r="AA1730" s="820"/>
      <c r="AB1730" s="820"/>
      <c r="AC1730" s="820"/>
      <c r="AD1730" s="820"/>
      <c r="AE1730" s="820"/>
      <c r="AF1730" s="820"/>
    </row>
    <row r="1731" spans="1:32" ht="21.9" customHeight="1">
      <c r="A1731" s="166">
        <f>IF(N1735="","",A1730+1)</f>
        <v>3</v>
      </c>
      <c r="B1731" s="821" t="s">
        <v>168</v>
      </c>
      <c r="C1731" s="821"/>
      <c r="D1731" s="821"/>
      <c r="E1731" s="822" t="str">
        <f>IF(AND(N1735=""),"",'Result Sheet'!$F$2)</f>
        <v xml:space="preserve">महात्मा गाँधी राजकीय विद्यालय (अंग्रेजी माध्यम) बर, पाली </v>
      </c>
      <c r="F1731" s="822"/>
      <c r="G1731" s="822"/>
      <c r="H1731" s="822"/>
      <c r="I1731" s="822"/>
      <c r="J1731" s="822"/>
      <c r="K1731" s="822"/>
      <c r="L1731" s="822"/>
      <c r="M1731" s="822"/>
      <c r="N1731" s="822"/>
      <c r="O1731" s="822"/>
      <c r="P1731" s="822"/>
      <c r="Q1731" s="819"/>
      <c r="R1731" s="821" t="s">
        <v>168</v>
      </c>
      <c r="S1731" s="821"/>
      <c r="T1731" s="821"/>
      <c r="U1731" s="822" t="str">
        <f>IF(AND(AD1735=""),"",'Result Sheet'!$F$2)</f>
        <v xml:space="preserve">महात्मा गाँधी राजकीय विद्यालय (अंग्रेजी माध्यम) बर, पाली </v>
      </c>
      <c r="V1731" s="822"/>
      <c r="W1731" s="822"/>
      <c r="X1731" s="822"/>
      <c r="Y1731" s="822"/>
      <c r="Z1731" s="822"/>
      <c r="AA1731" s="822"/>
      <c r="AB1731" s="822"/>
      <c r="AC1731" s="822"/>
      <c r="AD1731" s="822"/>
      <c r="AE1731" s="822"/>
      <c r="AF1731" s="822"/>
    </row>
    <row r="1732" spans="1:32" ht="21.9" customHeight="1">
      <c r="A1732" s="166">
        <f>IF(N1735="","",A1731+1)</f>
        <v>4</v>
      </c>
      <c r="B1732" s="413" t="s">
        <v>169</v>
      </c>
      <c r="C1732" s="797" t="str">
        <f>IFERROR(VLOOKUP(N1735,Marks,2,0),"")</f>
        <v/>
      </c>
      <c r="D1732" s="797"/>
      <c r="E1732" s="815" t="s">
        <v>212</v>
      </c>
      <c r="F1732" s="815"/>
      <c r="G1732" s="815"/>
      <c r="H1732" s="797" t="str">
        <f>IFERROR(VLOOKUP(N1735,Marks,3,0),"")</f>
        <v/>
      </c>
      <c r="I1732" s="797"/>
      <c r="J1732" s="798" t="s">
        <v>205</v>
      </c>
      <c r="K1732" s="798"/>
      <c r="L1732" s="798"/>
      <c r="M1732" s="798"/>
      <c r="N1732" s="799" t="str">
        <f>IF(AND(N1735=""),"",'Marks Entry 1st'!$I$2)</f>
        <v xml:space="preserve"> 2021-2022</v>
      </c>
      <c r="O1732" s="799"/>
      <c r="P1732" s="799"/>
      <c r="Q1732" s="819"/>
      <c r="R1732" s="413" t="s">
        <v>169</v>
      </c>
      <c r="S1732" s="797" t="str">
        <f>IFERROR(VLOOKUP(AD1735,Marks,2,0),"")</f>
        <v/>
      </c>
      <c r="T1732" s="797"/>
      <c r="U1732" s="815" t="s">
        <v>212</v>
      </c>
      <c r="V1732" s="815"/>
      <c r="W1732" s="815"/>
      <c r="X1732" s="797" t="str">
        <f>IFERROR(VLOOKUP(AD1735,Marks,3,0),"")</f>
        <v/>
      </c>
      <c r="Y1732" s="797"/>
      <c r="Z1732" s="798" t="s">
        <v>205</v>
      </c>
      <c r="AA1732" s="798"/>
      <c r="AB1732" s="798"/>
      <c r="AC1732" s="798"/>
      <c r="AD1732" s="799" t="str">
        <f>IF(AND(AD1735=""),"",'Marks Entry 1st'!$I$2)</f>
        <v xml:space="preserve"> 2021-2022</v>
      </c>
      <c r="AE1732" s="799"/>
      <c r="AF1732" s="799"/>
    </row>
    <row r="1733" spans="1:32" ht="21.9" customHeight="1">
      <c r="A1733" s="166">
        <f>IF(N1735="","",A1732+1)</f>
        <v>5</v>
      </c>
      <c r="B1733" s="800" t="s">
        <v>206</v>
      </c>
      <c r="C1733" s="800"/>
      <c r="D1733" s="800"/>
      <c r="E1733" s="801" t="str">
        <f>IFERROR(VLOOKUP(N1735,Marks,6,0),"")</f>
        <v/>
      </c>
      <c r="F1733" s="801"/>
      <c r="G1733" s="801"/>
      <c r="H1733" s="801"/>
      <c r="I1733" s="801"/>
      <c r="J1733" s="802" t="s">
        <v>209</v>
      </c>
      <c r="K1733" s="802"/>
      <c r="L1733" s="802"/>
      <c r="M1733" s="802"/>
      <c r="N1733" s="803" t="str">
        <f>IFERROR(VLOOKUP(N1735,Marks,5,0),"")</f>
        <v/>
      </c>
      <c r="O1733" s="803"/>
      <c r="P1733" s="803"/>
      <c r="Q1733" s="819"/>
      <c r="R1733" s="800" t="s">
        <v>206</v>
      </c>
      <c r="S1733" s="800"/>
      <c r="T1733" s="800"/>
      <c r="U1733" s="801" t="str">
        <f>IFERROR(VLOOKUP(AD1735,Marks,6,0),"")</f>
        <v/>
      </c>
      <c r="V1733" s="801"/>
      <c r="W1733" s="801"/>
      <c r="X1733" s="801"/>
      <c r="Y1733" s="801"/>
      <c r="Z1733" s="802" t="s">
        <v>209</v>
      </c>
      <c r="AA1733" s="802"/>
      <c r="AB1733" s="802"/>
      <c r="AC1733" s="802"/>
      <c r="AD1733" s="803" t="str">
        <f>IFERROR(VLOOKUP(AD1735,Marks,5,0),"")</f>
        <v/>
      </c>
      <c r="AE1733" s="803"/>
      <c r="AF1733" s="803"/>
    </row>
    <row r="1734" spans="1:32" ht="21.9" customHeight="1">
      <c r="A1734" s="166">
        <f>IF(N1735="","",A1733+1)</f>
        <v>6</v>
      </c>
      <c r="B1734" s="800" t="s">
        <v>207</v>
      </c>
      <c r="C1734" s="800"/>
      <c r="D1734" s="800"/>
      <c r="E1734" s="801" t="str">
        <f>IFERROR(VLOOKUP(N1735,Marks,7,0),"")</f>
        <v/>
      </c>
      <c r="F1734" s="801"/>
      <c r="G1734" s="801"/>
      <c r="H1734" s="801"/>
      <c r="I1734" s="801"/>
      <c r="J1734" s="802" t="s">
        <v>210</v>
      </c>
      <c r="K1734" s="802"/>
      <c r="L1734" s="802"/>
      <c r="M1734" s="802"/>
      <c r="N1734" s="816" t="str">
        <f>IFERROR(VLOOKUP(N1735,Marks,4,0),"")</f>
        <v/>
      </c>
      <c r="O1734" s="816"/>
      <c r="P1734" s="816"/>
      <c r="Q1734" s="819"/>
      <c r="R1734" s="800" t="s">
        <v>207</v>
      </c>
      <c r="S1734" s="800"/>
      <c r="T1734" s="800"/>
      <c r="U1734" s="801" t="str">
        <f>IFERROR(VLOOKUP(AD1735,Marks,7,0),"")</f>
        <v/>
      </c>
      <c r="V1734" s="801"/>
      <c r="W1734" s="801"/>
      <c r="X1734" s="801"/>
      <c r="Y1734" s="801"/>
      <c r="Z1734" s="802" t="s">
        <v>210</v>
      </c>
      <c r="AA1734" s="802"/>
      <c r="AB1734" s="802"/>
      <c r="AC1734" s="802"/>
      <c r="AD1734" s="816" t="str">
        <f>IFERROR(VLOOKUP(AD1735,Marks,4,0),"")</f>
        <v/>
      </c>
      <c r="AE1734" s="816"/>
      <c r="AF1734" s="816"/>
    </row>
    <row r="1735" spans="1:32" ht="21.9" customHeight="1">
      <c r="A1735" s="166">
        <f>IF(N1735="","",A1734+1)</f>
        <v>7</v>
      </c>
      <c r="B1735" s="800" t="s">
        <v>208</v>
      </c>
      <c r="C1735" s="800"/>
      <c r="D1735" s="800"/>
      <c r="E1735" s="801" t="str">
        <f>IFERROR(VLOOKUP(N1735,Marks,8,0),"")</f>
        <v/>
      </c>
      <c r="F1735" s="801"/>
      <c r="G1735" s="801"/>
      <c r="H1735" s="801"/>
      <c r="I1735" s="801"/>
      <c r="J1735" s="802" t="s">
        <v>211</v>
      </c>
      <c r="K1735" s="802"/>
      <c r="L1735" s="802"/>
      <c r="M1735" s="802"/>
      <c r="N1735" s="809">
        <f>IF(AD1708="","",IF(AND(AD1708+1&gt;$AN$6),"",AD1708+1))</f>
        <v>229</v>
      </c>
      <c r="O1735" s="809"/>
      <c r="P1735" s="809"/>
      <c r="Q1735" s="819"/>
      <c r="R1735" s="800" t="s">
        <v>208</v>
      </c>
      <c r="S1735" s="800"/>
      <c r="T1735" s="800"/>
      <c r="U1735" s="801" t="str">
        <f>IFERROR(VLOOKUP(AD1735,Marks,8,0),"")</f>
        <v/>
      </c>
      <c r="V1735" s="801"/>
      <c r="W1735" s="801"/>
      <c r="X1735" s="801"/>
      <c r="Y1735" s="801"/>
      <c r="Z1735" s="802" t="s">
        <v>211</v>
      </c>
      <c r="AA1735" s="802"/>
      <c r="AB1735" s="802"/>
      <c r="AC1735" s="802"/>
      <c r="AD1735" s="810">
        <f>IF(N1735="","",IF(AND(N1735+1&gt;$AN$6),"",N1735+1))</f>
        <v>230</v>
      </c>
      <c r="AE1735" s="810"/>
      <c r="AF1735" s="810"/>
    </row>
    <row r="1736" spans="1:32" ht="9" customHeight="1">
      <c r="A1736" s="166">
        <f>IF(N1735="","",A1735+1)</f>
        <v>8</v>
      </c>
      <c r="B1736" s="123"/>
      <c r="C1736" s="123"/>
      <c r="D1736" s="123"/>
      <c r="E1736" s="124"/>
      <c r="F1736" s="124"/>
      <c r="G1736" s="124"/>
      <c r="H1736" s="123"/>
      <c r="I1736" s="123"/>
      <c r="J1736" s="125"/>
      <c r="K1736" s="125"/>
      <c r="L1736" s="125"/>
      <c r="M1736" s="76"/>
      <c r="N1736" s="76"/>
      <c r="O1736" s="76"/>
      <c r="P1736" s="76"/>
      <c r="Q1736" s="819"/>
      <c r="R1736" s="123"/>
      <c r="S1736" s="123"/>
      <c r="T1736" s="123"/>
      <c r="U1736" s="124"/>
      <c r="V1736" s="124"/>
      <c r="W1736" s="124"/>
      <c r="X1736" s="123"/>
      <c r="Y1736" s="123"/>
      <c r="Z1736" s="125"/>
      <c r="AA1736" s="125"/>
      <c r="AB1736" s="125"/>
      <c r="AC1736" s="76"/>
      <c r="AD1736" s="76"/>
      <c r="AE1736" s="76"/>
      <c r="AF1736" s="76"/>
    </row>
    <row r="1737" spans="1:32" ht="21" customHeight="1">
      <c r="A1737" s="166">
        <f>IF(N1735="","",A1736+1)</f>
        <v>9</v>
      </c>
      <c r="B1737" s="811" t="s">
        <v>213</v>
      </c>
      <c r="C1737" s="646" t="s">
        <v>214</v>
      </c>
      <c r="D1737" s="646"/>
      <c r="E1737" s="646"/>
      <c r="F1737" s="812" t="s">
        <v>13</v>
      </c>
      <c r="G1737" s="813"/>
      <c r="H1737" s="813"/>
      <c r="I1737" s="814"/>
      <c r="J1737" s="649" t="s">
        <v>184</v>
      </c>
      <c r="K1737" s="650" t="s">
        <v>167</v>
      </c>
      <c r="L1737" s="651"/>
      <c r="M1737" s="651"/>
      <c r="N1737" s="652"/>
      <c r="O1737" s="616" t="s">
        <v>185</v>
      </c>
      <c r="P1737" s="617" t="s">
        <v>186</v>
      </c>
      <c r="Q1737" s="819"/>
      <c r="R1737" s="811" t="s">
        <v>213</v>
      </c>
      <c r="S1737" s="646" t="s">
        <v>214</v>
      </c>
      <c r="T1737" s="646"/>
      <c r="U1737" s="646"/>
      <c r="V1737" s="812" t="s">
        <v>13</v>
      </c>
      <c r="W1737" s="813"/>
      <c r="X1737" s="813"/>
      <c r="Y1737" s="814"/>
      <c r="Z1737" s="649" t="s">
        <v>184</v>
      </c>
      <c r="AA1737" s="650" t="s">
        <v>167</v>
      </c>
      <c r="AB1737" s="651"/>
      <c r="AC1737" s="651"/>
      <c r="AD1737" s="652"/>
      <c r="AE1737" s="616" t="s">
        <v>185</v>
      </c>
      <c r="AF1737" s="617" t="s">
        <v>186</v>
      </c>
    </row>
    <row r="1738" spans="1:32" ht="90.75" customHeight="1">
      <c r="A1738" s="166">
        <f>IF(N1735="","",A1737+1)</f>
        <v>10</v>
      </c>
      <c r="B1738" s="811"/>
      <c r="C1738" s="171" t="s">
        <v>11</v>
      </c>
      <c r="D1738" s="171" t="s">
        <v>180</v>
      </c>
      <c r="E1738" s="171" t="s">
        <v>108</v>
      </c>
      <c r="F1738" s="171" t="s">
        <v>182</v>
      </c>
      <c r="G1738" s="171" t="s">
        <v>183</v>
      </c>
      <c r="H1738" s="305" t="s">
        <v>10</v>
      </c>
      <c r="I1738" s="171" t="s">
        <v>108</v>
      </c>
      <c r="J1738" s="649"/>
      <c r="K1738" s="172" t="s">
        <v>182</v>
      </c>
      <c r="L1738" s="172" t="s">
        <v>183</v>
      </c>
      <c r="M1738" s="173" t="s">
        <v>10</v>
      </c>
      <c r="N1738" s="171" t="s">
        <v>108</v>
      </c>
      <c r="O1738" s="616"/>
      <c r="P1738" s="785"/>
      <c r="Q1738" s="819"/>
      <c r="R1738" s="811"/>
      <c r="S1738" s="171" t="s">
        <v>11</v>
      </c>
      <c r="T1738" s="171" t="s">
        <v>180</v>
      </c>
      <c r="U1738" s="171" t="s">
        <v>108</v>
      </c>
      <c r="V1738" s="171" t="s">
        <v>182</v>
      </c>
      <c r="W1738" s="171" t="s">
        <v>183</v>
      </c>
      <c r="X1738" s="305" t="s">
        <v>10</v>
      </c>
      <c r="Y1738" s="171" t="s">
        <v>108</v>
      </c>
      <c r="Z1738" s="649"/>
      <c r="AA1738" s="172" t="s">
        <v>182</v>
      </c>
      <c r="AB1738" s="172" t="s">
        <v>183</v>
      </c>
      <c r="AC1738" s="173" t="s">
        <v>10</v>
      </c>
      <c r="AD1738" s="171" t="s">
        <v>108</v>
      </c>
      <c r="AE1738" s="616"/>
      <c r="AF1738" s="785">
        <v>0</v>
      </c>
    </row>
    <row r="1739" spans="1:32" ht="18.75" customHeight="1">
      <c r="A1739" s="166">
        <f>IF(N1735="","",A1738+1)</f>
        <v>11</v>
      </c>
      <c r="B1739" s="811"/>
      <c r="C1739" s="409">
        <v>20</v>
      </c>
      <c r="D1739" s="409">
        <v>20</v>
      </c>
      <c r="E1739" s="116">
        <v>40</v>
      </c>
      <c r="F1739" s="409">
        <v>30</v>
      </c>
      <c r="G1739" s="409">
        <v>18</v>
      </c>
      <c r="H1739" s="409">
        <v>12</v>
      </c>
      <c r="I1739" s="116">
        <v>60</v>
      </c>
      <c r="J1739" s="118">
        <v>100</v>
      </c>
      <c r="K1739" s="409">
        <v>50</v>
      </c>
      <c r="L1739" s="409">
        <v>30</v>
      </c>
      <c r="M1739" s="409">
        <v>20</v>
      </c>
      <c r="N1739" s="116">
        <v>100</v>
      </c>
      <c r="O1739" s="118">
        <v>200</v>
      </c>
      <c r="P1739" s="786"/>
      <c r="Q1739" s="819"/>
      <c r="R1739" s="811"/>
      <c r="S1739" s="409">
        <v>20</v>
      </c>
      <c r="T1739" s="409">
        <v>20</v>
      </c>
      <c r="U1739" s="116">
        <v>40</v>
      </c>
      <c r="V1739" s="409">
        <v>30</v>
      </c>
      <c r="W1739" s="409">
        <v>18</v>
      </c>
      <c r="X1739" s="409">
        <v>12</v>
      </c>
      <c r="Y1739" s="116">
        <v>60</v>
      </c>
      <c r="Z1739" s="118">
        <v>100</v>
      </c>
      <c r="AA1739" s="409">
        <v>50</v>
      </c>
      <c r="AB1739" s="409">
        <v>30</v>
      </c>
      <c r="AC1739" s="409">
        <v>20</v>
      </c>
      <c r="AD1739" s="116">
        <v>100</v>
      </c>
      <c r="AE1739" s="118">
        <v>200</v>
      </c>
      <c r="AF1739" s="786"/>
    </row>
    <row r="1740" spans="1:32" ht="21" customHeight="1">
      <c r="A1740" s="166">
        <f>IF(N1735="","",A1739+1)</f>
        <v>12</v>
      </c>
      <c r="B1740" s="122" t="str">
        <f>'Result Sheet'!$L$4</f>
        <v xml:space="preserve">हिन्दी </v>
      </c>
      <c r="C1740" s="408" t="str">
        <f>IFERROR(VLOOKUP(N1735,Marks,11,0),"")</f>
        <v/>
      </c>
      <c r="D1740" s="408" t="str">
        <f>IFERROR(VLOOKUP(N1735,Marks,12,0),"")</f>
        <v/>
      </c>
      <c r="E1740" s="117" t="str">
        <f>IFERROR(VLOOKUP(N1735,Marks,13,0),"")</f>
        <v/>
      </c>
      <c r="F1740" s="408" t="str">
        <f>IFERROR(VLOOKUP(N1735,Marks,14,0),"")</f>
        <v/>
      </c>
      <c r="G1740" s="408" t="str">
        <f>IFERROR(VLOOKUP(N1735,Marks,15,0),"")</f>
        <v/>
      </c>
      <c r="H1740" s="408" t="str">
        <f>IFERROR(VLOOKUP(N1735,Marks,16,0),"")</f>
        <v/>
      </c>
      <c r="I1740" s="117" t="str">
        <f>IFERROR(VLOOKUP(N1735,Marks,17,0),"")</f>
        <v/>
      </c>
      <c r="J1740" s="119" t="str">
        <f>IFERROR(VLOOKUP(N1735,Marks,18,0),"")</f>
        <v/>
      </c>
      <c r="K1740" s="408" t="str">
        <f>IFERROR(VLOOKUP(N1735,Marks,19,0),"")</f>
        <v/>
      </c>
      <c r="L1740" s="408" t="str">
        <f>IFERROR(VLOOKUP(N1735,Marks,20,0),"")</f>
        <v/>
      </c>
      <c r="M1740" s="408" t="str">
        <f>IFERROR(VLOOKUP(N1735,Marks,21,0),"")</f>
        <v/>
      </c>
      <c r="N1740" s="117" t="str">
        <f>IFERROR(VLOOKUP(N1735,Marks,22,0),"")</f>
        <v/>
      </c>
      <c r="O1740" s="119" t="str">
        <f>IFERROR(VLOOKUP(N1735,Marks,23,0),"")</f>
        <v/>
      </c>
      <c r="P1740" s="323" t="str">
        <f>IFERROR(VLOOKUP(N1735,Marks,29,0),"")</f>
        <v/>
      </c>
      <c r="Q1740" s="819"/>
      <c r="R1740" s="122" t="str">
        <f>'Result Sheet'!$L$4</f>
        <v xml:space="preserve">हिन्दी </v>
      </c>
      <c r="S1740" s="408" t="str">
        <f>IFERROR(VLOOKUP(AD1735,Marks,11,0),"")</f>
        <v/>
      </c>
      <c r="T1740" s="408" t="str">
        <f>IFERROR(VLOOKUP(AD1735,Marks,12,0),"")</f>
        <v/>
      </c>
      <c r="U1740" s="117" t="str">
        <f>IFERROR(VLOOKUP(AD1735,Marks,13,0),"")</f>
        <v/>
      </c>
      <c r="V1740" s="408" t="str">
        <f>IFERROR(VLOOKUP(AD1735,Marks,14,0),"")</f>
        <v/>
      </c>
      <c r="W1740" s="408" t="str">
        <f>IFERROR(VLOOKUP(AD1735,Marks,15,0),"")</f>
        <v/>
      </c>
      <c r="X1740" s="408" t="str">
        <f>IFERROR(VLOOKUP(AD1735,Marks,16,0),"")</f>
        <v/>
      </c>
      <c r="Y1740" s="117" t="str">
        <f>IFERROR(VLOOKUP(AD1735,Marks,17,0),"")</f>
        <v/>
      </c>
      <c r="Z1740" s="119" t="str">
        <f>IFERROR(VLOOKUP(AD1735,Marks,18,0),"")</f>
        <v/>
      </c>
      <c r="AA1740" s="408" t="str">
        <f>IFERROR(VLOOKUP(AD1735,Marks,19,0),"")</f>
        <v/>
      </c>
      <c r="AB1740" s="408" t="str">
        <f>IFERROR(VLOOKUP(AD1735,Marks,20,0),"")</f>
        <v/>
      </c>
      <c r="AC1740" s="408" t="str">
        <f>IFERROR(VLOOKUP(AD1735,Marks,21,0),"")</f>
        <v/>
      </c>
      <c r="AD1740" s="117" t="str">
        <f>IFERROR(VLOOKUP(AD1735,Marks,22,0),"")</f>
        <v/>
      </c>
      <c r="AE1740" s="119" t="str">
        <f>IFERROR(VLOOKUP(AD1735,Marks,23,0),"")</f>
        <v/>
      </c>
      <c r="AF1740" s="323" t="str">
        <f>IFERROR(VLOOKUP(AD1735,Marks,29,0),"")</f>
        <v/>
      </c>
    </row>
    <row r="1741" spans="1:32" ht="21" customHeight="1">
      <c r="A1741" s="166">
        <f>IF(N1735="","",A1740+1)</f>
        <v>13</v>
      </c>
      <c r="B1741" s="122" t="str">
        <f>'Result Sheet'!$AE$4</f>
        <v xml:space="preserve">अंग्रेजी </v>
      </c>
      <c r="C1741" s="408" t="str">
        <f>IFERROR(VLOOKUP(N1735,Marks,30,0),"")</f>
        <v/>
      </c>
      <c r="D1741" s="408" t="str">
        <f>IFERROR(VLOOKUP(N1735,Marks,31,0),"")</f>
        <v/>
      </c>
      <c r="E1741" s="117" t="str">
        <f>IFERROR(VLOOKUP(N1735,Marks,32,0),"")</f>
        <v/>
      </c>
      <c r="F1741" s="408" t="str">
        <f>IFERROR(VLOOKUP(N1735,Marks,33,0),"")</f>
        <v/>
      </c>
      <c r="G1741" s="408" t="str">
        <f>IFERROR(VLOOKUP(N1735,Marks,34,0),"")</f>
        <v/>
      </c>
      <c r="H1741" s="408" t="str">
        <f>IFERROR(VLOOKUP(N1735,Marks,35,0),"")</f>
        <v/>
      </c>
      <c r="I1741" s="117" t="str">
        <f>IFERROR(VLOOKUP(N1735,Marks,36,0),"")</f>
        <v/>
      </c>
      <c r="J1741" s="119" t="str">
        <f>IFERROR(VLOOKUP(N1735,Marks,37,0),"")</f>
        <v/>
      </c>
      <c r="K1741" s="408" t="str">
        <f>IFERROR(VLOOKUP(N1735,Marks,38,0),"")</f>
        <v/>
      </c>
      <c r="L1741" s="408" t="str">
        <f>IFERROR(VLOOKUP(N1735,Marks,39,0),"")</f>
        <v/>
      </c>
      <c r="M1741" s="408" t="str">
        <f>IFERROR(VLOOKUP(N1735,Marks,40,0),"")</f>
        <v/>
      </c>
      <c r="N1741" s="117" t="str">
        <f>IFERROR(VLOOKUP(N1735,Marks,41,0),"")</f>
        <v/>
      </c>
      <c r="O1741" s="119" t="str">
        <f>IFERROR(VLOOKUP(N1735,Marks,42,0),"")</f>
        <v/>
      </c>
      <c r="P1741" s="323" t="str">
        <f>IFERROR(VLOOKUP(N1735,Marks,48,0),"")</f>
        <v/>
      </c>
      <c r="Q1741" s="819"/>
      <c r="R1741" s="122" t="str">
        <f>'Result Sheet'!$AE$4</f>
        <v xml:space="preserve">अंग्रेजी </v>
      </c>
      <c r="S1741" s="408" t="str">
        <f>IFERROR(VLOOKUP(AD1735,Marks,30,0),"")</f>
        <v/>
      </c>
      <c r="T1741" s="408" t="str">
        <f>IFERROR(VLOOKUP(AD1735,Marks,31,0),"")</f>
        <v/>
      </c>
      <c r="U1741" s="117" t="str">
        <f>IFERROR(VLOOKUP(AD1735,Marks,32,0),"")</f>
        <v/>
      </c>
      <c r="V1741" s="408" t="str">
        <f>IFERROR(VLOOKUP(AD1735,Marks,33,0),"")</f>
        <v/>
      </c>
      <c r="W1741" s="408" t="str">
        <f>IFERROR(VLOOKUP(AD1735,Marks,34,0),"")</f>
        <v/>
      </c>
      <c r="X1741" s="408" t="str">
        <f>IFERROR(VLOOKUP(AD1735,Marks,35,0),"")</f>
        <v/>
      </c>
      <c r="Y1741" s="117" t="str">
        <f>IFERROR(VLOOKUP(AD1735,Marks,36,0),"")</f>
        <v/>
      </c>
      <c r="Z1741" s="119" t="str">
        <f>IFERROR(VLOOKUP(AD1735,Marks,37,0),"")</f>
        <v/>
      </c>
      <c r="AA1741" s="408" t="str">
        <f>IFERROR(VLOOKUP(AD1735,Marks,38,0),"")</f>
        <v/>
      </c>
      <c r="AB1741" s="408" t="str">
        <f>IFERROR(VLOOKUP(AD1735,Marks,39,0),"")</f>
        <v/>
      </c>
      <c r="AC1741" s="408" t="str">
        <f>IFERROR(VLOOKUP(AD1735,Marks,40,0),"")</f>
        <v/>
      </c>
      <c r="AD1741" s="117" t="str">
        <f>IFERROR(VLOOKUP(AD1735,Marks,41,0),"")</f>
        <v/>
      </c>
      <c r="AE1741" s="119" t="str">
        <f>IFERROR(VLOOKUP(AD1735,Marks,42,0),"")</f>
        <v/>
      </c>
      <c r="AF1741" s="323" t="str">
        <f>IFERROR(VLOOKUP(AD1735,Marks,48,0),"")</f>
        <v/>
      </c>
    </row>
    <row r="1742" spans="1:32" ht="21" customHeight="1">
      <c r="A1742" s="166">
        <f>IF(N1735="","",A1741+1)</f>
        <v>14</v>
      </c>
      <c r="B1742" s="122" t="str">
        <f>'Result Sheet'!$AX$4</f>
        <v>संस्कृत</v>
      </c>
      <c r="C1742" s="408" t="str">
        <f>IFERROR(VLOOKUP(N1735,Marks,49,0),"")</f>
        <v/>
      </c>
      <c r="D1742" s="408" t="str">
        <f>IFERROR(VLOOKUP(N1735,Marks,50,0),"")</f>
        <v/>
      </c>
      <c r="E1742" s="117" t="str">
        <f>IFERROR(VLOOKUP(N1735,Marks,51,0),"")</f>
        <v/>
      </c>
      <c r="F1742" s="408" t="str">
        <f>IFERROR(VLOOKUP(N1735,Marks,52,0),"")</f>
        <v/>
      </c>
      <c r="G1742" s="408" t="str">
        <f>IFERROR(VLOOKUP(N1735,Marks,53,0),"")</f>
        <v/>
      </c>
      <c r="H1742" s="408" t="str">
        <f>IFERROR(VLOOKUP(N1735,Marks,54,0),"")</f>
        <v/>
      </c>
      <c r="I1742" s="117" t="str">
        <f>IFERROR(VLOOKUP(N1735,Marks,55,0),"")</f>
        <v/>
      </c>
      <c r="J1742" s="119" t="str">
        <f>IFERROR(VLOOKUP(N1735,Marks,56,0),"")</f>
        <v/>
      </c>
      <c r="K1742" s="408" t="str">
        <f>IFERROR(VLOOKUP(N1735,Marks,57,0),"")</f>
        <v/>
      </c>
      <c r="L1742" s="408" t="str">
        <f>IFERROR(VLOOKUP(N1735,Marks,58,0),"")</f>
        <v/>
      </c>
      <c r="M1742" s="408" t="str">
        <f>IFERROR(VLOOKUP(N1735,Marks,59,0),"")</f>
        <v/>
      </c>
      <c r="N1742" s="117" t="str">
        <f>IFERROR(VLOOKUP(N1735,Marks,60,0),"")</f>
        <v/>
      </c>
      <c r="O1742" s="119" t="str">
        <f>IFERROR(VLOOKUP(N1735,Marks,61,0),"")</f>
        <v/>
      </c>
      <c r="P1742" s="323" t="str">
        <f>IFERROR(VLOOKUP(N1735,Marks,67,0),"")</f>
        <v/>
      </c>
      <c r="Q1742" s="819"/>
      <c r="R1742" s="122" t="str">
        <f>'Result Sheet'!$AX$4</f>
        <v>संस्कृत</v>
      </c>
      <c r="S1742" s="408" t="str">
        <f>IFERROR(VLOOKUP(AD1735,Marks,49,0),"")</f>
        <v/>
      </c>
      <c r="T1742" s="408" t="str">
        <f>IFERROR(VLOOKUP(AD1735,Marks,50,0),"")</f>
        <v/>
      </c>
      <c r="U1742" s="117" t="str">
        <f>IFERROR(VLOOKUP(AD1735,Marks,51,0),"")</f>
        <v/>
      </c>
      <c r="V1742" s="408" t="str">
        <f>IFERROR(VLOOKUP(AD1735,Marks,52,0),"")</f>
        <v/>
      </c>
      <c r="W1742" s="408" t="str">
        <f>IFERROR(VLOOKUP(AD1735,Marks,53,0),"")</f>
        <v/>
      </c>
      <c r="X1742" s="408" t="str">
        <f>IFERROR(VLOOKUP(AD1735,Marks,54,0),"")</f>
        <v/>
      </c>
      <c r="Y1742" s="117" t="str">
        <f>IFERROR(VLOOKUP(AD1735,Marks,55,0),"")</f>
        <v/>
      </c>
      <c r="Z1742" s="119" t="str">
        <f>IFERROR(VLOOKUP(AD1735,Marks,56,0),"")</f>
        <v/>
      </c>
      <c r="AA1742" s="408" t="str">
        <f>IFERROR(VLOOKUP(AD1735,Marks,57,0),"")</f>
        <v/>
      </c>
      <c r="AB1742" s="408" t="str">
        <f>IFERROR(VLOOKUP(AD1735,Marks,58,0),"")</f>
        <v/>
      </c>
      <c r="AC1742" s="408" t="str">
        <f>IFERROR(VLOOKUP(AD1735,Marks,59,0),"")</f>
        <v/>
      </c>
      <c r="AD1742" s="117" t="str">
        <f>IFERROR(VLOOKUP(AD1735,Marks,60,0),"")</f>
        <v/>
      </c>
      <c r="AE1742" s="119" t="str">
        <f>IFERROR(VLOOKUP(AD1735,Marks,61,0),"")</f>
        <v/>
      </c>
      <c r="AF1742" s="323" t="str">
        <f>IFERROR(VLOOKUP(AD1735,Marks,67,0),"")</f>
        <v/>
      </c>
    </row>
    <row r="1743" spans="1:32" ht="21" customHeight="1">
      <c r="A1743" s="166">
        <f>IF(N1735="","",A1741+1)</f>
        <v>14</v>
      </c>
      <c r="B1743" s="122" t="str">
        <f>'Result Sheet'!$BQ$4</f>
        <v xml:space="preserve">गणित </v>
      </c>
      <c r="C1743" s="408" t="str">
        <f>IFERROR(VLOOKUP(N1735,Marks,68,0),"")</f>
        <v/>
      </c>
      <c r="D1743" s="408" t="str">
        <f>IFERROR(VLOOKUP(N1735,Marks,69,0),"")</f>
        <v/>
      </c>
      <c r="E1743" s="117" t="str">
        <f>IFERROR(VLOOKUP(N1735,Marks,70,0),"")</f>
        <v/>
      </c>
      <c r="F1743" s="408" t="str">
        <f>IFERROR(VLOOKUP(N1735,Marks,71,0),"")</f>
        <v/>
      </c>
      <c r="G1743" s="408" t="str">
        <f>IFERROR(VLOOKUP(N1735,Marks,72,0),"")</f>
        <v/>
      </c>
      <c r="H1743" s="408" t="str">
        <f>IFERROR(VLOOKUP(N1735,Marks,73,0),"")</f>
        <v/>
      </c>
      <c r="I1743" s="117" t="str">
        <f>IFERROR(VLOOKUP(N1735,Marks,74,0),"")</f>
        <v/>
      </c>
      <c r="J1743" s="119" t="str">
        <f>IFERROR(VLOOKUP(N1735,Marks,75,0),"")</f>
        <v/>
      </c>
      <c r="K1743" s="408" t="str">
        <f>IFERROR(VLOOKUP(N1735,Marks,76,0),"")</f>
        <v/>
      </c>
      <c r="L1743" s="408" t="str">
        <f>IFERROR(VLOOKUP(N1735,Marks,77,0),"")</f>
        <v/>
      </c>
      <c r="M1743" s="408" t="str">
        <f>IFERROR(VLOOKUP(N1735,Marks,78,0),"")</f>
        <v/>
      </c>
      <c r="N1743" s="117" t="str">
        <f>IFERROR(VLOOKUP(N1735,Marks,79,0),"")</f>
        <v/>
      </c>
      <c r="O1743" s="119" t="str">
        <f>IFERROR(VLOOKUP(N1735,Marks,80,0),"")</f>
        <v/>
      </c>
      <c r="P1743" s="323" t="str">
        <f>IFERROR(VLOOKUP(N1735,Marks,86,0),"")</f>
        <v/>
      </c>
      <c r="Q1743" s="819"/>
      <c r="R1743" s="122" t="str">
        <f>'Result Sheet'!$BQ$4</f>
        <v xml:space="preserve">गणित </v>
      </c>
      <c r="S1743" s="408" t="str">
        <f>IFERROR(VLOOKUP(AD1735,Marks,68,0),"")</f>
        <v/>
      </c>
      <c r="T1743" s="408" t="str">
        <f>IFERROR(VLOOKUP(AD1735,Marks,69,0),"")</f>
        <v/>
      </c>
      <c r="U1743" s="117" t="str">
        <f>IFERROR(VLOOKUP(AD1735,Marks,70,0),"")</f>
        <v/>
      </c>
      <c r="V1743" s="408" t="str">
        <f>IFERROR(VLOOKUP(AD1735,Marks,71,0),"")</f>
        <v/>
      </c>
      <c r="W1743" s="408" t="str">
        <f>IFERROR(VLOOKUP(AD1735,Marks,72,0),"")</f>
        <v/>
      </c>
      <c r="X1743" s="408" t="str">
        <f>IFERROR(VLOOKUP(AD1735,Marks,73,0),"")</f>
        <v/>
      </c>
      <c r="Y1743" s="117" t="str">
        <f>IFERROR(VLOOKUP(AD1735,Marks,74,0),"")</f>
        <v/>
      </c>
      <c r="Z1743" s="119" t="str">
        <f>IFERROR(VLOOKUP(AD1735,Marks,75,0),"")</f>
        <v/>
      </c>
      <c r="AA1743" s="408" t="str">
        <f>IFERROR(VLOOKUP(AD1735,Marks,76,0),"")</f>
        <v/>
      </c>
      <c r="AB1743" s="408" t="str">
        <f>IFERROR(VLOOKUP(AD1735,Marks,77,0),"")</f>
        <v/>
      </c>
      <c r="AC1743" s="408" t="str">
        <f>IFERROR(VLOOKUP(AD1735,Marks,78,0),"")</f>
        <v/>
      </c>
      <c r="AD1743" s="117" t="str">
        <f>IFERROR(VLOOKUP(AD1735,Marks,79,0),"")</f>
        <v/>
      </c>
      <c r="AE1743" s="119" t="str">
        <f>IFERROR(VLOOKUP(AD1735,Marks,80,0),"")</f>
        <v/>
      </c>
      <c r="AF1743" s="323" t="str">
        <f>IFERROR(VLOOKUP(AD1735,Marks,86,0),"")</f>
        <v/>
      </c>
    </row>
    <row r="1744" spans="1:32" ht="21" customHeight="1">
      <c r="A1744" s="166">
        <f>IF(N1735="","",A1743+1)</f>
        <v>15</v>
      </c>
      <c r="B1744" s="122" t="str">
        <f>'Result Sheet'!$CJ$4</f>
        <v xml:space="preserve">पर्यावरण अध्ययन </v>
      </c>
      <c r="C1744" s="408" t="str">
        <f>IFERROR(VLOOKUP(N1735,Marks,87,0),"")</f>
        <v/>
      </c>
      <c r="D1744" s="408" t="str">
        <f>IFERROR(VLOOKUP(N1735,Marks,88,0),"")</f>
        <v/>
      </c>
      <c r="E1744" s="117" t="str">
        <f>IFERROR(VLOOKUP(N1735,Marks,89,0),"")</f>
        <v/>
      </c>
      <c r="F1744" s="408" t="str">
        <f>IFERROR(VLOOKUP(N1735,Marks,90,0),"")</f>
        <v/>
      </c>
      <c r="G1744" s="408" t="str">
        <f>IFERROR(VLOOKUP(N1735,Marks,91,0),"")</f>
        <v/>
      </c>
      <c r="H1744" s="408" t="str">
        <f>IFERROR(VLOOKUP(N1735,Marks,92,0),"")</f>
        <v/>
      </c>
      <c r="I1744" s="117" t="str">
        <f>IFERROR(VLOOKUP(N1735,Marks,93,0),"")</f>
        <v/>
      </c>
      <c r="J1744" s="119" t="str">
        <f>IFERROR(VLOOKUP(N1735,Marks,94,0),"")</f>
        <v/>
      </c>
      <c r="K1744" s="408" t="str">
        <f>IFERROR(VLOOKUP(N1735,Marks,95,0),"")</f>
        <v/>
      </c>
      <c r="L1744" s="408" t="str">
        <f>IFERROR(VLOOKUP(N1735,Marks,96,0),"")</f>
        <v/>
      </c>
      <c r="M1744" s="408" t="str">
        <f>IFERROR(VLOOKUP(N1735,Marks,97,0),"")</f>
        <v/>
      </c>
      <c r="N1744" s="117" t="str">
        <f>IFERROR(VLOOKUP(N1735,Marks,98,0),"")</f>
        <v/>
      </c>
      <c r="O1744" s="119" t="str">
        <f>IFERROR(VLOOKUP(N1735,Marks,99,0),"")</f>
        <v/>
      </c>
      <c r="P1744" s="323" t="str">
        <f>IFERROR(VLOOKUP(N1735,Marks,105,0),"")</f>
        <v/>
      </c>
      <c r="Q1744" s="819"/>
      <c r="R1744" s="122" t="str">
        <f>'Result Sheet'!$CJ$4</f>
        <v xml:space="preserve">पर्यावरण अध्ययन </v>
      </c>
      <c r="S1744" s="408" t="str">
        <f>IFERROR(VLOOKUP(AD1735,Marks,87,0),"")</f>
        <v/>
      </c>
      <c r="T1744" s="408" t="str">
        <f>IFERROR(VLOOKUP(AD1735,Marks,88,0),"")</f>
        <v/>
      </c>
      <c r="U1744" s="117" t="str">
        <f>IFERROR(VLOOKUP(AD1735,Marks,89,0),"")</f>
        <v/>
      </c>
      <c r="V1744" s="408" t="str">
        <f>IFERROR(VLOOKUP(AD1735,Marks,90,0),"")</f>
        <v/>
      </c>
      <c r="W1744" s="408" t="str">
        <f>IFERROR(VLOOKUP(AD1735,Marks,91,0),"")</f>
        <v/>
      </c>
      <c r="X1744" s="408" t="str">
        <f>IFERROR(VLOOKUP(AD1735,Marks,92,0),"")</f>
        <v/>
      </c>
      <c r="Y1744" s="117" t="str">
        <f>IFERROR(VLOOKUP(AD1735,Marks,93,0),"")</f>
        <v/>
      </c>
      <c r="Z1744" s="119" t="str">
        <f>IFERROR(VLOOKUP(AD1735,Marks,94,0),"")</f>
        <v/>
      </c>
      <c r="AA1744" s="408" t="str">
        <f>IFERROR(VLOOKUP(AD1735,Marks,95,0),"")</f>
        <v/>
      </c>
      <c r="AB1744" s="408" t="str">
        <f>IFERROR(VLOOKUP(AD1735,Marks,96,0),"")</f>
        <v/>
      </c>
      <c r="AC1744" s="408" t="str">
        <f>IFERROR(VLOOKUP(AD1735,Marks,97,0),"")</f>
        <v/>
      </c>
      <c r="AD1744" s="117" t="str">
        <f>IFERROR(VLOOKUP(AD1735,Marks,98,0),"")</f>
        <v/>
      </c>
      <c r="AE1744" s="119" t="str">
        <f>IFERROR(VLOOKUP(AD1735,Marks,99,0),"")</f>
        <v/>
      </c>
      <c r="AF1744" s="323" t="str">
        <f>IFERROR(VLOOKUP(AD1735,Marks,105,0),"")</f>
        <v/>
      </c>
    </row>
    <row r="1745" spans="1:32" ht="25.5" customHeight="1">
      <c r="A1745" s="166">
        <f>IF(N1735="","",A1744+1)</f>
        <v>16</v>
      </c>
      <c r="B1745" s="412" t="s">
        <v>215</v>
      </c>
      <c r="C1745" s="120" t="str">
        <f>IF(AND(C1740="",C1741="",C1742="",C1743="",C1744=""),"",SUM(C1740:C1744))</f>
        <v/>
      </c>
      <c r="D1745" s="120" t="str">
        <f t="shared" ref="D1745" si="336">IF(AND(D1740="",D1741="",D1742="",D1743="",D1744=""),"",SUM(D1740:D1744))</f>
        <v/>
      </c>
      <c r="E1745" s="120" t="str">
        <f t="shared" ref="E1745" si="337">IF(AND(E1740="",E1741="",E1742="",E1743="",E1744=""),"",SUM(E1740:E1744))</f>
        <v/>
      </c>
      <c r="F1745" s="120" t="str">
        <f t="shared" ref="F1745" si="338">IF(AND(F1740="",F1741="",F1742="",F1743="",F1744=""),"",SUM(F1740:F1744))</f>
        <v/>
      </c>
      <c r="G1745" s="120" t="str">
        <f t="shared" ref="G1745" si="339">IF(AND(G1740="",G1741="",G1742="",G1743="",G1744=""),"",SUM(G1740:G1744))</f>
        <v/>
      </c>
      <c r="H1745" s="120" t="str">
        <f t="shared" ref="H1745" si="340">IF(AND(H1740="",H1741="",H1742="",H1743="",H1744=""),"",SUM(H1740:H1744))</f>
        <v/>
      </c>
      <c r="I1745" s="120" t="str">
        <f t="shared" ref="I1745" si="341">IF(AND(I1740="",I1741="",I1742="",I1743="",I1744=""),"",SUM(I1740:I1744))</f>
        <v/>
      </c>
      <c r="J1745" s="120" t="str">
        <f t="shared" ref="J1745" si="342">IF(AND(J1740="",J1741="",J1742="",J1743="",J1744=""),"",SUM(J1740:J1744))</f>
        <v/>
      </c>
      <c r="K1745" s="120" t="str">
        <f t="shared" ref="K1745" si="343">IF(AND(K1740="",K1741="",K1742="",K1743="",K1744=""),"",SUM(K1740:K1744))</f>
        <v/>
      </c>
      <c r="L1745" s="120" t="str">
        <f t="shared" ref="L1745" si="344">IF(AND(L1740="",L1741="",L1742="",L1743="",L1744=""),"",SUM(L1740:L1744))</f>
        <v/>
      </c>
      <c r="M1745" s="120" t="str">
        <f t="shared" ref="M1745" si="345">IF(AND(M1740="",M1741="",M1742="",M1743="",M1744=""),"",SUM(M1740:M1744))</f>
        <v/>
      </c>
      <c r="N1745" s="120" t="str">
        <f t="shared" ref="N1745" si="346">IF(AND(N1740="",N1741="",N1742="",N1743="",N1744=""),"",SUM(N1740:N1744))</f>
        <v/>
      </c>
      <c r="O1745" s="120" t="str">
        <f t="shared" ref="O1745" si="347">IF(AND(O1740="",O1741="",O1742="",O1743="",O1744=""),"",SUM(O1740:O1744))</f>
        <v/>
      </c>
      <c r="P1745" s="326" t="str">
        <f>IF(OR(N1735="",E1733="",O1745=""),"",IF(O1745&gt;85%*1000,"A",IF(O1745&gt;70%*1000,"B",IF(O1745&gt;50%*1000,"C",IF(O1745&gt;30%*1000,"D","E")))))</f>
        <v/>
      </c>
      <c r="Q1745" s="819"/>
      <c r="R1745" s="412" t="s">
        <v>215</v>
      </c>
      <c r="S1745" s="120" t="str">
        <f>IF(AND(S1740="",S1741="",S1742="",S1743="",S1744=""),"",SUM(S1740:S1744))</f>
        <v/>
      </c>
      <c r="T1745" s="120" t="str">
        <f t="shared" ref="T1745" si="348">IF(AND(T1740="",T1741="",T1742="",T1743="",T1744=""),"",SUM(T1740:T1744))</f>
        <v/>
      </c>
      <c r="U1745" s="120" t="str">
        <f t="shared" ref="U1745" si="349">IF(AND(U1740="",U1741="",U1742="",U1743="",U1744=""),"",SUM(U1740:U1744))</f>
        <v/>
      </c>
      <c r="V1745" s="120" t="str">
        <f t="shared" ref="V1745" si="350">IF(AND(V1740="",V1741="",V1742="",V1743="",V1744=""),"",SUM(V1740:V1744))</f>
        <v/>
      </c>
      <c r="W1745" s="120" t="str">
        <f t="shared" ref="W1745" si="351">IF(AND(W1740="",W1741="",W1742="",W1743="",W1744=""),"",SUM(W1740:W1744))</f>
        <v/>
      </c>
      <c r="X1745" s="120" t="str">
        <f t="shared" ref="X1745" si="352">IF(AND(X1740="",X1741="",X1742="",X1743="",X1744=""),"",SUM(X1740:X1744))</f>
        <v/>
      </c>
      <c r="Y1745" s="120" t="str">
        <f t="shared" ref="Y1745" si="353">IF(AND(Y1740="",Y1741="",Y1742="",Y1743="",Y1744=""),"",SUM(Y1740:Y1744))</f>
        <v/>
      </c>
      <c r="Z1745" s="120" t="str">
        <f t="shared" ref="Z1745" si="354">IF(AND(Z1740="",Z1741="",Z1742="",Z1743="",Z1744=""),"",SUM(Z1740:Z1744))</f>
        <v/>
      </c>
      <c r="AA1745" s="120" t="str">
        <f t="shared" ref="AA1745" si="355">IF(AND(AA1740="",AA1741="",AA1742="",AA1743="",AA1744=""),"",SUM(AA1740:AA1744))</f>
        <v/>
      </c>
      <c r="AB1745" s="120" t="str">
        <f t="shared" ref="AB1745" si="356">IF(AND(AB1740="",AB1741="",AB1742="",AB1743="",AB1744=""),"",SUM(AB1740:AB1744))</f>
        <v/>
      </c>
      <c r="AC1745" s="120" t="str">
        <f t="shared" ref="AC1745" si="357">IF(AND(AC1740="",AC1741="",AC1742="",AC1743="",AC1744=""),"",SUM(AC1740:AC1744))</f>
        <v/>
      </c>
      <c r="AD1745" s="120" t="str">
        <f t="shared" ref="AD1745" si="358">IF(AND(AD1740="",AD1741="",AD1742="",AD1743="",AD1744=""),"",SUM(AD1740:AD1744))</f>
        <v/>
      </c>
      <c r="AE1745" s="120" t="str">
        <f t="shared" ref="AE1745" si="359">IF(AND(AE1740="",AE1741="",AE1742="",AE1743="",AE1744=""),"",SUM(AE1740:AE1744))</f>
        <v/>
      </c>
      <c r="AF1745" s="326" t="str">
        <f>IF(OR(AD1735="",U1733="",AE1745=""),"",IF(AE1745&gt;85%*1000,"A",IF(AE1745&gt;70%*1000,"B",IF(AE1745&gt;50%*1000,"C",IF(AE1745&gt;30%*1000,"D","E")))))</f>
        <v/>
      </c>
    </row>
    <row r="1746" spans="1:32" ht="9" customHeight="1">
      <c r="A1746" s="166">
        <f>IF(N1735="","",A1745+1)</f>
        <v>17</v>
      </c>
      <c r="B1746" s="787"/>
      <c r="C1746" s="787"/>
      <c r="D1746" s="787"/>
      <c r="E1746" s="787"/>
      <c r="F1746" s="787"/>
      <c r="G1746" s="787"/>
      <c r="H1746" s="787"/>
      <c r="I1746" s="787"/>
      <c r="J1746" s="787"/>
      <c r="K1746" s="787"/>
      <c r="L1746" s="787"/>
      <c r="M1746" s="787"/>
      <c r="N1746" s="787"/>
      <c r="O1746" s="787"/>
      <c r="P1746" s="787"/>
      <c r="Q1746" s="819"/>
      <c r="R1746" s="787"/>
      <c r="S1746" s="787"/>
      <c r="T1746" s="787"/>
      <c r="U1746" s="787"/>
      <c r="V1746" s="787"/>
      <c r="W1746" s="787"/>
      <c r="X1746" s="787"/>
      <c r="Y1746" s="787"/>
      <c r="Z1746" s="787"/>
      <c r="AA1746" s="787"/>
      <c r="AB1746" s="787"/>
      <c r="AC1746" s="787"/>
      <c r="AD1746" s="787"/>
      <c r="AE1746" s="787"/>
      <c r="AF1746" s="787"/>
    </row>
    <row r="1747" spans="1:32" ht="22.5" customHeight="1">
      <c r="A1747" s="166">
        <f>IF(N1735="","",A1746+1)</f>
        <v>18</v>
      </c>
      <c r="B1747" s="788" t="s">
        <v>213</v>
      </c>
      <c r="C1747" s="788"/>
      <c r="D1747" s="789" t="s">
        <v>229</v>
      </c>
      <c r="E1747" s="790"/>
      <c r="F1747" s="411" t="s">
        <v>186</v>
      </c>
      <c r="G1747" s="788" t="s">
        <v>213</v>
      </c>
      <c r="H1747" s="788"/>
      <c r="I1747" s="789" t="s">
        <v>229</v>
      </c>
      <c r="J1747" s="790"/>
      <c r="K1747" s="411" t="s">
        <v>186</v>
      </c>
      <c r="L1747" s="788" t="s">
        <v>213</v>
      </c>
      <c r="M1747" s="788"/>
      <c r="N1747" s="789" t="s">
        <v>229</v>
      </c>
      <c r="O1747" s="790"/>
      <c r="P1747" s="411" t="s">
        <v>186</v>
      </c>
      <c r="Q1747" s="819"/>
      <c r="R1747" s="788" t="s">
        <v>213</v>
      </c>
      <c r="S1747" s="788"/>
      <c r="T1747" s="789" t="s">
        <v>229</v>
      </c>
      <c r="U1747" s="790"/>
      <c r="V1747" s="411" t="s">
        <v>186</v>
      </c>
      <c r="W1747" s="788" t="s">
        <v>213</v>
      </c>
      <c r="X1747" s="788"/>
      <c r="Y1747" s="789" t="s">
        <v>229</v>
      </c>
      <c r="Z1747" s="790"/>
      <c r="AA1747" s="411" t="s">
        <v>186</v>
      </c>
      <c r="AB1747" s="788" t="s">
        <v>213</v>
      </c>
      <c r="AC1747" s="788"/>
      <c r="AD1747" s="789" t="s">
        <v>229</v>
      </c>
      <c r="AE1747" s="790"/>
      <c r="AF1747" s="411" t="s">
        <v>186</v>
      </c>
    </row>
    <row r="1748" spans="1:32" ht="21.75" customHeight="1">
      <c r="A1748" s="166">
        <f>IF(N1735="","",A1747+1)</f>
        <v>19</v>
      </c>
      <c r="B1748" s="791" t="s">
        <v>221</v>
      </c>
      <c r="C1748" s="792"/>
      <c r="D1748" s="792"/>
      <c r="E1748" s="119" t="str">
        <f>IFERROR(VLOOKUP(N1735,Marks,109,0),"")</f>
        <v/>
      </c>
      <c r="F1748" s="130" t="str">
        <f>IFERROR(VLOOKUP(N1735,Marks,113,0),"")</f>
        <v/>
      </c>
      <c r="G1748" s="791" t="s">
        <v>192</v>
      </c>
      <c r="H1748" s="792"/>
      <c r="I1748" s="792"/>
      <c r="J1748" s="119" t="str">
        <f>IFERROR(VLOOKUP(N1735,Marks,117,0),"")</f>
        <v/>
      </c>
      <c r="K1748" s="130" t="str">
        <f>IFERROR(VLOOKUP(N1735,Marks,121,0),"")</f>
        <v/>
      </c>
      <c r="L1748" s="793" t="s">
        <v>193</v>
      </c>
      <c r="M1748" s="794"/>
      <c r="N1748" s="794"/>
      <c r="O1748" s="119" t="str">
        <f>IFERROR(VLOOKUP(N1735,Marks,125,0),"")</f>
        <v/>
      </c>
      <c r="P1748" s="130" t="str">
        <f>IFERROR(VLOOKUP(N1735,Marks,129,0),"")</f>
        <v/>
      </c>
      <c r="Q1748" s="819"/>
      <c r="R1748" s="791" t="s">
        <v>221</v>
      </c>
      <c r="S1748" s="792"/>
      <c r="T1748" s="792"/>
      <c r="U1748" s="119" t="str">
        <f>IFERROR(VLOOKUP(AD1735,Marks,109,0),"")</f>
        <v/>
      </c>
      <c r="V1748" s="130" t="str">
        <f>IFERROR(VLOOKUP(AD1735,Marks,113,0),"")</f>
        <v/>
      </c>
      <c r="W1748" s="791" t="s">
        <v>192</v>
      </c>
      <c r="X1748" s="792"/>
      <c r="Y1748" s="792"/>
      <c r="Z1748" s="119" t="str">
        <f>IFERROR(VLOOKUP(AD1735,Marks,117,0),"")</f>
        <v/>
      </c>
      <c r="AA1748" s="130" t="str">
        <f>IFERROR(VLOOKUP(AD1735,Marks,121,0),"")</f>
        <v/>
      </c>
      <c r="AB1748" s="793" t="s">
        <v>193</v>
      </c>
      <c r="AC1748" s="794"/>
      <c r="AD1748" s="794"/>
      <c r="AE1748" s="119" t="str">
        <f>IFERROR(VLOOKUP(AD1735,Marks,125,0),"")</f>
        <v/>
      </c>
      <c r="AF1748" s="130" t="str">
        <f>IFERROR(VLOOKUP(AD1735,Marks,129,0),"")</f>
        <v/>
      </c>
    </row>
    <row r="1749" spans="1:32" ht="21" customHeight="1">
      <c r="A1749" s="166">
        <f>IF(N1735="","",A1748+1)</f>
        <v>20</v>
      </c>
      <c r="B1749" s="780" t="s">
        <v>216</v>
      </c>
      <c r="C1749" s="780"/>
      <c r="D1749" s="780"/>
      <c r="E1749" s="795" t="str">
        <f>IFERROR(VLOOKUP(N1735,Marks,135,0),"")</f>
        <v/>
      </c>
      <c r="F1749" s="795"/>
      <c r="G1749" s="795"/>
      <c r="H1749" s="795"/>
      <c r="I1749" s="780" t="s">
        <v>217</v>
      </c>
      <c r="J1749" s="780"/>
      <c r="K1749" s="780"/>
      <c r="L1749" s="780"/>
      <c r="M1749" s="796" t="str">
        <f>IFERROR(VLOOKUP(N1735,Marks,136,0),"")</f>
        <v/>
      </c>
      <c r="N1749" s="796"/>
      <c r="O1749" s="796"/>
      <c r="P1749" s="796"/>
      <c r="Q1749" s="819"/>
      <c r="R1749" s="780" t="s">
        <v>216</v>
      </c>
      <c r="S1749" s="780"/>
      <c r="T1749" s="780"/>
      <c r="U1749" s="795" t="str">
        <f>IFERROR(VLOOKUP(AD1735,Marks,135,0),"")</f>
        <v/>
      </c>
      <c r="V1749" s="795"/>
      <c r="W1749" s="795"/>
      <c r="X1749" s="795"/>
      <c r="Y1749" s="780" t="s">
        <v>217</v>
      </c>
      <c r="Z1749" s="780"/>
      <c r="AA1749" s="780"/>
      <c r="AB1749" s="780"/>
      <c r="AC1749" s="796" t="str">
        <f>IFERROR(VLOOKUP(AD1735,Marks,136,0),"")</f>
        <v/>
      </c>
      <c r="AD1749" s="796"/>
      <c r="AE1749" s="796"/>
      <c r="AF1749" s="796"/>
    </row>
    <row r="1750" spans="1:32" ht="21" customHeight="1">
      <c r="A1750" s="166">
        <f>IF(N1735="","",A1749+1)</f>
        <v>21</v>
      </c>
      <c r="B1750" s="780" t="s">
        <v>218</v>
      </c>
      <c r="C1750" s="780"/>
      <c r="D1750" s="780"/>
      <c r="E1750" s="782" t="str">
        <f>IFERROR(VLOOKUP(N1735,Marks,134,0),"")</f>
        <v/>
      </c>
      <c r="F1750" s="782"/>
      <c r="G1750" s="782"/>
      <c r="H1750" s="782"/>
      <c r="I1750" s="780" t="s">
        <v>219</v>
      </c>
      <c r="J1750" s="780"/>
      <c r="K1750" s="780"/>
      <c r="L1750" s="780"/>
      <c r="M1750" s="781" t="str">
        <f>IFERROR(VLOOKUP(N1735,Marks,131,0),"")</f>
        <v/>
      </c>
      <c r="N1750" s="781"/>
      <c r="O1750" s="781"/>
      <c r="P1750" s="781"/>
      <c r="Q1750" s="819"/>
      <c r="R1750" s="780" t="s">
        <v>218</v>
      </c>
      <c r="S1750" s="780"/>
      <c r="T1750" s="780"/>
      <c r="U1750" s="782" t="str">
        <f>IFERROR(VLOOKUP(AD1735,Marks,134,0),"")</f>
        <v/>
      </c>
      <c r="V1750" s="782"/>
      <c r="W1750" s="782"/>
      <c r="X1750" s="782"/>
      <c r="Y1750" s="780" t="s">
        <v>219</v>
      </c>
      <c r="Z1750" s="780"/>
      <c r="AA1750" s="780"/>
      <c r="AB1750" s="780"/>
      <c r="AC1750" s="781" t="str">
        <f>IFERROR(VLOOKUP(AD1735,Marks,131,0),"")</f>
        <v/>
      </c>
      <c r="AD1750" s="781"/>
      <c r="AE1750" s="781"/>
      <c r="AF1750" s="781"/>
    </row>
    <row r="1751" spans="1:32" ht="21" customHeight="1">
      <c r="A1751" s="166">
        <f>IF(N1735="","",A1750+1)</f>
        <v>22</v>
      </c>
      <c r="B1751" s="780" t="s">
        <v>220</v>
      </c>
      <c r="C1751" s="780"/>
      <c r="D1751" s="780"/>
      <c r="E1751" s="324" t="str">
        <f>IFERROR(VLOOKUP(N1735,Marks,132,0),"")</f>
        <v/>
      </c>
      <c r="F1751" s="325" t="s">
        <v>341</v>
      </c>
      <c r="G1751" s="783" t="str">
        <f>IF(OR(N1735="",E1733="",O1745=""),"",IF(O1745&gt;85%*1000,"A",IF(O1745&gt;70%*1000,"B",IF(O1745&gt;50%*1000,"C",IF(O1745&gt;30%*1000,"D","E")))))</f>
        <v/>
      </c>
      <c r="H1751" s="783"/>
      <c r="I1751" s="780" t="s">
        <v>222</v>
      </c>
      <c r="J1751" s="780"/>
      <c r="K1751" s="780"/>
      <c r="L1751" s="780"/>
      <c r="M1751" s="818" t="str">
        <f>IFERROR(VLOOKUP(N1735,Marks,133,0),"")</f>
        <v/>
      </c>
      <c r="N1751" s="818"/>
      <c r="O1751" s="818"/>
      <c r="P1751" s="818"/>
      <c r="Q1751" s="819"/>
      <c r="R1751" s="780" t="s">
        <v>220</v>
      </c>
      <c r="S1751" s="780"/>
      <c r="T1751" s="780"/>
      <c r="U1751" s="324" t="str">
        <f>IFERROR(VLOOKUP(AD1735,Marks,132,0),"")</f>
        <v/>
      </c>
      <c r="V1751" s="325" t="s">
        <v>341</v>
      </c>
      <c r="W1751" s="783" t="str">
        <f>IF(OR(AD1735="",U1733="",AE1745=""),"",IF(AE1745&gt;85%*1000,"A",IF(AE1745&gt;70%*1000,"B",IF(AE1745&gt;50%*1000,"C",IF(AE1745&gt;30%*1000,"D","E")))))</f>
        <v/>
      </c>
      <c r="X1751" s="783"/>
      <c r="Y1751" s="780" t="s">
        <v>222</v>
      </c>
      <c r="Z1751" s="780"/>
      <c r="AA1751" s="780"/>
      <c r="AB1751" s="780"/>
      <c r="AC1751" s="818" t="str">
        <f>IFERROR(VLOOKUP(AD1735,Marks,133,0),"")</f>
        <v/>
      </c>
      <c r="AD1751" s="818"/>
      <c r="AE1751" s="818"/>
      <c r="AF1751" s="818"/>
    </row>
    <row r="1752" spans="1:32" ht="21" customHeight="1">
      <c r="A1752" s="166">
        <f>IF(N1735="","",A1751+1)</f>
        <v>23</v>
      </c>
      <c r="B1752" s="817" t="s">
        <v>228</v>
      </c>
      <c r="C1752" s="817"/>
      <c r="D1752" s="817"/>
      <c r="E1752" s="784">
        <f>'Master sheet'!$C$10</f>
        <v>44697</v>
      </c>
      <c r="F1752" s="784"/>
      <c r="G1752" s="784"/>
      <c r="H1752" s="410"/>
      <c r="I1752" s="121"/>
      <c r="J1752" s="121"/>
      <c r="K1752" s="76"/>
      <c r="L1752" s="121"/>
      <c r="M1752" s="121"/>
      <c r="N1752" s="121"/>
      <c r="O1752" s="121"/>
      <c r="P1752" s="121"/>
      <c r="Q1752" s="819"/>
      <c r="R1752" s="817" t="s">
        <v>228</v>
      </c>
      <c r="S1752" s="817"/>
      <c r="T1752" s="817"/>
      <c r="U1752" s="784">
        <f>'Master sheet'!$C$10</f>
        <v>44697</v>
      </c>
      <c r="V1752" s="784"/>
      <c r="W1752" s="784"/>
      <c r="X1752" s="410"/>
      <c r="Y1752" s="121"/>
      <c r="Z1752" s="121"/>
      <c r="AA1752" s="76"/>
      <c r="AB1752" s="121"/>
      <c r="AC1752" s="121"/>
      <c r="AD1752" s="121"/>
      <c r="AE1752" s="121"/>
      <c r="AF1752" s="121"/>
    </row>
    <row r="1753" spans="1:32" ht="43.5" customHeight="1">
      <c r="A1753" s="166">
        <f>IF(N1735="","",A1752+1)</f>
        <v>24</v>
      </c>
      <c r="B1753" s="804" t="str">
        <f>IF(AND(C1732=1),CONCATENATE("( ",UPPER('Master sheet'!$F$11)," )"),IF(AND(C1732=2),CONCATENATE("( ",UPPER('Master sheet'!$F$19)," )"),IF(AND(C1732=3),CONCATENATE("( ",UPPER('Master sheet'!$J$11)," )"),IF(AND(C1732=4),CONCATENATE("( ",UPPER('Master sheet'!$J$19)," )"),""))))</f>
        <v/>
      </c>
      <c r="C1753" s="804"/>
      <c r="D1753" s="804"/>
      <c r="E1753" s="804"/>
      <c r="F1753" s="805" t="str">
        <f>IF(AND(N1735=""),"",CONCATENATE("(",'Master sheet'!$C$14," )"))</f>
        <v>(Suresh Kumar )</v>
      </c>
      <c r="G1753" s="805"/>
      <c r="H1753" s="805"/>
      <c r="I1753" s="805"/>
      <c r="J1753" s="805"/>
      <c r="K1753" s="805" t="str">
        <f>IF(AND(N1735=""),"",CONCATENATE("(",'Master sheet'!$C$12," )"))</f>
        <v>(USHA PALIYA )</v>
      </c>
      <c r="L1753" s="805"/>
      <c r="M1753" s="805"/>
      <c r="N1753" s="805"/>
      <c r="O1753" s="805"/>
      <c r="P1753" s="805"/>
      <c r="Q1753" s="819"/>
      <c r="R1753" s="804" t="str">
        <f>IF(AND(S1732=1),CONCATENATE("( ",UPPER('Master sheet'!$F$11)," )"),IF(AND(S1732=2),CONCATENATE("( ",UPPER('Master sheet'!$F$19)," )"),IF(AND(S1732=3),CONCATENATE("( ",UPPER('Master sheet'!$J$11)," )"),IF(AND(S1732=4),CONCATENATE("( ",UPPER('Master sheet'!$J$19)," )"),""))))</f>
        <v/>
      </c>
      <c r="S1753" s="804"/>
      <c r="T1753" s="804"/>
      <c r="U1753" s="804"/>
      <c r="V1753" s="805" t="str">
        <f>IF(AND(AD1735=""),"",CONCATENATE("(",'Master sheet'!$C$14," )"))</f>
        <v>(Suresh Kumar )</v>
      </c>
      <c r="W1753" s="805"/>
      <c r="X1753" s="805"/>
      <c r="Y1753" s="805"/>
      <c r="Z1753" s="805"/>
      <c r="AA1753" s="805" t="str">
        <f>IF(AND(AD1735=""),"",CONCATENATE("(",'Master sheet'!$C$12," )"))</f>
        <v>(USHA PALIYA )</v>
      </c>
      <c r="AB1753" s="805"/>
      <c r="AC1753" s="805"/>
      <c r="AD1753" s="805"/>
      <c r="AE1753" s="805"/>
      <c r="AF1753" s="805"/>
    </row>
    <row r="1754" spans="1:32" ht="21.75" customHeight="1">
      <c r="A1754" s="166">
        <f>IF(N1735="","",A1753+1)</f>
        <v>25</v>
      </c>
      <c r="B1754" s="806" t="s">
        <v>223</v>
      </c>
      <c r="C1754" s="806"/>
      <c r="D1754" s="806"/>
      <c r="E1754" s="806"/>
      <c r="F1754" s="807" t="s">
        <v>224</v>
      </c>
      <c r="G1754" s="807"/>
      <c r="H1754" s="807"/>
      <c r="I1754" s="807"/>
      <c r="J1754" s="807"/>
      <c r="K1754" s="806" t="s">
        <v>225</v>
      </c>
      <c r="L1754" s="806"/>
      <c r="M1754" s="806"/>
      <c r="N1754" s="806"/>
      <c r="O1754" s="806"/>
      <c r="P1754" s="806"/>
      <c r="Q1754" s="819"/>
      <c r="R1754" s="806" t="s">
        <v>223</v>
      </c>
      <c r="S1754" s="806"/>
      <c r="T1754" s="806"/>
      <c r="U1754" s="806"/>
      <c r="V1754" s="807" t="s">
        <v>224</v>
      </c>
      <c r="W1754" s="807"/>
      <c r="X1754" s="807"/>
      <c r="Y1754" s="807"/>
      <c r="Z1754" s="807"/>
      <c r="AA1754" s="806" t="s">
        <v>225</v>
      </c>
      <c r="AB1754" s="806"/>
      <c r="AC1754" s="806"/>
      <c r="AD1754" s="806"/>
      <c r="AE1754" s="806"/>
      <c r="AF1754" s="806"/>
    </row>
    <row r="1756" spans="1:32" ht="21.9" customHeight="1">
      <c r="A1756" s="165">
        <f>IF(N1762="","",1)</f>
        <v>1</v>
      </c>
      <c r="B1756" s="808" t="s">
        <v>203</v>
      </c>
      <c r="C1756" s="808"/>
      <c r="D1756" s="808"/>
      <c r="E1756" s="808"/>
      <c r="F1756" s="808"/>
      <c r="G1756" s="808"/>
      <c r="H1756" s="808"/>
      <c r="I1756" s="808"/>
      <c r="J1756" s="808"/>
      <c r="K1756" s="808"/>
      <c r="L1756" s="808"/>
      <c r="M1756" s="808"/>
      <c r="N1756" s="808"/>
      <c r="O1756" s="808"/>
      <c r="P1756" s="808"/>
      <c r="Q1756" s="819" t="s">
        <v>249</v>
      </c>
      <c r="R1756" s="808" t="s">
        <v>203</v>
      </c>
      <c r="S1756" s="808"/>
      <c r="T1756" s="808"/>
      <c r="U1756" s="808"/>
      <c r="V1756" s="808"/>
      <c r="W1756" s="808"/>
      <c r="X1756" s="808"/>
      <c r="Y1756" s="808"/>
      <c r="Z1756" s="808"/>
      <c r="AA1756" s="808"/>
      <c r="AB1756" s="808"/>
      <c r="AC1756" s="808"/>
      <c r="AD1756" s="808"/>
      <c r="AE1756" s="808"/>
      <c r="AF1756" s="808"/>
    </row>
    <row r="1757" spans="1:32" ht="21.9" customHeight="1">
      <c r="A1757" s="166">
        <f>IF(N1762="","",A1756+1)</f>
        <v>2</v>
      </c>
      <c r="B1757" s="820" t="s">
        <v>541</v>
      </c>
      <c r="C1757" s="820"/>
      <c r="D1757" s="820"/>
      <c r="E1757" s="820"/>
      <c r="F1757" s="820"/>
      <c r="G1757" s="820"/>
      <c r="H1757" s="820"/>
      <c r="I1757" s="820"/>
      <c r="J1757" s="820"/>
      <c r="K1757" s="820"/>
      <c r="L1757" s="820"/>
      <c r="M1757" s="820"/>
      <c r="N1757" s="820"/>
      <c r="O1757" s="820"/>
      <c r="P1757" s="820"/>
      <c r="Q1757" s="819"/>
      <c r="R1757" s="820" t="s">
        <v>541</v>
      </c>
      <c r="S1757" s="820"/>
      <c r="T1757" s="820"/>
      <c r="U1757" s="820"/>
      <c r="V1757" s="820"/>
      <c r="W1757" s="820"/>
      <c r="X1757" s="820"/>
      <c r="Y1757" s="820"/>
      <c r="Z1757" s="820"/>
      <c r="AA1757" s="820"/>
      <c r="AB1757" s="820"/>
      <c r="AC1757" s="820"/>
      <c r="AD1757" s="820"/>
      <c r="AE1757" s="820"/>
      <c r="AF1757" s="820"/>
    </row>
    <row r="1758" spans="1:32" ht="21.9" customHeight="1">
      <c r="A1758" s="166">
        <f>IF(N1762="","",A1757+1)</f>
        <v>3</v>
      </c>
      <c r="B1758" s="821" t="s">
        <v>168</v>
      </c>
      <c r="C1758" s="821"/>
      <c r="D1758" s="821"/>
      <c r="E1758" s="822" t="str">
        <f>IF(AND(N1762=""),"",'Result Sheet'!$F$2)</f>
        <v xml:space="preserve">महात्मा गाँधी राजकीय विद्यालय (अंग्रेजी माध्यम) बर, पाली </v>
      </c>
      <c r="F1758" s="822"/>
      <c r="G1758" s="822"/>
      <c r="H1758" s="822"/>
      <c r="I1758" s="822"/>
      <c r="J1758" s="822"/>
      <c r="K1758" s="822"/>
      <c r="L1758" s="822"/>
      <c r="M1758" s="822"/>
      <c r="N1758" s="822"/>
      <c r="O1758" s="822"/>
      <c r="P1758" s="822"/>
      <c r="Q1758" s="819"/>
      <c r="R1758" s="821" t="s">
        <v>168</v>
      </c>
      <c r="S1758" s="821"/>
      <c r="T1758" s="821"/>
      <c r="U1758" s="822" t="str">
        <f>IF(AND(AD1762=""),"",'Result Sheet'!$F$2)</f>
        <v xml:space="preserve">महात्मा गाँधी राजकीय विद्यालय (अंग्रेजी माध्यम) बर, पाली </v>
      </c>
      <c r="V1758" s="822"/>
      <c r="W1758" s="822"/>
      <c r="X1758" s="822"/>
      <c r="Y1758" s="822"/>
      <c r="Z1758" s="822"/>
      <c r="AA1758" s="822"/>
      <c r="AB1758" s="822"/>
      <c r="AC1758" s="822"/>
      <c r="AD1758" s="822"/>
      <c r="AE1758" s="822"/>
      <c r="AF1758" s="822"/>
    </row>
    <row r="1759" spans="1:32" ht="21.9" customHeight="1">
      <c r="A1759" s="166">
        <f>IF(N1762="","",A1758+1)</f>
        <v>4</v>
      </c>
      <c r="B1759" s="413" t="s">
        <v>169</v>
      </c>
      <c r="C1759" s="797" t="str">
        <f>IFERROR(VLOOKUP(N1762,Marks,2,0),"")</f>
        <v/>
      </c>
      <c r="D1759" s="797"/>
      <c r="E1759" s="815" t="s">
        <v>212</v>
      </c>
      <c r="F1759" s="815"/>
      <c r="G1759" s="815"/>
      <c r="H1759" s="797" t="str">
        <f>IFERROR(VLOOKUP(N1762,Marks,3,0),"")</f>
        <v/>
      </c>
      <c r="I1759" s="797"/>
      <c r="J1759" s="798" t="s">
        <v>205</v>
      </c>
      <c r="K1759" s="798"/>
      <c r="L1759" s="798"/>
      <c r="M1759" s="798"/>
      <c r="N1759" s="799" t="str">
        <f>IF(AND(N1762=""),"",'Marks Entry 1st'!$I$2)</f>
        <v xml:space="preserve"> 2021-2022</v>
      </c>
      <c r="O1759" s="799"/>
      <c r="P1759" s="799"/>
      <c r="Q1759" s="819"/>
      <c r="R1759" s="413" t="s">
        <v>169</v>
      </c>
      <c r="S1759" s="797" t="str">
        <f>IFERROR(VLOOKUP(AD1762,Marks,2,0),"")</f>
        <v/>
      </c>
      <c r="T1759" s="797"/>
      <c r="U1759" s="815" t="s">
        <v>212</v>
      </c>
      <c r="V1759" s="815"/>
      <c r="W1759" s="815"/>
      <c r="X1759" s="797" t="str">
        <f>IFERROR(VLOOKUP(AD1762,Marks,3,0),"")</f>
        <v/>
      </c>
      <c r="Y1759" s="797"/>
      <c r="Z1759" s="798" t="s">
        <v>205</v>
      </c>
      <c r="AA1759" s="798"/>
      <c r="AB1759" s="798"/>
      <c r="AC1759" s="798"/>
      <c r="AD1759" s="799" t="str">
        <f>IF(AND(AD1762=""),"",'Marks Entry 1st'!$I$2)</f>
        <v xml:space="preserve"> 2021-2022</v>
      </c>
      <c r="AE1759" s="799"/>
      <c r="AF1759" s="799"/>
    </row>
    <row r="1760" spans="1:32" ht="21.9" customHeight="1">
      <c r="A1760" s="166">
        <f>IF(N1762="","",A1759+1)</f>
        <v>5</v>
      </c>
      <c r="B1760" s="800" t="s">
        <v>206</v>
      </c>
      <c r="C1760" s="800"/>
      <c r="D1760" s="800"/>
      <c r="E1760" s="801" t="str">
        <f>IFERROR(VLOOKUP(N1762,Marks,6,0),"")</f>
        <v/>
      </c>
      <c r="F1760" s="801"/>
      <c r="G1760" s="801"/>
      <c r="H1760" s="801"/>
      <c r="I1760" s="801"/>
      <c r="J1760" s="802" t="s">
        <v>209</v>
      </c>
      <c r="K1760" s="802"/>
      <c r="L1760" s="802"/>
      <c r="M1760" s="802"/>
      <c r="N1760" s="803" t="str">
        <f>IFERROR(VLOOKUP(N1762,Marks,5,0),"")</f>
        <v/>
      </c>
      <c r="O1760" s="803"/>
      <c r="P1760" s="803"/>
      <c r="Q1760" s="819"/>
      <c r="R1760" s="800" t="s">
        <v>206</v>
      </c>
      <c r="S1760" s="800"/>
      <c r="T1760" s="800"/>
      <c r="U1760" s="801" t="str">
        <f>IFERROR(VLOOKUP(AD1762,Marks,6,0),"")</f>
        <v/>
      </c>
      <c r="V1760" s="801"/>
      <c r="W1760" s="801"/>
      <c r="X1760" s="801"/>
      <c r="Y1760" s="801"/>
      <c r="Z1760" s="802" t="s">
        <v>209</v>
      </c>
      <c r="AA1760" s="802"/>
      <c r="AB1760" s="802"/>
      <c r="AC1760" s="802"/>
      <c r="AD1760" s="803" t="str">
        <f>IFERROR(VLOOKUP(AD1762,Marks,5,0),"")</f>
        <v/>
      </c>
      <c r="AE1760" s="803"/>
      <c r="AF1760" s="803"/>
    </row>
    <row r="1761" spans="1:32" ht="21.9" customHeight="1">
      <c r="A1761" s="166">
        <f>IF(N1762="","",A1760+1)</f>
        <v>6</v>
      </c>
      <c r="B1761" s="800" t="s">
        <v>207</v>
      </c>
      <c r="C1761" s="800"/>
      <c r="D1761" s="800"/>
      <c r="E1761" s="801" t="str">
        <f>IFERROR(VLOOKUP(N1762,Marks,7,0),"")</f>
        <v/>
      </c>
      <c r="F1761" s="801"/>
      <c r="G1761" s="801"/>
      <c r="H1761" s="801"/>
      <c r="I1761" s="801"/>
      <c r="J1761" s="802" t="s">
        <v>210</v>
      </c>
      <c r="K1761" s="802"/>
      <c r="L1761" s="802"/>
      <c r="M1761" s="802"/>
      <c r="N1761" s="816" t="str">
        <f>IFERROR(VLOOKUP(N1762,Marks,4,0),"")</f>
        <v/>
      </c>
      <c r="O1761" s="816"/>
      <c r="P1761" s="816"/>
      <c r="Q1761" s="819"/>
      <c r="R1761" s="800" t="s">
        <v>207</v>
      </c>
      <c r="S1761" s="800"/>
      <c r="T1761" s="800"/>
      <c r="U1761" s="801" t="str">
        <f>IFERROR(VLOOKUP(AD1762,Marks,7,0),"")</f>
        <v/>
      </c>
      <c r="V1761" s="801"/>
      <c r="W1761" s="801"/>
      <c r="X1761" s="801"/>
      <c r="Y1761" s="801"/>
      <c r="Z1761" s="802" t="s">
        <v>210</v>
      </c>
      <c r="AA1761" s="802"/>
      <c r="AB1761" s="802"/>
      <c r="AC1761" s="802"/>
      <c r="AD1761" s="816" t="str">
        <f>IFERROR(VLOOKUP(AD1762,Marks,4,0),"")</f>
        <v/>
      </c>
      <c r="AE1761" s="816"/>
      <c r="AF1761" s="816"/>
    </row>
    <row r="1762" spans="1:32" ht="21.9" customHeight="1">
      <c r="A1762" s="166">
        <f>IF(N1762="","",A1761+1)</f>
        <v>7</v>
      </c>
      <c r="B1762" s="800" t="s">
        <v>208</v>
      </c>
      <c r="C1762" s="800"/>
      <c r="D1762" s="800"/>
      <c r="E1762" s="801" t="str">
        <f>IFERROR(VLOOKUP(N1762,Marks,8,0),"")</f>
        <v/>
      </c>
      <c r="F1762" s="801"/>
      <c r="G1762" s="801"/>
      <c r="H1762" s="801"/>
      <c r="I1762" s="801"/>
      <c r="J1762" s="802" t="s">
        <v>211</v>
      </c>
      <c r="K1762" s="802"/>
      <c r="L1762" s="802"/>
      <c r="M1762" s="802"/>
      <c r="N1762" s="809">
        <f>IF(AD1735="","",IF(AND(AD1735+1&gt;$AN$6),"",AD1735+1))</f>
        <v>231</v>
      </c>
      <c r="O1762" s="809"/>
      <c r="P1762" s="809"/>
      <c r="Q1762" s="819"/>
      <c r="R1762" s="800" t="s">
        <v>208</v>
      </c>
      <c r="S1762" s="800"/>
      <c r="T1762" s="800"/>
      <c r="U1762" s="801" t="str">
        <f>IFERROR(VLOOKUP(AD1762,Marks,8,0),"")</f>
        <v/>
      </c>
      <c r="V1762" s="801"/>
      <c r="W1762" s="801"/>
      <c r="X1762" s="801"/>
      <c r="Y1762" s="801"/>
      <c r="Z1762" s="802" t="s">
        <v>211</v>
      </c>
      <c r="AA1762" s="802"/>
      <c r="AB1762" s="802"/>
      <c r="AC1762" s="802"/>
      <c r="AD1762" s="810">
        <f>IF(N1762="","",IF(AND(N1762+1&gt;$AN$6),"",N1762+1))</f>
        <v>232</v>
      </c>
      <c r="AE1762" s="810"/>
      <c r="AF1762" s="810"/>
    </row>
    <row r="1763" spans="1:32" ht="9" customHeight="1">
      <c r="A1763" s="166">
        <f>IF(N1762="","",A1762+1)</f>
        <v>8</v>
      </c>
      <c r="B1763" s="123"/>
      <c r="C1763" s="123"/>
      <c r="D1763" s="123"/>
      <c r="E1763" s="124"/>
      <c r="F1763" s="124"/>
      <c r="G1763" s="124"/>
      <c r="H1763" s="123"/>
      <c r="I1763" s="123"/>
      <c r="J1763" s="125"/>
      <c r="K1763" s="125"/>
      <c r="L1763" s="125"/>
      <c r="M1763" s="76"/>
      <c r="N1763" s="76"/>
      <c r="O1763" s="76"/>
      <c r="P1763" s="76"/>
      <c r="Q1763" s="819"/>
      <c r="R1763" s="123"/>
      <c r="S1763" s="123"/>
      <c r="T1763" s="123"/>
      <c r="U1763" s="124"/>
      <c r="V1763" s="124"/>
      <c r="W1763" s="124"/>
      <c r="X1763" s="123"/>
      <c r="Y1763" s="123"/>
      <c r="Z1763" s="125"/>
      <c r="AA1763" s="125"/>
      <c r="AB1763" s="125"/>
      <c r="AC1763" s="76"/>
      <c r="AD1763" s="76"/>
      <c r="AE1763" s="76"/>
      <c r="AF1763" s="76"/>
    </row>
    <row r="1764" spans="1:32" ht="21" customHeight="1">
      <c r="A1764" s="166">
        <f>IF(N1762="","",A1763+1)</f>
        <v>9</v>
      </c>
      <c r="B1764" s="811" t="s">
        <v>213</v>
      </c>
      <c r="C1764" s="646" t="s">
        <v>214</v>
      </c>
      <c r="D1764" s="646"/>
      <c r="E1764" s="646"/>
      <c r="F1764" s="812" t="s">
        <v>13</v>
      </c>
      <c r="G1764" s="813"/>
      <c r="H1764" s="813"/>
      <c r="I1764" s="814"/>
      <c r="J1764" s="649" t="s">
        <v>184</v>
      </c>
      <c r="K1764" s="650" t="s">
        <v>167</v>
      </c>
      <c r="L1764" s="651"/>
      <c r="M1764" s="651"/>
      <c r="N1764" s="652"/>
      <c r="O1764" s="616" t="s">
        <v>185</v>
      </c>
      <c r="P1764" s="617" t="s">
        <v>186</v>
      </c>
      <c r="Q1764" s="819"/>
      <c r="R1764" s="811" t="s">
        <v>213</v>
      </c>
      <c r="S1764" s="646" t="s">
        <v>214</v>
      </c>
      <c r="T1764" s="646"/>
      <c r="U1764" s="646"/>
      <c r="V1764" s="812" t="s">
        <v>13</v>
      </c>
      <c r="W1764" s="813"/>
      <c r="X1764" s="813"/>
      <c r="Y1764" s="814"/>
      <c r="Z1764" s="649" t="s">
        <v>184</v>
      </c>
      <c r="AA1764" s="650" t="s">
        <v>167</v>
      </c>
      <c r="AB1764" s="651"/>
      <c r="AC1764" s="651"/>
      <c r="AD1764" s="652"/>
      <c r="AE1764" s="616" t="s">
        <v>185</v>
      </c>
      <c r="AF1764" s="617" t="s">
        <v>186</v>
      </c>
    </row>
    <row r="1765" spans="1:32" ht="90.75" customHeight="1">
      <c r="A1765" s="166">
        <f>IF(N1762="","",A1764+1)</f>
        <v>10</v>
      </c>
      <c r="B1765" s="811"/>
      <c r="C1765" s="171" t="s">
        <v>11</v>
      </c>
      <c r="D1765" s="171" t="s">
        <v>180</v>
      </c>
      <c r="E1765" s="171" t="s">
        <v>108</v>
      </c>
      <c r="F1765" s="171" t="s">
        <v>182</v>
      </c>
      <c r="G1765" s="171" t="s">
        <v>183</v>
      </c>
      <c r="H1765" s="305" t="s">
        <v>10</v>
      </c>
      <c r="I1765" s="171" t="s">
        <v>108</v>
      </c>
      <c r="J1765" s="649"/>
      <c r="K1765" s="172" t="s">
        <v>182</v>
      </c>
      <c r="L1765" s="172" t="s">
        <v>183</v>
      </c>
      <c r="M1765" s="173" t="s">
        <v>10</v>
      </c>
      <c r="N1765" s="171" t="s">
        <v>108</v>
      </c>
      <c r="O1765" s="616"/>
      <c r="P1765" s="785"/>
      <c r="Q1765" s="819"/>
      <c r="R1765" s="811"/>
      <c r="S1765" s="171" t="s">
        <v>11</v>
      </c>
      <c r="T1765" s="171" t="s">
        <v>180</v>
      </c>
      <c r="U1765" s="171" t="s">
        <v>108</v>
      </c>
      <c r="V1765" s="171" t="s">
        <v>182</v>
      </c>
      <c r="W1765" s="171" t="s">
        <v>183</v>
      </c>
      <c r="X1765" s="305" t="s">
        <v>10</v>
      </c>
      <c r="Y1765" s="171" t="s">
        <v>108</v>
      </c>
      <c r="Z1765" s="649"/>
      <c r="AA1765" s="172" t="s">
        <v>182</v>
      </c>
      <c r="AB1765" s="172" t="s">
        <v>183</v>
      </c>
      <c r="AC1765" s="173" t="s">
        <v>10</v>
      </c>
      <c r="AD1765" s="171" t="s">
        <v>108</v>
      </c>
      <c r="AE1765" s="616"/>
      <c r="AF1765" s="785">
        <v>0</v>
      </c>
    </row>
    <row r="1766" spans="1:32" ht="18.75" customHeight="1">
      <c r="A1766" s="166">
        <f>IF(N1762="","",A1765+1)</f>
        <v>11</v>
      </c>
      <c r="B1766" s="811"/>
      <c r="C1766" s="409">
        <v>20</v>
      </c>
      <c r="D1766" s="409">
        <v>20</v>
      </c>
      <c r="E1766" s="116">
        <v>40</v>
      </c>
      <c r="F1766" s="409">
        <v>30</v>
      </c>
      <c r="G1766" s="409">
        <v>18</v>
      </c>
      <c r="H1766" s="409">
        <v>12</v>
      </c>
      <c r="I1766" s="116">
        <v>60</v>
      </c>
      <c r="J1766" s="118">
        <v>100</v>
      </c>
      <c r="K1766" s="409">
        <v>50</v>
      </c>
      <c r="L1766" s="409">
        <v>30</v>
      </c>
      <c r="M1766" s="409">
        <v>20</v>
      </c>
      <c r="N1766" s="116">
        <v>100</v>
      </c>
      <c r="O1766" s="118">
        <v>200</v>
      </c>
      <c r="P1766" s="786"/>
      <c r="Q1766" s="819"/>
      <c r="R1766" s="811"/>
      <c r="S1766" s="409">
        <v>20</v>
      </c>
      <c r="T1766" s="409">
        <v>20</v>
      </c>
      <c r="U1766" s="116">
        <v>40</v>
      </c>
      <c r="V1766" s="409">
        <v>30</v>
      </c>
      <c r="W1766" s="409">
        <v>18</v>
      </c>
      <c r="X1766" s="409">
        <v>12</v>
      </c>
      <c r="Y1766" s="116">
        <v>60</v>
      </c>
      <c r="Z1766" s="118">
        <v>100</v>
      </c>
      <c r="AA1766" s="409">
        <v>50</v>
      </c>
      <c r="AB1766" s="409">
        <v>30</v>
      </c>
      <c r="AC1766" s="409">
        <v>20</v>
      </c>
      <c r="AD1766" s="116">
        <v>100</v>
      </c>
      <c r="AE1766" s="118">
        <v>200</v>
      </c>
      <c r="AF1766" s="786"/>
    </row>
    <row r="1767" spans="1:32" ht="21" customHeight="1">
      <c r="A1767" s="166">
        <f>IF(N1762="","",A1766+1)</f>
        <v>12</v>
      </c>
      <c r="B1767" s="122" t="str">
        <f>'Result Sheet'!$L$4</f>
        <v xml:space="preserve">हिन्दी </v>
      </c>
      <c r="C1767" s="408" t="str">
        <f>IFERROR(VLOOKUP(N1762,Marks,11,0),"")</f>
        <v/>
      </c>
      <c r="D1767" s="408" t="str">
        <f>IFERROR(VLOOKUP(N1762,Marks,12,0),"")</f>
        <v/>
      </c>
      <c r="E1767" s="117" t="str">
        <f>IFERROR(VLOOKUP(N1762,Marks,13,0),"")</f>
        <v/>
      </c>
      <c r="F1767" s="408" t="str">
        <f>IFERROR(VLOOKUP(N1762,Marks,14,0),"")</f>
        <v/>
      </c>
      <c r="G1767" s="408" t="str">
        <f>IFERROR(VLOOKUP(N1762,Marks,15,0),"")</f>
        <v/>
      </c>
      <c r="H1767" s="408" t="str">
        <f>IFERROR(VLOOKUP(N1762,Marks,16,0),"")</f>
        <v/>
      </c>
      <c r="I1767" s="117" t="str">
        <f>IFERROR(VLOOKUP(N1762,Marks,17,0),"")</f>
        <v/>
      </c>
      <c r="J1767" s="119" t="str">
        <f>IFERROR(VLOOKUP(N1762,Marks,18,0),"")</f>
        <v/>
      </c>
      <c r="K1767" s="408" t="str">
        <f>IFERROR(VLOOKUP(N1762,Marks,19,0),"")</f>
        <v/>
      </c>
      <c r="L1767" s="408" t="str">
        <f>IFERROR(VLOOKUP(N1762,Marks,20,0),"")</f>
        <v/>
      </c>
      <c r="M1767" s="408" t="str">
        <f>IFERROR(VLOOKUP(N1762,Marks,21,0),"")</f>
        <v/>
      </c>
      <c r="N1767" s="117" t="str">
        <f>IFERROR(VLOOKUP(N1762,Marks,22,0),"")</f>
        <v/>
      </c>
      <c r="O1767" s="119" t="str">
        <f>IFERROR(VLOOKUP(N1762,Marks,23,0),"")</f>
        <v/>
      </c>
      <c r="P1767" s="323" t="str">
        <f>IFERROR(VLOOKUP(N1762,Marks,29,0),"")</f>
        <v/>
      </c>
      <c r="Q1767" s="819"/>
      <c r="R1767" s="122" t="str">
        <f>'Result Sheet'!$L$4</f>
        <v xml:space="preserve">हिन्दी </v>
      </c>
      <c r="S1767" s="408" t="str">
        <f>IFERROR(VLOOKUP(AD1762,Marks,11,0),"")</f>
        <v/>
      </c>
      <c r="T1767" s="408" t="str">
        <f>IFERROR(VLOOKUP(AD1762,Marks,12,0),"")</f>
        <v/>
      </c>
      <c r="U1767" s="117" t="str">
        <f>IFERROR(VLOOKUP(AD1762,Marks,13,0),"")</f>
        <v/>
      </c>
      <c r="V1767" s="408" t="str">
        <f>IFERROR(VLOOKUP(AD1762,Marks,14,0),"")</f>
        <v/>
      </c>
      <c r="W1767" s="408" t="str">
        <f>IFERROR(VLOOKUP(AD1762,Marks,15,0),"")</f>
        <v/>
      </c>
      <c r="X1767" s="408" t="str">
        <f>IFERROR(VLOOKUP(AD1762,Marks,16,0),"")</f>
        <v/>
      </c>
      <c r="Y1767" s="117" t="str">
        <f>IFERROR(VLOOKUP(AD1762,Marks,17,0),"")</f>
        <v/>
      </c>
      <c r="Z1767" s="119" t="str">
        <f>IFERROR(VLOOKUP(AD1762,Marks,18,0),"")</f>
        <v/>
      </c>
      <c r="AA1767" s="408" t="str">
        <f>IFERROR(VLOOKUP(AD1762,Marks,19,0),"")</f>
        <v/>
      </c>
      <c r="AB1767" s="408" t="str">
        <f>IFERROR(VLOOKUP(AD1762,Marks,20,0),"")</f>
        <v/>
      </c>
      <c r="AC1767" s="408" t="str">
        <f>IFERROR(VLOOKUP(AD1762,Marks,21,0),"")</f>
        <v/>
      </c>
      <c r="AD1767" s="117" t="str">
        <f>IFERROR(VLOOKUP(AD1762,Marks,22,0),"")</f>
        <v/>
      </c>
      <c r="AE1767" s="119" t="str">
        <f>IFERROR(VLOOKUP(AD1762,Marks,23,0),"")</f>
        <v/>
      </c>
      <c r="AF1767" s="323" t="str">
        <f>IFERROR(VLOOKUP(AD1762,Marks,29,0),"")</f>
        <v/>
      </c>
    </row>
    <row r="1768" spans="1:32" ht="21" customHeight="1">
      <c r="A1768" s="166">
        <f>IF(N1762="","",A1767+1)</f>
        <v>13</v>
      </c>
      <c r="B1768" s="122" t="str">
        <f>'Result Sheet'!$AE$4</f>
        <v xml:space="preserve">अंग्रेजी </v>
      </c>
      <c r="C1768" s="408" t="str">
        <f>IFERROR(VLOOKUP(N1762,Marks,30,0),"")</f>
        <v/>
      </c>
      <c r="D1768" s="408" t="str">
        <f>IFERROR(VLOOKUP(N1762,Marks,31,0),"")</f>
        <v/>
      </c>
      <c r="E1768" s="117" t="str">
        <f>IFERROR(VLOOKUP(N1762,Marks,32,0),"")</f>
        <v/>
      </c>
      <c r="F1768" s="408" t="str">
        <f>IFERROR(VLOOKUP(N1762,Marks,33,0),"")</f>
        <v/>
      </c>
      <c r="G1768" s="408" t="str">
        <f>IFERROR(VLOOKUP(N1762,Marks,34,0),"")</f>
        <v/>
      </c>
      <c r="H1768" s="408" t="str">
        <f>IFERROR(VLOOKUP(N1762,Marks,35,0),"")</f>
        <v/>
      </c>
      <c r="I1768" s="117" t="str">
        <f>IFERROR(VLOOKUP(N1762,Marks,36,0),"")</f>
        <v/>
      </c>
      <c r="J1768" s="119" t="str">
        <f>IFERROR(VLOOKUP(N1762,Marks,37,0),"")</f>
        <v/>
      </c>
      <c r="K1768" s="408" t="str">
        <f>IFERROR(VLOOKUP(N1762,Marks,38,0),"")</f>
        <v/>
      </c>
      <c r="L1768" s="408" t="str">
        <f>IFERROR(VLOOKUP(N1762,Marks,39,0),"")</f>
        <v/>
      </c>
      <c r="M1768" s="408" t="str">
        <f>IFERROR(VLOOKUP(N1762,Marks,40,0),"")</f>
        <v/>
      </c>
      <c r="N1768" s="117" t="str">
        <f>IFERROR(VLOOKUP(N1762,Marks,41,0),"")</f>
        <v/>
      </c>
      <c r="O1768" s="119" t="str">
        <f>IFERROR(VLOOKUP(N1762,Marks,42,0),"")</f>
        <v/>
      </c>
      <c r="P1768" s="323" t="str">
        <f>IFERROR(VLOOKUP(N1762,Marks,48,0),"")</f>
        <v/>
      </c>
      <c r="Q1768" s="819"/>
      <c r="R1768" s="122" t="str">
        <f>'Result Sheet'!$AE$4</f>
        <v xml:space="preserve">अंग्रेजी </v>
      </c>
      <c r="S1768" s="408" t="str">
        <f>IFERROR(VLOOKUP(AD1762,Marks,30,0),"")</f>
        <v/>
      </c>
      <c r="T1768" s="408" t="str">
        <f>IFERROR(VLOOKUP(AD1762,Marks,31,0),"")</f>
        <v/>
      </c>
      <c r="U1768" s="117" t="str">
        <f>IFERROR(VLOOKUP(AD1762,Marks,32,0),"")</f>
        <v/>
      </c>
      <c r="V1768" s="408" t="str">
        <f>IFERROR(VLOOKUP(AD1762,Marks,33,0),"")</f>
        <v/>
      </c>
      <c r="W1768" s="408" t="str">
        <f>IFERROR(VLOOKUP(AD1762,Marks,34,0),"")</f>
        <v/>
      </c>
      <c r="X1768" s="408" t="str">
        <f>IFERROR(VLOOKUP(AD1762,Marks,35,0),"")</f>
        <v/>
      </c>
      <c r="Y1768" s="117" t="str">
        <f>IFERROR(VLOOKUP(AD1762,Marks,36,0),"")</f>
        <v/>
      </c>
      <c r="Z1768" s="119" t="str">
        <f>IFERROR(VLOOKUP(AD1762,Marks,37,0),"")</f>
        <v/>
      </c>
      <c r="AA1768" s="408" t="str">
        <f>IFERROR(VLOOKUP(AD1762,Marks,38,0),"")</f>
        <v/>
      </c>
      <c r="AB1768" s="408" t="str">
        <f>IFERROR(VLOOKUP(AD1762,Marks,39,0),"")</f>
        <v/>
      </c>
      <c r="AC1768" s="408" t="str">
        <f>IFERROR(VLOOKUP(AD1762,Marks,40,0),"")</f>
        <v/>
      </c>
      <c r="AD1768" s="117" t="str">
        <f>IFERROR(VLOOKUP(AD1762,Marks,41,0),"")</f>
        <v/>
      </c>
      <c r="AE1768" s="119" t="str">
        <f>IFERROR(VLOOKUP(AD1762,Marks,42,0),"")</f>
        <v/>
      </c>
      <c r="AF1768" s="323" t="str">
        <f>IFERROR(VLOOKUP(AD1762,Marks,48,0),"")</f>
        <v/>
      </c>
    </row>
    <row r="1769" spans="1:32" ht="21" customHeight="1">
      <c r="A1769" s="166">
        <f>IF(N1762="","",A1768+1)</f>
        <v>14</v>
      </c>
      <c r="B1769" s="122" t="str">
        <f>'Result Sheet'!$AX$4</f>
        <v>संस्कृत</v>
      </c>
      <c r="C1769" s="408" t="str">
        <f>IFERROR(VLOOKUP(N1762,Marks,49,0),"")</f>
        <v/>
      </c>
      <c r="D1769" s="408" t="str">
        <f>IFERROR(VLOOKUP(N1762,Marks,50,0),"")</f>
        <v/>
      </c>
      <c r="E1769" s="117" t="str">
        <f>IFERROR(VLOOKUP(N1762,Marks,51,0),"")</f>
        <v/>
      </c>
      <c r="F1769" s="408" t="str">
        <f>IFERROR(VLOOKUP(N1762,Marks,52,0),"")</f>
        <v/>
      </c>
      <c r="G1769" s="408" t="str">
        <f>IFERROR(VLOOKUP(N1762,Marks,53,0),"")</f>
        <v/>
      </c>
      <c r="H1769" s="408" t="str">
        <f>IFERROR(VLOOKUP(N1762,Marks,54,0),"")</f>
        <v/>
      </c>
      <c r="I1769" s="117" t="str">
        <f>IFERROR(VLOOKUP(N1762,Marks,55,0),"")</f>
        <v/>
      </c>
      <c r="J1769" s="119" t="str">
        <f>IFERROR(VLOOKUP(N1762,Marks,56,0),"")</f>
        <v/>
      </c>
      <c r="K1769" s="408" t="str">
        <f>IFERROR(VLOOKUP(N1762,Marks,57,0),"")</f>
        <v/>
      </c>
      <c r="L1769" s="408" t="str">
        <f>IFERROR(VLOOKUP(N1762,Marks,58,0),"")</f>
        <v/>
      </c>
      <c r="M1769" s="408" t="str">
        <f>IFERROR(VLOOKUP(N1762,Marks,59,0),"")</f>
        <v/>
      </c>
      <c r="N1769" s="117" t="str">
        <f>IFERROR(VLOOKUP(N1762,Marks,60,0),"")</f>
        <v/>
      </c>
      <c r="O1769" s="119" t="str">
        <f>IFERROR(VLOOKUP(N1762,Marks,61,0),"")</f>
        <v/>
      </c>
      <c r="P1769" s="323" t="str">
        <f>IFERROR(VLOOKUP(N1762,Marks,67,0),"")</f>
        <v/>
      </c>
      <c r="Q1769" s="819"/>
      <c r="R1769" s="122" t="str">
        <f>'Result Sheet'!$AX$4</f>
        <v>संस्कृत</v>
      </c>
      <c r="S1769" s="408" t="str">
        <f>IFERROR(VLOOKUP(AD1762,Marks,49,0),"")</f>
        <v/>
      </c>
      <c r="T1769" s="408" t="str">
        <f>IFERROR(VLOOKUP(AD1762,Marks,50,0),"")</f>
        <v/>
      </c>
      <c r="U1769" s="117" t="str">
        <f>IFERROR(VLOOKUP(AD1762,Marks,51,0),"")</f>
        <v/>
      </c>
      <c r="V1769" s="408" t="str">
        <f>IFERROR(VLOOKUP(AD1762,Marks,52,0),"")</f>
        <v/>
      </c>
      <c r="W1769" s="408" t="str">
        <f>IFERROR(VLOOKUP(AD1762,Marks,53,0),"")</f>
        <v/>
      </c>
      <c r="X1769" s="408" t="str">
        <f>IFERROR(VLOOKUP(AD1762,Marks,54,0),"")</f>
        <v/>
      </c>
      <c r="Y1769" s="117" t="str">
        <f>IFERROR(VLOOKUP(AD1762,Marks,55,0),"")</f>
        <v/>
      </c>
      <c r="Z1769" s="119" t="str">
        <f>IFERROR(VLOOKUP(AD1762,Marks,56,0),"")</f>
        <v/>
      </c>
      <c r="AA1769" s="408" t="str">
        <f>IFERROR(VLOOKUP(AD1762,Marks,57,0),"")</f>
        <v/>
      </c>
      <c r="AB1769" s="408" t="str">
        <f>IFERROR(VLOOKUP(AD1762,Marks,58,0),"")</f>
        <v/>
      </c>
      <c r="AC1769" s="408" t="str">
        <f>IFERROR(VLOOKUP(AD1762,Marks,59,0),"")</f>
        <v/>
      </c>
      <c r="AD1769" s="117" t="str">
        <f>IFERROR(VLOOKUP(AD1762,Marks,60,0),"")</f>
        <v/>
      </c>
      <c r="AE1769" s="119" t="str">
        <f>IFERROR(VLOOKUP(AD1762,Marks,61,0),"")</f>
        <v/>
      </c>
      <c r="AF1769" s="323" t="str">
        <f>IFERROR(VLOOKUP(AD1762,Marks,67,0),"")</f>
        <v/>
      </c>
    </row>
    <row r="1770" spans="1:32" ht="21" customHeight="1">
      <c r="A1770" s="166">
        <f>IF(N1762="","",A1768+1)</f>
        <v>14</v>
      </c>
      <c r="B1770" s="122" t="str">
        <f>'Result Sheet'!$BQ$4</f>
        <v xml:space="preserve">गणित </v>
      </c>
      <c r="C1770" s="408" t="str">
        <f>IFERROR(VLOOKUP(N1762,Marks,68,0),"")</f>
        <v/>
      </c>
      <c r="D1770" s="408" t="str">
        <f>IFERROR(VLOOKUP(N1762,Marks,69,0),"")</f>
        <v/>
      </c>
      <c r="E1770" s="117" t="str">
        <f>IFERROR(VLOOKUP(N1762,Marks,70,0),"")</f>
        <v/>
      </c>
      <c r="F1770" s="408" t="str">
        <f>IFERROR(VLOOKUP(N1762,Marks,71,0),"")</f>
        <v/>
      </c>
      <c r="G1770" s="408" t="str">
        <f>IFERROR(VLOOKUP(N1762,Marks,72,0),"")</f>
        <v/>
      </c>
      <c r="H1770" s="408" t="str">
        <f>IFERROR(VLOOKUP(N1762,Marks,73,0),"")</f>
        <v/>
      </c>
      <c r="I1770" s="117" t="str">
        <f>IFERROR(VLOOKUP(N1762,Marks,74,0),"")</f>
        <v/>
      </c>
      <c r="J1770" s="119" t="str">
        <f>IFERROR(VLOOKUP(N1762,Marks,75,0),"")</f>
        <v/>
      </c>
      <c r="K1770" s="408" t="str">
        <f>IFERROR(VLOOKUP(N1762,Marks,76,0),"")</f>
        <v/>
      </c>
      <c r="L1770" s="408" t="str">
        <f>IFERROR(VLOOKUP(N1762,Marks,77,0),"")</f>
        <v/>
      </c>
      <c r="M1770" s="408" t="str">
        <f>IFERROR(VLOOKUP(N1762,Marks,78,0),"")</f>
        <v/>
      </c>
      <c r="N1770" s="117" t="str">
        <f>IFERROR(VLOOKUP(N1762,Marks,79,0),"")</f>
        <v/>
      </c>
      <c r="O1770" s="119" t="str">
        <f>IFERROR(VLOOKUP(N1762,Marks,80,0),"")</f>
        <v/>
      </c>
      <c r="P1770" s="323" t="str">
        <f>IFERROR(VLOOKUP(N1762,Marks,86,0),"")</f>
        <v/>
      </c>
      <c r="Q1770" s="819"/>
      <c r="R1770" s="122" t="str">
        <f>'Result Sheet'!$BQ$4</f>
        <v xml:space="preserve">गणित </v>
      </c>
      <c r="S1770" s="408" t="str">
        <f>IFERROR(VLOOKUP(AD1762,Marks,68,0),"")</f>
        <v/>
      </c>
      <c r="T1770" s="408" t="str">
        <f>IFERROR(VLOOKUP(AD1762,Marks,69,0),"")</f>
        <v/>
      </c>
      <c r="U1770" s="117" t="str">
        <f>IFERROR(VLOOKUP(AD1762,Marks,70,0),"")</f>
        <v/>
      </c>
      <c r="V1770" s="408" t="str">
        <f>IFERROR(VLOOKUP(AD1762,Marks,71,0),"")</f>
        <v/>
      </c>
      <c r="W1770" s="408" t="str">
        <f>IFERROR(VLOOKUP(AD1762,Marks,72,0),"")</f>
        <v/>
      </c>
      <c r="X1770" s="408" t="str">
        <f>IFERROR(VLOOKUP(AD1762,Marks,73,0),"")</f>
        <v/>
      </c>
      <c r="Y1770" s="117" t="str">
        <f>IFERROR(VLOOKUP(AD1762,Marks,74,0),"")</f>
        <v/>
      </c>
      <c r="Z1770" s="119" t="str">
        <f>IFERROR(VLOOKUP(AD1762,Marks,75,0),"")</f>
        <v/>
      </c>
      <c r="AA1770" s="408" t="str">
        <f>IFERROR(VLOOKUP(AD1762,Marks,76,0),"")</f>
        <v/>
      </c>
      <c r="AB1770" s="408" t="str">
        <f>IFERROR(VLOOKUP(AD1762,Marks,77,0),"")</f>
        <v/>
      </c>
      <c r="AC1770" s="408" t="str">
        <f>IFERROR(VLOOKUP(AD1762,Marks,78,0),"")</f>
        <v/>
      </c>
      <c r="AD1770" s="117" t="str">
        <f>IFERROR(VLOOKUP(AD1762,Marks,79,0),"")</f>
        <v/>
      </c>
      <c r="AE1770" s="119" t="str">
        <f>IFERROR(VLOOKUP(AD1762,Marks,80,0),"")</f>
        <v/>
      </c>
      <c r="AF1770" s="323" t="str">
        <f>IFERROR(VLOOKUP(AD1762,Marks,86,0),"")</f>
        <v/>
      </c>
    </row>
    <row r="1771" spans="1:32" ht="21" customHeight="1">
      <c r="A1771" s="166">
        <f>IF(N1762="","",A1770+1)</f>
        <v>15</v>
      </c>
      <c r="B1771" s="122" t="str">
        <f>'Result Sheet'!$CJ$4</f>
        <v xml:space="preserve">पर्यावरण अध्ययन </v>
      </c>
      <c r="C1771" s="408" t="str">
        <f>IFERROR(VLOOKUP(N1762,Marks,87,0),"")</f>
        <v/>
      </c>
      <c r="D1771" s="408" t="str">
        <f>IFERROR(VLOOKUP(N1762,Marks,88,0),"")</f>
        <v/>
      </c>
      <c r="E1771" s="117" t="str">
        <f>IFERROR(VLOOKUP(N1762,Marks,89,0),"")</f>
        <v/>
      </c>
      <c r="F1771" s="408" t="str">
        <f>IFERROR(VLOOKUP(N1762,Marks,90,0),"")</f>
        <v/>
      </c>
      <c r="G1771" s="408" t="str">
        <f>IFERROR(VLOOKUP(N1762,Marks,91,0),"")</f>
        <v/>
      </c>
      <c r="H1771" s="408" t="str">
        <f>IFERROR(VLOOKUP(N1762,Marks,92,0),"")</f>
        <v/>
      </c>
      <c r="I1771" s="117" t="str">
        <f>IFERROR(VLOOKUP(N1762,Marks,93,0),"")</f>
        <v/>
      </c>
      <c r="J1771" s="119" t="str">
        <f>IFERROR(VLOOKUP(N1762,Marks,94,0),"")</f>
        <v/>
      </c>
      <c r="K1771" s="408" t="str">
        <f>IFERROR(VLOOKUP(N1762,Marks,95,0),"")</f>
        <v/>
      </c>
      <c r="L1771" s="408" t="str">
        <f>IFERROR(VLOOKUP(N1762,Marks,96,0),"")</f>
        <v/>
      </c>
      <c r="M1771" s="408" t="str">
        <f>IFERROR(VLOOKUP(N1762,Marks,97,0),"")</f>
        <v/>
      </c>
      <c r="N1771" s="117" t="str">
        <f>IFERROR(VLOOKUP(N1762,Marks,98,0),"")</f>
        <v/>
      </c>
      <c r="O1771" s="119" t="str">
        <f>IFERROR(VLOOKUP(N1762,Marks,99,0),"")</f>
        <v/>
      </c>
      <c r="P1771" s="323" t="str">
        <f>IFERROR(VLOOKUP(N1762,Marks,105,0),"")</f>
        <v/>
      </c>
      <c r="Q1771" s="819"/>
      <c r="R1771" s="122" t="str">
        <f>'Result Sheet'!$CJ$4</f>
        <v xml:space="preserve">पर्यावरण अध्ययन </v>
      </c>
      <c r="S1771" s="408" t="str">
        <f>IFERROR(VLOOKUP(AD1762,Marks,87,0),"")</f>
        <v/>
      </c>
      <c r="T1771" s="408" t="str">
        <f>IFERROR(VLOOKUP(AD1762,Marks,88,0),"")</f>
        <v/>
      </c>
      <c r="U1771" s="117" t="str">
        <f>IFERROR(VLOOKUP(AD1762,Marks,89,0),"")</f>
        <v/>
      </c>
      <c r="V1771" s="408" t="str">
        <f>IFERROR(VLOOKUP(AD1762,Marks,90,0),"")</f>
        <v/>
      </c>
      <c r="W1771" s="408" t="str">
        <f>IFERROR(VLOOKUP(AD1762,Marks,91,0),"")</f>
        <v/>
      </c>
      <c r="X1771" s="408" t="str">
        <f>IFERROR(VLOOKUP(AD1762,Marks,92,0),"")</f>
        <v/>
      </c>
      <c r="Y1771" s="117" t="str">
        <f>IFERROR(VLOOKUP(AD1762,Marks,93,0),"")</f>
        <v/>
      </c>
      <c r="Z1771" s="119" t="str">
        <f>IFERROR(VLOOKUP(AD1762,Marks,94,0),"")</f>
        <v/>
      </c>
      <c r="AA1771" s="408" t="str">
        <f>IFERROR(VLOOKUP(AD1762,Marks,95,0),"")</f>
        <v/>
      </c>
      <c r="AB1771" s="408" t="str">
        <f>IFERROR(VLOOKUP(AD1762,Marks,96,0),"")</f>
        <v/>
      </c>
      <c r="AC1771" s="408" t="str">
        <f>IFERROR(VLOOKUP(AD1762,Marks,97,0),"")</f>
        <v/>
      </c>
      <c r="AD1771" s="117" t="str">
        <f>IFERROR(VLOOKUP(AD1762,Marks,98,0),"")</f>
        <v/>
      </c>
      <c r="AE1771" s="119" t="str">
        <f>IFERROR(VLOOKUP(AD1762,Marks,99,0),"")</f>
        <v/>
      </c>
      <c r="AF1771" s="323" t="str">
        <f>IFERROR(VLOOKUP(AD1762,Marks,105,0),"")</f>
        <v/>
      </c>
    </row>
    <row r="1772" spans="1:32" ht="25.5" customHeight="1">
      <c r="A1772" s="166">
        <f>IF(N1762="","",A1771+1)</f>
        <v>16</v>
      </c>
      <c r="B1772" s="412" t="s">
        <v>215</v>
      </c>
      <c r="C1772" s="120" t="str">
        <f>IF(AND(C1767="",C1768="",C1769="",C1770="",C1771=""),"",SUM(C1767:C1771))</f>
        <v/>
      </c>
      <c r="D1772" s="120" t="str">
        <f t="shared" ref="D1772" si="360">IF(AND(D1767="",D1768="",D1769="",D1770="",D1771=""),"",SUM(D1767:D1771))</f>
        <v/>
      </c>
      <c r="E1772" s="120" t="str">
        <f t="shared" ref="E1772" si="361">IF(AND(E1767="",E1768="",E1769="",E1770="",E1771=""),"",SUM(E1767:E1771))</f>
        <v/>
      </c>
      <c r="F1772" s="120" t="str">
        <f t="shared" ref="F1772" si="362">IF(AND(F1767="",F1768="",F1769="",F1770="",F1771=""),"",SUM(F1767:F1771))</f>
        <v/>
      </c>
      <c r="G1772" s="120" t="str">
        <f t="shared" ref="G1772" si="363">IF(AND(G1767="",G1768="",G1769="",G1770="",G1771=""),"",SUM(G1767:G1771))</f>
        <v/>
      </c>
      <c r="H1772" s="120" t="str">
        <f t="shared" ref="H1772" si="364">IF(AND(H1767="",H1768="",H1769="",H1770="",H1771=""),"",SUM(H1767:H1771))</f>
        <v/>
      </c>
      <c r="I1772" s="120" t="str">
        <f t="shared" ref="I1772" si="365">IF(AND(I1767="",I1768="",I1769="",I1770="",I1771=""),"",SUM(I1767:I1771))</f>
        <v/>
      </c>
      <c r="J1772" s="120" t="str">
        <f t="shared" ref="J1772" si="366">IF(AND(J1767="",J1768="",J1769="",J1770="",J1771=""),"",SUM(J1767:J1771))</f>
        <v/>
      </c>
      <c r="K1772" s="120" t="str">
        <f t="shared" ref="K1772" si="367">IF(AND(K1767="",K1768="",K1769="",K1770="",K1771=""),"",SUM(K1767:K1771))</f>
        <v/>
      </c>
      <c r="L1772" s="120" t="str">
        <f t="shared" ref="L1772" si="368">IF(AND(L1767="",L1768="",L1769="",L1770="",L1771=""),"",SUM(L1767:L1771))</f>
        <v/>
      </c>
      <c r="M1772" s="120" t="str">
        <f t="shared" ref="M1772" si="369">IF(AND(M1767="",M1768="",M1769="",M1770="",M1771=""),"",SUM(M1767:M1771))</f>
        <v/>
      </c>
      <c r="N1772" s="120" t="str">
        <f t="shared" ref="N1772" si="370">IF(AND(N1767="",N1768="",N1769="",N1770="",N1771=""),"",SUM(N1767:N1771))</f>
        <v/>
      </c>
      <c r="O1772" s="120" t="str">
        <f t="shared" ref="O1772" si="371">IF(AND(O1767="",O1768="",O1769="",O1770="",O1771=""),"",SUM(O1767:O1771))</f>
        <v/>
      </c>
      <c r="P1772" s="326" t="str">
        <f>IF(OR(N1762="",E1760="",O1772=""),"",IF(O1772&gt;85%*1000,"A",IF(O1772&gt;70%*1000,"B",IF(O1772&gt;50%*1000,"C",IF(O1772&gt;30%*1000,"D","E")))))</f>
        <v/>
      </c>
      <c r="Q1772" s="819"/>
      <c r="R1772" s="412" t="s">
        <v>215</v>
      </c>
      <c r="S1772" s="120" t="str">
        <f>IF(AND(S1767="",S1768="",S1769="",S1770="",S1771=""),"",SUM(S1767:S1771))</f>
        <v/>
      </c>
      <c r="T1772" s="120" t="str">
        <f t="shared" ref="T1772" si="372">IF(AND(T1767="",T1768="",T1769="",T1770="",T1771=""),"",SUM(T1767:T1771))</f>
        <v/>
      </c>
      <c r="U1772" s="120" t="str">
        <f t="shared" ref="U1772" si="373">IF(AND(U1767="",U1768="",U1769="",U1770="",U1771=""),"",SUM(U1767:U1771))</f>
        <v/>
      </c>
      <c r="V1772" s="120" t="str">
        <f t="shared" ref="V1772" si="374">IF(AND(V1767="",V1768="",V1769="",V1770="",V1771=""),"",SUM(V1767:V1771))</f>
        <v/>
      </c>
      <c r="W1772" s="120" t="str">
        <f t="shared" ref="W1772" si="375">IF(AND(W1767="",W1768="",W1769="",W1770="",W1771=""),"",SUM(W1767:W1771))</f>
        <v/>
      </c>
      <c r="X1772" s="120" t="str">
        <f t="shared" ref="X1772" si="376">IF(AND(X1767="",X1768="",X1769="",X1770="",X1771=""),"",SUM(X1767:X1771))</f>
        <v/>
      </c>
      <c r="Y1772" s="120" t="str">
        <f t="shared" ref="Y1772" si="377">IF(AND(Y1767="",Y1768="",Y1769="",Y1770="",Y1771=""),"",SUM(Y1767:Y1771))</f>
        <v/>
      </c>
      <c r="Z1772" s="120" t="str">
        <f t="shared" ref="Z1772" si="378">IF(AND(Z1767="",Z1768="",Z1769="",Z1770="",Z1771=""),"",SUM(Z1767:Z1771))</f>
        <v/>
      </c>
      <c r="AA1772" s="120" t="str">
        <f t="shared" ref="AA1772" si="379">IF(AND(AA1767="",AA1768="",AA1769="",AA1770="",AA1771=""),"",SUM(AA1767:AA1771))</f>
        <v/>
      </c>
      <c r="AB1772" s="120" t="str">
        <f t="shared" ref="AB1772" si="380">IF(AND(AB1767="",AB1768="",AB1769="",AB1770="",AB1771=""),"",SUM(AB1767:AB1771))</f>
        <v/>
      </c>
      <c r="AC1772" s="120" t="str">
        <f t="shared" ref="AC1772" si="381">IF(AND(AC1767="",AC1768="",AC1769="",AC1770="",AC1771=""),"",SUM(AC1767:AC1771))</f>
        <v/>
      </c>
      <c r="AD1772" s="120" t="str">
        <f t="shared" ref="AD1772" si="382">IF(AND(AD1767="",AD1768="",AD1769="",AD1770="",AD1771=""),"",SUM(AD1767:AD1771))</f>
        <v/>
      </c>
      <c r="AE1772" s="120" t="str">
        <f t="shared" ref="AE1772" si="383">IF(AND(AE1767="",AE1768="",AE1769="",AE1770="",AE1771=""),"",SUM(AE1767:AE1771))</f>
        <v/>
      </c>
      <c r="AF1772" s="326" t="str">
        <f>IF(OR(AD1762="",U1760="",AE1772=""),"",IF(AE1772&gt;85%*1000,"A",IF(AE1772&gt;70%*1000,"B",IF(AE1772&gt;50%*1000,"C",IF(AE1772&gt;30%*1000,"D","E")))))</f>
        <v/>
      </c>
    </row>
    <row r="1773" spans="1:32" ht="9" customHeight="1">
      <c r="A1773" s="166">
        <f>IF(N1762="","",A1772+1)</f>
        <v>17</v>
      </c>
      <c r="B1773" s="787"/>
      <c r="C1773" s="787"/>
      <c r="D1773" s="787"/>
      <c r="E1773" s="787"/>
      <c r="F1773" s="787"/>
      <c r="G1773" s="787"/>
      <c r="H1773" s="787"/>
      <c r="I1773" s="787"/>
      <c r="J1773" s="787"/>
      <c r="K1773" s="787"/>
      <c r="L1773" s="787"/>
      <c r="M1773" s="787"/>
      <c r="N1773" s="787"/>
      <c r="O1773" s="787"/>
      <c r="P1773" s="787"/>
      <c r="Q1773" s="819"/>
      <c r="R1773" s="787"/>
      <c r="S1773" s="787"/>
      <c r="T1773" s="787"/>
      <c r="U1773" s="787"/>
      <c r="V1773" s="787"/>
      <c r="W1773" s="787"/>
      <c r="X1773" s="787"/>
      <c r="Y1773" s="787"/>
      <c r="Z1773" s="787"/>
      <c r="AA1773" s="787"/>
      <c r="AB1773" s="787"/>
      <c r="AC1773" s="787"/>
      <c r="AD1773" s="787"/>
      <c r="AE1773" s="787"/>
      <c r="AF1773" s="787"/>
    </row>
    <row r="1774" spans="1:32" ht="22.5" customHeight="1">
      <c r="A1774" s="166">
        <f>IF(N1762="","",A1773+1)</f>
        <v>18</v>
      </c>
      <c r="B1774" s="788" t="s">
        <v>213</v>
      </c>
      <c r="C1774" s="788"/>
      <c r="D1774" s="789" t="s">
        <v>229</v>
      </c>
      <c r="E1774" s="790"/>
      <c r="F1774" s="411" t="s">
        <v>186</v>
      </c>
      <c r="G1774" s="788" t="s">
        <v>213</v>
      </c>
      <c r="H1774" s="788"/>
      <c r="I1774" s="789" t="s">
        <v>229</v>
      </c>
      <c r="J1774" s="790"/>
      <c r="K1774" s="411" t="s">
        <v>186</v>
      </c>
      <c r="L1774" s="788" t="s">
        <v>213</v>
      </c>
      <c r="M1774" s="788"/>
      <c r="N1774" s="789" t="s">
        <v>229</v>
      </c>
      <c r="O1774" s="790"/>
      <c r="P1774" s="411" t="s">
        <v>186</v>
      </c>
      <c r="Q1774" s="819"/>
      <c r="R1774" s="788" t="s">
        <v>213</v>
      </c>
      <c r="S1774" s="788"/>
      <c r="T1774" s="789" t="s">
        <v>229</v>
      </c>
      <c r="U1774" s="790"/>
      <c r="V1774" s="411" t="s">
        <v>186</v>
      </c>
      <c r="W1774" s="788" t="s">
        <v>213</v>
      </c>
      <c r="X1774" s="788"/>
      <c r="Y1774" s="789" t="s">
        <v>229</v>
      </c>
      <c r="Z1774" s="790"/>
      <c r="AA1774" s="411" t="s">
        <v>186</v>
      </c>
      <c r="AB1774" s="788" t="s">
        <v>213</v>
      </c>
      <c r="AC1774" s="788"/>
      <c r="AD1774" s="789" t="s">
        <v>229</v>
      </c>
      <c r="AE1774" s="790"/>
      <c r="AF1774" s="411" t="s">
        <v>186</v>
      </c>
    </row>
    <row r="1775" spans="1:32" ht="21.75" customHeight="1">
      <c r="A1775" s="166">
        <f>IF(N1762="","",A1774+1)</f>
        <v>19</v>
      </c>
      <c r="B1775" s="791" t="s">
        <v>221</v>
      </c>
      <c r="C1775" s="792"/>
      <c r="D1775" s="792"/>
      <c r="E1775" s="119" t="str">
        <f>IFERROR(VLOOKUP(N1762,Marks,109,0),"")</f>
        <v/>
      </c>
      <c r="F1775" s="130" t="str">
        <f>IFERROR(VLOOKUP(N1762,Marks,113,0),"")</f>
        <v/>
      </c>
      <c r="G1775" s="791" t="s">
        <v>192</v>
      </c>
      <c r="H1775" s="792"/>
      <c r="I1775" s="792"/>
      <c r="J1775" s="119" t="str">
        <f>IFERROR(VLOOKUP(N1762,Marks,117,0),"")</f>
        <v/>
      </c>
      <c r="K1775" s="130" t="str">
        <f>IFERROR(VLOOKUP(N1762,Marks,121,0),"")</f>
        <v/>
      </c>
      <c r="L1775" s="793" t="s">
        <v>193</v>
      </c>
      <c r="M1775" s="794"/>
      <c r="N1775" s="794"/>
      <c r="O1775" s="119" t="str">
        <f>IFERROR(VLOOKUP(N1762,Marks,125,0),"")</f>
        <v/>
      </c>
      <c r="P1775" s="130" t="str">
        <f>IFERROR(VLOOKUP(N1762,Marks,129,0),"")</f>
        <v/>
      </c>
      <c r="Q1775" s="819"/>
      <c r="R1775" s="791" t="s">
        <v>221</v>
      </c>
      <c r="S1775" s="792"/>
      <c r="T1775" s="792"/>
      <c r="U1775" s="119" t="str">
        <f>IFERROR(VLOOKUP(AD1762,Marks,109,0),"")</f>
        <v/>
      </c>
      <c r="V1775" s="130" t="str">
        <f>IFERROR(VLOOKUP(AD1762,Marks,113,0),"")</f>
        <v/>
      </c>
      <c r="W1775" s="791" t="s">
        <v>192</v>
      </c>
      <c r="X1775" s="792"/>
      <c r="Y1775" s="792"/>
      <c r="Z1775" s="119" t="str">
        <f>IFERROR(VLOOKUP(AD1762,Marks,117,0),"")</f>
        <v/>
      </c>
      <c r="AA1775" s="130" t="str">
        <f>IFERROR(VLOOKUP(AD1762,Marks,121,0),"")</f>
        <v/>
      </c>
      <c r="AB1775" s="793" t="s">
        <v>193</v>
      </c>
      <c r="AC1775" s="794"/>
      <c r="AD1775" s="794"/>
      <c r="AE1775" s="119" t="str">
        <f>IFERROR(VLOOKUP(AD1762,Marks,125,0),"")</f>
        <v/>
      </c>
      <c r="AF1775" s="130" t="str">
        <f>IFERROR(VLOOKUP(AD1762,Marks,129,0),"")</f>
        <v/>
      </c>
    </row>
    <row r="1776" spans="1:32" ht="21" customHeight="1">
      <c r="A1776" s="166">
        <f>IF(N1762="","",A1775+1)</f>
        <v>20</v>
      </c>
      <c r="B1776" s="780" t="s">
        <v>216</v>
      </c>
      <c r="C1776" s="780"/>
      <c r="D1776" s="780"/>
      <c r="E1776" s="795" t="str">
        <f>IFERROR(VLOOKUP(N1762,Marks,135,0),"")</f>
        <v/>
      </c>
      <c r="F1776" s="795"/>
      <c r="G1776" s="795"/>
      <c r="H1776" s="795"/>
      <c r="I1776" s="780" t="s">
        <v>217</v>
      </c>
      <c r="J1776" s="780"/>
      <c r="K1776" s="780"/>
      <c r="L1776" s="780"/>
      <c r="M1776" s="796" t="str">
        <f>IFERROR(VLOOKUP(N1762,Marks,136,0),"")</f>
        <v/>
      </c>
      <c r="N1776" s="796"/>
      <c r="O1776" s="796"/>
      <c r="P1776" s="796"/>
      <c r="Q1776" s="819"/>
      <c r="R1776" s="780" t="s">
        <v>216</v>
      </c>
      <c r="S1776" s="780"/>
      <c r="T1776" s="780"/>
      <c r="U1776" s="795" t="str">
        <f>IFERROR(VLOOKUP(AD1762,Marks,135,0),"")</f>
        <v/>
      </c>
      <c r="V1776" s="795"/>
      <c r="W1776" s="795"/>
      <c r="X1776" s="795"/>
      <c r="Y1776" s="780" t="s">
        <v>217</v>
      </c>
      <c r="Z1776" s="780"/>
      <c r="AA1776" s="780"/>
      <c r="AB1776" s="780"/>
      <c r="AC1776" s="796" t="str">
        <f>IFERROR(VLOOKUP(AD1762,Marks,136,0),"")</f>
        <v/>
      </c>
      <c r="AD1776" s="796"/>
      <c r="AE1776" s="796"/>
      <c r="AF1776" s="796"/>
    </row>
    <row r="1777" spans="1:32" ht="21" customHeight="1">
      <c r="A1777" s="166">
        <f>IF(N1762="","",A1776+1)</f>
        <v>21</v>
      </c>
      <c r="B1777" s="780" t="s">
        <v>218</v>
      </c>
      <c r="C1777" s="780"/>
      <c r="D1777" s="780"/>
      <c r="E1777" s="782" t="str">
        <f>IFERROR(VLOOKUP(N1762,Marks,134,0),"")</f>
        <v/>
      </c>
      <c r="F1777" s="782"/>
      <c r="G1777" s="782"/>
      <c r="H1777" s="782"/>
      <c r="I1777" s="780" t="s">
        <v>219</v>
      </c>
      <c r="J1777" s="780"/>
      <c r="K1777" s="780"/>
      <c r="L1777" s="780"/>
      <c r="M1777" s="781" t="str">
        <f>IFERROR(VLOOKUP(N1762,Marks,131,0),"")</f>
        <v/>
      </c>
      <c r="N1777" s="781"/>
      <c r="O1777" s="781"/>
      <c r="P1777" s="781"/>
      <c r="Q1777" s="819"/>
      <c r="R1777" s="780" t="s">
        <v>218</v>
      </c>
      <c r="S1777" s="780"/>
      <c r="T1777" s="780"/>
      <c r="U1777" s="782" t="str">
        <f>IFERROR(VLOOKUP(AD1762,Marks,134,0),"")</f>
        <v/>
      </c>
      <c r="V1777" s="782"/>
      <c r="W1777" s="782"/>
      <c r="X1777" s="782"/>
      <c r="Y1777" s="780" t="s">
        <v>219</v>
      </c>
      <c r="Z1777" s="780"/>
      <c r="AA1777" s="780"/>
      <c r="AB1777" s="780"/>
      <c r="AC1777" s="781" t="str">
        <f>IFERROR(VLOOKUP(AD1762,Marks,131,0),"")</f>
        <v/>
      </c>
      <c r="AD1777" s="781"/>
      <c r="AE1777" s="781"/>
      <c r="AF1777" s="781"/>
    </row>
    <row r="1778" spans="1:32" ht="21" customHeight="1">
      <c r="A1778" s="166">
        <f>IF(N1762="","",A1777+1)</f>
        <v>22</v>
      </c>
      <c r="B1778" s="780" t="s">
        <v>220</v>
      </c>
      <c r="C1778" s="780"/>
      <c r="D1778" s="780"/>
      <c r="E1778" s="324" t="str">
        <f>IFERROR(VLOOKUP(N1762,Marks,132,0),"")</f>
        <v/>
      </c>
      <c r="F1778" s="325" t="s">
        <v>341</v>
      </c>
      <c r="G1778" s="783" t="str">
        <f>IF(OR(N1762="",E1760="",O1772=""),"",IF(O1772&gt;85%*1000,"A",IF(O1772&gt;70%*1000,"B",IF(O1772&gt;50%*1000,"C",IF(O1772&gt;30%*1000,"D","E")))))</f>
        <v/>
      </c>
      <c r="H1778" s="783"/>
      <c r="I1778" s="780" t="s">
        <v>222</v>
      </c>
      <c r="J1778" s="780"/>
      <c r="K1778" s="780"/>
      <c r="L1778" s="780"/>
      <c r="M1778" s="818" t="str">
        <f>IFERROR(VLOOKUP(N1762,Marks,133,0),"")</f>
        <v/>
      </c>
      <c r="N1778" s="818"/>
      <c r="O1778" s="818"/>
      <c r="P1778" s="818"/>
      <c r="Q1778" s="819"/>
      <c r="R1778" s="780" t="s">
        <v>220</v>
      </c>
      <c r="S1778" s="780"/>
      <c r="T1778" s="780"/>
      <c r="U1778" s="324" t="str">
        <f>IFERROR(VLOOKUP(AD1762,Marks,132,0),"")</f>
        <v/>
      </c>
      <c r="V1778" s="325" t="s">
        <v>341</v>
      </c>
      <c r="W1778" s="783" t="str">
        <f>IF(OR(AD1762="",U1760="",AE1772=""),"",IF(AE1772&gt;85%*1000,"A",IF(AE1772&gt;70%*1000,"B",IF(AE1772&gt;50%*1000,"C",IF(AE1772&gt;30%*1000,"D","E")))))</f>
        <v/>
      </c>
      <c r="X1778" s="783"/>
      <c r="Y1778" s="780" t="s">
        <v>222</v>
      </c>
      <c r="Z1778" s="780"/>
      <c r="AA1778" s="780"/>
      <c r="AB1778" s="780"/>
      <c r="AC1778" s="818" t="str">
        <f>IFERROR(VLOOKUP(AD1762,Marks,133,0),"")</f>
        <v/>
      </c>
      <c r="AD1778" s="818"/>
      <c r="AE1778" s="818"/>
      <c r="AF1778" s="818"/>
    </row>
    <row r="1779" spans="1:32" ht="21" customHeight="1">
      <c r="A1779" s="166">
        <f>IF(N1762="","",A1778+1)</f>
        <v>23</v>
      </c>
      <c r="B1779" s="817" t="s">
        <v>228</v>
      </c>
      <c r="C1779" s="817"/>
      <c r="D1779" s="817"/>
      <c r="E1779" s="784">
        <f>'Master sheet'!$C$10</f>
        <v>44697</v>
      </c>
      <c r="F1779" s="784"/>
      <c r="G1779" s="784"/>
      <c r="H1779" s="410"/>
      <c r="I1779" s="121"/>
      <c r="J1779" s="121"/>
      <c r="K1779" s="76"/>
      <c r="L1779" s="121"/>
      <c r="M1779" s="121"/>
      <c r="N1779" s="121"/>
      <c r="O1779" s="121"/>
      <c r="P1779" s="121"/>
      <c r="Q1779" s="819"/>
      <c r="R1779" s="817" t="s">
        <v>228</v>
      </c>
      <c r="S1779" s="817"/>
      <c r="T1779" s="817"/>
      <c r="U1779" s="784">
        <f>'Master sheet'!$C$10</f>
        <v>44697</v>
      </c>
      <c r="V1779" s="784"/>
      <c r="W1779" s="784"/>
      <c r="X1779" s="410"/>
      <c r="Y1779" s="121"/>
      <c r="Z1779" s="121"/>
      <c r="AA1779" s="76"/>
      <c r="AB1779" s="121"/>
      <c r="AC1779" s="121"/>
      <c r="AD1779" s="121"/>
      <c r="AE1779" s="121"/>
      <c r="AF1779" s="121"/>
    </row>
    <row r="1780" spans="1:32" ht="43.5" customHeight="1">
      <c r="A1780" s="166">
        <f>IF(N1762="","",A1779+1)</f>
        <v>24</v>
      </c>
      <c r="B1780" s="804" t="str">
        <f>IF(AND(C1759=1),CONCATENATE("( ",UPPER('Master sheet'!$F$11)," )"),IF(AND(C1759=2),CONCATENATE("( ",UPPER('Master sheet'!$F$19)," )"),IF(AND(C1759=3),CONCATENATE("( ",UPPER('Master sheet'!$J$11)," )"),IF(AND(C1759=4),CONCATENATE("( ",UPPER('Master sheet'!$J$19)," )"),""))))</f>
        <v/>
      </c>
      <c r="C1780" s="804"/>
      <c r="D1780" s="804"/>
      <c r="E1780" s="804"/>
      <c r="F1780" s="805" t="str">
        <f>IF(AND(N1762=""),"",CONCATENATE("(",'Master sheet'!$C$14," )"))</f>
        <v>(Suresh Kumar )</v>
      </c>
      <c r="G1780" s="805"/>
      <c r="H1780" s="805"/>
      <c r="I1780" s="805"/>
      <c r="J1780" s="805"/>
      <c r="K1780" s="805" t="str">
        <f>IF(AND(N1762=""),"",CONCATENATE("(",'Master sheet'!$C$12," )"))</f>
        <v>(USHA PALIYA )</v>
      </c>
      <c r="L1780" s="805"/>
      <c r="M1780" s="805"/>
      <c r="N1780" s="805"/>
      <c r="O1780" s="805"/>
      <c r="P1780" s="805"/>
      <c r="Q1780" s="819"/>
      <c r="R1780" s="804" t="str">
        <f>IF(AND(S1759=1),CONCATENATE("( ",UPPER('Master sheet'!$F$11)," )"),IF(AND(S1759=2),CONCATENATE("( ",UPPER('Master sheet'!$F$19)," )"),IF(AND(S1759=3),CONCATENATE("( ",UPPER('Master sheet'!$J$11)," )"),IF(AND(S1759=4),CONCATENATE("( ",UPPER('Master sheet'!$J$19)," )"),""))))</f>
        <v/>
      </c>
      <c r="S1780" s="804"/>
      <c r="T1780" s="804"/>
      <c r="U1780" s="804"/>
      <c r="V1780" s="805" t="str">
        <f>IF(AND(AD1762=""),"",CONCATENATE("(",'Master sheet'!$C$14," )"))</f>
        <v>(Suresh Kumar )</v>
      </c>
      <c r="W1780" s="805"/>
      <c r="X1780" s="805"/>
      <c r="Y1780" s="805"/>
      <c r="Z1780" s="805"/>
      <c r="AA1780" s="805" t="str">
        <f>IF(AND(AD1762=""),"",CONCATENATE("(",'Master sheet'!$C$12," )"))</f>
        <v>(USHA PALIYA )</v>
      </c>
      <c r="AB1780" s="805"/>
      <c r="AC1780" s="805"/>
      <c r="AD1780" s="805"/>
      <c r="AE1780" s="805"/>
      <c r="AF1780" s="805"/>
    </row>
    <row r="1781" spans="1:32" ht="21.75" customHeight="1">
      <c r="A1781" s="166">
        <f>IF(N1762="","",A1780+1)</f>
        <v>25</v>
      </c>
      <c r="B1781" s="806" t="s">
        <v>223</v>
      </c>
      <c r="C1781" s="806"/>
      <c r="D1781" s="806"/>
      <c r="E1781" s="806"/>
      <c r="F1781" s="807" t="s">
        <v>224</v>
      </c>
      <c r="G1781" s="807"/>
      <c r="H1781" s="807"/>
      <c r="I1781" s="807"/>
      <c r="J1781" s="807"/>
      <c r="K1781" s="806" t="s">
        <v>225</v>
      </c>
      <c r="L1781" s="806"/>
      <c r="M1781" s="806"/>
      <c r="N1781" s="806"/>
      <c r="O1781" s="806"/>
      <c r="P1781" s="806"/>
      <c r="Q1781" s="819"/>
      <c r="R1781" s="806" t="s">
        <v>223</v>
      </c>
      <c r="S1781" s="806"/>
      <c r="T1781" s="806"/>
      <c r="U1781" s="806"/>
      <c r="V1781" s="807" t="s">
        <v>224</v>
      </c>
      <c r="W1781" s="807"/>
      <c r="X1781" s="807"/>
      <c r="Y1781" s="807"/>
      <c r="Z1781" s="807"/>
      <c r="AA1781" s="806" t="s">
        <v>225</v>
      </c>
      <c r="AB1781" s="806"/>
      <c r="AC1781" s="806"/>
      <c r="AD1781" s="806"/>
      <c r="AE1781" s="806"/>
      <c r="AF1781" s="806"/>
    </row>
    <row r="1783" spans="1:32" ht="21.9" customHeight="1">
      <c r="A1783" s="165">
        <f>IF(N1789="","",1)</f>
        <v>1</v>
      </c>
      <c r="B1783" s="808" t="s">
        <v>203</v>
      </c>
      <c r="C1783" s="808"/>
      <c r="D1783" s="808"/>
      <c r="E1783" s="808"/>
      <c r="F1783" s="808"/>
      <c r="G1783" s="808"/>
      <c r="H1783" s="808"/>
      <c r="I1783" s="808"/>
      <c r="J1783" s="808"/>
      <c r="K1783" s="808"/>
      <c r="L1783" s="808"/>
      <c r="M1783" s="808"/>
      <c r="N1783" s="808"/>
      <c r="O1783" s="808"/>
      <c r="P1783" s="808"/>
      <c r="Q1783" s="819" t="s">
        <v>249</v>
      </c>
      <c r="R1783" s="808" t="s">
        <v>203</v>
      </c>
      <c r="S1783" s="808"/>
      <c r="T1783" s="808"/>
      <c r="U1783" s="808"/>
      <c r="V1783" s="808"/>
      <c r="W1783" s="808"/>
      <c r="X1783" s="808"/>
      <c r="Y1783" s="808"/>
      <c r="Z1783" s="808"/>
      <c r="AA1783" s="808"/>
      <c r="AB1783" s="808"/>
      <c r="AC1783" s="808"/>
      <c r="AD1783" s="808"/>
      <c r="AE1783" s="808"/>
      <c r="AF1783" s="808"/>
    </row>
    <row r="1784" spans="1:32" ht="21.9" customHeight="1">
      <c r="A1784" s="166">
        <f>IF(N1789="","",A1783+1)</f>
        <v>2</v>
      </c>
      <c r="B1784" s="820" t="s">
        <v>541</v>
      </c>
      <c r="C1784" s="820"/>
      <c r="D1784" s="820"/>
      <c r="E1784" s="820"/>
      <c r="F1784" s="820"/>
      <c r="G1784" s="820"/>
      <c r="H1784" s="820"/>
      <c r="I1784" s="820"/>
      <c r="J1784" s="820"/>
      <c r="K1784" s="820"/>
      <c r="L1784" s="820"/>
      <c r="M1784" s="820"/>
      <c r="N1784" s="820"/>
      <c r="O1784" s="820"/>
      <c r="P1784" s="820"/>
      <c r="Q1784" s="819"/>
      <c r="R1784" s="820" t="s">
        <v>541</v>
      </c>
      <c r="S1784" s="820"/>
      <c r="T1784" s="820"/>
      <c r="U1784" s="820"/>
      <c r="V1784" s="820"/>
      <c r="W1784" s="820"/>
      <c r="X1784" s="820"/>
      <c r="Y1784" s="820"/>
      <c r="Z1784" s="820"/>
      <c r="AA1784" s="820"/>
      <c r="AB1784" s="820"/>
      <c r="AC1784" s="820"/>
      <c r="AD1784" s="820"/>
      <c r="AE1784" s="820"/>
      <c r="AF1784" s="820"/>
    </row>
    <row r="1785" spans="1:32" ht="21.9" customHeight="1">
      <c r="A1785" s="166">
        <f>IF(N1789="","",A1784+1)</f>
        <v>3</v>
      </c>
      <c r="B1785" s="821" t="s">
        <v>168</v>
      </c>
      <c r="C1785" s="821"/>
      <c r="D1785" s="821"/>
      <c r="E1785" s="822" t="str">
        <f>IF(AND(N1789=""),"",'Result Sheet'!$F$2)</f>
        <v xml:space="preserve">महात्मा गाँधी राजकीय विद्यालय (अंग्रेजी माध्यम) बर, पाली </v>
      </c>
      <c r="F1785" s="822"/>
      <c r="G1785" s="822"/>
      <c r="H1785" s="822"/>
      <c r="I1785" s="822"/>
      <c r="J1785" s="822"/>
      <c r="K1785" s="822"/>
      <c r="L1785" s="822"/>
      <c r="M1785" s="822"/>
      <c r="N1785" s="822"/>
      <c r="O1785" s="822"/>
      <c r="P1785" s="822"/>
      <c r="Q1785" s="819"/>
      <c r="R1785" s="821" t="s">
        <v>168</v>
      </c>
      <c r="S1785" s="821"/>
      <c r="T1785" s="821"/>
      <c r="U1785" s="822" t="str">
        <f>IF(AND(AD1789=""),"",'Result Sheet'!$F$2)</f>
        <v xml:space="preserve">महात्मा गाँधी राजकीय विद्यालय (अंग्रेजी माध्यम) बर, पाली </v>
      </c>
      <c r="V1785" s="822"/>
      <c r="W1785" s="822"/>
      <c r="X1785" s="822"/>
      <c r="Y1785" s="822"/>
      <c r="Z1785" s="822"/>
      <c r="AA1785" s="822"/>
      <c r="AB1785" s="822"/>
      <c r="AC1785" s="822"/>
      <c r="AD1785" s="822"/>
      <c r="AE1785" s="822"/>
      <c r="AF1785" s="822"/>
    </row>
    <row r="1786" spans="1:32" ht="21.9" customHeight="1">
      <c r="A1786" s="166">
        <f>IF(N1789="","",A1785+1)</f>
        <v>4</v>
      </c>
      <c r="B1786" s="413" t="s">
        <v>169</v>
      </c>
      <c r="C1786" s="797" t="str">
        <f>IFERROR(VLOOKUP(N1789,Marks,2,0),"")</f>
        <v/>
      </c>
      <c r="D1786" s="797"/>
      <c r="E1786" s="815" t="s">
        <v>212</v>
      </c>
      <c r="F1786" s="815"/>
      <c r="G1786" s="815"/>
      <c r="H1786" s="797" t="str">
        <f>IFERROR(VLOOKUP(N1789,Marks,3,0),"")</f>
        <v/>
      </c>
      <c r="I1786" s="797"/>
      <c r="J1786" s="798" t="s">
        <v>205</v>
      </c>
      <c r="K1786" s="798"/>
      <c r="L1786" s="798"/>
      <c r="M1786" s="798"/>
      <c r="N1786" s="799" t="str">
        <f>IF(AND(N1789=""),"",'Marks Entry 1st'!$I$2)</f>
        <v xml:space="preserve"> 2021-2022</v>
      </c>
      <c r="O1786" s="799"/>
      <c r="P1786" s="799"/>
      <c r="Q1786" s="819"/>
      <c r="R1786" s="413" t="s">
        <v>169</v>
      </c>
      <c r="S1786" s="797" t="str">
        <f>IFERROR(VLOOKUP(AD1789,Marks,2,0),"")</f>
        <v/>
      </c>
      <c r="T1786" s="797"/>
      <c r="U1786" s="815" t="s">
        <v>212</v>
      </c>
      <c r="V1786" s="815"/>
      <c r="W1786" s="815"/>
      <c r="X1786" s="797" t="str">
        <f>IFERROR(VLOOKUP(AD1789,Marks,3,0),"")</f>
        <v/>
      </c>
      <c r="Y1786" s="797"/>
      <c r="Z1786" s="798" t="s">
        <v>205</v>
      </c>
      <c r="AA1786" s="798"/>
      <c r="AB1786" s="798"/>
      <c r="AC1786" s="798"/>
      <c r="AD1786" s="799" t="str">
        <f>IF(AND(AD1789=""),"",'Marks Entry 1st'!$I$2)</f>
        <v xml:space="preserve"> 2021-2022</v>
      </c>
      <c r="AE1786" s="799"/>
      <c r="AF1786" s="799"/>
    </row>
    <row r="1787" spans="1:32" ht="21.9" customHeight="1">
      <c r="A1787" s="166">
        <f>IF(N1789="","",A1786+1)</f>
        <v>5</v>
      </c>
      <c r="B1787" s="800" t="s">
        <v>206</v>
      </c>
      <c r="C1787" s="800"/>
      <c r="D1787" s="800"/>
      <c r="E1787" s="801" t="str">
        <f>IFERROR(VLOOKUP(N1789,Marks,6,0),"")</f>
        <v/>
      </c>
      <c r="F1787" s="801"/>
      <c r="G1787" s="801"/>
      <c r="H1787" s="801"/>
      <c r="I1787" s="801"/>
      <c r="J1787" s="802" t="s">
        <v>209</v>
      </c>
      <c r="K1787" s="802"/>
      <c r="L1787" s="802"/>
      <c r="M1787" s="802"/>
      <c r="N1787" s="803" t="str">
        <f>IFERROR(VLOOKUP(N1789,Marks,5,0),"")</f>
        <v/>
      </c>
      <c r="O1787" s="803"/>
      <c r="P1787" s="803"/>
      <c r="Q1787" s="819"/>
      <c r="R1787" s="800" t="s">
        <v>206</v>
      </c>
      <c r="S1787" s="800"/>
      <c r="T1787" s="800"/>
      <c r="U1787" s="801" t="str">
        <f>IFERROR(VLOOKUP(AD1789,Marks,6,0),"")</f>
        <v/>
      </c>
      <c r="V1787" s="801"/>
      <c r="W1787" s="801"/>
      <c r="X1787" s="801"/>
      <c r="Y1787" s="801"/>
      <c r="Z1787" s="802" t="s">
        <v>209</v>
      </c>
      <c r="AA1787" s="802"/>
      <c r="AB1787" s="802"/>
      <c r="AC1787" s="802"/>
      <c r="AD1787" s="803" t="str">
        <f>IFERROR(VLOOKUP(AD1789,Marks,5,0),"")</f>
        <v/>
      </c>
      <c r="AE1787" s="803"/>
      <c r="AF1787" s="803"/>
    </row>
    <row r="1788" spans="1:32" ht="21.9" customHeight="1">
      <c r="A1788" s="166">
        <f>IF(N1789="","",A1787+1)</f>
        <v>6</v>
      </c>
      <c r="B1788" s="800" t="s">
        <v>207</v>
      </c>
      <c r="C1788" s="800"/>
      <c r="D1788" s="800"/>
      <c r="E1788" s="801" t="str">
        <f>IFERROR(VLOOKUP(N1789,Marks,7,0),"")</f>
        <v/>
      </c>
      <c r="F1788" s="801"/>
      <c r="G1788" s="801"/>
      <c r="H1788" s="801"/>
      <c r="I1788" s="801"/>
      <c r="J1788" s="802" t="s">
        <v>210</v>
      </c>
      <c r="K1788" s="802"/>
      <c r="L1788" s="802"/>
      <c r="M1788" s="802"/>
      <c r="N1788" s="816" t="str">
        <f>IFERROR(VLOOKUP(N1789,Marks,4,0),"")</f>
        <v/>
      </c>
      <c r="O1788" s="816"/>
      <c r="P1788" s="816"/>
      <c r="Q1788" s="819"/>
      <c r="R1788" s="800" t="s">
        <v>207</v>
      </c>
      <c r="S1788" s="800"/>
      <c r="T1788" s="800"/>
      <c r="U1788" s="801" t="str">
        <f>IFERROR(VLOOKUP(AD1789,Marks,7,0),"")</f>
        <v/>
      </c>
      <c r="V1788" s="801"/>
      <c r="W1788" s="801"/>
      <c r="X1788" s="801"/>
      <c r="Y1788" s="801"/>
      <c r="Z1788" s="802" t="s">
        <v>210</v>
      </c>
      <c r="AA1788" s="802"/>
      <c r="AB1788" s="802"/>
      <c r="AC1788" s="802"/>
      <c r="AD1788" s="816" t="str">
        <f>IFERROR(VLOOKUP(AD1789,Marks,4,0),"")</f>
        <v/>
      </c>
      <c r="AE1788" s="816"/>
      <c r="AF1788" s="816"/>
    </row>
    <row r="1789" spans="1:32" ht="21.9" customHeight="1">
      <c r="A1789" s="166">
        <f>IF(N1789="","",A1788+1)</f>
        <v>7</v>
      </c>
      <c r="B1789" s="800" t="s">
        <v>208</v>
      </c>
      <c r="C1789" s="800"/>
      <c r="D1789" s="800"/>
      <c r="E1789" s="801" t="str">
        <f>IFERROR(VLOOKUP(N1789,Marks,8,0),"")</f>
        <v/>
      </c>
      <c r="F1789" s="801"/>
      <c r="G1789" s="801"/>
      <c r="H1789" s="801"/>
      <c r="I1789" s="801"/>
      <c r="J1789" s="802" t="s">
        <v>211</v>
      </c>
      <c r="K1789" s="802"/>
      <c r="L1789" s="802"/>
      <c r="M1789" s="802"/>
      <c r="N1789" s="809">
        <f>IF(AD1762="","",IF(AND(AD1762+1&gt;$AN$6),"",AD1762+1))</f>
        <v>233</v>
      </c>
      <c r="O1789" s="809"/>
      <c r="P1789" s="809"/>
      <c r="Q1789" s="819"/>
      <c r="R1789" s="800" t="s">
        <v>208</v>
      </c>
      <c r="S1789" s="800"/>
      <c r="T1789" s="800"/>
      <c r="U1789" s="801" t="str">
        <f>IFERROR(VLOOKUP(AD1789,Marks,8,0),"")</f>
        <v/>
      </c>
      <c r="V1789" s="801"/>
      <c r="W1789" s="801"/>
      <c r="X1789" s="801"/>
      <c r="Y1789" s="801"/>
      <c r="Z1789" s="802" t="s">
        <v>211</v>
      </c>
      <c r="AA1789" s="802"/>
      <c r="AB1789" s="802"/>
      <c r="AC1789" s="802"/>
      <c r="AD1789" s="810">
        <f>IF(N1789="","",IF(AND(N1789+1&gt;$AN$6),"",N1789+1))</f>
        <v>234</v>
      </c>
      <c r="AE1789" s="810"/>
      <c r="AF1789" s="810"/>
    </row>
    <row r="1790" spans="1:32" ht="9" customHeight="1">
      <c r="A1790" s="166">
        <f>IF(N1789="","",A1789+1)</f>
        <v>8</v>
      </c>
      <c r="B1790" s="123"/>
      <c r="C1790" s="123"/>
      <c r="D1790" s="123"/>
      <c r="E1790" s="124"/>
      <c r="F1790" s="124"/>
      <c r="G1790" s="124"/>
      <c r="H1790" s="123"/>
      <c r="I1790" s="123"/>
      <c r="J1790" s="125"/>
      <c r="K1790" s="125"/>
      <c r="L1790" s="125"/>
      <c r="M1790" s="76"/>
      <c r="N1790" s="76"/>
      <c r="O1790" s="76"/>
      <c r="P1790" s="76"/>
      <c r="Q1790" s="819"/>
      <c r="R1790" s="123"/>
      <c r="S1790" s="123"/>
      <c r="T1790" s="123"/>
      <c r="U1790" s="124"/>
      <c r="V1790" s="124"/>
      <c r="W1790" s="124"/>
      <c r="X1790" s="123"/>
      <c r="Y1790" s="123"/>
      <c r="Z1790" s="125"/>
      <c r="AA1790" s="125"/>
      <c r="AB1790" s="125"/>
      <c r="AC1790" s="76"/>
      <c r="AD1790" s="76"/>
      <c r="AE1790" s="76"/>
      <c r="AF1790" s="76"/>
    </row>
    <row r="1791" spans="1:32" ht="21" customHeight="1">
      <c r="A1791" s="166">
        <f>IF(N1789="","",A1790+1)</f>
        <v>9</v>
      </c>
      <c r="B1791" s="811" t="s">
        <v>213</v>
      </c>
      <c r="C1791" s="646" t="s">
        <v>214</v>
      </c>
      <c r="D1791" s="646"/>
      <c r="E1791" s="646"/>
      <c r="F1791" s="812" t="s">
        <v>13</v>
      </c>
      <c r="G1791" s="813"/>
      <c r="H1791" s="813"/>
      <c r="I1791" s="814"/>
      <c r="J1791" s="649" t="s">
        <v>184</v>
      </c>
      <c r="K1791" s="650" t="s">
        <v>167</v>
      </c>
      <c r="L1791" s="651"/>
      <c r="M1791" s="651"/>
      <c r="N1791" s="652"/>
      <c r="O1791" s="616" t="s">
        <v>185</v>
      </c>
      <c r="P1791" s="617" t="s">
        <v>186</v>
      </c>
      <c r="Q1791" s="819"/>
      <c r="R1791" s="811" t="s">
        <v>213</v>
      </c>
      <c r="S1791" s="646" t="s">
        <v>214</v>
      </c>
      <c r="T1791" s="646"/>
      <c r="U1791" s="646"/>
      <c r="V1791" s="812" t="s">
        <v>13</v>
      </c>
      <c r="W1791" s="813"/>
      <c r="X1791" s="813"/>
      <c r="Y1791" s="814"/>
      <c r="Z1791" s="649" t="s">
        <v>184</v>
      </c>
      <c r="AA1791" s="650" t="s">
        <v>167</v>
      </c>
      <c r="AB1791" s="651"/>
      <c r="AC1791" s="651"/>
      <c r="AD1791" s="652"/>
      <c r="AE1791" s="616" t="s">
        <v>185</v>
      </c>
      <c r="AF1791" s="617" t="s">
        <v>186</v>
      </c>
    </row>
    <row r="1792" spans="1:32" ht="90.75" customHeight="1">
      <c r="A1792" s="166">
        <f>IF(N1789="","",A1791+1)</f>
        <v>10</v>
      </c>
      <c r="B1792" s="811"/>
      <c r="C1792" s="171" t="s">
        <v>11</v>
      </c>
      <c r="D1792" s="171" t="s">
        <v>180</v>
      </c>
      <c r="E1792" s="171" t="s">
        <v>108</v>
      </c>
      <c r="F1792" s="171" t="s">
        <v>182</v>
      </c>
      <c r="G1792" s="171" t="s">
        <v>183</v>
      </c>
      <c r="H1792" s="305" t="s">
        <v>10</v>
      </c>
      <c r="I1792" s="171" t="s">
        <v>108</v>
      </c>
      <c r="J1792" s="649"/>
      <c r="K1792" s="172" t="s">
        <v>182</v>
      </c>
      <c r="L1792" s="172" t="s">
        <v>183</v>
      </c>
      <c r="M1792" s="173" t="s">
        <v>10</v>
      </c>
      <c r="N1792" s="171" t="s">
        <v>108</v>
      </c>
      <c r="O1792" s="616"/>
      <c r="P1792" s="785"/>
      <c r="Q1792" s="819"/>
      <c r="R1792" s="811"/>
      <c r="S1792" s="171" t="s">
        <v>11</v>
      </c>
      <c r="T1792" s="171" t="s">
        <v>180</v>
      </c>
      <c r="U1792" s="171" t="s">
        <v>108</v>
      </c>
      <c r="V1792" s="171" t="s">
        <v>182</v>
      </c>
      <c r="W1792" s="171" t="s">
        <v>183</v>
      </c>
      <c r="X1792" s="305" t="s">
        <v>10</v>
      </c>
      <c r="Y1792" s="171" t="s">
        <v>108</v>
      </c>
      <c r="Z1792" s="649"/>
      <c r="AA1792" s="172" t="s">
        <v>182</v>
      </c>
      <c r="AB1792" s="172" t="s">
        <v>183</v>
      </c>
      <c r="AC1792" s="173" t="s">
        <v>10</v>
      </c>
      <c r="AD1792" s="171" t="s">
        <v>108</v>
      </c>
      <c r="AE1792" s="616"/>
      <c r="AF1792" s="785">
        <v>0</v>
      </c>
    </row>
    <row r="1793" spans="1:32" ht="18.75" customHeight="1">
      <c r="A1793" s="166">
        <f>IF(N1789="","",A1792+1)</f>
        <v>11</v>
      </c>
      <c r="B1793" s="811"/>
      <c r="C1793" s="409">
        <v>20</v>
      </c>
      <c r="D1793" s="409">
        <v>20</v>
      </c>
      <c r="E1793" s="116">
        <v>40</v>
      </c>
      <c r="F1793" s="409">
        <v>30</v>
      </c>
      <c r="G1793" s="409">
        <v>18</v>
      </c>
      <c r="H1793" s="409">
        <v>12</v>
      </c>
      <c r="I1793" s="116">
        <v>60</v>
      </c>
      <c r="J1793" s="118">
        <v>100</v>
      </c>
      <c r="K1793" s="409">
        <v>50</v>
      </c>
      <c r="L1793" s="409">
        <v>30</v>
      </c>
      <c r="M1793" s="409">
        <v>20</v>
      </c>
      <c r="N1793" s="116">
        <v>100</v>
      </c>
      <c r="O1793" s="118">
        <v>200</v>
      </c>
      <c r="P1793" s="786"/>
      <c r="Q1793" s="819"/>
      <c r="R1793" s="811"/>
      <c r="S1793" s="409">
        <v>20</v>
      </c>
      <c r="T1793" s="409">
        <v>20</v>
      </c>
      <c r="U1793" s="116">
        <v>40</v>
      </c>
      <c r="V1793" s="409">
        <v>30</v>
      </c>
      <c r="W1793" s="409">
        <v>18</v>
      </c>
      <c r="X1793" s="409">
        <v>12</v>
      </c>
      <c r="Y1793" s="116">
        <v>60</v>
      </c>
      <c r="Z1793" s="118">
        <v>100</v>
      </c>
      <c r="AA1793" s="409">
        <v>50</v>
      </c>
      <c r="AB1793" s="409">
        <v>30</v>
      </c>
      <c r="AC1793" s="409">
        <v>20</v>
      </c>
      <c r="AD1793" s="116">
        <v>100</v>
      </c>
      <c r="AE1793" s="118">
        <v>200</v>
      </c>
      <c r="AF1793" s="786"/>
    </row>
    <row r="1794" spans="1:32" ht="21" customHeight="1">
      <c r="A1794" s="166">
        <f>IF(N1789="","",A1793+1)</f>
        <v>12</v>
      </c>
      <c r="B1794" s="122" t="str">
        <f>'Result Sheet'!$L$4</f>
        <v xml:space="preserve">हिन्दी </v>
      </c>
      <c r="C1794" s="408" t="str">
        <f>IFERROR(VLOOKUP(N1789,Marks,11,0),"")</f>
        <v/>
      </c>
      <c r="D1794" s="408" t="str">
        <f>IFERROR(VLOOKUP(N1789,Marks,12,0),"")</f>
        <v/>
      </c>
      <c r="E1794" s="117" t="str">
        <f>IFERROR(VLOOKUP(N1789,Marks,13,0),"")</f>
        <v/>
      </c>
      <c r="F1794" s="408" t="str">
        <f>IFERROR(VLOOKUP(N1789,Marks,14,0),"")</f>
        <v/>
      </c>
      <c r="G1794" s="408" t="str">
        <f>IFERROR(VLOOKUP(N1789,Marks,15,0),"")</f>
        <v/>
      </c>
      <c r="H1794" s="408" t="str">
        <f>IFERROR(VLOOKUP(N1789,Marks,16,0),"")</f>
        <v/>
      </c>
      <c r="I1794" s="117" t="str">
        <f>IFERROR(VLOOKUP(N1789,Marks,17,0),"")</f>
        <v/>
      </c>
      <c r="J1794" s="119" t="str">
        <f>IFERROR(VLOOKUP(N1789,Marks,18,0),"")</f>
        <v/>
      </c>
      <c r="K1794" s="408" t="str">
        <f>IFERROR(VLOOKUP(N1789,Marks,19,0),"")</f>
        <v/>
      </c>
      <c r="L1794" s="408" t="str">
        <f>IFERROR(VLOOKUP(N1789,Marks,20,0),"")</f>
        <v/>
      </c>
      <c r="M1794" s="408" t="str">
        <f>IFERROR(VLOOKUP(N1789,Marks,21,0),"")</f>
        <v/>
      </c>
      <c r="N1794" s="117" t="str">
        <f>IFERROR(VLOOKUP(N1789,Marks,22,0),"")</f>
        <v/>
      </c>
      <c r="O1794" s="119" t="str">
        <f>IFERROR(VLOOKUP(N1789,Marks,23,0),"")</f>
        <v/>
      </c>
      <c r="P1794" s="323" t="str">
        <f>IFERROR(VLOOKUP(N1789,Marks,29,0),"")</f>
        <v/>
      </c>
      <c r="Q1794" s="819"/>
      <c r="R1794" s="122" t="str">
        <f>'Result Sheet'!$L$4</f>
        <v xml:space="preserve">हिन्दी </v>
      </c>
      <c r="S1794" s="408" t="str">
        <f>IFERROR(VLOOKUP(AD1789,Marks,11,0),"")</f>
        <v/>
      </c>
      <c r="T1794" s="408" t="str">
        <f>IFERROR(VLOOKUP(AD1789,Marks,12,0),"")</f>
        <v/>
      </c>
      <c r="U1794" s="117" t="str">
        <f>IFERROR(VLOOKUP(AD1789,Marks,13,0),"")</f>
        <v/>
      </c>
      <c r="V1794" s="408" t="str">
        <f>IFERROR(VLOOKUP(AD1789,Marks,14,0),"")</f>
        <v/>
      </c>
      <c r="W1794" s="408" t="str">
        <f>IFERROR(VLOOKUP(AD1789,Marks,15,0),"")</f>
        <v/>
      </c>
      <c r="X1794" s="408" t="str">
        <f>IFERROR(VLOOKUP(AD1789,Marks,16,0),"")</f>
        <v/>
      </c>
      <c r="Y1794" s="117" t="str">
        <f>IFERROR(VLOOKUP(AD1789,Marks,17,0),"")</f>
        <v/>
      </c>
      <c r="Z1794" s="119" t="str">
        <f>IFERROR(VLOOKUP(AD1789,Marks,18,0),"")</f>
        <v/>
      </c>
      <c r="AA1794" s="408" t="str">
        <f>IFERROR(VLOOKUP(AD1789,Marks,19,0),"")</f>
        <v/>
      </c>
      <c r="AB1794" s="408" t="str">
        <f>IFERROR(VLOOKUP(AD1789,Marks,20,0),"")</f>
        <v/>
      </c>
      <c r="AC1794" s="408" t="str">
        <f>IFERROR(VLOOKUP(AD1789,Marks,21,0),"")</f>
        <v/>
      </c>
      <c r="AD1794" s="117" t="str">
        <f>IFERROR(VLOOKUP(AD1789,Marks,22,0),"")</f>
        <v/>
      </c>
      <c r="AE1794" s="119" t="str">
        <f>IFERROR(VLOOKUP(AD1789,Marks,23,0),"")</f>
        <v/>
      </c>
      <c r="AF1794" s="323" t="str">
        <f>IFERROR(VLOOKUP(AD1789,Marks,29,0),"")</f>
        <v/>
      </c>
    </row>
    <row r="1795" spans="1:32" ht="21" customHeight="1">
      <c r="A1795" s="166">
        <f>IF(N1789="","",A1794+1)</f>
        <v>13</v>
      </c>
      <c r="B1795" s="122" t="str">
        <f>'Result Sheet'!$AE$4</f>
        <v xml:space="preserve">अंग्रेजी </v>
      </c>
      <c r="C1795" s="408" t="str">
        <f>IFERROR(VLOOKUP(N1789,Marks,30,0),"")</f>
        <v/>
      </c>
      <c r="D1795" s="408" t="str">
        <f>IFERROR(VLOOKUP(N1789,Marks,31,0),"")</f>
        <v/>
      </c>
      <c r="E1795" s="117" t="str">
        <f>IFERROR(VLOOKUP(N1789,Marks,32,0),"")</f>
        <v/>
      </c>
      <c r="F1795" s="408" t="str">
        <f>IFERROR(VLOOKUP(N1789,Marks,33,0),"")</f>
        <v/>
      </c>
      <c r="G1795" s="408" t="str">
        <f>IFERROR(VLOOKUP(N1789,Marks,34,0),"")</f>
        <v/>
      </c>
      <c r="H1795" s="408" t="str">
        <f>IFERROR(VLOOKUP(N1789,Marks,35,0),"")</f>
        <v/>
      </c>
      <c r="I1795" s="117" t="str">
        <f>IFERROR(VLOOKUP(N1789,Marks,36,0),"")</f>
        <v/>
      </c>
      <c r="J1795" s="119" t="str">
        <f>IFERROR(VLOOKUP(N1789,Marks,37,0),"")</f>
        <v/>
      </c>
      <c r="K1795" s="408" t="str">
        <f>IFERROR(VLOOKUP(N1789,Marks,38,0),"")</f>
        <v/>
      </c>
      <c r="L1795" s="408" t="str">
        <f>IFERROR(VLOOKUP(N1789,Marks,39,0),"")</f>
        <v/>
      </c>
      <c r="M1795" s="408" t="str">
        <f>IFERROR(VLOOKUP(N1789,Marks,40,0),"")</f>
        <v/>
      </c>
      <c r="N1795" s="117" t="str">
        <f>IFERROR(VLOOKUP(N1789,Marks,41,0),"")</f>
        <v/>
      </c>
      <c r="O1795" s="119" t="str">
        <f>IFERROR(VLOOKUP(N1789,Marks,42,0),"")</f>
        <v/>
      </c>
      <c r="P1795" s="323" t="str">
        <f>IFERROR(VLOOKUP(N1789,Marks,48,0),"")</f>
        <v/>
      </c>
      <c r="Q1795" s="819"/>
      <c r="R1795" s="122" t="str">
        <f>'Result Sheet'!$AE$4</f>
        <v xml:space="preserve">अंग्रेजी </v>
      </c>
      <c r="S1795" s="408" t="str">
        <f>IFERROR(VLOOKUP(AD1789,Marks,30,0),"")</f>
        <v/>
      </c>
      <c r="T1795" s="408" t="str">
        <f>IFERROR(VLOOKUP(AD1789,Marks,31,0),"")</f>
        <v/>
      </c>
      <c r="U1795" s="117" t="str">
        <f>IFERROR(VLOOKUP(AD1789,Marks,32,0),"")</f>
        <v/>
      </c>
      <c r="V1795" s="408" t="str">
        <f>IFERROR(VLOOKUP(AD1789,Marks,33,0),"")</f>
        <v/>
      </c>
      <c r="W1795" s="408" t="str">
        <f>IFERROR(VLOOKUP(AD1789,Marks,34,0),"")</f>
        <v/>
      </c>
      <c r="X1795" s="408" t="str">
        <f>IFERROR(VLOOKUP(AD1789,Marks,35,0),"")</f>
        <v/>
      </c>
      <c r="Y1795" s="117" t="str">
        <f>IFERROR(VLOOKUP(AD1789,Marks,36,0),"")</f>
        <v/>
      </c>
      <c r="Z1795" s="119" t="str">
        <f>IFERROR(VLOOKUP(AD1789,Marks,37,0),"")</f>
        <v/>
      </c>
      <c r="AA1795" s="408" t="str">
        <f>IFERROR(VLOOKUP(AD1789,Marks,38,0),"")</f>
        <v/>
      </c>
      <c r="AB1795" s="408" t="str">
        <f>IFERROR(VLOOKUP(AD1789,Marks,39,0),"")</f>
        <v/>
      </c>
      <c r="AC1795" s="408" t="str">
        <f>IFERROR(VLOOKUP(AD1789,Marks,40,0),"")</f>
        <v/>
      </c>
      <c r="AD1795" s="117" t="str">
        <f>IFERROR(VLOOKUP(AD1789,Marks,41,0),"")</f>
        <v/>
      </c>
      <c r="AE1795" s="119" t="str">
        <f>IFERROR(VLOOKUP(AD1789,Marks,42,0),"")</f>
        <v/>
      </c>
      <c r="AF1795" s="323" t="str">
        <f>IFERROR(VLOOKUP(AD1789,Marks,48,0),"")</f>
        <v/>
      </c>
    </row>
    <row r="1796" spans="1:32" ht="21" customHeight="1">
      <c r="A1796" s="166">
        <f>IF(N1789="","",A1795+1)</f>
        <v>14</v>
      </c>
      <c r="B1796" s="122" t="str">
        <f>'Result Sheet'!$AX$4</f>
        <v>संस्कृत</v>
      </c>
      <c r="C1796" s="408" t="str">
        <f>IFERROR(VLOOKUP(N1789,Marks,49,0),"")</f>
        <v/>
      </c>
      <c r="D1796" s="408" t="str">
        <f>IFERROR(VLOOKUP(N1789,Marks,50,0),"")</f>
        <v/>
      </c>
      <c r="E1796" s="117" t="str">
        <f>IFERROR(VLOOKUP(N1789,Marks,51,0),"")</f>
        <v/>
      </c>
      <c r="F1796" s="408" t="str">
        <f>IFERROR(VLOOKUP(N1789,Marks,52,0),"")</f>
        <v/>
      </c>
      <c r="G1796" s="408" t="str">
        <f>IFERROR(VLOOKUP(N1789,Marks,53,0),"")</f>
        <v/>
      </c>
      <c r="H1796" s="408" t="str">
        <f>IFERROR(VLOOKUP(N1789,Marks,54,0),"")</f>
        <v/>
      </c>
      <c r="I1796" s="117" t="str">
        <f>IFERROR(VLOOKUP(N1789,Marks,55,0),"")</f>
        <v/>
      </c>
      <c r="J1796" s="119" t="str">
        <f>IFERROR(VLOOKUP(N1789,Marks,56,0),"")</f>
        <v/>
      </c>
      <c r="K1796" s="408" t="str">
        <f>IFERROR(VLOOKUP(N1789,Marks,57,0),"")</f>
        <v/>
      </c>
      <c r="L1796" s="408" t="str">
        <f>IFERROR(VLOOKUP(N1789,Marks,58,0),"")</f>
        <v/>
      </c>
      <c r="M1796" s="408" t="str">
        <f>IFERROR(VLOOKUP(N1789,Marks,59,0),"")</f>
        <v/>
      </c>
      <c r="N1796" s="117" t="str">
        <f>IFERROR(VLOOKUP(N1789,Marks,60,0),"")</f>
        <v/>
      </c>
      <c r="O1796" s="119" t="str">
        <f>IFERROR(VLOOKUP(N1789,Marks,61,0),"")</f>
        <v/>
      </c>
      <c r="P1796" s="323" t="str">
        <f>IFERROR(VLOOKUP(N1789,Marks,67,0),"")</f>
        <v/>
      </c>
      <c r="Q1796" s="819"/>
      <c r="R1796" s="122" t="str">
        <f>'Result Sheet'!$AX$4</f>
        <v>संस्कृत</v>
      </c>
      <c r="S1796" s="408" t="str">
        <f>IFERROR(VLOOKUP(AD1789,Marks,49,0),"")</f>
        <v/>
      </c>
      <c r="T1796" s="408" t="str">
        <f>IFERROR(VLOOKUP(AD1789,Marks,50,0),"")</f>
        <v/>
      </c>
      <c r="U1796" s="117" t="str">
        <f>IFERROR(VLOOKUP(AD1789,Marks,51,0),"")</f>
        <v/>
      </c>
      <c r="V1796" s="408" t="str">
        <f>IFERROR(VLOOKUP(AD1789,Marks,52,0),"")</f>
        <v/>
      </c>
      <c r="W1796" s="408" t="str">
        <f>IFERROR(VLOOKUP(AD1789,Marks,53,0),"")</f>
        <v/>
      </c>
      <c r="X1796" s="408" t="str">
        <f>IFERROR(VLOOKUP(AD1789,Marks,54,0),"")</f>
        <v/>
      </c>
      <c r="Y1796" s="117" t="str">
        <f>IFERROR(VLOOKUP(AD1789,Marks,55,0),"")</f>
        <v/>
      </c>
      <c r="Z1796" s="119" t="str">
        <f>IFERROR(VLOOKUP(AD1789,Marks,56,0),"")</f>
        <v/>
      </c>
      <c r="AA1796" s="408" t="str">
        <f>IFERROR(VLOOKUP(AD1789,Marks,57,0),"")</f>
        <v/>
      </c>
      <c r="AB1796" s="408" t="str">
        <f>IFERROR(VLOOKUP(AD1789,Marks,58,0),"")</f>
        <v/>
      </c>
      <c r="AC1796" s="408" t="str">
        <f>IFERROR(VLOOKUP(AD1789,Marks,59,0),"")</f>
        <v/>
      </c>
      <c r="AD1796" s="117" t="str">
        <f>IFERROR(VLOOKUP(AD1789,Marks,60,0),"")</f>
        <v/>
      </c>
      <c r="AE1796" s="119" t="str">
        <f>IFERROR(VLOOKUP(AD1789,Marks,61,0),"")</f>
        <v/>
      </c>
      <c r="AF1796" s="323" t="str">
        <f>IFERROR(VLOOKUP(AD1789,Marks,67,0),"")</f>
        <v/>
      </c>
    </row>
    <row r="1797" spans="1:32" ht="21" customHeight="1">
      <c r="A1797" s="166">
        <f>IF(N1789="","",A1795+1)</f>
        <v>14</v>
      </c>
      <c r="B1797" s="122" t="str">
        <f>'Result Sheet'!$BQ$4</f>
        <v xml:space="preserve">गणित </v>
      </c>
      <c r="C1797" s="408" t="str">
        <f>IFERROR(VLOOKUP(N1789,Marks,68,0),"")</f>
        <v/>
      </c>
      <c r="D1797" s="408" t="str">
        <f>IFERROR(VLOOKUP(N1789,Marks,69,0),"")</f>
        <v/>
      </c>
      <c r="E1797" s="117" t="str">
        <f>IFERROR(VLOOKUP(N1789,Marks,70,0),"")</f>
        <v/>
      </c>
      <c r="F1797" s="408" t="str">
        <f>IFERROR(VLOOKUP(N1789,Marks,71,0),"")</f>
        <v/>
      </c>
      <c r="G1797" s="408" t="str">
        <f>IFERROR(VLOOKUP(N1789,Marks,72,0),"")</f>
        <v/>
      </c>
      <c r="H1797" s="408" t="str">
        <f>IFERROR(VLOOKUP(N1789,Marks,73,0),"")</f>
        <v/>
      </c>
      <c r="I1797" s="117" t="str">
        <f>IFERROR(VLOOKUP(N1789,Marks,74,0),"")</f>
        <v/>
      </c>
      <c r="J1797" s="119" t="str">
        <f>IFERROR(VLOOKUP(N1789,Marks,75,0),"")</f>
        <v/>
      </c>
      <c r="K1797" s="408" t="str">
        <f>IFERROR(VLOOKUP(N1789,Marks,76,0),"")</f>
        <v/>
      </c>
      <c r="L1797" s="408" t="str">
        <f>IFERROR(VLOOKUP(N1789,Marks,77,0),"")</f>
        <v/>
      </c>
      <c r="M1797" s="408" t="str">
        <f>IFERROR(VLOOKUP(N1789,Marks,78,0),"")</f>
        <v/>
      </c>
      <c r="N1797" s="117" t="str">
        <f>IFERROR(VLOOKUP(N1789,Marks,79,0),"")</f>
        <v/>
      </c>
      <c r="O1797" s="119" t="str">
        <f>IFERROR(VLOOKUP(N1789,Marks,80,0),"")</f>
        <v/>
      </c>
      <c r="P1797" s="323" t="str">
        <f>IFERROR(VLOOKUP(N1789,Marks,86,0),"")</f>
        <v/>
      </c>
      <c r="Q1797" s="819"/>
      <c r="R1797" s="122" t="str">
        <f>'Result Sheet'!$BQ$4</f>
        <v xml:space="preserve">गणित </v>
      </c>
      <c r="S1797" s="408" t="str">
        <f>IFERROR(VLOOKUP(AD1789,Marks,68,0),"")</f>
        <v/>
      </c>
      <c r="T1797" s="408" t="str">
        <f>IFERROR(VLOOKUP(AD1789,Marks,69,0),"")</f>
        <v/>
      </c>
      <c r="U1797" s="117" t="str">
        <f>IFERROR(VLOOKUP(AD1789,Marks,70,0),"")</f>
        <v/>
      </c>
      <c r="V1797" s="408" t="str">
        <f>IFERROR(VLOOKUP(AD1789,Marks,71,0),"")</f>
        <v/>
      </c>
      <c r="W1797" s="408" t="str">
        <f>IFERROR(VLOOKUP(AD1789,Marks,72,0),"")</f>
        <v/>
      </c>
      <c r="X1797" s="408" t="str">
        <f>IFERROR(VLOOKUP(AD1789,Marks,73,0),"")</f>
        <v/>
      </c>
      <c r="Y1797" s="117" t="str">
        <f>IFERROR(VLOOKUP(AD1789,Marks,74,0),"")</f>
        <v/>
      </c>
      <c r="Z1797" s="119" t="str">
        <f>IFERROR(VLOOKUP(AD1789,Marks,75,0),"")</f>
        <v/>
      </c>
      <c r="AA1797" s="408" t="str">
        <f>IFERROR(VLOOKUP(AD1789,Marks,76,0),"")</f>
        <v/>
      </c>
      <c r="AB1797" s="408" t="str">
        <f>IFERROR(VLOOKUP(AD1789,Marks,77,0),"")</f>
        <v/>
      </c>
      <c r="AC1797" s="408" t="str">
        <f>IFERROR(VLOOKUP(AD1789,Marks,78,0),"")</f>
        <v/>
      </c>
      <c r="AD1797" s="117" t="str">
        <f>IFERROR(VLOOKUP(AD1789,Marks,79,0),"")</f>
        <v/>
      </c>
      <c r="AE1797" s="119" t="str">
        <f>IFERROR(VLOOKUP(AD1789,Marks,80,0),"")</f>
        <v/>
      </c>
      <c r="AF1797" s="323" t="str">
        <f>IFERROR(VLOOKUP(AD1789,Marks,86,0),"")</f>
        <v/>
      </c>
    </row>
    <row r="1798" spans="1:32" ht="21" customHeight="1">
      <c r="A1798" s="166">
        <f>IF(N1789="","",A1797+1)</f>
        <v>15</v>
      </c>
      <c r="B1798" s="122" t="str">
        <f>'Result Sheet'!$CJ$4</f>
        <v xml:space="preserve">पर्यावरण अध्ययन </v>
      </c>
      <c r="C1798" s="408" t="str">
        <f>IFERROR(VLOOKUP(N1789,Marks,87,0),"")</f>
        <v/>
      </c>
      <c r="D1798" s="408" t="str">
        <f>IFERROR(VLOOKUP(N1789,Marks,88,0),"")</f>
        <v/>
      </c>
      <c r="E1798" s="117" t="str">
        <f>IFERROR(VLOOKUP(N1789,Marks,89,0),"")</f>
        <v/>
      </c>
      <c r="F1798" s="408" t="str">
        <f>IFERROR(VLOOKUP(N1789,Marks,90,0),"")</f>
        <v/>
      </c>
      <c r="G1798" s="408" t="str">
        <f>IFERROR(VLOOKUP(N1789,Marks,91,0),"")</f>
        <v/>
      </c>
      <c r="H1798" s="408" t="str">
        <f>IFERROR(VLOOKUP(N1789,Marks,92,0),"")</f>
        <v/>
      </c>
      <c r="I1798" s="117" t="str">
        <f>IFERROR(VLOOKUP(N1789,Marks,93,0),"")</f>
        <v/>
      </c>
      <c r="J1798" s="119" t="str">
        <f>IFERROR(VLOOKUP(N1789,Marks,94,0),"")</f>
        <v/>
      </c>
      <c r="K1798" s="408" t="str">
        <f>IFERROR(VLOOKUP(N1789,Marks,95,0),"")</f>
        <v/>
      </c>
      <c r="L1798" s="408" t="str">
        <f>IFERROR(VLOOKUP(N1789,Marks,96,0),"")</f>
        <v/>
      </c>
      <c r="M1798" s="408" t="str">
        <f>IFERROR(VLOOKUP(N1789,Marks,97,0),"")</f>
        <v/>
      </c>
      <c r="N1798" s="117" t="str">
        <f>IFERROR(VLOOKUP(N1789,Marks,98,0),"")</f>
        <v/>
      </c>
      <c r="O1798" s="119" t="str">
        <f>IFERROR(VLOOKUP(N1789,Marks,99,0),"")</f>
        <v/>
      </c>
      <c r="P1798" s="323" t="str">
        <f>IFERROR(VLOOKUP(N1789,Marks,105,0),"")</f>
        <v/>
      </c>
      <c r="Q1798" s="819"/>
      <c r="R1798" s="122" t="str">
        <f>'Result Sheet'!$CJ$4</f>
        <v xml:space="preserve">पर्यावरण अध्ययन </v>
      </c>
      <c r="S1798" s="408" t="str">
        <f>IFERROR(VLOOKUP(AD1789,Marks,87,0),"")</f>
        <v/>
      </c>
      <c r="T1798" s="408" t="str">
        <f>IFERROR(VLOOKUP(AD1789,Marks,88,0),"")</f>
        <v/>
      </c>
      <c r="U1798" s="117" t="str">
        <f>IFERROR(VLOOKUP(AD1789,Marks,89,0),"")</f>
        <v/>
      </c>
      <c r="V1798" s="408" t="str">
        <f>IFERROR(VLOOKUP(AD1789,Marks,90,0),"")</f>
        <v/>
      </c>
      <c r="W1798" s="408" t="str">
        <f>IFERROR(VLOOKUP(AD1789,Marks,91,0),"")</f>
        <v/>
      </c>
      <c r="X1798" s="408" t="str">
        <f>IFERROR(VLOOKUP(AD1789,Marks,92,0),"")</f>
        <v/>
      </c>
      <c r="Y1798" s="117" t="str">
        <f>IFERROR(VLOOKUP(AD1789,Marks,93,0),"")</f>
        <v/>
      </c>
      <c r="Z1798" s="119" t="str">
        <f>IFERROR(VLOOKUP(AD1789,Marks,94,0),"")</f>
        <v/>
      </c>
      <c r="AA1798" s="408" t="str">
        <f>IFERROR(VLOOKUP(AD1789,Marks,95,0),"")</f>
        <v/>
      </c>
      <c r="AB1798" s="408" t="str">
        <f>IFERROR(VLOOKUP(AD1789,Marks,96,0),"")</f>
        <v/>
      </c>
      <c r="AC1798" s="408" t="str">
        <f>IFERROR(VLOOKUP(AD1789,Marks,97,0),"")</f>
        <v/>
      </c>
      <c r="AD1798" s="117" t="str">
        <f>IFERROR(VLOOKUP(AD1789,Marks,98,0),"")</f>
        <v/>
      </c>
      <c r="AE1798" s="119" t="str">
        <f>IFERROR(VLOOKUP(AD1789,Marks,99,0),"")</f>
        <v/>
      </c>
      <c r="AF1798" s="323" t="str">
        <f>IFERROR(VLOOKUP(AD1789,Marks,105,0),"")</f>
        <v/>
      </c>
    </row>
    <row r="1799" spans="1:32" ht="25.5" customHeight="1">
      <c r="A1799" s="166">
        <f>IF(N1789="","",A1798+1)</f>
        <v>16</v>
      </c>
      <c r="B1799" s="412" t="s">
        <v>215</v>
      </c>
      <c r="C1799" s="120" t="str">
        <f>IF(AND(C1794="",C1795="",C1796="",C1797="",C1798=""),"",SUM(C1794:C1798))</f>
        <v/>
      </c>
      <c r="D1799" s="120" t="str">
        <f t="shared" ref="D1799" si="384">IF(AND(D1794="",D1795="",D1796="",D1797="",D1798=""),"",SUM(D1794:D1798))</f>
        <v/>
      </c>
      <c r="E1799" s="120" t="str">
        <f t="shared" ref="E1799" si="385">IF(AND(E1794="",E1795="",E1796="",E1797="",E1798=""),"",SUM(E1794:E1798))</f>
        <v/>
      </c>
      <c r="F1799" s="120" t="str">
        <f t="shared" ref="F1799" si="386">IF(AND(F1794="",F1795="",F1796="",F1797="",F1798=""),"",SUM(F1794:F1798))</f>
        <v/>
      </c>
      <c r="G1799" s="120" t="str">
        <f t="shared" ref="G1799" si="387">IF(AND(G1794="",G1795="",G1796="",G1797="",G1798=""),"",SUM(G1794:G1798))</f>
        <v/>
      </c>
      <c r="H1799" s="120" t="str">
        <f t="shared" ref="H1799" si="388">IF(AND(H1794="",H1795="",H1796="",H1797="",H1798=""),"",SUM(H1794:H1798))</f>
        <v/>
      </c>
      <c r="I1799" s="120" t="str">
        <f t="shared" ref="I1799" si="389">IF(AND(I1794="",I1795="",I1796="",I1797="",I1798=""),"",SUM(I1794:I1798))</f>
        <v/>
      </c>
      <c r="J1799" s="120" t="str">
        <f t="shared" ref="J1799" si="390">IF(AND(J1794="",J1795="",J1796="",J1797="",J1798=""),"",SUM(J1794:J1798))</f>
        <v/>
      </c>
      <c r="K1799" s="120" t="str">
        <f t="shared" ref="K1799" si="391">IF(AND(K1794="",K1795="",K1796="",K1797="",K1798=""),"",SUM(K1794:K1798))</f>
        <v/>
      </c>
      <c r="L1799" s="120" t="str">
        <f t="shared" ref="L1799" si="392">IF(AND(L1794="",L1795="",L1796="",L1797="",L1798=""),"",SUM(L1794:L1798))</f>
        <v/>
      </c>
      <c r="M1799" s="120" t="str">
        <f t="shared" ref="M1799" si="393">IF(AND(M1794="",M1795="",M1796="",M1797="",M1798=""),"",SUM(M1794:M1798))</f>
        <v/>
      </c>
      <c r="N1799" s="120" t="str">
        <f t="shared" ref="N1799" si="394">IF(AND(N1794="",N1795="",N1796="",N1797="",N1798=""),"",SUM(N1794:N1798))</f>
        <v/>
      </c>
      <c r="O1799" s="120" t="str">
        <f t="shared" ref="O1799" si="395">IF(AND(O1794="",O1795="",O1796="",O1797="",O1798=""),"",SUM(O1794:O1798))</f>
        <v/>
      </c>
      <c r="P1799" s="326" t="str">
        <f>IF(OR(N1789="",E1787="",O1799=""),"",IF(O1799&gt;85%*1000,"A",IF(O1799&gt;70%*1000,"B",IF(O1799&gt;50%*1000,"C",IF(O1799&gt;30%*1000,"D","E")))))</f>
        <v/>
      </c>
      <c r="Q1799" s="819"/>
      <c r="R1799" s="412" t="s">
        <v>215</v>
      </c>
      <c r="S1799" s="120" t="str">
        <f>IF(AND(S1794="",S1795="",S1796="",S1797="",S1798=""),"",SUM(S1794:S1798))</f>
        <v/>
      </c>
      <c r="T1799" s="120" t="str">
        <f t="shared" ref="T1799" si="396">IF(AND(T1794="",T1795="",T1796="",T1797="",T1798=""),"",SUM(T1794:T1798))</f>
        <v/>
      </c>
      <c r="U1799" s="120" t="str">
        <f t="shared" ref="U1799" si="397">IF(AND(U1794="",U1795="",U1796="",U1797="",U1798=""),"",SUM(U1794:U1798))</f>
        <v/>
      </c>
      <c r="V1799" s="120" t="str">
        <f t="shared" ref="V1799" si="398">IF(AND(V1794="",V1795="",V1796="",V1797="",V1798=""),"",SUM(V1794:V1798))</f>
        <v/>
      </c>
      <c r="W1799" s="120" t="str">
        <f t="shared" ref="W1799" si="399">IF(AND(W1794="",W1795="",W1796="",W1797="",W1798=""),"",SUM(W1794:W1798))</f>
        <v/>
      </c>
      <c r="X1799" s="120" t="str">
        <f t="shared" ref="X1799" si="400">IF(AND(X1794="",X1795="",X1796="",X1797="",X1798=""),"",SUM(X1794:X1798))</f>
        <v/>
      </c>
      <c r="Y1799" s="120" t="str">
        <f t="shared" ref="Y1799" si="401">IF(AND(Y1794="",Y1795="",Y1796="",Y1797="",Y1798=""),"",SUM(Y1794:Y1798))</f>
        <v/>
      </c>
      <c r="Z1799" s="120" t="str">
        <f t="shared" ref="Z1799" si="402">IF(AND(Z1794="",Z1795="",Z1796="",Z1797="",Z1798=""),"",SUM(Z1794:Z1798))</f>
        <v/>
      </c>
      <c r="AA1799" s="120" t="str">
        <f t="shared" ref="AA1799" si="403">IF(AND(AA1794="",AA1795="",AA1796="",AA1797="",AA1798=""),"",SUM(AA1794:AA1798))</f>
        <v/>
      </c>
      <c r="AB1799" s="120" t="str">
        <f t="shared" ref="AB1799" si="404">IF(AND(AB1794="",AB1795="",AB1796="",AB1797="",AB1798=""),"",SUM(AB1794:AB1798))</f>
        <v/>
      </c>
      <c r="AC1799" s="120" t="str">
        <f t="shared" ref="AC1799" si="405">IF(AND(AC1794="",AC1795="",AC1796="",AC1797="",AC1798=""),"",SUM(AC1794:AC1798))</f>
        <v/>
      </c>
      <c r="AD1799" s="120" t="str">
        <f t="shared" ref="AD1799" si="406">IF(AND(AD1794="",AD1795="",AD1796="",AD1797="",AD1798=""),"",SUM(AD1794:AD1798))</f>
        <v/>
      </c>
      <c r="AE1799" s="120" t="str">
        <f t="shared" ref="AE1799" si="407">IF(AND(AE1794="",AE1795="",AE1796="",AE1797="",AE1798=""),"",SUM(AE1794:AE1798))</f>
        <v/>
      </c>
      <c r="AF1799" s="326" t="str">
        <f>IF(OR(AD1789="",U1787="",AE1799=""),"",IF(AE1799&gt;85%*1000,"A",IF(AE1799&gt;70%*1000,"B",IF(AE1799&gt;50%*1000,"C",IF(AE1799&gt;30%*1000,"D","E")))))</f>
        <v/>
      </c>
    </row>
    <row r="1800" spans="1:32" ht="9" customHeight="1">
      <c r="A1800" s="166">
        <f>IF(N1789="","",A1799+1)</f>
        <v>17</v>
      </c>
      <c r="B1800" s="787"/>
      <c r="C1800" s="787"/>
      <c r="D1800" s="787"/>
      <c r="E1800" s="787"/>
      <c r="F1800" s="787"/>
      <c r="G1800" s="787"/>
      <c r="H1800" s="787"/>
      <c r="I1800" s="787"/>
      <c r="J1800" s="787"/>
      <c r="K1800" s="787"/>
      <c r="L1800" s="787"/>
      <c r="M1800" s="787"/>
      <c r="N1800" s="787"/>
      <c r="O1800" s="787"/>
      <c r="P1800" s="787"/>
      <c r="Q1800" s="819"/>
      <c r="R1800" s="787"/>
      <c r="S1800" s="787"/>
      <c r="T1800" s="787"/>
      <c r="U1800" s="787"/>
      <c r="V1800" s="787"/>
      <c r="W1800" s="787"/>
      <c r="X1800" s="787"/>
      <c r="Y1800" s="787"/>
      <c r="Z1800" s="787"/>
      <c r="AA1800" s="787"/>
      <c r="AB1800" s="787"/>
      <c r="AC1800" s="787"/>
      <c r="AD1800" s="787"/>
      <c r="AE1800" s="787"/>
      <c r="AF1800" s="787"/>
    </row>
    <row r="1801" spans="1:32" ht="22.5" customHeight="1">
      <c r="A1801" s="166">
        <f>IF(N1789="","",A1800+1)</f>
        <v>18</v>
      </c>
      <c r="B1801" s="788" t="s">
        <v>213</v>
      </c>
      <c r="C1801" s="788"/>
      <c r="D1801" s="789" t="s">
        <v>229</v>
      </c>
      <c r="E1801" s="790"/>
      <c r="F1801" s="411" t="s">
        <v>186</v>
      </c>
      <c r="G1801" s="788" t="s">
        <v>213</v>
      </c>
      <c r="H1801" s="788"/>
      <c r="I1801" s="789" t="s">
        <v>229</v>
      </c>
      <c r="J1801" s="790"/>
      <c r="K1801" s="411" t="s">
        <v>186</v>
      </c>
      <c r="L1801" s="788" t="s">
        <v>213</v>
      </c>
      <c r="M1801" s="788"/>
      <c r="N1801" s="789" t="s">
        <v>229</v>
      </c>
      <c r="O1801" s="790"/>
      <c r="P1801" s="411" t="s">
        <v>186</v>
      </c>
      <c r="Q1801" s="819"/>
      <c r="R1801" s="788" t="s">
        <v>213</v>
      </c>
      <c r="S1801" s="788"/>
      <c r="T1801" s="789" t="s">
        <v>229</v>
      </c>
      <c r="U1801" s="790"/>
      <c r="V1801" s="411" t="s">
        <v>186</v>
      </c>
      <c r="W1801" s="788" t="s">
        <v>213</v>
      </c>
      <c r="X1801" s="788"/>
      <c r="Y1801" s="789" t="s">
        <v>229</v>
      </c>
      <c r="Z1801" s="790"/>
      <c r="AA1801" s="411" t="s">
        <v>186</v>
      </c>
      <c r="AB1801" s="788" t="s">
        <v>213</v>
      </c>
      <c r="AC1801" s="788"/>
      <c r="AD1801" s="789" t="s">
        <v>229</v>
      </c>
      <c r="AE1801" s="790"/>
      <c r="AF1801" s="411" t="s">
        <v>186</v>
      </c>
    </row>
    <row r="1802" spans="1:32" ht="21.75" customHeight="1">
      <c r="A1802" s="166">
        <f>IF(N1789="","",A1801+1)</f>
        <v>19</v>
      </c>
      <c r="B1802" s="791" t="s">
        <v>221</v>
      </c>
      <c r="C1802" s="792"/>
      <c r="D1802" s="792"/>
      <c r="E1802" s="119" t="str">
        <f>IFERROR(VLOOKUP(N1789,Marks,109,0),"")</f>
        <v/>
      </c>
      <c r="F1802" s="130" t="str">
        <f>IFERROR(VLOOKUP(N1789,Marks,113,0),"")</f>
        <v/>
      </c>
      <c r="G1802" s="791" t="s">
        <v>192</v>
      </c>
      <c r="H1802" s="792"/>
      <c r="I1802" s="792"/>
      <c r="J1802" s="119" t="str">
        <f>IFERROR(VLOOKUP(N1789,Marks,117,0),"")</f>
        <v/>
      </c>
      <c r="K1802" s="130" t="str">
        <f>IFERROR(VLOOKUP(N1789,Marks,121,0),"")</f>
        <v/>
      </c>
      <c r="L1802" s="793" t="s">
        <v>193</v>
      </c>
      <c r="M1802" s="794"/>
      <c r="N1802" s="794"/>
      <c r="O1802" s="119" t="str">
        <f>IFERROR(VLOOKUP(N1789,Marks,125,0),"")</f>
        <v/>
      </c>
      <c r="P1802" s="130" t="str">
        <f>IFERROR(VLOOKUP(N1789,Marks,129,0),"")</f>
        <v/>
      </c>
      <c r="Q1802" s="819"/>
      <c r="R1802" s="791" t="s">
        <v>221</v>
      </c>
      <c r="S1802" s="792"/>
      <c r="T1802" s="792"/>
      <c r="U1802" s="119" t="str">
        <f>IFERROR(VLOOKUP(AD1789,Marks,109,0),"")</f>
        <v/>
      </c>
      <c r="V1802" s="130" t="str">
        <f>IFERROR(VLOOKUP(AD1789,Marks,113,0),"")</f>
        <v/>
      </c>
      <c r="W1802" s="791" t="s">
        <v>192</v>
      </c>
      <c r="X1802" s="792"/>
      <c r="Y1802" s="792"/>
      <c r="Z1802" s="119" t="str">
        <f>IFERROR(VLOOKUP(AD1789,Marks,117,0),"")</f>
        <v/>
      </c>
      <c r="AA1802" s="130" t="str">
        <f>IFERROR(VLOOKUP(AD1789,Marks,121,0),"")</f>
        <v/>
      </c>
      <c r="AB1802" s="793" t="s">
        <v>193</v>
      </c>
      <c r="AC1802" s="794"/>
      <c r="AD1802" s="794"/>
      <c r="AE1802" s="119" t="str">
        <f>IFERROR(VLOOKUP(AD1789,Marks,125,0),"")</f>
        <v/>
      </c>
      <c r="AF1802" s="130" t="str">
        <f>IFERROR(VLOOKUP(AD1789,Marks,129,0),"")</f>
        <v/>
      </c>
    </row>
    <row r="1803" spans="1:32" ht="21" customHeight="1">
      <c r="A1803" s="166">
        <f>IF(N1789="","",A1802+1)</f>
        <v>20</v>
      </c>
      <c r="B1803" s="780" t="s">
        <v>216</v>
      </c>
      <c r="C1803" s="780"/>
      <c r="D1803" s="780"/>
      <c r="E1803" s="795" t="str">
        <f>IFERROR(VLOOKUP(N1789,Marks,135,0),"")</f>
        <v/>
      </c>
      <c r="F1803" s="795"/>
      <c r="G1803" s="795"/>
      <c r="H1803" s="795"/>
      <c r="I1803" s="780" t="s">
        <v>217</v>
      </c>
      <c r="J1803" s="780"/>
      <c r="K1803" s="780"/>
      <c r="L1803" s="780"/>
      <c r="M1803" s="796" t="str">
        <f>IFERROR(VLOOKUP(N1789,Marks,136,0),"")</f>
        <v/>
      </c>
      <c r="N1803" s="796"/>
      <c r="O1803" s="796"/>
      <c r="P1803" s="796"/>
      <c r="Q1803" s="819"/>
      <c r="R1803" s="780" t="s">
        <v>216</v>
      </c>
      <c r="S1803" s="780"/>
      <c r="T1803" s="780"/>
      <c r="U1803" s="795" t="str">
        <f>IFERROR(VLOOKUP(AD1789,Marks,135,0),"")</f>
        <v/>
      </c>
      <c r="V1803" s="795"/>
      <c r="W1803" s="795"/>
      <c r="X1803" s="795"/>
      <c r="Y1803" s="780" t="s">
        <v>217</v>
      </c>
      <c r="Z1803" s="780"/>
      <c r="AA1803" s="780"/>
      <c r="AB1803" s="780"/>
      <c r="AC1803" s="796" t="str">
        <f>IFERROR(VLOOKUP(AD1789,Marks,136,0),"")</f>
        <v/>
      </c>
      <c r="AD1803" s="796"/>
      <c r="AE1803" s="796"/>
      <c r="AF1803" s="796"/>
    </row>
    <row r="1804" spans="1:32" ht="21" customHeight="1">
      <c r="A1804" s="166">
        <f>IF(N1789="","",A1803+1)</f>
        <v>21</v>
      </c>
      <c r="B1804" s="780" t="s">
        <v>218</v>
      </c>
      <c r="C1804" s="780"/>
      <c r="D1804" s="780"/>
      <c r="E1804" s="782" t="str">
        <f>IFERROR(VLOOKUP(N1789,Marks,134,0),"")</f>
        <v/>
      </c>
      <c r="F1804" s="782"/>
      <c r="G1804" s="782"/>
      <c r="H1804" s="782"/>
      <c r="I1804" s="780" t="s">
        <v>219</v>
      </c>
      <c r="J1804" s="780"/>
      <c r="K1804" s="780"/>
      <c r="L1804" s="780"/>
      <c r="M1804" s="781" t="str">
        <f>IFERROR(VLOOKUP(N1789,Marks,131,0),"")</f>
        <v/>
      </c>
      <c r="N1804" s="781"/>
      <c r="O1804" s="781"/>
      <c r="P1804" s="781"/>
      <c r="Q1804" s="819"/>
      <c r="R1804" s="780" t="s">
        <v>218</v>
      </c>
      <c r="S1804" s="780"/>
      <c r="T1804" s="780"/>
      <c r="U1804" s="782" t="str">
        <f>IFERROR(VLOOKUP(AD1789,Marks,134,0),"")</f>
        <v/>
      </c>
      <c r="V1804" s="782"/>
      <c r="W1804" s="782"/>
      <c r="X1804" s="782"/>
      <c r="Y1804" s="780" t="s">
        <v>219</v>
      </c>
      <c r="Z1804" s="780"/>
      <c r="AA1804" s="780"/>
      <c r="AB1804" s="780"/>
      <c r="AC1804" s="781" t="str">
        <f>IFERROR(VLOOKUP(AD1789,Marks,131,0),"")</f>
        <v/>
      </c>
      <c r="AD1804" s="781"/>
      <c r="AE1804" s="781"/>
      <c r="AF1804" s="781"/>
    </row>
    <row r="1805" spans="1:32" ht="21" customHeight="1">
      <c r="A1805" s="166">
        <f>IF(N1789="","",A1804+1)</f>
        <v>22</v>
      </c>
      <c r="B1805" s="780" t="s">
        <v>220</v>
      </c>
      <c r="C1805" s="780"/>
      <c r="D1805" s="780"/>
      <c r="E1805" s="324" t="str">
        <f>IFERROR(VLOOKUP(N1789,Marks,132,0),"")</f>
        <v/>
      </c>
      <c r="F1805" s="325" t="s">
        <v>341</v>
      </c>
      <c r="G1805" s="783" t="str">
        <f>IF(OR(N1789="",E1787="",O1799=""),"",IF(O1799&gt;85%*1000,"A",IF(O1799&gt;70%*1000,"B",IF(O1799&gt;50%*1000,"C",IF(O1799&gt;30%*1000,"D","E")))))</f>
        <v/>
      </c>
      <c r="H1805" s="783"/>
      <c r="I1805" s="780" t="s">
        <v>222</v>
      </c>
      <c r="J1805" s="780"/>
      <c r="K1805" s="780"/>
      <c r="L1805" s="780"/>
      <c r="M1805" s="818" t="str">
        <f>IFERROR(VLOOKUP(N1789,Marks,133,0),"")</f>
        <v/>
      </c>
      <c r="N1805" s="818"/>
      <c r="O1805" s="818"/>
      <c r="P1805" s="818"/>
      <c r="Q1805" s="819"/>
      <c r="R1805" s="780" t="s">
        <v>220</v>
      </c>
      <c r="S1805" s="780"/>
      <c r="T1805" s="780"/>
      <c r="U1805" s="324" t="str">
        <f>IFERROR(VLOOKUP(AD1789,Marks,132,0),"")</f>
        <v/>
      </c>
      <c r="V1805" s="325" t="s">
        <v>341</v>
      </c>
      <c r="W1805" s="783" t="str">
        <f>IF(OR(AD1789="",U1787="",AE1799=""),"",IF(AE1799&gt;85%*1000,"A",IF(AE1799&gt;70%*1000,"B",IF(AE1799&gt;50%*1000,"C",IF(AE1799&gt;30%*1000,"D","E")))))</f>
        <v/>
      </c>
      <c r="X1805" s="783"/>
      <c r="Y1805" s="780" t="s">
        <v>222</v>
      </c>
      <c r="Z1805" s="780"/>
      <c r="AA1805" s="780"/>
      <c r="AB1805" s="780"/>
      <c r="AC1805" s="818" t="str">
        <f>IFERROR(VLOOKUP(AD1789,Marks,133,0),"")</f>
        <v/>
      </c>
      <c r="AD1805" s="818"/>
      <c r="AE1805" s="818"/>
      <c r="AF1805" s="818"/>
    </row>
    <row r="1806" spans="1:32" ht="21" customHeight="1">
      <c r="A1806" s="166">
        <f>IF(N1789="","",A1805+1)</f>
        <v>23</v>
      </c>
      <c r="B1806" s="817" t="s">
        <v>228</v>
      </c>
      <c r="C1806" s="817"/>
      <c r="D1806" s="817"/>
      <c r="E1806" s="784">
        <f>'Master sheet'!$C$10</f>
        <v>44697</v>
      </c>
      <c r="F1806" s="784"/>
      <c r="G1806" s="784"/>
      <c r="H1806" s="410"/>
      <c r="I1806" s="121"/>
      <c r="J1806" s="121"/>
      <c r="K1806" s="76"/>
      <c r="L1806" s="121"/>
      <c r="M1806" s="121"/>
      <c r="N1806" s="121"/>
      <c r="O1806" s="121"/>
      <c r="P1806" s="121"/>
      <c r="Q1806" s="819"/>
      <c r="R1806" s="817" t="s">
        <v>228</v>
      </c>
      <c r="S1806" s="817"/>
      <c r="T1806" s="817"/>
      <c r="U1806" s="784">
        <f>'Master sheet'!$C$10</f>
        <v>44697</v>
      </c>
      <c r="V1806" s="784"/>
      <c r="W1806" s="784"/>
      <c r="X1806" s="410"/>
      <c r="Y1806" s="121"/>
      <c r="Z1806" s="121"/>
      <c r="AA1806" s="76"/>
      <c r="AB1806" s="121"/>
      <c r="AC1806" s="121"/>
      <c r="AD1806" s="121"/>
      <c r="AE1806" s="121"/>
      <c r="AF1806" s="121"/>
    </row>
    <row r="1807" spans="1:32" ht="43.5" customHeight="1">
      <c r="A1807" s="166">
        <f>IF(N1789="","",A1806+1)</f>
        <v>24</v>
      </c>
      <c r="B1807" s="804" t="str">
        <f>IF(AND(C1786=1),CONCATENATE("( ",UPPER('Master sheet'!$F$11)," )"),IF(AND(C1786=2),CONCATENATE("( ",UPPER('Master sheet'!$F$19)," )"),IF(AND(C1786=3),CONCATENATE("( ",UPPER('Master sheet'!$J$11)," )"),IF(AND(C1786=4),CONCATENATE("( ",UPPER('Master sheet'!$J$19)," )"),""))))</f>
        <v/>
      </c>
      <c r="C1807" s="804"/>
      <c r="D1807" s="804"/>
      <c r="E1807" s="804"/>
      <c r="F1807" s="805" t="str">
        <f>IF(AND(N1789=""),"",CONCATENATE("(",'Master sheet'!$C$14," )"))</f>
        <v>(Suresh Kumar )</v>
      </c>
      <c r="G1807" s="805"/>
      <c r="H1807" s="805"/>
      <c r="I1807" s="805"/>
      <c r="J1807" s="805"/>
      <c r="K1807" s="805" t="str">
        <f>IF(AND(N1789=""),"",CONCATENATE("(",'Master sheet'!$C$12," )"))</f>
        <v>(USHA PALIYA )</v>
      </c>
      <c r="L1807" s="805"/>
      <c r="M1807" s="805"/>
      <c r="N1807" s="805"/>
      <c r="O1807" s="805"/>
      <c r="P1807" s="805"/>
      <c r="Q1807" s="819"/>
      <c r="R1807" s="804" t="str">
        <f>IF(AND(S1786=1),CONCATENATE("( ",UPPER('Master sheet'!$F$11)," )"),IF(AND(S1786=2),CONCATENATE("( ",UPPER('Master sheet'!$F$19)," )"),IF(AND(S1786=3),CONCATENATE("( ",UPPER('Master sheet'!$J$11)," )"),IF(AND(S1786=4),CONCATENATE("( ",UPPER('Master sheet'!$J$19)," )"),""))))</f>
        <v/>
      </c>
      <c r="S1807" s="804"/>
      <c r="T1807" s="804"/>
      <c r="U1807" s="804"/>
      <c r="V1807" s="805" t="str">
        <f>IF(AND(AD1789=""),"",CONCATENATE("(",'Master sheet'!$C$14," )"))</f>
        <v>(Suresh Kumar )</v>
      </c>
      <c r="W1807" s="805"/>
      <c r="X1807" s="805"/>
      <c r="Y1807" s="805"/>
      <c r="Z1807" s="805"/>
      <c r="AA1807" s="805" t="str">
        <f>IF(AND(AD1789=""),"",CONCATENATE("(",'Master sheet'!$C$12," )"))</f>
        <v>(USHA PALIYA )</v>
      </c>
      <c r="AB1807" s="805"/>
      <c r="AC1807" s="805"/>
      <c r="AD1807" s="805"/>
      <c r="AE1807" s="805"/>
      <c r="AF1807" s="805"/>
    </row>
    <row r="1808" spans="1:32" ht="21.75" customHeight="1">
      <c r="A1808" s="166">
        <f>IF(N1789="","",A1807+1)</f>
        <v>25</v>
      </c>
      <c r="B1808" s="806" t="s">
        <v>223</v>
      </c>
      <c r="C1808" s="806"/>
      <c r="D1808" s="806"/>
      <c r="E1808" s="806"/>
      <c r="F1808" s="807" t="s">
        <v>224</v>
      </c>
      <c r="G1808" s="807"/>
      <c r="H1808" s="807"/>
      <c r="I1808" s="807"/>
      <c r="J1808" s="807"/>
      <c r="K1808" s="806" t="s">
        <v>225</v>
      </c>
      <c r="L1808" s="806"/>
      <c r="M1808" s="806"/>
      <c r="N1808" s="806"/>
      <c r="O1808" s="806"/>
      <c r="P1808" s="806"/>
      <c r="Q1808" s="819"/>
      <c r="R1808" s="806" t="s">
        <v>223</v>
      </c>
      <c r="S1808" s="806"/>
      <c r="T1808" s="806"/>
      <c r="U1808" s="806"/>
      <c r="V1808" s="807" t="s">
        <v>224</v>
      </c>
      <c r="W1808" s="807"/>
      <c r="X1808" s="807"/>
      <c r="Y1808" s="807"/>
      <c r="Z1808" s="807"/>
      <c r="AA1808" s="806" t="s">
        <v>225</v>
      </c>
      <c r="AB1808" s="806"/>
      <c r="AC1808" s="806"/>
      <c r="AD1808" s="806"/>
      <c r="AE1808" s="806"/>
      <c r="AF1808" s="806"/>
    </row>
    <row r="1810" spans="1:32" ht="21.9" customHeight="1">
      <c r="A1810" s="165">
        <f>IF(N1816="","",1)</f>
        <v>1</v>
      </c>
      <c r="B1810" s="808" t="s">
        <v>203</v>
      </c>
      <c r="C1810" s="808"/>
      <c r="D1810" s="808"/>
      <c r="E1810" s="808"/>
      <c r="F1810" s="808"/>
      <c r="G1810" s="808"/>
      <c r="H1810" s="808"/>
      <c r="I1810" s="808"/>
      <c r="J1810" s="808"/>
      <c r="K1810" s="808"/>
      <c r="L1810" s="808"/>
      <c r="M1810" s="808"/>
      <c r="N1810" s="808"/>
      <c r="O1810" s="808"/>
      <c r="P1810" s="808"/>
      <c r="Q1810" s="819" t="s">
        <v>249</v>
      </c>
      <c r="R1810" s="808" t="s">
        <v>203</v>
      </c>
      <c r="S1810" s="808"/>
      <c r="T1810" s="808"/>
      <c r="U1810" s="808"/>
      <c r="V1810" s="808"/>
      <c r="W1810" s="808"/>
      <c r="X1810" s="808"/>
      <c r="Y1810" s="808"/>
      <c r="Z1810" s="808"/>
      <c r="AA1810" s="808"/>
      <c r="AB1810" s="808"/>
      <c r="AC1810" s="808"/>
      <c r="AD1810" s="808"/>
      <c r="AE1810" s="808"/>
      <c r="AF1810" s="808"/>
    </row>
    <row r="1811" spans="1:32" ht="21.9" customHeight="1">
      <c r="A1811" s="166">
        <f>IF(N1816="","",A1810+1)</f>
        <v>2</v>
      </c>
      <c r="B1811" s="820" t="s">
        <v>541</v>
      </c>
      <c r="C1811" s="820"/>
      <c r="D1811" s="820"/>
      <c r="E1811" s="820"/>
      <c r="F1811" s="820"/>
      <c r="G1811" s="820"/>
      <c r="H1811" s="820"/>
      <c r="I1811" s="820"/>
      <c r="J1811" s="820"/>
      <c r="K1811" s="820"/>
      <c r="L1811" s="820"/>
      <c r="M1811" s="820"/>
      <c r="N1811" s="820"/>
      <c r="O1811" s="820"/>
      <c r="P1811" s="820"/>
      <c r="Q1811" s="819"/>
      <c r="R1811" s="820" t="s">
        <v>541</v>
      </c>
      <c r="S1811" s="820"/>
      <c r="T1811" s="820"/>
      <c r="U1811" s="820"/>
      <c r="V1811" s="820"/>
      <c r="W1811" s="820"/>
      <c r="X1811" s="820"/>
      <c r="Y1811" s="820"/>
      <c r="Z1811" s="820"/>
      <c r="AA1811" s="820"/>
      <c r="AB1811" s="820"/>
      <c r="AC1811" s="820"/>
      <c r="AD1811" s="820"/>
      <c r="AE1811" s="820"/>
      <c r="AF1811" s="820"/>
    </row>
    <row r="1812" spans="1:32" ht="21.9" customHeight="1">
      <c r="A1812" s="166">
        <f>IF(N1816="","",A1811+1)</f>
        <v>3</v>
      </c>
      <c r="B1812" s="821" t="s">
        <v>168</v>
      </c>
      <c r="C1812" s="821"/>
      <c r="D1812" s="821"/>
      <c r="E1812" s="822" t="str">
        <f>IF(AND(N1816=""),"",'Result Sheet'!$F$2)</f>
        <v xml:space="preserve">महात्मा गाँधी राजकीय विद्यालय (अंग्रेजी माध्यम) बर, पाली </v>
      </c>
      <c r="F1812" s="822"/>
      <c r="G1812" s="822"/>
      <c r="H1812" s="822"/>
      <c r="I1812" s="822"/>
      <c r="J1812" s="822"/>
      <c r="K1812" s="822"/>
      <c r="L1812" s="822"/>
      <c r="M1812" s="822"/>
      <c r="N1812" s="822"/>
      <c r="O1812" s="822"/>
      <c r="P1812" s="822"/>
      <c r="Q1812" s="819"/>
      <c r="R1812" s="821" t="s">
        <v>168</v>
      </c>
      <c r="S1812" s="821"/>
      <c r="T1812" s="821"/>
      <c r="U1812" s="822" t="str">
        <f>IF(AND(AD1816=""),"",'Result Sheet'!$F$2)</f>
        <v xml:space="preserve">महात्मा गाँधी राजकीय विद्यालय (अंग्रेजी माध्यम) बर, पाली </v>
      </c>
      <c r="V1812" s="822"/>
      <c r="W1812" s="822"/>
      <c r="X1812" s="822"/>
      <c r="Y1812" s="822"/>
      <c r="Z1812" s="822"/>
      <c r="AA1812" s="822"/>
      <c r="AB1812" s="822"/>
      <c r="AC1812" s="822"/>
      <c r="AD1812" s="822"/>
      <c r="AE1812" s="822"/>
      <c r="AF1812" s="822"/>
    </row>
    <row r="1813" spans="1:32" ht="21.9" customHeight="1">
      <c r="A1813" s="166">
        <f>IF(N1816="","",A1812+1)</f>
        <v>4</v>
      </c>
      <c r="B1813" s="413" t="s">
        <v>169</v>
      </c>
      <c r="C1813" s="797" t="str">
        <f>IFERROR(VLOOKUP(N1816,Marks,2,0),"")</f>
        <v/>
      </c>
      <c r="D1813" s="797"/>
      <c r="E1813" s="815" t="s">
        <v>212</v>
      </c>
      <c r="F1813" s="815"/>
      <c r="G1813" s="815"/>
      <c r="H1813" s="797" t="str">
        <f>IFERROR(VLOOKUP(N1816,Marks,3,0),"")</f>
        <v/>
      </c>
      <c r="I1813" s="797"/>
      <c r="J1813" s="798" t="s">
        <v>205</v>
      </c>
      <c r="K1813" s="798"/>
      <c r="L1813" s="798"/>
      <c r="M1813" s="798"/>
      <c r="N1813" s="799" t="str">
        <f>IF(AND(N1816=""),"",'Marks Entry 1st'!$I$2)</f>
        <v xml:space="preserve"> 2021-2022</v>
      </c>
      <c r="O1813" s="799"/>
      <c r="P1813" s="799"/>
      <c r="Q1813" s="819"/>
      <c r="R1813" s="413" t="s">
        <v>169</v>
      </c>
      <c r="S1813" s="797" t="str">
        <f>IFERROR(VLOOKUP(AD1816,Marks,2,0),"")</f>
        <v/>
      </c>
      <c r="T1813" s="797"/>
      <c r="U1813" s="815" t="s">
        <v>212</v>
      </c>
      <c r="V1813" s="815"/>
      <c r="W1813" s="815"/>
      <c r="X1813" s="797" t="str">
        <f>IFERROR(VLOOKUP(AD1816,Marks,3,0),"")</f>
        <v/>
      </c>
      <c r="Y1813" s="797"/>
      <c r="Z1813" s="798" t="s">
        <v>205</v>
      </c>
      <c r="AA1813" s="798"/>
      <c r="AB1813" s="798"/>
      <c r="AC1813" s="798"/>
      <c r="AD1813" s="799" t="str">
        <f>IF(AND(AD1816=""),"",'Marks Entry 1st'!$I$2)</f>
        <v xml:space="preserve"> 2021-2022</v>
      </c>
      <c r="AE1813" s="799"/>
      <c r="AF1813" s="799"/>
    </row>
    <row r="1814" spans="1:32" ht="21.9" customHeight="1">
      <c r="A1814" s="166">
        <f>IF(N1816="","",A1813+1)</f>
        <v>5</v>
      </c>
      <c r="B1814" s="800" t="s">
        <v>206</v>
      </c>
      <c r="C1814" s="800"/>
      <c r="D1814" s="800"/>
      <c r="E1814" s="801" t="str">
        <f>IFERROR(VLOOKUP(N1816,Marks,6,0),"")</f>
        <v/>
      </c>
      <c r="F1814" s="801"/>
      <c r="G1814" s="801"/>
      <c r="H1814" s="801"/>
      <c r="I1814" s="801"/>
      <c r="J1814" s="802" t="s">
        <v>209</v>
      </c>
      <c r="K1814" s="802"/>
      <c r="L1814" s="802"/>
      <c r="M1814" s="802"/>
      <c r="N1814" s="803" t="str">
        <f>IFERROR(VLOOKUP(N1816,Marks,5,0),"")</f>
        <v/>
      </c>
      <c r="O1814" s="803"/>
      <c r="P1814" s="803"/>
      <c r="Q1814" s="819"/>
      <c r="R1814" s="800" t="s">
        <v>206</v>
      </c>
      <c r="S1814" s="800"/>
      <c r="T1814" s="800"/>
      <c r="U1814" s="801" t="str">
        <f>IFERROR(VLOOKUP(AD1816,Marks,6,0),"")</f>
        <v/>
      </c>
      <c r="V1814" s="801"/>
      <c r="W1814" s="801"/>
      <c r="X1814" s="801"/>
      <c r="Y1814" s="801"/>
      <c r="Z1814" s="802" t="s">
        <v>209</v>
      </c>
      <c r="AA1814" s="802"/>
      <c r="AB1814" s="802"/>
      <c r="AC1814" s="802"/>
      <c r="AD1814" s="803" t="str">
        <f>IFERROR(VLOOKUP(AD1816,Marks,5,0),"")</f>
        <v/>
      </c>
      <c r="AE1814" s="803"/>
      <c r="AF1814" s="803"/>
    </row>
    <row r="1815" spans="1:32" ht="21.9" customHeight="1">
      <c r="A1815" s="166">
        <f>IF(N1816="","",A1814+1)</f>
        <v>6</v>
      </c>
      <c r="B1815" s="800" t="s">
        <v>207</v>
      </c>
      <c r="C1815" s="800"/>
      <c r="D1815" s="800"/>
      <c r="E1815" s="801" t="str">
        <f>IFERROR(VLOOKUP(N1816,Marks,7,0),"")</f>
        <v/>
      </c>
      <c r="F1815" s="801"/>
      <c r="G1815" s="801"/>
      <c r="H1815" s="801"/>
      <c r="I1815" s="801"/>
      <c r="J1815" s="802" t="s">
        <v>210</v>
      </c>
      <c r="K1815" s="802"/>
      <c r="L1815" s="802"/>
      <c r="M1815" s="802"/>
      <c r="N1815" s="816" t="str">
        <f>IFERROR(VLOOKUP(N1816,Marks,4,0),"")</f>
        <v/>
      </c>
      <c r="O1815" s="816"/>
      <c r="P1815" s="816"/>
      <c r="Q1815" s="819"/>
      <c r="R1815" s="800" t="s">
        <v>207</v>
      </c>
      <c r="S1815" s="800"/>
      <c r="T1815" s="800"/>
      <c r="U1815" s="801" t="str">
        <f>IFERROR(VLOOKUP(AD1816,Marks,7,0),"")</f>
        <v/>
      </c>
      <c r="V1815" s="801"/>
      <c r="W1815" s="801"/>
      <c r="X1815" s="801"/>
      <c r="Y1815" s="801"/>
      <c r="Z1815" s="802" t="s">
        <v>210</v>
      </c>
      <c r="AA1815" s="802"/>
      <c r="AB1815" s="802"/>
      <c r="AC1815" s="802"/>
      <c r="AD1815" s="816" t="str">
        <f>IFERROR(VLOOKUP(AD1816,Marks,4,0),"")</f>
        <v/>
      </c>
      <c r="AE1815" s="816"/>
      <c r="AF1815" s="816"/>
    </row>
    <row r="1816" spans="1:32" ht="21.9" customHeight="1">
      <c r="A1816" s="166">
        <f>IF(N1816="","",A1815+1)</f>
        <v>7</v>
      </c>
      <c r="B1816" s="800" t="s">
        <v>208</v>
      </c>
      <c r="C1816" s="800"/>
      <c r="D1816" s="800"/>
      <c r="E1816" s="801" t="str">
        <f>IFERROR(VLOOKUP(N1816,Marks,8,0),"")</f>
        <v/>
      </c>
      <c r="F1816" s="801"/>
      <c r="G1816" s="801"/>
      <c r="H1816" s="801"/>
      <c r="I1816" s="801"/>
      <c r="J1816" s="802" t="s">
        <v>211</v>
      </c>
      <c r="K1816" s="802"/>
      <c r="L1816" s="802"/>
      <c r="M1816" s="802"/>
      <c r="N1816" s="809">
        <f>IF(AD1789="","",IF(AND(AD1789+1&gt;$AN$6),"",AD1789+1))</f>
        <v>235</v>
      </c>
      <c r="O1816" s="809"/>
      <c r="P1816" s="809"/>
      <c r="Q1816" s="819"/>
      <c r="R1816" s="800" t="s">
        <v>208</v>
      </c>
      <c r="S1816" s="800"/>
      <c r="T1816" s="800"/>
      <c r="U1816" s="801" t="str">
        <f>IFERROR(VLOOKUP(AD1816,Marks,8,0),"")</f>
        <v/>
      </c>
      <c r="V1816" s="801"/>
      <c r="W1816" s="801"/>
      <c r="X1816" s="801"/>
      <c r="Y1816" s="801"/>
      <c r="Z1816" s="802" t="s">
        <v>211</v>
      </c>
      <c r="AA1816" s="802"/>
      <c r="AB1816" s="802"/>
      <c r="AC1816" s="802"/>
      <c r="AD1816" s="810">
        <f>IF(N1816="","",IF(AND(N1816+1&gt;$AN$6),"",N1816+1))</f>
        <v>236</v>
      </c>
      <c r="AE1816" s="810"/>
      <c r="AF1816" s="810"/>
    </row>
    <row r="1817" spans="1:32" ht="9" customHeight="1">
      <c r="A1817" s="166">
        <f>IF(N1816="","",A1816+1)</f>
        <v>8</v>
      </c>
      <c r="B1817" s="123"/>
      <c r="C1817" s="123"/>
      <c r="D1817" s="123"/>
      <c r="E1817" s="124"/>
      <c r="F1817" s="124"/>
      <c r="G1817" s="124"/>
      <c r="H1817" s="123"/>
      <c r="I1817" s="123"/>
      <c r="J1817" s="125"/>
      <c r="K1817" s="125"/>
      <c r="L1817" s="125"/>
      <c r="M1817" s="76"/>
      <c r="N1817" s="76"/>
      <c r="O1817" s="76"/>
      <c r="P1817" s="76"/>
      <c r="Q1817" s="819"/>
      <c r="R1817" s="123"/>
      <c r="S1817" s="123"/>
      <c r="T1817" s="123"/>
      <c r="U1817" s="124"/>
      <c r="V1817" s="124"/>
      <c r="W1817" s="124"/>
      <c r="X1817" s="123"/>
      <c r="Y1817" s="123"/>
      <c r="Z1817" s="125"/>
      <c r="AA1817" s="125"/>
      <c r="AB1817" s="125"/>
      <c r="AC1817" s="76"/>
      <c r="AD1817" s="76"/>
      <c r="AE1817" s="76"/>
      <c r="AF1817" s="76"/>
    </row>
    <row r="1818" spans="1:32" ht="21" customHeight="1">
      <c r="A1818" s="166">
        <f>IF(N1816="","",A1817+1)</f>
        <v>9</v>
      </c>
      <c r="B1818" s="811" t="s">
        <v>213</v>
      </c>
      <c r="C1818" s="646" t="s">
        <v>214</v>
      </c>
      <c r="D1818" s="646"/>
      <c r="E1818" s="646"/>
      <c r="F1818" s="812" t="s">
        <v>13</v>
      </c>
      <c r="G1818" s="813"/>
      <c r="H1818" s="813"/>
      <c r="I1818" s="814"/>
      <c r="J1818" s="649" t="s">
        <v>184</v>
      </c>
      <c r="K1818" s="650" t="s">
        <v>167</v>
      </c>
      <c r="L1818" s="651"/>
      <c r="M1818" s="651"/>
      <c r="N1818" s="652"/>
      <c r="O1818" s="616" t="s">
        <v>185</v>
      </c>
      <c r="P1818" s="617" t="s">
        <v>186</v>
      </c>
      <c r="Q1818" s="819"/>
      <c r="R1818" s="811" t="s">
        <v>213</v>
      </c>
      <c r="S1818" s="646" t="s">
        <v>214</v>
      </c>
      <c r="T1818" s="646"/>
      <c r="U1818" s="646"/>
      <c r="V1818" s="812" t="s">
        <v>13</v>
      </c>
      <c r="W1818" s="813"/>
      <c r="X1818" s="813"/>
      <c r="Y1818" s="814"/>
      <c r="Z1818" s="649" t="s">
        <v>184</v>
      </c>
      <c r="AA1818" s="650" t="s">
        <v>167</v>
      </c>
      <c r="AB1818" s="651"/>
      <c r="AC1818" s="651"/>
      <c r="AD1818" s="652"/>
      <c r="AE1818" s="616" t="s">
        <v>185</v>
      </c>
      <c r="AF1818" s="617" t="s">
        <v>186</v>
      </c>
    </row>
    <row r="1819" spans="1:32" ht="90.75" customHeight="1">
      <c r="A1819" s="166">
        <f>IF(N1816="","",A1818+1)</f>
        <v>10</v>
      </c>
      <c r="B1819" s="811"/>
      <c r="C1819" s="171" t="s">
        <v>11</v>
      </c>
      <c r="D1819" s="171" t="s">
        <v>180</v>
      </c>
      <c r="E1819" s="171" t="s">
        <v>108</v>
      </c>
      <c r="F1819" s="171" t="s">
        <v>182</v>
      </c>
      <c r="G1819" s="171" t="s">
        <v>183</v>
      </c>
      <c r="H1819" s="305" t="s">
        <v>10</v>
      </c>
      <c r="I1819" s="171" t="s">
        <v>108</v>
      </c>
      <c r="J1819" s="649"/>
      <c r="K1819" s="172" t="s">
        <v>182</v>
      </c>
      <c r="L1819" s="172" t="s">
        <v>183</v>
      </c>
      <c r="M1819" s="173" t="s">
        <v>10</v>
      </c>
      <c r="N1819" s="171" t="s">
        <v>108</v>
      </c>
      <c r="O1819" s="616"/>
      <c r="P1819" s="785"/>
      <c r="Q1819" s="819"/>
      <c r="R1819" s="811"/>
      <c r="S1819" s="171" t="s">
        <v>11</v>
      </c>
      <c r="T1819" s="171" t="s">
        <v>180</v>
      </c>
      <c r="U1819" s="171" t="s">
        <v>108</v>
      </c>
      <c r="V1819" s="171" t="s">
        <v>182</v>
      </c>
      <c r="W1819" s="171" t="s">
        <v>183</v>
      </c>
      <c r="X1819" s="305" t="s">
        <v>10</v>
      </c>
      <c r="Y1819" s="171" t="s">
        <v>108</v>
      </c>
      <c r="Z1819" s="649"/>
      <c r="AA1819" s="172" t="s">
        <v>182</v>
      </c>
      <c r="AB1819" s="172" t="s">
        <v>183</v>
      </c>
      <c r="AC1819" s="173" t="s">
        <v>10</v>
      </c>
      <c r="AD1819" s="171" t="s">
        <v>108</v>
      </c>
      <c r="AE1819" s="616"/>
      <c r="AF1819" s="785">
        <v>0</v>
      </c>
    </row>
    <row r="1820" spans="1:32" ht="18.75" customHeight="1">
      <c r="A1820" s="166">
        <f>IF(N1816="","",A1819+1)</f>
        <v>11</v>
      </c>
      <c r="B1820" s="811"/>
      <c r="C1820" s="409">
        <v>20</v>
      </c>
      <c r="D1820" s="409">
        <v>20</v>
      </c>
      <c r="E1820" s="116">
        <v>40</v>
      </c>
      <c r="F1820" s="409">
        <v>30</v>
      </c>
      <c r="G1820" s="409">
        <v>18</v>
      </c>
      <c r="H1820" s="409">
        <v>12</v>
      </c>
      <c r="I1820" s="116">
        <v>60</v>
      </c>
      <c r="J1820" s="118">
        <v>100</v>
      </c>
      <c r="K1820" s="409">
        <v>50</v>
      </c>
      <c r="L1820" s="409">
        <v>30</v>
      </c>
      <c r="M1820" s="409">
        <v>20</v>
      </c>
      <c r="N1820" s="116">
        <v>100</v>
      </c>
      <c r="O1820" s="118">
        <v>200</v>
      </c>
      <c r="P1820" s="786"/>
      <c r="Q1820" s="819"/>
      <c r="R1820" s="811"/>
      <c r="S1820" s="409">
        <v>20</v>
      </c>
      <c r="T1820" s="409">
        <v>20</v>
      </c>
      <c r="U1820" s="116">
        <v>40</v>
      </c>
      <c r="V1820" s="409">
        <v>30</v>
      </c>
      <c r="W1820" s="409">
        <v>18</v>
      </c>
      <c r="X1820" s="409">
        <v>12</v>
      </c>
      <c r="Y1820" s="116">
        <v>60</v>
      </c>
      <c r="Z1820" s="118">
        <v>100</v>
      </c>
      <c r="AA1820" s="409">
        <v>50</v>
      </c>
      <c r="AB1820" s="409">
        <v>30</v>
      </c>
      <c r="AC1820" s="409">
        <v>20</v>
      </c>
      <c r="AD1820" s="116">
        <v>100</v>
      </c>
      <c r="AE1820" s="118">
        <v>200</v>
      </c>
      <c r="AF1820" s="786"/>
    </row>
    <row r="1821" spans="1:32" ht="21" customHeight="1">
      <c r="A1821" s="166">
        <f>IF(N1816="","",A1820+1)</f>
        <v>12</v>
      </c>
      <c r="B1821" s="122" t="str">
        <f>'Result Sheet'!$L$4</f>
        <v xml:space="preserve">हिन्दी </v>
      </c>
      <c r="C1821" s="408" t="str">
        <f>IFERROR(VLOOKUP(N1816,Marks,11,0),"")</f>
        <v/>
      </c>
      <c r="D1821" s="408" t="str">
        <f>IFERROR(VLOOKUP(N1816,Marks,12,0),"")</f>
        <v/>
      </c>
      <c r="E1821" s="117" t="str">
        <f>IFERROR(VLOOKUP(N1816,Marks,13,0),"")</f>
        <v/>
      </c>
      <c r="F1821" s="408" t="str">
        <f>IFERROR(VLOOKUP(N1816,Marks,14,0),"")</f>
        <v/>
      </c>
      <c r="G1821" s="408" t="str">
        <f>IFERROR(VLOOKUP(N1816,Marks,15,0),"")</f>
        <v/>
      </c>
      <c r="H1821" s="408" t="str">
        <f>IFERROR(VLOOKUP(N1816,Marks,16,0),"")</f>
        <v/>
      </c>
      <c r="I1821" s="117" t="str">
        <f>IFERROR(VLOOKUP(N1816,Marks,17,0),"")</f>
        <v/>
      </c>
      <c r="J1821" s="119" t="str">
        <f>IFERROR(VLOOKUP(N1816,Marks,18,0),"")</f>
        <v/>
      </c>
      <c r="K1821" s="408" t="str">
        <f>IFERROR(VLOOKUP(N1816,Marks,19,0),"")</f>
        <v/>
      </c>
      <c r="L1821" s="408" t="str">
        <f>IFERROR(VLOOKUP(N1816,Marks,20,0),"")</f>
        <v/>
      </c>
      <c r="M1821" s="408" t="str">
        <f>IFERROR(VLOOKUP(N1816,Marks,21,0),"")</f>
        <v/>
      </c>
      <c r="N1821" s="117" t="str">
        <f>IFERROR(VLOOKUP(N1816,Marks,22,0),"")</f>
        <v/>
      </c>
      <c r="O1821" s="119" t="str">
        <f>IFERROR(VLOOKUP(N1816,Marks,23,0),"")</f>
        <v/>
      </c>
      <c r="P1821" s="323" t="str">
        <f>IFERROR(VLOOKUP(N1816,Marks,29,0),"")</f>
        <v/>
      </c>
      <c r="Q1821" s="819"/>
      <c r="R1821" s="122" t="str">
        <f>'Result Sheet'!$L$4</f>
        <v xml:space="preserve">हिन्दी </v>
      </c>
      <c r="S1821" s="408" t="str">
        <f>IFERROR(VLOOKUP(AD1816,Marks,11,0),"")</f>
        <v/>
      </c>
      <c r="T1821" s="408" t="str">
        <f>IFERROR(VLOOKUP(AD1816,Marks,12,0),"")</f>
        <v/>
      </c>
      <c r="U1821" s="117" t="str">
        <f>IFERROR(VLOOKUP(AD1816,Marks,13,0),"")</f>
        <v/>
      </c>
      <c r="V1821" s="408" t="str">
        <f>IFERROR(VLOOKUP(AD1816,Marks,14,0),"")</f>
        <v/>
      </c>
      <c r="W1821" s="408" t="str">
        <f>IFERROR(VLOOKUP(AD1816,Marks,15,0),"")</f>
        <v/>
      </c>
      <c r="X1821" s="408" t="str">
        <f>IFERROR(VLOOKUP(AD1816,Marks,16,0),"")</f>
        <v/>
      </c>
      <c r="Y1821" s="117" t="str">
        <f>IFERROR(VLOOKUP(AD1816,Marks,17,0),"")</f>
        <v/>
      </c>
      <c r="Z1821" s="119" t="str">
        <f>IFERROR(VLOOKUP(AD1816,Marks,18,0),"")</f>
        <v/>
      </c>
      <c r="AA1821" s="408" t="str">
        <f>IFERROR(VLOOKUP(AD1816,Marks,19,0),"")</f>
        <v/>
      </c>
      <c r="AB1821" s="408" t="str">
        <f>IFERROR(VLOOKUP(AD1816,Marks,20,0),"")</f>
        <v/>
      </c>
      <c r="AC1821" s="408" t="str">
        <f>IFERROR(VLOOKUP(AD1816,Marks,21,0),"")</f>
        <v/>
      </c>
      <c r="AD1821" s="117" t="str">
        <f>IFERROR(VLOOKUP(AD1816,Marks,22,0),"")</f>
        <v/>
      </c>
      <c r="AE1821" s="119" t="str">
        <f>IFERROR(VLOOKUP(AD1816,Marks,23,0),"")</f>
        <v/>
      </c>
      <c r="AF1821" s="323" t="str">
        <f>IFERROR(VLOOKUP(AD1816,Marks,29,0),"")</f>
        <v/>
      </c>
    </row>
    <row r="1822" spans="1:32" ht="21" customHeight="1">
      <c r="A1822" s="166">
        <f>IF(N1816="","",A1821+1)</f>
        <v>13</v>
      </c>
      <c r="B1822" s="122" t="str">
        <f>'Result Sheet'!$AE$4</f>
        <v xml:space="preserve">अंग्रेजी </v>
      </c>
      <c r="C1822" s="408" t="str">
        <f>IFERROR(VLOOKUP(N1816,Marks,30,0),"")</f>
        <v/>
      </c>
      <c r="D1822" s="408" t="str">
        <f>IFERROR(VLOOKUP(N1816,Marks,31,0),"")</f>
        <v/>
      </c>
      <c r="E1822" s="117" t="str">
        <f>IFERROR(VLOOKUP(N1816,Marks,32,0),"")</f>
        <v/>
      </c>
      <c r="F1822" s="408" t="str">
        <f>IFERROR(VLOOKUP(N1816,Marks,33,0),"")</f>
        <v/>
      </c>
      <c r="G1822" s="408" t="str">
        <f>IFERROR(VLOOKUP(N1816,Marks,34,0),"")</f>
        <v/>
      </c>
      <c r="H1822" s="408" t="str">
        <f>IFERROR(VLOOKUP(N1816,Marks,35,0),"")</f>
        <v/>
      </c>
      <c r="I1822" s="117" t="str">
        <f>IFERROR(VLOOKUP(N1816,Marks,36,0),"")</f>
        <v/>
      </c>
      <c r="J1822" s="119" t="str">
        <f>IFERROR(VLOOKUP(N1816,Marks,37,0),"")</f>
        <v/>
      </c>
      <c r="K1822" s="408" t="str">
        <f>IFERROR(VLOOKUP(N1816,Marks,38,0),"")</f>
        <v/>
      </c>
      <c r="L1822" s="408" t="str">
        <f>IFERROR(VLOOKUP(N1816,Marks,39,0),"")</f>
        <v/>
      </c>
      <c r="M1822" s="408" t="str">
        <f>IFERROR(VLOOKUP(N1816,Marks,40,0),"")</f>
        <v/>
      </c>
      <c r="N1822" s="117" t="str">
        <f>IFERROR(VLOOKUP(N1816,Marks,41,0),"")</f>
        <v/>
      </c>
      <c r="O1822" s="119" t="str">
        <f>IFERROR(VLOOKUP(N1816,Marks,42,0),"")</f>
        <v/>
      </c>
      <c r="P1822" s="323" t="str">
        <f>IFERROR(VLOOKUP(N1816,Marks,48,0),"")</f>
        <v/>
      </c>
      <c r="Q1822" s="819"/>
      <c r="R1822" s="122" t="str">
        <f>'Result Sheet'!$AE$4</f>
        <v xml:space="preserve">अंग्रेजी </v>
      </c>
      <c r="S1822" s="408" t="str">
        <f>IFERROR(VLOOKUP(AD1816,Marks,30,0),"")</f>
        <v/>
      </c>
      <c r="T1822" s="408" t="str">
        <f>IFERROR(VLOOKUP(AD1816,Marks,31,0),"")</f>
        <v/>
      </c>
      <c r="U1822" s="117" t="str">
        <f>IFERROR(VLOOKUP(AD1816,Marks,32,0),"")</f>
        <v/>
      </c>
      <c r="V1822" s="408" t="str">
        <f>IFERROR(VLOOKUP(AD1816,Marks,33,0),"")</f>
        <v/>
      </c>
      <c r="W1822" s="408" t="str">
        <f>IFERROR(VLOOKUP(AD1816,Marks,34,0),"")</f>
        <v/>
      </c>
      <c r="X1822" s="408" t="str">
        <f>IFERROR(VLOOKUP(AD1816,Marks,35,0),"")</f>
        <v/>
      </c>
      <c r="Y1822" s="117" t="str">
        <f>IFERROR(VLOOKUP(AD1816,Marks,36,0),"")</f>
        <v/>
      </c>
      <c r="Z1822" s="119" t="str">
        <f>IFERROR(VLOOKUP(AD1816,Marks,37,0),"")</f>
        <v/>
      </c>
      <c r="AA1822" s="408" t="str">
        <f>IFERROR(VLOOKUP(AD1816,Marks,38,0),"")</f>
        <v/>
      </c>
      <c r="AB1822" s="408" t="str">
        <f>IFERROR(VLOOKUP(AD1816,Marks,39,0),"")</f>
        <v/>
      </c>
      <c r="AC1822" s="408" t="str">
        <f>IFERROR(VLOOKUP(AD1816,Marks,40,0),"")</f>
        <v/>
      </c>
      <c r="AD1822" s="117" t="str">
        <f>IFERROR(VLOOKUP(AD1816,Marks,41,0),"")</f>
        <v/>
      </c>
      <c r="AE1822" s="119" t="str">
        <f>IFERROR(VLOOKUP(AD1816,Marks,42,0),"")</f>
        <v/>
      </c>
      <c r="AF1822" s="323" t="str">
        <f>IFERROR(VLOOKUP(AD1816,Marks,48,0),"")</f>
        <v/>
      </c>
    </row>
    <row r="1823" spans="1:32" ht="21" customHeight="1">
      <c r="A1823" s="166">
        <f>IF(N1816="","",A1822+1)</f>
        <v>14</v>
      </c>
      <c r="B1823" s="122" t="str">
        <f>'Result Sheet'!$AX$4</f>
        <v>संस्कृत</v>
      </c>
      <c r="C1823" s="408" t="str">
        <f>IFERROR(VLOOKUP(N1816,Marks,49,0),"")</f>
        <v/>
      </c>
      <c r="D1823" s="408" t="str">
        <f>IFERROR(VLOOKUP(N1816,Marks,50,0),"")</f>
        <v/>
      </c>
      <c r="E1823" s="117" t="str">
        <f>IFERROR(VLOOKUP(N1816,Marks,51,0),"")</f>
        <v/>
      </c>
      <c r="F1823" s="408" t="str">
        <f>IFERROR(VLOOKUP(N1816,Marks,52,0),"")</f>
        <v/>
      </c>
      <c r="G1823" s="408" t="str">
        <f>IFERROR(VLOOKUP(N1816,Marks,53,0),"")</f>
        <v/>
      </c>
      <c r="H1823" s="408" t="str">
        <f>IFERROR(VLOOKUP(N1816,Marks,54,0),"")</f>
        <v/>
      </c>
      <c r="I1823" s="117" t="str">
        <f>IFERROR(VLOOKUP(N1816,Marks,55,0),"")</f>
        <v/>
      </c>
      <c r="J1823" s="119" t="str">
        <f>IFERROR(VLOOKUP(N1816,Marks,56,0),"")</f>
        <v/>
      </c>
      <c r="K1823" s="408" t="str">
        <f>IFERROR(VLOOKUP(N1816,Marks,57,0),"")</f>
        <v/>
      </c>
      <c r="L1823" s="408" t="str">
        <f>IFERROR(VLOOKUP(N1816,Marks,58,0),"")</f>
        <v/>
      </c>
      <c r="M1823" s="408" t="str">
        <f>IFERROR(VLOOKUP(N1816,Marks,59,0),"")</f>
        <v/>
      </c>
      <c r="N1823" s="117" t="str">
        <f>IFERROR(VLOOKUP(N1816,Marks,60,0),"")</f>
        <v/>
      </c>
      <c r="O1823" s="119" t="str">
        <f>IFERROR(VLOOKUP(N1816,Marks,61,0),"")</f>
        <v/>
      </c>
      <c r="P1823" s="323" t="str">
        <f>IFERROR(VLOOKUP(N1816,Marks,67,0),"")</f>
        <v/>
      </c>
      <c r="Q1823" s="819"/>
      <c r="R1823" s="122" t="str">
        <f>'Result Sheet'!$AX$4</f>
        <v>संस्कृत</v>
      </c>
      <c r="S1823" s="408" t="str">
        <f>IFERROR(VLOOKUP(AD1816,Marks,49,0),"")</f>
        <v/>
      </c>
      <c r="T1823" s="408" t="str">
        <f>IFERROR(VLOOKUP(AD1816,Marks,50,0),"")</f>
        <v/>
      </c>
      <c r="U1823" s="117" t="str">
        <f>IFERROR(VLOOKUP(AD1816,Marks,51,0),"")</f>
        <v/>
      </c>
      <c r="V1823" s="408" t="str">
        <f>IFERROR(VLOOKUP(AD1816,Marks,52,0),"")</f>
        <v/>
      </c>
      <c r="W1823" s="408" t="str">
        <f>IFERROR(VLOOKUP(AD1816,Marks,53,0),"")</f>
        <v/>
      </c>
      <c r="X1823" s="408" t="str">
        <f>IFERROR(VLOOKUP(AD1816,Marks,54,0),"")</f>
        <v/>
      </c>
      <c r="Y1823" s="117" t="str">
        <f>IFERROR(VLOOKUP(AD1816,Marks,55,0),"")</f>
        <v/>
      </c>
      <c r="Z1823" s="119" t="str">
        <f>IFERROR(VLOOKUP(AD1816,Marks,56,0),"")</f>
        <v/>
      </c>
      <c r="AA1823" s="408" t="str">
        <f>IFERROR(VLOOKUP(AD1816,Marks,57,0),"")</f>
        <v/>
      </c>
      <c r="AB1823" s="408" t="str">
        <f>IFERROR(VLOOKUP(AD1816,Marks,58,0),"")</f>
        <v/>
      </c>
      <c r="AC1823" s="408" t="str">
        <f>IFERROR(VLOOKUP(AD1816,Marks,59,0),"")</f>
        <v/>
      </c>
      <c r="AD1823" s="117" t="str">
        <f>IFERROR(VLOOKUP(AD1816,Marks,60,0),"")</f>
        <v/>
      </c>
      <c r="AE1823" s="119" t="str">
        <f>IFERROR(VLOOKUP(AD1816,Marks,61,0),"")</f>
        <v/>
      </c>
      <c r="AF1823" s="323" t="str">
        <f>IFERROR(VLOOKUP(AD1816,Marks,67,0),"")</f>
        <v/>
      </c>
    </row>
    <row r="1824" spans="1:32" ht="21" customHeight="1">
      <c r="A1824" s="166">
        <f>IF(N1816="","",A1822+1)</f>
        <v>14</v>
      </c>
      <c r="B1824" s="122" t="str">
        <f>'Result Sheet'!$BQ$4</f>
        <v xml:space="preserve">गणित </v>
      </c>
      <c r="C1824" s="408" t="str">
        <f>IFERROR(VLOOKUP(N1816,Marks,68,0),"")</f>
        <v/>
      </c>
      <c r="D1824" s="408" t="str">
        <f>IFERROR(VLOOKUP(N1816,Marks,69,0),"")</f>
        <v/>
      </c>
      <c r="E1824" s="117" t="str">
        <f>IFERROR(VLOOKUP(N1816,Marks,70,0),"")</f>
        <v/>
      </c>
      <c r="F1824" s="408" t="str">
        <f>IFERROR(VLOOKUP(N1816,Marks,71,0),"")</f>
        <v/>
      </c>
      <c r="G1824" s="408" t="str">
        <f>IFERROR(VLOOKUP(N1816,Marks,72,0),"")</f>
        <v/>
      </c>
      <c r="H1824" s="408" t="str">
        <f>IFERROR(VLOOKUP(N1816,Marks,73,0),"")</f>
        <v/>
      </c>
      <c r="I1824" s="117" t="str">
        <f>IFERROR(VLOOKUP(N1816,Marks,74,0),"")</f>
        <v/>
      </c>
      <c r="J1824" s="119" t="str">
        <f>IFERROR(VLOOKUP(N1816,Marks,75,0),"")</f>
        <v/>
      </c>
      <c r="K1824" s="408" t="str">
        <f>IFERROR(VLOOKUP(N1816,Marks,76,0),"")</f>
        <v/>
      </c>
      <c r="L1824" s="408" t="str">
        <f>IFERROR(VLOOKUP(N1816,Marks,77,0),"")</f>
        <v/>
      </c>
      <c r="M1824" s="408" t="str">
        <f>IFERROR(VLOOKUP(N1816,Marks,78,0),"")</f>
        <v/>
      </c>
      <c r="N1824" s="117" t="str">
        <f>IFERROR(VLOOKUP(N1816,Marks,79,0),"")</f>
        <v/>
      </c>
      <c r="O1824" s="119" t="str">
        <f>IFERROR(VLOOKUP(N1816,Marks,80,0),"")</f>
        <v/>
      </c>
      <c r="P1824" s="323" t="str">
        <f>IFERROR(VLOOKUP(N1816,Marks,86,0),"")</f>
        <v/>
      </c>
      <c r="Q1824" s="819"/>
      <c r="R1824" s="122" t="str">
        <f>'Result Sheet'!$BQ$4</f>
        <v xml:space="preserve">गणित </v>
      </c>
      <c r="S1824" s="408" t="str">
        <f>IFERROR(VLOOKUP(AD1816,Marks,68,0),"")</f>
        <v/>
      </c>
      <c r="T1824" s="408" t="str">
        <f>IFERROR(VLOOKUP(AD1816,Marks,69,0),"")</f>
        <v/>
      </c>
      <c r="U1824" s="117" t="str">
        <f>IFERROR(VLOOKUP(AD1816,Marks,70,0),"")</f>
        <v/>
      </c>
      <c r="V1824" s="408" t="str">
        <f>IFERROR(VLOOKUP(AD1816,Marks,71,0),"")</f>
        <v/>
      </c>
      <c r="W1824" s="408" t="str">
        <f>IFERROR(VLOOKUP(AD1816,Marks,72,0),"")</f>
        <v/>
      </c>
      <c r="X1824" s="408" t="str">
        <f>IFERROR(VLOOKUP(AD1816,Marks,73,0),"")</f>
        <v/>
      </c>
      <c r="Y1824" s="117" t="str">
        <f>IFERROR(VLOOKUP(AD1816,Marks,74,0),"")</f>
        <v/>
      </c>
      <c r="Z1824" s="119" t="str">
        <f>IFERROR(VLOOKUP(AD1816,Marks,75,0),"")</f>
        <v/>
      </c>
      <c r="AA1824" s="408" t="str">
        <f>IFERROR(VLOOKUP(AD1816,Marks,76,0),"")</f>
        <v/>
      </c>
      <c r="AB1824" s="408" t="str">
        <f>IFERROR(VLOOKUP(AD1816,Marks,77,0),"")</f>
        <v/>
      </c>
      <c r="AC1824" s="408" t="str">
        <f>IFERROR(VLOOKUP(AD1816,Marks,78,0),"")</f>
        <v/>
      </c>
      <c r="AD1824" s="117" t="str">
        <f>IFERROR(VLOOKUP(AD1816,Marks,79,0),"")</f>
        <v/>
      </c>
      <c r="AE1824" s="119" t="str">
        <f>IFERROR(VLOOKUP(AD1816,Marks,80,0),"")</f>
        <v/>
      </c>
      <c r="AF1824" s="323" t="str">
        <f>IFERROR(VLOOKUP(AD1816,Marks,86,0),"")</f>
        <v/>
      </c>
    </row>
    <row r="1825" spans="1:32" ht="21" customHeight="1">
      <c r="A1825" s="166">
        <f>IF(N1816="","",A1824+1)</f>
        <v>15</v>
      </c>
      <c r="B1825" s="122" t="str">
        <f>'Result Sheet'!$CJ$4</f>
        <v xml:space="preserve">पर्यावरण अध्ययन </v>
      </c>
      <c r="C1825" s="408" t="str">
        <f>IFERROR(VLOOKUP(N1816,Marks,87,0),"")</f>
        <v/>
      </c>
      <c r="D1825" s="408" t="str">
        <f>IFERROR(VLOOKUP(N1816,Marks,88,0),"")</f>
        <v/>
      </c>
      <c r="E1825" s="117" t="str">
        <f>IFERROR(VLOOKUP(N1816,Marks,89,0),"")</f>
        <v/>
      </c>
      <c r="F1825" s="408" t="str">
        <f>IFERROR(VLOOKUP(N1816,Marks,90,0),"")</f>
        <v/>
      </c>
      <c r="G1825" s="408" t="str">
        <f>IFERROR(VLOOKUP(N1816,Marks,91,0),"")</f>
        <v/>
      </c>
      <c r="H1825" s="408" t="str">
        <f>IFERROR(VLOOKUP(N1816,Marks,92,0),"")</f>
        <v/>
      </c>
      <c r="I1825" s="117" t="str">
        <f>IFERROR(VLOOKUP(N1816,Marks,93,0),"")</f>
        <v/>
      </c>
      <c r="J1825" s="119" t="str">
        <f>IFERROR(VLOOKUP(N1816,Marks,94,0),"")</f>
        <v/>
      </c>
      <c r="K1825" s="408" t="str">
        <f>IFERROR(VLOOKUP(N1816,Marks,95,0),"")</f>
        <v/>
      </c>
      <c r="L1825" s="408" t="str">
        <f>IFERROR(VLOOKUP(N1816,Marks,96,0),"")</f>
        <v/>
      </c>
      <c r="M1825" s="408" t="str">
        <f>IFERROR(VLOOKUP(N1816,Marks,97,0),"")</f>
        <v/>
      </c>
      <c r="N1825" s="117" t="str">
        <f>IFERROR(VLOOKUP(N1816,Marks,98,0),"")</f>
        <v/>
      </c>
      <c r="O1825" s="119" t="str">
        <f>IFERROR(VLOOKUP(N1816,Marks,99,0),"")</f>
        <v/>
      </c>
      <c r="P1825" s="323" t="str">
        <f>IFERROR(VLOOKUP(N1816,Marks,105,0),"")</f>
        <v/>
      </c>
      <c r="Q1825" s="819"/>
      <c r="R1825" s="122" t="str">
        <f>'Result Sheet'!$CJ$4</f>
        <v xml:space="preserve">पर्यावरण अध्ययन </v>
      </c>
      <c r="S1825" s="408" t="str">
        <f>IFERROR(VLOOKUP(AD1816,Marks,87,0),"")</f>
        <v/>
      </c>
      <c r="T1825" s="408" t="str">
        <f>IFERROR(VLOOKUP(AD1816,Marks,88,0),"")</f>
        <v/>
      </c>
      <c r="U1825" s="117" t="str">
        <f>IFERROR(VLOOKUP(AD1816,Marks,89,0),"")</f>
        <v/>
      </c>
      <c r="V1825" s="408" t="str">
        <f>IFERROR(VLOOKUP(AD1816,Marks,90,0),"")</f>
        <v/>
      </c>
      <c r="W1825" s="408" t="str">
        <f>IFERROR(VLOOKUP(AD1816,Marks,91,0),"")</f>
        <v/>
      </c>
      <c r="X1825" s="408" t="str">
        <f>IFERROR(VLOOKUP(AD1816,Marks,92,0),"")</f>
        <v/>
      </c>
      <c r="Y1825" s="117" t="str">
        <f>IFERROR(VLOOKUP(AD1816,Marks,93,0),"")</f>
        <v/>
      </c>
      <c r="Z1825" s="119" t="str">
        <f>IFERROR(VLOOKUP(AD1816,Marks,94,0),"")</f>
        <v/>
      </c>
      <c r="AA1825" s="408" t="str">
        <f>IFERROR(VLOOKUP(AD1816,Marks,95,0),"")</f>
        <v/>
      </c>
      <c r="AB1825" s="408" t="str">
        <f>IFERROR(VLOOKUP(AD1816,Marks,96,0),"")</f>
        <v/>
      </c>
      <c r="AC1825" s="408" t="str">
        <f>IFERROR(VLOOKUP(AD1816,Marks,97,0),"")</f>
        <v/>
      </c>
      <c r="AD1825" s="117" t="str">
        <f>IFERROR(VLOOKUP(AD1816,Marks,98,0),"")</f>
        <v/>
      </c>
      <c r="AE1825" s="119" t="str">
        <f>IFERROR(VLOOKUP(AD1816,Marks,99,0),"")</f>
        <v/>
      </c>
      <c r="AF1825" s="323" t="str">
        <f>IFERROR(VLOOKUP(AD1816,Marks,105,0),"")</f>
        <v/>
      </c>
    </row>
    <row r="1826" spans="1:32" ht="25.5" customHeight="1">
      <c r="A1826" s="166">
        <f>IF(N1816="","",A1825+1)</f>
        <v>16</v>
      </c>
      <c r="B1826" s="412" t="s">
        <v>215</v>
      </c>
      <c r="C1826" s="120" t="str">
        <f>IF(AND(C1821="",C1822="",C1823="",C1824="",C1825=""),"",SUM(C1821:C1825))</f>
        <v/>
      </c>
      <c r="D1826" s="120" t="str">
        <f t="shared" ref="D1826" si="408">IF(AND(D1821="",D1822="",D1823="",D1824="",D1825=""),"",SUM(D1821:D1825))</f>
        <v/>
      </c>
      <c r="E1826" s="120" t="str">
        <f t="shared" ref="E1826" si="409">IF(AND(E1821="",E1822="",E1823="",E1824="",E1825=""),"",SUM(E1821:E1825))</f>
        <v/>
      </c>
      <c r="F1826" s="120" t="str">
        <f t="shared" ref="F1826" si="410">IF(AND(F1821="",F1822="",F1823="",F1824="",F1825=""),"",SUM(F1821:F1825))</f>
        <v/>
      </c>
      <c r="G1826" s="120" t="str">
        <f t="shared" ref="G1826" si="411">IF(AND(G1821="",G1822="",G1823="",G1824="",G1825=""),"",SUM(G1821:G1825))</f>
        <v/>
      </c>
      <c r="H1826" s="120" t="str">
        <f t="shared" ref="H1826" si="412">IF(AND(H1821="",H1822="",H1823="",H1824="",H1825=""),"",SUM(H1821:H1825))</f>
        <v/>
      </c>
      <c r="I1826" s="120" t="str">
        <f t="shared" ref="I1826" si="413">IF(AND(I1821="",I1822="",I1823="",I1824="",I1825=""),"",SUM(I1821:I1825))</f>
        <v/>
      </c>
      <c r="J1826" s="120" t="str">
        <f t="shared" ref="J1826" si="414">IF(AND(J1821="",J1822="",J1823="",J1824="",J1825=""),"",SUM(J1821:J1825))</f>
        <v/>
      </c>
      <c r="K1826" s="120" t="str">
        <f t="shared" ref="K1826" si="415">IF(AND(K1821="",K1822="",K1823="",K1824="",K1825=""),"",SUM(K1821:K1825))</f>
        <v/>
      </c>
      <c r="L1826" s="120" t="str">
        <f t="shared" ref="L1826" si="416">IF(AND(L1821="",L1822="",L1823="",L1824="",L1825=""),"",SUM(L1821:L1825))</f>
        <v/>
      </c>
      <c r="M1826" s="120" t="str">
        <f t="shared" ref="M1826" si="417">IF(AND(M1821="",M1822="",M1823="",M1824="",M1825=""),"",SUM(M1821:M1825))</f>
        <v/>
      </c>
      <c r="N1826" s="120" t="str">
        <f t="shared" ref="N1826" si="418">IF(AND(N1821="",N1822="",N1823="",N1824="",N1825=""),"",SUM(N1821:N1825))</f>
        <v/>
      </c>
      <c r="O1826" s="120" t="str">
        <f t="shared" ref="O1826" si="419">IF(AND(O1821="",O1822="",O1823="",O1824="",O1825=""),"",SUM(O1821:O1825))</f>
        <v/>
      </c>
      <c r="P1826" s="326" t="str">
        <f>IF(OR(N1816="",E1814="",O1826=""),"",IF(O1826&gt;85%*1000,"A",IF(O1826&gt;70%*1000,"B",IF(O1826&gt;50%*1000,"C",IF(O1826&gt;30%*1000,"D","E")))))</f>
        <v/>
      </c>
      <c r="Q1826" s="819"/>
      <c r="R1826" s="412" t="s">
        <v>215</v>
      </c>
      <c r="S1826" s="120" t="str">
        <f>IF(AND(S1821="",S1822="",S1823="",S1824="",S1825=""),"",SUM(S1821:S1825))</f>
        <v/>
      </c>
      <c r="T1826" s="120" t="str">
        <f t="shared" ref="T1826" si="420">IF(AND(T1821="",T1822="",T1823="",T1824="",T1825=""),"",SUM(T1821:T1825))</f>
        <v/>
      </c>
      <c r="U1826" s="120" t="str">
        <f t="shared" ref="U1826" si="421">IF(AND(U1821="",U1822="",U1823="",U1824="",U1825=""),"",SUM(U1821:U1825))</f>
        <v/>
      </c>
      <c r="V1826" s="120" t="str">
        <f t="shared" ref="V1826" si="422">IF(AND(V1821="",V1822="",V1823="",V1824="",V1825=""),"",SUM(V1821:V1825))</f>
        <v/>
      </c>
      <c r="W1826" s="120" t="str">
        <f t="shared" ref="W1826" si="423">IF(AND(W1821="",W1822="",W1823="",W1824="",W1825=""),"",SUM(W1821:W1825))</f>
        <v/>
      </c>
      <c r="X1826" s="120" t="str">
        <f t="shared" ref="X1826" si="424">IF(AND(X1821="",X1822="",X1823="",X1824="",X1825=""),"",SUM(X1821:X1825))</f>
        <v/>
      </c>
      <c r="Y1826" s="120" t="str">
        <f t="shared" ref="Y1826" si="425">IF(AND(Y1821="",Y1822="",Y1823="",Y1824="",Y1825=""),"",SUM(Y1821:Y1825))</f>
        <v/>
      </c>
      <c r="Z1826" s="120" t="str">
        <f t="shared" ref="Z1826" si="426">IF(AND(Z1821="",Z1822="",Z1823="",Z1824="",Z1825=""),"",SUM(Z1821:Z1825))</f>
        <v/>
      </c>
      <c r="AA1826" s="120" t="str">
        <f t="shared" ref="AA1826" si="427">IF(AND(AA1821="",AA1822="",AA1823="",AA1824="",AA1825=""),"",SUM(AA1821:AA1825))</f>
        <v/>
      </c>
      <c r="AB1826" s="120" t="str">
        <f t="shared" ref="AB1826" si="428">IF(AND(AB1821="",AB1822="",AB1823="",AB1824="",AB1825=""),"",SUM(AB1821:AB1825))</f>
        <v/>
      </c>
      <c r="AC1826" s="120" t="str">
        <f t="shared" ref="AC1826" si="429">IF(AND(AC1821="",AC1822="",AC1823="",AC1824="",AC1825=""),"",SUM(AC1821:AC1825))</f>
        <v/>
      </c>
      <c r="AD1826" s="120" t="str">
        <f t="shared" ref="AD1826" si="430">IF(AND(AD1821="",AD1822="",AD1823="",AD1824="",AD1825=""),"",SUM(AD1821:AD1825))</f>
        <v/>
      </c>
      <c r="AE1826" s="120" t="str">
        <f t="shared" ref="AE1826" si="431">IF(AND(AE1821="",AE1822="",AE1823="",AE1824="",AE1825=""),"",SUM(AE1821:AE1825))</f>
        <v/>
      </c>
      <c r="AF1826" s="326" t="str">
        <f>IF(OR(AD1816="",U1814="",AE1826=""),"",IF(AE1826&gt;85%*1000,"A",IF(AE1826&gt;70%*1000,"B",IF(AE1826&gt;50%*1000,"C",IF(AE1826&gt;30%*1000,"D","E")))))</f>
        <v/>
      </c>
    </row>
    <row r="1827" spans="1:32" ht="9" customHeight="1">
      <c r="A1827" s="166">
        <f>IF(N1816="","",A1826+1)</f>
        <v>17</v>
      </c>
      <c r="B1827" s="787"/>
      <c r="C1827" s="787"/>
      <c r="D1827" s="787"/>
      <c r="E1827" s="787"/>
      <c r="F1827" s="787"/>
      <c r="G1827" s="787"/>
      <c r="H1827" s="787"/>
      <c r="I1827" s="787"/>
      <c r="J1827" s="787"/>
      <c r="K1827" s="787"/>
      <c r="L1827" s="787"/>
      <c r="M1827" s="787"/>
      <c r="N1827" s="787"/>
      <c r="O1827" s="787"/>
      <c r="P1827" s="787"/>
      <c r="Q1827" s="819"/>
      <c r="R1827" s="787"/>
      <c r="S1827" s="787"/>
      <c r="T1827" s="787"/>
      <c r="U1827" s="787"/>
      <c r="V1827" s="787"/>
      <c r="W1827" s="787"/>
      <c r="X1827" s="787"/>
      <c r="Y1827" s="787"/>
      <c r="Z1827" s="787"/>
      <c r="AA1827" s="787"/>
      <c r="AB1827" s="787"/>
      <c r="AC1827" s="787"/>
      <c r="AD1827" s="787"/>
      <c r="AE1827" s="787"/>
      <c r="AF1827" s="787"/>
    </row>
    <row r="1828" spans="1:32" ht="22.5" customHeight="1">
      <c r="A1828" s="166">
        <f>IF(N1816="","",A1827+1)</f>
        <v>18</v>
      </c>
      <c r="B1828" s="788" t="s">
        <v>213</v>
      </c>
      <c r="C1828" s="788"/>
      <c r="D1828" s="789" t="s">
        <v>229</v>
      </c>
      <c r="E1828" s="790"/>
      <c r="F1828" s="411" t="s">
        <v>186</v>
      </c>
      <c r="G1828" s="788" t="s">
        <v>213</v>
      </c>
      <c r="H1828" s="788"/>
      <c r="I1828" s="789" t="s">
        <v>229</v>
      </c>
      <c r="J1828" s="790"/>
      <c r="K1828" s="411" t="s">
        <v>186</v>
      </c>
      <c r="L1828" s="788" t="s">
        <v>213</v>
      </c>
      <c r="M1828" s="788"/>
      <c r="N1828" s="789" t="s">
        <v>229</v>
      </c>
      <c r="O1828" s="790"/>
      <c r="P1828" s="411" t="s">
        <v>186</v>
      </c>
      <c r="Q1828" s="819"/>
      <c r="R1828" s="788" t="s">
        <v>213</v>
      </c>
      <c r="S1828" s="788"/>
      <c r="T1828" s="789" t="s">
        <v>229</v>
      </c>
      <c r="U1828" s="790"/>
      <c r="V1828" s="411" t="s">
        <v>186</v>
      </c>
      <c r="W1828" s="788" t="s">
        <v>213</v>
      </c>
      <c r="X1828" s="788"/>
      <c r="Y1828" s="789" t="s">
        <v>229</v>
      </c>
      <c r="Z1828" s="790"/>
      <c r="AA1828" s="411" t="s">
        <v>186</v>
      </c>
      <c r="AB1828" s="788" t="s">
        <v>213</v>
      </c>
      <c r="AC1828" s="788"/>
      <c r="AD1828" s="789" t="s">
        <v>229</v>
      </c>
      <c r="AE1828" s="790"/>
      <c r="AF1828" s="411" t="s">
        <v>186</v>
      </c>
    </row>
    <row r="1829" spans="1:32" ht="21.75" customHeight="1">
      <c r="A1829" s="166">
        <f>IF(N1816="","",A1828+1)</f>
        <v>19</v>
      </c>
      <c r="B1829" s="791" t="s">
        <v>221</v>
      </c>
      <c r="C1829" s="792"/>
      <c r="D1829" s="792"/>
      <c r="E1829" s="119" t="str">
        <f>IFERROR(VLOOKUP(N1816,Marks,109,0),"")</f>
        <v/>
      </c>
      <c r="F1829" s="130" t="str">
        <f>IFERROR(VLOOKUP(N1816,Marks,113,0),"")</f>
        <v/>
      </c>
      <c r="G1829" s="791" t="s">
        <v>192</v>
      </c>
      <c r="H1829" s="792"/>
      <c r="I1829" s="792"/>
      <c r="J1829" s="119" t="str">
        <f>IFERROR(VLOOKUP(N1816,Marks,117,0),"")</f>
        <v/>
      </c>
      <c r="K1829" s="130" t="str">
        <f>IFERROR(VLOOKUP(N1816,Marks,121,0),"")</f>
        <v/>
      </c>
      <c r="L1829" s="793" t="s">
        <v>193</v>
      </c>
      <c r="M1829" s="794"/>
      <c r="N1829" s="794"/>
      <c r="O1829" s="119" t="str">
        <f>IFERROR(VLOOKUP(N1816,Marks,125,0),"")</f>
        <v/>
      </c>
      <c r="P1829" s="130" t="str">
        <f>IFERROR(VLOOKUP(N1816,Marks,129,0),"")</f>
        <v/>
      </c>
      <c r="Q1829" s="819"/>
      <c r="R1829" s="791" t="s">
        <v>221</v>
      </c>
      <c r="S1829" s="792"/>
      <c r="T1829" s="792"/>
      <c r="U1829" s="119" t="str">
        <f>IFERROR(VLOOKUP(AD1816,Marks,109,0),"")</f>
        <v/>
      </c>
      <c r="V1829" s="130" t="str">
        <f>IFERROR(VLOOKUP(AD1816,Marks,113,0),"")</f>
        <v/>
      </c>
      <c r="W1829" s="791" t="s">
        <v>192</v>
      </c>
      <c r="X1829" s="792"/>
      <c r="Y1829" s="792"/>
      <c r="Z1829" s="119" t="str">
        <f>IFERROR(VLOOKUP(AD1816,Marks,117,0),"")</f>
        <v/>
      </c>
      <c r="AA1829" s="130" t="str">
        <f>IFERROR(VLOOKUP(AD1816,Marks,121,0),"")</f>
        <v/>
      </c>
      <c r="AB1829" s="793" t="s">
        <v>193</v>
      </c>
      <c r="AC1829" s="794"/>
      <c r="AD1829" s="794"/>
      <c r="AE1829" s="119" t="str">
        <f>IFERROR(VLOOKUP(AD1816,Marks,125,0),"")</f>
        <v/>
      </c>
      <c r="AF1829" s="130" t="str">
        <f>IFERROR(VLOOKUP(AD1816,Marks,129,0),"")</f>
        <v/>
      </c>
    </row>
    <row r="1830" spans="1:32" ht="21" customHeight="1">
      <c r="A1830" s="166">
        <f>IF(N1816="","",A1829+1)</f>
        <v>20</v>
      </c>
      <c r="B1830" s="780" t="s">
        <v>216</v>
      </c>
      <c r="C1830" s="780"/>
      <c r="D1830" s="780"/>
      <c r="E1830" s="795" t="str">
        <f>IFERROR(VLOOKUP(N1816,Marks,135,0),"")</f>
        <v/>
      </c>
      <c r="F1830" s="795"/>
      <c r="G1830" s="795"/>
      <c r="H1830" s="795"/>
      <c r="I1830" s="780" t="s">
        <v>217</v>
      </c>
      <c r="J1830" s="780"/>
      <c r="K1830" s="780"/>
      <c r="L1830" s="780"/>
      <c r="M1830" s="796" t="str">
        <f>IFERROR(VLOOKUP(N1816,Marks,136,0),"")</f>
        <v/>
      </c>
      <c r="N1830" s="796"/>
      <c r="O1830" s="796"/>
      <c r="P1830" s="796"/>
      <c r="Q1830" s="819"/>
      <c r="R1830" s="780" t="s">
        <v>216</v>
      </c>
      <c r="S1830" s="780"/>
      <c r="T1830" s="780"/>
      <c r="U1830" s="795" t="str">
        <f>IFERROR(VLOOKUP(AD1816,Marks,135,0),"")</f>
        <v/>
      </c>
      <c r="V1830" s="795"/>
      <c r="W1830" s="795"/>
      <c r="X1830" s="795"/>
      <c r="Y1830" s="780" t="s">
        <v>217</v>
      </c>
      <c r="Z1830" s="780"/>
      <c r="AA1830" s="780"/>
      <c r="AB1830" s="780"/>
      <c r="AC1830" s="796" t="str">
        <f>IFERROR(VLOOKUP(AD1816,Marks,136,0),"")</f>
        <v/>
      </c>
      <c r="AD1830" s="796"/>
      <c r="AE1830" s="796"/>
      <c r="AF1830" s="796"/>
    </row>
    <row r="1831" spans="1:32" ht="21" customHeight="1">
      <c r="A1831" s="166">
        <f>IF(N1816="","",A1830+1)</f>
        <v>21</v>
      </c>
      <c r="B1831" s="780" t="s">
        <v>218</v>
      </c>
      <c r="C1831" s="780"/>
      <c r="D1831" s="780"/>
      <c r="E1831" s="782" t="str">
        <f>IFERROR(VLOOKUP(N1816,Marks,134,0),"")</f>
        <v/>
      </c>
      <c r="F1831" s="782"/>
      <c r="G1831" s="782"/>
      <c r="H1831" s="782"/>
      <c r="I1831" s="780" t="s">
        <v>219</v>
      </c>
      <c r="J1831" s="780"/>
      <c r="K1831" s="780"/>
      <c r="L1831" s="780"/>
      <c r="M1831" s="781" t="str">
        <f>IFERROR(VLOOKUP(N1816,Marks,131,0),"")</f>
        <v/>
      </c>
      <c r="N1831" s="781"/>
      <c r="O1831" s="781"/>
      <c r="P1831" s="781"/>
      <c r="Q1831" s="819"/>
      <c r="R1831" s="780" t="s">
        <v>218</v>
      </c>
      <c r="S1831" s="780"/>
      <c r="T1831" s="780"/>
      <c r="U1831" s="782" t="str">
        <f>IFERROR(VLOOKUP(AD1816,Marks,134,0),"")</f>
        <v/>
      </c>
      <c r="V1831" s="782"/>
      <c r="W1831" s="782"/>
      <c r="X1831" s="782"/>
      <c r="Y1831" s="780" t="s">
        <v>219</v>
      </c>
      <c r="Z1831" s="780"/>
      <c r="AA1831" s="780"/>
      <c r="AB1831" s="780"/>
      <c r="AC1831" s="781" t="str">
        <f>IFERROR(VLOOKUP(AD1816,Marks,131,0),"")</f>
        <v/>
      </c>
      <c r="AD1831" s="781"/>
      <c r="AE1831" s="781"/>
      <c r="AF1831" s="781"/>
    </row>
    <row r="1832" spans="1:32" ht="21" customHeight="1">
      <c r="A1832" s="166">
        <f>IF(N1816="","",A1831+1)</f>
        <v>22</v>
      </c>
      <c r="B1832" s="780" t="s">
        <v>220</v>
      </c>
      <c r="C1832" s="780"/>
      <c r="D1832" s="780"/>
      <c r="E1832" s="324" t="str">
        <f>IFERROR(VLOOKUP(N1816,Marks,132,0),"")</f>
        <v/>
      </c>
      <c r="F1832" s="325" t="s">
        <v>341</v>
      </c>
      <c r="G1832" s="783" t="str">
        <f>IF(OR(N1816="",E1814="",O1826=""),"",IF(O1826&gt;85%*1000,"A",IF(O1826&gt;70%*1000,"B",IF(O1826&gt;50%*1000,"C",IF(O1826&gt;30%*1000,"D","E")))))</f>
        <v/>
      </c>
      <c r="H1832" s="783"/>
      <c r="I1832" s="780" t="s">
        <v>222</v>
      </c>
      <c r="J1832" s="780"/>
      <c r="K1832" s="780"/>
      <c r="L1832" s="780"/>
      <c r="M1832" s="818" t="str">
        <f>IFERROR(VLOOKUP(N1816,Marks,133,0),"")</f>
        <v/>
      </c>
      <c r="N1832" s="818"/>
      <c r="O1832" s="818"/>
      <c r="P1832" s="818"/>
      <c r="Q1832" s="819"/>
      <c r="R1832" s="780" t="s">
        <v>220</v>
      </c>
      <c r="S1832" s="780"/>
      <c r="T1832" s="780"/>
      <c r="U1832" s="324" t="str">
        <f>IFERROR(VLOOKUP(AD1816,Marks,132,0),"")</f>
        <v/>
      </c>
      <c r="V1832" s="325" t="s">
        <v>341</v>
      </c>
      <c r="W1832" s="783" t="str">
        <f>IF(OR(AD1816="",U1814="",AE1826=""),"",IF(AE1826&gt;85%*1000,"A",IF(AE1826&gt;70%*1000,"B",IF(AE1826&gt;50%*1000,"C",IF(AE1826&gt;30%*1000,"D","E")))))</f>
        <v/>
      </c>
      <c r="X1832" s="783"/>
      <c r="Y1832" s="780" t="s">
        <v>222</v>
      </c>
      <c r="Z1832" s="780"/>
      <c r="AA1832" s="780"/>
      <c r="AB1832" s="780"/>
      <c r="AC1832" s="818" t="str">
        <f>IFERROR(VLOOKUP(AD1816,Marks,133,0),"")</f>
        <v/>
      </c>
      <c r="AD1832" s="818"/>
      <c r="AE1832" s="818"/>
      <c r="AF1832" s="818"/>
    </row>
    <row r="1833" spans="1:32" ht="21" customHeight="1">
      <c r="A1833" s="166">
        <f>IF(N1816="","",A1832+1)</f>
        <v>23</v>
      </c>
      <c r="B1833" s="817" t="s">
        <v>228</v>
      </c>
      <c r="C1833" s="817"/>
      <c r="D1833" s="817"/>
      <c r="E1833" s="784">
        <f>'Master sheet'!$C$10</f>
        <v>44697</v>
      </c>
      <c r="F1833" s="784"/>
      <c r="G1833" s="784"/>
      <c r="H1833" s="410"/>
      <c r="I1833" s="121"/>
      <c r="J1833" s="121"/>
      <c r="K1833" s="76"/>
      <c r="L1833" s="121"/>
      <c r="M1833" s="121"/>
      <c r="N1833" s="121"/>
      <c r="O1833" s="121"/>
      <c r="P1833" s="121"/>
      <c r="Q1833" s="819"/>
      <c r="R1833" s="817" t="s">
        <v>228</v>
      </c>
      <c r="S1833" s="817"/>
      <c r="T1833" s="817"/>
      <c r="U1833" s="784">
        <f>'Master sheet'!$C$10</f>
        <v>44697</v>
      </c>
      <c r="V1833" s="784"/>
      <c r="W1833" s="784"/>
      <c r="X1833" s="410"/>
      <c r="Y1833" s="121"/>
      <c r="Z1833" s="121"/>
      <c r="AA1833" s="76"/>
      <c r="AB1833" s="121"/>
      <c r="AC1833" s="121"/>
      <c r="AD1833" s="121"/>
      <c r="AE1833" s="121"/>
      <c r="AF1833" s="121"/>
    </row>
    <row r="1834" spans="1:32" ht="43.5" customHeight="1">
      <c r="A1834" s="166">
        <f>IF(N1816="","",A1833+1)</f>
        <v>24</v>
      </c>
      <c r="B1834" s="804" t="str">
        <f>IF(AND(C1813=1),CONCATENATE("( ",UPPER('Master sheet'!$F$11)," )"),IF(AND(C1813=2),CONCATENATE("( ",UPPER('Master sheet'!$F$19)," )"),IF(AND(C1813=3),CONCATENATE("( ",UPPER('Master sheet'!$J$11)," )"),IF(AND(C1813=4),CONCATENATE("( ",UPPER('Master sheet'!$J$19)," )"),""))))</f>
        <v/>
      </c>
      <c r="C1834" s="804"/>
      <c r="D1834" s="804"/>
      <c r="E1834" s="804"/>
      <c r="F1834" s="805" t="str">
        <f>IF(AND(N1816=""),"",CONCATENATE("(",'Master sheet'!$C$14," )"))</f>
        <v>(Suresh Kumar )</v>
      </c>
      <c r="G1834" s="805"/>
      <c r="H1834" s="805"/>
      <c r="I1834" s="805"/>
      <c r="J1834" s="805"/>
      <c r="K1834" s="805" t="str">
        <f>IF(AND(N1816=""),"",CONCATENATE("(",'Master sheet'!$C$12," )"))</f>
        <v>(USHA PALIYA )</v>
      </c>
      <c r="L1834" s="805"/>
      <c r="M1834" s="805"/>
      <c r="N1834" s="805"/>
      <c r="O1834" s="805"/>
      <c r="P1834" s="805"/>
      <c r="Q1834" s="819"/>
      <c r="R1834" s="804" t="str">
        <f>IF(AND(S1813=1),CONCATENATE("( ",UPPER('Master sheet'!$F$11)," )"),IF(AND(S1813=2),CONCATENATE("( ",UPPER('Master sheet'!$F$19)," )"),IF(AND(S1813=3),CONCATENATE("( ",UPPER('Master sheet'!$J$11)," )"),IF(AND(S1813=4),CONCATENATE("( ",UPPER('Master sheet'!$J$19)," )"),""))))</f>
        <v/>
      </c>
      <c r="S1834" s="804"/>
      <c r="T1834" s="804"/>
      <c r="U1834" s="804"/>
      <c r="V1834" s="805" t="str">
        <f>IF(AND(AD1816=""),"",CONCATENATE("(",'Master sheet'!$C$14," )"))</f>
        <v>(Suresh Kumar )</v>
      </c>
      <c r="W1834" s="805"/>
      <c r="X1834" s="805"/>
      <c r="Y1834" s="805"/>
      <c r="Z1834" s="805"/>
      <c r="AA1834" s="805" t="str">
        <f>IF(AND(AD1816=""),"",CONCATENATE("(",'Master sheet'!$C$12," )"))</f>
        <v>(USHA PALIYA )</v>
      </c>
      <c r="AB1834" s="805"/>
      <c r="AC1834" s="805"/>
      <c r="AD1834" s="805"/>
      <c r="AE1834" s="805"/>
      <c r="AF1834" s="805"/>
    </row>
    <row r="1835" spans="1:32" ht="21.75" customHeight="1">
      <c r="A1835" s="166">
        <f>IF(N1816="","",A1834+1)</f>
        <v>25</v>
      </c>
      <c r="B1835" s="806" t="s">
        <v>223</v>
      </c>
      <c r="C1835" s="806"/>
      <c r="D1835" s="806"/>
      <c r="E1835" s="806"/>
      <c r="F1835" s="807" t="s">
        <v>224</v>
      </c>
      <c r="G1835" s="807"/>
      <c r="H1835" s="807"/>
      <c r="I1835" s="807"/>
      <c r="J1835" s="807"/>
      <c r="K1835" s="806" t="s">
        <v>225</v>
      </c>
      <c r="L1835" s="806"/>
      <c r="M1835" s="806"/>
      <c r="N1835" s="806"/>
      <c r="O1835" s="806"/>
      <c r="P1835" s="806"/>
      <c r="Q1835" s="819"/>
      <c r="R1835" s="806" t="s">
        <v>223</v>
      </c>
      <c r="S1835" s="806"/>
      <c r="T1835" s="806"/>
      <c r="U1835" s="806"/>
      <c r="V1835" s="807" t="s">
        <v>224</v>
      </c>
      <c r="W1835" s="807"/>
      <c r="X1835" s="807"/>
      <c r="Y1835" s="807"/>
      <c r="Z1835" s="807"/>
      <c r="AA1835" s="806" t="s">
        <v>225</v>
      </c>
      <c r="AB1835" s="806"/>
      <c r="AC1835" s="806"/>
      <c r="AD1835" s="806"/>
      <c r="AE1835" s="806"/>
      <c r="AF1835" s="806"/>
    </row>
    <row r="1837" spans="1:32" ht="21.9" customHeight="1">
      <c r="A1837" s="165">
        <f>IF(N1843="","",1)</f>
        <v>1</v>
      </c>
      <c r="B1837" s="808" t="s">
        <v>203</v>
      </c>
      <c r="C1837" s="808"/>
      <c r="D1837" s="808"/>
      <c r="E1837" s="808"/>
      <c r="F1837" s="808"/>
      <c r="G1837" s="808"/>
      <c r="H1837" s="808"/>
      <c r="I1837" s="808"/>
      <c r="J1837" s="808"/>
      <c r="K1837" s="808"/>
      <c r="L1837" s="808"/>
      <c r="M1837" s="808"/>
      <c r="N1837" s="808"/>
      <c r="O1837" s="808"/>
      <c r="P1837" s="808"/>
      <c r="Q1837" s="819" t="s">
        <v>249</v>
      </c>
      <c r="R1837" s="808" t="s">
        <v>203</v>
      </c>
      <c r="S1837" s="808"/>
      <c r="T1837" s="808"/>
      <c r="U1837" s="808"/>
      <c r="V1837" s="808"/>
      <c r="W1837" s="808"/>
      <c r="X1837" s="808"/>
      <c r="Y1837" s="808"/>
      <c r="Z1837" s="808"/>
      <c r="AA1837" s="808"/>
      <c r="AB1837" s="808"/>
      <c r="AC1837" s="808"/>
      <c r="AD1837" s="808"/>
      <c r="AE1837" s="808"/>
      <c r="AF1837" s="808"/>
    </row>
    <row r="1838" spans="1:32" ht="21.9" customHeight="1">
      <c r="A1838" s="166">
        <f>IF(N1843="","",A1837+1)</f>
        <v>2</v>
      </c>
      <c r="B1838" s="820" t="s">
        <v>541</v>
      </c>
      <c r="C1838" s="820"/>
      <c r="D1838" s="820"/>
      <c r="E1838" s="820"/>
      <c r="F1838" s="820"/>
      <c r="G1838" s="820"/>
      <c r="H1838" s="820"/>
      <c r="I1838" s="820"/>
      <c r="J1838" s="820"/>
      <c r="K1838" s="820"/>
      <c r="L1838" s="820"/>
      <c r="M1838" s="820"/>
      <c r="N1838" s="820"/>
      <c r="O1838" s="820"/>
      <c r="P1838" s="820"/>
      <c r="Q1838" s="819"/>
      <c r="R1838" s="820" t="s">
        <v>541</v>
      </c>
      <c r="S1838" s="820"/>
      <c r="T1838" s="820"/>
      <c r="U1838" s="820"/>
      <c r="V1838" s="820"/>
      <c r="W1838" s="820"/>
      <c r="X1838" s="820"/>
      <c r="Y1838" s="820"/>
      <c r="Z1838" s="820"/>
      <c r="AA1838" s="820"/>
      <c r="AB1838" s="820"/>
      <c r="AC1838" s="820"/>
      <c r="AD1838" s="820"/>
      <c r="AE1838" s="820"/>
      <c r="AF1838" s="820"/>
    </row>
    <row r="1839" spans="1:32" ht="21.9" customHeight="1">
      <c r="A1839" s="166">
        <f>IF(N1843="","",A1838+1)</f>
        <v>3</v>
      </c>
      <c r="B1839" s="821" t="s">
        <v>168</v>
      </c>
      <c r="C1839" s="821"/>
      <c r="D1839" s="821"/>
      <c r="E1839" s="822" t="str">
        <f>IF(AND(N1843=""),"",'Result Sheet'!$F$2)</f>
        <v xml:space="preserve">महात्मा गाँधी राजकीय विद्यालय (अंग्रेजी माध्यम) बर, पाली </v>
      </c>
      <c r="F1839" s="822"/>
      <c r="G1839" s="822"/>
      <c r="H1839" s="822"/>
      <c r="I1839" s="822"/>
      <c r="J1839" s="822"/>
      <c r="K1839" s="822"/>
      <c r="L1839" s="822"/>
      <c r="M1839" s="822"/>
      <c r="N1839" s="822"/>
      <c r="O1839" s="822"/>
      <c r="P1839" s="822"/>
      <c r="Q1839" s="819"/>
      <c r="R1839" s="821" t="s">
        <v>168</v>
      </c>
      <c r="S1839" s="821"/>
      <c r="T1839" s="821"/>
      <c r="U1839" s="822" t="str">
        <f>IF(AND(AD1843=""),"",'Result Sheet'!$F$2)</f>
        <v xml:space="preserve">महात्मा गाँधी राजकीय विद्यालय (अंग्रेजी माध्यम) बर, पाली </v>
      </c>
      <c r="V1839" s="822"/>
      <c r="W1839" s="822"/>
      <c r="X1839" s="822"/>
      <c r="Y1839" s="822"/>
      <c r="Z1839" s="822"/>
      <c r="AA1839" s="822"/>
      <c r="AB1839" s="822"/>
      <c r="AC1839" s="822"/>
      <c r="AD1839" s="822"/>
      <c r="AE1839" s="822"/>
      <c r="AF1839" s="822"/>
    </row>
    <row r="1840" spans="1:32" ht="21.9" customHeight="1">
      <c r="A1840" s="166">
        <f>IF(N1843="","",A1839+1)</f>
        <v>4</v>
      </c>
      <c r="B1840" s="413" t="s">
        <v>169</v>
      </c>
      <c r="C1840" s="797" t="str">
        <f>IFERROR(VLOOKUP(N1843,Marks,2,0),"")</f>
        <v/>
      </c>
      <c r="D1840" s="797"/>
      <c r="E1840" s="815" t="s">
        <v>212</v>
      </c>
      <c r="F1840" s="815"/>
      <c r="G1840" s="815"/>
      <c r="H1840" s="797" t="str">
        <f>IFERROR(VLOOKUP(N1843,Marks,3,0),"")</f>
        <v/>
      </c>
      <c r="I1840" s="797"/>
      <c r="J1840" s="798" t="s">
        <v>205</v>
      </c>
      <c r="K1840" s="798"/>
      <c r="L1840" s="798"/>
      <c r="M1840" s="798"/>
      <c r="N1840" s="799" t="str">
        <f>IF(AND(N1843=""),"",'Marks Entry 1st'!$I$2)</f>
        <v xml:space="preserve"> 2021-2022</v>
      </c>
      <c r="O1840" s="799"/>
      <c r="P1840" s="799"/>
      <c r="Q1840" s="819"/>
      <c r="R1840" s="413" t="s">
        <v>169</v>
      </c>
      <c r="S1840" s="797" t="str">
        <f>IFERROR(VLOOKUP(AD1843,Marks,2,0),"")</f>
        <v/>
      </c>
      <c r="T1840" s="797"/>
      <c r="U1840" s="815" t="s">
        <v>212</v>
      </c>
      <c r="V1840" s="815"/>
      <c r="W1840" s="815"/>
      <c r="X1840" s="797" t="str">
        <f>IFERROR(VLOOKUP(AD1843,Marks,3,0),"")</f>
        <v/>
      </c>
      <c r="Y1840" s="797"/>
      <c r="Z1840" s="798" t="s">
        <v>205</v>
      </c>
      <c r="AA1840" s="798"/>
      <c r="AB1840" s="798"/>
      <c r="AC1840" s="798"/>
      <c r="AD1840" s="799" t="str">
        <f>IF(AND(AD1843=""),"",'Marks Entry 1st'!$I$2)</f>
        <v xml:space="preserve"> 2021-2022</v>
      </c>
      <c r="AE1840" s="799"/>
      <c r="AF1840" s="799"/>
    </row>
    <row r="1841" spans="1:32" ht="21.9" customHeight="1">
      <c r="A1841" s="166">
        <f>IF(N1843="","",A1840+1)</f>
        <v>5</v>
      </c>
      <c r="B1841" s="800" t="s">
        <v>206</v>
      </c>
      <c r="C1841" s="800"/>
      <c r="D1841" s="800"/>
      <c r="E1841" s="801" t="str">
        <f>IFERROR(VLOOKUP(N1843,Marks,6,0),"")</f>
        <v/>
      </c>
      <c r="F1841" s="801"/>
      <c r="G1841" s="801"/>
      <c r="H1841" s="801"/>
      <c r="I1841" s="801"/>
      <c r="J1841" s="802" t="s">
        <v>209</v>
      </c>
      <c r="K1841" s="802"/>
      <c r="L1841" s="802"/>
      <c r="M1841" s="802"/>
      <c r="N1841" s="803" t="str">
        <f>IFERROR(VLOOKUP(N1843,Marks,5,0),"")</f>
        <v/>
      </c>
      <c r="O1841" s="803"/>
      <c r="P1841" s="803"/>
      <c r="Q1841" s="819"/>
      <c r="R1841" s="800" t="s">
        <v>206</v>
      </c>
      <c r="S1841" s="800"/>
      <c r="T1841" s="800"/>
      <c r="U1841" s="801" t="str">
        <f>IFERROR(VLOOKUP(AD1843,Marks,6,0),"")</f>
        <v/>
      </c>
      <c r="V1841" s="801"/>
      <c r="W1841" s="801"/>
      <c r="X1841" s="801"/>
      <c r="Y1841" s="801"/>
      <c r="Z1841" s="802" t="s">
        <v>209</v>
      </c>
      <c r="AA1841" s="802"/>
      <c r="AB1841" s="802"/>
      <c r="AC1841" s="802"/>
      <c r="AD1841" s="803" t="str">
        <f>IFERROR(VLOOKUP(AD1843,Marks,5,0),"")</f>
        <v/>
      </c>
      <c r="AE1841" s="803"/>
      <c r="AF1841" s="803"/>
    </row>
    <row r="1842" spans="1:32" ht="21.9" customHeight="1">
      <c r="A1842" s="166">
        <f>IF(N1843="","",A1841+1)</f>
        <v>6</v>
      </c>
      <c r="B1842" s="800" t="s">
        <v>207</v>
      </c>
      <c r="C1842" s="800"/>
      <c r="D1842" s="800"/>
      <c r="E1842" s="801" t="str">
        <f>IFERROR(VLOOKUP(N1843,Marks,7,0),"")</f>
        <v/>
      </c>
      <c r="F1842" s="801"/>
      <c r="G1842" s="801"/>
      <c r="H1842" s="801"/>
      <c r="I1842" s="801"/>
      <c r="J1842" s="802" t="s">
        <v>210</v>
      </c>
      <c r="K1842" s="802"/>
      <c r="L1842" s="802"/>
      <c r="M1842" s="802"/>
      <c r="N1842" s="816" t="str">
        <f>IFERROR(VLOOKUP(N1843,Marks,4,0),"")</f>
        <v/>
      </c>
      <c r="O1842" s="816"/>
      <c r="P1842" s="816"/>
      <c r="Q1842" s="819"/>
      <c r="R1842" s="800" t="s">
        <v>207</v>
      </c>
      <c r="S1842" s="800"/>
      <c r="T1842" s="800"/>
      <c r="U1842" s="801" t="str">
        <f>IFERROR(VLOOKUP(AD1843,Marks,7,0),"")</f>
        <v/>
      </c>
      <c r="V1842" s="801"/>
      <c r="W1842" s="801"/>
      <c r="X1842" s="801"/>
      <c r="Y1842" s="801"/>
      <c r="Z1842" s="802" t="s">
        <v>210</v>
      </c>
      <c r="AA1842" s="802"/>
      <c r="AB1842" s="802"/>
      <c r="AC1842" s="802"/>
      <c r="AD1842" s="816" t="str">
        <f>IFERROR(VLOOKUP(AD1843,Marks,4,0),"")</f>
        <v/>
      </c>
      <c r="AE1842" s="816"/>
      <c r="AF1842" s="816"/>
    </row>
    <row r="1843" spans="1:32" ht="21.9" customHeight="1">
      <c r="A1843" s="166">
        <f>IF(N1843="","",A1842+1)</f>
        <v>7</v>
      </c>
      <c r="B1843" s="800" t="s">
        <v>208</v>
      </c>
      <c r="C1843" s="800"/>
      <c r="D1843" s="800"/>
      <c r="E1843" s="801" t="str">
        <f>IFERROR(VLOOKUP(N1843,Marks,8,0),"")</f>
        <v/>
      </c>
      <c r="F1843" s="801"/>
      <c r="G1843" s="801"/>
      <c r="H1843" s="801"/>
      <c r="I1843" s="801"/>
      <c r="J1843" s="802" t="s">
        <v>211</v>
      </c>
      <c r="K1843" s="802"/>
      <c r="L1843" s="802"/>
      <c r="M1843" s="802"/>
      <c r="N1843" s="809">
        <f>IF(AD1816="","",IF(AND(AD1816+1&gt;$AN$6),"",AD1816+1))</f>
        <v>237</v>
      </c>
      <c r="O1843" s="809"/>
      <c r="P1843" s="809"/>
      <c r="Q1843" s="819"/>
      <c r="R1843" s="800" t="s">
        <v>208</v>
      </c>
      <c r="S1843" s="800"/>
      <c r="T1843" s="800"/>
      <c r="U1843" s="801" t="str">
        <f>IFERROR(VLOOKUP(AD1843,Marks,8,0),"")</f>
        <v/>
      </c>
      <c r="V1843" s="801"/>
      <c r="W1843" s="801"/>
      <c r="X1843" s="801"/>
      <c r="Y1843" s="801"/>
      <c r="Z1843" s="802" t="s">
        <v>211</v>
      </c>
      <c r="AA1843" s="802"/>
      <c r="AB1843" s="802"/>
      <c r="AC1843" s="802"/>
      <c r="AD1843" s="810">
        <f>IF(N1843="","",IF(AND(N1843+1&gt;$AN$6),"",N1843+1))</f>
        <v>238</v>
      </c>
      <c r="AE1843" s="810"/>
      <c r="AF1843" s="810"/>
    </row>
    <row r="1844" spans="1:32" ht="9" customHeight="1">
      <c r="A1844" s="166">
        <f>IF(N1843="","",A1843+1)</f>
        <v>8</v>
      </c>
      <c r="B1844" s="123"/>
      <c r="C1844" s="123"/>
      <c r="D1844" s="123"/>
      <c r="E1844" s="124"/>
      <c r="F1844" s="124"/>
      <c r="G1844" s="124"/>
      <c r="H1844" s="123"/>
      <c r="I1844" s="123"/>
      <c r="J1844" s="125"/>
      <c r="K1844" s="125"/>
      <c r="L1844" s="125"/>
      <c r="M1844" s="76"/>
      <c r="N1844" s="76"/>
      <c r="O1844" s="76"/>
      <c r="P1844" s="76"/>
      <c r="Q1844" s="819"/>
      <c r="R1844" s="123"/>
      <c r="S1844" s="123"/>
      <c r="T1844" s="123"/>
      <c r="U1844" s="124"/>
      <c r="V1844" s="124"/>
      <c r="W1844" s="124"/>
      <c r="X1844" s="123"/>
      <c r="Y1844" s="123"/>
      <c r="Z1844" s="125"/>
      <c r="AA1844" s="125"/>
      <c r="AB1844" s="125"/>
      <c r="AC1844" s="76"/>
      <c r="AD1844" s="76"/>
      <c r="AE1844" s="76"/>
      <c r="AF1844" s="76"/>
    </row>
    <row r="1845" spans="1:32" ht="21" customHeight="1">
      <c r="A1845" s="166">
        <f>IF(N1843="","",A1844+1)</f>
        <v>9</v>
      </c>
      <c r="B1845" s="811" t="s">
        <v>213</v>
      </c>
      <c r="C1845" s="646" t="s">
        <v>214</v>
      </c>
      <c r="D1845" s="646"/>
      <c r="E1845" s="646"/>
      <c r="F1845" s="812" t="s">
        <v>13</v>
      </c>
      <c r="G1845" s="813"/>
      <c r="H1845" s="813"/>
      <c r="I1845" s="814"/>
      <c r="J1845" s="649" t="s">
        <v>184</v>
      </c>
      <c r="K1845" s="650" t="s">
        <v>167</v>
      </c>
      <c r="L1845" s="651"/>
      <c r="M1845" s="651"/>
      <c r="N1845" s="652"/>
      <c r="O1845" s="616" t="s">
        <v>185</v>
      </c>
      <c r="P1845" s="617" t="s">
        <v>186</v>
      </c>
      <c r="Q1845" s="819"/>
      <c r="R1845" s="811" t="s">
        <v>213</v>
      </c>
      <c r="S1845" s="646" t="s">
        <v>214</v>
      </c>
      <c r="T1845" s="646"/>
      <c r="U1845" s="646"/>
      <c r="V1845" s="812" t="s">
        <v>13</v>
      </c>
      <c r="W1845" s="813"/>
      <c r="X1845" s="813"/>
      <c r="Y1845" s="814"/>
      <c r="Z1845" s="649" t="s">
        <v>184</v>
      </c>
      <c r="AA1845" s="650" t="s">
        <v>167</v>
      </c>
      <c r="AB1845" s="651"/>
      <c r="AC1845" s="651"/>
      <c r="AD1845" s="652"/>
      <c r="AE1845" s="616" t="s">
        <v>185</v>
      </c>
      <c r="AF1845" s="617" t="s">
        <v>186</v>
      </c>
    </row>
    <row r="1846" spans="1:32" ht="90.75" customHeight="1">
      <c r="A1846" s="166">
        <f>IF(N1843="","",A1845+1)</f>
        <v>10</v>
      </c>
      <c r="B1846" s="811"/>
      <c r="C1846" s="171" t="s">
        <v>11</v>
      </c>
      <c r="D1846" s="171" t="s">
        <v>180</v>
      </c>
      <c r="E1846" s="171" t="s">
        <v>108</v>
      </c>
      <c r="F1846" s="171" t="s">
        <v>182</v>
      </c>
      <c r="G1846" s="171" t="s">
        <v>183</v>
      </c>
      <c r="H1846" s="305" t="s">
        <v>10</v>
      </c>
      <c r="I1846" s="171" t="s">
        <v>108</v>
      </c>
      <c r="J1846" s="649"/>
      <c r="K1846" s="172" t="s">
        <v>182</v>
      </c>
      <c r="L1846" s="172" t="s">
        <v>183</v>
      </c>
      <c r="M1846" s="173" t="s">
        <v>10</v>
      </c>
      <c r="N1846" s="171" t="s">
        <v>108</v>
      </c>
      <c r="O1846" s="616"/>
      <c r="P1846" s="785"/>
      <c r="Q1846" s="819"/>
      <c r="R1846" s="811"/>
      <c r="S1846" s="171" t="s">
        <v>11</v>
      </c>
      <c r="T1846" s="171" t="s">
        <v>180</v>
      </c>
      <c r="U1846" s="171" t="s">
        <v>108</v>
      </c>
      <c r="V1846" s="171" t="s">
        <v>182</v>
      </c>
      <c r="W1846" s="171" t="s">
        <v>183</v>
      </c>
      <c r="X1846" s="305" t="s">
        <v>10</v>
      </c>
      <c r="Y1846" s="171" t="s">
        <v>108</v>
      </c>
      <c r="Z1846" s="649"/>
      <c r="AA1846" s="172" t="s">
        <v>182</v>
      </c>
      <c r="AB1846" s="172" t="s">
        <v>183</v>
      </c>
      <c r="AC1846" s="173" t="s">
        <v>10</v>
      </c>
      <c r="AD1846" s="171" t="s">
        <v>108</v>
      </c>
      <c r="AE1846" s="616"/>
      <c r="AF1846" s="785">
        <v>0</v>
      </c>
    </row>
    <row r="1847" spans="1:32" ht="18.75" customHeight="1">
      <c r="A1847" s="166">
        <f>IF(N1843="","",A1846+1)</f>
        <v>11</v>
      </c>
      <c r="B1847" s="811"/>
      <c r="C1847" s="409">
        <v>20</v>
      </c>
      <c r="D1847" s="409">
        <v>20</v>
      </c>
      <c r="E1847" s="116">
        <v>40</v>
      </c>
      <c r="F1847" s="409">
        <v>30</v>
      </c>
      <c r="G1847" s="409">
        <v>18</v>
      </c>
      <c r="H1847" s="409">
        <v>12</v>
      </c>
      <c r="I1847" s="116">
        <v>60</v>
      </c>
      <c r="J1847" s="118">
        <v>100</v>
      </c>
      <c r="K1847" s="409">
        <v>50</v>
      </c>
      <c r="L1847" s="409">
        <v>30</v>
      </c>
      <c r="M1847" s="409">
        <v>20</v>
      </c>
      <c r="N1847" s="116">
        <v>100</v>
      </c>
      <c r="O1847" s="118">
        <v>200</v>
      </c>
      <c r="P1847" s="786"/>
      <c r="Q1847" s="819"/>
      <c r="R1847" s="811"/>
      <c r="S1847" s="409">
        <v>20</v>
      </c>
      <c r="T1847" s="409">
        <v>20</v>
      </c>
      <c r="U1847" s="116">
        <v>40</v>
      </c>
      <c r="V1847" s="409">
        <v>30</v>
      </c>
      <c r="W1847" s="409">
        <v>18</v>
      </c>
      <c r="X1847" s="409">
        <v>12</v>
      </c>
      <c r="Y1847" s="116">
        <v>60</v>
      </c>
      <c r="Z1847" s="118">
        <v>100</v>
      </c>
      <c r="AA1847" s="409">
        <v>50</v>
      </c>
      <c r="AB1847" s="409">
        <v>30</v>
      </c>
      <c r="AC1847" s="409">
        <v>20</v>
      </c>
      <c r="AD1847" s="116">
        <v>100</v>
      </c>
      <c r="AE1847" s="118">
        <v>200</v>
      </c>
      <c r="AF1847" s="786"/>
    </row>
    <row r="1848" spans="1:32" ht="21" customHeight="1">
      <c r="A1848" s="166">
        <f>IF(N1843="","",A1847+1)</f>
        <v>12</v>
      </c>
      <c r="B1848" s="122" t="str">
        <f>'Result Sheet'!$L$4</f>
        <v xml:space="preserve">हिन्दी </v>
      </c>
      <c r="C1848" s="408" t="str">
        <f>IFERROR(VLOOKUP(N1843,Marks,11,0),"")</f>
        <v/>
      </c>
      <c r="D1848" s="408" t="str">
        <f>IFERROR(VLOOKUP(N1843,Marks,12,0),"")</f>
        <v/>
      </c>
      <c r="E1848" s="117" t="str">
        <f>IFERROR(VLOOKUP(N1843,Marks,13,0),"")</f>
        <v/>
      </c>
      <c r="F1848" s="408" t="str">
        <f>IFERROR(VLOOKUP(N1843,Marks,14,0),"")</f>
        <v/>
      </c>
      <c r="G1848" s="408" t="str">
        <f>IFERROR(VLOOKUP(N1843,Marks,15,0),"")</f>
        <v/>
      </c>
      <c r="H1848" s="408" t="str">
        <f>IFERROR(VLOOKUP(N1843,Marks,16,0),"")</f>
        <v/>
      </c>
      <c r="I1848" s="117" t="str">
        <f>IFERROR(VLOOKUP(N1843,Marks,17,0),"")</f>
        <v/>
      </c>
      <c r="J1848" s="119" t="str">
        <f>IFERROR(VLOOKUP(N1843,Marks,18,0),"")</f>
        <v/>
      </c>
      <c r="K1848" s="408" t="str">
        <f>IFERROR(VLOOKUP(N1843,Marks,19,0),"")</f>
        <v/>
      </c>
      <c r="L1848" s="408" t="str">
        <f>IFERROR(VLOOKUP(N1843,Marks,20,0),"")</f>
        <v/>
      </c>
      <c r="M1848" s="408" t="str">
        <f>IFERROR(VLOOKUP(N1843,Marks,21,0),"")</f>
        <v/>
      </c>
      <c r="N1848" s="117" t="str">
        <f>IFERROR(VLOOKUP(N1843,Marks,22,0),"")</f>
        <v/>
      </c>
      <c r="O1848" s="119" t="str">
        <f>IFERROR(VLOOKUP(N1843,Marks,23,0),"")</f>
        <v/>
      </c>
      <c r="P1848" s="323" t="str">
        <f>IFERROR(VLOOKUP(N1843,Marks,29,0),"")</f>
        <v/>
      </c>
      <c r="Q1848" s="819"/>
      <c r="R1848" s="122" t="str">
        <f>'Result Sheet'!$L$4</f>
        <v xml:space="preserve">हिन्दी </v>
      </c>
      <c r="S1848" s="408" t="str">
        <f>IFERROR(VLOOKUP(AD1843,Marks,11,0),"")</f>
        <v/>
      </c>
      <c r="T1848" s="408" t="str">
        <f>IFERROR(VLOOKUP(AD1843,Marks,12,0),"")</f>
        <v/>
      </c>
      <c r="U1848" s="117" t="str">
        <f>IFERROR(VLOOKUP(AD1843,Marks,13,0),"")</f>
        <v/>
      </c>
      <c r="V1848" s="408" t="str">
        <f>IFERROR(VLOOKUP(AD1843,Marks,14,0),"")</f>
        <v/>
      </c>
      <c r="W1848" s="408" t="str">
        <f>IFERROR(VLOOKUP(AD1843,Marks,15,0),"")</f>
        <v/>
      </c>
      <c r="X1848" s="408" t="str">
        <f>IFERROR(VLOOKUP(AD1843,Marks,16,0),"")</f>
        <v/>
      </c>
      <c r="Y1848" s="117" t="str">
        <f>IFERROR(VLOOKUP(AD1843,Marks,17,0),"")</f>
        <v/>
      </c>
      <c r="Z1848" s="119" t="str">
        <f>IFERROR(VLOOKUP(AD1843,Marks,18,0),"")</f>
        <v/>
      </c>
      <c r="AA1848" s="408" t="str">
        <f>IFERROR(VLOOKUP(AD1843,Marks,19,0),"")</f>
        <v/>
      </c>
      <c r="AB1848" s="408" t="str">
        <f>IFERROR(VLOOKUP(AD1843,Marks,20,0),"")</f>
        <v/>
      </c>
      <c r="AC1848" s="408" t="str">
        <f>IFERROR(VLOOKUP(AD1843,Marks,21,0),"")</f>
        <v/>
      </c>
      <c r="AD1848" s="117" t="str">
        <f>IFERROR(VLOOKUP(AD1843,Marks,22,0),"")</f>
        <v/>
      </c>
      <c r="AE1848" s="119" t="str">
        <f>IFERROR(VLOOKUP(AD1843,Marks,23,0),"")</f>
        <v/>
      </c>
      <c r="AF1848" s="323" t="str">
        <f>IFERROR(VLOOKUP(AD1843,Marks,29,0),"")</f>
        <v/>
      </c>
    </row>
    <row r="1849" spans="1:32" ht="21" customHeight="1">
      <c r="A1849" s="166">
        <f>IF(N1843="","",A1848+1)</f>
        <v>13</v>
      </c>
      <c r="B1849" s="122" t="str">
        <f>'Result Sheet'!$AE$4</f>
        <v xml:space="preserve">अंग्रेजी </v>
      </c>
      <c r="C1849" s="408" t="str">
        <f>IFERROR(VLOOKUP(N1843,Marks,30,0),"")</f>
        <v/>
      </c>
      <c r="D1849" s="408" t="str">
        <f>IFERROR(VLOOKUP(N1843,Marks,31,0),"")</f>
        <v/>
      </c>
      <c r="E1849" s="117" t="str">
        <f>IFERROR(VLOOKUP(N1843,Marks,32,0),"")</f>
        <v/>
      </c>
      <c r="F1849" s="408" t="str">
        <f>IFERROR(VLOOKUP(N1843,Marks,33,0),"")</f>
        <v/>
      </c>
      <c r="G1849" s="408" t="str">
        <f>IFERROR(VLOOKUP(N1843,Marks,34,0),"")</f>
        <v/>
      </c>
      <c r="H1849" s="408" t="str">
        <f>IFERROR(VLOOKUP(N1843,Marks,35,0),"")</f>
        <v/>
      </c>
      <c r="I1849" s="117" t="str">
        <f>IFERROR(VLOOKUP(N1843,Marks,36,0),"")</f>
        <v/>
      </c>
      <c r="J1849" s="119" t="str">
        <f>IFERROR(VLOOKUP(N1843,Marks,37,0),"")</f>
        <v/>
      </c>
      <c r="K1849" s="408" t="str">
        <f>IFERROR(VLOOKUP(N1843,Marks,38,0),"")</f>
        <v/>
      </c>
      <c r="L1849" s="408" t="str">
        <f>IFERROR(VLOOKUP(N1843,Marks,39,0),"")</f>
        <v/>
      </c>
      <c r="M1849" s="408" t="str">
        <f>IFERROR(VLOOKUP(N1843,Marks,40,0),"")</f>
        <v/>
      </c>
      <c r="N1849" s="117" t="str">
        <f>IFERROR(VLOOKUP(N1843,Marks,41,0),"")</f>
        <v/>
      </c>
      <c r="O1849" s="119" t="str">
        <f>IFERROR(VLOOKUP(N1843,Marks,42,0),"")</f>
        <v/>
      </c>
      <c r="P1849" s="323" t="str">
        <f>IFERROR(VLOOKUP(N1843,Marks,48,0),"")</f>
        <v/>
      </c>
      <c r="Q1849" s="819"/>
      <c r="R1849" s="122" t="str">
        <f>'Result Sheet'!$AE$4</f>
        <v xml:space="preserve">अंग्रेजी </v>
      </c>
      <c r="S1849" s="408" t="str">
        <f>IFERROR(VLOOKUP(AD1843,Marks,30,0),"")</f>
        <v/>
      </c>
      <c r="T1849" s="408" t="str">
        <f>IFERROR(VLOOKUP(AD1843,Marks,31,0),"")</f>
        <v/>
      </c>
      <c r="U1849" s="117" t="str">
        <f>IFERROR(VLOOKUP(AD1843,Marks,32,0),"")</f>
        <v/>
      </c>
      <c r="V1849" s="408" t="str">
        <f>IFERROR(VLOOKUP(AD1843,Marks,33,0),"")</f>
        <v/>
      </c>
      <c r="W1849" s="408" t="str">
        <f>IFERROR(VLOOKUP(AD1843,Marks,34,0),"")</f>
        <v/>
      </c>
      <c r="X1849" s="408" t="str">
        <f>IFERROR(VLOOKUP(AD1843,Marks,35,0),"")</f>
        <v/>
      </c>
      <c r="Y1849" s="117" t="str">
        <f>IFERROR(VLOOKUP(AD1843,Marks,36,0),"")</f>
        <v/>
      </c>
      <c r="Z1849" s="119" t="str">
        <f>IFERROR(VLOOKUP(AD1843,Marks,37,0),"")</f>
        <v/>
      </c>
      <c r="AA1849" s="408" t="str">
        <f>IFERROR(VLOOKUP(AD1843,Marks,38,0),"")</f>
        <v/>
      </c>
      <c r="AB1849" s="408" t="str">
        <f>IFERROR(VLOOKUP(AD1843,Marks,39,0),"")</f>
        <v/>
      </c>
      <c r="AC1849" s="408" t="str">
        <f>IFERROR(VLOOKUP(AD1843,Marks,40,0),"")</f>
        <v/>
      </c>
      <c r="AD1849" s="117" t="str">
        <f>IFERROR(VLOOKUP(AD1843,Marks,41,0),"")</f>
        <v/>
      </c>
      <c r="AE1849" s="119" t="str">
        <f>IFERROR(VLOOKUP(AD1843,Marks,42,0),"")</f>
        <v/>
      </c>
      <c r="AF1849" s="323" t="str">
        <f>IFERROR(VLOOKUP(AD1843,Marks,48,0),"")</f>
        <v/>
      </c>
    </row>
    <row r="1850" spans="1:32" ht="21" customHeight="1">
      <c r="A1850" s="166">
        <f>IF(N1843="","",A1849+1)</f>
        <v>14</v>
      </c>
      <c r="B1850" s="122" t="str">
        <f>'Result Sheet'!$AX$4</f>
        <v>संस्कृत</v>
      </c>
      <c r="C1850" s="408" t="str">
        <f>IFERROR(VLOOKUP(N1843,Marks,49,0),"")</f>
        <v/>
      </c>
      <c r="D1850" s="408" t="str">
        <f>IFERROR(VLOOKUP(N1843,Marks,50,0),"")</f>
        <v/>
      </c>
      <c r="E1850" s="117" t="str">
        <f>IFERROR(VLOOKUP(N1843,Marks,51,0),"")</f>
        <v/>
      </c>
      <c r="F1850" s="408" t="str">
        <f>IFERROR(VLOOKUP(N1843,Marks,52,0),"")</f>
        <v/>
      </c>
      <c r="G1850" s="408" t="str">
        <f>IFERROR(VLOOKUP(N1843,Marks,53,0),"")</f>
        <v/>
      </c>
      <c r="H1850" s="408" t="str">
        <f>IFERROR(VLOOKUP(N1843,Marks,54,0),"")</f>
        <v/>
      </c>
      <c r="I1850" s="117" t="str">
        <f>IFERROR(VLOOKUP(N1843,Marks,55,0),"")</f>
        <v/>
      </c>
      <c r="J1850" s="119" t="str">
        <f>IFERROR(VLOOKUP(N1843,Marks,56,0),"")</f>
        <v/>
      </c>
      <c r="K1850" s="408" t="str">
        <f>IFERROR(VLOOKUP(N1843,Marks,57,0),"")</f>
        <v/>
      </c>
      <c r="L1850" s="408" t="str">
        <f>IFERROR(VLOOKUP(N1843,Marks,58,0),"")</f>
        <v/>
      </c>
      <c r="M1850" s="408" t="str">
        <f>IFERROR(VLOOKUP(N1843,Marks,59,0),"")</f>
        <v/>
      </c>
      <c r="N1850" s="117" t="str">
        <f>IFERROR(VLOOKUP(N1843,Marks,60,0),"")</f>
        <v/>
      </c>
      <c r="O1850" s="119" t="str">
        <f>IFERROR(VLOOKUP(N1843,Marks,61,0),"")</f>
        <v/>
      </c>
      <c r="P1850" s="323" t="str">
        <f>IFERROR(VLOOKUP(N1843,Marks,67,0),"")</f>
        <v/>
      </c>
      <c r="Q1850" s="819"/>
      <c r="R1850" s="122" t="str">
        <f>'Result Sheet'!$AX$4</f>
        <v>संस्कृत</v>
      </c>
      <c r="S1850" s="408" t="str">
        <f>IFERROR(VLOOKUP(AD1843,Marks,49,0),"")</f>
        <v/>
      </c>
      <c r="T1850" s="408" t="str">
        <f>IFERROR(VLOOKUP(AD1843,Marks,50,0),"")</f>
        <v/>
      </c>
      <c r="U1850" s="117" t="str">
        <f>IFERROR(VLOOKUP(AD1843,Marks,51,0),"")</f>
        <v/>
      </c>
      <c r="V1850" s="408" t="str">
        <f>IFERROR(VLOOKUP(AD1843,Marks,52,0),"")</f>
        <v/>
      </c>
      <c r="W1850" s="408" t="str">
        <f>IFERROR(VLOOKUP(AD1843,Marks,53,0),"")</f>
        <v/>
      </c>
      <c r="X1850" s="408" t="str">
        <f>IFERROR(VLOOKUP(AD1843,Marks,54,0),"")</f>
        <v/>
      </c>
      <c r="Y1850" s="117" t="str">
        <f>IFERROR(VLOOKUP(AD1843,Marks,55,0),"")</f>
        <v/>
      </c>
      <c r="Z1850" s="119" t="str">
        <f>IFERROR(VLOOKUP(AD1843,Marks,56,0),"")</f>
        <v/>
      </c>
      <c r="AA1850" s="408" t="str">
        <f>IFERROR(VLOOKUP(AD1843,Marks,57,0),"")</f>
        <v/>
      </c>
      <c r="AB1850" s="408" t="str">
        <f>IFERROR(VLOOKUP(AD1843,Marks,58,0),"")</f>
        <v/>
      </c>
      <c r="AC1850" s="408" t="str">
        <f>IFERROR(VLOOKUP(AD1843,Marks,59,0),"")</f>
        <v/>
      </c>
      <c r="AD1850" s="117" t="str">
        <f>IFERROR(VLOOKUP(AD1843,Marks,60,0),"")</f>
        <v/>
      </c>
      <c r="AE1850" s="119" t="str">
        <f>IFERROR(VLOOKUP(AD1843,Marks,61,0),"")</f>
        <v/>
      </c>
      <c r="AF1850" s="323" t="str">
        <f>IFERROR(VLOOKUP(AD1843,Marks,67,0),"")</f>
        <v/>
      </c>
    </row>
    <row r="1851" spans="1:32" ht="21" customHeight="1">
      <c r="A1851" s="166">
        <f>IF(N1843="","",A1849+1)</f>
        <v>14</v>
      </c>
      <c r="B1851" s="122" t="str">
        <f>'Result Sheet'!$BQ$4</f>
        <v xml:space="preserve">गणित </v>
      </c>
      <c r="C1851" s="408" t="str">
        <f>IFERROR(VLOOKUP(N1843,Marks,68,0),"")</f>
        <v/>
      </c>
      <c r="D1851" s="408" t="str">
        <f>IFERROR(VLOOKUP(N1843,Marks,69,0),"")</f>
        <v/>
      </c>
      <c r="E1851" s="117" t="str">
        <f>IFERROR(VLOOKUP(N1843,Marks,70,0),"")</f>
        <v/>
      </c>
      <c r="F1851" s="408" t="str">
        <f>IFERROR(VLOOKUP(N1843,Marks,71,0),"")</f>
        <v/>
      </c>
      <c r="G1851" s="408" t="str">
        <f>IFERROR(VLOOKUP(N1843,Marks,72,0),"")</f>
        <v/>
      </c>
      <c r="H1851" s="408" t="str">
        <f>IFERROR(VLOOKUP(N1843,Marks,73,0),"")</f>
        <v/>
      </c>
      <c r="I1851" s="117" t="str">
        <f>IFERROR(VLOOKUP(N1843,Marks,74,0),"")</f>
        <v/>
      </c>
      <c r="J1851" s="119" t="str">
        <f>IFERROR(VLOOKUP(N1843,Marks,75,0),"")</f>
        <v/>
      </c>
      <c r="K1851" s="408" t="str">
        <f>IFERROR(VLOOKUP(N1843,Marks,76,0),"")</f>
        <v/>
      </c>
      <c r="L1851" s="408" t="str">
        <f>IFERROR(VLOOKUP(N1843,Marks,77,0),"")</f>
        <v/>
      </c>
      <c r="M1851" s="408" t="str">
        <f>IFERROR(VLOOKUP(N1843,Marks,78,0),"")</f>
        <v/>
      </c>
      <c r="N1851" s="117" t="str">
        <f>IFERROR(VLOOKUP(N1843,Marks,79,0),"")</f>
        <v/>
      </c>
      <c r="O1851" s="119" t="str">
        <f>IFERROR(VLOOKUP(N1843,Marks,80,0),"")</f>
        <v/>
      </c>
      <c r="P1851" s="323" t="str">
        <f>IFERROR(VLOOKUP(N1843,Marks,86,0),"")</f>
        <v/>
      </c>
      <c r="Q1851" s="819"/>
      <c r="R1851" s="122" t="str">
        <f>'Result Sheet'!$BQ$4</f>
        <v xml:space="preserve">गणित </v>
      </c>
      <c r="S1851" s="408" t="str">
        <f>IFERROR(VLOOKUP(AD1843,Marks,68,0),"")</f>
        <v/>
      </c>
      <c r="T1851" s="408" t="str">
        <f>IFERROR(VLOOKUP(AD1843,Marks,69,0),"")</f>
        <v/>
      </c>
      <c r="U1851" s="117" t="str">
        <f>IFERROR(VLOOKUP(AD1843,Marks,70,0),"")</f>
        <v/>
      </c>
      <c r="V1851" s="408" t="str">
        <f>IFERROR(VLOOKUP(AD1843,Marks,71,0),"")</f>
        <v/>
      </c>
      <c r="W1851" s="408" t="str">
        <f>IFERROR(VLOOKUP(AD1843,Marks,72,0),"")</f>
        <v/>
      </c>
      <c r="X1851" s="408" t="str">
        <f>IFERROR(VLOOKUP(AD1843,Marks,73,0),"")</f>
        <v/>
      </c>
      <c r="Y1851" s="117" t="str">
        <f>IFERROR(VLOOKUP(AD1843,Marks,74,0),"")</f>
        <v/>
      </c>
      <c r="Z1851" s="119" t="str">
        <f>IFERROR(VLOOKUP(AD1843,Marks,75,0),"")</f>
        <v/>
      </c>
      <c r="AA1851" s="408" t="str">
        <f>IFERROR(VLOOKUP(AD1843,Marks,76,0),"")</f>
        <v/>
      </c>
      <c r="AB1851" s="408" t="str">
        <f>IFERROR(VLOOKUP(AD1843,Marks,77,0),"")</f>
        <v/>
      </c>
      <c r="AC1851" s="408" t="str">
        <f>IFERROR(VLOOKUP(AD1843,Marks,78,0),"")</f>
        <v/>
      </c>
      <c r="AD1851" s="117" t="str">
        <f>IFERROR(VLOOKUP(AD1843,Marks,79,0),"")</f>
        <v/>
      </c>
      <c r="AE1851" s="119" t="str">
        <f>IFERROR(VLOOKUP(AD1843,Marks,80,0),"")</f>
        <v/>
      </c>
      <c r="AF1851" s="323" t="str">
        <f>IFERROR(VLOOKUP(AD1843,Marks,86,0),"")</f>
        <v/>
      </c>
    </row>
    <row r="1852" spans="1:32" ht="21" customHeight="1">
      <c r="A1852" s="166">
        <f>IF(N1843="","",A1851+1)</f>
        <v>15</v>
      </c>
      <c r="B1852" s="122" t="str">
        <f>'Result Sheet'!$CJ$4</f>
        <v xml:space="preserve">पर्यावरण अध्ययन </v>
      </c>
      <c r="C1852" s="408" t="str">
        <f>IFERROR(VLOOKUP(N1843,Marks,87,0),"")</f>
        <v/>
      </c>
      <c r="D1852" s="408" t="str">
        <f>IFERROR(VLOOKUP(N1843,Marks,88,0),"")</f>
        <v/>
      </c>
      <c r="E1852" s="117" t="str">
        <f>IFERROR(VLOOKUP(N1843,Marks,89,0),"")</f>
        <v/>
      </c>
      <c r="F1852" s="408" t="str">
        <f>IFERROR(VLOOKUP(N1843,Marks,90,0),"")</f>
        <v/>
      </c>
      <c r="G1852" s="408" t="str">
        <f>IFERROR(VLOOKUP(N1843,Marks,91,0),"")</f>
        <v/>
      </c>
      <c r="H1852" s="408" t="str">
        <f>IFERROR(VLOOKUP(N1843,Marks,92,0),"")</f>
        <v/>
      </c>
      <c r="I1852" s="117" t="str">
        <f>IFERROR(VLOOKUP(N1843,Marks,93,0),"")</f>
        <v/>
      </c>
      <c r="J1852" s="119" t="str">
        <f>IFERROR(VLOOKUP(N1843,Marks,94,0),"")</f>
        <v/>
      </c>
      <c r="K1852" s="408" t="str">
        <f>IFERROR(VLOOKUP(N1843,Marks,95,0),"")</f>
        <v/>
      </c>
      <c r="L1852" s="408" t="str">
        <f>IFERROR(VLOOKUP(N1843,Marks,96,0),"")</f>
        <v/>
      </c>
      <c r="M1852" s="408" t="str">
        <f>IFERROR(VLOOKUP(N1843,Marks,97,0),"")</f>
        <v/>
      </c>
      <c r="N1852" s="117" t="str">
        <f>IFERROR(VLOOKUP(N1843,Marks,98,0),"")</f>
        <v/>
      </c>
      <c r="O1852" s="119" t="str">
        <f>IFERROR(VLOOKUP(N1843,Marks,99,0),"")</f>
        <v/>
      </c>
      <c r="P1852" s="323" t="str">
        <f>IFERROR(VLOOKUP(N1843,Marks,105,0),"")</f>
        <v/>
      </c>
      <c r="Q1852" s="819"/>
      <c r="R1852" s="122" t="str">
        <f>'Result Sheet'!$CJ$4</f>
        <v xml:space="preserve">पर्यावरण अध्ययन </v>
      </c>
      <c r="S1852" s="408" t="str">
        <f>IFERROR(VLOOKUP(AD1843,Marks,87,0),"")</f>
        <v/>
      </c>
      <c r="T1852" s="408" t="str">
        <f>IFERROR(VLOOKUP(AD1843,Marks,88,0),"")</f>
        <v/>
      </c>
      <c r="U1852" s="117" t="str">
        <f>IFERROR(VLOOKUP(AD1843,Marks,89,0),"")</f>
        <v/>
      </c>
      <c r="V1852" s="408" t="str">
        <f>IFERROR(VLOOKUP(AD1843,Marks,90,0),"")</f>
        <v/>
      </c>
      <c r="W1852" s="408" t="str">
        <f>IFERROR(VLOOKUP(AD1843,Marks,91,0),"")</f>
        <v/>
      </c>
      <c r="X1852" s="408" t="str">
        <f>IFERROR(VLOOKUP(AD1843,Marks,92,0),"")</f>
        <v/>
      </c>
      <c r="Y1852" s="117" t="str">
        <f>IFERROR(VLOOKUP(AD1843,Marks,93,0),"")</f>
        <v/>
      </c>
      <c r="Z1852" s="119" t="str">
        <f>IFERROR(VLOOKUP(AD1843,Marks,94,0),"")</f>
        <v/>
      </c>
      <c r="AA1852" s="408" t="str">
        <f>IFERROR(VLOOKUP(AD1843,Marks,95,0),"")</f>
        <v/>
      </c>
      <c r="AB1852" s="408" t="str">
        <f>IFERROR(VLOOKUP(AD1843,Marks,96,0),"")</f>
        <v/>
      </c>
      <c r="AC1852" s="408" t="str">
        <f>IFERROR(VLOOKUP(AD1843,Marks,97,0),"")</f>
        <v/>
      </c>
      <c r="AD1852" s="117" t="str">
        <f>IFERROR(VLOOKUP(AD1843,Marks,98,0),"")</f>
        <v/>
      </c>
      <c r="AE1852" s="119" t="str">
        <f>IFERROR(VLOOKUP(AD1843,Marks,99,0),"")</f>
        <v/>
      </c>
      <c r="AF1852" s="323" t="str">
        <f>IFERROR(VLOOKUP(AD1843,Marks,105,0),"")</f>
        <v/>
      </c>
    </row>
    <row r="1853" spans="1:32" ht="25.5" customHeight="1">
      <c r="A1853" s="166">
        <f>IF(N1843="","",A1852+1)</f>
        <v>16</v>
      </c>
      <c r="B1853" s="412" t="s">
        <v>215</v>
      </c>
      <c r="C1853" s="120" t="str">
        <f>IF(AND(C1848="",C1849="",C1850="",C1851="",C1852=""),"",SUM(C1848:C1852))</f>
        <v/>
      </c>
      <c r="D1853" s="120" t="str">
        <f t="shared" ref="D1853" si="432">IF(AND(D1848="",D1849="",D1850="",D1851="",D1852=""),"",SUM(D1848:D1852))</f>
        <v/>
      </c>
      <c r="E1853" s="120" t="str">
        <f t="shared" ref="E1853" si="433">IF(AND(E1848="",E1849="",E1850="",E1851="",E1852=""),"",SUM(E1848:E1852))</f>
        <v/>
      </c>
      <c r="F1853" s="120" t="str">
        <f t="shared" ref="F1853" si="434">IF(AND(F1848="",F1849="",F1850="",F1851="",F1852=""),"",SUM(F1848:F1852))</f>
        <v/>
      </c>
      <c r="G1853" s="120" t="str">
        <f t="shared" ref="G1853" si="435">IF(AND(G1848="",G1849="",G1850="",G1851="",G1852=""),"",SUM(G1848:G1852))</f>
        <v/>
      </c>
      <c r="H1853" s="120" t="str">
        <f t="shared" ref="H1853" si="436">IF(AND(H1848="",H1849="",H1850="",H1851="",H1852=""),"",SUM(H1848:H1852))</f>
        <v/>
      </c>
      <c r="I1853" s="120" t="str">
        <f t="shared" ref="I1853" si="437">IF(AND(I1848="",I1849="",I1850="",I1851="",I1852=""),"",SUM(I1848:I1852))</f>
        <v/>
      </c>
      <c r="J1853" s="120" t="str">
        <f t="shared" ref="J1853" si="438">IF(AND(J1848="",J1849="",J1850="",J1851="",J1852=""),"",SUM(J1848:J1852))</f>
        <v/>
      </c>
      <c r="K1853" s="120" t="str">
        <f t="shared" ref="K1853" si="439">IF(AND(K1848="",K1849="",K1850="",K1851="",K1852=""),"",SUM(K1848:K1852))</f>
        <v/>
      </c>
      <c r="L1853" s="120" t="str">
        <f t="shared" ref="L1853" si="440">IF(AND(L1848="",L1849="",L1850="",L1851="",L1852=""),"",SUM(L1848:L1852))</f>
        <v/>
      </c>
      <c r="M1853" s="120" t="str">
        <f t="shared" ref="M1853" si="441">IF(AND(M1848="",M1849="",M1850="",M1851="",M1852=""),"",SUM(M1848:M1852))</f>
        <v/>
      </c>
      <c r="N1853" s="120" t="str">
        <f t="shared" ref="N1853" si="442">IF(AND(N1848="",N1849="",N1850="",N1851="",N1852=""),"",SUM(N1848:N1852))</f>
        <v/>
      </c>
      <c r="O1853" s="120" t="str">
        <f t="shared" ref="O1853" si="443">IF(AND(O1848="",O1849="",O1850="",O1851="",O1852=""),"",SUM(O1848:O1852))</f>
        <v/>
      </c>
      <c r="P1853" s="326" t="str">
        <f>IF(OR(N1843="",E1841="",O1853=""),"",IF(O1853&gt;85%*1000,"A",IF(O1853&gt;70%*1000,"B",IF(O1853&gt;50%*1000,"C",IF(O1853&gt;30%*1000,"D","E")))))</f>
        <v/>
      </c>
      <c r="Q1853" s="819"/>
      <c r="R1853" s="412" t="s">
        <v>215</v>
      </c>
      <c r="S1853" s="120" t="str">
        <f>IF(AND(S1848="",S1849="",S1850="",S1851="",S1852=""),"",SUM(S1848:S1852))</f>
        <v/>
      </c>
      <c r="T1853" s="120" t="str">
        <f t="shared" ref="T1853" si="444">IF(AND(T1848="",T1849="",T1850="",T1851="",T1852=""),"",SUM(T1848:T1852))</f>
        <v/>
      </c>
      <c r="U1853" s="120" t="str">
        <f t="shared" ref="U1853" si="445">IF(AND(U1848="",U1849="",U1850="",U1851="",U1852=""),"",SUM(U1848:U1852))</f>
        <v/>
      </c>
      <c r="V1853" s="120" t="str">
        <f t="shared" ref="V1853" si="446">IF(AND(V1848="",V1849="",V1850="",V1851="",V1852=""),"",SUM(V1848:V1852))</f>
        <v/>
      </c>
      <c r="W1853" s="120" t="str">
        <f t="shared" ref="W1853" si="447">IF(AND(W1848="",W1849="",W1850="",W1851="",W1852=""),"",SUM(W1848:W1852))</f>
        <v/>
      </c>
      <c r="X1853" s="120" t="str">
        <f t="shared" ref="X1853" si="448">IF(AND(X1848="",X1849="",X1850="",X1851="",X1852=""),"",SUM(X1848:X1852))</f>
        <v/>
      </c>
      <c r="Y1853" s="120" t="str">
        <f t="shared" ref="Y1853" si="449">IF(AND(Y1848="",Y1849="",Y1850="",Y1851="",Y1852=""),"",SUM(Y1848:Y1852))</f>
        <v/>
      </c>
      <c r="Z1853" s="120" t="str">
        <f t="shared" ref="Z1853" si="450">IF(AND(Z1848="",Z1849="",Z1850="",Z1851="",Z1852=""),"",SUM(Z1848:Z1852))</f>
        <v/>
      </c>
      <c r="AA1853" s="120" t="str">
        <f t="shared" ref="AA1853" si="451">IF(AND(AA1848="",AA1849="",AA1850="",AA1851="",AA1852=""),"",SUM(AA1848:AA1852))</f>
        <v/>
      </c>
      <c r="AB1853" s="120" t="str">
        <f t="shared" ref="AB1853" si="452">IF(AND(AB1848="",AB1849="",AB1850="",AB1851="",AB1852=""),"",SUM(AB1848:AB1852))</f>
        <v/>
      </c>
      <c r="AC1853" s="120" t="str">
        <f t="shared" ref="AC1853" si="453">IF(AND(AC1848="",AC1849="",AC1850="",AC1851="",AC1852=""),"",SUM(AC1848:AC1852))</f>
        <v/>
      </c>
      <c r="AD1853" s="120" t="str">
        <f t="shared" ref="AD1853" si="454">IF(AND(AD1848="",AD1849="",AD1850="",AD1851="",AD1852=""),"",SUM(AD1848:AD1852))</f>
        <v/>
      </c>
      <c r="AE1853" s="120" t="str">
        <f t="shared" ref="AE1853" si="455">IF(AND(AE1848="",AE1849="",AE1850="",AE1851="",AE1852=""),"",SUM(AE1848:AE1852))</f>
        <v/>
      </c>
      <c r="AF1853" s="326" t="str">
        <f>IF(OR(AD1843="",U1841="",AE1853=""),"",IF(AE1853&gt;85%*1000,"A",IF(AE1853&gt;70%*1000,"B",IF(AE1853&gt;50%*1000,"C",IF(AE1853&gt;30%*1000,"D","E")))))</f>
        <v/>
      </c>
    </row>
    <row r="1854" spans="1:32" ht="9" customHeight="1">
      <c r="A1854" s="166">
        <f>IF(N1843="","",A1853+1)</f>
        <v>17</v>
      </c>
      <c r="B1854" s="787"/>
      <c r="C1854" s="787"/>
      <c r="D1854" s="787"/>
      <c r="E1854" s="787"/>
      <c r="F1854" s="787"/>
      <c r="G1854" s="787"/>
      <c r="H1854" s="787"/>
      <c r="I1854" s="787"/>
      <c r="J1854" s="787"/>
      <c r="K1854" s="787"/>
      <c r="L1854" s="787"/>
      <c r="M1854" s="787"/>
      <c r="N1854" s="787"/>
      <c r="O1854" s="787"/>
      <c r="P1854" s="787"/>
      <c r="Q1854" s="819"/>
      <c r="R1854" s="787"/>
      <c r="S1854" s="787"/>
      <c r="T1854" s="787"/>
      <c r="U1854" s="787"/>
      <c r="V1854" s="787"/>
      <c r="W1854" s="787"/>
      <c r="X1854" s="787"/>
      <c r="Y1854" s="787"/>
      <c r="Z1854" s="787"/>
      <c r="AA1854" s="787"/>
      <c r="AB1854" s="787"/>
      <c r="AC1854" s="787"/>
      <c r="AD1854" s="787"/>
      <c r="AE1854" s="787"/>
      <c r="AF1854" s="787"/>
    </row>
    <row r="1855" spans="1:32" ht="22.5" customHeight="1">
      <c r="A1855" s="166">
        <f>IF(N1843="","",A1854+1)</f>
        <v>18</v>
      </c>
      <c r="B1855" s="788" t="s">
        <v>213</v>
      </c>
      <c r="C1855" s="788"/>
      <c r="D1855" s="789" t="s">
        <v>229</v>
      </c>
      <c r="E1855" s="790"/>
      <c r="F1855" s="411" t="s">
        <v>186</v>
      </c>
      <c r="G1855" s="788" t="s">
        <v>213</v>
      </c>
      <c r="H1855" s="788"/>
      <c r="I1855" s="789" t="s">
        <v>229</v>
      </c>
      <c r="J1855" s="790"/>
      <c r="K1855" s="411" t="s">
        <v>186</v>
      </c>
      <c r="L1855" s="788" t="s">
        <v>213</v>
      </c>
      <c r="M1855" s="788"/>
      <c r="N1855" s="789" t="s">
        <v>229</v>
      </c>
      <c r="O1855" s="790"/>
      <c r="P1855" s="411" t="s">
        <v>186</v>
      </c>
      <c r="Q1855" s="819"/>
      <c r="R1855" s="788" t="s">
        <v>213</v>
      </c>
      <c r="S1855" s="788"/>
      <c r="T1855" s="789" t="s">
        <v>229</v>
      </c>
      <c r="U1855" s="790"/>
      <c r="V1855" s="411" t="s">
        <v>186</v>
      </c>
      <c r="W1855" s="788" t="s">
        <v>213</v>
      </c>
      <c r="X1855" s="788"/>
      <c r="Y1855" s="789" t="s">
        <v>229</v>
      </c>
      <c r="Z1855" s="790"/>
      <c r="AA1855" s="411" t="s">
        <v>186</v>
      </c>
      <c r="AB1855" s="788" t="s">
        <v>213</v>
      </c>
      <c r="AC1855" s="788"/>
      <c r="AD1855" s="789" t="s">
        <v>229</v>
      </c>
      <c r="AE1855" s="790"/>
      <c r="AF1855" s="411" t="s">
        <v>186</v>
      </c>
    </row>
    <row r="1856" spans="1:32" ht="21.75" customHeight="1">
      <c r="A1856" s="166">
        <f>IF(N1843="","",A1855+1)</f>
        <v>19</v>
      </c>
      <c r="B1856" s="791" t="s">
        <v>221</v>
      </c>
      <c r="C1856" s="792"/>
      <c r="D1856" s="792"/>
      <c r="E1856" s="119" t="str">
        <f>IFERROR(VLOOKUP(N1843,Marks,109,0),"")</f>
        <v/>
      </c>
      <c r="F1856" s="130" t="str">
        <f>IFERROR(VLOOKUP(N1843,Marks,113,0),"")</f>
        <v/>
      </c>
      <c r="G1856" s="791" t="s">
        <v>192</v>
      </c>
      <c r="H1856" s="792"/>
      <c r="I1856" s="792"/>
      <c r="J1856" s="119" t="str">
        <f>IFERROR(VLOOKUP(N1843,Marks,117,0),"")</f>
        <v/>
      </c>
      <c r="K1856" s="130" t="str">
        <f>IFERROR(VLOOKUP(N1843,Marks,121,0),"")</f>
        <v/>
      </c>
      <c r="L1856" s="793" t="s">
        <v>193</v>
      </c>
      <c r="M1856" s="794"/>
      <c r="N1856" s="794"/>
      <c r="O1856" s="119" t="str">
        <f>IFERROR(VLOOKUP(N1843,Marks,125,0),"")</f>
        <v/>
      </c>
      <c r="P1856" s="130" t="str">
        <f>IFERROR(VLOOKUP(N1843,Marks,129,0),"")</f>
        <v/>
      </c>
      <c r="Q1856" s="819"/>
      <c r="R1856" s="791" t="s">
        <v>221</v>
      </c>
      <c r="S1856" s="792"/>
      <c r="T1856" s="792"/>
      <c r="U1856" s="119" t="str">
        <f>IFERROR(VLOOKUP(AD1843,Marks,109,0),"")</f>
        <v/>
      </c>
      <c r="V1856" s="130" t="str">
        <f>IFERROR(VLOOKUP(AD1843,Marks,113,0),"")</f>
        <v/>
      </c>
      <c r="W1856" s="791" t="s">
        <v>192</v>
      </c>
      <c r="X1856" s="792"/>
      <c r="Y1856" s="792"/>
      <c r="Z1856" s="119" t="str">
        <f>IFERROR(VLOOKUP(AD1843,Marks,117,0),"")</f>
        <v/>
      </c>
      <c r="AA1856" s="130" t="str">
        <f>IFERROR(VLOOKUP(AD1843,Marks,121,0),"")</f>
        <v/>
      </c>
      <c r="AB1856" s="793" t="s">
        <v>193</v>
      </c>
      <c r="AC1856" s="794"/>
      <c r="AD1856" s="794"/>
      <c r="AE1856" s="119" t="str">
        <f>IFERROR(VLOOKUP(AD1843,Marks,125,0),"")</f>
        <v/>
      </c>
      <c r="AF1856" s="130" t="str">
        <f>IFERROR(VLOOKUP(AD1843,Marks,129,0),"")</f>
        <v/>
      </c>
    </row>
    <row r="1857" spans="1:32" ht="21" customHeight="1">
      <c r="A1857" s="166">
        <f>IF(N1843="","",A1856+1)</f>
        <v>20</v>
      </c>
      <c r="B1857" s="780" t="s">
        <v>216</v>
      </c>
      <c r="C1857" s="780"/>
      <c r="D1857" s="780"/>
      <c r="E1857" s="795" t="str">
        <f>IFERROR(VLOOKUP(N1843,Marks,135,0),"")</f>
        <v/>
      </c>
      <c r="F1857" s="795"/>
      <c r="G1857" s="795"/>
      <c r="H1857" s="795"/>
      <c r="I1857" s="780" t="s">
        <v>217</v>
      </c>
      <c r="J1857" s="780"/>
      <c r="K1857" s="780"/>
      <c r="L1857" s="780"/>
      <c r="M1857" s="796" t="str">
        <f>IFERROR(VLOOKUP(N1843,Marks,136,0),"")</f>
        <v/>
      </c>
      <c r="N1857" s="796"/>
      <c r="O1857" s="796"/>
      <c r="P1857" s="796"/>
      <c r="Q1857" s="819"/>
      <c r="R1857" s="780" t="s">
        <v>216</v>
      </c>
      <c r="S1857" s="780"/>
      <c r="T1857" s="780"/>
      <c r="U1857" s="795" t="str">
        <f>IFERROR(VLOOKUP(AD1843,Marks,135,0),"")</f>
        <v/>
      </c>
      <c r="V1857" s="795"/>
      <c r="W1857" s="795"/>
      <c r="X1857" s="795"/>
      <c r="Y1857" s="780" t="s">
        <v>217</v>
      </c>
      <c r="Z1857" s="780"/>
      <c r="AA1857" s="780"/>
      <c r="AB1857" s="780"/>
      <c r="AC1857" s="796" t="str">
        <f>IFERROR(VLOOKUP(AD1843,Marks,136,0),"")</f>
        <v/>
      </c>
      <c r="AD1857" s="796"/>
      <c r="AE1857" s="796"/>
      <c r="AF1857" s="796"/>
    </row>
    <row r="1858" spans="1:32" ht="21" customHeight="1">
      <c r="A1858" s="166">
        <f>IF(N1843="","",A1857+1)</f>
        <v>21</v>
      </c>
      <c r="B1858" s="780" t="s">
        <v>218</v>
      </c>
      <c r="C1858" s="780"/>
      <c r="D1858" s="780"/>
      <c r="E1858" s="782" t="str">
        <f>IFERROR(VLOOKUP(N1843,Marks,134,0),"")</f>
        <v/>
      </c>
      <c r="F1858" s="782"/>
      <c r="G1858" s="782"/>
      <c r="H1858" s="782"/>
      <c r="I1858" s="780" t="s">
        <v>219</v>
      </c>
      <c r="J1858" s="780"/>
      <c r="K1858" s="780"/>
      <c r="L1858" s="780"/>
      <c r="M1858" s="781" t="str">
        <f>IFERROR(VLOOKUP(N1843,Marks,131,0),"")</f>
        <v/>
      </c>
      <c r="N1858" s="781"/>
      <c r="O1858" s="781"/>
      <c r="P1858" s="781"/>
      <c r="Q1858" s="819"/>
      <c r="R1858" s="780" t="s">
        <v>218</v>
      </c>
      <c r="S1858" s="780"/>
      <c r="T1858" s="780"/>
      <c r="U1858" s="782" t="str">
        <f>IFERROR(VLOOKUP(AD1843,Marks,134,0),"")</f>
        <v/>
      </c>
      <c r="V1858" s="782"/>
      <c r="W1858" s="782"/>
      <c r="X1858" s="782"/>
      <c r="Y1858" s="780" t="s">
        <v>219</v>
      </c>
      <c r="Z1858" s="780"/>
      <c r="AA1858" s="780"/>
      <c r="AB1858" s="780"/>
      <c r="AC1858" s="781" t="str">
        <f>IFERROR(VLOOKUP(AD1843,Marks,131,0),"")</f>
        <v/>
      </c>
      <c r="AD1858" s="781"/>
      <c r="AE1858" s="781"/>
      <c r="AF1858" s="781"/>
    </row>
    <row r="1859" spans="1:32" ht="21" customHeight="1">
      <c r="A1859" s="166">
        <f>IF(N1843="","",A1858+1)</f>
        <v>22</v>
      </c>
      <c r="B1859" s="780" t="s">
        <v>220</v>
      </c>
      <c r="C1859" s="780"/>
      <c r="D1859" s="780"/>
      <c r="E1859" s="324" t="str">
        <f>IFERROR(VLOOKUP(N1843,Marks,132,0),"")</f>
        <v/>
      </c>
      <c r="F1859" s="325" t="s">
        <v>341</v>
      </c>
      <c r="G1859" s="783" t="str">
        <f>IF(OR(N1843="",E1841="",O1853=""),"",IF(O1853&gt;85%*1000,"A",IF(O1853&gt;70%*1000,"B",IF(O1853&gt;50%*1000,"C",IF(O1853&gt;30%*1000,"D","E")))))</f>
        <v/>
      </c>
      <c r="H1859" s="783"/>
      <c r="I1859" s="780" t="s">
        <v>222</v>
      </c>
      <c r="J1859" s="780"/>
      <c r="K1859" s="780"/>
      <c r="L1859" s="780"/>
      <c r="M1859" s="818" t="str">
        <f>IFERROR(VLOOKUP(N1843,Marks,133,0),"")</f>
        <v/>
      </c>
      <c r="N1859" s="818"/>
      <c r="O1859" s="818"/>
      <c r="P1859" s="818"/>
      <c r="Q1859" s="819"/>
      <c r="R1859" s="780" t="s">
        <v>220</v>
      </c>
      <c r="S1859" s="780"/>
      <c r="T1859" s="780"/>
      <c r="U1859" s="324" t="str">
        <f>IFERROR(VLOOKUP(AD1843,Marks,132,0),"")</f>
        <v/>
      </c>
      <c r="V1859" s="325" t="s">
        <v>341</v>
      </c>
      <c r="W1859" s="783" t="str">
        <f>IF(OR(AD1843="",U1841="",AE1853=""),"",IF(AE1853&gt;85%*1000,"A",IF(AE1853&gt;70%*1000,"B",IF(AE1853&gt;50%*1000,"C",IF(AE1853&gt;30%*1000,"D","E")))))</f>
        <v/>
      </c>
      <c r="X1859" s="783"/>
      <c r="Y1859" s="780" t="s">
        <v>222</v>
      </c>
      <c r="Z1859" s="780"/>
      <c r="AA1859" s="780"/>
      <c r="AB1859" s="780"/>
      <c r="AC1859" s="818" t="str">
        <f>IFERROR(VLOOKUP(AD1843,Marks,133,0),"")</f>
        <v/>
      </c>
      <c r="AD1859" s="818"/>
      <c r="AE1859" s="818"/>
      <c r="AF1859" s="818"/>
    </row>
    <row r="1860" spans="1:32" ht="21" customHeight="1">
      <c r="A1860" s="166">
        <f>IF(N1843="","",A1859+1)</f>
        <v>23</v>
      </c>
      <c r="B1860" s="817" t="s">
        <v>228</v>
      </c>
      <c r="C1860" s="817"/>
      <c r="D1860" s="817"/>
      <c r="E1860" s="784">
        <f>'Master sheet'!$C$10</f>
        <v>44697</v>
      </c>
      <c r="F1860" s="784"/>
      <c r="G1860" s="784"/>
      <c r="H1860" s="410"/>
      <c r="I1860" s="121"/>
      <c r="J1860" s="121"/>
      <c r="K1860" s="76"/>
      <c r="L1860" s="121"/>
      <c r="M1860" s="121"/>
      <c r="N1860" s="121"/>
      <c r="O1860" s="121"/>
      <c r="P1860" s="121"/>
      <c r="Q1860" s="819"/>
      <c r="R1860" s="817" t="s">
        <v>228</v>
      </c>
      <c r="S1860" s="817"/>
      <c r="T1860" s="817"/>
      <c r="U1860" s="784">
        <f>'Master sheet'!$C$10</f>
        <v>44697</v>
      </c>
      <c r="V1860" s="784"/>
      <c r="W1860" s="784"/>
      <c r="X1860" s="410"/>
      <c r="Y1860" s="121"/>
      <c r="Z1860" s="121"/>
      <c r="AA1860" s="76"/>
      <c r="AB1860" s="121"/>
      <c r="AC1860" s="121"/>
      <c r="AD1860" s="121"/>
      <c r="AE1860" s="121"/>
      <c r="AF1860" s="121"/>
    </row>
    <row r="1861" spans="1:32" ht="43.5" customHeight="1">
      <c r="A1861" s="166">
        <f>IF(N1843="","",A1860+1)</f>
        <v>24</v>
      </c>
      <c r="B1861" s="804" t="str">
        <f>IF(AND(C1840=1),CONCATENATE("( ",UPPER('Master sheet'!$F$11)," )"),IF(AND(C1840=2),CONCATENATE("( ",UPPER('Master sheet'!$F$19)," )"),IF(AND(C1840=3),CONCATENATE("( ",UPPER('Master sheet'!$J$11)," )"),IF(AND(C1840=4),CONCATENATE("( ",UPPER('Master sheet'!$J$19)," )"),""))))</f>
        <v/>
      </c>
      <c r="C1861" s="804"/>
      <c r="D1861" s="804"/>
      <c r="E1861" s="804"/>
      <c r="F1861" s="805" t="str">
        <f>IF(AND(N1843=""),"",CONCATENATE("(",'Master sheet'!$C$14," )"))</f>
        <v>(Suresh Kumar )</v>
      </c>
      <c r="G1861" s="805"/>
      <c r="H1861" s="805"/>
      <c r="I1861" s="805"/>
      <c r="J1861" s="805"/>
      <c r="K1861" s="805" t="str">
        <f>IF(AND(N1843=""),"",CONCATENATE("(",'Master sheet'!$C$12," )"))</f>
        <v>(USHA PALIYA )</v>
      </c>
      <c r="L1861" s="805"/>
      <c r="M1861" s="805"/>
      <c r="N1861" s="805"/>
      <c r="O1861" s="805"/>
      <c r="P1861" s="805"/>
      <c r="Q1861" s="819"/>
      <c r="R1861" s="804" t="str">
        <f>IF(AND(S1840=1),CONCATENATE("( ",UPPER('Master sheet'!$F$11)," )"),IF(AND(S1840=2),CONCATENATE("( ",UPPER('Master sheet'!$F$19)," )"),IF(AND(S1840=3),CONCATENATE("( ",UPPER('Master sheet'!$J$11)," )"),IF(AND(S1840=4),CONCATENATE("( ",UPPER('Master sheet'!$J$19)," )"),""))))</f>
        <v/>
      </c>
      <c r="S1861" s="804"/>
      <c r="T1861" s="804"/>
      <c r="U1861" s="804"/>
      <c r="V1861" s="805" t="str">
        <f>IF(AND(AD1843=""),"",CONCATENATE("(",'Master sheet'!$C$14," )"))</f>
        <v>(Suresh Kumar )</v>
      </c>
      <c r="W1861" s="805"/>
      <c r="X1861" s="805"/>
      <c r="Y1861" s="805"/>
      <c r="Z1861" s="805"/>
      <c r="AA1861" s="805" t="str">
        <f>IF(AND(AD1843=""),"",CONCATENATE("(",'Master sheet'!$C$12," )"))</f>
        <v>(USHA PALIYA )</v>
      </c>
      <c r="AB1861" s="805"/>
      <c r="AC1861" s="805"/>
      <c r="AD1861" s="805"/>
      <c r="AE1861" s="805"/>
      <c r="AF1861" s="805"/>
    </row>
    <row r="1862" spans="1:32" ht="21.75" customHeight="1">
      <c r="A1862" s="166">
        <f>IF(N1843="","",A1861+1)</f>
        <v>25</v>
      </c>
      <c r="B1862" s="806" t="s">
        <v>223</v>
      </c>
      <c r="C1862" s="806"/>
      <c r="D1862" s="806"/>
      <c r="E1862" s="806"/>
      <c r="F1862" s="807" t="s">
        <v>224</v>
      </c>
      <c r="G1862" s="807"/>
      <c r="H1862" s="807"/>
      <c r="I1862" s="807"/>
      <c r="J1862" s="807"/>
      <c r="K1862" s="806" t="s">
        <v>225</v>
      </c>
      <c r="L1862" s="806"/>
      <c r="M1862" s="806"/>
      <c r="N1862" s="806"/>
      <c r="O1862" s="806"/>
      <c r="P1862" s="806"/>
      <c r="Q1862" s="819"/>
      <c r="R1862" s="806" t="s">
        <v>223</v>
      </c>
      <c r="S1862" s="806"/>
      <c r="T1862" s="806"/>
      <c r="U1862" s="806"/>
      <c r="V1862" s="807" t="s">
        <v>224</v>
      </c>
      <c r="W1862" s="807"/>
      <c r="X1862" s="807"/>
      <c r="Y1862" s="807"/>
      <c r="Z1862" s="807"/>
      <c r="AA1862" s="806" t="s">
        <v>225</v>
      </c>
      <c r="AB1862" s="806"/>
      <c r="AC1862" s="806"/>
      <c r="AD1862" s="806"/>
      <c r="AE1862" s="806"/>
      <c r="AF1862" s="806"/>
    </row>
    <row r="1864" spans="1:32" ht="21.9" customHeight="1">
      <c r="A1864" s="165">
        <f>IF(N1870="","",1)</f>
        <v>1</v>
      </c>
      <c r="B1864" s="808" t="s">
        <v>203</v>
      </c>
      <c r="C1864" s="808"/>
      <c r="D1864" s="808"/>
      <c r="E1864" s="808"/>
      <c r="F1864" s="808"/>
      <c r="G1864" s="808"/>
      <c r="H1864" s="808"/>
      <c r="I1864" s="808"/>
      <c r="J1864" s="808"/>
      <c r="K1864" s="808"/>
      <c r="L1864" s="808"/>
      <c r="M1864" s="808"/>
      <c r="N1864" s="808"/>
      <c r="O1864" s="808"/>
      <c r="P1864" s="808"/>
      <c r="Q1864" s="819" t="s">
        <v>249</v>
      </c>
      <c r="R1864" s="808" t="s">
        <v>203</v>
      </c>
      <c r="S1864" s="808"/>
      <c r="T1864" s="808"/>
      <c r="U1864" s="808"/>
      <c r="V1864" s="808"/>
      <c r="W1864" s="808"/>
      <c r="X1864" s="808"/>
      <c r="Y1864" s="808"/>
      <c r="Z1864" s="808"/>
      <c r="AA1864" s="808"/>
      <c r="AB1864" s="808"/>
      <c r="AC1864" s="808"/>
      <c r="AD1864" s="808"/>
      <c r="AE1864" s="808"/>
      <c r="AF1864" s="808"/>
    </row>
    <row r="1865" spans="1:32" ht="21.9" customHeight="1">
      <c r="A1865" s="166">
        <f>IF(N1870="","",A1864+1)</f>
        <v>2</v>
      </c>
      <c r="B1865" s="820" t="s">
        <v>541</v>
      </c>
      <c r="C1865" s="820"/>
      <c r="D1865" s="820"/>
      <c r="E1865" s="820"/>
      <c r="F1865" s="820"/>
      <c r="G1865" s="820"/>
      <c r="H1865" s="820"/>
      <c r="I1865" s="820"/>
      <c r="J1865" s="820"/>
      <c r="K1865" s="820"/>
      <c r="L1865" s="820"/>
      <c r="M1865" s="820"/>
      <c r="N1865" s="820"/>
      <c r="O1865" s="820"/>
      <c r="P1865" s="820"/>
      <c r="Q1865" s="819"/>
      <c r="R1865" s="820" t="s">
        <v>541</v>
      </c>
      <c r="S1865" s="820"/>
      <c r="T1865" s="820"/>
      <c r="U1865" s="820"/>
      <c r="V1865" s="820"/>
      <c r="W1865" s="820"/>
      <c r="X1865" s="820"/>
      <c r="Y1865" s="820"/>
      <c r="Z1865" s="820"/>
      <c r="AA1865" s="820"/>
      <c r="AB1865" s="820"/>
      <c r="AC1865" s="820"/>
      <c r="AD1865" s="820"/>
      <c r="AE1865" s="820"/>
      <c r="AF1865" s="820"/>
    </row>
    <row r="1866" spans="1:32" ht="21.9" customHeight="1">
      <c r="A1866" s="166">
        <f>IF(N1870="","",A1865+1)</f>
        <v>3</v>
      </c>
      <c r="B1866" s="821" t="s">
        <v>168</v>
      </c>
      <c r="C1866" s="821"/>
      <c r="D1866" s="821"/>
      <c r="E1866" s="822" t="str">
        <f>IF(AND(N1870=""),"",'Result Sheet'!$F$2)</f>
        <v xml:space="preserve">महात्मा गाँधी राजकीय विद्यालय (अंग्रेजी माध्यम) बर, पाली </v>
      </c>
      <c r="F1866" s="822"/>
      <c r="G1866" s="822"/>
      <c r="H1866" s="822"/>
      <c r="I1866" s="822"/>
      <c r="J1866" s="822"/>
      <c r="K1866" s="822"/>
      <c r="L1866" s="822"/>
      <c r="M1866" s="822"/>
      <c r="N1866" s="822"/>
      <c r="O1866" s="822"/>
      <c r="P1866" s="822"/>
      <c r="Q1866" s="819"/>
      <c r="R1866" s="821" t="s">
        <v>168</v>
      </c>
      <c r="S1866" s="821"/>
      <c r="T1866" s="821"/>
      <c r="U1866" s="822" t="str">
        <f>IF(AND(AD1870=""),"",'Result Sheet'!$F$2)</f>
        <v xml:space="preserve">महात्मा गाँधी राजकीय विद्यालय (अंग्रेजी माध्यम) बर, पाली </v>
      </c>
      <c r="V1866" s="822"/>
      <c r="W1866" s="822"/>
      <c r="X1866" s="822"/>
      <c r="Y1866" s="822"/>
      <c r="Z1866" s="822"/>
      <c r="AA1866" s="822"/>
      <c r="AB1866" s="822"/>
      <c r="AC1866" s="822"/>
      <c r="AD1866" s="822"/>
      <c r="AE1866" s="822"/>
      <c r="AF1866" s="822"/>
    </row>
    <row r="1867" spans="1:32" ht="21.9" customHeight="1">
      <c r="A1867" s="166">
        <f>IF(N1870="","",A1866+1)</f>
        <v>4</v>
      </c>
      <c r="B1867" s="413" t="s">
        <v>169</v>
      </c>
      <c r="C1867" s="797" t="str">
        <f>IFERROR(VLOOKUP(N1870,Marks,2,0),"")</f>
        <v/>
      </c>
      <c r="D1867" s="797"/>
      <c r="E1867" s="815" t="s">
        <v>212</v>
      </c>
      <c r="F1867" s="815"/>
      <c r="G1867" s="815"/>
      <c r="H1867" s="797" t="str">
        <f>IFERROR(VLOOKUP(N1870,Marks,3,0),"")</f>
        <v/>
      </c>
      <c r="I1867" s="797"/>
      <c r="J1867" s="798" t="s">
        <v>205</v>
      </c>
      <c r="K1867" s="798"/>
      <c r="L1867" s="798"/>
      <c r="M1867" s="798"/>
      <c r="N1867" s="799" t="str">
        <f>IF(AND(N1870=""),"",'Marks Entry 1st'!$I$2)</f>
        <v xml:space="preserve"> 2021-2022</v>
      </c>
      <c r="O1867" s="799"/>
      <c r="P1867" s="799"/>
      <c r="Q1867" s="819"/>
      <c r="R1867" s="413" t="s">
        <v>169</v>
      </c>
      <c r="S1867" s="797" t="str">
        <f>IFERROR(VLOOKUP(AD1870,Marks,2,0),"")</f>
        <v/>
      </c>
      <c r="T1867" s="797"/>
      <c r="U1867" s="815" t="s">
        <v>212</v>
      </c>
      <c r="V1867" s="815"/>
      <c r="W1867" s="815"/>
      <c r="X1867" s="797" t="str">
        <f>IFERROR(VLOOKUP(AD1870,Marks,3,0),"")</f>
        <v/>
      </c>
      <c r="Y1867" s="797"/>
      <c r="Z1867" s="798" t="s">
        <v>205</v>
      </c>
      <c r="AA1867" s="798"/>
      <c r="AB1867" s="798"/>
      <c r="AC1867" s="798"/>
      <c r="AD1867" s="799" t="str">
        <f>IF(AND(AD1870=""),"",'Marks Entry 1st'!$I$2)</f>
        <v xml:space="preserve"> 2021-2022</v>
      </c>
      <c r="AE1867" s="799"/>
      <c r="AF1867" s="799"/>
    </row>
    <row r="1868" spans="1:32" ht="21.9" customHeight="1">
      <c r="A1868" s="166">
        <f>IF(N1870="","",A1867+1)</f>
        <v>5</v>
      </c>
      <c r="B1868" s="800" t="s">
        <v>206</v>
      </c>
      <c r="C1868" s="800"/>
      <c r="D1868" s="800"/>
      <c r="E1868" s="801" t="str">
        <f>IFERROR(VLOOKUP(N1870,Marks,6,0),"")</f>
        <v/>
      </c>
      <c r="F1868" s="801"/>
      <c r="G1868" s="801"/>
      <c r="H1868" s="801"/>
      <c r="I1868" s="801"/>
      <c r="J1868" s="802" t="s">
        <v>209</v>
      </c>
      <c r="K1868" s="802"/>
      <c r="L1868" s="802"/>
      <c r="M1868" s="802"/>
      <c r="N1868" s="803" t="str">
        <f>IFERROR(VLOOKUP(N1870,Marks,5,0),"")</f>
        <v/>
      </c>
      <c r="O1868" s="803"/>
      <c r="P1868" s="803"/>
      <c r="Q1868" s="819"/>
      <c r="R1868" s="800" t="s">
        <v>206</v>
      </c>
      <c r="S1868" s="800"/>
      <c r="T1868" s="800"/>
      <c r="U1868" s="801" t="str">
        <f>IFERROR(VLOOKUP(AD1870,Marks,6,0),"")</f>
        <v/>
      </c>
      <c r="V1868" s="801"/>
      <c r="W1868" s="801"/>
      <c r="X1868" s="801"/>
      <c r="Y1868" s="801"/>
      <c r="Z1868" s="802" t="s">
        <v>209</v>
      </c>
      <c r="AA1868" s="802"/>
      <c r="AB1868" s="802"/>
      <c r="AC1868" s="802"/>
      <c r="AD1868" s="803" t="str">
        <f>IFERROR(VLOOKUP(AD1870,Marks,5,0),"")</f>
        <v/>
      </c>
      <c r="AE1868" s="803"/>
      <c r="AF1868" s="803"/>
    </row>
    <row r="1869" spans="1:32" ht="21.9" customHeight="1">
      <c r="A1869" s="166">
        <f>IF(N1870="","",A1868+1)</f>
        <v>6</v>
      </c>
      <c r="B1869" s="800" t="s">
        <v>207</v>
      </c>
      <c r="C1869" s="800"/>
      <c r="D1869" s="800"/>
      <c r="E1869" s="801" t="str">
        <f>IFERROR(VLOOKUP(N1870,Marks,7,0),"")</f>
        <v/>
      </c>
      <c r="F1869" s="801"/>
      <c r="G1869" s="801"/>
      <c r="H1869" s="801"/>
      <c r="I1869" s="801"/>
      <c r="J1869" s="802" t="s">
        <v>210</v>
      </c>
      <c r="K1869" s="802"/>
      <c r="L1869" s="802"/>
      <c r="M1869" s="802"/>
      <c r="N1869" s="816" t="str">
        <f>IFERROR(VLOOKUP(N1870,Marks,4,0),"")</f>
        <v/>
      </c>
      <c r="O1869" s="816"/>
      <c r="P1869" s="816"/>
      <c r="Q1869" s="819"/>
      <c r="R1869" s="800" t="s">
        <v>207</v>
      </c>
      <c r="S1869" s="800"/>
      <c r="T1869" s="800"/>
      <c r="U1869" s="801" t="str">
        <f>IFERROR(VLOOKUP(AD1870,Marks,7,0),"")</f>
        <v/>
      </c>
      <c r="V1869" s="801"/>
      <c r="W1869" s="801"/>
      <c r="X1869" s="801"/>
      <c r="Y1869" s="801"/>
      <c r="Z1869" s="802" t="s">
        <v>210</v>
      </c>
      <c r="AA1869" s="802"/>
      <c r="AB1869" s="802"/>
      <c r="AC1869" s="802"/>
      <c r="AD1869" s="816" t="str">
        <f>IFERROR(VLOOKUP(AD1870,Marks,4,0),"")</f>
        <v/>
      </c>
      <c r="AE1869" s="816"/>
      <c r="AF1869" s="816"/>
    </row>
    <row r="1870" spans="1:32" ht="21.9" customHeight="1">
      <c r="A1870" s="166">
        <f>IF(N1870="","",A1869+1)</f>
        <v>7</v>
      </c>
      <c r="B1870" s="800" t="s">
        <v>208</v>
      </c>
      <c r="C1870" s="800"/>
      <c r="D1870" s="800"/>
      <c r="E1870" s="801" t="str">
        <f>IFERROR(VLOOKUP(N1870,Marks,8,0),"")</f>
        <v/>
      </c>
      <c r="F1870" s="801"/>
      <c r="G1870" s="801"/>
      <c r="H1870" s="801"/>
      <c r="I1870" s="801"/>
      <c r="J1870" s="802" t="s">
        <v>211</v>
      </c>
      <c r="K1870" s="802"/>
      <c r="L1870" s="802"/>
      <c r="M1870" s="802"/>
      <c r="N1870" s="809">
        <f>IF(AD1843="","",IF(AND(AD1843+1&gt;$AN$6),"",AD1843+1))</f>
        <v>239</v>
      </c>
      <c r="O1870" s="809"/>
      <c r="P1870" s="809"/>
      <c r="Q1870" s="819"/>
      <c r="R1870" s="800" t="s">
        <v>208</v>
      </c>
      <c r="S1870" s="800"/>
      <c r="T1870" s="800"/>
      <c r="U1870" s="801" t="str">
        <f>IFERROR(VLOOKUP(AD1870,Marks,8,0),"")</f>
        <v/>
      </c>
      <c r="V1870" s="801"/>
      <c r="W1870" s="801"/>
      <c r="X1870" s="801"/>
      <c r="Y1870" s="801"/>
      <c r="Z1870" s="802" t="s">
        <v>211</v>
      </c>
      <c r="AA1870" s="802"/>
      <c r="AB1870" s="802"/>
      <c r="AC1870" s="802"/>
      <c r="AD1870" s="810">
        <f>IF(N1870="","",IF(AND(N1870+1&gt;$AN$6),"",N1870+1))</f>
        <v>240</v>
      </c>
      <c r="AE1870" s="810"/>
      <c r="AF1870" s="810"/>
    </row>
    <row r="1871" spans="1:32" ht="9" customHeight="1">
      <c r="A1871" s="166">
        <f>IF(N1870="","",A1870+1)</f>
        <v>8</v>
      </c>
      <c r="B1871" s="123"/>
      <c r="C1871" s="123"/>
      <c r="D1871" s="123"/>
      <c r="E1871" s="124"/>
      <c r="F1871" s="124"/>
      <c r="G1871" s="124"/>
      <c r="H1871" s="123"/>
      <c r="I1871" s="123"/>
      <c r="J1871" s="125"/>
      <c r="K1871" s="125"/>
      <c r="L1871" s="125"/>
      <c r="M1871" s="76"/>
      <c r="N1871" s="76"/>
      <c r="O1871" s="76"/>
      <c r="P1871" s="76"/>
      <c r="Q1871" s="819"/>
      <c r="R1871" s="123"/>
      <c r="S1871" s="123"/>
      <c r="T1871" s="123"/>
      <c r="U1871" s="124"/>
      <c r="V1871" s="124"/>
      <c r="W1871" s="124"/>
      <c r="X1871" s="123"/>
      <c r="Y1871" s="123"/>
      <c r="Z1871" s="125"/>
      <c r="AA1871" s="125"/>
      <c r="AB1871" s="125"/>
      <c r="AC1871" s="76"/>
      <c r="AD1871" s="76"/>
      <c r="AE1871" s="76"/>
      <c r="AF1871" s="76"/>
    </row>
    <row r="1872" spans="1:32" ht="21" customHeight="1">
      <c r="A1872" s="166">
        <f>IF(N1870="","",A1871+1)</f>
        <v>9</v>
      </c>
      <c r="B1872" s="811" t="s">
        <v>213</v>
      </c>
      <c r="C1872" s="646" t="s">
        <v>214</v>
      </c>
      <c r="D1872" s="646"/>
      <c r="E1872" s="646"/>
      <c r="F1872" s="812" t="s">
        <v>13</v>
      </c>
      <c r="G1872" s="813"/>
      <c r="H1872" s="813"/>
      <c r="I1872" s="814"/>
      <c r="J1872" s="649" t="s">
        <v>184</v>
      </c>
      <c r="K1872" s="650" t="s">
        <v>167</v>
      </c>
      <c r="L1872" s="651"/>
      <c r="M1872" s="651"/>
      <c r="N1872" s="652"/>
      <c r="O1872" s="616" t="s">
        <v>185</v>
      </c>
      <c r="P1872" s="617" t="s">
        <v>186</v>
      </c>
      <c r="Q1872" s="819"/>
      <c r="R1872" s="811" t="s">
        <v>213</v>
      </c>
      <c r="S1872" s="646" t="s">
        <v>214</v>
      </c>
      <c r="T1872" s="646"/>
      <c r="U1872" s="646"/>
      <c r="V1872" s="812" t="s">
        <v>13</v>
      </c>
      <c r="W1872" s="813"/>
      <c r="X1872" s="813"/>
      <c r="Y1872" s="814"/>
      <c r="Z1872" s="649" t="s">
        <v>184</v>
      </c>
      <c r="AA1872" s="650" t="s">
        <v>167</v>
      </c>
      <c r="AB1872" s="651"/>
      <c r="AC1872" s="651"/>
      <c r="AD1872" s="652"/>
      <c r="AE1872" s="616" t="s">
        <v>185</v>
      </c>
      <c r="AF1872" s="617" t="s">
        <v>186</v>
      </c>
    </row>
    <row r="1873" spans="1:32" ht="90.75" customHeight="1">
      <c r="A1873" s="166">
        <f>IF(N1870="","",A1872+1)</f>
        <v>10</v>
      </c>
      <c r="B1873" s="811"/>
      <c r="C1873" s="171" t="s">
        <v>11</v>
      </c>
      <c r="D1873" s="171" t="s">
        <v>180</v>
      </c>
      <c r="E1873" s="171" t="s">
        <v>108</v>
      </c>
      <c r="F1873" s="171" t="s">
        <v>182</v>
      </c>
      <c r="G1873" s="171" t="s">
        <v>183</v>
      </c>
      <c r="H1873" s="305" t="s">
        <v>10</v>
      </c>
      <c r="I1873" s="171" t="s">
        <v>108</v>
      </c>
      <c r="J1873" s="649"/>
      <c r="K1873" s="172" t="s">
        <v>182</v>
      </c>
      <c r="L1873" s="172" t="s">
        <v>183</v>
      </c>
      <c r="M1873" s="173" t="s">
        <v>10</v>
      </c>
      <c r="N1873" s="171" t="s">
        <v>108</v>
      </c>
      <c r="O1873" s="616"/>
      <c r="P1873" s="785"/>
      <c r="Q1873" s="819"/>
      <c r="R1873" s="811"/>
      <c r="S1873" s="171" t="s">
        <v>11</v>
      </c>
      <c r="T1873" s="171" t="s">
        <v>180</v>
      </c>
      <c r="U1873" s="171" t="s">
        <v>108</v>
      </c>
      <c r="V1873" s="171" t="s">
        <v>182</v>
      </c>
      <c r="W1873" s="171" t="s">
        <v>183</v>
      </c>
      <c r="X1873" s="305" t="s">
        <v>10</v>
      </c>
      <c r="Y1873" s="171" t="s">
        <v>108</v>
      </c>
      <c r="Z1873" s="649"/>
      <c r="AA1873" s="172" t="s">
        <v>182</v>
      </c>
      <c r="AB1873" s="172" t="s">
        <v>183</v>
      </c>
      <c r="AC1873" s="173" t="s">
        <v>10</v>
      </c>
      <c r="AD1873" s="171" t="s">
        <v>108</v>
      </c>
      <c r="AE1873" s="616"/>
      <c r="AF1873" s="785">
        <v>0</v>
      </c>
    </row>
    <row r="1874" spans="1:32" ht="18.75" customHeight="1">
      <c r="A1874" s="166">
        <f>IF(N1870="","",A1873+1)</f>
        <v>11</v>
      </c>
      <c r="B1874" s="811"/>
      <c r="C1874" s="409">
        <v>20</v>
      </c>
      <c r="D1874" s="409">
        <v>20</v>
      </c>
      <c r="E1874" s="116">
        <v>40</v>
      </c>
      <c r="F1874" s="409">
        <v>30</v>
      </c>
      <c r="G1874" s="409">
        <v>18</v>
      </c>
      <c r="H1874" s="409">
        <v>12</v>
      </c>
      <c r="I1874" s="116">
        <v>60</v>
      </c>
      <c r="J1874" s="118">
        <v>100</v>
      </c>
      <c r="K1874" s="409">
        <v>50</v>
      </c>
      <c r="L1874" s="409">
        <v>30</v>
      </c>
      <c r="M1874" s="409">
        <v>20</v>
      </c>
      <c r="N1874" s="116">
        <v>100</v>
      </c>
      <c r="O1874" s="118">
        <v>200</v>
      </c>
      <c r="P1874" s="786"/>
      <c r="Q1874" s="819"/>
      <c r="R1874" s="811"/>
      <c r="S1874" s="409">
        <v>20</v>
      </c>
      <c r="T1874" s="409">
        <v>20</v>
      </c>
      <c r="U1874" s="116">
        <v>40</v>
      </c>
      <c r="V1874" s="409">
        <v>30</v>
      </c>
      <c r="W1874" s="409">
        <v>18</v>
      </c>
      <c r="X1874" s="409">
        <v>12</v>
      </c>
      <c r="Y1874" s="116">
        <v>60</v>
      </c>
      <c r="Z1874" s="118">
        <v>100</v>
      </c>
      <c r="AA1874" s="409">
        <v>50</v>
      </c>
      <c r="AB1874" s="409">
        <v>30</v>
      </c>
      <c r="AC1874" s="409">
        <v>20</v>
      </c>
      <c r="AD1874" s="116">
        <v>100</v>
      </c>
      <c r="AE1874" s="118">
        <v>200</v>
      </c>
      <c r="AF1874" s="786"/>
    </row>
    <row r="1875" spans="1:32" ht="21" customHeight="1">
      <c r="A1875" s="166">
        <f>IF(N1870="","",A1874+1)</f>
        <v>12</v>
      </c>
      <c r="B1875" s="122" t="str">
        <f>'Result Sheet'!$L$4</f>
        <v xml:space="preserve">हिन्दी </v>
      </c>
      <c r="C1875" s="408" t="str">
        <f>IFERROR(VLOOKUP(N1870,Marks,11,0),"")</f>
        <v/>
      </c>
      <c r="D1875" s="408" t="str">
        <f>IFERROR(VLOOKUP(N1870,Marks,12,0),"")</f>
        <v/>
      </c>
      <c r="E1875" s="117" t="str">
        <f>IFERROR(VLOOKUP(N1870,Marks,13,0),"")</f>
        <v/>
      </c>
      <c r="F1875" s="408" t="str">
        <f>IFERROR(VLOOKUP(N1870,Marks,14,0),"")</f>
        <v/>
      </c>
      <c r="G1875" s="408" t="str">
        <f>IFERROR(VLOOKUP(N1870,Marks,15,0),"")</f>
        <v/>
      </c>
      <c r="H1875" s="408" t="str">
        <f>IFERROR(VLOOKUP(N1870,Marks,16,0),"")</f>
        <v/>
      </c>
      <c r="I1875" s="117" t="str">
        <f>IFERROR(VLOOKUP(N1870,Marks,17,0),"")</f>
        <v/>
      </c>
      <c r="J1875" s="119" t="str">
        <f>IFERROR(VLOOKUP(N1870,Marks,18,0),"")</f>
        <v/>
      </c>
      <c r="K1875" s="408" t="str">
        <f>IFERROR(VLOOKUP(N1870,Marks,19,0),"")</f>
        <v/>
      </c>
      <c r="L1875" s="408" t="str">
        <f>IFERROR(VLOOKUP(N1870,Marks,20,0),"")</f>
        <v/>
      </c>
      <c r="M1875" s="408" t="str">
        <f>IFERROR(VLOOKUP(N1870,Marks,21,0),"")</f>
        <v/>
      </c>
      <c r="N1875" s="117" t="str">
        <f>IFERROR(VLOOKUP(N1870,Marks,22,0),"")</f>
        <v/>
      </c>
      <c r="O1875" s="119" t="str">
        <f>IFERROR(VLOOKUP(N1870,Marks,23,0),"")</f>
        <v/>
      </c>
      <c r="P1875" s="323" t="str">
        <f>IFERROR(VLOOKUP(N1870,Marks,29,0),"")</f>
        <v/>
      </c>
      <c r="Q1875" s="819"/>
      <c r="R1875" s="122" t="str">
        <f>'Result Sheet'!$L$4</f>
        <v xml:space="preserve">हिन्दी </v>
      </c>
      <c r="S1875" s="408" t="str">
        <f>IFERROR(VLOOKUP(AD1870,Marks,11,0),"")</f>
        <v/>
      </c>
      <c r="T1875" s="408" t="str">
        <f>IFERROR(VLOOKUP(AD1870,Marks,12,0),"")</f>
        <v/>
      </c>
      <c r="U1875" s="117" t="str">
        <f>IFERROR(VLOOKUP(AD1870,Marks,13,0),"")</f>
        <v/>
      </c>
      <c r="V1875" s="408" t="str">
        <f>IFERROR(VLOOKUP(AD1870,Marks,14,0),"")</f>
        <v/>
      </c>
      <c r="W1875" s="408" t="str">
        <f>IFERROR(VLOOKUP(AD1870,Marks,15,0),"")</f>
        <v/>
      </c>
      <c r="X1875" s="408" t="str">
        <f>IFERROR(VLOOKUP(AD1870,Marks,16,0),"")</f>
        <v/>
      </c>
      <c r="Y1875" s="117" t="str">
        <f>IFERROR(VLOOKUP(AD1870,Marks,17,0),"")</f>
        <v/>
      </c>
      <c r="Z1875" s="119" t="str">
        <f>IFERROR(VLOOKUP(AD1870,Marks,18,0),"")</f>
        <v/>
      </c>
      <c r="AA1875" s="408" t="str">
        <f>IFERROR(VLOOKUP(AD1870,Marks,19,0),"")</f>
        <v/>
      </c>
      <c r="AB1875" s="408" t="str">
        <f>IFERROR(VLOOKUP(AD1870,Marks,20,0),"")</f>
        <v/>
      </c>
      <c r="AC1875" s="408" t="str">
        <f>IFERROR(VLOOKUP(AD1870,Marks,21,0),"")</f>
        <v/>
      </c>
      <c r="AD1875" s="117" t="str">
        <f>IFERROR(VLOOKUP(AD1870,Marks,22,0),"")</f>
        <v/>
      </c>
      <c r="AE1875" s="119" t="str">
        <f>IFERROR(VLOOKUP(AD1870,Marks,23,0),"")</f>
        <v/>
      </c>
      <c r="AF1875" s="323" t="str">
        <f>IFERROR(VLOOKUP(AD1870,Marks,29,0),"")</f>
        <v/>
      </c>
    </row>
    <row r="1876" spans="1:32" ht="21" customHeight="1">
      <c r="A1876" s="166">
        <f>IF(N1870="","",A1875+1)</f>
        <v>13</v>
      </c>
      <c r="B1876" s="122" t="str">
        <f>'Result Sheet'!$AE$4</f>
        <v xml:space="preserve">अंग्रेजी </v>
      </c>
      <c r="C1876" s="408" t="str">
        <f>IFERROR(VLOOKUP(N1870,Marks,30,0),"")</f>
        <v/>
      </c>
      <c r="D1876" s="408" t="str">
        <f>IFERROR(VLOOKUP(N1870,Marks,31,0),"")</f>
        <v/>
      </c>
      <c r="E1876" s="117" t="str">
        <f>IFERROR(VLOOKUP(N1870,Marks,32,0),"")</f>
        <v/>
      </c>
      <c r="F1876" s="408" t="str">
        <f>IFERROR(VLOOKUP(N1870,Marks,33,0),"")</f>
        <v/>
      </c>
      <c r="G1876" s="408" t="str">
        <f>IFERROR(VLOOKUP(N1870,Marks,34,0),"")</f>
        <v/>
      </c>
      <c r="H1876" s="408" t="str">
        <f>IFERROR(VLOOKUP(N1870,Marks,35,0),"")</f>
        <v/>
      </c>
      <c r="I1876" s="117" t="str">
        <f>IFERROR(VLOOKUP(N1870,Marks,36,0),"")</f>
        <v/>
      </c>
      <c r="J1876" s="119" t="str">
        <f>IFERROR(VLOOKUP(N1870,Marks,37,0),"")</f>
        <v/>
      </c>
      <c r="K1876" s="408" t="str">
        <f>IFERROR(VLOOKUP(N1870,Marks,38,0),"")</f>
        <v/>
      </c>
      <c r="L1876" s="408" t="str">
        <f>IFERROR(VLOOKUP(N1870,Marks,39,0),"")</f>
        <v/>
      </c>
      <c r="M1876" s="408" t="str">
        <f>IFERROR(VLOOKUP(N1870,Marks,40,0),"")</f>
        <v/>
      </c>
      <c r="N1876" s="117" t="str">
        <f>IFERROR(VLOOKUP(N1870,Marks,41,0),"")</f>
        <v/>
      </c>
      <c r="O1876" s="119" t="str">
        <f>IFERROR(VLOOKUP(N1870,Marks,42,0),"")</f>
        <v/>
      </c>
      <c r="P1876" s="323" t="str">
        <f>IFERROR(VLOOKUP(N1870,Marks,48,0),"")</f>
        <v/>
      </c>
      <c r="Q1876" s="819"/>
      <c r="R1876" s="122" t="str">
        <f>'Result Sheet'!$AE$4</f>
        <v xml:space="preserve">अंग्रेजी </v>
      </c>
      <c r="S1876" s="408" t="str">
        <f>IFERROR(VLOOKUP(AD1870,Marks,30,0),"")</f>
        <v/>
      </c>
      <c r="T1876" s="408" t="str">
        <f>IFERROR(VLOOKUP(AD1870,Marks,31,0),"")</f>
        <v/>
      </c>
      <c r="U1876" s="117" t="str">
        <f>IFERROR(VLOOKUP(AD1870,Marks,32,0),"")</f>
        <v/>
      </c>
      <c r="V1876" s="408" t="str">
        <f>IFERROR(VLOOKUP(AD1870,Marks,33,0),"")</f>
        <v/>
      </c>
      <c r="W1876" s="408" t="str">
        <f>IFERROR(VLOOKUP(AD1870,Marks,34,0),"")</f>
        <v/>
      </c>
      <c r="X1876" s="408" t="str">
        <f>IFERROR(VLOOKUP(AD1870,Marks,35,0),"")</f>
        <v/>
      </c>
      <c r="Y1876" s="117" t="str">
        <f>IFERROR(VLOOKUP(AD1870,Marks,36,0),"")</f>
        <v/>
      </c>
      <c r="Z1876" s="119" t="str">
        <f>IFERROR(VLOOKUP(AD1870,Marks,37,0),"")</f>
        <v/>
      </c>
      <c r="AA1876" s="408" t="str">
        <f>IFERROR(VLOOKUP(AD1870,Marks,38,0),"")</f>
        <v/>
      </c>
      <c r="AB1876" s="408" t="str">
        <f>IFERROR(VLOOKUP(AD1870,Marks,39,0),"")</f>
        <v/>
      </c>
      <c r="AC1876" s="408" t="str">
        <f>IFERROR(VLOOKUP(AD1870,Marks,40,0),"")</f>
        <v/>
      </c>
      <c r="AD1876" s="117" t="str">
        <f>IFERROR(VLOOKUP(AD1870,Marks,41,0),"")</f>
        <v/>
      </c>
      <c r="AE1876" s="119" t="str">
        <f>IFERROR(VLOOKUP(AD1870,Marks,42,0),"")</f>
        <v/>
      </c>
      <c r="AF1876" s="323" t="str">
        <f>IFERROR(VLOOKUP(AD1870,Marks,48,0),"")</f>
        <v/>
      </c>
    </row>
    <row r="1877" spans="1:32" ht="21" customHeight="1">
      <c r="A1877" s="166">
        <f>IF(N1870="","",A1876+1)</f>
        <v>14</v>
      </c>
      <c r="B1877" s="122" t="str">
        <f>'Result Sheet'!$AX$4</f>
        <v>संस्कृत</v>
      </c>
      <c r="C1877" s="408" t="str">
        <f>IFERROR(VLOOKUP(N1870,Marks,49,0),"")</f>
        <v/>
      </c>
      <c r="D1877" s="408" t="str">
        <f>IFERROR(VLOOKUP(N1870,Marks,50,0),"")</f>
        <v/>
      </c>
      <c r="E1877" s="117" t="str">
        <f>IFERROR(VLOOKUP(N1870,Marks,51,0),"")</f>
        <v/>
      </c>
      <c r="F1877" s="408" t="str">
        <f>IFERROR(VLOOKUP(N1870,Marks,52,0),"")</f>
        <v/>
      </c>
      <c r="G1877" s="408" t="str">
        <f>IFERROR(VLOOKUP(N1870,Marks,53,0),"")</f>
        <v/>
      </c>
      <c r="H1877" s="408" t="str">
        <f>IFERROR(VLOOKUP(N1870,Marks,54,0),"")</f>
        <v/>
      </c>
      <c r="I1877" s="117" t="str">
        <f>IFERROR(VLOOKUP(N1870,Marks,55,0),"")</f>
        <v/>
      </c>
      <c r="J1877" s="119" t="str">
        <f>IFERROR(VLOOKUP(N1870,Marks,56,0),"")</f>
        <v/>
      </c>
      <c r="K1877" s="408" t="str">
        <f>IFERROR(VLOOKUP(N1870,Marks,57,0),"")</f>
        <v/>
      </c>
      <c r="L1877" s="408" t="str">
        <f>IFERROR(VLOOKUP(N1870,Marks,58,0),"")</f>
        <v/>
      </c>
      <c r="M1877" s="408" t="str">
        <f>IFERROR(VLOOKUP(N1870,Marks,59,0),"")</f>
        <v/>
      </c>
      <c r="N1877" s="117" t="str">
        <f>IFERROR(VLOOKUP(N1870,Marks,60,0),"")</f>
        <v/>
      </c>
      <c r="O1877" s="119" t="str">
        <f>IFERROR(VLOOKUP(N1870,Marks,61,0),"")</f>
        <v/>
      </c>
      <c r="P1877" s="323" t="str">
        <f>IFERROR(VLOOKUP(N1870,Marks,67,0),"")</f>
        <v/>
      </c>
      <c r="Q1877" s="819"/>
      <c r="R1877" s="122" t="str">
        <f>'Result Sheet'!$AX$4</f>
        <v>संस्कृत</v>
      </c>
      <c r="S1877" s="408" t="str">
        <f>IFERROR(VLOOKUP(AD1870,Marks,49,0),"")</f>
        <v/>
      </c>
      <c r="T1877" s="408" t="str">
        <f>IFERROR(VLOOKUP(AD1870,Marks,50,0),"")</f>
        <v/>
      </c>
      <c r="U1877" s="117" t="str">
        <f>IFERROR(VLOOKUP(AD1870,Marks,51,0),"")</f>
        <v/>
      </c>
      <c r="V1877" s="408" t="str">
        <f>IFERROR(VLOOKUP(AD1870,Marks,52,0),"")</f>
        <v/>
      </c>
      <c r="W1877" s="408" t="str">
        <f>IFERROR(VLOOKUP(AD1870,Marks,53,0),"")</f>
        <v/>
      </c>
      <c r="X1877" s="408" t="str">
        <f>IFERROR(VLOOKUP(AD1870,Marks,54,0),"")</f>
        <v/>
      </c>
      <c r="Y1877" s="117" t="str">
        <f>IFERROR(VLOOKUP(AD1870,Marks,55,0),"")</f>
        <v/>
      </c>
      <c r="Z1877" s="119" t="str">
        <f>IFERROR(VLOOKUP(AD1870,Marks,56,0),"")</f>
        <v/>
      </c>
      <c r="AA1877" s="408" t="str">
        <f>IFERROR(VLOOKUP(AD1870,Marks,57,0),"")</f>
        <v/>
      </c>
      <c r="AB1877" s="408" t="str">
        <f>IFERROR(VLOOKUP(AD1870,Marks,58,0),"")</f>
        <v/>
      </c>
      <c r="AC1877" s="408" t="str">
        <f>IFERROR(VLOOKUP(AD1870,Marks,59,0),"")</f>
        <v/>
      </c>
      <c r="AD1877" s="117" t="str">
        <f>IFERROR(VLOOKUP(AD1870,Marks,60,0),"")</f>
        <v/>
      </c>
      <c r="AE1877" s="119" t="str">
        <f>IFERROR(VLOOKUP(AD1870,Marks,61,0),"")</f>
        <v/>
      </c>
      <c r="AF1877" s="323" t="str">
        <f>IFERROR(VLOOKUP(AD1870,Marks,67,0),"")</f>
        <v/>
      </c>
    </row>
    <row r="1878" spans="1:32" ht="21" customHeight="1">
      <c r="A1878" s="166">
        <f>IF(N1870="","",A1876+1)</f>
        <v>14</v>
      </c>
      <c r="B1878" s="122" t="str">
        <f>'Result Sheet'!$BQ$4</f>
        <v xml:space="preserve">गणित </v>
      </c>
      <c r="C1878" s="408" t="str">
        <f>IFERROR(VLOOKUP(N1870,Marks,68,0),"")</f>
        <v/>
      </c>
      <c r="D1878" s="408" t="str">
        <f>IFERROR(VLOOKUP(N1870,Marks,69,0),"")</f>
        <v/>
      </c>
      <c r="E1878" s="117" t="str">
        <f>IFERROR(VLOOKUP(N1870,Marks,70,0),"")</f>
        <v/>
      </c>
      <c r="F1878" s="408" t="str">
        <f>IFERROR(VLOOKUP(N1870,Marks,71,0),"")</f>
        <v/>
      </c>
      <c r="G1878" s="408" t="str">
        <f>IFERROR(VLOOKUP(N1870,Marks,72,0),"")</f>
        <v/>
      </c>
      <c r="H1878" s="408" t="str">
        <f>IFERROR(VLOOKUP(N1870,Marks,73,0),"")</f>
        <v/>
      </c>
      <c r="I1878" s="117" t="str">
        <f>IFERROR(VLOOKUP(N1870,Marks,74,0),"")</f>
        <v/>
      </c>
      <c r="J1878" s="119" t="str">
        <f>IFERROR(VLOOKUP(N1870,Marks,75,0),"")</f>
        <v/>
      </c>
      <c r="K1878" s="408" t="str">
        <f>IFERROR(VLOOKUP(N1870,Marks,76,0),"")</f>
        <v/>
      </c>
      <c r="L1878" s="408" t="str">
        <f>IFERROR(VLOOKUP(N1870,Marks,77,0),"")</f>
        <v/>
      </c>
      <c r="M1878" s="408" t="str">
        <f>IFERROR(VLOOKUP(N1870,Marks,78,0),"")</f>
        <v/>
      </c>
      <c r="N1878" s="117" t="str">
        <f>IFERROR(VLOOKUP(N1870,Marks,79,0),"")</f>
        <v/>
      </c>
      <c r="O1878" s="119" t="str">
        <f>IFERROR(VLOOKUP(N1870,Marks,80,0),"")</f>
        <v/>
      </c>
      <c r="P1878" s="323" t="str">
        <f>IFERROR(VLOOKUP(N1870,Marks,86,0),"")</f>
        <v/>
      </c>
      <c r="Q1878" s="819"/>
      <c r="R1878" s="122" t="str">
        <f>'Result Sheet'!$BQ$4</f>
        <v xml:space="preserve">गणित </v>
      </c>
      <c r="S1878" s="408" t="str">
        <f>IFERROR(VLOOKUP(AD1870,Marks,68,0),"")</f>
        <v/>
      </c>
      <c r="T1878" s="408" t="str">
        <f>IFERROR(VLOOKUP(AD1870,Marks,69,0),"")</f>
        <v/>
      </c>
      <c r="U1878" s="117" t="str">
        <f>IFERROR(VLOOKUP(AD1870,Marks,70,0),"")</f>
        <v/>
      </c>
      <c r="V1878" s="408" t="str">
        <f>IFERROR(VLOOKUP(AD1870,Marks,71,0),"")</f>
        <v/>
      </c>
      <c r="W1878" s="408" t="str">
        <f>IFERROR(VLOOKUP(AD1870,Marks,72,0),"")</f>
        <v/>
      </c>
      <c r="X1878" s="408" t="str">
        <f>IFERROR(VLOOKUP(AD1870,Marks,73,0),"")</f>
        <v/>
      </c>
      <c r="Y1878" s="117" t="str">
        <f>IFERROR(VLOOKUP(AD1870,Marks,74,0),"")</f>
        <v/>
      </c>
      <c r="Z1878" s="119" t="str">
        <f>IFERROR(VLOOKUP(AD1870,Marks,75,0),"")</f>
        <v/>
      </c>
      <c r="AA1878" s="408" t="str">
        <f>IFERROR(VLOOKUP(AD1870,Marks,76,0),"")</f>
        <v/>
      </c>
      <c r="AB1878" s="408" t="str">
        <f>IFERROR(VLOOKUP(AD1870,Marks,77,0),"")</f>
        <v/>
      </c>
      <c r="AC1878" s="408" t="str">
        <f>IFERROR(VLOOKUP(AD1870,Marks,78,0),"")</f>
        <v/>
      </c>
      <c r="AD1878" s="117" t="str">
        <f>IFERROR(VLOOKUP(AD1870,Marks,79,0),"")</f>
        <v/>
      </c>
      <c r="AE1878" s="119" t="str">
        <f>IFERROR(VLOOKUP(AD1870,Marks,80,0),"")</f>
        <v/>
      </c>
      <c r="AF1878" s="323" t="str">
        <f>IFERROR(VLOOKUP(AD1870,Marks,86,0),"")</f>
        <v/>
      </c>
    </row>
    <row r="1879" spans="1:32" ht="21" customHeight="1">
      <c r="A1879" s="166">
        <f>IF(N1870="","",A1878+1)</f>
        <v>15</v>
      </c>
      <c r="B1879" s="122" t="str">
        <f>'Result Sheet'!$CJ$4</f>
        <v xml:space="preserve">पर्यावरण अध्ययन </v>
      </c>
      <c r="C1879" s="408" t="str">
        <f>IFERROR(VLOOKUP(N1870,Marks,87,0),"")</f>
        <v/>
      </c>
      <c r="D1879" s="408" t="str">
        <f>IFERROR(VLOOKUP(N1870,Marks,88,0),"")</f>
        <v/>
      </c>
      <c r="E1879" s="117" t="str">
        <f>IFERROR(VLOOKUP(N1870,Marks,89,0),"")</f>
        <v/>
      </c>
      <c r="F1879" s="408" t="str">
        <f>IFERROR(VLOOKUP(N1870,Marks,90,0),"")</f>
        <v/>
      </c>
      <c r="G1879" s="408" t="str">
        <f>IFERROR(VLOOKUP(N1870,Marks,91,0),"")</f>
        <v/>
      </c>
      <c r="H1879" s="408" t="str">
        <f>IFERROR(VLOOKUP(N1870,Marks,92,0),"")</f>
        <v/>
      </c>
      <c r="I1879" s="117" t="str">
        <f>IFERROR(VLOOKUP(N1870,Marks,93,0),"")</f>
        <v/>
      </c>
      <c r="J1879" s="119" t="str">
        <f>IFERROR(VLOOKUP(N1870,Marks,94,0),"")</f>
        <v/>
      </c>
      <c r="K1879" s="408" t="str">
        <f>IFERROR(VLOOKUP(N1870,Marks,95,0),"")</f>
        <v/>
      </c>
      <c r="L1879" s="408" t="str">
        <f>IFERROR(VLOOKUP(N1870,Marks,96,0),"")</f>
        <v/>
      </c>
      <c r="M1879" s="408" t="str">
        <f>IFERROR(VLOOKUP(N1870,Marks,97,0),"")</f>
        <v/>
      </c>
      <c r="N1879" s="117" t="str">
        <f>IFERROR(VLOOKUP(N1870,Marks,98,0),"")</f>
        <v/>
      </c>
      <c r="O1879" s="119" t="str">
        <f>IFERROR(VLOOKUP(N1870,Marks,99,0),"")</f>
        <v/>
      </c>
      <c r="P1879" s="323" t="str">
        <f>IFERROR(VLOOKUP(N1870,Marks,105,0),"")</f>
        <v/>
      </c>
      <c r="Q1879" s="819"/>
      <c r="R1879" s="122" t="str">
        <f>'Result Sheet'!$CJ$4</f>
        <v xml:space="preserve">पर्यावरण अध्ययन </v>
      </c>
      <c r="S1879" s="408" t="str">
        <f>IFERROR(VLOOKUP(AD1870,Marks,87,0),"")</f>
        <v/>
      </c>
      <c r="T1879" s="408" t="str">
        <f>IFERROR(VLOOKUP(AD1870,Marks,88,0),"")</f>
        <v/>
      </c>
      <c r="U1879" s="117" t="str">
        <f>IFERROR(VLOOKUP(AD1870,Marks,89,0),"")</f>
        <v/>
      </c>
      <c r="V1879" s="408" t="str">
        <f>IFERROR(VLOOKUP(AD1870,Marks,90,0),"")</f>
        <v/>
      </c>
      <c r="W1879" s="408" t="str">
        <f>IFERROR(VLOOKUP(AD1870,Marks,91,0),"")</f>
        <v/>
      </c>
      <c r="X1879" s="408" t="str">
        <f>IFERROR(VLOOKUP(AD1870,Marks,92,0),"")</f>
        <v/>
      </c>
      <c r="Y1879" s="117" t="str">
        <f>IFERROR(VLOOKUP(AD1870,Marks,93,0),"")</f>
        <v/>
      </c>
      <c r="Z1879" s="119" t="str">
        <f>IFERROR(VLOOKUP(AD1870,Marks,94,0),"")</f>
        <v/>
      </c>
      <c r="AA1879" s="408" t="str">
        <f>IFERROR(VLOOKUP(AD1870,Marks,95,0),"")</f>
        <v/>
      </c>
      <c r="AB1879" s="408" t="str">
        <f>IFERROR(VLOOKUP(AD1870,Marks,96,0),"")</f>
        <v/>
      </c>
      <c r="AC1879" s="408" t="str">
        <f>IFERROR(VLOOKUP(AD1870,Marks,97,0),"")</f>
        <v/>
      </c>
      <c r="AD1879" s="117" t="str">
        <f>IFERROR(VLOOKUP(AD1870,Marks,98,0),"")</f>
        <v/>
      </c>
      <c r="AE1879" s="119" t="str">
        <f>IFERROR(VLOOKUP(AD1870,Marks,99,0),"")</f>
        <v/>
      </c>
      <c r="AF1879" s="323" t="str">
        <f>IFERROR(VLOOKUP(AD1870,Marks,105,0),"")</f>
        <v/>
      </c>
    </row>
    <row r="1880" spans="1:32" ht="25.5" customHeight="1">
      <c r="A1880" s="166">
        <f>IF(N1870="","",A1879+1)</f>
        <v>16</v>
      </c>
      <c r="B1880" s="412" t="s">
        <v>215</v>
      </c>
      <c r="C1880" s="120" t="str">
        <f>IF(AND(C1875="",C1876="",C1877="",C1878="",C1879=""),"",SUM(C1875:C1879))</f>
        <v/>
      </c>
      <c r="D1880" s="120" t="str">
        <f t="shared" ref="D1880" si="456">IF(AND(D1875="",D1876="",D1877="",D1878="",D1879=""),"",SUM(D1875:D1879))</f>
        <v/>
      </c>
      <c r="E1880" s="120" t="str">
        <f t="shared" ref="E1880" si="457">IF(AND(E1875="",E1876="",E1877="",E1878="",E1879=""),"",SUM(E1875:E1879))</f>
        <v/>
      </c>
      <c r="F1880" s="120" t="str">
        <f t="shared" ref="F1880" si="458">IF(AND(F1875="",F1876="",F1877="",F1878="",F1879=""),"",SUM(F1875:F1879))</f>
        <v/>
      </c>
      <c r="G1880" s="120" t="str">
        <f t="shared" ref="G1880" si="459">IF(AND(G1875="",G1876="",G1877="",G1878="",G1879=""),"",SUM(G1875:G1879))</f>
        <v/>
      </c>
      <c r="H1880" s="120" t="str">
        <f t="shared" ref="H1880" si="460">IF(AND(H1875="",H1876="",H1877="",H1878="",H1879=""),"",SUM(H1875:H1879))</f>
        <v/>
      </c>
      <c r="I1880" s="120" t="str">
        <f t="shared" ref="I1880" si="461">IF(AND(I1875="",I1876="",I1877="",I1878="",I1879=""),"",SUM(I1875:I1879))</f>
        <v/>
      </c>
      <c r="J1880" s="120" t="str">
        <f t="shared" ref="J1880" si="462">IF(AND(J1875="",J1876="",J1877="",J1878="",J1879=""),"",SUM(J1875:J1879))</f>
        <v/>
      </c>
      <c r="K1880" s="120" t="str">
        <f t="shared" ref="K1880" si="463">IF(AND(K1875="",K1876="",K1877="",K1878="",K1879=""),"",SUM(K1875:K1879))</f>
        <v/>
      </c>
      <c r="L1880" s="120" t="str">
        <f t="shared" ref="L1880" si="464">IF(AND(L1875="",L1876="",L1877="",L1878="",L1879=""),"",SUM(L1875:L1879))</f>
        <v/>
      </c>
      <c r="M1880" s="120" t="str">
        <f t="shared" ref="M1880" si="465">IF(AND(M1875="",M1876="",M1877="",M1878="",M1879=""),"",SUM(M1875:M1879))</f>
        <v/>
      </c>
      <c r="N1880" s="120" t="str">
        <f t="shared" ref="N1880" si="466">IF(AND(N1875="",N1876="",N1877="",N1878="",N1879=""),"",SUM(N1875:N1879))</f>
        <v/>
      </c>
      <c r="O1880" s="120" t="str">
        <f t="shared" ref="O1880" si="467">IF(AND(O1875="",O1876="",O1877="",O1878="",O1879=""),"",SUM(O1875:O1879))</f>
        <v/>
      </c>
      <c r="P1880" s="326" t="str">
        <f>IF(OR(N1870="",E1868="",O1880=""),"",IF(O1880&gt;85%*1000,"A",IF(O1880&gt;70%*1000,"B",IF(O1880&gt;50%*1000,"C",IF(O1880&gt;30%*1000,"D","E")))))</f>
        <v/>
      </c>
      <c r="Q1880" s="819"/>
      <c r="R1880" s="412" t="s">
        <v>215</v>
      </c>
      <c r="S1880" s="120" t="str">
        <f>IF(AND(S1875="",S1876="",S1877="",S1878="",S1879=""),"",SUM(S1875:S1879))</f>
        <v/>
      </c>
      <c r="T1880" s="120" t="str">
        <f t="shared" ref="T1880" si="468">IF(AND(T1875="",T1876="",T1877="",T1878="",T1879=""),"",SUM(T1875:T1879))</f>
        <v/>
      </c>
      <c r="U1880" s="120" t="str">
        <f t="shared" ref="U1880" si="469">IF(AND(U1875="",U1876="",U1877="",U1878="",U1879=""),"",SUM(U1875:U1879))</f>
        <v/>
      </c>
      <c r="V1880" s="120" t="str">
        <f t="shared" ref="V1880" si="470">IF(AND(V1875="",V1876="",V1877="",V1878="",V1879=""),"",SUM(V1875:V1879))</f>
        <v/>
      </c>
      <c r="W1880" s="120" t="str">
        <f t="shared" ref="W1880" si="471">IF(AND(W1875="",W1876="",W1877="",W1878="",W1879=""),"",SUM(W1875:W1879))</f>
        <v/>
      </c>
      <c r="X1880" s="120" t="str">
        <f t="shared" ref="X1880" si="472">IF(AND(X1875="",X1876="",X1877="",X1878="",X1879=""),"",SUM(X1875:X1879))</f>
        <v/>
      </c>
      <c r="Y1880" s="120" t="str">
        <f t="shared" ref="Y1880" si="473">IF(AND(Y1875="",Y1876="",Y1877="",Y1878="",Y1879=""),"",SUM(Y1875:Y1879))</f>
        <v/>
      </c>
      <c r="Z1880" s="120" t="str">
        <f t="shared" ref="Z1880" si="474">IF(AND(Z1875="",Z1876="",Z1877="",Z1878="",Z1879=""),"",SUM(Z1875:Z1879))</f>
        <v/>
      </c>
      <c r="AA1880" s="120" t="str">
        <f t="shared" ref="AA1880" si="475">IF(AND(AA1875="",AA1876="",AA1877="",AA1878="",AA1879=""),"",SUM(AA1875:AA1879))</f>
        <v/>
      </c>
      <c r="AB1880" s="120" t="str">
        <f t="shared" ref="AB1880" si="476">IF(AND(AB1875="",AB1876="",AB1877="",AB1878="",AB1879=""),"",SUM(AB1875:AB1879))</f>
        <v/>
      </c>
      <c r="AC1880" s="120" t="str">
        <f t="shared" ref="AC1880" si="477">IF(AND(AC1875="",AC1876="",AC1877="",AC1878="",AC1879=""),"",SUM(AC1875:AC1879))</f>
        <v/>
      </c>
      <c r="AD1880" s="120" t="str">
        <f t="shared" ref="AD1880" si="478">IF(AND(AD1875="",AD1876="",AD1877="",AD1878="",AD1879=""),"",SUM(AD1875:AD1879))</f>
        <v/>
      </c>
      <c r="AE1880" s="120" t="str">
        <f t="shared" ref="AE1880" si="479">IF(AND(AE1875="",AE1876="",AE1877="",AE1878="",AE1879=""),"",SUM(AE1875:AE1879))</f>
        <v/>
      </c>
      <c r="AF1880" s="326" t="str">
        <f>IF(OR(AD1870="",U1868="",AE1880=""),"",IF(AE1880&gt;85%*1000,"A",IF(AE1880&gt;70%*1000,"B",IF(AE1880&gt;50%*1000,"C",IF(AE1880&gt;30%*1000,"D","E")))))</f>
        <v/>
      </c>
    </row>
    <row r="1881" spans="1:32" ht="9" customHeight="1">
      <c r="A1881" s="166">
        <f>IF(N1870="","",A1880+1)</f>
        <v>17</v>
      </c>
      <c r="B1881" s="787"/>
      <c r="C1881" s="787"/>
      <c r="D1881" s="787"/>
      <c r="E1881" s="787"/>
      <c r="F1881" s="787"/>
      <c r="G1881" s="787"/>
      <c r="H1881" s="787"/>
      <c r="I1881" s="787"/>
      <c r="J1881" s="787"/>
      <c r="K1881" s="787"/>
      <c r="L1881" s="787"/>
      <c r="M1881" s="787"/>
      <c r="N1881" s="787"/>
      <c r="O1881" s="787"/>
      <c r="P1881" s="787"/>
      <c r="Q1881" s="819"/>
      <c r="R1881" s="787"/>
      <c r="S1881" s="787"/>
      <c r="T1881" s="787"/>
      <c r="U1881" s="787"/>
      <c r="V1881" s="787"/>
      <c r="W1881" s="787"/>
      <c r="X1881" s="787"/>
      <c r="Y1881" s="787"/>
      <c r="Z1881" s="787"/>
      <c r="AA1881" s="787"/>
      <c r="AB1881" s="787"/>
      <c r="AC1881" s="787"/>
      <c r="AD1881" s="787"/>
      <c r="AE1881" s="787"/>
      <c r="AF1881" s="787"/>
    </row>
    <row r="1882" spans="1:32" ht="22.5" customHeight="1">
      <c r="A1882" s="166">
        <f>IF(N1870="","",A1881+1)</f>
        <v>18</v>
      </c>
      <c r="B1882" s="788" t="s">
        <v>213</v>
      </c>
      <c r="C1882" s="788"/>
      <c r="D1882" s="789" t="s">
        <v>229</v>
      </c>
      <c r="E1882" s="790"/>
      <c r="F1882" s="411" t="s">
        <v>186</v>
      </c>
      <c r="G1882" s="788" t="s">
        <v>213</v>
      </c>
      <c r="H1882" s="788"/>
      <c r="I1882" s="789" t="s">
        <v>229</v>
      </c>
      <c r="J1882" s="790"/>
      <c r="K1882" s="411" t="s">
        <v>186</v>
      </c>
      <c r="L1882" s="788" t="s">
        <v>213</v>
      </c>
      <c r="M1882" s="788"/>
      <c r="N1882" s="789" t="s">
        <v>229</v>
      </c>
      <c r="O1882" s="790"/>
      <c r="P1882" s="411" t="s">
        <v>186</v>
      </c>
      <c r="Q1882" s="819"/>
      <c r="R1882" s="788" t="s">
        <v>213</v>
      </c>
      <c r="S1882" s="788"/>
      <c r="T1882" s="789" t="s">
        <v>229</v>
      </c>
      <c r="U1882" s="790"/>
      <c r="V1882" s="411" t="s">
        <v>186</v>
      </c>
      <c r="W1882" s="788" t="s">
        <v>213</v>
      </c>
      <c r="X1882" s="788"/>
      <c r="Y1882" s="789" t="s">
        <v>229</v>
      </c>
      <c r="Z1882" s="790"/>
      <c r="AA1882" s="411" t="s">
        <v>186</v>
      </c>
      <c r="AB1882" s="788" t="s">
        <v>213</v>
      </c>
      <c r="AC1882" s="788"/>
      <c r="AD1882" s="789" t="s">
        <v>229</v>
      </c>
      <c r="AE1882" s="790"/>
      <c r="AF1882" s="411" t="s">
        <v>186</v>
      </c>
    </row>
    <row r="1883" spans="1:32" ht="21.75" customHeight="1">
      <c r="A1883" s="166">
        <f>IF(N1870="","",A1882+1)</f>
        <v>19</v>
      </c>
      <c r="B1883" s="791" t="s">
        <v>221</v>
      </c>
      <c r="C1883" s="792"/>
      <c r="D1883" s="792"/>
      <c r="E1883" s="119" t="str">
        <f>IFERROR(VLOOKUP(N1870,Marks,109,0),"")</f>
        <v/>
      </c>
      <c r="F1883" s="130" t="str">
        <f>IFERROR(VLOOKUP(N1870,Marks,113,0),"")</f>
        <v/>
      </c>
      <c r="G1883" s="791" t="s">
        <v>192</v>
      </c>
      <c r="H1883" s="792"/>
      <c r="I1883" s="792"/>
      <c r="J1883" s="119" t="str">
        <f>IFERROR(VLOOKUP(N1870,Marks,117,0),"")</f>
        <v/>
      </c>
      <c r="K1883" s="130" t="str">
        <f>IFERROR(VLOOKUP(N1870,Marks,121,0),"")</f>
        <v/>
      </c>
      <c r="L1883" s="793" t="s">
        <v>193</v>
      </c>
      <c r="M1883" s="794"/>
      <c r="N1883" s="794"/>
      <c r="O1883" s="119" t="str">
        <f>IFERROR(VLOOKUP(N1870,Marks,125,0),"")</f>
        <v/>
      </c>
      <c r="P1883" s="130" t="str">
        <f>IFERROR(VLOOKUP(N1870,Marks,129,0),"")</f>
        <v/>
      </c>
      <c r="Q1883" s="819"/>
      <c r="R1883" s="791" t="s">
        <v>221</v>
      </c>
      <c r="S1883" s="792"/>
      <c r="T1883" s="792"/>
      <c r="U1883" s="119" t="str">
        <f>IFERROR(VLOOKUP(AD1870,Marks,109,0),"")</f>
        <v/>
      </c>
      <c r="V1883" s="130" t="str">
        <f>IFERROR(VLOOKUP(AD1870,Marks,113,0),"")</f>
        <v/>
      </c>
      <c r="W1883" s="791" t="s">
        <v>192</v>
      </c>
      <c r="X1883" s="792"/>
      <c r="Y1883" s="792"/>
      <c r="Z1883" s="119" t="str">
        <f>IFERROR(VLOOKUP(AD1870,Marks,117,0),"")</f>
        <v/>
      </c>
      <c r="AA1883" s="130" t="str">
        <f>IFERROR(VLOOKUP(AD1870,Marks,121,0),"")</f>
        <v/>
      </c>
      <c r="AB1883" s="793" t="s">
        <v>193</v>
      </c>
      <c r="AC1883" s="794"/>
      <c r="AD1883" s="794"/>
      <c r="AE1883" s="119" t="str">
        <f>IFERROR(VLOOKUP(AD1870,Marks,125,0),"")</f>
        <v/>
      </c>
      <c r="AF1883" s="130" t="str">
        <f>IFERROR(VLOOKUP(AD1870,Marks,129,0),"")</f>
        <v/>
      </c>
    </row>
    <row r="1884" spans="1:32" ht="21" customHeight="1">
      <c r="A1884" s="166">
        <f>IF(N1870="","",A1883+1)</f>
        <v>20</v>
      </c>
      <c r="B1884" s="780" t="s">
        <v>216</v>
      </c>
      <c r="C1884" s="780"/>
      <c r="D1884" s="780"/>
      <c r="E1884" s="795" t="str">
        <f>IFERROR(VLOOKUP(N1870,Marks,135,0),"")</f>
        <v/>
      </c>
      <c r="F1884" s="795"/>
      <c r="G1884" s="795"/>
      <c r="H1884" s="795"/>
      <c r="I1884" s="780" t="s">
        <v>217</v>
      </c>
      <c r="J1884" s="780"/>
      <c r="K1884" s="780"/>
      <c r="L1884" s="780"/>
      <c r="M1884" s="796" t="str">
        <f>IFERROR(VLOOKUP(N1870,Marks,136,0),"")</f>
        <v/>
      </c>
      <c r="N1884" s="796"/>
      <c r="O1884" s="796"/>
      <c r="P1884" s="796"/>
      <c r="Q1884" s="819"/>
      <c r="R1884" s="780" t="s">
        <v>216</v>
      </c>
      <c r="S1884" s="780"/>
      <c r="T1884" s="780"/>
      <c r="U1884" s="795" t="str">
        <f>IFERROR(VLOOKUP(AD1870,Marks,135,0),"")</f>
        <v/>
      </c>
      <c r="V1884" s="795"/>
      <c r="W1884" s="795"/>
      <c r="X1884" s="795"/>
      <c r="Y1884" s="780" t="s">
        <v>217</v>
      </c>
      <c r="Z1884" s="780"/>
      <c r="AA1884" s="780"/>
      <c r="AB1884" s="780"/>
      <c r="AC1884" s="796" t="str">
        <f>IFERROR(VLOOKUP(AD1870,Marks,136,0),"")</f>
        <v/>
      </c>
      <c r="AD1884" s="796"/>
      <c r="AE1884" s="796"/>
      <c r="AF1884" s="796"/>
    </row>
    <row r="1885" spans="1:32" ht="21" customHeight="1">
      <c r="A1885" s="166">
        <f>IF(N1870="","",A1884+1)</f>
        <v>21</v>
      </c>
      <c r="B1885" s="780" t="s">
        <v>218</v>
      </c>
      <c r="C1885" s="780"/>
      <c r="D1885" s="780"/>
      <c r="E1885" s="782" t="str">
        <f>IFERROR(VLOOKUP(N1870,Marks,134,0),"")</f>
        <v/>
      </c>
      <c r="F1885" s="782"/>
      <c r="G1885" s="782"/>
      <c r="H1885" s="782"/>
      <c r="I1885" s="780" t="s">
        <v>219</v>
      </c>
      <c r="J1885" s="780"/>
      <c r="K1885" s="780"/>
      <c r="L1885" s="780"/>
      <c r="M1885" s="781" t="str">
        <f>IFERROR(VLOOKUP(N1870,Marks,131,0),"")</f>
        <v/>
      </c>
      <c r="N1885" s="781"/>
      <c r="O1885" s="781"/>
      <c r="P1885" s="781"/>
      <c r="Q1885" s="819"/>
      <c r="R1885" s="780" t="s">
        <v>218</v>
      </c>
      <c r="S1885" s="780"/>
      <c r="T1885" s="780"/>
      <c r="U1885" s="782" t="str">
        <f>IFERROR(VLOOKUP(AD1870,Marks,134,0),"")</f>
        <v/>
      </c>
      <c r="V1885" s="782"/>
      <c r="W1885" s="782"/>
      <c r="X1885" s="782"/>
      <c r="Y1885" s="780" t="s">
        <v>219</v>
      </c>
      <c r="Z1885" s="780"/>
      <c r="AA1885" s="780"/>
      <c r="AB1885" s="780"/>
      <c r="AC1885" s="781" t="str">
        <f>IFERROR(VLOOKUP(AD1870,Marks,131,0),"")</f>
        <v/>
      </c>
      <c r="AD1885" s="781"/>
      <c r="AE1885" s="781"/>
      <c r="AF1885" s="781"/>
    </row>
    <row r="1886" spans="1:32" ht="21" customHeight="1">
      <c r="A1886" s="166">
        <f>IF(N1870="","",A1885+1)</f>
        <v>22</v>
      </c>
      <c r="B1886" s="780" t="s">
        <v>220</v>
      </c>
      <c r="C1886" s="780"/>
      <c r="D1886" s="780"/>
      <c r="E1886" s="324" t="str">
        <f>IFERROR(VLOOKUP(N1870,Marks,132,0),"")</f>
        <v/>
      </c>
      <c r="F1886" s="325" t="s">
        <v>341</v>
      </c>
      <c r="G1886" s="783" t="str">
        <f>IF(OR(N1870="",E1868="",O1880=""),"",IF(O1880&gt;85%*1000,"A",IF(O1880&gt;70%*1000,"B",IF(O1880&gt;50%*1000,"C",IF(O1880&gt;30%*1000,"D","E")))))</f>
        <v/>
      </c>
      <c r="H1886" s="783"/>
      <c r="I1886" s="780" t="s">
        <v>222</v>
      </c>
      <c r="J1886" s="780"/>
      <c r="K1886" s="780"/>
      <c r="L1886" s="780"/>
      <c r="M1886" s="818" t="str">
        <f>IFERROR(VLOOKUP(N1870,Marks,133,0),"")</f>
        <v/>
      </c>
      <c r="N1886" s="818"/>
      <c r="O1886" s="818"/>
      <c r="P1886" s="818"/>
      <c r="Q1886" s="819"/>
      <c r="R1886" s="780" t="s">
        <v>220</v>
      </c>
      <c r="S1886" s="780"/>
      <c r="T1886" s="780"/>
      <c r="U1886" s="324" t="str">
        <f>IFERROR(VLOOKUP(AD1870,Marks,132,0),"")</f>
        <v/>
      </c>
      <c r="V1886" s="325" t="s">
        <v>341</v>
      </c>
      <c r="W1886" s="783" t="str">
        <f>IF(OR(AD1870="",U1868="",AE1880=""),"",IF(AE1880&gt;85%*1000,"A",IF(AE1880&gt;70%*1000,"B",IF(AE1880&gt;50%*1000,"C",IF(AE1880&gt;30%*1000,"D","E")))))</f>
        <v/>
      </c>
      <c r="X1886" s="783"/>
      <c r="Y1886" s="780" t="s">
        <v>222</v>
      </c>
      <c r="Z1886" s="780"/>
      <c r="AA1886" s="780"/>
      <c r="AB1886" s="780"/>
      <c r="AC1886" s="818" t="str">
        <f>IFERROR(VLOOKUP(AD1870,Marks,133,0),"")</f>
        <v/>
      </c>
      <c r="AD1886" s="818"/>
      <c r="AE1886" s="818"/>
      <c r="AF1886" s="818"/>
    </row>
    <row r="1887" spans="1:32" ht="21" customHeight="1">
      <c r="A1887" s="166">
        <f>IF(N1870="","",A1886+1)</f>
        <v>23</v>
      </c>
      <c r="B1887" s="817" t="s">
        <v>228</v>
      </c>
      <c r="C1887" s="817"/>
      <c r="D1887" s="817"/>
      <c r="E1887" s="784">
        <f>'Master sheet'!$C$10</f>
        <v>44697</v>
      </c>
      <c r="F1887" s="784"/>
      <c r="G1887" s="784"/>
      <c r="H1887" s="410"/>
      <c r="I1887" s="121"/>
      <c r="J1887" s="121"/>
      <c r="K1887" s="76"/>
      <c r="L1887" s="121"/>
      <c r="M1887" s="121"/>
      <c r="N1887" s="121"/>
      <c r="O1887" s="121"/>
      <c r="P1887" s="121"/>
      <c r="Q1887" s="819"/>
      <c r="R1887" s="817" t="s">
        <v>228</v>
      </c>
      <c r="S1887" s="817"/>
      <c r="T1887" s="817"/>
      <c r="U1887" s="784">
        <f>'Master sheet'!$C$10</f>
        <v>44697</v>
      </c>
      <c r="V1887" s="784"/>
      <c r="W1887" s="784"/>
      <c r="X1887" s="410"/>
      <c r="Y1887" s="121"/>
      <c r="Z1887" s="121"/>
      <c r="AA1887" s="76"/>
      <c r="AB1887" s="121"/>
      <c r="AC1887" s="121"/>
      <c r="AD1887" s="121"/>
      <c r="AE1887" s="121"/>
      <c r="AF1887" s="121"/>
    </row>
    <row r="1888" spans="1:32" ht="43.5" customHeight="1">
      <c r="A1888" s="166">
        <f>IF(N1870="","",A1887+1)</f>
        <v>24</v>
      </c>
      <c r="B1888" s="804" t="str">
        <f>IF(AND(C1867=1),CONCATENATE("( ",UPPER('Master sheet'!$F$11)," )"),IF(AND(C1867=2),CONCATENATE("( ",UPPER('Master sheet'!$F$19)," )"),IF(AND(C1867=3),CONCATENATE("( ",UPPER('Master sheet'!$J$11)," )"),IF(AND(C1867=4),CONCATENATE("( ",UPPER('Master sheet'!$J$19)," )"),""))))</f>
        <v/>
      </c>
      <c r="C1888" s="804"/>
      <c r="D1888" s="804"/>
      <c r="E1888" s="804"/>
      <c r="F1888" s="805" t="str">
        <f>IF(AND(N1870=""),"",CONCATENATE("(",'Master sheet'!$C$14," )"))</f>
        <v>(Suresh Kumar )</v>
      </c>
      <c r="G1888" s="805"/>
      <c r="H1888" s="805"/>
      <c r="I1888" s="805"/>
      <c r="J1888" s="805"/>
      <c r="K1888" s="805" t="str">
        <f>IF(AND(N1870=""),"",CONCATENATE("(",'Master sheet'!$C$12," )"))</f>
        <v>(USHA PALIYA )</v>
      </c>
      <c r="L1888" s="805"/>
      <c r="M1888" s="805"/>
      <c r="N1888" s="805"/>
      <c r="O1888" s="805"/>
      <c r="P1888" s="805"/>
      <c r="Q1888" s="819"/>
      <c r="R1888" s="804" t="str">
        <f>IF(AND(S1867=1),CONCATENATE("( ",UPPER('Master sheet'!$F$11)," )"),IF(AND(S1867=2),CONCATENATE("( ",UPPER('Master sheet'!$F$19)," )"),IF(AND(S1867=3),CONCATENATE("( ",UPPER('Master sheet'!$J$11)," )"),IF(AND(S1867=4),CONCATENATE("( ",UPPER('Master sheet'!$J$19)," )"),""))))</f>
        <v/>
      </c>
      <c r="S1888" s="804"/>
      <c r="T1888" s="804"/>
      <c r="U1888" s="804"/>
      <c r="V1888" s="805" t="str">
        <f>IF(AND(AD1870=""),"",CONCATENATE("(",'Master sheet'!$C$14," )"))</f>
        <v>(Suresh Kumar )</v>
      </c>
      <c r="W1888" s="805"/>
      <c r="X1888" s="805"/>
      <c r="Y1888" s="805"/>
      <c r="Z1888" s="805"/>
      <c r="AA1888" s="805" t="str">
        <f>IF(AND(AD1870=""),"",CONCATENATE("(",'Master sheet'!$C$12," )"))</f>
        <v>(USHA PALIYA )</v>
      </c>
      <c r="AB1888" s="805"/>
      <c r="AC1888" s="805"/>
      <c r="AD1888" s="805"/>
      <c r="AE1888" s="805"/>
      <c r="AF1888" s="805"/>
    </row>
    <row r="1889" spans="1:32" ht="21.75" customHeight="1">
      <c r="A1889" s="166">
        <f>IF(N1870="","",A1888+1)</f>
        <v>25</v>
      </c>
      <c r="B1889" s="806" t="s">
        <v>223</v>
      </c>
      <c r="C1889" s="806"/>
      <c r="D1889" s="806"/>
      <c r="E1889" s="806"/>
      <c r="F1889" s="807" t="s">
        <v>224</v>
      </c>
      <c r="G1889" s="807"/>
      <c r="H1889" s="807"/>
      <c r="I1889" s="807"/>
      <c r="J1889" s="807"/>
      <c r="K1889" s="806" t="s">
        <v>225</v>
      </c>
      <c r="L1889" s="806"/>
      <c r="M1889" s="806"/>
      <c r="N1889" s="806"/>
      <c r="O1889" s="806"/>
      <c r="P1889" s="806"/>
      <c r="Q1889" s="819"/>
      <c r="R1889" s="806" t="s">
        <v>223</v>
      </c>
      <c r="S1889" s="806"/>
      <c r="T1889" s="806"/>
      <c r="U1889" s="806"/>
      <c r="V1889" s="807" t="s">
        <v>224</v>
      </c>
      <c r="W1889" s="807"/>
      <c r="X1889" s="807"/>
      <c r="Y1889" s="807"/>
      <c r="Z1889" s="807"/>
      <c r="AA1889" s="806" t="s">
        <v>225</v>
      </c>
      <c r="AB1889" s="806"/>
      <c r="AC1889" s="806"/>
      <c r="AD1889" s="806"/>
      <c r="AE1889" s="806"/>
      <c r="AF1889" s="806"/>
    </row>
    <row r="1891" spans="1:32" ht="21.9" customHeight="1">
      <c r="A1891" s="165">
        <f>IF(N1897="","",1)</f>
        <v>1</v>
      </c>
      <c r="B1891" s="808" t="s">
        <v>203</v>
      </c>
      <c r="C1891" s="808"/>
      <c r="D1891" s="808"/>
      <c r="E1891" s="808"/>
      <c r="F1891" s="808"/>
      <c r="G1891" s="808"/>
      <c r="H1891" s="808"/>
      <c r="I1891" s="808"/>
      <c r="J1891" s="808"/>
      <c r="K1891" s="808"/>
      <c r="L1891" s="808"/>
      <c r="M1891" s="808"/>
      <c r="N1891" s="808"/>
      <c r="O1891" s="808"/>
      <c r="P1891" s="808"/>
      <c r="Q1891" s="819" t="s">
        <v>249</v>
      </c>
      <c r="R1891" s="808" t="s">
        <v>203</v>
      </c>
      <c r="S1891" s="808"/>
      <c r="T1891" s="808"/>
      <c r="U1891" s="808"/>
      <c r="V1891" s="808"/>
      <c r="W1891" s="808"/>
      <c r="X1891" s="808"/>
      <c r="Y1891" s="808"/>
      <c r="Z1891" s="808"/>
      <c r="AA1891" s="808"/>
      <c r="AB1891" s="808"/>
      <c r="AC1891" s="808"/>
      <c r="AD1891" s="808"/>
      <c r="AE1891" s="808"/>
      <c r="AF1891" s="808"/>
    </row>
    <row r="1892" spans="1:32" ht="21.9" customHeight="1">
      <c r="A1892" s="166">
        <f>IF(N1897="","",A1891+1)</f>
        <v>2</v>
      </c>
      <c r="B1892" s="820" t="s">
        <v>541</v>
      </c>
      <c r="C1892" s="820"/>
      <c r="D1892" s="820"/>
      <c r="E1892" s="820"/>
      <c r="F1892" s="820"/>
      <c r="G1892" s="820"/>
      <c r="H1892" s="820"/>
      <c r="I1892" s="820"/>
      <c r="J1892" s="820"/>
      <c r="K1892" s="820"/>
      <c r="L1892" s="820"/>
      <c r="M1892" s="820"/>
      <c r="N1892" s="820"/>
      <c r="O1892" s="820"/>
      <c r="P1892" s="820"/>
      <c r="Q1892" s="819"/>
      <c r="R1892" s="820" t="s">
        <v>541</v>
      </c>
      <c r="S1892" s="820"/>
      <c r="T1892" s="820"/>
      <c r="U1892" s="820"/>
      <c r="V1892" s="820"/>
      <c r="W1892" s="820"/>
      <c r="X1892" s="820"/>
      <c r="Y1892" s="820"/>
      <c r="Z1892" s="820"/>
      <c r="AA1892" s="820"/>
      <c r="AB1892" s="820"/>
      <c r="AC1892" s="820"/>
      <c r="AD1892" s="820"/>
      <c r="AE1892" s="820"/>
      <c r="AF1892" s="820"/>
    </row>
    <row r="1893" spans="1:32" ht="21.9" customHeight="1">
      <c r="A1893" s="166">
        <f>IF(N1897="","",A1892+1)</f>
        <v>3</v>
      </c>
      <c r="B1893" s="821" t="s">
        <v>168</v>
      </c>
      <c r="C1893" s="821"/>
      <c r="D1893" s="821"/>
      <c r="E1893" s="822" t="str">
        <f>IF(AND(N1897=""),"",'Result Sheet'!$F$2)</f>
        <v xml:space="preserve">महात्मा गाँधी राजकीय विद्यालय (अंग्रेजी माध्यम) बर, पाली </v>
      </c>
      <c r="F1893" s="822"/>
      <c r="G1893" s="822"/>
      <c r="H1893" s="822"/>
      <c r="I1893" s="822"/>
      <c r="J1893" s="822"/>
      <c r="K1893" s="822"/>
      <c r="L1893" s="822"/>
      <c r="M1893" s="822"/>
      <c r="N1893" s="822"/>
      <c r="O1893" s="822"/>
      <c r="P1893" s="822"/>
      <c r="Q1893" s="819"/>
      <c r="R1893" s="821" t="s">
        <v>168</v>
      </c>
      <c r="S1893" s="821"/>
      <c r="T1893" s="821"/>
      <c r="U1893" s="822" t="str">
        <f>IF(AND(AD1897=""),"",'Result Sheet'!$F$2)</f>
        <v xml:space="preserve">महात्मा गाँधी राजकीय विद्यालय (अंग्रेजी माध्यम) बर, पाली </v>
      </c>
      <c r="V1893" s="822"/>
      <c r="W1893" s="822"/>
      <c r="X1893" s="822"/>
      <c r="Y1893" s="822"/>
      <c r="Z1893" s="822"/>
      <c r="AA1893" s="822"/>
      <c r="AB1893" s="822"/>
      <c r="AC1893" s="822"/>
      <c r="AD1893" s="822"/>
      <c r="AE1893" s="822"/>
      <c r="AF1893" s="822"/>
    </row>
    <row r="1894" spans="1:32" ht="21.9" customHeight="1">
      <c r="A1894" s="166">
        <f>IF(N1897="","",A1893+1)</f>
        <v>4</v>
      </c>
      <c r="B1894" s="413" t="s">
        <v>169</v>
      </c>
      <c r="C1894" s="797" t="str">
        <f>IFERROR(VLOOKUP(N1897,Marks,2,0),"")</f>
        <v/>
      </c>
      <c r="D1894" s="797"/>
      <c r="E1894" s="815" t="s">
        <v>212</v>
      </c>
      <c r="F1894" s="815"/>
      <c r="G1894" s="815"/>
      <c r="H1894" s="797" t="str">
        <f>IFERROR(VLOOKUP(N1897,Marks,3,0),"")</f>
        <v/>
      </c>
      <c r="I1894" s="797"/>
      <c r="J1894" s="798" t="s">
        <v>205</v>
      </c>
      <c r="K1894" s="798"/>
      <c r="L1894" s="798"/>
      <c r="M1894" s="798"/>
      <c r="N1894" s="799" t="str">
        <f>IF(AND(N1897=""),"",'Marks Entry 1st'!$I$2)</f>
        <v xml:space="preserve"> 2021-2022</v>
      </c>
      <c r="O1894" s="799"/>
      <c r="P1894" s="799"/>
      <c r="Q1894" s="819"/>
      <c r="R1894" s="413" t="s">
        <v>169</v>
      </c>
      <c r="S1894" s="797" t="str">
        <f>IFERROR(VLOOKUP(AD1897,Marks,2,0),"")</f>
        <v/>
      </c>
      <c r="T1894" s="797"/>
      <c r="U1894" s="815" t="s">
        <v>212</v>
      </c>
      <c r="V1894" s="815"/>
      <c r="W1894" s="815"/>
      <c r="X1894" s="797" t="str">
        <f>IFERROR(VLOOKUP(AD1897,Marks,3,0),"")</f>
        <v/>
      </c>
      <c r="Y1894" s="797"/>
      <c r="Z1894" s="798" t="s">
        <v>205</v>
      </c>
      <c r="AA1894" s="798"/>
      <c r="AB1894" s="798"/>
      <c r="AC1894" s="798"/>
      <c r="AD1894" s="799" t="str">
        <f>IF(AND(AD1897=""),"",'Marks Entry 1st'!$I$2)</f>
        <v xml:space="preserve"> 2021-2022</v>
      </c>
      <c r="AE1894" s="799"/>
      <c r="AF1894" s="799"/>
    </row>
    <row r="1895" spans="1:32" ht="21.9" customHeight="1">
      <c r="A1895" s="166">
        <f>IF(N1897="","",A1894+1)</f>
        <v>5</v>
      </c>
      <c r="B1895" s="800" t="s">
        <v>206</v>
      </c>
      <c r="C1895" s="800"/>
      <c r="D1895" s="800"/>
      <c r="E1895" s="801" t="str">
        <f>IFERROR(VLOOKUP(N1897,Marks,6,0),"")</f>
        <v/>
      </c>
      <c r="F1895" s="801"/>
      <c r="G1895" s="801"/>
      <c r="H1895" s="801"/>
      <c r="I1895" s="801"/>
      <c r="J1895" s="802" t="s">
        <v>209</v>
      </c>
      <c r="K1895" s="802"/>
      <c r="L1895" s="802"/>
      <c r="M1895" s="802"/>
      <c r="N1895" s="803" t="str">
        <f>IFERROR(VLOOKUP(N1897,Marks,5,0),"")</f>
        <v/>
      </c>
      <c r="O1895" s="803"/>
      <c r="P1895" s="803"/>
      <c r="Q1895" s="819"/>
      <c r="R1895" s="800" t="s">
        <v>206</v>
      </c>
      <c r="S1895" s="800"/>
      <c r="T1895" s="800"/>
      <c r="U1895" s="801" t="str">
        <f>IFERROR(VLOOKUP(AD1897,Marks,6,0),"")</f>
        <v/>
      </c>
      <c r="V1895" s="801"/>
      <c r="W1895" s="801"/>
      <c r="X1895" s="801"/>
      <c r="Y1895" s="801"/>
      <c r="Z1895" s="802" t="s">
        <v>209</v>
      </c>
      <c r="AA1895" s="802"/>
      <c r="AB1895" s="802"/>
      <c r="AC1895" s="802"/>
      <c r="AD1895" s="803" t="str">
        <f>IFERROR(VLOOKUP(AD1897,Marks,5,0),"")</f>
        <v/>
      </c>
      <c r="AE1895" s="803"/>
      <c r="AF1895" s="803"/>
    </row>
    <row r="1896" spans="1:32" ht="21.9" customHeight="1">
      <c r="A1896" s="166">
        <f>IF(N1897="","",A1895+1)</f>
        <v>6</v>
      </c>
      <c r="B1896" s="800" t="s">
        <v>207</v>
      </c>
      <c r="C1896" s="800"/>
      <c r="D1896" s="800"/>
      <c r="E1896" s="801" t="str">
        <f>IFERROR(VLOOKUP(N1897,Marks,7,0),"")</f>
        <v/>
      </c>
      <c r="F1896" s="801"/>
      <c r="G1896" s="801"/>
      <c r="H1896" s="801"/>
      <c r="I1896" s="801"/>
      <c r="J1896" s="802" t="s">
        <v>210</v>
      </c>
      <c r="K1896" s="802"/>
      <c r="L1896" s="802"/>
      <c r="M1896" s="802"/>
      <c r="N1896" s="816" t="str">
        <f>IFERROR(VLOOKUP(N1897,Marks,4,0),"")</f>
        <v/>
      </c>
      <c r="O1896" s="816"/>
      <c r="P1896" s="816"/>
      <c r="Q1896" s="819"/>
      <c r="R1896" s="800" t="s">
        <v>207</v>
      </c>
      <c r="S1896" s="800"/>
      <c r="T1896" s="800"/>
      <c r="U1896" s="801" t="str">
        <f>IFERROR(VLOOKUP(AD1897,Marks,7,0),"")</f>
        <v/>
      </c>
      <c r="V1896" s="801"/>
      <c r="W1896" s="801"/>
      <c r="X1896" s="801"/>
      <c r="Y1896" s="801"/>
      <c r="Z1896" s="802" t="s">
        <v>210</v>
      </c>
      <c r="AA1896" s="802"/>
      <c r="AB1896" s="802"/>
      <c r="AC1896" s="802"/>
      <c r="AD1896" s="816" t="str">
        <f>IFERROR(VLOOKUP(AD1897,Marks,4,0),"")</f>
        <v/>
      </c>
      <c r="AE1896" s="816"/>
      <c r="AF1896" s="816"/>
    </row>
    <row r="1897" spans="1:32" ht="21.9" customHeight="1">
      <c r="A1897" s="166">
        <f>IF(N1897="","",A1896+1)</f>
        <v>7</v>
      </c>
      <c r="B1897" s="800" t="s">
        <v>208</v>
      </c>
      <c r="C1897" s="800"/>
      <c r="D1897" s="800"/>
      <c r="E1897" s="801" t="str">
        <f>IFERROR(VLOOKUP(N1897,Marks,8,0),"")</f>
        <v/>
      </c>
      <c r="F1897" s="801"/>
      <c r="G1897" s="801"/>
      <c r="H1897" s="801"/>
      <c r="I1897" s="801"/>
      <c r="J1897" s="802" t="s">
        <v>211</v>
      </c>
      <c r="K1897" s="802"/>
      <c r="L1897" s="802"/>
      <c r="M1897" s="802"/>
      <c r="N1897" s="809">
        <f>IF(AD1870="","",IF(AND(AD1870+1&gt;$AN$6),"",AD1870+1))</f>
        <v>241</v>
      </c>
      <c r="O1897" s="809"/>
      <c r="P1897" s="809"/>
      <c r="Q1897" s="819"/>
      <c r="R1897" s="800" t="s">
        <v>208</v>
      </c>
      <c r="S1897" s="800"/>
      <c r="T1897" s="800"/>
      <c r="U1897" s="801" t="str">
        <f>IFERROR(VLOOKUP(AD1897,Marks,8,0),"")</f>
        <v/>
      </c>
      <c r="V1897" s="801"/>
      <c r="W1897" s="801"/>
      <c r="X1897" s="801"/>
      <c r="Y1897" s="801"/>
      <c r="Z1897" s="802" t="s">
        <v>211</v>
      </c>
      <c r="AA1897" s="802"/>
      <c r="AB1897" s="802"/>
      <c r="AC1897" s="802"/>
      <c r="AD1897" s="810">
        <f>IF(N1897="","",IF(AND(N1897+1&gt;$AN$6),"",N1897+1))</f>
        <v>242</v>
      </c>
      <c r="AE1897" s="810"/>
      <c r="AF1897" s="810"/>
    </row>
    <row r="1898" spans="1:32" ht="9" customHeight="1">
      <c r="A1898" s="166">
        <f>IF(N1897="","",A1897+1)</f>
        <v>8</v>
      </c>
      <c r="B1898" s="123"/>
      <c r="C1898" s="123"/>
      <c r="D1898" s="123"/>
      <c r="E1898" s="124"/>
      <c r="F1898" s="124"/>
      <c r="G1898" s="124"/>
      <c r="H1898" s="123"/>
      <c r="I1898" s="123"/>
      <c r="J1898" s="125"/>
      <c r="K1898" s="125"/>
      <c r="L1898" s="125"/>
      <c r="M1898" s="76"/>
      <c r="N1898" s="76"/>
      <c r="O1898" s="76"/>
      <c r="P1898" s="76"/>
      <c r="Q1898" s="819"/>
      <c r="R1898" s="123"/>
      <c r="S1898" s="123"/>
      <c r="T1898" s="123"/>
      <c r="U1898" s="124"/>
      <c r="V1898" s="124"/>
      <c r="W1898" s="124"/>
      <c r="X1898" s="123"/>
      <c r="Y1898" s="123"/>
      <c r="Z1898" s="125"/>
      <c r="AA1898" s="125"/>
      <c r="AB1898" s="125"/>
      <c r="AC1898" s="76"/>
      <c r="AD1898" s="76"/>
      <c r="AE1898" s="76"/>
      <c r="AF1898" s="76"/>
    </row>
    <row r="1899" spans="1:32" ht="21" customHeight="1">
      <c r="A1899" s="166">
        <f>IF(N1897="","",A1898+1)</f>
        <v>9</v>
      </c>
      <c r="B1899" s="811" t="s">
        <v>213</v>
      </c>
      <c r="C1899" s="646" t="s">
        <v>214</v>
      </c>
      <c r="D1899" s="646"/>
      <c r="E1899" s="646"/>
      <c r="F1899" s="812" t="s">
        <v>13</v>
      </c>
      <c r="G1899" s="813"/>
      <c r="H1899" s="813"/>
      <c r="I1899" s="814"/>
      <c r="J1899" s="649" t="s">
        <v>184</v>
      </c>
      <c r="K1899" s="650" t="s">
        <v>167</v>
      </c>
      <c r="L1899" s="651"/>
      <c r="M1899" s="651"/>
      <c r="N1899" s="652"/>
      <c r="O1899" s="616" t="s">
        <v>185</v>
      </c>
      <c r="P1899" s="617" t="s">
        <v>186</v>
      </c>
      <c r="Q1899" s="819"/>
      <c r="R1899" s="811" t="s">
        <v>213</v>
      </c>
      <c r="S1899" s="646" t="s">
        <v>214</v>
      </c>
      <c r="T1899" s="646"/>
      <c r="U1899" s="646"/>
      <c r="V1899" s="812" t="s">
        <v>13</v>
      </c>
      <c r="W1899" s="813"/>
      <c r="X1899" s="813"/>
      <c r="Y1899" s="814"/>
      <c r="Z1899" s="649" t="s">
        <v>184</v>
      </c>
      <c r="AA1899" s="650" t="s">
        <v>167</v>
      </c>
      <c r="AB1899" s="651"/>
      <c r="AC1899" s="651"/>
      <c r="AD1899" s="652"/>
      <c r="AE1899" s="616" t="s">
        <v>185</v>
      </c>
      <c r="AF1899" s="617" t="s">
        <v>186</v>
      </c>
    </row>
    <row r="1900" spans="1:32" ht="90.75" customHeight="1">
      <c r="A1900" s="166">
        <f>IF(N1897="","",A1899+1)</f>
        <v>10</v>
      </c>
      <c r="B1900" s="811"/>
      <c r="C1900" s="171" t="s">
        <v>11</v>
      </c>
      <c r="D1900" s="171" t="s">
        <v>180</v>
      </c>
      <c r="E1900" s="171" t="s">
        <v>108</v>
      </c>
      <c r="F1900" s="171" t="s">
        <v>182</v>
      </c>
      <c r="G1900" s="171" t="s">
        <v>183</v>
      </c>
      <c r="H1900" s="305" t="s">
        <v>10</v>
      </c>
      <c r="I1900" s="171" t="s">
        <v>108</v>
      </c>
      <c r="J1900" s="649"/>
      <c r="K1900" s="172" t="s">
        <v>182</v>
      </c>
      <c r="L1900" s="172" t="s">
        <v>183</v>
      </c>
      <c r="M1900" s="173" t="s">
        <v>10</v>
      </c>
      <c r="N1900" s="171" t="s">
        <v>108</v>
      </c>
      <c r="O1900" s="616"/>
      <c r="P1900" s="785"/>
      <c r="Q1900" s="819"/>
      <c r="R1900" s="811"/>
      <c r="S1900" s="171" t="s">
        <v>11</v>
      </c>
      <c r="T1900" s="171" t="s">
        <v>180</v>
      </c>
      <c r="U1900" s="171" t="s">
        <v>108</v>
      </c>
      <c r="V1900" s="171" t="s">
        <v>182</v>
      </c>
      <c r="W1900" s="171" t="s">
        <v>183</v>
      </c>
      <c r="X1900" s="305" t="s">
        <v>10</v>
      </c>
      <c r="Y1900" s="171" t="s">
        <v>108</v>
      </c>
      <c r="Z1900" s="649"/>
      <c r="AA1900" s="172" t="s">
        <v>182</v>
      </c>
      <c r="AB1900" s="172" t="s">
        <v>183</v>
      </c>
      <c r="AC1900" s="173" t="s">
        <v>10</v>
      </c>
      <c r="AD1900" s="171" t="s">
        <v>108</v>
      </c>
      <c r="AE1900" s="616"/>
      <c r="AF1900" s="785">
        <v>0</v>
      </c>
    </row>
    <row r="1901" spans="1:32" ht="18.75" customHeight="1">
      <c r="A1901" s="166">
        <f>IF(N1897="","",A1900+1)</f>
        <v>11</v>
      </c>
      <c r="B1901" s="811"/>
      <c r="C1901" s="409">
        <v>20</v>
      </c>
      <c r="D1901" s="409">
        <v>20</v>
      </c>
      <c r="E1901" s="116">
        <v>40</v>
      </c>
      <c r="F1901" s="409">
        <v>30</v>
      </c>
      <c r="G1901" s="409">
        <v>18</v>
      </c>
      <c r="H1901" s="409">
        <v>12</v>
      </c>
      <c r="I1901" s="116">
        <v>60</v>
      </c>
      <c r="J1901" s="118">
        <v>100</v>
      </c>
      <c r="K1901" s="409">
        <v>50</v>
      </c>
      <c r="L1901" s="409">
        <v>30</v>
      </c>
      <c r="M1901" s="409">
        <v>20</v>
      </c>
      <c r="N1901" s="116">
        <v>100</v>
      </c>
      <c r="O1901" s="118">
        <v>200</v>
      </c>
      <c r="P1901" s="786"/>
      <c r="Q1901" s="819"/>
      <c r="R1901" s="811"/>
      <c r="S1901" s="409">
        <v>20</v>
      </c>
      <c r="T1901" s="409">
        <v>20</v>
      </c>
      <c r="U1901" s="116">
        <v>40</v>
      </c>
      <c r="V1901" s="409">
        <v>30</v>
      </c>
      <c r="W1901" s="409">
        <v>18</v>
      </c>
      <c r="X1901" s="409">
        <v>12</v>
      </c>
      <c r="Y1901" s="116">
        <v>60</v>
      </c>
      <c r="Z1901" s="118">
        <v>100</v>
      </c>
      <c r="AA1901" s="409">
        <v>50</v>
      </c>
      <c r="AB1901" s="409">
        <v>30</v>
      </c>
      <c r="AC1901" s="409">
        <v>20</v>
      </c>
      <c r="AD1901" s="116">
        <v>100</v>
      </c>
      <c r="AE1901" s="118">
        <v>200</v>
      </c>
      <c r="AF1901" s="786"/>
    </row>
    <row r="1902" spans="1:32" ht="21" customHeight="1">
      <c r="A1902" s="166">
        <f>IF(N1897="","",A1901+1)</f>
        <v>12</v>
      </c>
      <c r="B1902" s="122" t="str">
        <f>'Result Sheet'!$L$4</f>
        <v xml:space="preserve">हिन्दी </v>
      </c>
      <c r="C1902" s="408" t="str">
        <f>IFERROR(VLOOKUP(N1897,Marks,11,0),"")</f>
        <v/>
      </c>
      <c r="D1902" s="408" t="str">
        <f>IFERROR(VLOOKUP(N1897,Marks,12,0),"")</f>
        <v/>
      </c>
      <c r="E1902" s="117" t="str">
        <f>IFERROR(VLOOKUP(N1897,Marks,13,0),"")</f>
        <v/>
      </c>
      <c r="F1902" s="408" t="str">
        <f>IFERROR(VLOOKUP(N1897,Marks,14,0),"")</f>
        <v/>
      </c>
      <c r="G1902" s="408" t="str">
        <f>IFERROR(VLOOKUP(N1897,Marks,15,0),"")</f>
        <v/>
      </c>
      <c r="H1902" s="408" t="str">
        <f>IFERROR(VLOOKUP(N1897,Marks,16,0),"")</f>
        <v/>
      </c>
      <c r="I1902" s="117" t="str">
        <f>IFERROR(VLOOKUP(N1897,Marks,17,0),"")</f>
        <v/>
      </c>
      <c r="J1902" s="119" t="str">
        <f>IFERROR(VLOOKUP(N1897,Marks,18,0),"")</f>
        <v/>
      </c>
      <c r="K1902" s="408" t="str">
        <f>IFERROR(VLOOKUP(N1897,Marks,19,0),"")</f>
        <v/>
      </c>
      <c r="L1902" s="408" t="str">
        <f>IFERROR(VLOOKUP(N1897,Marks,20,0),"")</f>
        <v/>
      </c>
      <c r="M1902" s="408" t="str">
        <f>IFERROR(VLOOKUP(N1897,Marks,21,0),"")</f>
        <v/>
      </c>
      <c r="N1902" s="117" t="str">
        <f>IFERROR(VLOOKUP(N1897,Marks,22,0),"")</f>
        <v/>
      </c>
      <c r="O1902" s="119" t="str">
        <f>IFERROR(VLOOKUP(N1897,Marks,23,0),"")</f>
        <v/>
      </c>
      <c r="P1902" s="323" t="str">
        <f>IFERROR(VLOOKUP(N1897,Marks,29,0),"")</f>
        <v/>
      </c>
      <c r="Q1902" s="819"/>
      <c r="R1902" s="122" t="str">
        <f>'Result Sheet'!$L$4</f>
        <v xml:space="preserve">हिन्दी </v>
      </c>
      <c r="S1902" s="408" t="str">
        <f>IFERROR(VLOOKUP(AD1897,Marks,11,0),"")</f>
        <v/>
      </c>
      <c r="T1902" s="408" t="str">
        <f>IFERROR(VLOOKUP(AD1897,Marks,12,0),"")</f>
        <v/>
      </c>
      <c r="U1902" s="117" t="str">
        <f>IFERROR(VLOOKUP(AD1897,Marks,13,0),"")</f>
        <v/>
      </c>
      <c r="V1902" s="408" t="str">
        <f>IFERROR(VLOOKUP(AD1897,Marks,14,0),"")</f>
        <v/>
      </c>
      <c r="W1902" s="408" t="str">
        <f>IFERROR(VLOOKUP(AD1897,Marks,15,0),"")</f>
        <v/>
      </c>
      <c r="X1902" s="408" t="str">
        <f>IFERROR(VLOOKUP(AD1897,Marks,16,0),"")</f>
        <v/>
      </c>
      <c r="Y1902" s="117" t="str">
        <f>IFERROR(VLOOKUP(AD1897,Marks,17,0),"")</f>
        <v/>
      </c>
      <c r="Z1902" s="119" t="str">
        <f>IFERROR(VLOOKUP(AD1897,Marks,18,0),"")</f>
        <v/>
      </c>
      <c r="AA1902" s="408" t="str">
        <f>IFERROR(VLOOKUP(AD1897,Marks,19,0),"")</f>
        <v/>
      </c>
      <c r="AB1902" s="408" t="str">
        <f>IFERROR(VLOOKUP(AD1897,Marks,20,0),"")</f>
        <v/>
      </c>
      <c r="AC1902" s="408" t="str">
        <f>IFERROR(VLOOKUP(AD1897,Marks,21,0),"")</f>
        <v/>
      </c>
      <c r="AD1902" s="117" t="str">
        <f>IFERROR(VLOOKUP(AD1897,Marks,22,0),"")</f>
        <v/>
      </c>
      <c r="AE1902" s="119" t="str">
        <f>IFERROR(VLOOKUP(AD1897,Marks,23,0),"")</f>
        <v/>
      </c>
      <c r="AF1902" s="323" t="str">
        <f>IFERROR(VLOOKUP(AD1897,Marks,29,0),"")</f>
        <v/>
      </c>
    </row>
    <row r="1903" spans="1:32" ht="21" customHeight="1">
      <c r="A1903" s="166">
        <f>IF(N1897="","",A1902+1)</f>
        <v>13</v>
      </c>
      <c r="B1903" s="122" t="str">
        <f>'Result Sheet'!$AE$4</f>
        <v xml:space="preserve">अंग्रेजी </v>
      </c>
      <c r="C1903" s="408" t="str">
        <f>IFERROR(VLOOKUP(N1897,Marks,30,0),"")</f>
        <v/>
      </c>
      <c r="D1903" s="408" t="str">
        <f>IFERROR(VLOOKUP(N1897,Marks,31,0),"")</f>
        <v/>
      </c>
      <c r="E1903" s="117" t="str">
        <f>IFERROR(VLOOKUP(N1897,Marks,32,0),"")</f>
        <v/>
      </c>
      <c r="F1903" s="408" t="str">
        <f>IFERROR(VLOOKUP(N1897,Marks,33,0),"")</f>
        <v/>
      </c>
      <c r="G1903" s="408" t="str">
        <f>IFERROR(VLOOKUP(N1897,Marks,34,0),"")</f>
        <v/>
      </c>
      <c r="H1903" s="408" t="str">
        <f>IFERROR(VLOOKUP(N1897,Marks,35,0),"")</f>
        <v/>
      </c>
      <c r="I1903" s="117" t="str">
        <f>IFERROR(VLOOKUP(N1897,Marks,36,0),"")</f>
        <v/>
      </c>
      <c r="J1903" s="119" t="str">
        <f>IFERROR(VLOOKUP(N1897,Marks,37,0),"")</f>
        <v/>
      </c>
      <c r="K1903" s="408" t="str">
        <f>IFERROR(VLOOKUP(N1897,Marks,38,0),"")</f>
        <v/>
      </c>
      <c r="L1903" s="408" t="str">
        <f>IFERROR(VLOOKUP(N1897,Marks,39,0),"")</f>
        <v/>
      </c>
      <c r="M1903" s="408" t="str">
        <f>IFERROR(VLOOKUP(N1897,Marks,40,0),"")</f>
        <v/>
      </c>
      <c r="N1903" s="117" t="str">
        <f>IFERROR(VLOOKUP(N1897,Marks,41,0),"")</f>
        <v/>
      </c>
      <c r="O1903" s="119" t="str">
        <f>IFERROR(VLOOKUP(N1897,Marks,42,0),"")</f>
        <v/>
      </c>
      <c r="P1903" s="323" t="str">
        <f>IFERROR(VLOOKUP(N1897,Marks,48,0),"")</f>
        <v/>
      </c>
      <c r="Q1903" s="819"/>
      <c r="R1903" s="122" t="str">
        <f>'Result Sheet'!$AE$4</f>
        <v xml:space="preserve">अंग्रेजी </v>
      </c>
      <c r="S1903" s="408" t="str">
        <f>IFERROR(VLOOKUP(AD1897,Marks,30,0),"")</f>
        <v/>
      </c>
      <c r="T1903" s="408" t="str">
        <f>IFERROR(VLOOKUP(AD1897,Marks,31,0),"")</f>
        <v/>
      </c>
      <c r="U1903" s="117" t="str">
        <f>IFERROR(VLOOKUP(AD1897,Marks,32,0),"")</f>
        <v/>
      </c>
      <c r="V1903" s="408" t="str">
        <f>IFERROR(VLOOKUP(AD1897,Marks,33,0),"")</f>
        <v/>
      </c>
      <c r="W1903" s="408" t="str">
        <f>IFERROR(VLOOKUP(AD1897,Marks,34,0),"")</f>
        <v/>
      </c>
      <c r="X1903" s="408" t="str">
        <f>IFERROR(VLOOKUP(AD1897,Marks,35,0),"")</f>
        <v/>
      </c>
      <c r="Y1903" s="117" t="str">
        <f>IFERROR(VLOOKUP(AD1897,Marks,36,0),"")</f>
        <v/>
      </c>
      <c r="Z1903" s="119" t="str">
        <f>IFERROR(VLOOKUP(AD1897,Marks,37,0),"")</f>
        <v/>
      </c>
      <c r="AA1903" s="408" t="str">
        <f>IFERROR(VLOOKUP(AD1897,Marks,38,0),"")</f>
        <v/>
      </c>
      <c r="AB1903" s="408" t="str">
        <f>IFERROR(VLOOKUP(AD1897,Marks,39,0),"")</f>
        <v/>
      </c>
      <c r="AC1903" s="408" t="str">
        <f>IFERROR(VLOOKUP(AD1897,Marks,40,0),"")</f>
        <v/>
      </c>
      <c r="AD1903" s="117" t="str">
        <f>IFERROR(VLOOKUP(AD1897,Marks,41,0),"")</f>
        <v/>
      </c>
      <c r="AE1903" s="119" t="str">
        <f>IFERROR(VLOOKUP(AD1897,Marks,42,0),"")</f>
        <v/>
      </c>
      <c r="AF1903" s="323" t="str">
        <f>IFERROR(VLOOKUP(AD1897,Marks,48,0),"")</f>
        <v/>
      </c>
    </row>
    <row r="1904" spans="1:32" ht="21" customHeight="1">
      <c r="A1904" s="166">
        <f>IF(N1897="","",A1903+1)</f>
        <v>14</v>
      </c>
      <c r="B1904" s="122" t="str">
        <f>'Result Sheet'!$AX$4</f>
        <v>संस्कृत</v>
      </c>
      <c r="C1904" s="408" t="str">
        <f>IFERROR(VLOOKUP(N1897,Marks,49,0),"")</f>
        <v/>
      </c>
      <c r="D1904" s="408" t="str">
        <f>IFERROR(VLOOKUP(N1897,Marks,50,0),"")</f>
        <v/>
      </c>
      <c r="E1904" s="117" t="str">
        <f>IFERROR(VLOOKUP(N1897,Marks,51,0),"")</f>
        <v/>
      </c>
      <c r="F1904" s="408" t="str">
        <f>IFERROR(VLOOKUP(N1897,Marks,52,0),"")</f>
        <v/>
      </c>
      <c r="G1904" s="408" t="str">
        <f>IFERROR(VLOOKUP(N1897,Marks,53,0),"")</f>
        <v/>
      </c>
      <c r="H1904" s="408" t="str">
        <f>IFERROR(VLOOKUP(N1897,Marks,54,0),"")</f>
        <v/>
      </c>
      <c r="I1904" s="117" t="str">
        <f>IFERROR(VLOOKUP(N1897,Marks,55,0),"")</f>
        <v/>
      </c>
      <c r="J1904" s="119" t="str">
        <f>IFERROR(VLOOKUP(N1897,Marks,56,0),"")</f>
        <v/>
      </c>
      <c r="K1904" s="408" t="str">
        <f>IFERROR(VLOOKUP(N1897,Marks,57,0),"")</f>
        <v/>
      </c>
      <c r="L1904" s="408" t="str">
        <f>IFERROR(VLOOKUP(N1897,Marks,58,0),"")</f>
        <v/>
      </c>
      <c r="M1904" s="408" t="str">
        <f>IFERROR(VLOOKUP(N1897,Marks,59,0),"")</f>
        <v/>
      </c>
      <c r="N1904" s="117" t="str">
        <f>IFERROR(VLOOKUP(N1897,Marks,60,0),"")</f>
        <v/>
      </c>
      <c r="O1904" s="119" t="str">
        <f>IFERROR(VLOOKUP(N1897,Marks,61,0),"")</f>
        <v/>
      </c>
      <c r="P1904" s="323" t="str">
        <f>IFERROR(VLOOKUP(N1897,Marks,67,0),"")</f>
        <v/>
      </c>
      <c r="Q1904" s="819"/>
      <c r="R1904" s="122" t="str">
        <f>'Result Sheet'!$AX$4</f>
        <v>संस्कृत</v>
      </c>
      <c r="S1904" s="408" t="str">
        <f>IFERROR(VLOOKUP(AD1897,Marks,49,0),"")</f>
        <v/>
      </c>
      <c r="T1904" s="408" t="str">
        <f>IFERROR(VLOOKUP(AD1897,Marks,50,0),"")</f>
        <v/>
      </c>
      <c r="U1904" s="117" t="str">
        <f>IFERROR(VLOOKUP(AD1897,Marks,51,0),"")</f>
        <v/>
      </c>
      <c r="V1904" s="408" t="str">
        <f>IFERROR(VLOOKUP(AD1897,Marks,52,0),"")</f>
        <v/>
      </c>
      <c r="W1904" s="408" t="str">
        <f>IFERROR(VLOOKUP(AD1897,Marks,53,0),"")</f>
        <v/>
      </c>
      <c r="X1904" s="408" t="str">
        <f>IFERROR(VLOOKUP(AD1897,Marks,54,0),"")</f>
        <v/>
      </c>
      <c r="Y1904" s="117" t="str">
        <f>IFERROR(VLOOKUP(AD1897,Marks,55,0),"")</f>
        <v/>
      </c>
      <c r="Z1904" s="119" t="str">
        <f>IFERROR(VLOOKUP(AD1897,Marks,56,0),"")</f>
        <v/>
      </c>
      <c r="AA1904" s="408" t="str">
        <f>IFERROR(VLOOKUP(AD1897,Marks,57,0),"")</f>
        <v/>
      </c>
      <c r="AB1904" s="408" t="str">
        <f>IFERROR(VLOOKUP(AD1897,Marks,58,0),"")</f>
        <v/>
      </c>
      <c r="AC1904" s="408" t="str">
        <f>IFERROR(VLOOKUP(AD1897,Marks,59,0),"")</f>
        <v/>
      </c>
      <c r="AD1904" s="117" t="str">
        <f>IFERROR(VLOOKUP(AD1897,Marks,60,0),"")</f>
        <v/>
      </c>
      <c r="AE1904" s="119" t="str">
        <f>IFERROR(VLOOKUP(AD1897,Marks,61,0),"")</f>
        <v/>
      </c>
      <c r="AF1904" s="323" t="str">
        <f>IFERROR(VLOOKUP(AD1897,Marks,67,0),"")</f>
        <v/>
      </c>
    </row>
    <row r="1905" spans="1:32" ht="21" customHeight="1">
      <c r="A1905" s="166">
        <f>IF(N1897="","",A1903+1)</f>
        <v>14</v>
      </c>
      <c r="B1905" s="122" t="str">
        <f>'Result Sheet'!$BQ$4</f>
        <v xml:space="preserve">गणित </v>
      </c>
      <c r="C1905" s="408" t="str">
        <f>IFERROR(VLOOKUP(N1897,Marks,68,0),"")</f>
        <v/>
      </c>
      <c r="D1905" s="408" t="str">
        <f>IFERROR(VLOOKUP(N1897,Marks,69,0),"")</f>
        <v/>
      </c>
      <c r="E1905" s="117" t="str">
        <f>IFERROR(VLOOKUP(N1897,Marks,70,0),"")</f>
        <v/>
      </c>
      <c r="F1905" s="408" t="str">
        <f>IFERROR(VLOOKUP(N1897,Marks,71,0),"")</f>
        <v/>
      </c>
      <c r="G1905" s="408" t="str">
        <f>IFERROR(VLOOKUP(N1897,Marks,72,0),"")</f>
        <v/>
      </c>
      <c r="H1905" s="408" t="str">
        <f>IFERROR(VLOOKUP(N1897,Marks,73,0),"")</f>
        <v/>
      </c>
      <c r="I1905" s="117" t="str">
        <f>IFERROR(VLOOKUP(N1897,Marks,74,0),"")</f>
        <v/>
      </c>
      <c r="J1905" s="119" t="str">
        <f>IFERROR(VLOOKUP(N1897,Marks,75,0),"")</f>
        <v/>
      </c>
      <c r="K1905" s="408" t="str">
        <f>IFERROR(VLOOKUP(N1897,Marks,76,0),"")</f>
        <v/>
      </c>
      <c r="L1905" s="408" t="str">
        <f>IFERROR(VLOOKUP(N1897,Marks,77,0),"")</f>
        <v/>
      </c>
      <c r="M1905" s="408" t="str">
        <f>IFERROR(VLOOKUP(N1897,Marks,78,0),"")</f>
        <v/>
      </c>
      <c r="N1905" s="117" t="str">
        <f>IFERROR(VLOOKUP(N1897,Marks,79,0),"")</f>
        <v/>
      </c>
      <c r="O1905" s="119" t="str">
        <f>IFERROR(VLOOKUP(N1897,Marks,80,0),"")</f>
        <v/>
      </c>
      <c r="P1905" s="323" t="str">
        <f>IFERROR(VLOOKUP(N1897,Marks,86,0),"")</f>
        <v/>
      </c>
      <c r="Q1905" s="819"/>
      <c r="R1905" s="122" t="str">
        <f>'Result Sheet'!$BQ$4</f>
        <v xml:space="preserve">गणित </v>
      </c>
      <c r="S1905" s="408" t="str">
        <f>IFERROR(VLOOKUP(AD1897,Marks,68,0),"")</f>
        <v/>
      </c>
      <c r="T1905" s="408" t="str">
        <f>IFERROR(VLOOKUP(AD1897,Marks,69,0),"")</f>
        <v/>
      </c>
      <c r="U1905" s="117" t="str">
        <f>IFERROR(VLOOKUP(AD1897,Marks,70,0),"")</f>
        <v/>
      </c>
      <c r="V1905" s="408" t="str">
        <f>IFERROR(VLOOKUP(AD1897,Marks,71,0),"")</f>
        <v/>
      </c>
      <c r="W1905" s="408" t="str">
        <f>IFERROR(VLOOKUP(AD1897,Marks,72,0),"")</f>
        <v/>
      </c>
      <c r="X1905" s="408" t="str">
        <f>IFERROR(VLOOKUP(AD1897,Marks,73,0),"")</f>
        <v/>
      </c>
      <c r="Y1905" s="117" t="str">
        <f>IFERROR(VLOOKUP(AD1897,Marks,74,0),"")</f>
        <v/>
      </c>
      <c r="Z1905" s="119" t="str">
        <f>IFERROR(VLOOKUP(AD1897,Marks,75,0),"")</f>
        <v/>
      </c>
      <c r="AA1905" s="408" t="str">
        <f>IFERROR(VLOOKUP(AD1897,Marks,76,0),"")</f>
        <v/>
      </c>
      <c r="AB1905" s="408" t="str">
        <f>IFERROR(VLOOKUP(AD1897,Marks,77,0),"")</f>
        <v/>
      </c>
      <c r="AC1905" s="408" t="str">
        <f>IFERROR(VLOOKUP(AD1897,Marks,78,0),"")</f>
        <v/>
      </c>
      <c r="AD1905" s="117" t="str">
        <f>IFERROR(VLOOKUP(AD1897,Marks,79,0),"")</f>
        <v/>
      </c>
      <c r="AE1905" s="119" t="str">
        <f>IFERROR(VLOOKUP(AD1897,Marks,80,0),"")</f>
        <v/>
      </c>
      <c r="AF1905" s="323" t="str">
        <f>IFERROR(VLOOKUP(AD1897,Marks,86,0),"")</f>
        <v/>
      </c>
    </row>
    <row r="1906" spans="1:32" ht="21" customHeight="1">
      <c r="A1906" s="166">
        <f>IF(N1897="","",A1905+1)</f>
        <v>15</v>
      </c>
      <c r="B1906" s="122" t="str">
        <f>'Result Sheet'!$CJ$4</f>
        <v xml:space="preserve">पर्यावरण अध्ययन </v>
      </c>
      <c r="C1906" s="408" t="str">
        <f>IFERROR(VLOOKUP(N1897,Marks,87,0),"")</f>
        <v/>
      </c>
      <c r="D1906" s="408" t="str">
        <f>IFERROR(VLOOKUP(N1897,Marks,88,0),"")</f>
        <v/>
      </c>
      <c r="E1906" s="117" t="str">
        <f>IFERROR(VLOOKUP(N1897,Marks,89,0),"")</f>
        <v/>
      </c>
      <c r="F1906" s="408" t="str">
        <f>IFERROR(VLOOKUP(N1897,Marks,90,0),"")</f>
        <v/>
      </c>
      <c r="G1906" s="408" t="str">
        <f>IFERROR(VLOOKUP(N1897,Marks,91,0),"")</f>
        <v/>
      </c>
      <c r="H1906" s="408" t="str">
        <f>IFERROR(VLOOKUP(N1897,Marks,92,0),"")</f>
        <v/>
      </c>
      <c r="I1906" s="117" t="str">
        <f>IFERROR(VLOOKUP(N1897,Marks,93,0),"")</f>
        <v/>
      </c>
      <c r="J1906" s="119" t="str">
        <f>IFERROR(VLOOKUP(N1897,Marks,94,0),"")</f>
        <v/>
      </c>
      <c r="K1906" s="408" t="str">
        <f>IFERROR(VLOOKUP(N1897,Marks,95,0),"")</f>
        <v/>
      </c>
      <c r="L1906" s="408" t="str">
        <f>IFERROR(VLOOKUP(N1897,Marks,96,0),"")</f>
        <v/>
      </c>
      <c r="M1906" s="408" t="str">
        <f>IFERROR(VLOOKUP(N1897,Marks,97,0),"")</f>
        <v/>
      </c>
      <c r="N1906" s="117" t="str">
        <f>IFERROR(VLOOKUP(N1897,Marks,98,0),"")</f>
        <v/>
      </c>
      <c r="O1906" s="119" t="str">
        <f>IFERROR(VLOOKUP(N1897,Marks,99,0),"")</f>
        <v/>
      </c>
      <c r="P1906" s="323" t="str">
        <f>IFERROR(VLOOKUP(N1897,Marks,105,0),"")</f>
        <v/>
      </c>
      <c r="Q1906" s="819"/>
      <c r="R1906" s="122" t="str">
        <f>'Result Sheet'!$CJ$4</f>
        <v xml:space="preserve">पर्यावरण अध्ययन </v>
      </c>
      <c r="S1906" s="408" t="str">
        <f>IFERROR(VLOOKUP(AD1897,Marks,87,0),"")</f>
        <v/>
      </c>
      <c r="T1906" s="408" t="str">
        <f>IFERROR(VLOOKUP(AD1897,Marks,88,0),"")</f>
        <v/>
      </c>
      <c r="U1906" s="117" t="str">
        <f>IFERROR(VLOOKUP(AD1897,Marks,89,0),"")</f>
        <v/>
      </c>
      <c r="V1906" s="408" t="str">
        <f>IFERROR(VLOOKUP(AD1897,Marks,90,0),"")</f>
        <v/>
      </c>
      <c r="W1906" s="408" t="str">
        <f>IFERROR(VLOOKUP(AD1897,Marks,91,0),"")</f>
        <v/>
      </c>
      <c r="X1906" s="408" t="str">
        <f>IFERROR(VLOOKUP(AD1897,Marks,92,0),"")</f>
        <v/>
      </c>
      <c r="Y1906" s="117" t="str">
        <f>IFERROR(VLOOKUP(AD1897,Marks,93,0),"")</f>
        <v/>
      </c>
      <c r="Z1906" s="119" t="str">
        <f>IFERROR(VLOOKUP(AD1897,Marks,94,0),"")</f>
        <v/>
      </c>
      <c r="AA1906" s="408" t="str">
        <f>IFERROR(VLOOKUP(AD1897,Marks,95,0),"")</f>
        <v/>
      </c>
      <c r="AB1906" s="408" t="str">
        <f>IFERROR(VLOOKUP(AD1897,Marks,96,0),"")</f>
        <v/>
      </c>
      <c r="AC1906" s="408" t="str">
        <f>IFERROR(VLOOKUP(AD1897,Marks,97,0),"")</f>
        <v/>
      </c>
      <c r="AD1906" s="117" t="str">
        <f>IFERROR(VLOOKUP(AD1897,Marks,98,0),"")</f>
        <v/>
      </c>
      <c r="AE1906" s="119" t="str">
        <f>IFERROR(VLOOKUP(AD1897,Marks,99,0),"")</f>
        <v/>
      </c>
      <c r="AF1906" s="323" t="str">
        <f>IFERROR(VLOOKUP(AD1897,Marks,105,0),"")</f>
        <v/>
      </c>
    </row>
    <row r="1907" spans="1:32" ht="25.5" customHeight="1">
      <c r="A1907" s="166">
        <f>IF(N1897="","",A1906+1)</f>
        <v>16</v>
      </c>
      <c r="B1907" s="412" t="s">
        <v>215</v>
      </c>
      <c r="C1907" s="120" t="str">
        <f>IF(AND(C1902="",C1903="",C1904="",C1905="",C1906=""),"",SUM(C1902:C1906))</f>
        <v/>
      </c>
      <c r="D1907" s="120" t="str">
        <f t="shared" ref="D1907" si="480">IF(AND(D1902="",D1903="",D1904="",D1905="",D1906=""),"",SUM(D1902:D1906))</f>
        <v/>
      </c>
      <c r="E1907" s="120" t="str">
        <f t="shared" ref="E1907" si="481">IF(AND(E1902="",E1903="",E1904="",E1905="",E1906=""),"",SUM(E1902:E1906))</f>
        <v/>
      </c>
      <c r="F1907" s="120" t="str">
        <f t="shared" ref="F1907" si="482">IF(AND(F1902="",F1903="",F1904="",F1905="",F1906=""),"",SUM(F1902:F1906))</f>
        <v/>
      </c>
      <c r="G1907" s="120" t="str">
        <f t="shared" ref="G1907" si="483">IF(AND(G1902="",G1903="",G1904="",G1905="",G1906=""),"",SUM(G1902:G1906))</f>
        <v/>
      </c>
      <c r="H1907" s="120" t="str">
        <f t="shared" ref="H1907" si="484">IF(AND(H1902="",H1903="",H1904="",H1905="",H1906=""),"",SUM(H1902:H1906))</f>
        <v/>
      </c>
      <c r="I1907" s="120" t="str">
        <f t="shared" ref="I1907" si="485">IF(AND(I1902="",I1903="",I1904="",I1905="",I1906=""),"",SUM(I1902:I1906))</f>
        <v/>
      </c>
      <c r="J1907" s="120" t="str">
        <f t="shared" ref="J1907" si="486">IF(AND(J1902="",J1903="",J1904="",J1905="",J1906=""),"",SUM(J1902:J1906))</f>
        <v/>
      </c>
      <c r="K1907" s="120" t="str">
        <f t="shared" ref="K1907" si="487">IF(AND(K1902="",K1903="",K1904="",K1905="",K1906=""),"",SUM(K1902:K1906))</f>
        <v/>
      </c>
      <c r="L1907" s="120" t="str">
        <f t="shared" ref="L1907" si="488">IF(AND(L1902="",L1903="",L1904="",L1905="",L1906=""),"",SUM(L1902:L1906))</f>
        <v/>
      </c>
      <c r="M1907" s="120" t="str">
        <f t="shared" ref="M1907" si="489">IF(AND(M1902="",M1903="",M1904="",M1905="",M1906=""),"",SUM(M1902:M1906))</f>
        <v/>
      </c>
      <c r="N1907" s="120" t="str">
        <f t="shared" ref="N1907" si="490">IF(AND(N1902="",N1903="",N1904="",N1905="",N1906=""),"",SUM(N1902:N1906))</f>
        <v/>
      </c>
      <c r="O1907" s="120" t="str">
        <f t="shared" ref="O1907" si="491">IF(AND(O1902="",O1903="",O1904="",O1905="",O1906=""),"",SUM(O1902:O1906))</f>
        <v/>
      </c>
      <c r="P1907" s="326" t="str">
        <f>IF(OR(N1897="",E1895="",O1907=""),"",IF(O1907&gt;85%*1000,"A",IF(O1907&gt;70%*1000,"B",IF(O1907&gt;50%*1000,"C",IF(O1907&gt;30%*1000,"D","E")))))</f>
        <v/>
      </c>
      <c r="Q1907" s="819"/>
      <c r="R1907" s="412" t="s">
        <v>215</v>
      </c>
      <c r="S1907" s="120" t="str">
        <f>IF(AND(S1902="",S1903="",S1904="",S1905="",S1906=""),"",SUM(S1902:S1906))</f>
        <v/>
      </c>
      <c r="T1907" s="120" t="str">
        <f t="shared" ref="T1907" si="492">IF(AND(T1902="",T1903="",T1904="",T1905="",T1906=""),"",SUM(T1902:T1906))</f>
        <v/>
      </c>
      <c r="U1907" s="120" t="str">
        <f t="shared" ref="U1907" si="493">IF(AND(U1902="",U1903="",U1904="",U1905="",U1906=""),"",SUM(U1902:U1906))</f>
        <v/>
      </c>
      <c r="V1907" s="120" t="str">
        <f t="shared" ref="V1907" si="494">IF(AND(V1902="",V1903="",V1904="",V1905="",V1906=""),"",SUM(V1902:V1906))</f>
        <v/>
      </c>
      <c r="W1907" s="120" t="str">
        <f t="shared" ref="W1907" si="495">IF(AND(W1902="",W1903="",W1904="",W1905="",W1906=""),"",SUM(W1902:W1906))</f>
        <v/>
      </c>
      <c r="X1907" s="120" t="str">
        <f t="shared" ref="X1907" si="496">IF(AND(X1902="",X1903="",X1904="",X1905="",X1906=""),"",SUM(X1902:X1906))</f>
        <v/>
      </c>
      <c r="Y1907" s="120" t="str">
        <f t="shared" ref="Y1907" si="497">IF(AND(Y1902="",Y1903="",Y1904="",Y1905="",Y1906=""),"",SUM(Y1902:Y1906))</f>
        <v/>
      </c>
      <c r="Z1907" s="120" t="str">
        <f t="shared" ref="Z1907" si="498">IF(AND(Z1902="",Z1903="",Z1904="",Z1905="",Z1906=""),"",SUM(Z1902:Z1906))</f>
        <v/>
      </c>
      <c r="AA1907" s="120" t="str">
        <f t="shared" ref="AA1907" si="499">IF(AND(AA1902="",AA1903="",AA1904="",AA1905="",AA1906=""),"",SUM(AA1902:AA1906))</f>
        <v/>
      </c>
      <c r="AB1907" s="120" t="str">
        <f t="shared" ref="AB1907" si="500">IF(AND(AB1902="",AB1903="",AB1904="",AB1905="",AB1906=""),"",SUM(AB1902:AB1906))</f>
        <v/>
      </c>
      <c r="AC1907" s="120" t="str">
        <f t="shared" ref="AC1907" si="501">IF(AND(AC1902="",AC1903="",AC1904="",AC1905="",AC1906=""),"",SUM(AC1902:AC1906))</f>
        <v/>
      </c>
      <c r="AD1907" s="120" t="str">
        <f t="shared" ref="AD1907" si="502">IF(AND(AD1902="",AD1903="",AD1904="",AD1905="",AD1906=""),"",SUM(AD1902:AD1906))</f>
        <v/>
      </c>
      <c r="AE1907" s="120" t="str">
        <f t="shared" ref="AE1907" si="503">IF(AND(AE1902="",AE1903="",AE1904="",AE1905="",AE1906=""),"",SUM(AE1902:AE1906))</f>
        <v/>
      </c>
      <c r="AF1907" s="326" t="str">
        <f>IF(OR(AD1897="",U1895="",AE1907=""),"",IF(AE1907&gt;85%*1000,"A",IF(AE1907&gt;70%*1000,"B",IF(AE1907&gt;50%*1000,"C",IF(AE1907&gt;30%*1000,"D","E")))))</f>
        <v/>
      </c>
    </row>
    <row r="1908" spans="1:32" ht="9" customHeight="1">
      <c r="A1908" s="166">
        <f>IF(N1897="","",A1907+1)</f>
        <v>17</v>
      </c>
      <c r="B1908" s="787"/>
      <c r="C1908" s="787"/>
      <c r="D1908" s="787"/>
      <c r="E1908" s="787"/>
      <c r="F1908" s="787"/>
      <c r="G1908" s="787"/>
      <c r="H1908" s="787"/>
      <c r="I1908" s="787"/>
      <c r="J1908" s="787"/>
      <c r="K1908" s="787"/>
      <c r="L1908" s="787"/>
      <c r="M1908" s="787"/>
      <c r="N1908" s="787"/>
      <c r="O1908" s="787"/>
      <c r="P1908" s="787"/>
      <c r="Q1908" s="819"/>
      <c r="R1908" s="787"/>
      <c r="S1908" s="787"/>
      <c r="T1908" s="787"/>
      <c r="U1908" s="787"/>
      <c r="V1908" s="787"/>
      <c r="W1908" s="787"/>
      <c r="X1908" s="787"/>
      <c r="Y1908" s="787"/>
      <c r="Z1908" s="787"/>
      <c r="AA1908" s="787"/>
      <c r="AB1908" s="787"/>
      <c r="AC1908" s="787"/>
      <c r="AD1908" s="787"/>
      <c r="AE1908" s="787"/>
      <c r="AF1908" s="787"/>
    </row>
    <row r="1909" spans="1:32" ht="22.5" customHeight="1">
      <c r="A1909" s="166">
        <f>IF(N1897="","",A1908+1)</f>
        <v>18</v>
      </c>
      <c r="B1909" s="788" t="s">
        <v>213</v>
      </c>
      <c r="C1909" s="788"/>
      <c r="D1909" s="789" t="s">
        <v>229</v>
      </c>
      <c r="E1909" s="790"/>
      <c r="F1909" s="411" t="s">
        <v>186</v>
      </c>
      <c r="G1909" s="788" t="s">
        <v>213</v>
      </c>
      <c r="H1909" s="788"/>
      <c r="I1909" s="789" t="s">
        <v>229</v>
      </c>
      <c r="J1909" s="790"/>
      <c r="K1909" s="411" t="s">
        <v>186</v>
      </c>
      <c r="L1909" s="788" t="s">
        <v>213</v>
      </c>
      <c r="M1909" s="788"/>
      <c r="N1909" s="789" t="s">
        <v>229</v>
      </c>
      <c r="O1909" s="790"/>
      <c r="P1909" s="411" t="s">
        <v>186</v>
      </c>
      <c r="Q1909" s="819"/>
      <c r="R1909" s="788" t="s">
        <v>213</v>
      </c>
      <c r="S1909" s="788"/>
      <c r="T1909" s="789" t="s">
        <v>229</v>
      </c>
      <c r="U1909" s="790"/>
      <c r="V1909" s="411" t="s">
        <v>186</v>
      </c>
      <c r="W1909" s="788" t="s">
        <v>213</v>
      </c>
      <c r="X1909" s="788"/>
      <c r="Y1909" s="789" t="s">
        <v>229</v>
      </c>
      <c r="Z1909" s="790"/>
      <c r="AA1909" s="411" t="s">
        <v>186</v>
      </c>
      <c r="AB1909" s="788" t="s">
        <v>213</v>
      </c>
      <c r="AC1909" s="788"/>
      <c r="AD1909" s="789" t="s">
        <v>229</v>
      </c>
      <c r="AE1909" s="790"/>
      <c r="AF1909" s="411" t="s">
        <v>186</v>
      </c>
    </row>
    <row r="1910" spans="1:32" ht="21.75" customHeight="1">
      <c r="A1910" s="166">
        <f>IF(N1897="","",A1909+1)</f>
        <v>19</v>
      </c>
      <c r="B1910" s="791" t="s">
        <v>221</v>
      </c>
      <c r="C1910" s="792"/>
      <c r="D1910" s="792"/>
      <c r="E1910" s="119" t="str">
        <f>IFERROR(VLOOKUP(N1897,Marks,109,0),"")</f>
        <v/>
      </c>
      <c r="F1910" s="130" t="str">
        <f>IFERROR(VLOOKUP(N1897,Marks,113,0),"")</f>
        <v/>
      </c>
      <c r="G1910" s="791" t="s">
        <v>192</v>
      </c>
      <c r="H1910" s="792"/>
      <c r="I1910" s="792"/>
      <c r="J1910" s="119" t="str">
        <f>IFERROR(VLOOKUP(N1897,Marks,117,0),"")</f>
        <v/>
      </c>
      <c r="K1910" s="130" t="str">
        <f>IFERROR(VLOOKUP(N1897,Marks,121,0),"")</f>
        <v/>
      </c>
      <c r="L1910" s="793" t="s">
        <v>193</v>
      </c>
      <c r="M1910" s="794"/>
      <c r="N1910" s="794"/>
      <c r="O1910" s="119" t="str">
        <f>IFERROR(VLOOKUP(N1897,Marks,125,0),"")</f>
        <v/>
      </c>
      <c r="P1910" s="130" t="str">
        <f>IFERROR(VLOOKUP(N1897,Marks,129,0),"")</f>
        <v/>
      </c>
      <c r="Q1910" s="819"/>
      <c r="R1910" s="791" t="s">
        <v>221</v>
      </c>
      <c r="S1910" s="792"/>
      <c r="T1910" s="792"/>
      <c r="U1910" s="119" t="str">
        <f>IFERROR(VLOOKUP(AD1897,Marks,109,0),"")</f>
        <v/>
      </c>
      <c r="V1910" s="130" t="str">
        <f>IFERROR(VLOOKUP(AD1897,Marks,113,0),"")</f>
        <v/>
      </c>
      <c r="W1910" s="791" t="s">
        <v>192</v>
      </c>
      <c r="X1910" s="792"/>
      <c r="Y1910" s="792"/>
      <c r="Z1910" s="119" t="str">
        <f>IFERROR(VLOOKUP(AD1897,Marks,117,0),"")</f>
        <v/>
      </c>
      <c r="AA1910" s="130" t="str">
        <f>IFERROR(VLOOKUP(AD1897,Marks,121,0),"")</f>
        <v/>
      </c>
      <c r="AB1910" s="793" t="s">
        <v>193</v>
      </c>
      <c r="AC1910" s="794"/>
      <c r="AD1910" s="794"/>
      <c r="AE1910" s="119" t="str">
        <f>IFERROR(VLOOKUP(AD1897,Marks,125,0),"")</f>
        <v/>
      </c>
      <c r="AF1910" s="130" t="str">
        <f>IFERROR(VLOOKUP(AD1897,Marks,129,0),"")</f>
        <v/>
      </c>
    </row>
    <row r="1911" spans="1:32" ht="21" customHeight="1">
      <c r="A1911" s="166">
        <f>IF(N1897="","",A1910+1)</f>
        <v>20</v>
      </c>
      <c r="B1911" s="780" t="s">
        <v>216</v>
      </c>
      <c r="C1911" s="780"/>
      <c r="D1911" s="780"/>
      <c r="E1911" s="795" t="str">
        <f>IFERROR(VLOOKUP(N1897,Marks,135,0),"")</f>
        <v/>
      </c>
      <c r="F1911" s="795"/>
      <c r="G1911" s="795"/>
      <c r="H1911" s="795"/>
      <c r="I1911" s="780" t="s">
        <v>217</v>
      </c>
      <c r="J1911" s="780"/>
      <c r="K1911" s="780"/>
      <c r="L1911" s="780"/>
      <c r="M1911" s="796" t="str">
        <f>IFERROR(VLOOKUP(N1897,Marks,136,0),"")</f>
        <v/>
      </c>
      <c r="N1911" s="796"/>
      <c r="O1911" s="796"/>
      <c r="P1911" s="796"/>
      <c r="Q1911" s="819"/>
      <c r="R1911" s="780" t="s">
        <v>216</v>
      </c>
      <c r="S1911" s="780"/>
      <c r="T1911" s="780"/>
      <c r="U1911" s="795" t="str">
        <f>IFERROR(VLOOKUP(AD1897,Marks,135,0),"")</f>
        <v/>
      </c>
      <c r="V1911" s="795"/>
      <c r="W1911" s="795"/>
      <c r="X1911" s="795"/>
      <c r="Y1911" s="780" t="s">
        <v>217</v>
      </c>
      <c r="Z1911" s="780"/>
      <c r="AA1911" s="780"/>
      <c r="AB1911" s="780"/>
      <c r="AC1911" s="796" t="str">
        <f>IFERROR(VLOOKUP(AD1897,Marks,136,0),"")</f>
        <v/>
      </c>
      <c r="AD1911" s="796"/>
      <c r="AE1911" s="796"/>
      <c r="AF1911" s="796"/>
    </row>
    <row r="1912" spans="1:32" ht="21" customHeight="1">
      <c r="A1912" s="166">
        <f>IF(N1897="","",A1911+1)</f>
        <v>21</v>
      </c>
      <c r="B1912" s="780" t="s">
        <v>218</v>
      </c>
      <c r="C1912" s="780"/>
      <c r="D1912" s="780"/>
      <c r="E1912" s="782" t="str">
        <f>IFERROR(VLOOKUP(N1897,Marks,134,0),"")</f>
        <v/>
      </c>
      <c r="F1912" s="782"/>
      <c r="G1912" s="782"/>
      <c r="H1912" s="782"/>
      <c r="I1912" s="780" t="s">
        <v>219</v>
      </c>
      <c r="J1912" s="780"/>
      <c r="K1912" s="780"/>
      <c r="L1912" s="780"/>
      <c r="M1912" s="781" t="str">
        <f>IFERROR(VLOOKUP(N1897,Marks,131,0),"")</f>
        <v/>
      </c>
      <c r="N1912" s="781"/>
      <c r="O1912" s="781"/>
      <c r="P1912" s="781"/>
      <c r="Q1912" s="819"/>
      <c r="R1912" s="780" t="s">
        <v>218</v>
      </c>
      <c r="S1912" s="780"/>
      <c r="T1912" s="780"/>
      <c r="U1912" s="782" t="str">
        <f>IFERROR(VLOOKUP(AD1897,Marks,134,0),"")</f>
        <v/>
      </c>
      <c r="V1912" s="782"/>
      <c r="W1912" s="782"/>
      <c r="X1912" s="782"/>
      <c r="Y1912" s="780" t="s">
        <v>219</v>
      </c>
      <c r="Z1912" s="780"/>
      <c r="AA1912" s="780"/>
      <c r="AB1912" s="780"/>
      <c r="AC1912" s="781" t="str">
        <f>IFERROR(VLOOKUP(AD1897,Marks,131,0),"")</f>
        <v/>
      </c>
      <c r="AD1912" s="781"/>
      <c r="AE1912" s="781"/>
      <c r="AF1912" s="781"/>
    </row>
    <row r="1913" spans="1:32" ht="21" customHeight="1">
      <c r="A1913" s="166">
        <f>IF(N1897="","",A1912+1)</f>
        <v>22</v>
      </c>
      <c r="B1913" s="780" t="s">
        <v>220</v>
      </c>
      <c r="C1913" s="780"/>
      <c r="D1913" s="780"/>
      <c r="E1913" s="324" t="str">
        <f>IFERROR(VLOOKUP(N1897,Marks,132,0),"")</f>
        <v/>
      </c>
      <c r="F1913" s="325" t="s">
        <v>341</v>
      </c>
      <c r="G1913" s="783" t="str">
        <f>IF(OR(N1897="",E1895="",O1907=""),"",IF(O1907&gt;85%*1000,"A",IF(O1907&gt;70%*1000,"B",IF(O1907&gt;50%*1000,"C",IF(O1907&gt;30%*1000,"D","E")))))</f>
        <v/>
      </c>
      <c r="H1913" s="783"/>
      <c r="I1913" s="780" t="s">
        <v>222</v>
      </c>
      <c r="J1913" s="780"/>
      <c r="K1913" s="780"/>
      <c r="L1913" s="780"/>
      <c r="M1913" s="818" t="str">
        <f>IFERROR(VLOOKUP(N1897,Marks,133,0),"")</f>
        <v/>
      </c>
      <c r="N1913" s="818"/>
      <c r="O1913" s="818"/>
      <c r="P1913" s="818"/>
      <c r="Q1913" s="819"/>
      <c r="R1913" s="780" t="s">
        <v>220</v>
      </c>
      <c r="S1913" s="780"/>
      <c r="T1913" s="780"/>
      <c r="U1913" s="324" t="str">
        <f>IFERROR(VLOOKUP(AD1897,Marks,132,0),"")</f>
        <v/>
      </c>
      <c r="V1913" s="325" t="s">
        <v>341</v>
      </c>
      <c r="W1913" s="783" t="str">
        <f>IF(OR(AD1897="",U1895="",AE1907=""),"",IF(AE1907&gt;85%*1000,"A",IF(AE1907&gt;70%*1000,"B",IF(AE1907&gt;50%*1000,"C",IF(AE1907&gt;30%*1000,"D","E")))))</f>
        <v/>
      </c>
      <c r="X1913" s="783"/>
      <c r="Y1913" s="780" t="s">
        <v>222</v>
      </c>
      <c r="Z1913" s="780"/>
      <c r="AA1913" s="780"/>
      <c r="AB1913" s="780"/>
      <c r="AC1913" s="818" t="str">
        <f>IFERROR(VLOOKUP(AD1897,Marks,133,0),"")</f>
        <v/>
      </c>
      <c r="AD1913" s="818"/>
      <c r="AE1913" s="818"/>
      <c r="AF1913" s="818"/>
    </row>
    <row r="1914" spans="1:32" ht="21" customHeight="1">
      <c r="A1914" s="166">
        <f>IF(N1897="","",A1913+1)</f>
        <v>23</v>
      </c>
      <c r="B1914" s="817" t="s">
        <v>228</v>
      </c>
      <c r="C1914" s="817"/>
      <c r="D1914" s="817"/>
      <c r="E1914" s="784">
        <f>'Master sheet'!$C$10</f>
        <v>44697</v>
      </c>
      <c r="F1914" s="784"/>
      <c r="G1914" s="784"/>
      <c r="H1914" s="410"/>
      <c r="I1914" s="121"/>
      <c r="J1914" s="121"/>
      <c r="K1914" s="76"/>
      <c r="L1914" s="121"/>
      <c r="M1914" s="121"/>
      <c r="N1914" s="121"/>
      <c r="O1914" s="121"/>
      <c r="P1914" s="121"/>
      <c r="Q1914" s="819"/>
      <c r="R1914" s="817" t="s">
        <v>228</v>
      </c>
      <c r="S1914" s="817"/>
      <c r="T1914" s="817"/>
      <c r="U1914" s="784">
        <f>'Master sheet'!$C$10</f>
        <v>44697</v>
      </c>
      <c r="V1914" s="784"/>
      <c r="W1914" s="784"/>
      <c r="X1914" s="410"/>
      <c r="Y1914" s="121"/>
      <c r="Z1914" s="121"/>
      <c r="AA1914" s="76"/>
      <c r="AB1914" s="121"/>
      <c r="AC1914" s="121"/>
      <c r="AD1914" s="121"/>
      <c r="AE1914" s="121"/>
      <c r="AF1914" s="121"/>
    </row>
    <row r="1915" spans="1:32" ht="43.5" customHeight="1">
      <c r="A1915" s="166">
        <f>IF(N1897="","",A1914+1)</f>
        <v>24</v>
      </c>
      <c r="B1915" s="804" t="str">
        <f>IF(AND(C1894=1),CONCATENATE("( ",UPPER('Master sheet'!$F$11)," )"),IF(AND(C1894=2),CONCATENATE("( ",UPPER('Master sheet'!$F$19)," )"),IF(AND(C1894=3),CONCATENATE("( ",UPPER('Master sheet'!$J$11)," )"),IF(AND(C1894=4),CONCATENATE("( ",UPPER('Master sheet'!$J$19)," )"),""))))</f>
        <v/>
      </c>
      <c r="C1915" s="804"/>
      <c r="D1915" s="804"/>
      <c r="E1915" s="804"/>
      <c r="F1915" s="805" t="str">
        <f>IF(AND(N1897=""),"",CONCATENATE("(",'Master sheet'!$C$14," )"))</f>
        <v>(Suresh Kumar )</v>
      </c>
      <c r="G1915" s="805"/>
      <c r="H1915" s="805"/>
      <c r="I1915" s="805"/>
      <c r="J1915" s="805"/>
      <c r="K1915" s="805" t="str">
        <f>IF(AND(N1897=""),"",CONCATENATE("(",'Master sheet'!$C$12," )"))</f>
        <v>(USHA PALIYA )</v>
      </c>
      <c r="L1915" s="805"/>
      <c r="M1915" s="805"/>
      <c r="N1915" s="805"/>
      <c r="O1915" s="805"/>
      <c r="P1915" s="805"/>
      <c r="Q1915" s="819"/>
      <c r="R1915" s="804" t="str">
        <f>IF(AND(S1894=1),CONCATENATE("( ",UPPER('Master sheet'!$F$11)," )"),IF(AND(S1894=2),CONCATENATE("( ",UPPER('Master sheet'!$F$19)," )"),IF(AND(S1894=3),CONCATENATE("( ",UPPER('Master sheet'!$J$11)," )"),IF(AND(S1894=4),CONCATENATE("( ",UPPER('Master sheet'!$J$19)," )"),""))))</f>
        <v/>
      </c>
      <c r="S1915" s="804"/>
      <c r="T1915" s="804"/>
      <c r="U1915" s="804"/>
      <c r="V1915" s="805" t="str">
        <f>IF(AND(AD1897=""),"",CONCATENATE("(",'Master sheet'!$C$14," )"))</f>
        <v>(Suresh Kumar )</v>
      </c>
      <c r="W1915" s="805"/>
      <c r="X1915" s="805"/>
      <c r="Y1915" s="805"/>
      <c r="Z1915" s="805"/>
      <c r="AA1915" s="805" t="str">
        <f>IF(AND(AD1897=""),"",CONCATENATE("(",'Master sheet'!$C$12," )"))</f>
        <v>(USHA PALIYA )</v>
      </c>
      <c r="AB1915" s="805"/>
      <c r="AC1915" s="805"/>
      <c r="AD1915" s="805"/>
      <c r="AE1915" s="805"/>
      <c r="AF1915" s="805"/>
    </row>
    <row r="1916" spans="1:32" ht="21.75" customHeight="1">
      <c r="A1916" s="166">
        <f>IF(N1897="","",A1915+1)</f>
        <v>25</v>
      </c>
      <c r="B1916" s="806" t="s">
        <v>223</v>
      </c>
      <c r="C1916" s="806"/>
      <c r="D1916" s="806"/>
      <c r="E1916" s="806"/>
      <c r="F1916" s="807" t="s">
        <v>224</v>
      </c>
      <c r="G1916" s="807"/>
      <c r="H1916" s="807"/>
      <c r="I1916" s="807"/>
      <c r="J1916" s="807"/>
      <c r="K1916" s="806" t="s">
        <v>225</v>
      </c>
      <c r="L1916" s="806"/>
      <c r="M1916" s="806"/>
      <c r="N1916" s="806"/>
      <c r="O1916" s="806"/>
      <c r="P1916" s="806"/>
      <c r="Q1916" s="819"/>
      <c r="R1916" s="806" t="s">
        <v>223</v>
      </c>
      <c r="S1916" s="806"/>
      <c r="T1916" s="806"/>
      <c r="U1916" s="806"/>
      <c r="V1916" s="807" t="s">
        <v>224</v>
      </c>
      <c r="W1916" s="807"/>
      <c r="X1916" s="807"/>
      <c r="Y1916" s="807"/>
      <c r="Z1916" s="807"/>
      <c r="AA1916" s="806" t="s">
        <v>225</v>
      </c>
      <c r="AB1916" s="806"/>
      <c r="AC1916" s="806"/>
      <c r="AD1916" s="806"/>
      <c r="AE1916" s="806"/>
      <c r="AF1916" s="806"/>
    </row>
    <row r="1918" spans="1:32" ht="21.9" customHeight="1">
      <c r="A1918" s="165">
        <f>IF(N1924="","",1)</f>
        <v>1</v>
      </c>
      <c r="B1918" s="808" t="s">
        <v>203</v>
      </c>
      <c r="C1918" s="808"/>
      <c r="D1918" s="808"/>
      <c r="E1918" s="808"/>
      <c r="F1918" s="808"/>
      <c r="G1918" s="808"/>
      <c r="H1918" s="808"/>
      <c r="I1918" s="808"/>
      <c r="J1918" s="808"/>
      <c r="K1918" s="808"/>
      <c r="L1918" s="808"/>
      <c r="M1918" s="808"/>
      <c r="N1918" s="808"/>
      <c r="O1918" s="808"/>
      <c r="P1918" s="808"/>
      <c r="Q1918" s="819" t="s">
        <v>249</v>
      </c>
      <c r="R1918" s="808" t="s">
        <v>203</v>
      </c>
      <c r="S1918" s="808"/>
      <c r="T1918" s="808"/>
      <c r="U1918" s="808"/>
      <c r="V1918" s="808"/>
      <c r="W1918" s="808"/>
      <c r="X1918" s="808"/>
      <c r="Y1918" s="808"/>
      <c r="Z1918" s="808"/>
      <c r="AA1918" s="808"/>
      <c r="AB1918" s="808"/>
      <c r="AC1918" s="808"/>
      <c r="AD1918" s="808"/>
      <c r="AE1918" s="808"/>
      <c r="AF1918" s="808"/>
    </row>
    <row r="1919" spans="1:32" ht="21.9" customHeight="1">
      <c r="A1919" s="166">
        <f>IF(N1924="","",A1918+1)</f>
        <v>2</v>
      </c>
      <c r="B1919" s="820" t="s">
        <v>541</v>
      </c>
      <c r="C1919" s="820"/>
      <c r="D1919" s="820"/>
      <c r="E1919" s="820"/>
      <c r="F1919" s="820"/>
      <c r="G1919" s="820"/>
      <c r="H1919" s="820"/>
      <c r="I1919" s="820"/>
      <c r="J1919" s="820"/>
      <c r="K1919" s="820"/>
      <c r="L1919" s="820"/>
      <c r="M1919" s="820"/>
      <c r="N1919" s="820"/>
      <c r="O1919" s="820"/>
      <c r="P1919" s="820"/>
      <c r="Q1919" s="819"/>
      <c r="R1919" s="820" t="s">
        <v>541</v>
      </c>
      <c r="S1919" s="820"/>
      <c r="T1919" s="820"/>
      <c r="U1919" s="820"/>
      <c r="V1919" s="820"/>
      <c r="W1919" s="820"/>
      <c r="X1919" s="820"/>
      <c r="Y1919" s="820"/>
      <c r="Z1919" s="820"/>
      <c r="AA1919" s="820"/>
      <c r="AB1919" s="820"/>
      <c r="AC1919" s="820"/>
      <c r="AD1919" s="820"/>
      <c r="AE1919" s="820"/>
      <c r="AF1919" s="820"/>
    </row>
    <row r="1920" spans="1:32" ht="21.9" customHeight="1">
      <c r="A1920" s="166">
        <f>IF(N1924="","",A1919+1)</f>
        <v>3</v>
      </c>
      <c r="B1920" s="821" t="s">
        <v>168</v>
      </c>
      <c r="C1920" s="821"/>
      <c r="D1920" s="821"/>
      <c r="E1920" s="822" t="str">
        <f>IF(AND(N1924=""),"",'Result Sheet'!$F$2)</f>
        <v xml:space="preserve">महात्मा गाँधी राजकीय विद्यालय (अंग्रेजी माध्यम) बर, पाली </v>
      </c>
      <c r="F1920" s="822"/>
      <c r="G1920" s="822"/>
      <c r="H1920" s="822"/>
      <c r="I1920" s="822"/>
      <c r="J1920" s="822"/>
      <c r="K1920" s="822"/>
      <c r="L1920" s="822"/>
      <c r="M1920" s="822"/>
      <c r="N1920" s="822"/>
      <c r="O1920" s="822"/>
      <c r="P1920" s="822"/>
      <c r="Q1920" s="819"/>
      <c r="R1920" s="821" t="s">
        <v>168</v>
      </c>
      <c r="S1920" s="821"/>
      <c r="T1920" s="821"/>
      <c r="U1920" s="822" t="str">
        <f>IF(AND(AD1924=""),"",'Result Sheet'!$F$2)</f>
        <v xml:space="preserve">महात्मा गाँधी राजकीय विद्यालय (अंग्रेजी माध्यम) बर, पाली </v>
      </c>
      <c r="V1920" s="822"/>
      <c r="W1920" s="822"/>
      <c r="X1920" s="822"/>
      <c r="Y1920" s="822"/>
      <c r="Z1920" s="822"/>
      <c r="AA1920" s="822"/>
      <c r="AB1920" s="822"/>
      <c r="AC1920" s="822"/>
      <c r="AD1920" s="822"/>
      <c r="AE1920" s="822"/>
      <c r="AF1920" s="822"/>
    </row>
    <row r="1921" spans="1:32" ht="21.9" customHeight="1">
      <c r="A1921" s="166">
        <f>IF(N1924="","",A1920+1)</f>
        <v>4</v>
      </c>
      <c r="B1921" s="413" t="s">
        <v>169</v>
      </c>
      <c r="C1921" s="797" t="str">
        <f>IFERROR(VLOOKUP(N1924,Marks,2,0),"")</f>
        <v/>
      </c>
      <c r="D1921" s="797"/>
      <c r="E1921" s="815" t="s">
        <v>212</v>
      </c>
      <c r="F1921" s="815"/>
      <c r="G1921" s="815"/>
      <c r="H1921" s="797" t="str">
        <f>IFERROR(VLOOKUP(N1924,Marks,3,0),"")</f>
        <v/>
      </c>
      <c r="I1921" s="797"/>
      <c r="J1921" s="798" t="s">
        <v>205</v>
      </c>
      <c r="K1921" s="798"/>
      <c r="L1921" s="798"/>
      <c r="M1921" s="798"/>
      <c r="N1921" s="799" t="str">
        <f>IF(AND(N1924=""),"",'Marks Entry 1st'!$I$2)</f>
        <v xml:space="preserve"> 2021-2022</v>
      </c>
      <c r="O1921" s="799"/>
      <c r="P1921" s="799"/>
      <c r="Q1921" s="819"/>
      <c r="R1921" s="413" t="s">
        <v>169</v>
      </c>
      <c r="S1921" s="797" t="str">
        <f>IFERROR(VLOOKUP(AD1924,Marks,2,0),"")</f>
        <v/>
      </c>
      <c r="T1921" s="797"/>
      <c r="U1921" s="815" t="s">
        <v>212</v>
      </c>
      <c r="V1921" s="815"/>
      <c r="W1921" s="815"/>
      <c r="X1921" s="797" t="str">
        <f>IFERROR(VLOOKUP(AD1924,Marks,3,0),"")</f>
        <v/>
      </c>
      <c r="Y1921" s="797"/>
      <c r="Z1921" s="798" t="s">
        <v>205</v>
      </c>
      <c r="AA1921" s="798"/>
      <c r="AB1921" s="798"/>
      <c r="AC1921" s="798"/>
      <c r="AD1921" s="799" t="str">
        <f>IF(AND(AD1924=""),"",'Marks Entry 1st'!$I$2)</f>
        <v xml:space="preserve"> 2021-2022</v>
      </c>
      <c r="AE1921" s="799"/>
      <c r="AF1921" s="799"/>
    </row>
    <row r="1922" spans="1:32" ht="21.9" customHeight="1">
      <c r="A1922" s="166">
        <f>IF(N1924="","",A1921+1)</f>
        <v>5</v>
      </c>
      <c r="B1922" s="800" t="s">
        <v>206</v>
      </c>
      <c r="C1922" s="800"/>
      <c r="D1922" s="800"/>
      <c r="E1922" s="801" t="str">
        <f>IFERROR(VLOOKUP(N1924,Marks,6,0),"")</f>
        <v/>
      </c>
      <c r="F1922" s="801"/>
      <c r="G1922" s="801"/>
      <c r="H1922" s="801"/>
      <c r="I1922" s="801"/>
      <c r="J1922" s="802" t="s">
        <v>209</v>
      </c>
      <c r="K1922" s="802"/>
      <c r="L1922" s="802"/>
      <c r="M1922" s="802"/>
      <c r="N1922" s="803" t="str">
        <f>IFERROR(VLOOKUP(N1924,Marks,5,0),"")</f>
        <v/>
      </c>
      <c r="O1922" s="803"/>
      <c r="P1922" s="803"/>
      <c r="Q1922" s="819"/>
      <c r="R1922" s="800" t="s">
        <v>206</v>
      </c>
      <c r="S1922" s="800"/>
      <c r="T1922" s="800"/>
      <c r="U1922" s="801" t="str">
        <f>IFERROR(VLOOKUP(AD1924,Marks,6,0),"")</f>
        <v/>
      </c>
      <c r="V1922" s="801"/>
      <c r="W1922" s="801"/>
      <c r="X1922" s="801"/>
      <c r="Y1922" s="801"/>
      <c r="Z1922" s="802" t="s">
        <v>209</v>
      </c>
      <c r="AA1922" s="802"/>
      <c r="AB1922" s="802"/>
      <c r="AC1922" s="802"/>
      <c r="AD1922" s="803" t="str">
        <f>IFERROR(VLOOKUP(AD1924,Marks,5,0),"")</f>
        <v/>
      </c>
      <c r="AE1922" s="803"/>
      <c r="AF1922" s="803"/>
    </row>
    <row r="1923" spans="1:32" ht="21.9" customHeight="1">
      <c r="A1923" s="166">
        <f>IF(N1924="","",A1922+1)</f>
        <v>6</v>
      </c>
      <c r="B1923" s="800" t="s">
        <v>207</v>
      </c>
      <c r="C1923" s="800"/>
      <c r="D1923" s="800"/>
      <c r="E1923" s="801" t="str">
        <f>IFERROR(VLOOKUP(N1924,Marks,7,0),"")</f>
        <v/>
      </c>
      <c r="F1923" s="801"/>
      <c r="G1923" s="801"/>
      <c r="H1923" s="801"/>
      <c r="I1923" s="801"/>
      <c r="J1923" s="802" t="s">
        <v>210</v>
      </c>
      <c r="K1923" s="802"/>
      <c r="L1923" s="802"/>
      <c r="M1923" s="802"/>
      <c r="N1923" s="816" t="str">
        <f>IFERROR(VLOOKUP(N1924,Marks,4,0),"")</f>
        <v/>
      </c>
      <c r="O1923" s="816"/>
      <c r="P1923" s="816"/>
      <c r="Q1923" s="819"/>
      <c r="R1923" s="800" t="s">
        <v>207</v>
      </c>
      <c r="S1923" s="800"/>
      <c r="T1923" s="800"/>
      <c r="U1923" s="801" t="str">
        <f>IFERROR(VLOOKUP(AD1924,Marks,7,0),"")</f>
        <v/>
      </c>
      <c r="V1923" s="801"/>
      <c r="W1923" s="801"/>
      <c r="X1923" s="801"/>
      <c r="Y1923" s="801"/>
      <c r="Z1923" s="802" t="s">
        <v>210</v>
      </c>
      <c r="AA1923" s="802"/>
      <c r="AB1923" s="802"/>
      <c r="AC1923" s="802"/>
      <c r="AD1923" s="816" t="str">
        <f>IFERROR(VLOOKUP(AD1924,Marks,4,0),"")</f>
        <v/>
      </c>
      <c r="AE1923" s="816"/>
      <c r="AF1923" s="816"/>
    </row>
    <row r="1924" spans="1:32" ht="21.9" customHeight="1">
      <c r="A1924" s="166">
        <f>IF(N1924="","",A1923+1)</f>
        <v>7</v>
      </c>
      <c r="B1924" s="800" t="s">
        <v>208</v>
      </c>
      <c r="C1924" s="800"/>
      <c r="D1924" s="800"/>
      <c r="E1924" s="801" t="str">
        <f>IFERROR(VLOOKUP(N1924,Marks,8,0),"")</f>
        <v/>
      </c>
      <c r="F1924" s="801"/>
      <c r="G1924" s="801"/>
      <c r="H1924" s="801"/>
      <c r="I1924" s="801"/>
      <c r="J1924" s="802" t="s">
        <v>211</v>
      </c>
      <c r="K1924" s="802"/>
      <c r="L1924" s="802"/>
      <c r="M1924" s="802"/>
      <c r="N1924" s="809">
        <f>IF(AD1897="","",IF(AND(AD1897+1&gt;$AN$6),"",AD1897+1))</f>
        <v>243</v>
      </c>
      <c r="O1924" s="809"/>
      <c r="P1924" s="809"/>
      <c r="Q1924" s="819"/>
      <c r="R1924" s="800" t="s">
        <v>208</v>
      </c>
      <c r="S1924" s="800"/>
      <c r="T1924" s="800"/>
      <c r="U1924" s="801" t="str">
        <f>IFERROR(VLOOKUP(AD1924,Marks,8,0),"")</f>
        <v/>
      </c>
      <c r="V1924" s="801"/>
      <c r="W1924" s="801"/>
      <c r="X1924" s="801"/>
      <c r="Y1924" s="801"/>
      <c r="Z1924" s="802" t="s">
        <v>211</v>
      </c>
      <c r="AA1924" s="802"/>
      <c r="AB1924" s="802"/>
      <c r="AC1924" s="802"/>
      <c r="AD1924" s="810">
        <f>IF(N1924="","",IF(AND(N1924+1&gt;$AN$6),"",N1924+1))</f>
        <v>244</v>
      </c>
      <c r="AE1924" s="810"/>
      <c r="AF1924" s="810"/>
    </row>
    <row r="1925" spans="1:32" ht="9" customHeight="1">
      <c r="A1925" s="166">
        <f>IF(N1924="","",A1924+1)</f>
        <v>8</v>
      </c>
      <c r="B1925" s="123"/>
      <c r="C1925" s="123"/>
      <c r="D1925" s="123"/>
      <c r="E1925" s="124"/>
      <c r="F1925" s="124"/>
      <c r="G1925" s="124"/>
      <c r="H1925" s="123"/>
      <c r="I1925" s="123"/>
      <c r="J1925" s="125"/>
      <c r="K1925" s="125"/>
      <c r="L1925" s="125"/>
      <c r="M1925" s="76"/>
      <c r="N1925" s="76"/>
      <c r="O1925" s="76"/>
      <c r="P1925" s="76"/>
      <c r="Q1925" s="819"/>
      <c r="R1925" s="123"/>
      <c r="S1925" s="123"/>
      <c r="T1925" s="123"/>
      <c r="U1925" s="124"/>
      <c r="V1925" s="124"/>
      <c r="W1925" s="124"/>
      <c r="X1925" s="123"/>
      <c r="Y1925" s="123"/>
      <c r="Z1925" s="125"/>
      <c r="AA1925" s="125"/>
      <c r="AB1925" s="125"/>
      <c r="AC1925" s="76"/>
      <c r="AD1925" s="76"/>
      <c r="AE1925" s="76"/>
      <c r="AF1925" s="76"/>
    </row>
    <row r="1926" spans="1:32" ht="21" customHeight="1">
      <c r="A1926" s="166">
        <f>IF(N1924="","",A1925+1)</f>
        <v>9</v>
      </c>
      <c r="B1926" s="811" t="s">
        <v>213</v>
      </c>
      <c r="C1926" s="646" t="s">
        <v>214</v>
      </c>
      <c r="D1926" s="646"/>
      <c r="E1926" s="646"/>
      <c r="F1926" s="812" t="s">
        <v>13</v>
      </c>
      <c r="G1926" s="813"/>
      <c r="H1926" s="813"/>
      <c r="I1926" s="814"/>
      <c r="J1926" s="649" t="s">
        <v>184</v>
      </c>
      <c r="K1926" s="650" t="s">
        <v>167</v>
      </c>
      <c r="L1926" s="651"/>
      <c r="M1926" s="651"/>
      <c r="N1926" s="652"/>
      <c r="O1926" s="616" t="s">
        <v>185</v>
      </c>
      <c r="P1926" s="617" t="s">
        <v>186</v>
      </c>
      <c r="Q1926" s="819"/>
      <c r="R1926" s="811" t="s">
        <v>213</v>
      </c>
      <c r="S1926" s="646" t="s">
        <v>214</v>
      </c>
      <c r="T1926" s="646"/>
      <c r="U1926" s="646"/>
      <c r="V1926" s="812" t="s">
        <v>13</v>
      </c>
      <c r="W1926" s="813"/>
      <c r="X1926" s="813"/>
      <c r="Y1926" s="814"/>
      <c r="Z1926" s="649" t="s">
        <v>184</v>
      </c>
      <c r="AA1926" s="650" t="s">
        <v>167</v>
      </c>
      <c r="AB1926" s="651"/>
      <c r="AC1926" s="651"/>
      <c r="AD1926" s="652"/>
      <c r="AE1926" s="616" t="s">
        <v>185</v>
      </c>
      <c r="AF1926" s="617" t="s">
        <v>186</v>
      </c>
    </row>
    <row r="1927" spans="1:32" ht="90.75" customHeight="1">
      <c r="A1927" s="166">
        <f>IF(N1924="","",A1926+1)</f>
        <v>10</v>
      </c>
      <c r="B1927" s="811"/>
      <c r="C1927" s="171" t="s">
        <v>11</v>
      </c>
      <c r="D1927" s="171" t="s">
        <v>180</v>
      </c>
      <c r="E1927" s="171" t="s">
        <v>108</v>
      </c>
      <c r="F1927" s="171" t="s">
        <v>182</v>
      </c>
      <c r="G1927" s="171" t="s">
        <v>183</v>
      </c>
      <c r="H1927" s="305" t="s">
        <v>10</v>
      </c>
      <c r="I1927" s="171" t="s">
        <v>108</v>
      </c>
      <c r="J1927" s="649"/>
      <c r="K1927" s="172" t="s">
        <v>182</v>
      </c>
      <c r="L1927" s="172" t="s">
        <v>183</v>
      </c>
      <c r="M1927" s="173" t="s">
        <v>10</v>
      </c>
      <c r="N1927" s="171" t="s">
        <v>108</v>
      </c>
      <c r="O1927" s="616"/>
      <c r="P1927" s="785"/>
      <c r="Q1927" s="819"/>
      <c r="R1927" s="811"/>
      <c r="S1927" s="171" t="s">
        <v>11</v>
      </c>
      <c r="T1927" s="171" t="s">
        <v>180</v>
      </c>
      <c r="U1927" s="171" t="s">
        <v>108</v>
      </c>
      <c r="V1927" s="171" t="s">
        <v>182</v>
      </c>
      <c r="W1927" s="171" t="s">
        <v>183</v>
      </c>
      <c r="X1927" s="305" t="s">
        <v>10</v>
      </c>
      <c r="Y1927" s="171" t="s">
        <v>108</v>
      </c>
      <c r="Z1927" s="649"/>
      <c r="AA1927" s="172" t="s">
        <v>182</v>
      </c>
      <c r="AB1927" s="172" t="s">
        <v>183</v>
      </c>
      <c r="AC1927" s="173" t="s">
        <v>10</v>
      </c>
      <c r="AD1927" s="171" t="s">
        <v>108</v>
      </c>
      <c r="AE1927" s="616"/>
      <c r="AF1927" s="785">
        <v>0</v>
      </c>
    </row>
    <row r="1928" spans="1:32" ht="18.75" customHeight="1">
      <c r="A1928" s="166">
        <f>IF(N1924="","",A1927+1)</f>
        <v>11</v>
      </c>
      <c r="B1928" s="811"/>
      <c r="C1928" s="409">
        <v>20</v>
      </c>
      <c r="D1928" s="409">
        <v>20</v>
      </c>
      <c r="E1928" s="116">
        <v>40</v>
      </c>
      <c r="F1928" s="409">
        <v>30</v>
      </c>
      <c r="G1928" s="409">
        <v>18</v>
      </c>
      <c r="H1928" s="409">
        <v>12</v>
      </c>
      <c r="I1928" s="116">
        <v>60</v>
      </c>
      <c r="J1928" s="118">
        <v>100</v>
      </c>
      <c r="K1928" s="409">
        <v>50</v>
      </c>
      <c r="L1928" s="409">
        <v>30</v>
      </c>
      <c r="M1928" s="409">
        <v>20</v>
      </c>
      <c r="N1928" s="116">
        <v>100</v>
      </c>
      <c r="O1928" s="118">
        <v>200</v>
      </c>
      <c r="P1928" s="786"/>
      <c r="Q1928" s="819"/>
      <c r="R1928" s="811"/>
      <c r="S1928" s="409">
        <v>20</v>
      </c>
      <c r="T1928" s="409">
        <v>20</v>
      </c>
      <c r="U1928" s="116">
        <v>40</v>
      </c>
      <c r="V1928" s="409">
        <v>30</v>
      </c>
      <c r="W1928" s="409">
        <v>18</v>
      </c>
      <c r="X1928" s="409">
        <v>12</v>
      </c>
      <c r="Y1928" s="116">
        <v>60</v>
      </c>
      <c r="Z1928" s="118">
        <v>100</v>
      </c>
      <c r="AA1928" s="409">
        <v>50</v>
      </c>
      <c r="AB1928" s="409">
        <v>30</v>
      </c>
      <c r="AC1928" s="409">
        <v>20</v>
      </c>
      <c r="AD1928" s="116">
        <v>100</v>
      </c>
      <c r="AE1928" s="118">
        <v>200</v>
      </c>
      <c r="AF1928" s="786"/>
    </row>
    <row r="1929" spans="1:32" ht="21" customHeight="1">
      <c r="A1929" s="166">
        <f>IF(N1924="","",A1928+1)</f>
        <v>12</v>
      </c>
      <c r="B1929" s="122" t="str">
        <f>'Result Sheet'!$L$4</f>
        <v xml:space="preserve">हिन्दी </v>
      </c>
      <c r="C1929" s="408" t="str">
        <f>IFERROR(VLOOKUP(N1924,Marks,11,0),"")</f>
        <v/>
      </c>
      <c r="D1929" s="408" t="str">
        <f>IFERROR(VLOOKUP(N1924,Marks,12,0),"")</f>
        <v/>
      </c>
      <c r="E1929" s="117" t="str">
        <f>IFERROR(VLOOKUP(N1924,Marks,13,0),"")</f>
        <v/>
      </c>
      <c r="F1929" s="408" t="str">
        <f>IFERROR(VLOOKUP(N1924,Marks,14,0),"")</f>
        <v/>
      </c>
      <c r="G1929" s="408" t="str">
        <f>IFERROR(VLOOKUP(N1924,Marks,15,0),"")</f>
        <v/>
      </c>
      <c r="H1929" s="408" t="str">
        <f>IFERROR(VLOOKUP(N1924,Marks,16,0),"")</f>
        <v/>
      </c>
      <c r="I1929" s="117" t="str">
        <f>IFERROR(VLOOKUP(N1924,Marks,17,0),"")</f>
        <v/>
      </c>
      <c r="J1929" s="119" t="str">
        <f>IFERROR(VLOOKUP(N1924,Marks,18,0),"")</f>
        <v/>
      </c>
      <c r="K1929" s="408" t="str">
        <f>IFERROR(VLOOKUP(N1924,Marks,19,0),"")</f>
        <v/>
      </c>
      <c r="L1929" s="408" t="str">
        <f>IFERROR(VLOOKUP(N1924,Marks,20,0),"")</f>
        <v/>
      </c>
      <c r="M1929" s="408" t="str">
        <f>IFERROR(VLOOKUP(N1924,Marks,21,0),"")</f>
        <v/>
      </c>
      <c r="N1929" s="117" t="str">
        <f>IFERROR(VLOOKUP(N1924,Marks,22,0),"")</f>
        <v/>
      </c>
      <c r="O1929" s="119" t="str">
        <f>IFERROR(VLOOKUP(N1924,Marks,23,0),"")</f>
        <v/>
      </c>
      <c r="P1929" s="323" t="str">
        <f>IFERROR(VLOOKUP(N1924,Marks,29,0),"")</f>
        <v/>
      </c>
      <c r="Q1929" s="819"/>
      <c r="R1929" s="122" t="str">
        <f>'Result Sheet'!$L$4</f>
        <v xml:space="preserve">हिन्दी </v>
      </c>
      <c r="S1929" s="408" t="str">
        <f>IFERROR(VLOOKUP(AD1924,Marks,11,0),"")</f>
        <v/>
      </c>
      <c r="T1929" s="408" t="str">
        <f>IFERROR(VLOOKUP(AD1924,Marks,12,0),"")</f>
        <v/>
      </c>
      <c r="U1929" s="117" t="str">
        <f>IFERROR(VLOOKUP(AD1924,Marks,13,0),"")</f>
        <v/>
      </c>
      <c r="V1929" s="408" t="str">
        <f>IFERROR(VLOOKUP(AD1924,Marks,14,0),"")</f>
        <v/>
      </c>
      <c r="W1929" s="408" t="str">
        <f>IFERROR(VLOOKUP(AD1924,Marks,15,0),"")</f>
        <v/>
      </c>
      <c r="X1929" s="408" t="str">
        <f>IFERROR(VLOOKUP(AD1924,Marks,16,0),"")</f>
        <v/>
      </c>
      <c r="Y1929" s="117" t="str">
        <f>IFERROR(VLOOKUP(AD1924,Marks,17,0),"")</f>
        <v/>
      </c>
      <c r="Z1929" s="119" t="str">
        <f>IFERROR(VLOOKUP(AD1924,Marks,18,0),"")</f>
        <v/>
      </c>
      <c r="AA1929" s="408" t="str">
        <f>IFERROR(VLOOKUP(AD1924,Marks,19,0),"")</f>
        <v/>
      </c>
      <c r="AB1929" s="408" t="str">
        <f>IFERROR(VLOOKUP(AD1924,Marks,20,0),"")</f>
        <v/>
      </c>
      <c r="AC1929" s="408" t="str">
        <f>IFERROR(VLOOKUP(AD1924,Marks,21,0),"")</f>
        <v/>
      </c>
      <c r="AD1929" s="117" t="str">
        <f>IFERROR(VLOOKUP(AD1924,Marks,22,0),"")</f>
        <v/>
      </c>
      <c r="AE1929" s="119" t="str">
        <f>IFERROR(VLOOKUP(AD1924,Marks,23,0),"")</f>
        <v/>
      </c>
      <c r="AF1929" s="323" t="str">
        <f>IFERROR(VLOOKUP(AD1924,Marks,29,0),"")</f>
        <v/>
      </c>
    </row>
    <row r="1930" spans="1:32" ht="21" customHeight="1">
      <c r="A1930" s="166">
        <f>IF(N1924="","",A1929+1)</f>
        <v>13</v>
      </c>
      <c r="B1930" s="122" t="str">
        <f>'Result Sheet'!$AE$4</f>
        <v xml:space="preserve">अंग्रेजी </v>
      </c>
      <c r="C1930" s="408" t="str">
        <f>IFERROR(VLOOKUP(N1924,Marks,30,0),"")</f>
        <v/>
      </c>
      <c r="D1930" s="408" t="str">
        <f>IFERROR(VLOOKUP(N1924,Marks,31,0),"")</f>
        <v/>
      </c>
      <c r="E1930" s="117" t="str">
        <f>IFERROR(VLOOKUP(N1924,Marks,32,0),"")</f>
        <v/>
      </c>
      <c r="F1930" s="408" t="str">
        <f>IFERROR(VLOOKUP(N1924,Marks,33,0),"")</f>
        <v/>
      </c>
      <c r="G1930" s="408" t="str">
        <f>IFERROR(VLOOKUP(N1924,Marks,34,0),"")</f>
        <v/>
      </c>
      <c r="H1930" s="408" t="str">
        <f>IFERROR(VLOOKUP(N1924,Marks,35,0),"")</f>
        <v/>
      </c>
      <c r="I1930" s="117" t="str">
        <f>IFERROR(VLOOKUP(N1924,Marks,36,0),"")</f>
        <v/>
      </c>
      <c r="J1930" s="119" t="str">
        <f>IFERROR(VLOOKUP(N1924,Marks,37,0),"")</f>
        <v/>
      </c>
      <c r="K1930" s="408" t="str">
        <f>IFERROR(VLOOKUP(N1924,Marks,38,0),"")</f>
        <v/>
      </c>
      <c r="L1930" s="408" t="str">
        <f>IFERROR(VLOOKUP(N1924,Marks,39,0),"")</f>
        <v/>
      </c>
      <c r="M1930" s="408" t="str">
        <f>IFERROR(VLOOKUP(N1924,Marks,40,0),"")</f>
        <v/>
      </c>
      <c r="N1930" s="117" t="str">
        <f>IFERROR(VLOOKUP(N1924,Marks,41,0),"")</f>
        <v/>
      </c>
      <c r="O1930" s="119" t="str">
        <f>IFERROR(VLOOKUP(N1924,Marks,42,0),"")</f>
        <v/>
      </c>
      <c r="P1930" s="323" t="str">
        <f>IFERROR(VLOOKUP(N1924,Marks,48,0),"")</f>
        <v/>
      </c>
      <c r="Q1930" s="819"/>
      <c r="R1930" s="122" t="str">
        <f>'Result Sheet'!$AE$4</f>
        <v xml:space="preserve">अंग्रेजी </v>
      </c>
      <c r="S1930" s="408" t="str">
        <f>IFERROR(VLOOKUP(AD1924,Marks,30,0),"")</f>
        <v/>
      </c>
      <c r="T1930" s="408" t="str">
        <f>IFERROR(VLOOKUP(AD1924,Marks,31,0),"")</f>
        <v/>
      </c>
      <c r="U1930" s="117" t="str">
        <f>IFERROR(VLOOKUP(AD1924,Marks,32,0),"")</f>
        <v/>
      </c>
      <c r="V1930" s="408" t="str">
        <f>IFERROR(VLOOKUP(AD1924,Marks,33,0),"")</f>
        <v/>
      </c>
      <c r="W1930" s="408" t="str">
        <f>IFERROR(VLOOKUP(AD1924,Marks,34,0),"")</f>
        <v/>
      </c>
      <c r="X1930" s="408" t="str">
        <f>IFERROR(VLOOKUP(AD1924,Marks,35,0),"")</f>
        <v/>
      </c>
      <c r="Y1930" s="117" t="str">
        <f>IFERROR(VLOOKUP(AD1924,Marks,36,0),"")</f>
        <v/>
      </c>
      <c r="Z1930" s="119" t="str">
        <f>IFERROR(VLOOKUP(AD1924,Marks,37,0),"")</f>
        <v/>
      </c>
      <c r="AA1930" s="408" t="str">
        <f>IFERROR(VLOOKUP(AD1924,Marks,38,0),"")</f>
        <v/>
      </c>
      <c r="AB1930" s="408" t="str">
        <f>IFERROR(VLOOKUP(AD1924,Marks,39,0),"")</f>
        <v/>
      </c>
      <c r="AC1930" s="408" t="str">
        <f>IFERROR(VLOOKUP(AD1924,Marks,40,0),"")</f>
        <v/>
      </c>
      <c r="AD1930" s="117" t="str">
        <f>IFERROR(VLOOKUP(AD1924,Marks,41,0),"")</f>
        <v/>
      </c>
      <c r="AE1930" s="119" t="str">
        <f>IFERROR(VLOOKUP(AD1924,Marks,42,0),"")</f>
        <v/>
      </c>
      <c r="AF1930" s="323" t="str">
        <f>IFERROR(VLOOKUP(AD1924,Marks,48,0),"")</f>
        <v/>
      </c>
    </row>
    <row r="1931" spans="1:32" ht="21" customHeight="1">
      <c r="A1931" s="166">
        <f>IF(N1924="","",A1930+1)</f>
        <v>14</v>
      </c>
      <c r="B1931" s="122" t="str">
        <f>'Result Sheet'!$AX$4</f>
        <v>संस्कृत</v>
      </c>
      <c r="C1931" s="408" t="str">
        <f>IFERROR(VLOOKUP(N1924,Marks,49,0),"")</f>
        <v/>
      </c>
      <c r="D1931" s="408" t="str">
        <f>IFERROR(VLOOKUP(N1924,Marks,50,0),"")</f>
        <v/>
      </c>
      <c r="E1931" s="117" t="str">
        <f>IFERROR(VLOOKUP(N1924,Marks,51,0),"")</f>
        <v/>
      </c>
      <c r="F1931" s="408" t="str">
        <f>IFERROR(VLOOKUP(N1924,Marks,52,0),"")</f>
        <v/>
      </c>
      <c r="G1931" s="408" t="str">
        <f>IFERROR(VLOOKUP(N1924,Marks,53,0),"")</f>
        <v/>
      </c>
      <c r="H1931" s="408" t="str">
        <f>IFERROR(VLOOKUP(N1924,Marks,54,0),"")</f>
        <v/>
      </c>
      <c r="I1931" s="117" t="str">
        <f>IFERROR(VLOOKUP(N1924,Marks,55,0),"")</f>
        <v/>
      </c>
      <c r="J1931" s="119" t="str">
        <f>IFERROR(VLOOKUP(N1924,Marks,56,0),"")</f>
        <v/>
      </c>
      <c r="K1931" s="408" t="str">
        <f>IFERROR(VLOOKUP(N1924,Marks,57,0),"")</f>
        <v/>
      </c>
      <c r="L1931" s="408" t="str">
        <f>IFERROR(VLOOKUP(N1924,Marks,58,0),"")</f>
        <v/>
      </c>
      <c r="M1931" s="408" t="str">
        <f>IFERROR(VLOOKUP(N1924,Marks,59,0),"")</f>
        <v/>
      </c>
      <c r="N1931" s="117" t="str">
        <f>IFERROR(VLOOKUP(N1924,Marks,60,0),"")</f>
        <v/>
      </c>
      <c r="O1931" s="119" t="str">
        <f>IFERROR(VLOOKUP(N1924,Marks,61,0),"")</f>
        <v/>
      </c>
      <c r="P1931" s="323" t="str">
        <f>IFERROR(VLOOKUP(N1924,Marks,67,0),"")</f>
        <v/>
      </c>
      <c r="Q1931" s="819"/>
      <c r="R1931" s="122" t="str">
        <f>'Result Sheet'!$AX$4</f>
        <v>संस्कृत</v>
      </c>
      <c r="S1931" s="408" t="str">
        <f>IFERROR(VLOOKUP(AD1924,Marks,49,0),"")</f>
        <v/>
      </c>
      <c r="T1931" s="408" t="str">
        <f>IFERROR(VLOOKUP(AD1924,Marks,50,0),"")</f>
        <v/>
      </c>
      <c r="U1931" s="117" t="str">
        <f>IFERROR(VLOOKUP(AD1924,Marks,51,0),"")</f>
        <v/>
      </c>
      <c r="V1931" s="408" t="str">
        <f>IFERROR(VLOOKUP(AD1924,Marks,52,0),"")</f>
        <v/>
      </c>
      <c r="W1931" s="408" t="str">
        <f>IFERROR(VLOOKUP(AD1924,Marks,53,0),"")</f>
        <v/>
      </c>
      <c r="X1931" s="408" t="str">
        <f>IFERROR(VLOOKUP(AD1924,Marks,54,0),"")</f>
        <v/>
      </c>
      <c r="Y1931" s="117" t="str">
        <f>IFERROR(VLOOKUP(AD1924,Marks,55,0),"")</f>
        <v/>
      </c>
      <c r="Z1931" s="119" t="str">
        <f>IFERROR(VLOOKUP(AD1924,Marks,56,0),"")</f>
        <v/>
      </c>
      <c r="AA1931" s="408" t="str">
        <f>IFERROR(VLOOKUP(AD1924,Marks,57,0),"")</f>
        <v/>
      </c>
      <c r="AB1931" s="408" t="str">
        <f>IFERROR(VLOOKUP(AD1924,Marks,58,0),"")</f>
        <v/>
      </c>
      <c r="AC1931" s="408" t="str">
        <f>IFERROR(VLOOKUP(AD1924,Marks,59,0),"")</f>
        <v/>
      </c>
      <c r="AD1931" s="117" t="str">
        <f>IFERROR(VLOOKUP(AD1924,Marks,60,0),"")</f>
        <v/>
      </c>
      <c r="AE1931" s="119" t="str">
        <f>IFERROR(VLOOKUP(AD1924,Marks,61,0),"")</f>
        <v/>
      </c>
      <c r="AF1931" s="323" t="str">
        <f>IFERROR(VLOOKUP(AD1924,Marks,67,0),"")</f>
        <v/>
      </c>
    </row>
    <row r="1932" spans="1:32" ht="21" customHeight="1">
      <c r="A1932" s="166">
        <f>IF(N1924="","",A1930+1)</f>
        <v>14</v>
      </c>
      <c r="B1932" s="122" t="str">
        <f>'Result Sheet'!$BQ$4</f>
        <v xml:space="preserve">गणित </v>
      </c>
      <c r="C1932" s="408" t="str">
        <f>IFERROR(VLOOKUP(N1924,Marks,68,0),"")</f>
        <v/>
      </c>
      <c r="D1932" s="408" t="str">
        <f>IFERROR(VLOOKUP(N1924,Marks,69,0),"")</f>
        <v/>
      </c>
      <c r="E1932" s="117" t="str">
        <f>IFERROR(VLOOKUP(N1924,Marks,70,0),"")</f>
        <v/>
      </c>
      <c r="F1932" s="408" t="str">
        <f>IFERROR(VLOOKUP(N1924,Marks,71,0),"")</f>
        <v/>
      </c>
      <c r="G1932" s="408" t="str">
        <f>IFERROR(VLOOKUP(N1924,Marks,72,0),"")</f>
        <v/>
      </c>
      <c r="H1932" s="408" t="str">
        <f>IFERROR(VLOOKUP(N1924,Marks,73,0),"")</f>
        <v/>
      </c>
      <c r="I1932" s="117" t="str">
        <f>IFERROR(VLOOKUP(N1924,Marks,74,0),"")</f>
        <v/>
      </c>
      <c r="J1932" s="119" t="str">
        <f>IFERROR(VLOOKUP(N1924,Marks,75,0),"")</f>
        <v/>
      </c>
      <c r="K1932" s="408" t="str">
        <f>IFERROR(VLOOKUP(N1924,Marks,76,0),"")</f>
        <v/>
      </c>
      <c r="L1932" s="408" t="str">
        <f>IFERROR(VLOOKUP(N1924,Marks,77,0),"")</f>
        <v/>
      </c>
      <c r="M1932" s="408" t="str">
        <f>IFERROR(VLOOKUP(N1924,Marks,78,0),"")</f>
        <v/>
      </c>
      <c r="N1932" s="117" t="str">
        <f>IFERROR(VLOOKUP(N1924,Marks,79,0),"")</f>
        <v/>
      </c>
      <c r="O1932" s="119" t="str">
        <f>IFERROR(VLOOKUP(N1924,Marks,80,0),"")</f>
        <v/>
      </c>
      <c r="P1932" s="323" t="str">
        <f>IFERROR(VLOOKUP(N1924,Marks,86,0),"")</f>
        <v/>
      </c>
      <c r="Q1932" s="819"/>
      <c r="R1932" s="122" t="str">
        <f>'Result Sheet'!$BQ$4</f>
        <v xml:space="preserve">गणित </v>
      </c>
      <c r="S1932" s="408" t="str">
        <f>IFERROR(VLOOKUP(AD1924,Marks,68,0),"")</f>
        <v/>
      </c>
      <c r="T1932" s="408" t="str">
        <f>IFERROR(VLOOKUP(AD1924,Marks,69,0),"")</f>
        <v/>
      </c>
      <c r="U1932" s="117" t="str">
        <f>IFERROR(VLOOKUP(AD1924,Marks,70,0),"")</f>
        <v/>
      </c>
      <c r="V1932" s="408" t="str">
        <f>IFERROR(VLOOKUP(AD1924,Marks,71,0),"")</f>
        <v/>
      </c>
      <c r="W1932" s="408" t="str">
        <f>IFERROR(VLOOKUP(AD1924,Marks,72,0),"")</f>
        <v/>
      </c>
      <c r="X1932" s="408" t="str">
        <f>IFERROR(VLOOKUP(AD1924,Marks,73,0),"")</f>
        <v/>
      </c>
      <c r="Y1932" s="117" t="str">
        <f>IFERROR(VLOOKUP(AD1924,Marks,74,0),"")</f>
        <v/>
      </c>
      <c r="Z1932" s="119" t="str">
        <f>IFERROR(VLOOKUP(AD1924,Marks,75,0),"")</f>
        <v/>
      </c>
      <c r="AA1932" s="408" t="str">
        <f>IFERROR(VLOOKUP(AD1924,Marks,76,0),"")</f>
        <v/>
      </c>
      <c r="AB1932" s="408" t="str">
        <f>IFERROR(VLOOKUP(AD1924,Marks,77,0),"")</f>
        <v/>
      </c>
      <c r="AC1932" s="408" t="str">
        <f>IFERROR(VLOOKUP(AD1924,Marks,78,0),"")</f>
        <v/>
      </c>
      <c r="AD1932" s="117" t="str">
        <f>IFERROR(VLOOKUP(AD1924,Marks,79,0),"")</f>
        <v/>
      </c>
      <c r="AE1932" s="119" t="str">
        <f>IFERROR(VLOOKUP(AD1924,Marks,80,0),"")</f>
        <v/>
      </c>
      <c r="AF1932" s="323" t="str">
        <f>IFERROR(VLOOKUP(AD1924,Marks,86,0),"")</f>
        <v/>
      </c>
    </row>
    <row r="1933" spans="1:32" ht="21" customHeight="1">
      <c r="A1933" s="166">
        <f>IF(N1924="","",A1932+1)</f>
        <v>15</v>
      </c>
      <c r="B1933" s="122" t="str">
        <f>'Result Sheet'!$CJ$4</f>
        <v xml:space="preserve">पर्यावरण अध्ययन </v>
      </c>
      <c r="C1933" s="408" t="str">
        <f>IFERROR(VLOOKUP(N1924,Marks,87,0),"")</f>
        <v/>
      </c>
      <c r="D1933" s="408" t="str">
        <f>IFERROR(VLOOKUP(N1924,Marks,88,0),"")</f>
        <v/>
      </c>
      <c r="E1933" s="117" t="str">
        <f>IFERROR(VLOOKUP(N1924,Marks,89,0),"")</f>
        <v/>
      </c>
      <c r="F1933" s="408" t="str">
        <f>IFERROR(VLOOKUP(N1924,Marks,90,0),"")</f>
        <v/>
      </c>
      <c r="G1933" s="408" t="str">
        <f>IFERROR(VLOOKUP(N1924,Marks,91,0),"")</f>
        <v/>
      </c>
      <c r="H1933" s="408" t="str">
        <f>IFERROR(VLOOKUP(N1924,Marks,92,0),"")</f>
        <v/>
      </c>
      <c r="I1933" s="117" t="str">
        <f>IFERROR(VLOOKUP(N1924,Marks,93,0),"")</f>
        <v/>
      </c>
      <c r="J1933" s="119" t="str">
        <f>IFERROR(VLOOKUP(N1924,Marks,94,0),"")</f>
        <v/>
      </c>
      <c r="K1933" s="408" t="str">
        <f>IFERROR(VLOOKUP(N1924,Marks,95,0),"")</f>
        <v/>
      </c>
      <c r="L1933" s="408" t="str">
        <f>IFERROR(VLOOKUP(N1924,Marks,96,0),"")</f>
        <v/>
      </c>
      <c r="M1933" s="408" t="str">
        <f>IFERROR(VLOOKUP(N1924,Marks,97,0),"")</f>
        <v/>
      </c>
      <c r="N1933" s="117" t="str">
        <f>IFERROR(VLOOKUP(N1924,Marks,98,0),"")</f>
        <v/>
      </c>
      <c r="O1933" s="119" t="str">
        <f>IFERROR(VLOOKUP(N1924,Marks,99,0),"")</f>
        <v/>
      </c>
      <c r="P1933" s="323" t="str">
        <f>IFERROR(VLOOKUP(N1924,Marks,105,0),"")</f>
        <v/>
      </c>
      <c r="Q1933" s="819"/>
      <c r="R1933" s="122" t="str">
        <f>'Result Sheet'!$CJ$4</f>
        <v xml:space="preserve">पर्यावरण अध्ययन </v>
      </c>
      <c r="S1933" s="408" t="str">
        <f>IFERROR(VLOOKUP(AD1924,Marks,87,0),"")</f>
        <v/>
      </c>
      <c r="T1933" s="408" t="str">
        <f>IFERROR(VLOOKUP(AD1924,Marks,88,0),"")</f>
        <v/>
      </c>
      <c r="U1933" s="117" t="str">
        <f>IFERROR(VLOOKUP(AD1924,Marks,89,0),"")</f>
        <v/>
      </c>
      <c r="V1933" s="408" t="str">
        <f>IFERROR(VLOOKUP(AD1924,Marks,90,0),"")</f>
        <v/>
      </c>
      <c r="W1933" s="408" t="str">
        <f>IFERROR(VLOOKUP(AD1924,Marks,91,0),"")</f>
        <v/>
      </c>
      <c r="X1933" s="408" t="str">
        <f>IFERROR(VLOOKUP(AD1924,Marks,92,0),"")</f>
        <v/>
      </c>
      <c r="Y1933" s="117" t="str">
        <f>IFERROR(VLOOKUP(AD1924,Marks,93,0),"")</f>
        <v/>
      </c>
      <c r="Z1933" s="119" t="str">
        <f>IFERROR(VLOOKUP(AD1924,Marks,94,0),"")</f>
        <v/>
      </c>
      <c r="AA1933" s="408" t="str">
        <f>IFERROR(VLOOKUP(AD1924,Marks,95,0),"")</f>
        <v/>
      </c>
      <c r="AB1933" s="408" t="str">
        <f>IFERROR(VLOOKUP(AD1924,Marks,96,0),"")</f>
        <v/>
      </c>
      <c r="AC1933" s="408" t="str">
        <f>IFERROR(VLOOKUP(AD1924,Marks,97,0),"")</f>
        <v/>
      </c>
      <c r="AD1933" s="117" t="str">
        <f>IFERROR(VLOOKUP(AD1924,Marks,98,0),"")</f>
        <v/>
      </c>
      <c r="AE1933" s="119" t="str">
        <f>IFERROR(VLOOKUP(AD1924,Marks,99,0),"")</f>
        <v/>
      </c>
      <c r="AF1933" s="323" t="str">
        <f>IFERROR(VLOOKUP(AD1924,Marks,105,0),"")</f>
        <v/>
      </c>
    </row>
    <row r="1934" spans="1:32" ht="25.5" customHeight="1">
      <c r="A1934" s="166">
        <f>IF(N1924="","",A1933+1)</f>
        <v>16</v>
      </c>
      <c r="B1934" s="412" t="s">
        <v>215</v>
      </c>
      <c r="C1934" s="120" t="str">
        <f>IF(AND(C1929="",C1930="",C1931="",C1932="",C1933=""),"",SUM(C1929:C1933))</f>
        <v/>
      </c>
      <c r="D1934" s="120" t="str">
        <f t="shared" ref="D1934" si="504">IF(AND(D1929="",D1930="",D1931="",D1932="",D1933=""),"",SUM(D1929:D1933))</f>
        <v/>
      </c>
      <c r="E1934" s="120" t="str">
        <f t="shared" ref="E1934" si="505">IF(AND(E1929="",E1930="",E1931="",E1932="",E1933=""),"",SUM(E1929:E1933))</f>
        <v/>
      </c>
      <c r="F1934" s="120" t="str">
        <f t="shared" ref="F1934" si="506">IF(AND(F1929="",F1930="",F1931="",F1932="",F1933=""),"",SUM(F1929:F1933))</f>
        <v/>
      </c>
      <c r="G1934" s="120" t="str">
        <f t="shared" ref="G1934" si="507">IF(AND(G1929="",G1930="",G1931="",G1932="",G1933=""),"",SUM(G1929:G1933))</f>
        <v/>
      </c>
      <c r="H1934" s="120" t="str">
        <f t="shared" ref="H1934" si="508">IF(AND(H1929="",H1930="",H1931="",H1932="",H1933=""),"",SUM(H1929:H1933))</f>
        <v/>
      </c>
      <c r="I1934" s="120" t="str">
        <f t="shared" ref="I1934" si="509">IF(AND(I1929="",I1930="",I1931="",I1932="",I1933=""),"",SUM(I1929:I1933))</f>
        <v/>
      </c>
      <c r="J1934" s="120" t="str">
        <f t="shared" ref="J1934" si="510">IF(AND(J1929="",J1930="",J1931="",J1932="",J1933=""),"",SUM(J1929:J1933))</f>
        <v/>
      </c>
      <c r="K1934" s="120" t="str">
        <f t="shared" ref="K1934" si="511">IF(AND(K1929="",K1930="",K1931="",K1932="",K1933=""),"",SUM(K1929:K1933))</f>
        <v/>
      </c>
      <c r="L1934" s="120" t="str">
        <f t="shared" ref="L1934" si="512">IF(AND(L1929="",L1930="",L1931="",L1932="",L1933=""),"",SUM(L1929:L1933))</f>
        <v/>
      </c>
      <c r="M1934" s="120" t="str">
        <f t="shared" ref="M1934" si="513">IF(AND(M1929="",M1930="",M1931="",M1932="",M1933=""),"",SUM(M1929:M1933))</f>
        <v/>
      </c>
      <c r="N1934" s="120" t="str">
        <f t="shared" ref="N1934" si="514">IF(AND(N1929="",N1930="",N1931="",N1932="",N1933=""),"",SUM(N1929:N1933))</f>
        <v/>
      </c>
      <c r="O1934" s="120" t="str">
        <f t="shared" ref="O1934" si="515">IF(AND(O1929="",O1930="",O1931="",O1932="",O1933=""),"",SUM(O1929:O1933))</f>
        <v/>
      </c>
      <c r="P1934" s="326" t="str">
        <f>IF(OR(N1924="",E1922="",O1934=""),"",IF(O1934&gt;85%*1000,"A",IF(O1934&gt;70%*1000,"B",IF(O1934&gt;50%*1000,"C",IF(O1934&gt;30%*1000,"D","E")))))</f>
        <v/>
      </c>
      <c r="Q1934" s="819"/>
      <c r="R1934" s="412" t="s">
        <v>215</v>
      </c>
      <c r="S1934" s="120" t="str">
        <f>IF(AND(S1929="",S1930="",S1931="",S1932="",S1933=""),"",SUM(S1929:S1933))</f>
        <v/>
      </c>
      <c r="T1934" s="120" t="str">
        <f t="shared" ref="T1934" si="516">IF(AND(T1929="",T1930="",T1931="",T1932="",T1933=""),"",SUM(T1929:T1933))</f>
        <v/>
      </c>
      <c r="U1934" s="120" t="str">
        <f t="shared" ref="U1934" si="517">IF(AND(U1929="",U1930="",U1931="",U1932="",U1933=""),"",SUM(U1929:U1933))</f>
        <v/>
      </c>
      <c r="V1934" s="120" t="str">
        <f t="shared" ref="V1934" si="518">IF(AND(V1929="",V1930="",V1931="",V1932="",V1933=""),"",SUM(V1929:V1933))</f>
        <v/>
      </c>
      <c r="W1934" s="120" t="str">
        <f t="shared" ref="W1934" si="519">IF(AND(W1929="",W1930="",W1931="",W1932="",W1933=""),"",SUM(W1929:W1933))</f>
        <v/>
      </c>
      <c r="X1934" s="120" t="str">
        <f t="shared" ref="X1934" si="520">IF(AND(X1929="",X1930="",X1931="",X1932="",X1933=""),"",SUM(X1929:X1933))</f>
        <v/>
      </c>
      <c r="Y1934" s="120" t="str">
        <f t="shared" ref="Y1934" si="521">IF(AND(Y1929="",Y1930="",Y1931="",Y1932="",Y1933=""),"",SUM(Y1929:Y1933))</f>
        <v/>
      </c>
      <c r="Z1934" s="120" t="str">
        <f t="shared" ref="Z1934" si="522">IF(AND(Z1929="",Z1930="",Z1931="",Z1932="",Z1933=""),"",SUM(Z1929:Z1933))</f>
        <v/>
      </c>
      <c r="AA1934" s="120" t="str">
        <f t="shared" ref="AA1934" si="523">IF(AND(AA1929="",AA1930="",AA1931="",AA1932="",AA1933=""),"",SUM(AA1929:AA1933))</f>
        <v/>
      </c>
      <c r="AB1934" s="120" t="str">
        <f t="shared" ref="AB1934" si="524">IF(AND(AB1929="",AB1930="",AB1931="",AB1932="",AB1933=""),"",SUM(AB1929:AB1933))</f>
        <v/>
      </c>
      <c r="AC1934" s="120" t="str">
        <f t="shared" ref="AC1934" si="525">IF(AND(AC1929="",AC1930="",AC1931="",AC1932="",AC1933=""),"",SUM(AC1929:AC1933))</f>
        <v/>
      </c>
      <c r="AD1934" s="120" t="str">
        <f t="shared" ref="AD1934" si="526">IF(AND(AD1929="",AD1930="",AD1931="",AD1932="",AD1933=""),"",SUM(AD1929:AD1933))</f>
        <v/>
      </c>
      <c r="AE1934" s="120" t="str">
        <f t="shared" ref="AE1934" si="527">IF(AND(AE1929="",AE1930="",AE1931="",AE1932="",AE1933=""),"",SUM(AE1929:AE1933))</f>
        <v/>
      </c>
      <c r="AF1934" s="326" t="str">
        <f>IF(OR(AD1924="",U1922="",AE1934=""),"",IF(AE1934&gt;85%*1000,"A",IF(AE1934&gt;70%*1000,"B",IF(AE1934&gt;50%*1000,"C",IF(AE1934&gt;30%*1000,"D","E")))))</f>
        <v/>
      </c>
    </row>
    <row r="1935" spans="1:32" ht="9" customHeight="1">
      <c r="A1935" s="166">
        <f>IF(N1924="","",A1934+1)</f>
        <v>17</v>
      </c>
      <c r="B1935" s="787"/>
      <c r="C1935" s="787"/>
      <c r="D1935" s="787"/>
      <c r="E1935" s="787"/>
      <c r="F1935" s="787"/>
      <c r="G1935" s="787"/>
      <c r="H1935" s="787"/>
      <c r="I1935" s="787"/>
      <c r="J1935" s="787"/>
      <c r="K1935" s="787"/>
      <c r="L1935" s="787"/>
      <c r="M1935" s="787"/>
      <c r="N1935" s="787"/>
      <c r="O1935" s="787"/>
      <c r="P1935" s="787"/>
      <c r="Q1935" s="819"/>
      <c r="R1935" s="787"/>
      <c r="S1935" s="787"/>
      <c r="T1935" s="787"/>
      <c r="U1935" s="787"/>
      <c r="V1935" s="787"/>
      <c r="W1935" s="787"/>
      <c r="X1935" s="787"/>
      <c r="Y1935" s="787"/>
      <c r="Z1935" s="787"/>
      <c r="AA1935" s="787"/>
      <c r="AB1935" s="787"/>
      <c r="AC1935" s="787"/>
      <c r="AD1935" s="787"/>
      <c r="AE1935" s="787"/>
      <c r="AF1935" s="787"/>
    </row>
    <row r="1936" spans="1:32" ht="22.5" customHeight="1">
      <c r="A1936" s="166">
        <f>IF(N1924="","",A1935+1)</f>
        <v>18</v>
      </c>
      <c r="B1936" s="788" t="s">
        <v>213</v>
      </c>
      <c r="C1936" s="788"/>
      <c r="D1936" s="789" t="s">
        <v>229</v>
      </c>
      <c r="E1936" s="790"/>
      <c r="F1936" s="411" t="s">
        <v>186</v>
      </c>
      <c r="G1936" s="788" t="s">
        <v>213</v>
      </c>
      <c r="H1936" s="788"/>
      <c r="I1936" s="789" t="s">
        <v>229</v>
      </c>
      <c r="J1936" s="790"/>
      <c r="K1936" s="411" t="s">
        <v>186</v>
      </c>
      <c r="L1936" s="788" t="s">
        <v>213</v>
      </c>
      <c r="M1936" s="788"/>
      <c r="N1936" s="789" t="s">
        <v>229</v>
      </c>
      <c r="O1936" s="790"/>
      <c r="P1936" s="411" t="s">
        <v>186</v>
      </c>
      <c r="Q1936" s="819"/>
      <c r="R1936" s="788" t="s">
        <v>213</v>
      </c>
      <c r="S1936" s="788"/>
      <c r="T1936" s="789" t="s">
        <v>229</v>
      </c>
      <c r="U1936" s="790"/>
      <c r="V1936" s="411" t="s">
        <v>186</v>
      </c>
      <c r="W1936" s="788" t="s">
        <v>213</v>
      </c>
      <c r="X1936" s="788"/>
      <c r="Y1936" s="789" t="s">
        <v>229</v>
      </c>
      <c r="Z1936" s="790"/>
      <c r="AA1936" s="411" t="s">
        <v>186</v>
      </c>
      <c r="AB1936" s="788" t="s">
        <v>213</v>
      </c>
      <c r="AC1936" s="788"/>
      <c r="AD1936" s="789" t="s">
        <v>229</v>
      </c>
      <c r="AE1936" s="790"/>
      <c r="AF1936" s="411" t="s">
        <v>186</v>
      </c>
    </row>
    <row r="1937" spans="1:32" ht="21.75" customHeight="1">
      <c r="A1937" s="166">
        <f>IF(N1924="","",A1936+1)</f>
        <v>19</v>
      </c>
      <c r="B1937" s="791" t="s">
        <v>221</v>
      </c>
      <c r="C1937" s="792"/>
      <c r="D1937" s="792"/>
      <c r="E1937" s="119" t="str">
        <f>IFERROR(VLOOKUP(N1924,Marks,109,0),"")</f>
        <v/>
      </c>
      <c r="F1937" s="130" t="str">
        <f>IFERROR(VLOOKUP(N1924,Marks,113,0),"")</f>
        <v/>
      </c>
      <c r="G1937" s="791" t="s">
        <v>192</v>
      </c>
      <c r="H1937" s="792"/>
      <c r="I1937" s="792"/>
      <c r="J1937" s="119" t="str">
        <f>IFERROR(VLOOKUP(N1924,Marks,117,0),"")</f>
        <v/>
      </c>
      <c r="K1937" s="130" t="str">
        <f>IFERROR(VLOOKUP(N1924,Marks,121,0),"")</f>
        <v/>
      </c>
      <c r="L1937" s="793" t="s">
        <v>193</v>
      </c>
      <c r="M1937" s="794"/>
      <c r="N1937" s="794"/>
      <c r="O1937" s="119" t="str">
        <f>IFERROR(VLOOKUP(N1924,Marks,125,0),"")</f>
        <v/>
      </c>
      <c r="P1937" s="130" t="str">
        <f>IFERROR(VLOOKUP(N1924,Marks,129,0),"")</f>
        <v/>
      </c>
      <c r="Q1937" s="819"/>
      <c r="R1937" s="791" t="s">
        <v>221</v>
      </c>
      <c r="S1937" s="792"/>
      <c r="T1937" s="792"/>
      <c r="U1937" s="119" t="str">
        <f>IFERROR(VLOOKUP(AD1924,Marks,109,0),"")</f>
        <v/>
      </c>
      <c r="V1937" s="130" t="str">
        <f>IFERROR(VLOOKUP(AD1924,Marks,113,0),"")</f>
        <v/>
      </c>
      <c r="W1937" s="791" t="s">
        <v>192</v>
      </c>
      <c r="X1937" s="792"/>
      <c r="Y1937" s="792"/>
      <c r="Z1937" s="119" t="str">
        <f>IFERROR(VLOOKUP(AD1924,Marks,117,0),"")</f>
        <v/>
      </c>
      <c r="AA1937" s="130" t="str">
        <f>IFERROR(VLOOKUP(AD1924,Marks,121,0),"")</f>
        <v/>
      </c>
      <c r="AB1937" s="793" t="s">
        <v>193</v>
      </c>
      <c r="AC1937" s="794"/>
      <c r="AD1937" s="794"/>
      <c r="AE1937" s="119" t="str">
        <f>IFERROR(VLOOKUP(AD1924,Marks,125,0),"")</f>
        <v/>
      </c>
      <c r="AF1937" s="130" t="str">
        <f>IFERROR(VLOOKUP(AD1924,Marks,129,0),"")</f>
        <v/>
      </c>
    </row>
    <row r="1938" spans="1:32" ht="21" customHeight="1">
      <c r="A1938" s="166">
        <f>IF(N1924="","",A1937+1)</f>
        <v>20</v>
      </c>
      <c r="B1938" s="780" t="s">
        <v>216</v>
      </c>
      <c r="C1938" s="780"/>
      <c r="D1938" s="780"/>
      <c r="E1938" s="795" t="str">
        <f>IFERROR(VLOOKUP(N1924,Marks,135,0),"")</f>
        <v/>
      </c>
      <c r="F1938" s="795"/>
      <c r="G1938" s="795"/>
      <c r="H1938" s="795"/>
      <c r="I1938" s="780" t="s">
        <v>217</v>
      </c>
      <c r="J1938" s="780"/>
      <c r="K1938" s="780"/>
      <c r="L1938" s="780"/>
      <c r="M1938" s="796" t="str">
        <f>IFERROR(VLOOKUP(N1924,Marks,136,0),"")</f>
        <v/>
      </c>
      <c r="N1938" s="796"/>
      <c r="O1938" s="796"/>
      <c r="P1938" s="796"/>
      <c r="Q1938" s="819"/>
      <c r="R1938" s="780" t="s">
        <v>216</v>
      </c>
      <c r="S1938" s="780"/>
      <c r="T1938" s="780"/>
      <c r="U1938" s="795" t="str">
        <f>IFERROR(VLOOKUP(AD1924,Marks,135,0),"")</f>
        <v/>
      </c>
      <c r="V1938" s="795"/>
      <c r="W1938" s="795"/>
      <c r="X1938" s="795"/>
      <c r="Y1938" s="780" t="s">
        <v>217</v>
      </c>
      <c r="Z1938" s="780"/>
      <c r="AA1938" s="780"/>
      <c r="AB1938" s="780"/>
      <c r="AC1938" s="796" t="str">
        <f>IFERROR(VLOOKUP(AD1924,Marks,136,0),"")</f>
        <v/>
      </c>
      <c r="AD1938" s="796"/>
      <c r="AE1938" s="796"/>
      <c r="AF1938" s="796"/>
    </row>
    <row r="1939" spans="1:32" ht="21" customHeight="1">
      <c r="A1939" s="166">
        <f>IF(N1924="","",A1938+1)</f>
        <v>21</v>
      </c>
      <c r="B1939" s="780" t="s">
        <v>218</v>
      </c>
      <c r="C1939" s="780"/>
      <c r="D1939" s="780"/>
      <c r="E1939" s="782" t="str">
        <f>IFERROR(VLOOKUP(N1924,Marks,134,0),"")</f>
        <v/>
      </c>
      <c r="F1939" s="782"/>
      <c r="G1939" s="782"/>
      <c r="H1939" s="782"/>
      <c r="I1939" s="780" t="s">
        <v>219</v>
      </c>
      <c r="J1939" s="780"/>
      <c r="K1939" s="780"/>
      <c r="L1939" s="780"/>
      <c r="M1939" s="781" t="str">
        <f>IFERROR(VLOOKUP(N1924,Marks,131,0),"")</f>
        <v/>
      </c>
      <c r="N1939" s="781"/>
      <c r="O1939" s="781"/>
      <c r="P1939" s="781"/>
      <c r="Q1939" s="819"/>
      <c r="R1939" s="780" t="s">
        <v>218</v>
      </c>
      <c r="S1939" s="780"/>
      <c r="T1939" s="780"/>
      <c r="U1939" s="782" t="str">
        <f>IFERROR(VLOOKUP(AD1924,Marks,134,0),"")</f>
        <v/>
      </c>
      <c r="V1939" s="782"/>
      <c r="W1939" s="782"/>
      <c r="X1939" s="782"/>
      <c r="Y1939" s="780" t="s">
        <v>219</v>
      </c>
      <c r="Z1939" s="780"/>
      <c r="AA1939" s="780"/>
      <c r="AB1939" s="780"/>
      <c r="AC1939" s="781" t="str">
        <f>IFERROR(VLOOKUP(AD1924,Marks,131,0),"")</f>
        <v/>
      </c>
      <c r="AD1939" s="781"/>
      <c r="AE1939" s="781"/>
      <c r="AF1939" s="781"/>
    </row>
    <row r="1940" spans="1:32" ht="21" customHeight="1">
      <c r="A1940" s="166">
        <f>IF(N1924="","",A1939+1)</f>
        <v>22</v>
      </c>
      <c r="B1940" s="780" t="s">
        <v>220</v>
      </c>
      <c r="C1940" s="780"/>
      <c r="D1940" s="780"/>
      <c r="E1940" s="324" t="str">
        <f>IFERROR(VLOOKUP(N1924,Marks,132,0),"")</f>
        <v/>
      </c>
      <c r="F1940" s="325" t="s">
        <v>341</v>
      </c>
      <c r="G1940" s="783" t="str">
        <f>IF(OR(N1924="",E1922="",O1934=""),"",IF(O1934&gt;85%*1000,"A",IF(O1934&gt;70%*1000,"B",IF(O1934&gt;50%*1000,"C",IF(O1934&gt;30%*1000,"D","E")))))</f>
        <v/>
      </c>
      <c r="H1940" s="783"/>
      <c r="I1940" s="780" t="s">
        <v>222</v>
      </c>
      <c r="J1940" s="780"/>
      <c r="K1940" s="780"/>
      <c r="L1940" s="780"/>
      <c r="M1940" s="818" t="str">
        <f>IFERROR(VLOOKUP(N1924,Marks,133,0),"")</f>
        <v/>
      </c>
      <c r="N1940" s="818"/>
      <c r="O1940" s="818"/>
      <c r="P1940" s="818"/>
      <c r="Q1940" s="819"/>
      <c r="R1940" s="780" t="s">
        <v>220</v>
      </c>
      <c r="S1940" s="780"/>
      <c r="T1940" s="780"/>
      <c r="U1940" s="324" t="str">
        <f>IFERROR(VLOOKUP(AD1924,Marks,132,0),"")</f>
        <v/>
      </c>
      <c r="V1940" s="325" t="s">
        <v>341</v>
      </c>
      <c r="W1940" s="783" t="str">
        <f>IF(OR(AD1924="",U1922="",AE1934=""),"",IF(AE1934&gt;85%*1000,"A",IF(AE1934&gt;70%*1000,"B",IF(AE1934&gt;50%*1000,"C",IF(AE1934&gt;30%*1000,"D","E")))))</f>
        <v/>
      </c>
      <c r="X1940" s="783"/>
      <c r="Y1940" s="780" t="s">
        <v>222</v>
      </c>
      <c r="Z1940" s="780"/>
      <c r="AA1940" s="780"/>
      <c r="AB1940" s="780"/>
      <c r="AC1940" s="818" t="str">
        <f>IFERROR(VLOOKUP(AD1924,Marks,133,0),"")</f>
        <v/>
      </c>
      <c r="AD1940" s="818"/>
      <c r="AE1940" s="818"/>
      <c r="AF1940" s="818"/>
    </row>
    <row r="1941" spans="1:32" ht="21" customHeight="1">
      <c r="A1941" s="166">
        <f>IF(N1924="","",A1940+1)</f>
        <v>23</v>
      </c>
      <c r="B1941" s="817" t="s">
        <v>228</v>
      </c>
      <c r="C1941" s="817"/>
      <c r="D1941" s="817"/>
      <c r="E1941" s="784">
        <f>'Master sheet'!$C$10</f>
        <v>44697</v>
      </c>
      <c r="F1941" s="784"/>
      <c r="G1941" s="784"/>
      <c r="H1941" s="410"/>
      <c r="I1941" s="121"/>
      <c r="J1941" s="121"/>
      <c r="K1941" s="76"/>
      <c r="L1941" s="121"/>
      <c r="M1941" s="121"/>
      <c r="N1941" s="121"/>
      <c r="O1941" s="121"/>
      <c r="P1941" s="121"/>
      <c r="Q1941" s="819"/>
      <c r="R1941" s="817" t="s">
        <v>228</v>
      </c>
      <c r="S1941" s="817"/>
      <c r="T1941" s="817"/>
      <c r="U1941" s="784">
        <f>'Master sheet'!$C$10</f>
        <v>44697</v>
      </c>
      <c r="V1941" s="784"/>
      <c r="W1941" s="784"/>
      <c r="X1941" s="410"/>
      <c r="Y1941" s="121"/>
      <c r="Z1941" s="121"/>
      <c r="AA1941" s="76"/>
      <c r="AB1941" s="121"/>
      <c r="AC1941" s="121"/>
      <c r="AD1941" s="121"/>
      <c r="AE1941" s="121"/>
      <c r="AF1941" s="121"/>
    </row>
    <row r="1942" spans="1:32" ht="43.5" customHeight="1">
      <c r="A1942" s="166">
        <f>IF(N1924="","",A1941+1)</f>
        <v>24</v>
      </c>
      <c r="B1942" s="804" t="str">
        <f>IF(AND(C1921=1),CONCATENATE("( ",UPPER('Master sheet'!$F$11)," )"),IF(AND(C1921=2),CONCATENATE("( ",UPPER('Master sheet'!$F$19)," )"),IF(AND(C1921=3),CONCATENATE("( ",UPPER('Master sheet'!$J$11)," )"),IF(AND(C1921=4),CONCATENATE("( ",UPPER('Master sheet'!$J$19)," )"),""))))</f>
        <v/>
      </c>
      <c r="C1942" s="804"/>
      <c r="D1942" s="804"/>
      <c r="E1942" s="804"/>
      <c r="F1942" s="805" t="str">
        <f>IF(AND(N1924=""),"",CONCATENATE("(",'Master sheet'!$C$14," )"))</f>
        <v>(Suresh Kumar )</v>
      </c>
      <c r="G1942" s="805"/>
      <c r="H1942" s="805"/>
      <c r="I1942" s="805"/>
      <c r="J1942" s="805"/>
      <c r="K1942" s="805" t="str">
        <f>IF(AND(N1924=""),"",CONCATENATE("(",'Master sheet'!$C$12," )"))</f>
        <v>(USHA PALIYA )</v>
      </c>
      <c r="L1942" s="805"/>
      <c r="M1942" s="805"/>
      <c r="N1942" s="805"/>
      <c r="O1942" s="805"/>
      <c r="P1942" s="805"/>
      <c r="Q1942" s="819"/>
      <c r="R1942" s="804" t="str">
        <f>IF(AND(S1921=1),CONCATENATE("( ",UPPER('Master sheet'!$F$11)," )"),IF(AND(S1921=2),CONCATENATE("( ",UPPER('Master sheet'!$F$19)," )"),IF(AND(S1921=3),CONCATENATE("( ",UPPER('Master sheet'!$J$11)," )"),IF(AND(S1921=4),CONCATENATE("( ",UPPER('Master sheet'!$J$19)," )"),""))))</f>
        <v/>
      </c>
      <c r="S1942" s="804"/>
      <c r="T1942" s="804"/>
      <c r="U1942" s="804"/>
      <c r="V1942" s="805" t="str">
        <f>IF(AND(AD1924=""),"",CONCATENATE("(",'Master sheet'!$C$14," )"))</f>
        <v>(Suresh Kumar )</v>
      </c>
      <c r="W1942" s="805"/>
      <c r="X1942" s="805"/>
      <c r="Y1942" s="805"/>
      <c r="Z1942" s="805"/>
      <c r="AA1942" s="805" t="str">
        <f>IF(AND(AD1924=""),"",CONCATENATE("(",'Master sheet'!$C$12," )"))</f>
        <v>(USHA PALIYA )</v>
      </c>
      <c r="AB1942" s="805"/>
      <c r="AC1942" s="805"/>
      <c r="AD1942" s="805"/>
      <c r="AE1942" s="805"/>
      <c r="AF1942" s="805"/>
    </row>
    <row r="1943" spans="1:32" ht="21.75" customHeight="1">
      <c r="A1943" s="166">
        <f>IF(N1924="","",A1942+1)</f>
        <v>25</v>
      </c>
      <c r="B1943" s="806" t="s">
        <v>223</v>
      </c>
      <c r="C1943" s="806"/>
      <c r="D1943" s="806"/>
      <c r="E1943" s="806"/>
      <c r="F1943" s="807" t="s">
        <v>224</v>
      </c>
      <c r="G1943" s="807"/>
      <c r="H1943" s="807"/>
      <c r="I1943" s="807"/>
      <c r="J1943" s="807"/>
      <c r="K1943" s="806" t="s">
        <v>225</v>
      </c>
      <c r="L1943" s="806"/>
      <c r="M1943" s="806"/>
      <c r="N1943" s="806"/>
      <c r="O1943" s="806"/>
      <c r="P1943" s="806"/>
      <c r="Q1943" s="819"/>
      <c r="R1943" s="806" t="s">
        <v>223</v>
      </c>
      <c r="S1943" s="806"/>
      <c r="T1943" s="806"/>
      <c r="U1943" s="806"/>
      <c r="V1943" s="807" t="s">
        <v>224</v>
      </c>
      <c r="W1943" s="807"/>
      <c r="X1943" s="807"/>
      <c r="Y1943" s="807"/>
      <c r="Z1943" s="807"/>
      <c r="AA1943" s="806" t="s">
        <v>225</v>
      </c>
      <c r="AB1943" s="806"/>
      <c r="AC1943" s="806"/>
      <c r="AD1943" s="806"/>
      <c r="AE1943" s="806"/>
      <c r="AF1943" s="806"/>
    </row>
    <row r="1945" spans="1:32" ht="21.9" customHeight="1">
      <c r="A1945" s="165">
        <f>IF(N1951="","",1)</f>
        <v>1</v>
      </c>
      <c r="B1945" s="808" t="s">
        <v>203</v>
      </c>
      <c r="C1945" s="808"/>
      <c r="D1945" s="808"/>
      <c r="E1945" s="808"/>
      <c r="F1945" s="808"/>
      <c r="G1945" s="808"/>
      <c r="H1945" s="808"/>
      <c r="I1945" s="808"/>
      <c r="J1945" s="808"/>
      <c r="K1945" s="808"/>
      <c r="L1945" s="808"/>
      <c r="M1945" s="808"/>
      <c r="N1945" s="808"/>
      <c r="O1945" s="808"/>
      <c r="P1945" s="808"/>
      <c r="Q1945" s="819" t="s">
        <v>249</v>
      </c>
      <c r="R1945" s="808" t="s">
        <v>203</v>
      </c>
      <c r="S1945" s="808"/>
      <c r="T1945" s="808"/>
      <c r="U1945" s="808"/>
      <c r="V1945" s="808"/>
      <c r="W1945" s="808"/>
      <c r="X1945" s="808"/>
      <c r="Y1945" s="808"/>
      <c r="Z1945" s="808"/>
      <c r="AA1945" s="808"/>
      <c r="AB1945" s="808"/>
      <c r="AC1945" s="808"/>
      <c r="AD1945" s="808"/>
      <c r="AE1945" s="808"/>
      <c r="AF1945" s="808"/>
    </row>
    <row r="1946" spans="1:32" ht="21.9" customHeight="1">
      <c r="A1946" s="166">
        <f>IF(N1951="","",A1945+1)</f>
        <v>2</v>
      </c>
      <c r="B1946" s="820" t="s">
        <v>541</v>
      </c>
      <c r="C1946" s="820"/>
      <c r="D1946" s="820"/>
      <c r="E1946" s="820"/>
      <c r="F1946" s="820"/>
      <c r="G1946" s="820"/>
      <c r="H1946" s="820"/>
      <c r="I1946" s="820"/>
      <c r="J1946" s="820"/>
      <c r="K1946" s="820"/>
      <c r="L1946" s="820"/>
      <c r="M1946" s="820"/>
      <c r="N1946" s="820"/>
      <c r="O1946" s="820"/>
      <c r="P1946" s="820"/>
      <c r="Q1946" s="819"/>
      <c r="R1946" s="820" t="s">
        <v>541</v>
      </c>
      <c r="S1946" s="820"/>
      <c r="T1946" s="820"/>
      <c r="U1946" s="820"/>
      <c r="V1946" s="820"/>
      <c r="W1946" s="820"/>
      <c r="X1946" s="820"/>
      <c r="Y1946" s="820"/>
      <c r="Z1946" s="820"/>
      <c r="AA1946" s="820"/>
      <c r="AB1946" s="820"/>
      <c r="AC1946" s="820"/>
      <c r="AD1946" s="820"/>
      <c r="AE1946" s="820"/>
      <c r="AF1946" s="820"/>
    </row>
    <row r="1947" spans="1:32" ht="21.9" customHeight="1">
      <c r="A1947" s="166">
        <f>IF(N1951="","",A1946+1)</f>
        <v>3</v>
      </c>
      <c r="B1947" s="821" t="s">
        <v>168</v>
      </c>
      <c r="C1947" s="821"/>
      <c r="D1947" s="821"/>
      <c r="E1947" s="822" t="str">
        <f>IF(AND(N1951=""),"",'Result Sheet'!$F$2)</f>
        <v xml:space="preserve">महात्मा गाँधी राजकीय विद्यालय (अंग्रेजी माध्यम) बर, पाली </v>
      </c>
      <c r="F1947" s="822"/>
      <c r="G1947" s="822"/>
      <c r="H1947" s="822"/>
      <c r="I1947" s="822"/>
      <c r="J1947" s="822"/>
      <c r="K1947" s="822"/>
      <c r="L1947" s="822"/>
      <c r="M1947" s="822"/>
      <c r="N1947" s="822"/>
      <c r="O1947" s="822"/>
      <c r="P1947" s="822"/>
      <c r="Q1947" s="819"/>
      <c r="R1947" s="821" t="s">
        <v>168</v>
      </c>
      <c r="S1947" s="821"/>
      <c r="T1947" s="821"/>
      <c r="U1947" s="822" t="str">
        <f>IF(AND(AD1951=""),"",'Result Sheet'!$F$2)</f>
        <v xml:space="preserve">महात्मा गाँधी राजकीय विद्यालय (अंग्रेजी माध्यम) बर, पाली </v>
      </c>
      <c r="V1947" s="822"/>
      <c r="W1947" s="822"/>
      <c r="X1947" s="822"/>
      <c r="Y1947" s="822"/>
      <c r="Z1947" s="822"/>
      <c r="AA1947" s="822"/>
      <c r="AB1947" s="822"/>
      <c r="AC1947" s="822"/>
      <c r="AD1947" s="822"/>
      <c r="AE1947" s="822"/>
      <c r="AF1947" s="822"/>
    </row>
    <row r="1948" spans="1:32" ht="21.9" customHeight="1">
      <c r="A1948" s="166">
        <f>IF(N1951="","",A1947+1)</f>
        <v>4</v>
      </c>
      <c r="B1948" s="413" t="s">
        <v>169</v>
      </c>
      <c r="C1948" s="797" t="str">
        <f>IFERROR(VLOOKUP(N1951,Marks,2,0),"")</f>
        <v/>
      </c>
      <c r="D1948" s="797"/>
      <c r="E1948" s="815" t="s">
        <v>212</v>
      </c>
      <c r="F1948" s="815"/>
      <c r="G1948" s="815"/>
      <c r="H1948" s="797" t="str">
        <f>IFERROR(VLOOKUP(N1951,Marks,3,0),"")</f>
        <v/>
      </c>
      <c r="I1948" s="797"/>
      <c r="J1948" s="798" t="s">
        <v>205</v>
      </c>
      <c r="K1948" s="798"/>
      <c r="L1948" s="798"/>
      <c r="M1948" s="798"/>
      <c r="N1948" s="799" t="str">
        <f>IF(AND(N1951=""),"",'Marks Entry 1st'!$I$2)</f>
        <v xml:space="preserve"> 2021-2022</v>
      </c>
      <c r="O1948" s="799"/>
      <c r="P1948" s="799"/>
      <c r="Q1948" s="819"/>
      <c r="R1948" s="413" t="s">
        <v>169</v>
      </c>
      <c r="S1948" s="797" t="str">
        <f>IFERROR(VLOOKUP(AD1951,Marks,2,0),"")</f>
        <v/>
      </c>
      <c r="T1948" s="797"/>
      <c r="U1948" s="815" t="s">
        <v>212</v>
      </c>
      <c r="V1948" s="815"/>
      <c r="W1948" s="815"/>
      <c r="X1948" s="797" t="str">
        <f>IFERROR(VLOOKUP(AD1951,Marks,3,0),"")</f>
        <v/>
      </c>
      <c r="Y1948" s="797"/>
      <c r="Z1948" s="798" t="s">
        <v>205</v>
      </c>
      <c r="AA1948" s="798"/>
      <c r="AB1948" s="798"/>
      <c r="AC1948" s="798"/>
      <c r="AD1948" s="799" t="str">
        <f>IF(AND(AD1951=""),"",'Marks Entry 1st'!$I$2)</f>
        <v xml:space="preserve"> 2021-2022</v>
      </c>
      <c r="AE1948" s="799"/>
      <c r="AF1948" s="799"/>
    </row>
    <row r="1949" spans="1:32" ht="21.9" customHeight="1">
      <c r="A1949" s="166">
        <f>IF(N1951="","",A1948+1)</f>
        <v>5</v>
      </c>
      <c r="B1949" s="800" t="s">
        <v>206</v>
      </c>
      <c r="C1949" s="800"/>
      <c r="D1949" s="800"/>
      <c r="E1949" s="801" t="str">
        <f>IFERROR(VLOOKUP(N1951,Marks,6,0),"")</f>
        <v/>
      </c>
      <c r="F1949" s="801"/>
      <c r="G1949" s="801"/>
      <c r="H1949" s="801"/>
      <c r="I1949" s="801"/>
      <c r="J1949" s="802" t="s">
        <v>209</v>
      </c>
      <c r="K1949" s="802"/>
      <c r="L1949" s="802"/>
      <c r="M1949" s="802"/>
      <c r="N1949" s="803" t="str">
        <f>IFERROR(VLOOKUP(N1951,Marks,5,0),"")</f>
        <v/>
      </c>
      <c r="O1949" s="803"/>
      <c r="P1949" s="803"/>
      <c r="Q1949" s="819"/>
      <c r="R1949" s="800" t="s">
        <v>206</v>
      </c>
      <c r="S1949" s="800"/>
      <c r="T1949" s="800"/>
      <c r="U1949" s="801" t="str">
        <f>IFERROR(VLOOKUP(AD1951,Marks,6,0),"")</f>
        <v/>
      </c>
      <c r="V1949" s="801"/>
      <c r="W1949" s="801"/>
      <c r="X1949" s="801"/>
      <c r="Y1949" s="801"/>
      <c r="Z1949" s="802" t="s">
        <v>209</v>
      </c>
      <c r="AA1949" s="802"/>
      <c r="AB1949" s="802"/>
      <c r="AC1949" s="802"/>
      <c r="AD1949" s="803" t="str">
        <f>IFERROR(VLOOKUP(AD1951,Marks,5,0),"")</f>
        <v/>
      </c>
      <c r="AE1949" s="803"/>
      <c r="AF1949" s="803"/>
    </row>
    <row r="1950" spans="1:32" ht="21.9" customHeight="1">
      <c r="A1950" s="166">
        <f>IF(N1951="","",A1949+1)</f>
        <v>6</v>
      </c>
      <c r="B1950" s="800" t="s">
        <v>207</v>
      </c>
      <c r="C1950" s="800"/>
      <c r="D1950" s="800"/>
      <c r="E1950" s="801" t="str">
        <f>IFERROR(VLOOKUP(N1951,Marks,7,0),"")</f>
        <v/>
      </c>
      <c r="F1950" s="801"/>
      <c r="G1950" s="801"/>
      <c r="H1950" s="801"/>
      <c r="I1950" s="801"/>
      <c r="J1950" s="802" t="s">
        <v>210</v>
      </c>
      <c r="K1950" s="802"/>
      <c r="L1950" s="802"/>
      <c r="M1950" s="802"/>
      <c r="N1950" s="816" t="str">
        <f>IFERROR(VLOOKUP(N1951,Marks,4,0),"")</f>
        <v/>
      </c>
      <c r="O1950" s="816"/>
      <c r="P1950" s="816"/>
      <c r="Q1950" s="819"/>
      <c r="R1950" s="800" t="s">
        <v>207</v>
      </c>
      <c r="S1950" s="800"/>
      <c r="T1950" s="800"/>
      <c r="U1950" s="801" t="str">
        <f>IFERROR(VLOOKUP(AD1951,Marks,7,0),"")</f>
        <v/>
      </c>
      <c r="V1950" s="801"/>
      <c r="W1950" s="801"/>
      <c r="X1950" s="801"/>
      <c r="Y1950" s="801"/>
      <c r="Z1950" s="802" t="s">
        <v>210</v>
      </c>
      <c r="AA1950" s="802"/>
      <c r="AB1950" s="802"/>
      <c r="AC1950" s="802"/>
      <c r="AD1950" s="816" t="str">
        <f>IFERROR(VLOOKUP(AD1951,Marks,4,0),"")</f>
        <v/>
      </c>
      <c r="AE1950" s="816"/>
      <c r="AF1950" s="816"/>
    </row>
    <row r="1951" spans="1:32" ht="21.9" customHeight="1">
      <c r="A1951" s="166">
        <f>IF(N1951="","",A1950+1)</f>
        <v>7</v>
      </c>
      <c r="B1951" s="800" t="s">
        <v>208</v>
      </c>
      <c r="C1951" s="800"/>
      <c r="D1951" s="800"/>
      <c r="E1951" s="801" t="str">
        <f>IFERROR(VLOOKUP(N1951,Marks,8,0),"")</f>
        <v/>
      </c>
      <c r="F1951" s="801"/>
      <c r="G1951" s="801"/>
      <c r="H1951" s="801"/>
      <c r="I1951" s="801"/>
      <c r="J1951" s="802" t="s">
        <v>211</v>
      </c>
      <c r="K1951" s="802"/>
      <c r="L1951" s="802"/>
      <c r="M1951" s="802"/>
      <c r="N1951" s="809">
        <f>IF(AD1924="","",IF(AND(AD1924+1&gt;$AN$6),"",AD1924+1))</f>
        <v>245</v>
      </c>
      <c r="O1951" s="809"/>
      <c r="P1951" s="809"/>
      <c r="Q1951" s="819"/>
      <c r="R1951" s="800" t="s">
        <v>208</v>
      </c>
      <c r="S1951" s="800"/>
      <c r="T1951" s="800"/>
      <c r="U1951" s="801" t="str">
        <f>IFERROR(VLOOKUP(AD1951,Marks,8,0),"")</f>
        <v/>
      </c>
      <c r="V1951" s="801"/>
      <c r="W1951" s="801"/>
      <c r="X1951" s="801"/>
      <c r="Y1951" s="801"/>
      <c r="Z1951" s="802" t="s">
        <v>211</v>
      </c>
      <c r="AA1951" s="802"/>
      <c r="AB1951" s="802"/>
      <c r="AC1951" s="802"/>
      <c r="AD1951" s="810">
        <f>IF(N1951="","",IF(AND(N1951+1&gt;$AN$6),"",N1951+1))</f>
        <v>246</v>
      </c>
      <c r="AE1951" s="810"/>
      <c r="AF1951" s="810"/>
    </row>
    <row r="1952" spans="1:32" ht="9" customHeight="1">
      <c r="A1952" s="166">
        <f>IF(N1951="","",A1951+1)</f>
        <v>8</v>
      </c>
      <c r="B1952" s="123"/>
      <c r="C1952" s="123"/>
      <c r="D1952" s="123"/>
      <c r="E1952" s="124"/>
      <c r="F1952" s="124"/>
      <c r="G1952" s="124"/>
      <c r="H1952" s="123"/>
      <c r="I1952" s="123"/>
      <c r="J1952" s="125"/>
      <c r="K1952" s="125"/>
      <c r="L1952" s="125"/>
      <c r="M1952" s="76"/>
      <c r="N1952" s="76"/>
      <c r="O1952" s="76"/>
      <c r="P1952" s="76"/>
      <c r="Q1952" s="819"/>
      <c r="R1952" s="123"/>
      <c r="S1952" s="123"/>
      <c r="T1952" s="123"/>
      <c r="U1952" s="124"/>
      <c r="V1952" s="124"/>
      <c r="W1952" s="124"/>
      <c r="X1952" s="123"/>
      <c r="Y1952" s="123"/>
      <c r="Z1952" s="125"/>
      <c r="AA1952" s="125"/>
      <c r="AB1952" s="125"/>
      <c r="AC1952" s="76"/>
      <c r="AD1952" s="76"/>
      <c r="AE1952" s="76"/>
      <c r="AF1952" s="76"/>
    </row>
    <row r="1953" spans="1:32" ht="21" customHeight="1">
      <c r="A1953" s="166">
        <f>IF(N1951="","",A1952+1)</f>
        <v>9</v>
      </c>
      <c r="B1953" s="811" t="s">
        <v>213</v>
      </c>
      <c r="C1953" s="646" t="s">
        <v>214</v>
      </c>
      <c r="D1953" s="646"/>
      <c r="E1953" s="646"/>
      <c r="F1953" s="812" t="s">
        <v>13</v>
      </c>
      <c r="G1953" s="813"/>
      <c r="H1953" s="813"/>
      <c r="I1953" s="814"/>
      <c r="J1953" s="649" t="s">
        <v>184</v>
      </c>
      <c r="K1953" s="650" t="s">
        <v>167</v>
      </c>
      <c r="L1953" s="651"/>
      <c r="M1953" s="651"/>
      <c r="N1953" s="652"/>
      <c r="O1953" s="616" t="s">
        <v>185</v>
      </c>
      <c r="P1953" s="617" t="s">
        <v>186</v>
      </c>
      <c r="Q1953" s="819"/>
      <c r="R1953" s="811" t="s">
        <v>213</v>
      </c>
      <c r="S1953" s="646" t="s">
        <v>214</v>
      </c>
      <c r="T1953" s="646"/>
      <c r="U1953" s="646"/>
      <c r="V1953" s="812" t="s">
        <v>13</v>
      </c>
      <c r="W1953" s="813"/>
      <c r="X1953" s="813"/>
      <c r="Y1953" s="814"/>
      <c r="Z1953" s="649" t="s">
        <v>184</v>
      </c>
      <c r="AA1953" s="650" t="s">
        <v>167</v>
      </c>
      <c r="AB1953" s="651"/>
      <c r="AC1953" s="651"/>
      <c r="AD1953" s="652"/>
      <c r="AE1953" s="616" t="s">
        <v>185</v>
      </c>
      <c r="AF1953" s="617" t="s">
        <v>186</v>
      </c>
    </row>
    <row r="1954" spans="1:32" ht="90.75" customHeight="1">
      <c r="A1954" s="166">
        <f>IF(N1951="","",A1953+1)</f>
        <v>10</v>
      </c>
      <c r="B1954" s="811"/>
      <c r="C1954" s="171" t="s">
        <v>11</v>
      </c>
      <c r="D1954" s="171" t="s">
        <v>180</v>
      </c>
      <c r="E1954" s="171" t="s">
        <v>108</v>
      </c>
      <c r="F1954" s="171" t="s">
        <v>182</v>
      </c>
      <c r="G1954" s="171" t="s">
        <v>183</v>
      </c>
      <c r="H1954" s="305" t="s">
        <v>10</v>
      </c>
      <c r="I1954" s="171" t="s">
        <v>108</v>
      </c>
      <c r="J1954" s="649"/>
      <c r="K1954" s="172" t="s">
        <v>182</v>
      </c>
      <c r="L1954" s="172" t="s">
        <v>183</v>
      </c>
      <c r="M1954" s="173" t="s">
        <v>10</v>
      </c>
      <c r="N1954" s="171" t="s">
        <v>108</v>
      </c>
      <c r="O1954" s="616"/>
      <c r="P1954" s="785"/>
      <c r="Q1954" s="819"/>
      <c r="R1954" s="811"/>
      <c r="S1954" s="171" t="s">
        <v>11</v>
      </c>
      <c r="T1954" s="171" t="s">
        <v>180</v>
      </c>
      <c r="U1954" s="171" t="s">
        <v>108</v>
      </c>
      <c r="V1954" s="171" t="s">
        <v>182</v>
      </c>
      <c r="W1954" s="171" t="s">
        <v>183</v>
      </c>
      <c r="X1954" s="305" t="s">
        <v>10</v>
      </c>
      <c r="Y1954" s="171" t="s">
        <v>108</v>
      </c>
      <c r="Z1954" s="649"/>
      <c r="AA1954" s="172" t="s">
        <v>182</v>
      </c>
      <c r="AB1954" s="172" t="s">
        <v>183</v>
      </c>
      <c r="AC1954" s="173" t="s">
        <v>10</v>
      </c>
      <c r="AD1954" s="171" t="s">
        <v>108</v>
      </c>
      <c r="AE1954" s="616"/>
      <c r="AF1954" s="785">
        <v>0</v>
      </c>
    </row>
    <row r="1955" spans="1:32" ht="18.75" customHeight="1">
      <c r="A1955" s="166">
        <f>IF(N1951="","",A1954+1)</f>
        <v>11</v>
      </c>
      <c r="B1955" s="811"/>
      <c r="C1955" s="409">
        <v>20</v>
      </c>
      <c r="D1955" s="409">
        <v>20</v>
      </c>
      <c r="E1955" s="116">
        <v>40</v>
      </c>
      <c r="F1955" s="409">
        <v>30</v>
      </c>
      <c r="G1955" s="409">
        <v>18</v>
      </c>
      <c r="H1955" s="409">
        <v>12</v>
      </c>
      <c r="I1955" s="116">
        <v>60</v>
      </c>
      <c r="J1955" s="118">
        <v>100</v>
      </c>
      <c r="K1955" s="409">
        <v>50</v>
      </c>
      <c r="L1955" s="409">
        <v>30</v>
      </c>
      <c r="M1955" s="409">
        <v>20</v>
      </c>
      <c r="N1955" s="116">
        <v>100</v>
      </c>
      <c r="O1955" s="118">
        <v>200</v>
      </c>
      <c r="P1955" s="786"/>
      <c r="Q1955" s="819"/>
      <c r="R1955" s="811"/>
      <c r="S1955" s="409">
        <v>20</v>
      </c>
      <c r="T1955" s="409">
        <v>20</v>
      </c>
      <c r="U1955" s="116">
        <v>40</v>
      </c>
      <c r="V1955" s="409">
        <v>30</v>
      </c>
      <c r="W1955" s="409">
        <v>18</v>
      </c>
      <c r="X1955" s="409">
        <v>12</v>
      </c>
      <c r="Y1955" s="116">
        <v>60</v>
      </c>
      <c r="Z1955" s="118">
        <v>100</v>
      </c>
      <c r="AA1955" s="409">
        <v>50</v>
      </c>
      <c r="AB1955" s="409">
        <v>30</v>
      </c>
      <c r="AC1955" s="409">
        <v>20</v>
      </c>
      <c r="AD1955" s="116">
        <v>100</v>
      </c>
      <c r="AE1955" s="118">
        <v>200</v>
      </c>
      <c r="AF1955" s="786"/>
    </row>
    <row r="1956" spans="1:32" ht="21" customHeight="1">
      <c r="A1956" s="166">
        <f>IF(N1951="","",A1955+1)</f>
        <v>12</v>
      </c>
      <c r="B1956" s="122" t="str">
        <f>'Result Sheet'!$L$4</f>
        <v xml:space="preserve">हिन्दी </v>
      </c>
      <c r="C1956" s="408" t="str">
        <f>IFERROR(VLOOKUP(N1951,Marks,11,0),"")</f>
        <v/>
      </c>
      <c r="D1956" s="408" t="str">
        <f>IFERROR(VLOOKUP(N1951,Marks,12,0),"")</f>
        <v/>
      </c>
      <c r="E1956" s="117" t="str">
        <f>IFERROR(VLOOKUP(N1951,Marks,13,0),"")</f>
        <v/>
      </c>
      <c r="F1956" s="408" t="str">
        <f>IFERROR(VLOOKUP(N1951,Marks,14,0),"")</f>
        <v/>
      </c>
      <c r="G1956" s="408" t="str">
        <f>IFERROR(VLOOKUP(N1951,Marks,15,0),"")</f>
        <v/>
      </c>
      <c r="H1956" s="408" t="str">
        <f>IFERROR(VLOOKUP(N1951,Marks,16,0),"")</f>
        <v/>
      </c>
      <c r="I1956" s="117" t="str">
        <f>IFERROR(VLOOKUP(N1951,Marks,17,0),"")</f>
        <v/>
      </c>
      <c r="J1956" s="119" t="str">
        <f>IFERROR(VLOOKUP(N1951,Marks,18,0),"")</f>
        <v/>
      </c>
      <c r="K1956" s="408" t="str">
        <f>IFERROR(VLOOKUP(N1951,Marks,19,0),"")</f>
        <v/>
      </c>
      <c r="L1956" s="408" t="str">
        <f>IFERROR(VLOOKUP(N1951,Marks,20,0),"")</f>
        <v/>
      </c>
      <c r="M1956" s="408" t="str">
        <f>IFERROR(VLOOKUP(N1951,Marks,21,0),"")</f>
        <v/>
      </c>
      <c r="N1956" s="117" t="str">
        <f>IFERROR(VLOOKUP(N1951,Marks,22,0),"")</f>
        <v/>
      </c>
      <c r="O1956" s="119" t="str">
        <f>IFERROR(VLOOKUP(N1951,Marks,23,0),"")</f>
        <v/>
      </c>
      <c r="P1956" s="323" t="str">
        <f>IFERROR(VLOOKUP(N1951,Marks,29,0),"")</f>
        <v/>
      </c>
      <c r="Q1956" s="819"/>
      <c r="R1956" s="122" t="str">
        <f>'Result Sheet'!$L$4</f>
        <v xml:space="preserve">हिन्दी </v>
      </c>
      <c r="S1956" s="408" t="str">
        <f>IFERROR(VLOOKUP(AD1951,Marks,11,0),"")</f>
        <v/>
      </c>
      <c r="T1956" s="408" t="str">
        <f>IFERROR(VLOOKUP(AD1951,Marks,12,0),"")</f>
        <v/>
      </c>
      <c r="U1956" s="117" t="str">
        <f>IFERROR(VLOOKUP(AD1951,Marks,13,0),"")</f>
        <v/>
      </c>
      <c r="V1956" s="408" t="str">
        <f>IFERROR(VLOOKUP(AD1951,Marks,14,0),"")</f>
        <v/>
      </c>
      <c r="W1956" s="408" t="str">
        <f>IFERROR(VLOOKUP(AD1951,Marks,15,0),"")</f>
        <v/>
      </c>
      <c r="X1956" s="408" t="str">
        <f>IFERROR(VLOOKUP(AD1951,Marks,16,0),"")</f>
        <v/>
      </c>
      <c r="Y1956" s="117" t="str">
        <f>IFERROR(VLOOKUP(AD1951,Marks,17,0),"")</f>
        <v/>
      </c>
      <c r="Z1956" s="119" t="str">
        <f>IFERROR(VLOOKUP(AD1951,Marks,18,0),"")</f>
        <v/>
      </c>
      <c r="AA1956" s="408" t="str">
        <f>IFERROR(VLOOKUP(AD1951,Marks,19,0),"")</f>
        <v/>
      </c>
      <c r="AB1956" s="408" t="str">
        <f>IFERROR(VLOOKUP(AD1951,Marks,20,0),"")</f>
        <v/>
      </c>
      <c r="AC1956" s="408" t="str">
        <f>IFERROR(VLOOKUP(AD1951,Marks,21,0),"")</f>
        <v/>
      </c>
      <c r="AD1956" s="117" t="str">
        <f>IFERROR(VLOOKUP(AD1951,Marks,22,0),"")</f>
        <v/>
      </c>
      <c r="AE1956" s="119" t="str">
        <f>IFERROR(VLOOKUP(AD1951,Marks,23,0),"")</f>
        <v/>
      </c>
      <c r="AF1956" s="323" t="str">
        <f>IFERROR(VLOOKUP(AD1951,Marks,29,0),"")</f>
        <v/>
      </c>
    </row>
    <row r="1957" spans="1:32" ht="21" customHeight="1">
      <c r="A1957" s="166">
        <f>IF(N1951="","",A1956+1)</f>
        <v>13</v>
      </c>
      <c r="B1957" s="122" t="str">
        <f>'Result Sheet'!$AE$4</f>
        <v xml:space="preserve">अंग्रेजी </v>
      </c>
      <c r="C1957" s="408" t="str">
        <f>IFERROR(VLOOKUP(N1951,Marks,30,0),"")</f>
        <v/>
      </c>
      <c r="D1957" s="408" t="str">
        <f>IFERROR(VLOOKUP(N1951,Marks,31,0),"")</f>
        <v/>
      </c>
      <c r="E1957" s="117" t="str">
        <f>IFERROR(VLOOKUP(N1951,Marks,32,0),"")</f>
        <v/>
      </c>
      <c r="F1957" s="408" t="str">
        <f>IFERROR(VLOOKUP(N1951,Marks,33,0),"")</f>
        <v/>
      </c>
      <c r="G1957" s="408" t="str">
        <f>IFERROR(VLOOKUP(N1951,Marks,34,0),"")</f>
        <v/>
      </c>
      <c r="H1957" s="408" t="str">
        <f>IFERROR(VLOOKUP(N1951,Marks,35,0),"")</f>
        <v/>
      </c>
      <c r="I1957" s="117" t="str">
        <f>IFERROR(VLOOKUP(N1951,Marks,36,0),"")</f>
        <v/>
      </c>
      <c r="J1957" s="119" t="str">
        <f>IFERROR(VLOOKUP(N1951,Marks,37,0),"")</f>
        <v/>
      </c>
      <c r="K1957" s="408" t="str">
        <f>IFERROR(VLOOKUP(N1951,Marks,38,0),"")</f>
        <v/>
      </c>
      <c r="L1957" s="408" t="str">
        <f>IFERROR(VLOOKUP(N1951,Marks,39,0),"")</f>
        <v/>
      </c>
      <c r="M1957" s="408" t="str">
        <f>IFERROR(VLOOKUP(N1951,Marks,40,0),"")</f>
        <v/>
      </c>
      <c r="N1957" s="117" t="str">
        <f>IFERROR(VLOOKUP(N1951,Marks,41,0),"")</f>
        <v/>
      </c>
      <c r="O1957" s="119" t="str">
        <f>IFERROR(VLOOKUP(N1951,Marks,42,0),"")</f>
        <v/>
      </c>
      <c r="P1957" s="323" t="str">
        <f>IFERROR(VLOOKUP(N1951,Marks,48,0),"")</f>
        <v/>
      </c>
      <c r="Q1957" s="819"/>
      <c r="R1957" s="122" t="str">
        <f>'Result Sheet'!$AE$4</f>
        <v xml:space="preserve">अंग्रेजी </v>
      </c>
      <c r="S1957" s="408" t="str">
        <f>IFERROR(VLOOKUP(AD1951,Marks,30,0),"")</f>
        <v/>
      </c>
      <c r="T1957" s="408" t="str">
        <f>IFERROR(VLOOKUP(AD1951,Marks,31,0),"")</f>
        <v/>
      </c>
      <c r="U1957" s="117" t="str">
        <f>IFERROR(VLOOKUP(AD1951,Marks,32,0),"")</f>
        <v/>
      </c>
      <c r="V1957" s="408" t="str">
        <f>IFERROR(VLOOKUP(AD1951,Marks,33,0),"")</f>
        <v/>
      </c>
      <c r="W1957" s="408" t="str">
        <f>IFERROR(VLOOKUP(AD1951,Marks,34,0),"")</f>
        <v/>
      </c>
      <c r="X1957" s="408" t="str">
        <f>IFERROR(VLOOKUP(AD1951,Marks,35,0),"")</f>
        <v/>
      </c>
      <c r="Y1957" s="117" t="str">
        <f>IFERROR(VLOOKUP(AD1951,Marks,36,0),"")</f>
        <v/>
      </c>
      <c r="Z1957" s="119" t="str">
        <f>IFERROR(VLOOKUP(AD1951,Marks,37,0),"")</f>
        <v/>
      </c>
      <c r="AA1957" s="408" t="str">
        <f>IFERROR(VLOOKUP(AD1951,Marks,38,0),"")</f>
        <v/>
      </c>
      <c r="AB1957" s="408" t="str">
        <f>IFERROR(VLOOKUP(AD1951,Marks,39,0),"")</f>
        <v/>
      </c>
      <c r="AC1957" s="408" t="str">
        <f>IFERROR(VLOOKUP(AD1951,Marks,40,0),"")</f>
        <v/>
      </c>
      <c r="AD1957" s="117" t="str">
        <f>IFERROR(VLOOKUP(AD1951,Marks,41,0),"")</f>
        <v/>
      </c>
      <c r="AE1957" s="119" t="str">
        <f>IFERROR(VLOOKUP(AD1951,Marks,42,0),"")</f>
        <v/>
      </c>
      <c r="AF1957" s="323" t="str">
        <f>IFERROR(VLOOKUP(AD1951,Marks,48,0),"")</f>
        <v/>
      </c>
    </row>
    <row r="1958" spans="1:32" ht="21" customHeight="1">
      <c r="A1958" s="166">
        <f>IF(N1951="","",A1957+1)</f>
        <v>14</v>
      </c>
      <c r="B1958" s="122" t="str">
        <f>'Result Sheet'!$AX$4</f>
        <v>संस्कृत</v>
      </c>
      <c r="C1958" s="408" t="str">
        <f>IFERROR(VLOOKUP(N1951,Marks,49,0),"")</f>
        <v/>
      </c>
      <c r="D1958" s="408" t="str">
        <f>IFERROR(VLOOKUP(N1951,Marks,50,0),"")</f>
        <v/>
      </c>
      <c r="E1958" s="117" t="str">
        <f>IFERROR(VLOOKUP(N1951,Marks,51,0),"")</f>
        <v/>
      </c>
      <c r="F1958" s="408" t="str">
        <f>IFERROR(VLOOKUP(N1951,Marks,52,0),"")</f>
        <v/>
      </c>
      <c r="G1958" s="408" t="str">
        <f>IFERROR(VLOOKUP(N1951,Marks,53,0),"")</f>
        <v/>
      </c>
      <c r="H1958" s="408" t="str">
        <f>IFERROR(VLOOKUP(N1951,Marks,54,0),"")</f>
        <v/>
      </c>
      <c r="I1958" s="117" t="str">
        <f>IFERROR(VLOOKUP(N1951,Marks,55,0),"")</f>
        <v/>
      </c>
      <c r="J1958" s="119" t="str">
        <f>IFERROR(VLOOKUP(N1951,Marks,56,0),"")</f>
        <v/>
      </c>
      <c r="K1958" s="408" t="str">
        <f>IFERROR(VLOOKUP(N1951,Marks,57,0),"")</f>
        <v/>
      </c>
      <c r="L1958" s="408" t="str">
        <f>IFERROR(VLOOKUP(N1951,Marks,58,0),"")</f>
        <v/>
      </c>
      <c r="M1958" s="408" t="str">
        <f>IFERROR(VLOOKUP(N1951,Marks,59,0),"")</f>
        <v/>
      </c>
      <c r="N1958" s="117" t="str">
        <f>IFERROR(VLOOKUP(N1951,Marks,60,0),"")</f>
        <v/>
      </c>
      <c r="O1958" s="119" t="str">
        <f>IFERROR(VLOOKUP(N1951,Marks,61,0),"")</f>
        <v/>
      </c>
      <c r="P1958" s="323" t="str">
        <f>IFERROR(VLOOKUP(N1951,Marks,67,0),"")</f>
        <v/>
      </c>
      <c r="Q1958" s="819"/>
      <c r="R1958" s="122" t="str">
        <f>'Result Sheet'!$AX$4</f>
        <v>संस्कृत</v>
      </c>
      <c r="S1958" s="408" t="str">
        <f>IFERROR(VLOOKUP(AD1951,Marks,49,0),"")</f>
        <v/>
      </c>
      <c r="T1958" s="408" t="str">
        <f>IFERROR(VLOOKUP(AD1951,Marks,50,0),"")</f>
        <v/>
      </c>
      <c r="U1958" s="117" t="str">
        <f>IFERROR(VLOOKUP(AD1951,Marks,51,0),"")</f>
        <v/>
      </c>
      <c r="V1958" s="408" t="str">
        <f>IFERROR(VLOOKUP(AD1951,Marks,52,0),"")</f>
        <v/>
      </c>
      <c r="W1958" s="408" t="str">
        <f>IFERROR(VLOOKUP(AD1951,Marks,53,0),"")</f>
        <v/>
      </c>
      <c r="X1958" s="408" t="str">
        <f>IFERROR(VLOOKUP(AD1951,Marks,54,0),"")</f>
        <v/>
      </c>
      <c r="Y1958" s="117" t="str">
        <f>IFERROR(VLOOKUP(AD1951,Marks,55,0),"")</f>
        <v/>
      </c>
      <c r="Z1958" s="119" t="str">
        <f>IFERROR(VLOOKUP(AD1951,Marks,56,0),"")</f>
        <v/>
      </c>
      <c r="AA1958" s="408" t="str">
        <f>IFERROR(VLOOKUP(AD1951,Marks,57,0),"")</f>
        <v/>
      </c>
      <c r="AB1958" s="408" t="str">
        <f>IFERROR(VLOOKUP(AD1951,Marks,58,0),"")</f>
        <v/>
      </c>
      <c r="AC1958" s="408" t="str">
        <f>IFERROR(VLOOKUP(AD1951,Marks,59,0),"")</f>
        <v/>
      </c>
      <c r="AD1958" s="117" t="str">
        <f>IFERROR(VLOOKUP(AD1951,Marks,60,0),"")</f>
        <v/>
      </c>
      <c r="AE1958" s="119" t="str">
        <f>IFERROR(VLOOKUP(AD1951,Marks,61,0),"")</f>
        <v/>
      </c>
      <c r="AF1958" s="323" t="str">
        <f>IFERROR(VLOOKUP(AD1951,Marks,67,0),"")</f>
        <v/>
      </c>
    </row>
    <row r="1959" spans="1:32" ht="21" customHeight="1">
      <c r="A1959" s="166">
        <f>IF(N1951="","",A1957+1)</f>
        <v>14</v>
      </c>
      <c r="B1959" s="122" t="str">
        <f>'Result Sheet'!$BQ$4</f>
        <v xml:space="preserve">गणित </v>
      </c>
      <c r="C1959" s="408" t="str">
        <f>IFERROR(VLOOKUP(N1951,Marks,68,0),"")</f>
        <v/>
      </c>
      <c r="D1959" s="408" t="str">
        <f>IFERROR(VLOOKUP(N1951,Marks,69,0),"")</f>
        <v/>
      </c>
      <c r="E1959" s="117" t="str">
        <f>IFERROR(VLOOKUP(N1951,Marks,70,0),"")</f>
        <v/>
      </c>
      <c r="F1959" s="408" t="str">
        <f>IFERROR(VLOOKUP(N1951,Marks,71,0),"")</f>
        <v/>
      </c>
      <c r="G1959" s="408" t="str">
        <f>IFERROR(VLOOKUP(N1951,Marks,72,0),"")</f>
        <v/>
      </c>
      <c r="H1959" s="408" t="str">
        <f>IFERROR(VLOOKUP(N1951,Marks,73,0),"")</f>
        <v/>
      </c>
      <c r="I1959" s="117" t="str">
        <f>IFERROR(VLOOKUP(N1951,Marks,74,0),"")</f>
        <v/>
      </c>
      <c r="J1959" s="119" t="str">
        <f>IFERROR(VLOOKUP(N1951,Marks,75,0),"")</f>
        <v/>
      </c>
      <c r="K1959" s="408" t="str">
        <f>IFERROR(VLOOKUP(N1951,Marks,76,0),"")</f>
        <v/>
      </c>
      <c r="L1959" s="408" t="str">
        <f>IFERROR(VLOOKUP(N1951,Marks,77,0),"")</f>
        <v/>
      </c>
      <c r="M1959" s="408" t="str">
        <f>IFERROR(VLOOKUP(N1951,Marks,78,0),"")</f>
        <v/>
      </c>
      <c r="N1959" s="117" t="str">
        <f>IFERROR(VLOOKUP(N1951,Marks,79,0),"")</f>
        <v/>
      </c>
      <c r="O1959" s="119" t="str">
        <f>IFERROR(VLOOKUP(N1951,Marks,80,0),"")</f>
        <v/>
      </c>
      <c r="P1959" s="323" t="str">
        <f>IFERROR(VLOOKUP(N1951,Marks,86,0),"")</f>
        <v/>
      </c>
      <c r="Q1959" s="819"/>
      <c r="R1959" s="122" t="str">
        <f>'Result Sheet'!$BQ$4</f>
        <v xml:space="preserve">गणित </v>
      </c>
      <c r="S1959" s="408" t="str">
        <f>IFERROR(VLOOKUP(AD1951,Marks,68,0),"")</f>
        <v/>
      </c>
      <c r="T1959" s="408" t="str">
        <f>IFERROR(VLOOKUP(AD1951,Marks,69,0),"")</f>
        <v/>
      </c>
      <c r="U1959" s="117" t="str">
        <f>IFERROR(VLOOKUP(AD1951,Marks,70,0),"")</f>
        <v/>
      </c>
      <c r="V1959" s="408" t="str">
        <f>IFERROR(VLOOKUP(AD1951,Marks,71,0),"")</f>
        <v/>
      </c>
      <c r="W1959" s="408" t="str">
        <f>IFERROR(VLOOKUP(AD1951,Marks,72,0),"")</f>
        <v/>
      </c>
      <c r="X1959" s="408" t="str">
        <f>IFERROR(VLOOKUP(AD1951,Marks,73,0),"")</f>
        <v/>
      </c>
      <c r="Y1959" s="117" t="str">
        <f>IFERROR(VLOOKUP(AD1951,Marks,74,0),"")</f>
        <v/>
      </c>
      <c r="Z1959" s="119" t="str">
        <f>IFERROR(VLOOKUP(AD1951,Marks,75,0),"")</f>
        <v/>
      </c>
      <c r="AA1959" s="408" t="str">
        <f>IFERROR(VLOOKUP(AD1951,Marks,76,0),"")</f>
        <v/>
      </c>
      <c r="AB1959" s="408" t="str">
        <f>IFERROR(VLOOKUP(AD1951,Marks,77,0),"")</f>
        <v/>
      </c>
      <c r="AC1959" s="408" t="str">
        <f>IFERROR(VLOOKUP(AD1951,Marks,78,0),"")</f>
        <v/>
      </c>
      <c r="AD1959" s="117" t="str">
        <f>IFERROR(VLOOKUP(AD1951,Marks,79,0),"")</f>
        <v/>
      </c>
      <c r="AE1959" s="119" t="str">
        <f>IFERROR(VLOOKUP(AD1951,Marks,80,0),"")</f>
        <v/>
      </c>
      <c r="AF1959" s="323" t="str">
        <f>IFERROR(VLOOKUP(AD1951,Marks,86,0),"")</f>
        <v/>
      </c>
    </row>
    <row r="1960" spans="1:32" ht="21" customHeight="1">
      <c r="A1960" s="166">
        <f>IF(N1951="","",A1959+1)</f>
        <v>15</v>
      </c>
      <c r="B1960" s="122" t="str">
        <f>'Result Sheet'!$CJ$4</f>
        <v xml:space="preserve">पर्यावरण अध्ययन </v>
      </c>
      <c r="C1960" s="408" t="str">
        <f>IFERROR(VLOOKUP(N1951,Marks,87,0),"")</f>
        <v/>
      </c>
      <c r="D1960" s="408" t="str">
        <f>IFERROR(VLOOKUP(N1951,Marks,88,0),"")</f>
        <v/>
      </c>
      <c r="E1960" s="117" t="str">
        <f>IFERROR(VLOOKUP(N1951,Marks,89,0),"")</f>
        <v/>
      </c>
      <c r="F1960" s="408" t="str">
        <f>IFERROR(VLOOKUP(N1951,Marks,90,0),"")</f>
        <v/>
      </c>
      <c r="G1960" s="408" t="str">
        <f>IFERROR(VLOOKUP(N1951,Marks,91,0),"")</f>
        <v/>
      </c>
      <c r="H1960" s="408" t="str">
        <f>IFERROR(VLOOKUP(N1951,Marks,92,0),"")</f>
        <v/>
      </c>
      <c r="I1960" s="117" t="str">
        <f>IFERROR(VLOOKUP(N1951,Marks,93,0),"")</f>
        <v/>
      </c>
      <c r="J1960" s="119" t="str">
        <f>IFERROR(VLOOKUP(N1951,Marks,94,0),"")</f>
        <v/>
      </c>
      <c r="K1960" s="408" t="str">
        <f>IFERROR(VLOOKUP(N1951,Marks,95,0),"")</f>
        <v/>
      </c>
      <c r="L1960" s="408" t="str">
        <f>IFERROR(VLOOKUP(N1951,Marks,96,0),"")</f>
        <v/>
      </c>
      <c r="M1960" s="408" t="str">
        <f>IFERROR(VLOOKUP(N1951,Marks,97,0),"")</f>
        <v/>
      </c>
      <c r="N1960" s="117" t="str">
        <f>IFERROR(VLOOKUP(N1951,Marks,98,0),"")</f>
        <v/>
      </c>
      <c r="O1960" s="119" t="str">
        <f>IFERROR(VLOOKUP(N1951,Marks,99,0),"")</f>
        <v/>
      </c>
      <c r="P1960" s="323" t="str">
        <f>IFERROR(VLOOKUP(N1951,Marks,105,0),"")</f>
        <v/>
      </c>
      <c r="Q1960" s="819"/>
      <c r="R1960" s="122" t="str">
        <f>'Result Sheet'!$CJ$4</f>
        <v xml:space="preserve">पर्यावरण अध्ययन </v>
      </c>
      <c r="S1960" s="408" t="str">
        <f>IFERROR(VLOOKUP(AD1951,Marks,87,0),"")</f>
        <v/>
      </c>
      <c r="T1960" s="408" t="str">
        <f>IFERROR(VLOOKUP(AD1951,Marks,88,0),"")</f>
        <v/>
      </c>
      <c r="U1960" s="117" t="str">
        <f>IFERROR(VLOOKUP(AD1951,Marks,89,0),"")</f>
        <v/>
      </c>
      <c r="V1960" s="408" t="str">
        <f>IFERROR(VLOOKUP(AD1951,Marks,90,0),"")</f>
        <v/>
      </c>
      <c r="W1960" s="408" t="str">
        <f>IFERROR(VLOOKUP(AD1951,Marks,91,0),"")</f>
        <v/>
      </c>
      <c r="X1960" s="408" t="str">
        <f>IFERROR(VLOOKUP(AD1951,Marks,92,0),"")</f>
        <v/>
      </c>
      <c r="Y1960" s="117" t="str">
        <f>IFERROR(VLOOKUP(AD1951,Marks,93,0),"")</f>
        <v/>
      </c>
      <c r="Z1960" s="119" t="str">
        <f>IFERROR(VLOOKUP(AD1951,Marks,94,0),"")</f>
        <v/>
      </c>
      <c r="AA1960" s="408" t="str">
        <f>IFERROR(VLOOKUP(AD1951,Marks,95,0),"")</f>
        <v/>
      </c>
      <c r="AB1960" s="408" t="str">
        <f>IFERROR(VLOOKUP(AD1951,Marks,96,0),"")</f>
        <v/>
      </c>
      <c r="AC1960" s="408" t="str">
        <f>IFERROR(VLOOKUP(AD1951,Marks,97,0),"")</f>
        <v/>
      </c>
      <c r="AD1960" s="117" t="str">
        <f>IFERROR(VLOOKUP(AD1951,Marks,98,0),"")</f>
        <v/>
      </c>
      <c r="AE1960" s="119" t="str">
        <f>IFERROR(VLOOKUP(AD1951,Marks,99,0),"")</f>
        <v/>
      </c>
      <c r="AF1960" s="323" t="str">
        <f>IFERROR(VLOOKUP(AD1951,Marks,105,0),"")</f>
        <v/>
      </c>
    </row>
    <row r="1961" spans="1:32" ht="25.5" customHeight="1">
      <c r="A1961" s="166">
        <f>IF(N1951="","",A1960+1)</f>
        <v>16</v>
      </c>
      <c r="B1961" s="412" t="s">
        <v>215</v>
      </c>
      <c r="C1961" s="120" t="str">
        <f>IF(AND(C1956="",C1957="",C1958="",C1959="",C1960=""),"",SUM(C1956:C1960))</f>
        <v/>
      </c>
      <c r="D1961" s="120" t="str">
        <f t="shared" ref="D1961" si="528">IF(AND(D1956="",D1957="",D1958="",D1959="",D1960=""),"",SUM(D1956:D1960))</f>
        <v/>
      </c>
      <c r="E1961" s="120" t="str">
        <f t="shared" ref="E1961" si="529">IF(AND(E1956="",E1957="",E1958="",E1959="",E1960=""),"",SUM(E1956:E1960))</f>
        <v/>
      </c>
      <c r="F1961" s="120" t="str">
        <f t="shared" ref="F1961" si="530">IF(AND(F1956="",F1957="",F1958="",F1959="",F1960=""),"",SUM(F1956:F1960))</f>
        <v/>
      </c>
      <c r="G1961" s="120" t="str">
        <f t="shared" ref="G1961" si="531">IF(AND(G1956="",G1957="",G1958="",G1959="",G1960=""),"",SUM(G1956:G1960))</f>
        <v/>
      </c>
      <c r="H1961" s="120" t="str">
        <f t="shared" ref="H1961" si="532">IF(AND(H1956="",H1957="",H1958="",H1959="",H1960=""),"",SUM(H1956:H1960))</f>
        <v/>
      </c>
      <c r="I1961" s="120" t="str">
        <f t="shared" ref="I1961" si="533">IF(AND(I1956="",I1957="",I1958="",I1959="",I1960=""),"",SUM(I1956:I1960))</f>
        <v/>
      </c>
      <c r="J1961" s="120" t="str">
        <f t="shared" ref="J1961" si="534">IF(AND(J1956="",J1957="",J1958="",J1959="",J1960=""),"",SUM(J1956:J1960))</f>
        <v/>
      </c>
      <c r="K1961" s="120" t="str">
        <f t="shared" ref="K1961" si="535">IF(AND(K1956="",K1957="",K1958="",K1959="",K1960=""),"",SUM(K1956:K1960))</f>
        <v/>
      </c>
      <c r="L1961" s="120" t="str">
        <f t="shared" ref="L1961" si="536">IF(AND(L1956="",L1957="",L1958="",L1959="",L1960=""),"",SUM(L1956:L1960))</f>
        <v/>
      </c>
      <c r="M1961" s="120" t="str">
        <f t="shared" ref="M1961" si="537">IF(AND(M1956="",M1957="",M1958="",M1959="",M1960=""),"",SUM(M1956:M1960))</f>
        <v/>
      </c>
      <c r="N1961" s="120" t="str">
        <f t="shared" ref="N1961" si="538">IF(AND(N1956="",N1957="",N1958="",N1959="",N1960=""),"",SUM(N1956:N1960))</f>
        <v/>
      </c>
      <c r="O1961" s="120" t="str">
        <f t="shared" ref="O1961" si="539">IF(AND(O1956="",O1957="",O1958="",O1959="",O1960=""),"",SUM(O1956:O1960))</f>
        <v/>
      </c>
      <c r="P1961" s="326" t="str">
        <f>IF(OR(N1951="",E1949="",O1961=""),"",IF(O1961&gt;85%*1000,"A",IF(O1961&gt;70%*1000,"B",IF(O1961&gt;50%*1000,"C",IF(O1961&gt;30%*1000,"D","E")))))</f>
        <v/>
      </c>
      <c r="Q1961" s="819"/>
      <c r="R1961" s="412" t="s">
        <v>215</v>
      </c>
      <c r="S1961" s="120" t="str">
        <f>IF(AND(S1956="",S1957="",S1958="",S1959="",S1960=""),"",SUM(S1956:S1960))</f>
        <v/>
      </c>
      <c r="T1961" s="120" t="str">
        <f t="shared" ref="T1961" si="540">IF(AND(T1956="",T1957="",T1958="",T1959="",T1960=""),"",SUM(T1956:T1960))</f>
        <v/>
      </c>
      <c r="U1961" s="120" t="str">
        <f t="shared" ref="U1961" si="541">IF(AND(U1956="",U1957="",U1958="",U1959="",U1960=""),"",SUM(U1956:U1960))</f>
        <v/>
      </c>
      <c r="V1961" s="120" t="str">
        <f t="shared" ref="V1961" si="542">IF(AND(V1956="",V1957="",V1958="",V1959="",V1960=""),"",SUM(V1956:V1960))</f>
        <v/>
      </c>
      <c r="W1961" s="120" t="str">
        <f t="shared" ref="W1961" si="543">IF(AND(W1956="",W1957="",W1958="",W1959="",W1960=""),"",SUM(W1956:W1960))</f>
        <v/>
      </c>
      <c r="X1961" s="120" t="str">
        <f t="shared" ref="X1961" si="544">IF(AND(X1956="",X1957="",X1958="",X1959="",X1960=""),"",SUM(X1956:X1960))</f>
        <v/>
      </c>
      <c r="Y1961" s="120" t="str">
        <f t="shared" ref="Y1961" si="545">IF(AND(Y1956="",Y1957="",Y1958="",Y1959="",Y1960=""),"",SUM(Y1956:Y1960))</f>
        <v/>
      </c>
      <c r="Z1961" s="120" t="str">
        <f t="shared" ref="Z1961" si="546">IF(AND(Z1956="",Z1957="",Z1958="",Z1959="",Z1960=""),"",SUM(Z1956:Z1960))</f>
        <v/>
      </c>
      <c r="AA1961" s="120" t="str">
        <f t="shared" ref="AA1961" si="547">IF(AND(AA1956="",AA1957="",AA1958="",AA1959="",AA1960=""),"",SUM(AA1956:AA1960))</f>
        <v/>
      </c>
      <c r="AB1961" s="120" t="str">
        <f t="shared" ref="AB1961" si="548">IF(AND(AB1956="",AB1957="",AB1958="",AB1959="",AB1960=""),"",SUM(AB1956:AB1960))</f>
        <v/>
      </c>
      <c r="AC1961" s="120" t="str">
        <f t="shared" ref="AC1961" si="549">IF(AND(AC1956="",AC1957="",AC1958="",AC1959="",AC1960=""),"",SUM(AC1956:AC1960))</f>
        <v/>
      </c>
      <c r="AD1961" s="120" t="str">
        <f t="shared" ref="AD1961" si="550">IF(AND(AD1956="",AD1957="",AD1958="",AD1959="",AD1960=""),"",SUM(AD1956:AD1960))</f>
        <v/>
      </c>
      <c r="AE1961" s="120" t="str">
        <f t="shared" ref="AE1961" si="551">IF(AND(AE1956="",AE1957="",AE1958="",AE1959="",AE1960=""),"",SUM(AE1956:AE1960))</f>
        <v/>
      </c>
      <c r="AF1961" s="326" t="str">
        <f>IF(OR(AD1951="",U1949="",AE1961=""),"",IF(AE1961&gt;85%*1000,"A",IF(AE1961&gt;70%*1000,"B",IF(AE1961&gt;50%*1000,"C",IF(AE1961&gt;30%*1000,"D","E")))))</f>
        <v/>
      </c>
    </row>
    <row r="1962" spans="1:32" ht="9" customHeight="1">
      <c r="A1962" s="166">
        <f>IF(N1951="","",A1961+1)</f>
        <v>17</v>
      </c>
      <c r="B1962" s="787"/>
      <c r="C1962" s="787"/>
      <c r="D1962" s="787"/>
      <c r="E1962" s="787"/>
      <c r="F1962" s="787"/>
      <c r="G1962" s="787"/>
      <c r="H1962" s="787"/>
      <c r="I1962" s="787"/>
      <c r="J1962" s="787"/>
      <c r="K1962" s="787"/>
      <c r="L1962" s="787"/>
      <c r="M1962" s="787"/>
      <c r="N1962" s="787"/>
      <c r="O1962" s="787"/>
      <c r="P1962" s="787"/>
      <c r="Q1962" s="819"/>
      <c r="R1962" s="787"/>
      <c r="S1962" s="787"/>
      <c r="T1962" s="787"/>
      <c r="U1962" s="787"/>
      <c r="V1962" s="787"/>
      <c r="W1962" s="787"/>
      <c r="X1962" s="787"/>
      <c r="Y1962" s="787"/>
      <c r="Z1962" s="787"/>
      <c r="AA1962" s="787"/>
      <c r="AB1962" s="787"/>
      <c r="AC1962" s="787"/>
      <c r="AD1962" s="787"/>
      <c r="AE1962" s="787"/>
      <c r="AF1962" s="787"/>
    </row>
    <row r="1963" spans="1:32" ht="22.5" customHeight="1">
      <c r="A1963" s="166">
        <f>IF(N1951="","",A1962+1)</f>
        <v>18</v>
      </c>
      <c r="B1963" s="788" t="s">
        <v>213</v>
      </c>
      <c r="C1963" s="788"/>
      <c r="D1963" s="789" t="s">
        <v>229</v>
      </c>
      <c r="E1963" s="790"/>
      <c r="F1963" s="411" t="s">
        <v>186</v>
      </c>
      <c r="G1963" s="788" t="s">
        <v>213</v>
      </c>
      <c r="H1963" s="788"/>
      <c r="I1963" s="789" t="s">
        <v>229</v>
      </c>
      <c r="J1963" s="790"/>
      <c r="K1963" s="411" t="s">
        <v>186</v>
      </c>
      <c r="L1963" s="788" t="s">
        <v>213</v>
      </c>
      <c r="M1963" s="788"/>
      <c r="N1963" s="789" t="s">
        <v>229</v>
      </c>
      <c r="O1963" s="790"/>
      <c r="P1963" s="411" t="s">
        <v>186</v>
      </c>
      <c r="Q1963" s="819"/>
      <c r="R1963" s="788" t="s">
        <v>213</v>
      </c>
      <c r="S1963" s="788"/>
      <c r="T1963" s="789" t="s">
        <v>229</v>
      </c>
      <c r="U1963" s="790"/>
      <c r="V1963" s="411" t="s">
        <v>186</v>
      </c>
      <c r="W1963" s="788" t="s">
        <v>213</v>
      </c>
      <c r="X1963" s="788"/>
      <c r="Y1963" s="789" t="s">
        <v>229</v>
      </c>
      <c r="Z1963" s="790"/>
      <c r="AA1963" s="411" t="s">
        <v>186</v>
      </c>
      <c r="AB1963" s="788" t="s">
        <v>213</v>
      </c>
      <c r="AC1963" s="788"/>
      <c r="AD1963" s="789" t="s">
        <v>229</v>
      </c>
      <c r="AE1963" s="790"/>
      <c r="AF1963" s="411" t="s">
        <v>186</v>
      </c>
    </row>
    <row r="1964" spans="1:32" ht="21.75" customHeight="1">
      <c r="A1964" s="166">
        <f>IF(N1951="","",A1963+1)</f>
        <v>19</v>
      </c>
      <c r="B1964" s="791" t="s">
        <v>221</v>
      </c>
      <c r="C1964" s="792"/>
      <c r="D1964" s="792"/>
      <c r="E1964" s="119" t="str">
        <f>IFERROR(VLOOKUP(N1951,Marks,109,0),"")</f>
        <v/>
      </c>
      <c r="F1964" s="130" t="str">
        <f>IFERROR(VLOOKUP(N1951,Marks,113,0),"")</f>
        <v/>
      </c>
      <c r="G1964" s="791" t="s">
        <v>192</v>
      </c>
      <c r="H1964" s="792"/>
      <c r="I1964" s="792"/>
      <c r="J1964" s="119" t="str">
        <f>IFERROR(VLOOKUP(N1951,Marks,117,0),"")</f>
        <v/>
      </c>
      <c r="K1964" s="130" t="str">
        <f>IFERROR(VLOOKUP(N1951,Marks,121,0),"")</f>
        <v/>
      </c>
      <c r="L1964" s="793" t="s">
        <v>193</v>
      </c>
      <c r="M1964" s="794"/>
      <c r="N1964" s="794"/>
      <c r="O1964" s="119" t="str">
        <f>IFERROR(VLOOKUP(N1951,Marks,125,0),"")</f>
        <v/>
      </c>
      <c r="P1964" s="130" t="str">
        <f>IFERROR(VLOOKUP(N1951,Marks,129,0),"")</f>
        <v/>
      </c>
      <c r="Q1964" s="819"/>
      <c r="R1964" s="791" t="s">
        <v>221</v>
      </c>
      <c r="S1964" s="792"/>
      <c r="T1964" s="792"/>
      <c r="U1964" s="119" t="str">
        <f>IFERROR(VLOOKUP(AD1951,Marks,109,0),"")</f>
        <v/>
      </c>
      <c r="V1964" s="130" t="str">
        <f>IFERROR(VLOOKUP(AD1951,Marks,113,0),"")</f>
        <v/>
      </c>
      <c r="W1964" s="791" t="s">
        <v>192</v>
      </c>
      <c r="X1964" s="792"/>
      <c r="Y1964" s="792"/>
      <c r="Z1964" s="119" t="str">
        <f>IFERROR(VLOOKUP(AD1951,Marks,117,0),"")</f>
        <v/>
      </c>
      <c r="AA1964" s="130" t="str">
        <f>IFERROR(VLOOKUP(AD1951,Marks,121,0),"")</f>
        <v/>
      </c>
      <c r="AB1964" s="793" t="s">
        <v>193</v>
      </c>
      <c r="AC1964" s="794"/>
      <c r="AD1964" s="794"/>
      <c r="AE1964" s="119" t="str">
        <f>IFERROR(VLOOKUP(AD1951,Marks,125,0),"")</f>
        <v/>
      </c>
      <c r="AF1964" s="130" t="str">
        <f>IFERROR(VLOOKUP(AD1951,Marks,129,0),"")</f>
        <v/>
      </c>
    </row>
    <row r="1965" spans="1:32" ht="21" customHeight="1">
      <c r="A1965" s="166">
        <f>IF(N1951="","",A1964+1)</f>
        <v>20</v>
      </c>
      <c r="B1965" s="780" t="s">
        <v>216</v>
      </c>
      <c r="C1965" s="780"/>
      <c r="D1965" s="780"/>
      <c r="E1965" s="795" t="str">
        <f>IFERROR(VLOOKUP(N1951,Marks,135,0),"")</f>
        <v/>
      </c>
      <c r="F1965" s="795"/>
      <c r="G1965" s="795"/>
      <c r="H1965" s="795"/>
      <c r="I1965" s="780" t="s">
        <v>217</v>
      </c>
      <c r="J1965" s="780"/>
      <c r="K1965" s="780"/>
      <c r="L1965" s="780"/>
      <c r="M1965" s="796" t="str">
        <f>IFERROR(VLOOKUP(N1951,Marks,136,0),"")</f>
        <v/>
      </c>
      <c r="N1965" s="796"/>
      <c r="O1965" s="796"/>
      <c r="P1965" s="796"/>
      <c r="Q1965" s="819"/>
      <c r="R1965" s="780" t="s">
        <v>216</v>
      </c>
      <c r="S1965" s="780"/>
      <c r="T1965" s="780"/>
      <c r="U1965" s="795" t="str">
        <f>IFERROR(VLOOKUP(AD1951,Marks,135,0),"")</f>
        <v/>
      </c>
      <c r="V1965" s="795"/>
      <c r="W1965" s="795"/>
      <c r="X1965" s="795"/>
      <c r="Y1965" s="780" t="s">
        <v>217</v>
      </c>
      <c r="Z1965" s="780"/>
      <c r="AA1965" s="780"/>
      <c r="AB1965" s="780"/>
      <c r="AC1965" s="796" t="str">
        <f>IFERROR(VLOOKUP(AD1951,Marks,136,0),"")</f>
        <v/>
      </c>
      <c r="AD1965" s="796"/>
      <c r="AE1965" s="796"/>
      <c r="AF1965" s="796"/>
    </row>
    <row r="1966" spans="1:32" ht="21" customHeight="1">
      <c r="A1966" s="166">
        <f>IF(N1951="","",A1965+1)</f>
        <v>21</v>
      </c>
      <c r="B1966" s="780" t="s">
        <v>218</v>
      </c>
      <c r="C1966" s="780"/>
      <c r="D1966" s="780"/>
      <c r="E1966" s="782" t="str">
        <f>IFERROR(VLOOKUP(N1951,Marks,134,0),"")</f>
        <v/>
      </c>
      <c r="F1966" s="782"/>
      <c r="G1966" s="782"/>
      <c r="H1966" s="782"/>
      <c r="I1966" s="780" t="s">
        <v>219</v>
      </c>
      <c r="J1966" s="780"/>
      <c r="K1966" s="780"/>
      <c r="L1966" s="780"/>
      <c r="M1966" s="781" t="str">
        <f>IFERROR(VLOOKUP(N1951,Marks,131,0),"")</f>
        <v/>
      </c>
      <c r="N1966" s="781"/>
      <c r="O1966" s="781"/>
      <c r="P1966" s="781"/>
      <c r="Q1966" s="819"/>
      <c r="R1966" s="780" t="s">
        <v>218</v>
      </c>
      <c r="S1966" s="780"/>
      <c r="T1966" s="780"/>
      <c r="U1966" s="782" t="str">
        <f>IFERROR(VLOOKUP(AD1951,Marks,134,0),"")</f>
        <v/>
      </c>
      <c r="V1966" s="782"/>
      <c r="W1966" s="782"/>
      <c r="X1966" s="782"/>
      <c r="Y1966" s="780" t="s">
        <v>219</v>
      </c>
      <c r="Z1966" s="780"/>
      <c r="AA1966" s="780"/>
      <c r="AB1966" s="780"/>
      <c r="AC1966" s="781" t="str">
        <f>IFERROR(VLOOKUP(AD1951,Marks,131,0),"")</f>
        <v/>
      </c>
      <c r="AD1966" s="781"/>
      <c r="AE1966" s="781"/>
      <c r="AF1966" s="781"/>
    </row>
    <row r="1967" spans="1:32" ht="21" customHeight="1">
      <c r="A1967" s="166">
        <f>IF(N1951="","",A1966+1)</f>
        <v>22</v>
      </c>
      <c r="B1967" s="780" t="s">
        <v>220</v>
      </c>
      <c r="C1967" s="780"/>
      <c r="D1967" s="780"/>
      <c r="E1967" s="324" t="str">
        <f>IFERROR(VLOOKUP(N1951,Marks,132,0),"")</f>
        <v/>
      </c>
      <c r="F1967" s="325" t="s">
        <v>341</v>
      </c>
      <c r="G1967" s="783" t="str">
        <f>IF(OR(N1951="",E1949="",O1961=""),"",IF(O1961&gt;85%*1000,"A",IF(O1961&gt;70%*1000,"B",IF(O1961&gt;50%*1000,"C",IF(O1961&gt;30%*1000,"D","E")))))</f>
        <v/>
      </c>
      <c r="H1967" s="783"/>
      <c r="I1967" s="780" t="s">
        <v>222</v>
      </c>
      <c r="J1967" s="780"/>
      <c r="K1967" s="780"/>
      <c r="L1967" s="780"/>
      <c r="M1967" s="818" t="str">
        <f>IFERROR(VLOOKUP(N1951,Marks,133,0),"")</f>
        <v/>
      </c>
      <c r="N1967" s="818"/>
      <c r="O1967" s="818"/>
      <c r="P1967" s="818"/>
      <c r="Q1967" s="819"/>
      <c r="R1967" s="780" t="s">
        <v>220</v>
      </c>
      <c r="S1967" s="780"/>
      <c r="T1967" s="780"/>
      <c r="U1967" s="324" t="str">
        <f>IFERROR(VLOOKUP(AD1951,Marks,132,0),"")</f>
        <v/>
      </c>
      <c r="V1967" s="325" t="s">
        <v>341</v>
      </c>
      <c r="W1967" s="783" t="str">
        <f>IF(OR(AD1951="",U1949="",AE1961=""),"",IF(AE1961&gt;85%*1000,"A",IF(AE1961&gt;70%*1000,"B",IF(AE1961&gt;50%*1000,"C",IF(AE1961&gt;30%*1000,"D","E")))))</f>
        <v/>
      </c>
      <c r="X1967" s="783"/>
      <c r="Y1967" s="780" t="s">
        <v>222</v>
      </c>
      <c r="Z1967" s="780"/>
      <c r="AA1967" s="780"/>
      <c r="AB1967" s="780"/>
      <c r="AC1967" s="818" t="str">
        <f>IFERROR(VLOOKUP(AD1951,Marks,133,0),"")</f>
        <v/>
      </c>
      <c r="AD1967" s="818"/>
      <c r="AE1967" s="818"/>
      <c r="AF1967" s="818"/>
    </row>
    <row r="1968" spans="1:32" ht="21" customHeight="1">
      <c r="A1968" s="166">
        <f>IF(N1951="","",A1967+1)</f>
        <v>23</v>
      </c>
      <c r="B1968" s="817" t="s">
        <v>228</v>
      </c>
      <c r="C1968" s="817"/>
      <c r="D1968" s="817"/>
      <c r="E1968" s="784">
        <f>'Master sheet'!$C$10</f>
        <v>44697</v>
      </c>
      <c r="F1968" s="784"/>
      <c r="G1968" s="784"/>
      <c r="H1968" s="410"/>
      <c r="I1968" s="121"/>
      <c r="J1968" s="121"/>
      <c r="K1968" s="76"/>
      <c r="L1968" s="121"/>
      <c r="M1968" s="121"/>
      <c r="N1968" s="121"/>
      <c r="O1968" s="121"/>
      <c r="P1968" s="121"/>
      <c r="Q1968" s="819"/>
      <c r="R1968" s="817" t="s">
        <v>228</v>
      </c>
      <c r="S1968" s="817"/>
      <c r="T1968" s="817"/>
      <c r="U1968" s="784">
        <f>'Master sheet'!$C$10</f>
        <v>44697</v>
      </c>
      <c r="V1968" s="784"/>
      <c r="W1968" s="784"/>
      <c r="X1968" s="410"/>
      <c r="Y1968" s="121"/>
      <c r="Z1968" s="121"/>
      <c r="AA1968" s="76"/>
      <c r="AB1968" s="121"/>
      <c r="AC1968" s="121"/>
      <c r="AD1968" s="121"/>
      <c r="AE1968" s="121"/>
      <c r="AF1968" s="121"/>
    </row>
    <row r="1969" spans="1:32" ht="43.5" customHeight="1">
      <c r="A1969" s="166">
        <f>IF(N1951="","",A1968+1)</f>
        <v>24</v>
      </c>
      <c r="B1969" s="804" t="str">
        <f>IF(AND(C1948=1),CONCATENATE("( ",UPPER('Master sheet'!$F$11)," )"),IF(AND(C1948=2),CONCATENATE("( ",UPPER('Master sheet'!$F$19)," )"),IF(AND(C1948=3),CONCATENATE("( ",UPPER('Master sheet'!$J$11)," )"),IF(AND(C1948=4),CONCATENATE("( ",UPPER('Master sheet'!$J$19)," )"),""))))</f>
        <v/>
      </c>
      <c r="C1969" s="804"/>
      <c r="D1969" s="804"/>
      <c r="E1969" s="804"/>
      <c r="F1969" s="805" t="str">
        <f>IF(AND(N1951=""),"",CONCATENATE("(",'Master sheet'!$C$14," )"))</f>
        <v>(Suresh Kumar )</v>
      </c>
      <c r="G1969" s="805"/>
      <c r="H1969" s="805"/>
      <c r="I1969" s="805"/>
      <c r="J1969" s="805"/>
      <c r="K1969" s="805" t="str">
        <f>IF(AND(N1951=""),"",CONCATENATE("(",'Master sheet'!$C$12," )"))</f>
        <v>(USHA PALIYA )</v>
      </c>
      <c r="L1969" s="805"/>
      <c r="M1969" s="805"/>
      <c r="N1969" s="805"/>
      <c r="O1969" s="805"/>
      <c r="P1969" s="805"/>
      <c r="Q1969" s="819"/>
      <c r="R1969" s="804" t="str">
        <f>IF(AND(S1948=1),CONCATENATE("( ",UPPER('Master sheet'!$F$11)," )"),IF(AND(S1948=2),CONCATENATE("( ",UPPER('Master sheet'!$F$19)," )"),IF(AND(S1948=3),CONCATENATE("( ",UPPER('Master sheet'!$J$11)," )"),IF(AND(S1948=4),CONCATENATE("( ",UPPER('Master sheet'!$J$19)," )"),""))))</f>
        <v/>
      </c>
      <c r="S1969" s="804"/>
      <c r="T1969" s="804"/>
      <c r="U1969" s="804"/>
      <c r="V1969" s="805" t="str">
        <f>IF(AND(AD1951=""),"",CONCATENATE("(",'Master sheet'!$C$14," )"))</f>
        <v>(Suresh Kumar )</v>
      </c>
      <c r="W1969" s="805"/>
      <c r="X1969" s="805"/>
      <c r="Y1969" s="805"/>
      <c r="Z1969" s="805"/>
      <c r="AA1969" s="805" t="str">
        <f>IF(AND(AD1951=""),"",CONCATENATE("(",'Master sheet'!$C$12," )"))</f>
        <v>(USHA PALIYA )</v>
      </c>
      <c r="AB1969" s="805"/>
      <c r="AC1969" s="805"/>
      <c r="AD1969" s="805"/>
      <c r="AE1969" s="805"/>
      <c r="AF1969" s="805"/>
    </row>
    <row r="1970" spans="1:32" ht="21.75" customHeight="1">
      <c r="A1970" s="166">
        <f>IF(N1951="","",A1969+1)</f>
        <v>25</v>
      </c>
      <c r="B1970" s="806" t="s">
        <v>223</v>
      </c>
      <c r="C1970" s="806"/>
      <c r="D1970" s="806"/>
      <c r="E1970" s="806"/>
      <c r="F1970" s="807" t="s">
        <v>224</v>
      </c>
      <c r="G1970" s="807"/>
      <c r="H1970" s="807"/>
      <c r="I1970" s="807"/>
      <c r="J1970" s="807"/>
      <c r="K1970" s="806" t="s">
        <v>225</v>
      </c>
      <c r="L1970" s="806"/>
      <c r="M1970" s="806"/>
      <c r="N1970" s="806"/>
      <c r="O1970" s="806"/>
      <c r="P1970" s="806"/>
      <c r="Q1970" s="819"/>
      <c r="R1970" s="806" t="s">
        <v>223</v>
      </c>
      <c r="S1970" s="806"/>
      <c r="T1970" s="806"/>
      <c r="U1970" s="806"/>
      <c r="V1970" s="807" t="s">
        <v>224</v>
      </c>
      <c r="W1970" s="807"/>
      <c r="X1970" s="807"/>
      <c r="Y1970" s="807"/>
      <c r="Z1970" s="807"/>
      <c r="AA1970" s="806" t="s">
        <v>225</v>
      </c>
      <c r="AB1970" s="806"/>
      <c r="AC1970" s="806"/>
      <c r="AD1970" s="806"/>
      <c r="AE1970" s="806"/>
      <c r="AF1970" s="806"/>
    </row>
    <row r="1972" spans="1:32" ht="21.9" customHeight="1">
      <c r="A1972" s="165">
        <f>IF(N1978="","",1)</f>
        <v>1</v>
      </c>
      <c r="B1972" s="808" t="s">
        <v>203</v>
      </c>
      <c r="C1972" s="808"/>
      <c r="D1972" s="808"/>
      <c r="E1972" s="808"/>
      <c r="F1972" s="808"/>
      <c r="G1972" s="808"/>
      <c r="H1972" s="808"/>
      <c r="I1972" s="808"/>
      <c r="J1972" s="808"/>
      <c r="K1972" s="808"/>
      <c r="L1972" s="808"/>
      <c r="M1972" s="808"/>
      <c r="N1972" s="808"/>
      <c r="O1972" s="808"/>
      <c r="P1972" s="808"/>
      <c r="Q1972" s="819" t="s">
        <v>249</v>
      </c>
      <c r="R1972" s="808" t="s">
        <v>203</v>
      </c>
      <c r="S1972" s="808"/>
      <c r="T1972" s="808"/>
      <c r="U1972" s="808"/>
      <c r="V1972" s="808"/>
      <c r="W1972" s="808"/>
      <c r="X1972" s="808"/>
      <c r="Y1972" s="808"/>
      <c r="Z1972" s="808"/>
      <c r="AA1972" s="808"/>
      <c r="AB1972" s="808"/>
      <c r="AC1972" s="808"/>
      <c r="AD1972" s="808"/>
      <c r="AE1972" s="808"/>
      <c r="AF1972" s="808"/>
    </row>
    <row r="1973" spans="1:32" ht="21.9" customHeight="1">
      <c r="A1973" s="166">
        <f>IF(N1978="","",A1972+1)</f>
        <v>2</v>
      </c>
      <c r="B1973" s="820" t="s">
        <v>541</v>
      </c>
      <c r="C1973" s="820"/>
      <c r="D1973" s="820"/>
      <c r="E1973" s="820"/>
      <c r="F1973" s="820"/>
      <c r="G1973" s="820"/>
      <c r="H1973" s="820"/>
      <c r="I1973" s="820"/>
      <c r="J1973" s="820"/>
      <c r="K1973" s="820"/>
      <c r="L1973" s="820"/>
      <c r="M1973" s="820"/>
      <c r="N1973" s="820"/>
      <c r="O1973" s="820"/>
      <c r="P1973" s="820"/>
      <c r="Q1973" s="819"/>
      <c r="R1973" s="820" t="s">
        <v>541</v>
      </c>
      <c r="S1973" s="820"/>
      <c r="T1973" s="820"/>
      <c r="U1973" s="820"/>
      <c r="V1973" s="820"/>
      <c r="W1973" s="820"/>
      <c r="X1973" s="820"/>
      <c r="Y1973" s="820"/>
      <c r="Z1973" s="820"/>
      <c r="AA1973" s="820"/>
      <c r="AB1973" s="820"/>
      <c r="AC1973" s="820"/>
      <c r="AD1973" s="820"/>
      <c r="AE1973" s="820"/>
      <c r="AF1973" s="820"/>
    </row>
    <row r="1974" spans="1:32" ht="21.9" customHeight="1">
      <c r="A1974" s="166">
        <f>IF(N1978="","",A1973+1)</f>
        <v>3</v>
      </c>
      <c r="B1974" s="821" t="s">
        <v>168</v>
      </c>
      <c r="C1974" s="821"/>
      <c r="D1974" s="821"/>
      <c r="E1974" s="822" t="str">
        <f>IF(AND(N1978=""),"",'Result Sheet'!$F$2)</f>
        <v xml:space="preserve">महात्मा गाँधी राजकीय विद्यालय (अंग्रेजी माध्यम) बर, पाली </v>
      </c>
      <c r="F1974" s="822"/>
      <c r="G1974" s="822"/>
      <c r="H1974" s="822"/>
      <c r="I1974" s="822"/>
      <c r="J1974" s="822"/>
      <c r="K1974" s="822"/>
      <c r="L1974" s="822"/>
      <c r="M1974" s="822"/>
      <c r="N1974" s="822"/>
      <c r="O1974" s="822"/>
      <c r="P1974" s="822"/>
      <c r="Q1974" s="819"/>
      <c r="R1974" s="821" t="s">
        <v>168</v>
      </c>
      <c r="S1974" s="821"/>
      <c r="T1974" s="821"/>
      <c r="U1974" s="822" t="str">
        <f>IF(AND(AD1978=""),"",'Result Sheet'!$F$2)</f>
        <v xml:space="preserve">महात्मा गाँधी राजकीय विद्यालय (अंग्रेजी माध्यम) बर, पाली </v>
      </c>
      <c r="V1974" s="822"/>
      <c r="W1974" s="822"/>
      <c r="X1974" s="822"/>
      <c r="Y1974" s="822"/>
      <c r="Z1974" s="822"/>
      <c r="AA1974" s="822"/>
      <c r="AB1974" s="822"/>
      <c r="AC1974" s="822"/>
      <c r="AD1974" s="822"/>
      <c r="AE1974" s="822"/>
      <c r="AF1974" s="822"/>
    </row>
    <row r="1975" spans="1:32" ht="21.9" customHeight="1">
      <c r="A1975" s="166">
        <f>IF(N1978="","",A1974+1)</f>
        <v>4</v>
      </c>
      <c r="B1975" s="413" t="s">
        <v>169</v>
      </c>
      <c r="C1975" s="797" t="str">
        <f>IFERROR(VLOOKUP(N1978,Marks,2,0),"")</f>
        <v/>
      </c>
      <c r="D1975" s="797"/>
      <c r="E1975" s="815" t="s">
        <v>212</v>
      </c>
      <c r="F1975" s="815"/>
      <c r="G1975" s="815"/>
      <c r="H1975" s="797" t="str">
        <f>IFERROR(VLOOKUP(N1978,Marks,3,0),"")</f>
        <v/>
      </c>
      <c r="I1975" s="797"/>
      <c r="J1975" s="798" t="s">
        <v>205</v>
      </c>
      <c r="K1975" s="798"/>
      <c r="L1975" s="798"/>
      <c r="M1975" s="798"/>
      <c r="N1975" s="799" t="str">
        <f>IF(AND(N1978=""),"",'Marks Entry 1st'!$I$2)</f>
        <v xml:space="preserve"> 2021-2022</v>
      </c>
      <c r="O1975" s="799"/>
      <c r="P1975" s="799"/>
      <c r="Q1975" s="819"/>
      <c r="R1975" s="413" t="s">
        <v>169</v>
      </c>
      <c r="S1975" s="797" t="str">
        <f>IFERROR(VLOOKUP(AD1978,Marks,2,0),"")</f>
        <v/>
      </c>
      <c r="T1975" s="797"/>
      <c r="U1975" s="815" t="s">
        <v>212</v>
      </c>
      <c r="V1975" s="815"/>
      <c r="W1975" s="815"/>
      <c r="X1975" s="797" t="str">
        <f>IFERROR(VLOOKUP(AD1978,Marks,3,0),"")</f>
        <v/>
      </c>
      <c r="Y1975" s="797"/>
      <c r="Z1975" s="798" t="s">
        <v>205</v>
      </c>
      <c r="AA1975" s="798"/>
      <c r="AB1975" s="798"/>
      <c r="AC1975" s="798"/>
      <c r="AD1975" s="799" t="str">
        <f>IF(AND(AD1978=""),"",'Marks Entry 1st'!$I$2)</f>
        <v xml:space="preserve"> 2021-2022</v>
      </c>
      <c r="AE1975" s="799"/>
      <c r="AF1975" s="799"/>
    </row>
    <row r="1976" spans="1:32" ht="21.9" customHeight="1">
      <c r="A1976" s="166">
        <f>IF(N1978="","",A1975+1)</f>
        <v>5</v>
      </c>
      <c r="B1976" s="800" t="s">
        <v>206</v>
      </c>
      <c r="C1976" s="800"/>
      <c r="D1976" s="800"/>
      <c r="E1976" s="801" t="str">
        <f>IFERROR(VLOOKUP(N1978,Marks,6,0),"")</f>
        <v/>
      </c>
      <c r="F1976" s="801"/>
      <c r="G1976" s="801"/>
      <c r="H1976" s="801"/>
      <c r="I1976" s="801"/>
      <c r="J1976" s="802" t="s">
        <v>209</v>
      </c>
      <c r="K1976" s="802"/>
      <c r="L1976" s="802"/>
      <c r="M1976" s="802"/>
      <c r="N1976" s="803" t="str">
        <f>IFERROR(VLOOKUP(N1978,Marks,5,0),"")</f>
        <v/>
      </c>
      <c r="O1976" s="803"/>
      <c r="P1976" s="803"/>
      <c r="Q1976" s="819"/>
      <c r="R1976" s="800" t="s">
        <v>206</v>
      </c>
      <c r="S1976" s="800"/>
      <c r="T1976" s="800"/>
      <c r="U1976" s="801" t="str">
        <f>IFERROR(VLOOKUP(AD1978,Marks,6,0),"")</f>
        <v/>
      </c>
      <c r="V1976" s="801"/>
      <c r="W1976" s="801"/>
      <c r="X1976" s="801"/>
      <c r="Y1976" s="801"/>
      <c r="Z1976" s="802" t="s">
        <v>209</v>
      </c>
      <c r="AA1976" s="802"/>
      <c r="AB1976" s="802"/>
      <c r="AC1976" s="802"/>
      <c r="AD1976" s="803" t="str">
        <f>IFERROR(VLOOKUP(AD1978,Marks,5,0),"")</f>
        <v/>
      </c>
      <c r="AE1976" s="803"/>
      <c r="AF1976" s="803"/>
    </row>
    <row r="1977" spans="1:32" ht="21.9" customHeight="1">
      <c r="A1977" s="166">
        <f>IF(N1978="","",A1976+1)</f>
        <v>6</v>
      </c>
      <c r="B1977" s="800" t="s">
        <v>207</v>
      </c>
      <c r="C1977" s="800"/>
      <c r="D1977" s="800"/>
      <c r="E1977" s="801" t="str">
        <f>IFERROR(VLOOKUP(N1978,Marks,7,0),"")</f>
        <v/>
      </c>
      <c r="F1977" s="801"/>
      <c r="G1977" s="801"/>
      <c r="H1977" s="801"/>
      <c r="I1977" s="801"/>
      <c r="J1977" s="802" t="s">
        <v>210</v>
      </c>
      <c r="K1977" s="802"/>
      <c r="L1977" s="802"/>
      <c r="M1977" s="802"/>
      <c r="N1977" s="816" t="str">
        <f>IFERROR(VLOOKUP(N1978,Marks,4,0),"")</f>
        <v/>
      </c>
      <c r="O1977" s="816"/>
      <c r="P1977" s="816"/>
      <c r="Q1977" s="819"/>
      <c r="R1977" s="800" t="s">
        <v>207</v>
      </c>
      <c r="S1977" s="800"/>
      <c r="T1977" s="800"/>
      <c r="U1977" s="801" t="str">
        <f>IFERROR(VLOOKUP(AD1978,Marks,7,0),"")</f>
        <v/>
      </c>
      <c r="V1977" s="801"/>
      <c r="W1977" s="801"/>
      <c r="X1977" s="801"/>
      <c r="Y1977" s="801"/>
      <c r="Z1977" s="802" t="s">
        <v>210</v>
      </c>
      <c r="AA1977" s="802"/>
      <c r="AB1977" s="802"/>
      <c r="AC1977" s="802"/>
      <c r="AD1977" s="816" t="str">
        <f>IFERROR(VLOOKUP(AD1978,Marks,4,0),"")</f>
        <v/>
      </c>
      <c r="AE1977" s="816"/>
      <c r="AF1977" s="816"/>
    </row>
    <row r="1978" spans="1:32" ht="21.9" customHeight="1">
      <c r="A1978" s="166">
        <f>IF(N1978="","",A1977+1)</f>
        <v>7</v>
      </c>
      <c r="B1978" s="800" t="s">
        <v>208</v>
      </c>
      <c r="C1978" s="800"/>
      <c r="D1978" s="800"/>
      <c r="E1978" s="801" t="str">
        <f>IFERROR(VLOOKUP(N1978,Marks,8,0),"")</f>
        <v/>
      </c>
      <c r="F1978" s="801"/>
      <c r="G1978" s="801"/>
      <c r="H1978" s="801"/>
      <c r="I1978" s="801"/>
      <c r="J1978" s="802" t="s">
        <v>211</v>
      </c>
      <c r="K1978" s="802"/>
      <c r="L1978" s="802"/>
      <c r="M1978" s="802"/>
      <c r="N1978" s="809">
        <f>IF(AD1951="","",IF(AND(AD1951+1&gt;$AN$6),"",AD1951+1))</f>
        <v>247</v>
      </c>
      <c r="O1978" s="809"/>
      <c r="P1978" s="809"/>
      <c r="Q1978" s="819"/>
      <c r="R1978" s="800" t="s">
        <v>208</v>
      </c>
      <c r="S1978" s="800"/>
      <c r="T1978" s="800"/>
      <c r="U1978" s="801" t="str">
        <f>IFERROR(VLOOKUP(AD1978,Marks,8,0),"")</f>
        <v/>
      </c>
      <c r="V1978" s="801"/>
      <c r="W1978" s="801"/>
      <c r="X1978" s="801"/>
      <c r="Y1978" s="801"/>
      <c r="Z1978" s="802" t="s">
        <v>211</v>
      </c>
      <c r="AA1978" s="802"/>
      <c r="AB1978" s="802"/>
      <c r="AC1978" s="802"/>
      <c r="AD1978" s="810">
        <f>IF(N1978="","",IF(AND(N1978+1&gt;$AN$6),"",N1978+1))</f>
        <v>248</v>
      </c>
      <c r="AE1978" s="810"/>
      <c r="AF1978" s="810"/>
    </row>
    <row r="1979" spans="1:32" ht="9" customHeight="1">
      <c r="A1979" s="166">
        <f>IF(N1978="","",A1978+1)</f>
        <v>8</v>
      </c>
      <c r="B1979" s="123"/>
      <c r="C1979" s="123"/>
      <c r="D1979" s="123"/>
      <c r="E1979" s="124"/>
      <c r="F1979" s="124"/>
      <c r="G1979" s="124"/>
      <c r="H1979" s="123"/>
      <c r="I1979" s="123"/>
      <c r="J1979" s="125"/>
      <c r="K1979" s="125"/>
      <c r="L1979" s="125"/>
      <c r="M1979" s="76"/>
      <c r="N1979" s="76"/>
      <c r="O1979" s="76"/>
      <c r="P1979" s="76"/>
      <c r="Q1979" s="819"/>
      <c r="R1979" s="123"/>
      <c r="S1979" s="123"/>
      <c r="T1979" s="123"/>
      <c r="U1979" s="124"/>
      <c r="V1979" s="124"/>
      <c r="W1979" s="124"/>
      <c r="X1979" s="123"/>
      <c r="Y1979" s="123"/>
      <c r="Z1979" s="125"/>
      <c r="AA1979" s="125"/>
      <c r="AB1979" s="125"/>
      <c r="AC1979" s="76"/>
      <c r="AD1979" s="76"/>
      <c r="AE1979" s="76"/>
      <c r="AF1979" s="76"/>
    </row>
    <row r="1980" spans="1:32" ht="21" customHeight="1">
      <c r="A1980" s="166">
        <f>IF(N1978="","",A1979+1)</f>
        <v>9</v>
      </c>
      <c r="B1980" s="811" t="s">
        <v>213</v>
      </c>
      <c r="C1980" s="646" t="s">
        <v>214</v>
      </c>
      <c r="D1980" s="646"/>
      <c r="E1980" s="646"/>
      <c r="F1980" s="812" t="s">
        <v>13</v>
      </c>
      <c r="G1980" s="813"/>
      <c r="H1980" s="813"/>
      <c r="I1980" s="814"/>
      <c r="J1980" s="649" t="s">
        <v>184</v>
      </c>
      <c r="K1980" s="650" t="s">
        <v>167</v>
      </c>
      <c r="L1980" s="651"/>
      <c r="M1980" s="651"/>
      <c r="N1980" s="652"/>
      <c r="O1980" s="616" t="s">
        <v>185</v>
      </c>
      <c r="P1980" s="617" t="s">
        <v>186</v>
      </c>
      <c r="Q1980" s="819"/>
      <c r="R1980" s="811" t="s">
        <v>213</v>
      </c>
      <c r="S1980" s="646" t="s">
        <v>214</v>
      </c>
      <c r="T1980" s="646"/>
      <c r="U1980" s="646"/>
      <c r="V1980" s="812" t="s">
        <v>13</v>
      </c>
      <c r="W1980" s="813"/>
      <c r="X1980" s="813"/>
      <c r="Y1980" s="814"/>
      <c r="Z1980" s="649" t="s">
        <v>184</v>
      </c>
      <c r="AA1980" s="650" t="s">
        <v>167</v>
      </c>
      <c r="AB1980" s="651"/>
      <c r="AC1980" s="651"/>
      <c r="AD1980" s="652"/>
      <c r="AE1980" s="616" t="s">
        <v>185</v>
      </c>
      <c r="AF1980" s="617" t="s">
        <v>186</v>
      </c>
    </row>
    <row r="1981" spans="1:32" ht="90.75" customHeight="1">
      <c r="A1981" s="166">
        <f>IF(N1978="","",A1980+1)</f>
        <v>10</v>
      </c>
      <c r="B1981" s="811"/>
      <c r="C1981" s="171" t="s">
        <v>11</v>
      </c>
      <c r="D1981" s="171" t="s">
        <v>180</v>
      </c>
      <c r="E1981" s="171" t="s">
        <v>108</v>
      </c>
      <c r="F1981" s="171" t="s">
        <v>182</v>
      </c>
      <c r="G1981" s="171" t="s">
        <v>183</v>
      </c>
      <c r="H1981" s="305" t="s">
        <v>10</v>
      </c>
      <c r="I1981" s="171" t="s">
        <v>108</v>
      </c>
      <c r="J1981" s="649"/>
      <c r="K1981" s="172" t="s">
        <v>182</v>
      </c>
      <c r="L1981" s="172" t="s">
        <v>183</v>
      </c>
      <c r="M1981" s="173" t="s">
        <v>10</v>
      </c>
      <c r="N1981" s="171" t="s">
        <v>108</v>
      </c>
      <c r="O1981" s="616"/>
      <c r="P1981" s="785"/>
      <c r="Q1981" s="819"/>
      <c r="R1981" s="811"/>
      <c r="S1981" s="171" t="s">
        <v>11</v>
      </c>
      <c r="T1981" s="171" t="s">
        <v>180</v>
      </c>
      <c r="U1981" s="171" t="s">
        <v>108</v>
      </c>
      <c r="V1981" s="171" t="s">
        <v>182</v>
      </c>
      <c r="W1981" s="171" t="s">
        <v>183</v>
      </c>
      <c r="X1981" s="305" t="s">
        <v>10</v>
      </c>
      <c r="Y1981" s="171" t="s">
        <v>108</v>
      </c>
      <c r="Z1981" s="649"/>
      <c r="AA1981" s="172" t="s">
        <v>182</v>
      </c>
      <c r="AB1981" s="172" t="s">
        <v>183</v>
      </c>
      <c r="AC1981" s="173" t="s">
        <v>10</v>
      </c>
      <c r="AD1981" s="171" t="s">
        <v>108</v>
      </c>
      <c r="AE1981" s="616"/>
      <c r="AF1981" s="785">
        <v>0</v>
      </c>
    </row>
    <row r="1982" spans="1:32" ht="18.75" customHeight="1">
      <c r="A1982" s="166">
        <f>IF(N1978="","",A1981+1)</f>
        <v>11</v>
      </c>
      <c r="B1982" s="811"/>
      <c r="C1982" s="409">
        <v>20</v>
      </c>
      <c r="D1982" s="409">
        <v>20</v>
      </c>
      <c r="E1982" s="116">
        <v>40</v>
      </c>
      <c r="F1982" s="409">
        <v>30</v>
      </c>
      <c r="G1982" s="409">
        <v>18</v>
      </c>
      <c r="H1982" s="409">
        <v>12</v>
      </c>
      <c r="I1982" s="116">
        <v>60</v>
      </c>
      <c r="J1982" s="118">
        <v>100</v>
      </c>
      <c r="K1982" s="409">
        <v>50</v>
      </c>
      <c r="L1982" s="409">
        <v>30</v>
      </c>
      <c r="M1982" s="409">
        <v>20</v>
      </c>
      <c r="N1982" s="116">
        <v>100</v>
      </c>
      <c r="O1982" s="118">
        <v>200</v>
      </c>
      <c r="P1982" s="786"/>
      <c r="Q1982" s="819"/>
      <c r="R1982" s="811"/>
      <c r="S1982" s="409">
        <v>20</v>
      </c>
      <c r="T1982" s="409">
        <v>20</v>
      </c>
      <c r="U1982" s="116">
        <v>40</v>
      </c>
      <c r="V1982" s="409">
        <v>30</v>
      </c>
      <c r="W1982" s="409">
        <v>18</v>
      </c>
      <c r="X1982" s="409">
        <v>12</v>
      </c>
      <c r="Y1982" s="116">
        <v>60</v>
      </c>
      <c r="Z1982" s="118">
        <v>100</v>
      </c>
      <c r="AA1982" s="409">
        <v>50</v>
      </c>
      <c r="AB1982" s="409">
        <v>30</v>
      </c>
      <c r="AC1982" s="409">
        <v>20</v>
      </c>
      <c r="AD1982" s="116">
        <v>100</v>
      </c>
      <c r="AE1982" s="118">
        <v>200</v>
      </c>
      <c r="AF1982" s="786"/>
    </row>
    <row r="1983" spans="1:32" ht="21" customHeight="1">
      <c r="A1983" s="166">
        <f>IF(N1978="","",A1982+1)</f>
        <v>12</v>
      </c>
      <c r="B1983" s="122" t="str">
        <f>'Result Sheet'!$L$4</f>
        <v xml:space="preserve">हिन्दी </v>
      </c>
      <c r="C1983" s="408" t="str">
        <f>IFERROR(VLOOKUP(N1978,Marks,11,0),"")</f>
        <v/>
      </c>
      <c r="D1983" s="408" t="str">
        <f>IFERROR(VLOOKUP(N1978,Marks,12,0),"")</f>
        <v/>
      </c>
      <c r="E1983" s="117" t="str">
        <f>IFERROR(VLOOKUP(N1978,Marks,13,0),"")</f>
        <v/>
      </c>
      <c r="F1983" s="408" t="str">
        <f>IFERROR(VLOOKUP(N1978,Marks,14,0),"")</f>
        <v/>
      </c>
      <c r="G1983" s="408" t="str">
        <f>IFERROR(VLOOKUP(N1978,Marks,15,0),"")</f>
        <v/>
      </c>
      <c r="H1983" s="408" t="str">
        <f>IFERROR(VLOOKUP(N1978,Marks,16,0),"")</f>
        <v/>
      </c>
      <c r="I1983" s="117" t="str">
        <f>IFERROR(VLOOKUP(N1978,Marks,17,0),"")</f>
        <v/>
      </c>
      <c r="J1983" s="119" t="str">
        <f>IFERROR(VLOOKUP(N1978,Marks,18,0),"")</f>
        <v/>
      </c>
      <c r="K1983" s="408" t="str">
        <f>IFERROR(VLOOKUP(N1978,Marks,19,0),"")</f>
        <v/>
      </c>
      <c r="L1983" s="408" t="str">
        <f>IFERROR(VLOOKUP(N1978,Marks,20,0),"")</f>
        <v/>
      </c>
      <c r="M1983" s="408" t="str">
        <f>IFERROR(VLOOKUP(N1978,Marks,21,0),"")</f>
        <v/>
      </c>
      <c r="N1983" s="117" t="str">
        <f>IFERROR(VLOOKUP(N1978,Marks,22,0),"")</f>
        <v/>
      </c>
      <c r="O1983" s="119" t="str">
        <f>IFERROR(VLOOKUP(N1978,Marks,23,0),"")</f>
        <v/>
      </c>
      <c r="P1983" s="323" t="str">
        <f>IFERROR(VLOOKUP(N1978,Marks,29,0),"")</f>
        <v/>
      </c>
      <c r="Q1983" s="819"/>
      <c r="R1983" s="122" t="str">
        <f>'Result Sheet'!$L$4</f>
        <v xml:space="preserve">हिन्दी </v>
      </c>
      <c r="S1983" s="408" t="str">
        <f>IFERROR(VLOOKUP(AD1978,Marks,11,0),"")</f>
        <v/>
      </c>
      <c r="T1983" s="408" t="str">
        <f>IFERROR(VLOOKUP(AD1978,Marks,12,0),"")</f>
        <v/>
      </c>
      <c r="U1983" s="117" t="str">
        <f>IFERROR(VLOOKUP(AD1978,Marks,13,0),"")</f>
        <v/>
      </c>
      <c r="V1983" s="408" t="str">
        <f>IFERROR(VLOOKUP(AD1978,Marks,14,0),"")</f>
        <v/>
      </c>
      <c r="W1983" s="408" t="str">
        <f>IFERROR(VLOOKUP(AD1978,Marks,15,0),"")</f>
        <v/>
      </c>
      <c r="X1983" s="408" t="str">
        <f>IFERROR(VLOOKUP(AD1978,Marks,16,0),"")</f>
        <v/>
      </c>
      <c r="Y1983" s="117" t="str">
        <f>IFERROR(VLOOKUP(AD1978,Marks,17,0),"")</f>
        <v/>
      </c>
      <c r="Z1983" s="119" t="str">
        <f>IFERROR(VLOOKUP(AD1978,Marks,18,0),"")</f>
        <v/>
      </c>
      <c r="AA1983" s="408" t="str">
        <f>IFERROR(VLOOKUP(AD1978,Marks,19,0),"")</f>
        <v/>
      </c>
      <c r="AB1983" s="408" t="str">
        <f>IFERROR(VLOOKUP(AD1978,Marks,20,0),"")</f>
        <v/>
      </c>
      <c r="AC1983" s="408" t="str">
        <f>IFERROR(VLOOKUP(AD1978,Marks,21,0),"")</f>
        <v/>
      </c>
      <c r="AD1983" s="117" t="str">
        <f>IFERROR(VLOOKUP(AD1978,Marks,22,0),"")</f>
        <v/>
      </c>
      <c r="AE1983" s="119" t="str">
        <f>IFERROR(VLOOKUP(AD1978,Marks,23,0),"")</f>
        <v/>
      </c>
      <c r="AF1983" s="323" t="str">
        <f>IFERROR(VLOOKUP(AD1978,Marks,29,0),"")</f>
        <v/>
      </c>
    </row>
    <row r="1984" spans="1:32" ht="21" customHeight="1">
      <c r="A1984" s="166">
        <f>IF(N1978="","",A1983+1)</f>
        <v>13</v>
      </c>
      <c r="B1984" s="122" t="str">
        <f>'Result Sheet'!$AE$4</f>
        <v xml:space="preserve">अंग्रेजी </v>
      </c>
      <c r="C1984" s="408" t="str">
        <f>IFERROR(VLOOKUP(N1978,Marks,30,0),"")</f>
        <v/>
      </c>
      <c r="D1984" s="408" t="str">
        <f>IFERROR(VLOOKUP(N1978,Marks,31,0),"")</f>
        <v/>
      </c>
      <c r="E1984" s="117" t="str">
        <f>IFERROR(VLOOKUP(N1978,Marks,32,0),"")</f>
        <v/>
      </c>
      <c r="F1984" s="408" t="str">
        <f>IFERROR(VLOOKUP(N1978,Marks,33,0),"")</f>
        <v/>
      </c>
      <c r="G1984" s="408" t="str">
        <f>IFERROR(VLOOKUP(N1978,Marks,34,0),"")</f>
        <v/>
      </c>
      <c r="H1984" s="408" t="str">
        <f>IFERROR(VLOOKUP(N1978,Marks,35,0),"")</f>
        <v/>
      </c>
      <c r="I1984" s="117" t="str">
        <f>IFERROR(VLOOKUP(N1978,Marks,36,0),"")</f>
        <v/>
      </c>
      <c r="J1984" s="119" t="str">
        <f>IFERROR(VLOOKUP(N1978,Marks,37,0),"")</f>
        <v/>
      </c>
      <c r="K1984" s="408" t="str">
        <f>IFERROR(VLOOKUP(N1978,Marks,38,0),"")</f>
        <v/>
      </c>
      <c r="L1984" s="408" t="str">
        <f>IFERROR(VLOOKUP(N1978,Marks,39,0),"")</f>
        <v/>
      </c>
      <c r="M1984" s="408" t="str">
        <f>IFERROR(VLOOKUP(N1978,Marks,40,0),"")</f>
        <v/>
      </c>
      <c r="N1984" s="117" t="str">
        <f>IFERROR(VLOOKUP(N1978,Marks,41,0),"")</f>
        <v/>
      </c>
      <c r="O1984" s="119" t="str">
        <f>IFERROR(VLOOKUP(N1978,Marks,42,0),"")</f>
        <v/>
      </c>
      <c r="P1984" s="323" t="str">
        <f>IFERROR(VLOOKUP(N1978,Marks,48,0),"")</f>
        <v/>
      </c>
      <c r="Q1984" s="819"/>
      <c r="R1984" s="122" t="str">
        <f>'Result Sheet'!$AE$4</f>
        <v xml:space="preserve">अंग्रेजी </v>
      </c>
      <c r="S1984" s="408" t="str">
        <f>IFERROR(VLOOKUP(AD1978,Marks,30,0),"")</f>
        <v/>
      </c>
      <c r="T1984" s="408" t="str">
        <f>IFERROR(VLOOKUP(AD1978,Marks,31,0),"")</f>
        <v/>
      </c>
      <c r="U1984" s="117" t="str">
        <f>IFERROR(VLOOKUP(AD1978,Marks,32,0),"")</f>
        <v/>
      </c>
      <c r="V1984" s="408" t="str">
        <f>IFERROR(VLOOKUP(AD1978,Marks,33,0),"")</f>
        <v/>
      </c>
      <c r="W1984" s="408" t="str">
        <f>IFERROR(VLOOKUP(AD1978,Marks,34,0),"")</f>
        <v/>
      </c>
      <c r="X1984" s="408" t="str">
        <f>IFERROR(VLOOKUP(AD1978,Marks,35,0),"")</f>
        <v/>
      </c>
      <c r="Y1984" s="117" t="str">
        <f>IFERROR(VLOOKUP(AD1978,Marks,36,0),"")</f>
        <v/>
      </c>
      <c r="Z1984" s="119" t="str">
        <f>IFERROR(VLOOKUP(AD1978,Marks,37,0),"")</f>
        <v/>
      </c>
      <c r="AA1984" s="408" t="str">
        <f>IFERROR(VLOOKUP(AD1978,Marks,38,0),"")</f>
        <v/>
      </c>
      <c r="AB1984" s="408" t="str">
        <f>IFERROR(VLOOKUP(AD1978,Marks,39,0),"")</f>
        <v/>
      </c>
      <c r="AC1984" s="408" t="str">
        <f>IFERROR(VLOOKUP(AD1978,Marks,40,0),"")</f>
        <v/>
      </c>
      <c r="AD1984" s="117" t="str">
        <f>IFERROR(VLOOKUP(AD1978,Marks,41,0),"")</f>
        <v/>
      </c>
      <c r="AE1984" s="119" t="str">
        <f>IFERROR(VLOOKUP(AD1978,Marks,42,0),"")</f>
        <v/>
      </c>
      <c r="AF1984" s="323" t="str">
        <f>IFERROR(VLOOKUP(AD1978,Marks,48,0),"")</f>
        <v/>
      </c>
    </row>
    <row r="1985" spans="1:32" ht="21" customHeight="1">
      <c r="A1985" s="166">
        <f>IF(N1978="","",A1984+1)</f>
        <v>14</v>
      </c>
      <c r="B1985" s="122" t="str">
        <f>'Result Sheet'!$AX$4</f>
        <v>संस्कृत</v>
      </c>
      <c r="C1985" s="408" t="str">
        <f>IFERROR(VLOOKUP(N1978,Marks,49,0),"")</f>
        <v/>
      </c>
      <c r="D1985" s="408" t="str">
        <f>IFERROR(VLOOKUP(N1978,Marks,50,0),"")</f>
        <v/>
      </c>
      <c r="E1985" s="117" t="str">
        <f>IFERROR(VLOOKUP(N1978,Marks,51,0),"")</f>
        <v/>
      </c>
      <c r="F1985" s="408" t="str">
        <f>IFERROR(VLOOKUP(N1978,Marks,52,0),"")</f>
        <v/>
      </c>
      <c r="G1985" s="408" t="str">
        <f>IFERROR(VLOOKUP(N1978,Marks,53,0),"")</f>
        <v/>
      </c>
      <c r="H1985" s="408" t="str">
        <f>IFERROR(VLOOKUP(N1978,Marks,54,0),"")</f>
        <v/>
      </c>
      <c r="I1985" s="117" t="str">
        <f>IFERROR(VLOOKUP(N1978,Marks,55,0),"")</f>
        <v/>
      </c>
      <c r="J1985" s="119" t="str">
        <f>IFERROR(VLOOKUP(N1978,Marks,56,0),"")</f>
        <v/>
      </c>
      <c r="K1985" s="408" t="str">
        <f>IFERROR(VLOOKUP(N1978,Marks,57,0),"")</f>
        <v/>
      </c>
      <c r="L1985" s="408" t="str">
        <f>IFERROR(VLOOKUP(N1978,Marks,58,0),"")</f>
        <v/>
      </c>
      <c r="M1985" s="408" t="str">
        <f>IFERROR(VLOOKUP(N1978,Marks,59,0),"")</f>
        <v/>
      </c>
      <c r="N1985" s="117" t="str">
        <f>IFERROR(VLOOKUP(N1978,Marks,60,0),"")</f>
        <v/>
      </c>
      <c r="O1985" s="119" t="str">
        <f>IFERROR(VLOOKUP(N1978,Marks,61,0),"")</f>
        <v/>
      </c>
      <c r="P1985" s="323" t="str">
        <f>IFERROR(VLOOKUP(N1978,Marks,67,0),"")</f>
        <v/>
      </c>
      <c r="Q1985" s="819"/>
      <c r="R1985" s="122" t="str">
        <f>'Result Sheet'!$AX$4</f>
        <v>संस्कृत</v>
      </c>
      <c r="S1985" s="408" t="str">
        <f>IFERROR(VLOOKUP(AD1978,Marks,49,0),"")</f>
        <v/>
      </c>
      <c r="T1985" s="408" t="str">
        <f>IFERROR(VLOOKUP(AD1978,Marks,50,0),"")</f>
        <v/>
      </c>
      <c r="U1985" s="117" t="str">
        <f>IFERROR(VLOOKUP(AD1978,Marks,51,0),"")</f>
        <v/>
      </c>
      <c r="V1985" s="408" t="str">
        <f>IFERROR(VLOOKUP(AD1978,Marks,52,0),"")</f>
        <v/>
      </c>
      <c r="W1985" s="408" t="str">
        <f>IFERROR(VLOOKUP(AD1978,Marks,53,0),"")</f>
        <v/>
      </c>
      <c r="X1985" s="408" t="str">
        <f>IFERROR(VLOOKUP(AD1978,Marks,54,0),"")</f>
        <v/>
      </c>
      <c r="Y1985" s="117" t="str">
        <f>IFERROR(VLOOKUP(AD1978,Marks,55,0),"")</f>
        <v/>
      </c>
      <c r="Z1985" s="119" t="str">
        <f>IFERROR(VLOOKUP(AD1978,Marks,56,0),"")</f>
        <v/>
      </c>
      <c r="AA1985" s="408" t="str">
        <f>IFERROR(VLOOKUP(AD1978,Marks,57,0),"")</f>
        <v/>
      </c>
      <c r="AB1985" s="408" t="str">
        <f>IFERROR(VLOOKUP(AD1978,Marks,58,0),"")</f>
        <v/>
      </c>
      <c r="AC1985" s="408" t="str">
        <f>IFERROR(VLOOKUP(AD1978,Marks,59,0),"")</f>
        <v/>
      </c>
      <c r="AD1985" s="117" t="str">
        <f>IFERROR(VLOOKUP(AD1978,Marks,60,0),"")</f>
        <v/>
      </c>
      <c r="AE1985" s="119" t="str">
        <f>IFERROR(VLOOKUP(AD1978,Marks,61,0),"")</f>
        <v/>
      </c>
      <c r="AF1985" s="323" t="str">
        <f>IFERROR(VLOOKUP(AD1978,Marks,67,0),"")</f>
        <v/>
      </c>
    </row>
    <row r="1986" spans="1:32" ht="21" customHeight="1">
      <c r="A1986" s="166">
        <f>IF(N1978="","",A1984+1)</f>
        <v>14</v>
      </c>
      <c r="B1986" s="122" t="str">
        <f>'Result Sheet'!$BQ$4</f>
        <v xml:space="preserve">गणित </v>
      </c>
      <c r="C1986" s="408" t="str">
        <f>IFERROR(VLOOKUP(N1978,Marks,68,0),"")</f>
        <v/>
      </c>
      <c r="D1986" s="408" t="str">
        <f>IFERROR(VLOOKUP(N1978,Marks,69,0),"")</f>
        <v/>
      </c>
      <c r="E1986" s="117" t="str">
        <f>IFERROR(VLOOKUP(N1978,Marks,70,0),"")</f>
        <v/>
      </c>
      <c r="F1986" s="408" t="str">
        <f>IFERROR(VLOOKUP(N1978,Marks,71,0),"")</f>
        <v/>
      </c>
      <c r="G1986" s="408" t="str">
        <f>IFERROR(VLOOKUP(N1978,Marks,72,0),"")</f>
        <v/>
      </c>
      <c r="H1986" s="408" t="str">
        <f>IFERROR(VLOOKUP(N1978,Marks,73,0),"")</f>
        <v/>
      </c>
      <c r="I1986" s="117" t="str">
        <f>IFERROR(VLOOKUP(N1978,Marks,74,0),"")</f>
        <v/>
      </c>
      <c r="J1986" s="119" t="str">
        <f>IFERROR(VLOOKUP(N1978,Marks,75,0),"")</f>
        <v/>
      </c>
      <c r="K1986" s="408" t="str">
        <f>IFERROR(VLOOKUP(N1978,Marks,76,0),"")</f>
        <v/>
      </c>
      <c r="L1986" s="408" t="str">
        <f>IFERROR(VLOOKUP(N1978,Marks,77,0),"")</f>
        <v/>
      </c>
      <c r="M1986" s="408" t="str">
        <f>IFERROR(VLOOKUP(N1978,Marks,78,0),"")</f>
        <v/>
      </c>
      <c r="N1986" s="117" t="str">
        <f>IFERROR(VLOOKUP(N1978,Marks,79,0),"")</f>
        <v/>
      </c>
      <c r="O1986" s="119" t="str">
        <f>IFERROR(VLOOKUP(N1978,Marks,80,0),"")</f>
        <v/>
      </c>
      <c r="P1986" s="323" t="str">
        <f>IFERROR(VLOOKUP(N1978,Marks,86,0),"")</f>
        <v/>
      </c>
      <c r="Q1986" s="819"/>
      <c r="R1986" s="122" t="str">
        <f>'Result Sheet'!$BQ$4</f>
        <v xml:space="preserve">गणित </v>
      </c>
      <c r="S1986" s="408" t="str">
        <f>IFERROR(VLOOKUP(AD1978,Marks,68,0),"")</f>
        <v/>
      </c>
      <c r="T1986" s="408" t="str">
        <f>IFERROR(VLOOKUP(AD1978,Marks,69,0),"")</f>
        <v/>
      </c>
      <c r="U1986" s="117" t="str">
        <f>IFERROR(VLOOKUP(AD1978,Marks,70,0),"")</f>
        <v/>
      </c>
      <c r="V1986" s="408" t="str">
        <f>IFERROR(VLOOKUP(AD1978,Marks,71,0),"")</f>
        <v/>
      </c>
      <c r="W1986" s="408" t="str">
        <f>IFERROR(VLOOKUP(AD1978,Marks,72,0),"")</f>
        <v/>
      </c>
      <c r="X1986" s="408" t="str">
        <f>IFERROR(VLOOKUP(AD1978,Marks,73,0),"")</f>
        <v/>
      </c>
      <c r="Y1986" s="117" t="str">
        <f>IFERROR(VLOOKUP(AD1978,Marks,74,0),"")</f>
        <v/>
      </c>
      <c r="Z1986" s="119" t="str">
        <f>IFERROR(VLOOKUP(AD1978,Marks,75,0),"")</f>
        <v/>
      </c>
      <c r="AA1986" s="408" t="str">
        <f>IFERROR(VLOOKUP(AD1978,Marks,76,0),"")</f>
        <v/>
      </c>
      <c r="AB1986" s="408" t="str">
        <f>IFERROR(VLOOKUP(AD1978,Marks,77,0),"")</f>
        <v/>
      </c>
      <c r="AC1986" s="408" t="str">
        <f>IFERROR(VLOOKUP(AD1978,Marks,78,0),"")</f>
        <v/>
      </c>
      <c r="AD1986" s="117" t="str">
        <f>IFERROR(VLOOKUP(AD1978,Marks,79,0),"")</f>
        <v/>
      </c>
      <c r="AE1986" s="119" t="str">
        <f>IFERROR(VLOOKUP(AD1978,Marks,80,0),"")</f>
        <v/>
      </c>
      <c r="AF1986" s="323" t="str">
        <f>IFERROR(VLOOKUP(AD1978,Marks,86,0),"")</f>
        <v/>
      </c>
    </row>
    <row r="1987" spans="1:32" ht="21" customHeight="1">
      <c r="A1987" s="166">
        <f>IF(N1978="","",A1986+1)</f>
        <v>15</v>
      </c>
      <c r="B1987" s="122" t="str">
        <f>'Result Sheet'!$CJ$4</f>
        <v xml:space="preserve">पर्यावरण अध्ययन </v>
      </c>
      <c r="C1987" s="408" t="str">
        <f>IFERROR(VLOOKUP(N1978,Marks,87,0),"")</f>
        <v/>
      </c>
      <c r="D1987" s="408" t="str">
        <f>IFERROR(VLOOKUP(N1978,Marks,88,0),"")</f>
        <v/>
      </c>
      <c r="E1987" s="117" t="str">
        <f>IFERROR(VLOOKUP(N1978,Marks,89,0),"")</f>
        <v/>
      </c>
      <c r="F1987" s="408" t="str">
        <f>IFERROR(VLOOKUP(N1978,Marks,90,0),"")</f>
        <v/>
      </c>
      <c r="G1987" s="408" t="str">
        <f>IFERROR(VLOOKUP(N1978,Marks,91,0),"")</f>
        <v/>
      </c>
      <c r="H1987" s="408" t="str">
        <f>IFERROR(VLOOKUP(N1978,Marks,92,0),"")</f>
        <v/>
      </c>
      <c r="I1987" s="117" t="str">
        <f>IFERROR(VLOOKUP(N1978,Marks,93,0),"")</f>
        <v/>
      </c>
      <c r="J1987" s="119" t="str">
        <f>IFERROR(VLOOKUP(N1978,Marks,94,0),"")</f>
        <v/>
      </c>
      <c r="K1987" s="408" t="str">
        <f>IFERROR(VLOOKUP(N1978,Marks,95,0),"")</f>
        <v/>
      </c>
      <c r="L1987" s="408" t="str">
        <f>IFERROR(VLOOKUP(N1978,Marks,96,0),"")</f>
        <v/>
      </c>
      <c r="M1987" s="408" t="str">
        <f>IFERROR(VLOOKUP(N1978,Marks,97,0),"")</f>
        <v/>
      </c>
      <c r="N1987" s="117" t="str">
        <f>IFERROR(VLOOKUP(N1978,Marks,98,0),"")</f>
        <v/>
      </c>
      <c r="O1987" s="119" t="str">
        <f>IFERROR(VLOOKUP(N1978,Marks,99,0),"")</f>
        <v/>
      </c>
      <c r="P1987" s="323" t="str">
        <f>IFERROR(VLOOKUP(N1978,Marks,105,0),"")</f>
        <v/>
      </c>
      <c r="Q1987" s="819"/>
      <c r="R1987" s="122" t="str">
        <f>'Result Sheet'!$CJ$4</f>
        <v xml:space="preserve">पर्यावरण अध्ययन </v>
      </c>
      <c r="S1987" s="408" t="str">
        <f>IFERROR(VLOOKUP(AD1978,Marks,87,0),"")</f>
        <v/>
      </c>
      <c r="T1987" s="408" t="str">
        <f>IFERROR(VLOOKUP(AD1978,Marks,88,0),"")</f>
        <v/>
      </c>
      <c r="U1987" s="117" t="str">
        <f>IFERROR(VLOOKUP(AD1978,Marks,89,0),"")</f>
        <v/>
      </c>
      <c r="V1987" s="408" t="str">
        <f>IFERROR(VLOOKUP(AD1978,Marks,90,0),"")</f>
        <v/>
      </c>
      <c r="W1987" s="408" t="str">
        <f>IFERROR(VLOOKUP(AD1978,Marks,91,0),"")</f>
        <v/>
      </c>
      <c r="X1987" s="408" t="str">
        <f>IFERROR(VLOOKUP(AD1978,Marks,92,0),"")</f>
        <v/>
      </c>
      <c r="Y1987" s="117" t="str">
        <f>IFERROR(VLOOKUP(AD1978,Marks,93,0),"")</f>
        <v/>
      </c>
      <c r="Z1987" s="119" t="str">
        <f>IFERROR(VLOOKUP(AD1978,Marks,94,0),"")</f>
        <v/>
      </c>
      <c r="AA1987" s="408" t="str">
        <f>IFERROR(VLOOKUP(AD1978,Marks,95,0),"")</f>
        <v/>
      </c>
      <c r="AB1987" s="408" t="str">
        <f>IFERROR(VLOOKUP(AD1978,Marks,96,0),"")</f>
        <v/>
      </c>
      <c r="AC1987" s="408" t="str">
        <f>IFERROR(VLOOKUP(AD1978,Marks,97,0),"")</f>
        <v/>
      </c>
      <c r="AD1987" s="117" t="str">
        <f>IFERROR(VLOOKUP(AD1978,Marks,98,0),"")</f>
        <v/>
      </c>
      <c r="AE1987" s="119" t="str">
        <f>IFERROR(VLOOKUP(AD1978,Marks,99,0),"")</f>
        <v/>
      </c>
      <c r="AF1987" s="323" t="str">
        <f>IFERROR(VLOOKUP(AD1978,Marks,105,0),"")</f>
        <v/>
      </c>
    </row>
    <row r="1988" spans="1:32" ht="25.5" customHeight="1">
      <c r="A1988" s="166">
        <f>IF(N1978="","",A1987+1)</f>
        <v>16</v>
      </c>
      <c r="B1988" s="412" t="s">
        <v>215</v>
      </c>
      <c r="C1988" s="120" t="str">
        <f>IF(AND(C1983="",C1984="",C1985="",C1986="",C1987=""),"",SUM(C1983:C1987))</f>
        <v/>
      </c>
      <c r="D1988" s="120" t="str">
        <f t="shared" ref="D1988" si="552">IF(AND(D1983="",D1984="",D1985="",D1986="",D1987=""),"",SUM(D1983:D1987))</f>
        <v/>
      </c>
      <c r="E1988" s="120" t="str">
        <f t="shared" ref="E1988" si="553">IF(AND(E1983="",E1984="",E1985="",E1986="",E1987=""),"",SUM(E1983:E1987))</f>
        <v/>
      </c>
      <c r="F1988" s="120" t="str">
        <f t="shared" ref="F1988" si="554">IF(AND(F1983="",F1984="",F1985="",F1986="",F1987=""),"",SUM(F1983:F1987))</f>
        <v/>
      </c>
      <c r="G1988" s="120" t="str">
        <f t="shared" ref="G1988" si="555">IF(AND(G1983="",G1984="",G1985="",G1986="",G1987=""),"",SUM(G1983:G1987))</f>
        <v/>
      </c>
      <c r="H1988" s="120" t="str">
        <f t="shared" ref="H1988" si="556">IF(AND(H1983="",H1984="",H1985="",H1986="",H1987=""),"",SUM(H1983:H1987))</f>
        <v/>
      </c>
      <c r="I1988" s="120" t="str">
        <f t="shared" ref="I1988" si="557">IF(AND(I1983="",I1984="",I1985="",I1986="",I1987=""),"",SUM(I1983:I1987))</f>
        <v/>
      </c>
      <c r="J1988" s="120" t="str">
        <f t="shared" ref="J1988" si="558">IF(AND(J1983="",J1984="",J1985="",J1986="",J1987=""),"",SUM(J1983:J1987))</f>
        <v/>
      </c>
      <c r="K1988" s="120" t="str">
        <f t="shared" ref="K1988" si="559">IF(AND(K1983="",K1984="",K1985="",K1986="",K1987=""),"",SUM(K1983:K1987))</f>
        <v/>
      </c>
      <c r="L1988" s="120" t="str">
        <f t="shared" ref="L1988" si="560">IF(AND(L1983="",L1984="",L1985="",L1986="",L1987=""),"",SUM(L1983:L1987))</f>
        <v/>
      </c>
      <c r="M1988" s="120" t="str">
        <f t="shared" ref="M1988" si="561">IF(AND(M1983="",M1984="",M1985="",M1986="",M1987=""),"",SUM(M1983:M1987))</f>
        <v/>
      </c>
      <c r="N1988" s="120" t="str">
        <f t="shared" ref="N1988" si="562">IF(AND(N1983="",N1984="",N1985="",N1986="",N1987=""),"",SUM(N1983:N1987))</f>
        <v/>
      </c>
      <c r="O1988" s="120" t="str">
        <f t="shared" ref="O1988" si="563">IF(AND(O1983="",O1984="",O1985="",O1986="",O1987=""),"",SUM(O1983:O1987))</f>
        <v/>
      </c>
      <c r="P1988" s="326" t="str">
        <f>IF(OR(N1978="",E1976="",O1988=""),"",IF(O1988&gt;85%*1000,"A",IF(O1988&gt;70%*1000,"B",IF(O1988&gt;50%*1000,"C",IF(O1988&gt;30%*1000,"D","E")))))</f>
        <v/>
      </c>
      <c r="Q1988" s="819"/>
      <c r="R1988" s="412" t="s">
        <v>215</v>
      </c>
      <c r="S1988" s="120" t="str">
        <f>IF(AND(S1983="",S1984="",S1985="",S1986="",S1987=""),"",SUM(S1983:S1987))</f>
        <v/>
      </c>
      <c r="T1988" s="120" t="str">
        <f t="shared" ref="T1988" si="564">IF(AND(T1983="",T1984="",T1985="",T1986="",T1987=""),"",SUM(T1983:T1987))</f>
        <v/>
      </c>
      <c r="U1988" s="120" t="str">
        <f t="shared" ref="U1988" si="565">IF(AND(U1983="",U1984="",U1985="",U1986="",U1987=""),"",SUM(U1983:U1987))</f>
        <v/>
      </c>
      <c r="V1988" s="120" t="str">
        <f t="shared" ref="V1988" si="566">IF(AND(V1983="",V1984="",V1985="",V1986="",V1987=""),"",SUM(V1983:V1987))</f>
        <v/>
      </c>
      <c r="W1988" s="120" t="str">
        <f t="shared" ref="W1988" si="567">IF(AND(W1983="",W1984="",W1985="",W1986="",W1987=""),"",SUM(W1983:W1987))</f>
        <v/>
      </c>
      <c r="X1988" s="120" t="str">
        <f t="shared" ref="X1988" si="568">IF(AND(X1983="",X1984="",X1985="",X1986="",X1987=""),"",SUM(X1983:X1987))</f>
        <v/>
      </c>
      <c r="Y1988" s="120" t="str">
        <f t="shared" ref="Y1988" si="569">IF(AND(Y1983="",Y1984="",Y1985="",Y1986="",Y1987=""),"",SUM(Y1983:Y1987))</f>
        <v/>
      </c>
      <c r="Z1988" s="120" t="str">
        <f t="shared" ref="Z1988" si="570">IF(AND(Z1983="",Z1984="",Z1985="",Z1986="",Z1987=""),"",SUM(Z1983:Z1987))</f>
        <v/>
      </c>
      <c r="AA1988" s="120" t="str">
        <f t="shared" ref="AA1988" si="571">IF(AND(AA1983="",AA1984="",AA1985="",AA1986="",AA1987=""),"",SUM(AA1983:AA1987))</f>
        <v/>
      </c>
      <c r="AB1988" s="120" t="str">
        <f t="shared" ref="AB1988" si="572">IF(AND(AB1983="",AB1984="",AB1985="",AB1986="",AB1987=""),"",SUM(AB1983:AB1987))</f>
        <v/>
      </c>
      <c r="AC1988" s="120" t="str">
        <f t="shared" ref="AC1988" si="573">IF(AND(AC1983="",AC1984="",AC1985="",AC1986="",AC1987=""),"",SUM(AC1983:AC1987))</f>
        <v/>
      </c>
      <c r="AD1988" s="120" t="str">
        <f t="shared" ref="AD1988" si="574">IF(AND(AD1983="",AD1984="",AD1985="",AD1986="",AD1987=""),"",SUM(AD1983:AD1987))</f>
        <v/>
      </c>
      <c r="AE1988" s="120" t="str">
        <f t="shared" ref="AE1988" si="575">IF(AND(AE1983="",AE1984="",AE1985="",AE1986="",AE1987=""),"",SUM(AE1983:AE1987))</f>
        <v/>
      </c>
      <c r="AF1988" s="326" t="str">
        <f>IF(OR(AD1978="",U1976="",AE1988=""),"",IF(AE1988&gt;85%*1000,"A",IF(AE1988&gt;70%*1000,"B",IF(AE1988&gt;50%*1000,"C",IF(AE1988&gt;30%*1000,"D","E")))))</f>
        <v/>
      </c>
    </row>
    <row r="1989" spans="1:32" ht="9" customHeight="1">
      <c r="A1989" s="166">
        <f>IF(N1978="","",A1988+1)</f>
        <v>17</v>
      </c>
      <c r="B1989" s="787"/>
      <c r="C1989" s="787"/>
      <c r="D1989" s="787"/>
      <c r="E1989" s="787"/>
      <c r="F1989" s="787"/>
      <c r="G1989" s="787"/>
      <c r="H1989" s="787"/>
      <c r="I1989" s="787"/>
      <c r="J1989" s="787"/>
      <c r="K1989" s="787"/>
      <c r="L1989" s="787"/>
      <c r="M1989" s="787"/>
      <c r="N1989" s="787"/>
      <c r="O1989" s="787"/>
      <c r="P1989" s="787"/>
      <c r="Q1989" s="819"/>
      <c r="R1989" s="787"/>
      <c r="S1989" s="787"/>
      <c r="T1989" s="787"/>
      <c r="U1989" s="787"/>
      <c r="V1989" s="787"/>
      <c r="W1989" s="787"/>
      <c r="X1989" s="787"/>
      <c r="Y1989" s="787"/>
      <c r="Z1989" s="787"/>
      <c r="AA1989" s="787"/>
      <c r="AB1989" s="787"/>
      <c r="AC1989" s="787"/>
      <c r="AD1989" s="787"/>
      <c r="AE1989" s="787"/>
      <c r="AF1989" s="787"/>
    </row>
    <row r="1990" spans="1:32" ht="22.5" customHeight="1">
      <c r="A1990" s="166">
        <f>IF(N1978="","",A1989+1)</f>
        <v>18</v>
      </c>
      <c r="B1990" s="788" t="s">
        <v>213</v>
      </c>
      <c r="C1990" s="788"/>
      <c r="D1990" s="789" t="s">
        <v>229</v>
      </c>
      <c r="E1990" s="790"/>
      <c r="F1990" s="411" t="s">
        <v>186</v>
      </c>
      <c r="G1990" s="788" t="s">
        <v>213</v>
      </c>
      <c r="H1990" s="788"/>
      <c r="I1990" s="789" t="s">
        <v>229</v>
      </c>
      <c r="J1990" s="790"/>
      <c r="K1990" s="411" t="s">
        <v>186</v>
      </c>
      <c r="L1990" s="788" t="s">
        <v>213</v>
      </c>
      <c r="M1990" s="788"/>
      <c r="N1990" s="789" t="s">
        <v>229</v>
      </c>
      <c r="O1990" s="790"/>
      <c r="P1990" s="411" t="s">
        <v>186</v>
      </c>
      <c r="Q1990" s="819"/>
      <c r="R1990" s="788" t="s">
        <v>213</v>
      </c>
      <c r="S1990" s="788"/>
      <c r="T1990" s="789" t="s">
        <v>229</v>
      </c>
      <c r="U1990" s="790"/>
      <c r="V1990" s="411" t="s">
        <v>186</v>
      </c>
      <c r="W1990" s="788" t="s">
        <v>213</v>
      </c>
      <c r="X1990" s="788"/>
      <c r="Y1990" s="789" t="s">
        <v>229</v>
      </c>
      <c r="Z1990" s="790"/>
      <c r="AA1990" s="411" t="s">
        <v>186</v>
      </c>
      <c r="AB1990" s="788" t="s">
        <v>213</v>
      </c>
      <c r="AC1990" s="788"/>
      <c r="AD1990" s="789" t="s">
        <v>229</v>
      </c>
      <c r="AE1990" s="790"/>
      <c r="AF1990" s="411" t="s">
        <v>186</v>
      </c>
    </row>
    <row r="1991" spans="1:32" ht="21.75" customHeight="1">
      <c r="A1991" s="166">
        <f>IF(N1978="","",A1990+1)</f>
        <v>19</v>
      </c>
      <c r="B1991" s="791" t="s">
        <v>221</v>
      </c>
      <c r="C1991" s="792"/>
      <c r="D1991" s="792"/>
      <c r="E1991" s="119" t="str">
        <f>IFERROR(VLOOKUP(N1978,Marks,109,0),"")</f>
        <v/>
      </c>
      <c r="F1991" s="130" t="str">
        <f>IFERROR(VLOOKUP(N1978,Marks,113,0),"")</f>
        <v/>
      </c>
      <c r="G1991" s="791" t="s">
        <v>192</v>
      </c>
      <c r="H1991" s="792"/>
      <c r="I1991" s="792"/>
      <c r="J1991" s="119" t="str">
        <f>IFERROR(VLOOKUP(N1978,Marks,117,0),"")</f>
        <v/>
      </c>
      <c r="K1991" s="130" t="str">
        <f>IFERROR(VLOOKUP(N1978,Marks,121,0),"")</f>
        <v/>
      </c>
      <c r="L1991" s="793" t="s">
        <v>193</v>
      </c>
      <c r="M1991" s="794"/>
      <c r="N1991" s="794"/>
      <c r="O1991" s="119" t="str">
        <f>IFERROR(VLOOKUP(N1978,Marks,125,0),"")</f>
        <v/>
      </c>
      <c r="P1991" s="130" t="str">
        <f>IFERROR(VLOOKUP(N1978,Marks,129,0),"")</f>
        <v/>
      </c>
      <c r="Q1991" s="819"/>
      <c r="R1991" s="791" t="s">
        <v>221</v>
      </c>
      <c r="S1991" s="792"/>
      <c r="T1991" s="792"/>
      <c r="U1991" s="119" t="str">
        <f>IFERROR(VLOOKUP(AD1978,Marks,109,0),"")</f>
        <v/>
      </c>
      <c r="V1991" s="130" t="str">
        <f>IFERROR(VLOOKUP(AD1978,Marks,113,0),"")</f>
        <v/>
      </c>
      <c r="W1991" s="791" t="s">
        <v>192</v>
      </c>
      <c r="X1991" s="792"/>
      <c r="Y1991" s="792"/>
      <c r="Z1991" s="119" t="str">
        <f>IFERROR(VLOOKUP(AD1978,Marks,117,0),"")</f>
        <v/>
      </c>
      <c r="AA1991" s="130" t="str">
        <f>IFERROR(VLOOKUP(AD1978,Marks,121,0),"")</f>
        <v/>
      </c>
      <c r="AB1991" s="793" t="s">
        <v>193</v>
      </c>
      <c r="AC1991" s="794"/>
      <c r="AD1991" s="794"/>
      <c r="AE1991" s="119" t="str">
        <f>IFERROR(VLOOKUP(AD1978,Marks,125,0),"")</f>
        <v/>
      </c>
      <c r="AF1991" s="130" t="str">
        <f>IFERROR(VLOOKUP(AD1978,Marks,129,0),"")</f>
        <v/>
      </c>
    </row>
    <row r="1992" spans="1:32" ht="21" customHeight="1">
      <c r="A1992" s="166">
        <f>IF(N1978="","",A1991+1)</f>
        <v>20</v>
      </c>
      <c r="B1992" s="780" t="s">
        <v>216</v>
      </c>
      <c r="C1992" s="780"/>
      <c r="D1992" s="780"/>
      <c r="E1992" s="795" t="str">
        <f>IFERROR(VLOOKUP(N1978,Marks,135,0),"")</f>
        <v/>
      </c>
      <c r="F1992" s="795"/>
      <c r="G1992" s="795"/>
      <c r="H1992" s="795"/>
      <c r="I1992" s="780" t="s">
        <v>217</v>
      </c>
      <c r="J1992" s="780"/>
      <c r="K1992" s="780"/>
      <c r="L1992" s="780"/>
      <c r="M1992" s="796" t="str">
        <f>IFERROR(VLOOKUP(N1978,Marks,136,0),"")</f>
        <v/>
      </c>
      <c r="N1992" s="796"/>
      <c r="O1992" s="796"/>
      <c r="P1992" s="796"/>
      <c r="Q1992" s="819"/>
      <c r="R1992" s="780" t="s">
        <v>216</v>
      </c>
      <c r="S1992" s="780"/>
      <c r="T1992" s="780"/>
      <c r="U1992" s="795" t="str">
        <f>IFERROR(VLOOKUP(AD1978,Marks,135,0),"")</f>
        <v/>
      </c>
      <c r="V1992" s="795"/>
      <c r="W1992" s="795"/>
      <c r="X1992" s="795"/>
      <c r="Y1992" s="780" t="s">
        <v>217</v>
      </c>
      <c r="Z1992" s="780"/>
      <c r="AA1992" s="780"/>
      <c r="AB1992" s="780"/>
      <c r="AC1992" s="796" t="str">
        <f>IFERROR(VLOOKUP(AD1978,Marks,136,0),"")</f>
        <v/>
      </c>
      <c r="AD1992" s="796"/>
      <c r="AE1992" s="796"/>
      <c r="AF1992" s="796"/>
    </row>
    <row r="1993" spans="1:32" ht="21" customHeight="1">
      <c r="A1993" s="166">
        <f>IF(N1978="","",A1992+1)</f>
        <v>21</v>
      </c>
      <c r="B1993" s="780" t="s">
        <v>218</v>
      </c>
      <c r="C1993" s="780"/>
      <c r="D1993" s="780"/>
      <c r="E1993" s="782" t="str">
        <f>IFERROR(VLOOKUP(N1978,Marks,134,0),"")</f>
        <v/>
      </c>
      <c r="F1993" s="782"/>
      <c r="G1993" s="782"/>
      <c r="H1993" s="782"/>
      <c r="I1993" s="780" t="s">
        <v>219</v>
      </c>
      <c r="J1993" s="780"/>
      <c r="K1993" s="780"/>
      <c r="L1993" s="780"/>
      <c r="M1993" s="781" t="str">
        <f>IFERROR(VLOOKUP(N1978,Marks,131,0),"")</f>
        <v/>
      </c>
      <c r="N1993" s="781"/>
      <c r="O1993" s="781"/>
      <c r="P1993" s="781"/>
      <c r="Q1993" s="819"/>
      <c r="R1993" s="780" t="s">
        <v>218</v>
      </c>
      <c r="S1993" s="780"/>
      <c r="T1993" s="780"/>
      <c r="U1993" s="782" t="str">
        <f>IFERROR(VLOOKUP(AD1978,Marks,134,0),"")</f>
        <v/>
      </c>
      <c r="V1993" s="782"/>
      <c r="W1993" s="782"/>
      <c r="X1993" s="782"/>
      <c r="Y1993" s="780" t="s">
        <v>219</v>
      </c>
      <c r="Z1993" s="780"/>
      <c r="AA1993" s="780"/>
      <c r="AB1993" s="780"/>
      <c r="AC1993" s="781" t="str">
        <f>IFERROR(VLOOKUP(AD1978,Marks,131,0),"")</f>
        <v/>
      </c>
      <c r="AD1993" s="781"/>
      <c r="AE1993" s="781"/>
      <c r="AF1993" s="781"/>
    </row>
    <row r="1994" spans="1:32" ht="21" customHeight="1">
      <c r="A1994" s="166">
        <f>IF(N1978="","",A1993+1)</f>
        <v>22</v>
      </c>
      <c r="B1994" s="780" t="s">
        <v>220</v>
      </c>
      <c r="C1994" s="780"/>
      <c r="D1994" s="780"/>
      <c r="E1994" s="324" t="str">
        <f>IFERROR(VLOOKUP(N1978,Marks,132,0),"")</f>
        <v/>
      </c>
      <c r="F1994" s="325" t="s">
        <v>341</v>
      </c>
      <c r="G1994" s="783" t="str">
        <f>IF(OR(N1978="",E1976="",O1988=""),"",IF(O1988&gt;85%*1000,"A",IF(O1988&gt;70%*1000,"B",IF(O1988&gt;50%*1000,"C",IF(O1988&gt;30%*1000,"D","E")))))</f>
        <v/>
      </c>
      <c r="H1994" s="783"/>
      <c r="I1994" s="780" t="s">
        <v>222</v>
      </c>
      <c r="J1994" s="780"/>
      <c r="K1994" s="780"/>
      <c r="L1994" s="780"/>
      <c r="M1994" s="818" t="str">
        <f>IFERROR(VLOOKUP(N1978,Marks,133,0),"")</f>
        <v/>
      </c>
      <c r="N1994" s="818"/>
      <c r="O1994" s="818"/>
      <c r="P1994" s="818"/>
      <c r="Q1994" s="819"/>
      <c r="R1994" s="780" t="s">
        <v>220</v>
      </c>
      <c r="S1994" s="780"/>
      <c r="T1994" s="780"/>
      <c r="U1994" s="324" t="str">
        <f>IFERROR(VLOOKUP(AD1978,Marks,132,0),"")</f>
        <v/>
      </c>
      <c r="V1994" s="325" t="s">
        <v>341</v>
      </c>
      <c r="W1994" s="783" t="str">
        <f>IF(OR(AD1978="",U1976="",AE1988=""),"",IF(AE1988&gt;85%*1000,"A",IF(AE1988&gt;70%*1000,"B",IF(AE1988&gt;50%*1000,"C",IF(AE1988&gt;30%*1000,"D","E")))))</f>
        <v/>
      </c>
      <c r="X1994" s="783"/>
      <c r="Y1994" s="780" t="s">
        <v>222</v>
      </c>
      <c r="Z1994" s="780"/>
      <c r="AA1994" s="780"/>
      <c r="AB1994" s="780"/>
      <c r="AC1994" s="818" t="str">
        <f>IFERROR(VLOOKUP(AD1978,Marks,133,0),"")</f>
        <v/>
      </c>
      <c r="AD1994" s="818"/>
      <c r="AE1994" s="818"/>
      <c r="AF1994" s="818"/>
    </row>
    <row r="1995" spans="1:32" ht="21" customHeight="1">
      <c r="A1995" s="166">
        <f>IF(N1978="","",A1994+1)</f>
        <v>23</v>
      </c>
      <c r="B1995" s="817" t="s">
        <v>228</v>
      </c>
      <c r="C1995" s="817"/>
      <c r="D1995" s="817"/>
      <c r="E1995" s="784">
        <f>'Master sheet'!$C$10</f>
        <v>44697</v>
      </c>
      <c r="F1995" s="784"/>
      <c r="G1995" s="784"/>
      <c r="H1995" s="410"/>
      <c r="I1995" s="121"/>
      <c r="J1995" s="121"/>
      <c r="K1995" s="76"/>
      <c r="L1995" s="121"/>
      <c r="M1995" s="121"/>
      <c r="N1995" s="121"/>
      <c r="O1995" s="121"/>
      <c r="P1995" s="121"/>
      <c r="Q1995" s="819"/>
      <c r="R1995" s="817" t="s">
        <v>228</v>
      </c>
      <c r="S1995" s="817"/>
      <c r="T1995" s="817"/>
      <c r="U1995" s="784">
        <f>'Master sheet'!$C$10</f>
        <v>44697</v>
      </c>
      <c r="V1995" s="784"/>
      <c r="W1995" s="784"/>
      <c r="X1995" s="410"/>
      <c r="Y1995" s="121"/>
      <c r="Z1995" s="121"/>
      <c r="AA1995" s="76"/>
      <c r="AB1995" s="121"/>
      <c r="AC1995" s="121"/>
      <c r="AD1995" s="121"/>
      <c r="AE1995" s="121"/>
      <c r="AF1995" s="121"/>
    </row>
    <row r="1996" spans="1:32" ht="43.5" customHeight="1">
      <c r="A1996" s="166">
        <f>IF(N1978="","",A1995+1)</f>
        <v>24</v>
      </c>
      <c r="B1996" s="804" t="str">
        <f>IF(AND(C1975=1),CONCATENATE("( ",UPPER('Master sheet'!$F$11)," )"),IF(AND(C1975=2),CONCATENATE("( ",UPPER('Master sheet'!$F$19)," )"),IF(AND(C1975=3),CONCATENATE("( ",UPPER('Master sheet'!$J$11)," )"),IF(AND(C1975=4),CONCATENATE("( ",UPPER('Master sheet'!$J$19)," )"),""))))</f>
        <v/>
      </c>
      <c r="C1996" s="804"/>
      <c r="D1996" s="804"/>
      <c r="E1996" s="804"/>
      <c r="F1996" s="805" t="str">
        <f>IF(AND(N1978=""),"",CONCATENATE("(",'Master sheet'!$C$14," )"))</f>
        <v>(Suresh Kumar )</v>
      </c>
      <c r="G1996" s="805"/>
      <c r="H1996" s="805"/>
      <c r="I1996" s="805"/>
      <c r="J1996" s="805"/>
      <c r="K1996" s="805" t="str">
        <f>IF(AND(N1978=""),"",CONCATENATE("(",'Master sheet'!$C$12," )"))</f>
        <v>(USHA PALIYA )</v>
      </c>
      <c r="L1996" s="805"/>
      <c r="M1996" s="805"/>
      <c r="N1996" s="805"/>
      <c r="O1996" s="805"/>
      <c r="P1996" s="805"/>
      <c r="Q1996" s="819"/>
      <c r="R1996" s="804" t="str">
        <f>IF(AND(S1975=1),CONCATENATE("( ",UPPER('Master sheet'!$F$11)," )"),IF(AND(S1975=2),CONCATENATE("( ",UPPER('Master sheet'!$F$19)," )"),IF(AND(S1975=3),CONCATENATE("( ",UPPER('Master sheet'!$J$11)," )"),IF(AND(S1975=4),CONCATENATE("( ",UPPER('Master sheet'!$J$19)," )"),""))))</f>
        <v/>
      </c>
      <c r="S1996" s="804"/>
      <c r="T1996" s="804"/>
      <c r="U1996" s="804"/>
      <c r="V1996" s="805" t="str">
        <f>IF(AND(AD1978=""),"",CONCATENATE("(",'Master sheet'!$C$14," )"))</f>
        <v>(Suresh Kumar )</v>
      </c>
      <c r="W1996" s="805"/>
      <c r="X1996" s="805"/>
      <c r="Y1996" s="805"/>
      <c r="Z1996" s="805"/>
      <c r="AA1996" s="805" t="str">
        <f>IF(AND(AD1978=""),"",CONCATENATE("(",'Master sheet'!$C$12," )"))</f>
        <v>(USHA PALIYA )</v>
      </c>
      <c r="AB1996" s="805"/>
      <c r="AC1996" s="805"/>
      <c r="AD1996" s="805"/>
      <c r="AE1996" s="805"/>
      <c r="AF1996" s="805"/>
    </row>
    <row r="1997" spans="1:32" ht="21.75" customHeight="1">
      <c r="A1997" s="166">
        <f>IF(N1978="","",A1996+1)</f>
        <v>25</v>
      </c>
      <c r="B1997" s="806" t="s">
        <v>223</v>
      </c>
      <c r="C1997" s="806"/>
      <c r="D1997" s="806"/>
      <c r="E1997" s="806"/>
      <c r="F1997" s="807" t="s">
        <v>224</v>
      </c>
      <c r="G1997" s="807"/>
      <c r="H1997" s="807"/>
      <c r="I1997" s="807"/>
      <c r="J1997" s="807"/>
      <c r="K1997" s="806" t="s">
        <v>225</v>
      </c>
      <c r="L1997" s="806"/>
      <c r="M1997" s="806"/>
      <c r="N1997" s="806"/>
      <c r="O1997" s="806"/>
      <c r="P1997" s="806"/>
      <c r="Q1997" s="819"/>
      <c r="R1997" s="806" t="s">
        <v>223</v>
      </c>
      <c r="S1997" s="806"/>
      <c r="T1997" s="806"/>
      <c r="U1997" s="806"/>
      <c r="V1997" s="807" t="s">
        <v>224</v>
      </c>
      <c r="W1997" s="807"/>
      <c r="X1997" s="807"/>
      <c r="Y1997" s="807"/>
      <c r="Z1997" s="807"/>
      <c r="AA1997" s="806" t="s">
        <v>225</v>
      </c>
      <c r="AB1997" s="806"/>
      <c r="AC1997" s="806"/>
      <c r="AD1997" s="806"/>
      <c r="AE1997" s="806"/>
      <c r="AF1997" s="806"/>
    </row>
    <row r="1999" spans="1:32" ht="21.9" customHeight="1">
      <c r="A1999" s="165">
        <f>IF(N2005="","",1)</f>
        <v>1</v>
      </c>
      <c r="B1999" s="808" t="s">
        <v>203</v>
      </c>
      <c r="C1999" s="808"/>
      <c r="D1999" s="808"/>
      <c r="E1999" s="808"/>
      <c r="F1999" s="808"/>
      <c r="G1999" s="808"/>
      <c r="H1999" s="808"/>
      <c r="I1999" s="808"/>
      <c r="J1999" s="808"/>
      <c r="K1999" s="808"/>
      <c r="L1999" s="808"/>
      <c r="M1999" s="808"/>
      <c r="N1999" s="808"/>
      <c r="O1999" s="808"/>
      <c r="P1999" s="808"/>
      <c r="Q1999" s="819" t="s">
        <v>249</v>
      </c>
      <c r="R1999" s="808" t="s">
        <v>203</v>
      </c>
      <c r="S1999" s="808"/>
      <c r="T1999" s="808"/>
      <c r="U1999" s="808"/>
      <c r="V1999" s="808"/>
      <c r="W1999" s="808"/>
      <c r="X1999" s="808"/>
      <c r="Y1999" s="808"/>
      <c r="Z1999" s="808"/>
      <c r="AA1999" s="808"/>
      <c r="AB1999" s="808"/>
      <c r="AC1999" s="808"/>
      <c r="AD1999" s="808"/>
      <c r="AE1999" s="808"/>
      <c r="AF1999" s="808"/>
    </row>
    <row r="2000" spans="1:32" ht="21.9" customHeight="1">
      <c r="A2000" s="166">
        <f>IF(N2005="","",A1999+1)</f>
        <v>2</v>
      </c>
      <c r="B2000" s="820" t="s">
        <v>541</v>
      </c>
      <c r="C2000" s="820"/>
      <c r="D2000" s="820"/>
      <c r="E2000" s="820"/>
      <c r="F2000" s="820"/>
      <c r="G2000" s="820"/>
      <c r="H2000" s="820"/>
      <c r="I2000" s="820"/>
      <c r="J2000" s="820"/>
      <c r="K2000" s="820"/>
      <c r="L2000" s="820"/>
      <c r="M2000" s="820"/>
      <c r="N2000" s="820"/>
      <c r="O2000" s="820"/>
      <c r="P2000" s="820"/>
      <c r="Q2000" s="819"/>
      <c r="R2000" s="820" t="s">
        <v>541</v>
      </c>
      <c r="S2000" s="820"/>
      <c r="T2000" s="820"/>
      <c r="U2000" s="820"/>
      <c r="V2000" s="820"/>
      <c r="W2000" s="820"/>
      <c r="X2000" s="820"/>
      <c r="Y2000" s="820"/>
      <c r="Z2000" s="820"/>
      <c r="AA2000" s="820"/>
      <c r="AB2000" s="820"/>
      <c r="AC2000" s="820"/>
      <c r="AD2000" s="820"/>
      <c r="AE2000" s="820"/>
      <c r="AF2000" s="820"/>
    </row>
    <row r="2001" spans="1:32" ht="21.9" customHeight="1">
      <c r="A2001" s="166">
        <f>IF(N2005="","",A2000+1)</f>
        <v>3</v>
      </c>
      <c r="B2001" s="821" t="s">
        <v>168</v>
      </c>
      <c r="C2001" s="821"/>
      <c r="D2001" s="821"/>
      <c r="E2001" s="822" t="str">
        <f>IF(AND(N2005=""),"",'Result Sheet'!$F$2)</f>
        <v xml:space="preserve">महात्मा गाँधी राजकीय विद्यालय (अंग्रेजी माध्यम) बर, पाली </v>
      </c>
      <c r="F2001" s="822"/>
      <c r="G2001" s="822"/>
      <c r="H2001" s="822"/>
      <c r="I2001" s="822"/>
      <c r="J2001" s="822"/>
      <c r="K2001" s="822"/>
      <c r="L2001" s="822"/>
      <c r="M2001" s="822"/>
      <c r="N2001" s="822"/>
      <c r="O2001" s="822"/>
      <c r="P2001" s="822"/>
      <c r="Q2001" s="819"/>
      <c r="R2001" s="821" t="s">
        <v>168</v>
      </c>
      <c r="S2001" s="821"/>
      <c r="T2001" s="821"/>
      <c r="U2001" s="822" t="str">
        <f>IF(AND(AD2005=""),"",'Result Sheet'!$F$2)</f>
        <v xml:space="preserve">महात्मा गाँधी राजकीय विद्यालय (अंग्रेजी माध्यम) बर, पाली </v>
      </c>
      <c r="V2001" s="822"/>
      <c r="W2001" s="822"/>
      <c r="X2001" s="822"/>
      <c r="Y2001" s="822"/>
      <c r="Z2001" s="822"/>
      <c r="AA2001" s="822"/>
      <c r="AB2001" s="822"/>
      <c r="AC2001" s="822"/>
      <c r="AD2001" s="822"/>
      <c r="AE2001" s="822"/>
      <c r="AF2001" s="822"/>
    </row>
    <row r="2002" spans="1:32" ht="21.9" customHeight="1">
      <c r="A2002" s="166">
        <f>IF(N2005="","",A2001+1)</f>
        <v>4</v>
      </c>
      <c r="B2002" s="413" t="s">
        <v>169</v>
      </c>
      <c r="C2002" s="797" t="str">
        <f>IFERROR(VLOOKUP(N2005,Marks,2,0),"")</f>
        <v/>
      </c>
      <c r="D2002" s="797"/>
      <c r="E2002" s="815" t="s">
        <v>212</v>
      </c>
      <c r="F2002" s="815"/>
      <c r="G2002" s="815"/>
      <c r="H2002" s="797" t="str">
        <f>IFERROR(VLOOKUP(N2005,Marks,3,0),"")</f>
        <v/>
      </c>
      <c r="I2002" s="797"/>
      <c r="J2002" s="798" t="s">
        <v>205</v>
      </c>
      <c r="K2002" s="798"/>
      <c r="L2002" s="798"/>
      <c r="M2002" s="798"/>
      <c r="N2002" s="799" t="str">
        <f>IF(AND(N2005=""),"",'Marks Entry 1st'!$I$2)</f>
        <v xml:space="preserve"> 2021-2022</v>
      </c>
      <c r="O2002" s="799"/>
      <c r="P2002" s="799"/>
      <c r="Q2002" s="819"/>
      <c r="R2002" s="413" t="s">
        <v>169</v>
      </c>
      <c r="S2002" s="797" t="str">
        <f>IFERROR(VLOOKUP(AD2005,Marks,2,0),"")</f>
        <v/>
      </c>
      <c r="T2002" s="797"/>
      <c r="U2002" s="815" t="s">
        <v>212</v>
      </c>
      <c r="V2002" s="815"/>
      <c r="W2002" s="815"/>
      <c r="X2002" s="797" t="str">
        <f>IFERROR(VLOOKUP(AD2005,Marks,3,0),"")</f>
        <v/>
      </c>
      <c r="Y2002" s="797"/>
      <c r="Z2002" s="798" t="s">
        <v>205</v>
      </c>
      <c r="AA2002" s="798"/>
      <c r="AB2002" s="798"/>
      <c r="AC2002" s="798"/>
      <c r="AD2002" s="799" t="str">
        <f>IF(AND(AD2005=""),"",'Marks Entry 1st'!$I$2)</f>
        <v xml:space="preserve"> 2021-2022</v>
      </c>
      <c r="AE2002" s="799"/>
      <c r="AF2002" s="799"/>
    </row>
    <row r="2003" spans="1:32" ht="21.9" customHeight="1">
      <c r="A2003" s="166">
        <f>IF(N2005="","",A2002+1)</f>
        <v>5</v>
      </c>
      <c r="B2003" s="800" t="s">
        <v>206</v>
      </c>
      <c r="C2003" s="800"/>
      <c r="D2003" s="800"/>
      <c r="E2003" s="801" t="str">
        <f>IFERROR(VLOOKUP(N2005,Marks,6,0),"")</f>
        <v/>
      </c>
      <c r="F2003" s="801"/>
      <c r="G2003" s="801"/>
      <c r="H2003" s="801"/>
      <c r="I2003" s="801"/>
      <c r="J2003" s="802" t="s">
        <v>209</v>
      </c>
      <c r="K2003" s="802"/>
      <c r="L2003" s="802"/>
      <c r="M2003" s="802"/>
      <c r="N2003" s="803" t="str">
        <f>IFERROR(VLOOKUP(N2005,Marks,5,0),"")</f>
        <v/>
      </c>
      <c r="O2003" s="803"/>
      <c r="P2003" s="803"/>
      <c r="Q2003" s="819"/>
      <c r="R2003" s="800" t="s">
        <v>206</v>
      </c>
      <c r="S2003" s="800"/>
      <c r="T2003" s="800"/>
      <c r="U2003" s="801" t="str">
        <f>IFERROR(VLOOKUP(AD2005,Marks,6,0),"")</f>
        <v/>
      </c>
      <c r="V2003" s="801"/>
      <c r="W2003" s="801"/>
      <c r="X2003" s="801"/>
      <c r="Y2003" s="801"/>
      <c r="Z2003" s="802" t="s">
        <v>209</v>
      </c>
      <c r="AA2003" s="802"/>
      <c r="AB2003" s="802"/>
      <c r="AC2003" s="802"/>
      <c r="AD2003" s="803" t="str">
        <f>IFERROR(VLOOKUP(AD2005,Marks,5,0),"")</f>
        <v/>
      </c>
      <c r="AE2003" s="803"/>
      <c r="AF2003" s="803"/>
    </row>
    <row r="2004" spans="1:32" ht="21.9" customHeight="1">
      <c r="A2004" s="166">
        <f>IF(N2005="","",A2003+1)</f>
        <v>6</v>
      </c>
      <c r="B2004" s="800" t="s">
        <v>207</v>
      </c>
      <c r="C2004" s="800"/>
      <c r="D2004" s="800"/>
      <c r="E2004" s="801" t="str">
        <f>IFERROR(VLOOKUP(N2005,Marks,7,0),"")</f>
        <v/>
      </c>
      <c r="F2004" s="801"/>
      <c r="G2004" s="801"/>
      <c r="H2004" s="801"/>
      <c r="I2004" s="801"/>
      <c r="J2004" s="802" t="s">
        <v>210</v>
      </c>
      <c r="K2004" s="802"/>
      <c r="L2004" s="802"/>
      <c r="M2004" s="802"/>
      <c r="N2004" s="816" t="str">
        <f>IFERROR(VLOOKUP(N2005,Marks,4,0),"")</f>
        <v/>
      </c>
      <c r="O2004" s="816"/>
      <c r="P2004" s="816"/>
      <c r="Q2004" s="819"/>
      <c r="R2004" s="800" t="s">
        <v>207</v>
      </c>
      <c r="S2004" s="800"/>
      <c r="T2004" s="800"/>
      <c r="U2004" s="801" t="str">
        <f>IFERROR(VLOOKUP(AD2005,Marks,7,0),"")</f>
        <v/>
      </c>
      <c r="V2004" s="801"/>
      <c r="W2004" s="801"/>
      <c r="X2004" s="801"/>
      <c r="Y2004" s="801"/>
      <c r="Z2004" s="802" t="s">
        <v>210</v>
      </c>
      <c r="AA2004" s="802"/>
      <c r="AB2004" s="802"/>
      <c r="AC2004" s="802"/>
      <c r="AD2004" s="816" t="str">
        <f>IFERROR(VLOOKUP(AD2005,Marks,4,0),"")</f>
        <v/>
      </c>
      <c r="AE2004" s="816"/>
      <c r="AF2004" s="816"/>
    </row>
    <row r="2005" spans="1:32" ht="21.9" customHeight="1">
      <c r="A2005" s="166">
        <f>IF(N2005="","",A2004+1)</f>
        <v>7</v>
      </c>
      <c r="B2005" s="800" t="s">
        <v>208</v>
      </c>
      <c r="C2005" s="800"/>
      <c r="D2005" s="800"/>
      <c r="E2005" s="801" t="str">
        <f>IFERROR(VLOOKUP(N2005,Marks,8,0),"")</f>
        <v/>
      </c>
      <c r="F2005" s="801"/>
      <c r="G2005" s="801"/>
      <c r="H2005" s="801"/>
      <c r="I2005" s="801"/>
      <c r="J2005" s="802" t="s">
        <v>211</v>
      </c>
      <c r="K2005" s="802"/>
      <c r="L2005" s="802"/>
      <c r="M2005" s="802"/>
      <c r="N2005" s="809">
        <f>IF(AD1978="","",IF(AND(AD1978+1&gt;$AN$6),"",AD1978+1))</f>
        <v>249</v>
      </c>
      <c r="O2005" s="809"/>
      <c r="P2005" s="809"/>
      <c r="Q2005" s="819"/>
      <c r="R2005" s="800" t="s">
        <v>208</v>
      </c>
      <c r="S2005" s="800"/>
      <c r="T2005" s="800"/>
      <c r="U2005" s="801" t="str">
        <f>IFERROR(VLOOKUP(AD2005,Marks,8,0),"")</f>
        <v/>
      </c>
      <c r="V2005" s="801"/>
      <c r="W2005" s="801"/>
      <c r="X2005" s="801"/>
      <c r="Y2005" s="801"/>
      <c r="Z2005" s="802" t="s">
        <v>211</v>
      </c>
      <c r="AA2005" s="802"/>
      <c r="AB2005" s="802"/>
      <c r="AC2005" s="802"/>
      <c r="AD2005" s="810">
        <f>IF(N2005="","",IF(AND(N2005+1&gt;$AN$6),"",N2005+1))</f>
        <v>250</v>
      </c>
      <c r="AE2005" s="810"/>
      <c r="AF2005" s="810"/>
    </row>
    <row r="2006" spans="1:32" ht="9" customHeight="1">
      <c r="A2006" s="166">
        <f>IF(N2005="","",A2005+1)</f>
        <v>8</v>
      </c>
      <c r="B2006" s="123"/>
      <c r="C2006" s="123"/>
      <c r="D2006" s="123"/>
      <c r="E2006" s="124"/>
      <c r="F2006" s="124"/>
      <c r="G2006" s="124"/>
      <c r="H2006" s="123"/>
      <c r="I2006" s="123"/>
      <c r="J2006" s="125"/>
      <c r="K2006" s="125"/>
      <c r="L2006" s="125"/>
      <c r="M2006" s="76"/>
      <c r="N2006" s="76"/>
      <c r="O2006" s="76"/>
      <c r="P2006" s="76"/>
      <c r="Q2006" s="819"/>
      <c r="R2006" s="123"/>
      <c r="S2006" s="123"/>
      <c r="T2006" s="123"/>
      <c r="U2006" s="124"/>
      <c r="V2006" s="124"/>
      <c r="W2006" s="124"/>
      <c r="X2006" s="123"/>
      <c r="Y2006" s="123"/>
      <c r="Z2006" s="125"/>
      <c r="AA2006" s="125"/>
      <c r="AB2006" s="125"/>
      <c r="AC2006" s="76"/>
      <c r="AD2006" s="76"/>
      <c r="AE2006" s="76"/>
      <c r="AF2006" s="76"/>
    </row>
    <row r="2007" spans="1:32" ht="21" customHeight="1">
      <c r="A2007" s="166">
        <f>IF(N2005="","",A2006+1)</f>
        <v>9</v>
      </c>
      <c r="B2007" s="811" t="s">
        <v>213</v>
      </c>
      <c r="C2007" s="646" t="s">
        <v>214</v>
      </c>
      <c r="D2007" s="646"/>
      <c r="E2007" s="646"/>
      <c r="F2007" s="812" t="s">
        <v>13</v>
      </c>
      <c r="G2007" s="813"/>
      <c r="H2007" s="813"/>
      <c r="I2007" s="814"/>
      <c r="J2007" s="649" t="s">
        <v>184</v>
      </c>
      <c r="K2007" s="650" t="s">
        <v>167</v>
      </c>
      <c r="L2007" s="651"/>
      <c r="M2007" s="651"/>
      <c r="N2007" s="652"/>
      <c r="O2007" s="616" t="s">
        <v>185</v>
      </c>
      <c r="P2007" s="617" t="s">
        <v>186</v>
      </c>
      <c r="Q2007" s="819"/>
      <c r="R2007" s="811" t="s">
        <v>213</v>
      </c>
      <c r="S2007" s="646" t="s">
        <v>214</v>
      </c>
      <c r="T2007" s="646"/>
      <c r="U2007" s="646"/>
      <c r="V2007" s="812" t="s">
        <v>13</v>
      </c>
      <c r="W2007" s="813"/>
      <c r="X2007" s="813"/>
      <c r="Y2007" s="814"/>
      <c r="Z2007" s="649" t="s">
        <v>184</v>
      </c>
      <c r="AA2007" s="650" t="s">
        <v>167</v>
      </c>
      <c r="AB2007" s="651"/>
      <c r="AC2007" s="651"/>
      <c r="AD2007" s="652"/>
      <c r="AE2007" s="616" t="s">
        <v>185</v>
      </c>
      <c r="AF2007" s="617" t="s">
        <v>186</v>
      </c>
    </row>
    <row r="2008" spans="1:32" ht="90.75" customHeight="1">
      <c r="A2008" s="166">
        <f>IF(N2005="","",A2007+1)</f>
        <v>10</v>
      </c>
      <c r="B2008" s="811"/>
      <c r="C2008" s="171" t="s">
        <v>11</v>
      </c>
      <c r="D2008" s="171" t="s">
        <v>180</v>
      </c>
      <c r="E2008" s="171" t="s">
        <v>108</v>
      </c>
      <c r="F2008" s="171" t="s">
        <v>182</v>
      </c>
      <c r="G2008" s="171" t="s">
        <v>183</v>
      </c>
      <c r="H2008" s="305" t="s">
        <v>10</v>
      </c>
      <c r="I2008" s="171" t="s">
        <v>108</v>
      </c>
      <c r="J2008" s="649"/>
      <c r="K2008" s="172" t="s">
        <v>182</v>
      </c>
      <c r="L2008" s="172" t="s">
        <v>183</v>
      </c>
      <c r="M2008" s="173" t="s">
        <v>10</v>
      </c>
      <c r="N2008" s="171" t="s">
        <v>108</v>
      </c>
      <c r="O2008" s="616"/>
      <c r="P2008" s="785"/>
      <c r="Q2008" s="819"/>
      <c r="R2008" s="811"/>
      <c r="S2008" s="171" t="s">
        <v>11</v>
      </c>
      <c r="T2008" s="171" t="s">
        <v>180</v>
      </c>
      <c r="U2008" s="171" t="s">
        <v>108</v>
      </c>
      <c r="V2008" s="171" t="s">
        <v>182</v>
      </c>
      <c r="W2008" s="171" t="s">
        <v>183</v>
      </c>
      <c r="X2008" s="305" t="s">
        <v>10</v>
      </c>
      <c r="Y2008" s="171" t="s">
        <v>108</v>
      </c>
      <c r="Z2008" s="649"/>
      <c r="AA2008" s="172" t="s">
        <v>182</v>
      </c>
      <c r="AB2008" s="172" t="s">
        <v>183</v>
      </c>
      <c r="AC2008" s="173" t="s">
        <v>10</v>
      </c>
      <c r="AD2008" s="171" t="s">
        <v>108</v>
      </c>
      <c r="AE2008" s="616"/>
      <c r="AF2008" s="785">
        <v>0</v>
      </c>
    </row>
    <row r="2009" spans="1:32" ht="18.75" customHeight="1">
      <c r="A2009" s="166">
        <f>IF(N2005="","",A2008+1)</f>
        <v>11</v>
      </c>
      <c r="B2009" s="811"/>
      <c r="C2009" s="409">
        <v>20</v>
      </c>
      <c r="D2009" s="409">
        <v>20</v>
      </c>
      <c r="E2009" s="116">
        <v>40</v>
      </c>
      <c r="F2009" s="409">
        <v>30</v>
      </c>
      <c r="G2009" s="409">
        <v>18</v>
      </c>
      <c r="H2009" s="409">
        <v>12</v>
      </c>
      <c r="I2009" s="116">
        <v>60</v>
      </c>
      <c r="J2009" s="118">
        <v>100</v>
      </c>
      <c r="K2009" s="409">
        <v>50</v>
      </c>
      <c r="L2009" s="409">
        <v>30</v>
      </c>
      <c r="M2009" s="409">
        <v>20</v>
      </c>
      <c r="N2009" s="116">
        <v>100</v>
      </c>
      <c r="O2009" s="118">
        <v>200</v>
      </c>
      <c r="P2009" s="786"/>
      <c r="Q2009" s="819"/>
      <c r="R2009" s="811"/>
      <c r="S2009" s="409">
        <v>20</v>
      </c>
      <c r="T2009" s="409">
        <v>20</v>
      </c>
      <c r="U2009" s="116">
        <v>40</v>
      </c>
      <c r="V2009" s="409">
        <v>30</v>
      </c>
      <c r="W2009" s="409">
        <v>18</v>
      </c>
      <c r="X2009" s="409">
        <v>12</v>
      </c>
      <c r="Y2009" s="116">
        <v>60</v>
      </c>
      <c r="Z2009" s="118">
        <v>100</v>
      </c>
      <c r="AA2009" s="409">
        <v>50</v>
      </c>
      <c r="AB2009" s="409">
        <v>30</v>
      </c>
      <c r="AC2009" s="409">
        <v>20</v>
      </c>
      <c r="AD2009" s="116">
        <v>100</v>
      </c>
      <c r="AE2009" s="118">
        <v>200</v>
      </c>
      <c r="AF2009" s="786"/>
    </row>
    <row r="2010" spans="1:32" ht="21" customHeight="1">
      <c r="A2010" s="166">
        <f>IF(N2005="","",A2009+1)</f>
        <v>12</v>
      </c>
      <c r="B2010" s="122" t="str">
        <f>'Result Sheet'!$L$4</f>
        <v xml:space="preserve">हिन्दी </v>
      </c>
      <c r="C2010" s="408" t="str">
        <f>IFERROR(VLOOKUP(N2005,Marks,11,0),"")</f>
        <v/>
      </c>
      <c r="D2010" s="408" t="str">
        <f>IFERROR(VLOOKUP(N2005,Marks,12,0),"")</f>
        <v/>
      </c>
      <c r="E2010" s="117" t="str">
        <f>IFERROR(VLOOKUP(N2005,Marks,13,0),"")</f>
        <v/>
      </c>
      <c r="F2010" s="408" t="str">
        <f>IFERROR(VLOOKUP(N2005,Marks,14,0),"")</f>
        <v/>
      </c>
      <c r="G2010" s="408" t="str">
        <f>IFERROR(VLOOKUP(N2005,Marks,15,0),"")</f>
        <v/>
      </c>
      <c r="H2010" s="408" t="str">
        <f>IFERROR(VLOOKUP(N2005,Marks,16,0),"")</f>
        <v/>
      </c>
      <c r="I2010" s="117" t="str">
        <f>IFERROR(VLOOKUP(N2005,Marks,17,0),"")</f>
        <v/>
      </c>
      <c r="J2010" s="119" t="str">
        <f>IFERROR(VLOOKUP(N2005,Marks,18,0),"")</f>
        <v/>
      </c>
      <c r="K2010" s="408" t="str">
        <f>IFERROR(VLOOKUP(N2005,Marks,19,0),"")</f>
        <v/>
      </c>
      <c r="L2010" s="408" t="str">
        <f>IFERROR(VLOOKUP(N2005,Marks,20,0),"")</f>
        <v/>
      </c>
      <c r="M2010" s="408" t="str">
        <f>IFERROR(VLOOKUP(N2005,Marks,21,0),"")</f>
        <v/>
      </c>
      <c r="N2010" s="117" t="str">
        <f>IFERROR(VLOOKUP(N2005,Marks,22,0),"")</f>
        <v/>
      </c>
      <c r="O2010" s="119" t="str">
        <f>IFERROR(VLOOKUP(N2005,Marks,23,0),"")</f>
        <v/>
      </c>
      <c r="P2010" s="323" t="str">
        <f>IFERROR(VLOOKUP(N2005,Marks,29,0),"")</f>
        <v/>
      </c>
      <c r="Q2010" s="819"/>
      <c r="R2010" s="122" t="str">
        <f>'Result Sheet'!$L$4</f>
        <v xml:space="preserve">हिन्दी </v>
      </c>
      <c r="S2010" s="408" t="str">
        <f>IFERROR(VLOOKUP(AD2005,Marks,11,0),"")</f>
        <v/>
      </c>
      <c r="T2010" s="408" t="str">
        <f>IFERROR(VLOOKUP(AD2005,Marks,12,0),"")</f>
        <v/>
      </c>
      <c r="U2010" s="117" t="str">
        <f>IFERROR(VLOOKUP(AD2005,Marks,13,0),"")</f>
        <v/>
      </c>
      <c r="V2010" s="408" t="str">
        <f>IFERROR(VLOOKUP(AD2005,Marks,14,0),"")</f>
        <v/>
      </c>
      <c r="W2010" s="408" t="str">
        <f>IFERROR(VLOOKUP(AD2005,Marks,15,0),"")</f>
        <v/>
      </c>
      <c r="X2010" s="408" t="str">
        <f>IFERROR(VLOOKUP(AD2005,Marks,16,0),"")</f>
        <v/>
      </c>
      <c r="Y2010" s="117" t="str">
        <f>IFERROR(VLOOKUP(AD2005,Marks,17,0),"")</f>
        <v/>
      </c>
      <c r="Z2010" s="119" t="str">
        <f>IFERROR(VLOOKUP(AD2005,Marks,18,0),"")</f>
        <v/>
      </c>
      <c r="AA2010" s="408" t="str">
        <f>IFERROR(VLOOKUP(AD2005,Marks,19,0),"")</f>
        <v/>
      </c>
      <c r="AB2010" s="408" t="str">
        <f>IFERROR(VLOOKUP(AD2005,Marks,20,0),"")</f>
        <v/>
      </c>
      <c r="AC2010" s="408" t="str">
        <f>IFERROR(VLOOKUP(AD2005,Marks,21,0),"")</f>
        <v/>
      </c>
      <c r="AD2010" s="117" t="str">
        <f>IFERROR(VLOOKUP(AD2005,Marks,22,0),"")</f>
        <v/>
      </c>
      <c r="AE2010" s="119" t="str">
        <f>IFERROR(VLOOKUP(AD2005,Marks,23,0),"")</f>
        <v/>
      </c>
      <c r="AF2010" s="323" t="str">
        <f>IFERROR(VLOOKUP(AD2005,Marks,29,0),"")</f>
        <v/>
      </c>
    </row>
    <row r="2011" spans="1:32" ht="21" customHeight="1">
      <c r="A2011" s="166">
        <f>IF(N2005="","",A2010+1)</f>
        <v>13</v>
      </c>
      <c r="B2011" s="122" t="str">
        <f>'Result Sheet'!$AE$4</f>
        <v xml:space="preserve">अंग्रेजी </v>
      </c>
      <c r="C2011" s="408" t="str">
        <f>IFERROR(VLOOKUP(N2005,Marks,30,0),"")</f>
        <v/>
      </c>
      <c r="D2011" s="408" t="str">
        <f>IFERROR(VLOOKUP(N2005,Marks,31,0),"")</f>
        <v/>
      </c>
      <c r="E2011" s="117" t="str">
        <f>IFERROR(VLOOKUP(N2005,Marks,32,0),"")</f>
        <v/>
      </c>
      <c r="F2011" s="408" t="str">
        <f>IFERROR(VLOOKUP(N2005,Marks,33,0),"")</f>
        <v/>
      </c>
      <c r="G2011" s="408" t="str">
        <f>IFERROR(VLOOKUP(N2005,Marks,34,0),"")</f>
        <v/>
      </c>
      <c r="H2011" s="408" t="str">
        <f>IFERROR(VLOOKUP(N2005,Marks,35,0),"")</f>
        <v/>
      </c>
      <c r="I2011" s="117" t="str">
        <f>IFERROR(VLOOKUP(N2005,Marks,36,0),"")</f>
        <v/>
      </c>
      <c r="J2011" s="119" t="str">
        <f>IFERROR(VLOOKUP(N2005,Marks,37,0),"")</f>
        <v/>
      </c>
      <c r="K2011" s="408" t="str">
        <f>IFERROR(VLOOKUP(N2005,Marks,38,0),"")</f>
        <v/>
      </c>
      <c r="L2011" s="408" t="str">
        <f>IFERROR(VLOOKUP(N2005,Marks,39,0),"")</f>
        <v/>
      </c>
      <c r="M2011" s="408" t="str">
        <f>IFERROR(VLOOKUP(N2005,Marks,40,0),"")</f>
        <v/>
      </c>
      <c r="N2011" s="117" t="str">
        <f>IFERROR(VLOOKUP(N2005,Marks,41,0),"")</f>
        <v/>
      </c>
      <c r="O2011" s="119" t="str">
        <f>IFERROR(VLOOKUP(N2005,Marks,42,0),"")</f>
        <v/>
      </c>
      <c r="P2011" s="323" t="str">
        <f>IFERROR(VLOOKUP(N2005,Marks,48,0),"")</f>
        <v/>
      </c>
      <c r="Q2011" s="819"/>
      <c r="R2011" s="122" t="str">
        <f>'Result Sheet'!$AE$4</f>
        <v xml:space="preserve">अंग्रेजी </v>
      </c>
      <c r="S2011" s="408" t="str">
        <f>IFERROR(VLOOKUP(AD2005,Marks,30,0),"")</f>
        <v/>
      </c>
      <c r="T2011" s="408" t="str">
        <f>IFERROR(VLOOKUP(AD2005,Marks,31,0),"")</f>
        <v/>
      </c>
      <c r="U2011" s="117" t="str">
        <f>IFERROR(VLOOKUP(AD2005,Marks,32,0),"")</f>
        <v/>
      </c>
      <c r="V2011" s="408" t="str">
        <f>IFERROR(VLOOKUP(AD2005,Marks,33,0),"")</f>
        <v/>
      </c>
      <c r="W2011" s="408" t="str">
        <f>IFERROR(VLOOKUP(AD2005,Marks,34,0),"")</f>
        <v/>
      </c>
      <c r="X2011" s="408" t="str">
        <f>IFERROR(VLOOKUP(AD2005,Marks,35,0),"")</f>
        <v/>
      </c>
      <c r="Y2011" s="117" t="str">
        <f>IFERROR(VLOOKUP(AD2005,Marks,36,0),"")</f>
        <v/>
      </c>
      <c r="Z2011" s="119" t="str">
        <f>IFERROR(VLOOKUP(AD2005,Marks,37,0),"")</f>
        <v/>
      </c>
      <c r="AA2011" s="408" t="str">
        <f>IFERROR(VLOOKUP(AD2005,Marks,38,0),"")</f>
        <v/>
      </c>
      <c r="AB2011" s="408" t="str">
        <f>IFERROR(VLOOKUP(AD2005,Marks,39,0),"")</f>
        <v/>
      </c>
      <c r="AC2011" s="408" t="str">
        <f>IFERROR(VLOOKUP(AD2005,Marks,40,0),"")</f>
        <v/>
      </c>
      <c r="AD2011" s="117" t="str">
        <f>IFERROR(VLOOKUP(AD2005,Marks,41,0),"")</f>
        <v/>
      </c>
      <c r="AE2011" s="119" t="str">
        <f>IFERROR(VLOOKUP(AD2005,Marks,42,0),"")</f>
        <v/>
      </c>
      <c r="AF2011" s="323" t="str">
        <f>IFERROR(VLOOKUP(AD2005,Marks,48,0),"")</f>
        <v/>
      </c>
    </row>
    <row r="2012" spans="1:32" ht="21" customHeight="1">
      <c r="A2012" s="166">
        <f>IF(N2005="","",A2011+1)</f>
        <v>14</v>
      </c>
      <c r="B2012" s="122" t="str">
        <f>'Result Sheet'!$AX$4</f>
        <v>संस्कृत</v>
      </c>
      <c r="C2012" s="408" t="str">
        <f>IFERROR(VLOOKUP(N2005,Marks,49,0),"")</f>
        <v/>
      </c>
      <c r="D2012" s="408" t="str">
        <f>IFERROR(VLOOKUP(N2005,Marks,50,0),"")</f>
        <v/>
      </c>
      <c r="E2012" s="117" t="str">
        <f>IFERROR(VLOOKUP(N2005,Marks,51,0),"")</f>
        <v/>
      </c>
      <c r="F2012" s="408" t="str">
        <f>IFERROR(VLOOKUP(N2005,Marks,52,0),"")</f>
        <v/>
      </c>
      <c r="G2012" s="408" t="str">
        <f>IFERROR(VLOOKUP(N2005,Marks,53,0),"")</f>
        <v/>
      </c>
      <c r="H2012" s="408" t="str">
        <f>IFERROR(VLOOKUP(N2005,Marks,54,0),"")</f>
        <v/>
      </c>
      <c r="I2012" s="117" t="str">
        <f>IFERROR(VLOOKUP(N2005,Marks,55,0),"")</f>
        <v/>
      </c>
      <c r="J2012" s="119" t="str">
        <f>IFERROR(VLOOKUP(N2005,Marks,56,0),"")</f>
        <v/>
      </c>
      <c r="K2012" s="408" t="str">
        <f>IFERROR(VLOOKUP(N2005,Marks,57,0),"")</f>
        <v/>
      </c>
      <c r="L2012" s="408" t="str">
        <f>IFERROR(VLOOKUP(N2005,Marks,58,0),"")</f>
        <v/>
      </c>
      <c r="M2012" s="408" t="str">
        <f>IFERROR(VLOOKUP(N2005,Marks,59,0),"")</f>
        <v/>
      </c>
      <c r="N2012" s="117" t="str">
        <f>IFERROR(VLOOKUP(N2005,Marks,60,0),"")</f>
        <v/>
      </c>
      <c r="O2012" s="119" t="str">
        <f>IFERROR(VLOOKUP(N2005,Marks,61,0),"")</f>
        <v/>
      </c>
      <c r="P2012" s="323" t="str">
        <f>IFERROR(VLOOKUP(N2005,Marks,67,0),"")</f>
        <v/>
      </c>
      <c r="Q2012" s="819"/>
      <c r="R2012" s="122" t="str">
        <f>'Result Sheet'!$AX$4</f>
        <v>संस्कृत</v>
      </c>
      <c r="S2012" s="408" t="str">
        <f>IFERROR(VLOOKUP(AD2005,Marks,49,0),"")</f>
        <v/>
      </c>
      <c r="T2012" s="408" t="str">
        <f>IFERROR(VLOOKUP(AD2005,Marks,50,0),"")</f>
        <v/>
      </c>
      <c r="U2012" s="117" t="str">
        <f>IFERROR(VLOOKUP(AD2005,Marks,51,0),"")</f>
        <v/>
      </c>
      <c r="V2012" s="408" t="str">
        <f>IFERROR(VLOOKUP(AD2005,Marks,52,0),"")</f>
        <v/>
      </c>
      <c r="W2012" s="408" t="str">
        <f>IFERROR(VLOOKUP(AD2005,Marks,53,0),"")</f>
        <v/>
      </c>
      <c r="X2012" s="408" t="str">
        <f>IFERROR(VLOOKUP(AD2005,Marks,54,0),"")</f>
        <v/>
      </c>
      <c r="Y2012" s="117" t="str">
        <f>IFERROR(VLOOKUP(AD2005,Marks,55,0),"")</f>
        <v/>
      </c>
      <c r="Z2012" s="119" t="str">
        <f>IFERROR(VLOOKUP(AD2005,Marks,56,0),"")</f>
        <v/>
      </c>
      <c r="AA2012" s="408" t="str">
        <f>IFERROR(VLOOKUP(AD2005,Marks,57,0),"")</f>
        <v/>
      </c>
      <c r="AB2012" s="408" t="str">
        <f>IFERROR(VLOOKUP(AD2005,Marks,58,0),"")</f>
        <v/>
      </c>
      <c r="AC2012" s="408" t="str">
        <f>IFERROR(VLOOKUP(AD2005,Marks,59,0),"")</f>
        <v/>
      </c>
      <c r="AD2012" s="117" t="str">
        <f>IFERROR(VLOOKUP(AD2005,Marks,60,0),"")</f>
        <v/>
      </c>
      <c r="AE2012" s="119" t="str">
        <f>IFERROR(VLOOKUP(AD2005,Marks,61,0),"")</f>
        <v/>
      </c>
      <c r="AF2012" s="323" t="str">
        <f>IFERROR(VLOOKUP(AD2005,Marks,67,0),"")</f>
        <v/>
      </c>
    </row>
    <row r="2013" spans="1:32" ht="21" customHeight="1">
      <c r="A2013" s="166">
        <f>IF(N2005="","",A2011+1)</f>
        <v>14</v>
      </c>
      <c r="B2013" s="122" t="str">
        <f>'Result Sheet'!$BQ$4</f>
        <v xml:space="preserve">गणित </v>
      </c>
      <c r="C2013" s="408" t="str">
        <f>IFERROR(VLOOKUP(N2005,Marks,68,0),"")</f>
        <v/>
      </c>
      <c r="D2013" s="408" t="str">
        <f>IFERROR(VLOOKUP(N2005,Marks,69,0),"")</f>
        <v/>
      </c>
      <c r="E2013" s="117" t="str">
        <f>IFERROR(VLOOKUP(N2005,Marks,70,0),"")</f>
        <v/>
      </c>
      <c r="F2013" s="408" t="str">
        <f>IFERROR(VLOOKUP(N2005,Marks,71,0),"")</f>
        <v/>
      </c>
      <c r="G2013" s="408" t="str">
        <f>IFERROR(VLOOKUP(N2005,Marks,72,0),"")</f>
        <v/>
      </c>
      <c r="H2013" s="408" t="str">
        <f>IFERROR(VLOOKUP(N2005,Marks,73,0),"")</f>
        <v/>
      </c>
      <c r="I2013" s="117" t="str">
        <f>IFERROR(VLOOKUP(N2005,Marks,74,0),"")</f>
        <v/>
      </c>
      <c r="J2013" s="119" t="str">
        <f>IFERROR(VLOOKUP(N2005,Marks,75,0),"")</f>
        <v/>
      </c>
      <c r="K2013" s="408" t="str">
        <f>IFERROR(VLOOKUP(N2005,Marks,76,0),"")</f>
        <v/>
      </c>
      <c r="L2013" s="408" t="str">
        <f>IFERROR(VLOOKUP(N2005,Marks,77,0),"")</f>
        <v/>
      </c>
      <c r="M2013" s="408" t="str">
        <f>IFERROR(VLOOKUP(N2005,Marks,78,0),"")</f>
        <v/>
      </c>
      <c r="N2013" s="117" t="str">
        <f>IFERROR(VLOOKUP(N2005,Marks,79,0),"")</f>
        <v/>
      </c>
      <c r="O2013" s="119" t="str">
        <f>IFERROR(VLOOKUP(N2005,Marks,80,0),"")</f>
        <v/>
      </c>
      <c r="P2013" s="323" t="str">
        <f>IFERROR(VLOOKUP(N2005,Marks,86,0),"")</f>
        <v/>
      </c>
      <c r="Q2013" s="819"/>
      <c r="R2013" s="122" t="str">
        <f>'Result Sheet'!$BQ$4</f>
        <v xml:space="preserve">गणित </v>
      </c>
      <c r="S2013" s="408" t="str">
        <f>IFERROR(VLOOKUP(AD2005,Marks,68,0),"")</f>
        <v/>
      </c>
      <c r="T2013" s="408" t="str">
        <f>IFERROR(VLOOKUP(AD2005,Marks,69,0),"")</f>
        <v/>
      </c>
      <c r="U2013" s="117" t="str">
        <f>IFERROR(VLOOKUP(AD2005,Marks,70,0),"")</f>
        <v/>
      </c>
      <c r="V2013" s="408" t="str">
        <f>IFERROR(VLOOKUP(AD2005,Marks,71,0),"")</f>
        <v/>
      </c>
      <c r="W2013" s="408" t="str">
        <f>IFERROR(VLOOKUP(AD2005,Marks,72,0),"")</f>
        <v/>
      </c>
      <c r="X2013" s="408" t="str">
        <f>IFERROR(VLOOKUP(AD2005,Marks,73,0),"")</f>
        <v/>
      </c>
      <c r="Y2013" s="117" t="str">
        <f>IFERROR(VLOOKUP(AD2005,Marks,74,0),"")</f>
        <v/>
      </c>
      <c r="Z2013" s="119" t="str">
        <f>IFERROR(VLOOKUP(AD2005,Marks,75,0),"")</f>
        <v/>
      </c>
      <c r="AA2013" s="408" t="str">
        <f>IFERROR(VLOOKUP(AD2005,Marks,76,0),"")</f>
        <v/>
      </c>
      <c r="AB2013" s="408" t="str">
        <f>IFERROR(VLOOKUP(AD2005,Marks,77,0),"")</f>
        <v/>
      </c>
      <c r="AC2013" s="408" t="str">
        <f>IFERROR(VLOOKUP(AD2005,Marks,78,0),"")</f>
        <v/>
      </c>
      <c r="AD2013" s="117" t="str">
        <f>IFERROR(VLOOKUP(AD2005,Marks,79,0),"")</f>
        <v/>
      </c>
      <c r="AE2013" s="119" t="str">
        <f>IFERROR(VLOOKUP(AD2005,Marks,80,0),"")</f>
        <v/>
      </c>
      <c r="AF2013" s="323" t="str">
        <f>IFERROR(VLOOKUP(AD2005,Marks,86,0),"")</f>
        <v/>
      </c>
    </row>
    <row r="2014" spans="1:32" ht="21" customHeight="1">
      <c r="A2014" s="166">
        <f>IF(N2005="","",A2013+1)</f>
        <v>15</v>
      </c>
      <c r="B2014" s="122" t="str">
        <f>'Result Sheet'!$CJ$4</f>
        <v xml:space="preserve">पर्यावरण अध्ययन </v>
      </c>
      <c r="C2014" s="408" t="str">
        <f>IFERROR(VLOOKUP(N2005,Marks,87,0),"")</f>
        <v/>
      </c>
      <c r="D2014" s="408" t="str">
        <f>IFERROR(VLOOKUP(N2005,Marks,88,0),"")</f>
        <v/>
      </c>
      <c r="E2014" s="117" t="str">
        <f>IFERROR(VLOOKUP(N2005,Marks,89,0),"")</f>
        <v/>
      </c>
      <c r="F2014" s="408" t="str">
        <f>IFERROR(VLOOKUP(N2005,Marks,90,0),"")</f>
        <v/>
      </c>
      <c r="G2014" s="408" t="str">
        <f>IFERROR(VLOOKUP(N2005,Marks,91,0),"")</f>
        <v/>
      </c>
      <c r="H2014" s="408" t="str">
        <f>IFERROR(VLOOKUP(N2005,Marks,92,0),"")</f>
        <v/>
      </c>
      <c r="I2014" s="117" t="str">
        <f>IFERROR(VLOOKUP(N2005,Marks,93,0),"")</f>
        <v/>
      </c>
      <c r="J2014" s="119" t="str">
        <f>IFERROR(VLOOKUP(N2005,Marks,94,0),"")</f>
        <v/>
      </c>
      <c r="K2014" s="408" t="str">
        <f>IFERROR(VLOOKUP(N2005,Marks,95,0),"")</f>
        <v/>
      </c>
      <c r="L2014" s="408" t="str">
        <f>IFERROR(VLOOKUP(N2005,Marks,96,0),"")</f>
        <v/>
      </c>
      <c r="M2014" s="408" t="str">
        <f>IFERROR(VLOOKUP(N2005,Marks,97,0),"")</f>
        <v/>
      </c>
      <c r="N2014" s="117" t="str">
        <f>IFERROR(VLOOKUP(N2005,Marks,98,0),"")</f>
        <v/>
      </c>
      <c r="O2014" s="119" t="str">
        <f>IFERROR(VLOOKUP(N2005,Marks,99,0),"")</f>
        <v/>
      </c>
      <c r="P2014" s="323" t="str">
        <f>IFERROR(VLOOKUP(N2005,Marks,105,0),"")</f>
        <v/>
      </c>
      <c r="Q2014" s="819"/>
      <c r="R2014" s="122" t="str">
        <f>'Result Sheet'!$CJ$4</f>
        <v xml:space="preserve">पर्यावरण अध्ययन </v>
      </c>
      <c r="S2014" s="408" t="str">
        <f>IFERROR(VLOOKUP(AD2005,Marks,87,0),"")</f>
        <v/>
      </c>
      <c r="T2014" s="408" t="str">
        <f>IFERROR(VLOOKUP(AD2005,Marks,88,0),"")</f>
        <v/>
      </c>
      <c r="U2014" s="117" t="str">
        <f>IFERROR(VLOOKUP(AD2005,Marks,89,0),"")</f>
        <v/>
      </c>
      <c r="V2014" s="408" t="str">
        <f>IFERROR(VLOOKUP(AD2005,Marks,90,0),"")</f>
        <v/>
      </c>
      <c r="W2014" s="408" t="str">
        <f>IFERROR(VLOOKUP(AD2005,Marks,91,0),"")</f>
        <v/>
      </c>
      <c r="X2014" s="408" t="str">
        <f>IFERROR(VLOOKUP(AD2005,Marks,92,0),"")</f>
        <v/>
      </c>
      <c r="Y2014" s="117" t="str">
        <f>IFERROR(VLOOKUP(AD2005,Marks,93,0),"")</f>
        <v/>
      </c>
      <c r="Z2014" s="119" t="str">
        <f>IFERROR(VLOOKUP(AD2005,Marks,94,0),"")</f>
        <v/>
      </c>
      <c r="AA2014" s="408" t="str">
        <f>IFERROR(VLOOKUP(AD2005,Marks,95,0),"")</f>
        <v/>
      </c>
      <c r="AB2014" s="408" t="str">
        <f>IFERROR(VLOOKUP(AD2005,Marks,96,0),"")</f>
        <v/>
      </c>
      <c r="AC2014" s="408" t="str">
        <f>IFERROR(VLOOKUP(AD2005,Marks,97,0),"")</f>
        <v/>
      </c>
      <c r="AD2014" s="117" t="str">
        <f>IFERROR(VLOOKUP(AD2005,Marks,98,0),"")</f>
        <v/>
      </c>
      <c r="AE2014" s="119" t="str">
        <f>IFERROR(VLOOKUP(AD2005,Marks,99,0),"")</f>
        <v/>
      </c>
      <c r="AF2014" s="323" t="str">
        <f>IFERROR(VLOOKUP(AD2005,Marks,105,0),"")</f>
        <v/>
      </c>
    </row>
    <row r="2015" spans="1:32" ht="25.5" customHeight="1">
      <c r="A2015" s="166">
        <f>IF(N2005="","",A2014+1)</f>
        <v>16</v>
      </c>
      <c r="B2015" s="412" t="s">
        <v>215</v>
      </c>
      <c r="C2015" s="120" t="str">
        <f>IF(AND(C2010="",C2011="",C2012="",C2013="",C2014=""),"",SUM(C2010:C2014))</f>
        <v/>
      </c>
      <c r="D2015" s="120" t="str">
        <f t="shared" ref="D2015" si="576">IF(AND(D2010="",D2011="",D2012="",D2013="",D2014=""),"",SUM(D2010:D2014))</f>
        <v/>
      </c>
      <c r="E2015" s="120" t="str">
        <f t="shared" ref="E2015" si="577">IF(AND(E2010="",E2011="",E2012="",E2013="",E2014=""),"",SUM(E2010:E2014))</f>
        <v/>
      </c>
      <c r="F2015" s="120" t="str">
        <f t="shared" ref="F2015" si="578">IF(AND(F2010="",F2011="",F2012="",F2013="",F2014=""),"",SUM(F2010:F2014))</f>
        <v/>
      </c>
      <c r="G2015" s="120" t="str">
        <f t="shared" ref="G2015" si="579">IF(AND(G2010="",G2011="",G2012="",G2013="",G2014=""),"",SUM(G2010:G2014))</f>
        <v/>
      </c>
      <c r="H2015" s="120" t="str">
        <f t="shared" ref="H2015" si="580">IF(AND(H2010="",H2011="",H2012="",H2013="",H2014=""),"",SUM(H2010:H2014))</f>
        <v/>
      </c>
      <c r="I2015" s="120" t="str">
        <f t="shared" ref="I2015" si="581">IF(AND(I2010="",I2011="",I2012="",I2013="",I2014=""),"",SUM(I2010:I2014))</f>
        <v/>
      </c>
      <c r="J2015" s="120" t="str">
        <f t="shared" ref="J2015" si="582">IF(AND(J2010="",J2011="",J2012="",J2013="",J2014=""),"",SUM(J2010:J2014))</f>
        <v/>
      </c>
      <c r="K2015" s="120" t="str">
        <f t="shared" ref="K2015" si="583">IF(AND(K2010="",K2011="",K2012="",K2013="",K2014=""),"",SUM(K2010:K2014))</f>
        <v/>
      </c>
      <c r="L2015" s="120" t="str">
        <f t="shared" ref="L2015" si="584">IF(AND(L2010="",L2011="",L2012="",L2013="",L2014=""),"",SUM(L2010:L2014))</f>
        <v/>
      </c>
      <c r="M2015" s="120" t="str">
        <f t="shared" ref="M2015" si="585">IF(AND(M2010="",M2011="",M2012="",M2013="",M2014=""),"",SUM(M2010:M2014))</f>
        <v/>
      </c>
      <c r="N2015" s="120" t="str">
        <f t="shared" ref="N2015" si="586">IF(AND(N2010="",N2011="",N2012="",N2013="",N2014=""),"",SUM(N2010:N2014))</f>
        <v/>
      </c>
      <c r="O2015" s="120" t="str">
        <f t="shared" ref="O2015" si="587">IF(AND(O2010="",O2011="",O2012="",O2013="",O2014=""),"",SUM(O2010:O2014))</f>
        <v/>
      </c>
      <c r="P2015" s="326" t="str">
        <f>IF(OR(N2005="",E2003="",O2015=""),"",IF(O2015&gt;85%*1000,"A",IF(O2015&gt;70%*1000,"B",IF(O2015&gt;50%*1000,"C",IF(O2015&gt;30%*1000,"D","E")))))</f>
        <v/>
      </c>
      <c r="Q2015" s="819"/>
      <c r="R2015" s="412" t="s">
        <v>215</v>
      </c>
      <c r="S2015" s="120" t="str">
        <f>IF(AND(S2010="",S2011="",S2012="",S2013="",S2014=""),"",SUM(S2010:S2014))</f>
        <v/>
      </c>
      <c r="T2015" s="120" t="str">
        <f t="shared" ref="T2015" si="588">IF(AND(T2010="",T2011="",T2012="",T2013="",T2014=""),"",SUM(T2010:T2014))</f>
        <v/>
      </c>
      <c r="U2015" s="120" t="str">
        <f t="shared" ref="U2015" si="589">IF(AND(U2010="",U2011="",U2012="",U2013="",U2014=""),"",SUM(U2010:U2014))</f>
        <v/>
      </c>
      <c r="V2015" s="120" t="str">
        <f t="shared" ref="V2015" si="590">IF(AND(V2010="",V2011="",V2012="",V2013="",V2014=""),"",SUM(V2010:V2014))</f>
        <v/>
      </c>
      <c r="W2015" s="120" t="str">
        <f t="shared" ref="W2015" si="591">IF(AND(W2010="",W2011="",W2012="",W2013="",W2014=""),"",SUM(W2010:W2014))</f>
        <v/>
      </c>
      <c r="X2015" s="120" t="str">
        <f t="shared" ref="X2015" si="592">IF(AND(X2010="",X2011="",X2012="",X2013="",X2014=""),"",SUM(X2010:X2014))</f>
        <v/>
      </c>
      <c r="Y2015" s="120" t="str">
        <f t="shared" ref="Y2015" si="593">IF(AND(Y2010="",Y2011="",Y2012="",Y2013="",Y2014=""),"",SUM(Y2010:Y2014))</f>
        <v/>
      </c>
      <c r="Z2015" s="120" t="str">
        <f t="shared" ref="Z2015" si="594">IF(AND(Z2010="",Z2011="",Z2012="",Z2013="",Z2014=""),"",SUM(Z2010:Z2014))</f>
        <v/>
      </c>
      <c r="AA2015" s="120" t="str">
        <f t="shared" ref="AA2015" si="595">IF(AND(AA2010="",AA2011="",AA2012="",AA2013="",AA2014=""),"",SUM(AA2010:AA2014))</f>
        <v/>
      </c>
      <c r="AB2015" s="120" t="str">
        <f t="shared" ref="AB2015" si="596">IF(AND(AB2010="",AB2011="",AB2012="",AB2013="",AB2014=""),"",SUM(AB2010:AB2014))</f>
        <v/>
      </c>
      <c r="AC2015" s="120" t="str">
        <f t="shared" ref="AC2015" si="597">IF(AND(AC2010="",AC2011="",AC2012="",AC2013="",AC2014=""),"",SUM(AC2010:AC2014))</f>
        <v/>
      </c>
      <c r="AD2015" s="120" t="str">
        <f t="shared" ref="AD2015" si="598">IF(AND(AD2010="",AD2011="",AD2012="",AD2013="",AD2014=""),"",SUM(AD2010:AD2014))</f>
        <v/>
      </c>
      <c r="AE2015" s="120" t="str">
        <f t="shared" ref="AE2015" si="599">IF(AND(AE2010="",AE2011="",AE2012="",AE2013="",AE2014=""),"",SUM(AE2010:AE2014))</f>
        <v/>
      </c>
      <c r="AF2015" s="326" t="str">
        <f>IF(OR(AD2005="",U2003="",AE2015=""),"",IF(AE2015&gt;85%*1000,"A",IF(AE2015&gt;70%*1000,"B",IF(AE2015&gt;50%*1000,"C",IF(AE2015&gt;30%*1000,"D","E")))))</f>
        <v/>
      </c>
    </row>
    <row r="2016" spans="1:32" ht="9" customHeight="1">
      <c r="A2016" s="166">
        <f>IF(N2005="","",A2015+1)</f>
        <v>17</v>
      </c>
      <c r="B2016" s="787"/>
      <c r="C2016" s="787"/>
      <c r="D2016" s="787"/>
      <c r="E2016" s="787"/>
      <c r="F2016" s="787"/>
      <c r="G2016" s="787"/>
      <c r="H2016" s="787"/>
      <c r="I2016" s="787"/>
      <c r="J2016" s="787"/>
      <c r="K2016" s="787"/>
      <c r="L2016" s="787"/>
      <c r="M2016" s="787"/>
      <c r="N2016" s="787"/>
      <c r="O2016" s="787"/>
      <c r="P2016" s="787"/>
      <c r="Q2016" s="819"/>
      <c r="R2016" s="787"/>
      <c r="S2016" s="787"/>
      <c r="T2016" s="787"/>
      <c r="U2016" s="787"/>
      <c r="V2016" s="787"/>
      <c r="W2016" s="787"/>
      <c r="X2016" s="787"/>
      <c r="Y2016" s="787"/>
      <c r="Z2016" s="787"/>
      <c r="AA2016" s="787"/>
      <c r="AB2016" s="787"/>
      <c r="AC2016" s="787"/>
      <c r="AD2016" s="787"/>
      <c r="AE2016" s="787"/>
      <c r="AF2016" s="787"/>
    </row>
    <row r="2017" spans="1:32" ht="22.5" customHeight="1">
      <c r="A2017" s="166">
        <f>IF(N2005="","",A2016+1)</f>
        <v>18</v>
      </c>
      <c r="B2017" s="788" t="s">
        <v>213</v>
      </c>
      <c r="C2017" s="788"/>
      <c r="D2017" s="789" t="s">
        <v>229</v>
      </c>
      <c r="E2017" s="790"/>
      <c r="F2017" s="411" t="s">
        <v>186</v>
      </c>
      <c r="G2017" s="788" t="s">
        <v>213</v>
      </c>
      <c r="H2017" s="788"/>
      <c r="I2017" s="789" t="s">
        <v>229</v>
      </c>
      <c r="J2017" s="790"/>
      <c r="K2017" s="411" t="s">
        <v>186</v>
      </c>
      <c r="L2017" s="788" t="s">
        <v>213</v>
      </c>
      <c r="M2017" s="788"/>
      <c r="N2017" s="789" t="s">
        <v>229</v>
      </c>
      <c r="O2017" s="790"/>
      <c r="P2017" s="411" t="s">
        <v>186</v>
      </c>
      <c r="Q2017" s="819"/>
      <c r="R2017" s="788" t="s">
        <v>213</v>
      </c>
      <c r="S2017" s="788"/>
      <c r="T2017" s="789" t="s">
        <v>229</v>
      </c>
      <c r="U2017" s="790"/>
      <c r="V2017" s="411" t="s">
        <v>186</v>
      </c>
      <c r="W2017" s="788" t="s">
        <v>213</v>
      </c>
      <c r="X2017" s="788"/>
      <c r="Y2017" s="789" t="s">
        <v>229</v>
      </c>
      <c r="Z2017" s="790"/>
      <c r="AA2017" s="411" t="s">
        <v>186</v>
      </c>
      <c r="AB2017" s="788" t="s">
        <v>213</v>
      </c>
      <c r="AC2017" s="788"/>
      <c r="AD2017" s="789" t="s">
        <v>229</v>
      </c>
      <c r="AE2017" s="790"/>
      <c r="AF2017" s="411" t="s">
        <v>186</v>
      </c>
    </row>
    <row r="2018" spans="1:32" ht="21.75" customHeight="1">
      <c r="A2018" s="166">
        <f>IF(N2005="","",A2017+1)</f>
        <v>19</v>
      </c>
      <c r="B2018" s="791" t="s">
        <v>221</v>
      </c>
      <c r="C2018" s="792"/>
      <c r="D2018" s="792"/>
      <c r="E2018" s="119" t="str">
        <f>IFERROR(VLOOKUP(N2005,Marks,109,0),"")</f>
        <v/>
      </c>
      <c r="F2018" s="130" t="str">
        <f>IFERROR(VLOOKUP(N2005,Marks,113,0),"")</f>
        <v/>
      </c>
      <c r="G2018" s="791" t="s">
        <v>192</v>
      </c>
      <c r="H2018" s="792"/>
      <c r="I2018" s="792"/>
      <c r="J2018" s="119" t="str">
        <f>IFERROR(VLOOKUP(N2005,Marks,117,0),"")</f>
        <v/>
      </c>
      <c r="K2018" s="130" t="str">
        <f>IFERROR(VLOOKUP(N2005,Marks,121,0),"")</f>
        <v/>
      </c>
      <c r="L2018" s="793" t="s">
        <v>193</v>
      </c>
      <c r="M2018" s="794"/>
      <c r="N2018" s="794"/>
      <c r="O2018" s="119" t="str">
        <f>IFERROR(VLOOKUP(N2005,Marks,125,0),"")</f>
        <v/>
      </c>
      <c r="P2018" s="130" t="str">
        <f>IFERROR(VLOOKUP(N2005,Marks,129,0),"")</f>
        <v/>
      </c>
      <c r="Q2018" s="819"/>
      <c r="R2018" s="791" t="s">
        <v>221</v>
      </c>
      <c r="S2018" s="792"/>
      <c r="T2018" s="792"/>
      <c r="U2018" s="119" t="str">
        <f>IFERROR(VLOOKUP(AD2005,Marks,109,0),"")</f>
        <v/>
      </c>
      <c r="V2018" s="130" t="str">
        <f>IFERROR(VLOOKUP(AD2005,Marks,113,0),"")</f>
        <v/>
      </c>
      <c r="W2018" s="791" t="s">
        <v>192</v>
      </c>
      <c r="X2018" s="792"/>
      <c r="Y2018" s="792"/>
      <c r="Z2018" s="119" t="str">
        <f>IFERROR(VLOOKUP(AD2005,Marks,117,0),"")</f>
        <v/>
      </c>
      <c r="AA2018" s="130" t="str">
        <f>IFERROR(VLOOKUP(AD2005,Marks,121,0),"")</f>
        <v/>
      </c>
      <c r="AB2018" s="793" t="s">
        <v>193</v>
      </c>
      <c r="AC2018" s="794"/>
      <c r="AD2018" s="794"/>
      <c r="AE2018" s="119" t="str">
        <f>IFERROR(VLOOKUP(AD2005,Marks,125,0),"")</f>
        <v/>
      </c>
      <c r="AF2018" s="130" t="str">
        <f>IFERROR(VLOOKUP(AD2005,Marks,129,0),"")</f>
        <v/>
      </c>
    </row>
    <row r="2019" spans="1:32" ht="21" customHeight="1">
      <c r="A2019" s="166">
        <f>IF(N2005="","",A2018+1)</f>
        <v>20</v>
      </c>
      <c r="B2019" s="780" t="s">
        <v>216</v>
      </c>
      <c r="C2019" s="780"/>
      <c r="D2019" s="780"/>
      <c r="E2019" s="795" t="str">
        <f>IFERROR(VLOOKUP(N2005,Marks,135,0),"")</f>
        <v/>
      </c>
      <c r="F2019" s="795"/>
      <c r="G2019" s="795"/>
      <c r="H2019" s="795"/>
      <c r="I2019" s="780" t="s">
        <v>217</v>
      </c>
      <c r="J2019" s="780"/>
      <c r="K2019" s="780"/>
      <c r="L2019" s="780"/>
      <c r="M2019" s="796" t="str">
        <f>IFERROR(VLOOKUP(N2005,Marks,136,0),"")</f>
        <v/>
      </c>
      <c r="N2019" s="796"/>
      <c r="O2019" s="796"/>
      <c r="P2019" s="796"/>
      <c r="Q2019" s="819"/>
      <c r="R2019" s="780" t="s">
        <v>216</v>
      </c>
      <c r="S2019" s="780"/>
      <c r="T2019" s="780"/>
      <c r="U2019" s="795" t="str">
        <f>IFERROR(VLOOKUP(AD2005,Marks,135,0),"")</f>
        <v/>
      </c>
      <c r="V2019" s="795"/>
      <c r="W2019" s="795"/>
      <c r="X2019" s="795"/>
      <c r="Y2019" s="780" t="s">
        <v>217</v>
      </c>
      <c r="Z2019" s="780"/>
      <c r="AA2019" s="780"/>
      <c r="AB2019" s="780"/>
      <c r="AC2019" s="796" t="str">
        <f>IFERROR(VLOOKUP(AD2005,Marks,136,0),"")</f>
        <v/>
      </c>
      <c r="AD2019" s="796"/>
      <c r="AE2019" s="796"/>
      <c r="AF2019" s="796"/>
    </row>
    <row r="2020" spans="1:32" ht="21" customHeight="1">
      <c r="A2020" s="166">
        <f>IF(N2005="","",A2019+1)</f>
        <v>21</v>
      </c>
      <c r="B2020" s="780" t="s">
        <v>218</v>
      </c>
      <c r="C2020" s="780"/>
      <c r="D2020" s="780"/>
      <c r="E2020" s="782" t="str">
        <f>IFERROR(VLOOKUP(N2005,Marks,134,0),"")</f>
        <v/>
      </c>
      <c r="F2020" s="782"/>
      <c r="G2020" s="782"/>
      <c r="H2020" s="782"/>
      <c r="I2020" s="780" t="s">
        <v>219</v>
      </c>
      <c r="J2020" s="780"/>
      <c r="K2020" s="780"/>
      <c r="L2020" s="780"/>
      <c r="M2020" s="781" t="str">
        <f>IFERROR(VLOOKUP(N2005,Marks,131,0),"")</f>
        <v/>
      </c>
      <c r="N2020" s="781"/>
      <c r="O2020" s="781"/>
      <c r="P2020" s="781"/>
      <c r="Q2020" s="819"/>
      <c r="R2020" s="780" t="s">
        <v>218</v>
      </c>
      <c r="S2020" s="780"/>
      <c r="T2020" s="780"/>
      <c r="U2020" s="782" t="str">
        <f>IFERROR(VLOOKUP(AD2005,Marks,134,0),"")</f>
        <v/>
      </c>
      <c r="V2020" s="782"/>
      <c r="W2020" s="782"/>
      <c r="X2020" s="782"/>
      <c r="Y2020" s="780" t="s">
        <v>219</v>
      </c>
      <c r="Z2020" s="780"/>
      <c r="AA2020" s="780"/>
      <c r="AB2020" s="780"/>
      <c r="AC2020" s="781" t="str">
        <f>IFERROR(VLOOKUP(AD2005,Marks,131,0),"")</f>
        <v/>
      </c>
      <c r="AD2020" s="781"/>
      <c r="AE2020" s="781"/>
      <c r="AF2020" s="781"/>
    </row>
    <row r="2021" spans="1:32" ht="21" customHeight="1">
      <c r="A2021" s="166">
        <f>IF(N2005="","",A2020+1)</f>
        <v>22</v>
      </c>
      <c r="B2021" s="780" t="s">
        <v>220</v>
      </c>
      <c r="C2021" s="780"/>
      <c r="D2021" s="780"/>
      <c r="E2021" s="324" t="str">
        <f>IFERROR(VLOOKUP(N2005,Marks,132,0),"")</f>
        <v/>
      </c>
      <c r="F2021" s="325" t="s">
        <v>341</v>
      </c>
      <c r="G2021" s="783" t="str">
        <f>IF(OR(N2005="",E2003="",O2015=""),"",IF(O2015&gt;85%*1000,"A",IF(O2015&gt;70%*1000,"B",IF(O2015&gt;50%*1000,"C",IF(O2015&gt;30%*1000,"D","E")))))</f>
        <v/>
      </c>
      <c r="H2021" s="783"/>
      <c r="I2021" s="780" t="s">
        <v>222</v>
      </c>
      <c r="J2021" s="780"/>
      <c r="K2021" s="780"/>
      <c r="L2021" s="780"/>
      <c r="M2021" s="818" t="str">
        <f>IFERROR(VLOOKUP(N2005,Marks,133,0),"")</f>
        <v/>
      </c>
      <c r="N2021" s="818"/>
      <c r="O2021" s="818"/>
      <c r="P2021" s="818"/>
      <c r="Q2021" s="819"/>
      <c r="R2021" s="780" t="s">
        <v>220</v>
      </c>
      <c r="S2021" s="780"/>
      <c r="T2021" s="780"/>
      <c r="U2021" s="324" t="str">
        <f>IFERROR(VLOOKUP(AD2005,Marks,132,0),"")</f>
        <v/>
      </c>
      <c r="V2021" s="325" t="s">
        <v>341</v>
      </c>
      <c r="W2021" s="783" t="str">
        <f>IF(OR(AD2005="",U2003="",AE2015=""),"",IF(AE2015&gt;85%*1000,"A",IF(AE2015&gt;70%*1000,"B",IF(AE2015&gt;50%*1000,"C",IF(AE2015&gt;30%*1000,"D","E")))))</f>
        <v/>
      </c>
      <c r="X2021" s="783"/>
      <c r="Y2021" s="780" t="s">
        <v>222</v>
      </c>
      <c r="Z2021" s="780"/>
      <c r="AA2021" s="780"/>
      <c r="AB2021" s="780"/>
      <c r="AC2021" s="818" t="str">
        <f>IFERROR(VLOOKUP(AD2005,Marks,133,0),"")</f>
        <v/>
      </c>
      <c r="AD2021" s="818"/>
      <c r="AE2021" s="818"/>
      <c r="AF2021" s="818"/>
    </row>
    <row r="2022" spans="1:32" ht="21" customHeight="1">
      <c r="A2022" s="166">
        <f>IF(N2005="","",A2021+1)</f>
        <v>23</v>
      </c>
      <c r="B2022" s="817" t="s">
        <v>228</v>
      </c>
      <c r="C2022" s="817"/>
      <c r="D2022" s="817"/>
      <c r="E2022" s="784">
        <f>'Master sheet'!$C$10</f>
        <v>44697</v>
      </c>
      <c r="F2022" s="784"/>
      <c r="G2022" s="784"/>
      <c r="H2022" s="410"/>
      <c r="I2022" s="121"/>
      <c r="J2022" s="121"/>
      <c r="K2022" s="76"/>
      <c r="L2022" s="121"/>
      <c r="M2022" s="121"/>
      <c r="N2022" s="121"/>
      <c r="O2022" s="121"/>
      <c r="P2022" s="121"/>
      <c r="Q2022" s="819"/>
      <c r="R2022" s="817" t="s">
        <v>228</v>
      </c>
      <c r="S2022" s="817"/>
      <c r="T2022" s="817"/>
      <c r="U2022" s="784">
        <f>'Master sheet'!$C$10</f>
        <v>44697</v>
      </c>
      <c r="V2022" s="784"/>
      <c r="W2022" s="784"/>
      <c r="X2022" s="410"/>
      <c r="Y2022" s="121"/>
      <c r="Z2022" s="121"/>
      <c r="AA2022" s="76"/>
      <c r="AB2022" s="121"/>
      <c r="AC2022" s="121"/>
      <c r="AD2022" s="121"/>
      <c r="AE2022" s="121"/>
      <c r="AF2022" s="121"/>
    </row>
    <row r="2023" spans="1:32" ht="43.5" customHeight="1">
      <c r="A2023" s="166">
        <f>IF(N2005="","",A2022+1)</f>
        <v>24</v>
      </c>
      <c r="B2023" s="804" t="str">
        <f>IF(AND(C2002=1),CONCATENATE("( ",UPPER('Master sheet'!$F$11)," )"),IF(AND(C2002=2),CONCATENATE("( ",UPPER('Master sheet'!$F$19)," )"),IF(AND(C2002=3),CONCATENATE("( ",UPPER('Master sheet'!$J$11)," )"),IF(AND(C2002=4),CONCATENATE("( ",UPPER('Master sheet'!$J$19)," )"),""))))</f>
        <v/>
      </c>
      <c r="C2023" s="804"/>
      <c r="D2023" s="804"/>
      <c r="E2023" s="804"/>
      <c r="F2023" s="805" t="str">
        <f>IF(AND(N2005=""),"",CONCATENATE("(",'Master sheet'!$C$14," )"))</f>
        <v>(Suresh Kumar )</v>
      </c>
      <c r="G2023" s="805"/>
      <c r="H2023" s="805"/>
      <c r="I2023" s="805"/>
      <c r="J2023" s="805"/>
      <c r="K2023" s="805" t="str">
        <f>IF(AND(N2005=""),"",CONCATENATE("(",'Master sheet'!$C$12," )"))</f>
        <v>(USHA PALIYA )</v>
      </c>
      <c r="L2023" s="805"/>
      <c r="M2023" s="805"/>
      <c r="N2023" s="805"/>
      <c r="O2023" s="805"/>
      <c r="P2023" s="805"/>
      <c r="Q2023" s="819"/>
      <c r="R2023" s="804" t="str">
        <f>IF(AND(S2002=1),CONCATENATE("( ",UPPER('Master sheet'!$F$11)," )"),IF(AND(S2002=2),CONCATENATE("( ",UPPER('Master sheet'!$F$19)," )"),IF(AND(S2002=3),CONCATENATE("( ",UPPER('Master sheet'!$J$11)," )"),IF(AND(S2002=4),CONCATENATE("( ",UPPER('Master sheet'!$J$19)," )"),""))))</f>
        <v/>
      </c>
      <c r="S2023" s="804"/>
      <c r="T2023" s="804"/>
      <c r="U2023" s="804"/>
      <c r="V2023" s="805" t="str">
        <f>IF(AND(AD2005=""),"",CONCATENATE("(",'Master sheet'!$C$14," )"))</f>
        <v>(Suresh Kumar )</v>
      </c>
      <c r="W2023" s="805"/>
      <c r="X2023" s="805"/>
      <c r="Y2023" s="805"/>
      <c r="Z2023" s="805"/>
      <c r="AA2023" s="805" t="str">
        <f>IF(AND(AD2005=""),"",CONCATENATE("(",'Master sheet'!$C$12," )"))</f>
        <v>(USHA PALIYA )</v>
      </c>
      <c r="AB2023" s="805"/>
      <c r="AC2023" s="805"/>
      <c r="AD2023" s="805"/>
      <c r="AE2023" s="805"/>
      <c r="AF2023" s="805"/>
    </row>
    <row r="2024" spans="1:32" ht="21.75" customHeight="1">
      <c r="A2024" s="166">
        <f>IF(N2005="","",A2023+1)</f>
        <v>25</v>
      </c>
      <c r="B2024" s="806" t="s">
        <v>223</v>
      </c>
      <c r="C2024" s="806"/>
      <c r="D2024" s="806"/>
      <c r="E2024" s="806"/>
      <c r="F2024" s="807" t="s">
        <v>224</v>
      </c>
      <c r="G2024" s="807"/>
      <c r="H2024" s="807"/>
      <c r="I2024" s="807"/>
      <c r="J2024" s="807"/>
      <c r="K2024" s="806" t="s">
        <v>225</v>
      </c>
      <c r="L2024" s="806"/>
      <c r="M2024" s="806"/>
      <c r="N2024" s="806"/>
      <c r="O2024" s="806"/>
      <c r="P2024" s="806"/>
      <c r="Q2024" s="819"/>
      <c r="R2024" s="806" t="s">
        <v>223</v>
      </c>
      <c r="S2024" s="806"/>
      <c r="T2024" s="806"/>
      <c r="U2024" s="806"/>
      <c r="V2024" s="807" t="s">
        <v>224</v>
      </c>
      <c r="W2024" s="807"/>
      <c r="X2024" s="807"/>
      <c r="Y2024" s="807"/>
      <c r="Z2024" s="807"/>
      <c r="AA2024" s="806" t="s">
        <v>225</v>
      </c>
      <c r="AB2024" s="806"/>
      <c r="AC2024" s="806"/>
      <c r="AD2024" s="806"/>
      <c r="AE2024" s="806"/>
      <c r="AF2024" s="806"/>
    </row>
    <row r="2026" spans="1:32" ht="21.9" customHeight="1">
      <c r="A2026" s="165">
        <f>IF(N2032="","",1)</f>
        <v>1</v>
      </c>
      <c r="B2026" s="808" t="s">
        <v>203</v>
      </c>
      <c r="C2026" s="808"/>
      <c r="D2026" s="808"/>
      <c r="E2026" s="808"/>
      <c r="F2026" s="808"/>
      <c r="G2026" s="808"/>
      <c r="H2026" s="808"/>
      <c r="I2026" s="808"/>
      <c r="J2026" s="808"/>
      <c r="K2026" s="808"/>
      <c r="L2026" s="808"/>
      <c r="M2026" s="808"/>
      <c r="N2026" s="808"/>
      <c r="O2026" s="808"/>
      <c r="P2026" s="808"/>
      <c r="Q2026" s="819" t="s">
        <v>249</v>
      </c>
      <c r="R2026" s="808" t="s">
        <v>203</v>
      </c>
      <c r="S2026" s="808"/>
      <c r="T2026" s="808"/>
      <c r="U2026" s="808"/>
      <c r="V2026" s="808"/>
      <c r="W2026" s="808"/>
      <c r="X2026" s="808"/>
      <c r="Y2026" s="808"/>
      <c r="Z2026" s="808"/>
      <c r="AA2026" s="808"/>
      <c r="AB2026" s="808"/>
      <c r="AC2026" s="808"/>
      <c r="AD2026" s="808"/>
      <c r="AE2026" s="808"/>
      <c r="AF2026" s="808"/>
    </row>
    <row r="2027" spans="1:32" ht="21.9" customHeight="1">
      <c r="A2027" s="166">
        <f>IF(N2032="","",A2026+1)</f>
        <v>2</v>
      </c>
      <c r="B2027" s="820" t="s">
        <v>541</v>
      </c>
      <c r="C2027" s="820"/>
      <c r="D2027" s="820"/>
      <c r="E2027" s="820"/>
      <c r="F2027" s="820"/>
      <c r="G2027" s="820"/>
      <c r="H2027" s="820"/>
      <c r="I2027" s="820"/>
      <c r="J2027" s="820"/>
      <c r="K2027" s="820"/>
      <c r="L2027" s="820"/>
      <c r="M2027" s="820"/>
      <c r="N2027" s="820"/>
      <c r="O2027" s="820"/>
      <c r="P2027" s="820"/>
      <c r="Q2027" s="819"/>
      <c r="R2027" s="820" t="s">
        <v>541</v>
      </c>
      <c r="S2027" s="820"/>
      <c r="T2027" s="820"/>
      <c r="U2027" s="820"/>
      <c r="V2027" s="820"/>
      <c r="W2027" s="820"/>
      <c r="X2027" s="820"/>
      <c r="Y2027" s="820"/>
      <c r="Z2027" s="820"/>
      <c r="AA2027" s="820"/>
      <c r="AB2027" s="820"/>
      <c r="AC2027" s="820"/>
      <c r="AD2027" s="820"/>
      <c r="AE2027" s="820"/>
      <c r="AF2027" s="820"/>
    </row>
    <row r="2028" spans="1:32" ht="21.9" customHeight="1">
      <c r="A2028" s="166">
        <f>IF(N2032="","",A2027+1)</f>
        <v>3</v>
      </c>
      <c r="B2028" s="821" t="s">
        <v>168</v>
      </c>
      <c r="C2028" s="821"/>
      <c r="D2028" s="821"/>
      <c r="E2028" s="822" t="str">
        <f>IF(AND(N2032=""),"",'Result Sheet'!$F$2)</f>
        <v xml:space="preserve">महात्मा गाँधी राजकीय विद्यालय (अंग्रेजी माध्यम) बर, पाली </v>
      </c>
      <c r="F2028" s="822"/>
      <c r="G2028" s="822"/>
      <c r="H2028" s="822"/>
      <c r="I2028" s="822"/>
      <c r="J2028" s="822"/>
      <c r="K2028" s="822"/>
      <c r="L2028" s="822"/>
      <c r="M2028" s="822"/>
      <c r="N2028" s="822"/>
      <c r="O2028" s="822"/>
      <c r="P2028" s="822"/>
      <c r="Q2028" s="819"/>
      <c r="R2028" s="821" t="s">
        <v>168</v>
      </c>
      <c r="S2028" s="821"/>
      <c r="T2028" s="821"/>
      <c r="U2028" s="822" t="str">
        <f>IF(AND(AD2032=""),"",'Result Sheet'!$F$2)</f>
        <v xml:space="preserve">महात्मा गाँधी राजकीय विद्यालय (अंग्रेजी माध्यम) बर, पाली </v>
      </c>
      <c r="V2028" s="822"/>
      <c r="W2028" s="822"/>
      <c r="X2028" s="822"/>
      <c r="Y2028" s="822"/>
      <c r="Z2028" s="822"/>
      <c r="AA2028" s="822"/>
      <c r="AB2028" s="822"/>
      <c r="AC2028" s="822"/>
      <c r="AD2028" s="822"/>
      <c r="AE2028" s="822"/>
      <c r="AF2028" s="822"/>
    </row>
    <row r="2029" spans="1:32" ht="21.9" customHeight="1">
      <c r="A2029" s="166">
        <f>IF(N2032="","",A2028+1)</f>
        <v>4</v>
      </c>
      <c r="B2029" s="413" t="s">
        <v>169</v>
      </c>
      <c r="C2029" s="797" t="str">
        <f>IFERROR(VLOOKUP(N2032,Marks,2,0),"")</f>
        <v/>
      </c>
      <c r="D2029" s="797"/>
      <c r="E2029" s="815" t="s">
        <v>212</v>
      </c>
      <c r="F2029" s="815"/>
      <c r="G2029" s="815"/>
      <c r="H2029" s="797" t="str">
        <f>IFERROR(VLOOKUP(N2032,Marks,3,0),"")</f>
        <v/>
      </c>
      <c r="I2029" s="797"/>
      <c r="J2029" s="798" t="s">
        <v>205</v>
      </c>
      <c r="K2029" s="798"/>
      <c r="L2029" s="798"/>
      <c r="M2029" s="798"/>
      <c r="N2029" s="799" t="str">
        <f>IF(AND(N2032=""),"",'Marks Entry 1st'!$I$2)</f>
        <v xml:space="preserve"> 2021-2022</v>
      </c>
      <c r="O2029" s="799"/>
      <c r="P2029" s="799"/>
      <c r="Q2029" s="819"/>
      <c r="R2029" s="413" t="s">
        <v>169</v>
      </c>
      <c r="S2029" s="797" t="str">
        <f>IFERROR(VLOOKUP(AD2032,Marks,2,0),"")</f>
        <v/>
      </c>
      <c r="T2029" s="797"/>
      <c r="U2029" s="815" t="s">
        <v>212</v>
      </c>
      <c r="V2029" s="815"/>
      <c r="W2029" s="815"/>
      <c r="X2029" s="797" t="str">
        <f>IFERROR(VLOOKUP(AD2032,Marks,3,0),"")</f>
        <v/>
      </c>
      <c r="Y2029" s="797"/>
      <c r="Z2029" s="798" t="s">
        <v>205</v>
      </c>
      <c r="AA2029" s="798"/>
      <c r="AB2029" s="798"/>
      <c r="AC2029" s="798"/>
      <c r="AD2029" s="799" t="str">
        <f>IF(AND(AD2032=""),"",'Marks Entry 1st'!$I$2)</f>
        <v xml:space="preserve"> 2021-2022</v>
      </c>
      <c r="AE2029" s="799"/>
      <c r="AF2029" s="799"/>
    </row>
    <row r="2030" spans="1:32" ht="21.9" customHeight="1">
      <c r="A2030" s="166">
        <f>IF(N2032="","",A2029+1)</f>
        <v>5</v>
      </c>
      <c r="B2030" s="800" t="s">
        <v>206</v>
      </c>
      <c r="C2030" s="800"/>
      <c r="D2030" s="800"/>
      <c r="E2030" s="801" t="str">
        <f>IFERROR(VLOOKUP(N2032,Marks,6,0),"")</f>
        <v/>
      </c>
      <c r="F2030" s="801"/>
      <c r="G2030" s="801"/>
      <c r="H2030" s="801"/>
      <c r="I2030" s="801"/>
      <c r="J2030" s="802" t="s">
        <v>209</v>
      </c>
      <c r="K2030" s="802"/>
      <c r="L2030" s="802"/>
      <c r="M2030" s="802"/>
      <c r="N2030" s="803" t="str">
        <f>IFERROR(VLOOKUP(N2032,Marks,5,0),"")</f>
        <v/>
      </c>
      <c r="O2030" s="803"/>
      <c r="P2030" s="803"/>
      <c r="Q2030" s="819"/>
      <c r="R2030" s="800" t="s">
        <v>206</v>
      </c>
      <c r="S2030" s="800"/>
      <c r="T2030" s="800"/>
      <c r="U2030" s="801" t="str">
        <f>IFERROR(VLOOKUP(AD2032,Marks,6,0),"")</f>
        <v/>
      </c>
      <c r="V2030" s="801"/>
      <c r="W2030" s="801"/>
      <c r="X2030" s="801"/>
      <c r="Y2030" s="801"/>
      <c r="Z2030" s="802" t="s">
        <v>209</v>
      </c>
      <c r="AA2030" s="802"/>
      <c r="AB2030" s="802"/>
      <c r="AC2030" s="802"/>
      <c r="AD2030" s="803" t="str">
        <f>IFERROR(VLOOKUP(AD2032,Marks,5,0),"")</f>
        <v/>
      </c>
      <c r="AE2030" s="803"/>
      <c r="AF2030" s="803"/>
    </row>
    <row r="2031" spans="1:32" ht="21.9" customHeight="1">
      <c r="A2031" s="166">
        <f>IF(N2032="","",A2030+1)</f>
        <v>6</v>
      </c>
      <c r="B2031" s="800" t="s">
        <v>207</v>
      </c>
      <c r="C2031" s="800"/>
      <c r="D2031" s="800"/>
      <c r="E2031" s="801" t="str">
        <f>IFERROR(VLOOKUP(N2032,Marks,7,0),"")</f>
        <v/>
      </c>
      <c r="F2031" s="801"/>
      <c r="G2031" s="801"/>
      <c r="H2031" s="801"/>
      <c r="I2031" s="801"/>
      <c r="J2031" s="802" t="s">
        <v>210</v>
      </c>
      <c r="K2031" s="802"/>
      <c r="L2031" s="802"/>
      <c r="M2031" s="802"/>
      <c r="N2031" s="816" t="str">
        <f>IFERROR(VLOOKUP(N2032,Marks,4,0),"")</f>
        <v/>
      </c>
      <c r="O2031" s="816"/>
      <c r="P2031" s="816"/>
      <c r="Q2031" s="819"/>
      <c r="R2031" s="800" t="s">
        <v>207</v>
      </c>
      <c r="S2031" s="800"/>
      <c r="T2031" s="800"/>
      <c r="U2031" s="801" t="str">
        <f>IFERROR(VLOOKUP(AD2032,Marks,7,0),"")</f>
        <v/>
      </c>
      <c r="V2031" s="801"/>
      <c r="W2031" s="801"/>
      <c r="X2031" s="801"/>
      <c r="Y2031" s="801"/>
      <c r="Z2031" s="802" t="s">
        <v>210</v>
      </c>
      <c r="AA2031" s="802"/>
      <c r="AB2031" s="802"/>
      <c r="AC2031" s="802"/>
      <c r="AD2031" s="816" t="str">
        <f>IFERROR(VLOOKUP(AD2032,Marks,4,0),"")</f>
        <v/>
      </c>
      <c r="AE2031" s="816"/>
      <c r="AF2031" s="816"/>
    </row>
    <row r="2032" spans="1:32" ht="21.9" customHeight="1">
      <c r="A2032" s="166">
        <f>IF(N2032="","",A2031+1)</f>
        <v>7</v>
      </c>
      <c r="B2032" s="800" t="s">
        <v>208</v>
      </c>
      <c r="C2032" s="800"/>
      <c r="D2032" s="800"/>
      <c r="E2032" s="801" t="str">
        <f>IFERROR(VLOOKUP(N2032,Marks,8,0),"")</f>
        <v/>
      </c>
      <c r="F2032" s="801"/>
      <c r="G2032" s="801"/>
      <c r="H2032" s="801"/>
      <c r="I2032" s="801"/>
      <c r="J2032" s="802" t="s">
        <v>211</v>
      </c>
      <c r="K2032" s="802"/>
      <c r="L2032" s="802"/>
      <c r="M2032" s="802"/>
      <c r="N2032" s="809">
        <f>IF(AD2005="","",IF(AND(AD2005+1&gt;$AN$6),"",AD2005+1))</f>
        <v>251</v>
      </c>
      <c r="O2032" s="809"/>
      <c r="P2032" s="809"/>
      <c r="Q2032" s="819"/>
      <c r="R2032" s="800" t="s">
        <v>208</v>
      </c>
      <c r="S2032" s="800"/>
      <c r="T2032" s="800"/>
      <c r="U2032" s="801" t="str">
        <f>IFERROR(VLOOKUP(AD2032,Marks,8,0),"")</f>
        <v/>
      </c>
      <c r="V2032" s="801"/>
      <c r="W2032" s="801"/>
      <c r="X2032" s="801"/>
      <c r="Y2032" s="801"/>
      <c r="Z2032" s="802" t="s">
        <v>211</v>
      </c>
      <c r="AA2032" s="802"/>
      <c r="AB2032" s="802"/>
      <c r="AC2032" s="802"/>
      <c r="AD2032" s="810">
        <f>IF(N2032="","",IF(AND(N2032+1&gt;$AN$6),"",N2032+1))</f>
        <v>252</v>
      </c>
      <c r="AE2032" s="810"/>
      <c r="AF2032" s="810"/>
    </row>
    <row r="2033" spans="1:32" ht="9" customHeight="1">
      <c r="A2033" s="166">
        <f>IF(N2032="","",A2032+1)</f>
        <v>8</v>
      </c>
      <c r="B2033" s="123"/>
      <c r="C2033" s="123"/>
      <c r="D2033" s="123"/>
      <c r="E2033" s="124"/>
      <c r="F2033" s="124"/>
      <c r="G2033" s="124"/>
      <c r="H2033" s="123"/>
      <c r="I2033" s="123"/>
      <c r="J2033" s="125"/>
      <c r="K2033" s="125"/>
      <c r="L2033" s="125"/>
      <c r="M2033" s="76"/>
      <c r="N2033" s="76"/>
      <c r="O2033" s="76"/>
      <c r="P2033" s="76"/>
      <c r="Q2033" s="819"/>
      <c r="R2033" s="123"/>
      <c r="S2033" s="123"/>
      <c r="T2033" s="123"/>
      <c r="U2033" s="124"/>
      <c r="V2033" s="124"/>
      <c r="W2033" s="124"/>
      <c r="X2033" s="123"/>
      <c r="Y2033" s="123"/>
      <c r="Z2033" s="125"/>
      <c r="AA2033" s="125"/>
      <c r="AB2033" s="125"/>
      <c r="AC2033" s="76"/>
      <c r="AD2033" s="76"/>
      <c r="AE2033" s="76"/>
      <c r="AF2033" s="76"/>
    </row>
    <row r="2034" spans="1:32" ht="21" customHeight="1">
      <c r="A2034" s="166">
        <f>IF(N2032="","",A2033+1)</f>
        <v>9</v>
      </c>
      <c r="B2034" s="811" t="s">
        <v>213</v>
      </c>
      <c r="C2034" s="646" t="s">
        <v>214</v>
      </c>
      <c r="D2034" s="646"/>
      <c r="E2034" s="646"/>
      <c r="F2034" s="812" t="s">
        <v>13</v>
      </c>
      <c r="G2034" s="813"/>
      <c r="H2034" s="813"/>
      <c r="I2034" s="814"/>
      <c r="J2034" s="649" t="s">
        <v>184</v>
      </c>
      <c r="K2034" s="650" t="s">
        <v>167</v>
      </c>
      <c r="L2034" s="651"/>
      <c r="M2034" s="651"/>
      <c r="N2034" s="652"/>
      <c r="O2034" s="616" t="s">
        <v>185</v>
      </c>
      <c r="P2034" s="617" t="s">
        <v>186</v>
      </c>
      <c r="Q2034" s="819"/>
      <c r="R2034" s="811" t="s">
        <v>213</v>
      </c>
      <c r="S2034" s="646" t="s">
        <v>214</v>
      </c>
      <c r="T2034" s="646"/>
      <c r="U2034" s="646"/>
      <c r="V2034" s="812" t="s">
        <v>13</v>
      </c>
      <c r="W2034" s="813"/>
      <c r="X2034" s="813"/>
      <c r="Y2034" s="814"/>
      <c r="Z2034" s="649" t="s">
        <v>184</v>
      </c>
      <c r="AA2034" s="650" t="s">
        <v>167</v>
      </c>
      <c r="AB2034" s="651"/>
      <c r="AC2034" s="651"/>
      <c r="AD2034" s="652"/>
      <c r="AE2034" s="616" t="s">
        <v>185</v>
      </c>
      <c r="AF2034" s="617" t="s">
        <v>186</v>
      </c>
    </row>
    <row r="2035" spans="1:32" ht="90.75" customHeight="1">
      <c r="A2035" s="166">
        <f>IF(N2032="","",A2034+1)</f>
        <v>10</v>
      </c>
      <c r="B2035" s="811"/>
      <c r="C2035" s="171" t="s">
        <v>11</v>
      </c>
      <c r="D2035" s="171" t="s">
        <v>180</v>
      </c>
      <c r="E2035" s="171" t="s">
        <v>108</v>
      </c>
      <c r="F2035" s="171" t="s">
        <v>182</v>
      </c>
      <c r="G2035" s="171" t="s">
        <v>183</v>
      </c>
      <c r="H2035" s="305" t="s">
        <v>10</v>
      </c>
      <c r="I2035" s="171" t="s">
        <v>108</v>
      </c>
      <c r="J2035" s="649"/>
      <c r="K2035" s="172" t="s">
        <v>182</v>
      </c>
      <c r="L2035" s="172" t="s">
        <v>183</v>
      </c>
      <c r="M2035" s="173" t="s">
        <v>10</v>
      </c>
      <c r="N2035" s="171" t="s">
        <v>108</v>
      </c>
      <c r="O2035" s="616"/>
      <c r="P2035" s="785"/>
      <c r="Q2035" s="819"/>
      <c r="R2035" s="811"/>
      <c r="S2035" s="171" t="s">
        <v>11</v>
      </c>
      <c r="T2035" s="171" t="s">
        <v>180</v>
      </c>
      <c r="U2035" s="171" t="s">
        <v>108</v>
      </c>
      <c r="V2035" s="171" t="s">
        <v>182</v>
      </c>
      <c r="W2035" s="171" t="s">
        <v>183</v>
      </c>
      <c r="X2035" s="305" t="s">
        <v>10</v>
      </c>
      <c r="Y2035" s="171" t="s">
        <v>108</v>
      </c>
      <c r="Z2035" s="649"/>
      <c r="AA2035" s="172" t="s">
        <v>182</v>
      </c>
      <c r="AB2035" s="172" t="s">
        <v>183</v>
      </c>
      <c r="AC2035" s="173" t="s">
        <v>10</v>
      </c>
      <c r="AD2035" s="171" t="s">
        <v>108</v>
      </c>
      <c r="AE2035" s="616"/>
      <c r="AF2035" s="785">
        <v>0</v>
      </c>
    </row>
    <row r="2036" spans="1:32" ht="18.75" customHeight="1">
      <c r="A2036" s="166">
        <f>IF(N2032="","",A2035+1)</f>
        <v>11</v>
      </c>
      <c r="B2036" s="811"/>
      <c r="C2036" s="409">
        <v>20</v>
      </c>
      <c r="D2036" s="409">
        <v>20</v>
      </c>
      <c r="E2036" s="116">
        <v>40</v>
      </c>
      <c r="F2036" s="409">
        <v>30</v>
      </c>
      <c r="G2036" s="409">
        <v>18</v>
      </c>
      <c r="H2036" s="409">
        <v>12</v>
      </c>
      <c r="I2036" s="116">
        <v>60</v>
      </c>
      <c r="J2036" s="118">
        <v>100</v>
      </c>
      <c r="K2036" s="409">
        <v>50</v>
      </c>
      <c r="L2036" s="409">
        <v>30</v>
      </c>
      <c r="M2036" s="409">
        <v>20</v>
      </c>
      <c r="N2036" s="116">
        <v>100</v>
      </c>
      <c r="O2036" s="118">
        <v>200</v>
      </c>
      <c r="P2036" s="786"/>
      <c r="Q2036" s="819"/>
      <c r="R2036" s="811"/>
      <c r="S2036" s="409">
        <v>20</v>
      </c>
      <c r="T2036" s="409">
        <v>20</v>
      </c>
      <c r="U2036" s="116">
        <v>40</v>
      </c>
      <c r="V2036" s="409">
        <v>30</v>
      </c>
      <c r="W2036" s="409">
        <v>18</v>
      </c>
      <c r="X2036" s="409">
        <v>12</v>
      </c>
      <c r="Y2036" s="116">
        <v>60</v>
      </c>
      <c r="Z2036" s="118">
        <v>100</v>
      </c>
      <c r="AA2036" s="409">
        <v>50</v>
      </c>
      <c r="AB2036" s="409">
        <v>30</v>
      </c>
      <c r="AC2036" s="409">
        <v>20</v>
      </c>
      <c r="AD2036" s="116">
        <v>100</v>
      </c>
      <c r="AE2036" s="118">
        <v>200</v>
      </c>
      <c r="AF2036" s="786"/>
    </row>
    <row r="2037" spans="1:32" ht="21" customHeight="1">
      <c r="A2037" s="166">
        <f>IF(N2032="","",A2036+1)</f>
        <v>12</v>
      </c>
      <c r="B2037" s="122" t="str">
        <f>'Result Sheet'!$L$4</f>
        <v xml:space="preserve">हिन्दी </v>
      </c>
      <c r="C2037" s="408" t="str">
        <f>IFERROR(VLOOKUP(N2032,Marks,11,0),"")</f>
        <v/>
      </c>
      <c r="D2037" s="408" t="str">
        <f>IFERROR(VLOOKUP(N2032,Marks,12,0),"")</f>
        <v/>
      </c>
      <c r="E2037" s="117" t="str">
        <f>IFERROR(VLOOKUP(N2032,Marks,13,0),"")</f>
        <v/>
      </c>
      <c r="F2037" s="408" t="str">
        <f>IFERROR(VLOOKUP(N2032,Marks,14,0),"")</f>
        <v/>
      </c>
      <c r="G2037" s="408" t="str">
        <f>IFERROR(VLOOKUP(N2032,Marks,15,0),"")</f>
        <v/>
      </c>
      <c r="H2037" s="408" t="str">
        <f>IFERROR(VLOOKUP(N2032,Marks,16,0),"")</f>
        <v/>
      </c>
      <c r="I2037" s="117" t="str">
        <f>IFERROR(VLOOKUP(N2032,Marks,17,0),"")</f>
        <v/>
      </c>
      <c r="J2037" s="119" t="str">
        <f>IFERROR(VLOOKUP(N2032,Marks,18,0),"")</f>
        <v/>
      </c>
      <c r="K2037" s="408" t="str">
        <f>IFERROR(VLOOKUP(N2032,Marks,19,0),"")</f>
        <v/>
      </c>
      <c r="L2037" s="408" t="str">
        <f>IFERROR(VLOOKUP(N2032,Marks,20,0),"")</f>
        <v/>
      </c>
      <c r="M2037" s="408" t="str">
        <f>IFERROR(VLOOKUP(N2032,Marks,21,0),"")</f>
        <v/>
      </c>
      <c r="N2037" s="117" t="str">
        <f>IFERROR(VLOOKUP(N2032,Marks,22,0),"")</f>
        <v/>
      </c>
      <c r="O2037" s="119" t="str">
        <f>IFERROR(VLOOKUP(N2032,Marks,23,0),"")</f>
        <v/>
      </c>
      <c r="P2037" s="323" t="str">
        <f>IFERROR(VLOOKUP(N2032,Marks,29,0),"")</f>
        <v/>
      </c>
      <c r="Q2037" s="819"/>
      <c r="R2037" s="122" t="str">
        <f>'Result Sheet'!$L$4</f>
        <v xml:space="preserve">हिन्दी </v>
      </c>
      <c r="S2037" s="408" t="str">
        <f>IFERROR(VLOOKUP(AD2032,Marks,11,0),"")</f>
        <v/>
      </c>
      <c r="T2037" s="408" t="str">
        <f>IFERROR(VLOOKUP(AD2032,Marks,12,0),"")</f>
        <v/>
      </c>
      <c r="U2037" s="117" t="str">
        <f>IFERROR(VLOOKUP(AD2032,Marks,13,0),"")</f>
        <v/>
      </c>
      <c r="V2037" s="408" t="str">
        <f>IFERROR(VLOOKUP(AD2032,Marks,14,0),"")</f>
        <v/>
      </c>
      <c r="W2037" s="408" t="str">
        <f>IFERROR(VLOOKUP(AD2032,Marks,15,0),"")</f>
        <v/>
      </c>
      <c r="X2037" s="408" t="str">
        <f>IFERROR(VLOOKUP(AD2032,Marks,16,0),"")</f>
        <v/>
      </c>
      <c r="Y2037" s="117" t="str">
        <f>IFERROR(VLOOKUP(AD2032,Marks,17,0),"")</f>
        <v/>
      </c>
      <c r="Z2037" s="119" t="str">
        <f>IFERROR(VLOOKUP(AD2032,Marks,18,0),"")</f>
        <v/>
      </c>
      <c r="AA2037" s="408" t="str">
        <f>IFERROR(VLOOKUP(AD2032,Marks,19,0),"")</f>
        <v/>
      </c>
      <c r="AB2037" s="408" t="str">
        <f>IFERROR(VLOOKUP(AD2032,Marks,20,0),"")</f>
        <v/>
      </c>
      <c r="AC2037" s="408" t="str">
        <f>IFERROR(VLOOKUP(AD2032,Marks,21,0),"")</f>
        <v/>
      </c>
      <c r="AD2037" s="117" t="str">
        <f>IFERROR(VLOOKUP(AD2032,Marks,22,0),"")</f>
        <v/>
      </c>
      <c r="AE2037" s="119" t="str">
        <f>IFERROR(VLOOKUP(AD2032,Marks,23,0),"")</f>
        <v/>
      </c>
      <c r="AF2037" s="323" t="str">
        <f>IFERROR(VLOOKUP(AD2032,Marks,29,0),"")</f>
        <v/>
      </c>
    </row>
    <row r="2038" spans="1:32" ht="21" customHeight="1">
      <c r="A2038" s="166">
        <f>IF(N2032="","",A2037+1)</f>
        <v>13</v>
      </c>
      <c r="B2038" s="122" t="str">
        <f>'Result Sheet'!$AE$4</f>
        <v xml:space="preserve">अंग्रेजी </v>
      </c>
      <c r="C2038" s="408" t="str">
        <f>IFERROR(VLOOKUP(N2032,Marks,30,0),"")</f>
        <v/>
      </c>
      <c r="D2038" s="408" t="str">
        <f>IFERROR(VLOOKUP(N2032,Marks,31,0),"")</f>
        <v/>
      </c>
      <c r="E2038" s="117" t="str">
        <f>IFERROR(VLOOKUP(N2032,Marks,32,0),"")</f>
        <v/>
      </c>
      <c r="F2038" s="408" t="str">
        <f>IFERROR(VLOOKUP(N2032,Marks,33,0),"")</f>
        <v/>
      </c>
      <c r="G2038" s="408" t="str">
        <f>IFERROR(VLOOKUP(N2032,Marks,34,0),"")</f>
        <v/>
      </c>
      <c r="H2038" s="408" t="str">
        <f>IFERROR(VLOOKUP(N2032,Marks,35,0),"")</f>
        <v/>
      </c>
      <c r="I2038" s="117" t="str">
        <f>IFERROR(VLOOKUP(N2032,Marks,36,0),"")</f>
        <v/>
      </c>
      <c r="J2038" s="119" t="str">
        <f>IFERROR(VLOOKUP(N2032,Marks,37,0),"")</f>
        <v/>
      </c>
      <c r="K2038" s="408" t="str">
        <f>IFERROR(VLOOKUP(N2032,Marks,38,0),"")</f>
        <v/>
      </c>
      <c r="L2038" s="408" t="str">
        <f>IFERROR(VLOOKUP(N2032,Marks,39,0),"")</f>
        <v/>
      </c>
      <c r="M2038" s="408" t="str">
        <f>IFERROR(VLOOKUP(N2032,Marks,40,0),"")</f>
        <v/>
      </c>
      <c r="N2038" s="117" t="str">
        <f>IFERROR(VLOOKUP(N2032,Marks,41,0),"")</f>
        <v/>
      </c>
      <c r="O2038" s="119" t="str">
        <f>IFERROR(VLOOKUP(N2032,Marks,42,0),"")</f>
        <v/>
      </c>
      <c r="P2038" s="323" t="str">
        <f>IFERROR(VLOOKUP(N2032,Marks,48,0),"")</f>
        <v/>
      </c>
      <c r="Q2038" s="819"/>
      <c r="R2038" s="122" t="str">
        <f>'Result Sheet'!$AE$4</f>
        <v xml:space="preserve">अंग्रेजी </v>
      </c>
      <c r="S2038" s="408" t="str">
        <f>IFERROR(VLOOKUP(AD2032,Marks,30,0),"")</f>
        <v/>
      </c>
      <c r="T2038" s="408" t="str">
        <f>IFERROR(VLOOKUP(AD2032,Marks,31,0),"")</f>
        <v/>
      </c>
      <c r="U2038" s="117" t="str">
        <f>IFERROR(VLOOKUP(AD2032,Marks,32,0),"")</f>
        <v/>
      </c>
      <c r="V2038" s="408" t="str">
        <f>IFERROR(VLOOKUP(AD2032,Marks,33,0),"")</f>
        <v/>
      </c>
      <c r="W2038" s="408" t="str">
        <f>IFERROR(VLOOKUP(AD2032,Marks,34,0),"")</f>
        <v/>
      </c>
      <c r="X2038" s="408" t="str">
        <f>IFERROR(VLOOKUP(AD2032,Marks,35,0),"")</f>
        <v/>
      </c>
      <c r="Y2038" s="117" t="str">
        <f>IFERROR(VLOOKUP(AD2032,Marks,36,0),"")</f>
        <v/>
      </c>
      <c r="Z2038" s="119" t="str">
        <f>IFERROR(VLOOKUP(AD2032,Marks,37,0),"")</f>
        <v/>
      </c>
      <c r="AA2038" s="408" t="str">
        <f>IFERROR(VLOOKUP(AD2032,Marks,38,0),"")</f>
        <v/>
      </c>
      <c r="AB2038" s="408" t="str">
        <f>IFERROR(VLOOKUP(AD2032,Marks,39,0),"")</f>
        <v/>
      </c>
      <c r="AC2038" s="408" t="str">
        <f>IFERROR(VLOOKUP(AD2032,Marks,40,0),"")</f>
        <v/>
      </c>
      <c r="AD2038" s="117" t="str">
        <f>IFERROR(VLOOKUP(AD2032,Marks,41,0),"")</f>
        <v/>
      </c>
      <c r="AE2038" s="119" t="str">
        <f>IFERROR(VLOOKUP(AD2032,Marks,42,0),"")</f>
        <v/>
      </c>
      <c r="AF2038" s="323" t="str">
        <f>IFERROR(VLOOKUP(AD2032,Marks,48,0),"")</f>
        <v/>
      </c>
    </row>
    <row r="2039" spans="1:32" ht="21" customHeight="1">
      <c r="A2039" s="166">
        <f>IF(N2032="","",A2038+1)</f>
        <v>14</v>
      </c>
      <c r="B2039" s="122" t="str">
        <f>'Result Sheet'!$AX$4</f>
        <v>संस्कृत</v>
      </c>
      <c r="C2039" s="408" t="str">
        <f>IFERROR(VLOOKUP(N2032,Marks,49,0),"")</f>
        <v/>
      </c>
      <c r="D2039" s="408" t="str">
        <f>IFERROR(VLOOKUP(N2032,Marks,50,0),"")</f>
        <v/>
      </c>
      <c r="E2039" s="117" t="str">
        <f>IFERROR(VLOOKUP(N2032,Marks,51,0),"")</f>
        <v/>
      </c>
      <c r="F2039" s="408" t="str">
        <f>IFERROR(VLOOKUP(N2032,Marks,52,0),"")</f>
        <v/>
      </c>
      <c r="G2039" s="408" t="str">
        <f>IFERROR(VLOOKUP(N2032,Marks,53,0),"")</f>
        <v/>
      </c>
      <c r="H2039" s="408" t="str">
        <f>IFERROR(VLOOKUP(N2032,Marks,54,0),"")</f>
        <v/>
      </c>
      <c r="I2039" s="117" t="str">
        <f>IFERROR(VLOOKUP(N2032,Marks,55,0),"")</f>
        <v/>
      </c>
      <c r="J2039" s="119" t="str">
        <f>IFERROR(VLOOKUP(N2032,Marks,56,0),"")</f>
        <v/>
      </c>
      <c r="K2039" s="408" t="str">
        <f>IFERROR(VLOOKUP(N2032,Marks,57,0),"")</f>
        <v/>
      </c>
      <c r="L2039" s="408" t="str">
        <f>IFERROR(VLOOKUP(N2032,Marks,58,0),"")</f>
        <v/>
      </c>
      <c r="M2039" s="408" t="str">
        <f>IFERROR(VLOOKUP(N2032,Marks,59,0),"")</f>
        <v/>
      </c>
      <c r="N2039" s="117" t="str">
        <f>IFERROR(VLOOKUP(N2032,Marks,60,0),"")</f>
        <v/>
      </c>
      <c r="O2039" s="119" t="str">
        <f>IFERROR(VLOOKUP(N2032,Marks,61,0),"")</f>
        <v/>
      </c>
      <c r="P2039" s="323" t="str">
        <f>IFERROR(VLOOKUP(N2032,Marks,67,0),"")</f>
        <v/>
      </c>
      <c r="Q2039" s="819"/>
      <c r="R2039" s="122" t="str">
        <f>'Result Sheet'!$AX$4</f>
        <v>संस्कृत</v>
      </c>
      <c r="S2039" s="408" t="str">
        <f>IFERROR(VLOOKUP(AD2032,Marks,49,0),"")</f>
        <v/>
      </c>
      <c r="T2039" s="408" t="str">
        <f>IFERROR(VLOOKUP(AD2032,Marks,50,0),"")</f>
        <v/>
      </c>
      <c r="U2039" s="117" t="str">
        <f>IFERROR(VLOOKUP(AD2032,Marks,51,0),"")</f>
        <v/>
      </c>
      <c r="V2039" s="408" t="str">
        <f>IFERROR(VLOOKUP(AD2032,Marks,52,0),"")</f>
        <v/>
      </c>
      <c r="W2039" s="408" t="str">
        <f>IFERROR(VLOOKUP(AD2032,Marks,53,0),"")</f>
        <v/>
      </c>
      <c r="X2039" s="408" t="str">
        <f>IFERROR(VLOOKUP(AD2032,Marks,54,0),"")</f>
        <v/>
      </c>
      <c r="Y2039" s="117" t="str">
        <f>IFERROR(VLOOKUP(AD2032,Marks,55,0),"")</f>
        <v/>
      </c>
      <c r="Z2039" s="119" t="str">
        <f>IFERROR(VLOOKUP(AD2032,Marks,56,0),"")</f>
        <v/>
      </c>
      <c r="AA2039" s="408" t="str">
        <f>IFERROR(VLOOKUP(AD2032,Marks,57,0),"")</f>
        <v/>
      </c>
      <c r="AB2039" s="408" t="str">
        <f>IFERROR(VLOOKUP(AD2032,Marks,58,0),"")</f>
        <v/>
      </c>
      <c r="AC2039" s="408" t="str">
        <f>IFERROR(VLOOKUP(AD2032,Marks,59,0),"")</f>
        <v/>
      </c>
      <c r="AD2039" s="117" t="str">
        <f>IFERROR(VLOOKUP(AD2032,Marks,60,0),"")</f>
        <v/>
      </c>
      <c r="AE2039" s="119" t="str">
        <f>IFERROR(VLOOKUP(AD2032,Marks,61,0),"")</f>
        <v/>
      </c>
      <c r="AF2039" s="323" t="str">
        <f>IFERROR(VLOOKUP(AD2032,Marks,67,0),"")</f>
        <v/>
      </c>
    </row>
    <row r="2040" spans="1:32" ht="21" customHeight="1">
      <c r="A2040" s="166">
        <f>IF(N2032="","",A2038+1)</f>
        <v>14</v>
      </c>
      <c r="B2040" s="122" t="str">
        <f>'Result Sheet'!$BQ$4</f>
        <v xml:space="preserve">गणित </v>
      </c>
      <c r="C2040" s="408" t="str">
        <f>IFERROR(VLOOKUP(N2032,Marks,68,0),"")</f>
        <v/>
      </c>
      <c r="D2040" s="408" t="str">
        <f>IFERROR(VLOOKUP(N2032,Marks,69,0),"")</f>
        <v/>
      </c>
      <c r="E2040" s="117" t="str">
        <f>IFERROR(VLOOKUP(N2032,Marks,70,0),"")</f>
        <v/>
      </c>
      <c r="F2040" s="408" t="str">
        <f>IFERROR(VLOOKUP(N2032,Marks,71,0),"")</f>
        <v/>
      </c>
      <c r="G2040" s="408" t="str">
        <f>IFERROR(VLOOKUP(N2032,Marks,72,0),"")</f>
        <v/>
      </c>
      <c r="H2040" s="408" t="str">
        <f>IFERROR(VLOOKUP(N2032,Marks,73,0),"")</f>
        <v/>
      </c>
      <c r="I2040" s="117" t="str">
        <f>IFERROR(VLOOKUP(N2032,Marks,74,0),"")</f>
        <v/>
      </c>
      <c r="J2040" s="119" t="str">
        <f>IFERROR(VLOOKUP(N2032,Marks,75,0),"")</f>
        <v/>
      </c>
      <c r="K2040" s="408" t="str">
        <f>IFERROR(VLOOKUP(N2032,Marks,76,0),"")</f>
        <v/>
      </c>
      <c r="L2040" s="408" t="str">
        <f>IFERROR(VLOOKUP(N2032,Marks,77,0),"")</f>
        <v/>
      </c>
      <c r="M2040" s="408" t="str">
        <f>IFERROR(VLOOKUP(N2032,Marks,78,0),"")</f>
        <v/>
      </c>
      <c r="N2040" s="117" t="str">
        <f>IFERROR(VLOOKUP(N2032,Marks,79,0),"")</f>
        <v/>
      </c>
      <c r="O2040" s="119" t="str">
        <f>IFERROR(VLOOKUP(N2032,Marks,80,0),"")</f>
        <v/>
      </c>
      <c r="P2040" s="323" t="str">
        <f>IFERROR(VLOOKUP(N2032,Marks,86,0),"")</f>
        <v/>
      </c>
      <c r="Q2040" s="819"/>
      <c r="R2040" s="122" t="str">
        <f>'Result Sheet'!$BQ$4</f>
        <v xml:space="preserve">गणित </v>
      </c>
      <c r="S2040" s="408" t="str">
        <f>IFERROR(VLOOKUP(AD2032,Marks,68,0),"")</f>
        <v/>
      </c>
      <c r="T2040" s="408" t="str">
        <f>IFERROR(VLOOKUP(AD2032,Marks,69,0),"")</f>
        <v/>
      </c>
      <c r="U2040" s="117" t="str">
        <f>IFERROR(VLOOKUP(AD2032,Marks,70,0),"")</f>
        <v/>
      </c>
      <c r="V2040" s="408" t="str">
        <f>IFERROR(VLOOKUP(AD2032,Marks,71,0),"")</f>
        <v/>
      </c>
      <c r="W2040" s="408" t="str">
        <f>IFERROR(VLOOKUP(AD2032,Marks,72,0),"")</f>
        <v/>
      </c>
      <c r="X2040" s="408" t="str">
        <f>IFERROR(VLOOKUP(AD2032,Marks,73,0),"")</f>
        <v/>
      </c>
      <c r="Y2040" s="117" t="str">
        <f>IFERROR(VLOOKUP(AD2032,Marks,74,0),"")</f>
        <v/>
      </c>
      <c r="Z2040" s="119" t="str">
        <f>IFERROR(VLOOKUP(AD2032,Marks,75,0),"")</f>
        <v/>
      </c>
      <c r="AA2040" s="408" t="str">
        <f>IFERROR(VLOOKUP(AD2032,Marks,76,0),"")</f>
        <v/>
      </c>
      <c r="AB2040" s="408" t="str">
        <f>IFERROR(VLOOKUP(AD2032,Marks,77,0),"")</f>
        <v/>
      </c>
      <c r="AC2040" s="408" t="str">
        <f>IFERROR(VLOOKUP(AD2032,Marks,78,0),"")</f>
        <v/>
      </c>
      <c r="AD2040" s="117" t="str">
        <f>IFERROR(VLOOKUP(AD2032,Marks,79,0),"")</f>
        <v/>
      </c>
      <c r="AE2040" s="119" t="str">
        <f>IFERROR(VLOOKUP(AD2032,Marks,80,0),"")</f>
        <v/>
      </c>
      <c r="AF2040" s="323" t="str">
        <f>IFERROR(VLOOKUP(AD2032,Marks,86,0),"")</f>
        <v/>
      </c>
    </row>
    <row r="2041" spans="1:32" ht="21" customHeight="1">
      <c r="A2041" s="166">
        <f>IF(N2032="","",A2040+1)</f>
        <v>15</v>
      </c>
      <c r="B2041" s="122" t="str">
        <f>'Result Sheet'!$CJ$4</f>
        <v xml:space="preserve">पर्यावरण अध्ययन </v>
      </c>
      <c r="C2041" s="408" t="str">
        <f>IFERROR(VLOOKUP(N2032,Marks,87,0),"")</f>
        <v/>
      </c>
      <c r="D2041" s="408" t="str">
        <f>IFERROR(VLOOKUP(N2032,Marks,88,0),"")</f>
        <v/>
      </c>
      <c r="E2041" s="117" t="str">
        <f>IFERROR(VLOOKUP(N2032,Marks,89,0),"")</f>
        <v/>
      </c>
      <c r="F2041" s="408" t="str">
        <f>IFERROR(VLOOKUP(N2032,Marks,90,0),"")</f>
        <v/>
      </c>
      <c r="G2041" s="408" t="str">
        <f>IFERROR(VLOOKUP(N2032,Marks,91,0),"")</f>
        <v/>
      </c>
      <c r="H2041" s="408" t="str">
        <f>IFERROR(VLOOKUP(N2032,Marks,92,0),"")</f>
        <v/>
      </c>
      <c r="I2041" s="117" t="str">
        <f>IFERROR(VLOOKUP(N2032,Marks,93,0),"")</f>
        <v/>
      </c>
      <c r="J2041" s="119" t="str">
        <f>IFERROR(VLOOKUP(N2032,Marks,94,0),"")</f>
        <v/>
      </c>
      <c r="K2041" s="408" t="str">
        <f>IFERROR(VLOOKUP(N2032,Marks,95,0),"")</f>
        <v/>
      </c>
      <c r="L2041" s="408" t="str">
        <f>IFERROR(VLOOKUP(N2032,Marks,96,0),"")</f>
        <v/>
      </c>
      <c r="M2041" s="408" t="str">
        <f>IFERROR(VLOOKUP(N2032,Marks,97,0),"")</f>
        <v/>
      </c>
      <c r="N2041" s="117" t="str">
        <f>IFERROR(VLOOKUP(N2032,Marks,98,0),"")</f>
        <v/>
      </c>
      <c r="O2041" s="119" t="str">
        <f>IFERROR(VLOOKUP(N2032,Marks,99,0),"")</f>
        <v/>
      </c>
      <c r="P2041" s="323" t="str">
        <f>IFERROR(VLOOKUP(N2032,Marks,105,0),"")</f>
        <v/>
      </c>
      <c r="Q2041" s="819"/>
      <c r="R2041" s="122" t="str">
        <f>'Result Sheet'!$CJ$4</f>
        <v xml:space="preserve">पर्यावरण अध्ययन </v>
      </c>
      <c r="S2041" s="408" t="str">
        <f>IFERROR(VLOOKUP(AD2032,Marks,87,0),"")</f>
        <v/>
      </c>
      <c r="T2041" s="408" t="str">
        <f>IFERROR(VLOOKUP(AD2032,Marks,88,0),"")</f>
        <v/>
      </c>
      <c r="U2041" s="117" t="str">
        <f>IFERROR(VLOOKUP(AD2032,Marks,89,0),"")</f>
        <v/>
      </c>
      <c r="V2041" s="408" t="str">
        <f>IFERROR(VLOOKUP(AD2032,Marks,90,0),"")</f>
        <v/>
      </c>
      <c r="W2041" s="408" t="str">
        <f>IFERROR(VLOOKUP(AD2032,Marks,91,0),"")</f>
        <v/>
      </c>
      <c r="X2041" s="408" t="str">
        <f>IFERROR(VLOOKUP(AD2032,Marks,92,0),"")</f>
        <v/>
      </c>
      <c r="Y2041" s="117" t="str">
        <f>IFERROR(VLOOKUP(AD2032,Marks,93,0),"")</f>
        <v/>
      </c>
      <c r="Z2041" s="119" t="str">
        <f>IFERROR(VLOOKUP(AD2032,Marks,94,0),"")</f>
        <v/>
      </c>
      <c r="AA2041" s="408" t="str">
        <f>IFERROR(VLOOKUP(AD2032,Marks,95,0),"")</f>
        <v/>
      </c>
      <c r="AB2041" s="408" t="str">
        <f>IFERROR(VLOOKUP(AD2032,Marks,96,0),"")</f>
        <v/>
      </c>
      <c r="AC2041" s="408" t="str">
        <f>IFERROR(VLOOKUP(AD2032,Marks,97,0),"")</f>
        <v/>
      </c>
      <c r="AD2041" s="117" t="str">
        <f>IFERROR(VLOOKUP(AD2032,Marks,98,0),"")</f>
        <v/>
      </c>
      <c r="AE2041" s="119" t="str">
        <f>IFERROR(VLOOKUP(AD2032,Marks,99,0),"")</f>
        <v/>
      </c>
      <c r="AF2041" s="323" t="str">
        <f>IFERROR(VLOOKUP(AD2032,Marks,105,0),"")</f>
        <v/>
      </c>
    </row>
    <row r="2042" spans="1:32" ht="25.5" customHeight="1">
      <c r="A2042" s="166">
        <f>IF(N2032="","",A2041+1)</f>
        <v>16</v>
      </c>
      <c r="B2042" s="412" t="s">
        <v>215</v>
      </c>
      <c r="C2042" s="120" t="str">
        <f>IF(AND(C2037="",C2038="",C2039="",C2040="",C2041=""),"",SUM(C2037:C2041))</f>
        <v/>
      </c>
      <c r="D2042" s="120" t="str">
        <f t="shared" ref="D2042" si="600">IF(AND(D2037="",D2038="",D2039="",D2040="",D2041=""),"",SUM(D2037:D2041))</f>
        <v/>
      </c>
      <c r="E2042" s="120" t="str">
        <f t="shared" ref="E2042" si="601">IF(AND(E2037="",E2038="",E2039="",E2040="",E2041=""),"",SUM(E2037:E2041))</f>
        <v/>
      </c>
      <c r="F2042" s="120" t="str">
        <f t="shared" ref="F2042" si="602">IF(AND(F2037="",F2038="",F2039="",F2040="",F2041=""),"",SUM(F2037:F2041))</f>
        <v/>
      </c>
      <c r="G2042" s="120" t="str">
        <f t="shared" ref="G2042" si="603">IF(AND(G2037="",G2038="",G2039="",G2040="",G2041=""),"",SUM(G2037:G2041))</f>
        <v/>
      </c>
      <c r="H2042" s="120" t="str">
        <f t="shared" ref="H2042" si="604">IF(AND(H2037="",H2038="",H2039="",H2040="",H2041=""),"",SUM(H2037:H2041))</f>
        <v/>
      </c>
      <c r="I2042" s="120" t="str">
        <f t="shared" ref="I2042" si="605">IF(AND(I2037="",I2038="",I2039="",I2040="",I2041=""),"",SUM(I2037:I2041))</f>
        <v/>
      </c>
      <c r="J2042" s="120" t="str">
        <f t="shared" ref="J2042" si="606">IF(AND(J2037="",J2038="",J2039="",J2040="",J2041=""),"",SUM(J2037:J2041))</f>
        <v/>
      </c>
      <c r="K2042" s="120" t="str">
        <f t="shared" ref="K2042" si="607">IF(AND(K2037="",K2038="",K2039="",K2040="",K2041=""),"",SUM(K2037:K2041))</f>
        <v/>
      </c>
      <c r="L2042" s="120" t="str">
        <f t="shared" ref="L2042" si="608">IF(AND(L2037="",L2038="",L2039="",L2040="",L2041=""),"",SUM(L2037:L2041))</f>
        <v/>
      </c>
      <c r="M2042" s="120" t="str">
        <f t="shared" ref="M2042" si="609">IF(AND(M2037="",M2038="",M2039="",M2040="",M2041=""),"",SUM(M2037:M2041))</f>
        <v/>
      </c>
      <c r="N2042" s="120" t="str">
        <f t="shared" ref="N2042" si="610">IF(AND(N2037="",N2038="",N2039="",N2040="",N2041=""),"",SUM(N2037:N2041))</f>
        <v/>
      </c>
      <c r="O2042" s="120" t="str">
        <f t="shared" ref="O2042" si="611">IF(AND(O2037="",O2038="",O2039="",O2040="",O2041=""),"",SUM(O2037:O2041))</f>
        <v/>
      </c>
      <c r="P2042" s="326" t="str">
        <f>IF(OR(N2032="",E2030="",O2042=""),"",IF(O2042&gt;85%*1000,"A",IF(O2042&gt;70%*1000,"B",IF(O2042&gt;50%*1000,"C",IF(O2042&gt;30%*1000,"D","E")))))</f>
        <v/>
      </c>
      <c r="Q2042" s="819"/>
      <c r="R2042" s="412" t="s">
        <v>215</v>
      </c>
      <c r="S2042" s="120" t="str">
        <f>IF(AND(S2037="",S2038="",S2039="",S2040="",S2041=""),"",SUM(S2037:S2041))</f>
        <v/>
      </c>
      <c r="T2042" s="120" t="str">
        <f t="shared" ref="T2042" si="612">IF(AND(T2037="",T2038="",T2039="",T2040="",T2041=""),"",SUM(T2037:T2041))</f>
        <v/>
      </c>
      <c r="U2042" s="120" t="str">
        <f t="shared" ref="U2042" si="613">IF(AND(U2037="",U2038="",U2039="",U2040="",U2041=""),"",SUM(U2037:U2041))</f>
        <v/>
      </c>
      <c r="V2042" s="120" t="str">
        <f t="shared" ref="V2042" si="614">IF(AND(V2037="",V2038="",V2039="",V2040="",V2041=""),"",SUM(V2037:V2041))</f>
        <v/>
      </c>
      <c r="W2042" s="120" t="str">
        <f t="shared" ref="W2042" si="615">IF(AND(W2037="",W2038="",W2039="",W2040="",W2041=""),"",SUM(W2037:W2041))</f>
        <v/>
      </c>
      <c r="X2042" s="120" t="str">
        <f t="shared" ref="X2042" si="616">IF(AND(X2037="",X2038="",X2039="",X2040="",X2041=""),"",SUM(X2037:X2041))</f>
        <v/>
      </c>
      <c r="Y2042" s="120" t="str">
        <f t="shared" ref="Y2042" si="617">IF(AND(Y2037="",Y2038="",Y2039="",Y2040="",Y2041=""),"",SUM(Y2037:Y2041))</f>
        <v/>
      </c>
      <c r="Z2042" s="120" t="str">
        <f t="shared" ref="Z2042" si="618">IF(AND(Z2037="",Z2038="",Z2039="",Z2040="",Z2041=""),"",SUM(Z2037:Z2041))</f>
        <v/>
      </c>
      <c r="AA2042" s="120" t="str">
        <f t="shared" ref="AA2042" si="619">IF(AND(AA2037="",AA2038="",AA2039="",AA2040="",AA2041=""),"",SUM(AA2037:AA2041))</f>
        <v/>
      </c>
      <c r="AB2042" s="120" t="str">
        <f t="shared" ref="AB2042" si="620">IF(AND(AB2037="",AB2038="",AB2039="",AB2040="",AB2041=""),"",SUM(AB2037:AB2041))</f>
        <v/>
      </c>
      <c r="AC2042" s="120" t="str">
        <f t="shared" ref="AC2042" si="621">IF(AND(AC2037="",AC2038="",AC2039="",AC2040="",AC2041=""),"",SUM(AC2037:AC2041))</f>
        <v/>
      </c>
      <c r="AD2042" s="120" t="str">
        <f t="shared" ref="AD2042" si="622">IF(AND(AD2037="",AD2038="",AD2039="",AD2040="",AD2041=""),"",SUM(AD2037:AD2041))</f>
        <v/>
      </c>
      <c r="AE2042" s="120" t="str">
        <f t="shared" ref="AE2042" si="623">IF(AND(AE2037="",AE2038="",AE2039="",AE2040="",AE2041=""),"",SUM(AE2037:AE2041))</f>
        <v/>
      </c>
      <c r="AF2042" s="326" t="str">
        <f>IF(OR(AD2032="",U2030="",AE2042=""),"",IF(AE2042&gt;85%*1000,"A",IF(AE2042&gt;70%*1000,"B",IF(AE2042&gt;50%*1000,"C",IF(AE2042&gt;30%*1000,"D","E")))))</f>
        <v/>
      </c>
    </row>
    <row r="2043" spans="1:32" ht="9" customHeight="1">
      <c r="A2043" s="166">
        <f>IF(N2032="","",A2042+1)</f>
        <v>17</v>
      </c>
      <c r="B2043" s="787"/>
      <c r="C2043" s="787"/>
      <c r="D2043" s="787"/>
      <c r="E2043" s="787"/>
      <c r="F2043" s="787"/>
      <c r="G2043" s="787"/>
      <c r="H2043" s="787"/>
      <c r="I2043" s="787"/>
      <c r="J2043" s="787"/>
      <c r="K2043" s="787"/>
      <c r="L2043" s="787"/>
      <c r="M2043" s="787"/>
      <c r="N2043" s="787"/>
      <c r="O2043" s="787"/>
      <c r="P2043" s="787"/>
      <c r="Q2043" s="819"/>
      <c r="R2043" s="787"/>
      <c r="S2043" s="787"/>
      <c r="T2043" s="787"/>
      <c r="U2043" s="787"/>
      <c r="V2043" s="787"/>
      <c r="W2043" s="787"/>
      <c r="X2043" s="787"/>
      <c r="Y2043" s="787"/>
      <c r="Z2043" s="787"/>
      <c r="AA2043" s="787"/>
      <c r="AB2043" s="787"/>
      <c r="AC2043" s="787"/>
      <c r="AD2043" s="787"/>
      <c r="AE2043" s="787"/>
      <c r="AF2043" s="787"/>
    </row>
    <row r="2044" spans="1:32" ht="22.5" customHeight="1">
      <c r="A2044" s="166">
        <f>IF(N2032="","",A2043+1)</f>
        <v>18</v>
      </c>
      <c r="B2044" s="788" t="s">
        <v>213</v>
      </c>
      <c r="C2044" s="788"/>
      <c r="D2044" s="789" t="s">
        <v>229</v>
      </c>
      <c r="E2044" s="790"/>
      <c r="F2044" s="411" t="s">
        <v>186</v>
      </c>
      <c r="G2044" s="788" t="s">
        <v>213</v>
      </c>
      <c r="H2044" s="788"/>
      <c r="I2044" s="789" t="s">
        <v>229</v>
      </c>
      <c r="J2044" s="790"/>
      <c r="K2044" s="411" t="s">
        <v>186</v>
      </c>
      <c r="L2044" s="788" t="s">
        <v>213</v>
      </c>
      <c r="M2044" s="788"/>
      <c r="N2044" s="789" t="s">
        <v>229</v>
      </c>
      <c r="O2044" s="790"/>
      <c r="P2044" s="411" t="s">
        <v>186</v>
      </c>
      <c r="Q2044" s="819"/>
      <c r="R2044" s="788" t="s">
        <v>213</v>
      </c>
      <c r="S2044" s="788"/>
      <c r="T2044" s="789" t="s">
        <v>229</v>
      </c>
      <c r="U2044" s="790"/>
      <c r="V2044" s="411" t="s">
        <v>186</v>
      </c>
      <c r="W2044" s="788" t="s">
        <v>213</v>
      </c>
      <c r="X2044" s="788"/>
      <c r="Y2044" s="789" t="s">
        <v>229</v>
      </c>
      <c r="Z2044" s="790"/>
      <c r="AA2044" s="411" t="s">
        <v>186</v>
      </c>
      <c r="AB2044" s="788" t="s">
        <v>213</v>
      </c>
      <c r="AC2044" s="788"/>
      <c r="AD2044" s="789" t="s">
        <v>229</v>
      </c>
      <c r="AE2044" s="790"/>
      <c r="AF2044" s="411" t="s">
        <v>186</v>
      </c>
    </row>
    <row r="2045" spans="1:32" ht="21.75" customHeight="1">
      <c r="A2045" s="166">
        <f>IF(N2032="","",A2044+1)</f>
        <v>19</v>
      </c>
      <c r="B2045" s="791" t="s">
        <v>221</v>
      </c>
      <c r="C2045" s="792"/>
      <c r="D2045" s="792"/>
      <c r="E2045" s="119" t="str">
        <f>IFERROR(VLOOKUP(N2032,Marks,109,0),"")</f>
        <v/>
      </c>
      <c r="F2045" s="130" t="str">
        <f>IFERROR(VLOOKUP(N2032,Marks,113,0),"")</f>
        <v/>
      </c>
      <c r="G2045" s="791" t="s">
        <v>192</v>
      </c>
      <c r="H2045" s="792"/>
      <c r="I2045" s="792"/>
      <c r="J2045" s="119" t="str">
        <f>IFERROR(VLOOKUP(N2032,Marks,117,0),"")</f>
        <v/>
      </c>
      <c r="K2045" s="130" t="str">
        <f>IFERROR(VLOOKUP(N2032,Marks,121,0),"")</f>
        <v/>
      </c>
      <c r="L2045" s="793" t="s">
        <v>193</v>
      </c>
      <c r="M2045" s="794"/>
      <c r="N2045" s="794"/>
      <c r="O2045" s="119" t="str">
        <f>IFERROR(VLOOKUP(N2032,Marks,125,0),"")</f>
        <v/>
      </c>
      <c r="P2045" s="130" t="str">
        <f>IFERROR(VLOOKUP(N2032,Marks,129,0),"")</f>
        <v/>
      </c>
      <c r="Q2045" s="819"/>
      <c r="R2045" s="791" t="s">
        <v>221</v>
      </c>
      <c r="S2045" s="792"/>
      <c r="T2045" s="792"/>
      <c r="U2045" s="119" t="str">
        <f>IFERROR(VLOOKUP(AD2032,Marks,109,0),"")</f>
        <v/>
      </c>
      <c r="V2045" s="130" t="str">
        <f>IFERROR(VLOOKUP(AD2032,Marks,113,0),"")</f>
        <v/>
      </c>
      <c r="W2045" s="791" t="s">
        <v>192</v>
      </c>
      <c r="X2045" s="792"/>
      <c r="Y2045" s="792"/>
      <c r="Z2045" s="119" t="str">
        <f>IFERROR(VLOOKUP(AD2032,Marks,117,0),"")</f>
        <v/>
      </c>
      <c r="AA2045" s="130" t="str">
        <f>IFERROR(VLOOKUP(AD2032,Marks,121,0),"")</f>
        <v/>
      </c>
      <c r="AB2045" s="793" t="s">
        <v>193</v>
      </c>
      <c r="AC2045" s="794"/>
      <c r="AD2045" s="794"/>
      <c r="AE2045" s="119" t="str">
        <f>IFERROR(VLOOKUP(AD2032,Marks,125,0),"")</f>
        <v/>
      </c>
      <c r="AF2045" s="130" t="str">
        <f>IFERROR(VLOOKUP(AD2032,Marks,129,0),"")</f>
        <v/>
      </c>
    </row>
    <row r="2046" spans="1:32" ht="21" customHeight="1">
      <c r="A2046" s="166">
        <f>IF(N2032="","",A2045+1)</f>
        <v>20</v>
      </c>
      <c r="B2046" s="780" t="s">
        <v>216</v>
      </c>
      <c r="C2046" s="780"/>
      <c r="D2046" s="780"/>
      <c r="E2046" s="795" t="str">
        <f>IFERROR(VLOOKUP(N2032,Marks,135,0),"")</f>
        <v/>
      </c>
      <c r="F2046" s="795"/>
      <c r="G2046" s="795"/>
      <c r="H2046" s="795"/>
      <c r="I2046" s="780" t="s">
        <v>217</v>
      </c>
      <c r="J2046" s="780"/>
      <c r="K2046" s="780"/>
      <c r="L2046" s="780"/>
      <c r="M2046" s="796" t="str">
        <f>IFERROR(VLOOKUP(N2032,Marks,136,0),"")</f>
        <v/>
      </c>
      <c r="N2046" s="796"/>
      <c r="O2046" s="796"/>
      <c r="P2046" s="796"/>
      <c r="Q2046" s="819"/>
      <c r="R2046" s="780" t="s">
        <v>216</v>
      </c>
      <c r="S2046" s="780"/>
      <c r="T2046" s="780"/>
      <c r="U2046" s="795" t="str">
        <f>IFERROR(VLOOKUP(AD2032,Marks,135,0),"")</f>
        <v/>
      </c>
      <c r="V2046" s="795"/>
      <c r="W2046" s="795"/>
      <c r="X2046" s="795"/>
      <c r="Y2046" s="780" t="s">
        <v>217</v>
      </c>
      <c r="Z2046" s="780"/>
      <c r="AA2046" s="780"/>
      <c r="AB2046" s="780"/>
      <c r="AC2046" s="796" t="str">
        <f>IFERROR(VLOOKUP(AD2032,Marks,136,0),"")</f>
        <v/>
      </c>
      <c r="AD2046" s="796"/>
      <c r="AE2046" s="796"/>
      <c r="AF2046" s="796"/>
    </row>
    <row r="2047" spans="1:32" ht="21" customHeight="1">
      <c r="A2047" s="166">
        <f>IF(N2032="","",A2046+1)</f>
        <v>21</v>
      </c>
      <c r="B2047" s="780" t="s">
        <v>218</v>
      </c>
      <c r="C2047" s="780"/>
      <c r="D2047" s="780"/>
      <c r="E2047" s="782" t="str">
        <f>IFERROR(VLOOKUP(N2032,Marks,134,0),"")</f>
        <v/>
      </c>
      <c r="F2047" s="782"/>
      <c r="G2047" s="782"/>
      <c r="H2047" s="782"/>
      <c r="I2047" s="780" t="s">
        <v>219</v>
      </c>
      <c r="J2047" s="780"/>
      <c r="K2047" s="780"/>
      <c r="L2047" s="780"/>
      <c r="M2047" s="781" t="str">
        <f>IFERROR(VLOOKUP(N2032,Marks,131,0),"")</f>
        <v/>
      </c>
      <c r="N2047" s="781"/>
      <c r="O2047" s="781"/>
      <c r="P2047" s="781"/>
      <c r="Q2047" s="819"/>
      <c r="R2047" s="780" t="s">
        <v>218</v>
      </c>
      <c r="S2047" s="780"/>
      <c r="T2047" s="780"/>
      <c r="U2047" s="782" t="str">
        <f>IFERROR(VLOOKUP(AD2032,Marks,134,0),"")</f>
        <v/>
      </c>
      <c r="V2047" s="782"/>
      <c r="W2047" s="782"/>
      <c r="X2047" s="782"/>
      <c r="Y2047" s="780" t="s">
        <v>219</v>
      </c>
      <c r="Z2047" s="780"/>
      <c r="AA2047" s="780"/>
      <c r="AB2047" s="780"/>
      <c r="AC2047" s="781" t="str">
        <f>IFERROR(VLOOKUP(AD2032,Marks,131,0),"")</f>
        <v/>
      </c>
      <c r="AD2047" s="781"/>
      <c r="AE2047" s="781"/>
      <c r="AF2047" s="781"/>
    </row>
    <row r="2048" spans="1:32" ht="21" customHeight="1">
      <c r="A2048" s="166">
        <f>IF(N2032="","",A2047+1)</f>
        <v>22</v>
      </c>
      <c r="B2048" s="780" t="s">
        <v>220</v>
      </c>
      <c r="C2048" s="780"/>
      <c r="D2048" s="780"/>
      <c r="E2048" s="324" t="str">
        <f>IFERROR(VLOOKUP(N2032,Marks,132,0),"")</f>
        <v/>
      </c>
      <c r="F2048" s="325" t="s">
        <v>341</v>
      </c>
      <c r="G2048" s="783" t="str">
        <f>IF(OR(N2032="",E2030="",O2042=""),"",IF(O2042&gt;85%*1000,"A",IF(O2042&gt;70%*1000,"B",IF(O2042&gt;50%*1000,"C",IF(O2042&gt;30%*1000,"D","E")))))</f>
        <v/>
      </c>
      <c r="H2048" s="783"/>
      <c r="I2048" s="780" t="s">
        <v>222</v>
      </c>
      <c r="J2048" s="780"/>
      <c r="K2048" s="780"/>
      <c r="L2048" s="780"/>
      <c r="M2048" s="818" t="str">
        <f>IFERROR(VLOOKUP(N2032,Marks,133,0),"")</f>
        <v/>
      </c>
      <c r="N2048" s="818"/>
      <c r="O2048" s="818"/>
      <c r="P2048" s="818"/>
      <c r="Q2048" s="819"/>
      <c r="R2048" s="780" t="s">
        <v>220</v>
      </c>
      <c r="S2048" s="780"/>
      <c r="T2048" s="780"/>
      <c r="U2048" s="324" t="str">
        <f>IFERROR(VLOOKUP(AD2032,Marks,132,0),"")</f>
        <v/>
      </c>
      <c r="V2048" s="325" t="s">
        <v>341</v>
      </c>
      <c r="W2048" s="783" t="str">
        <f>IF(OR(AD2032="",U2030="",AE2042=""),"",IF(AE2042&gt;85%*1000,"A",IF(AE2042&gt;70%*1000,"B",IF(AE2042&gt;50%*1000,"C",IF(AE2042&gt;30%*1000,"D","E")))))</f>
        <v/>
      </c>
      <c r="X2048" s="783"/>
      <c r="Y2048" s="780" t="s">
        <v>222</v>
      </c>
      <c r="Z2048" s="780"/>
      <c r="AA2048" s="780"/>
      <c r="AB2048" s="780"/>
      <c r="AC2048" s="818" t="str">
        <f>IFERROR(VLOOKUP(AD2032,Marks,133,0),"")</f>
        <v/>
      </c>
      <c r="AD2048" s="818"/>
      <c r="AE2048" s="818"/>
      <c r="AF2048" s="818"/>
    </row>
    <row r="2049" spans="1:32" ht="21" customHeight="1">
      <c r="A2049" s="166">
        <f>IF(N2032="","",A2048+1)</f>
        <v>23</v>
      </c>
      <c r="B2049" s="817" t="s">
        <v>228</v>
      </c>
      <c r="C2049" s="817"/>
      <c r="D2049" s="817"/>
      <c r="E2049" s="784">
        <f>'Master sheet'!$C$10</f>
        <v>44697</v>
      </c>
      <c r="F2049" s="784"/>
      <c r="G2049" s="784"/>
      <c r="H2049" s="410"/>
      <c r="I2049" s="121"/>
      <c r="J2049" s="121"/>
      <c r="K2049" s="76"/>
      <c r="L2049" s="121"/>
      <c r="M2049" s="121"/>
      <c r="N2049" s="121"/>
      <c r="O2049" s="121"/>
      <c r="P2049" s="121"/>
      <c r="Q2049" s="819"/>
      <c r="R2049" s="817" t="s">
        <v>228</v>
      </c>
      <c r="S2049" s="817"/>
      <c r="T2049" s="817"/>
      <c r="U2049" s="784">
        <f>'Master sheet'!$C$10</f>
        <v>44697</v>
      </c>
      <c r="V2049" s="784"/>
      <c r="W2049" s="784"/>
      <c r="X2049" s="410"/>
      <c r="Y2049" s="121"/>
      <c r="Z2049" s="121"/>
      <c r="AA2049" s="76"/>
      <c r="AB2049" s="121"/>
      <c r="AC2049" s="121"/>
      <c r="AD2049" s="121"/>
      <c r="AE2049" s="121"/>
      <c r="AF2049" s="121"/>
    </row>
    <row r="2050" spans="1:32" ht="43.5" customHeight="1">
      <c r="A2050" s="166">
        <f>IF(N2032="","",A2049+1)</f>
        <v>24</v>
      </c>
      <c r="B2050" s="804" t="str">
        <f>IF(AND(C2029=1),CONCATENATE("( ",UPPER('Master sheet'!$F$11)," )"),IF(AND(C2029=2),CONCATENATE("( ",UPPER('Master sheet'!$F$19)," )"),IF(AND(C2029=3),CONCATENATE("( ",UPPER('Master sheet'!$J$11)," )"),IF(AND(C2029=4),CONCATENATE("( ",UPPER('Master sheet'!$J$19)," )"),""))))</f>
        <v/>
      </c>
      <c r="C2050" s="804"/>
      <c r="D2050" s="804"/>
      <c r="E2050" s="804"/>
      <c r="F2050" s="805" t="str">
        <f>IF(AND(N2032=""),"",CONCATENATE("(",'Master sheet'!$C$14," )"))</f>
        <v>(Suresh Kumar )</v>
      </c>
      <c r="G2050" s="805"/>
      <c r="H2050" s="805"/>
      <c r="I2050" s="805"/>
      <c r="J2050" s="805"/>
      <c r="K2050" s="805" t="str">
        <f>IF(AND(N2032=""),"",CONCATENATE("(",'Master sheet'!$C$12," )"))</f>
        <v>(USHA PALIYA )</v>
      </c>
      <c r="L2050" s="805"/>
      <c r="M2050" s="805"/>
      <c r="N2050" s="805"/>
      <c r="O2050" s="805"/>
      <c r="P2050" s="805"/>
      <c r="Q2050" s="819"/>
      <c r="R2050" s="804" t="str">
        <f>IF(AND(S2029=1),CONCATENATE("( ",UPPER('Master sheet'!$F$11)," )"),IF(AND(S2029=2),CONCATENATE("( ",UPPER('Master sheet'!$F$19)," )"),IF(AND(S2029=3),CONCATENATE("( ",UPPER('Master sheet'!$J$11)," )"),IF(AND(S2029=4),CONCATENATE("( ",UPPER('Master sheet'!$J$19)," )"),""))))</f>
        <v/>
      </c>
      <c r="S2050" s="804"/>
      <c r="T2050" s="804"/>
      <c r="U2050" s="804"/>
      <c r="V2050" s="805" t="str">
        <f>IF(AND(AD2032=""),"",CONCATENATE("(",'Master sheet'!$C$14," )"))</f>
        <v>(Suresh Kumar )</v>
      </c>
      <c r="W2050" s="805"/>
      <c r="X2050" s="805"/>
      <c r="Y2050" s="805"/>
      <c r="Z2050" s="805"/>
      <c r="AA2050" s="805" t="str">
        <f>IF(AND(AD2032=""),"",CONCATENATE("(",'Master sheet'!$C$12," )"))</f>
        <v>(USHA PALIYA )</v>
      </c>
      <c r="AB2050" s="805"/>
      <c r="AC2050" s="805"/>
      <c r="AD2050" s="805"/>
      <c r="AE2050" s="805"/>
      <c r="AF2050" s="805"/>
    </row>
    <row r="2051" spans="1:32" ht="21.75" customHeight="1">
      <c r="A2051" s="166">
        <f>IF(N2032="","",A2050+1)</f>
        <v>25</v>
      </c>
      <c r="B2051" s="806" t="s">
        <v>223</v>
      </c>
      <c r="C2051" s="806"/>
      <c r="D2051" s="806"/>
      <c r="E2051" s="806"/>
      <c r="F2051" s="807" t="s">
        <v>224</v>
      </c>
      <c r="G2051" s="807"/>
      <c r="H2051" s="807"/>
      <c r="I2051" s="807"/>
      <c r="J2051" s="807"/>
      <c r="K2051" s="806" t="s">
        <v>225</v>
      </c>
      <c r="L2051" s="806"/>
      <c r="M2051" s="806"/>
      <c r="N2051" s="806"/>
      <c r="O2051" s="806"/>
      <c r="P2051" s="806"/>
      <c r="Q2051" s="819"/>
      <c r="R2051" s="806" t="s">
        <v>223</v>
      </c>
      <c r="S2051" s="806"/>
      <c r="T2051" s="806"/>
      <c r="U2051" s="806"/>
      <c r="V2051" s="807" t="s">
        <v>224</v>
      </c>
      <c r="W2051" s="807"/>
      <c r="X2051" s="807"/>
      <c r="Y2051" s="807"/>
      <c r="Z2051" s="807"/>
      <c r="AA2051" s="806" t="s">
        <v>225</v>
      </c>
      <c r="AB2051" s="806"/>
      <c r="AC2051" s="806"/>
      <c r="AD2051" s="806"/>
      <c r="AE2051" s="806"/>
      <c r="AF2051" s="806"/>
    </row>
    <row r="2053" spans="1:32" ht="21.9" customHeight="1">
      <c r="A2053" s="165">
        <f>IF(N2059="","",1)</f>
        <v>1</v>
      </c>
      <c r="B2053" s="808" t="s">
        <v>203</v>
      </c>
      <c r="C2053" s="808"/>
      <c r="D2053" s="808"/>
      <c r="E2053" s="808"/>
      <c r="F2053" s="808"/>
      <c r="G2053" s="808"/>
      <c r="H2053" s="808"/>
      <c r="I2053" s="808"/>
      <c r="J2053" s="808"/>
      <c r="K2053" s="808"/>
      <c r="L2053" s="808"/>
      <c r="M2053" s="808"/>
      <c r="N2053" s="808"/>
      <c r="O2053" s="808"/>
      <c r="P2053" s="808"/>
      <c r="Q2053" s="819" t="s">
        <v>249</v>
      </c>
      <c r="R2053" s="808" t="s">
        <v>203</v>
      </c>
      <c r="S2053" s="808"/>
      <c r="T2053" s="808"/>
      <c r="U2053" s="808"/>
      <c r="V2053" s="808"/>
      <c r="W2053" s="808"/>
      <c r="X2053" s="808"/>
      <c r="Y2053" s="808"/>
      <c r="Z2053" s="808"/>
      <c r="AA2053" s="808"/>
      <c r="AB2053" s="808"/>
      <c r="AC2053" s="808"/>
      <c r="AD2053" s="808"/>
      <c r="AE2053" s="808"/>
      <c r="AF2053" s="808"/>
    </row>
    <row r="2054" spans="1:32" ht="21.9" customHeight="1">
      <c r="A2054" s="166">
        <f>IF(N2059="","",A2053+1)</f>
        <v>2</v>
      </c>
      <c r="B2054" s="820" t="s">
        <v>541</v>
      </c>
      <c r="C2054" s="820"/>
      <c r="D2054" s="820"/>
      <c r="E2054" s="820"/>
      <c r="F2054" s="820"/>
      <c r="G2054" s="820"/>
      <c r="H2054" s="820"/>
      <c r="I2054" s="820"/>
      <c r="J2054" s="820"/>
      <c r="K2054" s="820"/>
      <c r="L2054" s="820"/>
      <c r="M2054" s="820"/>
      <c r="N2054" s="820"/>
      <c r="O2054" s="820"/>
      <c r="P2054" s="820"/>
      <c r="Q2054" s="819"/>
      <c r="R2054" s="820" t="s">
        <v>541</v>
      </c>
      <c r="S2054" s="820"/>
      <c r="T2054" s="820"/>
      <c r="U2054" s="820"/>
      <c r="V2054" s="820"/>
      <c r="W2054" s="820"/>
      <c r="X2054" s="820"/>
      <c r="Y2054" s="820"/>
      <c r="Z2054" s="820"/>
      <c r="AA2054" s="820"/>
      <c r="AB2054" s="820"/>
      <c r="AC2054" s="820"/>
      <c r="AD2054" s="820"/>
      <c r="AE2054" s="820"/>
      <c r="AF2054" s="820"/>
    </row>
    <row r="2055" spans="1:32" ht="21.9" customHeight="1">
      <c r="A2055" s="166">
        <f>IF(N2059="","",A2054+1)</f>
        <v>3</v>
      </c>
      <c r="B2055" s="821" t="s">
        <v>168</v>
      </c>
      <c r="C2055" s="821"/>
      <c r="D2055" s="821"/>
      <c r="E2055" s="822" t="str">
        <f>IF(AND(N2059=""),"",'Result Sheet'!$F$2)</f>
        <v xml:space="preserve">महात्मा गाँधी राजकीय विद्यालय (अंग्रेजी माध्यम) बर, पाली </v>
      </c>
      <c r="F2055" s="822"/>
      <c r="G2055" s="822"/>
      <c r="H2055" s="822"/>
      <c r="I2055" s="822"/>
      <c r="J2055" s="822"/>
      <c r="K2055" s="822"/>
      <c r="L2055" s="822"/>
      <c r="M2055" s="822"/>
      <c r="N2055" s="822"/>
      <c r="O2055" s="822"/>
      <c r="P2055" s="822"/>
      <c r="Q2055" s="819"/>
      <c r="R2055" s="821" t="s">
        <v>168</v>
      </c>
      <c r="S2055" s="821"/>
      <c r="T2055" s="821"/>
      <c r="U2055" s="822" t="str">
        <f>IF(AND(AD2059=""),"",'Result Sheet'!$F$2)</f>
        <v xml:space="preserve">महात्मा गाँधी राजकीय विद्यालय (अंग्रेजी माध्यम) बर, पाली </v>
      </c>
      <c r="V2055" s="822"/>
      <c r="W2055" s="822"/>
      <c r="X2055" s="822"/>
      <c r="Y2055" s="822"/>
      <c r="Z2055" s="822"/>
      <c r="AA2055" s="822"/>
      <c r="AB2055" s="822"/>
      <c r="AC2055" s="822"/>
      <c r="AD2055" s="822"/>
      <c r="AE2055" s="822"/>
      <c r="AF2055" s="822"/>
    </row>
    <row r="2056" spans="1:32" ht="21.9" customHeight="1">
      <c r="A2056" s="166">
        <f>IF(N2059="","",A2055+1)</f>
        <v>4</v>
      </c>
      <c r="B2056" s="413" t="s">
        <v>169</v>
      </c>
      <c r="C2056" s="797" t="str">
        <f>IFERROR(VLOOKUP(N2059,Marks,2,0),"")</f>
        <v/>
      </c>
      <c r="D2056" s="797"/>
      <c r="E2056" s="815" t="s">
        <v>212</v>
      </c>
      <c r="F2056" s="815"/>
      <c r="G2056" s="815"/>
      <c r="H2056" s="797" t="str">
        <f>IFERROR(VLOOKUP(N2059,Marks,3,0),"")</f>
        <v/>
      </c>
      <c r="I2056" s="797"/>
      <c r="J2056" s="798" t="s">
        <v>205</v>
      </c>
      <c r="K2056" s="798"/>
      <c r="L2056" s="798"/>
      <c r="M2056" s="798"/>
      <c r="N2056" s="799" t="str">
        <f>IF(AND(N2059=""),"",'Marks Entry 1st'!$I$2)</f>
        <v xml:space="preserve"> 2021-2022</v>
      </c>
      <c r="O2056" s="799"/>
      <c r="P2056" s="799"/>
      <c r="Q2056" s="819"/>
      <c r="R2056" s="413" t="s">
        <v>169</v>
      </c>
      <c r="S2056" s="797" t="str">
        <f>IFERROR(VLOOKUP(AD2059,Marks,2,0),"")</f>
        <v/>
      </c>
      <c r="T2056" s="797"/>
      <c r="U2056" s="815" t="s">
        <v>212</v>
      </c>
      <c r="V2056" s="815"/>
      <c r="W2056" s="815"/>
      <c r="X2056" s="797" t="str">
        <f>IFERROR(VLOOKUP(AD2059,Marks,3,0),"")</f>
        <v/>
      </c>
      <c r="Y2056" s="797"/>
      <c r="Z2056" s="798" t="s">
        <v>205</v>
      </c>
      <c r="AA2056" s="798"/>
      <c r="AB2056" s="798"/>
      <c r="AC2056" s="798"/>
      <c r="AD2056" s="799" t="str">
        <f>IF(AND(AD2059=""),"",'Marks Entry 1st'!$I$2)</f>
        <v xml:space="preserve"> 2021-2022</v>
      </c>
      <c r="AE2056" s="799"/>
      <c r="AF2056" s="799"/>
    </row>
    <row r="2057" spans="1:32" ht="21.9" customHeight="1">
      <c r="A2057" s="166">
        <f>IF(N2059="","",A2056+1)</f>
        <v>5</v>
      </c>
      <c r="B2057" s="800" t="s">
        <v>206</v>
      </c>
      <c r="C2057" s="800"/>
      <c r="D2057" s="800"/>
      <c r="E2057" s="801" t="str">
        <f>IFERROR(VLOOKUP(N2059,Marks,6,0),"")</f>
        <v/>
      </c>
      <c r="F2057" s="801"/>
      <c r="G2057" s="801"/>
      <c r="H2057" s="801"/>
      <c r="I2057" s="801"/>
      <c r="J2057" s="802" t="s">
        <v>209</v>
      </c>
      <c r="K2057" s="802"/>
      <c r="L2057" s="802"/>
      <c r="M2057" s="802"/>
      <c r="N2057" s="803" t="str">
        <f>IFERROR(VLOOKUP(N2059,Marks,5,0),"")</f>
        <v/>
      </c>
      <c r="O2057" s="803"/>
      <c r="P2057" s="803"/>
      <c r="Q2057" s="819"/>
      <c r="R2057" s="800" t="s">
        <v>206</v>
      </c>
      <c r="S2057" s="800"/>
      <c r="T2057" s="800"/>
      <c r="U2057" s="801" t="str">
        <f>IFERROR(VLOOKUP(AD2059,Marks,6,0),"")</f>
        <v/>
      </c>
      <c r="V2057" s="801"/>
      <c r="W2057" s="801"/>
      <c r="X2057" s="801"/>
      <c r="Y2057" s="801"/>
      <c r="Z2057" s="802" t="s">
        <v>209</v>
      </c>
      <c r="AA2057" s="802"/>
      <c r="AB2057" s="802"/>
      <c r="AC2057" s="802"/>
      <c r="AD2057" s="803" t="str">
        <f>IFERROR(VLOOKUP(AD2059,Marks,5,0),"")</f>
        <v/>
      </c>
      <c r="AE2057" s="803"/>
      <c r="AF2057" s="803"/>
    </row>
    <row r="2058" spans="1:32" ht="21.9" customHeight="1">
      <c r="A2058" s="166">
        <f>IF(N2059="","",A2057+1)</f>
        <v>6</v>
      </c>
      <c r="B2058" s="800" t="s">
        <v>207</v>
      </c>
      <c r="C2058" s="800"/>
      <c r="D2058" s="800"/>
      <c r="E2058" s="801" t="str">
        <f>IFERROR(VLOOKUP(N2059,Marks,7,0),"")</f>
        <v/>
      </c>
      <c r="F2058" s="801"/>
      <c r="G2058" s="801"/>
      <c r="H2058" s="801"/>
      <c r="I2058" s="801"/>
      <c r="J2058" s="802" t="s">
        <v>210</v>
      </c>
      <c r="K2058" s="802"/>
      <c r="L2058" s="802"/>
      <c r="M2058" s="802"/>
      <c r="N2058" s="816" t="str">
        <f>IFERROR(VLOOKUP(N2059,Marks,4,0),"")</f>
        <v/>
      </c>
      <c r="O2058" s="816"/>
      <c r="P2058" s="816"/>
      <c r="Q2058" s="819"/>
      <c r="R2058" s="800" t="s">
        <v>207</v>
      </c>
      <c r="S2058" s="800"/>
      <c r="T2058" s="800"/>
      <c r="U2058" s="801" t="str">
        <f>IFERROR(VLOOKUP(AD2059,Marks,7,0),"")</f>
        <v/>
      </c>
      <c r="V2058" s="801"/>
      <c r="W2058" s="801"/>
      <c r="X2058" s="801"/>
      <c r="Y2058" s="801"/>
      <c r="Z2058" s="802" t="s">
        <v>210</v>
      </c>
      <c r="AA2058" s="802"/>
      <c r="AB2058" s="802"/>
      <c r="AC2058" s="802"/>
      <c r="AD2058" s="816" t="str">
        <f>IFERROR(VLOOKUP(AD2059,Marks,4,0),"")</f>
        <v/>
      </c>
      <c r="AE2058" s="816"/>
      <c r="AF2058" s="816"/>
    </row>
    <row r="2059" spans="1:32" ht="21.9" customHeight="1">
      <c r="A2059" s="166">
        <f>IF(N2059="","",A2058+1)</f>
        <v>7</v>
      </c>
      <c r="B2059" s="800" t="s">
        <v>208</v>
      </c>
      <c r="C2059" s="800"/>
      <c r="D2059" s="800"/>
      <c r="E2059" s="801" t="str">
        <f>IFERROR(VLOOKUP(N2059,Marks,8,0),"")</f>
        <v/>
      </c>
      <c r="F2059" s="801"/>
      <c r="G2059" s="801"/>
      <c r="H2059" s="801"/>
      <c r="I2059" s="801"/>
      <c r="J2059" s="802" t="s">
        <v>211</v>
      </c>
      <c r="K2059" s="802"/>
      <c r="L2059" s="802"/>
      <c r="M2059" s="802"/>
      <c r="N2059" s="809">
        <f>IF(AD2032="","",IF(AND(AD2032+1&gt;$AN$6),"",AD2032+1))</f>
        <v>253</v>
      </c>
      <c r="O2059" s="809"/>
      <c r="P2059" s="809"/>
      <c r="Q2059" s="819"/>
      <c r="R2059" s="800" t="s">
        <v>208</v>
      </c>
      <c r="S2059" s="800"/>
      <c r="T2059" s="800"/>
      <c r="U2059" s="801" t="str">
        <f>IFERROR(VLOOKUP(AD2059,Marks,8,0),"")</f>
        <v/>
      </c>
      <c r="V2059" s="801"/>
      <c r="W2059" s="801"/>
      <c r="X2059" s="801"/>
      <c r="Y2059" s="801"/>
      <c r="Z2059" s="802" t="s">
        <v>211</v>
      </c>
      <c r="AA2059" s="802"/>
      <c r="AB2059" s="802"/>
      <c r="AC2059" s="802"/>
      <c r="AD2059" s="810">
        <f>IF(N2059="","",IF(AND(N2059+1&gt;$AN$6),"",N2059+1))</f>
        <v>254</v>
      </c>
      <c r="AE2059" s="810"/>
      <c r="AF2059" s="810"/>
    </row>
    <row r="2060" spans="1:32" ht="9" customHeight="1">
      <c r="A2060" s="166">
        <f>IF(N2059="","",A2059+1)</f>
        <v>8</v>
      </c>
      <c r="B2060" s="123"/>
      <c r="C2060" s="123"/>
      <c r="D2060" s="123"/>
      <c r="E2060" s="124"/>
      <c r="F2060" s="124"/>
      <c r="G2060" s="124"/>
      <c r="H2060" s="123"/>
      <c r="I2060" s="123"/>
      <c r="J2060" s="125"/>
      <c r="K2060" s="125"/>
      <c r="L2060" s="125"/>
      <c r="M2060" s="76"/>
      <c r="N2060" s="76"/>
      <c r="O2060" s="76"/>
      <c r="P2060" s="76"/>
      <c r="Q2060" s="819"/>
      <c r="R2060" s="123"/>
      <c r="S2060" s="123"/>
      <c r="T2060" s="123"/>
      <c r="U2060" s="124"/>
      <c r="V2060" s="124"/>
      <c r="W2060" s="124"/>
      <c r="X2060" s="123"/>
      <c r="Y2060" s="123"/>
      <c r="Z2060" s="125"/>
      <c r="AA2060" s="125"/>
      <c r="AB2060" s="125"/>
      <c r="AC2060" s="76"/>
      <c r="AD2060" s="76"/>
      <c r="AE2060" s="76"/>
      <c r="AF2060" s="76"/>
    </row>
    <row r="2061" spans="1:32" ht="21" customHeight="1">
      <c r="A2061" s="166">
        <f>IF(N2059="","",A2060+1)</f>
        <v>9</v>
      </c>
      <c r="B2061" s="811" t="s">
        <v>213</v>
      </c>
      <c r="C2061" s="646" t="s">
        <v>214</v>
      </c>
      <c r="D2061" s="646"/>
      <c r="E2061" s="646"/>
      <c r="F2061" s="812" t="s">
        <v>13</v>
      </c>
      <c r="G2061" s="813"/>
      <c r="H2061" s="813"/>
      <c r="I2061" s="814"/>
      <c r="J2061" s="649" t="s">
        <v>184</v>
      </c>
      <c r="K2061" s="650" t="s">
        <v>167</v>
      </c>
      <c r="L2061" s="651"/>
      <c r="M2061" s="651"/>
      <c r="N2061" s="652"/>
      <c r="O2061" s="616" t="s">
        <v>185</v>
      </c>
      <c r="P2061" s="617" t="s">
        <v>186</v>
      </c>
      <c r="Q2061" s="819"/>
      <c r="R2061" s="811" t="s">
        <v>213</v>
      </c>
      <c r="S2061" s="646" t="s">
        <v>214</v>
      </c>
      <c r="T2061" s="646"/>
      <c r="U2061" s="646"/>
      <c r="V2061" s="812" t="s">
        <v>13</v>
      </c>
      <c r="W2061" s="813"/>
      <c r="X2061" s="813"/>
      <c r="Y2061" s="814"/>
      <c r="Z2061" s="649" t="s">
        <v>184</v>
      </c>
      <c r="AA2061" s="650" t="s">
        <v>167</v>
      </c>
      <c r="AB2061" s="651"/>
      <c r="AC2061" s="651"/>
      <c r="AD2061" s="652"/>
      <c r="AE2061" s="616" t="s">
        <v>185</v>
      </c>
      <c r="AF2061" s="617" t="s">
        <v>186</v>
      </c>
    </row>
    <row r="2062" spans="1:32" ht="90.75" customHeight="1">
      <c r="A2062" s="166">
        <f>IF(N2059="","",A2061+1)</f>
        <v>10</v>
      </c>
      <c r="B2062" s="811"/>
      <c r="C2062" s="171" t="s">
        <v>11</v>
      </c>
      <c r="D2062" s="171" t="s">
        <v>180</v>
      </c>
      <c r="E2062" s="171" t="s">
        <v>108</v>
      </c>
      <c r="F2062" s="171" t="s">
        <v>182</v>
      </c>
      <c r="G2062" s="171" t="s">
        <v>183</v>
      </c>
      <c r="H2062" s="305" t="s">
        <v>10</v>
      </c>
      <c r="I2062" s="171" t="s">
        <v>108</v>
      </c>
      <c r="J2062" s="649"/>
      <c r="K2062" s="172" t="s">
        <v>182</v>
      </c>
      <c r="L2062" s="172" t="s">
        <v>183</v>
      </c>
      <c r="M2062" s="173" t="s">
        <v>10</v>
      </c>
      <c r="N2062" s="171" t="s">
        <v>108</v>
      </c>
      <c r="O2062" s="616"/>
      <c r="P2062" s="785"/>
      <c r="Q2062" s="819"/>
      <c r="R2062" s="811"/>
      <c r="S2062" s="171" t="s">
        <v>11</v>
      </c>
      <c r="T2062" s="171" t="s">
        <v>180</v>
      </c>
      <c r="U2062" s="171" t="s">
        <v>108</v>
      </c>
      <c r="V2062" s="171" t="s">
        <v>182</v>
      </c>
      <c r="W2062" s="171" t="s">
        <v>183</v>
      </c>
      <c r="X2062" s="305" t="s">
        <v>10</v>
      </c>
      <c r="Y2062" s="171" t="s">
        <v>108</v>
      </c>
      <c r="Z2062" s="649"/>
      <c r="AA2062" s="172" t="s">
        <v>182</v>
      </c>
      <c r="AB2062" s="172" t="s">
        <v>183</v>
      </c>
      <c r="AC2062" s="173" t="s">
        <v>10</v>
      </c>
      <c r="AD2062" s="171" t="s">
        <v>108</v>
      </c>
      <c r="AE2062" s="616"/>
      <c r="AF2062" s="785">
        <v>0</v>
      </c>
    </row>
    <row r="2063" spans="1:32" ht="18.75" customHeight="1">
      <c r="A2063" s="166">
        <f>IF(N2059="","",A2062+1)</f>
        <v>11</v>
      </c>
      <c r="B2063" s="811"/>
      <c r="C2063" s="409">
        <v>20</v>
      </c>
      <c r="D2063" s="409">
        <v>20</v>
      </c>
      <c r="E2063" s="116">
        <v>40</v>
      </c>
      <c r="F2063" s="409">
        <v>30</v>
      </c>
      <c r="G2063" s="409">
        <v>18</v>
      </c>
      <c r="H2063" s="409">
        <v>12</v>
      </c>
      <c r="I2063" s="116">
        <v>60</v>
      </c>
      <c r="J2063" s="118">
        <v>100</v>
      </c>
      <c r="K2063" s="409">
        <v>50</v>
      </c>
      <c r="L2063" s="409">
        <v>30</v>
      </c>
      <c r="M2063" s="409">
        <v>20</v>
      </c>
      <c r="N2063" s="116">
        <v>100</v>
      </c>
      <c r="O2063" s="118">
        <v>200</v>
      </c>
      <c r="P2063" s="786"/>
      <c r="Q2063" s="819"/>
      <c r="R2063" s="811"/>
      <c r="S2063" s="409">
        <v>20</v>
      </c>
      <c r="T2063" s="409">
        <v>20</v>
      </c>
      <c r="U2063" s="116">
        <v>40</v>
      </c>
      <c r="V2063" s="409">
        <v>30</v>
      </c>
      <c r="W2063" s="409">
        <v>18</v>
      </c>
      <c r="X2063" s="409">
        <v>12</v>
      </c>
      <c r="Y2063" s="116">
        <v>60</v>
      </c>
      <c r="Z2063" s="118">
        <v>100</v>
      </c>
      <c r="AA2063" s="409">
        <v>50</v>
      </c>
      <c r="AB2063" s="409">
        <v>30</v>
      </c>
      <c r="AC2063" s="409">
        <v>20</v>
      </c>
      <c r="AD2063" s="116">
        <v>100</v>
      </c>
      <c r="AE2063" s="118">
        <v>200</v>
      </c>
      <c r="AF2063" s="786"/>
    </row>
    <row r="2064" spans="1:32" ht="21" customHeight="1">
      <c r="A2064" s="166">
        <f>IF(N2059="","",A2063+1)</f>
        <v>12</v>
      </c>
      <c r="B2064" s="122" t="str">
        <f>'Result Sheet'!$L$4</f>
        <v xml:space="preserve">हिन्दी </v>
      </c>
      <c r="C2064" s="408" t="str">
        <f>IFERROR(VLOOKUP(N2059,Marks,11,0),"")</f>
        <v/>
      </c>
      <c r="D2064" s="408" t="str">
        <f>IFERROR(VLOOKUP(N2059,Marks,12,0),"")</f>
        <v/>
      </c>
      <c r="E2064" s="117" t="str">
        <f>IFERROR(VLOOKUP(N2059,Marks,13,0),"")</f>
        <v/>
      </c>
      <c r="F2064" s="408" t="str">
        <f>IFERROR(VLOOKUP(N2059,Marks,14,0),"")</f>
        <v/>
      </c>
      <c r="G2064" s="408" t="str">
        <f>IFERROR(VLOOKUP(N2059,Marks,15,0),"")</f>
        <v/>
      </c>
      <c r="H2064" s="408" t="str">
        <f>IFERROR(VLOOKUP(N2059,Marks,16,0),"")</f>
        <v/>
      </c>
      <c r="I2064" s="117" t="str">
        <f>IFERROR(VLOOKUP(N2059,Marks,17,0),"")</f>
        <v/>
      </c>
      <c r="J2064" s="119" t="str">
        <f>IFERROR(VLOOKUP(N2059,Marks,18,0),"")</f>
        <v/>
      </c>
      <c r="K2064" s="408" t="str">
        <f>IFERROR(VLOOKUP(N2059,Marks,19,0),"")</f>
        <v/>
      </c>
      <c r="L2064" s="408" t="str">
        <f>IFERROR(VLOOKUP(N2059,Marks,20,0),"")</f>
        <v/>
      </c>
      <c r="M2064" s="408" t="str">
        <f>IFERROR(VLOOKUP(N2059,Marks,21,0),"")</f>
        <v/>
      </c>
      <c r="N2064" s="117" t="str">
        <f>IFERROR(VLOOKUP(N2059,Marks,22,0),"")</f>
        <v/>
      </c>
      <c r="O2064" s="119" t="str">
        <f>IFERROR(VLOOKUP(N2059,Marks,23,0),"")</f>
        <v/>
      </c>
      <c r="P2064" s="323" t="str">
        <f>IFERROR(VLOOKUP(N2059,Marks,29,0),"")</f>
        <v/>
      </c>
      <c r="Q2064" s="819"/>
      <c r="R2064" s="122" t="str">
        <f>'Result Sheet'!$L$4</f>
        <v xml:space="preserve">हिन्दी </v>
      </c>
      <c r="S2064" s="408" t="str">
        <f>IFERROR(VLOOKUP(AD2059,Marks,11,0),"")</f>
        <v/>
      </c>
      <c r="T2064" s="408" t="str">
        <f>IFERROR(VLOOKUP(AD2059,Marks,12,0),"")</f>
        <v/>
      </c>
      <c r="U2064" s="117" t="str">
        <f>IFERROR(VLOOKUP(AD2059,Marks,13,0),"")</f>
        <v/>
      </c>
      <c r="V2064" s="408" t="str">
        <f>IFERROR(VLOOKUP(AD2059,Marks,14,0),"")</f>
        <v/>
      </c>
      <c r="W2064" s="408" t="str">
        <f>IFERROR(VLOOKUP(AD2059,Marks,15,0),"")</f>
        <v/>
      </c>
      <c r="X2064" s="408" t="str">
        <f>IFERROR(VLOOKUP(AD2059,Marks,16,0),"")</f>
        <v/>
      </c>
      <c r="Y2064" s="117" t="str">
        <f>IFERROR(VLOOKUP(AD2059,Marks,17,0),"")</f>
        <v/>
      </c>
      <c r="Z2064" s="119" t="str">
        <f>IFERROR(VLOOKUP(AD2059,Marks,18,0),"")</f>
        <v/>
      </c>
      <c r="AA2064" s="408" t="str">
        <f>IFERROR(VLOOKUP(AD2059,Marks,19,0),"")</f>
        <v/>
      </c>
      <c r="AB2064" s="408" t="str">
        <f>IFERROR(VLOOKUP(AD2059,Marks,20,0),"")</f>
        <v/>
      </c>
      <c r="AC2064" s="408" t="str">
        <f>IFERROR(VLOOKUP(AD2059,Marks,21,0),"")</f>
        <v/>
      </c>
      <c r="AD2064" s="117" t="str">
        <f>IFERROR(VLOOKUP(AD2059,Marks,22,0),"")</f>
        <v/>
      </c>
      <c r="AE2064" s="119" t="str">
        <f>IFERROR(VLOOKUP(AD2059,Marks,23,0),"")</f>
        <v/>
      </c>
      <c r="AF2064" s="323" t="str">
        <f>IFERROR(VLOOKUP(AD2059,Marks,29,0),"")</f>
        <v/>
      </c>
    </row>
    <row r="2065" spans="1:32" ht="21" customHeight="1">
      <c r="A2065" s="166">
        <f>IF(N2059="","",A2064+1)</f>
        <v>13</v>
      </c>
      <c r="B2065" s="122" t="str">
        <f>'Result Sheet'!$AE$4</f>
        <v xml:space="preserve">अंग्रेजी </v>
      </c>
      <c r="C2065" s="408" t="str">
        <f>IFERROR(VLOOKUP(N2059,Marks,30,0),"")</f>
        <v/>
      </c>
      <c r="D2065" s="408" t="str">
        <f>IFERROR(VLOOKUP(N2059,Marks,31,0),"")</f>
        <v/>
      </c>
      <c r="E2065" s="117" t="str">
        <f>IFERROR(VLOOKUP(N2059,Marks,32,0),"")</f>
        <v/>
      </c>
      <c r="F2065" s="408" t="str">
        <f>IFERROR(VLOOKUP(N2059,Marks,33,0),"")</f>
        <v/>
      </c>
      <c r="G2065" s="408" t="str">
        <f>IFERROR(VLOOKUP(N2059,Marks,34,0),"")</f>
        <v/>
      </c>
      <c r="H2065" s="408" t="str">
        <f>IFERROR(VLOOKUP(N2059,Marks,35,0),"")</f>
        <v/>
      </c>
      <c r="I2065" s="117" t="str">
        <f>IFERROR(VLOOKUP(N2059,Marks,36,0),"")</f>
        <v/>
      </c>
      <c r="J2065" s="119" t="str">
        <f>IFERROR(VLOOKUP(N2059,Marks,37,0),"")</f>
        <v/>
      </c>
      <c r="K2065" s="408" t="str">
        <f>IFERROR(VLOOKUP(N2059,Marks,38,0),"")</f>
        <v/>
      </c>
      <c r="L2065" s="408" t="str">
        <f>IFERROR(VLOOKUP(N2059,Marks,39,0),"")</f>
        <v/>
      </c>
      <c r="M2065" s="408" t="str">
        <f>IFERROR(VLOOKUP(N2059,Marks,40,0),"")</f>
        <v/>
      </c>
      <c r="N2065" s="117" t="str">
        <f>IFERROR(VLOOKUP(N2059,Marks,41,0),"")</f>
        <v/>
      </c>
      <c r="O2065" s="119" t="str">
        <f>IFERROR(VLOOKUP(N2059,Marks,42,0),"")</f>
        <v/>
      </c>
      <c r="P2065" s="323" t="str">
        <f>IFERROR(VLOOKUP(N2059,Marks,48,0),"")</f>
        <v/>
      </c>
      <c r="Q2065" s="819"/>
      <c r="R2065" s="122" t="str">
        <f>'Result Sheet'!$AE$4</f>
        <v xml:space="preserve">अंग्रेजी </v>
      </c>
      <c r="S2065" s="408" t="str">
        <f>IFERROR(VLOOKUP(AD2059,Marks,30,0),"")</f>
        <v/>
      </c>
      <c r="T2065" s="408" t="str">
        <f>IFERROR(VLOOKUP(AD2059,Marks,31,0),"")</f>
        <v/>
      </c>
      <c r="U2065" s="117" t="str">
        <f>IFERROR(VLOOKUP(AD2059,Marks,32,0),"")</f>
        <v/>
      </c>
      <c r="V2065" s="408" t="str">
        <f>IFERROR(VLOOKUP(AD2059,Marks,33,0),"")</f>
        <v/>
      </c>
      <c r="W2065" s="408" t="str">
        <f>IFERROR(VLOOKUP(AD2059,Marks,34,0),"")</f>
        <v/>
      </c>
      <c r="X2065" s="408" t="str">
        <f>IFERROR(VLOOKUP(AD2059,Marks,35,0),"")</f>
        <v/>
      </c>
      <c r="Y2065" s="117" t="str">
        <f>IFERROR(VLOOKUP(AD2059,Marks,36,0),"")</f>
        <v/>
      </c>
      <c r="Z2065" s="119" t="str">
        <f>IFERROR(VLOOKUP(AD2059,Marks,37,0),"")</f>
        <v/>
      </c>
      <c r="AA2065" s="408" t="str">
        <f>IFERROR(VLOOKUP(AD2059,Marks,38,0),"")</f>
        <v/>
      </c>
      <c r="AB2065" s="408" t="str">
        <f>IFERROR(VLOOKUP(AD2059,Marks,39,0),"")</f>
        <v/>
      </c>
      <c r="AC2065" s="408" t="str">
        <f>IFERROR(VLOOKUP(AD2059,Marks,40,0),"")</f>
        <v/>
      </c>
      <c r="AD2065" s="117" t="str">
        <f>IFERROR(VLOOKUP(AD2059,Marks,41,0),"")</f>
        <v/>
      </c>
      <c r="AE2065" s="119" t="str">
        <f>IFERROR(VLOOKUP(AD2059,Marks,42,0),"")</f>
        <v/>
      </c>
      <c r="AF2065" s="323" t="str">
        <f>IFERROR(VLOOKUP(AD2059,Marks,48,0),"")</f>
        <v/>
      </c>
    </row>
    <row r="2066" spans="1:32" ht="21" customHeight="1">
      <c r="A2066" s="166">
        <f>IF(N2059="","",A2065+1)</f>
        <v>14</v>
      </c>
      <c r="B2066" s="122" t="str">
        <f>'Result Sheet'!$AX$4</f>
        <v>संस्कृत</v>
      </c>
      <c r="C2066" s="408" t="str">
        <f>IFERROR(VLOOKUP(N2059,Marks,49,0),"")</f>
        <v/>
      </c>
      <c r="D2066" s="408" t="str">
        <f>IFERROR(VLOOKUP(N2059,Marks,50,0),"")</f>
        <v/>
      </c>
      <c r="E2066" s="117" t="str">
        <f>IFERROR(VLOOKUP(N2059,Marks,51,0),"")</f>
        <v/>
      </c>
      <c r="F2066" s="408" t="str">
        <f>IFERROR(VLOOKUP(N2059,Marks,52,0),"")</f>
        <v/>
      </c>
      <c r="G2066" s="408" t="str">
        <f>IFERROR(VLOOKUP(N2059,Marks,53,0),"")</f>
        <v/>
      </c>
      <c r="H2066" s="408" t="str">
        <f>IFERROR(VLOOKUP(N2059,Marks,54,0),"")</f>
        <v/>
      </c>
      <c r="I2066" s="117" t="str">
        <f>IFERROR(VLOOKUP(N2059,Marks,55,0),"")</f>
        <v/>
      </c>
      <c r="J2066" s="119" t="str">
        <f>IFERROR(VLOOKUP(N2059,Marks,56,0),"")</f>
        <v/>
      </c>
      <c r="K2066" s="408" t="str">
        <f>IFERROR(VLOOKUP(N2059,Marks,57,0),"")</f>
        <v/>
      </c>
      <c r="L2066" s="408" t="str">
        <f>IFERROR(VLOOKUP(N2059,Marks,58,0),"")</f>
        <v/>
      </c>
      <c r="M2066" s="408" t="str">
        <f>IFERROR(VLOOKUP(N2059,Marks,59,0),"")</f>
        <v/>
      </c>
      <c r="N2066" s="117" t="str">
        <f>IFERROR(VLOOKUP(N2059,Marks,60,0),"")</f>
        <v/>
      </c>
      <c r="O2066" s="119" t="str">
        <f>IFERROR(VLOOKUP(N2059,Marks,61,0),"")</f>
        <v/>
      </c>
      <c r="P2066" s="323" t="str">
        <f>IFERROR(VLOOKUP(N2059,Marks,67,0),"")</f>
        <v/>
      </c>
      <c r="Q2066" s="819"/>
      <c r="R2066" s="122" t="str">
        <f>'Result Sheet'!$AX$4</f>
        <v>संस्कृत</v>
      </c>
      <c r="S2066" s="408" t="str">
        <f>IFERROR(VLOOKUP(AD2059,Marks,49,0),"")</f>
        <v/>
      </c>
      <c r="T2066" s="408" t="str">
        <f>IFERROR(VLOOKUP(AD2059,Marks,50,0),"")</f>
        <v/>
      </c>
      <c r="U2066" s="117" t="str">
        <f>IFERROR(VLOOKUP(AD2059,Marks,51,0),"")</f>
        <v/>
      </c>
      <c r="V2066" s="408" t="str">
        <f>IFERROR(VLOOKUP(AD2059,Marks,52,0),"")</f>
        <v/>
      </c>
      <c r="W2066" s="408" t="str">
        <f>IFERROR(VLOOKUP(AD2059,Marks,53,0),"")</f>
        <v/>
      </c>
      <c r="X2066" s="408" t="str">
        <f>IFERROR(VLOOKUP(AD2059,Marks,54,0),"")</f>
        <v/>
      </c>
      <c r="Y2066" s="117" t="str">
        <f>IFERROR(VLOOKUP(AD2059,Marks,55,0),"")</f>
        <v/>
      </c>
      <c r="Z2066" s="119" t="str">
        <f>IFERROR(VLOOKUP(AD2059,Marks,56,0),"")</f>
        <v/>
      </c>
      <c r="AA2066" s="408" t="str">
        <f>IFERROR(VLOOKUP(AD2059,Marks,57,0),"")</f>
        <v/>
      </c>
      <c r="AB2066" s="408" t="str">
        <f>IFERROR(VLOOKUP(AD2059,Marks,58,0),"")</f>
        <v/>
      </c>
      <c r="AC2066" s="408" t="str">
        <f>IFERROR(VLOOKUP(AD2059,Marks,59,0),"")</f>
        <v/>
      </c>
      <c r="AD2066" s="117" t="str">
        <f>IFERROR(VLOOKUP(AD2059,Marks,60,0),"")</f>
        <v/>
      </c>
      <c r="AE2066" s="119" t="str">
        <f>IFERROR(VLOOKUP(AD2059,Marks,61,0),"")</f>
        <v/>
      </c>
      <c r="AF2066" s="323" t="str">
        <f>IFERROR(VLOOKUP(AD2059,Marks,67,0),"")</f>
        <v/>
      </c>
    </row>
    <row r="2067" spans="1:32" ht="21" customHeight="1">
      <c r="A2067" s="166">
        <f>IF(N2059="","",A2065+1)</f>
        <v>14</v>
      </c>
      <c r="B2067" s="122" t="str">
        <f>'Result Sheet'!$BQ$4</f>
        <v xml:space="preserve">गणित </v>
      </c>
      <c r="C2067" s="408" t="str">
        <f>IFERROR(VLOOKUP(N2059,Marks,68,0),"")</f>
        <v/>
      </c>
      <c r="D2067" s="408" t="str">
        <f>IFERROR(VLOOKUP(N2059,Marks,69,0),"")</f>
        <v/>
      </c>
      <c r="E2067" s="117" t="str">
        <f>IFERROR(VLOOKUP(N2059,Marks,70,0),"")</f>
        <v/>
      </c>
      <c r="F2067" s="408" t="str">
        <f>IFERROR(VLOOKUP(N2059,Marks,71,0),"")</f>
        <v/>
      </c>
      <c r="G2067" s="408" t="str">
        <f>IFERROR(VLOOKUP(N2059,Marks,72,0),"")</f>
        <v/>
      </c>
      <c r="H2067" s="408" t="str">
        <f>IFERROR(VLOOKUP(N2059,Marks,73,0),"")</f>
        <v/>
      </c>
      <c r="I2067" s="117" t="str">
        <f>IFERROR(VLOOKUP(N2059,Marks,74,0),"")</f>
        <v/>
      </c>
      <c r="J2067" s="119" t="str">
        <f>IFERROR(VLOOKUP(N2059,Marks,75,0),"")</f>
        <v/>
      </c>
      <c r="K2067" s="408" t="str">
        <f>IFERROR(VLOOKUP(N2059,Marks,76,0),"")</f>
        <v/>
      </c>
      <c r="L2067" s="408" t="str">
        <f>IFERROR(VLOOKUP(N2059,Marks,77,0),"")</f>
        <v/>
      </c>
      <c r="M2067" s="408" t="str">
        <f>IFERROR(VLOOKUP(N2059,Marks,78,0),"")</f>
        <v/>
      </c>
      <c r="N2067" s="117" t="str">
        <f>IFERROR(VLOOKUP(N2059,Marks,79,0),"")</f>
        <v/>
      </c>
      <c r="O2067" s="119" t="str">
        <f>IFERROR(VLOOKUP(N2059,Marks,80,0),"")</f>
        <v/>
      </c>
      <c r="P2067" s="323" t="str">
        <f>IFERROR(VLOOKUP(N2059,Marks,86,0),"")</f>
        <v/>
      </c>
      <c r="Q2067" s="819"/>
      <c r="R2067" s="122" t="str">
        <f>'Result Sheet'!$BQ$4</f>
        <v xml:space="preserve">गणित </v>
      </c>
      <c r="S2067" s="408" t="str">
        <f>IFERROR(VLOOKUP(AD2059,Marks,68,0),"")</f>
        <v/>
      </c>
      <c r="T2067" s="408" t="str">
        <f>IFERROR(VLOOKUP(AD2059,Marks,69,0),"")</f>
        <v/>
      </c>
      <c r="U2067" s="117" t="str">
        <f>IFERROR(VLOOKUP(AD2059,Marks,70,0),"")</f>
        <v/>
      </c>
      <c r="V2067" s="408" t="str">
        <f>IFERROR(VLOOKUP(AD2059,Marks,71,0),"")</f>
        <v/>
      </c>
      <c r="W2067" s="408" t="str">
        <f>IFERROR(VLOOKUP(AD2059,Marks,72,0),"")</f>
        <v/>
      </c>
      <c r="X2067" s="408" t="str">
        <f>IFERROR(VLOOKUP(AD2059,Marks,73,0),"")</f>
        <v/>
      </c>
      <c r="Y2067" s="117" t="str">
        <f>IFERROR(VLOOKUP(AD2059,Marks,74,0),"")</f>
        <v/>
      </c>
      <c r="Z2067" s="119" t="str">
        <f>IFERROR(VLOOKUP(AD2059,Marks,75,0),"")</f>
        <v/>
      </c>
      <c r="AA2067" s="408" t="str">
        <f>IFERROR(VLOOKUP(AD2059,Marks,76,0),"")</f>
        <v/>
      </c>
      <c r="AB2067" s="408" t="str">
        <f>IFERROR(VLOOKUP(AD2059,Marks,77,0),"")</f>
        <v/>
      </c>
      <c r="AC2067" s="408" t="str">
        <f>IFERROR(VLOOKUP(AD2059,Marks,78,0),"")</f>
        <v/>
      </c>
      <c r="AD2067" s="117" t="str">
        <f>IFERROR(VLOOKUP(AD2059,Marks,79,0),"")</f>
        <v/>
      </c>
      <c r="AE2067" s="119" t="str">
        <f>IFERROR(VLOOKUP(AD2059,Marks,80,0),"")</f>
        <v/>
      </c>
      <c r="AF2067" s="323" t="str">
        <f>IFERROR(VLOOKUP(AD2059,Marks,86,0),"")</f>
        <v/>
      </c>
    </row>
    <row r="2068" spans="1:32" ht="21" customHeight="1">
      <c r="A2068" s="166">
        <f>IF(N2059="","",A2067+1)</f>
        <v>15</v>
      </c>
      <c r="B2068" s="122" t="str">
        <f>'Result Sheet'!$CJ$4</f>
        <v xml:space="preserve">पर्यावरण अध्ययन </v>
      </c>
      <c r="C2068" s="408" t="str">
        <f>IFERROR(VLOOKUP(N2059,Marks,87,0),"")</f>
        <v/>
      </c>
      <c r="D2068" s="408" t="str">
        <f>IFERROR(VLOOKUP(N2059,Marks,88,0),"")</f>
        <v/>
      </c>
      <c r="E2068" s="117" t="str">
        <f>IFERROR(VLOOKUP(N2059,Marks,89,0),"")</f>
        <v/>
      </c>
      <c r="F2068" s="408" t="str">
        <f>IFERROR(VLOOKUP(N2059,Marks,90,0),"")</f>
        <v/>
      </c>
      <c r="G2068" s="408" t="str">
        <f>IFERROR(VLOOKUP(N2059,Marks,91,0),"")</f>
        <v/>
      </c>
      <c r="H2068" s="408" t="str">
        <f>IFERROR(VLOOKUP(N2059,Marks,92,0),"")</f>
        <v/>
      </c>
      <c r="I2068" s="117" t="str">
        <f>IFERROR(VLOOKUP(N2059,Marks,93,0),"")</f>
        <v/>
      </c>
      <c r="J2068" s="119" t="str">
        <f>IFERROR(VLOOKUP(N2059,Marks,94,0),"")</f>
        <v/>
      </c>
      <c r="K2068" s="408" t="str">
        <f>IFERROR(VLOOKUP(N2059,Marks,95,0),"")</f>
        <v/>
      </c>
      <c r="L2068" s="408" t="str">
        <f>IFERROR(VLOOKUP(N2059,Marks,96,0),"")</f>
        <v/>
      </c>
      <c r="M2068" s="408" t="str">
        <f>IFERROR(VLOOKUP(N2059,Marks,97,0),"")</f>
        <v/>
      </c>
      <c r="N2068" s="117" t="str">
        <f>IFERROR(VLOOKUP(N2059,Marks,98,0),"")</f>
        <v/>
      </c>
      <c r="O2068" s="119" t="str">
        <f>IFERROR(VLOOKUP(N2059,Marks,99,0),"")</f>
        <v/>
      </c>
      <c r="P2068" s="323" t="str">
        <f>IFERROR(VLOOKUP(N2059,Marks,105,0),"")</f>
        <v/>
      </c>
      <c r="Q2068" s="819"/>
      <c r="R2068" s="122" t="str">
        <f>'Result Sheet'!$CJ$4</f>
        <v xml:space="preserve">पर्यावरण अध्ययन </v>
      </c>
      <c r="S2068" s="408" t="str">
        <f>IFERROR(VLOOKUP(AD2059,Marks,87,0),"")</f>
        <v/>
      </c>
      <c r="T2068" s="408" t="str">
        <f>IFERROR(VLOOKUP(AD2059,Marks,88,0),"")</f>
        <v/>
      </c>
      <c r="U2068" s="117" t="str">
        <f>IFERROR(VLOOKUP(AD2059,Marks,89,0),"")</f>
        <v/>
      </c>
      <c r="V2068" s="408" t="str">
        <f>IFERROR(VLOOKUP(AD2059,Marks,90,0),"")</f>
        <v/>
      </c>
      <c r="W2068" s="408" t="str">
        <f>IFERROR(VLOOKUP(AD2059,Marks,91,0),"")</f>
        <v/>
      </c>
      <c r="X2068" s="408" t="str">
        <f>IFERROR(VLOOKUP(AD2059,Marks,92,0),"")</f>
        <v/>
      </c>
      <c r="Y2068" s="117" t="str">
        <f>IFERROR(VLOOKUP(AD2059,Marks,93,0),"")</f>
        <v/>
      </c>
      <c r="Z2068" s="119" t="str">
        <f>IFERROR(VLOOKUP(AD2059,Marks,94,0),"")</f>
        <v/>
      </c>
      <c r="AA2068" s="408" t="str">
        <f>IFERROR(VLOOKUP(AD2059,Marks,95,0),"")</f>
        <v/>
      </c>
      <c r="AB2068" s="408" t="str">
        <f>IFERROR(VLOOKUP(AD2059,Marks,96,0),"")</f>
        <v/>
      </c>
      <c r="AC2068" s="408" t="str">
        <f>IFERROR(VLOOKUP(AD2059,Marks,97,0),"")</f>
        <v/>
      </c>
      <c r="AD2068" s="117" t="str">
        <f>IFERROR(VLOOKUP(AD2059,Marks,98,0),"")</f>
        <v/>
      </c>
      <c r="AE2068" s="119" t="str">
        <f>IFERROR(VLOOKUP(AD2059,Marks,99,0),"")</f>
        <v/>
      </c>
      <c r="AF2068" s="323" t="str">
        <f>IFERROR(VLOOKUP(AD2059,Marks,105,0),"")</f>
        <v/>
      </c>
    </row>
    <row r="2069" spans="1:32" ht="25.5" customHeight="1">
      <c r="A2069" s="166">
        <f>IF(N2059="","",A2068+1)</f>
        <v>16</v>
      </c>
      <c r="B2069" s="412" t="s">
        <v>215</v>
      </c>
      <c r="C2069" s="120" t="str">
        <f>IF(AND(C2064="",C2065="",C2066="",C2067="",C2068=""),"",SUM(C2064:C2068))</f>
        <v/>
      </c>
      <c r="D2069" s="120" t="str">
        <f t="shared" ref="D2069" si="624">IF(AND(D2064="",D2065="",D2066="",D2067="",D2068=""),"",SUM(D2064:D2068))</f>
        <v/>
      </c>
      <c r="E2069" s="120" t="str">
        <f t="shared" ref="E2069" si="625">IF(AND(E2064="",E2065="",E2066="",E2067="",E2068=""),"",SUM(E2064:E2068))</f>
        <v/>
      </c>
      <c r="F2069" s="120" t="str">
        <f t="shared" ref="F2069" si="626">IF(AND(F2064="",F2065="",F2066="",F2067="",F2068=""),"",SUM(F2064:F2068))</f>
        <v/>
      </c>
      <c r="G2069" s="120" t="str">
        <f t="shared" ref="G2069" si="627">IF(AND(G2064="",G2065="",G2066="",G2067="",G2068=""),"",SUM(G2064:G2068))</f>
        <v/>
      </c>
      <c r="H2069" s="120" t="str">
        <f t="shared" ref="H2069" si="628">IF(AND(H2064="",H2065="",H2066="",H2067="",H2068=""),"",SUM(H2064:H2068))</f>
        <v/>
      </c>
      <c r="I2069" s="120" t="str">
        <f t="shared" ref="I2069" si="629">IF(AND(I2064="",I2065="",I2066="",I2067="",I2068=""),"",SUM(I2064:I2068))</f>
        <v/>
      </c>
      <c r="J2069" s="120" t="str">
        <f t="shared" ref="J2069" si="630">IF(AND(J2064="",J2065="",J2066="",J2067="",J2068=""),"",SUM(J2064:J2068))</f>
        <v/>
      </c>
      <c r="K2069" s="120" t="str">
        <f t="shared" ref="K2069" si="631">IF(AND(K2064="",K2065="",K2066="",K2067="",K2068=""),"",SUM(K2064:K2068))</f>
        <v/>
      </c>
      <c r="L2069" s="120" t="str">
        <f t="shared" ref="L2069" si="632">IF(AND(L2064="",L2065="",L2066="",L2067="",L2068=""),"",SUM(L2064:L2068))</f>
        <v/>
      </c>
      <c r="M2069" s="120" t="str">
        <f t="shared" ref="M2069" si="633">IF(AND(M2064="",M2065="",M2066="",M2067="",M2068=""),"",SUM(M2064:M2068))</f>
        <v/>
      </c>
      <c r="N2069" s="120" t="str">
        <f t="shared" ref="N2069" si="634">IF(AND(N2064="",N2065="",N2066="",N2067="",N2068=""),"",SUM(N2064:N2068))</f>
        <v/>
      </c>
      <c r="O2069" s="120" t="str">
        <f t="shared" ref="O2069" si="635">IF(AND(O2064="",O2065="",O2066="",O2067="",O2068=""),"",SUM(O2064:O2068))</f>
        <v/>
      </c>
      <c r="P2069" s="326" t="str">
        <f>IF(OR(N2059="",E2057="",O2069=""),"",IF(O2069&gt;85%*1000,"A",IF(O2069&gt;70%*1000,"B",IF(O2069&gt;50%*1000,"C",IF(O2069&gt;30%*1000,"D","E")))))</f>
        <v/>
      </c>
      <c r="Q2069" s="819"/>
      <c r="R2069" s="412" t="s">
        <v>215</v>
      </c>
      <c r="S2069" s="120" t="str">
        <f>IF(AND(S2064="",S2065="",S2066="",S2067="",S2068=""),"",SUM(S2064:S2068))</f>
        <v/>
      </c>
      <c r="T2069" s="120" t="str">
        <f t="shared" ref="T2069" si="636">IF(AND(T2064="",T2065="",T2066="",T2067="",T2068=""),"",SUM(T2064:T2068))</f>
        <v/>
      </c>
      <c r="U2069" s="120" t="str">
        <f t="shared" ref="U2069" si="637">IF(AND(U2064="",U2065="",U2066="",U2067="",U2068=""),"",SUM(U2064:U2068))</f>
        <v/>
      </c>
      <c r="V2069" s="120" t="str">
        <f t="shared" ref="V2069" si="638">IF(AND(V2064="",V2065="",V2066="",V2067="",V2068=""),"",SUM(V2064:V2068))</f>
        <v/>
      </c>
      <c r="W2069" s="120" t="str">
        <f t="shared" ref="W2069" si="639">IF(AND(W2064="",W2065="",W2066="",W2067="",W2068=""),"",SUM(W2064:W2068))</f>
        <v/>
      </c>
      <c r="X2069" s="120" t="str">
        <f t="shared" ref="X2069" si="640">IF(AND(X2064="",X2065="",X2066="",X2067="",X2068=""),"",SUM(X2064:X2068))</f>
        <v/>
      </c>
      <c r="Y2069" s="120" t="str">
        <f t="shared" ref="Y2069" si="641">IF(AND(Y2064="",Y2065="",Y2066="",Y2067="",Y2068=""),"",SUM(Y2064:Y2068))</f>
        <v/>
      </c>
      <c r="Z2069" s="120" t="str">
        <f t="shared" ref="Z2069" si="642">IF(AND(Z2064="",Z2065="",Z2066="",Z2067="",Z2068=""),"",SUM(Z2064:Z2068))</f>
        <v/>
      </c>
      <c r="AA2069" s="120" t="str">
        <f t="shared" ref="AA2069" si="643">IF(AND(AA2064="",AA2065="",AA2066="",AA2067="",AA2068=""),"",SUM(AA2064:AA2068))</f>
        <v/>
      </c>
      <c r="AB2069" s="120" t="str">
        <f t="shared" ref="AB2069" si="644">IF(AND(AB2064="",AB2065="",AB2066="",AB2067="",AB2068=""),"",SUM(AB2064:AB2068))</f>
        <v/>
      </c>
      <c r="AC2069" s="120" t="str">
        <f t="shared" ref="AC2069" si="645">IF(AND(AC2064="",AC2065="",AC2066="",AC2067="",AC2068=""),"",SUM(AC2064:AC2068))</f>
        <v/>
      </c>
      <c r="AD2069" s="120" t="str">
        <f t="shared" ref="AD2069" si="646">IF(AND(AD2064="",AD2065="",AD2066="",AD2067="",AD2068=""),"",SUM(AD2064:AD2068))</f>
        <v/>
      </c>
      <c r="AE2069" s="120" t="str">
        <f t="shared" ref="AE2069" si="647">IF(AND(AE2064="",AE2065="",AE2066="",AE2067="",AE2068=""),"",SUM(AE2064:AE2068))</f>
        <v/>
      </c>
      <c r="AF2069" s="326" t="str">
        <f>IF(OR(AD2059="",U2057="",AE2069=""),"",IF(AE2069&gt;85%*1000,"A",IF(AE2069&gt;70%*1000,"B",IF(AE2069&gt;50%*1000,"C",IF(AE2069&gt;30%*1000,"D","E")))))</f>
        <v/>
      </c>
    </row>
    <row r="2070" spans="1:32" ht="9" customHeight="1">
      <c r="A2070" s="166">
        <f>IF(N2059="","",A2069+1)</f>
        <v>17</v>
      </c>
      <c r="B2070" s="787"/>
      <c r="C2070" s="787"/>
      <c r="D2070" s="787"/>
      <c r="E2070" s="787"/>
      <c r="F2070" s="787"/>
      <c r="G2070" s="787"/>
      <c r="H2070" s="787"/>
      <c r="I2070" s="787"/>
      <c r="J2070" s="787"/>
      <c r="K2070" s="787"/>
      <c r="L2070" s="787"/>
      <c r="M2070" s="787"/>
      <c r="N2070" s="787"/>
      <c r="O2070" s="787"/>
      <c r="P2070" s="787"/>
      <c r="Q2070" s="819"/>
      <c r="R2070" s="787"/>
      <c r="S2070" s="787"/>
      <c r="T2070" s="787"/>
      <c r="U2070" s="787"/>
      <c r="V2070" s="787"/>
      <c r="W2070" s="787"/>
      <c r="X2070" s="787"/>
      <c r="Y2070" s="787"/>
      <c r="Z2070" s="787"/>
      <c r="AA2070" s="787"/>
      <c r="AB2070" s="787"/>
      <c r="AC2070" s="787"/>
      <c r="AD2070" s="787"/>
      <c r="AE2070" s="787"/>
      <c r="AF2070" s="787"/>
    </row>
    <row r="2071" spans="1:32" ht="22.5" customHeight="1">
      <c r="A2071" s="166">
        <f>IF(N2059="","",A2070+1)</f>
        <v>18</v>
      </c>
      <c r="B2071" s="788" t="s">
        <v>213</v>
      </c>
      <c r="C2071" s="788"/>
      <c r="D2071" s="789" t="s">
        <v>229</v>
      </c>
      <c r="E2071" s="790"/>
      <c r="F2071" s="411" t="s">
        <v>186</v>
      </c>
      <c r="G2071" s="788" t="s">
        <v>213</v>
      </c>
      <c r="H2071" s="788"/>
      <c r="I2071" s="789" t="s">
        <v>229</v>
      </c>
      <c r="J2071" s="790"/>
      <c r="K2071" s="411" t="s">
        <v>186</v>
      </c>
      <c r="L2071" s="788" t="s">
        <v>213</v>
      </c>
      <c r="M2071" s="788"/>
      <c r="N2071" s="789" t="s">
        <v>229</v>
      </c>
      <c r="O2071" s="790"/>
      <c r="P2071" s="411" t="s">
        <v>186</v>
      </c>
      <c r="Q2071" s="819"/>
      <c r="R2071" s="788" t="s">
        <v>213</v>
      </c>
      <c r="S2071" s="788"/>
      <c r="T2071" s="789" t="s">
        <v>229</v>
      </c>
      <c r="U2071" s="790"/>
      <c r="V2071" s="411" t="s">
        <v>186</v>
      </c>
      <c r="W2071" s="788" t="s">
        <v>213</v>
      </c>
      <c r="X2071" s="788"/>
      <c r="Y2071" s="789" t="s">
        <v>229</v>
      </c>
      <c r="Z2071" s="790"/>
      <c r="AA2071" s="411" t="s">
        <v>186</v>
      </c>
      <c r="AB2071" s="788" t="s">
        <v>213</v>
      </c>
      <c r="AC2071" s="788"/>
      <c r="AD2071" s="789" t="s">
        <v>229</v>
      </c>
      <c r="AE2071" s="790"/>
      <c r="AF2071" s="411" t="s">
        <v>186</v>
      </c>
    </row>
    <row r="2072" spans="1:32" ht="21.75" customHeight="1">
      <c r="A2072" s="166">
        <f>IF(N2059="","",A2071+1)</f>
        <v>19</v>
      </c>
      <c r="B2072" s="791" t="s">
        <v>221</v>
      </c>
      <c r="C2072" s="792"/>
      <c r="D2072" s="792"/>
      <c r="E2072" s="119" t="str">
        <f>IFERROR(VLOOKUP(N2059,Marks,109,0),"")</f>
        <v/>
      </c>
      <c r="F2072" s="130" t="str">
        <f>IFERROR(VLOOKUP(N2059,Marks,113,0),"")</f>
        <v/>
      </c>
      <c r="G2072" s="791" t="s">
        <v>192</v>
      </c>
      <c r="H2072" s="792"/>
      <c r="I2072" s="792"/>
      <c r="J2072" s="119" t="str">
        <f>IFERROR(VLOOKUP(N2059,Marks,117,0),"")</f>
        <v/>
      </c>
      <c r="K2072" s="130" t="str">
        <f>IFERROR(VLOOKUP(N2059,Marks,121,0),"")</f>
        <v/>
      </c>
      <c r="L2072" s="793" t="s">
        <v>193</v>
      </c>
      <c r="M2072" s="794"/>
      <c r="N2072" s="794"/>
      <c r="O2072" s="119" t="str">
        <f>IFERROR(VLOOKUP(N2059,Marks,125,0),"")</f>
        <v/>
      </c>
      <c r="P2072" s="130" t="str">
        <f>IFERROR(VLOOKUP(N2059,Marks,129,0),"")</f>
        <v/>
      </c>
      <c r="Q2072" s="819"/>
      <c r="R2072" s="791" t="s">
        <v>221</v>
      </c>
      <c r="S2072" s="792"/>
      <c r="T2072" s="792"/>
      <c r="U2072" s="119" t="str">
        <f>IFERROR(VLOOKUP(AD2059,Marks,109,0),"")</f>
        <v/>
      </c>
      <c r="V2072" s="130" t="str">
        <f>IFERROR(VLOOKUP(AD2059,Marks,113,0),"")</f>
        <v/>
      </c>
      <c r="W2072" s="791" t="s">
        <v>192</v>
      </c>
      <c r="X2072" s="792"/>
      <c r="Y2072" s="792"/>
      <c r="Z2072" s="119" t="str">
        <f>IFERROR(VLOOKUP(AD2059,Marks,117,0),"")</f>
        <v/>
      </c>
      <c r="AA2072" s="130" t="str">
        <f>IFERROR(VLOOKUP(AD2059,Marks,121,0),"")</f>
        <v/>
      </c>
      <c r="AB2072" s="793" t="s">
        <v>193</v>
      </c>
      <c r="AC2072" s="794"/>
      <c r="AD2072" s="794"/>
      <c r="AE2072" s="119" t="str">
        <f>IFERROR(VLOOKUP(AD2059,Marks,125,0),"")</f>
        <v/>
      </c>
      <c r="AF2072" s="130" t="str">
        <f>IFERROR(VLOOKUP(AD2059,Marks,129,0),"")</f>
        <v/>
      </c>
    </row>
    <row r="2073" spans="1:32" ht="21" customHeight="1">
      <c r="A2073" s="166">
        <f>IF(N2059="","",A2072+1)</f>
        <v>20</v>
      </c>
      <c r="B2073" s="780" t="s">
        <v>216</v>
      </c>
      <c r="C2073" s="780"/>
      <c r="D2073" s="780"/>
      <c r="E2073" s="795" t="str">
        <f>IFERROR(VLOOKUP(N2059,Marks,135,0),"")</f>
        <v/>
      </c>
      <c r="F2073" s="795"/>
      <c r="G2073" s="795"/>
      <c r="H2073" s="795"/>
      <c r="I2073" s="780" t="s">
        <v>217</v>
      </c>
      <c r="J2073" s="780"/>
      <c r="K2073" s="780"/>
      <c r="L2073" s="780"/>
      <c r="M2073" s="796" t="str">
        <f>IFERROR(VLOOKUP(N2059,Marks,136,0),"")</f>
        <v/>
      </c>
      <c r="N2073" s="796"/>
      <c r="O2073" s="796"/>
      <c r="P2073" s="796"/>
      <c r="Q2073" s="819"/>
      <c r="R2073" s="780" t="s">
        <v>216</v>
      </c>
      <c r="S2073" s="780"/>
      <c r="T2073" s="780"/>
      <c r="U2073" s="795" t="str">
        <f>IFERROR(VLOOKUP(AD2059,Marks,135,0),"")</f>
        <v/>
      </c>
      <c r="V2073" s="795"/>
      <c r="W2073" s="795"/>
      <c r="X2073" s="795"/>
      <c r="Y2073" s="780" t="s">
        <v>217</v>
      </c>
      <c r="Z2073" s="780"/>
      <c r="AA2073" s="780"/>
      <c r="AB2073" s="780"/>
      <c r="AC2073" s="796" t="str">
        <f>IFERROR(VLOOKUP(AD2059,Marks,136,0),"")</f>
        <v/>
      </c>
      <c r="AD2073" s="796"/>
      <c r="AE2073" s="796"/>
      <c r="AF2073" s="796"/>
    </row>
    <row r="2074" spans="1:32" ht="21" customHeight="1">
      <c r="A2074" s="166">
        <f>IF(N2059="","",A2073+1)</f>
        <v>21</v>
      </c>
      <c r="B2074" s="780" t="s">
        <v>218</v>
      </c>
      <c r="C2074" s="780"/>
      <c r="D2074" s="780"/>
      <c r="E2074" s="782" t="str">
        <f>IFERROR(VLOOKUP(N2059,Marks,134,0),"")</f>
        <v/>
      </c>
      <c r="F2074" s="782"/>
      <c r="G2074" s="782"/>
      <c r="H2074" s="782"/>
      <c r="I2074" s="780" t="s">
        <v>219</v>
      </c>
      <c r="J2074" s="780"/>
      <c r="K2074" s="780"/>
      <c r="L2074" s="780"/>
      <c r="M2074" s="781" t="str">
        <f>IFERROR(VLOOKUP(N2059,Marks,131,0),"")</f>
        <v/>
      </c>
      <c r="N2074" s="781"/>
      <c r="O2074" s="781"/>
      <c r="P2074" s="781"/>
      <c r="Q2074" s="819"/>
      <c r="R2074" s="780" t="s">
        <v>218</v>
      </c>
      <c r="S2074" s="780"/>
      <c r="T2074" s="780"/>
      <c r="U2074" s="782" t="str">
        <f>IFERROR(VLOOKUP(AD2059,Marks,134,0),"")</f>
        <v/>
      </c>
      <c r="V2074" s="782"/>
      <c r="W2074" s="782"/>
      <c r="X2074" s="782"/>
      <c r="Y2074" s="780" t="s">
        <v>219</v>
      </c>
      <c r="Z2074" s="780"/>
      <c r="AA2074" s="780"/>
      <c r="AB2074" s="780"/>
      <c r="AC2074" s="781" t="str">
        <f>IFERROR(VLOOKUP(AD2059,Marks,131,0),"")</f>
        <v/>
      </c>
      <c r="AD2074" s="781"/>
      <c r="AE2074" s="781"/>
      <c r="AF2074" s="781"/>
    </row>
    <row r="2075" spans="1:32" ht="21" customHeight="1">
      <c r="A2075" s="166">
        <f>IF(N2059="","",A2074+1)</f>
        <v>22</v>
      </c>
      <c r="B2075" s="780" t="s">
        <v>220</v>
      </c>
      <c r="C2075" s="780"/>
      <c r="D2075" s="780"/>
      <c r="E2075" s="324" t="str">
        <f>IFERROR(VLOOKUP(N2059,Marks,132,0),"")</f>
        <v/>
      </c>
      <c r="F2075" s="325" t="s">
        <v>341</v>
      </c>
      <c r="G2075" s="783" t="str">
        <f>IF(OR(N2059="",E2057="",O2069=""),"",IF(O2069&gt;85%*1000,"A",IF(O2069&gt;70%*1000,"B",IF(O2069&gt;50%*1000,"C",IF(O2069&gt;30%*1000,"D","E")))))</f>
        <v/>
      </c>
      <c r="H2075" s="783"/>
      <c r="I2075" s="780" t="s">
        <v>222</v>
      </c>
      <c r="J2075" s="780"/>
      <c r="K2075" s="780"/>
      <c r="L2075" s="780"/>
      <c r="M2075" s="818" t="str">
        <f>IFERROR(VLOOKUP(N2059,Marks,133,0),"")</f>
        <v/>
      </c>
      <c r="N2075" s="818"/>
      <c r="O2075" s="818"/>
      <c r="P2075" s="818"/>
      <c r="Q2075" s="819"/>
      <c r="R2075" s="780" t="s">
        <v>220</v>
      </c>
      <c r="S2075" s="780"/>
      <c r="T2075" s="780"/>
      <c r="U2075" s="324" t="str">
        <f>IFERROR(VLOOKUP(AD2059,Marks,132,0),"")</f>
        <v/>
      </c>
      <c r="V2075" s="325" t="s">
        <v>341</v>
      </c>
      <c r="W2075" s="783" t="str">
        <f>IF(OR(AD2059="",U2057="",AE2069=""),"",IF(AE2069&gt;85%*1000,"A",IF(AE2069&gt;70%*1000,"B",IF(AE2069&gt;50%*1000,"C",IF(AE2069&gt;30%*1000,"D","E")))))</f>
        <v/>
      </c>
      <c r="X2075" s="783"/>
      <c r="Y2075" s="780" t="s">
        <v>222</v>
      </c>
      <c r="Z2075" s="780"/>
      <c r="AA2075" s="780"/>
      <c r="AB2075" s="780"/>
      <c r="AC2075" s="818" t="str">
        <f>IFERROR(VLOOKUP(AD2059,Marks,133,0),"")</f>
        <v/>
      </c>
      <c r="AD2075" s="818"/>
      <c r="AE2075" s="818"/>
      <c r="AF2075" s="818"/>
    </row>
    <row r="2076" spans="1:32" ht="21" customHeight="1">
      <c r="A2076" s="166">
        <f>IF(N2059="","",A2075+1)</f>
        <v>23</v>
      </c>
      <c r="B2076" s="817" t="s">
        <v>228</v>
      </c>
      <c r="C2076" s="817"/>
      <c r="D2076" s="817"/>
      <c r="E2076" s="784">
        <f>'Master sheet'!$C$10</f>
        <v>44697</v>
      </c>
      <c r="F2076" s="784"/>
      <c r="G2076" s="784"/>
      <c r="H2076" s="410"/>
      <c r="I2076" s="121"/>
      <c r="J2076" s="121"/>
      <c r="K2076" s="76"/>
      <c r="L2076" s="121"/>
      <c r="M2076" s="121"/>
      <c r="N2076" s="121"/>
      <c r="O2076" s="121"/>
      <c r="P2076" s="121"/>
      <c r="Q2076" s="819"/>
      <c r="R2076" s="817" t="s">
        <v>228</v>
      </c>
      <c r="S2076" s="817"/>
      <c r="T2076" s="817"/>
      <c r="U2076" s="784">
        <f>'Master sheet'!$C$10</f>
        <v>44697</v>
      </c>
      <c r="V2076" s="784"/>
      <c r="W2076" s="784"/>
      <c r="X2076" s="410"/>
      <c r="Y2076" s="121"/>
      <c r="Z2076" s="121"/>
      <c r="AA2076" s="76"/>
      <c r="AB2076" s="121"/>
      <c r="AC2076" s="121"/>
      <c r="AD2076" s="121"/>
      <c r="AE2076" s="121"/>
      <c r="AF2076" s="121"/>
    </row>
    <row r="2077" spans="1:32" ht="43.5" customHeight="1">
      <c r="A2077" s="166">
        <f>IF(N2059="","",A2076+1)</f>
        <v>24</v>
      </c>
      <c r="B2077" s="804" t="str">
        <f>IF(AND(C2056=1),CONCATENATE("( ",UPPER('Master sheet'!$F$11)," )"),IF(AND(C2056=2),CONCATENATE("( ",UPPER('Master sheet'!$F$19)," )"),IF(AND(C2056=3),CONCATENATE("( ",UPPER('Master sheet'!$J$11)," )"),IF(AND(C2056=4),CONCATENATE("( ",UPPER('Master sheet'!$J$19)," )"),""))))</f>
        <v/>
      </c>
      <c r="C2077" s="804"/>
      <c r="D2077" s="804"/>
      <c r="E2077" s="804"/>
      <c r="F2077" s="805" t="str">
        <f>IF(AND(N2059=""),"",CONCATENATE("(",'Master sheet'!$C$14," )"))</f>
        <v>(Suresh Kumar )</v>
      </c>
      <c r="G2077" s="805"/>
      <c r="H2077" s="805"/>
      <c r="I2077" s="805"/>
      <c r="J2077" s="805"/>
      <c r="K2077" s="805" t="str">
        <f>IF(AND(N2059=""),"",CONCATENATE("(",'Master sheet'!$C$12," )"))</f>
        <v>(USHA PALIYA )</v>
      </c>
      <c r="L2077" s="805"/>
      <c r="M2077" s="805"/>
      <c r="N2077" s="805"/>
      <c r="O2077" s="805"/>
      <c r="P2077" s="805"/>
      <c r="Q2077" s="819"/>
      <c r="R2077" s="804" t="str">
        <f>IF(AND(S2056=1),CONCATENATE("( ",UPPER('Master sheet'!$F$11)," )"),IF(AND(S2056=2),CONCATENATE("( ",UPPER('Master sheet'!$F$19)," )"),IF(AND(S2056=3),CONCATENATE("( ",UPPER('Master sheet'!$J$11)," )"),IF(AND(S2056=4),CONCATENATE("( ",UPPER('Master sheet'!$J$19)," )"),""))))</f>
        <v/>
      </c>
      <c r="S2077" s="804"/>
      <c r="T2077" s="804"/>
      <c r="U2077" s="804"/>
      <c r="V2077" s="805" t="str">
        <f>IF(AND(AD2059=""),"",CONCATENATE("(",'Master sheet'!$C$14," )"))</f>
        <v>(Suresh Kumar )</v>
      </c>
      <c r="W2077" s="805"/>
      <c r="X2077" s="805"/>
      <c r="Y2077" s="805"/>
      <c r="Z2077" s="805"/>
      <c r="AA2077" s="805" t="str">
        <f>IF(AND(AD2059=""),"",CONCATENATE("(",'Master sheet'!$C$12," )"))</f>
        <v>(USHA PALIYA )</v>
      </c>
      <c r="AB2077" s="805"/>
      <c r="AC2077" s="805"/>
      <c r="AD2077" s="805"/>
      <c r="AE2077" s="805"/>
      <c r="AF2077" s="805"/>
    </row>
    <row r="2078" spans="1:32" ht="21.75" customHeight="1">
      <c r="A2078" s="166">
        <f>IF(N2059="","",A2077+1)</f>
        <v>25</v>
      </c>
      <c r="B2078" s="806" t="s">
        <v>223</v>
      </c>
      <c r="C2078" s="806"/>
      <c r="D2078" s="806"/>
      <c r="E2078" s="806"/>
      <c r="F2078" s="807" t="s">
        <v>224</v>
      </c>
      <c r="G2078" s="807"/>
      <c r="H2078" s="807"/>
      <c r="I2078" s="807"/>
      <c r="J2078" s="807"/>
      <c r="K2078" s="806" t="s">
        <v>225</v>
      </c>
      <c r="L2078" s="806"/>
      <c r="M2078" s="806"/>
      <c r="N2078" s="806"/>
      <c r="O2078" s="806"/>
      <c r="P2078" s="806"/>
      <c r="Q2078" s="819"/>
      <c r="R2078" s="806" t="s">
        <v>223</v>
      </c>
      <c r="S2078" s="806"/>
      <c r="T2078" s="806"/>
      <c r="U2078" s="806"/>
      <c r="V2078" s="807" t="s">
        <v>224</v>
      </c>
      <c r="W2078" s="807"/>
      <c r="X2078" s="807"/>
      <c r="Y2078" s="807"/>
      <c r="Z2078" s="807"/>
      <c r="AA2078" s="806" t="s">
        <v>225</v>
      </c>
      <c r="AB2078" s="806"/>
      <c r="AC2078" s="806"/>
      <c r="AD2078" s="806"/>
      <c r="AE2078" s="806"/>
      <c r="AF2078" s="806"/>
    </row>
    <row r="2080" spans="1:32" ht="21.9" customHeight="1">
      <c r="A2080" s="165">
        <f>IF(N2086="","",1)</f>
        <v>1</v>
      </c>
      <c r="B2080" s="808" t="s">
        <v>203</v>
      </c>
      <c r="C2080" s="808"/>
      <c r="D2080" s="808"/>
      <c r="E2080" s="808"/>
      <c r="F2080" s="808"/>
      <c r="G2080" s="808"/>
      <c r="H2080" s="808"/>
      <c r="I2080" s="808"/>
      <c r="J2080" s="808"/>
      <c r="K2080" s="808"/>
      <c r="L2080" s="808"/>
      <c r="M2080" s="808"/>
      <c r="N2080" s="808"/>
      <c r="O2080" s="808"/>
      <c r="P2080" s="808"/>
      <c r="Q2080" s="819" t="s">
        <v>249</v>
      </c>
      <c r="R2080" s="808" t="s">
        <v>203</v>
      </c>
      <c r="S2080" s="808"/>
      <c r="T2080" s="808"/>
      <c r="U2080" s="808"/>
      <c r="V2080" s="808"/>
      <c r="W2080" s="808"/>
      <c r="X2080" s="808"/>
      <c r="Y2080" s="808"/>
      <c r="Z2080" s="808"/>
      <c r="AA2080" s="808"/>
      <c r="AB2080" s="808"/>
      <c r="AC2080" s="808"/>
      <c r="AD2080" s="808"/>
      <c r="AE2080" s="808"/>
      <c r="AF2080" s="808"/>
    </row>
    <row r="2081" spans="1:32" ht="21.9" customHeight="1">
      <c r="A2081" s="166">
        <f>IF(N2086="","",A2080+1)</f>
        <v>2</v>
      </c>
      <c r="B2081" s="820" t="s">
        <v>541</v>
      </c>
      <c r="C2081" s="820"/>
      <c r="D2081" s="820"/>
      <c r="E2081" s="820"/>
      <c r="F2081" s="820"/>
      <c r="G2081" s="820"/>
      <c r="H2081" s="820"/>
      <c r="I2081" s="820"/>
      <c r="J2081" s="820"/>
      <c r="K2081" s="820"/>
      <c r="L2081" s="820"/>
      <c r="M2081" s="820"/>
      <c r="N2081" s="820"/>
      <c r="O2081" s="820"/>
      <c r="P2081" s="820"/>
      <c r="Q2081" s="819"/>
      <c r="R2081" s="820" t="s">
        <v>541</v>
      </c>
      <c r="S2081" s="820"/>
      <c r="T2081" s="820"/>
      <c r="U2081" s="820"/>
      <c r="V2081" s="820"/>
      <c r="W2081" s="820"/>
      <c r="X2081" s="820"/>
      <c r="Y2081" s="820"/>
      <c r="Z2081" s="820"/>
      <c r="AA2081" s="820"/>
      <c r="AB2081" s="820"/>
      <c r="AC2081" s="820"/>
      <c r="AD2081" s="820"/>
      <c r="AE2081" s="820"/>
      <c r="AF2081" s="820"/>
    </row>
    <row r="2082" spans="1:32" ht="21.9" customHeight="1">
      <c r="A2082" s="166">
        <f>IF(N2086="","",A2081+1)</f>
        <v>3</v>
      </c>
      <c r="B2082" s="821" t="s">
        <v>168</v>
      </c>
      <c r="C2082" s="821"/>
      <c r="D2082" s="821"/>
      <c r="E2082" s="822" t="str">
        <f>IF(AND(N2086=""),"",'Result Sheet'!$F$2)</f>
        <v xml:space="preserve">महात्मा गाँधी राजकीय विद्यालय (अंग्रेजी माध्यम) बर, पाली </v>
      </c>
      <c r="F2082" s="822"/>
      <c r="G2082" s="822"/>
      <c r="H2082" s="822"/>
      <c r="I2082" s="822"/>
      <c r="J2082" s="822"/>
      <c r="K2082" s="822"/>
      <c r="L2082" s="822"/>
      <c r="M2082" s="822"/>
      <c r="N2082" s="822"/>
      <c r="O2082" s="822"/>
      <c r="P2082" s="822"/>
      <c r="Q2082" s="819"/>
      <c r="R2082" s="821" t="s">
        <v>168</v>
      </c>
      <c r="S2082" s="821"/>
      <c r="T2082" s="821"/>
      <c r="U2082" s="822" t="str">
        <f>IF(AND(AD2086=""),"",'Result Sheet'!$F$2)</f>
        <v xml:space="preserve">महात्मा गाँधी राजकीय विद्यालय (अंग्रेजी माध्यम) बर, पाली </v>
      </c>
      <c r="V2082" s="822"/>
      <c r="W2082" s="822"/>
      <c r="X2082" s="822"/>
      <c r="Y2082" s="822"/>
      <c r="Z2082" s="822"/>
      <c r="AA2082" s="822"/>
      <c r="AB2082" s="822"/>
      <c r="AC2082" s="822"/>
      <c r="AD2082" s="822"/>
      <c r="AE2082" s="822"/>
      <c r="AF2082" s="822"/>
    </row>
    <row r="2083" spans="1:32" ht="21.9" customHeight="1">
      <c r="A2083" s="166">
        <f>IF(N2086="","",A2082+1)</f>
        <v>4</v>
      </c>
      <c r="B2083" s="413" t="s">
        <v>169</v>
      </c>
      <c r="C2083" s="797" t="str">
        <f>IFERROR(VLOOKUP(N2086,Marks,2,0),"")</f>
        <v/>
      </c>
      <c r="D2083" s="797"/>
      <c r="E2083" s="815" t="s">
        <v>212</v>
      </c>
      <c r="F2083" s="815"/>
      <c r="G2083" s="815"/>
      <c r="H2083" s="797" t="str">
        <f>IFERROR(VLOOKUP(N2086,Marks,3,0),"")</f>
        <v/>
      </c>
      <c r="I2083" s="797"/>
      <c r="J2083" s="798" t="s">
        <v>205</v>
      </c>
      <c r="K2083" s="798"/>
      <c r="L2083" s="798"/>
      <c r="M2083" s="798"/>
      <c r="N2083" s="799" t="str">
        <f>IF(AND(N2086=""),"",'Marks Entry 1st'!$I$2)</f>
        <v xml:space="preserve"> 2021-2022</v>
      </c>
      <c r="O2083" s="799"/>
      <c r="P2083" s="799"/>
      <c r="Q2083" s="819"/>
      <c r="R2083" s="413" t="s">
        <v>169</v>
      </c>
      <c r="S2083" s="797" t="str">
        <f>IFERROR(VLOOKUP(AD2086,Marks,2,0),"")</f>
        <v/>
      </c>
      <c r="T2083" s="797"/>
      <c r="U2083" s="815" t="s">
        <v>212</v>
      </c>
      <c r="V2083" s="815"/>
      <c r="W2083" s="815"/>
      <c r="X2083" s="797" t="str">
        <f>IFERROR(VLOOKUP(AD2086,Marks,3,0),"")</f>
        <v/>
      </c>
      <c r="Y2083" s="797"/>
      <c r="Z2083" s="798" t="s">
        <v>205</v>
      </c>
      <c r="AA2083" s="798"/>
      <c r="AB2083" s="798"/>
      <c r="AC2083" s="798"/>
      <c r="AD2083" s="799" t="str">
        <f>IF(AND(AD2086=""),"",'Marks Entry 1st'!$I$2)</f>
        <v xml:space="preserve"> 2021-2022</v>
      </c>
      <c r="AE2083" s="799"/>
      <c r="AF2083" s="799"/>
    </row>
    <row r="2084" spans="1:32" ht="21.9" customHeight="1">
      <c r="A2084" s="166">
        <f>IF(N2086="","",A2083+1)</f>
        <v>5</v>
      </c>
      <c r="B2084" s="800" t="s">
        <v>206</v>
      </c>
      <c r="C2084" s="800"/>
      <c r="D2084" s="800"/>
      <c r="E2084" s="801" t="str">
        <f>IFERROR(VLOOKUP(N2086,Marks,6,0),"")</f>
        <v/>
      </c>
      <c r="F2084" s="801"/>
      <c r="G2084" s="801"/>
      <c r="H2084" s="801"/>
      <c r="I2084" s="801"/>
      <c r="J2084" s="802" t="s">
        <v>209</v>
      </c>
      <c r="K2084" s="802"/>
      <c r="L2084" s="802"/>
      <c r="M2084" s="802"/>
      <c r="N2084" s="803" t="str">
        <f>IFERROR(VLOOKUP(N2086,Marks,5,0),"")</f>
        <v/>
      </c>
      <c r="O2084" s="803"/>
      <c r="P2084" s="803"/>
      <c r="Q2084" s="819"/>
      <c r="R2084" s="800" t="s">
        <v>206</v>
      </c>
      <c r="S2084" s="800"/>
      <c r="T2084" s="800"/>
      <c r="U2084" s="801" t="str">
        <f>IFERROR(VLOOKUP(AD2086,Marks,6,0),"")</f>
        <v/>
      </c>
      <c r="V2084" s="801"/>
      <c r="W2084" s="801"/>
      <c r="X2084" s="801"/>
      <c r="Y2084" s="801"/>
      <c r="Z2084" s="802" t="s">
        <v>209</v>
      </c>
      <c r="AA2084" s="802"/>
      <c r="AB2084" s="802"/>
      <c r="AC2084" s="802"/>
      <c r="AD2084" s="803" t="str">
        <f>IFERROR(VLOOKUP(AD2086,Marks,5,0),"")</f>
        <v/>
      </c>
      <c r="AE2084" s="803"/>
      <c r="AF2084" s="803"/>
    </row>
    <row r="2085" spans="1:32" ht="21.9" customHeight="1">
      <c r="A2085" s="166">
        <f>IF(N2086="","",A2084+1)</f>
        <v>6</v>
      </c>
      <c r="B2085" s="800" t="s">
        <v>207</v>
      </c>
      <c r="C2085" s="800"/>
      <c r="D2085" s="800"/>
      <c r="E2085" s="801" t="str">
        <f>IFERROR(VLOOKUP(N2086,Marks,7,0),"")</f>
        <v/>
      </c>
      <c r="F2085" s="801"/>
      <c r="G2085" s="801"/>
      <c r="H2085" s="801"/>
      <c r="I2085" s="801"/>
      <c r="J2085" s="802" t="s">
        <v>210</v>
      </c>
      <c r="K2085" s="802"/>
      <c r="L2085" s="802"/>
      <c r="M2085" s="802"/>
      <c r="N2085" s="816" t="str">
        <f>IFERROR(VLOOKUP(N2086,Marks,4,0),"")</f>
        <v/>
      </c>
      <c r="O2085" s="816"/>
      <c r="P2085" s="816"/>
      <c r="Q2085" s="819"/>
      <c r="R2085" s="800" t="s">
        <v>207</v>
      </c>
      <c r="S2085" s="800"/>
      <c r="T2085" s="800"/>
      <c r="U2085" s="801" t="str">
        <f>IFERROR(VLOOKUP(AD2086,Marks,7,0),"")</f>
        <v/>
      </c>
      <c r="V2085" s="801"/>
      <c r="W2085" s="801"/>
      <c r="X2085" s="801"/>
      <c r="Y2085" s="801"/>
      <c r="Z2085" s="802" t="s">
        <v>210</v>
      </c>
      <c r="AA2085" s="802"/>
      <c r="AB2085" s="802"/>
      <c r="AC2085" s="802"/>
      <c r="AD2085" s="816" t="str">
        <f>IFERROR(VLOOKUP(AD2086,Marks,4,0),"")</f>
        <v/>
      </c>
      <c r="AE2085" s="816"/>
      <c r="AF2085" s="816"/>
    </row>
    <row r="2086" spans="1:32" ht="21.9" customHeight="1">
      <c r="A2086" s="166">
        <f>IF(N2086="","",A2085+1)</f>
        <v>7</v>
      </c>
      <c r="B2086" s="800" t="s">
        <v>208</v>
      </c>
      <c r="C2086" s="800"/>
      <c r="D2086" s="800"/>
      <c r="E2086" s="801" t="str">
        <f>IFERROR(VLOOKUP(N2086,Marks,8,0),"")</f>
        <v/>
      </c>
      <c r="F2086" s="801"/>
      <c r="G2086" s="801"/>
      <c r="H2086" s="801"/>
      <c r="I2086" s="801"/>
      <c r="J2086" s="802" t="s">
        <v>211</v>
      </c>
      <c r="K2086" s="802"/>
      <c r="L2086" s="802"/>
      <c r="M2086" s="802"/>
      <c r="N2086" s="809">
        <f>IF(AD2059="","",IF(AND(AD2059+1&gt;$AN$6),"",AD2059+1))</f>
        <v>255</v>
      </c>
      <c r="O2086" s="809"/>
      <c r="P2086" s="809"/>
      <c r="Q2086" s="819"/>
      <c r="R2086" s="800" t="s">
        <v>208</v>
      </c>
      <c r="S2086" s="800"/>
      <c r="T2086" s="800"/>
      <c r="U2086" s="801" t="str">
        <f>IFERROR(VLOOKUP(AD2086,Marks,8,0),"")</f>
        <v/>
      </c>
      <c r="V2086" s="801"/>
      <c r="W2086" s="801"/>
      <c r="X2086" s="801"/>
      <c r="Y2086" s="801"/>
      <c r="Z2086" s="802" t="s">
        <v>211</v>
      </c>
      <c r="AA2086" s="802"/>
      <c r="AB2086" s="802"/>
      <c r="AC2086" s="802"/>
      <c r="AD2086" s="810">
        <f>IF(N2086="","",IF(AND(N2086+1&gt;$AN$6),"",N2086+1))</f>
        <v>256</v>
      </c>
      <c r="AE2086" s="810"/>
      <c r="AF2086" s="810"/>
    </row>
    <row r="2087" spans="1:32" ht="9" customHeight="1">
      <c r="A2087" s="166">
        <f>IF(N2086="","",A2086+1)</f>
        <v>8</v>
      </c>
      <c r="B2087" s="123"/>
      <c r="C2087" s="123"/>
      <c r="D2087" s="123"/>
      <c r="E2087" s="124"/>
      <c r="F2087" s="124"/>
      <c r="G2087" s="124"/>
      <c r="H2087" s="123"/>
      <c r="I2087" s="123"/>
      <c r="J2087" s="125"/>
      <c r="K2087" s="125"/>
      <c r="L2087" s="125"/>
      <c r="M2087" s="76"/>
      <c r="N2087" s="76"/>
      <c r="O2087" s="76"/>
      <c r="P2087" s="76"/>
      <c r="Q2087" s="819"/>
      <c r="R2087" s="123"/>
      <c r="S2087" s="123"/>
      <c r="T2087" s="123"/>
      <c r="U2087" s="124"/>
      <c r="V2087" s="124"/>
      <c r="W2087" s="124"/>
      <c r="X2087" s="123"/>
      <c r="Y2087" s="123"/>
      <c r="Z2087" s="125"/>
      <c r="AA2087" s="125"/>
      <c r="AB2087" s="125"/>
      <c r="AC2087" s="76"/>
      <c r="AD2087" s="76"/>
      <c r="AE2087" s="76"/>
      <c r="AF2087" s="76"/>
    </row>
    <row r="2088" spans="1:32" ht="21" customHeight="1">
      <c r="A2088" s="166">
        <f>IF(N2086="","",A2087+1)</f>
        <v>9</v>
      </c>
      <c r="B2088" s="811" t="s">
        <v>213</v>
      </c>
      <c r="C2088" s="646" t="s">
        <v>214</v>
      </c>
      <c r="D2088" s="646"/>
      <c r="E2088" s="646"/>
      <c r="F2088" s="812" t="s">
        <v>13</v>
      </c>
      <c r="G2088" s="813"/>
      <c r="H2088" s="813"/>
      <c r="I2088" s="814"/>
      <c r="J2088" s="649" t="s">
        <v>184</v>
      </c>
      <c r="K2088" s="650" t="s">
        <v>167</v>
      </c>
      <c r="L2088" s="651"/>
      <c r="M2088" s="651"/>
      <c r="N2088" s="652"/>
      <c r="O2088" s="616" t="s">
        <v>185</v>
      </c>
      <c r="P2088" s="617" t="s">
        <v>186</v>
      </c>
      <c r="Q2088" s="819"/>
      <c r="R2088" s="811" t="s">
        <v>213</v>
      </c>
      <c r="S2088" s="646" t="s">
        <v>214</v>
      </c>
      <c r="T2088" s="646"/>
      <c r="U2088" s="646"/>
      <c r="V2088" s="812" t="s">
        <v>13</v>
      </c>
      <c r="W2088" s="813"/>
      <c r="X2088" s="813"/>
      <c r="Y2088" s="814"/>
      <c r="Z2088" s="649" t="s">
        <v>184</v>
      </c>
      <c r="AA2088" s="650" t="s">
        <v>167</v>
      </c>
      <c r="AB2088" s="651"/>
      <c r="AC2088" s="651"/>
      <c r="AD2088" s="652"/>
      <c r="AE2088" s="616" t="s">
        <v>185</v>
      </c>
      <c r="AF2088" s="617" t="s">
        <v>186</v>
      </c>
    </row>
    <row r="2089" spans="1:32" ht="90.75" customHeight="1">
      <c r="A2089" s="166">
        <f>IF(N2086="","",A2088+1)</f>
        <v>10</v>
      </c>
      <c r="B2089" s="811"/>
      <c r="C2089" s="171" t="s">
        <v>11</v>
      </c>
      <c r="D2089" s="171" t="s">
        <v>180</v>
      </c>
      <c r="E2089" s="171" t="s">
        <v>108</v>
      </c>
      <c r="F2089" s="171" t="s">
        <v>182</v>
      </c>
      <c r="G2089" s="171" t="s">
        <v>183</v>
      </c>
      <c r="H2089" s="305" t="s">
        <v>10</v>
      </c>
      <c r="I2089" s="171" t="s">
        <v>108</v>
      </c>
      <c r="J2089" s="649"/>
      <c r="K2089" s="172" t="s">
        <v>182</v>
      </c>
      <c r="L2089" s="172" t="s">
        <v>183</v>
      </c>
      <c r="M2089" s="173" t="s">
        <v>10</v>
      </c>
      <c r="N2089" s="171" t="s">
        <v>108</v>
      </c>
      <c r="O2089" s="616"/>
      <c r="P2089" s="785"/>
      <c r="Q2089" s="819"/>
      <c r="R2089" s="811"/>
      <c r="S2089" s="171" t="s">
        <v>11</v>
      </c>
      <c r="T2089" s="171" t="s">
        <v>180</v>
      </c>
      <c r="U2089" s="171" t="s">
        <v>108</v>
      </c>
      <c r="V2089" s="171" t="s">
        <v>182</v>
      </c>
      <c r="W2089" s="171" t="s">
        <v>183</v>
      </c>
      <c r="X2089" s="305" t="s">
        <v>10</v>
      </c>
      <c r="Y2089" s="171" t="s">
        <v>108</v>
      </c>
      <c r="Z2089" s="649"/>
      <c r="AA2089" s="172" t="s">
        <v>182</v>
      </c>
      <c r="AB2089" s="172" t="s">
        <v>183</v>
      </c>
      <c r="AC2089" s="173" t="s">
        <v>10</v>
      </c>
      <c r="AD2089" s="171" t="s">
        <v>108</v>
      </c>
      <c r="AE2089" s="616"/>
      <c r="AF2089" s="785">
        <v>0</v>
      </c>
    </row>
    <row r="2090" spans="1:32" ht="18.75" customHeight="1">
      <c r="A2090" s="166">
        <f>IF(N2086="","",A2089+1)</f>
        <v>11</v>
      </c>
      <c r="B2090" s="811"/>
      <c r="C2090" s="409">
        <v>20</v>
      </c>
      <c r="D2090" s="409">
        <v>20</v>
      </c>
      <c r="E2090" s="116">
        <v>40</v>
      </c>
      <c r="F2090" s="409">
        <v>30</v>
      </c>
      <c r="G2090" s="409">
        <v>18</v>
      </c>
      <c r="H2090" s="409">
        <v>12</v>
      </c>
      <c r="I2090" s="116">
        <v>60</v>
      </c>
      <c r="J2090" s="118">
        <v>100</v>
      </c>
      <c r="K2090" s="409">
        <v>50</v>
      </c>
      <c r="L2090" s="409">
        <v>30</v>
      </c>
      <c r="M2090" s="409">
        <v>20</v>
      </c>
      <c r="N2090" s="116">
        <v>100</v>
      </c>
      <c r="O2090" s="118">
        <v>200</v>
      </c>
      <c r="P2090" s="786"/>
      <c r="Q2090" s="819"/>
      <c r="R2090" s="811"/>
      <c r="S2090" s="409">
        <v>20</v>
      </c>
      <c r="T2090" s="409">
        <v>20</v>
      </c>
      <c r="U2090" s="116">
        <v>40</v>
      </c>
      <c r="V2090" s="409">
        <v>30</v>
      </c>
      <c r="W2090" s="409">
        <v>18</v>
      </c>
      <c r="X2090" s="409">
        <v>12</v>
      </c>
      <c r="Y2090" s="116">
        <v>60</v>
      </c>
      <c r="Z2090" s="118">
        <v>100</v>
      </c>
      <c r="AA2090" s="409">
        <v>50</v>
      </c>
      <c r="AB2090" s="409">
        <v>30</v>
      </c>
      <c r="AC2090" s="409">
        <v>20</v>
      </c>
      <c r="AD2090" s="116">
        <v>100</v>
      </c>
      <c r="AE2090" s="118">
        <v>200</v>
      </c>
      <c r="AF2090" s="786"/>
    </row>
    <row r="2091" spans="1:32" ht="21" customHeight="1">
      <c r="A2091" s="166">
        <f>IF(N2086="","",A2090+1)</f>
        <v>12</v>
      </c>
      <c r="B2091" s="122" t="str">
        <f>'Result Sheet'!$L$4</f>
        <v xml:space="preserve">हिन्दी </v>
      </c>
      <c r="C2091" s="408" t="str">
        <f>IFERROR(VLOOKUP(N2086,Marks,11,0),"")</f>
        <v/>
      </c>
      <c r="D2091" s="408" t="str">
        <f>IFERROR(VLOOKUP(N2086,Marks,12,0),"")</f>
        <v/>
      </c>
      <c r="E2091" s="117" t="str">
        <f>IFERROR(VLOOKUP(N2086,Marks,13,0),"")</f>
        <v/>
      </c>
      <c r="F2091" s="408" t="str">
        <f>IFERROR(VLOOKUP(N2086,Marks,14,0),"")</f>
        <v/>
      </c>
      <c r="G2091" s="408" t="str">
        <f>IFERROR(VLOOKUP(N2086,Marks,15,0),"")</f>
        <v/>
      </c>
      <c r="H2091" s="408" t="str">
        <f>IFERROR(VLOOKUP(N2086,Marks,16,0),"")</f>
        <v/>
      </c>
      <c r="I2091" s="117" t="str">
        <f>IFERROR(VLOOKUP(N2086,Marks,17,0),"")</f>
        <v/>
      </c>
      <c r="J2091" s="119" t="str">
        <f>IFERROR(VLOOKUP(N2086,Marks,18,0),"")</f>
        <v/>
      </c>
      <c r="K2091" s="408" t="str">
        <f>IFERROR(VLOOKUP(N2086,Marks,19,0),"")</f>
        <v/>
      </c>
      <c r="L2091" s="408" t="str">
        <f>IFERROR(VLOOKUP(N2086,Marks,20,0),"")</f>
        <v/>
      </c>
      <c r="M2091" s="408" t="str">
        <f>IFERROR(VLOOKUP(N2086,Marks,21,0),"")</f>
        <v/>
      </c>
      <c r="N2091" s="117" t="str">
        <f>IFERROR(VLOOKUP(N2086,Marks,22,0),"")</f>
        <v/>
      </c>
      <c r="O2091" s="119" t="str">
        <f>IFERROR(VLOOKUP(N2086,Marks,23,0),"")</f>
        <v/>
      </c>
      <c r="P2091" s="323" t="str">
        <f>IFERROR(VLOOKUP(N2086,Marks,29,0),"")</f>
        <v/>
      </c>
      <c r="Q2091" s="819"/>
      <c r="R2091" s="122" t="str">
        <f>'Result Sheet'!$L$4</f>
        <v xml:space="preserve">हिन्दी </v>
      </c>
      <c r="S2091" s="408" t="str">
        <f>IFERROR(VLOOKUP(AD2086,Marks,11,0),"")</f>
        <v/>
      </c>
      <c r="T2091" s="408" t="str">
        <f>IFERROR(VLOOKUP(AD2086,Marks,12,0),"")</f>
        <v/>
      </c>
      <c r="U2091" s="117" t="str">
        <f>IFERROR(VLOOKUP(AD2086,Marks,13,0),"")</f>
        <v/>
      </c>
      <c r="V2091" s="408" t="str">
        <f>IFERROR(VLOOKUP(AD2086,Marks,14,0),"")</f>
        <v/>
      </c>
      <c r="W2091" s="408" t="str">
        <f>IFERROR(VLOOKUP(AD2086,Marks,15,0),"")</f>
        <v/>
      </c>
      <c r="X2091" s="408" t="str">
        <f>IFERROR(VLOOKUP(AD2086,Marks,16,0),"")</f>
        <v/>
      </c>
      <c r="Y2091" s="117" t="str">
        <f>IFERROR(VLOOKUP(AD2086,Marks,17,0),"")</f>
        <v/>
      </c>
      <c r="Z2091" s="119" t="str">
        <f>IFERROR(VLOOKUP(AD2086,Marks,18,0),"")</f>
        <v/>
      </c>
      <c r="AA2091" s="408" t="str">
        <f>IFERROR(VLOOKUP(AD2086,Marks,19,0),"")</f>
        <v/>
      </c>
      <c r="AB2091" s="408" t="str">
        <f>IFERROR(VLOOKUP(AD2086,Marks,20,0),"")</f>
        <v/>
      </c>
      <c r="AC2091" s="408" t="str">
        <f>IFERROR(VLOOKUP(AD2086,Marks,21,0),"")</f>
        <v/>
      </c>
      <c r="AD2091" s="117" t="str">
        <f>IFERROR(VLOOKUP(AD2086,Marks,22,0),"")</f>
        <v/>
      </c>
      <c r="AE2091" s="119" t="str">
        <f>IFERROR(VLOOKUP(AD2086,Marks,23,0),"")</f>
        <v/>
      </c>
      <c r="AF2091" s="323" t="str">
        <f>IFERROR(VLOOKUP(AD2086,Marks,29,0),"")</f>
        <v/>
      </c>
    </row>
    <row r="2092" spans="1:32" ht="21" customHeight="1">
      <c r="A2092" s="166">
        <f>IF(N2086="","",A2091+1)</f>
        <v>13</v>
      </c>
      <c r="B2092" s="122" t="str">
        <f>'Result Sheet'!$AE$4</f>
        <v xml:space="preserve">अंग्रेजी </v>
      </c>
      <c r="C2092" s="408" t="str">
        <f>IFERROR(VLOOKUP(N2086,Marks,30,0),"")</f>
        <v/>
      </c>
      <c r="D2092" s="408" t="str">
        <f>IFERROR(VLOOKUP(N2086,Marks,31,0),"")</f>
        <v/>
      </c>
      <c r="E2092" s="117" t="str">
        <f>IFERROR(VLOOKUP(N2086,Marks,32,0),"")</f>
        <v/>
      </c>
      <c r="F2092" s="408" t="str">
        <f>IFERROR(VLOOKUP(N2086,Marks,33,0),"")</f>
        <v/>
      </c>
      <c r="G2092" s="408" t="str">
        <f>IFERROR(VLOOKUP(N2086,Marks,34,0),"")</f>
        <v/>
      </c>
      <c r="H2092" s="408" t="str">
        <f>IFERROR(VLOOKUP(N2086,Marks,35,0),"")</f>
        <v/>
      </c>
      <c r="I2092" s="117" t="str">
        <f>IFERROR(VLOOKUP(N2086,Marks,36,0),"")</f>
        <v/>
      </c>
      <c r="J2092" s="119" t="str">
        <f>IFERROR(VLOOKUP(N2086,Marks,37,0),"")</f>
        <v/>
      </c>
      <c r="K2092" s="408" t="str">
        <f>IFERROR(VLOOKUP(N2086,Marks,38,0),"")</f>
        <v/>
      </c>
      <c r="L2092" s="408" t="str">
        <f>IFERROR(VLOOKUP(N2086,Marks,39,0),"")</f>
        <v/>
      </c>
      <c r="M2092" s="408" t="str">
        <f>IFERROR(VLOOKUP(N2086,Marks,40,0),"")</f>
        <v/>
      </c>
      <c r="N2092" s="117" t="str">
        <f>IFERROR(VLOOKUP(N2086,Marks,41,0),"")</f>
        <v/>
      </c>
      <c r="O2092" s="119" t="str">
        <f>IFERROR(VLOOKUP(N2086,Marks,42,0),"")</f>
        <v/>
      </c>
      <c r="P2092" s="323" t="str">
        <f>IFERROR(VLOOKUP(N2086,Marks,48,0),"")</f>
        <v/>
      </c>
      <c r="Q2092" s="819"/>
      <c r="R2092" s="122" t="str">
        <f>'Result Sheet'!$AE$4</f>
        <v xml:space="preserve">अंग्रेजी </v>
      </c>
      <c r="S2092" s="408" t="str">
        <f>IFERROR(VLOOKUP(AD2086,Marks,30,0),"")</f>
        <v/>
      </c>
      <c r="T2092" s="408" t="str">
        <f>IFERROR(VLOOKUP(AD2086,Marks,31,0),"")</f>
        <v/>
      </c>
      <c r="U2092" s="117" t="str">
        <f>IFERROR(VLOOKUP(AD2086,Marks,32,0),"")</f>
        <v/>
      </c>
      <c r="V2092" s="408" t="str">
        <f>IFERROR(VLOOKUP(AD2086,Marks,33,0),"")</f>
        <v/>
      </c>
      <c r="W2092" s="408" t="str">
        <f>IFERROR(VLOOKUP(AD2086,Marks,34,0),"")</f>
        <v/>
      </c>
      <c r="X2092" s="408" t="str">
        <f>IFERROR(VLOOKUP(AD2086,Marks,35,0),"")</f>
        <v/>
      </c>
      <c r="Y2092" s="117" t="str">
        <f>IFERROR(VLOOKUP(AD2086,Marks,36,0),"")</f>
        <v/>
      </c>
      <c r="Z2092" s="119" t="str">
        <f>IFERROR(VLOOKUP(AD2086,Marks,37,0),"")</f>
        <v/>
      </c>
      <c r="AA2092" s="408" t="str">
        <f>IFERROR(VLOOKUP(AD2086,Marks,38,0),"")</f>
        <v/>
      </c>
      <c r="AB2092" s="408" t="str">
        <f>IFERROR(VLOOKUP(AD2086,Marks,39,0),"")</f>
        <v/>
      </c>
      <c r="AC2092" s="408" t="str">
        <f>IFERROR(VLOOKUP(AD2086,Marks,40,0),"")</f>
        <v/>
      </c>
      <c r="AD2092" s="117" t="str">
        <f>IFERROR(VLOOKUP(AD2086,Marks,41,0),"")</f>
        <v/>
      </c>
      <c r="AE2092" s="119" t="str">
        <f>IFERROR(VLOOKUP(AD2086,Marks,42,0),"")</f>
        <v/>
      </c>
      <c r="AF2092" s="323" t="str">
        <f>IFERROR(VLOOKUP(AD2086,Marks,48,0),"")</f>
        <v/>
      </c>
    </row>
    <row r="2093" spans="1:32" ht="21" customHeight="1">
      <c r="A2093" s="166">
        <f>IF(N2086="","",A2092+1)</f>
        <v>14</v>
      </c>
      <c r="B2093" s="122" t="str">
        <f>'Result Sheet'!$AX$4</f>
        <v>संस्कृत</v>
      </c>
      <c r="C2093" s="408" t="str">
        <f>IFERROR(VLOOKUP(N2086,Marks,49,0),"")</f>
        <v/>
      </c>
      <c r="D2093" s="408" t="str">
        <f>IFERROR(VLOOKUP(N2086,Marks,50,0),"")</f>
        <v/>
      </c>
      <c r="E2093" s="117" t="str">
        <f>IFERROR(VLOOKUP(N2086,Marks,51,0),"")</f>
        <v/>
      </c>
      <c r="F2093" s="408" t="str">
        <f>IFERROR(VLOOKUP(N2086,Marks,52,0),"")</f>
        <v/>
      </c>
      <c r="G2093" s="408" t="str">
        <f>IFERROR(VLOOKUP(N2086,Marks,53,0),"")</f>
        <v/>
      </c>
      <c r="H2093" s="408" t="str">
        <f>IFERROR(VLOOKUP(N2086,Marks,54,0),"")</f>
        <v/>
      </c>
      <c r="I2093" s="117" t="str">
        <f>IFERROR(VLOOKUP(N2086,Marks,55,0),"")</f>
        <v/>
      </c>
      <c r="J2093" s="119" t="str">
        <f>IFERROR(VLOOKUP(N2086,Marks,56,0),"")</f>
        <v/>
      </c>
      <c r="K2093" s="408" t="str">
        <f>IFERROR(VLOOKUP(N2086,Marks,57,0),"")</f>
        <v/>
      </c>
      <c r="L2093" s="408" t="str">
        <f>IFERROR(VLOOKUP(N2086,Marks,58,0),"")</f>
        <v/>
      </c>
      <c r="M2093" s="408" t="str">
        <f>IFERROR(VLOOKUP(N2086,Marks,59,0),"")</f>
        <v/>
      </c>
      <c r="N2093" s="117" t="str">
        <f>IFERROR(VLOOKUP(N2086,Marks,60,0),"")</f>
        <v/>
      </c>
      <c r="O2093" s="119" t="str">
        <f>IFERROR(VLOOKUP(N2086,Marks,61,0),"")</f>
        <v/>
      </c>
      <c r="P2093" s="323" t="str">
        <f>IFERROR(VLOOKUP(N2086,Marks,67,0),"")</f>
        <v/>
      </c>
      <c r="Q2093" s="819"/>
      <c r="R2093" s="122" t="str">
        <f>'Result Sheet'!$AX$4</f>
        <v>संस्कृत</v>
      </c>
      <c r="S2093" s="408" t="str">
        <f>IFERROR(VLOOKUP(AD2086,Marks,49,0),"")</f>
        <v/>
      </c>
      <c r="T2093" s="408" t="str">
        <f>IFERROR(VLOOKUP(AD2086,Marks,50,0),"")</f>
        <v/>
      </c>
      <c r="U2093" s="117" t="str">
        <f>IFERROR(VLOOKUP(AD2086,Marks,51,0),"")</f>
        <v/>
      </c>
      <c r="V2093" s="408" t="str">
        <f>IFERROR(VLOOKUP(AD2086,Marks,52,0),"")</f>
        <v/>
      </c>
      <c r="W2093" s="408" t="str">
        <f>IFERROR(VLOOKUP(AD2086,Marks,53,0),"")</f>
        <v/>
      </c>
      <c r="X2093" s="408" t="str">
        <f>IFERROR(VLOOKUP(AD2086,Marks,54,0),"")</f>
        <v/>
      </c>
      <c r="Y2093" s="117" t="str">
        <f>IFERROR(VLOOKUP(AD2086,Marks,55,0),"")</f>
        <v/>
      </c>
      <c r="Z2093" s="119" t="str">
        <f>IFERROR(VLOOKUP(AD2086,Marks,56,0),"")</f>
        <v/>
      </c>
      <c r="AA2093" s="408" t="str">
        <f>IFERROR(VLOOKUP(AD2086,Marks,57,0),"")</f>
        <v/>
      </c>
      <c r="AB2093" s="408" t="str">
        <f>IFERROR(VLOOKUP(AD2086,Marks,58,0),"")</f>
        <v/>
      </c>
      <c r="AC2093" s="408" t="str">
        <f>IFERROR(VLOOKUP(AD2086,Marks,59,0),"")</f>
        <v/>
      </c>
      <c r="AD2093" s="117" t="str">
        <f>IFERROR(VLOOKUP(AD2086,Marks,60,0),"")</f>
        <v/>
      </c>
      <c r="AE2093" s="119" t="str">
        <f>IFERROR(VLOOKUP(AD2086,Marks,61,0),"")</f>
        <v/>
      </c>
      <c r="AF2093" s="323" t="str">
        <f>IFERROR(VLOOKUP(AD2086,Marks,67,0),"")</f>
        <v/>
      </c>
    </row>
    <row r="2094" spans="1:32" ht="21" customHeight="1">
      <c r="A2094" s="166">
        <f>IF(N2086="","",A2092+1)</f>
        <v>14</v>
      </c>
      <c r="B2094" s="122" t="str">
        <f>'Result Sheet'!$BQ$4</f>
        <v xml:space="preserve">गणित </v>
      </c>
      <c r="C2094" s="408" t="str">
        <f>IFERROR(VLOOKUP(N2086,Marks,68,0),"")</f>
        <v/>
      </c>
      <c r="D2094" s="408" t="str">
        <f>IFERROR(VLOOKUP(N2086,Marks,69,0),"")</f>
        <v/>
      </c>
      <c r="E2094" s="117" t="str">
        <f>IFERROR(VLOOKUP(N2086,Marks,70,0),"")</f>
        <v/>
      </c>
      <c r="F2094" s="408" t="str">
        <f>IFERROR(VLOOKUP(N2086,Marks,71,0),"")</f>
        <v/>
      </c>
      <c r="G2094" s="408" t="str">
        <f>IFERROR(VLOOKUP(N2086,Marks,72,0),"")</f>
        <v/>
      </c>
      <c r="H2094" s="408" t="str">
        <f>IFERROR(VLOOKUP(N2086,Marks,73,0),"")</f>
        <v/>
      </c>
      <c r="I2094" s="117" t="str">
        <f>IFERROR(VLOOKUP(N2086,Marks,74,0),"")</f>
        <v/>
      </c>
      <c r="J2094" s="119" t="str">
        <f>IFERROR(VLOOKUP(N2086,Marks,75,0),"")</f>
        <v/>
      </c>
      <c r="K2094" s="408" t="str">
        <f>IFERROR(VLOOKUP(N2086,Marks,76,0),"")</f>
        <v/>
      </c>
      <c r="L2094" s="408" t="str">
        <f>IFERROR(VLOOKUP(N2086,Marks,77,0),"")</f>
        <v/>
      </c>
      <c r="M2094" s="408" t="str">
        <f>IFERROR(VLOOKUP(N2086,Marks,78,0),"")</f>
        <v/>
      </c>
      <c r="N2094" s="117" t="str">
        <f>IFERROR(VLOOKUP(N2086,Marks,79,0),"")</f>
        <v/>
      </c>
      <c r="O2094" s="119" t="str">
        <f>IFERROR(VLOOKUP(N2086,Marks,80,0),"")</f>
        <v/>
      </c>
      <c r="P2094" s="323" t="str">
        <f>IFERROR(VLOOKUP(N2086,Marks,86,0),"")</f>
        <v/>
      </c>
      <c r="Q2094" s="819"/>
      <c r="R2094" s="122" t="str">
        <f>'Result Sheet'!$BQ$4</f>
        <v xml:space="preserve">गणित </v>
      </c>
      <c r="S2094" s="408" t="str">
        <f>IFERROR(VLOOKUP(AD2086,Marks,68,0),"")</f>
        <v/>
      </c>
      <c r="T2094" s="408" t="str">
        <f>IFERROR(VLOOKUP(AD2086,Marks,69,0),"")</f>
        <v/>
      </c>
      <c r="U2094" s="117" t="str">
        <f>IFERROR(VLOOKUP(AD2086,Marks,70,0),"")</f>
        <v/>
      </c>
      <c r="V2094" s="408" t="str">
        <f>IFERROR(VLOOKUP(AD2086,Marks,71,0),"")</f>
        <v/>
      </c>
      <c r="W2094" s="408" t="str">
        <f>IFERROR(VLOOKUP(AD2086,Marks,72,0),"")</f>
        <v/>
      </c>
      <c r="X2094" s="408" t="str">
        <f>IFERROR(VLOOKUP(AD2086,Marks,73,0),"")</f>
        <v/>
      </c>
      <c r="Y2094" s="117" t="str">
        <f>IFERROR(VLOOKUP(AD2086,Marks,74,0),"")</f>
        <v/>
      </c>
      <c r="Z2094" s="119" t="str">
        <f>IFERROR(VLOOKUP(AD2086,Marks,75,0),"")</f>
        <v/>
      </c>
      <c r="AA2094" s="408" t="str">
        <f>IFERROR(VLOOKUP(AD2086,Marks,76,0),"")</f>
        <v/>
      </c>
      <c r="AB2094" s="408" t="str">
        <f>IFERROR(VLOOKUP(AD2086,Marks,77,0),"")</f>
        <v/>
      </c>
      <c r="AC2094" s="408" t="str">
        <f>IFERROR(VLOOKUP(AD2086,Marks,78,0),"")</f>
        <v/>
      </c>
      <c r="AD2094" s="117" t="str">
        <f>IFERROR(VLOOKUP(AD2086,Marks,79,0),"")</f>
        <v/>
      </c>
      <c r="AE2094" s="119" t="str">
        <f>IFERROR(VLOOKUP(AD2086,Marks,80,0),"")</f>
        <v/>
      </c>
      <c r="AF2094" s="323" t="str">
        <f>IFERROR(VLOOKUP(AD2086,Marks,86,0),"")</f>
        <v/>
      </c>
    </row>
    <row r="2095" spans="1:32" ht="21" customHeight="1">
      <c r="A2095" s="166">
        <f>IF(N2086="","",A2094+1)</f>
        <v>15</v>
      </c>
      <c r="B2095" s="122" t="str">
        <f>'Result Sheet'!$CJ$4</f>
        <v xml:space="preserve">पर्यावरण अध्ययन </v>
      </c>
      <c r="C2095" s="408" t="str">
        <f>IFERROR(VLOOKUP(N2086,Marks,87,0),"")</f>
        <v/>
      </c>
      <c r="D2095" s="408" t="str">
        <f>IFERROR(VLOOKUP(N2086,Marks,88,0),"")</f>
        <v/>
      </c>
      <c r="E2095" s="117" t="str">
        <f>IFERROR(VLOOKUP(N2086,Marks,89,0),"")</f>
        <v/>
      </c>
      <c r="F2095" s="408" t="str">
        <f>IFERROR(VLOOKUP(N2086,Marks,90,0),"")</f>
        <v/>
      </c>
      <c r="G2095" s="408" t="str">
        <f>IFERROR(VLOOKUP(N2086,Marks,91,0),"")</f>
        <v/>
      </c>
      <c r="H2095" s="408" t="str">
        <f>IFERROR(VLOOKUP(N2086,Marks,92,0),"")</f>
        <v/>
      </c>
      <c r="I2095" s="117" t="str">
        <f>IFERROR(VLOOKUP(N2086,Marks,93,0),"")</f>
        <v/>
      </c>
      <c r="J2095" s="119" t="str">
        <f>IFERROR(VLOOKUP(N2086,Marks,94,0),"")</f>
        <v/>
      </c>
      <c r="K2095" s="408" t="str">
        <f>IFERROR(VLOOKUP(N2086,Marks,95,0),"")</f>
        <v/>
      </c>
      <c r="L2095" s="408" t="str">
        <f>IFERROR(VLOOKUP(N2086,Marks,96,0),"")</f>
        <v/>
      </c>
      <c r="M2095" s="408" t="str">
        <f>IFERROR(VLOOKUP(N2086,Marks,97,0),"")</f>
        <v/>
      </c>
      <c r="N2095" s="117" t="str">
        <f>IFERROR(VLOOKUP(N2086,Marks,98,0),"")</f>
        <v/>
      </c>
      <c r="O2095" s="119" t="str">
        <f>IFERROR(VLOOKUP(N2086,Marks,99,0),"")</f>
        <v/>
      </c>
      <c r="P2095" s="323" t="str">
        <f>IFERROR(VLOOKUP(N2086,Marks,105,0),"")</f>
        <v/>
      </c>
      <c r="Q2095" s="819"/>
      <c r="R2095" s="122" t="str">
        <f>'Result Sheet'!$CJ$4</f>
        <v xml:space="preserve">पर्यावरण अध्ययन </v>
      </c>
      <c r="S2095" s="408" t="str">
        <f>IFERROR(VLOOKUP(AD2086,Marks,87,0),"")</f>
        <v/>
      </c>
      <c r="T2095" s="408" t="str">
        <f>IFERROR(VLOOKUP(AD2086,Marks,88,0),"")</f>
        <v/>
      </c>
      <c r="U2095" s="117" t="str">
        <f>IFERROR(VLOOKUP(AD2086,Marks,89,0),"")</f>
        <v/>
      </c>
      <c r="V2095" s="408" t="str">
        <f>IFERROR(VLOOKUP(AD2086,Marks,90,0),"")</f>
        <v/>
      </c>
      <c r="W2095" s="408" t="str">
        <f>IFERROR(VLOOKUP(AD2086,Marks,91,0),"")</f>
        <v/>
      </c>
      <c r="X2095" s="408" t="str">
        <f>IFERROR(VLOOKUP(AD2086,Marks,92,0),"")</f>
        <v/>
      </c>
      <c r="Y2095" s="117" t="str">
        <f>IFERROR(VLOOKUP(AD2086,Marks,93,0),"")</f>
        <v/>
      </c>
      <c r="Z2095" s="119" t="str">
        <f>IFERROR(VLOOKUP(AD2086,Marks,94,0),"")</f>
        <v/>
      </c>
      <c r="AA2095" s="408" t="str">
        <f>IFERROR(VLOOKUP(AD2086,Marks,95,0),"")</f>
        <v/>
      </c>
      <c r="AB2095" s="408" t="str">
        <f>IFERROR(VLOOKUP(AD2086,Marks,96,0),"")</f>
        <v/>
      </c>
      <c r="AC2095" s="408" t="str">
        <f>IFERROR(VLOOKUP(AD2086,Marks,97,0),"")</f>
        <v/>
      </c>
      <c r="AD2095" s="117" t="str">
        <f>IFERROR(VLOOKUP(AD2086,Marks,98,0),"")</f>
        <v/>
      </c>
      <c r="AE2095" s="119" t="str">
        <f>IFERROR(VLOOKUP(AD2086,Marks,99,0),"")</f>
        <v/>
      </c>
      <c r="AF2095" s="323" t="str">
        <f>IFERROR(VLOOKUP(AD2086,Marks,105,0),"")</f>
        <v/>
      </c>
    </row>
    <row r="2096" spans="1:32" ht="25.5" customHeight="1">
      <c r="A2096" s="166">
        <f>IF(N2086="","",A2095+1)</f>
        <v>16</v>
      </c>
      <c r="B2096" s="412" t="s">
        <v>215</v>
      </c>
      <c r="C2096" s="120" t="str">
        <f>IF(AND(C2091="",C2092="",C2093="",C2094="",C2095=""),"",SUM(C2091:C2095))</f>
        <v/>
      </c>
      <c r="D2096" s="120" t="str">
        <f t="shared" ref="D2096" si="648">IF(AND(D2091="",D2092="",D2093="",D2094="",D2095=""),"",SUM(D2091:D2095))</f>
        <v/>
      </c>
      <c r="E2096" s="120" t="str">
        <f t="shared" ref="E2096" si="649">IF(AND(E2091="",E2092="",E2093="",E2094="",E2095=""),"",SUM(E2091:E2095))</f>
        <v/>
      </c>
      <c r="F2096" s="120" t="str">
        <f t="shared" ref="F2096" si="650">IF(AND(F2091="",F2092="",F2093="",F2094="",F2095=""),"",SUM(F2091:F2095))</f>
        <v/>
      </c>
      <c r="G2096" s="120" t="str">
        <f t="shared" ref="G2096" si="651">IF(AND(G2091="",G2092="",G2093="",G2094="",G2095=""),"",SUM(G2091:G2095))</f>
        <v/>
      </c>
      <c r="H2096" s="120" t="str">
        <f t="shared" ref="H2096" si="652">IF(AND(H2091="",H2092="",H2093="",H2094="",H2095=""),"",SUM(H2091:H2095))</f>
        <v/>
      </c>
      <c r="I2096" s="120" t="str">
        <f t="shared" ref="I2096" si="653">IF(AND(I2091="",I2092="",I2093="",I2094="",I2095=""),"",SUM(I2091:I2095))</f>
        <v/>
      </c>
      <c r="J2096" s="120" t="str">
        <f t="shared" ref="J2096" si="654">IF(AND(J2091="",J2092="",J2093="",J2094="",J2095=""),"",SUM(J2091:J2095))</f>
        <v/>
      </c>
      <c r="K2096" s="120" t="str">
        <f t="shared" ref="K2096" si="655">IF(AND(K2091="",K2092="",K2093="",K2094="",K2095=""),"",SUM(K2091:K2095))</f>
        <v/>
      </c>
      <c r="L2096" s="120" t="str">
        <f t="shared" ref="L2096" si="656">IF(AND(L2091="",L2092="",L2093="",L2094="",L2095=""),"",SUM(L2091:L2095))</f>
        <v/>
      </c>
      <c r="M2096" s="120" t="str">
        <f t="shared" ref="M2096" si="657">IF(AND(M2091="",M2092="",M2093="",M2094="",M2095=""),"",SUM(M2091:M2095))</f>
        <v/>
      </c>
      <c r="N2096" s="120" t="str">
        <f t="shared" ref="N2096" si="658">IF(AND(N2091="",N2092="",N2093="",N2094="",N2095=""),"",SUM(N2091:N2095))</f>
        <v/>
      </c>
      <c r="O2096" s="120" t="str">
        <f t="shared" ref="O2096" si="659">IF(AND(O2091="",O2092="",O2093="",O2094="",O2095=""),"",SUM(O2091:O2095))</f>
        <v/>
      </c>
      <c r="P2096" s="326" t="str">
        <f>IF(OR(N2086="",E2084="",O2096=""),"",IF(O2096&gt;85%*1000,"A",IF(O2096&gt;70%*1000,"B",IF(O2096&gt;50%*1000,"C",IF(O2096&gt;30%*1000,"D","E")))))</f>
        <v/>
      </c>
      <c r="Q2096" s="819"/>
      <c r="R2096" s="412" t="s">
        <v>215</v>
      </c>
      <c r="S2096" s="120" t="str">
        <f>IF(AND(S2091="",S2092="",S2093="",S2094="",S2095=""),"",SUM(S2091:S2095))</f>
        <v/>
      </c>
      <c r="T2096" s="120" t="str">
        <f t="shared" ref="T2096" si="660">IF(AND(T2091="",T2092="",T2093="",T2094="",T2095=""),"",SUM(T2091:T2095))</f>
        <v/>
      </c>
      <c r="U2096" s="120" t="str">
        <f t="shared" ref="U2096" si="661">IF(AND(U2091="",U2092="",U2093="",U2094="",U2095=""),"",SUM(U2091:U2095))</f>
        <v/>
      </c>
      <c r="V2096" s="120" t="str">
        <f t="shared" ref="V2096" si="662">IF(AND(V2091="",V2092="",V2093="",V2094="",V2095=""),"",SUM(V2091:V2095))</f>
        <v/>
      </c>
      <c r="W2096" s="120" t="str">
        <f t="shared" ref="W2096" si="663">IF(AND(W2091="",W2092="",W2093="",W2094="",W2095=""),"",SUM(W2091:W2095))</f>
        <v/>
      </c>
      <c r="X2096" s="120" t="str">
        <f t="shared" ref="X2096" si="664">IF(AND(X2091="",X2092="",X2093="",X2094="",X2095=""),"",SUM(X2091:X2095))</f>
        <v/>
      </c>
      <c r="Y2096" s="120" t="str">
        <f t="shared" ref="Y2096" si="665">IF(AND(Y2091="",Y2092="",Y2093="",Y2094="",Y2095=""),"",SUM(Y2091:Y2095))</f>
        <v/>
      </c>
      <c r="Z2096" s="120" t="str">
        <f t="shared" ref="Z2096" si="666">IF(AND(Z2091="",Z2092="",Z2093="",Z2094="",Z2095=""),"",SUM(Z2091:Z2095))</f>
        <v/>
      </c>
      <c r="AA2096" s="120" t="str">
        <f t="shared" ref="AA2096" si="667">IF(AND(AA2091="",AA2092="",AA2093="",AA2094="",AA2095=""),"",SUM(AA2091:AA2095))</f>
        <v/>
      </c>
      <c r="AB2096" s="120" t="str">
        <f t="shared" ref="AB2096" si="668">IF(AND(AB2091="",AB2092="",AB2093="",AB2094="",AB2095=""),"",SUM(AB2091:AB2095))</f>
        <v/>
      </c>
      <c r="AC2096" s="120" t="str">
        <f t="shared" ref="AC2096" si="669">IF(AND(AC2091="",AC2092="",AC2093="",AC2094="",AC2095=""),"",SUM(AC2091:AC2095))</f>
        <v/>
      </c>
      <c r="AD2096" s="120" t="str">
        <f t="shared" ref="AD2096" si="670">IF(AND(AD2091="",AD2092="",AD2093="",AD2094="",AD2095=""),"",SUM(AD2091:AD2095))</f>
        <v/>
      </c>
      <c r="AE2096" s="120" t="str">
        <f t="shared" ref="AE2096" si="671">IF(AND(AE2091="",AE2092="",AE2093="",AE2094="",AE2095=""),"",SUM(AE2091:AE2095))</f>
        <v/>
      </c>
      <c r="AF2096" s="326" t="str">
        <f>IF(OR(AD2086="",U2084="",AE2096=""),"",IF(AE2096&gt;85%*1000,"A",IF(AE2096&gt;70%*1000,"B",IF(AE2096&gt;50%*1000,"C",IF(AE2096&gt;30%*1000,"D","E")))))</f>
        <v/>
      </c>
    </row>
    <row r="2097" spans="1:32" ht="9" customHeight="1">
      <c r="A2097" s="166">
        <f>IF(N2086="","",A2096+1)</f>
        <v>17</v>
      </c>
      <c r="B2097" s="787"/>
      <c r="C2097" s="787"/>
      <c r="D2097" s="787"/>
      <c r="E2097" s="787"/>
      <c r="F2097" s="787"/>
      <c r="G2097" s="787"/>
      <c r="H2097" s="787"/>
      <c r="I2097" s="787"/>
      <c r="J2097" s="787"/>
      <c r="K2097" s="787"/>
      <c r="L2097" s="787"/>
      <c r="M2097" s="787"/>
      <c r="N2097" s="787"/>
      <c r="O2097" s="787"/>
      <c r="P2097" s="787"/>
      <c r="Q2097" s="819"/>
      <c r="R2097" s="787"/>
      <c r="S2097" s="787"/>
      <c r="T2097" s="787"/>
      <c r="U2097" s="787"/>
      <c r="V2097" s="787"/>
      <c r="W2097" s="787"/>
      <c r="X2097" s="787"/>
      <c r="Y2097" s="787"/>
      <c r="Z2097" s="787"/>
      <c r="AA2097" s="787"/>
      <c r="AB2097" s="787"/>
      <c r="AC2097" s="787"/>
      <c r="AD2097" s="787"/>
      <c r="AE2097" s="787"/>
      <c r="AF2097" s="787"/>
    </row>
    <row r="2098" spans="1:32" ht="22.5" customHeight="1">
      <c r="A2098" s="166">
        <f>IF(N2086="","",A2097+1)</f>
        <v>18</v>
      </c>
      <c r="B2098" s="788" t="s">
        <v>213</v>
      </c>
      <c r="C2098" s="788"/>
      <c r="D2098" s="789" t="s">
        <v>229</v>
      </c>
      <c r="E2098" s="790"/>
      <c r="F2098" s="411" t="s">
        <v>186</v>
      </c>
      <c r="G2098" s="788" t="s">
        <v>213</v>
      </c>
      <c r="H2098" s="788"/>
      <c r="I2098" s="789" t="s">
        <v>229</v>
      </c>
      <c r="J2098" s="790"/>
      <c r="K2098" s="411" t="s">
        <v>186</v>
      </c>
      <c r="L2098" s="788" t="s">
        <v>213</v>
      </c>
      <c r="M2098" s="788"/>
      <c r="N2098" s="789" t="s">
        <v>229</v>
      </c>
      <c r="O2098" s="790"/>
      <c r="P2098" s="411" t="s">
        <v>186</v>
      </c>
      <c r="Q2098" s="819"/>
      <c r="R2098" s="788" t="s">
        <v>213</v>
      </c>
      <c r="S2098" s="788"/>
      <c r="T2098" s="789" t="s">
        <v>229</v>
      </c>
      <c r="U2098" s="790"/>
      <c r="V2098" s="411" t="s">
        <v>186</v>
      </c>
      <c r="W2098" s="788" t="s">
        <v>213</v>
      </c>
      <c r="X2098" s="788"/>
      <c r="Y2098" s="789" t="s">
        <v>229</v>
      </c>
      <c r="Z2098" s="790"/>
      <c r="AA2098" s="411" t="s">
        <v>186</v>
      </c>
      <c r="AB2098" s="788" t="s">
        <v>213</v>
      </c>
      <c r="AC2098" s="788"/>
      <c r="AD2098" s="789" t="s">
        <v>229</v>
      </c>
      <c r="AE2098" s="790"/>
      <c r="AF2098" s="411" t="s">
        <v>186</v>
      </c>
    </row>
    <row r="2099" spans="1:32" ht="21.75" customHeight="1">
      <c r="A2099" s="166">
        <f>IF(N2086="","",A2098+1)</f>
        <v>19</v>
      </c>
      <c r="B2099" s="791" t="s">
        <v>221</v>
      </c>
      <c r="C2099" s="792"/>
      <c r="D2099" s="792"/>
      <c r="E2099" s="119" t="str">
        <f>IFERROR(VLOOKUP(N2086,Marks,109,0),"")</f>
        <v/>
      </c>
      <c r="F2099" s="130" t="str">
        <f>IFERROR(VLOOKUP(N2086,Marks,113,0),"")</f>
        <v/>
      </c>
      <c r="G2099" s="791" t="s">
        <v>192</v>
      </c>
      <c r="H2099" s="792"/>
      <c r="I2099" s="792"/>
      <c r="J2099" s="119" t="str">
        <f>IFERROR(VLOOKUP(N2086,Marks,117,0),"")</f>
        <v/>
      </c>
      <c r="K2099" s="130" t="str">
        <f>IFERROR(VLOOKUP(N2086,Marks,121,0),"")</f>
        <v/>
      </c>
      <c r="L2099" s="793" t="s">
        <v>193</v>
      </c>
      <c r="M2099" s="794"/>
      <c r="N2099" s="794"/>
      <c r="O2099" s="119" t="str">
        <f>IFERROR(VLOOKUP(N2086,Marks,125,0),"")</f>
        <v/>
      </c>
      <c r="P2099" s="130" t="str">
        <f>IFERROR(VLOOKUP(N2086,Marks,129,0),"")</f>
        <v/>
      </c>
      <c r="Q2099" s="819"/>
      <c r="R2099" s="791" t="s">
        <v>221</v>
      </c>
      <c r="S2099" s="792"/>
      <c r="T2099" s="792"/>
      <c r="U2099" s="119" t="str">
        <f>IFERROR(VLOOKUP(AD2086,Marks,109,0),"")</f>
        <v/>
      </c>
      <c r="V2099" s="130" t="str">
        <f>IFERROR(VLOOKUP(AD2086,Marks,113,0),"")</f>
        <v/>
      </c>
      <c r="W2099" s="791" t="s">
        <v>192</v>
      </c>
      <c r="X2099" s="792"/>
      <c r="Y2099" s="792"/>
      <c r="Z2099" s="119" t="str">
        <f>IFERROR(VLOOKUP(AD2086,Marks,117,0),"")</f>
        <v/>
      </c>
      <c r="AA2099" s="130" t="str">
        <f>IFERROR(VLOOKUP(AD2086,Marks,121,0),"")</f>
        <v/>
      </c>
      <c r="AB2099" s="793" t="s">
        <v>193</v>
      </c>
      <c r="AC2099" s="794"/>
      <c r="AD2099" s="794"/>
      <c r="AE2099" s="119" t="str">
        <f>IFERROR(VLOOKUP(AD2086,Marks,125,0),"")</f>
        <v/>
      </c>
      <c r="AF2099" s="130" t="str">
        <f>IFERROR(VLOOKUP(AD2086,Marks,129,0),"")</f>
        <v/>
      </c>
    </row>
    <row r="2100" spans="1:32" ht="21" customHeight="1">
      <c r="A2100" s="166">
        <f>IF(N2086="","",A2099+1)</f>
        <v>20</v>
      </c>
      <c r="B2100" s="780" t="s">
        <v>216</v>
      </c>
      <c r="C2100" s="780"/>
      <c r="D2100" s="780"/>
      <c r="E2100" s="795" t="str">
        <f>IFERROR(VLOOKUP(N2086,Marks,135,0),"")</f>
        <v/>
      </c>
      <c r="F2100" s="795"/>
      <c r="G2100" s="795"/>
      <c r="H2100" s="795"/>
      <c r="I2100" s="780" t="s">
        <v>217</v>
      </c>
      <c r="J2100" s="780"/>
      <c r="K2100" s="780"/>
      <c r="L2100" s="780"/>
      <c r="M2100" s="796" t="str">
        <f>IFERROR(VLOOKUP(N2086,Marks,136,0),"")</f>
        <v/>
      </c>
      <c r="N2100" s="796"/>
      <c r="O2100" s="796"/>
      <c r="P2100" s="796"/>
      <c r="Q2100" s="819"/>
      <c r="R2100" s="780" t="s">
        <v>216</v>
      </c>
      <c r="S2100" s="780"/>
      <c r="T2100" s="780"/>
      <c r="U2100" s="795" t="str">
        <f>IFERROR(VLOOKUP(AD2086,Marks,135,0),"")</f>
        <v/>
      </c>
      <c r="V2100" s="795"/>
      <c r="W2100" s="795"/>
      <c r="X2100" s="795"/>
      <c r="Y2100" s="780" t="s">
        <v>217</v>
      </c>
      <c r="Z2100" s="780"/>
      <c r="AA2100" s="780"/>
      <c r="AB2100" s="780"/>
      <c r="AC2100" s="796" t="str">
        <f>IFERROR(VLOOKUP(AD2086,Marks,136,0),"")</f>
        <v/>
      </c>
      <c r="AD2100" s="796"/>
      <c r="AE2100" s="796"/>
      <c r="AF2100" s="796"/>
    </row>
    <row r="2101" spans="1:32" ht="21" customHeight="1">
      <c r="A2101" s="166">
        <f>IF(N2086="","",A2100+1)</f>
        <v>21</v>
      </c>
      <c r="B2101" s="780" t="s">
        <v>218</v>
      </c>
      <c r="C2101" s="780"/>
      <c r="D2101" s="780"/>
      <c r="E2101" s="782" t="str">
        <f>IFERROR(VLOOKUP(N2086,Marks,134,0),"")</f>
        <v/>
      </c>
      <c r="F2101" s="782"/>
      <c r="G2101" s="782"/>
      <c r="H2101" s="782"/>
      <c r="I2101" s="780" t="s">
        <v>219</v>
      </c>
      <c r="J2101" s="780"/>
      <c r="K2101" s="780"/>
      <c r="L2101" s="780"/>
      <c r="M2101" s="781" t="str">
        <f>IFERROR(VLOOKUP(N2086,Marks,131,0),"")</f>
        <v/>
      </c>
      <c r="N2101" s="781"/>
      <c r="O2101" s="781"/>
      <c r="P2101" s="781"/>
      <c r="Q2101" s="819"/>
      <c r="R2101" s="780" t="s">
        <v>218</v>
      </c>
      <c r="S2101" s="780"/>
      <c r="T2101" s="780"/>
      <c r="U2101" s="782" t="str">
        <f>IFERROR(VLOOKUP(AD2086,Marks,134,0),"")</f>
        <v/>
      </c>
      <c r="V2101" s="782"/>
      <c r="W2101" s="782"/>
      <c r="X2101" s="782"/>
      <c r="Y2101" s="780" t="s">
        <v>219</v>
      </c>
      <c r="Z2101" s="780"/>
      <c r="AA2101" s="780"/>
      <c r="AB2101" s="780"/>
      <c r="AC2101" s="781" t="str">
        <f>IFERROR(VLOOKUP(AD2086,Marks,131,0),"")</f>
        <v/>
      </c>
      <c r="AD2101" s="781"/>
      <c r="AE2101" s="781"/>
      <c r="AF2101" s="781"/>
    </row>
    <row r="2102" spans="1:32" ht="21" customHeight="1">
      <c r="A2102" s="166">
        <f>IF(N2086="","",A2101+1)</f>
        <v>22</v>
      </c>
      <c r="B2102" s="780" t="s">
        <v>220</v>
      </c>
      <c r="C2102" s="780"/>
      <c r="D2102" s="780"/>
      <c r="E2102" s="324" t="str">
        <f>IFERROR(VLOOKUP(N2086,Marks,132,0),"")</f>
        <v/>
      </c>
      <c r="F2102" s="325" t="s">
        <v>341</v>
      </c>
      <c r="G2102" s="783" t="str">
        <f>IF(OR(N2086="",E2084="",O2096=""),"",IF(O2096&gt;85%*1000,"A",IF(O2096&gt;70%*1000,"B",IF(O2096&gt;50%*1000,"C",IF(O2096&gt;30%*1000,"D","E")))))</f>
        <v/>
      </c>
      <c r="H2102" s="783"/>
      <c r="I2102" s="780" t="s">
        <v>222</v>
      </c>
      <c r="J2102" s="780"/>
      <c r="K2102" s="780"/>
      <c r="L2102" s="780"/>
      <c r="M2102" s="818" t="str">
        <f>IFERROR(VLOOKUP(N2086,Marks,133,0),"")</f>
        <v/>
      </c>
      <c r="N2102" s="818"/>
      <c r="O2102" s="818"/>
      <c r="P2102" s="818"/>
      <c r="Q2102" s="819"/>
      <c r="R2102" s="780" t="s">
        <v>220</v>
      </c>
      <c r="S2102" s="780"/>
      <c r="T2102" s="780"/>
      <c r="U2102" s="324" t="str">
        <f>IFERROR(VLOOKUP(AD2086,Marks,132,0),"")</f>
        <v/>
      </c>
      <c r="V2102" s="325" t="s">
        <v>341</v>
      </c>
      <c r="W2102" s="783" t="str">
        <f>IF(OR(AD2086="",U2084="",AE2096=""),"",IF(AE2096&gt;85%*1000,"A",IF(AE2096&gt;70%*1000,"B",IF(AE2096&gt;50%*1000,"C",IF(AE2096&gt;30%*1000,"D","E")))))</f>
        <v/>
      </c>
      <c r="X2102" s="783"/>
      <c r="Y2102" s="780" t="s">
        <v>222</v>
      </c>
      <c r="Z2102" s="780"/>
      <c r="AA2102" s="780"/>
      <c r="AB2102" s="780"/>
      <c r="AC2102" s="818" t="str">
        <f>IFERROR(VLOOKUP(AD2086,Marks,133,0),"")</f>
        <v/>
      </c>
      <c r="AD2102" s="818"/>
      <c r="AE2102" s="818"/>
      <c r="AF2102" s="818"/>
    </row>
    <row r="2103" spans="1:32" ht="21" customHeight="1">
      <c r="A2103" s="166">
        <f>IF(N2086="","",A2102+1)</f>
        <v>23</v>
      </c>
      <c r="B2103" s="817" t="s">
        <v>228</v>
      </c>
      <c r="C2103" s="817"/>
      <c r="D2103" s="817"/>
      <c r="E2103" s="784">
        <f>'Master sheet'!$C$10</f>
        <v>44697</v>
      </c>
      <c r="F2103" s="784"/>
      <c r="G2103" s="784"/>
      <c r="H2103" s="410"/>
      <c r="I2103" s="121"/>
      <c r="J2103" s="121"/>
      <c r="K2103" s="76"/>
      <c r="L2103" s="121"/>
      <c r="M2103" s="121"/>
      <c r="N2103" s="121"/>
      <c r="O2103" s="121"/>
      <c r="P2103" s="121"/>
      <c r="Q2103" s="819"/>
      <c r="R2103" s="817" t="s">
        <v>228</v>
      </c>
      <c r="S2103" s="817"/>
      <c r="T2103" s="817"/>
      <c r="U2103" s="784">
        <f>'Master sheet'!$C$10</f>
        <v>44697</v>
      </c>
      <c r="V2103" s="784"/>
      <c r="W2103" s="784"/>
      <c r="X2103" s="410"/>
      <c r="Y2103" s="121"/>
      <c r="Z2103" s="121"/>
      <c r="AA2103" s="76"/>
      <c r="AB2103" s="121"/>
      <c r="AC2103" s="121"/>
      <c r="AD2103" s="121"/>
      <c r="AE2103" s="121"/>
      <c r="AF2103" s="121"/>
    </row>
    <row r="2104" spans="1:32" ht="43.5" customHeight="1">
      <c r="A2104" s="166">
        <f>IF(N2086="","",A2103+1)</f>
        <v>24</v>
      </c>
      <c r="B2104" s="804" t="str">
        <f>IF(AND(C2083=1),CONCATENATE("( ",UPPER('Master sheet'!$F$11)," )"),IF(AND(C2083=2),CONCATENATE("( ",UPPER('Master sheet'!$F$19)," )"),IF(AND(C2083=3),CONCATENATE("( ",UPPER('Master sheet'!$J$11)," )"),IF(AND(C2083=4),CONCATENATE("( ",UPPER('Master sheet'!$J$19)," )"),""))))</f>
        <v/>
      </c>
      <c r="C2104" s="804"/>
      <c r="D2104" s="804"/>
      <c r="E2104" s="804"/>
      <c r="F2104" s="805" t="str">
        <f>IF(AND(N2086=""),"",CONCATENATE("(",'Master sheet'!$C$14," )"))</f>
        <v>(Suresh Kumar )</v>
      </c>
      <c r="G2104" s="805"/>
      <c r="H2104" s="805"/>
      <c r="I2104" s="805"/>
      <c r="J2104" s="805"/>
      <c r="K2104" s="805" t="str">
        <f>IF(AND(N2086=""),"",CONCATENATE("(",'Master sheet'!$C$12," )"))</f>
        <v>(USHA PALIYA )</v>
      </c>
      <c r="L2104" s="805"/>
      <c r="M2104" s="805"/>
      <c r="N2104" s="805"/>
      <c r="O2104" s="805"/>
      <c r="P2104" s="805"/>
      <c r="Q2104" s="819"/>
      <c r="R2104" s="804" t="str">
        <f>IF(AND(S2083=1),CONCATENATE("( ",UPPER('Master sheet'!$F$11)," )"),IF(AND(S2083=2),CONCATENATE("( ",UPPER('Master sheet'!$F$19)," )"),IF(AND(S2083=3),CONCATENATE("( ",UPPER('Master sheet'!$J$11)," )"),IF(AND(S2083=4),CONCATENATE("( ",UPPER('Master sheet'!$J$19)," )"),""))))</f>
        <v/>
      </c>
      <c r="S2104" s="804"/>
      <c r="T2104" s="804"/>
      <c r="U2104" s="804"/>
      <c r="V2104" s="805" t="str">
        <f>IF(AND(AD2086=""),"",CONCATENATE("(",'Master sheet'!$C$14," )"))</f>
        <v>(Suresh Kumar )</v>
      </c>
      <c r="W2104" s="805"/>
      <c r="X2104" s="805"/>
      <c r="Y2104" s="805"/>
      <c r="Z2104" s="805"/>
      <c r="AA2104" s="805" t="str">
        <f>IF(AND(AD2086=""),"",CONCATENATE("(",'Master sheet'!$C$12," )"))</f>
        <v>(USHA PALIYA )</v>
      </c>
      <c r="AB2104" s="805"/>
      <c r="AC2104" s="805"/>
      <c r="AD2104" s="805"/>
      <c r="AE2104" s="805"/>
      <c r="AF2104" s="805"/>
    </row>
    <row r="2105" spans="1:32" ht="21.75" customHeight="1">
      <c r="A2105" s="166">
        <f>IF(N2086="","",A2104+1)</f>
        <v>25</v>
      </c>
      <c r="B2105" s="806" t="s">
        <v>223</v>
      </c>
      <c r="C2105" s="806"/>
      <c r="D2105" s="806"/>
      <c r="E2105" s="806"/>
      <c r="F2105" s="807" t="s">
        <v>224</v>
      </c>
      <c r="G2105" s="807"/>
      <c r="H2105" s="807"/>
      <c r="I2105" s="807"/>
      <c r="J2105" s="807"/>
      <c r="K2105" s="806" t="s">
        <v>225</v>
      </c>
      <c r="L2105" s="806"/>
      <c r="M2105" s="806"/>
      <c r="N2105" s="806"/>
      <c r="O2105" s="806"/>
      <c r="P2105" s="806"/>
      <c r="Q2105" s="819"/>
      <c r="R2105" s="806" t="s">
        <v>223</v>
      </c>
      <c r="S2105" s="806"/>
      <c r="T2105" s="806"/>
      <c r="U2105" s="806"/>
      <c r="V2105" s="807" t="s">
        <v>224</v>
      </c>
      <c r="W2105" s="807"/>
      <c r="X2105" s="807"/>
      <c r="Y2105" s="807"/>
      <c r="Z2105" s="807"/>
      <c r="AA2105" s="806" t="s">
        <v>225</v>
      </c>
      <c r="AB2105" s="806"/>
      <c r="AC2105" s="806"/>
      <c r="AD2105" s="806"/>
      <c r="AE2105" s="806"/>
      <c r="AF2105" s="806"/>
    </row>
    <row r="2107" spans="1:32" ht="21.9" customHeight="1">
      <c r="A2107" s="165">
        <f>IF(N2113="","",1)</f>
        <v>1</v>
      </c>
      <c r="B2107" s="808" t="s">
        <v>203</v>
      </c>
      <c r="C2107" s="808"/>
      <c r="D2107" s="808"/>
      <c r="E2107" s="808"/>
      <c r="F2107" s="808"/>
      <c r="G2107" s="808"/>
      <c r="H2107" s="808"/>
      <c r="I2107" s="808"/>
      <c r="J2107" s="808"/>
      <c r="K2107" s="808"/>
      <c r="L2107" s="808"/>
      <c r="M2107" s="808"/>
      <c r="N2107" s="808"/>
      <c r="O2107" s="808"/>
      <c r="P2107" s="808"/>
      <c r="Q2107" s="819" t="s">
        <v>249</v>
      </c>
      <c r="R2107" s="808" t="s">
        <v>203</v>
      </c>
      <c r="S2107" s="808"/>
      <c r="T2107" s="808"/>
      <c r="U2107" s="808"/>
      <c r="V2107" s="808"/>
      <c r="W2107" s="808"/>
      <c r="X2107" s="808"/>
      <c r="Y2107" s="808"/>
      <c r="Z2107" s="808"/>
      <c r="AA2107" s="808"/>
      <c r="AB2107" s="808"/>
      <c r="AC2107" s="808"/>
      <c r="AD2107" s="808"/>
      <c r="AE2107" s="808"/>
      <c r="AF2107" s="808"/>
    </row>
    <row r="2108" spans="1:32" ht="21.9" customHeight="1">
      <c r="A2108" s="166">
        <f>IF(N2113="","",A2107+1)</f>
        <v>2</v>
      </c>
      <c r="B2108" s="820" t="s">
        <v>541</v>
      </c>
      <c r="C2108" s="820"/>
      <c r="D2108" s="820"/>
      <c r="E2108" s="820"/>
      <c r="F2108" s="820"/>
      <c r="G2108" s="820"/>
      <c r="H2108" s="820"/>
      <c r="I2108" s="820"/>
      <c r="J2108" s="820"/>
      <c r="K2108" s="820"/>
      <c r="L2108" s="820"/>
      <c r="M2108" s="820"/>
      <c r="N2108" s="820"/>
      <c r="O2108" s="820"/>
      <c r="P2108" s="820"/>
      <c r="Q2108" s="819"/>
      <c r="R2108" s="820" t="s">
        <v>541</v>
      </c>
      <c r="S2108" s="820"/>
      <c r="T2108" s="820"/>
      <c r="U2108" s="820"/>
      <c r="V2108" s="820"/>
      <c r="W2108" s="820"/>
      <c r="X2108" s="820"/>
      <c r="Y2108" s="820"/>
      <c r="Z2108" s="820"/>
      <c r="AA2108" s="820"/>
      <c r="AB2108" s="820"/>
      <c r="AC2108" s="820"/>
      <c r="AD2108" s="820"/>
      <c r="AE2108" s="820"/>
      <c r="AF2108" s="820"/>
    </row>
    <row r="2109" spans="1:32" ht="21.9" customHeight="1">
      <c r="A2109" s="166">
        <f>IF(N2113="","",A2108+1)</f>
        <v>3</v>
      </c>
      <c r="B2109" s="821" t="s">
        <v>168</v>
      </c>
      <c r="C2109" s="821"/>
      <c r="D2109" s="821"/>
      <c r="E2109" s="822" t="str">
        <f>IF(AND(N2113=""),"",'Result Sheet'!$F$2)</f>
        <v xml:space="preserve">महात्मा गाँधी राजकीय विद्यालय (अंग्रेजी माध्यम) बर, पाली </v>
      </c>
      <c r="F2109" s="822"/>
      <c r="G2109" s="822"/>
      <c r="H2109" s="822"/>
      <c r="I2109" s="822"/>
      <c r="J2109" s="822"/>
      <c r="K2109" s="822"/>
      <c r="L2109" s="822"/>
      <c r="M2109" s="822"/>
      <c r="N2109" s="822"/>
      <c r="O2109" s="822"/>
      <c r="P2109" s="822"/>
      <c r="Q2109" s="819"/>
      <c r="R2109" s="821" t="s">
        <v>168</v>
      </c>
      <c r="S2109" s="821"/>
      <c r="T2109" s="821"/>
      <c r="U2109" s="822" t="str">
        <f>IF(AND(AD2113=""),"",'Result Sheet'!$F$2)</f>
        <v xml:space="preserve">महात्मा गाँधी राजकीय विद्यालय (अंग्रेजी माध्यम) बर, पाली </v>
      </c>
      <c r="V2109" s="822"/>
      <c r="W2109" s="822"/>
      <c r="X2109" s="822"/>
      <c r="Y2109" s="822"/>
      <c r="Z2109" s="822"/>
      <c r="AA2109" s="822"/>
      <c r="AB2109" s="822"/>
      <c r="AC2109" s="822"/>
      <c r="AD2109" s="822"/>
      <c r="AE2109" s="822"/>
      <c r="AF2109" s="822"/>
    </row>
    <row r="2110" spans="1:32" ht="21.9" customHeight="1">
      <c r="A2110" s="166">
        <f>IF(N2113="","",A2109+1)</f>
        <v>4</v>
      </c>
      <c r="B2110" s="413" t="s">
        <v>169</v>
      </c>
      <c r="C2110" s="797" t="str">
        <f>IFERROR(VLOOKUP(N2113,Marks,2,0),"")</f>
        <v/>
      </c>
      <c r="D2110" s="797"/>
      <c r="E2110" s="815" t="s">
        <v>212</v>
      </c>
      <c r="F2110" s="815"/>
      <c r="G2110" s="815"/>
      <c r="H2110" s="797" t="str">
        <f>IFERROR(VLOOKUP(N2113,Marks,3,0),"")</f>
        <v/>
      </c>
      <c r="I2110" s="797"/>
      <c r="J2110" s="798" t="s">
        <v>205</v>
      </c>
      <c r="K2110" s="798"/>
      <c r="L2110" s="798"/>
      <c r="M2110" s="798"/>
      <c r="N2110" s="799" t="str">
        <f>IF(AND(N2113=""),"",'Marks Entry 1st'!$I$2)</f>
        <v xml:space="preserve"> 2021-2022</v>
      </c>
      <c r="O2110" s="799"/>
      <c r="P2110" s="799"/>
      <c r="Q2110" s="819"/>
      <c r="R2110" s="413" t="s">
        <v>169</v>
      </c>
      <c r="S2110" s="797" t="str">
        <f>IFERROR(VLOOKUP(AD2113,Marks,2,0),"")</f>
        <v/>
      </c>
      <c r="T2110" s="797"/>
      <c r="U2110" s="815" t="s">
        <v>212</v>
      </c>
      <c r="V2110" s="815"/>
      <c r="W2110" s="815"/>
      <c r="X2110" s="797" t="str">
        <f>IFERROR(VLOOKUP(AD2113,Marks,3,0),"")</f>
        <v/>
      </c>
      <c r="Y2110" s="797"/>
      <c r="Z2110" s="798" t="s">
        <v>205</v>
      </c>
      <c r="AA2110" s="798"/>
      <c r="AB2110" s="798"/>
      <c r="AC2110" s="798"/>
      <c r="AD2110" s="799" t="str">
        <f>IF(AND(AD2113=""),"",'Marks Entry 1st'!$I$2)</f>
        <v xml:space="preserve"> 2021-2022</v>
      </c>
      <c r="AE2110" s="799"/>
      <c r="AF2110" s="799"/>
    </row>
    <row r="2111" spans="1:32" ht="21.9" customHeight="1">
      <c r="A2111" s="166">
        <f>IF(N2113="","",A2110+1)</f>
        <v>5</v>
      </c>
      <c r="B2111" s="800" t="s">
        <v>206</v>
      </c>
      <c r="C2111" s="800"/>
      <c r="D2111" s="800"/>
      <c r="E2111" s="801" t="str">
        <f>IFERROR(VLOOKUP(N2113,Marks,6,0),"")</f>
        <v/>
      </c>
      <c r="F2111" s="801"/>
      <c r="G2111" s="801"/>
      <c r="H2111" s="801"/>
      <c r="I2111" s="801"/>
      <c r="J2111" s="802" t="s">
        <v>209</v>
      </c>
      <c r="K2111" s="802"/>
      <c r="L2111" s="802"/>
      <c r="M2111" s="802"/>
      <c r="N2111" s="803" t="str">
        <f>IFERROR(VLOOKUP(N2113,Marks,5,0),"")</f>
        <v/>
      </c>
      <c r="O2111" s="803"/>
      <c r="P2111" s="803"/>
      <c r="Q2111" s="819"/>
      <c r="R2111" s="800" t="s">
        <v>206</v>
      </c>
      <c r="S2111" s="800"/>
      <c r="T2111" s="800"/>
      <c r="U2111" s="801" t="str">
        <f>IFERROR(VLOOKUP(AD2113,Marks,6,0),"")</f>
        <v/>
      </c>
      <c r="V2111" s="801"/>
      <c r="W2111" s="801"/>
      <c r="X2111" s="801"/>
      <c r="Y2111" s="801"/>
      <c r="Z2111" s="802" t="s">
        <v>209</v>
      </c>
      <c r="AA2111" s="802"/>
      <c r="AB2111" s="802"/>
      <c r="AC2111" s="802"/>
      <c r="AD2111" s="803" t="str">
        <f>IFERROR(VLOOKUP(AD2113,Marks,5,0),"")</f>
        <v/>
      </c>
      <c r="AE2111" s="803"/>
      <c r="AF2111" s="803"/>
    </row>
    <row r="2112" spans="1:32" ht="21.9" customHeight="1">
      <c r="A2112" s="166">
        <f>IF(N2113="","",A2111+1)</f>
        <v>6</v>
      </c>
      <c r="B2112" s="800" t="s">
        <v>207</v>
      </c>
      <c r="C2112" s="800"/>
      <c r="D2112" s="800"/>
      <c r="E2112" s="801" t="str">
        <f>IFERROR(VLOOKUP(N2113,Marks,7,0),"")</f>
        <v/>
      </c>
      <c r="F2112" s="801"/>
      <c r="G2112" s="801"/>
      <c r="H2112" s="801"/>
      <c r="I2112" s="801"/>
      <c r="J2112" s="802" t="s">
        <v>210</v>
      </c>
      <c r="K2112" s="802"/>
      <c r="L2112" s="802"/>
      <c r="M2112" s="802"/>
      <c r="N2112" s="816" t="str">
        <f>IFERROR(VLOOKUP(N2113,Marks,4,0),"")</f>
        <v/>
      </c>
      <c r="O2112" s="816"/>
      <c r="P2112" s="816"/>
      <c r="Q2112" s="819"/>
      <c r="R2112" s="800" t="s">
        <v>207</v>
      </c>
      <c r="S2112" s="800"/>
      <c r="T2112" s="800"/>
      <c r="U2112" s="801" t="str">
        <f>IFERROR(VLOOKUP(AD2113,Marks,7,0),"")</f>
        <v/>
      </c>
      <c r="V2112" s="801"/>
      <c r="W2112" s="801"/>
      <c r="X2112" s="801"/>
      <c r="Y2112" s="801"/>
      <c r="Z2112" s="802" t="s">
        <v>210</v>
      </c>
      <c r="AA2112" s="802"/>
      <c r="AB2112" s="802"/>
      <c r="AC2112" s="802"/>
      <c r="AD2112" s="816" t="str">
        <f>IFERROR(VLOOKUP(AD2113,Marks,4,0),"")</f>
        <v/>
      </c>
      <c r="AE2112" s="816"/>
      <c r="AF2112" s="816"/>
    </row>
    <row r="2113" spans="1:32" ht="21.9" customHeight="1">
      <c r="A2113" s="166">
        <f>IF(N2113="","",A2112+1)</f>
        <v>7</v>
      </c>
      <c r="B2113" s="800" t="s">
        <v>208</v>
      </c>
      <c r="C2113" s="800"/>
      <c r="D2113" s="800"/>
      <c r="E2113" s="801" t="str">
        <f>IFERROR(VLOOKUP(N2113,Marks,8,0),"")</f>
        <v/>
      </c>
      <c r="F2113" s="801"/>
      <c r="G2113" s="801"/>
      <c r="H2113" s="801"/>
      <c r="I2113" s="801"/>
      <c r="J2113" s="802" t="s">
        <v>211</v>
      </c>
      <c r="K2113" s="802"/>
      <c r="L2113" s="802"/>
      <c r="M2113" s="802"/>
      <c r="N2113" s="809">
        <f>IF(AD2086="","",IF(AND(AD2086+1&gt;$AN$6),"",AD2086+1))</f>
        <v>257</v>
      </c>
      <c r="O2113" s="809"/>
      <c r="P2113" s="809"/>
      <c r="Q2113" s="819"/>
      <c r="R2113" s="800" t="s">
        <v>208</v>
      </c>
      <c r="S2113" s="800"/>
      <c r="T2113" s="800"/>
      <c r="U2113" s="801" t="str">
        <f>IFERROR(VLOOKUP(AD2113,Marks,8,0),"")</f>
        <v/>
      </c>
      <c r="V2113" s="801"/>
      <c r="W2113" s="801"/>
      <c r="X2113" s="801"/>
      <c r="Y2113" s="801"/>
      <c r="Z2113" s="802" t="s">
        <v>211</v>
      </c>
      <c r="AA2113" s="802"/>
      <c r="AB2113" s="802"/>
      <c r="AC2113" s="802"/>
      <c r="AD2113" s="810">
        <f>IF(N2113="","",IF(AND(N2113+1&gt;$AN$6),"",N2113+1))</f>
        <v>258</v>
      </c>
      <c r="AE2113" s="810"/>
      <c r="AF2113" s="810"/>
    </row>
    <row r="2114" spans="1:32" ht="9" customHeight="1">
      <c r="A2114" s="166">
        <f>IF(N2113="","",A2113+1)</f>
        <v>8</v>
      </c>
      <c r="B2114" s="123"/>
      <c r="C2114" s="123"/>
      <c r="D2114" s="123"/>
      <c r="E2114" s="124"/>
      <c r="F2114" s="124"/>
      <c r="G2114" s="124"/>
      <c r="H2114" s="123"/>
      <c r="I2114" s="123"/>
      <c r="J2114" s="125"/>
      <c r="K2114" s="125"/>
      <c r="L2114" s="125"/>
      <c r="M2114" s="76"/>
      <c r="N2114" s="76"/>
      <c r="O2114" s="76"/>
      <c r="P2114" s="76"/>
      <c r="Q2114" s="819"/>
      <c r="R2114" s="123"/>
      <c r="S2114" s="123"/>
      <c r="T2114" s="123"/>
      <c r="U2114" s="124"/>
      <c r="V2114" s="124"/>
      <c r="W2114" s="124"/>
      <c r="X2114" s="123"/>
      <c r="Y2114" s="123"/>
      <c r="Z2114" s="125"/>
      <c r="AA2114" s="125"/>
      <c r="AB2114" s="125"/>
      <c r="AC2114" s="76"/>
      <c r="AD2114" s="76"/>
      <c r="AE2114" s="76"/>
      <c r="AF2114" s="76"/>
    </row>
    <row r="2115" spans="1:32" ht="21" customHeight="1">
      <c r="A2115" s="166">
        <f>IF(N2113="","",A2114+1)</f>
        <v>9</v>
      </c>
      <c r="B2115" s="811" t="s">
        <v>213</v>
      </c>
      <c r="C2115" s="646" t="s">
        <v>214</v>
      </c>
      <c r="D2115" s="646"/>
      <c r="E2115" s="646"/>
      <c r="F2115" s="812" t="s">
        <v>13</v>
      </c>
      <c r="G2115" s="813"/>
      <c r="H2115" s="813"/>
      <c r="I2115" s="814"/>
      <c r="J2115" s="649" t="s">
        <v>184</v>
      </c>
      <c r="K2115" s="650" t="s">
        <v>167</v>
      </c>
      <c r="L2115" s="651"/>
      <c r="M2115" s="651"/>
      <c r="N2115" s="652"/>
      <c r="O2115" s="616" t="s">
        <v>185</v>
      </c>
      <c r="P2115" s="617" t="s">
        <v>186</v>
      </c>
      <c r="Q2115" s="819"/>
      <c r="R2115" s="811" t="s">
        <v>213</v>
      </c>
      <c r="S2115" s="646" t="s">
        <v>214</v>
      </c>
      <c r="T2115" s="646"/>
      <c r="U2115" s="646"/>
      <c r="V2115" s="812" t="s">
        <v>13</v>
      </c>
      <c r="W2115" s="813"/>
      <c r="X2115" s="813"/>
      <c r="Y2115" s="814"/>
      <c r="Z2115" s="649" t="s">
        <v>184</v>
      </c>
      <c r="AA2115" s="650" t="s">
        <v>167</v>
      </c>
      <c r="AB2115" s="651"/>
      <c r="AC2115" s="651"/>
      <c r="AD2115" s="652"/>
      <c r="AE2115" s="616" t="s">
        <v>185</v>
      </c>
      <c r="AF2115" s="617" t="s">
        <v>186</v>
      </c>
    </row>
    <row r="2116" spans="1:32" ht="90.75" customHeight="1">
      <c r="A2116" s="166">
        <f>IF(N2113="","",A2115+1)</f>
        <v>10</v>
      </c>
      <c r="B2116" s="811"/>
      <c r="C2116" s="171" t="s">
        <v>11</v>
      </c>
      <c r="D2116" s="171" t="s">
        <v>180</v>
      </c>
      <c r="E2116" s="171" t="s">
        <v>108</v>
      </c>
      <c r="F2116" s="171" t="s">
        <v>182</v>
      </c>
      <c r="G2116" s="171" t="s">
        <v>183</v>
      </c>
      <c r="H2116" s="305" t="s">
        <v>10</v>
      </c>
      <c r="I2116" s="171" t="s">
        <v>108</v>
      </c>
      <c r="J2116" s="649"/>
      <c r="K2116" s="172" t="s">
        <v>182</v>
      </c>
      <c r="L2116" s="172" t="s">
        <v>183</v>
      </c>
      <c r="M2116" s="173" t="s">
        <v>10</v>
      </c>
      <c r="N2116" s="171" t="s">
        <v>108</v>
      </c>
      <c r="O2116" s="616"/>
      <c r="P2116" s="785"/>
      <c r="Q2116" s="819"/>
      <c r="R2116" s="811"/>
      <c r="S2116" s="171" t="s">
        <v>11</v>
      </c>
      <c r="T2116" s="171" t="s">
        <v>180</v>
      </c>
      <c r="U2116" s="171" t="s">
        <v>108</v>
      </c>
      <c r="V2116" s="171" t="s">
        <v>182</v>
      </c>
      <c r="W2116" s="171" t="s">
        <v>183</v>
      </c>
      <c r="X2116" s="305" t="s">
        <v>10</v>
      </c>
      <c r="Y2116" s="171" t="s">
        <v>108</v>
      </c>
      <c r="Z2116" s="649"/>
      <c r="AA2116" s="172" t="s">
        <v>182</v>
      </c>
      <c r="AB2116" s="172" t="s">
        <v>183</v>
      </c>
      <c r="AC2116" s="173" t="s">
        <v>10</v>
      </c>
      <c r="AD2116" s="171" t="s">
        <v>108</v>
      </c>
      <c r="AE2116" s="616"/>
      <c r="AF2116" s="785">
        <v>0</v>
      </c>
    </row>
    <row r="2117" spans="1:32" ht="18.75" customHeight="1">
      <c r="A2117" s="166">
        <f>IF(N2113="","",A2116+1)</f>
        <v>11</v>
      </c>
      <c r="B2117" s="811"/>
      <c r="C2117" s="409">
        <v>20</v>
      </c>
      <c r="D2117" s="409">
        <v>20</v>
      </c>
      <c r="E2117" s="116">
        <v>40</v>
      </c>
      <c r="F2117" s="409">
        <v>30</v>
      </c>
      <c r="G2117" s="409">
        <v>18</v>
      </c>
      <c r="H2117" s="409">
        <v>12</v>
      </c>
      <c r="I2117" s="116">
        <v>60</v>
      </c>
      <c r="J2117" s="118">
        <v>100</v>
      </c>
      <c r="K2117" s="409">
        <v>50</v>
      </c>
      <c r="L2117" s="409">
        <v>30</v>
      </c>
      <c r="M2117" s="409">
        <v>20</v>
      </c>
      <c r="N2117" s="116">
        <v>100</v>
      </c>
      <c r="O2117" s="118">
        <v>200</v>
      </c>
      <c r="P2117" s="786"/>
      <c r="Q2117" s="819"/>
      <c r="R2117" s="811"/>
      <c r="S2117" s="409">
        <v>20</v>
      </c>
      <c r="T2117" s="409">
        <v>20</v>
      </c>
      <c r="U2117" s="116">
        <v>40</v>
      </c>
      <c r="V2117" s="409">
        <v>30</v>
      </c>
      <c r="W2117" s="409">
        <v>18</v>
      </c>
      <c r="X2117" s="409">
        <v>12</v>
      </c>
      <c r="Y2117" s="116">
        <v>60</v>
      </c>
      <c r="Z2117" s="118">
        <v>100</v>
      </c>
      <c r="AA2117" s="409">
        <v>50</v>
      </c>
      <c r="AB2117" s="409">
        <v>30</v>
      </c>
      <c r="AC2117" s="409">
        <v>20</v>
      </c>
      <c r="AD2117" s="116">
        <v>100</v>
      </c>
      <c r="AE2117" s="118">
        <v>200</v>
      </c>
      <c r="AF2117" s="786"/>
    </row>
    <row r="2118" spans="1:32" ht="21" customHeight="1">
      <c r="A2118" s="166">
        <f>IF(N2113="","",A2117+1)</f>
        <v>12</v>
      </c>
      <c r="B2118" s="122" t="str">
        <f>'Result Sheet'!$L$4</f>
        <v xml:space="preserve">हिन्दी </v>
      </c>
      <c r="C2118" s="408" t="str">
        <f>IFERROR(VLOOKUP(N2113,Marks,11,0),"")</f>
        <v/>
      </c>
      <c r="D2118" s="408" t="str">
        <f>IFERROR(VLOOKUP(N2113,Marks,12,0),"")</f>
        <v/>
      </c>
      <c r="E2118" s="117" t="str">
        <f>IFERROR(VLOOKUP(N2113,Marks,13,0),"")</f>
        <v/>
      </c>
      <c r="F2118" s="408" t="str">
        <f>IFERROR(VLOOKUP(N2113,Marks,14,0),"")</f>
        <v/>
      </c>
      <c r="G2118" s="408" t="str">
        <f>IFERROR(VLOOKUP(N2113,Marks,15,0),"")</f>
        <v/>
      </c>
      <c r="H2118" s="408" t="str">
        <f>IFERROR(VLOOKUP(N2113,Marks,16,0),"")</f>
        <v/>
      </c>
      <c r="I2118" s="117" t="str">
        <f>IFERROR(VLOOKUP(N2113,Marks,17,0),"")</f>
        <v/>
      </c>
      <c r="J2118" s="119" t="str">
        <f>IFERROR(VLOOKUP(N2113,Marks,18,0),"")</f>
        <v/>
      </c>
      <c r="K2118" s="408" t="str">
        <f>IFERROR(VLOOKUP(N2113,Marks,19,0),"")</f>
        <v/>
      </c>
      <c r="L2118" s="408" t="str">
        <f>IFERROR(VLOOKUP(N2113,Marks,20,0),"")</f>
        <v/>
      </c>
      <c r="M2118" s="408" t="str">
        <f>IFERROR(VLOOKUP(N2113,Marks,21,0),"")</f>
        <v/>
      </c>
      <c r="N2118" s="117" t="str">
        <f>IFERROR(VLOOKUP(N2113,Marks,22,0),"")</f>
        <v/>
      </c>
      <c r="O2118" s="119" t="str">
        <f>IFERROR(VLOOKUP(N2113,Marks,23,0),"")</f>
        <v/>
      </c>
      <c r="P2118" s="323" t="str">
        <f>IFERROR(VLOOKUP(N2113,Marks,29,0),"")</f>
        <v/>
      </c>
      <c r="Q2118" s="819"/>
      <c r="R2118" s="122" t="str">
        <f>'Result Sheet'!$L$4</f>
        <v xml:space="preserve">हिन्दी </v>
      </c>
      <c r="S2118" s="408" t="str">
        <f>IFERROR(VLOOKUP(AD2113,Marks,11,0),"")</f>
        <v/>
      </c>
      <c r="T2118" s="408" t="str">
        <f>IFERROR(VLOOKUP(AD2113,Marks,12,0),"")</f>
        <v/>
      </c>
      <c r="U2118" s="117" t="str">
        <f>IFERROR(VLOOKUP(AD2113,Marks,13,0),"")</f>
        <v/>
      </c>
      <c r="V2118" s="408" t="str">
        <f>IFERROR(VLOOKUP(AD2113,Marks,14,0),"")</f>
        <v/>
      </c>
      <c r="W2118" s="408" t="str">
        <f>IFERROR(VLOOKUP(AD2113,Marks,15,0),"")</f>
        <v/>
      </c>
      <c r="X2118" s="408" t="str">
        <f>IFERROR(VLOOKUP(AD2113,Marks,16,0),"")</f>
        <v/>
      </c>
      <c r="Y2118" s="117" t="str">
        <f>IFERROR(VLOOKUP(AD2113,Marks,17,0),"")</f>
        <v/>
      </c>
      <c r="Z2118" s="119" t="str">
        <f>IFERROR(VLOOKUP(AD2113,Marks,18,0),"")</f>
        <v/>
      </c>
      <c r="AA2118" s="408" t="str">
        <f>IFERROR(VLOOKUP(AD2113,Marks,19,0),"")</f>
        <v/>
      </c>
      <c r="AB2118" s="408" t="str">
        <f>IFERROR(VLOOKUP(AD2113,Marks,20,0),"")</f>
        <v/>
      </c>
      <c r="AC2118" s="408" t="str">
        <f>IFERROR(VLOOKUP(AD2113,Marks,21,0),"")</f>
        <v/>
      </c>
      <c r="AD2118" s="117" t="str">
        <f>IFERROR(VLOOKUP(AD2113,Marks,22,0),"")</f>
        <v/>
      </c>
      <c r="AE2118" s="119" t="str">
        <f>IFERROR(VLOOKUP(AD2113,Marks,23,0),"")</f>
        <v/>
      </c>
      <c r="AF2118" s="323" t="str">
        <f>IFERROR(VLOOKUP(AD2113,Marks,29,0),"")</f>
        <v/>
      </c>
    </row>
    <row r="2119" spans="1:32" ht="21" customHeight="1">
      <c r="A2119" s="166">
        <f>IF(N2113="","",A2118+1)</f>
        <v>13</v>
      </c>
      <c r="B2119" s="122" t="str">
        <f>'Result Sheet'!$AE$4</f>
        <v xml:space="preserve">अंग्रेजी </v>
      </c>
      <c r="C2119" s="408" t="str">
        <f>IFERROR(VLOOKUP(N2113,Marks,30,0),"")</f>
        <v/>
      </c>
      <c r="D2119" s="408" t="str">
        <f>IFERROR(VLOOKUP(N2113,Marks,31,0),"")</f>
        <v/>
      </c>
      <c r="E2119" s="117" t="str">
        <f>IFERROR(VLOOKUP(N2113,Marks,32,0),"")</f>
        <v/>
      </c>
      <c r="F2119" s="408" t="str">
        <f>IFERROR(VLOOKUP(N2113,Marks,33,0),"")</f>
        <v/>
      </c>
      <c r="G2119" s="408" t="str">
        <f>IFERROR(VLOOKUP(N2113,Marks,34,0),"")</f>
        <v/>
      </c>
      <c r="H2119" s="408" t="str">
        <f>IFERROR(VLOOKUP(N2113,Marks,35,0),"")</f>
        <v/>
      </c>
      <c r="I2119" s="117" t="str">
        <f>IFERROR(VLOOKUP(N2113,Marks,36,0),"")</f>
        <v/>
      </c>
      <c r="J2119" s="119" t="str">
        <f>IFERROR(VLOOKUP(N2113,Marks,37,0),"")</f>
        <v/>
      </c>
      <c r="K2119" s="408" t="str">
        <f>IFERROR(VLOOKUP(N2113,Marks,38,0),"")</f>
        <v/>
      </c>
      <c r="L2119" s="408" t="str">
        <f>IFERROR(VLOOKUP(N2113,Marks,39,0),"")</f>
        <v/>
      </c>
      <c r="M2119" s="408" t="str">
        <f>IFERROR(VLOOKUP(N2113,Marks,40,0),"")</f>
        <v/>
      </c>
      <c r="N2119" s="117" t="str">
        <f>IFERROR(VLOOKUP(N2113,Marks,41,0),"")</f>
        <v/>
      </c>
      <c r="O2119" s="119" t="str">
        <f>IFERROR(VLOOKUP(N2113,Marks,42,0),"")</f>
        <v/>
      </c>
      <c r="P2119" s="323" t="str">
        <f>IFERROR(VLOOKUP(N2113,Marks,48,0),"")</f>
        <v/>
      </c>
      <c r="Q2119" s="819"/>
      <c r="R2119" s="122" t="str">
        <f>'Result Sheet'!$AE$4</f>
        <v xml:space="preserve">अंग्रेजी </v>
      </c>
      <c r="S2119" s="408" t="str">
        <f>IFERROR(VLOOKUP(AD2113,Marks,30,0),"")</f>
        <v/>
      </c>
      <c r="T2119" s="408" t="str">
        <f>IFERROR(VLOOKUP(AD2113,Marks,31,0),"")</f>
        <v/>
      </c>
      <c r="U2119" s="117" t="str">
        <f>IFERROR(VLOOKUP(AD2113,Marks,32,0),"")</f>
        <v/>
      </c>
      <c r="V2119" s="408" t="str">
        <f>IFERROR(VLOOKUP(AD2113,Marks,33,0),"")</f>
        <v/>
      </c>
      <c r="W2119" s="408" t="str">
        <f>IFERROR(VLOOKUP(AD2113,Marks,34,0),"")</f>
        <v/>
      </c>
      <c r="X2119" s="408" t="str">
        <f>IFERROR(VLOOKUP(AD2113,Marks,35,0),"")</f>
        <v/>
      </c>
      <c r="Y2119" s="117" t="str">
        <f>IFERROR(VLOOKUP(AD2113,Marks,36,0),"")</f>
        <v/>
      </c>
      <c r="Z2119" s="119" t="str">
        <f>IFERROR(VLOOKUP(AD2113,Marks,37,0),"")</f>
        <v/>
      </c>
      <c r="AA2119" s="408" t="str">
        <f>IFERROR(VLOOKUP(AD2113,Marks,38,0),"")</f>
        <v/>
      </c>
      <c r="AB2119" s="408" t="str">
        <f>IFERROR(VLOOKUP(AD2113,Marks,39,0),"")</f>
        <v/>
      </c>
      <c r="AC2119" s="408" t="str">
        <f>IFERROR(VLOOKUP(AD2113,Marks,40,0),"")</f>
        <v/>
      </c>
      <c r="AD2119" s="117" t="str">
        <f>IFERROR(VLOOKUP(AD2113,Marks,41,0),"")</f>
        <v/>
      </c>
      <c r="AE2119" s="119" t="str">
        <f>IFERROR(VLOOKUP(AD2113,Marks,42,0),"")</f>
        <v/>
      </c>
      <c r="AF2119" s="323" t="str">
        <f>IFERROR(VLOOKUP(AD2113,Marks,48,0),"")</f>
        <v/>
      </c>
    </row>
    <row r="2120" spans="1:32" ht="21" customHeight="1">
      <c r="A2120" s="166">
        <f>IF(N2113="","",A2119+1)</f>
        <v>14</v>
      </c>
      <c r="B2120" s="122" t="str">
        <f>'Result Sheet'!$AX$4</f>
        <v>संस्कृत</v>
      </c>
      <c r="C2120" s="408" t="str">
        <f>IFERROR(VLOOKUP(N2113,Marks,49,0),"")</f>
        <v/>
      </c>
      <c r="D2120" s="408" t="str">
        <f>IFERROR(VLOOKUP(N2113,Marks,50,0),"")</f>
        <v/>
      </c>
      <c r="E2120" s="117" t="str">
        <f>IFERROR(VLOOKUP(N2113,Marks,51,0),"")</f>
        <v/>
      </c>
      <c r="F2120" s="408" t="str">
        <f>IFERROR(VLOOKUP(N2113,Marks,52,0),"")</f>
        <v/>
      </c>
      <c r="G2120" s="408" t="str">
        <f>IFERROR(VLOOKUP(N2113,Marks,53,0),"")</f>
        <v/>
      </c>
      <c r="H2120" s="408" t="str">
        <f>IFERROR(VLOOKUP(N2113,Marks,54,0),"")</f>
        <v/>
      </c>
      <c r="I2120" s="117" t="str">
        <f>IFERROR(VLOOKUP(N2113,Marks,55,0),"")</f>
        <v/>
      </c>
      <c r="J2120" s="119" t="str">
        <f>IFERROR(VLOOKUP(N2113,Marks,56,0),"")</f>
        <v/>
      </c>
      <c r="K2120" s="408" t="str">
        <f>IFERROR(VLOOKUP(N2113,Marks,57,0),"")</f>
        <v/>
      </c>
      <c r="L2120" s="408" t="str">
        <f>IFERROR(VLOOKUP(N2113,Marks,58,0),"")</f>
        <v/>
      </c>
      <c r="M2120" s="408" t="str">
        <f>IFERROR(VLOOKUP(N2113,Marks,59,0),"")</f>
        <v/>
      </c>
      <c r="N2120" s="117" t="str">
        <f>IFERROR(VLOOKUP(N2113,Marks,60,0),"")</f>
        <v/>
      </c>
      <c r="O2120" s="119" t="str">
        <f>IFERROR(VLOOKUP(N2113,Marks,61,0),"")</f>
        <v/>
      </c>
      <c r="P2120" s="323" t="str">
        <f>IFERROR(VLOOKUP(N2113,Marks,67,0),"")</f>
        <v/>
      </c>
      <c r="Q2120" s="819"/>
      <c r="R2120" s="122" t="str">
        <f>'Result Sheet'!$AX$4</f>
        <v>संस्कृत</v>
      </c>
      <c r="S2120" s="408" t="str">
        <f>IFERROR(VLOOKUP(AD2113,Marks,49,0),"")</f>
        <v/>
      </c>
      <c r="T2120" s="408" t="str">
        <f>IFERROR(VLOOKUP(AD2113,Marks,50,0),"")</f>
        <v/>
      </c>
      <c r="U2120" s="117" t="str">
        <f>IFERROR(VLOOKUP(AD2113,Marks,51,0),"")</f>
        <v/>
      </c>
      <c r="V2120" s="408" t="str">
        <f>IFERROR(VLOOKUP(AD2113,Marks,52,0),"")</f>
        <v/>
      </c>
      <c r="W2120" s="408" t="str">
        <f>IFERROR(VLOOKUP(AD2113,Marks,53,0),"")</f>
        <v/>
      </c>
      <c r="X2120" s="408" t="str">
        <f>IFERROR(VLOOKUP(AD2113,Marks,54,0),"")</f>
        <v/>
      </c>
      <c r="Y2120" s="117" t="str">
        <f>IFERROR(VLOOKUP(AD2113,Marks,55,0),"")</f>
        <v/>
      </c>
      <c r="Z2120" s="119" t="str">
        <f>IFERROR(VLOOKUP(AD2113,Marks,56,0),"")</f>
        <v/>
      </c>
      <c r="AA2120" s="408" t="str">
        <f>IFERROR(VLOOKUP(AD2113,Marks,57,0),"")</f>
        <v/>
      </c>
      <c r="AB2120" s="408" t="str">
        <f>IFERROR(VLOOKUP(AD2113,Marks,58,0),"")</f>
        <v/>
      </c>
      <c r="AC2120" s="408" t="str">
        <f>IFERROR(VLOOKUP(AD2113,Marks,59,0),"")</f>
        <v/>
      </c>
      <c r="AD2120" s="117" t="str">
        <f>IFERROR(VLOOKUP(AD2113,Marks,60,0),"")</f>
        <v/>
      </c>
      <c r="AE2120" s="119" t="str">
        <f>IFERROR(VLOOKUP(AD2113,Marks,61,0),"")</f>
        <v/>
      </c>
      <c r="AF2120" s="323" t="str">
        <f>IFERROR(VLOOKUP(AD2113,Marks,67,0),"")</f>
        <v/>
      </c>
    </row>
    <row r="2121" spans="1:32" ht="21" customHeight="1">
      <c r="A2121" s="166">
        <f>IF(N2113="","",A2119+1)</f>
        <v>14</v>
      </c>
      <c r="B2121" s="122" t="str">
        <f>'Result Sheet'!$BQ$4</f>
        <v xml:space="preserve">गणित </v>
      </c>
      <c r="C2121" s="408" t="str">
        <f>IFERROR(VLOOKUP(N2113,Marks,68,0),"")</f>
        <v/>
      </c>
      <c r="D2121" s="408" t="str">
        <f>IFERROR(VLOOKUP(N2113,Marks,69,0),"")</f>
        <v/>
      </c>
      <c r="E2121" s="117" t="str">
        <f>IFERROR(VLOOKUP(N2113,Marks,70,0),"")</f>
        <v/>
      </c>
      <c r="F2121" s="408" t="str">
        <f>IFERROR(VLOOKUP(N2113,Marks,71,0),"")</f>
        <v/>
      </c>
      <c r="G2121" s="408" t="str">
        <f>IFERROR(VLOOKUP(N2113,Marks,72,0),"")</f>
        <v/>
      </c>
      <c r="H2121" s="408" t="str">
        <f>IFERROR(VLOOKUP(N2113,Marks,73,0),"")</f>
        <v/>
      </c>
      <c r="I2121" s="117" t="str">
        <f>IFERROR(VLOOKUP(N2113,Marks,74,0),"")</f>
        <v/>
      </c>
      <c r="J2121" s="119" t="str">
        <f>IFERROR(VLOOKUP(N2113,Marks,75,0),"")</f>
        <v/>
      </c>
      <c r="K2121" s="408" t="str">
        <f>IFERROR(VLOOKUP(N2113,Marks,76,0),"")</f>
        <v/>
      </c>
      <c r="L2121" s="408" t="str">
        <f>IFERROR(VLOOKUP(N2113,Marks,77,0),"")</f>
        <v/>
      </c>
      <c r="M2121" s="408" t="str">
        <f>IFERROR(VLOOKUP(N2113,Marks,78,0),"")</f>
        <v/>
      </c>
      <c r="N2121" s="117" t="str">
        <f>IFERROR(VLOOKUP(N2113,Marks,79,0),"")</f>
        <v/>
      </c>
      <c r="O2121" s="119" t="str">
        <f>IFERROR(VLOOKUP(N2113,Marks,80,0),"")</f>
        <v/>
      </c>
      <c r="P2121" s="323" t="str">
        <f>IFERROR(VLOOKUP(N2113,Marks,86,0),"")</f>
        <v/>
      </c>
      <c r="Q2121" s="819"/>
      <c r="R2121" s="122" t="str">
        <f>'Result Sheet'!$BQ$4</f>
        <v xml:space="preserve">गणित </v>
      </c>
      <c r="S2121" s="408" t="str">
        <f>IFERROR(VLOOKUP(AD2113,Marks,68,0),"")</f>
        <v/>
      </c>
      <c r="T2121" s="408" t="str">
        <f>IFERROR(VLOOKUP(AD2113,Marks,69,0),"")</f>
        <v/>
      </c>
      <c r="U2121" s="117" t="str">
        <f>IFERROR(VLOOKUP(AD2113,Marks,70,0),"")</f>
        <v/>
      </c>
      <c r="V2121" s="408" t="str">
        <f>IFERROR(VLOOKUP(AD2113,Marks,71,0),"")</f>
        <v/>
      </c>
      <c r="W2121" s="408" t="str">
        <f>IFERROR(VLOOKUP(AD2113,Marks,72,0),"")</f>
        <v/>
      </c>
      <c r="X2121" s="408" t="str">
        <f>IFERROR(VLOOKUP(AD2113,Marks,73,0),"")</f>
        <v/>
      </c>
      <c r="Y2121" s="117" t="str">
        <f>IFERROR(VLOOKUP(AD2113,Marks,74,0),"")</f>
        <v/>
      </c>
      <c r="Z2121" s="119" t="str">
        <f>IFERROR(VLOOKUP(AD2113,Marks,75,0),"")</f>
        <v/>
      </c>
      <c r="AA2121" s="408" t="str">
        <f>IFERROR(VLOOKUP(AD2113,Marks,76,0),"")</f>
        <v/>
      </c>
      <c r="AB2121" s="408" t="str">
        <f>IFERROR(VLOOKUP(AD2113,Marks,77,0),"")</f>
        <v/>
      </c>
      <c r="AC2121" s="408" t="str">
        <f>IFERROR(VLOOKUP(AD2113,Marks,78,0),"")</f>
        <v/>
      </c>
      <c r="AD2121" s="117" t="str">
        <f>IFERROR(VLOOKUP(AD2113,Marks,79,0),"")</f>
        <v/>
      </c>
      <c r="AE2121" s="119" t="str">
        <f>IFERROR(VLOOKUP(AD2113,Marks,80,0),"")</f>
        <v/>
      </c>
      <c r="AF2121" s="323" t="str">
        <f>IFERROR(VLOOKUP(AD2113,Marks,86,0),"")</f>
        <v/>
      </c>
    </row>
    <row r="2122" spans="1:32" ht="21" customHeight="1">
      <c r="A2122" s="166">
        <f>IF(N2113="","",A2121+1)</f>
        <v>15</v>
      </c>
      <c r="B2122" s="122" t="str">
        <f>'Result Sheet'!$CJ$4</f>
        <v xml:space="preserve">पर्यावरण अध्ययन </v>
      </c>
      <c r="C2122" s="408" t="str">
        <f>IFERROR(VLOOKUP(N2113,Marks,87,0),"")</f>
        <v/>
      </c>
      <c r="D2122" s="408" t="str">
        <f>IFERROR(VLOOKUP(N2113,Marks,88,0),"")</f>
        <v/>
      </c>
      <c r="E2122" s="117" t="str">
        <f>IFERROR(VLOOKUP(N2113,Marks,89,0),"")</f>
        <v/>
      </c>
      <c r="F2122" s="408" t="str">
        <f>IFERROR(VLOOKUP(N2113,Marks,90,0),"")</f>
        <v/>
      </c>
      <c r="G2122" s="408" t="str">
        <f>IFERROR(VLOOKUP(N2113,Marks,91,0),"")</f>
        <v/>
      </c>
      <c r="H2122" s="408" t="str">
        <f>IFERROR(VLOOKUP(N2113,Marks,92,0),"")</f>
        <v/>
      </c>
      <c r="I2122" s="117" t="str">
        <f>IFERROR(VLOOKUP(N2113,Marks,93,0),"")</f>
        <v/>
      </c>
      <c r="J2122" s="119" t="str">
        <f>IFERROR(VLOOKUP(N2113,Marks,94,0),"")</f>
        <v/>
      </c>
      <c r="K2122" s="408" t="str">
        <f>IFERROR(VLOOKUP(N2113,Marks,95,0),"")</f>
        <v/>
      </c>
      <c r="L2122" s="408" t="str">
        <f>IFERROR(VLOOKUP(N2113,Marks,96,0),"")</f>
        <v/>
      </c>
      <c r="M2122" s="408" t="str">
        <f>IFERROR(VLOOKUP(N2113,Marks,97,0),"")</f>
        <v/>
      </c>
      <c r="N2122" s="117" t="str">
        <f>IFERROR(VLOOKUP(N2113,Marks,98,0),"")</f>
        <v/>
      </c>
      <c r="O2122" s="119" t="str">
        <f>IFERROR(VLOOKUP(N2113,Marks,99,0),"")</f>
        <v/>
      </c>
      <c r="P2122" s="323" t="str">
        <f>IFERROR(VLOOKUP(N2113,Marks,105,0),"")</f>
        <v/>
      </c>
      <c r="Q2122" s="819"/>
      <c r="R2122" s="122" t="str">
        <f>'Result Sheet'!$CJ$4</f>
        <v xml:space="preserve">पर्यावरण अध्ययन </v>
      </c>
      <c r="S2122" s="408" t="str">
        <f>IFERROR(VLOOKUP(AD2113,Marks,87,0),"")</f>
        <v/>
      </c>
      <c r="T2122" s="408" t="str">
        <f>IFERROR(VLOOKUP(AD2113,Marks,88,0),"")</f>
        <v/>
      </c>
      <c r="U2122" s="117" t="str">
        <f>IFERROR(VLOOKUP(AD2113,Marks,89,0),"")</f>
        <v/>
      </c>
      <c r="V2122" s="408" t="str">
        <f>IFERROR(VLOOKUP(AD2113,Marks,90,0),"")</f>
        <v/>
      </c>
      <c r="W2122" s="408" t="str">
        <f>IFERROR(VLOOKUP(AD2113,Marks,91,0),"")</f>
        <v/>
      </c>
      <c r="X2122" s="408" t="str">
        <f>IFERROR(VLOOKUP(AD2113,Marks,92,0),"")</f>
        <v/>
      </c>
      <c r="Y2122" s="117" t="str">
        <f>IFERROR(VLOOKUP(AD2113,Marks,93,0),"")</f>
        <v/>
      </c>
      <c r="Z2122" s="119" t="str">
        <f>IFERROR(VLOOKUP(AD2113,Marks,94,0),"")</f>
        <v/>
      </c>
      <c r="AA2122" s="408" t="str">
        <f>IFERROR(VLOOKUP(AD2113,Marks,95,0),"")</f>
        <v/>
      </c>
      <c r="AB2122" s="408" t="str">
        <f>IFERROR(VLOOKUP(AD2113,Marks,96,0),"")</f>
        <v/>
      </c>
      <c r="AC2122" s="408" t="str">
        <f>IFERROR(VLOOKUP(AD2113,Marks,97,0),"")</f>
        <v/>
      </c>
      <c r="AD2122" s="117" t="str">
        <f>IFERROR(VLOOKUP(AD2113,Marks,98,0),"")</f>
        <v/>
      </c>
      <c r="AE2122" s="119" t="str">
        <f>IFERROR(VLOOKUP(AD2113,Marks,99,0),"")</f>
        <v/>
      </c>
      <c r="AF2122" s="323" t="str">
        <f>IFERROR(VLOOKUP(AD2113,Marks,105,0),"")</f>
        <v/>
      </c>
    </row>
    <row r="2123" spans="1:32" ht="25.5" customHeight="1">
      <c r="A2123" s="166">
        <f>IF(N2113="","",A2122+1)</f>
        <v>16</v>
      </c>
      <c r="B2123" s="412" t="s">
        <v>215</v>
      </c>
      <c r="C2123" s="120" t="str">
        <f>IF(AND(C2118="",C2119="",C2120="",C2121="",C2122=""),"",SUM(C2118:C2122))</f>
        <v/>
      </c>
      <c r="D2123" s="120" t="str">
        <f t="shared" ref="D2123" si="672">IF(AND(D2118="",D2119="",D2120="",D2121="",D2122=""),"",SUM(D2118:D2122))</f>
        <v/>
      </c>
      <c r="E2123" s="120" t="str">
        <f t="shared" ref="E2123" si="673">IF(AND(E2118="",E2119="",E2120="",E2121="",E2122=""),"",SUM(E2118:E2122))</f>
        <v/>
      </c>
      <c r="F2123" s="120" t="str">
        <f t="shared" ref="F2123" si="674">IF(AND(F2118="",F2119="",F2120="",F2121="",F2122=""),"",SUM(F2118:F2122))</f>
        <v/>
      </c>
      <c r="G2123" s="120" t="str">
        <f t="shared" ref="G2123" si="675">IF(AND(G2118="",G2119="",G2120="",G2121="",G2122=""),"",SUM(G2118:G2122))</f>
        <v/>
      </c>
      <c r="H2123" s="120" t="str">
        <f t="shared" ref="H2123" si="676">IF(AND(H2118="",H2119="",H2120="",H2121="",H2122=""),"",SUM(H2118:H2122))</f>
        <v/>
      </c>
      <c r="I2123" s="120" t="str">
        <f t="shared" ref="I2123" si="677">IF(AND(I2118="",I2119="",I2120="",I2121="",I2122=""),"",SUM(I2118:I2122))</f>
        <v/>
      </c>
      <c r="J2123" s="120" t="str">
        <f t="shared" ref="J2123" si="678">IF(AND(J2118="",J2119="",J2120="",J2121="",J2122=""),"",SUM(J2118:J2122))</f>
        <v/>
      </c>
      <c r="K2123" s="120" t="str">
        <f t="shared" ref="K2123" si="679">IF(AND(K2118="",K2119="",K2120="",K2121="",K2122=""),"",SUM(K2118:K2122))</f>
        <v/>
      </c>
      <c r="L2123" s="120" t="str">
        <f t="shared" ref="L2123" si="680">IF(AND(L2118="",L2119="",L2120="",L2121="",L2122=""),"",SUM(L2118:L2122))</f>
        <v/>
      </c>
      <c r="M2123" s="120" t="str">
        <f t="shared" ref="M2123" si="681">IF(AND(M2118="",M2119="",M2120="",M2121="",M2122=""),"",SUM(M2118:M2122))</f>
        <v/>
      </c>
      <c r="N2123" s="120" t="str">
        <f t="shared" ref="N2123" si="682">IF(AND(N2118="",N2119="",N2120="",N2121="",N2122=""),"",SUM(N2118:N2122))</f>
        <v/>
      </c>
      <c r="O2123" s="120" t="str">
        <f t="shared" ref="O2123" si="683">IF(AND(O2118="",O2119="",O2120="",O2121="",O2122=""),"",SUM(O2118:O2122))</f>
        <v/>
      </c>
      <c r="P2123" s="326" t="str">
        <f>IF(OR(N2113="",E2111="",O2123=""),"",IF(O2123&gt;85%*1000,"A",IF(O2123&gt;70%*1000,"B",IF(O2123&gt;50%*1000,"C",IF(O2123&gt;30%*1000,"D","E")))))</f>
        <v/>
      </c>
      <c r="Q2123" s="819"/>
      <c r="R2123" s="412" t="s">
        <v>215</v>
      </c>
      <c r="S2123" s="120" t="str">
        <f>IF(AND(S2118="",S2119="",S2120="",S2121="",S2122=""),"",SUM(S2118:S2122))</f>
        <v/>
      </c>
      <c r="T2123" s="120" t="str">
        <f t="shared" ref="T2123" si="684">IF(AND(T2118="",T2119="",T2120="",T2121="",T2122=""),"",SUM(T2118:T2122))</f>
        <v/>
      </c>
      <c r="U2123" s="120" t="str">
        <f t="shared" ref="U2123" si="685">IF(AND(U2118="",U2119="",U2120="",U2121="",U2122=""),"",SUM(U2118:U2122))</f>
        <v/>
      </c>
      <c r="V2123" s="120" t="str">
        <f t="shared" ref="V2123" si="686">IF(AND(V2118="",V2119="",V2120="",V2121="",V2122=""),"",SUM(V2118:V2122))</f>
        <v/>
      </c>
      <c r="W2123" s="120" t="str">
        <f t="shared" ref="W2123" si="687">IF(AND(W2118="",W2119="",W2120="",W2121="",W2122=""),"",SUM(W2118:W2122))</f>
        <v/>
      </c>
      <c r="X2123" s="120" t="str">
        <f t="shared" ref="X2123" si="688">IF(AND(X2118="",X2119="",X2120="",X2121="",X2122=""),"",SUM(X2118:X2122))</f>
        <v/>
      </c>
      <c r="Y2123" s="120" t="str">
        <f t="shared" ref="Y2123" si="689">IF(AND(Y2118="",Y2119="",Y2120="",Y2121="",Y2122=""),"",SUM(Y2118:Y2122))</f>
        <v/>
      </c>
      <c r="Z2123" s="120" t="str">
        <f t="shared" ref="Z2123" si="690">IF(AND(Z2118="",Z2119="",Z2120="",Z2121="",Z2122=""),"",SUM(Z2118:Z2122))</f>
        <v/>
      </c>
      <c r="AA2123" s="120" t="str">
        <f t="shared" ref="AA2123" si="691">IF(AND(AA2118="",AA2119="",AA2120="",AA2121="",AA2122=""),"",SUM(AA2118:AA2122))</f>
        <v/>
      </c>
      <c r="AB2123" s="120" t="str">
        <f t="shared" ref="AB2123" si="692">IF(AND(AB2118="",AB2119="",AB2120="",AB2121="",AB2122=""),"",SUM(AB2118:AB2122))</f>
        <v/>
      </c>
      <c r="AC2123" s="120" t="str">
        <f t="shared" ref="AC2123" si="693">IF(AND(AC2118="",AC2119="",AC2120="",AC2121="",AC2122=""),"",SUM(AC2118:AC2122))</f>
        <v/>
      </c>
      <c r="AD2123" s="120" t="str">
        <f t="shared" ref="AD2123" si="694">IF(AND(AD2118="",AD2119="",AD2120="",AD2121="",AD2122=""),"",SUM(AD2118:AD2122))</f>
        <v/>
      </c>
      <c r="AE2123" s="120" t="str">
        <f t="shared" ref="AE2123" si="695">IF(AND(AE2118="",AE2119="",AE2120="",AE2121="",AE2122=""),"",SUM(AE2118:AE2122))</f>
        <v/>
      </c>
      <c r="AF2123" s="326" t="str">
        <f>IF(OR(AD2113="",U2111="",AE2123=""),"",IF(AE2123&gt;85%*1000,"A",IF(AE2123&gt;70%*1000,"B",IF(AE2123&gt;50%*1000,"C",IF(AE2123&gt;30%*1000,"D","E")))))</f>
        <v/>
      </c>
    </row>
    <row r="2124" spans="1:32" ht="9" customHeight="1">
      <c r="A2124" s="166">
        <f>IF(N2113="","",A2123+1)</f>
        <v>17</v>
      </c>
      <c r="B2124" s="787"/>
      <c r="C2124" s="787"/>
      <c r="D2124" s="787"/>
      <c r="E2124" s="787"/>
      <c r="F2124" s="787"/>
      <c r="G2124" s="787"/>
      <c r="H2124" s="787"/>
      <c r="I2124" s="787"/>
      <c r="J2124" s="787"/>
      <c r="K2124" s="787"/>
      <c r="L2124" s="787"/>
      <c r="M2124" s="787"/>
      <c r="N2124" s="787"/>
      <c r="O2124" s="787"/>
      <c r="P2124" s="787"/>
      <c r="Q2124" s="819"/>
      <c r="R2124" s="787"/>
      <c r="S2124" s="787"/>
      <c r="T2124" s="787"/>
      <c r="U2124" s="787"/>
      <c r="V2124" s="787"/>
      <c r="W2124" s="787"/>
      <c r="X2124" s="787"/>
      <c r="Y2124" s="787"/>
      <c r="Z2124" s="787"/>
      <c r="AA2124" s="787"/>
      <c r="AB2124" s="787"/>
      <c r="AC2124" s="787"/>
      <c r="AD2124" s="787"/>
      <c r="AE2124" s="787"/>
      <c r="AF2124" s="787"/>
    </row>
    <row r="2125" spans="1:32" ht="22.5" customHeight="1">
      <c r="A2125" s="166">
        <f>IF(N2113="","",A2124+1)</f>
        <v>18</v>
      </c>
      <c r="B2125" s="788" t="s">
        <v>213</v>
      </c>
      <c r="C2125" s="788"/>
      <c r="D2125" s="789" t="s">
        <v>229</v>
      </c>
      <c r="E2125" s="790"/>
      <c r="F2125" s="411" t="s">
        <v>186</v>
      </c>
      <c r="G2125" s="788" t="s">
        <v>213</v>
      </c>
      <c r="H2125" s="788"/>
      <c r="I2125" s="789" t="s">
        <v>229</v>
      </c>
      <c r="J2125" s="790"/>
      <c r="K2125" s="411" t="s">
        <v>186</v>
      </c>
      <c r="L2125" s="788" t="s">
        <v>213</v>
      </c>
      <c r="M2125" s="788"/>
      <c r="N2125" s="789" t="s">
        <v>229</v>
      </c>
      <c r="O2125" s="790"/>
      <c r="P2125" s="411" t="s">
        <v>186</v>
      </c>
      <c r="Q2125" s="819"/>
      <c r="R2125" s="788" t="s">
        <v>213</v>
      </c>
      <c r="S2125" s="788"/>
      <c r="T2125" s="789" t="s">
        <v>229</v>
      </c>
      <c r="U2125" s="790"/>
      <c r="V2125" s="411" t="s">
        <v>186</v>
      </c>
      <c r="W2125" s="788" t="s">
        <v>213</v>
      </c>
      <c r="X2125" s="788"/>
      <c r="Y2125" s="789" t="s">
        <v>229</v>
      </c>
      <c r="Z2125" s="790"/>
      <c r="AA2125" s="411" t="s">
        <v>186</v>
      </c>
      <c r="AB2125" s="788" t="s">
        <v>213</v>
      </c>
      <c r="AC2125" s="788"/>
      <c r="AD2125" s="789" t="s">
        <v>229</v>
      </c>
      <c r="AE2125" s="790"/>
      <c r="AF2125" s="411" t="s">
        <v>186</v>
      </c>
    </row>
    <row r="2126" spans="1:32" ht="21.75" customHeight="1">
      <c r="A2126" s="166">
        <f>IF(N2113="","",A2125+1)</f>
        <v>19</v>
      </c>
      <c r="B2126" s="791" t="s">
        <v>221</v>
      </c>
      <c r="C2126" s="792"/>
      <c r="D2126" s="792"/>
      <c r="E2126" s="119" t="str">
        <f>IFERROR(VLOOKUP(N2113,Marks,109,0),"")</f>
        <v/>
      </c>
      <c r="F2126" s="130" t="str">
        <f>IFERROR(VLOOKUP(N2113,Marks,113,0),"")</f>
        <v/>
      </c>
      <c r="G2126" s="791" t="s">
        <v>192</v>
      </c>
      <c r="H2126" s="792"/>
      <c r="I2126" s="792"/>
      <c r="J2126" s="119" t="str">
        <f>IFERROR(VLOOKUP(N2113,Marks,117,0),"")</f>
        <v/>
      </c>
      <c r="K2126" s="130" t="str">
        <f>IFERROR(VLOOKUP(N2113,Marks,121,0),"")</f>
        <v/>
      </c>
      <c r="L2126" s="793" t="s">
        <v>193</v>
      </c>
      <c r="M2126" s="794"/>
      <c r="N2126" s="794"/>
      <c r="O2126" s="119" t="str">
        <f>IFERROR(VLOOKUP(N2113,Marks,125,0),"")</f>
        <v/>
      </c>
      <c r="P2126" s="130" t="str">
        <f>IFERROR(VLOOKUP(N2113,Marks,129,0),"")</f>
        <v/>
      </c>
      <c r="Q2126" s="819"/>
      <c r="R2126" s="791" t="s">
        <v>221</v>
      </c>
      <c r="S2126" s="792"/>
      <c r="T2126" s="792"/>
      <c r="U2126" s="119" t="str">
        <f>IFERROR(VLOOKUP(AD2113,Marks,109,0),"")</f>
        <v/>
      </c>
      <c r="V2126" s="130" t="str">
        <f>IFERROR(VLOOKUP(AD2113,Marks,113,0),"")</f>
        <v/>
      </c>
      <c r="W2126" s="791" t="s">
        <v>192</v>
      </c>
      <c r="X2126" s="792"/>
      <c r="Y2126" s="792"/>
      <c r="Z2126" s="119" t="str">
        <f>IFERROR(VLOOKUP(AD2113,Marks,117,0),"")</f>
        <v/>
      </c>
      <c r="AA2126" s="130" t="str">
        <f>IFERROR(VLOOKUP(AD2113,Marks,121,0),"")</f>
        <v/>
      </c>
      <c r="AB2126" s="793" t="s">
        <v>193</v>
      </c>
      <c r="AC2126" s="794"/>
      <c r="AD2126" s="794"/>
      <c r="AE2126" s="119" t="str">
        <f>IFERROR(VLOOKUP(AD2113,Marks,125,0),"")</f>
        <v/>
      </c>
      <c r="AF2126" s="130" t="str">
        <f>IFERROR(VLOOKUP(AD2113,Marks,129,0),"")</f>
        <v/>
      </c>
    </row>
    <row r="2127" spans="1:32" ht="21" customHeight="1">
      <c r="A2127" s="166">
        <f>IF(N2113="","",A2126+1)</f>
        <v>20</v>
      </c>
      <c r="B2127" s="780" t="s">
        <v>216</v>
      </c>
      <c r="C2127" s="780"/>
      <c r="D2127" s="780"/>
      <c r="E2127" s="795" t="str">
        <f>IFERROR(VLOOKUP(N2113,Marks,135,0),"")</f>
        <v/>
      </c>
      <c r="F2127" s="795"/>
      <c r="G2127" s="795"/>
      <c r="H2127" s="795"/>
      <c r="I2127" s="780" t="s">
        <v>217</v>
      </c>
      <c r="J2127" s="780"/>
      <c r="K2127" s="780"/>
      <c r="L2127" s="780"/>
      <c r="M2127" s="796" t="str">
        <f>IFERROR(VLOOKUP(N2113,Marks,136,0),"")</f>
        <v/>
      </c>
      <c r="N2127" s="796"/>
      <c r="O2127" s="796"/>
      <c r="P2127" s="796"/>
      <c r="Q2127" s="819"/>
      <c r="R2127" s="780" t="s">
        <v>216</v>
      </c>
      <c r="S2127" s="780"/>
      <c r="T2127" s="780"/>
      <c r="U2127" s="795" t="str">
        <f>IFERROR(VLOOKUP(AD2113,Marks,135,0),"")</f>
        <v/>
      </c>
      <c r="V2127" s="795"/>
      <c r="W2127" s="795"/>
      <c r="X2127" s="795"/>
      <c r="Y2127" s="780" t="s">
        <v>217</v>
      </c>
      <c r="Z2127" s="780"/>
      <c r="AA2127" s="780"/>
      <c r="AB2127" s="780"/>
      <c r="AC2127" s="796" t="str">
        <f>IFERROR(VLOOKUP(AD2113,Marks,136,0),"")</f>
        <v/>
      </c>
      <c r="AD2127" s="796"/>
      <c r="AE2127" s="796"/>
      <c r="AF2127" s="796"/>
    </row>
    <row r="2128" spans="1:32" ht="21" customHeight="1">
      <c r="A2128" s="166">
        <f>IF(N2113="","",A2127+1)</f>
        <v>21</v>
      </c>
      <c r="B2128" s="780" t="s">
        <v>218</v>
      </c>
      <c r="C2128" s="780"/>
      <c r="D2128" s="780"/>
      <c r="E2128" s="782" t="str">
        <f>IFERROR(VLOOKUP(N2113,Marks,134,0),"")</f>
        <v/>
      </c>
      <c r="F2128" s="782"/>
      <c r="G2128" s="782"/>
      <c r="H2128" s="782"/>
      <c r="I2128" s="780" t="s">
        <v>219</v>
      </c>
      <c r="J2128" s="780"/>
      <c r="K2128" s="780"/>
      <c r="L2128" s="780"/>
      <c r="M2128" s="781" t="str">
        <f>IFERROR(VLOOKUP(N2113,Marks,131,0),"")</f>
        <v/>
      </c>
      <c r="N2128" s="781"/>
      <c r="O2128" s="781"/>
      <c r="P2128" s="781"/>
      <c r="Q2128" s="819"/>
      <c r="R2128" s="780" t="s">
        <v>218</v>
      </c>
      <c r="S2128" s="780"/>
      <c r="T2128" s="780"/>
      <c r="U2128" s="782" t="str">
        <f>IFERROR(VLOOKUP(AD2113,Marks,134,0),"")</f>
        <v/>
      </c>
      <c r="V2128" s="782"/>
      <c r="W2128" s="782"/>
      <c r="X2128" s="782"/>
      <c r="Y2128" s="780" t="s">
        <v>219</v>
      </c>
      <c r="Z2128" s="780"/>
      <c r="AA2128" s="780"/>
      <c r="AB2128" s="780"/>
      <c r="AC2128" s="781" t="str">
        <f>IFERROR(VLOOKUP(AD2113,Marks,131,0),"")</f>
        <v/>
      </c>
      <c r="AD2128" s="781"/>
      <c r="AE2128" s="781"/>
      <c r="AF2128" s="781"/>
    </row>
    <row r="2129" spans="1:32" ht="21" customHeight="1">
      <c r="A2129" s="166">
        <f>IF(N2113="","",A2128+1)</f>
        <v>22</v>
      </c>
      <c r="B2129" s="780" t="s">
        <v>220</v>
      </c>
      <c r="C2129" s="780"/>
      <c r="D2129" s="780"/>
      <c r="E2129" s="324" t="str">
        <f>IFERROR(VLOOKUP(N2113,Marks,132,0),"")</f>
        <v/>
      </c>
      <c r="F2129" s="325" t="s">
        <v>341</v>
      </c>
      <c r="G2129" s="783" t="str">
        <f>IF(OR(N2113="",E2111="",O2123=""),"",IF(O2123&gt;85%*1000,"A",IF(O2123&gt;70%*1000,"B",IF(O2123&gt;50%*1000,"C",IF(O2123&gt;30%*1000,"D","E")))))</f>
        <v/>
      </c>
      <c r="H2129" s="783"/>
      <c r="I2129" s="780" t="s">
        <v>222</v>
      </c>
      <c r="J2129" s="780"/>
      <c r="K2129" s="780"/>
      <c r="L2129" s="780"/>
      <c r="M2129" s="818" t="str">
        <f>IFERROR(VLOOKUP(N2113,Marks,133,0),"")</f>
        <v/>
      </c>
      <c r="N2129" s="818"/>
      <c r="O2129" s="818"/>
      <c r="P2129" s="818"/>
      <c r="Q2129" s="819"/>
      <c r="R2129" s="780" t="s">
        <v>220</v>
      </c>
      <c r="S2129" s="780"/>
      <c r="T2129" s="780"/>
      <c r="U2129" s="324" t="str">
        <f>IFERROR(VLOOKUP(AD2113,Marks,132,0),"")</f>
        <v/>
      </c>
      <c r="V2129" s="325" t="s">
        <v>341</v>
      </c>
      <c r="W2129" s="783" t="str">
        <f>IF(OR(AD2113="",U2111="",AE2123=""),"",IF(AE2123&gt;85%*1000,"A",IF(AE2123&gt;70%*1000,"B",IF(AE2123&gt;50%*1000,"C",IF(AE2123&gt;30%*1000,"D","E")))))</f>
        <v/>
      </c>
      <c r="X2129" s="783"/>
      <c r="Y2129" s="780" t="s">
        <v>222</v>
      </c>
      <c r="Z2129" s="780"/>
      <c r="AA2129" s="780"/>
      <c r="AB2129" s="780"/>
      <c r="AC2129" s="818" t="str">
        <f>IFERROR(VLOOKUP(AD2113,Marks,133,0),"")</f>
        <v/>
      </c>
      <c r="AD2129" s="818"/>
      <c r="AE2129" s="818"/>
      <c r="AF2129" s="818"/>
    </row>
    <row r="2130" spans="1:32" ht="21" customHeight="1">
      <c r="A2130" s="166">
        <f>IF(N2113="","",A2129+1)</f>
        <v>23</v>
      </c>
      <c r="B2130" s="817" t="s">
        <v>228</v>
      </c>
      <c r="C2130" s="817"/>
      <c r="D2130" s="817"/>
      <c r="E2130" s="784">
        <f>'Master sheet'!$C$10</f>
        <v>44697</v>
      </c>
      <c r="F2130" s="784"/>
      <c r="G2130" s="784"/>
      <c r="H2130" s="410"/>
      <c r="I2130" s="121"/>
      <c r="J2130" s="121"/>
      <c r="K2130" s="76"/>
      <c r="L2130" s="121"/>
      <c r="M2130" s="121"/>
      <c r="N2130" s="121"/>
      <c r="O2130" s="121"/>
      <c r="P2130" s="121"/>
      <c r="Q2130" s="819"/>
      <c r="R2130" s="817" t="s">
        <v>228</v>
      </c>
      <c r="S2130" s="817"/>
      <c r="T2130" s="817"/>
      <c r="U2130" s="784">
        <f>'Master sheet'!$C$10</f>
        <v>44697</v>
      </c>
      <c r="V2130" s="784"/>
      <c r="W2130" s="784"/>
      <c r="X2130" s="410"/>
      <c r="Y2130" s="121"/>
      <c r="Z2130" s="121"/>
      <c r="AA2130" s="76"/>
      <c r="AB2130" s="121"/>
      <c r="AC2130" s="121"/>
      <c r="AD2130" s="121"/>
      <c r="AE2130" s="121"/>
      <c r="AF2130" s="121"/>
    </row>
    <row r="2131" spans="1:32" ht="43.5" customHeight="1">
      <c r="A2131" s="166">
        <f>IF(N2113="","",A2130+1)</f>
        <v>24</v>
      </c>
      <c r="B2131" s="804" t="str">
        <f>IF(AND(C2110=1),CONCATENATE("( ",UPPER('Master sheet'!$F$11)," )"),IF(AND(C2110=2),CONCATENATE("( ",UPPER('Master sheet'!$F$19)," )"),IF(AND(C2110=3),CONCATENATE("( ",UPPER('Master sheet'!$J$11)," )"),IF(AND(C2110=4),CONCATENATE("( ",UPPER('Master sheet'!$J$19)," )"),""))))</f>
        <v/>
      </c>
      <c r="C2131" s="804"/>
      <c r="D2131" s="804"/>
      <c r="E2131" s="804"/>
      <c r="F2131" s="805" t="str">
        <f>IF(AND(N2113=""),"",CONCATENATE("(",'Master sheet'!$C$14," )"))</f>
        <v>(Suresh Kumar )</v>
      </c>
      <c r="G2131" s="805"/>
      <c r="H2131" s="805"/>
      <c r="I2131" s="805"/>
      <c r="J2131" s="805"/>
      <c r="K2131" s="805" t="str">
        <f>IF(AND(N2113=""),"",CONCATENATE("(",'Master sheet'!$C$12," )"))</f>
        <v>(USHA PALIYA )</v>
      </c>
      <c r="L2131" s="805"/>
      <c r="M2131" s="805"/>
      <c r="N2131" s="805"/>
      <c r="O2131" s="805"/>
      <c r="P2131" s="805"/>
      <c r="Q2131" s="819"/>
      <c r="R2131" s="804" t="str">
        <f>IF(AND(S2110=1),CONCATENATE("( ",UPPER('Master sheet'!$F$11)," )"),IF(AND(S2110=2),CONCATENATE("( ",UPPER('Master sheet'!$F$19)," )"),IF(AND(S2110=3),CONCATENATE("( ",UPPER('Master sheet'!$J$11)," )"),IF(AND(S2110=4),CONCATENATE("( ",UPPER('Master sheet'!$J$19)," )"),""))))</f>
        <v/>
      </c>
      <c r="S2131" s="804"/>
      <c r="T2131" s="804"/>
      <c r="U2131" s="804"/>
      <c r="V2131" s="805" t="str">
        <f>IF(AND(AD2113=""),"",CONCATENATE("(",'Master sheet'!$C$14," )"))</f>
        <v>(Suresh Kumar )</v>
      </c>
      <c r="W2131" s="805"/>
      <c r="X2131" s="805"/>
      <c r="Y2131" s="805"/>
      <c r="Z2131" s="805"/>
      <c r="AA2131" s="805" t="str">
        <f>IF(AND(AD2113=""),"",CONCATENATE("(",'Master sheet'!$C$12," )"))</f>
        <v>(USHA PALIYA )</v>
      </c>
      <c r="AB2131" s="805"/>
      <c r="AC2131" s="805"/>
      <c r="AD2131" s="805"/>
      <c r="AE2131" s="805"/>
      <c r="AF2131" s="805"/>
    </row>
    <row r="2132" spans="1:32" ht="21.75" customHeight="1">
      <c r="A2132" s="166">
        <f>IF(N2113="","",A2131+1)</f>
        <v>25</v>
      </c>
      <c r="B2132" s="806" t="s">
        <v>223</v>
      </c>
      <c r="C2132" s="806"/>
      <c r="D2132" s="806"/>
      <c r="E2132" s="806"/>
      <c r="F2132" s="807" t="s">
        <v>224</v>
      </c>
      <c r="G2132" s="807"/>
      <c r="H2132" s="807"/>
      <c r="I2132" s="807"/>
      <c r="J2132" s="807"/>
      <c r="K2132" s="806" t="s">
        <v>225</v>
      </c>
      <c r="L2132" s="806"/>
      <c r="M2132" s="806"/>
      <c r="N2132" s="806"/>
      <c r="O2132" s="806"/>
      <c r="P2132" s="806"/>
      <c r="Q2132" s="819"/>
      <c r="R2132" s="806" t="s">
        <v>223</v>
      </c>
      <c r="S2132" s="806"/>
      <c r="T2132" s="806"/>
      <c r="U2132" s="806"/>
      <c r="V2132" s="807" t="s">
        <v>224</v>
      </c>
      <c r="W2132" s="807"/>
      <c r="X2132" s="807"/>
      <c r="Y2132" s="807"/>
      <c r="Z2132" s="807"/>
      <c r="AA2132" s="806" t="s">
        <v>225</v>
      </c>
      <c r="AB2132" s="806"/>
      <c r="AC2132" s="806"/>
      <c r="AD2132" s="806"/>
      <c r="AE2132" s="806"/>
      <c r="AF2132" s="806"/>
    </row>
    <row r="2134" spans="1:32" ht="21.9" customHeight="1">
      <c r="A2134" s="165">
        <f>IF(N2140="","",1)</f>
        <v>1</v>
      </c>
      <c r="B2134" s="808" t="s">
        <v>203</v>
      </c>
      <c r="C2134" s="808"/>
      <c r="D2134" s="808"/>
      <c r="E2134" s="808"/>
      <c r="F2134" s="808"/>
      <c r="G2134" s="808"/>
      <c r="H2134" s="808"/>
      <c r="I2134" s="808"/>
      <c r="J2134" s="808"/>
      <c r="K2134" s="808"/>
      <c r="L2134" s="808"/>
      <c r="M2134" s="808"/>
      <c r="N2134" s="808"/>
      <c r="O2134" s="808"/>
      <c r="P2134" s="808"/>
      <c r="Q2134" s="819" t="s">
        <v>249</v>
      </c>
      <c r="R2134" s="808" t="s">
        <v>203</v>
      </c>
      <c r="S2134" s="808"/>
      <c r="T2134" s="808"/>
      <c r="U2134" s="808"/>
      <c r="V2134" s="808"/>
      <c r="W2134" s="808"/>
      <c r="X2134" s="808"/>
      <c r="Y2134" s="808"/>
      <c r="Z2134" s="808"/>
      <c r="AA2134" s="808"/>
      <c r="AB2134" s="808"/>
      <c r="AC2134" s="808"/>
      <c r="AD2134" s="808"/>
      <c r="AE2134" s="808"/>
      <c r="AF2134" s="808"/>
    </row>
    <row r="2135" spans="1:32" ht="21.9" customHeight="1">
      <c r="A2135" s="166">
        <f>IF(N2140="","",A2134+1)</f>
        <v>2</v>
      </c>
      <c r="B2135" s="820" t="s">
        <v>541</v>
      </c>
      <c r="C2135" s="820"/>
      <c r="D2135" s="820"/>
      <c r="E2135" s="820"/>
      <c r="F2135" s="820"/>
      <c r="G2135" s="820"/>
      <c r="H2135" s="820"/>
      <c r="I2135" s="820"/>
      <c r="J2135" s="820"/>
      <c r="K2135" s="820"/>
      <c r="L2135" s="820"/>
      <c r="M2135" s="820"/>
      <c r="N2135" s="820"/>
      <c r="O2135" s="820"/>
      <c r="P2135" s="820"/>
      <c r="Q2135" s="819"/>
      <c r="R2135" s="820" t="s">
        <v>541</v>
      </c>
      <c r="S2135" s="820"/>
      <c r="T2135" s="820"/>
      <c r="U2135" s="820"/>
      <c r="V2135" s="820"/>
      <c r="W2135" s="820"/>
      <c r="X2135" s="820"/>
      <c r="Y2135" s="820"/>
      <c r="Z2135" s="820"/>
      <c r="AA2135" s="820"/>
      <c r="AB2135" s="820"/>
      <c r="AC2135" s="820"/>
      <c r="AD2135" s="820"/>
      <c r="AE2135" s="820"/>
      <c r="AF2135" s="820"/>
    </row>
    <row r="2136" spans="1:32" ht="21.9" customHeight="1">
      <c r="A2136" s="166">
        <f>IF(N2140="","",A2135+1)</f>
        <v>3</v>
      </c>
      <c r="B2136" s="821" t="s">
        <v>168</v>
      </c>
      <c r="C2136" s="821"/>
      <c r="D2136" s="821"/>
      <c r="E2136" s="822" t="str">
        <f>IF(AND(N2140=""),"",'Result Sheet'!$F$2)</f>
        <v xml:space="preserve">महात्मा गाँधी राजकीय विद्यालय (अंग्रेजी माध्यम) बर, पाली </v>
      </c>
      <c r="F2136" s="822"/>
      <c r="G2136" s="822"/>
      <c r="H2136" s="822"/>
      <c r="I2136" s="822"/>
      <c r="J2136" s="822"/>
      <c r="K2136" s="822"/>
      <c r="L2136" s="822"/>
      <c r="M2136" s="822"/>
      <c r="N2136" s="822"/>
      <c r="O2136" s="822"/>
      <c r="P2136" s="822"/>
      <c r="Q2136" s="819"/>
      <c r="R2136" s="821" t="s">
        <v>168</v>
      </c>
      <c r="S2136" s="821"/>
      <c r="T2136" s="821"/>
      <c r="U2136" s="822" t="str">
        <f>IF(AND(AD2140=""),"",'Result Sheet'!$F$2)</f>
        <v xml:space="preserve">महात्मा गाँधी राजकीय विद्यालय (अंग्रेजी माध्यम) बर, पाली </v>
      </c>
      <c r="V2136" s="822"/>
      <c r="W2136" s="822"/>
      <c r="X2136" s="822"/>
      <c r="Y2136" s="822"/>
      <c r="Z2136" s="822"/>
      <c r="AA2136" s="822"/>
      <c r="AB2136" s="822"/>
      <c r="AC2136" s="822"/>
      <c r="AD2136" s="822"/>
      <c r="AE2136" s="822"/>
      <c r="AF2136" s="822"/>
    </row>
    <row r="2137" spans="1:32" ht="21.9" customHeight="1">
      <c r="A2137" s="166">
        <f>IF(N2140="","",A2136+1)</f>
        <v>4</v>
      </c>
      <c r="B2137" s="413" t="s">
        <v>169</v>
      </c>
      <c r="C2137" s="797" t="str">
        <f>IFERROR(VLOOKUP(N2140,Marks,2,0),"")</f>
        <v/>
      </c>
      <c r="D2137" s="797"/>
      <c r="E2137" s="815" t="s">
        <v>212</v>
      </c>
      <c r="F2137" s="815"/>
      <c r="G2137" s="815"/>
      <c r="H2137" s="797" t="str">
        <f>IFERROR(VLOOKUP(N2140,Marks,3,0),"")</f>
        <v/>
      </c>
      <c r="I2137" s="797"/>
      <c r="J2137" s="798" t="s">
        <v>205</v>
      </c>
      <c r="K2137" s="798"/>
      <c r="L2137" s="798"/>
      <c r="M2137" s="798"/>
      <c r="N2137" s="799" t="str">
        <f>IF(AND(N2140=""),"",'Marks Entry 1st'!$I$2)</f>
        <v xml:space="preserve"> 2021-2022</v>
      </c>
      <c r="O2137" s="799"/>
      <c r="P2137" s="799"/>
      <c r="Q2137" s="819"/>
      <c r="R2137" s="413" t="s">
        <v>169</v>
      </c>
      <c r="S2137" s="797" t="str">
        <f>IFERROR(VLOOKUP(AD2140,Marks,2,0),"")</f>
        <v/>
      </c>
      <c r="T2137" s="797"/>
      <c r="U2137" s="815" t="s">
        <v>212</v>
      </c>
      <c r="V2137" s="815"/>
      <c r="W2137" s="815"/>
      <c r="X2137" s="797" t="str">
        <f>IFERROR(VLOOKUP(AD2140,Marks,3,0),"")</f>
        <v/>
      </c>
      <c r="Y2137" s="797"/>
      <c r="Z2137" s="798" t="s">
        <v>205</v>
      </c>
      <c r="AA2137" s="798"/>
      <c r="AB2137" s="798"/>
      <c r="AC2137" s="798"/>
      <c r="AD2137" s="799" t="str">
        <f>IF(AND(AD2140=""),"",'Marks Entry 1st'!$I$2)</f>
        <v xml:space="preserve"> 2021-2022</v>
      </c>
      <c r="AE2137" s="799"/>
      <c r="AF2137" s="799"/>
    </row>
    <row r="2138" spans="1:32" ht="21.9" customHeight="1">
      <c r="A2138" s="166">
        <f>IF(N2140="","",A2137+1)</f>
        <v>5</v>
      </c>
      <c r="B2138" s="800" t="s">
        <v>206</v>
      </c>
      <c r="C2138" s="800"/>
      <c r="D2138" s="800"/>
      <c r="E2138" s="801" t="str">
        <f>IFERROR(VLOOKUP(N2140,Marks,6,0),"")</f>
        <v/>
      </c>
      <c r="F2138" s="801"/>
      <c r="G2138" s="801"/>
      <c r="H2138" s="801"/>
      <c r="I2138" s="801"/>
      <c r="J2138" s="802" t="s">
        <v>209</v>
      </c>
      <c r="K2138" s="802"/>
      <c r="L2138" s="802"/>
      <c r="M2138" s="802"/>
      <c r="N2138" s="803" t="str">
        <f>IFERROR(VLOOKUP(N2140,Marks,5,0),"")</f>
        <v/>
      </c>
      <c r="O2138" s="803"/>
      <c r="P2138" s="803"/>
      <c r="Q2138" s="819"/>
      <c r="R2138" s="800" t="s">
        <v>206</v>
      </c>
      <c r="S2138" s="800"/>
      <c r="T2138" s="800"/>
      <c r="U2138" s="801" t="str">
        <f>IFERROR(VLOOKUP(AD2140,Marks,6,0),"")</f>
        <v/>
      </c>
      <c r="V2138" s="801"/>
      <c r="W2138" s="801"/>
      <c r="X2138" s="801"/>
      <c r="Y2138" s="801"/>
      <c r="Z2138" s="802" t="s">
        <v>209</v>
      </c>
      <c r="AA2138" s="802"/>
      <c r="AB2138" s="802"/>
      <c r="AC2138" s="802"/>
      <c r="AD2138" s="803" t="str">
        <f>IFERROR(VLOOKUP(AD2140,Marks,5,0),"")</f>
        <v/>
      </c>
      <c r="AE2138" s="803"/>
      <c r="AF2138" s="803"/>
    </row>
    <row r="2139" spans="1:32" ht="21.9" customHeight="1">
      <c r="A2139" s="166">
        <f>IF(N2140="","",A2138+1)</f>
        <v>6</v>
      </c>
      <c r="B2139" s="800" t="s">
        <v>207</v>
      </c>
      <c r="C2139" s="800"/>
      <c r="D2139" s="800"/>
      <c r="E2139" s="801" t="str">
        <f>IFERROR(VLOOKUP(N2140,Marks,7,0),"")</f>
        <v/>
      </c>
      <c r="F2139" s="801"/>
      <c r="G2139" s="801"/>
      <c r="H2139" s="801"/>
      <c r="I2139" s="801"/>
      <c r="J2139" s="802" t="s">
        <v>210</v>
      </c>
      <c r="K2139" s="802"/>
      <c r="L2139" s="802"/>
      <c r="M2139" s="802"/>
      <c r="N2139" s="816" t="str">
        <f>IFERROR(VLOOKUP(N2140,Marks,4,0),"")</f>
        <v/>
      </c>
      <c r="O2139" s="816"/>
      <c r="P2139" s="816"/>
      <c r="Q2139" s="819"/>
      <c r="R2139" s="800" t="s">
        <v>207</v>
      </c>
      <c r="S2139" s="800"/>
      <c r="T2139" s="800"/>
      <c r="U2139" s="801" t="str">
        <f>IFERROR(VLOOKUP(AD2140,Marks,7,0),"")</f>
        <v/>
      </c>
      <c r="V2139" s="801"/>
      <c r="W2139" s="801"/>
      <c r="X2139" s="801"/>
      <c r="Y2139" s="801"/>
      <c r="Z2139" s="802" t="s">
        <v>210</v>
      </c>
      <c r="AA2139" s="802"/>
      <c r="AB2139" s="802"/>
      <c r="AC2139" s="802"/>
      <c r="AD2139" s="816" t="str">
        <f>IFERROR(VLOOKUP(AD2140,Marks,4,0),"")</f>
        <v/>
      </c>
      <c r="AE2139" s="816"/>
      <c r="AF2139" s="816"/>
    </row>
    <row r="2140" spans="1:32" ht="21.9" customHeight="1">
      <c r="A2140" s="166">
        <f>IF(N2140="","",A2139+1)</f>
        <v>7</v>
      </c>
      <c r="B2140" s="800" t="s">
        <v>208</v>
      </c>
      <c r="C2140" s="800"/>
      <c r="D2140" s="800"/>
      <c r="E2140" s="801" t="str">
        <f>IFERROR(VLOOKUP(N2140,Marks,8,0),"")</f>
        <v/>
      </c>
      <c r="F2140" s="801"/>
      <c r="G2140" s="801"/>
      <c r="H2140" s="801"/>
      <c r="I2140" s="801"/>
      <c r="J2140" s="802" t="s">
        <v>211</v>
      </c>
      <c r="K2140" s="802"/>
      <c r="L2140" s="802"/>
      <c r="M2140" s="802"/>
      <c r="N2140" s="809">
        <f>IF(AD2113="","",IF(AND(AD2113+1&gt;$AN$6),"",AD2113+1))</f>
        <v>259</v>
      </c>
      <c r="O2140" s="809"/>
      <c r="P2140" s="809"/>
      <c r="Q2140" s="819"/>
      <c r="R2140" s="800" t="s">
        <v>208</v>
      </c>
      <c r="S2140" s="800"/>
      <c r="T2140" s="800"/>
      <c r="U2140" s="801" t="str">
        <f>IFERROR(VLOOKUP(AD2140,Marks,8,0),"")</f>
        <v/>
      </c>
      <c r="V2140" s="801"/>
      <c r="W2140" s="801"/>
      <c r="X2140" s="801"/>
      <c r="Y2140" s="801"/>
      <c r="Z2140" s="802" t="s">
        <v>211</v>
      </c>
      <c r="AA2140" s="802"/>
      <c r="AB2140" s="802"/>
      <c r="AC2140" s="802"/>
      <c r="AD2140" s="810">
        <f>IF(N2140="","",IF(AND(N2140+1&gt;$AN$6),"",N2140+1))</f>
        <v>260</v>
      </c>
      <c r="AE2140" s="810"/>
      <c r="AF2140" s="810"/>
    </row>
    <row r="2141" spans="1:32" ht="9" customHeight="1">
      <c r="A2141" s="166">
        <f>IF(N2140="","",A2140+1)</f>
        <v>8</v>
      </c>
      <c r="B2141" s="123"/>
      <c r="C2141" s="123"/>
      <c r="D2141" s="123"/>
      <c r="E2141" s="124"/>
      <c r="F2141" s="124"/>
      <c r="G2141" s="124"/>
      <c r="H2141" s="123"/>
      <c r="I2141" s="123"/>
      <c r="J2141" s="125"/>
      <c r="K2141" s="125"/>
      <c r="L2141" s="125"/>
      <c r="M2141" s="76"/>
      <c r="N2141" s="76"/>
      <c r="O2141" s="76"/>
      <c r="P2141" s="76"/>
      <c r="Q2141" s="819"/>
      <c r="R2141" s="123"/>
      <c r="S2141" s="123"/>
      <c r="T2141" s="123"/>
      <c r="U2141" s="124"/>
      <c r="V2141" s="124"/>
      <c r="W2141" s="124"/>
      <c r="X2141" s="123"/>
      <c r="Y2141" s="123"/>
      <c r="Z2141" s="125"/>
      <c r="AA2141" s="125"/>
      <c r="AB2141" s="125"/>
      <c r="AC2141" s="76"/>
      <c r="AD2141" s="76"/>
      <c r="AE2141" s="76"/>
      <c r="AF2141" s="76"/>
    </row>
    <row r="2142" spans="1:32" ht="21" customHeight="1">
      <c r="A2142" s="166">
        <f>IF(N2140="","",A2141+1)</f>
        <v>9</v>
      </c>
      <c r="B2142" s="811" t="s">
        <v>213</v>
      </c>
      <c r="C2142" s="646" t="s">
        <v>214</v>
      </c>
      <c r="D2142" s="646"/>
      <c r="E2142" s="646"/>
      <c r="F2142" s="812" t="s">
        <v>13</v>
      </c>
      <c r="G2142" s="813"/>
      <c r="H2142" s="813"/>
      <c r="I2142" s="814"/>
      <c r="J2142" s="649" t="s">
        <v>184</v>
      </c>
      <c r="K2142" s="650" t="s">
        <v>167</v>
      </c>
      <c r="L2142" s="651"/>
      <c r="M2142" s="651"/>
      <c r="N2142" s="652"/>
      <c r="O2142" s="616" t="s">
        <v>185</v>
      </c>
      <c r="P2142" s="617" t="s">
        <v>186</v>
      </c>
      <c r="Q2142" s="819"/>
      <c r="R2142" s="811" t="s">
        <v>213</v>
      </c>
      <c r="S2142" s="646" t="s">
        <v>214</v>
      </c>
      <c r="T2142" s="646"/>
      <c r="U2142" s="646"/>
      <c r="V2142" s="812" t="s">
        <v>13</v>
      </c>
      <c r="W2142" s="813"/>
      <c r="X2142" s="813"/>
      <c r="Y2142" s="814"/>
      <c r="Z2142" s="649" t="s">
        <v>184</v>
      </c>
      <c r="AA2142" s="650" t="s">
        <v>167</v>
      </c>
      <c r="AB2142" s="651"/>
      <c r="AC2142" s="651"/>
      <c r="AD2142" s="652"/>
      <c r="AE2142" s="616" t="s">
        <v>185</v>
      </c>
      <c r="AF2142" s="617" t="s">
        <v>186</v>
      </c>
    </row>
    <row r="2143" spans="1:32" ht="90.75" customHeight="1">
      <c r="A2143" s="166">
        <f>IF(N2140="","",A2142+1)</f>
        <v>10</v>
      </c>
      <c r="B2143" s="811"/>
      <c r="C2143" s="171" t="s">
        <v>11</v>
      </c>
      <c r="D2143" s="171" t="s">
        <v>180</v>
      </c>
      <c r="E2143" s="171" t="s">
        <v>108</v>
      </c>
      <c r="F2143" s="171" t="s">
        <v>182</v>
      </c>
      <c r="G2143" s="171" t="s">
        <v>183</v>
      </c>
      <c r="H2143" s="305" t="s">
        <v>10</v>
      </c>
      <c r="I2143" s="171" t="s">
        <v>108</v>
      </c>
      <c r="J2143" s="649"/>
      <c r="K2143" s="172" t="s">
        <v>182</v>
      </c>
      <c r="L2143" s="172" t="s">
        <v>183</v>
      </c>
      <c r="M2143" s="173" t="s">
        <v>10</v>
      </c>
      <c r="N2143" s="171" t="s">
        <v>108</v>
      </c>
      <c r="O2143" s="616"/>
      <c r="P2143" s="785"/>
      <c r="Q2143" s="819"/>
      <c r="R2143" s="811"/>
      <c r="S2143" s="171" t="s">
        <v>11</v>
      </c>
      <c r="T2143" s="171" t="s">
        <v>180</v>
      </c>
      <c r="U2143" s="171" t="s">
        <v>108</v>
      </c>
      <c r="V2143" s="171" t="s">
        <v>182</v>
      </c>
      <c r="W2143" s="171" t="s">
        <v>183</v>
      </c>
      <c r="X2143" s="305" t="s">
        <v>10</v>
      </c>
      <c r="Y2143" s="171" t="s">
        <v>108</v>
      </c>
      <c r="Z2143" s="649"/>
      <c r="AA2143" s="172" t="s">
        <v>182</v>
      </c>
      <c r="AB2143" s="172" t="s">
        <v>183</v>
      </c>
      <c r="AC2143" s="173" t="s">
        <v>10</v>
      </c>
      <c r="AD2143" s="171" t="s">
        <v>108</v>
      </c>
      <c r="AE2143" s="616"/>
      <c r="AF2143" s="785">
        <v>0</v>
      </c>
    </row>
    <row r="2144" spans="1:32" ht="18.75" customHeight="1">
      <c r="A2144" s="166">
        <f>IF(N2140="","",A2143+1)</f>
        <v>11</v>
      </c>
      <c r="B2144" s="811"/>
      <c r="C2144" s="409">
        <v>20</v>
      </c>
      <c r="D2144" s="409">
        <v>20</v>
      </c>
      <c r="E2144" s="116">
        <v>40</v>
      </c>
      <c r="F2144" s="409">
        <v>30</v>
      </c>
      <c r="G2144" s="409">
        <v>18</v>
      </c>
      <c r="H2144" s="409">
        <v>12</v>
      </c>
      <c r="I2144" s="116">
        <v>60</v>
      </c>
      <c r="J2144" s="118">
        <v>100</v>
      </c>
      <c r="K2144" s="409">
        <v>50</v>
      </c>
      <c r="L2144" s="409">
        <v>30</v>
      </c>
      <c r="M2144" s="409">
        <v>20</v>
      </c>
      <c r="N2144" s="116">
        <v>100</v>
      </c>
      <c r="O2144" s="118">
        <v>200</v>
      </c>
      <c r="P2144" s="786"/>
      <c r="Q2144" s="819"/>
      <c r="R2144" s="811"/>
      <c r="S2144" s="409">
        <v>20</v>
      </c>
      <c r="T2144" s="409">
        <v>20</v>
      </c>
      <c r="U2144" s="116">
        <v>40</v>
      </c>
      <c r="V2144" s="409">
        <v>30</v>
      </c>
      <c r="W2144" s="409">
        <v>18</v>
      </c>
      <c r="X2144" s="409">
        <v>12</v>
      </c>
      <c r="Y2144" s="116">
        <v>60</v>
      </c>
      <c r="Z2144" s="118">
        <v>100</v>
      </c>
      <c r="AA2144" s="409">
        <v>50</v>
      </c>
      <c r="AB2144" s="409">
        <v>30</v>
      </c>
      <c r="AC2144" s="409">
        <v>20</v>
      </c>
      <c r="AD2144" s="116">
        <v>100</v>
      </c>
      <c r="AE2144" s="118">
        <v>200</v>
      </c>
      <c r="AF2144" s="786"/>
    </row>
    <row r="2145" spans="1:32" ht="21" customHeight="1">
      <c r="A2145" s="166">
        <f>IF(N2140="","",A2144+1)</f>
        <v>12</v>
      </c>
      <c r="B2145" s="122" t="str">
        <f>'Result Sheet'!$L$4</f>
        <v xml:space="preserve">हिन्दी </v>
      </c>
      <c r="C2145" s="408" t="str">
        <f>IFERROR(VLOOKUP(N2140,Marks,11,0),"")</f>
        <v/>
      </c>
      <c r="D2145" s="408" t="str">
        <f>IFERROR(VLOOKUP(N2140,Marks,12,0),"")</f>
        <v/>
      </c>
      <c r="E2145" s="117" t="str">
        <f>IFERROR(VLOOKUP(N2140,Marks,13,0),"")</f>
        <v/>
      </c>
      <c r="F2145" s="408" t="str">
        <f>IFERROR(VLOOKUP(N2140,Marks,14,0),"")</f>
        <v/>
      </c>
      <c r="G2145" s="408" t="str">
        <f>IFERROR(VLOOKUP(N2140,Marks,15,0),"")</f>
        <v/>
      </c>
      <c r="H2145" s="408" t="str">
        <f>IFERROR(VLOOKUP(N2140,Marks,16,0),"")</f>
        <v/>
      </c>
      <c r="I2145" s="117" t="str">
        <f>IFERROR(VLOOKUP(N2140,Marks,17,0),"")</f>
        <v/>
      </c>
      <c r="J2145" s="119" t="str">
        <f>IFERROR(VLOOKUP(N2140,Marks,18,0),"")</f>
        <v/>
      </c>
      <c r="K2145" s="408" t="str">
        <f>IFERROR(VLOOKUP(N2140,Marks,19,0),"")</f>
        <v/>
      </c>
      <c r="L2145" s="408" t="str">
        <f>IFERROR(VLOOKUP(N2140,Marks,20,0),"")</f>
        <v/>
      </c>
      <c r="M2145" s="408" t="str">
        <f>IFERROR(VLOOKUP(N2140,Marks,21,0),"")</f>
        <v/>
      </c>
      <c r="N2145" s="117" t="str">
        <f>IFERROR(VLOOKUP(N2140,Marks,22,0),"")</f>
        <v/>
      </c>
      <c r="O2145" s="119" t="str">
        <f>IFERROR(VLOOKUP(N2140,Marks,23,0),"")</f>
        <v/>
      </c>
      <c r="P2145" s="323" t="str">
        <f>IFERROR(VLOOKUP(N2140,Marks,29,0),"")</f>
        <v/>
      </c>
      <c r="Q2145" s="819"/>
      <c r="R2145" s="122" t="str">
        <f>'Result Sheet'!$L$4</f>
        <v xml:space="preserve">हिन्दी </v>
      </c>
      <c r="S2145" s="408" t="str">
        <f>IFERROR(VLOOKUP(AD2140,Marks,11,0),"")</f>
        <v/>
      </c>
      <c r="T2145" s="408" t="str">
        <f>IFERROR(VLOOKUP(AD2140,Marks,12,0),"")</f>
        <v/>
      </c>
      <c r="U2145" s="117" t="str">
        <f>IFERROR(VLOOKUP(AD2140,Marks,13,0),"")</f>
        <v/>
      </c>
      <c r="V2145" s="408" t="str">
        <f>IFERROR(VLOOKUP(AD2140,Marks,14,0),"")</f>
        <v/>
      </c>
      <c r="W2145" s="408" t="str">
        <f>IFERROR(VLOOKUP(AD2140,Marks,15,0),"")</f>
        <v/>
      </c>
      <c r="X2145" s="408" t="str">
        <f>IFERROR(VLOOKUP(AD2140,Marks,16,0),"")</f>
        <v/>
      </c>
      <c r="Y2145" s="117" t="str">
        <f>IFERROR(VLOOKUP(AD2140,Marks,17,0),"")</f>
        <v/>
      </c>
      <c r="Z2145" s="119" t="str">
        <f>IFERROR(VLOOKUP(AD2140,Marks,18,0),"")</f>
        <v/>
      </c>
      <c r="AA2145" s="408" t="str">
        <f>IFERROR(VLOOKUP(AD2140,Marks,19,0),"")</f>
        <v/>
      </c>
      <c r="AB2145" s="408" t="str">
        <f>IFERROR(VLOOKUP(AD2140,Marks,20,0),"")</f>
        <v/>
      </c>
      <c r="AC2145" s="408" t="str">
        <f>IFERROR(VLOOKUP(AD2140,Marks,21,0),"")</f>
        <v/>
      </c>
      <c r="AD2145" s="117" t="str">
        <f>IFERROR(VLOOKUP(AD2140,Marks,22,0),"")</f>
        <v/>
      </c>
      <c r="AE2145" s="119" t="str">
        <f>IFERROR(VLOOKUP(AD2140,Marks,23,0),"")</f>
        <v/>
      </c>
      <c r="AF2145" s="323" t="str">
        <f>IFERROR(VLOOKUP(AD2140,Marks,29,0),"")</f>
        <v/>
      </c>
    </row>
    <row r="2146" spans="1:32" ht="21" customHeight="1">
      <c r="A2146" s="166">
        <f>IF(N2140="","",A2145+1)</f>
        <v>13</v>
      </c>
      <c r="B2146" s="122" t="str">
        <f>'Result Sheet'!$AE$4</f>
        <v xml:space="preserve">अंग्रेजी </v>
      </c>
      <c r="C2146" s="408" t="str">
        <f>IFERROR(VLOOKUP(N2140,Marks,30,0),"")</f>
        <v/>
      </c>
      <c r="D2146" s="408" t="str">
        <f>IFERROR(VLOOKUP(N2140,Marks,31,0),"")</f>
        <v/>
      </c>
      <c r="E2146" s="117" t="str">
        <f>IFERROR(VLOOKUP(N2140,Marks,32,0),"")</f>
        <v/>
      </c>
      <c r="F2146" s="408" t="str">
        <f>IFERROR(VLOOKUP(N2140,Marks,33,0),"")</f>
        <v/>
      </c>
      <c r="G2146" s="408" t="str">
        <f>IFERROR(VLOOKUP(N2140,Marks,34,0),"")</f>
        <v/>
      </c>
      <c r="H2146" s="408" t="str">
        <f>IFERROR(VLOOKUP(N2140,Marks,35,0),"")</f>
        <v/>
      </c>
      <c r="I2146" s="117" t="str">
        <f>IFERROR(VLOOKUP(N2140,Marks,36,0),"")</f>
        <v/>
      </c>
      <c r="J2146" s="119" t="str">
        <f>IFERROR(VLOOKUP(N2140,Marks,37,0),"")</f>
        <v/>
      </c>
      <c r="K2146" s="408" t="str">
        <f>IFERROR(VLOOKUP(N2140,Marks,38,0),"")</f>
        <v/>
      </c>
      <c r="L2146" s="408" t="str">
        <f>IFERROR(VLOOKUP(N2140,Marks,39,0),"")</f>
        <v/>
      </c>
      <c r="M2146" s="408" t="str">
        <f>IFERROR(VLOOKUP(N2140,Marks,40,0),"")</f>
        <v/>
      </c>
      <c r="N2146" s="117" t="str">
        <f>IFERROR(VLOOKUP(N2140,Marks,41,0),"")</f>
        <v/>
      </c>
      <c r="O2146" s="119" t="str">
        <f>IFERROR(VLOOKUP(N2140,Marks,42,0),"")</f>
        <v/>
      </c>
      <c r="P2146" s="323" t="str">
        <f>IFERROR(VLOOKUP(N2140,Marks,48,0),"")</f>
        <v/>
      </c>
      <c r="Q2146" s="819"/>
      <c r="R2146" s="122" t="str">
        <f>'Result Sheet'!$AE$4</f>
        <v xml:space="preserve">अंग्रेजी </v>
      </c>
      <c r="S2146" s="408" t="str">
        <f>IFERROR(VLOOKUP(AD2140,Marks,30,0),"")</f>
        <v/>
      </c>
      <c r="T2146" s="408" t="str">
        <f>IFERROR(VLOOKUP(AD2140,Marks,31,0),"")</f>
        <v/>
      </c>
      <c r="U2146" s="117" t="str">
        <f>IFERROR(VLOOKUP(AD2140,Marks,32,0),"")</f>
        <v/>
      </c>
      <c r="V2146" s="408" t="str">
        <f>IFERROR(VLOOKUP(AD2140,Marks,33,0),"")</f>
        <v/>
      </c>
      <c r="W2146" s="408" t="str">
        <f>IFERROR(VLOOKUP(AD2140,Marks,34,0),"")</f>
        <v/>
      </c>
      <c r="X2146" s="408" t="str">
        <f>IFERROR(VLOOKUP(AD2140,Marks,35,0),"")</f>
        <v/>
      </c>
      <c r="Y2146" s="117" t="str">
        <f>IFERROR(VLOOKUP(AD2140,Marks,36,0),"")</f>
        <v/>
      </c>
      <c r="Z2146" s="119" t="str">
        <f>IFERROR(VLOOKUP(AD2140,Marks,37,0),"")</f>
        <v/>
      </c>
      <c r="AA2146" s="408" t="str">
        <f>IFERROR(VLOOKUP(AD2140,Marks,38,0),"")</f>
        <v/>
      </c>
      <c r="AB2146" s="408" t="str">
        <f>IFERROR(VLOOKUP(AD2140,Marks,39,0),"")</f>
        <v/>
      </c>
      <c r="AC2146" s="408" t="str">
        <f>IFERROR(VLOOKUP(AD2140,Marks,40,0),"")</f>
        <v/>
      </c>
      <c r="AD2146" s="117" t="str">
        <f>IFERROR(VLOOKUP(AD2140,Marks,41,0),"")</f>
        <v/>
      </c>
      <c r="AE2146" s="119" t="str">
        <f>IFERROR(VLOOKUP(AD2140,Marks,42,0),"")</f>
        <v/>
      </c>
      <c r="AF2146" s="323" t="str">
        <f>IFERROR(VLOOKUP(AD2140,Marks,48,0),"")</f>
        <v/>
      </c>
    </row>
    <row r="2147" spans="1:32" ht="21" customHeight="1">
      <c r="A2147" s="166">
        <f>IF(N2140="","",A2146+1)</f>
        <v>14</v>
      </c>
      <c r="B2147" s="122" t="str">
        <f>'Result Sheet'!$AX$4</f>
        <v>संस्कृत</v>
      </c>
      <c r="C2147" s="408" t="str">
        <f>IFERROR(VLOOKUP(N2140,Marks,49,0),"")</f>
        <v/>
      </c>
      <c r="D2147" s="408" t="str">
        <f>IFERROR(VLOOKUP(N2140,Marks,50,0),"")</f>
        <v/>
      </c>
      <c r="E2147" s="117" t="str">
        <f>IFERROR(VLOOKUP(N2140,Marks,51,0),"")</f>
        <v/>
      </c>
      <c r="F2147" s="408" t="str">
        <f>IFERROR(VLOOKUP(N2140,Marks,52,0),"")</f>
        <v/>
      </c>
      <c r="G2147" s="408" t="str">
        <f>IFERROR(VLOOKUP(N2140,Marks,53,0),"")</f>
        <v/>
      </c>
      <c r="H2147" s="408" t="str">
        <f>IFERROR(VLOOKUP(N2140,Marks,54,0),"")</f>
        <v/>
      </c>
      <c r="I2147" s="117" t="str">
        <f>IFERROR(VLOOKUP(N2140,Marks,55,0),"")</f>
        <v/>
      </c>
      <c r="J2147" s="119" t="str">
        <f>IFERROR(VLOOKUP(N2140,Marks,56,0),"")</f>
        <v/>
      </c>
      <c r="K2147" s="408" t="str">
        <f>IFERROR(VLOOKUP(N2140,Marks,57,0),"")</f>
        <v/>
      </c>
      <c r="L2147" s="408" t="str">
        <f>IFERROR(VLOOKUP(N2140,Marks,58,0),"")</f>
        <v/>
      </c>
      <c r="M2147" s="408" t="str">
        <f>IFERROR(VLOOKUP(N2140,Marks,59,0),"")</f>
        <v/>
      </c>
      <c r="N2147" s="117" t="str">
        <f>IFERROR(VLOOKUP(N2140,Marks,60,0),"")</f>
        <v/>
      </c>
      <c r="O2147" s="119" t="str">
        <f>IFERROR(VLOOKUP(N2140,Marks,61,0),"")</f>
        <v/>
      </c>
      <c r="P2147" s="323" t="str">
        <f>IFERROR(VLOOKUP(N2140,Marks,67,0),"")</f>
        <v/>
      </c>
      <c r="Q2147" s="819"/>
      <c r="R2147" s="122" t="str">
        <f>'Result Sheet'!$AX$4</f>
        <v>संस्कृत</v>
      </c>
      <c r="S2147" s="408" t="str">
        <f>IFERROR(VLOOKUP(AD2140,Marks,49,0),"")</f>
        <v/>
      </c>
      <c r="T2147" s="408" t="str">
        <f>IFERROR(VLOOKUP(AD2140,Marks,50,0),"")</f>
        <v/>
      </c>
      <c r="U2147" s="117" t="str">
        <f>IFERROR(VLOOKUP(AD2140,Marks,51,0),"")</f>
        <v/>
      </c>
      <c r="V2147" s="408" t="str">
        <f>IFERROR(VLOOKUP(AD2140,Marks,52,0),"")</f>
        <v/>
      </c>
      <c r="W2147" s="408" t="str">
        <f>IFERROR(VLOOKUP(AD2140,Marks,53,0),"")</f>
        <v/>
      </c>
      <c r="X2147" s="408" t="str">
        <f>IFERROR(VLOOKUP(AD2140,Marks,54,0),"")</f>
        <v/>
      </c>
      <c r="Y2147" s="117" t="str">
        <f>IFERROR(VLOOKUP(AD2140,Marks,55,0),"")</f>
        <v/>
      </c>
      <c r="Z2147" s="119" t="str">
        <f>IFERROR(VLOOKUP(AD2140,Marks,56,0),"")</f>
        <v/>
      </c>
      <c r="AA2147" s="408" t="str">
        <f>IFERROR(VLOOKUP(AD2140,Marks,57,0),"")</f>
        <v/>
      </c>
      <c r="AB2147" s="408" t="str">
        <f>IFERROR(VLOOKUP(AD2140,Marks,58,0),"")</f>
        <v/>
      </c>
      <c r="AC2147" s="408" t="str">
        <f>IFERROR(VLOOKUP(AD2140,Marks,59,0),"")</f>
        <v/>
      </c>
      <c r="AD2147" s="117" t="str">
        <f>IFERROR(VLOOKUP(AD2140,Marks,60,0),"")</f>
        <v/>
      </c>
      <c r="AE2147" s="119" t="str">
        <f>IFERROR(VLOOKUP(AD2140,Marks,61,0),"")</f>
        <v/>
      </c>
      <c r="AF2147" s="323" t="str">
        <f>IFERROR(VLOOKUP(AD2140,Marks,67,0),"")</f>
        <v/>
      </c>
    </row>
    <row r="2148" spans="1:32" ht="21" customHeight="1">
      <c r="A2148" s="166">
        <f>IF(N2140="","",A2146+1)</f>
        <v>14</v>
      </c>
      <c r="B2148" s="122" t="str">
        <f>'Result Sheet'!$BQ$4</f>
        <v xml:space="preserve">गणित </v>
      </c>
      <c r="C2148" s="408" t="str">
        <f>IFERROR(VLOOKUP(N2140,Marks,68,0),"")</f>
        <v/>
      </c>
      <c r="D2148" s="408" t="str">
        <f>IFERROR(VLOOKUP(N2140,Marks,69,0),"")</f>
        <v/>
      </c>
      <c r="E2148" s="117" t="str">
        <f>IFERROR(VLOOKUP(N2140,Marks,70,0),"")</f>
        <v/>
      </c>
      <c r="F2148" s="408" t="str">
        <f>IFERROR(VLOOKUP(N2140,Marks,71,0),"")</f>
        <v/>
      </c>
      <c r="G2148" s="408" t="str">
        <f>IFERROR(VLOOKUP(N2140,Marks,72,0),"")</f>
        <v/>
      </c>
      <c r="H2148" s="408" t="str">
        <f>IFERROR(VLOOKUP(N2140,Marks,73,0),"")</f>
        <v/>
      </c>
      <c r="I2148" s="117" t="str">
        <f>IFERROR(VLOOKUP(N2140,Marks,74,0),"")</f>
        <v/>
      </c>
      <c r="J2148" s="119" t="str">
        <f>IFERROR(VLOOKUP(N2140,Marks,75,0),"")</f>
        <v/>
      </c>
      <c r="K2148" s="408" t="str">
        <f>IFERROR(VLOOKUP(N2140,Marks,76,0),"")</f>
        <v/>
      </c>
      <c r="L2148" s="408" t="str">
        <f>IFERROR(VLOOKUP(N2140,Marks,77,0),"")</f>
        <v/>
      </c>
      <c r="M2148" s="408" t="str">
        <f>IFERROR(VLOOKUP(N2140,Marks,78,0),"")</f>
        <v/>
      </c>
      <c r="N2148" s="117" t="str">
        <f>IFERROR(VLOOKUP(N2140,Marks,79,0),"")</f>
        <v/>
      </c>
      <c r="O2148" s="119" t="str">
        <f>IFERROR(VLOOKUP(N2140,Marks,80,0),"")</f>
        <v/>
      </c>
      <c r="P2148" s="323" t="str">
        <f>IFERROR(VLOOKUP(N2140,Marks,86,0),"")</f>
        <v/>
      </c>
      <c r="Q2148" s="819"/>
      <c r="R2148" s="122" t="str">
        <f>'Result Sheet'!$BQ$4</f>
        <v xml:space="preserve">गणित </v>
      </c>
      <c r="S2148" s="408" t="str">
        <f>IFERROR(VLOOKUP(AD2140,Marks,68,0),"")</f>
        <v/>
      </c>
      <c r="T2148" s="408" t="str">
        <f>IFERROR(VLOOKUP(AD2140,Marks,69,0),"")</f>
        <v/>
      </c>
      <c r="U2148" s="117" t="str">
        <f>IFERROR(VLOOKUP(AD2140,Marks,70,0),"")</f>
        <v/>
      </c>
      <c r="V2148" s="408" t="str">
        <f>IFERROR(VLOOKUP(AD2140,Marks,71,0),"")</f>
        <v/>
      </c>
      <c r="W2148" s="408" t="str">
        <f>IFERROR(VLOOKUP(AD2140,Marks,72,0),"")</f>
        <v/>
      </c>
      <c r="X2148" s="408" t="str">
        <f>IFERROR(VLOOKUP(AD2140,Marks,73,0),"")</f>
        <v/>
      </c>
      <c r="Y2148" s="117" t="str">
        <f>IFERROR(VLOOKUP(AD2140,Marks,74,0),"")</f>
        <v/>
      </c>
      <c r="Z2148" s="119" t="str">
        <f>IFERROR(VLOOKUP(AD2140,Marks,75,0),"")</f>
        <v/>
      </c>
      <c r="AA2148" s="408" t="str">
        <f>IFERROR(VLOOKUP(AD2140,Marks,76,0),"")</f>
        <v/>
      </c>
      <c r="AB2148" s="408" t="str">
        <f>IFERROR(VLOOKUP(AD2140,Marks,77,0),"")</f>
        <v/>
      </c>
      <c r="AC2148" s="408" t="str">
        <f>IFERROR(VLOOKUP(AD2140,Marks,78,0),"")</f>
        <v/>
      </c>
      <c r="AD2148" s="117" t="str">
        <f>IFERROR(VLOOKUP(AD2140,Marks,79,0),"")</f>
        <v/>
      </c>
      <c r="AE2148" s="119" t="str">
        <f>IFERROR(VLOOKUP(AD2140,Marks,80,0),"")</f>
        <v/>
      </c>
      <c r="AF2148" s="323" t="str">
        <f>IFERROR(VLOOKUP(AD2140,Marks,86,0),"")</f>
        <v/>
      </c>
    </row>
    <row r="2149" spans="1:32" ht="21" customHeight="1">
      <c r="A2149" s="166">
        <f>IF(N2140="","",A2148+1)</f>
        <v>15</v>
      </c>
      <c r="B2149" s="122" t="str">
        <f>'Result Sheet'!$CJ$4</f>
        <v xml:space="preserve">पर्यावरण अध्ययन </v>
      </c>
      <c r="C2149" s="408" t="str">
        <f>IFERROR(VLOOKUP(N2140,Marks,87,0),"")</f>
        <v/>
      </c>
      <c r="D2149" s="408" t="str">
        <f>IFERROR(VLOOKUP(N2140,Marks,88,0),"")</f>
        <v/>
      </c>
      <c r="E2149" s="117" t="str">
        <f>IFERROR(VLOOKUP(N2140,Marks,89,0),"")</f>
        <v/>
      </c>
      <c r="F2149" s="408" t="str">
        <f>IFERROR(VLOOKUP(N2140,Marks,90,0),"")</f>
        <v/>
      </c>
      <c r="G2149" s="408" t="str">
        <f>IFERROR(VLOOKUP(N2140,Marks,91,0),"")</f>
        <v/>
      </c>
      <c r="H2149" s="408" t="str">
        <f>IFERROR(VLOOKUP(N2140,Marks,92,0),"")</f>
        <v/>
      </c>
      <c r="I2149" s="117" t="str">
        <f>IFERROR(VLOOKUP(N2140,Marks,93,0),"")</f>
        <v/>
      </c>
      <c r="J2149" s="119" t="str">
        <f>IFERROR(VLOOKUP(N2140,Marks,94,0),"")</f>
        <v/>
      </c>
      <c r="K2149" s="408" t="str">
        <f>IFERROR(VLOOKUP(N2140,Marks,95,0),"")</f>
        <v/>
      </c>
      <c r="L2149" s="408" t="str">
        <f>IFERROR(VLOOKUP(N2140,Marks,96,0),"")</f>
        <v/>
      </c>
      <c r="M2149" s="408" t="str">
        <f>IFERROR(VLOOKUP(N2140,Marks,97,0),"")</f>
        <v/>
      </c>
      <c r="N2149" s="117" t="str">
        <f>IFERROR(VLOOKUP(N2140,Marks,98,0),"")</f>
        <v/>
      </c>
      <c r="O2149" s="119" t="str">
        <f>IFERROR(VLOOKUP(N2140,Marks,99,0),"")</f>
        <v/>
      </c>
      <c r="P2149" s="323" t="str">
        <f>IFERROR(VLOOKUP(N2140,Marks,105,0),"")</f>
        <v/>
      </c>
      <c r="Q2149" s="819"/>
      <c r="R2149" s="122" t="str">
        <f>'Result Sheet'!$CJ$4</f>
        <v xml:space="preserve">पर्यावरण अध्ययन </v>
      </c>
      <c r="S2149" s="408" t="str">
        <f>IFERROR(VLOOKUP(AD2140,Marks,87,0),"")</f>
        <v/>
      </c>
      <c r="T2149" s="408" t="str">
        <f>IFERROR(VLOOKUP(AD2140,Marks,88,0),"")</f>
        <v/>
      </c>
      <c r="U2149" s="117" t="str">
        <f>IFERROR(VLOOKUP(AD2140,Marks,89,0),"")</f>
        <v/>
      </c>
      <c r="V2149" s="408" t="str">
        <f>IFERROR(VLOOKUP(AD2140,Marks,90,0),"")</f>
        <v/>
      </c>
      <c r="W2149" s="408" t="str">
        <f>IFERROR(VLOOKUP(AD2140,Marks,91,0),"")</f>
        <v/>
      </c>
      <c r="X2149" s="408" t="str">
        <f>IFERROR(VLOOKUP(AD2140,Marks,92,0),"")</f>
        <v/>
      </c>
      <c r="Y2149" s="117" t="str">
        <f>IFERROR(VLOOKUP(AD2140,Marks,93,0),"")</f>
        <v/>
      </c>
      <c r="Z2149" s="119" t="str">
        <f>IFERROR(VLOOKUP(AD2140,Marks,94,0),"")</f>
        <v/>
      </c>
      <c r="AA2149" s="408" t="str">
        <f>IFERROR(VLOOKUP(AD2140,Marks,95,0),"")</f>
        <v/>
      </c>
      <c r="AB2149" s="408" t="str">
        <f>IFERROR(VLOOKUP(AD2140,Marks,96,0),"")</f>
        <v/>
      </c>
      <c r="AC2149" s="408" t="str">
        <f>IFERROR(VLOOKUP(AD2140,Marks,97,0),"")</f>
        <v/>
      </c>
      <c r="AD2149" s="117" t="str">
        <f>IFERROR(VLOOKUP(AD2140,Marks,98,0),"")</f>
        <v/>
      </c>
      <c r="AE2149" s="119" t="str">
        <f>IFERROR(VLOOKUP(AD2140,Marks,99,0),"")</f>
        <v/>
      </c>
      <c r="AF2149" s="323" t="str">
        <f>IFERROR(VLOOKUP(AD2140,Marks,105,0),"")</f>
        <v/>
      </c>
    </row>
    <row r="2150" spans="1:32" ht="25.5" customHeight="1">
      <c r="A2150" s="166">
        <f>IF(N2140="","",A2149+1)</f>
        <v>16</v>
      </c>
      <c r="B2150" s="412" t="s">
        <v>215</v>
      </c>
      <c r="C2150" s="120" t="str">
        <f>IF(AND(C2145="",C2146="",C2147="",C2148="",C2149=""),"",SUM(C2145:C2149))</f>
        <v/>
      </c>
      <c r="D2150" s="120" t="str">
        <f t="shared" ref="D2150" si="696">IF(AND(D2145="",D2146="",D2147="",D2148="",D2149=""),"",SUM(D2145:D2149))</f>
        <v/>
      </c>
      <c r="E2150" s="120" t="str">
        <f t="shared" ref="E2150" si="697">IF(AND(E2145="",E2146="",E2147="",E2148="",E2149=""),"",SUM(E2145:E2149))</f>
        <v/>
      </c>
      <c r="F2150" s="120" t="str">
        <f t="shared" ref="F2150" si="698">IF(AND(F2145="",F2146="",F2147="",F2148="",F2149=""),"",SUM(F2145:F2149))</f>
        <v/>
      </c>
      <c r="G2150" s="120" t="str">
        <f t="shared" ref="G2150" si="699">IF(AND(G2145="",G2146="",G2147="",G2148="",G2149=""),"",SUM(G2145:G2149))</f>
        <v/>
      </c>
      <c r="H2150" s="120" t="str">
        <f t="shared" ref="H2150" si="700">IF(AND(H2145="",H2146="",H2147="",H2148="",H2149=""),"",SUM(H2145:H2149))</f>
        <v/>
      </c>
      <c r="I2150" s="120" t="str">
        <f t="shared" ref="I2150" si="701">IF(AND(I2145="",I2146="",I2147="",I2148="",I2149=""),"",SUM(I2145:I2149))</f>
        <v/>
      </c>
      <c r="J2150" s="120" t="str">
        <f t="shared" ref="J2150" si="702">IF(AND(J2145="",J2146="",J2147="",J2148="",J2149=""),"",SUM(J2145:J2149))</f>
        <v/>
      </c>
      <c r="K2150" s="120" t="str">
        <f t="shared" ref="K2150" si="703">IF(AND(K2145="",K2146="",K2147="",K2148="",K2149=""),"",SUM(K2145:K2149))</f>
        <v/>
      </c>
      <c r="L2150" s="120" t="str">
        <f t="shared" ref="L2150" si="704">IF(AND(L2145="",L2146="",L2147="",L2148="",L2149=""),"",SUM(L2145:L2149))</f>
        <v/>
      </c>
      <c r="M2150" s="120" t="str">
        <f t="shared" ref="M2150" si="705">IF(AND(M2145="",M2146="",M2147="",M2148="",M2149=""),"",SUM(M2145:M2149))</f>
        <v/>
      </c>
      <c r="N2150" s="120" t="str">
        <f t="shared" ref="N2150" si="706">IF(AND(N2145="",N2146="",N2147="",N2148="",N2149=""),"",SUM(N2145:N2149))</f>
        <v/>
      </c>
      <c r="O2150" s="120" t="str">
        <f t="shared" ref="O2150" si="707">IF(AND(O2145="",O2146="",O2147="",O2148="",O2149=""),"",SUM(O2145:O2149))</f>
        <v/>
      </c>
      <c r="P2150" s="326" t="str">
        <f>IF(OR(N2140="",E2138="",O2150=""),"",IF(O2150&gt;85%*1000,"A",IF(O2150&gt;70%*1000,"B",IF(O2150&gt;50%*1000,"C",IF(O2150&gt;30%*1000,"D","E")))))</f>
        <v/>
      </c>
      <c r="Q2150" s="819"/>
      <c r="R2150" s="412" t="s">
        <v>215</v>
      </c>
      <c r="S2150" s="120" t="str">
        <f>IF(AND(S2145="",S2146="",S2147="",S2148="",S2149=""),"",SUM(S2145:S2149))</f>
        <v/>
      </c>
      <c r="T2150" s="120" t="str">
        <f t="shared" ref="T2150" si="708">IF(AND(T2145="",T2146="",T2147="",T2148="",T2149=""),"",SUM(T2145:T2149))</f>
        <v/>
      </c>
      <c r="U2150" s="120" t="str">
        <f t="shared" ref="U2150" si="709">IF(AND(U2145="",U2146="",U2147="",U2148="",U2149=""),"",SUM(U2145:U2149))</f>
        <v/>
      </c>
      <c r="V2150" s="120" t="str">
        <f t="shared" ref="V2150" si="710">IF(AND(V2145="",V2146="",V2147="",V2148="",V2149=""),"",SUM(V2145:V2149))</f>
        <v/>
      </c>
      <c r="W2150" s="120" t="str">
        <f t="shared" ref="W2150" si="711">IF(AND(W2145="",W2146="",W2147="",W2148="",W2149=""),"",SUM(W2145:W2149))</f>
        <v/>
      </c>
      <c r="X2150" s="120" t="str">
        <f t="shared" ref="X2150" si="712">IF(AND(X2145="",X2146="",X2147="",X2148="",X2149=""),"",SUM(X2145:X2149))</f>
        <v/>
      </c>
      <c r="Y2150" s="120" t="str">
        <f t="shared" ref="Y2150" si="713">IF(AND(Y2145="",Y2146="",Y2147="",Y2148="",Y2149=""),"",SUM(Y2145:Y2149))</f>
        <v/>
      </c>
      <c r="Z2150" s="120" t="str">
        <f t="shared" ref="Z2150" si="714">IF(AND(Z2145="",Z2146="",Z2147="",Z2148="",Z2149=""),"",SUM(Z2145:Z2149))</f>
        <v/>
      </c>
      <c r="AA2150" s="120" t="str">
        <f t="shared" ref="AA2150" si="715">IF(AND(AA2145="",AA2146="",AA2147="",AA2148="",AA2149=""),"",SUM(AA2145:AA2149))</f>
        <v/>
      </c>
      <c r="AB2150" s="120" t="str">
        <f t="shared" ref="AB2150" si="716">IF(AND(AB2145="",AB2146="",AB2147="",AB2148="",AB2149=""),"",SUM(AB2145:AB2149))</f>
        <v/>
      </c>
      <c r="AC2150" s="120" t="str">
        <f t="shared" ref="AC2150" si="717">IF(AND(AC2145="",AC2146="",AC2147="",AC2148="",AC2149=""),"",SUM(AC2145:AC2149))</f>
        <v/>
      </c>
      <c r="AD2150" s="120" t="str">
        <f t="shared" ref="AD2150" si="718">IF(AND(AD2145="",AD2146="",AD2147="",AD2148="",AD2149=""),"",SUM(AD2145:AD2149))</f>
        <v/>
      </c>
      <c r="AE2150" s="120" t="str">
        <f t="shared" ref="AE2150" si="719">IF(AND(AE2145="",AE2146="",AE2147="",AE2148="",AE2149=""),"",SUM(AE2145:AE2149))</f>
        <v/>
      </c>
      <c r="AF2150" s="326" t="str">
        <f>IF(OR(AD2140="",U2138="",AE2150=""),"",IF(AE2150&gt;85%*1000,"A",IF(AE2150&gt;70%*1000,"B",IF(AE2150&gt;50%*1000,"C",IF(AE2150&gt;30%*1000,"D","E")))))</f>
        <v/>
      </c>
    </row>
    <row r="2151" spans="1:32" ht="9" customHeight="1">
      <c r="A2151" s="166">
        <f>IF(N2140="","",A2150+1)</f>
        <v>17</v>
      </c>
      <c r="B2151" s="787"/>
      <c r="C2151" s="787"/>
      <c r="D2151" s="787"/>
      <c r="E2151" s="787"/>
      <c r="F2151" s="787"/>
      <c r="G2151" s="787"/>
      <c r="H2151" s="787"/>
      <c r="I2151" s="787"/>
      <c r="J2151" s="787"/>
      <c r="K2151" s="787"/>
      <c r="L2151" s="787"/>
      <c r="M2151" s="787"/>
      <c r="N2151" s="787"/>
      <c r="O2151" s="787"/>
      <c r="P2151" s="787"/>
      <c r="Q2151" s="819"/>
      <c r="R2151" s="787"/>
      <c r="S2151" s="787"/>
      <c r="T2151" s="787"/>
      <c r="U2151" s="787"/>
      <c r="V2151" s="787"/>
      <c r="W2151" s="787"/>
      <c r="X2151" s="787"/>
      <c r="Y2151" s="787"/>
      <c r="Z2151" s="787"/>
      <c r="AA2151" s="787"/>
      <c r="AB2151" s="787"/>
      <c r="AC2151" s="787"/>
      <c r="AD2151" s="787"/>
      <c r="AE2151" s="787"/>
      <c r="AF2151" s="787"/>
    </row>
    <row r="2152" spans="1:32" ht="22.5" customHeight="1">
      <c r="A2152" s="166">
        <f>IF(N2140="","",A2151+1)</f>
        <v>18</v>
      </c>
      <c r="B2152" s="788" t="s">
        <v>213</v>
      </c>
      <c r="C2152" s="788"/>
      <c r="D2152" s="789" t="s">
        <v>229</v>
      </c>
      <c r="E2152" s="790"/>
      <c r="F2152" s="411" t="s">
        <v>186</v>
      </c>
      <c r="G2152" s="788" t="s">
        <v>213</v>
      </c>
      <c r="H2152" s="788"/>
      <c r="I2152" s="789" t="s">
        <v>229</v>
      </c>
      <c r="J2152" s="790"/>
      <c r="K2152" s="411" t="s">
        <v>186</v>
      </c>
      <c r="L2152" s="788" t="s">
        <v>213</v>
      </c>
      <c r="M2152" s="788"/>
      <c r="N2152" s="789" t="s">
        <v>229</v>
      </c>
      <c r="O2152" s="790"/>
      <c r="P2152" s="411" t="s">
        <v>186</v>
      </c>
      <c r="Q2152" s="819"/>
      <c r="R2152" s="788" t="s">
        <v>213</v>
      </c>
      <c r="S2152" s="788"/>
      <c r="T2152" s="789" t="s">
        <v>229</v>
      </c>
      <c r="U2152" s="790"/>
      <c r="V2152" s="411" t="s">
        <v>186</v>
      </c>
      <c r="W2152" s="788" t="s">
        <v>213</v>
      </c>
      <c r="X2152" s="788"/>
      <c r="Y2152" s="789" t="s">
        <v>229</v>
      </c>
      <c r="Z2152" s="790"/>
      <c r="AA2152" s="411" t="s">
        <v>186</v>
      </c>
      <c r="AB2152" s="788" t="s">
        <v>213</v>
      </c>
      <c r="AC2152" s="788"/>
      <c r="AD2152" s="789" t="s">
        <v>229</v>
      </c>
      <c r="AE2152" s="790"/>
      <c r="AF2152" s="411" t="s">
        <v>186</v>
      </c>
    </row>
    <row r="2153" spans="1:32" ht="21.75" customHeight="1">
      <c r="A2153" s="166">
        <f>IF(N2140="","",A2152+1)</f>
        <v>19</v>
      </c>
      <c r="B2153" s="791" t="s">
        <v>221</v>
      </c>
      <c r="C2153" s="792"/>
      <c r="D2153" s="792"/>
      <c r="E2153" s="119" t="str">
        <f>IFERROR(VLOOKUP(N2140,Marks,109,0),"")</f>
        <v/>
      </c>
      <c r="F2153" s="130" t="str">
        <f>IFERROR(VLOOKUP(N2140,Marks,113,0),"")</f>
        <v/>
      </c>
      <c r="G2153" s="791" t="s">
        <v>192</v>
      </c>
      <c r="H2153" s="792"/>
      <c r="I2153" s="792"/>
      <c r="J2153" s="119" t="str">
        <f>IFERROR(VLOOKUP(N2140,Marks,117,0),"")</f>
        <v/>
      </c>
      <c r="K2153" s="130" t="str">
        <f>IFERROR(VLOOKUP(N2140,Marks,121,0),"")</f>
        <v/>
      </c>
      <c r="L2153" s="793" t="s">
        <v>193</v>
      </c>
      <c r="M2153" s="794"/>
      <c r="N2153" s="794"/>
      <c r="O2153" s="119" t="str">
        <f>IFERROR(VLOOKUP(N2140,Marks,125,0),"")</f>
        <v/>
      </c>
      <c r="P2153" s="130" t="str">
        <f>IFERROR(VLOOKUP(N2140,Marks,129,0),"")</f>
        <v/>
      </c>
      <c r="Q2153" s="819"/>
      <c r="R2153" s="791" t="s">
        <v>221</v>
      </c>
      <c r="S2153" s="792"/>
      <c r="T2153" s="792"/>
      <c r="U2153" s="119" t="str">
        <f>IFERROR(VLOOKUP(AD2140,Marks,109,0),"")</f>
        <v/>
      </c>
      <c r="V2153" s="130" t="str">
        <f>IFERROR(VLOOKUP(AD2140,Marks,113,0),"")</f>
        <v/>
      </c>
      <c r="W2153" s="791" t="s">
        <v>192</v>
      </c>
      <c r="X2153" s="792"/>
      <c r="Y2153" s="792"/>
      <c r="Z2153" s="119" t="str">
        <f>IFERROR(VLOOKUP(AD2140,Marks,117,0),"")</f>
        <v/>
      </c>
      <c r="AA2153" s="130" t="str">
        <f>IFERROR(VLOOKUP(AD2140,Marks,121,0),"")</f>
        <v/>
      </c>
      <c r="AB2153" s="793" t="s">
        <v>193</v>
      </c>
      <c r="AC2153" s="794"/>
      <c r="AD2153" s="794"/>
      <c r="AE2153" s="119" t="str">
        <f>IFERROR(VLOOKUP(AD2140,Marks,125,0),"")</f>
        <v/>
      </c>
      <c r="AF2153" s="130" t="str">
        <f>IFERROR(VLOOKUP(AD2140,Marks,129,0),"")</f>
        <v/>
      </c>
    </row>
    <row r="2154" spans="1:32" ht="21" customHeight="1">
      <c r="A2154" s="166">
        <f>IF(N2140="","",A2153+1)</f>
        <v>20</v>
      </c>
      <c r="B2154" s="780" t="s">
        <v>216</v>
      </c>
      <c r="C2154" s="780"/>
      <c r="D2154" s="780"/>
      <c r="E2154" s="795" t="str">
        <f>IFERROR(VLOOKUP(N2140,Marks,135,0),"")</f>
        <v/>
      </c>
      <c r="F2154" s="795"/>
      <c r="G2154" s="795"/>
      <c r="H2154" s="795"/>
      <c r="I2154" s="780" t="s">
        <v>217</v>
      </c>
      <c r="J2154" s="780"/>
      <c r="K2154" s="780"/>
      <c r="L2154" s="780"/>
      <c r="M2154" s="796" t="str">
        <f>IFERROR(VLOOKUP(N2140,Marks,136,0),"")</f>
        <v/>
      </c>
      <c r="N2154" s="796"/>
      <c r="O2154" s="796"/>
      <c r="P2154" s="796"/>
      <c r="Q2154" s="819"/>
      <c r="R2154" s="780" t="s">
        <v>216</v>
      </c>
      <c r="S2154" s="780"/>
      <c r="T2154" s="780"/>
      <c r="U2154" s="795" t="str">
        <f>IFERROR(VLOOKUP(AD2140,Marks,135,0),"")</f>
        <v/>
      </c>
      <c r="V2154" s="795"/>
      <c r="W2154" s="795"/>
      <c r="X2154" s="795"/>
      <c r="Y2154" s="780" t="s">
        <v>217</v>
      </c>
      <c r="Z2154" s="780"/>
      <c r="AA2154" s="780"/>
      <c r="AB2154" s="780"/>
      <c r="AC2154" s="796" t="str">
        <f>IFERROR(VLOOKUP(AD2140,Marks,136,0),"")</f>
        <v/>
      </c>
      <c r="AD2154" s="796"/>
      <c r="AE2154" s="796"/>
      <c r="AF2154" s="796"/>
    </row>
    <row r="2155" spans="1:32" ht="21" customHeight="1">
      <c r="A2155" s="166">
        <f>IF(N2140="","",A2154+1)</f>
        <v>21</v>
      </c>
      <c r="B2155" s="780" t="s">
        <v>218</v>
      </c>
      <c r="C2155" s="780"/>
      <c r="D2155" s="780"/>
      <c r="E2155" s="782" t="str">
        <f>IFERROR(VLOOKUP(N2140,Marks,134,0),"")</f>
        <v/>
      </c>
      <c r="F2155" s="782"/>
      <c r="G2155" s="782"/>
      <c r="H2155" s="782"/>
      <c r="I2155" s="780" t="s">
        <v>219</v>
      </c>
      <c r="J2155" s="780"/>
      <c r="K2155" s="780"/>
      <c r="L2155" s="780"/>
      <c r="M2155" s="781" t="str">
        <f>IFERROR(VLOOKUP(N2140,Marks,131,0),"")</f>
        <v/>
      </c>
      <c r="N2155" s="781"/>
      <c r="O2155" s="781"/>
      <c r="P2155" s="781"/>
      <c r="Q2155" s="819"/>
      <c r="R2155" s="780" t="s">
        <v>218</v>
      </c>
      <c r="S2155" s="780"/>
      <c r="T2155" s="780"/>
      <c r="U2155" s="782" t="str">
        <f>IFERROR(VLOOKUP(AD2140,Marks,134,0),"")</f>
        <v/>
      </c>
      <c r="V2155" s="782"/>
      <c r="W2155" s="782"/>
      <c r="X2155" s="782"/>
      <c r="Y2155" s="780" t="s">
        <v>219</v>
      </c>
      <c r="Z2155" s="780"/>
      <c r="AA2155" s="780"/>
      <c r="AB2155" s="780"/>
      <c r="AC2155" s="781" t="str">
        <f>IFERROR(VLOOKUP(AD2140,Marks,131,0),"")</f>
        <v/>
      </c>
      <c r="AD2155" s="781"/>
      <c r="AE2155" s="781"/>
      <c r="AF2155" s="781"/>
    </row>
    <row r="2156" spans="1:32" ht="21" customHeight="1">
      <c r="A2156" s="166">
        <f>IF(N2140="","",A2155+1)</f>
        <v>22</v>
      </c>
      <c r="B2156" s="780" t="s">
        <v>220</v>
      </c>
      <c r="C2156" s="780"/>
      <c r="D2156" s="780"/>
      <c r="E2156" s="324" t="str">
        <f>IFERROR(VLOOKUP(N2140,Marks,132,0),"")</f>
        <v/>
      </c>
      <c r="F2156" s="325" t="s">
        <v>341</v>
      </c>
      <c r="G2156" s="783" t="str">
        <f>IF(OR(N2140="",E2138="",O2150=""),"",IF(O2150&gt;85%*1000,"A",IF(O2150&gt;70%*1000,"B",IF(O2150&gt;50%*1000,"C",IF(O2150&gt;30%*1000,"D","E")))))</f>
        <v/>
      </c>
      <c r="H2156" s="783"/>
      <c r="I2156" s="780" t="s">
        <v>222</v>
      </c>
      <c r="J2156" s="780"/>
      <c r="K2156" s="780"/>
      <c r="L2156" s="780"/>
      <c r="M2156" s="818" t="str">
        <f>IFERROR(VLOOKUP(N2140,Marks,133,0),"")</f>
        <v/>
      </c>
      <c r="N2156" s="818"/>
      <c r="O2156" s="818"/>
      <c r="P2156" s="818"/>
      <c r="Q2156" s="819"/>
      <c r="R2156" s="780" t="s">
        <v>220</v>
      </c>
      <c r="S2156" s="780"/>
      <c r="T2156" s="780"/>
      <c r="U2156" s="324" t="str">
        <f>IFERROR(VLOOKUP(AD2140,Marks,132,0),"")</f>
        <v/>
      </c>
      <c r="V2156" s="325" t="s">
        <v>341</v>
      </c>
      <c r="W2156" s="783" t="str">
        <f>IF(OR(AD2140="",U2138="",AE2150=""),"",IF(AE2150&gt;85%*1000,"A",IF(AE2150&gt;70%*1000,"B",IF(AE2150&gt;50%*1000,"C",IF(AE2150&gt;30%*1000,"D","E")))))</f>
        <v/>
      </c>
      <c r="X2156" s="783"/>
      <c r="Y2156" s="780" t="s">
        <v>222</v>
      </c>
      <c r="Z2156" s="780"/>
      <c r="AA2156" s="780"/>
      <c r="AB2156" s="780"/>
      <c r="AC2156" s="818" t="str">
        <f>IFERROR(VLOOKUP(AD2140,Marks,133,0),"")</f>
        <v/>
      </c>
      <c r="AD2156" s="818"/>
      <c r="AE2156" s="818"/>
      <c r="AF2156" s="818"/>
    </row>
    <row r="2157" spans="1:32" ht="21" customHeight="1">
      <c r="A2157" s="166">
        <f>IF(N2140="","",A2156+1)</f>
        <v>23</v>
      </c>
      <c r="B2157" s="817" t="s">
        <v>228</v>
      </c>
      <c r="C2157" s="817"/>
      <c r="D2157" s="817"/>
      <c r="E2157" s="784">
        <f>'Master sheet'!$C$10</f>
        <v>44697</v>
      </c>
      <c r="F2157" s="784"/>
      <c r="G2157" s="784"/>
      <c r="H2157" s="410"/>
      <c r="I2157" s="121"/>
      <c r="J2157" s="121"/>
      <c r="K2157" s="76"/>
      <c r="L2157" s="121"/>
      <c r="M2157" s="121"/>
      <c r="N2157" s="121"/>
      <c r="O2157" s="121"/>
      <c r="P2157" s="121"/>
      <c r="Q2157" s="819"/>
      <c r="R2157" s="817" t="s">
        <v>228</v>
      </c>
      <c r="S2157" s="817"/>
      <c r="T2157" s="817"/>
      <c r="U2157" s="784">
        <f>'Master sheet'!$C$10</f>
        <v>44697</v>
      </c>
      <c r="V2157" s="784"/>
      <c r="W2157" s="784"/>
      <c r="X2157" s="410"/>
      <c r="Y2157" s="121"/>
      <c r="Z2157" s="121"/>
      <c r="AA2157" s="76"/>
      <c r="AB2157" s="121"/>
      <c r="AC2157" s="121"/>
      <c r="AD2157" s="121"/>
      <c r="AE2157" s="121"/>
      <c r="AF2157" s="121"/>
    </row>
    <row r="2158" spans="1:32" ht="43.5" customHeight="1">
      <c r="A2158" s="166">
        <f>IF(N2140="","",A2157+1)</f>
        <v>24</v>
      </c>
      <c r="B2158" s="804" t="str">
        <f>IF(AND(C2137=1),CONCATENATE("( ",UPPER('Master sheet'!$F$11)," )"),IF(AND(C2137=2),CONCATENATE("( ",UPPER('Master sheet'!$F$19)," )"),IF(AND(C2137=3),CONCATENATE("( ",UPPER('Master sheet'!$J$11)," )"),IF(AND(C2137=4),CONCATENATE("( ",UPPER('Master sheet'!$J$19)," )"),""))))</f>
        <v/>
      </c>
      <c r="C2158" s="804"/>
      <c r="D2158" s="804"/>
      <c r="E2158" s="804"/>
      <c r="F2158" s="805" t="str">
        <f>IF(AND(N2140=""),"",CONCATENATE("(",'Master sheet'!$C$14," )"))</f>
        <v>(Suresh Kumar )</v>
      </c>
      <c r="G2158" s="805"/>
      <c r="H2158" s="805"/>
      <c r="I2158" s="805"/>
      <c r="J2158" s="805"/>
      <c r="K2158" s="805" t="str">
        <f>IF(AND(N2140=""),"",CONCATENATE("(",'Master sheet'!$C$12," )"))</f>
        <v>(USHA PALIYA )</v>
      </c>
      <c r="L2158" s="805"/>
      <c r="M2158" s="805"/>
      <c r="N2158" s="805"/>
      <c r="O2158" s="805"/>
      <c r="P2158" s="805"/>
      <c r="Q2158" s="819"/>
      <c r="R2158" s="804" t="str">
        <f>IF(AND(S2137=1),CONCATENATE("( ",UPPER('Master sheet'!$F$11)," )"),IF(AND(S2137=2),CONCATENATE("( ",UPPER('Master sheet'!$F$19)," )"),IF(AND(S2137=3),CONCATENATE("( ",UPPER('Master sheet'!$J$11)," )"),IF(AND(S2137=4),CONCATENATE("( ",UPPER('Master sheet'!$J$19)," )"),""))))</f>
        <v/>
      </c>
      <c r="S2158" s="804"/>
      <c r="T2158" s="804"/>
      <c r="U2158" s="804"/>
      <c r="V2158" s="805" t="str">
        <f>IF(AND(AD2140=""),"",CONCATENATE("(",'Master sheet'!$C$14," )"))</f>
        <v>(Suresh Kumar )</v>
      </c>
      <c r="W2158" s="805"/>
      <c r="X2158" s="805"/>
      <c r="Y2158" s="805"/>
      <c r="Z2158" s="805"/>
      <c r="AA2158" s="805" t="str">
        <f>IF(AND(AD2140=""),"",CONCATENATE("(",'Master sheet'!$C$12," )"))</f>
        <v>(USHA PALIYA )</v>
      </c>
      <c r="AB2158" s="805"/>
      <c r="AC2158" s="805"/>
      <c r="AD2158" s="805"/>
      <c r="AE2158" s="805"/>
      <c r="AF2158" s="805"/>
    </row>
    <row r="2159" spans="1:32" ht="21.75" customHeight="1">
      <c r="A2159" s="166">
        <f>IF(N2140="","",A2158+1)</f>
        <v>25</v>
      </c>
      <c r="B2159" s="806" t="s">
        <v>223</v>
      </c>
      <c r="C2159" s="806"/>
      <c r="D2159" s="806"/>
      <c r="E2159" s="806"/>
      <c r="F2159" s="807" t="s">
        <v>224</v>
      </c>
      <c r="G2159" s="807"/>
      <c r="H2159" s="807"/>
      <c r="I2159" s="807"/>
      <c r="J2159" s="807"/>
      <c r="K2159" s="806" t="s">
        <v>225</v>
      </c>
      <c r="L2159" s="806"/>
      <c r="M2159" s="806"/>
      <c r="N2159" s="806"/>
      <c r="O2159" s="806"/>
      <c r="P2159" s="806"/>
      <c r="Q2159" s="819"/>
      <c r="R2159" s="806" t="s">
        <v>223</v>
      </c>
      <c r="S2159" s="806"/>
      <c r="T2159" s="806"/>
      <c r="U2159" s="806"/>
      <c r="V2159" s="807" t="s">
        <v>224</v>
      </c>
      <c r="W2159" s="807"/>
      <c r="X2159" s="807"/>
      <c r="Y2159" s="807"/>
      <c r="Z2159" s="807"/>
      <c r="AA2159" s="806" t="s">
        <v>225</v>
      </c>
      <c r="AB2159" s="806"/>
      <c r="AC2159" s="806"/>
      <c r="AD2159" s="806"/>
      <c r="AE2159" s="806"/>
      <c r="AF2159" s="806"/>
    </row>
    <row r="2161" spans="1:32" ht="21.9" customHeight="1">
      <c r="A2161" s="165">
        <f>IF(N2167="","",1)</f>
        <v>1</v>
      </c>
      <c r="B2161" s="808" t="s">
        <v>203</v>
      </c>
      <c r="C2161" s="808"/>
      <c r="D2161" s="808"/>
      <c r="E2161" s="808"/>
      <c r="F2161" s="808"/>
      <c r="G2161" s="808"/>
      <c r="H2161" s="808"/>
      <c r="I2161" s="808"/>
      <c r="J2161" s="808"/>
      <c r="K2161" s="808"/>
      <c r="L2161" s="808"/>
      <c r="M2161" s="808"/>
      <c r="N2161" s="808"/>
      <c r="O2161" s="808"/>
      <c r="P2161" s="808"/>
      <c r="Q2161" s="819" t="s">
        <v>249</v>
      </c>
      <c r="R2161" s="808" t="s">
        <v>203</v>
      </c>
      <c r="S2161" s="808"/>
      <c r="T2161" s="808"/>
      <c r="U2161" s="808"/>
      <c r="V2161" s="808"/>
      <c r="W2161" s="808"/>
      <c r="X2161" s="808"/>
      <c r="Y2161" s="808"/>
      <c r="Z2161" s="808"/>
      <c r="AA2161" s="808"/>
      <c r="AB2161" s="808"/>
      <c r="AC2161" s="808"/>
      <c r="AD2161" s="808"/>
      <c r="AE2161" s="808"/>
      <c r="AF2161" s="808"/>
    </row>
    <row r="2162" spans="1:32" ht="21.9" customHeight="1">
      <c r="A2162" s="166">
        <f>IF(N2167="","",A2161+1)</f>
        <v>2</v>
      </c>
      <c r="B2162" s="820" t="s">
        <v>541</v>
      </c>
      <c r="C2162" s="820"/>
      <c r="D2162" s="820"/>
      <c r="E2162" s="820"/>
      <c r="F2162" s="820"/>
      <c r="G2162" s="820"/>
      <c r="H2162" s="820"/>
      <c r="I2162" s="820"/>
      <c r="J2162" s="820"/>
      <c r="K2162" s="820"/>
      <c r="L2162" s="820"/>
      <c r="M2162" s="820"/>
      <c r="N2162" s="820"/>
      <c r="O2162" s="820"/>
      <c r="P2162" s="820"/>
      <c r="Q2162" s="819"/>
      <c r="R2162" s="820" t="s">
        <v>541</v>
      </c>
      <c r="S2162" s="820"/>
      <c r="T2162" s="820"/>
      <c r="U2162" s="820"/>
      <c r="V2162" s="820"/>
      <c r="W2162" s="820"/>
      <c r="X2162" s="820"/>
      <c r="Y2162" s="820"/>
      <c r="Z2162" s="820"/>
      <c r="AA2162" s="820"/>
      <c r="AB2162" s="820"/>
      <c r="AC2162" s="820"/>
      <c r="AD2162" s="820"/>
      <c r="AE2162" s="820"/>
      <c r="AF2162" s="820"/>
    </row>
    <row r="2163" spans="1:32" ht="21.9" customHeight="1">
      <c r="A2163" s="166">
        <f>IF(N2167="","",A2162+1)</f>
        <v>3</v>
      </c>
      <c r="B2163" s="821" t="s">
        <v>168</v>
      </c>
      <c r="C2163" s="821"/>
      <c r="D2163" s="821"/>
      <c r="E2163" s="822" t="str">
        <f>IF(AND(N2167=""),"",'Result Sheet'!$F$2)</f>
        <v xml:space="preserve">महात्मा गाँधी राजकीय विद्यालय (अंग्रेजी माध्यम) बर, पाली </v>
      </c>
      <c r="F2163" s="822"/>
      <c r="G2163" s="822"/>
      <c r="H2163" s="822"/>
      <c r="I2163" s="822"/>
      <c r="J2163" s="822"/>
      <c r="K2163" s="822"/>
      <c r="L2163" s="822"/>
      <c r="M2163" s="822"/>
      <c r="N2163" s="822"/>
      <c r="O2163" s="822"/>
      <c r="P2163" s="822"/>
      <c r="Q2163" s="819"/>
      <c r="R2163" s="821" t="s">
        <v>168</v>
      </c>
      <c r="S2163" s="821"/>
      <c r="T2163" s="821"/>
      <c r="U2163" s="822" t="str">
        <f>IF(AND(AD2167=""),"",'Result Sheet'!$F$2)</f>
        <v xml:space="preserve">महात्मा गाँधी राजकीय विद्यालय (अंग्रेजी माध्यम) बर, पाली </v>
      </c>
      <c r="V2163" s="822"/>
      <c r="W2163" s="822"/>
      <c r="X2163" s="822"/>
      <c r="Y2163" s="822"/>
      <c r="Z2163" s="822"/>
      <c r="AA2163" s="822"/>
      <c r="AB2163" s="822"/>
      <c r="AC2163" s="822"/>
      <c r="AD2163" s="822"/>
      <c r="AE2163" s="822"/>
      <c r="AF2163" s="822"/>
    </row>
    <row r="2164" spans="1:32" ht="21.9" customHeight="1">
      <c r="A2164" s="166">
        <f>IF(N2167="","",A2163+1)</f>
        <v>4</v>
      </c>
      <c r="B2164" s="413" t="s">
        <v>169</v>
      </c>
      <c r="C2164" s="797" t="str">
        <f>IFERROR(VLOOKUP(N2167,Marks,2,0),"")</f>
        <v/>
      </c>
      <c r="D2164" s="797"/>
      <c r="E2164" s="815" t="s">
        <v>212</v>
      </c>
      <c r="F2164" s="815"/>
      <c r="G2164" s="815"/>
      <c r="H2164" s="797" t="str">
        <f>IFERROR(VLOOKUP(N2167,Marks,3,0),"")</f>
        <v/>
      </c>
      <c r="I2164" s="797"/>
      <c r="J2164" s="798" t="s">
        <v>205</v>
      </c>
      <c r="K2164" s="798"/>
      <c r="L2164" s="798"/>
      <c r="M2164" s="798"/>
      <c r="N2164" s="799" t="str">
        <f>IF(AND(N2167=""),"",'Marks Entry 1st'!$I$2)</f>
        <v xml:space="preserve"> 2021-2022</v>
      </c>
      <c r="O2164" s="799"/>
      <c r="P2164" s="799"/>
      <c r="Q2164" s="819"/>
      <c r="R2164" s="413" t="s">
        <v>169</v>
      </c>
      <c r="S2164" s="797" t="str">
        <f>IFERROR(VLOOKUP(AD2167,Marks,2,0),"")</f>
        <v/>
      </c>
      <c r="T2164" s="797"/>
      <c r="U2164" s="815" t="s">
        <v>212</v>
      </c>
      <c r="V2164" s="815"/>
      <c r="W2164" s="815"/>
      <c r="X2164" s="797" t="str">
        <f>IFERROR(VLOOKUP(AD2167,Marks,3,0),"")</f>
        <v/>
      </c>
      <c r="Y2164" s="797"/>
      <c r="Z2164" s="798" t="s">
        <v>205</v>
      </c>
      <c r="AA2164" s="798"/>
      <c r="AB2164" s="798"/>
      <c r="AC2164" s="798"/>
      <c r="AD2164" s="799" t="str">
        <f>IF(AND(AD2167=""),"",'Marks Entry 1st'!$I$2)</f>
        <v xml:space="preserve"> 2021-2022</v>
      </c>
      <c r="AE2164" s="799"/>
      <c r="AF2164" s="799"/>
    </row>
    <row r="2165" spans="1:32" ht="21.9" customHeight="1">
      <c r="A2165" s="166">
        <f>IF(N2167="","",A2164+1)</f>
        <v>5</v>
      </c>
      <c r="B2165" s="800" t="s">
        <v>206</v>
      </c>
      <c r="C2165" s="800"/>
      <c r="D2165" s="800"/>
      <c r="E2165" s="801" t="str">
        <f>IFERROR(VLOOKUP(N2167,Marks,6,0),"")</f>
        <v/>
      </c>
      <c r="F2165" s="801"/>
      <c r="G2165" s="801"/>
      <c r="H2165" s="801"/>
      <c r="I2165" s="801"/>
      <c r="J2165" s="802" t="s">
        <v>209</v>
      </c>
      <c r="K2165" s="802"/>
      <c r="L2165" s="802"/>
      <c r="M2165" s="802"/>
      <c r="N2165" s="803" t="str">
        <f>IFERROR(VLOOKUP(N2167,Marks,5,0),"")</f>
        <v/>
      </c>
      <c r="O2165" s="803"/>
      <c r="P2165" s="803"/>
      <c r="Q2165" s="819"/>
      <c r="R2165" s="800" t="s">
        <v>206</v>
      </c>
      <c r="S2165" s="800"/>
      <c r="T2165" s="800"/>
      <c r="U2165" s="801" t="str">
        <f>IFERROR(VLOOKUP(AD2167,Marks,6,0),"")</f>
        <v/>
      </c>
      <c r="V2165" s="801"/>
      <c r="W2165" s="801"/>
      <c r="X2165" s="801"/>
      <c r="Y2165" s="801"/>
      <c r="Z2165" s="802" t="s">
        <v>209</v>
      </c>
      <c r="AA2165" s="802"/>
      <c r="AB2165" s="802"/>
      <c r="AC2165" s="802"/>
      <c r="AD2165" s="803" t="str">
        <f>IFERROR(VLOOKUP(AD2167,Marks,5,0),"")</f>
        <v/>
      </c>
      <c r="AE2165" s="803"/>
      <c r="AF2165" s="803"/>
    </row>
    <row r="2166" spans="1:32" ht="21.9" customHeight="1">
      <c r="A2166" s="166">
        <f>IF(N2167="","",A2165+1)</f>
        <v>6</v>
      </c>
      <c r="B2166" s="800" t="s">
        <v>207</v>
      </c>
      <c r="C2166" s="800"/>
      <c r="D2166" s="800"/>
      <c r="E2166" s="801" t="str">
        <f>IFERROR(VLOOKUP(N2167,Marks,7,0),"")</f>
        <v/>
      </c>
      <c r="F2166" s="801"/>
      <c r="G2166" s="801"/>
      <c r="H2166" s="801"/>
      <c r="I2166" s="801"/>
      <c r="J2166" s="802" t="s">
        <v>210</v>
      </c>
      <c r="K2166" s="802"/>
      <c r="L2166" s="802"/>
      <c r="M2166" s="802"/>
      <c r="N2166" s="816" t="str">
        <f>IFERROR(VLOOKUP(N2167,Marks,4,0),"")</f>
        <v/>
      </c>
      <c r="O2166" s="816"/>
      <c r="P2166" s="816"/>
      <c r="Q2166" s="819"/>
      <c r="R2166" s="800" t="s">
        <v>207</v>
      </c>
      <c r="S2166" s="800"/>
      <c r="T2166" s="800"/>
      <c r="U2166" s="801" t="str">
        <f>IFERROR(VLOOKUP(AD2167,Marks,7,0),"")</f>
        <v/>
      </c>
      <c r="V2166" s="801"/>
      <c r="W2166" s="801"/>
      <c r="X2166" s="801"/>
      <c r="Y2166" s="801"/>
      <c r="Z2166" s="802" t="s">
        <v>210</v>
      </c>
      <c r="AA2166" s="802"/>
      <c r="AB2166" s="802"/>
      <c r="AC2166" s="802"/>
      <c r="AD2166" s="816" t="str">
        <f>IFERROR(VLOOKUP(AD2167,Marks,4,0),"")</f>
        <v/>
      </c>
      <c r="AE2166" s="816"/>
      <c r="AF2166" s="816"/>
    </row>
    <row r="2167" spans="1:32" ht="21.9" customHeight="1">
      <c r="A2167" s="166">
        <f>IF(N2167="","",A2166+1)</f>
        <v>7</v>
      </c>
      <c r="B2167" s="800" t="s">
        <v>208</v>
      </c>
      <c r="C2167" s="800"/>
      <c r="D2167" s="800"/>
      <c r="E2167" s="801" t="str">
        <f>IFERROR(VLOOKUP(N2167,Marks,8,0),"")</f>
        <v/>
      </c>
      <c r="F2167" s="801"/>
      <c r="G2167" s="801"/>
      <c r="H2167" s="801"/>
      <c r="I2167" s="801"/>
      <c r="J2167" s="802" t="s">
        <v>211</v>
      </c>
      <c r="K2167" s="802"/>
      <c r="L2167" s="802"/>
      <c r="M2167" s="802"/>
      <c r="N2167" s="809">
        <f>IF(AD2140="","",IF(AND(AD2140+1&gt;$AN$6),"",AD2140+1))</f>
        <v>261</v>
      </c>
      <c r="O2167" s="809"/>
      <c r="P2167" s="809"/>
      <c r="Q2167" s="819"/>
      <c r="R2167" s="800" t="s">
        <v>208</v>
      </c>
      <c r="S2167" s="800"/>
      <c r="T2167" s="800"/>
      <c r="U2167" s="801" t="str">
        <f>IFERROR(VLOOKUP(AD2167,Marks,8,0),"")</f>
        <v/>
      </c>
      <c r="V2167" s="801"/>
      <c r="W2167" s="801"/>
      <c r="X2167" s="801"/>
      <c r="Y2167" s="801"/>
      <c r="Z2167" s="802" t="s">
        <v>211</v>
      </c>
      <c r="AA2167" s="802"/>
      <c r="AB2167" s="802"/>
      <c r="AC2167" s="802"/>
      <c r="AD2167" s="810">
        <f>IF(N2167="","",IF(AND(N2167+1&gt;$AN$6),"",N2167+1))</f>
        <v>262</v>
      </c>
      <c r="AE2167" s="810"/>
      <c r="AF2167" s="810"/>
    </row>
    <row r="2168" spans="1:32" ht="9" customHeight="1">
      <c r="A2168" s="166">
        <f>IF(N2167="","",A2167+1)</f>
        <v>8</v>
      </c>
      <c r="B2168" s="123"/>
      <c r="C2168" s="123"/>
      <c r="D2168" s="123"/>
      <c r="E2168" s="124"/>
      <c r="F2168" s="124"/>
      <c r="G2168" s="124"/>
      <c r="H2168" s="123"/>
      <c r="I2168" s="123"/>
      <c r="J2168" s="125"/>
      <c r="K2168" s="125"/>
      <c r="L2168" s="125"/>
      <c r="M2168" s="76"/>
      <c r="N2168" s="76"/>
      <c r="O2168" s="76"/>
      <c r="P2168" s="76"/>
      <c r="Q2168" s="819"/>
      <c r="R2168" s="123"/>
      <c r="S2168" s="123"/>
      <c r="T2168" s="123"/>
      <c r="U2168" s="124"/>
      <c r="V2168" s="124"/>
      <c r="W2168" s="124"/>
      <c r="X2168" s="123"/>
      <c r="Y2168" s="123"/>
      <c r="Z2168" s="125"/>
      <c r="AA2168" s="125"/>
      <c r="AB2168" s="125"/>
      <c r="AC2168" s="76"/>
      <c r="AD2168" s="76"/>
      <c r="AE2168" s="76"/>
      <c r="AF2168" s="76"/>
    </row>
    <row r="2169" spans="1:32" ht="21" customHeight="1">
      <c r="A2169" s="166">
        <f>IF(N2167="","",A2168+1)</f>
        <v>9</v>
      </c>
      <c r="B2169" s="811" t="s">
        <v>213</v>
      </c>
      <c r="C2169" s="646" t="s">
        <v>214</v>
      </c>
      <c r="D2169" s="646"/>
      <c r="E2169" s="646"/>
      <c r="F2169" s="812" t="s">
        <v>13</v>
      </c>
      <c r="G2169" s="813"/>
      <c r="H2169" s="813"/>
      <c r="I2169" s="814"/>
      <c r="J2169" s="649" t="s">
        <v>184</v>
      </c>
      <c r="K2169" s="650" t="s">
        <v>167</v>
      </c>
      <c r="L2169" s="651"/>
      <c r="M2169" s="651"/>
      <c r="N2169" s="652"/>
      <c r="O2169" s="616" t="s">
        <v>185</v>
      </c>
      <c r="P2169" s="617" t="s">
        <v>186</v>
      </c>
      <c r="Q2169" s="819"/>
      <c r="R2169" s="811" t="s">
        <v>213</v>
      </c>
      <c r="S2169" s="646" t="s">
        <v>214</v>
      </c>
      <c r="T2169" s="646"/>
      <c r="U2169" s="646"/>
      <c r="V2169" s="812" t="s">
        <v>13</v>
      </c>
      <c r="W2169" s="813"/>
      <c r="X2169" s="813"/>
      <c r="Y2169" s="814"/>
      <c r="Z2169" s="649" t="s">
        <v>184</v>
      </c>
      <c r="AA2169" s="650" t="s">
        <v>167</v>
      </c>
      <c r="AB2169" s="651"/>
      <c r="AC2169" s="651"/>
      <c r="AD2169" s="652"/>
      <c r="AE2169" s="616" t="s">
        <v>185</v>
      </c>
      <c r="AF2169" s="617" t="s">
        <v>186</v>
      </c>
    </row>
    <row r="2170" spans="1:32" ht="90.75" customHeight="1">
      <c r="A2170" s="166">
        <f>IF(N2167="","",A2169+1)</f>
        <v>10</v>
      </c>
      <c r="B2170" s="811"/>
      <c r="C2170" s="171" t="s">
        <v>11</v>
      </c>
      <c r="D2170" s="171" t="s">
        <v>180</v>
      </c>
      <c r="E2170" s="171" t="s">
        <v>108</v>
      </c>
      <c r="F2170" s="171" t="s">
        <v>182</v>
      </c>
      <c r="G2170" s="171" t="s">
        <v>183</v>
      </c>
      <c r="H2170" s="305" t="s">
        <v>10</v>
      </c>
      <c r="I2170" s="171" t="s">
        <v>108</v>
      </c>
      <c r="J2170" s="649"/>
      <c r="K2170" s="172" t="s">
        <v>182</v>
      </c>
      <c r="L2170" s="172" t="s">
        <v>183</v>
      </c>
      <c r="M2170" s="173" t="s">
        <v>10</v>
      </c>
      <c r="N2170" s="171" t="s">
        <v>108</v>
      </c>
      <c r="O2170" s="616"/>
      <c r="P2170" s="785"/>
      <c r="Q2170" s="819"/>
      <c r="R2170" s="811"/>
      <c r="S2170" s="171" t="s">
        <v>11</v>
      </c>
      <c r="T2170" s="171" t="s">
        <v>180</v>
      </c>
      <c r="U2170" s="171" t="s">
        <v>108</v>
      </c>
      <c r="V2170" s="171" t="s">
        <v>182</v>
      </c>
      <c r="W2170" s="171" t="s">
        <v>183</v>
      </c>
      <c r="X2170" s="305" t="s">
        <v>10</v>
      </c>
      <c r="Y2170" s="171" t="s">
        <v>108</v>
      </c>
      <c r="Z2170" s="649"/>
      <c r="AA2170" s="172" t="s">
        <v>182</v>
      </c>
      <c r="AB2170" s="172" t="s">
        <v>183</v>
      </c>
      <c r="AC2170" s="173" t="s">
        <v>10</v>
      </c>
      <c r="AD2170" s="171" t="s">
        <v>108</v>
      </c>
      <c r="AE2170" s="616"/>
      <c r="AF2170" s="785">
        <v>0</v>
      </c>
    </row>
    <row r="2171" spans="1:32" ht="18.75" customHeight="1">
      <c r="A2171" s="166">
        <f>IF(N2167="","",A2170+1)</f>
        <v>11</v>
      </c>
      <c r="B2171" s="811"/>
      <c r="C2171" s="409">
        <v>20</v>
      </c>
      <c r="D2171" s="409">
        <v>20</v>
      </c>
      <c r="E2171" s="116">
        <v>40</v>
      </c>
      <c r="F2171" s="409">
        <v>30</v>
      </c>
      <c r="G2171" s="409">
        <v>18</v>
      </c>
      <c r="H2171" s="409">
        <v>12</v>
      </c>
      <c r="I2171" s="116">
        <v>60</v>
      </c>
      <c r="J2171" s="118">
        <v>100</v>
      </c>
      <c r="K2171" s="409">
        <v>50</v>
      </c>
      <c r="L2171" s="409">
        <v>30</v>
      </c>
      <c r="M2171" s="409">
        <v>20</v>
      </c>
      <c r="N2171" s="116">
        <v>100</v>
      </c>
      <c r="O2171" s="118">
        <v>200</v>
      </c>
      <c r="P2171" s="786"/>
      <c r="Q2171" s="819"/>
      <c r="R2171" s="811"/>
      <c r="S2171" s="409">
        <v>20</v>
      </c>
      <c r="T2171" s="409">
        <v>20</v>
      </c>
      <c r="U2171" s="116">
        <v>40</v>
      </c>
      <c r="V2171" s="409">
        <v>30</v>
      </c>
      <c r="W2171" s="409">
        <v>18</v>
      </c>
      <c r="X2171" s="409">
        <v>12</v>
      </c>
      <c r="Y2171" s="116">
        <v>60</v>
      </c>
      <c r="Z2171" s="118">
        <v>100</v>
      </c>
      <c r="AA2171" s="409">
        <v>50</v>
      </c>
      <c r="AB2171" s="409">
        <v>30</v>
      </c>
      <c r="AC2171" s="409">
        <v>20</v>
      </c>
      <c r="AD2171" s="116">
        <v>100</v>
      </c>
      <c r="AE2171" s="118">
        <v>200</v>
      </c>
      <c r="AF2171" s="786"/>
    </row>
    <row r="2172" spans="1:32" ht="21" customHeight="1">
      <c r="A2172" s="166">
        <f>IF(N2167="","",A2171+1)</f>
        <v>12</v>
      </c>
      <c r="B2172" s="122" t="str">
        <f>'Result Sheet'!$L$4</f>
        <v xml:space="preserve">हिन्दी </v>
      </c>
      <c r="C2172" s="408" t="str">
        <f>IFERROR(VLOOKUP(N2167,Marks,11,0),"")</f>
        <v/>
      </c>
      <c r="D2172" s="408" t="str">
        <f>IFERROR(VLOOKUP(N2167,Marks,12,0),"")</f>
        <v/>
      </c>
      <c r="E2172" s="117" t="str">
        <f>IFERROR(VLOOKUP(N2167,Marks,13,0),"")</f>
        <v/>
      </c>
      <c r="F2172" s="408" t="str">
        <f>IFERROR(VLOOKUP(N2167,Marks,14,0),"")</f>
        <v/>
      </c>
      <c r="G2172" s="408" t="str">
        <f>IFERROR(VLOOKUP(N2167,Marks,15,0),"")</f>
        <v/>
      </c>
      <c r="H2172" s="408" t="str">
        <f>IFERROR(VLOOKUP(N2167,Marks,16,0),"")</f>
        <v/>
      </c>
      <c r="I2172" s="117" t="str">
        <f>IFERROR(VLOOKUP(N2167,Marks,17,0),"")</f>
        <v/>
      </c>
      <c r="J2172" s="119" t="str">
        <f>IFERROR(VLOOKUP(N2167,Marks,18,0),"")</f>
        <v/>
      </c>
      <c r="K2172" s="408" t="str">
        <f>IFERROR(VLOOKUP(N2167,Marks,19,0),"")</f>
        <v/>
      </c>
      <c r="L2172" s="408" t="str">
        <f>IFERROR(VLOOKUP(N2167,Marks,20,0),"")</f>
        <v/>
      </c>
      <c r="M2172" s="408" t="str">
        <f>IFERROR(VLOOKUP(N2167,Marks,21,0),"")</f>
        <v/>
      </c>
      <c r="N2172" s="117" t="str">
        <f>IFERROR(VLOOKUP(N2167,Marks,22,0),"")</f>
        <v/>
      </c>
      <c r="O2172" s="119" t="str">
        <f>IFERROR(VLOOKUP(N2167,Marks,23,0),"")</f>
        <v/>
      </c>
      <c r="P2172" s="323" t="str">
        <f>IFERROR(VLOOKUP(N2167,Marks,29,0),"")</f>
        <v/>
      </c>
      <c r="Q2172" s="819"/>
      <c r="R2172" s="122" t="str">
        <f>'Result Sheet'!$L$4</f>
        <v xml:space="preserve">हिन्दी </v>
      </c>
      <c r="S2172" s="408" t="str">
        <f>IFERROR(VLOOKUP(AD2167,Marks,11,0),"")</f>
        <v/>
      </c>
      <c r="T2172" s="408" t="str">
        <f>IFERROR(VLOOKUP(AD2167,Marks,12,0),"")</f>
        <v/>
      </c>
      <c r="U2172" s="117" t="str">
        <f>IFERROR(VLOOKUP(AD2167,Marks,13,0),"")</f>
        <v/>
      </c>
      <c r="V2172" s="408" t="str">
        <f>IFERROR(VLOOKUP(AD2167,Marks,14,0),"")</f>
        <v/>
      </c>
      <c r="W2172" s="408" t="str">
        <f>IFERROR(VLOOKUP(AD2167,Marks,15,0),"")</f>
        <v/>
      </c>
      <c r="X2172" s="408" t="str">
        <f>IFERROR(VLOOKUP(AD2167,Marks,16,0),"")</f>
        <v/>
      </c>
      <c r="Y2172" s="117" t="str">
        <f>IFERROR(VLOOKUP(AD2167,Marks,17,0),"")</f>
        <v/>
      </c>
      <c r="Z2172" s="119" t="str">
        <f>IFERROR(VLOOKUP(AD2167,Marks,18,0),"")</f>
        <v/>
      </c>
      <c r="AA2172" s="408" t="str">
        <f>IFERROR(VLOOKUP(AD2167,Marks,19,0),"")</f>
        <v/>
      </c>
      <c r="AB2172" s="408" t="str">
        <f>IFERROR(VLOOKUP(AD2167,Marks,20,0),"")</f>
        <v/>
      </c>
      <c r="AC2172" s="408" t="str">
        <f>IFERROR(VLOOKUP(AD2167,Marks,21,0),"")</f>
        <v/>
      </c>
      <c r="AD2172" s="117" t="str">
        <f>IFERROR(VLOOKUP(AD2167,Marks,22,0),"")</f>
        <v/>
      </c>
      <c r="AE2172" s="119" t="str">
        <f>IFERROR(VLOOKUP(AD2167,Marks,23,0),"")</f>
        <v/>
      </c>
      <c r="AF2172" s="323" t="str">
        <f>IFERROR(VLOOKUP(AD2167,Marks,29,0),"")</f>
        <v/>
      </c>
    </row>
    <row r="2173" spans="1:32" ht="21" customHeight="1">
      <c r="A2173" s="166">
        <f>IF(N2167="","",A2172+1)</f>
        <v>13</v>
      </c>
      <c r="B2173" s="122" t="str">
        <f>'Result Sheet'!$AE$4</f>
        <v xml:space="preserve">अंग्रेजी </v>
      </c>
      <c r="C2173" s="408" t="str">
        <f>IFERROR(VLOOKUP(N2167,Marks,30,0),"")</f>
        <v/>
      </c>
      <c r="D2173" s="408" t="str">
        <f>IFERROR(VLOOKUP(N2167,Marks,31,0),"")</f>
        <v/>
      </c>
      <c r="E2173" s="117" t="str">
        <f>IFERROR(VLOOKUP(N2167,Marks,32,0),"")</f>
        <v/>
      </c>
      <c r="F2173" s="408" t="str">
        <f>IFERROR(VLOOKUP(N2167,Marks,33,0),"")</f>
        <v/>
      </c>
      <c r="G2173" s="408" t="str">
        <f>IFERROR(VLOOKUP(N2167,Marks,34,0),"")</f>
        <v/>
      </c>
      <c r="H2173" s="408" t="str">
        <f>IFERROR(VLOOKUP(N2167,Marks,35,0),"")</f>
        <v/>
      </c>
      <c r="I2173" s="117" t="str">
        <f>IFERROR(VLOOKUP(N2167,Marks,36,0),"")</f>
        <v/>
      </c>
      <c r="J2173" s="119" t="str">
        <f>IFERROR(VLOOKUP(N2167,Marks,37,0),"")</f>
        <v/>
      </c>
      <c r="K2173" s="408" t="str">
        <f>IFERROR(VLOOKUP(N2167,Marks,38,0),"")</f>
        <v/>
      </c>
      <c r="L2173" s="408" t="str">
        <f>IFERROR(VLOOKUP(N2167,Marks,39,0),"")</f>
        <v/>
      </c>
      <c r="M2173" s="408" t="str">
        <f>IFERROR(VLOOKUP(N2167,Marks,40,0),"")</f>
        <v/>
      </c>
      <c r="N2173" s="117" t="str">
        <f>IFERROR(VLOOKUP(N2167,Marks,41,0),"")</f>
        <v/>
      </c>
      <c r="O2173" s="119" t="str">
        <f>IFERROR(VLOOKUP(N2167,Marks,42,0),"")</f>
        <v/>
      </c>
      <c r="P2173" s="323" t="str">
        <f>IFERROR(VLOOKUP(N2167,Marks,48,0),"")</f>
        <v/>
      </c>
      <c r="Q2173" s="819"/>
      <c r="R2173" s="122" t="str">
        <f>'Result Sheet'!$AE$4</f>
        <v xml:space="preserve">अंग्रेजी </v>
      </c>
      <c r="S2173" s="408" t="str">
        <f>IFERROR(VLOOKUP(AD2167,Marks,30,0),"")</f>
        <v/>
      </c>
      <c r="T2173" s="408" t="str">
        <f>IFERROR(VLOOKUP(AD2167,Marks,31,0),"")</f>
        <v/>
      </c>
      <c r="U2173" s="117" t="str">
        <f>IFERROR(VLOOKUP(AD2167,Marks,32,0),"")</f>
        <v/>
      </c>
      <c r="V2173" s="408" t="str">
        <f>IFERROR(VLOOKUP(AD2167,Marks,33,0),"")</f>
        <v/>
      </c>
      <c r="W2173" s="408" t="str">
        <f>IFERROR(VLOOKUP(AD2167,Marks,34,0),"")</f>
        <v/>
      </c>
      <c r="X2173" s="408" t="str">
        <f>IFERROR(VLOOKUP(AD2167,Marks,35,0),"")</f>
        <v/>
      </c>
      <c r="Y2173" s="117" t="str">
        <f>IFERROR(VLOOKUP(AD2167,Marks,36,0),"")</f>
        <v/>
      </c>
      <c r="Z2173" s="119" t="str">
        <f>IFERROR(VLOOKUP(AD2167,Marks,37,0),"")</f>
        <v/>
      </c>
      <c r="AA2173" s="408" t="str">
        <f>IFERROR(VLOOKUP(AD2167,Marks,38,0),"")</f>
        <v/>
      </c>
      <c r="AB2173" s="408" t="str">
        <f>IFERROR(VLOOKUP(AD2167,Marks,39,0),"")</f>
        <v/>
      </c>
      <c r="AC2173" s="408" t="str">
        <f>IFERROR(VLOOKUP(AD2167,Marks,40,0),"")</f>
        <v/>
      </c>
      <c r="AD2173" s="117" t="str">
        <f>IFERROR(VLOOKUP(AD2167,Marks,41,0),"")</f>
        <v/>
      </c>
      <c r="AE2173" s="119" t="str">
        <f>IFERROR(VLOOKUP(AD2167,Marks,42,0),"")</f>
        <v/>
      </c>
      <c r="AF2173" s="323" t="str">
        <f>IFERROR(VLOOKUP(AD2167,Marks,48,0),"")</f>
        <v/>
      </c>
    </row>
    <row r="2174" spans="1:32" ht="21" customHeight="1">
      <c r="A2174" s="166">
        <f>IF(N2167="","",A2173+1)</f>
        <v>14</v>
      </c>
      <c r="B2174" s="122" t="str">
        <f>'Result Sheet'!$AX$4</f>
        <v>संस्कृत</v>
      </c>
      <c r="C2174" s="408" t="str">
        <f>IFERROR(VLOOKUP(N2167,Marks,49,0),"")</f>
        <v/>
      </c>
      <c r="D2174" s="408" t="str">
        <f>IFERROR(VLOOKUP(N2167,Marks,50,0),"")</f>
        <v/>
      </c>
      <c r="E2174" s="117" t="str">
        <f>IFERROR(VLOOKUP(N2167,Marks,51,0),"")</f>
        <v/>
      </c>
      <c r="F2174" s="408" t="str">
        <f>IFERROR(VLOOKUP(N2167,Marks,52,0),"")</f>
        <v/>
      </c>
      <c r="G2174" s="408" t="str">
        <f>IFERROR(VLOOKUP(N2167,Marks,53,0),"")</f>
        <v/>
      </c>
      <c r="H2174" s="408" t="str">
        <f>IFERROR(VLOOKUP(N2167,Marks,54,0),"")</f>
        <v/>
      </c>
      <c r="I2174" s="117" t="str">
        <f>IFERROR(VLOOKUP(N2167,Marks,55,0),"")</f>
        <v/>
      </c>
      <c r="J2174" s="119" t="str">
        <f>IFERROR(VLOOKUP(N2167,Marks,56,0),"")</f>
        <v/>
      </c>
      <c r="K2174" s="408" t="str">
        <f>IFERROR(VLOOKUP(N2167,Marks,57,0),"")</f>
        <v/>
      </c>
      <c r="L2174" s="408" t="str">
        <f>IFERROR(VLOOKUP(N2167,Marks,58,0),"")</f>
        <v/>
      </c>
      <c r="M2174" s="408" t="str">
        <f>IFERROR(VLOOKUP(N2167,Marks,59,0),"")</f>
        <v/>
      </c>
      <c r="N2174" s="117" t="str">
        <f>IFERROR(VLOOKUP(N2167,Marks,60,0),"")</f>
        <v/>
      </c>
      <c r="O2174" s="119" t="str">
        <f>IFERROR(VLOOKUP(N2167,Marks,61,0),"")</f>
        <v/>
      </c>
      <c r="P2174" s="323" t="str">
        <f>IFERROR(VLOOKUP(N2167,Marks,67,0),"")</f>
        <v/>
      </c>
      <c r="Q2174" s="819"/>
      <c r="R2174" s="122" t="str">
        <f>'Result Sheet'!$AX$4</f>
        <v>संस्कृत</v>
      </c>
      <c r="S2174" s="408" t="str">
        <f>IFERROR(VLOOKUP(AD2167,Marks,49,0),"")</f>
        <v/>
      </c>
      <c r="T2174" s="408" t="str">
        <f>IFERROR(VLOOKUP(AD2167,Marks,50,0),"")</f>
        <v/>
      </c>
      <c r="U2174" s="117" t="str">
        <f>IFERROR(VLOOKUP(AD2167,Marks,51,0),"")</f>
        <v/>
      </c>
      <c r="V2174" s="408" t="str">
        <f>IFERROR(VLOOKUP(AD2167,Marks,52,0),"")</f>
        <v/>
      </c>
      <c r="W2174" s="408" t="str">
        <f>IFERROR(VLOOKUP(AD2167,Marks,53,0),"")</f>
        <v/>
      </c>
      <c r="X2174" s="408" t="str">
        <f>IFERROR(VLOOKUP(AD2167,Marks,54,0),"")</f>
        <v/>
      </c>
      <c r="Y2174" s="117" t="str">
        <f>IFERROR(VLOOKUP(AD2167,Marks,55,0),"")</f>
        <v/>
      </c>
      <c r="Z2174" s="119" t="str">
        <f>IFERROR(VLOOKUP(AD2167,Marks,56,0),"")</f>
        <v/>
      </c>
      <c r="AA2174" s="408" t="str">
        <f>IFERROR(VLOOKUP(AD2167,Marks,57,0),"")</f>
        <v/>
      </c>
      <c r="AB2174" s="408" t="str">
        <f>IFERROR(VLOOKUP(AD2167,Marks,58,0),"")</f>
        <v/>
      </c>
      <c r="AC2174" s="408" t="str">
        <f>IFERROR(VLOOKUP(AD2167,Marks,59,0),"")</f>
        <v/>
      </c>
      <c r="AD2174" s="117" t="str">
        <f>IFERROR(VLOOKUP(AD2167,Marks,60,0),"")</f>
        <v/>
      </c>
      <c r="AE2174" s="119" t="str">
        <f>IFERROR(VLOOKUP(AD2167,Marks,61,0),"")</f>
        <v/>
      </c>
      <c r="AF2174" s="323" t="str">
        <f>IFERROR(VLOOKUP(AD2167,Marks,67,0),"")</f>
        <v/>
      </c>
    </row>
    <row r="2175" spans="1:32" ht="21" customHeight="1">
      <c r="A2175" s="166">
        <f>IF(N2167="","",A2173+1)</f>
        <v>14</v>
      </c>
      <c r="B2175" s="122" t="str">
        <f>'Result Sheet'!$BQ$4</f>
        <v xml:space="preserve">गणित </v>
      </c>
      <c r="C2175" s="408" t="str">
        <f>IFERROR(VLOOKUP(N2167,Marks,68,0),"")</f>
        <v/>
      </c>
      <c r="D2175" s="408" t="str">
        <f>IFERROR(VLOOKUP(N2167,Marks,69,0),"")</f>
        <v/>
      </c>
      <c r="E2175" s="117" t="str">
        <f>IFERROR(VLOOKUP(N2167,Marks,70,0),"")</f>
        <v/>
      </c>
      <c r="F2175" s="408" t="str">
        <f>IFERROR(VLOOKUP(N2167,Marks,71,0),"")</f>
        <v/>
      </c>
      <c r="G2175" s="408" t="str">
        <f>IFERROR(VLOOKUP(N2167,Marks,72,0),"")</f>
        <v/>
      </c>
      <c r="H2175" s="408" t="str">
        <f>IFERROR(VLOOKUP(N2167,Marks,73,0),"")</f>
        <v/>
      </c>
      <c r="I2175" s="117" t="str">
        <f>IFERROR(VLOOKUP(N2167,Marks,74,0),"")</f>
        <v/>
      </c>
      <c r="J2175" s="119" t="str">
        <f>IFERROR(VLOOKUP(N2167,Marks,75,0),"")</f>
        <v/>
      </c>
      <c r="K2175" s="408" t="str">
        <f>IFERROR(VLOOKUP(N2167,Marks,76,0),"")</f>
        <v/>
      </c>
      <c r="L2175" s="408" t="str">
        <f>IFERROR(VLOOKUP(N2167,Marks,77,0),"")</f>
        <v/>
      </c>
      <c r="M2175" s="408" t="str">
        <f>IFERROR(VLOOKUP(N2167,Marks,78,0),"")</f>
        <v/>
      </c>
      <c r="N2175" s="117" t="str">
        <f>IFERROR(VLOOKUP(N2167,Marks,79,0),"")</f>
        <v/>
      </c>
      <c r="O2175" s="119" t="str">
        <f>IFERROR(VLOOKUP(N2167,Marks,80,0),"")</f>
        <v/>
      </c>
      <c r="P2175" s="323" t="str">
        <f>IFERROR(VLOOKUP(N2167,Marks,86,0),"")</f>
        <v/>
      </c>
      <c r="Q2175" s="819"/>
      <c r="R2175" s="122" t="str">
        <f>'Result Sheet'!$BQ$4</f>
        <v xml:space="preserve">गणित </v>
      </c>
      <c r="S2175" s="408" t="str">
        <f>IFERROR(VLOOKUP(AD2167,Marks,68,0),"")</f>
        <v/>
      </c>
      <c r="T2175" s="408" t="str">
        <f>IFERROR(VLOOKUP(AD2167,Marks,69,0),"")</f>
        <v/>
      </c>
      <c r="U2175" s="117" t="str">
        <f>IFERROR(VLOOKUP(AD2167,Marks,70,0),"")</f>
        <v/>
      </c>
      <c r="V2175" s="408" t="str">
        <f>IFERROR(VLOOKUP(AD2167,Marks,71,0),"")</f>
        <v/>
      </c>
      <c r="W2175" s="408" t="str">
        <f>IFERROR(VLOOKUP(AD2167,Marks,72,0),"")</f>
        <v/>
      </c>
      <c r="X2175" s="408" t="str">
        <f>IFERROR(VLOOKUP(AD2167,Marks,73,0),"")</f>
        <v/>
      </c>
      <c r="Y2175" s="117" t="str">
        <f>IFERROR(VLOOKUP(AD2167,Marks,74,0),"")</f>
        <v/>
      </c>
      <c r="Z2175" s="119" t="str">
        <f>IFERROR(VLOOKUP(AD2167,Marks,75,0),"")</f>
        <v/>
      </c>
      <c r="AA2175" s="408" t="str">
        <f>IFERROR(VLOOKUP(AD2167,Marks,76,0),"")</f>
        <v/>
      </c>
      <c r="AB2175" s="408" t="str">
        <f>IFERROR(VLOOKUP(AD2167,Marks,77,0),"")</f>
        <v/>
      </c>
      <c r="AC2175" s="408" t="str">
        <f>IFERROR(VLOOKUP(AD2167,Marks,78,0),"")</f>
        <v/>
      </c>
      <c r="AD2175" s="117" t="str">
        <f>IFERROR(VLOOKUP(AD2167,Marks,79,0),"")</f>
        <v/>
      </c>
      <c r="AE2175" s="119" t="str">
        <f>IFERROR(VLOOKUP(AD2167,Marks,80,0),"")</f>
        <v/>
      </c>
      <c r="AF2175" s="323" t="str">
        <f>IFERROR(VLOOKUP(AD2167,Marks,86,0),"")</f>
        <v/>
      </c>
    </row>
    <row r="2176" spans="1:32" ht="21" customHeight="1">
      <c r="A2176" s="166">
        <f>IF(N2167="","",A2175+1)</f>
        <v>15</v>
      </c>
      <c r="B2176" s="122" t="str">
        <f>'Result Sheet'!$CJ$4</f>
        <v xml:space="preserve">पर्यावरण अध्ययन </v>
      </c>
      <c r="C2176" s="408" t="str">
        <f>IFERROR(VLOOKUP(N2167,Marks,87,0),"")</f>
        <v/>
      </c>
      <c r="D2176" s="408" t="str">
        <f>IFERROR(VLOOKUP(N2167,Marks,88,0),"")</f>
        <v/>
      </c>
      <c r="E2176" s="117" t="str">
        <f>IFERROR(VLOOKUP(N2167,Marks,89,0),"")</f>
        <v/>
      </c>
      <c r="F2176" s="408" t="str">
        <f>IFERROR(VLOOKUP(N2167,Marks,90,0),"")</f>
        <v/>
      </c>
      <c r="G2176" s="408" t="str">
        <f>IFERROR(VLOOKUP(N2167,Marks,91,0),"")</f>
        <v/>
      </c>
      <c r="H2176" s="408" t="str">
        <f>IFERROR(VLOOKUP(N2167,Marks,92,0),"")</f>
        <v/>
      </c>
      <c r="I2176" s="117" t="str">
        <f>IFERROR(VLOOKUP(N2167,Marks,93,0),"")</f>
        <v/>
      </c>
      <c r="J2176" s="119" t="str">
        <f>IFERROR(VLOOKUP(N2167,Marks,94,0),"")</f>
        <v/>
      </c>
      <c r="K2176" s="408" t="str">
        <f>IFERROR(VLOOKUP(N2167,Marks,95,0),"")</f>
        <v/>
      </c>
      <c r="L2176" s="408" t="str">
        <f>IFERROR(VLOOKUP(N2167,Marks,96,0),"")</f>
        <v/>
      </c>
      <c r="M2176" s="408" t="str">
        <f>IFERROR(VLOOKUP(N2167,Marks,97,0),"")</f>
        <v/>
      </c>
      <c r="N2176" s="117" t="str">
        <f>IFERROR(VLOOKUP(N2167,Marks,98,0),"")</f>
        <v/>
      </c>
      <c r="O2176" s="119" t="str">
        <f>IFERROR(VLOOKUP(N2167,Marks,99,0),"")</f>
        <v/>
      </c>
      <c r="P2176" s="323" t="str">
        <f>IFERROR(VLOOKUP(N2167,Marks,105,0),"")</f>
        <v/>
      </c>
      <c r="Q2176" s="819"/>
      <c r="R2176" s="122" t="str">
        <f>'Result Sheet'!$CJ$4</f>
        <v xml:space="preserve">पर्यावरण अध्ययन </v>
      </c>
      <c r="S2176" s="408" t="str">
        <f>IFERROR(VLOOKUP(AD2167,Marks,87,0),"")</f>
        <v/>
      </c>
      <c r="T2176" s="408" t="str">
        <f>IFERROR(VLOOKUP(AD2167,Marks,88,0),"")</f>
        <v/>
      </c>
      <c r="U2176" s="117" t="str">
        <f>IFERROR(VLOOKUP(AD2167,Marks,89,0),"")</f>
        <v/>
      </c>
      <c r="V2176" s="408" t="str">
        <f>IFERROR(VLOOKUP(AD2167,Marks,90,0),"")</f>
        <v/>
      </c>
      <c r="W2176" s="408" t="str">
        <f>IFERROR(VLOOKUP(AD2167,Marks,91,0),"")</f>
        <v/>
      </c>
      <c r="X2176" s="408" t="str">
        <f>IFERROR(VLOOKUP(AD2167,Marks,92,0),"")</f>
        <v/>
      </c>
      <c r="Y2176" s="117" t="str">
        <f>IFERROR(VLOOKUP(AD2167,Marks,93,0),"")</f>
        <v/>
      </c>
      <c r="Z2176" s="119" t="str">
        <f>IFERROR(VLOOKUP(AD2167,Marks,94,0),"")</f>
        <v/>
      </c>
      <c r="AA2176" s="408" t="str">
        <f>IFERROR(VLOOKUP(AD2167,Marks,95,0),"")</f>
        <v/>
      </c>
      <c r="AB2176" s="408" t="str">
        <f>IFERROR(VLOOKUP(AD2167,Marks,96,0),"")</f>
        <v/>
      </c>
      <c r="AC2176" s="408" t="str">
        <f>IFERROR(VLOOKUP(AD2167,Marks,97,0),"")</f>
        <v/>
      </c>
      <c r="AD2176" s="117" t="str">
        <f>IFERROR(VLOOKUP(AD2167,Marks,98,0),"")</f>
        <v/>
      </c>
      <c r="AE2176" s="119" t="str">
        <f>IFERROR(VLOOKUP(AD2167,Marks,99,0),"")</f>
        <v/>
      </c>
      <c r="AF2176" s="323" t="str">
        <f>IFERROR(VLOOKUP(AD2167,Marks,105,0),"")</f>
        <v/>
      </c>
    </row>
    <row r="2177" spans="1:32" ht="25.5" customHeight="1">
      <c r="A2177" s="166">
        <f>IF(N2167="","",A2176+1)</f>
        <v>16</v>
      </c>
      <c r="B2177" s="412" t="s">
        <v>215</v>
      </c>
      <c r="C2177" s="120" t="str">
        <f>IF(AND(C2172="",C2173="",C2174="",C2175="",C2176=""),"",SUM(C2172:C2176))</f>
        <v/>
      </c>
      <c r="D2177" s="120" t="str">
        <f t="shared" ref="D2177" si="720">IF(AND(D2172="",D2173="",D2174="",D2175="",D2176=""),"",SUM(D2172:D2176))</f>
        <v/>
      </c>
      <c r="E2177" s="120" t="str">
        <f t="shared" ref="E2177" si="721">IF(AND(E2172="",E2173="",E2174="",E2175="",E2176=""),"",SUM(E2172:E2176))</f>
        <v/>
      </c>
      <c r="F2177" s="120" t="str">
        <f t="shared" ref="F2177" si="722">IF(AND(F2172="",F2173="",F2174="",F2175="",F2176=""),"",SUM(F2172:F2176))</f>
        <v/>
      </c>
      <c r="G2177" s="120" t="str">
        <f t="shared" ref="G2177" si="723">IF(AND(G2172="",G2173="",G2174="",G2175="",G2176=""),"",SUM(G2172:G2176))</f>
        <v/>
      </c>
      <c r="H2177" s="120" t="str">
        <f t="shared" ref="H2177" si="724">IF(AND(H2172="",H2173="",H2174="",H2175="",H2176=""),"",SUM(H2172:H2176))</f>
        <v/>
      </c>
      <c r="I2177" s="120" t="str">
        <f t="shared" ref="I2177" si="725">IF(AND(I2172="",I2173="",I2174="",I2175="",I2176=""),"",SUM(I2172:I2176))</f>
        <v/>
      </c>
      <c r="J2177" s="120" t="str">
        <f t="shared" ref="J2177" si="726">IF(AND(J2172="",J2173="",J2174="",J2175="",J2176=""),"",SUM(J2172:J2176))</f>
        <v/>
      </c>
      <c r="K2177" s="120" t="str">
        <f t="shared" ref="K2177" si="727">IF(AND(K2172="",K2173="",K2174="",K2175="",K2176=""),"",SUM(K2172:K2176))</f>
        <v/>
      </c>
      <c r="L2177" s="120" t="str">
        <f t="shared" ref="L2177" si="728">IF(AND(L2172="",L2173="",L2174="",L2175="",L2176=""),"",SUM(L2172:L2176))</f>
        <v/>
      </c>
      <c r="M2177" s="120" t="str">
        <f t="shared" ref="M2177" si="729">IF(AND(M2172="",M2173="",M2174="",M2175="",M2176=""),"",SUM(M2172:M2176))</f>
        <v/>
      </c>
      <c r="N2177" s="120" t="str">
        <f t="shared" ref="N2177" si="730">IF(AND(N2172="",N2173="",N2174="",N2175="",N2176=""),"",SUM(N2172:N2176))</f>
        <v/>
      </c>
      <c r="O2177" s="120" t="str">
        <f t="shared" ref="O2177" si="731">IF(AND(O2172="",O2173="",O2174="",O2175="",O2176=""),"",SUM(O2172:O2176))</f>
        <v/>
      </c>
      <c r="P2177" s="326" t="str">
        <f>IF(OR(N2167="",E2165="",O2177=""),"",IF(O2177&gt;85%*1000,"A",IF(O2177&gt;70%*1000,"B",IF(O2177&gt;50%*1000,"C",IF(O2177&gt;30%*1000,"D","E")))))</f>
        <v/>
      </c>
      <c r="Q2177" s="819"/>
      <c r="R2177" s="412" t="s">
        <v>215</v>
      </c>
      <c r="S2177" s="120" t="str">
        <f>IF(AND(S2172="",S2173="",S2174="",S2175="",S2176=""),"",SUM(S2172:S2176))</f>
        <v/>
      </c>
      <c r="T2177" s="120" t="str">
        <f t="shared" ref="T2177" si="732">IF(AND(T2172="",T2173="",T2174="",T2175="",T2176=""),"",SUM(T2172:T2176))</f>
        <v/>
      </c>
      <c r="U2177" s="120" t="str">
        <f t="shared" ref="U2177" si="733">IF(AND(U2172="",U2173="",U2174="",U2175="",U2176=""),"",SUM(U2172:U2176))</f>
        <v/>
      </c>
      <c r="V2177" s="120" t="str">
        <f t="shared" ref="V2177" si="734">IF(AND(V2172="",V2173="",V2174="",V2175="",V2176=""),"",SUM(V2172:V2176))</f>
        <v/>
      </c>
      <c r="W2177" s="120" t="str">
        <f t="shared" ref="W2177" si="735">IF(AND(W2172="",W2173="",W2174="",W2175="",W2176=""),"",SUM(W2172:W2176))</f>
        <v/>
      </c>
      <c r="X2177" s="120" t="str">
        <f t="shared" ref="X2177" si="736">IF(AND(X2172="",X2173="",X2174="",X2175="",X2176=""),"",SUM(X2172:X2176))</f>
        <v/>
      </c>
      <c r="Y2177" s="120" t="str">
        <f t="shared" ref="Y2177" si="737">IF(AND(Y2172="",Y2173="",Y2174="",Y2175="",Y2176=""),"",SUM(Y2172:Y2176))</f>
        <v/>
      </c>
      <c r="Z2177" s="120" t="str">
        <f t="shared" ref="Z2177" si="738">IF(AND(Z2172="",Z2173="",Z2174="",Z2175="",Z2176=""),"",SUM(Z2172:Z2176))</f>
        <v/>
      </c>
      <c r="AA2177" s="120" t="str">
        <f t="shared" ref="AA2177" si="739">IF(AND(AA2172="",AA2173="",AA2174="",AA2175="",AA2176=""),"",SUM(AA2172:AA2176))</f>
        <v/>
      </c>
      <c r="AB2177" s="120" t="str">
        <f t="shared" ref="AB2177" si="740">IF(AND(AB2172="",AB2173="",AB2174="",AB2175="",AB2176=""),"",SUM(AB2172:AB2176))</f>
        <v/>
      </c>
      <c r="AC2177" s="120" t="str">
        <f t="shared" ref="AC2177" si="741">IF(AND(AC2172="",AC2173="",AC2174="",AC2175="",AC2176=""),"",SUM(AC2172:AC2176))</f>
        <v/>
      </c>
      <c r="AD2177" s="120" t="str">
        <f t="shared" ref="AD2177" si="742">IF(AND(AD2172="",AD2173="",AD2174="",AD2175="",AD2176=""),"",SUM(AD2172:AD2176))</f>
        <v/>
      </c>
      <c r="AE2177" s="120" t="str">
        <f t="shared" ref="AE2177" si="743">IF(AND(AE2172="",AE2173="",AE2174="",AE2175="",AE2176=""),"",SUM(AE2172:AE2176))</f>
        <v/>
      </c>
      <c r="AF2177" s="326" t="str">
        <f>IF(OR(AD2167="",U2165="",AE2177=""),"",IF(AE2177&gt;85%*1000,"A",IF(AE2177&gt;70%*1000,"B",IF(AE2177&gt;50%*1000,"C",IF(AE2177&gt;30%*1000,"D","E")))))</f>
        <v/>
      </c>
    </row>
    <row r="2178" spans="1:32" ht="9" customHeight="1">
      <c r="A2178" s="166">
        <f>IF(N2167="","",A2177+1)</f>
        <v>17</v>
      </c>
      <c r="B2178" s="787"/>
      <c r="C2178" s="787"/>
      <c r="D2178" s="787"/>
      <c r="E2178" s="787"/>
      <c r="F2178" s="787"/>
      <c r="G2178" s="787"/>
      <c r="H2178" s="787"/>
      <c r="I2178" s="787"/>
      <c r="J2178" s="787"/>
      <c r="K2178" s="787"/>
      <c r="L2178" s="787"/>
      <c r="M2178" s="787"/>
      <c r="N2178" s="787"/>
      <c r="O2178" s="787"/>
      <c r="P2178" s="787"/>
      <c r="Q2178" s="819"/>
      <c r="R2178" s="787"/>
      <c r="S2178" s="787"/>
      <c r="T2178" s="787"/>
      <c r="U2178" s="787"/>
      <c r="V2178" s="787"/>
      <c r="W2178" s="787"/>
      <c r="X2178" s="787"/>
      <c r="Y2178" s="787"/>
      <c r="Z2178" s="787"/>
      <c r="AA2178" s="787"/>
      <c r="AB2178" s="787"/>
      <c r="AC2178" s="787"/>
      <c r="AD2178" s="787"/>
      <c r="AE2178" s="787"/>
      <c r="AF2178" s="787"/>
    </row>
    <row r="2179" spans="1:32" ht="22.5" customHeight="1">
      <c r="A2179" s="166">
        <f>IF(N2167="","",A2178+1)</f>
        <v>18</v>
      </c>
      <c r="B2179" s="788" t="s">
        <v>213</v>
      </c>
      <c r="C2179" s="788"/>
      <c r="D2179" s="789" t="s">
        <v>229</v>
      </c>
      <c r="E2179" s="790"/>
      <c r="F2179" s="411" t="s">
        <v>186</v>
      </c>
      <c r="G2179" s="788" t="s">
        <v>213</v>
      </c>
      <c r="H2179" s="788"/>
      <c r="I2179" s="789" t="s">
        <v>229</v>
      </c>
      <c r="J2179" s="790"/>
      <c r="K2179" s="411" t="s">
        <v>186</v>
      </c>
      <c r="L2179" s="788" t="s">
        <v>213</v>
      </c>
      <c r="M2179" s="788"/>
      <c r="N2179" s="789" t="s">
        <v>229</v>
      </c>
      <c r="O2179" s="790"/>
      <c r="P2179" s="411" t="s">
        <v>186</v>
      </c>
      <c r="Q2179" s="819"/>
      <c r="R2179" s="788" t="s">
        <v>213</v>
      </c>
      <c r="S2179" s="788"/>
      <c r="T2179" s="789" t="s">
        <v>229</v>
      </c>
      <c r="U2179" s="790"/>
      <c r="V2179" s="411" t="s">
        <v>186</v>
      </c>
      <c r="W2179" s="788" t="s">
        <v>213</v>
      </c>
      <c r="X2179" s="788"/>
      <c r="Y2179" s="789" t="s">
        <v>229</v>
      </c>
      <c r="Z2179" s="790"/>
      <c r="AA2179" s="411" t="s">
        <v>186</v>
      </c>
      <c r="AB2179" s="788" t="s">
        <v>213</v>
      </c>
      <c r="AC2179" s="788"/>
      <c r="AD2179" s="789" t="s">
        <v>229</v>
      </c>
      <c r="AE2179" s="790"/>
      <c r="AF2179" s="411" t="s">
        <v>186</v>
      </c>
    </row>
    <row r="2180" spans="1:32" ht="21.75" customHeight="1">
      <c r="A2180" s="166">
        <f>IF(N2167="","",A2179+1)</f>
        <v>19</v>
      </c>
      <c r="B2180" s="791" t="s">
        <v>221</v>
      </c>
      <c r="C2180" s="792"/>
      <c r="D2180" s="792"/>
      <c r="E2180" s="119" t="str">
        <f>IFERROR(VLOOKUP(N2167,Marks,109,0),"")</f>
        <v/>
      </c>
      <c r="F2180" s="130" t="str">
        <f>IFERROR(VLOOKUP(N2167,Marks,113,0),"")</f>
        <v/>
      </c>
      <c r="G2180" s="791" t="s">
        <v>192</v>
      </c>
      <c r="H2180" s="792"/>
      <c r="I2180" s="792"/>
      <c r="J2180" s="119" t="str">
        <f>IFERROR(VLOOKUP(N2167,Marks,117,0),"")</f>
        <v/>
      </c>
      <c r="K2180" s="130" t="str">
        <f>IFERROR(VLOOKUP(N2167,Marks,121,0),"")</f>
        <v/>
      </c>
      <c r="L2180" s="793" t="s">
        <v>193</v>
      </c>
      <c r="M2180" s="794"/>
      <c r="N2180" s="794"/>
      <c r="O2180" s="119" t="str">
        <f>IFERROR(VLOOKUP(N2167,Marks,125,0),"")</f>
        <v/>
      </c>
      <c r="P2180" s="130" t="str">
        <f>IFERROR(VLOOKUP(N2167,Marks,129,0),"")</f>
        <v/>
      </c>
      <c r="Q2180" s="819"/>
      <c r="R2180" s="791" t="s">
        <v>221</v>
      </c>
      <c r="S2180" s="792"/>
      <c r="T2180" s="792"/>
      <c r="U2180" s="119" t="str">
        <f>IFERROR(VLOOKUP(AD2167,Marks,109,0),"")</f>
        <v/>
      </c>
      <c r="V2180" s="130" t="str">
        <f>IFERROR(VLOOKUP(AD2167,Marks,113,0),"")</f>
        <v/>
      </c>
      <c r="W2180" s="791" t="s">
        <v>192</v>
      </c>
      <c r="X2180" s="792"/>
      <c r="Y2180" s="792"/>
      <c r="Z2180" s="119" t="str">
        <f>IFERROR(VLOOKUP(AD2167,Marks,117,0),"")</f>
        <v/>
      </c>
      <c r="AA2180" s="130" t="str">
        <f>IFERROR(VLOOKUP(AD2167,Marks,121,0),"")</f>
        <v/>
      </c>
      <c r="AB2180" s="793" t="s">
        <v>193</v>
      </c>
      <c r="AC2180" s="794"/>
      <c r="AD2180" s="794"/>
      <c r="AE2180" s="119" t="str">
        <f>IFERROR(VLOOKUP(AD2167,Marks,125,0),"")</f>
        <v/>
      </c>
      <c r="AF2180" s="130" t="str">
        <f>IFERROR(VLOOKUP(AD2167,Marks,129,0),"")</f>
        <v/>
      </c>
    </row>
    <row r="2181" spans="1:32" ht="21" customHeight="1">
      <c r="A2181" s="166">
        <f>IF(N2167="","",A2180+1)</f>
        <v>20</v>
      </c>
      <c r="B2181" s="780" t="s">
        <v>216</v>
      </c>
      <c r="C2181" s="780"/>
      <c r="D2181" s="780"/>
      <c r="E2181" s="795" t="str">
        <f>IFERROR(VLOOKUP(N2167,Marks,135,0),"")</f>
        <v/>
      </c>
      <c r="F2181" s="795"/>
      <c r="G2181" s="795"/>
      <c r="H2181" s="795"/>
      <c r="I2181" s="780" t="s">
        <v>217</v>
      </c>
      <c r="J2181" s="780"/>
      <c r="K2181" s="780"/>
      <c r="L2181" s="780"/>
      <c r="M2181" s="796" t="str">
        <f>IFERROR(VLOOKUP(N2167,Marks,136,0),"")</f>
        <v/>
      </c>
      <c r="N2181" s="796"/>
      <c r="O2181" s="796"/>
      <c r="P2181" s="796"/>
      <c r="Q2181" s="819"/>
      <c r="R2181" s="780" t="s">
        <v>216</v>
      </c>
      <c r="S2181" s="780"/>
      <c r="T2181" s="780"/>
      <c r="U2181" s="795" t="str">
        <f>IFERROR(VLOOKUP(AD2167,Marks,135,0),"")</f>
        <v/>
      </c>
      <c r="V2181" s="795"/>
      <c r="W2181" s="795"/>
      <c r="X2181" s="795"/>
      <c r="Y2181" s="780" t="s">
        <v>217</v>
      </c>
      <c r="Z2181" s="780"/>
      <c r="AA2181" s="780"/>
      <c r="AB2181" s="780"/>
      <c r="AC2181" s="796" t="str">
        <f>IFERROR(VLOOKUP(AD2167,Marks,136,0),"")</f>
        <v/>
      </c>
      <c r="AD2181" s="796"/>
      <c r="AE2181" s="796"/>
      <c r="AF2181" s="796"/>
    </row>
    <row r="2182" spans="1:32" ht="21" customHeight="1">
      <c r="A2182" s="166">
        <f>IF(N2167="","",A2181+1)</f>
        <v>21</v>
      </c>
      <c r="B2182" s="780" t="s">
        <v>218</v>
      </c>
      <c r="C2182" s="780"/>
      <c r="D2182" s="780"/>
      <c r="E2182" s="782" t="str">
        <f>IFERROR(VLOOKUP(N2167,Marks,134,0),"")</f>
        <v/>
      </c>
      <c r="F2182" s="782"/>
      <c r="G2182" s="782"/>
      <c r="H2182" s="782"/>
      <c r="I2182" s="780" t="s">
        <v>219</v>
      </c>
      <c r="J2182" s="780"/>
      <c r="K2182" s="780"/>
      <c r="L2182" s="780"/>
      <c r="M2182" s="781" t="str">
        <f>IFERROR(VLOOKUP(N2167,Marks,131,0),"")</f>
        <v/>
      </c>
      <c r="N2182" s="781"/>
      <c r="O2182" s="781"/>
      <c r="P2182" s="781"/>
      <c r="Q2182" s="819"/>
      <c r="R2182" s="780" t="s">
        <v>218</v>
      </c>
      <c r="S2182" s="780"/>
      <c r="T2182" s="780"/>
      <c r="U2182" s="782" t="str">
        <f>IFERROR(VLOOKUP(AD2167,Marks,134,0),"")</f>
        <v/>
      </c>
      <c r="V2182" s="782"/>
      <c r="W2182" s="782"/>
      <c r="X2182" s="782"/>
      <c r="Y2182" s="780" t="s">
        <v>219</v>
      </c>
      <c r="Z2182" s="780"/>
      <c r="AA2182" s="780"/>
      <c r="AB2182" s="780"/>
      <c r="AC2182" s="781" t="str">
        <f>IFERROR(VLOOKUP(AD2167,Marks,131,0),"")</f>
        <v/>
      </c>
      <c r="AD2182" s="781"/>
      <c r="AE2182" s="781"/>
      <c r="AF2182" s="781"/>
    </row>
    <row r="2183" spans="1:32" ht="21" customHeight="1">
      <c r="A2183" s="166">
        <f>IF(N2167="","",A2182+1)</f>
        <v>22</v>
      </c>
      <c r="B2183" s="780" t="s">
        <v>220</v>
      </c>
      <c r="C2183" s="780"/>
      <c r="D2183" s="780"/>
      <c r="E2183" s="324" t="str">
        <f>IFERROR(VLOOKUP(N2167,Marks,132,0),"")</f>
        <v/>
      </c>
      <c r="F2183" s="325" t="s">
        <v>341</v>
      </c>
      <c r="G2183" s="783" t="str">
        <f>IF(OR(N2167="",E2165="",O2177=""),"",IF(O2177&gt;85%*1000,"A",IF(O2177&gt;70%*1000,"B",IF(O2177&gt;50%*1000,"C",IF(O2177&gt;30%*1000,"D","E")))))</f>
        <v/>
      </c>
      <c r="H2183" s="783"/>
      <c r="I2183" s="780" t="s">
        <v>222</v>
      </c>
      <c r="J2183" s="780"/>
      <c r="K2183" s="780"/>
      <c r="L2183" s="780"/>
      <c r="M2183" s="818" t="str">
        <f>IFERROR(VLOOKUP(N2167,Marks,133,0),"")</f>
        <v/>
      </c>
      <c r="N2183" s="818"/>
      <c r="O2183" s="818"/>
      <c r="P2183" s="818"/>
      <c r="Q2183" s="819"/>
      <c r="R2183" s="780" t="s">
        <v>220</v>
      </c>
      <c r="S2183" s="780"/>
      <c r="T2183" s="780"/>
      <c r="U2183" s="324" t="str">
        <f>IFERROR(VLOOKUP(AD2167,Marks,132,0),"")</f>
        <v/>
      </c>
      <c r="V2183" s="325" t="s">
        <v>341</v>
      </c>
      <c r="W2183" s="783" t="str">
        <f>IF(OR(AD2167="",U2165="",AE2177=""),"",IF(AE2177&gt;85%*1000,"A",IF(AE2177&gt;70%*1000,"B",IF(AE2177&gt;50%*1000,"C",IF(AE2177&gt;30%*1000,"D","E")))))</f>
        <v/>
      </c>
      <c r="X2183" s="783"/>
      <c r="Y2183" s="780" t="s">
        <v>222</v>
      </c>
      <c r="Z2183" s="780"/>
      <c r="AA2183" s="780"/>
      <c r="AB2183" s="780"/>
      <c r="AC2183" s="818" t="str">
        <f>IFERROR(VLOOKUP(AD2167,Marks,133,0),"")</f>
        <v/>
      </c>
      <c r="AD2183" s="818"/>
      <c r="AE2183" s="818"/>
      <c r="AF2183" s="818"/>
    </row>
    <row r="2184" spans="1:32" ht="21" customHeight="1">
      <c r="A2184" s="166">
        <f>IF(N2167="","",A2183+1)</f>
        <v>23</v>
      </c>
      <c r="B2184" s="817" t="s">
        <v>228</v>
      </c>
      <c r="C2184" s="817"/>
      <c r="D2184" s="817"/>
      <c r="E2184" s="784">
        <f>'Master sheet'!$C$10</f>
        <v>44697</v>
      </c>
      <c r="F2184" s="784"/>
      <c r="G2184" s="784"/>
      <c r="H2184" s="410"/>
      <c r="I2184" s="121"/>
      <c r="J2184" s="121"/>
      <c r="K2184" s="76"/>
      <c r="L2184" s="121"/>
      <c r="M2184" s="121"/>
      <c r="N2184" s="121"/>
      <c r="O2184" s="121"/>
      <c r="P2184" s="121"/>
      <c r="Q2184" s="819"/>
      <c r="R2184" s="817" t="s">
        <v>228</v>
      </c>
      <c r="S2184" s="817"/>
      <c r="T2184" s="817"/>
      <c r="U2184" s="784">
        <f>'Master sheet'!$C$10</f>
        <v>44697</v>
      </c>
      <c r="V2184" s="784"/>
      <c r="W2184" s="784"/>
      <c r="X2184" s="410"/>
      <c r="Y2184" s="121"/>
      <c r="Z2184" s="121"/>
      <c r="AA2184" s="76"/>
      <c r="AB2184" s="121"/>
      <c r="AC2184" s="121"/>
      <c r="AD2184" s="121"/>
      <c r="AE2184" s="121"/>
      <c r="AF2184" s="121"/>
    </row>
    <row r="2185" spans="1:32" ht="43.5" customHeight="1">
      <c r="A2185" s="166">
        <f>IF(N2167="","",A2184+1)</f>
        <v>24</v>
      </c>
      <c r="B2185" s="804" t="str">
        <f>IF(AND(C2164=1),CONCATENATE("( ",UPPER('Master sheet'!$F$11)," )"),IF(AND(C2164=2),CONCATENATE("( ",UPPER('Master sheet'!$F$19)," )"),IF(AND(C2164=3),CONCATENATE("( ",UPPER('Master sheet'!$J$11)," )"),IF(AND(C2164=4),CONCATENATE("( ",UPPER('Master sheet'!$J$19)," )"),""))))</f>
        <v/>
      </c>
      <c r="C2185" s="804"/>
      <c r="D2185" s="804"/>
      <c r="E2185" s="804"/>
      <c r="F2185" s="805" t="str">
        <f>IF(AND(N2167=""),"",CONCATENATE("(",'Master sheet'!$C$14," )"))</f>
        <v>(Suresh Kumar )</v>
      </c>
      <c r="G2185" s="805"/>
      <c r="H2185" s="805"/>
      <c r="I2185" s="805"/>
      <c r="J2185" s="805"/>
      <c r="K2185" s="805" t="str">
        <f>IF(AND(N2167=""),"",CONCATENATE("(",'Master sheet'!$C$12," )"))</f>
        <v>(USHA PALIYA )</v>
      </c>
      <c r="L2185" s="805"/>
      <c r="M2185" s="805"/>
      <c r="N2185" s="805"/>
      <c r="O2185" s="805"/>
      <c r="P2185" s="805"/>
      <c r="Q2185" s="819"/>
      <c r="R2185" s="804" t="str">
        <f>IF(AND(S2164=1),CONCATENATE("( ",UPPER('Master sheet'!$F$11)," )"),IF(AND(S2164=2),CONCATENATE("( ",UPPER('Master sheet'!$F$19)," )"),IF(AND(S2164=3),CONCATENATE("( ",UPPER('Master sheet'!$J$11)," )"),IF(AND(S2164=4),CONCATENATE("( ",UPPER('Master sheet'!$J$19)," )"),""))))</f>
        <v/>
      </c>
      <c r="S2185" s="804"/>
      <c r="T2185" s="804"/>
      <c r="U2185" s="804"/>
      <c r="V2185" s="805" t="str">
        <f>IF(AND(AD2167=""),"",CONCATENATE("(",'Master sheet'!$C$14," )"))</f>
        <v>(Suresh Kumar )</v>
      </c>
      <c r="W2185" s="805"/>
      <c r="X2185" s="805"/>
      <c r="Y2185" s="805"/>
      <c r="Z2185" s="805"/>
      <c r="AA2185" s="805" t="str">
        <f>IF(AND(AD2167=""),"",CONCATENATE("(",'Master sheet'!$C$12," )"))</f>
        <v>(USHA PALIYA )</v>
      </c>
      <c r="AB2185" s="805"/>
      <c r="AC2185" s="805"/>
      <c r="AD2185" s="805"/>
      <c r="AE2185" s="805"/>
      <c r="AF2185" s="805"/>
    </row>
    <row r="2186" spans="1:32" ht="21.75" customHeight="1">
      <c r="A2186" s="166">
        <f>IF(N2167="","",A2185+1)</f>
        <v>25</v>
      </c>
      <c r="B2186" s="806" t="s">
        <v>223</v>
      </c>
      <c r="C2186" s="806"/>
      <c r="D2186" s="806"/>
      <c r="E2186" s="806"/>
      <c r="F2186" s="807" t="s">
        <v>224</v>
      </c>
      <c r="G2186" s="807"/>
      <c r="H2186" s="807"/>
      <c r="I2186" s="807"/>
      <c r="J2186" s="807"/>
      <c r="K2186" s="806" t="s">
        <v>225</v>
      </c>
      <c r="L2186" s="806"/>
      <c r="M2186" s="806"/>
      <c r="N2186" s="806"/>
      <c r="O2186" s="806"/>
      <c r="P2186" s="806"/>
      <c r="Q2186" s="819"/>
      <c r="R2186" s="806" t="s">
        <v>223</v>
      </c>
      <c r="S2186" s="806"/>
      <c r="T2186" s="806"/>
      <c r="U2186" s="806"/>
      <c r="V2186" s="807" t="s">
        <v>224</v>
      </c>
      <c r="W2186" s="807"/>
      <c r="X2186" s="807"/>
      <c r="Y2186" s="807"/>
      <c r="Z2186" s="807"/>
      <c r="AA2186" s="806" t="s">
        <v>225</v>
      </c>
      <c r="AB2186" s="806"/>
      <c r="AC2186" s="806"/>
      <c r="AD2186" s="806"/>
      <c r="AE2186" s="806"/>
      <c r="AF2186" s="806"/>
    </row>
    <row r="2188" spans="1:32" ht="21.9" customHeight="1">
      <c r="A2188" s="165">
        <f>IF(N2194="","",1)</f>
        <v>1</v>
      </c>
      <c r="B2188" s="808" t="s">
        <v>203</v>
      </c>
      <c r="C2188" s="808"/>
      <c r="D2188" s="808"/>
      <c r="E2188" s="808"/>
      <c r="F2188" s="808"/>
      <c r="G2188" s="808"/>
      <c r="H2188" s="808"/>
      <c r="I2188" s="808"/>
      <c r="J2188" s="808"/>
      <c r="K2188" s="808"/>
      <c r="L2188" s="808"/>
      <c r="M2188" s="808"/>
      <c r="N2188" s="808"/>
      <c r="O2188" s="808"/>
      <c r="P2188" s="808"/>
      <c r="Q2188" s="819" t="s">
        <v>249</v>
      </c>
      <c r="R2188" s="808" t="s">
        <v>203</v>
      </c>
      <c r="S2188" s="808"/>
      <c r="T2188" s="808"/>
      <c r="U2188" s="808"/>
      <c r="V2188" s="808"/>
      <c r="W2188" s="808"/>
      <c r="X2188" s="808"/>
      <c r="Y2188" s="808"/>
      <c r="Z2188" s="808"/>
      <c r="AA2188" s="808"/>
      <c r="AB2188" s="808"/>
      <c r="AC2188" s="808"/>
      <c r="AD2188" s="808"/>
      <c r="AE2188" s="808"/>
      <c r="AF2188" s="808"/>
    </row>
    <row r="2189" spans="1:32" ht="21.9" customHeight="1">
      <c r="A2189" s="166">
        <f>IF(N2194="","",A2188+1)</f>
        <v>2</v>
      </c>
      <c r="B2189" s="820" t="s">
        <v>541</v>
      </c>
      <c r="C2189" s="820"/>
      <c r="D2189" s="820"/>
      <c r="E2189" s="820"/>
      <c r="F2189" s="820"/>
      <c r="G2189" s="820"/>
      <c r="H2189" s="820"/>
      <c r="I2189" s="820"/>
      <c r="J2189" s="820"/>
      <c r="K2189" s="820"/>
      <c r="L2189" s="820"/>
      <c r="M2189" s="820"/>
      <c r="N2189" s="820"/>
      <c r="O2189" s="820"/>
      <c r="P2189" s="820"/>
      <c r="Q2189" s="819"/>
      <c r="R2189" s="820" t="s">
        <v>541</v>
      </c>
      <c r="S2189" s="820"/>
      <c r="T2189" s="820"/>
      <c r="U2189" s="820"/>
      <c r="V2189" s="820"/>
      <c r="W2189" s="820"/>
      <c r="X2189" s="820"/>
      <c r="Y2189" s="820"/>
      <c r="Z2189" s="820"/>
      <c r="AA2189" s="820"/>
      <c r="AB2189" s="820"/>
      <c r="AC2189" s="820"/>
      <c r="AD2189" s="820"/>
      <c r="AE2189" s="820"/>
      <c r="AF2189" s="820"/>
    </row>
    <row r="2190" spans="1:32" ht="21.9" customHeight="1">
      <c r="A2190" s="166">
        <f>IF(N2194="","",A2189+1)</f>
        <v>3</v>
      </c>
      <c r="B2190" s="821" t="s">
        <v>168</v>
      </c>
      <c r="C2190" s="821"/>
      <c r="D2190" s="821"/>
      <c r="E2190" s="822" t="str">
        <f>IF(AND(N2194=""),"",'Result Sheet'!$F$2)</f>
        <v xml:space="preserve">महात्मा गाँधी राजकीय विद्यालय (अंग्रेजी माध्यम) बर, पाली </v>
      </c>
      <c r="F2190" s="822"/>
      <c r="G2190" s="822"/>
      <c r="H2190" s="822"/>
      <c r="I2190" s="822"/>
      <c r="J2190" s="822"/>
      <c r="K2190" s="822"/>
      <c r="L2190" s="822"/>
      <c r="M2190" s="822"/>
      <c r="N2190" s="822"/>
      <c r="O2190" s="822"/>
      <c r="P2190" s="822"/>
      <c r="Q2190" s="819"/>
      <c r="R2190" s="821" t="s">
        <v>168</v>
      </c>
      <c r="S2190" s="821"/>
      <c r="T2190" s="821"/>
      <c r="U2190" s="822" t="str">
        <f>IF(AND(AD2194=""),"",'Result Sheet'!$F$2)</f>
        <v xml:space="preserve">महात्मा गाँधी राजकीय विद्यालय (अंग्रेजी माध्यम) बर, पाली </v>
      </c>
      <c r="V2190" s="822"/>
      <c r="W2190" s="822"/>
      <c r="X2190" s="822"/>
      <c r="Y2190" s="822"/>
      <c r="Z2190" s="822"/>
      <c r="AA2190" s="822"/>
      <c r="AB2190" s="822"/>
      <c r="AC2190" s="822"/>
      <c r="AD2190" s="822"/>
      <c r="AE2190" s="822"/>
      <c r="AF2190" s="822"/>
    </row>
    <row r="2191" spans="1:32" ht="21.9" customHeight="1">
      <c r="A2191" s="166">
        <f>IF(N2194="","",A2190+1)</f>
        <v>4</v>
      </c>
      <c r="B2191" s="413" t="s">
        <v>169</v>
      </c>
      <c r="C2191" s="797" t="str">
        <f>IFERROR(VLOOKUP(N2194,Marks,2,0),"")</f>
        <v/>
      </c>
      <c r="D2191" s="797"/>
      <c r="E2191" s="815" t="s">
        <v>212</v>
      </c>
      <c r="F2191" s="815"/>
      <c r="G2191" s="815"/>
      <c r="H2191" s="797" t="str">
        <f>IFERROR(VLOOKUP(N2194,Marks,3,0),"")</f>
        <v/>
      </c>
      <c r="I2191" s="797"/>
      <c r="J2191" s="798" t="s">
        <v>205</v>
      </c>
      <c r="K2191" s="798"/>
      <c r="L2191" s="798"/>
      <c r="M2191" s="798"/>
      <c r="N2191" s="799" t="str">
        <f>IF(AND(N2194=""),"",'Marks Entry 1st'!$I$2)</f>
        <v xml:space="preserve"> 2021-2022</v>
      </c>
      <c r="O2191" s="799"/>
      <c r="P2191" s="799"/>
      <c r="Q2191" s="819"/>
      <c r="R2191" s="413" t="s">
        <v>169</v>
      </c>
      <c r="S2191" s="797" t="str">
        <f>IFERROR(VLOOKUP(AD2194,Marks,2,0),"")</f>
        <v/>
      </c>
      <c r="T2191" s="797"/>
      <c r="U2191" s="815" t="s">
        <v>212</v>
      </c>
      <c r="V2191" s="815"/>
      <c r="W2191" s="815"/>
      <c r="X2191" s="797" t="str">
        <f>IFERROR(VLOOKUP(AD2194,Marks,3,0),"")</f>
        <v/>
      </c>
      <c r="Y2191" s="797"/>
      <c r="Z2191" s="798" t="s">
        <v>205</v>
      </c>
      <c r="AA2191" s="798"/>
      <c r="AB2191" s="798"/>
      <c r="AC2191" s="798"/>
      <c r="AD2191" s="799" t="str">
        <f>IF(AND(AD2194=""),"",'Marks Entry 1st'!$I$2)</f>
        <v xml:space="preserve"> 2021-2022</v>
      </c>
      <c r="AE2191" s="799"/>
      <c r="AF2191" s="799"/>
    </row>
    <row r="2192" spans="1:32" ht="21.9" customHeight="1">
      <c r="A2192" s="166">
        <f>IF(N2194="","",A2191+1)</f>
        <v>5</v>
      </c>
      <c r="B2192" s="800" t="s">
        <v>206</v>
      </c>
      <c r="C2192" s="800"/>
      <c r="D2192" s="800"/>
      <c r="E2192" s="801" t="str">
        <f>IFERROR(VLOOKUP(N2194,Marks,6,0),"")</f>
        <v/>
      </c>
      <c r="F2192" s="801"/>
      <c r="G2192" s="801"/>
      <c r="H2192" s="801"/>
      <c r="I2192" s="801"/>
      <c r="J2192" s="802" t="s">
        <v>209</v>
      </c>
      <c r="K2192" s="802"/>
      <c r="L2192" s="802"/>
      <c r="M2192" s="802"/>
      <c r="N2192" s="803" t="str">
        <f>IFERROR(VLOOKUP(N2194,Marks,5,0),"")</f>
        <v/>
      </c>
      <c r="O2192" s="803"/>
      <c r="P2192" s="803"/>
      <c r="Q2192" s="819"/>
      <c r="R2192" s="800" t="s">
        <v>206</v>
      </c>
      <c r="S2192" s="800"/>
      <c r="T2192" s="800"/>
      <c r="U2192" s="801" t="str">
        <f>IFERROR(VLOOKUP(AD2194,Marks,6,0),"")</f>
        <v/>
      </c>
      <c r="V2192" s="801"/>
      <c r="W2192" s="801"/>
      <c r="X2192" s="801"/>
      <c r="Y2192" s="801"/>
      <c r="Z2192" s="802" t="s">
        <v>209</v>
      </c>
      <c r="AA2192" s="802"/>
      <c r="AB2192" s="802"/>
      <c r="AC2192" s="802"/>
      <c r="AD2192" s="803" t="str">
        <f>IFERROR(VLOOKUP(AD2194,Marks,5,0),"")</f>
        <v/>
      </c>
      <c r="AE2192" s="803"/>
      <c r="AF2192" s="803"/>
    </row>
    <row r="2193" spans="1:32" ht="21.9" customHeight="1">
      <c r="A2193" s="166">
        <f>IF(N2194="","",A2192+1)</f>
        <v>6</v>
      </c>
      <c r="B2193" s="800" t="s">
        <v>207</v>
      </c>
      <c r="C2193" s="800"/>
      <c r="D2193" s="800"/>
      <c r="E2193" s="801" t="str">
        <f>IFERROR(VLOOKUP(N2194,Marks,7,0),"")</f>
        <v/>
      </c>
      <c r="F2193" s="801"/>
      <c r="G2193" s="801"/>
      <c r="H2193" s="801"/>
      <c r="I2193" s="801"/>
      <c r="J2193" s="802" t="s">
        <v>210</v>
      </c>
      <c r="K2193" s="802"/>
      <c r="L2193" s="802"/>
      <c r="M2193" s="802"/>
      <c r="N2193" s="816" t="str">
        <f>IFERROR(VLOOKUP(N2194,Marks,4,0),"")</f>
        <v/>
      </c>
      <c r="O2193" s="816"/>
      <c r="P2193" s="816"/>
      <c r="Q2193" s="819"/>
      <c r="R2193" s="800" t="s">
        <v>207</v>
      </c>
      <c r="S2193" s="800"/>
      <c r="T2193" s="800"/>
      <c r="U2193" s="801" t="str">
        <f>IFERROR(VLOOKUP(AD2194,Marks,7,0),"")</f>
        <v/>
      </c>
      <c r="V2193" s="801"/>
      <c r="W2193" s="801"/>
      <c r="X2193" s="801"/>
      <c r="Y2193" s="801"/>
      <c r="Z2193" s="802" t="s">
        <v>210</v>
      </c>
      <c r="AA2193" s="802"/>
      <c r="AB2193" s="802"/>
      <c r="AC2193" s="802"/>
      <c r="AD2193" s="816" t="str">
        <f>IFERROR(VLOOKUP(AD2194,Marks,4,0),"")</f>
        <v/>
      </c>
      <c r="AE2193" s="816"/>
      <c r="AF2193" s="816"/>
    </row>
    <row r="2194" spans="1:32" ht="21.9" customHeight="1">
      <c r="A2194" s="166">
        <f>IF(N2194="","",A2193+1)</f>
        <v>7</v>
      </c>
      <c r="B2194" s="800" t="s">
        <v>208</v>
      </c>
      <c r="C2194" s="800"/>
      <c r="D2194" s="800"/>
      <c r="E2194" s="801" t="str">
        <f>IFERROR(VLOOKUP(N2194,Marks,8,0),"")</f>
        <v/>
      </c>
      <c r="F2194" s="801"/>
      <c r="G2194" s="801"/>
      <c r="H2194" s="801"/>
      <c r="I2194" s="801"/>
      <c r="J2194" s="802" t="s">
        <v>211</v>
      </c>
      <c r="K2194" s="802"/>
      <c r="L2194" s="802"/>
      <c r="M2194" s="802"/>
      <c r="N2194" s="809">
        <f>IF(AD2167="","",IF(AND(AD2167+1&gt;$AN$6),"",AD2167+1))</f>
        <v>263</v>
      </c>
      <c r="O2194" s="809"/>
      <c r="P2194" s="809"/>
      <c r="Q2194" s="819"/>
      <c r="R2194" s="800" t="s">
        <v>208</v>
      </c>
      <c r="S2194" s="800"/>
      <c r="T2194" s="800"/>
      <c r="U2194" s="801" t="str">
        <f>IFERROR(VLOOKUP(AD2194,Marks,8,0),"")</f>
        <v/>
      </c>
      <c r="V2194" s="801"/>
      <c r="W2194" s="801"/>
      <c r="X2194" s="801"/>
      <c r="Y2194" s="801"/>
      <c r="Z2194" s="802" t="s">
        <v>211</v>
      </c>
      <c r="AA2194" s="802"/>
      <c r="AB2194" s="802"/>
      <c r="AC2194" s="802"/>
      <c r="AD2194" s="810">
        <f>IF(N2194="","",IF(AND(N2194+1&gt;$AN$6),"",N2194+1))</f>
        <v>264</v>
      </c>
      <c r="AE2194" s="810"/>
      <c r="AF2194" s="810"/>
    </row>
    <row r="2195" spans="1:32" ht="9" customHeight="1">
      <c r="A2195" s="166">
        <f>IF(N2194="","",A2194+1)</f>
        <v>8</v>
      </c>
      <c r="B2195" s="123"/>
      <c r="C2195" s="123"/>
      <c r="D2195" s="123"/>
      <c r="E2195" s="124"/>
      <c r="F2195" s="124"/>
      <c r="G2195" s="124"/>
      <c r="H2195" s="123"/>
      <c r="I2195" s="123"/>
      <c r="J2195" s="125"/>
      <c r="K2195" s="125"/>
      <c r="L2195" s="125"/>
      <c r="M2195" s="76"/>
      <c r="N2195" s="76"/>
      <c r="O2195" s="76"/>
      <c r="P2195" s="76"/>
      <c r="Q2195" s="819"/>
      <c r="R2195" s="123"/>
      <c r="S2195" s="123"/>
      <c r="T2195" s="123"/>
      <c r="U2195" s="124"/>
      <c r="V2195" s="124"/>
      <c r="W2195" s="124"/>
      <c r="X2195" s="123"/>
      <c r="Y2195" s="123"/>
      <c r="Z2195" s="125"/>
      <c r="AA2195" s="125"/>
      <c r="AB2195" s="125"/>
      <c r="AC2195" s="76"/>
      <c r="AD2195" s="76"/>
      <c r="AE2195" s="76"/>
      <c r="AF2195" s="76"/>
    </row>
    <row r="2196" spans="1:32" ht="21" customHeight="1">
      <c r="A2196" s="166">
        <f>IF(N2194="","",A2195+1)</f>
        <v>9</v>
      </c>
      <c r="B2196" s="811" t="s">
        <v>213</v>
      </c>
      <c r="C2196" s="646" t="s">
        <v>214</v>
      </c>
      <c r="D2196" s="646"/>
      <c r="E2196" s="646"/>
      <c r="F2196" s="812" t="s">
        <v>13</v>
      </c>
      <c r="G2196" s="813"/>
      <c r="H2196" s="813"/>
      <c r="I2196" s="814"/>
      <c r="J2196" s="649" t="s">
        <v>184</v>
      </c>
      <c r="K2196" s="650" t="s">
        <v>167</v>
      </c>
      <c r="L2196" s="651"/>
      <c r="M2196" s="651"/>
      <c r="N2196" s="652"/>
      <c r="O2196" s="616" t="s">
        <v>185</v>
      </c>
      <c r="P2196" s="617" t="s">
        <v>186</v>
      </c>
      <c r="Q2196" s="819"/>
      <c r="R2196" s="811" t="s">
        <v>213</v>
      </c>
      <c r="S2196" s="646" t="s">
        <v>214</v>
      </c>
      <c r="T2196" s="646"/>
      <c r="U2196" s="646"/>
      <c r="V2196" s="812" t="s">
        <v>13</v>
      </c>
      <c r="W2196" s="813"/>
      <c r="X2196" s="813"/>
      <c r="Y2196" s="814"/>
      <c r="Z2196" s="649" t="s">
        <v>184</v>
      </c>
      <c r="AA2196" s="650" t="s">
        <v>167</v>
      </c>
      <c r="AB2196" s="651"/>
      <c r="AC2196" s="651"/>
      <c r="AD2196" s="652"/>
      <c r="AE2196" s="616" t="s">
        <v>185</v>
      </c>
      <c r="AF2196" s="617" t="s">
        <v>186</v>
      </c>
    </row>
    <row r="2197" spans="1:32" ht="90.75" customHeight="1">
      <c r="A2197" s="166">
        <f>IF(N2194="","",A2196+1)</f>
        <v>10</v>
      </c>
      <c r="B2197" s="811"/>
      <c r="C2197" s="171" t="s">
        <v>11</v>
      </c>
      <c r="D2197" s="171" t="s">
        <v>180</v>
      </c>
      <c r="E2197" s="171" t="s">
        <v>108</v>
      </c>
      <c r="F2197" s="171" t="s">
        <v>182</v>
      </c>
      <c r="G2197" s="171" t="s">
        <v>183</v>
      </c>
      <c r="H2197" s="305" t="s">
        <v>10</v>
      </c>
      <c r="I2197" s="171" t="s">
        <v>108</v>
      </c>
      <c r="J2197" s="649"/>
      <c r="K2197" s="172" t="s">
        <v>182</v>
      </c>
      <c r="L2197" s="172" t="s">
        <v>183</v>
      </c>
      <c r="M2197" s="173" t="s">
        <v>10</v>
      </c>
      <c r="N2197" s="171" t="s">
        <v>108</v>
      </c>
      <c r="O2197" s="616"/>
      <c r="P2197" s="785"/>
      <c r="Q2197" s="819"/>
      <c r="R2197" s="811"/>
      <c r="S2197" s="171" t="s">
        <v>11</v>
      </c>
      <c r="T2197" s="171" t="s">
        <v>180</v>
      </c>
      <c r="U2197" s="171" t="s">
        <v>108</v>
      </c>
      <c r="V2197" s="171" t="s">
        <v>182</v>
      </c>
      <c r="W2197" s="171" t="s">
        <v>183</v>
      </c>
      <c r="X2197" s="305" t="s">
        <v>10</v>
      </c>
      <c r="Y2197" s="171" t="s">
        <v>108</v>
      </c>
      <c r="Z2197" s="649"/>
      <c r="AA2197" s="172" t="s">
        <v>182</v>
      </c>
      <c r="AB2197" s="172" t="s">
        <v>183</v>
      </c>
      <c r="AC2197" s="173" t="s">
        <v>10</v>
      </c>
      <c r="AD2197" s="171" t="s">
        <v>108</v>
      </c>
      <c r="AE2197" s="616"/>
      <c r="AF2197" s="785">
        <v>0</v>
      </c>
    </row>
    <row r="2198" spans="1:32" ht="18.75" customHeight="1">
      <c r="A2198" s="166">
        <f>IF(N2194="","",A2197+1)</f>
        <v>11</v>
      </c>
      <c r="B2198" s="811"/>
      <c r="C2198" s="409">
        <v>20</v>
      </c>
      <c r="D2198" s="409">
        <v>20</v>
      </c>
      <c r="E2198" s="116">
        <v>40</v>
      </c>
      <c r="F2198" s="409">
        <v>30</v>
      </c>
      <c r="G2198" s="409">
        <v>18</v>
      </c>
      <c r="H2198" s="409">
        <v>12</v>
      </c>
      <c r="I2198" s="116">
        <v>60</v>
      </c>
      <c r="J2198" s="118">
        <v>100</v>
      </c>
      <c r="K2198" s="409">
        <v>50</v>
      </c>
      <c r="L2198" s="409">
        <v>30</v>
      </c>
      <c r="M2198" s="409">
        <v>20</v>
      </c>
      <c r="N2198" s="116">
        <v>100</v>
      </c>
      <c r="O2198" s="118">
        <v>200</v>
      </c>
      <c r="P2198" s="786"/>
      <c r="Q2198" s="819"/>
      <c r="R2198" s="811"/>
      <c r="S2198" s="409">
        <v>20</v>
      </c>
      <c r="T2198" s="409">
        <v>20</v>
      </c>
      <c r="U2198" s="116">
        <v>40</v>
      </c>
      <c r="V2198" s="409">
        <v>30</v>
      </c>
      <c r="W2198" s="409">
        <v>18</v>
      </c>
      <c r="X2198" s="409">
        <v>12</v>
      </c>
      <c r="Y2198" s="116">
        <v>60</v>
      </c>
      <c r="Z2198" s="118">
        <v>100</v>
      </c>
      <c r="AA2198" s="409">
        <v>50</v>
      </c>
      <c r="AB2198" s="409">
        <v>30</v>
      </c>
      <c r="AC2198" s="409">
        <v>20</v>
      </c>
      <c r="AD2198" s="116">
        <v>100</v>
      </c>
      <c r="AE2198" s="118">
        <v>200</v>
      </c>
      <c r="AF2198" s="786"/>
    </row>
    <row r="2199" spans="1:32" ht="21" customHeight="1">
      <c r="A2199" s="166">
        <f>IF(N2194="","",A2198+1)</f>
        <v>12</v>
      </c>
      <c r="B2199" s="122" t="str">
        <f>'Result Sheet'!$L$4</f>
        <v xml:space="preserve">हिन्दी </v>
      </c>
      <c r="C2199" s="408" t="str">
        <f>IFERROR(VLOOKUP(N2194,Marks,11,0),"")</f>
        <v/>
      </c>
      <c r="D2199" s="408" t="str">
        <f>IFERROR(VLOOKUP(N2194,Marks,12,0),"")</f>
        <v/>
      </c>
      <c r="E2199" s="117" t="str">
        <f>IFERROR(VLOOKUP(N2194,Marks,13,0),"")</f>
        <v/>
      </c>
      <c r="F2199" s="408" t="str">
        <f>IFERROR(VLOOKUP(N2194,Marks,14,0),"")</f>
        <v/>
      </c>
      <c r="G2199" s="408" t="str">
        <f>IFERROR(VLOOKUP(N2194,Marks,15,0),"")</f>
        <v/>
      </c>
      <c r="H2199" s="408" t="str">
        <f>IFERROR(VLOOKUP(N2194,Marks,16,0),"")</f>
        <v/>
      </c>
      <c r="I2199" s="117" t="str">
        <f>IFERROR(VLOOKUP(N2194,Marks,17,0),"")</f>
        <v/>
      </c>
      <c r="J2199" s="119" t="str">
        <f>IFERROR(VLOOKUP(N2194,Marks,18,0),"")</f>
        <v/>
      </c>
      <c r="K2199" s="408" t="str">
        <f>IFERROR(VLOOKUP(N2194,Marks,19,0),"")</f>
        <v/>
      </c>
      <c r="L2199" s="408" t="str">
        <f>IFERROR(VLOOKUP(N2194,Marks,20,0),"")</f>
        <v/>
      </c>
      <c r="M2199" s="408" t="str">
        <f>IFERROR(VLOOKUP(N2194,Marks,21,0),"")</f>
        <v/>
      </c>
      <c r="N2199" s="117" t="str">
        <f>IFERROR(VLOOKUP(N2194,Marks,22,0),"")</f>
        <v/>
      </c>
      <c r="O2199" s="119" t="str">
        <f>IFERROR(VLOOKUP(N2194,Marks,23,0),"")</f>
        <v/>
      </c>
      <c r="P2199" s="323" t="str">
        <f>IFERROR(VLOOKUP(N2194,Marks,29,0),"")</f>
        <v/>
      </c>
      <c r="Q2199" s="819"/>
      <c r="R2199" s="122" t="str">
        <f>'Result Sheet'!$L$4</f>
        <v xml:space="preserve">हिन्दी </v>
      </c>
      <c r="S2199" s="408" t="str">
        <f>IFERROR(VLOOKUP(AD2194,Marks,11,0),"")</f>
        <v/>
      </c>
      <c r="T2199" s="408" t="str">
        <f>IFERROR(VLOOKUP(AD2194,Marks,12,0),"")</f>
        <v/>
      </c>
      <c r="U2199" s="117" t="str">
        <f>IFERROR(VLOOKUP(AD2194,Marks,13,0),"")</f>
        <v/>
      </c>
      <c r="V2199" s="408" t="str">
        <f>IFERROR(VLOOKUP(AD2194,Marks,14,0),"")</f>
        <v/>
      </c>
      <c r="W2199" s="408" t="str">
        <f>IFERROR(VLOOKUP(AD2194,Marks,15,0),"")</f>
        <v/>
      </c>
      <c r="X2199" s="408" t="str">
        <f>IFERROR(VLOOKUP(AD2194,Marks,16,0),"")</f>
        <v/>
      </c>
      <c r="Y2199" s="117" t="str">
        <f>IFERROR(VLOOKUP(AD2194,Marks,17,0),"")</f>
        <v/>
      </c>
      <c r="Z2199" s="119" t="str">
        <f>IFERROR(VLOOKUP(AD2194,Marks,18,0),"")</f>
        <v/>
      </c>
      <c r="AA2199" s="408" t="str">
        <f>IFERROR(VLOOKUP(AD2194,Marks,19,0),"")</f>
        <v/>
      </c>
      <c r="AB2199" s="408" t="str">
        <f>IFERROR(VLOOKUP(AD2194,Marks,20,0),"")</f>
        <v/>
      </c>
      <c r="AC2199" s="408" t="str">
        <f>IFERROR(VLOOKUP(AD2194,Marks,21,0),"")</f>
        <v/>
      </c>
      <c r="AD2199" s="117" t="str">
        <f>IFERROR(VLOOKUP(AD2194,Marks,22,0),"")</f>
        <v/>
      </c>
      <c r="AE2199" s="119" t="str">
        <f>IFERROR(VLOOKUP(AD2194,Marks,23,0),"")</f>
        <v/>
      </c>
      <c r="AF2199" s="323" t="str">
        <f>IFERROR(VLOOKUP(AD2194,Marks,29,0),"")</f>
        <v/>
      </c>
    </row>
    <row r="2200" spans="1:32" ht="21" customHeight="1">
      <c r="A2200" s="166">
        <f>IF(N2194="","",A2199+1)</f>
        <v>13</v>
      </c>
      <c r="B2200" s="122" t="str">
        <f>'Result Sheet'!$AE$4</f>
        <v xml:space="preserve">अंग्रेजी </v>
      </c>
      <c r="C2200" s="408" t="str">
        <f>IFERROR(VLOOKUP(N2194,Marks,30,0),"")</f>
        <v/>
      </c>
      <c r="D2200" s="408" t="str">
        <f>IFERROR(VLOOKUP(N2194,Marks,31,0),"")</f>
        <v/>
      </c>
      <c r="E2200" s="117" t="str">
        <f>IFERROR(VLOOKUP(N2194,Marks,32,0),"")</f>
        <v/>
      </c>
      <c r="F2200" s="408" t="str">
        <f>IFERROR(VLOOKUP(N2194,Marks,33,0),"")</f>
        <v/>
      </c>
      <c r="G2200" s="408" t="str">
        <f>IFERROR(VLOOKUP(N2194,Marks,34,0),"")</f>
        <v/>
      </c>
      <c r="H2200" s="408" t="str">
        <f>IFERROR(VLOOKUP(N2194,Marks,35,0),"")</f>
        <v/>
      </c>
      <c r="I2200" s="117" t="str">
        <f>IFERROR(VLOOKUP(N2194,Marks,36,0),"")</f>
        <v/>
      </c>
      <c r="J2200" s="119" t="str">
        <f>IFERROR(VLOOKUP(N2194,Marks,37,0),"")</f>
        <v/>
      </c>
      <c r="K2200" s="408" t="str">
        <f>IFERROR(VLOOKUP(N2194,Marks,38,0),"")</f>
        <v/>
      </c>
      <c r="L2200" s="408" t="str">
        <f>IFERROR(VLOOKUP(N2194,Marks,39,0),"")</f>
        <v/>
      </c>
      <c r="M2200" s="408" t="str">
        <f>IFERROR(VLOOKUP(N2194,Marks,40,0),"")</f>
        <v/>
      </c>
      <c r="N2200" s="117" t="str">
        <f>IFERROR(VLOOKUP(N2194,Marks,41,0),"")</f>
        <v/>
      </c>
      <c r="O2200" s="119" t="str">
        <f>IFERROR(VLOOKUP(N2194,Marks,42,0),"")</f>
        <v/>
      </c>
      <c r="P2200" s="323" t="str">
        <f>IFERROR(VLOOKUP(N2194,Marks,48,0),"")</f>
        <v/>
      </c>
      <c r="Q2200" s="819"/>
      <c r="R2200" s="122" t="str">
        <f>'Result Sheet'!$AE$4</f>
        <v xml:space="preserve">अंग्रेजी </v>
      </c>
      <c r="S2200" s="408" t="str">
        <f>IFERROR(VLOOKUP(AD2194,Marks,30,0),"")</f>
        <v/>
      </c>
      <c r="T2200" s="408" t="str">
        <f>IFERROR(VLOOKUP(AD2194,Marks,31,0),"")</f>
        <v/>
      </c>
      <c r="U2200" s="117" t="str">
        <f>IFERROR(VLOOKUP(AD2194,Marks,32,0),"")</f>
        <v/>
      </c>
      <c r="V2200" s="408" t="str">
        <f>IFERROR(VLOOKUP(AD2194,Marks,33,0),"")</f>
        <v/>
      </c>
      <c r="W2200" s="408" t="str">
        <f>IFERROR(VLOOKUP(AD2194,Marks,34,0),"")</f>
        <v/>
      </c>
      <c r="X2200" s="408" t="str">
        <f>IFERROR(VLOOKUP(AD2194,Marks,35,0),"")</f>
        <v/>
      </c>
      <c r="Y2200" s="117" t="str">
        <f>IFERROR(VLOOKUP(AD2194,Marks,36,0),"")</f>
        <v/>
      </c>
      <c r="Z2200" s="119" t="str">
        <f>IFERROR(VLOOKUP(AD2194,Marks,37,0),"")</f>
        <v/>
      </c>
      <c r="AA2200" s="408" t="str">
        <f>IFERROR(VLOOKUP(AD2194,Marks,38,0),"")</f>
        <v/>
      </c>
      <c r="AB2200" s="408" t="str">
        <f>IFERROR(VLOOKUP(AD2194,Marks,39,0),"")</f>
        <v/>
      </c>
      <c r="AC2200" s="408" t="str">
        <f>IFERROR(VLOOKUP(AD2194,Marks,40,0),"")</f>
        <v/>
      </c>
      <c r="AD2200" s="117" t="str">
        <f>IFERROR(VLOOKUP(AD2194,Marks,41,0),"")</f>
        <v/>
      </c>
      <c r="AE2200" s="119" t="str">
        <f>IFERROR(VLOOKUP(AD2194,Marks,42,0),"")</f>
        <v/>
      </c>
      <c r="AF2200" s="323" t="str">
        <f>IFERROR(VLOOKUP(AD2194,Marks,48,0),"")</f>
        <v/>
      </c>
    </row>
    <row r="2201" spans="1:32" ht="21" customHeight="1">
      <c r="A2201" s="166">
        <f>IF(N2194="","",A2200+1)</f>
        <v>14</v>
      </c>
      <c r="B2201" s="122" t="str">
        <f>'Result Sheet'!$AX$4</f>
        <v>संस्कृत</v>
      </c>
      <c r="C2201" s="408" t="str">
        <f>IFERROR(VLOOKUP(N2194,Marks,49,0),"")</f>
        <v/>
      </c>
      <c r="D2201" s="408" t="str">
        <f>IFERROR(VLOOKUP(N2194,Marks,50,0),"")</f>
        <v/>
      </c>
      <c r="E2201" s="117" t="str">
        <f>IFERROR(VLOOKUP(N2194,Marks,51,0),"")</f>
        <v/>
      </c>
      <c r="F2201" s="408" t="str">
        <f>IFERROR(VLOOKUP(N2194,Marks,52,0),"")</f>
        <v/>
      </c>
      <c r="G2201" s="408" t="str">
        <f>IFERROR(VLOOKUP(N2194,Marks,53,0),"")</f>
        <v/>
      </c>
      <c r="H2201" s="408" t="str">
        <f>IFERROR(VLOOKUP(N2194,Marks,54,0),"")</f>
        <v/>
      </c>
      <c r="I2201" s="117" t="str">
        <f>IFERROR(VLOOKUP(N2194,Marks,55,0),"")</f>
        <v/>
      </c>
      <c r="J2201" s="119" t="str">
        <f>IFERROR(VLOOKUP(N2194,Marks,56,0),"")</f>
        <v/>
      </c>
      <c r="K2201" s="408" t="str">
        <f>IFERROR(VLOOKUP(N2194,Marks,57,0),"")</f>
        <v/>
      </c>
      <c r="L2201" s="408" t="str">
        <f>IFERROR(VLOOKUP(N2194,Marks,58,0),"")</f>
        <v/>
      </c>
      <c r="M2201" s="408" t="str">
        <f>IFERROR(VLOOKUP(N2194,Marks,59,0),"")</f>
        <v/>
      </c>
      <c r="N2201" s="117" t="str">
        <f>IFERROR(VLOOKUP(N2194,Marks,60,0),"")</f>
        <v/>
      </c>
      <c r="O2201" s="119" t="str">
        <f>IFERROR(VLOOKUP(N2194,Marks,61,0),"")</f>
        <v/>
      </c>
      <c r="P2201" s="323" t="str">
        <f>IFERROR(VLOOKUP(N2194,Marks,67,0),"")</f>
        <v/>
      </c>
      <c r="Q2201" s="819"/>
      <c r="R2201" s="122" t="str">
        <f>'Result Sheet'!$AX$4</f>
        <v>संस्कृत</v>
      </c>
      <c r="S2201" s="408" t="str">
        <f>IFERROR(VLOOKUP(AD2194,Marks,49,0),"")</f>
        <v/>
      </c>
      <c r="T2201" s="408" t="str">
        <f>IFERROR(VLOOKUP(AD2194,Marks,50,0),"")</f>
        <v/>
      </c>
      <c r="U2201" s="117" t="str">
        <f>IFERROR(VLOOKUP(AD2194,Marks,51,0),"")</f>
        <v/>
      </c>
      <c r="V2201" s="408" t="str">
        <f>IFERROR(VLOOKUP(AD2194,Marks,52,0),"")</f>
        <v/>
      </c>
      <c r="W2201" s="408" t="str">
        <f>IFERROR(VLOOKUP(AD2194,Marks,53,0),"")</f>
        <v/>
      </c>
      <c r="X2201" s="408" t="str">
        <f>IFERROR(VLOOKUP(AD2194,Marks,54,0),"")</f>
        <v/>
      </c>
      <c r="Y2201" s="117" t="str">
        <f>IFERROR(VLOOKUP(AD2194,Marks,55,0),"")</f>
        <v/>
      </c>
      <c r="Z2201" s="119" t="str">
        <f>IFERROR(VLOOKUP(AD2194,Marks,56,0),"")</f>
        <v/>
      </c>
      <c r="AA2201" s="408" t="str">
        <f>IFERROR(VLOOKUP(AD2194,Marks,57,0),"")</f>
        <v/>
      </c>
      <c r="AB2201" s="408" t="str">
        <f>IFERROR(VLOOKUP(AD2194,Marks,58,0),"")</f>
        <v/>
      </c>
      <c r="AC2201" s="408" t="str">
        <f>IFERROR(VLOOKUP(AD2194,Marks,59,0),"")</f>
        <v/>
      </c>
      <c r="AD2201" s="117" t="str">
        <f>IFERROR(VLOOKUP(AD2194,Marks,60,0),"")</f>
        <v/>
      </c>
      <c r="AE2201" s="119" t="str">
        <f>IFERROR(VLOOKUP(AD2194,Marks,61,0),"")</f>
        <v/>
      </c>
      <c r="AF2201" s="323" t="str">
        <f>IFERROR(VLOOKUP(AD2194,Marks,67,0),"")</f>
        <v/>
      </c>
    </row>
    <row r="2202" spans="1:32" ht="21" customHeight="1">
      <c r="A2202" s="166">
        <f>IF(N2194="","",A2200+1)</f>
        <v>14</v>
      </c>
      <c r="B2202" s="122" t="str">
        <f>'Result Sheet'!$BQ$4</f>
        <v xml:space="preserve">गणित </v>
      </c>
      <c r="C2202" s="408" t="str">
        <f>IFERROR(VLOOKUP(N2194,Marks,68,0),"")</f>
        <v/>
      </c>
      <c r="D2202" s="408" t="str">
        <f>IFERROR(VLOOKUP(N2194,Marks,69,0),"")</f>
        <v/>
      </c>
      <c r="E2202" s="117" t="str">
        <f>IFERROR(VLOOKUP(N2194,Marks,70,0),"")</f>
        <v/>
      </c>
      <c r="F2202" s="408" t="str">
        <f>IFERROR(VLOOKUP(N2194,Marks,71,0),"")</f>
        <v/>
      </c>
      <c r="G2202" s="408" t="str">
        <f>IFERROR(VLOOKUP(N2194,Marks,72,0),"")</f>
        <v/>
      </c>
      <c r="H2202" s="408" t="str">
        <f>IFERROR(VLOOKUP(N2194,Marks,73,0),"")</f>
        <v/>
      </c>
      <c r="I2202" s="117" t="str">
        <f>IFERROR(VLOOKUP(N2194,Marks,74,0),"")</f>
        <v/>
      </c>
      <c r="J2202" s="119" t="str">
        <f>IFERROR(VLOOKUP(N2194,Marks,75,0),"")</f>
        <v/>
      </c>
      <c r="K2202" s="408" t="str">
        <f>IFERROR(VLOOKUP(N2194,Marks,76,0),"")</f>
        <v/>
      </c>
      <c r="L2202" s="408" t="str">
        <f>IFERROR(VLOOKUP(N2194,Marks,77,0),"")</f>
        <v/>
      </c>
      <c r="M2202" s="408" t="str">
        <f>IFERROR(VLOOKUP(N2194,Marks,78,0),"")</f>
        <v/>
      </c>
      <c r="N2202" s="117" t="str">
        <f>IFERROR(VLOOKUP(N2194,Marks,79,0),"")</f>
        <v/>
      </c>
      <c r="O2202" s="119" t="str">
        <f>IFERROR(VLOOKUP(N2194,Marks,80,0),"")</f>
        <v/>
      </c>
      <c r="P2202" s="323" t="str">
        <f>IFERROR(VLOOKUP(N2194,Marks,86,0),"")</f>
        <v/>
      </c>
      <c r="Q2202" s="819"/>
      <c r="R2202" s="122" t="str">
        <f>'Result Sheet'!$BQ$4</f>
        <v xml:space="preserve">गणित </v>
      </c>
      <c r="S2202" s="408" t="str">
        <f>IFERROR(VLOOKUP(AD2194,Marks,68,0),"")</f>
        <v/>
      </c>
      <c r="T2202" s="408" t="str">
        <f>IFERROR(VLOOKUP(AD2194,Marks,69,0),"")</f>
        <v/>
      </c>
      <c r="U2202" s="117" t="str">
        <f>IFERROR(VLOOKUP(AD2194,Marks,70,0),"")</f>
        <v/>
      </c>
      <c r="V2202" s="408" t="str">
        <f>IFERROR(VLOOKUP(AD2194,Marks,71,0),"")</f>
        <v/>
      </c>
      <c r="W2202" s="408" t="str">
        <f>IFERROR(VLOOKUP(AD2194,Marks,72,0),"")</f>
        <v/>
      </c>
      <c r="X2202" s="408" t="str">
        <f>IFERROR(VLOOKUP(AD2194,Marks,73,0),"")</f>
        <v/>
      </c>
      <c r="Y2202" s="117" t="str">
        <f>IFERROR(VLOOKUP(AD2194,Marks,74,0),"")</f>
        <v/>
      </c>
      <c r="Z2202" s="119" t="str">
        <f>IFERROR(VLOOKUP(AD2194,Marks,75,0),"")</f>
        <v/>
      </c>
      <c r="AA2202" s="408" t="str">
        <f>IFERROR(VLOOKUP(AD2194,Marks,76,0),"")</f>
        <v/>
      </c>
      <c r="AB2202" s="408" t="str">
        <f>IFERROR(VLOOKUP(AD2194,Marks,77,0),"")</f>
        <v/>
      </c>
      <c r="AC2202" s="408" t="str">
        <f>IFERROR(VLOOKUP(AD2194,Marks,78,0),"")</f>
        <v/>
      </c>
      <c r="AD2202" s="117" t="str">
        <f>IFERROR(VLOOKUP(AD2194,Marks,79,0),"")</f>
        <v/>
      </c>
      <c r="AE2202" s="119" t="str">
        <f>IFERROR(VLOOKUP(AD2194,Marks,80,0),"")</f>
        <v/>
      </c>
      <c r="AF2202" s="323" t="str">
        <f>IFERROR(VLOOKUP(AD2194,Marks,86,0),"")</f>
        <v/>
      </c>
    </row>
    <row r="2203" spans="1:32" ht="21" customHeight="1">
      <c r="A2203" s="166">
        <f>IF(N2194="","",A2202+1)</f>
        <v>15</v>
      </c>
      <c r="B2203" s="122" t="str">
        <f>'Result Sheet'!$CJ$4</f>
        <v xml:space="preserve">पर्यावरण अध्ययन </v>
      </c>
      <c r="C2203" s="408" t="str">
        <f>IFERROR(VLOOKUP(N2194,Marks,87,0),"")</f>
        <v/>
      </c>
      <c r="D2203" s="408" t="str">
        <f>IFERROR(VLOOKUP(N2194,Marks,88,0),"")</f>
        <v/>
      </c>
      <c r="E2203" s="117" t="str">
        <f>IFERROR(VLOOKUP(N2194,Marks,89,0),"")</f>
        <v/>
      </c>
      <c r="F2203" s="408" t="str">
        <f>IFERROR(VLOOKUP(N2194,Marks,90,0),"")</f>
        <v/>
      </c>
      <c r="G2203" s="408" t="str">
        <f>IFERROR(VLOOKUP(N2194,Marks,91,0),"")</f>
        <v/>
      </c>
      <c r="H2203" s="408" t="str">
        <f>IFERROR(VLOOKUP(N2194,Marks,92,0),"")</f>
        <v/>
      </c>
      <c r="I2203" s="117" t="str">
        <f>IFERROR(VLOOKUP(N2194,Marks,93,0),"")</f>
        <v/>
      </c>
      <c r="J2203" s="119" t="str">
        <f>IFERROR(VLOOKUP(N2194,Marks,94,0),"")</f>
        <v/>
      </c>
      <c r="K2203" s="408" t="str">
        <f>IFERROR(VLOOKUP(N2194,Marks,95,0),"")</f>
        <v/>
      </c>
      <c r="L2203" s="408" t="str">
        <f>IFERROR(VLOOKUP(N2194,Marks,96,0),"")</f>
        <v/>
      </c>
      <c r="M2203" s="408" t="str">
        <f>IFERROR(VLOOKUP(N2194,Marks,97,0),"")</f>
        <v/>
      </c>
      <c r="N2203" s="117" t="str">
        <f>IFERROR(VLOOKUP(N2194,Marks,98,0),"")</f>
        <v/>
      </c>
      <c r="O2203" s="119" t="str">
        <f>IFERROR(VLOOKUP(N2194,Marks,99,0),"")</f>
        <v/>
      </c>
      <c r="P2203" s="323" t="str">
        <f>IFERROR(VLOOKUP(N2194,Marks,105,0),"")</f>
        <v/>
      </c>
      <c r="Q2203" s="819"/>
      <c r="R2203" s="122" t="str">
        <f>'Result Sheet'!$CJ$4</f>
        <v xml:space="preserve">पर्यावरण अध्ययन </v>
      </c>
      <c r="S2203" s="408" t="str">
        <f>IFERROR(VLOOKUP(AD2194,Marks,87,0),"")</f>
        <v/>
      </c>
      <c r="T2203" s="408" t="str">
        <f>IFERROR(VLOOKUP(AD2194,Marks,88,0),"")</f>
        <v/>
      </c>
      <c r="U2203" s="117" t="str">
        <f>IFERROR(VLOOKUP(AD2194,Marks,89,0),"")</f>
        <v/>
      </c>
      <c r="V2203" s="408" t="str">
        <f>IFERROR(VLOOKUP(AD2194,Marks,90,0),"")</f>
        <v/>
      </c>
      <c r="W2203" s="408" t="str">
        <f>IFERROR(VLOOKUP(AD2194,Marks,91,0),"")</f>
        <v/>
      </c>
      <c r="X2203" s="408" t="str">
        <f>IFERROR(VLOOKUP(AD2194,Marks,92,0),"")</f>
        <v/>
      </c>
      <c r="Y2203" s="117" t="str">
        <f>IFERROR(VLOOKUP(AD2194,Marks,93,0),"")</f>
        <v/>
      </c>
      <c r="Z2203" s="119" t="str">
        <f>IFERROR(VLOOKUP(AD2194,Marks,94,0),"")</f>
        <v/>
      </c>
      <c r="AA2203" s="408" t="str">
        <f>IFERROR(VLOOKUP(AD2194,Marks,95,0),"")</f>
        <v/>
      </c>
      <c r="AB2203" s="408" t="str">
        <f>IFERROR(VLOOKUP(AD2194,Marks,96,0),"")</f>
        <v/>
      </c>
      <c r="AC2203" s="408" t="str">
        <f>IFERROR(VLOOKUP(AD2194,Marks,97,0),"")</f>
        <v/>
      </c>
      <c r="AD2203" s="117" t="str">
        <f>IFERROR(VLOOKUP(AD2194,Marks,98,0),"")</f>
        <v/>
      </c>
      <c r="AE2203" s="119" t="str">
        <f>IFERROR(VLOOKUP(AD2194,Marks,99,0),"")</f>
        <v/>
      </c>
      <c r="AF2203" s="323" t="str">
        <f>IFERROR(VLOOKUP(AD2194,Marks,105,0),"")</f>
        <v/>
      </c>
    </row>
    <row r="2204" spans="1:32" ht="25.5" customHeight="1">
      <c r="A2204" s="166">
        <f>IF(N2194="","",A2203+1)</f>
        <v>16</v>
      </c>
      <c r="B2204" s="412" t="s">
        <v>215</v>
      </c>
      <c r="C2204" s="120" t="str">
        <f>IF(AND(C2199="",C2200="",C2201="",C2202="",C2203=""),"",SUM(C2199:C2203))</f>
        <v/>
      </c>
      <c r="D2204" s="120" t="str">
        <f t="shared" ref="D2204" si="744">IF(AND(D2199="",D2200="",D2201="",D2202="",D2203=""),"",SUM(D2199:D2203))</f>
        <v/>
      </c>
      <c r="E2204" s="120" t="str">
        <f t="shared" ref="E2204" si="745">IF(AND(E2199="",E2200="",E2201="",E2202="",E2203=""),"",SUM(E2199:E2203))</f>
        <v/>
      </c>
      <c r="F2204" s="120" t="str">
        <f t="shared" ref="F2204" si="746">IF(AND(F2199="",F2200="",F2201="",F2202="",F2203=""),"",SUM(F2199:F2203))</f>
        <v/>
      </c>
      <c r="G2204" s="120" t="str">
        <f t="shared" ref="G2204" si="747">IF(AND(G2199="",G2200="",G2201="",G2202="",G2203=""),"",SUM(G2199:G2203))</f>
        <v/>
      </c>
      <c r="H2204" s="120" t="str">
        <f t="shared" ref="H2204" si="748">IF(AND(H2199="",H2200="",H2201="",H2202="",H2203=""),"",SUM(H2199:H2203))</f>
        <v/>
      </c>
      <c r="I2204" s="120" t="str">
        <f t="shared" ref="I2204" si="749">IF(AND(I2199="",I2200="",I2201="",I2202="",I2203=""),"",SUM(I2199:I2203))</f>
        <v/>
      </c>
      <c r="J2204" s="120" t="str">
        <f t="shared" ref="J2204" si="750">IF(AND(J2199="",J2200="",J2201="",J2202="",J2203=""),"",SUM(J2199:J2203))</f>
        <v/>
      </c>
      <c r="K2204" s="120" t="str">
        <f t="shared" ref="K2204" si="751">IF(AND(K2199="",K2200="",K2201="",K2202="",K2203=""),"",SUM(K2199:K2203))</f>
        <v/>
      </c>
      <c r="L2204" s="120" t="str">
        <f t="shared" ref="L2204" si="752">IF(AND(L2199="",L2200="",L2201="",L2202="",L2203=""),"",SUM(L2199:L2203))</f>
        <v/>
      </c>
      <c r="M2204" s="120" t="str">
        <f t="shared" ref="M2204" si="753">IF(AND(M2199="",M2200="",M2201="",M2202="",M2203=""),"",SUM(M2199:M2203))</f>
        <v/>
      </c>
      <c r="N2204" s="120" t="str">
        <f t="shared" ref="N2204" si="754">IF(AND(N2199="",N2200="",N2201="",N2202="",N2203=""),"",SUM(N2199:N2203))</f>
        <v/>
      </c>
      <c r="O2204" s="120" t="str">
        <f t="shared" ref="O2204" si="755">IF(AND(O2199="",O2200="",O2201="",O2202="",O2203=""),"",SUM(O2199:O2203))</f>
        <v/>
      </c>
      <c r="P2204" s="326" t="str">
        <f>IF(OR(N2194="",E2192="",O2204=""),"",IF(O2204&gt;85%*1000,"A",IF(O2204&gt;70%*1000,"B",IF(O2204&gt;50%*1000,"C",IF(O2204&gt;30%*1000,"D","E")))))</f>
        <v/>
      </c>
      <c r="Q2204" s="819"/>
      <c r="R2204" s="412" t="s">
        <v>215</v>
      </c>
      <c r="S2204" s="120" t="str">
        <f>IF(AND(S2199="",S2200="",S2201="",S2202="",S2203=""),"",SUM(S2199:S2203))</f>
        <v/>
      </c>
      <c r="T2204" s="120" t="str">
        <f t="shared" ref="T2204" si="756">IF(AND(T2199="",T2200="",T2201="",T2202="",T2203=""),"",SUM(T2199:T2203))</f>
        <v/>
      </c>
      <c r="U2204" s="120" t="str">
        <f t="shared" ref="U2204" si="757">IF(AND(U2199="",U2200="",U2201="",U2202="",U2203=""),"",SUM(U2199:U2203))</f>
        <v/>
      </c>
      <c r="V2204" s="120" t="str">
        <f t="shared" ref="V2204" si="758">IF(AND(V2199="",V2200="",V2201="",V2202="",V2203=""),"",SUM(V2199:V2203))</f>
        <v/>
      </c>
      <c r="W2204" s="120" t="str">
        <f t="shared" ref="W2204" si="759">IF(AND(W2199="",W2200="",W2201="",W2202="",W2203=""),"",SUM(W2199:W2203))</f>
        <v/>
      </c>
      <c r="X2204" s="120" t="str">
        <f t="shared" ref="X2204" si="760">IF(AND(X2199="",X2200="",X2201="",X2202="",X2203=""),"",SUM(X2199:X2203))</f>
        <v/>
      </c>
      <c r="Y2204" s="120" t="str">
        <f t="shared" ref="Y2204" si="761">IF(AND(Y2199="",Y2200="",Y2201="",Y2202="",Y2203=""),"",SUM(Y2199:Y2203))</f>
        <v/>
      </c>
      <c r="Z2204" s="120" t="str">
        <f t="shared" ref="Z2204" si="762">IF(AND(Z2199="",Z2200="",Z2201="",Z2202="",Z2203=""),"",SUM(Z2199:Z2203))</f>
        <v/>
      </c>
      <c r="AA2204" s="120" t="str">
        <f t="shared" ref="AA2204" si="763">IF(AND(AA2199="",AA2200="",AA2201="",AA2202="",AA2203=""),"",SUM(AA2199:AA2203))</f>
        <v/>
      </c>
      <c r="AB2204" s="120" t="str">
        <f t="shared" ref="AB2204" si="764">IF(AND(AB2199="",AB2200="",AB2201="",AB2202="",AB2203=""),"",SUM(AB2199:AB2203))</f>
        <v/>
      </c>
      <c r="AC2204" s="120" t="str">
        <f t="shared" ref="AC2204" si="765">IF(AND(AC2199="",AC2200="",AC2201="",AC2202="",AC2203=""),"",SUM(AC2199:AC2203))</f>
        <v/>
      </c>
      <c r="AD2204" s="120" t="str">
        <f t="shared" ref="AD2204" si="766">IF(AND(AD2199="",AD2200="",AD2201="",AD2202="",AD2203=""),"",SUM(AD2199:AD2203))</f>
        <v/>
      </c>
      <c r="AE2204" s="120" t="str">
        <f t="shared" ref="AE2204" si="767">IF(AND(AE2199="",AE2200="",AE2201="",AE2202="",AE2203=""),"",SUM(AE2199:AE2203))</f>
        <v/>
      </c>
      <c r="AF2204" s="326" t="str">
        <f>IF(OR(AD2194="",U2192="",AE2204=""),"",IF(AE2204&gt;85%*1000,"A",IF(AE2204&gt;70%*1000,"B",IF(AE2204&gt;50%*1000,"C",IF(AE2204&gt;30%*1000,"D","E")))))</f>
        <v/>
      </c>
    </row>
    <row r="2205" spans="1:32" ht="9" customHeight="1">
      <c r="A2205" s="166">
        <f>IF(N2194="","",A2204+1)</f>
        <v>17</v>
      </c>
      <c r="B2205" s="787"/>
      <c r="C2205" s="787"/>
      <c r="D2205" s="787"/>
      <c r="E2205" s="787"/>
      <c r="F2205" s="787"/>
      <c r="G2205" s="787"/>
      <c r="H2205" s="787"/>
      <c r="I2205" s="787"/>
      <c r="J2205" s="787"/>
      <c r="K2205" s="787"/>
      <c r="L2205" s="787"/>
      <c r="M2205" s="787"/>
      <c r="N2205" s="787"/>
      <c r="O2205" s="787"/>
      <c r="P2205" s="787"/>
      <c r="Q2205" s="819"/>
      <c r="R2205" s="787"/>
      <c r="S2205" s="787"/>
      <c r="T2205" s="787"/>
      <c r="U2205" s="787"/>
      <c r="V2205" s="787"/>
      <c r="W2205" s="787"/>
      <c r="X2205" s="787"/>
      <c r="Y2205" s="787"/>
      <c r="Z2205" s="787"/>
      <c r="AA2205" s="787"/>
      <c r="AB2205" s="787"/>
      <c r="AC2205" s="787"/>
      <c r="AD2205" s="787"/>
      <c r="AE2205" s="787"/>
      <c r="AF2205" s="787"/>
    </row>
    <row r="2206" spans="1:32" ht="22.5" customHeight="1">
      <c r="A2206" s="166">
        <f>IF(N2194="","",A2205+1)</f>
        <v>18</v>
      </c>
      <c r="B2206" s="788" t="s">
        <v>213</v>
      </c>
      <c r="C2206" s="788"/>
      <c r="D2206" s="789" t="s">
        <v>229</v>
      </c>
      <c r="E2206" s="790"/>
      <c r="F2206" s="411" t="s">
        <v>186</v>
      </c>
      <c r="G2206" s="788" t="s">
        <v>213</v>
      </c>
      <c r="H2206" s="788"/>
      <c r="I2206" s="789" t="s">
        <v>229</v>
      </c>
      <c r="J2206" s="790"/>
      <c r="K2206" s="411" t="s">
        <v>186</v>
      </c>
      <c r="L2206" s="788" t="s">
        <v>213</v>
      </c>
      <c r="M2206" s="788"/>
      <c r="N2206" s="789" t="s">
        <v>229</v>
      </c>
      <c r="O2206" s="790"/>
      <c r="P2206" s="411" t="s">
        <v>186</v>
      </c>
      <c r="Q2206" s="819"/>
      <c r="R2206" s="788" t="s">
        <v>213</v>
      </c>
      <c r="S2206" s="788"/>
      <c r="T2206" s="789" t="s">
        <v>229</v>
      </c>
      <c r="U2206" s="790"/>
      <c r="V2206" s="411" t="s">
        <v>186</v>
      </c>
      <c r="W2206" s="788" t="s">
        <v>213</v>
      </c>
      <c r="X2206" s="788"/>
      <c r="Y2206" s="789" t="s">
        <v>229</v>
      </c>
      <c r="Z2206" s="790"/>
      <c r="AA2206" s="411" t="s">
        <v>186</v>
      </c>
      <c r="AB2206" s="788" t="s">
        <v>213</v>
      </c>
      <c r="AC2206" s="788"/>
      <c r="AD2206" s="789" t="s">
        <v>229</v>
      </c>
      <c r="AE2206" s="790"/>
      <c r="AF2206" s="411" t="s">
        <v>186</v>
      </c>
    </row>
    <row r="2207" spans="1:32" ht="21.75" customHeight="1">
      <c r="A2207" s="166">
        <f>IF(N2194="","",A2206+1)</f>
        <v>19</v>
      </c>
      <c r="B2207" s="791" t="s">
        <v>221</v>
      </c>
      <c r="C2207" s="792"/>
      <c r="D2207" s="792"/>
      <c r="E2207" s="119" t="str">
        <f>IFERROR(VLOOKUP(N2194,Marks,109,0),"")</f>
        <v/>
      </c>
      <c r="F2207" s="130" t="str">
        <f>IFERROR(VLOOKUP(N2194,Marks,113,0),"")</f>
        <v/>
      </c>
      <c r="G2207" s="791" t="s">
        <v>192</v>
      </c>
      <c r="H2207" s="792"/>
      <c r="I2207" s="792"/>
      <c r="J2207" s="119" t="str">
        <f>IFERROR(VLOOKUP(N2194,Marks,117,0),"")</f>
        <v/>
      </c>
      <c r="K2207" s="130" t="str">
        <f>IFERROR(VLOOKUP(N2194,Marks,121,0),"")</f>
        <v/>
      </c>
      <c r="L2207" s="793" t="s">
        <v>193</v>
      </c>
      <c r="M2207" s="794"/>
      <c r="N2207" s="794"/>
      <c r="O2207" s="119" t="str">
        <f>IFERROR(VLOOKUP(N2194,Marks,125,0),"")</f>
        <v/>
      </c>
      <c r="P2207" s="130" t="str">
        <f>IFERROR(VLOOKUP(N2194,Marks,129,0),"")</f>
        <v/>
      </c>
      <c r="Q2207" s="819"/>
      <c r="R2207" s="791" t="s">
        <v>221</v>
      </c>
      <c r="S2207" s="792"/>
      <c r="T2207" s="792"/>
      <c r="U2207" s="119" t="str">
        <f>IFERROR(VLOOKUP(AD2194,Marks,109,0),"")</f>
        <v/>
      </c>
      <c r="V2207" s="130" t="str">
        <f>IFERROR(VLOOKUP(AD2194,Marks,113,0),"")</f>
        <v/>
      </c>
      <c r="W2207" s="791" t="s">
        <v>192</v>
      </c>
      <c r="X2207" s="792"/>
      <c r="Y2207" s="792"/>
      <c r="Z2207" s="119" t="str">
        <f>IFERROR(VLOOKUP(AD2194,Marks,117,0),"")</f>
        <v/>
      </c>
      <c r="AA2207" s="130" t="str">
        <f>IFERROR(VLOOKUP(AD2194,Marks,121,0),"")</f>
        <v/>
      </c>
      <c r="AB2207" s="793" t="s">
        <v>193</v>
      </c>
      <c r="AC2207" s="794"/>
      <c r="AD2207" s="794"/>
      <c r="AE2207" s="119" t="str">
        <f>IFERROR(VLOOKUP(AD2194,Marks,125,0),"")</f>
        <v/>
      </c>
      <c r="AF2207" s="130" t="str">
        <f>IFERROR(VLOOKUP(AD2194,Marks,129,0),"")</f>
        <v/>
      </c>
    </row>
    <row r="2208" spans="1:32" ht="21" customHeight="1">
      <c r="A2208" s="166">
        <f>IF(N2194="","",A2207+1)</f>
        <v>20</v>
      </c>
      <c r="B2208" s="780" t="s">
        <v>216</v>
      </c>
      <c r="C2208" s="780"/>
      <c r="D2208" s="780"/>
      <c r="E2208" s="795" t="str">
        <f>IFERROR(VLOOKUP(N2194,Marks,135,0),"")</f>
        <v/>
      </c>
      <c r="F2208" s="795"/>
      <c r="G2208" s="795"/>
      <c r="H2208" s="795"/>
      <c r="I2208" s="780" t="s">
        <v>217</v>
      </c>
      <c r="J2208" s="780"/>
      <c r="K2208" s="780"/>
      <c r="L2208" s="780"/>
      <c r="M2208" s="796" t="str">
        <f>IFERROR(VLOOKUP(N2194,Marks,136,0),"")</f>
        <v/>
      </c>
      <c r="N2208" s="796"/>
      <c r="O2208" s="796"/>
      <c r="P2208" s="796"/>
      <c r="Q2208" s="819"/>
      <c r="R2208" s="780" t="s">
        <v>216</v>
      </c>
      <c r="S2208" s="780"/>
      <c r="T2208" s="780"/>
      <c r="U2208" s="795" t="str">
        <f>IFERROR(VLOOKUP(AD2194,Marks,135,0),"")</f>
        <v/>
      </c>
      <c r="V2208" s="795"/>
      <c r="W2208" s="795"/>
      <c r="X2208" s="795"/>
      <c r="Y2208" s="780" t="s">
        <v>217</v>
      </c>
      <c r="Z2208" s="780"/>
      <c r="AA2208" s="780"/>
      <c r="AB2208" s="780"/>
      <c r="AC2208" s="796" t="str">
        <f>IFERROR(VLOOKUP(AD2194,Marks,136,0),"")</f>
        <v/>
      </c>
      <c r="AD2208" s="796"/>
      <c r="AE2208" s="796"/>
      <c r="AF2208" s="796"/>
    </row>
    <row r="2209" spans="1:32" ht="21" customHeight="1">
      <c r="A2209" s="166">
        <f>IF(N2194="","",A2208+1)</f>
        <v>21</v>
      </c>
      <c r="B2209" s="780" t="s">
        <v>218</v>
      </c>
      <c r="C2209" s="780"/>
      <c r="D2209" s="780"/>
      <c r="E2209" s="782" t="str">
        <f>IFERROR(VLOOKUP(N2194,Marks,134,0),"")</f>
        <v/>
      </c>
      <c r="F2209" s="782"/>
      <c r="G2209" s="782"/>
      <c r="H2209" s="782"/>
      <c r="I2209" s="780" t="s">
        <v>219</v>
      </c>
      <c r="J2209" s="780"/>
      <c r="K2209" s="780"/>
      <c r="L2209" s="780"/>
      <c r="M2209" s="781" t="str">
        <f>IFERROR(VLOOKUP(N2194,Marks,131,0),"")</f>
        <v/>
      </c>
      <c r="N2209" s="781"/>
      <c r="O2209" s="781"/>
      <c r="P2209" s="781"/>
      <c r="Q2209" s="819"/>
      <c r="R2209" s="780" t="s">
        <v>218</v>
      </c>
      <c r="S2209" s="780"/>
      <c r="T2209" s="780"/>
      <c r="U2209" s="782" t="str">
        <f>IFERROR(VLOOKUP(AD2194,Marks,134,0),"")</f>
        <v/>
      </c>
      <c r="V2209" s="782"/>
      <c r="W2209" s="782"/>
      <c r="X2209" s="782"/>
      <c r="Y2209" s="780" t="s">
        <v>219</v>
      </c>
      <c r="Z2209" s="780"/>
      <c r="AA2209" s="780"/>
      <c r="AB2209" s="780"/>
      <c r="AC2209" s="781" t="str">
        <f>IFERROR(VLOOKUP(AD2194,Marks,131,0),"")</f>
        <v/>
      </c>
      <c r="AD2209" s="781"/>
      <c r="AE2209" s="781"/>
      <c r="AF2209" s="781"/>
    </row>
    <row r="2210" spans="1:32" ht="21" customHeight="1">
      <c r="A2210" s="166">
        <f>IF(N2194="","",A2209+1)</f>
        <v>22</v>
      </c>
      <c r="B2210" s="780" t="s">
        <v>220</v>
      </c>
      <c r="C2210" s="780"/>
      <c r="D2210" s="780"/>
      <c r="E2210" s="324" t="str">
        <f>IFERROR(VLOOKUP(N2194,Marks,132,0),"")</f>
        <v/>
      </c>
      <c r="F2210" s="325" t="s">
        <v>341</v>
      </c>
      <c r="G2210" s="783" t="str">
        <f>IF(OR(N2194="",E2192="",O2204=""),"",IF(O2204&gt;85%*1000,"A",IF(O2204&gt;70%*1000,"B",IF(O2204&gt;50%*1000,"C",IF(O2204&gt;30%*1000,"D","E")))))</f>
        <v/>
      </c>
      <c r="H2210" s="783"/>
      <c r="I2210" s="780" t="s">
        <v>222</v>
      </c>
      <c r="J2210" s="780"/>
      <c r="K2210" s="780"/>
      <c r="L2210" s="780"/>
      <c r="M2210" s="818" t="str">
        <f>IFERROR(VLOOKUP(N2194,Marks,133,0),"")</f>
        <v/>
      </c>
      <c r="N2210" s="818"/>
      <c r="O2210" s="818"/>
      <c r="P2210" s="818"/>
      <c r="Q2210" s="819"/>
      <c r="R2210" s="780" t="s">
        <v>220</v>
      </c>
      <c r="S2210" s="780"/>
      <c r="T2210" s="780"/>
      <c r="U2210" s="324" t="str">
        <f>IFERROR(VLOOKUP(AD2194,Marks,132,0),"")</f>
        <v/>
      </c>
      <c r="V2210" s="325" t="s">
        <v>341</v>
      </c>
      <c r="W2210" s="783" t="str">
        <f>IF(OR(AD2194="",U2192="",AE2204=""),"",IF(AE2204&gt;85%*1000,"A",IF(AE2204&gt;70%*1000,"B",IF(AE2204&gt;50%*1000,"C",IF(AE2204&gt;30%*1000,"D","E")))))</f>
        <v/>
      </c>
      <c r="X2210" s="783"/>
      <c r="Y2210" s="780" t="s">
        <v>222</v>
      </c>
      <c r="Z2210" s="780"/>
      <c r="AA2210" s="780"/>
      <c r="AB2210" s="780"/>
      <c r="AC2210" s="818" t="str">
        <f>IFERROR(VLOOKUP(AD2194,Marks,133,0),"")</f>
        <v/>
      </c>
      <c r="AD2210" s="818"/>
      <c r="AE2210" s="818"/>
      <c r="AF2210" s="818"/>
    </row>
    <row r="2211" spans="1:32" ht="21" customHeight="1">
      <c r="A2211" s="166">
        <f>IF(N2194="","",A2210+1)</f>
        <v>23</v>
      </c>
      <c r="B2211" s="817" t="s">
        <v>228</v>
      </c>
      <c r="C2211" s="817"/>
      <c r="D2211" s="817"/>
      <c r="E2211" s="784">
        <f>'Master sheet'!$C$10</f>
        <v>44697</v>
      </c>
      <c r="F2211" s="784"/>
      <c r="G2211" s="784"/>
      <c r="H2211" s="410"/>
      <c r="I2211" s="121"/>
      <c r="J2211" s="121"/>
      <c r="K2211" s="76"/>
      <c r="L2211" s="121"/>
      <c r="M2211" s="121"/>
      <c r="N2211" s="121"/>
      <c r="O2211" s="121"/>
      <c r="P2211" s="121"/>
      <c r="Q2211" s="819"/>
      <c r="R2211" s="817" t="s">
        <v>228</v>
      </c>
      <c r="S2211" s="817"/>
      <c r="T2211" s="817"/>
      <c r="U2211" s="784">
        <f>'Master sheet'!$C$10</f>
        <v>44697</v>
      </c>
      <c r="V2211" s="784"/>
      <c r="W2211" s="784"/>
      <c r="X2211" s="410"/>
      <c r="Y2211" s="121"/>
      <c r="Z2211" s="121"/>
      <c r="AA2211" s="76"/>
      <c r="AB2211" s="121"/>
      <c r="AC2211" s="121"/>
      <c r="AD2211" s="121"/>
      <c r="AE2211" s="121"/>
      <c r="AF2211" s="121"/>
    </row>
    <row r="2212" spans="1:32" ht="43.5" customHeight="1">
      <c r="A2212" s="166">
        <f>IF(N2194="","",A2211+1)</f>
        <v>24</v>
      </c>
      <c r="B2212" s="804" t="str">
        <f>IF(AND(C2191=1),CONCATENATE("( ",UPPER('Master sheet'!$F$11)," )"),IF(AND(C2191=2),CONCATENATE("( ",UPPER('Master sheet'!$F$19)," )"),IF(AND(C2191=3),CONCATENATE("( ",UPPER('Master sheet'!$J$11)," )"),IF(AND(C2191=4),CONCATENATE("( ",UPPER('Master sheet'!$J$19)," )"),""))))</f>
        <v/>
      </c>
      <c r="C2212" s="804"/>
      <c r="D2212" s="804"/>
      <c r="E2212" s="804"/>
      <c r="F2212" s="805" t="str">
        <f>IF(AND(N2194=""),"",CONCATENATE("(",'Master sheet'!$C$14," )"))</f>
        <v>(Suresh Kumar )</v>
      </c>
      <c r="G2212" s="805"/>
      <c r="H2212" s="805"/>
      <c r="I2212" s="805"/>
      <c r="J2212" s="805"/>
      <c r="K2212" s="805" t="str">
        <f>IF(AND(N2194=""),"",CONCATENATE("(",'Master sheet'!$C$12," )"))</f>
        <v>(USHA PALIYA )</v>
      </c>
      <c r="L2212" s="805"/>
      <c r="M2212" s="805"/>
      <c r="N2212" s="805"/>
      <c r="O2212" s="805"/>
      <c r="P2212" s="805"/>
      <c r="Q2212" s="819"/>
      <c r="R2212" s="804" t="str">
        <f>IF(AND(S2191=1),CONCATENATE("( ",UPPER('Master sheet'!$F$11)," )"),IF(AND(S2191=2),CONCATENATE("( ",UPPER('Master sheet'!$F$19)," )"),IF(AND(S2191=3),CONCATENATE("( ",UPPER('Master sheet'!$J$11)," )"),IF(AND(S2191=4),CONCATENATE("( ",UPPER('Master sheet'!$J$19)," )"),""))))</f>
        <v/>
      </c>
      <c r="S2212" s="804"/>
      <c r="T2212" s="804"/>
      <c r="U2212" s="804"/>
      <c r="V2212" s="805" t="str">
        <f>IF(AND(AD2194=""),"",CONCATENATE("(",'Master sheet'!$C$14," )"))</f>
        <v>(Suresh Kumar )</v>
      </c>
      <c r="W2212" s="805"/>
      <c r="X2212" s="805"/>
      <c r="Y2212" s="805"/>
      <c r="Z2212" s="805"/>
      <c r="AA2212" s="805" t="str">
        <f>IF(AND(AD2194=""),"",CONCATENATE("(",'Master sheet'!$C$12," )"))</f>
        <v>(USHA PALIYA )</v>
      </c>
      <c r="AB2212" s="805"/>
      <c r="AC2212" s="805"/>
      <c r="AD2212" s="805"/>
      <c r="AE2212" s="805"/>
      <c r="AF2212" s="805"/>
    </row>
    <row r="2213" spans="1:32" ht="21.75" customHeight="1">
      <c r="A2213" s="166">
        <f>IF(N2194="","",A2212+1)</f>
        <v>25</v>
      </c>
      <c r="B2213" s="806" t="s">
        <v>223</v>
      </c>
      <c r="C2213" s="806"/>
      <c r="D2213" s="806"/>
      <c r="E2213" s="806"/>
      <c r="F2213" s="807" t="s">
        <v>224</v>
      </c>
      <c r="G2213" s="807"/>
      <c r="H2213" s="807"/>
      <c r="I2213" s="807"/>
      <c r="J2213" s="807"/>
      <c r="K2213" s="806" t="s">
        <v>225</v>
      </c>
      <c r="L2213" s="806"/>
      <c r="M2213" s="806"/>
      <c r="N2213" s="806"/>
      <c r="O2213" s="806"/>
      <c r="P2213" s="806"/>
      <c r="Q2213" s="819"/>
      <c r="R2213" s="806" t="s">
        <v>223</v>
      </c>
      <c r="S2213" s="806"/>
      <c r="T2213" s="806"/>
      <c r="U2213" s="806"/>
      <c r="V2213" s="807" t="s">
        <v>224</v>
      </c>
      <c r="W2213" s="807"/>
      <c r="X2213" s="807"/>
      <c r="Y2213" s="807"/>
      <c r="Z2213" s="807"/>
      <c r="AA2213" s="806" t="s">
        <v>225</v>
      </c>
      <c r="AB2213" s="806"/>
      <c r="AC2213" s="806"/>
      <c r="AD2213" s="806"/>
      <c r="AE2213" s="806"/>
      <c r="AF2213" s="806"/>
    </row>
    <row r="2215" spans="1:32" ht="21.9" customHeight="1">
      <c r="A2215" s="165">
        <f>IF(N2221="","",1)</f>
        <v>1</v>
      </c>
      <c r="B2215" s="808" t="s">
        <v>203</v>
      </c>
      <c r="C2215" s="808"/>
      <c r="D2215" s="808"/>
      <c r="E2215" s="808"/>
      <c r="F2215" s="808"/>
      <c r="G2215" s="808"/>
      <c r="H2215" s="808"/>
      <c r="I2215" s="808"/>
      <c r="J2215" s="808"/>
      <c r="K2215" s="808"/>
      <c r="L2215" s="808"/>
      <c r="M2215" s="808"/>
      <c r="N2215" s="808"/>
      <c r="O2215" s="808"/>
      <c r="P2215" s="808"/>
      <c r="Q2215" s="819" t="s">
        <v>249</v>
      </c>
      <c r="R2215" s="808" t="s">
        <v>203</v>
      </c>
      <c r="S2215" s="808"/>
      <c r="T2215" s="808"/>
      <c r="U2215" s="808"/>
      <c r="V2215" s="808"/>
      <c r="W2215" s="808"/>
      <c r="X2215" s="808"/>
      <c r="Y2215" s="808"/>
      <c r="Z2215" s="808"/>
      <c r="AA2215" s="808"/>
      <c r="AB2215" s="808"/>
      <c r="AC2215" s="808"/>
      <c r="AD2215" s="808"/>
      <c r="AE2215" s="808"/>
      <c r="AF2215" s="808"/>
    </row>
    <row r="2216" spans="1:32" ht="21.9" customHeight="1">
      <c r="A2216" s="166">
        <f>IF(N2221="","",A2215+1)</f>
        <v>2</v>
      </c>
      <c r="B2216" s="820" t="s">
        <v>541</v>
      </c>
      <c r="C2216" s="820"/>
      <c r="D2216" s="820"/>
      <c r="E2216" s="820"/>
      <c r="F2216" s="820"/>
      <c r="G2216" s="820"/>
      <c r="H2216" s="820"/>
      <c r="I2216" s="820"/>
      <c r="J2216" s="820"/>
      <c r="K2216" s="820"/>
      <c r="L2216" s="820"/>
      <c r="M2216" s="820"/>
      <c r="N2216" s="820"/>
      <c r="O2216" s="820"/>
      <c r="P2216" s="820"/>
      <c r="Q2216" s="819"/>
      <c r="R2216" s="820" t="s">
        <v>541</v>
      </c>
      <c r="S2216" s="820"/>
      <c r="T2216" s="820"/>
      <c r="U2216" s="820"/>
      <c r="V2216" s="820"/>
      <c r="W2216" s="820"/>
      <c r="X2216" s="820"/>
      <c r="Y2216" s="820"/>
      <c r="Z2216" s="820"/>
      <c r="AA2216" s="820"/>
      <c r="AB2216" s="820"/>
      <c r="AC2216" s="820"/>
      <c r="AD2216" s="820"/>
      <c r="AE2216" s="820"/>
      <c r="AF2216" s="820"/>
    </row>
    <row r="2217" spans="1:32" ht="21.9" customHeight="1">
      <c r="A2217" s="166">
        <f>IF(N2221="","",A2216+1)</f>
        <v>3</v>
      </c>
      <c r="B2217" s="821" t="s">
        <v>168</v>
      </c>
      <c r="C2217" s="821"/>
      <c r="D2217" s="821"/>
      <c r="E2217" s="822" t="str">
        <f>IF(AND(N2221=""),"",'Result Sheet'!$F$2)</f>
        <v xml:space="preserve">महात्मा गाँधी राजकीय विद्यालय (अंग्रेजी माध्यम) बर, पाली </v>
      </c>
      <c r="F2217" s="822"/>
      <c r="G2217" s="822"/>
      <c r="H2217" s="822"/>
      <c r="I2217" s="822"/>
      <c r="J2217" s="822"/>
      <c r="K2217" s="822"/>
      <c r="L2217" s="822"/>
      <c r="M2217" s="822"/>
      <c r="N2217" s="822"/>
      <c r="O2217" s="822"/>
      <c r="P2217" s="822"/>
      <c r="Q2217" s="819"/>
      <c r="R2217" s="821" t="s">
        <v>168</v>
      </c>
      <c r="S2217" s="821"/>
      <c r="T2217" s="821"/>
      <c r="U2217" s="822" t="str">
        <f>IF(AND(AD2221=""),"",'Result Sheet'!$F$2)</f>
        <v xml:space="preserve">महात्मा गाँधी राजकीय विद्यालय (अंग्रेजी माध्यम) बर, पाली </v>
      </c>
      <c r="V2217" s="822"/>
      <c r="W2217" s="822"/>
      <c r="X2217" s="822"/>
      <c r="Y2217" s="822"/>
      <c r="Z2217" s="822"/>
      <c r="AA2217" s="822"/>
      <c r="AB2217" s="822"/>
      <c r="AC2217" s="822"/>
      <c r="AD2217" s="822"/>
      <c r="AE2217" s="822"/>
      <c r="AF2217" s="822"/>
    </row>
    <row r="2218" spans="1:32" ht="21.9" customHeight="1">
      <c r="A2218" s="166">
        <f>IF(N2221="","",A2217+1)</f>
        <v>4</v>
      </c>
      <c r="B2218" s="413" t="s">
        <v>169</v>
      </c>
      <c r="C2218" s="797" t="str">
        <f>IFERROR(VLOOKUP(N2221,Marks,2,0),"")</f>
        <v/>
      </c>
      <c r="D2218" s="797"/>
      <c r="E2218" s="815" t="s">
        <v>212</v>
      </c>
      <c r="F2218" s="815"/>
      <c r="G2218" s="815"/>
      <c r="H2218" s="797" t="str">
        <f>IFERROR(VLOOKUP(N2221,Marks,3,0),"")</f>
        <v/>
      </c>
      <c r="I2218" s="797"/>
      <c r="J2218" s="798" t="s">
        <v>205</v>
      </c>
      <c r="K2218" s="798"/>
      <c r="L2218" s="798"/>
      <c r="M2218" s="798"/>
      <c r="N2218" s="799" t="str">
        <f>IF(AND(N2221=""),"",'Marks Entry 1st'!$I$2)</f>
        <v xml:space="preserve"> 2021-2022</v>
      </c>
      <c r="O2218" s="799"/>
      <c r="P2218" s="799"/>
      <c r="Q2218" s="819"/>
      <c r="R2218" s="413" t="s">
        <v>169</v>
      </c>
      <c r="S2218" s="797" t="str">
        <f>IFERROR(VLOOKUP(AD2221,Marks,2,0),"")</f>
        <v/>
      </c>
      <c r="T2218" s="797"/>
      <c r="U2218" s="815" t="s">
        <v>212</v>
      </c>
      <c r="V2218" s="815"/>
      <c r="W2218" s="815"/>
      <c r="X2218" s="797" t="str">
        <f>IFERROR(VLOOKUP(AD2221,Marks,3,0),"")</f>
        <v/>
      </c>
      <c r="Y2218" s="797"/>
      <c r="Z2218" s="798" t="s">
        <v>205</v>
      </c>
      <c r="AA2218" s="798"/>
      <c r="AB2218" s="798"/>
      <c r="AC2218" s="798"/>
      <c r="AD2218" s="799" t="str">
        <f>IF(AND(AD2221=""),"",'Marks Entry 1st'!$I$2)</f>
        <v xml:space="preserve"> 2021-2022</v>
      </c>
      <c r="AE2218" s="799"/>
      <c r="AF2218" s="799"/>
    </row>
    <row r="2219" spans="1:32" ht="21.9" customHeight="1">
      <c r="A2219" s="166">
        <f>IF(N2221="","",A2218+1)</f>
        <v>5</v>
      </c>
      <c r="B2219" s="800" t="s">
        <v>206</v>
      </c>
      <c r="C2219" s="800"/>
      <c r="D2219" s="800"/>
      <c r="E2219" s="801" t="str">
        <f>IFERROR(VLOOKUP(N2221,Marks,6,0),"")</f>
        <v/>
      </c>
      <c r="F2219" s="801"/>
      <c r="G2219" s="801"/>
      <c r="H2219" s="801"/>
      <c r="I2219" s="801"/>
      <c r="J2219" s="802" t="s">
        <v>209</v>
      </c>
      <c r="K2219" s="802"/>
      <c r="L2219" s="802"/>
      <c r="M2219" s="802"/>
      <c r="N2219" s="803" t="str">
        <f>IFERROR(VLOOKUP(N2221,Marks,5,0),"")</f>
        <v/>
      </c>
      <c r="O2219" s="803"/>
      <c r="P2219" s="803"/>
      <c r="Q2219" s="819"/>
      <c r="R2219" s="800" t="s">
        <v>206</v>
      </c>
      <c r="S2219" s="800"/>
      <c r="T2219" s="800"/>
      <c r="U2219" s="801" t="str">
        <f>IFERROR(VLOOKUP(AD2221,Marks,6,0),"")</f>
        <v/>
      </c>
      <c r="V2219" s="801"/>
      <c r="W2219" s="801"/>
      <c r="X2219" s="801"/>
      <c r="Y2219" s="801"/>
      <c r="Z2219" s="802" t="s">
        <v>209</v>
      </c>
      <c r="AA2219" s="802"/>
      <c r="AB2219" s="802"/>
      <c r="AC2219" s="802"/>
      <c r="AD2219" s="803" t="str">
        <f>IFERROR(VLOOKUP(AD2221,Marks,5,0),"")</f>
        <v/>
      </c>
      <c r="AE2219" s="803"/>
      <c r="AF2219" s="803"/>
    </row>
    <row r="2220" spans="1:32" ht="21.9" customHeight="1">
      <c r="A2220" s="166">
        <f>IF(N2221="","",A2219+1)</f>
        <v>6</v>
      </c>
      <c r="B2220" s="800" t="s">
        <v>207</v>
      </c>
      <c r="C2220" s="800"/>
      <c r="D2220" s="800"/>
      <c r="E2220" s="801" t="str">
        <f>IFERROR(VLOOKUP(N2221,Marks,7,0),"")</f>
        <v/>
      </c>
      <c r="F2220" s="801"/>
      <c r="G2220" s="801"/>
      <c r="H2220" s="801"/>
      <c r="I2220" s="801"/>
      <c r="J2220" s="802" t="s">
        <v>210</v>
      </c>
      <c r="K2220" s="802"/>
      <c r="L2220" s="802"/>
      <c r="M2220" s="802"/>
      <c r="N2220" s="816" t="str">
        <f>IFERROR(VLOOKUP(N2221,Marks,4,0),"")</f>
        <v/>
      </c>
      <c r="O2220" s="816"/>
      <c r="P2220" s="816"/>
      <c r="Q2220" s="819"/>
      <c r="R2220" s="800" t="s">
        <v>207</v>
      </c>
      <c r="S2220" s="800"/>
      <c r="T2220" s="800"/>
      <c r="U2220" s="801" t="str">
        <f>IFERROR(VLOOKUP(AD2221,Marks,7,0),"")</f>
        <v/>
      </c>
      <c r="V2220" s="801"/>
      <c r="W2220" s="801"/>
      <c r="X2220" s="801"/>
      <c r="Y2220" s="801"/>
      <c r="Z2220" s="802" t="s">
        <v>210</v>
      </c>
      <c r="AA2220" s="802"/>
      <c r="AB2220" s="802"/>
      <c r="AC2220" s="802"/>
      <c r="AD2220" s="816" t="str">
        <f>IFERROR(VLOOKUP(AD2221,Marks,4,0),"")</f>
        <v/>
      </c>
      <c r="AE2220" s="816"/>
      <c r="AF2220" s="816"/>
    </row>
    <row r="2221" spans="1:32" ht="21.9" customHeight="1">
      <c r="A2221" s="166">
        <f>IF(N2221="","",A2220+1)</f>
        <v>7</v>
      </c>
      <c r="B2221" s="800" t="s">
        <v>208</v>
      </c>
      <c r="C2221" s="800"/>
      <c r="D2221" s="800"/>
      <c r="E2221" s="801" t="str">
        <f>IFERROR(VLOOKUP(N2221,Marks,8,0),"")</f>
        <v/>
      </c>
      <c r="F2221" s="801"/>
      <c r="G2221" s="801"/>
      <c r="H2221" s="801"/>
      <c r="I2221" s="801"/>
      <c r="J2221" s="802" t="s">
        <v>211</v>
      </c>
      <c r="K2221" s="802"/>
      <c r="L2221" s="802"/>
      <c r="M2221" s="802"/>
      <c r="N2221" s="809">
        <f>IF(AD2194="","",IF(AND(AD2194+1&gt;$AN$6),"",AD2194+1))</f>
        <v>265</v>
      </c>
      <c r="O2221" s="809"/>
      <c r="P2221" s="809"/>
      <c r="Q2221" s="819"/>
      <c r="R2221" s="800" t="s">
        <v>208</v>
      </c>
      <c r="S2221" s="800"/>
      <c r="T2221" s="800"/>
      <c r="U2221" s="801" t="str">
        <f>IFERROR(VLOOKUP(AD2221,Marks,8,0),"")</f>
        <v/>
      </c>
      <c r="V2221" s="801"/>
      <c r="W2221" s="801"/>
      <c r="X2221" s="801"/>
      <c r="Y2221" s="801"/>
      <c r="Z2221" s="802" t="s">
        <v>211</v>
      </c>
      <c r="AA2221" s="802"/>
      <c r="AB2221" s="802"/>
      <c r="AC2221" s="802"/>
      <c r="AD2221" s="810">
        <f>IF(N2221="","",IF(AND(N2221+1&gt;$AN$6),"",N2221+1))</f>
        <v>266</v>
      </c>
      <c r="AE2221" s="810"/>
      <c r="AF2221" s="810"/>
    </row>
    <row r="2222" spans="1:32" ht="9" customHeight="1">
      <c r="A2222" s="166">
        <f>IF(N2221="","",A2221+1)</f>
        <v>8</v>
      </c>
      <c r="B2222" s="123"/>
      <c r="C2222" s="123"/>
      <c r="D2222" s="123"/>
      <c r="E2222" s="124"/>
      <c r="F2222" s="124"/>
      <c r="G2222" s="124"/>
      <c r="H2222" s="123"/>
      <c r="I2222" s="123"/>
      <c r="J2222" s="125"/>
      <c r="K2222" s="125"/>
      <c r="L2222" s="125"/>
      <c r="M2222" s="76"/>
      <c r="N2222" s="76"/>
      <c r="O2222" s="76"/>
      <c r="P2222" s="76"/>
      <c r="Q2222" s="819"/>
      <c r="R2222" s="123"/>
      <c r="S2222" s="123"/>
      <c r="T2222" s="123"/>
      <c r="U2222" s="124"/>
      <c r="V2222" s="124"/>
      <c r="W2222" s="124"/>
      <c r="X2222" s="123"/>
      <c r="Y2222" s="123"/>
      <c r="Z2222" s="125"/>
      <c r="AA2222" s="125"/>
      <c r="AB2222" s="125"/>
      <c r="AC2222" s="76"/>
      <c r="AD2222" s="76"/>
      <c r="AE2222" s="76"/>
      <c r="AF2222" s="76"/>
    </row>
    <row r="2223" spans="1:32" ht="21" customHeight="1">
      <c r="A2223" s="166">
        <f>IF(N2221="","",A2222+1)</f>
        <v>9</v>
      </c>
      <c r="B2223" s="811" t="s">
        <v>213</v>
      </c>
      <c r="C2223" s="646" t="s">
        <v>214</v>
      </c>
      <c r="D2223" s="646"/>
      <c r="E2223" s="646"/>
      <c r="F2223" s="812" t="s">
        <v>13</v>
      </c>
      <c r="G2223" s="813"/>
      <c r="H2223" s="813"/>
      <c r="I2223" s="814"/>
      <c r="J2223" s="649" t="s">
        <v>184</v>
      </c>
      <c r="K2223" s="650" t="s">
        <v>167</v>
      </c>
      <c r="L2223" s="651"/>
      <c r="M2223" s="651"/>
      <c r="N2223" s="652"/>
      <c r="O2223" s="616" t="s">
        <v>185</v>
      </c>
      <c r="P2223" s="617" t="s">
        <v>186</v>
      </c>
      <c r="Q2223" s="819"/>
      <c r="R2223" s="811" t="s">
        <v>213</v>
      </c>
      <c r="S2223" s="646" t="s">
        <v>214</v>
      </c>
      <c r="T2223" s="646"/>
      <c r="U2223" s="646"/>
      <c r="V2223" s="812" t="s">
        <v>13</v>
      </c>
      <c r="W2223" s="813"/>
      <c r="X2223" s="813"/>
      <c r="Y2223" s="814"/>
      <c r="Z2223" s="649" t="s">
        <v>184</v>
      </c>
      <c r="AA2223" s="650" t="s">
        <v>167</v>
      </c>
      <c r="AB2223" s="651"/>
      <c r="AC2223" s="651"/>
      <c r="AD2223" s="652"/>
      <c r="AE2223" s="616" t="s">
        <v>185</v>
      </c>
      <c r="AF2223" s="617" t="s">
        <v>186</v>
      </c>
    </row>
    <row r="2224" spans="1:32" ht="90.75" customHeight="1">
      <c r="A2224" s="166">
        <f>IF(N2221="","",A2223+1)</f>
        <v>10</v>
      </c>
      <c r="B2224" s="811"/>
      <c r="C2224" s="171" t="s">
        <v>11</v>
      </c>
      <c r="D2224" s="171" t="s">
        <v>180</v>
      </c>
      <c r="E2224" s="171" t="s">
        <v>108</v>
      </c>
      <c r="F2224" s="171" t="s">
        <v>182</v>
      </c>
      <c r="G2224" s="171" t="s">
        <v>183</v>
      </c>
      <c r="H2224" s="305" t="s">
        <v>10</v>
      </c>
      <c r="I2224" s="171" t="s">
        <v>108</v>
      </c>
      <c r="J2224" s="649"/>
      <c r="K2224" s="172" t="s">
        <v>182</v>
      </c>
      <c r="L2224" s="172" t="s">
        <v>183</v>
      </c>
      <c r="M2224" s="173" t="s">
        <v>10</v>
      </c>
      <c r="N2224" s="171" t="s">
        <v>108</v>
      </c>
      <c r="O2224" s="616"/>
      <c r="P2224" s="785"/>
      <c r="Q2224" s="819"/>
      <c r="R2224" s="811"/>
      <c r="S2224" s="171" t="s">
        <v>11</v>
      </c>
      <c r="T2224" s="171" t="s">
        <v>180</v>
      </c>
      <c r="U2224" s="171" t="s">
        <v>108</v>
      </c>
      <c r="V2224" s="171" t="s">
        <v>182</v>
      </c>
      <c r="W2224" s="171" t="s">
        <v>183</v>
      </c>
      <c r="X2224" s="305" t="s">
        <v>10</v>
      </c>
      <c r="Y2224" s="171" t="s">
        <v>108</v>
      </c>
      <c r="Z2224" s="649"/>
      <c r="AA2224" s="172" t="s">
        <v>182</v>
      </c>
      <c r="AB2224" s="172" t="s">
        <v>183</v>
      </c>
      <c r="AC2224" s="173" t="s">
        <v>10</v>
      </c>
      <c r="AD2224" s="171" t="s">
        <v>108</v>
      </c>
      <c r="AE2224" s="616"/>
      <c r="AF2224" s="785">
        <v>0</v>
      </c>
    </row>
    <row r="2225" spans="1:32" ht="18.75" customHeight="1">
      <c r="A2225" s="166">
        <f>IF(N2221="","",A2224+1)</f>
        <v>11</v>
      </c>
      <c r="B2225" s="811"/>
      <c r="C2225" s="409">
        <v>20</v>
      </c>
      <c r="D2225" s="409">
        <v>20</v>
      </c>
      <c r="E2225" s="116">
        <v>40</v>
      </c>
      <c r="F2225" s="409">
        <v>30</v>
      </c>
      <c r="G2225" s="409">
        <v>18</v>
      </c>
      <c r="H2225" s="409">
        <v>12</v>
      </c>
      <c r="I2225" s="116">
        <v>60</v>
      </c>
      <c r="J2225" s="118">
        <v>100</v>
      </c>
      <c r="K2225" s="409">
        <v>50</v>
      </c>
      <c r="L2225" s="409">
        <v>30</v>
      </c>
      <c r="M2225" s="409">
        <v>20</v>
      </c>
      <c r="N2225" s="116">
        <v>100</v>
      </c>
      <c r="O2225" s="118">
        <v>200</v>
      </c>
      <c r="P2225" s="786"/>
      <c r="Q2225" s="819"/>
      <c r="R2225" s="811"/>
      <c r="S2225" s="409">
        <v>20</v>
      </c>
      <c r="T2225" s="409">
        <v>20</v>
      </c>
      <c r="U2225" s="116">
        <v>40</v>
      </c>
      <c r="V2225" s="409">
        <v>30</v>
      </c>
      <c r="W2225" s="409">
        <v>18</v>
      </c>
      <c r="X2225" s="409">
        <v>12</v>
      </c>
      <c r="Y2225" s="116">
        <v>60</v>
      </c>
      <c r="Z2225" s="118">
        <v>100</v>
      </c>
      <c r="AA2225" s="409">
        <v>50</v>
      </c>
      <c r="AB2225" s="409">
        <v>30</v>
      </c>
      <c r="AC2225" s="409">
        <v>20</v>
      </c>
      <c r="AD2225" s="116">
        <v>100</v>
      </c>
      <c r="AE2225" s="118">
        <v>200</v>
      </c>
      <c r="AF2225" s="786"/>
    </row>
    <row r="2226" spans="1:32" ht="21" customHeight="1">
      <c r="A2226" s="166">
        <f>IF(N2221="","",A2225+1)</f>
        <v>12</v>
      </c>
      <c r="B2226" s="122" t="str">
        <f>'Result Sheet'!$L$4</f>
        <v xml:space="preserve">हिन्दी </v>
      </c>
      <c r="C2226" s="408" t="str">
        <f>IFERROR(VLOOKUP(N2221,Marks,11,0),"")</f>
        <v/>
      </c>
      <c r="D2226" s="408" t="str">
        <f>IFERROR(VLOOKUP(N2221,Marks,12,0),"")</f>
        <v/>
      </c>
      <c r="E2226" s="117" t="str">
        <f>IFERROR(VLOOKUP(N2221,Marks,13,0),"")</f>
        <v/>
      </c>
      <c r="F2226" s="408" t="str">
        <f>IFERROR(VLOOKUP(N2221,Marks,14,0),"")</f>
        <v/>
      </c>
      <c r="G2226" s="408" t="str">
        <f>IFERROR(VLOOKUP(N2221,Marks,15,0),"")</f>
        <v/>
      </c>
      <c r="H2226" s="408" t="str">
        <f>IFERROR(VLOOKUP(N2221,Marks,16,0),"")</f>
        <v/>
      </c>
      <c r="I2226" s="117" t="str">
        <f>IFERROR(VLOOKUP(N2221,Marks,17,0),"")</f>
        <v/>
      </c>
      <c r="J2226" s="119" t="str">
        <f>IFERROR(VLOOKUP(N2221,Marks,18,0),"")</f>
        <v/>
      </c>
      <c r="K2226" s="408" t="str">
        <f>IFERROR(VLOOKUP(N2221,Marks,19,0),"")</f>
        <v/>
      </c>
      <c r="L2226" s="408" t="str">
        <f>IFERROR(VLOOKUP(N2221,Marks,20,0),"")</f>
        <v/>
      </c>
      <c r="M2226" s="408" t="str">
        <f>IFERROR(VLOOKUP(N2221,Marks,21,0),"")</f>
        <v/>
      </c>
      <c r="N2226" s="117" t="str">
        <f>IFERROR(VLOOKUP(N2221,Marks,22,0),"")</f>
        <v/>
      </c>
      <c r="O2226" s="119" t="str">
        <f>IFERROR(VLOOKUP(N2221,Marks,23,0),"")</f>
        <v/>
      </c>
      <c r="P2226" s="323" t="str">
        <f>IFERROR(VLOOKUP(N2221,Marks,29,0),"")</f>
        <v/>
      </c>
      <c r="Q2226" s="819"/>
      <c r="R2226" s="122" t="str">
        <f>'Result Sheet'!$L$4</f>
        <v xml:space="preserve">हिन्दी </v>
      </c>
      <c r="S2226" s="408" t="str">
        <f>IFERROR(VLOOKUP(AD2221,Marks,11,0),"")</f>
        <v/>
      </c>
      <c r="T2226" s="408" t="str">
        <f>IFERROR(VLOOKUP(AD2221,Marks,12,0),"")</f>
        <v/>
      </c>
      <c r="U2226" s="117" t="str">
        <f>IFERROR(VLOOKUP(AD2221,Marks,13,0),"")</f>
        <v/>
      </c>
      <c r="V2226" s="408" t="str">
        <f>IFERROR(VLOOKUP(AD2221,Marks,14,0),"")</f>
        <v/>
      </c>
      <c r="W2226" s="408" t="str">
        <f>IFERROR(VLOOKUP(AD2221,Marks,15,0),"")</f>
        <v/>
      </c>
      <c r="X2226" s="408" t="str">
        <f>IFERROR(VLOOKUP(AD2221,Marks,16,0),"")</f>
        <v/>
      </c>
      <c r="Y2226" s="117" t="str">
        <f>IFERROR(VLOOKUP(AD2221,Marks,17,0),"")</f>
        <v/>
      </c>
      <c r="Z2226" s="119" t="str">
        <f>IFERROR(VLOOKUP(AD2221,Marks,18,0),"")</f>
        <v/>
      </c>
      <c r="AA2226" s="408" t="str">
        <f>IFERROR(VLOOKUP(AD2221,Marks,19,0),"")</f>
        <v/>
      </c>
      <c r="AB2226" s="408" t="str">
        <f>IFERROR(VLOOKUP(AD2221,Marks,20,0),"")</f>
        <v/>
      </c>
      <c r="AC2226" s="408" t="str">
        <f>IFERROR(VLOOKUP(AD2221,Marks,21,0),"")</f>
        <v/>
      </c>
      <c r="AD2226" s="117" t="str">
        <f>IFERROR(VLOOKUP(AD2221,Marks,22,0),"")</f>
        <v/>
      </c>
      <c r="AE2226" s="119" t="str">
        <f>IFERROR(VLOOKUP(AD2221,Marks,23,0),"")</f>
        <v/>
      </c>
      <c r="AF2226" s="323" t="str">
        <f>IFERROR(VLOOKUP(AD2221,Marks,29,0),"")</f>
        <v/>
      </c>
    </row>
    <row r="2227" spans="1:32" ht="21" customHeight="1">
      <c r="A2227" s="166">
        <f>IF(N2221="","",A2226+1)</f>
        <v>13</v>
      </c>
      <c r="B2227" s="122" t="str">
        <f>'Result Sheet'!$AE$4</f>
        <v xml:space="preserve">अंग्रेजी </v>
      </c>
      <c r="C2227" s="408" t="str">
        <f>IFERROR(VLOOKUP(N2221,Marks,30,0),"")</f>
        <v/>
      </c>
      <c r="D2227" s="408" t="str">
        <f>IFERROR(VLOOKUP(N2221,Marks,31,0),"")</f>
        <v/>
      </c>
      <c r="E2227" s="117" t="str">
        <f>IFERROR(VLOOKUP(N2221,Marks,32,0),"")</f>
        <v/>
      </c>
      <c r="F2227" s="408" t="str">
        <f>IFERROR(VLOOKUP(N2221,Marks,33,0),"")</f>
        <v/>
      </c>
      <c r="G2227" s="408" t="str">
        <f>IFERROR(VLOOKUP(N2221,Marks,34,0),"")</f>
        <v/>
      </c>
      <c r="H2227" s="408" t="str">
        <f>IFERROR(VLOOKUP(N2221,Marks,35,0),"")</f>
        <v/>
      </c>
      <c r="I2227" s="117" t="str">
        <f>IFERROR(VLOOKUP(N2221,Marks,36,0),"")</f>
        <v/>
      </c>
      <c r="J2227" s="119" t="str">
        <f>IFERROR(VLOOKUP(N2221,Marks,37,0),"")</f>
        <v/>
      </c>
      <c r="K2227" s="408" t="str">
        <f>IFERROR(VLOOKUP(N2221,Marks,38,0),"")</f>
        <v/>
      </c>
      <c r="L2227" s="408" t="str">
        <f>IFERROR(VLOOKUP(N2221,Marks,39,0),"")</f>
        <v/>
      </c>
      <c r="M2227" s="408" t="str">
        <f>IFERROR(VLOOKUP(N2221,Marks,40,0),"")</f>
        <v/>
      </c>
      <c r="N2227" s="117" t="str">
        <f>IFERROR(VLOOKUP(N2221,Marks,41,0),"")</f>
        <v/>
      </c>
      <c r="O2227" s="119" t="str">
        <f>IFERROR(VLOOKUP(N2221,Marks,42,0),"")</f>
        <v/>
      </c>
      <c r="P2227" s="323" t="str">
        <f>IFERROR(VLOOKUP(N2221,Marks,48,0),"")</f>
        <v/>
      </c>
      <c r="Q2227" s="819"/>
      <c r="R2227" s="122" t="str">
        <f>'Result Sheet'!$AE$4</f>
        <v xml:space="preserve">अंग्रेजी </v>
      </c>
      <c r="S2227" s="408" t="str">
        <f>IFERROR(VLOOKUP(AD2221,Marks,30,0),"")</f>
        <v/>
      </c>
      <c r="T2227" s="408" t="str">
        <f>IFERROR(VLOOKUP(AD2221,Marks,31,0),"")</f>
        <v/>
      </c>
      <c r="U2227" s="117" t="str">
        <f>IFERROR(VLOOKUP(AD2221,Marks,32,0),"")</f>
        <v/>
      </c>
      <c r="V2227" s="408" t="str">
        <f>IFERROR(VLOOKUP(AD2221,Marks,33,0),"")</f>
        <v/>
      </c>
      <c r="W2227" s="408" t="str">
        <f>IFERROR(VLOOKUP(AD2221,Marks,34,0),"")</f>
        <v/>
      </c>
      <c r="X2227" s="408" t="str">
        <f>IFERROR(VLOOKUP(AD2221,Marks,35,0),"")</f>
        <v/>
      </c>
      <c r="Y2227" s="117" t="str">
        <f>IFERROR(VLOOKUP(AD2221,Marks,36,0),"")</f>
        <v/>
      </c>
      <c r="Z2227" s="119" t="str">
        <f>IFERROR(VLOOKUP(AD2221,Marks,37,0),"")</f>
        <v/>
      </c>
      <c r="AA2227" s="408" t="str">
        <f>IFERROR(VLOOKUP(AD2221,Marks,38,0),"")</f>
        <v/>
      </c>
      <c r="AB2227" s="408" t="str">
        <f>IFERROR(VLOOKUP(AD2221,Marks,39,0),"")</f>
        <v/>
      </c>
      <c r="AC2227" s="408" t="str">
        <f>IFERROR(VLOOKUP(AD2221,Marks,40,0),"")</f>
        <v/>
      </c>
      <c r="AD2227" s="117" t="str">
        <f>IFERROR(VLOOKUP(AD2221,Marks,41,0),"")</f>
        <v/>
      </c>
      <c r="AE2227" s="119" t="str">
        <f>IFERROR(VLOOKUP(AD2221,Marks,42,0),"")</f>
        <v/>
      </c>
      <c r="AF2227" s="323" t="str">
        <f>IFERROR(VLOOKUP(AD2221,Marks,48,0),"")</f>
        <v/>
      </c>
    </row>
    <row r="2228" spans="1:32" ht="21" customHeight="1">
      <c r="A2228" s="166">
        <f>IF(N2221="","",A2227+1)</f>
        <v>14</v>
      </c>
      <c r="B2228" s="122" t="str">
        <f>'Result Sheet'!$AX$4</f>
        <v>संस्कृत</v>
      </c>
      <c r="C2228" s="408" t="str">
        <f>IFERROR(VLOOKUP(N2221,Marks,49,0),"")</f>
        <v/>
      </c>
      <c r="D2228" s="408" t="str">
        <f>IFERROR(VLOOKUP(N2221,Marks,50,0),"")</f>
        <v/>
      </c>
      <c r="E2228" s="117" t="str">
        <f>IFERROR(VLOOKUP(N2221,Marks,51,0),"")</f>
        <v/>
      </c>
      <c r="F2228" s="408" t="str">
        <f>IFERROR(VLOOKUP(N2221,Marks,52,0),"")</f>
        <v/>
      </c>
      <c r="G2228" s="408" t="str">
        <f>IFERROR(VLOOKUP(N2221,Marks,53,0),"")</f>
        <v/>
      </c>
      <c r="H2228" s="408" t="str">
        <f>IFERROR(VLOOKUP(N2221,Marks,54,0),"")</f>
        <v/>
      </c>
      <c r="I2228" s="117" t="str">
        <f>IFERROR(VLOOKUP(N2221,Marks,55,0),"")</f>
        <v/>
      </c>
      <c r="J2228" s="119" t="str">
        <f>IFERROR(VLOOKUP(N2221,Marks,56,0),"")</f>
        <v/>
      </c>
      <c r="K2228" s="408" t="str">
        <f>IFERROR(VLOOKUP(N2221,Marks,57,0),"")</f>
        <v/>
      </c>
      <c r="L2228" s="408" t="str">
        <f>IFERROR(VLOOKUP(N2221,Marks,58,0),"")</f>
        <v/>
      </c>
      <c r="M2228" s="408" t="str">
        <f>IFERROR(VLOOKUP(N2221,Marks,59,0),"")</f>
        <v/>
      </c>
      <c r="N2228" s="117" t="str">
        <f>IFERROR(VLOOKUP(N2221,Marks,60,0),"")</f>
        <v/>
      </c>
      <c r="O2228" s="119" t="str">
        <f>IFERROR(VLOOKUP(N2221,Marks,61,0),"")</f>
        <v/>
      </c>
      <c r="P2228" s="323" t="str">
        <f>IFERROR(VLOOKUP(N2221,Marks,67,0),"")</f>
        <v/>
      </c>
      <c r="Q2228" s="819"/>
      <c r="R2228" s="122" t="str">
        <f>'Result Sheet'!$AX$4</f>
        <v>संस्कृत</v>
      </c>
      <c r="S2228" s="408" t="str">
        <f>IFERROR(VLOOKUP(AD2221,Marks,49,0),"")</f>
        <v/>
      </c>
      <c r="T2228" s="408" t="str">
        <f>IFERROR(VLOOKUP(AD2221,Marks,50,0),"")</f>
        <v/>
      </c>
      <c r="U2228" s="117" t="str">
        <f>IFERROR(VLOOKUP(AD2221,Marks,51,0),"")</f>
        <v/>
      </c>
      <c r="V2228" s="408" t="str">
        <f>IFERROR(VLOOKUP(AD2221,Marks,52,0),"")</f>
        <v/>
      </c>
      <c r="W2228" s="408" t="str">
        <f>IFERROR(VLOOKUP(AD2221,Marks,53,0),"")</f>
        <v/>
      </c>
      <c r="X2228" s="408" t="str">
        <f>IFERROR(VLOOKUP(AD2221,Marks,54,0),"")</f>
        <v/>
      </c>
      <c r="Y2228" s="117" t="str">
        <f>IFERROR(VLOOKUP(AD2221,Marks,55,0),"")</f>
        <v/>
      </c>
      <c r="Z2228" s="119" t="str">
        <f>IFERROR(VLOOKUP(AD2221,Marks,56,0),"")</f>
        <v/>
      </c>
      <c r="AA2228" s="408" t="str">
        <f>IFERROR(VLOOKUP(AD2221,Marks,57,0),"")</f>
        <v/>
      </c>
      <c r="AB2228" s="408" t="str">
        <f>IFERROR(VLOOKUP(AD2221,Marks,58,0),"")</f>
        <v/>
      </c>
      <c r="AC2228" s="408" t="str">
        <f>IFERROR(VLOOKUP(AD2221,Marks,59,0),"")</f>
        <v/>
      </c>
      <c r="AD2228" s="117" t="str">
        <f>IFERROR(VLOOKUP(AD2221,Marks,60,0),"")</f>
        <v/>
      </c>
      <c r="AE2228" s="119" t="str">
        <f>IFERROR(VLOOKUP(AD2221,Marks,61,0),"")</f>
        <v/>
      </c>
      <c r="AF2228" s="323" t="str">
        <f>IFERROR(VLOOKUP(AD2221,Marks,67,0),"")</f>
        <v/>
      </c>
    </row>
    <row r="2229" spans="1:32" ht="21" customHeight="1">
      <c r="A2229" s="166">
        <f>IF(N2221="","",A2227+1)</f>
        <v>14</v>
      </c>
      <c r="B2229" s="122" t="str">
        <f>'Result Sheet'!$BQ$4</f>
        <v xml:space="preserve">गणित </v>
      </c>
      <c r="C2229" s="408" t="str">
        <f>IFERROR(VLOOKUP(N2221,Marks,68,0),"")</f>
        <v/>
      </c>
      <c r="D2229" s="408" t="str">
        <f>IFERROR(VLOOKUP(N2221,Marks,69,0),"")</f>
        <v/>
      </c>
      <c r="E2229" s="117" t="str">
        <f>IFERROR(VLOOKUP(N2221,Marks,70,0),"")</f>
        <v/>
      </c>
      <c r="F2229" s="408" t="str">
        <f>IFERROR(VLOOKUP(N2221,Marks,71,0),"")</f>
        <v/>
      </c>
      <c r="G2229" s="408" t="str">
        <f>IFERROR(VLOOKUP(N2221,Marks,72,0),"")</f>
        <v/>
      </c>
      <c r="H2229" s="408" t="str">
        <f>IFERROR(VLOOKUP(N2221,Marks,73,0),"")</f>
        <v/>
      </c>
      <c r="I2229" s="117" t="str">
        <f>IFERROR(VLOOKUP(N2221,Marks,74,0),"")</f>
        <v/>
      </c>
      <c r="J2229" s="119" t="str">
        <f>IFERROR(VLOOKUP(N2221,Marks,75,0),"")</f>
        <v/>
      </c>
      <c r="K2229" s="408" t="str">
        <f>IFERROR(VLOOKUP(N2221,Marks,76,0),"")</f>
        <v/>
      </c>
      <c r="L2229" s="408" t="str">
        <f>IFERROR(VLOOKUP(N2221,Marks,77,0),"")</f>
        <v/>
      </c>
      <c r="M2229" s="408" t="str">
        <f>IFERROR(VLOOKUP(N2221,Marks,78,0),"")</f>
        <v/>
      </c>
      <c r="N2229" s="117" t="str">
        <f>IFERROR(VLOOKUP(N2221,Marks,79,0),"")</f>
        <v/>
      </c>
      <c r="O2229" s="119" t="str">
        <f>IFERROR(VLOOKUP(N2221,Marks,80,0),"")</f>
        <v/>
      </c>
      <c r="P2229" s="323" t="str">
        <f>IFERROR(VLOOKUP(N2221,Marks,86,0),"")</f>
        <v/>
      </c>
      <c r="Q2229" s="819"/>
      <c r="R2229" s="122" t="str">
        <f>'Result Sheet'!$BQ$4</f>
        <v xml:space="preserve">गणित </v>
      </c>
      <c r="S2229" s="408" t="str">
        <f>IFERROR(VLOOKUP(AD2221,Marks,68,0),"")</f>
        <v/>
      </c>
      <c r="T2229" s="408" t="str">
        <f>IFERROR(VLOOKUP(AD2221,Marks,69,0),"")</f>
        <v/>
      </c>
      <c r="U2229" s="117" t="str">
        <f>IFERROR(VLOOKUP(AD2221,Marks,70,0),"")</f>
        <v/>
      </c>
      <c r="V2229" s="408" t="str">
        <f>IFERROR(VLOOKUP(AD2221,Marks,71,0),"")</f>
        <v/>
      </c>
      <c r="W2229" s="408" t="str">
        <f>IFERROR(VLOOKUP(AD2221,Marks,72,0),"")</f>
        <v/>
      </c>
      <c r="X2229" s="408" t="str">
        <f>IFERROR(VLOOKUP(AD2221,Marks,73,0),"")</f>
        <v/>
      </c>
      <c r="Y2229" s="117" t="str">
        <f>IFERROR(VLOOKUP(AD2221,Marks,74,0),"")</f>
        <v/>
      </c>
      <c r="Z2229" s="119" t="str">
        <f>IFERROR(VLOOKUP(AD2221,Marks,75,0),"")</f>
        <v/>
      </c>
      <c r="AA2229" s="408" t="str">
        <f>IFERROR(VLOOKUP(AD2221,Marks,76,0),"")</f>
        <v/>
      </c>
      <c r="AB2229" s="408" t="str">
        <f>IFERROR(VLOOKUP(AD2221,Marks,77,0),"")</f>
        <v/>
      </c>
      <c r="AC2229" s="408" t="str">
        <f>IFERROR(VLOOKUP(AD2221,Marks,78,0),"")</f>
        <v/>
      </c>
      <c r="AD2229" s="117" t="str">
        <f>IFERROR(VLOOKUP(AD2221,Marks,79,0),"")</f>
        <v/>
      </c>
      <c r="AE2229" s="119" t="str">
        <f>IFERROR(VLOOKUP(AD2221,Marks,80,0),"")</f>
        <v/>
      </c>
      <c r="AF2229" s="323" t="str">
        <f>IFERROR(VLOOKUP(AD2221,Marks,86,0),"")</f>
        <v/>
      </c>
    </row>
    <row r="2230" spans="1:32" ht="21" customHeight="1">
      <c r="A2230" s="166">
        <f>IF(N2221="","",A2229+1)</f>
        <v>15</v>
      </c>
      <c r="B2230" s="122" t="str">
        <f>'Result Sheet'!$CJ$4</f>
        <v xml:space="preserve">पर्यावरण अध्ययन </v>
      </c>
      <c r="C2230" s="408" t="str">
        <f>IFERROR(VLOOKUP(N2221,Marks,87,0),"")</f>
        <v/>
      </c>
      <c r="D2230" s="408" t="str">
        <f>IFERROR(VLOOKUP(N2221,Marks,88,0),"")</f>
        <v/>
      </c>
      <c r="E2230" s="117" t="str">
        <f>IFERROR(VLOOKUP(N2221,Marks,89,0),"")</f>
        <v/>
      </c>
      <c r="F2230" s="408" t="str">
        <f>IFERROR(VLOOKUP(N2221,Marks,90,0),"")</f>
        <v/>
      </c>
      <c r="G2230" s="408" t="str">
        <f>IFERROR(VLOOKUP(N2221,Marks,91,0),"")</f>
        <v/>
      </c>
      <c r="H2230" s="408" t="str">
        <f>IFERROR(VLOOKUP(N2221,Marks,92,0),"")</f>
        <v/>
      </c>
      <c r="I2230" s="117" t="str">
        <f>IFERROR(VLOOKUP(N2221,Marks,93,0),"")</f>
        <v/>
      </c>
      <c r="J2230" s="119" t="str">
        <f>IFERROR(VLOOKUP(N2221,Marks,94,0),"")</f>
        <v/>
      </c>
      <c r="K2230" s="408" t="str">
        <f>IFERROR(VLOOKUP(N2221,Marks,95,0),"")</f>
        <v/>
      </c>
      <c r="L2230" s="408" t="str">
        <f>IFERROR(VLOOKUP(N2221,Marks,96,0),"")</f>
        <v/>
      </c>
      <c r="M2230" s="408" t="str">
        <f>IFERROR(VLOOKUP(N2221,Marks,97,0),"")</f>
        <v/>
      </c>
      <c r="N2230" s="117" t="str">
        <f>IFERROR(VLOOKUP(N2221,Marks,98,0),"")</f>
        <v/>
      </c>
      <c r="O2230" s="119" t="str">
        <f>IFERROR(VLOOKUP(N2221,Marks,99,0),"")</f>
        <v/>
      </c>
      <c r="P2230" s="323" t="str">
        <f>IFERROR(VLOOKUP(N2221,Marks,105,0),"")</f>
        <v/>
      </c>
      <c r="Q2230" s="819"/>
      <c r="R2230" s="122" t="str">
        <f>'Result Sheet'!$CJ$4</f>
        <v xml:space="preserve">पर्यावरण अध्ययन </v>
      </c>
      <c r="S2230" s="408" t="str">
        <f>IFERROR(VLOOKUP(AD2221,Marks,87,0),"")</f>
        <v/>
      </c>
      <c r="T2230" s="408" t="str">
        <f>IFERROR(VLOOKUP(AD2221,Marks,88,0),"")</f>
        <v/>
      </c>
      <c r="U2230" s="117" t="str">
        <f>IFERROR(VLOOKUP(AD2221,Marks,89,0),"")</f>
        <v/>
      </c>
      <c r="V2230" s="408" t="str">
        <f>IFERROR(VLOOKUP(AD2221,Marks,90,0),"")</f>
        <v/>
      </c>
      <c r="W2230" s="408" t="str">
        <f>IFERROR(VLOOKUP(AD2221,Marks,91,0),"")</f>
        <v/>
      </c>
      <c r="X2230" s="408" t="str">
        <f>IFERROR(VLOOKUP(AD2221,Marks,92,0),"")</f>
        <v/>
      </c>
      <c r="Y2230" s="117" t="str">
        <f>IFERROR(VLOOKUP(AD2221,Marks,93,0),"")</f>
        <v/>
      </c>
      <c r="Z2230" s="119" t="str">
        <f>IFERROR(VLOOKUP(AD2221,Marks,94,0),"")</f>
        <v/>
      </c>
      <c r="AA2230" s="408" t="str">
        <f>IFERROR(VLOOKUP(AD2221,Marks,95,0),"")</f>
        <v/>
      </c>
      <c r="AB2230" s="408" t="str">
        <f>IFERROR(VLOOKUP(AD2221,Marks,96,0),"")</f>
        <v/>
      </c>
      <c r="AC2230" s="408" t="str">
        <f>IFERROR(VLOOKUP(AD2221,Marks,97,0),"")</f>
        <v/>
      </c>
      <c r="AD2230" s="117" t="str">
        <f>IFERROR(VLOOKUP(AD2221,Marks,98,0),"")</f>
        <v/>
      </c>
      <c r="AE2230" s="119" t="str">
        <f>IFERROR(VLOOKUP(AD2221,Marks,99,0),"")</f>
        <v/>
      </c>
      <c r="AF2230" s="323" t="str">
        <f>IFERROR(VLOOKUP(AD2221,Marks,105,0),"")</f>
        <v/>
      </c>
    </row>
    <row r="2231" spans="1:32" ht="25.5" customHeight="1">
      <c r="A2231" s="166">
        <f>IF(N2221="","",A2230+1)</f>
        <v>16</v>
      </c>
      <c r="B2231" s="412" t="s">
        <v>215</v>
      </c>
      <c r="C2231" s="120" t="str">
        <f>IF(AND(C2226="",C2227="",C2228="",C2229="",C2230=""),"",SUM(C2226:C2230))</f>
        <v/>
      </c>
      <c r="D2231" s="120" t="str">
        <f t="shared" ref="D2231" si="768">IF(AND(D2226="",D2227="",D2228="",D2229="",D2230=""),"",SUM(D2226:D2230))</f>
        <v/>
      </c>
      <c r="E2231" s="120" t="str">
        <f t="shared" ref="E2231" si="769">IF(AND(E2226="",E2227="",E2228="",E2229="",E2230=""),"",SUM(E2226:E2230))</f>
        <v/>
      </c>
      <c r="F2231" s="120" t="str">
        <f t="shared" ref="F2231" si="770">IF(AND(F2226="",F2227="",F2228="",F2229="",F2230=""),"",SUM(F2226:F2230))</f>
        <v/>
      </c>
      <c r="G2231" s="120" t="str">
        <f t="shared" ref="G2231" si="771">IF(AND(G2226="",G2227="",G2228="",G2229="",G2230=""),"",SUM(G2226:G2230))</f>
        <v/>
      </c>
      <c r="H2231" s="120" t="str">
        <f t="shared" ref="H2231" si="772">IF(AND(H2226="",H2227="",H2228="",H2229="",H2230=""),"",SUM(H2226:H2230))</f>
        <v/>
      </c>
      <c r="I2231" s="120" t="str">
        <f t="shared" ref="I2231" si="773">IF(AND(I2226="",I2227="",I2228="",I2229="",I2230=""),"",SUM(I2226:I2230))</f>
        <v/>
      </c>
      <c r="J2231" s="120" t="str">
        <f t="shared" ref="J2231" si="774">IF(AND(J2226="",J2227="",J2228="",J2229="",J2230=""),"",SUM(J2226:J2230))</f>
        <v/>
      </c>
      <c r="K2231" s="120" t="str">
        <f t="shared" ref="K2231" si="775">IF(AND(K2226="",K2227="",K2228="",K2229="",K2230=""),"",SUM(K2226:K2230))</f>
        <v/>
      </c>
      <c r="L2231" s="120" t="str">
        <f t="shared" ref="L2231" si="776">IF(AND(L2226="",L2227="",L2228="",L2229="",L2230=""),"",SUM(L2226:L2230))</f>
        <v/>
      </c>
      <c r="M2231" s="120" t="str">
        <f t="shared" ref="M2231" si="777">IF(AND(M2226="",M2227="",M2228="",M2229="",M2230=""),"",SUM(M2226:M2230))</f>
        <v/>
      </c>
      <c r="N2231" s="120" t="str">
        <f t="shared" ref="N2231" si="778">IF(AND(N2226="",N2227="",N2228="",N2229="",N2230=""),"",SUM(N2226:N2230))</f>
        <v/>
      </c>
      <c r="O2231" s="120" t="str">
        <f t="shared" ref="O2231" si="779">IF(AND(O2226="",O2227="",O2228="",O2229="",O2230=""),"",SUM(O2226:O2230))</f>
        <v/>
      </c>
      <c r="P2231" s="326" t="str">
        <f>IF(OR(N2221="",E2219="",O2231=""),"",IF(O2231&gt;85%*1000,"A",IF(O2231&gt;70%*1000,"B",IF(O2231&gt;50%*1000,"C",IF(O2231&gt;30%*1000,"D","E")))))</f>
        <v/>
      </c>
      <c r="Q2231" s="819"/>
      <c r="R2231" s="412" t="s">
        <v>215</v>
      </c>
      <c r="S2231" s="120" t="str">
        <f>IF(AND(S2226="",S2227="",S2228="",S2229="",S2230=""),"",SUM(S2226:S2230))</f>
        <v/>
      </c>
      <c r="T2231" s="120" t="str">
        <f t="shared" ref="T2231" si="780">IF(AND(T2226="",T2227="",T2228="",T2229="",T2230=""),"",SUM(T2226:T2230))</f>
        <v/>
      </c>
      <c r="U2231" s="120" t="str">
        <f t="shared" ref="U2231" si="781">IF(AND(U2226="",U2227="",U2228="",U2229="",U2230=""),"",SUM(U2226:U2230))</f>
        <v/>
      </c>
      <c r="V2231" s="120" t="str">
        <f t="shared" ref="V2231" si="782">IF(AND(V2226="",V2227="",V2228="",V2229="",V2230=""),"",SUM(V2226:V2230))</f>
        <v/>
      </c>
      <c r="W2231" s="120" t="str">
        <f t="shared" ref="W2231" si="783">IF(AND(W2226="",W2227="",W2228="",W2229="",W2230=""),"",SUM(W2226:W2230))</f>
        <v/>
      </c>
      <c r="X2231" s="120" t="str">
        <f t="shared" ref="X2231" si="784">IF(AND(X2226="",X2227="",X2228="",X2229="",X2230=""),"",SUM(X2226:X2230))</f>
        <v/>
      </c>
      <c r="Y2231" s="120" t="str">
        <f t="shared" ref="Y2231" si="785">IF(AND(Y2226="",Y2227="",Y2228="",Y2229="",Y2230=""),"",SUM(Y2226:Y2230))</f>
        <v/>
      </c>
      <c r="Z2231" s="120" t="str">
        <f t="shared" ref="Z2231" si="786">IF(AND(Z2226="",Z2227="",Z2228="",Z2229="",Z2230=""),"",SUM(Z2226:Z2230))</f>
        <v/>
      </c>
      <c r="AA2231" s="120" t="str">
        <f t="shared" ref="AA2231" si="787">IF(AND(AA2226="",AA2227="",AA2228="",AA2229="",AA2230=""),"",SUM(AA2226:AA2230))</f>
        <v/>
      </c>
      <c r="AB2231" s="120" t="str">
        <f t="shared" ref="AB2231" si="788">IF(AND(AB2226="",AB2227="",AB2228="",AB2229="",AB2230=""),"",SUM(AB2226:AB2230))</f>
        <v/>
      </c>
      <c r="AC2231" s="120" t="str">
        <f t="shared" ref="AC2231" si="789">IF(AND(AC2226="",AC2227="",AC2228="",AC2229="",AC2230=""),"",SUM(AC2226:AC2230))</f>
        <v/>
      </c>
      <c r="AD2231" s="120" t="str">
        <f t="shared" ref="AD2231" si="790">IF(AND(AD2226="",AD2227="",AD2228="",AD2229="",AD2230=""),"",SUM(AD2226:AD2230))</f>
        <v/>
      </c>
      <c r="AE2231" s="120" t="str">
        <f t="shared" ref="AE2231" si="791">IF(AND(AE2226="",AE2227="",AE2228="",AE2229="",AE2230=""),"",SUM(AE2226:AE2230))</f>
        <v/>
      </c>
      <c r="AF2231" s="326" t="str">
        <f>IF(OR(AD2221="",U2219="",AE2231=""),"",IF(AE2231&gt;85%*1000,"A",IF(AE2231&gt;70%*1000,"B",IF(AE2231&gt;50%*1000,"C",IF(AE2231&gt;30%*1000,"D","E")))))</f>
        <v/>
      </c>
    </row>
    <row r="2232" spans="1:32" ht="9" customHeight="1">
      <c r="A2232" s="166">
        <f>IF(N2221="","",A2231+1)</f>
        <v>17</v>
      </c>
      <c r="B2232" s="787"/>
      <c r="C2232" s="787"/>
      <c r="D2232" s="787"/>
      <c r="E2232" s="787"/>
      <c r="F2232" s="787"/>
      <c r="G2232" s="787"/>
      <c r="H2232" s="787"/>
      <c r="I2232" s="787"/>
      <c r="J2232" s="787"/>
      <c r="K2232" s="787"/>
      <c r="L2232" s="787"/>
      <c r="M2232" s="787"/>
      <c r="N2232" s="787"/>
      <c r="O2232" s="787"/>
      <c r="P2232" s="787"/>
      <c r="Q2232" s="819"/>
      <c r="R2232" s="787"/>
      <c r="S2232" s="787"/>
      <c r="T2232" s="787"/>
      <c r="U2232" s="787"/>
      <c r="V2232" s="787"/>
      <c r="W2232" s="787"/>
      <c r="X2232" s="787"/>
      <c r="Y2232" s="787"/>
      <c r="Z2232" s="787"/>
      <c r="AA2232" s="787"/>
      <c r="AB2232" s="787"/>
      <c r="AC2232" s="787"/>
      <c r="AD2232" s="787"/>
      <c r="AE2232" s="787"/>
      <c r="AF2232" s="787"/>
    </row>
    <row r="2233" spans="1:32" ht="22.5" customHeight="1">
      <c r="A2233" s="166">
        <f>IF(N2221="","",A2232+1)</f>
        <v>18</v>
      </c>
      <c r="B2233" s="788" t="s">
        <v>213</v>
      </c>
      <c r="C2233" s="788"/>
      <c r="D2233" s="789" t="s">
        <v>229</v>
      </c>
      <c r="E2233" s="790"/>
      <c r="F2233" s="411" t="s">
        <v>186</v>
      </c>
      <c r="G2233" s="788" t="s">
        <v>213</v>
      </c>
      <c r="H2233" s="788"/>
      <c r="I2233" s="789" t="s">
        <v>229</v>
      </c>
      <c r="J2233" s="790"/>
      <c r="K2233" s="411" t="s">
        <v>186</v>
      </c>
      <c r="L2233" s="788" t="s">
        <v>213</v>
      </c>
      <c r="M2233" s="788"/>
      <c r="N2233" s="789" t="s">
        <v>229</v>
      </c>
      <c r="O2233" s="790"/>
      <c r="P2233" s="411" t="s">
        <v>186</v>
      </c>
      <c r="Q2233" s="819"/>
      <c r="R2233" s="788" t="s">
        <v>213</v>
      </c>
      <c r="S2233" s="788"/>
      <c r="T2233" s="789" t="s">
        <v>229</v>
      </c>
      <c r="U2233" s="790"/>
      <c r="V2233" s="411" t="s">
        <v>186</v>
      </c>
      <c r="W2233" s="788" t="s">
        <v>213</v>
      </c>
      <c r="X2233" s="788"/>
      <c r="Y2233" s="789" t="s">
        <v>229</v>
      </c>
      <c r="Z2233" s="790"/>
      <c r="AA2233" s="411" t="s">
        <v>186</v>
      </c>
      <c r="AB2233" s="788" t="s">
        <v>213</v>
      </c>
      <c r="AC2233" s="788"/>
      <c r="AD2233" s="789" t="s">
        <v>229</v>
      </c>
      <c r="AE2233" s="790"/>
      <c r="AF2233" s="411" t="s">
        <v>186</v>
      </c>
    </row>
    <row r="2234" spans="1:32" ht="21.75" customHeight="1">
      <c r="A2234" s="166">
        <f>IF(N2221="","",A2233+1)</f>
        <v>19</v>
      </c>
      <c r="B2234" s="791" t="s">
        <v>221</v>
      </c>
      <c r="C2234" s="792"/>
      <c r="D2234" s="792"/>
      <c r="E2234" s="119" t="str">
        <f>IFERROR(VLOOKUP(N2221,Marks,109,0),"")</f>
        <v/>
      </c>
      <c r="F2234" s="130" t="str">
        <f>IFERROR(VLOOKUP(N2221,Marks,113,0),"")</f>
        <v/>
      </c>
      <c r="G2234" s="791" t="s">
        <v>192</v>
      </c>
      <c r="H2234" s="792"/>
      <c r="I2234" s="792"/>
      <c r="J2234" s="119" t="str">
        <f>IFERROR(VLOOKUP(N2221,Marks,117,0),"")</f>
        <v/>
      </c>
      <c r="K2234" s="130" t="str">
        <f>IFERROR(VLOOKUP(N2221,Marks,121,0),"")</f>
        <v/>
      </c>
      <c r="L2234" s="793" t="s">
        <v>193</v>
      </c>
      <c r="M2234" s="794"/>
      <c r="N2234" s="794"/>
      <c r="O2234" s="119" t="str">
        <f>IFERROR(VLOOKUP(N2221,Marks,125,0),"")</f>
        <v/>
      </c>
      <c r="P2234" s="130" t="str">
        <f>IFERROR(VLOOKUP(N2221,Marks,129,0),"")</f>
        <v/>
      </c>
      <c r="Q2234" s="819"/>
      <c r="R2234" s="791" t="s">
        <v>221</v>
      </c>
      <c r="S2234" s="792"/>
      <c r="T2234" s="792"/>
      <c r="U2234" s="119" t="str">
        <f>IFERROR(VLOOKUP(AD2221,Marks,109,0),"")</f>
        <v/>
      </c>
      <c r="V2234" s="130" t="str">
        <f>IFERROR(VLOOKUP(AD2221,Marks,113,0),"")</f>
        <v/>
      </c>
      <c r="W2234" s="791" t="s">
        <v>192</v>
      </c>
      <c r="X2234" s="792"/>
      <c r="Y2234" s="792"/>
      <c r="Z2234" s="119" t="str">
        <f>IFERROR(VLOOKUP(AD2221,Marks,117,0),"")</f>
        <v/>
      </c>
      <c r="AA2234" s="130" t="str">
        <f>IFERROR(VLOOKUP(AD2221,Marks,121,0),"")</f>
        <v/>
      </c>
      <c r="AB2234" s="793" t="s">
        <v>193</v>
      </c>
      <c r="AC2234" s="794"/>
      <c r="AD2234" s="794"/>
      <c r="AE2234" s="119" t="str">
        <f>IFERROR(VLOOKUP(AD2221,Marks,125,0),"")</f>
        <v/>
      </c>
      <c r="AF2234" s="130" t="str">
        <f>IFERROR(VLOOKUP(AD2221,Marks,129,0),"")</f>
        <v/>
      </c>
    </row>
    <row r="2235" spans="1:32" ht="21" customHeight="1">
      <c r="A2235" s="166">
        <f>IF(N2221="","",A2234+1)</f>
        <v>20</v>
      </c>
      <c r="B2235" s="780" t="s">
        <v>216</v>
      </c>
      <c r="C2235" s="780"/>
      <c r="D2235" s="780"/>
      <c r="E2235" s="795" t="str">
        <f>IFERROR(VLOOKUP(N2221,Marks,135,0),"")</f>
        <v/>
      </c>
      <c r="F2235" s="795"/>
      <c r="G2235" s="795"/>
      <c r="H2235" s="795"/>
      <c r="I2235" s="780" t="s">
        <v>217</v>
      </c>
      <c r="J2235" s="780"/>
      <c r="K2235" s="780"/>
      <c r="L2235" s="780"/>
      <c r="M2235" s="796" t="str">
        <f>IFERROR(VLOOKUP(N2221,Marks,136,0),"")</f>
        <v/>
      </c>
      <c r="N2235" s="796"/>
      <c r="O2235" s="796"/>
      <c r="P2235" s="796"/>
      <c r="Q2235" s="819"/>
      <c r="R2235" s="780" t="s">
        <v>216</v>
      </c>
      <c r="S2235" s="780"/>
      <c r="T2235" s="780"/>
      <c r="U2235" s="795" t="str">
        <f>IFERROR(VLOOKUP(AD2221,Marks,135,0),"")</f>
        <v/>
      </c>
      <c r="V2235" s="795"/>
      <c r="W2235" s="795"/>
      <c r="X2235" s="795"/>
      <c r="Y2235" s="780" t="s">
        <v>217</v>
      </c>
      <c r="Z2235" s="780"/>
      <c r="AA2235" s="780"/>
      <c r="AB2235" s="780"/>
      <c r="AC2235" s="796" t="str">
        <f>IFERROR(VLOOKUP(AD2221,Marks,136,0),"")</f>
        <v/>
      </c>
      <c r="AD2235" s="796"/>
      <c r="AE2235" s="796"/>
      <c r="AF2235" s="796"/>
    </row>
    <row r="2236" spans="1:32" ht="21" customHeight="1">
      <c r="A2236" s="166">
        <f>IF(N2221="","",A2235+1)</f>
        <v>21</v>
      </c>
      <c r="B2236" s="780" t="s">
        <v>218</v>
      </c>
      <c r="C2236" s="780"/>
      <c r="D2236" s="780"/>
      <c r="E2236" s="782" t="str">
        <f>IFERROR(VLOOKUP(N2221,Marks,134,0),"")</f>
        <v/>
      </c>
      <c r="F2236" s="782"/>
      <c r="G2236" s="782"/>
      <c r="H2236" s="782"/>
      <c r="I2236" s="780" t="s">
        <v>219</v>
      </c>
      <c r="J2236" s="780"/>
      <c r="K2236" s="780"/>
      <c r="L2236" s="780"/>
      <c r="M2236" s="781" t="str">
        <f>IFERROR(VLOOKUP(N2221,Marks,131,0),"")</f>
        <v/>
      </c>
      <c r="N2236" s="781"/>
      <c r="O2236" s="781"/>
      <c r="P2236" s="781"/>
      <c r="Q2236" s="819"/>
      <c r="R2236" s="780" t="s">
        <v>218</v>
      </c>
      <c r="S2236" s="780"/>
      <c r="T2236" s="780"/>
      <c r="U2236" s="782" t="str">
        <f>IFERROR(VLOOKUP(AD2221,Marks,134,0),"")</f>
        <v/>
      </c>
      <c r="V2236" s="782"/>
      <c r="W2236" s="782"/>
      <c r="X2236" s="782"/>
      <c r="Y2236" s="780" t="s">
        <v>219</v>
      </c>
      <c r="Z2236" s="780"/>
      <c r="AA2236" s="780"/>
      <c r="AB2236" s="780"/>
      <c r="AC2236" s="781" t="str">
        <f>IFERROR(VLOOKUP(AD2221,Marks,131,0),"")</f>
        <v/>
      </c>
      <c r="AD2236" s="781"/>
      <c r="AE2236" s="781"/>
      <c r="AF2236" s="781"/>
    </row>
    <row r="2237" spans="1:32" ht="21" customHeight="1">
      <c r="A2237" s="166">
        <f>IF(N2221="","",A2236+1)</f>
        <v>22</v>
      </c>
      <c r="B2237" s="780" t="s">
        <v>220</v>
      </c>
      <c r="C2237" s="780"/>
      <c r="D2237" s="780"/>
      <c r="E2237" s="324" t="str">
        <f>IFERROR(VLOOKUP(N2221,Marks,132,0),"")</f>
        <v/>
      </c>
      <c r="F2237" s="325" t="s">
        <v>341</v>
      </c>
      <c r="G2237" s="783" t="str">
        <f>IF(OR(N2221="",E2219="",O2231=""),"",IF(O2231&gt;85%*1000,"A",IF(O2231&gt;70%*1000,"B",IF(O2231&gt;50%*1000,"C",IF(O2231&gt;30%*1000,"D","E")))))</f>
        <v/>
      </c>
      <c r="H2237" s="783"/>
      <c r="I2237" s="780" t="s">
        <v>222</v>
      </c>
      <c r="J2237" s="780"/>
      <c r="K2237" s="780"/>
      <c r="L2237" s="780"/>
      <c r="M2237" s="818" t="str">
        <f>IFERROR(VLOOKUP(N2221,Marks,133,0),"")</f>
        <v/>
      </c>
      <c r="N2237" s="818"/>
      <c r="O2237" s="818"/>
      <c r="P2237" s="818"/>
      <c r="Q2237" s="819"/>
      <c r="R2237" s="780" t="s">
        <v>220</v>
      </c>
      <c r="S2237" s="780"/>
      <c r="T2237" s="780"/>
      <c r="U2237" s="324" t="str">
        <f>IFERROR(VLOOKUP(AD2221,Marks,132,0),"")</f>
        <v/>
      </c>
      <c r="V2237" s="325" t="s">
        <v>341</v>
      </c>
      <c r="W2237" s="783" t="str">
        <f>IF(OR(AD2221="",U2219="",AE2231=""),"",IF(AE2231&gt;85%*1000,"A",IF(AE2231&gt;70%*1000,"B",IF(AE2231&gt;50%*1000,"C",IF(AE2231&gt;30%*1000,"D","E")))))</f>
        <v/>
      </c>
      <c r="X2237" s="783"/>
      <c r="Y2237" s="780" t="s">
        <v>222</v>
      </c>
      <c r="Z2237" s="780"/>
      <c r="AA2237" s="780"/>
      <c r="AB2237" s="780"/>
      <c r="AC2237" s="818" t="str">
        <f>IFERROR(VLOOKUP(AD2221,Marks,133,0),"")</f>
        <v/>
      </c>
      <c r="AD2237" s="818"/>
      <c r="AE2237" s="818"/>
      <c r="AF2237" s="818"/>
    </row>
    <row r="2238" spans="1:32" ht="21" customHeight="1">
      <c r="A2238" s="166">
        <f>IF(N2221="","",A2237+1)</f>
        <v>23</v>
      </c>
      <c r="B2238" s="817" t="s">
        <v>228</v>
      </c>
      <c r="C2238" s="817"/>
      <c r="D2238" s="817"/>
      <c r="E2238" s="784">
        <f>'Master sheet'!$C$10</f>
        <v>44697</v>
      </c>
      <c r="F2238" s="784"/>
      <c r="G2238" s="784"/>
      <c r="H2238" s="410"/>
      <c r="I2238" s="121"/>
      <c r="J2238" s="121"/>
      <c r="K2238" s="76"/>
      <c r="L2238" s="121"/>
      <c r="M2238" s="121"/>
      <c r="N2238" s="121"/>
      <c r="O2238" s="121"/>
      <c r="P2238" s="121"/>
      <c r="Q2238" s="819"/>
      <c r="R2238" s="817" t="s">
        <v>228</v>
      </c>
      <c r="S2238" s="817"/>
      <c r="T2238" s="817"/>
      <c r="U2238" s="784">
        <f>'Master sheet'!$C$10</f>
        <v>44697</v>
      </c>
      <c r="V2238" s="784"/>
      <c r="W2238" s="784"/>
      <c r="X2238" s="410"/>
      <c r="Y2238" s="121"/>
      <c r="Z2238" s="121"/>
      <c r="AA2238" s="76"/>
      <c r="AB2238" s="121"/>
      <c r="AC2238" s="121"/>
      <c r="AD2238" s="121"/>
      <c r="AE2238" s="121"/>
      <c r="AF2238" s="121"/>
    </row>
    <row r="2239" spans="1:32" ht="43.5" customHeight="1">
      <c r="A2239" s="166">
        <f>IF(N2221="","",A2238+1)</f>
        <v>24</v>
      </c>
      <c r="B2239" s="804" t="str">
        <f>IF(AND(C2218=1),CONCATENATE("( ",UPPER('Master sheet'!$F$11)," )"),IF(AND(C2218=2),CONCATENATE("( ",UPPER('Master sheet'!$F$19)," )"),IF(AND(C2218=3),CONCATENATE("( ",UPPER('Master sheet'!$J$11)," )"),IF(AND(C2218=4),CONCATENATE("( ",UPPER('Master sheet'!$J$19)," )"),""))))</f>
        <v/>
      </c>
      <c r="C2239" s="804"/>
      <c r="D2239" s="804"/>
      <c r="E2239" s="804"/>
      <c r="F2239" s="805" t="str">
        <f>IF(AND(N2221=""),"",CONCATENATE("(",'Master sheet'!$C$14," )"))</f>
        <v>(Suresh Kumar )</v>
      </c>
      <c r="G2239" s="805"/>
      <c r="H2239" s="805"/>
      <c r="I2239" s="805"/>
      <c r="J2239" s="805"/>
      <c r="K2239" s="805" t="str">
        <f>IF(AND(N2221=""),"",CONCATENATE("(",'Master sheet'!$C$12," )"))</f>
        <v>(USHA PALIYA )</v>
      </c>
      <c r="L2239" s="805"/>
      <c r="M2239" s="805"/>
      <c r="N2239" s="805"/>
      <c r="O2239" s="805"/>
      <c r="P2239" s="805"/>
      <c r="Q2239" s="819"/>
      <c r="R2239" s="804" t="str">
        <f>IF(AND(S2218=1),CONCATENATE("( ",UPPER('Master sheet'!$F$11)," )"),IF(AND(S2218=2),CONCATENATE("( ",UPPER('Master sheet'!$F$19)," )"),IF(AND(S2218=3),CONCATENATE("( ",UPPER('Master sheet'!$J$11)," )"),IF(AND(S2218=4),CONCATENATE("( ",UPPER('Master sheet'!$J$19)," )"),""))))</f>
        <v/>
      </c>
      <c r="S2239" s="804"/>
      <c r="T2239" s="804"/>
      <c r="U2239" s="804"/>
      <c r="V2239" s="805" t="str">
        <f>IF(AND(AD2221=""),"",CONCATENATE("(",'Master sheet'!$C$14," )"))</f>
        <v>(Suresh Kumar )</v>
      </c>
      <c r="W2239" s="805"/>
      <c r="X2239" s="805"/>
      <c r="Y2239" s="805"/>
      <c r="Z2239" s="805"/>
      <c r="AA2239" s="805" t="str">
        <f>IF(AND(AD2221=""),"",CONCATENATE("(",'Master sheet'!$C$12," )"))</f>
        <v>(USHA PALIYA )</v>
      </c>
      <c r="AB2239" s="805"/>
      <c r="AC2239" s="805"/>
      <c r="AD2239" s="805"/>
      <c r="AE2239" s="805"/>
      <c r="AF2239" s="805"/>
    </row>
    <row r="2240" spans="1:32" ht="21.75" customHeight="1">
      <c r="A2240" s="166">
        <f>IF(N2221="","",A2239+1)</f>
        <v>25</v>
      </c>
      <c r="B2240" s="806" t="s">
        <v>223</v>
      </c>
      <c r="C2240" s="806"/>
      <c r="D2240" s="806"/>
      <c r="E2240" s="806"/>
      <c r="F2240" s="807" t="s">
        <v>224</v>
      </c>
      <c r="G2240" s="807"/>
      <c r="H2240" s="807"/>
      <c r="I2240" s="807"/>
      <c r="J2240" s="807"/>
      <c r="K2240" s="806" t="s">
        <v>225</v>
      </c>
      <c r="L2240" s="806"/>
      <c r="M2240" s="806"/>
      <c r="N2240" s="806"/>
      <c r="O2240" s="806"/>
      <c r="P2240" s="806"/>
      <c r="Q2240" s="819"/>
      <c r="R2240" s="806" t="s">
        <v>223</v>
      </c>
      <c r="S2240" s="806"/>
      <c r="T2240" s="806"/>
      <c r="U2240" s="806"/>
      <c r="V2240" s="807" t="s">
        <v>224</v>
      </c>
      <c r="W2240" s="807"/>
      <c r="X2240" s="807"/>
      <c r="Y2240" s="807"/>
      <c r="Z2240" s="807"/>
      <c r="AA2240" s="806" t="s">
        <v>225</v>
      </c>
      <c r="AB2240" s="806"/>
      <c r="AC2240" s="806"/>
      <c r="AD2240" s="806"/>
      <c r="AE2240" s="806"/>
      <c r="AF2240" s="806"/>
    </row>
    <row r="2242" spans="1:32" ht="21.9" customHeight="1">
      <c r="A2242" s="165">
        <f>IF(N2248="","",1)</f>
        <v>1</v>
      </c>
      <c r="B2242" s="808" t="s">
        <v>203</v>
      </c>
      <c r="C2242" s="808"/>
      <c r="D2242" s="808"/>
      <c r="E2242" s="808"/>
      <c r="F2242" s="808"/>
      <c r="G2242" s="808"/>
      <c r="H2242" s="808"/>
      <c r="I2242" s="808"/>
      <c r="J2242" s="808"/>
      <c r="K2242" s="808"/>
      <c r="L2242" s="808"/>
      <c r="M2242" s="808"/>
      <c r="N2242" s="808"/>
      <c r="O2242" s="808"/>
      <c r="P2242" s="808"/>
      <c r="Q2242" s="819" t="s">
        <v>249</v>
      </c>
      <c r="R2242" s="808" t="s">
        <v>203</v>
      </c>
      <c r="S2242" s="808"/>
      <c r="T2242" s="808"/>
      <c r="U2242" s="808"/>
      <c r="V2242" s="808"/>
      <c r="W2242" s="808"/>
      <c r="X2242" s="808"/>
      <c r="Y2242" s="808"/>
      <c r="Z2242" s="808"/>
      <c r="AA2242" s="808"/>
      <c r="AB2242" s="808"/>
      <c r="AC2242" s="808"/>
      <c r="AD2242" s="808"/>
      <c r="AE2242" s="808"/>
      <c r="AF2242" s="808"/>
    </row>
    <row r="2243" spans="1:32" ht="21.9" customHeight="1">
      <c r="A2243" s="166">
        <f>IF(N2248="","",A2242+1)</f>
        <v>2</v>
      </c>
      <c r="B2243" s="820" t="s">
        <v>541</v>
      </c>
      <c r="C2243" s="820"/>
      <c r="D2243" s="820"/>
      <c r="E2243" s="820"/>
      <c r="F2243" s="820"/>
      <c r="G2243" s="820"/>
      <c r="H2243" s="820"/>
      <c r="I2243" s="820"/>
      <c r="J2243" s="820"/>
      <c r="K2243" s="820"/>
      <c r="L2243" s="820"/>
      <c r="M2243" s="820"/>
      <c r="N2243" s="820"/>
      <c r="O2243" s="820"/>
      <c r="P2243" s="820"/>
      <c r="Q2243" s="819"/>
      <c r="R2243" s="820" t="s">
        <v>541</v>
      </c>
      <c r="S2243" s="820"/>
      <c r="T2243" s="820"/>
      <c r="U2243" s="820"/>
      <c r="V2243" s="820"/>
      <c r="W2243" s="820"/>
      <c r="X2243" s="820"/>
      <c r="Y2243" s="820"/>
      <c r="Z2243" s="820"/>
      <c r="AA2243" s="820"/>
      <c r="AB2243" s="820"/>
      <c r="AC2243" s="820"/>
      <c r="AD2243" s="820"/>
      <c r="AE2243" s="820"/>
      <c r="AF2243" s="820"/>
    </row>
    <row r="2244" spans="1:32" ht="21.9" customHeight="1">
      <c r="A2244" s="166">
        <f>IF(N2248="","",A2243+1)</f>
        <v>3</v>
      </c>
      <c r="B2244" s="821" t="s">
        <v>168</v>
      </c>
      <c r="C2244" s="821"/>
      <c r="D2244" s="821"/>
      <c r="E2244" s="822" t="str">
        <f>IF(AND(N2248=""),"",'Result Sheet'!$F$2)</f>
        <v xml:space="preserve">महात्मा गाँधी राजकीय विद्यालय (अंग्रेजी माध्यम) बर, पाली </v>
      </c>
      <c r="F2244" s="822"/>
      <c r="G2244" s="822"/>
      <c r="H2244" s="822"/>
      <c r="I2244" s="822"/>
      <c r="J2244" s="822"/>
      <c r="K2244" s="822"/>
      <c r="L2244" s="822"/>
      <c r="M2244" s="822"/>
      <c r="N2244" s="822"/>
      <c r="O2244" s="822"/>
      <c r="P2244" s="822"/>
      <c r="Q2244" s="819"/>
      <c r="R2244" s="821" t="s">
        <v>168</v>
      </c>
      <c r="S2244" s="821"/>
      <c r="T2244" s="821"/>
      <c r="U2244" s="822" t="str">
        <f>IF(AND(AD2248=""),"",'Result Sheet'!$F$2)</f>
        <v xml:space="preserve">महात्मा गाँधी राजकीय विद्यालय (अंग्रेजी माध्यम) बर, पाली </v>
      </c>
      <c r="V2244" s="822"/>
      <c r="W2244" s="822"/>
      <c r="X2244" s="822"/>
      <c r="Y2244" s="822"/>
      <c r="Z2244" s="822"/>
      <c r="AA2244" s="822"/>
      <c r="AB2244" s="822"/>
      <c r="AC2244" s="822"/>
      <c r="AD2244" s="822"/>
      <c r="AE2244" s="822"/>
      <c r="AF2244" s="822"/>
    </row>
    <row r="2245" spans="1:32" ht="21.9" customHeight="1">
      <c r="A2245" s="166">
        <f>IF(N2248="","",A2244+1)</f>
        <v>4</v>
      </c>
      <c r="B2245" s="413" t="s">
        <v>169</v>
      </c>
      <c r="C2245" s="797" t="str">
        <f>IFERROR(VLOOKUP(N2248,Marks,2,0),"")</f>
        <v/>
      </c>
      <c r="D2245" s="797"/>
      <c r="E2245" s="815" t="s">
        <v>212</v>
      </c>
      <c r="F2245" s="815"/>
      <c r="G2245" s="815"/>
      <c r="H2245" s="797" t="str">
        <f>IFERROR(VLOOKUP(N2248,Marks,3,0),"")</f>
        <v/>
      </c>
      <c r="I2245" s="797"/>
      <c r="J2245" s="798" t="s">
        <v>205</v>
      </c>
      <c r="K2245" s="798"/>
      <c r="L2245" s="798"/>
      <c r="M2245" s="798"/>
      <c r="N2245" s="799" t="str">
        <f>IF(AND(N2248=""),"",'Marks Entry 1st'!$I$2)</f>
        <v xml:space="preserve"> 2021-2022</v>
      </c>
      <c r="O2245" s="799"/>
      <c r="P2245" s="799"/>
      <c r="Q2245" s="819"/>
      <c r="R2245" s="413" t="s">
        <v>169</v>
      </c>
      <c r="S2245" s="797" t="str">
        <f>IFERROR(VLOOKUP(AD2248,Marks,2,0),"")</f>
        <v/>
      </c>
      <c r="T2245" s="797"/>
      <c r="U2245" s="815" t="s">
        <v>212</v>
      </c>
      <c r="V2245" s="815"/>
      <c r="W2245" s="815"/>
      <c r="X2245" s="797" t="str">
        <f>IFERROR(VLOOKUP(AD2248,Marks,3,0),"")</f>
        <v/>
      </c>
      <c r="Y2245" s="797"/>
      <c r="Z2245" s="798" t="s">
        <v>205</v>
      </c>
      <c r="AA2245" s="798"/>
      <c r="AB2245" s="798"/>
      <c r="AC2245" s="798"/>
      <c r="AD2245" s="799" t="str">
        <f>IF(AND(AD2248=""),"",'Marks Entry 1st'!$I$2)</f>
        <v xml:space="preserve"> 2021-2022</v>
      </c>
      <c r="AE2245" s="799"/>
      <c r="AF2245" s="799"/>
    </row>
    <row r="2246" spans="1:32" ht="21.9" customHeight="1">
      <c r="A2246" s="166">
        <f>IF(N2248="","",A2245+1)</f>
        <v>5</v>
      </c>
      <c r="B2246" s="800" t="s">
        <v>206</v>
      </c>
      <c r="C2246" s="800"/>
      <c r="D2246" s="800"/>
      <c r="E2246" s="801" t="str">
        <f>IFERROR(VLOOKUP(N2248,Marks,6,0),"")</f>
        <v/>
      </c>
      <c r="F2246" s="801"/>
      <c r="G2246" s="801"/>
      <c r="H2246" s="801"/>
      <c r="I2246" s="801"/>
      <c r="J2246" s="802" t="s">
        <v>209</v>
      </c>
      <c r="K2246" s="802"/>
      <c r="L2246" s="802"/>
      <c r="M2246" s="802"/>
      <c r="N2246" s="803" t="str">
        <f>IFERROR(VLOOKUP(N2248,Marks,5,0),"")</f>
        <v/>
      </c>
      <c r="O2246" s="803"/>
      <c r="P2246" s="803"/>
      <c r="Q2246" s="819"/>
      <c r="R2246" s="800" t="s">
        <v>206</v>
      </c>
      <c r="S2246" s="800"/>
      <c r="T2246" s="800"/>
      <c r="U2246" s="801" t="str">
        <f>IFERROR(VLOOKUP(AD2248,Marks,6,0),"")</f>
        <v/>
      </c>
      <c r="V2246" s="801"/>
      <c r="W2246" s="801"/>
      <c r="X2246" s="801"/>
      <c r="Y2246" s="801"/>
      <c r="Z2246" s="802" t="s">
        <v>209</v>
      </c>
      <c r="AA2246" s="802"/>
      <c r="AB2246" s="802"/>
      <c r="AC2246" s="802"/>
      <c r="AD2246" s="803" t="str">
        <f>IFERROR(VLOOKUP(AD2248,Marks,5,0),"")</f>
        <v/>
      </c>
      <c r="AE2246" s="803"/>
      <c r="AF2246" s="803"/>
    </row>
    <row r="2247" spans="1:32" ht="21.9" customHeight="1">
      <c r="A2247" s="166">
        <f>IF(N2248="","",A2246+1)</f>
        <v>6</v>
      </c>
      <c r="B2247" s="800" t="s">
        <v>207</v>
      </c>
      <c r="C2247" s="800"/>
      <c r="D2247" s="800"/>
      <c r="E2247" s="801" t="str">
        <f>IFERROR(VLOOKUP(N2248,Marks,7,0),"")</f>
        <v/>
      </c>
      <c r="F2247" s="801"/>
      <c r="G2247" s="801"/>
      <c r="H2247" s="801"/>
      <c r="I2247" s="801"/>
      <c r="J2247" s="802" t="s">
        <v>210</v>
      </c>
      <c r="K2247" s="802"/>
      <c r="L2247" s="802"/>
      <c r="M2247" s="802"/>
      <c r="N2247" s="816" t="str">
        <f>IFERROR(VLOOKUP(N2248,Marks,4,0),"")</f>
        <v/>
      </c>
      <c r="O2247" s="816"/>
      <c r="P2247" s="816"/>
      <c r="Q2247" s="819"/>
      <c r="R2247" s="800" t="s">
        <v>207</v>
      </c>
      <c r="S2247" s="800"/>
      <c r="T2247" s="800"/>
      <c r="U2247" s="801" t="str">
        <f>IFERROR(VLOOKUP(AD2248,Marks,7,0),"")</f>
        <v/>
      </c>
      <c r="V2247" s="801"/>
      <c r="W2247" s="801"/>
      <c r="X2247" s="801"/>
      <c r="Y2247" s="801"/>
      <c r="Z2247" s="802" t="s">
        <v>210</v>
      </c>
      <c r="AA2247" s="802"/>
      <c r="AB2247" s="802"/>
      <c r="AC2247" s="802"/>
      <c r="AD2247" s="816" t="str">
        <f>IFERROR(VLOOKUP(AD2248,Marks,4,0),"")</f>
        <v/>
      </c>
      <c r="AE2247" s="816"/>
      <c r="AF2247" s="816"/>
    </row>
    <row r="2248" spans="1:32" ht="21.9" customHeight="1">
      <c r="A2248" s="166">
        <f>IF(N2248="","",A2247+1)</f>
        <v>7</v>
      </c>
      <c r="B2248" s="800" t="s">
        <v>208</v>
      </c>
      <c r="C2248" s="800"/>
      <c r="D2248" s="800"/>
      <c r="E2248" s="801" t="str">
        <f>IFERROR(VLOOKUP(N2248,Marks,8,0),"")</f>
        <v/>
      </c>
      <c r="F2248" s="801"/>
      <c r="G2248" s="801"/>
      <c r="H2248" s="801"/>
      <c r="I2248" s="801"/>
      <c r="J2248" s="802" t="s">
        <v>211</v>
      </c>
      <c r="K2248" s="802"/>
      <c r="L2248" s="802"/>
      <c r="M2248" s="802"/>
      <c r="N2248" s="809">
        <f>IF(AD2221="","",IF(AND(AD2221+1&gt;$AN$6),"",AD2221+1))</f>
        <v>267</v>
      </c>
      <c r="O2248" s="809"/>
      <c r="P2248" s="809"/>
      <c r="Q2248" s="819"/>
      <c r="R2248" s="800" t="s">
        <v>208</v>
      </c>
      <c r="S2248" s="800"/>
      <c r="T2248" s="800"/>
      <c r="U2248" s="801" t="str">
        <f>IFERROR(VLOOKUP(AD2248,Marks,8,0),"")</f>
        <v/>
      </c>
      <c r="V2248" s="801"/>
      <c r="W2248" s="801"/>
      <c r="X2248" s="801"/>
      <c r="Y2248" s="801"/>
      <c r="Z2248" s="802" t="s">
        <v>211</v>
      </c>
      <c r="AA2248" s="802"/>
      <c r="AB2248" s="802"/>
      <c r="AC2248" s="802"/>
      <c r="AD2248" s="810">
        <f>IF(N2248="","",IF(AND(N2248+1&gt;$AN$6),"",N2248+1))</f>
        <v>268</v>
      </c>
      <c r="AE2248" s="810"/>
      <c r="AF2248" s="810"/>
    </row>
    <row r="2249" spans="1:32" ht="9" customHeight="1">
      <c r="A2249" s="166">
        <f>IF(N2248="","",A2248+1)</f>
        <v>8</v>
      </c>
      <c r="B2249" s="123"/>
      <c r="C2249" s="123"/>
      <c r="D2249" s="123"/>
      <c r="E2249" s="124"/>
      <c r="F2249" s="124"/>
      <c r="G2249" s="124"/>
      <c r="H2249" s="123"/>
      <c r="I2249" s="123"/>
      <c r="J2249" s="125"/>
      <c r="K2249" s="125"/>
      <c r="L2249" s="125"/>
      <c r="M2249" s="76"/>
      <c r="N2249" s="76"/>
      <c r="O2249" s="76"/>
      <c r="P2249" s="76"/>
      <c r="Q2249" s="819"/>
      <c r="R2249" s="123"/>
      <c r="S2249" s="123"/>
      <c r="T2249" s="123"/>
      <c r="U2249" s="124"/>
      <c r="V2249" s="124"/>
      <c r="W2249" s="124"/>
      <c r="X2249" s="123"/>
      <c r="Y2249" s="123"/>
      <c r="Z2249" s="125"/>
      <c r="AA2249" s="125"/>
      <c r="AB2249" s="125"/>
      <c r="AC2249" s="76"/>
      <c r="AD2249" s="76"/>
      <c r="AE2249" s="76"/>
      <c r="AF2249" s="76"/>
    </row>
    <row r="2250" spans="1:32" ht="21" customHeight="1">
      <c r="A2250" s="166">
        <f>IF(N2248="","",A2249+1)</f>
        <v>9</v>
      </c>
      <c r="B2250" s="811" t="s">
        <v>213</v>
      </c>
      <c r="C2250" s="646" t="s">
        <v>214</v>
      </c>
      <c r="D2250" s="646"/>
      <c r="E2250" s="646"/>
      <c r="F2250" s="812" t="s">
        <v>13</v>
      </c>
      <c r="G2250" s="813"/>
      <c r="H2250" s="813"/>
      <c r="I2250" s="814"/>
      <c r="J2250" s="649" t="s">
        <v>184</v>
      </c>
      <c r="K2250" s="650" t="s">
        <v>167</v>
      </c>
      <c r="L2250" s="651"/>
      <c r="M2250" s="651"/>
      <c r="N2250" s="652"/>
      <c r="O2250" s="616" t="s">
        <v>185</v>
      </c>
      <c r="P2250" s="617" t="s">
        <v>186</v>
      </c>
      <c r="Q2250" s="819"/>
      <c r="R2250" s="811" t="s">
        <v>213</v>
      </c>
      <c r="S2250" s="646" t="s">
        <v>214</v>
      </c>
      <c r="T2250" s="646"/>
      <c r="U2250" s="646"/>
      <c r="V2250" s="812" t="s">
        <v>13</v>
      </c>
      <c r="W2250" s="813"/>
      <c r="X2250" s="813"/>
      <c r="Y2250" s="814"/>
      <c r="Z2250" s="649" t="s">
        <v>184</v>
      </c>
      <c r="AA2250" s="650" t="s">
        <v>167</v>
      </c>
      <c r="AB2250" s="651"/>
      <c r="AC2250" s="651"/>
      <c r="AD2250" s="652"/>
      <c r="AE2250" s="616" t="s">
        <v>185</v>
      </c>
      <c r="AF2250" s="617" t="s">
        <v>186</v>
      </c>
    </row>
    <row r="2251" spans="1:32" ht="90.75" customHeight="1">
      <c r="A2251" s="166">
        <f>IF(N2248="","",A2250+1)</f>
        <v>10</v>
      </c>
      <c r="B2251" s="811"/>
      <c r="C2251" s="171" t="s">
        <v>11</v>
      </c>
      <c r="D2251" s="171" t="s">
        <v>180</v>
      </c>
      <c r="E2251" s="171" t="s">
        <v>108</v>
      </c>
      <c r="F2251" s="171" t="s">
        <v>182</v>
      </c>
      <c r="G2251" s="171" t="s">
        <v>183</v>
      </c>
      <c r="H2251" s="305" t="s">
        <v>10</v>
      </c>
      <c r="I2251" s="171" t="s">
        <v>108</v>
      </c>
      <c r="J2251" s="649"/>
      <c r="K2251" s="172" t="s">
        <v>182</v>
      </c>
      <c r="L2251" s="172" t="s">
        <v>183</v>
      </c>
      <c r="M2251" s="173" t="s">
        <v>10</v>
      </c>
      <c r="N2251" s="171" t="s">
        <v>108</v>
      </c>
      <c r="O2251" s="616"/>
      <c r="P2251" s="785"/>
      <c r="Q2251" s="819"/>
      <c r="R2251" s="811"/>
      <c r="S2251" s="171" t="s">
        <v>11</v>
      </c>
      <c r="T2251" s="171" t="s">
        <v>180</v>
      </c>
      <c r="U2251" s="171" t="s">
        <v>108</v>
      </c>
      <c r="V2251" s="171" t="s">
        <v>182</v>
      </c>
      <c r="W2251" s="171" t="s">
        <v>183</v>
      </c>
      <c r="X2251" s="305" t="s">
        <v>10</v>
      </c>
      <c r="Y2251" s="171" t="s">
        <v>108</v>
      </c>
      <c r="Z2251" s="649"/>
      <c r="AA2251" s="172" t="s">
        <v>182</v>
      </c>
      <c r="AB2251" s="172" t="s">
        <v>183</v>
      </c>
      <c r="AC2251" s="173" t="s">
        <v>10</v>
      </c>
      <c r="AD2251" s="171" t="s">
        <v>108</v>
      </c>
      <c r="AE2251" s="616"/>
      <c r="AF2251" s="785">
        <v>0</v>
      </c>
    </row>
    <row r="2252" spans="1:32" ht="18.75" customHeight="1">
      <c r="A2252" s="166">
        <f>IF(N2248="","",A2251+1)</f>
        <v>11</v>
      </c>
      <c r="B2252" s="811"/>
      <c r="C2252" s="409">
        <v>20</v>
      </c>
      <c r="D2252" s="409">
        <v>20</v>
      </c>
      <c r="E2252" s="116">
        <v>40</v>
      </c>
      <c r="F2252" s="409">
        <v>30</v>
      </c>
      <c r="G2252" s="409">
        <v>18</v>
      </c>
      <c r="H2252" s="409">
        <v>12</v>
      </c>
      <c r="I2252" s="116">
        <v>60</v>
      </c>
      <c r="J2252" s="118">
        <v>100</v>
      </c>
      <c r="K2252" s="409">
        <v>50</v>
      </c>
      <c r="L2252" s="409">
        <v>30</v>
      </c>
      <c r="M2252" s="409">
        <v>20</v>
      </c>
      <c r="N2252" s="116">
        <v>100</v>
      </c>
      <c r="O2252" s="118">
        <v>200</v>
      </c>
      <c r="P2252" s="786"/>
      <c r="Q2252" s="819"/>
      <c r="R2252" s="811"/>
      <c r="S2252" s="409">
        <v>20</v>
      </c>
      <c r="T2252" s="409">
        <v>20</v>
      </c>
      <c r="U2252" s="116">
        <v>40</v>
      </c>
      <c r="V2252" s="409">
        <v>30</v>
      </c>
      <c r="W2252" s="409">
        <v>18</v>
      </c>
      <c r="X2252" s="409">
        <v>12</v>
      </c>
      <c r="Y2252" s="116">
        <v>60</v>
      </c>
      <c r="Z2252" s="118">
        <v>100</v>
      </c>
      <c r="AA2252" s="409">
        <v>50</v>
      </c>
      <c r="AB2252" s="409">
        <v>30</v>
      </c>
      <c r="AC2252" s="409">
        <v>20</v>
      </c>
      <c r="AD2252" s="116">
        <v>100</v>
      </c>
      <c r="AE2252" s="118">
        <v>200</v>
      </c>
      <c r="AF2252" s="786"/>
    </row>
    <row r="2253" spans="1:32" ht="21" customHeight="1">
      <c r="A2253" s="166">
        <f>IF(N2248="","",A2252+1)</f>
        <v>12</v>
      </c>
      <c r="B2253" s="122" t="str">
        <f>'Result Sheet'!$L$4</f>
        <v xml:space="preserve">हिन्दी </v>
      </c>
      <c r="C2253" s="408" t="str">
        <f>IFERROR(VLOOKUP(N2248,Marks,11,0),"")</f>
        <v/>
      </c>
      <c r="D2253" s="408" t="str">
        <f>IFERROR(VLOOKUP(N2248,Marks,12,0),"")</f>
        <v/>
      </c>
      <c r="E2253" s="117" t="str">
        <f>IFERROR(VLOOKUP(N2248,Marks,13,0),"")</f>
        <v/>
      </c>
      <c r="F2253" s="408" t="str">
        <f>IFERROR(VLOOKUP(N2248,Marks,14,0),"")</f>
        <v/>
      </c>
      <c r="G2253" s="408" t="str">
        <f>IFERROR(VLOOKUP(N2248,Marks,15,0),"")</f>
        <v/>
      </c>
      <c r="H2253" s="408" t="str">
        <f>IFERROR(VLOOKUP(N2248,Marks,16,0),"")</f>
        <v/>
      </c>
      <c r="I2253" s="117" t="str">
        <f>IFERROR(VLOOKUP(N2248,Marks,17,0),"")</f>
        <v/>
      </c>
      <c r="J2253" s="119" t="str">
        <f>IFERROR(VLOOKUP(N2248,Marks,18,0),"")</f>
        <v/>
      </c>
      <c r="K2253" s="408" t="str">
        <f>IFERROR(VLOOKUP(N2248,Marks,19,0),"")</f>
        <v/>
      </c>
      <c r="L2253" s="408" t="str">
        <f>IFERROR(VLOOKUP(N2248,Marks,20,0),"")</f>
        <v/>
      </c>
      <c r="M2253" s="408" t="str">
        <f>IFERROR(VLOOKUP(N2248,Marks,21,0),"")</f>
        <v/>
      </c>
      <c r="N2253" s="117" t="str">
        <f>IFERROR(VLOOKUP(N2248,Marks,22,0),"")</f>
        <v/>
      </c>
      <c r="O2253" s="119" t="str">
        <f>IFERROR(VLOOKUP(N2248,Marks,23,0),"")</f>
        <v/>
      </c>
      <c r="P2253" s="323" t="str">
        <f>IFERROR(VLOOKUP(N2248,Marks,29,0),"")</f>
        <v/>
      </c>
      <c r="Q2253" s="819"/>
      <c r="R2253" s="122" t="str">
        <f>'Result Sheet'!$L$4</f>
        <v xml:space="preserve">हिन्दी </v>
      </c>
      <c r="S2253" s="408" t="str">
        <f>IFERROR(VLOOKUP(AD2248,Marks,11,0),"")</f>
        <v/>
      </c>
      <c r="T2253" s="408" t="str">
        <f>IFERROR(VLOOKUP(AD2248,Marks,12,0),"")</f>
        <v/>
      </c>
      <c r="U2253" s="117" t="str">
        <f>IFERROR(VLOOKUP(AD2248,Marks,13,0),"")</f>
        <v/>
      </c>
      <c r="V2253" s="408" t="str">
        <f>IFERROR(VLOOKUP(AD2248,Marks,14,0),"")</f>
        <v/>
      </c>
      <c r="W2253" s="408" t="str">
        <f>IFERROR(VLOOKUP(AD2248,Marks,15,0),"")</f>
        <v/>
      </c>
      <c r="X2253" s="408" t="str">
        <f>IFERROR(VLOOKUP(AD2248,Marks,16,0),"")</f>
        <v/>
      </c>
      <c r="Y2253" s="117" t="str">
        <f>IFERROR(VLOOKUP(AD2248,Marks,17,0),"")</f>
        <v/>
      </c>
      <c r="Z2253" s="119" t="str">
        <f>IFERROR(VLOOKUP(AD2248,Marks,18,0),"")</f>
        <v/>
      </c>
      <c r="AA2253" s="408" t="str">
        <f>IFERROR(VLOOKUP(AD2248,Marks,19,0),"")</f>
        <v/>
      </c>
      <c r="AB2253" s="408" t="str">
        <f>IFERROR(VLOOKUP(AD2248,Marks,20,0),"")</f>
        <v/>
      </c>
      <c r="AC2253" s="408" t="str">
        <f>IFERROR(VLOOKUP(AD2248,Marks,21,0),"")</f>
        <v/>
      </c>
      <c r="AD2253" s="117" t="str">
        <f>IFERROR(VLOOKUP(AD2248,Marks,22,0),"")</f>
        <v/>
      </c>
      <c r="AE2253" s="119" t="str">
        <f>IFERROR(VLOOKUP(AD2248,Marks,23,0),"")</f>
        <v/>
      </c>
      <c r="AF2253" s="323" t="str">
        <f>IFERROR(VLOOKUP(AD2248,Marks,29,0),"")</f>
        <v/>
      </c>
    </row>
    <row r="2254" spans="1:32" ht="21" customHeight="1">
      <c r="A2254" s="166">
        <f>IF(N2248="","",A2253+1)</f>
        <v>13</v>
      </c>
      <c r="B2254" s="122" t="str">
        <f>'Result Sheet'!$AE$4</f>
        <v xml:space="preserve">अंग्रेजी </v>
      </c>
      <c r="C2254" s="408" t="str">
        <f>IFERROR(VLOOKUP(N2248,Marks,30,0),"")</f>
        <v/>
      </c>
      <c r="D2254" s="408" t="str">
        <f>IFERROR(VLOOKUP(N2248,Marks,31,0),"")</f>
        <v/>
      </c>
      <c r="E2254" s="117" t="str">
        <f>IFERROR(VLOOKUP(N2248,Marks,32,0),"")</f>
        <v/>
      </c>
      <c r="F2254" s="408" t="str">
        <f>IFERROR(VLOOKUP(N2248,Marks,33,0),"")</f>
        <v/>
      </c>
      <c r="G2254" s="408" t="str">
        <f>IFERROR(VLOOKUP(N2248,Marks,34,0),"")</f>
        <v/>
      </c>
      <c r="H2254" s="408" t="str">
        <f>IFERROR(VLOOKUP(N2248,Marks,35,0),"")</f>
        <v/>
      </c>
      <c r="I2254" s="117" t="str">
        <f>IFERROR(VLOOKUP(N2248,Marks,36,0),"")</f>
        <v/>
      </c>
      <c r="J2254" s="119" t="str">
        <f>IFERROR(VLOOKUP(N2248,Marks,37,0),"")</f>
        <v/>
      </c>
      <c r="K2254" s="408" t="str">
        <f>IFERROR(VLOOKUP(N2248,Marks,38,0),"")</f>
        <v/>
      </c>
      <c r="L2254" s="408" t="str">
        <f>IFERROR(VLOOKUP(N2248,Marks,39,0),"")</f>
        <v/>
      </c>
      <c r="M2254" s="408" t="str">
        <f>IFERROR(VLOOKUP(N2248,Marks,40,0),"")</f>
        <v/>
      </c>
      <c r="N2254" s="117" t="str">
        <f>IFERROR(VLOOKUP(N2248,Marks,41,0),"")</f>
        <v/>
      </c>
      <c r="O2254" s="119" t="str">
        <f>IFERROR(VLOOKUP(N2248,Marks,42,0),"")</f>
        <v/>
      </c>
      <c r="P2254" s="323" t="str">
        <f>IFERROR(VLOOKUP(N2248,Marks,48,0),"")</f>
        <v/>
      </c>
      <c r="Q2254" s="819"/>
      <c r="R2254" s="122" t="str">
        <f>'Result Sheet'!$AE$4</f>
        <v xml:space="preserve">अंग्रेजी </v>
      </c>
      <c r="S2254" s="408" t="str">
        <f>IFERROR(VLOOKUP(AD2248,Marks,30,0),"")</f>
        <v/>
      </c>
      <c r="T2254" s="408" t="str">
        <f>IFERROR(VLOOKUP(AD2248,Marks,31,0),"")</f>
        <v/>
      </c>
      <c r="U2254" s="117" t="str">
        <f>IFERROR(VLOOKUP(AD2248,Marks,32,0),"")</f>
        <v/>
      </c>
      <c r="V2254" s="408" t="str">
        <f>IFERROR(VLOOKUP(AD2248,Marks,33,0),"")</f>
        <v/>
      </c>
      <c r="W2254" s="408" t="str">
        <f>IFERROR(VLOOKUP(AD2248,Marks,34,0),"")</f>
        <v/>
      </c>
      <c r="X2254" s="408" t="str">
        <f>IFERROR(VLOOKUP(AD2248,Marks,35,0),"")</f>
        <v/>
      </c>
      <c r="Y2254" s="117" t="str">
        <f>IFERROR(VLOOKUP(AD2248,Marks,36,0),"")</f>
        <v/>
      </c>
      <c r="Z2254" s="119" t="str">
        <f>IFERROR(VLOOKUP(AD2248,Marks,37,0),"")</f>
        <v/>
      </c>
      <c r="AA2254" s="408" t="str">
        <f>IFERROR(VLOOKUP(AD2248,Marks,38,0),"")</f>
        <v/>
      </c>
      <c r="AB2254" s="408" t="str">
        <f>IFERROR(VLOOKUP(AD2248,Marks,39,0),"")</f>
        <v/>
      </c>
      <c r="AC2254" s="408" t="str">
        <f>IFERROR(VLOOKUP(AD2248,Marks,40,0),"")</f>
        <v/>
      </c>
      <c r="AD2254" s="117" t="str">
        <f>IFERROR(VLOOKUP(AD2248,Marks,41,0),"")</f>
        <v/>
      </c>
      <c r="AE2254" s="119" t="str">
        <f>IFERROR(VLOOKUP(AD2248,Marks,42,0),"")</f>
        <v/>
      </c>
      <c r="AF2254" s="323" t="str">
        <f>IFERROR(VLOOKUP(AD2248,Marks,48,0),"")</f>
        <v/>
      </c>
    </row>
    <row r="2255" spans="1:32" ht="21" customHeight="1">
      <c r="A2255" s="166">
        <f>IF(N2248="","",A2254+1)</f>
        <v>14</v>
      </c>
      <c r="B2255" s="122" t="str">
        <f>'Result Sheet'!$AX$4</f>
        <v>संस्कृत</v>
      </c>
      <c r="C2255" s="408" t="str">
        <f>IFERROR(VLOOKUP(N2248,Marks,49,0),"")</f>
        <v/>
      </c>
      <c r="D2255" s="408" t="str">
        <f>IFERROR(VLOOKUP(N2248,Marks,50,0),"")</f>
        <v/>
      </c>
      <c r="E2255" s="117" t="str">
        <f>IFERROR(VLOOKUP(N2248,Marks,51,0),"")</f>
        <v/>
      </c>
      <c r="F2255" s="408" t="str">
        <f>IFERROR(VLOOKUP(N2248,Marks,52,0),"")</f>
        <v/>
      </c>
      <c r="G2255" s="408" t="str">
        <f>IFERROR(VLOOKUP(N2248,Marks,53,0),"")</f>
        <v/>
      </c>
      <c r="H2255" s="408" t="str">
        <f>IFERROR(VLOOKUP(N2248,Marks,54,0),"")</f>
        <v/>
      </c>
      <c r="I2255" s="117" t="str">
        <f>IFERROR(VLOOKUP(N2248,Marks,55,0),"")</f>
        <v/>
      </c>
      <c r="J2255" s="119" t="str">
        <f>IFERROR(VLOOKUP(N2248,Marks,56,0),"")</f>
        <v/>
      </c>
      <c r="K2255" s="408" t="str">
        <f>IFERROR(VLOOKUP(N2248,Marks,57,0),"")</f>
        <v/>
      </c>
      <c r="L2255" s="408" t="str">
        <f>IFERROR(VLOOKUP(N2248,Marks,58,0),"")</f>
        <v/>
      </c>
      <c r="M2255" s="408" t="str">
        <f>IFERROR(VLOOKUP(N2248,Marks,59,0),"")</f>
        <v/>
      </c>
      <c r="N2255" s="117" t="str">
        <f>IFERROR(VLOOKUP(N2248,Marks,60,0),"")</f>
        <v/>
      </c>
      <c r="O2255" s="119" t="str">
        <f>IFERROR(VLOOKUP(N2248,Marks,61,0),"")</f>
        <v/>
      </c>
      <c r="P2255" s="323" t="str">
        <f>IFERROR(VLOOKUP(N2248,Marks,67,0),"")</f>
        <v/>
      </c>
      <c r="Q2255" s="819"/>
      <c r="R2255" s="122" t="str">
        <f>'Result Sheet'!$AX$4</f>
        <v>संस्कृत</v>
      </c>
      <c r="S2255" s="408" t="str">
        <f>IFERROR(VLOOKUP(AD2248,Marks,49,0),"")</f>
        <v/>
      </c>
      <c r="T2255" s="408" t="str">
        <f>IFERROR(VLOOKUP(AD2248,Marks,50,0),"")</f>
        <v/>
      </c>
      <c r="U2255" s="117" t="str">
        <f>IFERROR(VLOOKUP(AD2248,Marks,51,0),"")</f>
        <v/>
      </c>
      <c r="V2255" s="408" t="str">
        <f>IFERROR(VLOOKUP(AD2248,Marks,52,0),"")</f>
        <v/>
      </c>
      <c r="W2255" s="408" t="str">
        <f>IFERROR(VLOOKUP(AD2248,Marks,53,0),"")</f>
        <v/>
      </c>
      <c r="X2255" s="408" t="str">
        <f>IFERROR(VLOOKUP(AD2248,Marks,54,0),"")</f>
        <v/>
      </c>
      <c r="Y2255" s="117" t="str">
        <f>IFERROR(VLOOKUP(AD2248,Marks,55,0),"")</f>
        <v/>
      </c>
      <c r="Z2255" s="119" t="str">
        <f>IFERROR(VLOOKUP(AD2248,Marks,56,0),"")</f>
        <v/>
      </c>
      <c r="AA2255" s="408" t="str">
        <f>IFERROR(VLOOKUP(AD2248,Marks,57,0),"")</f>
        <v/>
      </c>
      <c r="AB2255" s="408" t="str">
        <f>IFERROR(VLOOKUP(AD2248,Marks,58,0),"")</f>
        <v/>
      </c>
      <c r="AC2255" s="408" t="str">
        <f>IFERROR(VLOOKUP(AD2248,Marks,59,0),"")</f>
        <v/>
      </c>
      <c r="AD2255" s="117" t="str">
        <f>IFERROR(VLOOKUP(AD2248,Marks,60,0),"")</f>
        <v/>
      </c>
      <c r="AE2255" s="119" t="str">
        <f>IFERROR(VLOOKUP(AD2248,Marks,61,0),"")</f>
        <v/>
      </c>
      <c r="AF2255" s="323" t="str">
        <f>IFERROR(VLOOKUP(AD2248,Marks,67,0),"")</f>
        <v/>
      </c>
    </row>
    <row r="2256" spans="1:32" ht="21" customHeight="1">
      <c r="A2256" s="166">
        <f>IF(N2248="","",A2254+1)</f>
        <v>14</v>
      </c>
      <c r="B2256" s="122" t="str">
        <f>'Result Sheet'!$BQ$4</f>
        <v xml:space="preserve">गणित </v>
      </c>
      <c r="C2256" s="408" t="str">
        <f>IFERROR(VLOOKUP(N2248,Marks,68,0),"")</f>
        <v/>
      </c>
      <c r="D2256" s="408" t="str">
        <f>IFERROR(VLOOKUP(N2248,Marks,69,0),"")</f>
        <v/>
      </c>
      <c r="E2256" s="117" t="str">
        <f>IFERROR(VLOOKUP(N2248,Marks,70,0),"")</f>
        <v/>
      </c>
      <c r="F2256" s="408" t="str">
        <f>IFERROR(VLOOKUP(N2248,Marks,71,0),"")</f>
        <v/>
      </c>
      <c r="G2256" s="408" t="str">
        <f>IFERROR(VLOOKUP(N2248,Marks,72,0),"")</f>
        <v/>
      </c>
      <c r="H2256" s="408" t="str">
        <f>IFERROR(VLOOKUP(N2248,Marks,73,0),"")</f>
        <v/>
      </c>
      <c r="I2256" s="117" t="str">
        <f>IFERROR(VLOOKUP(N2248,Marks,74,0),"")</f>
        <v/>
      </c>
      <c r="J2256" s="119" t="str">
        <f>IFERROR(VLOOKUP(N2248,Marks,75,0),"")</f>
        <v/>
      </c>
      <c r="K2256" s="408" t="str">
        <f>IFERROR(VLOOKUP(N2248,Marks,76,0),"")</f>
        <v/>
      </c>
      <c r="L2256" s="408" t="str">
        <f>IFERROR(VLOOKUP(N2248,Marks,77,0),"")</f>
        <v/>
      </c>
      <c r="M2256" s="408" t="str">
        <f>IFERROR(VLOOKUP(N2248,Marks,78,0),"")</f>
        <v/>
      </c>
      <c r="N2256" s="117" t="str">
        <f>IFERROR(VLOOKUP(N2248,Marks,79,0),"")</f>
        <v/>
      </c>
      <c r="O2256" s="119" t="str">
        <f>IFERROR(VLOOKUP(N2248,Marks,80,0),"")</f>
        <v/>
      </c>
      <c r="P2256" s="323" t="str">
        <f>IFERROR(VLOOKUP(N2248,Marks,86,0),"")</f>
        <v/>
      </c>
      <c r="Q2256" s="819"/>
      <c r="R2256" s="122" t="str">
        <f>'Result Sheet'!$BQ$4</f>
        <v xml:space="preserve">गणित </v>
      </c>
      <c r="S2256" s="408" t="str">
        <f>IFERROR(VLOOKUP(AD2248,Marks,68,0),"")</f>
        <v/>
      </c>
      <c r="T2256" s="408" t="str">
        <f>IFERROR(VLOOKUP(AD2248,Marks,69,0),"")</f>
        <v/>
      </c>
      <c r="U2256" s="117" t="str">
        <f>IFERROR(VLOOKUP(AD2248,Marks,70,0),"")</f>
        <v/>
      </c>
      <c r="V2256" s="408" t="str">
        <f>IFERROR(VLOOKUP(AD2248,Marks,71,0),"")</f>
        <v/>
      </c>
      <c r="W2256" s="408" t="str">
        <f>IFERROR(VLOOKUP(AD2248,Marks,72,0),"")</f>
        <v/>
      </c>
      <c r="X2256" s="408" t="str">
        <f>IFERROR(VLOOKUP(AD2248,Marks,73,0),"")</f>
        <v/>
      </c>
      <c r="Y2256" s="117" t="str">
        <f>IFERROR(VLOOKUP(AD2248,Marks,74,0),"")</f>
        <v/>
      </c>
      <c r="Z2256" s="119" t="str">
        <f>IFERROR(VLOOKUP(AD2248,Marks,75,0),"")</f>
        <v/>
      </c>
      <c r="AA2256" s="408" t="str">
        <f>IFERROR(VLOOKUP(AD2248,Marks,76,0),"")</f>
        <v/>
      </c>
      <c r="AB2256" s="408" t="str">
        <f>IFERROR(VLOOKUP(AD2248,Marks,77,0),"")</f>
        <v/>
      </c>
      <c r="AC2256" s="408" t="str">
        <f>IFERROR(VLOOKUP(AD2248,Marks,78,0),"")</f>
        <v/>
      </c>
      <c r="AD2256" s="117" t="str">
        <f>IFERROR(VLOOKUP(AD2248,Marks,79,0),"")</f>
        <v/>
      </c>
      <c r="AE2256" s="119" t="str">
        <f>IFERROR(VLOOKUP(AD2248,Marks,80,0),"")</f>
        <v/>
      </c>
      <c r="AF2256" s="323" t="str">
        <f>IFERROR(VLOOKUP(AD2248,Marks,86,0),"")</f>
        <v/>
      </c>
    </row>
    <row r="2257" spans="1:32" ht="21" customHeight="1">
      <c r="A2257" s="166">
        <f>IF(N2248="","",A2256+1)</f>
        <v>15</v>
      </c>
      <c r="B2257" s="122" t="str">
        <f>'Result Sheet'!$CJ$4</f>
        <v xml:space="preserve">पर्यावरण अध्ययन </v>
      </c>
      <c r="C2257" s="408" t="str">
        <f>IFERROR(VLOOKUP(N2248,Marks,87,0),"")</f>
        <v/>
      </c>
      <c r="D2257" s="408" t="str">
        <f>IFERROR(VLOOKUP(N2248,Marks,88,0),"")</f>
        <v/>
      </c>
      <c r="E2257" s="117" t="str">
        <f>IFERROR(VLOOKUP(N2248,Marks,89,0),"")</f>
        <v/>
      </c>
      <c r="F2257" s="408" t="str">
        <f>IFERROR(VLOOKUP(N2248,Marks,90,0),"")</f>
        <v/>
      </c>
      <c r="G2257" s="408" t="str">
        <f>IFERROR(VLOOKUP(N2248,Marks,91,0),"")</f>
        <v/>
      </c>
      <c r="H2257" s="408" t="str">
        <f>IFERROR(VLOOKUP(N2248,Marks,92,0),"")</f>
        <v/>
      </c>
      <c r="I2257" s="117" t="str">
        <f>IFERROR(VLOOKUP(N2248,Marks,93,0),"")</f>
        <v/>
      </c>
      <c r="J2257" s="119" t="str">
        <f>IFERROR(VLOOKUP(N2248,Marks,94,0),"")</f>
        <v/>
      </c>
      <c r="K2257" s="408" t="str">
        <f>IFERROR(VLOOKUP(N2248,Marks,95,0),"")</f>
        <v/>
      </c>
      <c r="L2257" s="408" t="str">
        <f>IFERROR(VLOOKUP(N2248,Marks,96,0),"")</f>
        <v/>
      </c>
      <c r="M2257" s="408" t="str">
        <f>IFERROR(VLOOKUP(N2248,Marks,97,0),"")</f>
        <v/>
      </c>
      <c r="N2257" s="117" t="str">
        <f>IFERROR(VLOOKUP(N2248,Marks,98,0),"")</f>
        <v/>
      </c>
      <c r="O2257" s="119" t="str">
        <f>IFERROR(VLOOKUP(N2248,Marks,99,0),"")</f>
        <v/>
      </c>
      <c r="P2257" s="323" t="str">
        <f>IFERROR(VLOOKUP(N2248,Marks,105,0),"")</f>
        <v/>
      </c>
      <c r="Q2257" s="819"/>
      <c r="R2257" s="122" t="str">
        <f>'Result Sheet'!$CJ$4</f>
        <v xml:space="preserve">पर्यावरण अध्ययन </v>
      </c>
      <c r="S2257" s="408" t="str">
        <f>IFERROR(VLOOKUP(AD2248,Marks,87,0),"")</f>
        <v/>
      </c>
      <c r="T2257" s="408" t="str">
        <f>IFERROR(VLOOKUP(AD2248,Marks,88,0),"")</f>
        <v/>
      </c>
      <c r="U2257" s="117" t="str">
        <f>IFERROR(VLOOKUP(AD2248,Marks,89,0),"")</f>
        <v/>
      </c>
      <c r="V2257" s="408" t="str">
        <f>IFERROR(VLOOKUP(AD2248,Marks,90,0),"")</f>
        <v/>
      </c>
      <c r="W2257" s="408" t="str">
        <f>IFERROR(VLOOKUP(AD2248,Marks,91,0),"")</f>
        <v/>
      </c>
      <c r="X2257" s="408" t="str">
        <f>IFERROR(VLOOKUP(AD2248,Marks,92,0),"")</f>
        <v/>
      </c>
      <c r="Y2257" s="117" t="str">
        <f>IFERROR(VLOOKUP(AD2248,Marks,93,0),"")</f>
        <v/>
      </c>
      <c r="Z2257" s="119" t="str">
        <f>IFERROR(VLOOKUP(AD2248,Marks,94,0),"")</f>
        <v/>
      </c>
      <c r="AA2257" s="408" t="str">
        <f>IFERROR(VLOOKUP(AD2248,Marks,95,0),"")</f>
        <v/>
      </c>
      <c r="AB2257" s="408" t="str">
        <f>IFERROR(VLOOKUP(AD2248,Marks,96,0),"")</f>
        <v/>
      </c>
      <c r="AC2257" s="408" t="str">
        <f>IFERROR(VLOOKUP(AD2248,Marks,97,0),"")</f>
        <v/>
      </c>
      <c r="AD2257" s="117" t="str">
        <f>IFERROR(VLOOKUP(AD2248,Marks,98,0),"")</f>
        <v/>
      </c>
      <c r="AE2257" s="119" t="str">
        <f>IFERROR(VLOOKUP(AD2248,Marks,99,0),"")</f>
        <v/>
      </c>
      <c r="AF2257" s="323" t="str">
        <f>IFERROR(VLOOKUP(AD2248,Marks,105,0),"")</f>
        <v/>
      </c>
    </row>
    <row r="2258" spans="1:32" ht="25.5" customHeight="1">
      <c r="A2258" s="166">
        <f>IF(N2248="","",A2257+1)</f>
        <v>16</v>
      </c>
      <c r="B2258" s="412" t="s">
        <v>215</v>
      </c>
      <c r="C2258" s="120" t="str">
        <f>IF(AND(C2253="",C2254="",C2255="",C2256="",C2257=""),"",SUM(C2253:C2257))</f>
        <v/>
      </c>
      <c r="D2258" s="120" t="str">
        <f t="shared" ref="D2258" si="792">IF(AND(D2253="",D2254="",D2255="",D2256="",D2257=""),"",SUM(D2253:D2257))</f>
        <v/>
      </c>
      <c r="E2258" s="120" t="str">
        <f t="shared" ref="E2258" si="793">IF(AND(E2253="",E2254="",E2255="",E2256="",E2257=""),"",SUM(E2253:E2257))</f>
        <v/>
      </c>
      <c r="F2258" s="120" t="str">
        <f t="shared" ref="F2258" si="794">IF(AND(F2253="",F2254="",F2255="",F2256="",F2257=""),"",SUM(F2253:F2257))</f>
        <v/>
      </c>
      <c r="G2258" s="120" t="str">
        <f t="shared" ref="G2258" si="795">IF(AND(G2253="",G2254="",G2255="",G2256="",G2257=""),"",SUM(G2253:G2257))</f>
        <v/>
      </c>
      <c r="H2258" s="120" t="str">
        <f t="shared" ref="H2258" si="796">IF(AND(H2253="",H2254="",H2255="",H2256="",H2257=""),"",SUM(H2253:H2257))</f>
        <v/>
      </c>
      <c r="I2258" s="120" t="str">
        <f t="shared" ref="I2258" si="797">IF(AND(I2253="",I2254="",I2255="",I2256="",I2257=""),"",SUM(I2253:I2257))</f>
        <v/>
      </c>
      <c r="J2258" s="120" t="str">
        <f t="shared" ref="J2258" si="798">IF(AND(J2253="",J2254="",J2255="",J2256="",J2257=""),"",SUM(J2253:J2257))</f>
        <v/>
      </c>
      <c r="K2258" s="120" t="str">
        <f t="shared" ref="K2258" si="799">IF(AND(K2253="",K2254="",K2255="",K2256="",K2257=""),"",SUM(K2253:K2257))</f>
        <v/>
      </c>
      <c r="L2258" s="120" t="str">
        <f t="shared" ref="L2258" si="800">IF(AND(L2253="",L2254="",L2255="",L2256="",L2257=""),"",SUM(L2253:L2257))</f>
        <v/>
      </c>
      <c r="M2258" s="120" t="str">
        <f t="shared" ref="M2258" si="801">IF(AND(M2253="",M2254="",M2255="",M2256="",M2257=""),"",SUM(M2253:M2257))</f>
        <v/>
      </c>
      <c r="N2258" s="120" t="str">
        <f t="shared" ref="N2258" si="802">IF(AND(N2253="",N2254="",N2255="",N2256="",N2257=""),"",SUM(N2253:N2257))</f>
        <v/>
      </c>
      <c r="O2258" s="120" t="str">
        <f t="shared" ref="O2258" si="803">IF(AND(O2253="",O2254="",O2255="",O2256="",O2257=""),"",SUM(O2253:O2257))</f>
        <v/>
      </c>
      <c r="P2258" s="326" t="str">
        <f>IF(OR(N2248="",E2246="",O2258=""),"",IF(O2258&gt;85%*1000,"A",IF(O2258&gt;70%*1000,"B",IF(O2258&gt;50%*1000,"C",IF(O2258&gt;30%*1000,"D","E")))))</f>
        <v/>
      </c>
      <c r="Q2258" s="819"/>
      <c r="R2258" s="412" t="s">
        <v>215</v>
      </c>
      <c r="S2258" s="120" t="str">
        <f>IF(AND(S2253="",S2254="",S2255="",S2256="",S2257=""),"",SUM(S2253:S2257))</f>
        <v/>
      </c>
      <c r="T2258" s="120" t="str">
        <f t="shared" ref="T2258" si="804">IF(AND(T2253="",T2254="",T2255="",T2256="",T2257=""),"",SUM(T2253:T2257))</f>
        <v/>
      </c>
      <c r="U2258" s="120" t="str">
        <f t="shared" ref="U2258" si="805">IF(AND(U2253="",U2254="",U2255="",U2256="",U2257=""),"",SUM(U2253:U2257))</f>
        <v/>
      </c>
      <c r="V2258" s="120" t="str">
        <f t="shared" ref="V2258" si="806">IF(AND(V2253="",V2254="",V2255="",V2256="",V2257=""),"",SUM(V2253:V2257))</f>
        <v/>
      </c>
      <c r="W2258" s="120" t="str">
        <f t="shared" ref="W2258" si="807">IF(AND(W2253="",W2254="",W2255="",W2256="",W2257=""),"",SUM(W2253:W2257))</f>
        <v/>
      </c>
      <c r="X2258" s="120" t="str">
        <f t="shared" ref="X2258" si="808">IF(AND(X2253="",X2254="",X2255="",X2256="",X2257=""),"",SUM(X2253:X2257))</f>
        <v/>
      </c>
      <c r="Y2258" s="120" t="str">
        <f t="shared" ref="Y2258" si="809">IF(AND(Y2253="",Y2254="",Y2255="",Y2256="",Y2257=""),"",SUM(Y2253:Y2257))</f>
        <v/>
      </c>
      <c r="Z2258" s="120" t="str">
        <f t="shared" ref="Z2258" si="810">IF(AND(Z2253="",Z2254="",Z2255="",Z2256="",Z2257=""),"",SUM(Z2253:Z2257))</f>
        <v/>
      </c>
      <c r="AA2258" s="120" t="str">
        <f t="shared" ref="AA2258" si="811">IF(AND(AA2253="",AA2254="",AA2255="",AA2256="",AA2257=""),"",SUM(AA2253:AA2257))</f>
        <v/>
      </c>
      <c r="AB2258" s="120" t="str">
        <f t="shared" ref="AB2258" si="812">IF(AND(AB2253="",AB2254="",AB2255="",AB2256="",AB2257=""),"",SUM(AB2253:AB2257))</f>
        <v/>
      </c>
      <c r="AC2258" s="120" t="str">
        <f t="shared" ref="AC2258" si="813">IF(AND(AC2253="",AC2254="",AC2255="",AC2256="",AC2257=""),"",SUM(AC2253:AC2257))</f>
        <v/>
      </c>
      <c r="AD2258" s="120" t="str">
        <f t="shared" ref="AD2258" si="814">IF(AND(AD2253="",AD2254="",AD2255="",AD2256="",AD2257=""),"",SUM(AD2253:AD2257))</f>
        <v/>
      </c>
      <c r="AE2258" s="120" t="str">
        <f t="shared" ref="AE2258" si="815">IF(AND(AE2253="",AE2254="",AE2255="",AE2256="",AE2257=""),"",SUM(AE2253:AE2257))</f>
        <v/>
      </c>
      <c r="AF2258" s="326" t="str">
        <f>IF(OR(AD2248="",U2246="",AE2258=""),"",IF(AE2258&gt;85%*1000,"A",IF(AE2258&gt;70%*1000,"B",IF(AE2258&gt;50%*1000,"C",IF(AE2258&gt;30%*1000,"D","E")))))</f>
        <v/>
      </c>
    </row>
    <row r="2259" spans="1:32" ht="9" customHeight="1">
      <c r="A2259" s="166">
        <f>IF(N2248="","",A2258+1)</f>
        <v>17</v>
      </c>
      <c r="B2259" s="787"/>
      <c r="C2259" s="787"/>
      <c r="D2259" s="787"/>
      <c r="E2259" s="787"/>
      <c r="F2259" s="787"/>
      <c r="G2259" s="787"/>
      <c r="H2259" s="787"/>
      <c r="I2259" s="787"/>
      <c r="J2259" s="787"/>
      <c r="K2259" s="787"/>
      <c r="L2259" s="787"/>
      <c r="M2259" s="787"/>
      <c r="N2259" s="787"/>
      <c r="O2259" s="787"/>
      <c r="P2259" s="787"/>
      <c r="Q2259" s="819"/>
      <c r="R2259" s="787"/>
      <c r="S2259" s="787"/>
      <c r="T2259" s="787"/>
      <c r="U2259" s="787"/>
      <c r="V2259" s="787"/>
      <c r="W2259" s="787"/>
      <c r="X2259" s="787"/>
      <c r="Y2259" s="787"/>
      <c r="Z2259" s="787"/>
      <c r="AA2259" s="787"/>
      <c r="AB2259" s="787"/>
      <c r="AC2259" s="787"/>
      <c r="AD2259" s="787"/>
      <c r="AE2259" s="787"/>
      <c r="AF2259" s="787"/>
    </row>
    <row r="2260" spans="1:32" ht="22.5" customHeight="1">
      <c r="A2260" s="166">
        <f>IF(N2248="","",A2259+1)</f>
        <v>18</v>
      </c>
      <c r="B2260" s="788" t="s">
        <v>213</v>
      </c>
      <c r="C2260" s="788"/>
      <c r="D2260" s="789" t="s">
        <v>229</v>
      </c>
      <c r="E2260" s="790"/>
      <c r="F2260" s="411" t="s">
        <v>186</v>
      </c>
      <c r="G2260" s="788" t="s">
        <v>213</v>
      </c>
      <c r="H2260" s="788"/>
      <c r="I2260" s="789" t="s">
        <v>229</v>
      </c>
      <c r="J2260" s="790"/>
      <c r="K2260" s="411" t="s">
        <v>186</v>
      </c>
      <c r="L2260" s="788" t="s">
        <v>213</v>
      </c>
      <c r="M2260" s="788"/>
      <c r="N2260" s="789" t="s">
        <v>229</v>
      </c>
      <c r="O2260" s="790"/>
      <c r="P2260" s="411" t="s">
        <v>186</v>
      </c>
      <c r="Q2260" s="819"/>
      <c r="R2260" s="788" t="s">
        <v>213</v>
      </c>
      <c r="S2260" s="788"/>
      <c r="T2260" s="789" t="s">
        <v>229</v>
      </c>
      <c r="U2260" s="790"/>
      <c r="V2260" s="411" t="s">
        <v>186</v>
      </c>
      <c r="W2260" s="788" t="s">
        <v>213</v>
      </c>
      <c r="X2260" s="788"/>
      <c r="Y2260" s="789" t="s">
        <v>229</v>
      </c>
      <c r="Z2260" s="790"/>
      <c r="AA2260" s="411" t="s">
        <v>186</v>
      </c>
      <c r="AB2260" s="788" t="s">
        <v>213</v>
      </c>
      <c r="AC2260" s="788"/>
      <c r="AD2260" s="789" t="s">
        <v>229</v>
      </c>
      <c r="AE2260" s="790"/>
      <c r="AF2260" s="411" t="s">
        <v>186</v>
      </c>
    </row>
    <row r="2261" spans="1:32" ht="21.75" customHeight="1">
      <c r="A2261" s="166">
        <f>IF(N2248="","",A2260+1)</f>
        <v>19</v>
      </c>
      <c r="B2261" s="791" t="s">
        <v>221</v>
      </c>
      <c r="C2261" s="792"/>
      <c r="D2261" s="792"/>
      <c r="E2261" s="119" t="str">
        <f>IFERROR(VLOOKUP(N2248,Marks,109,0),"")</f>
        <v/>
      </c>
      <c r="F2261" s="130" t="str">
        <f>IFERROR(VLOOKUP(N2248,Marks,113,0),"")</f>
        <v/>
      </c>
      <c r="G2261" s="791" t="s">
        <v>192</v>
      </c>
      <c r="H2261" s="792"/>
      <c r="I2261" s="792"/>
      <c r="J2261" s="119" t="str">
        <f>IFERROR(VLOOKUP(N2248,Marks,117,0),"")</f>
        <v/>
      </c>
      <c r="K2261" s="130" t="str">
        <f>IFERROR(VLOOKUP(N2248,Marks,121,0),"")</f>
        <v/>
      </c>
      <c r="L2261" s="793" t="s">
        <v>193</v>
      </c>
      <c r="M2261" s="794"/>
      <c r="N2261" s="794"/>
      <c r="O2261" s="119" t="str">
        <f>IFERROR(VLOOKUP(N2248,Marks,125,0),"")</f>
        <v/>
      </c>
      <c r="P2261" s="130" t="str">
        <f>IFERROR(VLOOKUP(N2248,Marks,129,0),"")</f>
        <v/>
      </c>
      <c r="Q2261" s="819"/>
      <c r="R2261" s="791" t="s">
        <v>221</v>
      </c>
      <c r="S2261" s="792"/>
      <c r="T2261" s="792"/>
      <c r="U2261" s="119" t="str">
        <f>IFERROR(VLOOKUP(AD2248,Marks,109,0),"")</f>
        <v/>
      </c>
      <c r="V2261" s="130" t="str">
        <f>IFERROR(VLOOKUP(AD2248,Marks,113,0),"")</f>
        <v/>
      </c>
      <c r="W2261" s="791" t="s">
        <v>192</v>
      </c>
      <c r="X2261" s="792"/>
      <c r="Y2261" s="792"/>
      <c r="Z2261" s="119" t="str">
        <f>IFERROR(VLOOKUP(AD2248,Marks,117,0),"")</f>
        <v/>
      </c>
      <c r="AA2261" s="130" t="str">
        <f>IFERROR(VLOOKUP(AD2248,Marks,121,0),"")</f>
        <v/>
      </c>
      <c r="AB2261" s="793" t="s">
        <v>193</v>
      </c>
      <c r="AC2261" s="794"/>
      <c r="AD2261" s="794"/>
      <c r="AE2261" s="119" t="str">
        <f>IFERROR(VLOOKUP(AD2248,Marks,125,0),"")</f>
        <v/>
      </c>
      <c r="AF2261" s="130" t="str">
        <f>IFERROR(VLOOKUP(AD2248,Marks,129,0),"")</f>
        <v/>
      </c>
    </row>
    <row r="2262" spans="1:32" ht="21" customHeight="1">
      <c r="A2262" s="166">
        <f>IF(N2248="","",A2261+1)</f>
        <v>20</v>
      </c>
      <c r="B2262" s="780" t="s">
        <v>216</v>
      </c>
      <c r="C2262" s="780"/>
      <c r="D2262" s="780"/>
      <c r="E2262" s="795" t="str">
        <f>IFERROR(VLOOKUP(N2248,Marks,135,0),"")</f>
        <v/>
      </c>
      <c r="F2262" s="795"/>
      <c r="G2262" s="795"/>
      <c r="H2262" s="795"/>
      <c r="I2262" s="780" t="s">
        <v>217</v>
      </c>
      <c r="J2262" s="780"/>
      <c r="K2262" s="780"/>
      <c r="L2262" s="780"/>
      <c r="M2262" s="796" t="str">
        <f>IFERROR(VLOOKUP(N2248,Marks,136,0),"")</f>
        <v/>
      </c>
      <c r="N2262" s="796"/>
      <c r="O2262" s="796"/>
      <c r="P2262" s="796"/>
      <c r="Q2262" s="819"/>
      <c r="R2262" s="780" t="s">
        <v>216</v>
      </c>
      <c r="S2262" s="780"/>
      <c r="T2262" s="780"/>
      <c r="U2262" s="795" t="str">
        <f>IFERROR(VLOOKUP(AD2248,Marks,135,0),"")</f>
        <v/>
      </c>
      <c r="V2262" s="795"/>
      <c r="W2262" s="795"/>
      <c r="X2262" s="795"/>
      <c r="Y2262" s="780" t="s">
        <v>217</v>
      </c>
      <c r="Z2262" s="780"/>
      <c r="AA2262" s="780"/>
      <c r="AB2262" s="780"/>
      <c r="AC2262" s="796" t="str">
        <f>IFERROR(VLOOKUP(AD2248,Marks,136,0),"")</f>
        <v/>
      </c>
      <c r="AD2262" s="796"/>
      <c r="AE2262" s="796"/>
      <c r="AF2262" s="796"/>
    </row>
    <row r="2263" spans="1:32" ht="21" customHeight="1">
      <c r="A2263" s="166">
        <f>IF(N2248="","",A2262+1)</f>
        <v>21</v>
      </c>
      <c r="B2263" s="780" t="s">
        <v>218</v>
      </c>
      <c r="C2263" s="780"/>
      <c r="D2263" s="780"/>
      <c r="E2263" s="782" t="str">
        <f>IFERROR(VLOOKUP(N2248,Marks,134,0),"")</f>
        <v/>
      </c>
      <c r="F2263" s="782"/>
      <c r="G2263" s="782"/>
      <c r="H2263" s="782"/>
      <c r="I2263" s="780" t="s">
        <v>219</v>
      </c>
      <c r="J2263" s="780"/>
      <c r="K2263" s="780"/>
      <c r="L2263" s="780"/>
      <c r="M2263" s="781" t="str">
        <f>IFERROR(VLOOKUP(N2248,Marks,131,0),"")</f>
        <v/>
      </c>
      <c r="N2263" s="781"/>
      <c r="O2263" s="781"/>
      <c r="P2263" s="781"/>
      <c r="Q2263" s="819"/>
      <c r="R2263" s="780" t="s">
        <v>218</v>
      </c>
      <c r="S2263" s="780"/>
      <c r="T2263" s="780"/>
      <c r="U2263" s="782" t="str">
        <f>IFERROR(VLOOKUP(AD2248,Marks,134,0),"")</f>
        <v/>
      </c>
      <c r="V2263" s="782"/>
      <c r="W2263" s="782"/>
      <c r="X2263" s="782"/>
      <c r="Y2263" s="780" t="s">
        <v>219</v>
      </c>
      <c r="Z2263" s="780"/>
      <c r="AA2263" s="780"/>
      <c r="AB2263" s="780"/>
      <c r="AC2263" s="781" t="str">
        <f>IFERROR(VLOOKUP(AD2248,Marks,131,0),"")</f>
        <v/>
      </c>
      <c r="AD2263" s="781"/>
      <c r="AE2263" s="781"/>
      <c r="AF2263" s="781"/>
    </row>
    <row r="2264" spans="1:32" ht="21" customHeight="1">
      <c r="A2264" s="166">
        <f>IF(N2248="","",A2263+1)</f>
        <v>22</v>
      </c>
      <c r="B2264" s="780" t="s">
        <v>220</v>
      </c>
      <c r="C2264" s="780"/>
      <c r="D2264" s="780"/>
      <c r="E2264" s="324" t="str">
        <f>IFERROR(VLOOKUP(N2248,Marks,132,0),"")</f>
        <v/>
      </c>
      <c r="F2264" s="325" t="s">
        <v>341</v>
      </c>
      <c r="G2264" s="783" t="str">
        <f>IF(OR(N2248="",E2246="",O2258=""),"",IF(O2258&gt;85%*1000,"A",IF(O2258&gt;70%*1000,"B",IF(O2258&gt;50%*1000,"C",IF(O2258&gt;30%*1000,"D","E")))))</f>
        <v/>
      </c>
      <c r="H2264" s="783"/>
      <c r="I2264" s="780" t="s">
        <v>222</v>
      </c>
      <c r="J2264" s="780"/>
      <c r="K2264" s="780"/>
      <c r="L2264" s="780"/>
      <c r="M2264" s="818" t="str">
        <f>IFERROR(VLOOKUP(N2248,Marks,133,0),"")</f>
        <v/>
      </c>
      <c r="N2264" s="818"/>
      <c r="O2264" s="818"/>
      <c r="P2264" s="818"/>
      <c r="Q2264" s="819"/>
      <c r="R2264" s="780" t="s">
        <v>220</v>
      </c>
      <c r="S2264" s="780"/>
      <c r="T2264" s="780"/>
      <c r="U2264" s="324" t="str">
        <f>IFERROR(VLOOKUP(AD2248,Marks,132,0),"")</f>
        <v/>
      </c>
      <c r="V2264" s="325" t="s">
        <v>341</v>
      </c>
      <c r="W2264" s="783" t="str">
        <f>IF(OR(AD2248="",U2246="",AE2258=""),"",IF(AE2258&gt;85%*1000,"A",IF(AE2258&gt;70%*1000,"B",IF(AE2258&gt;50%*1000,"C",IF(AE2258&gt;30%*1000,"D","E")))))</f>
        <v/>
      </c>
      <c r="X2264" s="783"/>
      <c r="Y2264" s="780" t="s">
        <v>222</v>
      </c>
      <c r="Z2264" s="780"/>
      <c r="AA2264" s="780"/>
      <c r="AB2264" s="780"/>
      <c r="AC2264" s="818" t="str">
        <f>IFERROR(VLOOKUP(AD2248,Marks,133,0),"")</f>
        <v/>
      </c>
      <c r="AD2264" s="818"/>
      <c r="AE2264" s="818"/>
      <c r="AF2264" s="818"/>
    </row>
    <row r="2265" spans="1:32" ht="21" customHeight="1">
      <c r="A2265" s="166">
        <f>IF(N2248="","",A2264+1)</f>
        <v>23</v>
      </c>
      <c r="B2265" s="817" t="s">
        <v>228</v>
      </c>
      <c r="C2265" s="817"/>
      <c r="D2265" s="817"/>
      <c r="E2265" s="784">
        <f>'Master sheet'!$C$10</f>
        <v>44697</v>
      </c>
      <c r="F2265" s="784"/>
      <c r="G2265" s="784"/>
      <c r="H2265" s="410"/>
      <c r="I2265" s="121"/>
      <c r="J2265" s="121"/>
      <c r="K2265" s="76"/>
      <c r="L2265" s="121"/>
      <c r="M2265" s="121"/>
      <c r="N2265" s="121"/>
      <c r="O2265" s="121"/>
      <c r="P2265" s="121"/>
      <c r="Q2265" s="819"/>
      <c r="R2265" s="817" t="s">
        <v>228</v>
      </c>
      <c r="S2265" s="817"/>
      <c r="T2265" s="817"/>
      <c r="U2265" s="784">
        <f>'Master sheet'!$C$10</f>
        <v>44697</v>
      </c>
      <c r="V2265" s="784"/>
      <c r="W2265" s="784"/>
      <c r="X2265" s="410"/>
      <c r="Y2265" s="121"/>
      <c r="Z2265" s="121"/>
      <c r="AA2265" s="76"/>
      <c r="AB2265" s="121"/>
      <c r="AC2265" s="121"/>
      <c r="AD2265" s="121"/>
      <c r="AE2265" s="121"/>
      <c r="AF2265" s="121"/>
    </row>
    <row r="2266" spans="1:32" ht="43.5" customHeight="1">
      <c r="A2266" s="166">
        <f>IF(N2248="","",A2265+1)</f>
        <v>24</v>
      </c>
      <c r="B2266" s="804" t="str">
        <f>IF(AND(C2245=1),CONCATENATE("( ",UPPER('Master sheet'!$F$11)," )"),IF(AND(C2245=2),CONCATENATE("( ",UPPER('Master sheet'!$F$19)," )"),IF(AND(C2245=3),CONCATENATE("( ",UPPER('Master sheet'!$J$11)," )"),IF(AND(C2245=4),CONCATENATE("( ",UPPER('Master sheet'!$J$19)," )"),""))))</f>
        <v/>
      </c>
      <c r="C2266" s="804"/>
      <c r="D2266" s="804"/>
      <c r="E2266" s="804"/>
      <c r="F2266" s="805" t="str">
        <f>IF(AND(N2248=""),"",CONCATENATE("(",'Master sheet'!$C$14," )"))</f>
        <v>(Suresh Kumar )</v>
      </c>
      <c r="G2266" s="805"/>
      <c r="H2266" s="805"/>
      <c r="I2266" s="805"/>
      <c r="J2266" s="805"/>
      <c r="K2266" s="805" t="str">
        <f>IF(AND(N2248=""),"",CONCATENATE("(",'Master sheet'!$C$12," )"))</f>
        <v>(USHA PALIYA )</v>
      </c>
      <c r="L2266" s="805"/>
      <c r="M2266" s="805"/>
      <c r="N2266" s="805"/>
      <c r="O2266" s="805"/>
      <c r="P2266" s="805"/>
      <c r="Q2266" s="819"/>
      <c r="R2266" s="804" t="str">
        <f>IF(AND(S2245=1),CONCATENATE("( ",UPPER('Master sheet'!$F$11)," )"),IF(AND(S2245=2),CONCATENATE("( ",UPPER('Master sheet'!$F$19)," )"),IF(AND(S2245=3),CONCATENATE("( ",UPPER('Master sheet'!$J$11)," )"),IF(AND(S2245=4),CONCATENATE("( ",UPPER('Master sheet'!$J$19)," )"),""))))</f>
        <v/>
      </c>
      <c r="S2266" s="804"/>
      <c r="T2266" s="804"/>
      <c r="U2266" s="804"/>
      <c r="V2266" s="805" t="str">
        <f>IF(AND(AD2248=""),"",CONCATENATE("(",'Master sheet'!$C$14," )"))</f>
        <v>(Suresh Kumar )</v>
      </c>
      <c r="W2266" s="805"/>
      <c r="X2266" s="805"/>
      <c r="Y2266" s="805"/>
      <c r="Z2266" s="805"/>
      <c r="AA2266" s="805" t="str">
        <f>IF(AND(AD2248=""),"",CONCATENATE("(",'Master sheet'!$C$12," )"))</f>
        <v>(USHA PALIYA )</v>
      </c>
      <c r="AB2266" s="805"/>
      <c r="AC2266" s="805"/>
      <c r="AD2266" s="805"/>
      <c r="AE2266" s="805"/>
      <c r="AF2266" s="805"/>
    </row>
    <row r="2267" spans="1:32" ht="21.75" customHeight="1">
      <c r="A2267" s="166">
        <f>IF(N2248="","",A2266+1)</f>
        <v>25</v>
      </c>
      <c r="B2267" s="806" t="s">
        <v>223</v>
      </c>
      <c r="C2267" s="806"/>
      <c r="D2267" s="806"/>
      <c r="E2267" s="806"/>
      <c r="F2267" s="807" t="s">
        <v>224</v>
      </c>
      <c r="G2267" s="807"/>
      <c r="H2267" s="807"/>
      <c r="I2267" s="807"/>
      <c r="J2267" s="807"/>
      <c r="K2267" s="806" t="s">
        <v>225</v>
      </c>
      <c r="L2267" s="806"/>
      <c r="M2267" s="806"/>
      <c r="N2267" s="806"/>
      <c r="O2267" s="806"/>
      <c r="P2267" s="806"/>
      <c r="Q2267" s="819"/>
      <c r="R2267" s="806" t="s">
        <v>223</v>
      </c>
      <c r="S2267" s="806"/>
      <c r="T2267" s="806"/>
      <c r="U2267" s="806"/>
      <c r="V2267" s="807" t="s">
        <v>224</v>
      </c>
      <c r="W2267" s="807"/>
      <c r="X2267" s="807"/>
      <c r="Y2267" s="807"/>
      <c r="Z2267" s="807"/>
      <c r="AA2267" s="806" t="s">
        <v>225</v>
      </c>
      <c r="AB2267" s="806"/>
      <c r="AC2267" s="806"/>
      <c r="AD2267" s="806"/>
      <c r="AE2267" s="806"/>
      <c r="AF2267" s="806"/>
    </row>
    <row r="2269" spans="1:32" ht="21.9" customHeight="1">
      <c r="A2269" s="165">
        <f>IF(N2275="","",1)</f>
        <v>1</v>
      </c>
      <c r="B2269" s="808" t="s">
        <v>203</v>
      </c>
      <c r="C2269" s="808"/>
      <c r="D2269" s="808"/>
      <c r="E2269" s="808"/>
      <c r="F2269" s="808"/>
      <c r="G2269" s="808"/>
      <c r="H2269" s="808"/>
      <c r="I2269" s="808"/>
      <c r="J2269" s="808"/>
      <c r="K2269" s="808"/>
      <c r="L2269" s="808"/>
      <c r="M2269" s="808"/>
      <c r="N2269" s="808"/>
      <c r="O2269" s="808"/>
      <c r="P2269" s="808"/>
      <c r="Q2269" s="819" t="s">
        <v>249</v>
      </c>
      <c r="R2269" s="808" t="s">
        <v>203</v>
      </c>
      <c r="S2269" s="808"/>
      <c r="T2269" s="808"/>
      <c r="U2269" s="808"/>
      <c r="V2269" s="808"/>
      <c r="W2269" s="808"/>
      <c r="X2269" s="808"/>
      <c r="Y2269" s="808"/>
      <c r="Z2269" s="808"/>
      <c r="AA2269" s="808"/>
      <c r="AB2269" s="808"/>
      <c r="AC2269" s="808"/>
      <c r="AD2269" s="808"/>
      <c r="AE2269" s="808"/>
      <c r="AF2269" s="808"/>
    </row>
    <row r="2270" spans="1:32" ht="21.9" customHeight="1">
      <c r="A2270" s="166">
        <f>IF(N2275="","",A2269+1)</f>
        <v>2</v>
      </c>
      <c r="B2270" s="820" t="s">
        <v>541</v>
      </c>
      <c r="C2270" s="820"/>
      <c r="D2270" s="820"/>
      <c r="E2270" s="820"/>
      <c r="F2270" s="820"/>
      <c r="G2270" s="820"/>
      <c r="H2270" s="820"/>
      <c r="I2270" s="820"/>
      <c r="J2270" s="820"/>
      <c r="K2270" s="820"/>
      <c r="L2270" s="820"/>
      <c r="M2270" s="820"/>
      <c r="N2270" s="820"/>
      <c r="O2270" s="820"/>
      <c r="P2270" s="820"/>
      <c r="Q2270" s="819"/>
      <c r="R2270" s="820" t="s">
        <v>541</v>
      </c>
      <c r="S2270" s="820"/>
      <c r="T2270" s="820"/>
      <c r="U2270" s="820"/>
      <c r="V2270" s="820"/>
      <c r="W2270" s="820"/>
      <c r="X2270" s="820"/>
      <c r="Y2270" s="820"/>
      <c r="Z2270" s="820"/>
      <c r="AA2270" s="820"/>
      <c r="AB2270" s="820"/>
      <c r="AC2270" s="820"/>
      <c r="AD2270" s="820"/>
      <c r="AE2270" s="820"/>
      <c r="AF2270" s="820"/>
    </row>
    <row r="2271" spans="1:32" ht="21.9" customHeight="1">
      <c r="A2271" s="166">
        <f>IF(N2275="","",A2270+1)</f>
        <v>3</v>
      </c>
      <c r="B2271" s="821" t="s">
        <v>168</v>
      </c>
      <c r="C2271" s="821"/>
      <c r="D2271" s="821"/>
      <c r="E2271" s="822" t="str">
        <f>IF(AND(N2275=""),"",'Result Sheet'!$F$2)</f>
        <v xml:space="preserve">महात्मा गाँधी राजकीय विद्यालय (अंग्रेजी माध्यम) बर, पाली </v>
      </c>
      <c r="F2271" s="822"/>
      <c r="G2271" s="822"/>
      <c r="H2271" s="822"/>
      <c r="I2271" s="822"/>
      <c r="J2271" s="822"/>
      <c r="K2271" s="822"/>
      <c r="L2271" s="822"/>
      <c r="M2271" s="822"/>
      <c r="N2271" s="822"/>
      <c r="O2271" s="822"/>
      <c r="P2271" s="822"/>
      <c r="Q2271" s="819"/>
      <c r="R2271" s="821" t="s">
        <v>168</v>
      </c>
      <c r="S2271" s="821"/>
      <c r="T2271" s="821"/>
      <c r="U2271" s="822" t="str">
        <f>IF(AND(AD2275=""),"",'Result Sheet'!$F$2)</f>
        <v xml:space="preserve">महात्मा गाँधी राजकीय विद्यालय (अंग्रेजी माध्यम) बर, पाली </v>
      </c>
      <c r="V2271" s="822"/>
      <c r="W2271" s="822"/>
      <c r="X2271" s="822"/>
      <c r="Y2271" s="822"/>
      <c r="Z2271" s="822"/>
      <c r="AA2271" s="822"/>
      <c r="AB2271" s="822"/>
      <c r="AC2271" s="822"/>
      <c r="AD2271" s="822"/>
      <c r="AE2271" s="822"/>
      <c r="AF2271" s="822"/>
    </row>
    <row r="2272" spans="1:32" ht="21.9" customHeight="1">
      <c r="A2272" s="166">
        <f>IF(N2275="","",A2271+1)</f>
        <v>4</v>
      </c>
      <c r="B2272" s="413" t="s">
        <v>169</v>
      </c>
      <c r="C2272" s="797" t="str">
        <f>IFERROR(VLOOKUP(N2275,Marks,2,0),"")</f>
        <v/>
      </c>
      <c r="D2272" s="797"/>
      <c r="E2272" s="815" t="s">
        <v>212</v>
      </c>
      <c r="F2272" s="815"/>
      <c r="G2272" s="815"/>
      <c r="H2272" s="797" t="str">
        <f>IFERROR(VLOOKUP(N2275,Marks,3,0),"")</f>
        <v/>
      </c>
      <c r="I2272" s="797"/>
      <c r="J2272" s="798" t="s">
        <v>205</v>
      </c>
      <c r="K2272" s="798"/>
      <c r="L2272" s="798"/>
      <c r="M2272" s="798"/>
      <c r="N2272" s="799" t="str">
        <f>IF(AND(N2275=""),"",'Marks Entry 1st'!$I$2)</f>
        <v xml:space="preserve"> 2021-2022</v>
      </c>
      <c r="O2272" s="799"/>
      <c r="P2272" s="799"/>
      <c r="Q2272" s="819"/>
      <c r="R2272" s="413" t="s">
        <v>169</v>
      </c>
      <c r="S2272" s="797" t="str">
        <f>IFERROR(VLOOKUP(AD2275,Marks,2,0),"")</f>
        <v/>
      </c>
      <c r="T2272" s="797"/>
      <c r="U2272" s="815" t="s">
        <v>212</v>
      </c>
      <c r="V2272" s="815"/>
      <c r="W2272" s="815"/>
      <c r="X2272" s="797" t="str">
        <f>IFERROR(VLOOKUP(AD2275,Marks,3,0),"")</f>
        <v/>
      </c>
      <c r="Y2272" s="797"/>
      <c r="Z2272" s="798" t="s">
        <v>205</v>
      </c>
      <c r="AA2272" s="798"/>
      <c r="AB2272" s="798"/>
      <c r="AC2272" s="798"/>
      <c r="AD2272" s="799" t="str">
        <f>IF(AND(AD2275=""),"",'Marks Entry 1st'!$I$2)</f>
        <v xml:space="preserve"> 2021-2022</v>
      </c>
      <c r="AE2272" s="799"/>
      <c r="AF2272" s="799"/>
    </row>
    <row r="2273" spans="1:32" ht="21.9" customHeight="1">
      <c r="A2273" s="166">
        <f>IF(N2275="","",A2272+1)</f>
        <v>5</v>
      </c>
      <c r="B2273" s="800" t="s">
        <v>206</v>
      </c>
      <c r="C2273" s="800"/>
      <c r="D2273" s="800"/>
      <c r="E2273" s="801" t="str">
        <f>IFERROR(VLOOKUP(N2275,Marks,6,0),"")</f>
        <v/>
      </c>
      <c r="F2273" s="801"/>
      <c r="G2273" s="801"/>
      <c r="H2273" s="801"/>
      <c r="I2273" s="801"/>
      <c r="J2273" s="802" t="s">
        <v>209</v>
      </c>
      <c r="K2273" s="802"/>
      <c r="L2273" s="802"/>
      <c r="M2273" s="802"/>
      <c r="N2273" s="803" t="str">
        <f>IFERROR(VLOOKUP(N2275,Marks,5,0),"")</f>
        <v/>
      </c>
      <c r="O2273" s="803"/>
      <c r="P2273" s="803"/>
      <c r="Q2273" s="819"/>
      <c r="R2273" s="800" t="s">
        <v>206</v>
      </c>
      <c r="S2273" s="800"/>
      <c r="T2273" s="800"/>
      <c r="U2273" s="801" t="str">
        <f>IFERROR(VLOOKUP(AD2275,Marks,6,0),"")</f>
        <v/>
      </c>
      <c r="V2273" s="801"/>
      <c r="W2273" s="801"/>
      <c r="X2273" s="801"/>
      <c r="Y2273" s="801"/>
      <c r="Z2273" s="802" t="s">
        <v>209</v>
      </c>
      <c r="AA2273" s="802"/>
      <c r="AB2273" s="802"/>
      <c r="AC2273" s="802"/>
      <c r="AD2273" s="803" t="str">
        <f>IFERROR(VLOOKUP(AD2275,Marks,5,0),"")</f>
        <v/>
      </c>
      <c r="AE2273" s="803"/>
      <c r="AF2273" s="803"/>
    </row>
    <row r="2274" spans="1:32" ht="21.9" customHeight="1">
      <c r="A2274" s="166">
        <f>IF(N2275="","",A2273+1)</f>
        <v>6</v>
      </c>
      <c r="B2274" s="800" t="s">
        <v>207</v>
      </c>
      <c r="C2274" s="800"/>
      <c r="D2274" s="800"/>
      <c r="E2274" s="801" t="str">
        <f>IFERROR(VLOOKUP(N2275,Marks,7,0),"")</f>
        <v/>
      </c>
      <c r="F2274" s="801"/>
      <c r="G2274" s="801"/>
      <c r="H2274" s="801"/>
      <c r="I2274" s="801"/>
      <c r="J2274" s="802" t="s">
        <v>210</v>
      </c>
      <c r="K2274" s="802"/>
      <c r="L2274" s="802"/>
      <c r="M2274" s="802"/>
      <c r="N2274" s="816" t="str">
        <f>IFERROR(VLOOKUP(N2275,Marks,4,0),"")</f>
        <v/>
      </c>
      <c r="O2274" s="816"/>
      <c r="P2274" s="816"/>
      <c r="Q2274" s="819"/>
      <c r="R2274" s="800" t="s">
        <v>207</v>
      </c>
      <c r="S2274" s="800"/>
      <c r="T2274" s="800"/>
      <c r="U2274" s="801" t="str">
        <f>IFERROR(VLOOKUP(AD2275,Marks,7,0),"")</f>
        <v/>
      </c>
      <c r="V2274" s="801"/>
      <c r="W2274" s="801"/>
      <c r="X2274" s="801"/>
      <c r="Y2274" s="801"/>
      <c r="Z2274" s="802" t="s">
        <v>210</v>
      </c>
      <c r="AA2274" s="802"/>
      <c r="AB2274" s="802"/>
      <c r="AC2274" s="802"/>
      <c r="AD2274" s="816" t="str">
        <f>IFERROR(VLOOKUP(AD2275,Marks,4,0),"")</f>
        <v/>
      </c>
      <c r="AE2274" s="816"/>
      <c r="AF2274" s="816"/>
    </row>
    <row r="2275" spans="1:32" ht="21.9" customHeight="1">
      <c r="A2275" s="166">
        <f>IF(N2275="","",A2274+1)</f>
        <v>7</v>
      </c>
      <c r="B2275" s="800" t="s">
        <v>208</v>
      </c>
      <c r="C2275" s="800"/>
      <c r="D2275" s="800"/>
      <c r="E2275" s="801" t="str">
        <f>IFERROR(VLOOKUP(N2275,Marks,8,0),"")</f>
        <v/>
      </c>
      <c r="F2275" s="801"/>
      <c r="G2275" s="801"/>
      <c r="H2275" s="801"/>
      <c r="I2275" s="801"/>
      <c r="J2275" s="802" t="s">
        <v>211</v>
      </c>
      <c r="K2275" s="802"/>
      <c r="L2275" s="802"/>
      <c r="M2275" s="802"/>
      <c r="N2275" s="809">
        <f>IF(AD2248="","",IF(AND(AD2248+1&gt;$AN$6),"",AD2248+1))</f>
        <v>269</v>
      </c>
      <c r="O2275" s="809"/>
      <c r="P2275" s="809"/>
      <c r="Q2275" s="819"/>
      <c r="R2275" s="800" t="s">
        <v>208</v>
      </c>
      <c r="S2275" s="800"/>
      <c r="T2275" s="800"/>
      <c r="U2275" s="801" t="str">
        <f>IFERROR(VLOOKUP(AD2275,Marks,8,0),"")</f>
        <v/>
      </c>
      <c r="V2275" s="801"/>
      <c r="W2275" s="801"/>
      <c r="X2275" s="801"/>
      <c r="Y2275" s="801"/>
      <c r="Z2275" s="802" t="s">
        <v>211</v>
      </c>
      <c r="AA2275" s="802"/>
      <c r="AB2275" s="802"/>
      <c r="AC2275" s="802"/>
      <c r="AD2275" s="810">
        <f>IF(N2275="","",IF(AND(N2275+1&gt;$AN$6),"",N2275+1))</f>
        <v>270</v>
      </c>
      <c r="AE2275" s="810"/>
      <c r="AF2275" s="810"/>
    </row>
    <row r="2276" spans="1:32" ht="9" customHeight="1">
      <c r="A2276" s="166">
        <f>IF(N2275="","",A2275+1)</f>
        <v>8</v>
      </c>
      <c r="B2276" s="123"/>
      <c r="C2276" s="123"/>
      <c r="D2276" s="123"/>
      <c r="E2276" s="124"/>
      <c r="F2276" s="124"/>
      <c r="G2276" s="124"/>
      <c r="H2276" s="123"/>
      <c r="I2276" s="123"/>
      <c r="J2276" s="125"/>
      <c r="K2276" s="125"/>
      <c r="L2276" s="125"/>
      <c r="M2276" s="76"/>
      <c r="N2276" s="76"/>
      <c r="O2276" s="76"/>
      <c r="P2276" s="76"/>
      <c r="Q2276" s="819"/>
      <c r="R2276" s="123"/>
      <c r="S2276" s="123"/>
      <c r="T2276" s="123"/>
      <c r="U2276" s="124"/>
      <c r="V2276" s="124"/>
      <c r="W2276" s="124"/>
      <c r="X2276" s="123"/>
      <c r="Y2276" s="123"/>
      <c r="Z2276" s="125"/>
      <c r="AA2276" s="125"/>
      <c r="AB2276" s="125"/>
      <c r="AC2276" s="76"/>
      <c r="AD2276" s="76"/>
      <c r="AE2276" s="76"/>
      <c r="AF2276" s="76"/>
    </row>
    <row r="2277" spans="1:32" ht="21" customHeight="1">
      <c r="A2277" s="166">
        <f>IF(N2275="","",A2276+1)</f>
        <v>9</v>
      </c>
      <c r="B2277" s="811" t="s">
        <v>213</v>
      </c>
      <c r="C2277" s="646" t="s">
        <v>214</v>
      </c>
      <c r="D2277" s="646"/>
      <c r="E2277" s="646"/>
      <c r="F2277" s="812" t="s">
        <v>13</v>
      </c>
      <c r="G2277" s="813"/>
      <c r="H2277" s="813"/>
      <c r="I2277" s="814"/>
      <c r="J2277" s="649" t="s">
        <v>184</v>
      </c>
      <c r="K2277" s="650" t="s">
        <v>167</v>
      </c>
      <c r="L2277" s="651"/>
      <c r="M2277" s="651"/>
      <c r="N2277" s="652"/>
      <c r="O2277" s="616" t="s">
        <v>185</v>
      </c>
      <c r="P2277" s="617" t="s">
        <v>186</v>
      </c>
      <c r="Q2277" s="819"/>
      <c r="R2277" s="811" t="s">
        <v>213</v>
      </c>
      <c r="S2277" s="646" t="s">
        <v>214</v>
      </c>
      <c r="T2277" s="646"/>
      <c r="U2277" s="646"/>
      <c r="V2277" s="812" t="s">
        <v>13</v>
      </c>
      <c r="W2277" s="813"/>
      <c r="X2277" s="813"/>
      <c r="Y2277" s="814"/>
      <c r="Z2277" s="649" t="s">
        <v>184</v>
      </c>
      <c r="AA2277" s="650" t="s">
        <v>167</v>
      </c>
      <c r="AB2277" s="651"/>
      <c r="AC2277" s="651"/>
      <c r="AD2277" s="652"/>
      <c r="AE2277" s="616" t="s">
        <v>185</v>
      </c>
      <c r="AF2277" s="617" t="s">
        <v>186</v>
      </c>
    </row>
    <row r="2278" spans="1:32" ht="90.75" customHeight="1">
      <c r="A2278" s="166">
        <f>IF(N2275="","",A2277+1)</f>
        <v>10</v>
      </c>
      <c r="B2278" s="811"/>
      <c r="C2278" s="171" t="s">
        <v>11</v>
      </c>
      <c r="D2278" s="171" t="s">
        <v>180</v>
      </c>
      <c r="E2278" s="171" t="s">
        <v>108</v>
      </c>
      <c r="F2278" s="171" t="s">
        <v>182</v>
      </c>
      <c r="G2278" s="171" t="s">
        <v>183</v>
      </c>
      <c r="H2278" s="305" t="s">
        <v>10</v>
      </c>
      <c r="I2278" s="171" t="s">
        <v>108</v>
      </c>
      <c r="J2278" s="649"/>
      <c r="K2278" s="172" t="s">
        <v>182</v>
      </c>
      <c r="L2278" s="172" t="s">
        <v>183</v>
      </c>
      <c r="M2278" s="173" t="s">
        <v>10</v>
      </c>
      <c r="N2278" s="171" t="s">
        <v>108</v>
      </c>
      <c r="O2278" s="616"/>
      <c r="P2278" s="785"/>
      <c r="Q2278" s="819"/>
      <c r="R2278" s="811"/>
      <c r="S2278" s="171" t="s">
        <v>11</v>
      </c>
      <c r="T2278" s="171" t="s">
        <v>180</v>
      </c>
      <c r="U2278" s="171" t="s">
        <v>108</v>
      </c>
      <c r="V2278" s="171" t="s">
        <v>182</v>
      </c>
      <c r="W2278" s="171" t="s">
        <v>183</v>
      </c>
      <c r="X2278" s="305" t="s">
        <v>10</v>
      </c>
      <c r="Y2278" s="171" t="s">
        <v>108</v>
      </c>
      <c r="Z2278" s="649"/>
      <c r="AA2278" s="172" t="s">
        <v>182</v>
      </c>
      <c r="AB2278" s="172" t="s">
        <v>183</v>
      </c>
      <c r="AC2278" s="173" t="s">
        <v>10</v>
      </c>
      <c r="AD2278" s="171" t="s">
        <v>108</v>
      </c>
      <c r="AE2278" s="616"/>
      <c r="AF2278" s="785">
        <v>0</v>
      </c>
    </row>
    <row r="2279" spans="1:32" ht="18.75" customHeight="1">
      <c r="A2279" s="166">
        <f>IF(N2275="","",A2278+1)</f>
        <v>11</v>
      </c>
      <c r="B2279" s="811"/>
      <c r="C2279" s="409">
        <v>20</v>
      </c>
      <c r="D2279" s="409">
        <v>20</v>
      </c>
      <c r="E2279" s="116">
        <v>40</v>
      </c>
      <c r="F2279" s="409">
        <v>30</v>
      </c>
      <c r="G2279" s="409">
        <v>18</v>
      </c>
      <c r="H2279" s="409">
        <v>12</v>
      </c>
      <c r="I2279" s="116">
        <v>60</v>
      </c>
      <c r="J2279" s="118">
        <v>100</v>
      </c>
      <c r="K2279" s="409">
        <v>50</v>
      </c>
      <c r="L2279" s="409">
        <v>30</v>
      </c>
      <c r="M2279" s="409">
        <v>20</v>
      </c>
      <c r="N2279" s="116">
        <v>100</v>
      </c>
      <c r="O2279" s="118">
        <v>200</v>
      </c>
      <c r="P2279" s="786"/>
      <c r="Q2279" s="819"/>
      <c r="R2279" s="811"/>
      <c r="S2279" s="409">
        <v>20</v>
      </c>
      <c r="T2279" s="409">
        <v>20</v>
      </c>
      <c r="U2279" s="116">
        <v>40</v>
      </c>
      <c r="V2279" s="409">
        <v>30</v>
      </c>
      <c r="W2279" s="409">
        <v>18</v>
      </c>
      <c r="X2279" s="409">
        <v>12</v>
      </c>
      <c r="Y2279" s="116">
        <v>60</v>
      </c>
      <c r="Z2279" s="118">
        <v>100</v>
      </c>
      <c r="AA2279" s="409">
        <v>50</v>
      </c>
      <c r="AB2279" s="409">
        <v>30</v>
      </c>
      <c r="AC2279" s="409">
        <v>20</v>
      </c>
      <c r="AD2279" s="116">
        <v>100</v>
      </c>
      <c r="AE2279" s="118">
        <v>200</v>
      </c>
      <c r="AF2279" s="786"/>
    </row>
    <row r="2280" spans="1:32" ht="21" customHeight="1">
      <c r="A2280" s="166">
        <f>IF(N2275="","",A2279+1)</f>
        <v>12</v>
      </c>
      <c r="B2280" s="122" t="str">
        <f>'Result Sheet'!$L$4</f>
        <v xml:space="preserve">हिन्दी </v>
      </c>
      <c r="C2280" s="408" t="str">
        <f>IFERROR(VLOOKUP(N2275,Marks,11,0),"")</f>
        <v/>
      </c>
      <c r="D2280" s="408" t="str">
        <f>IFERROR(VLOOKUP(N2275,Marks,12,0),"")</f>
        <v/>
      </c>
      <c r="E2280" s="117" t="str">
        <f>IFERROR(VLOOKUP(N2275,Marks,13,0),"")</f>
        <v/>
      </c>
      <c r="F2280" s="408" t="str">
        <f>IFERROR(VLOOKUP(N2275,Marks,14,0),"")</f>
        <v/>
      </c>
      <c r="G2280" s="408" t="str">
        <f>IFERROR(VLOOKUP(N2275,Marks,15,0),"")</f>
        <v/>
      </c>
      <c r="H2280" s="408" t="str">
        <f>IFERROR(VLOOKUP(N2275,Marks,16,0),"")</f>
        <v/>
      </c>
      <c r="I2280" s="117" t="str">
        <f>IFERROR(VLOOKUP(N2275,Marks,17,0),"")</f>
        <v/>
      </c>
      <c r="J2280" s="119" t="str">
        <f>IFERROR(VLOOKUP(N2275,Marks,18,0),"")</f>
        <v/>
      </c>
      <c r="K2280" s="408" t="str">
        <f>IFERROR(VLOOKUP(N2275,Marks,19,0),"")</f>
        <v/>
      </c>
      <c r="L2280" s="408" t="str">
        <f>IFERROR(VLOOKUP(N2275,Marks,20,0),"")</f>
        <v/>
      </c>
      <c r="M2280" s="408" t="str">
        <f>IFERROR(VLOOKUP(N2275,Marks,21,0),"")</f>
        <v/>
      </c>
      <c r="N2280" s="117" t="str">
        <f>IFERROR(VLOOKUP(N2275,Marks,22,0),"")</f>
        <v/>
      </c>
      <c r="O2280" s="119" t="str">
        <f>IFERROR(VLOOKUP(N2275,Marks,23,0),"")</f>
        <v/>
      </c>
      <c r="P2280" s="323" t="str">
        <f>IFERROR(VLOOKUP(N2275,Marks,29,0),"")</f>
        <v/>
      </c>
      <c r="Q2280" s="819"/>
      <c r="R2280" s="122" t="str">
        <f>'Result Sheet'!$L$4</f>
        <v xml:space="preserve">हिन्दी </v>
      </c>
      <c r="S2280" s="408" t="str">
        <f>IFERROR(VLOOKUP(AD2275,Marks,11,0),"")</f>
        <v/>
      </c>
      <c r="T2280" s="408" t="str">
        <f>IFERROR(VLOOKUP(AD2275,Marks,12,0),"")</f>
        <v/>
      </c>
      <c r="U2280" s="117" t="str">
        <f>IFERROR(VLOOKUP(AD2275,Marks,13,0),"")</f>
        <v/>
      </c>
      <c r="V2280" s="408" t="str">
        <f>IFERROR(VLOOKUP(AD2275,Marks,14,0),"")</f>
        <v/>
      </c>
      <c r="W2280" s="408" t="str">
        <f>IFERROR(VLOOKUP(AD2275,Marks,15,0),"")</f>
        <v/>
      </c>
      <c r="X2280" s="408" t="str">
        <f>IFERROR(VLOOKUP(AD2275,Marks,16,0),"")</f>
        <v/>
      </c>
      <c r="Y2280" s="117" t="str">
        <f>IFERROR(VLOOKUP(AD2275,Marks,17,0),"")</f>
        <v/>
      </c>
      <c r="Z2280" s="119" t="str">
        <f>IFERROR(VLOOKUP(AD2275,Marks,18,0),"")</f>
        <v/>
      </c>
      <c r="AA2280" s="408" t="str">
        <f>IFERROR(VLOOKUP(AD2275,Marks,19,0),"")</f>
        <v/>
      </c>
      <c r="AB2280" s="408" t="str">
        <f>IFERROR(VLOOKUP(AD2275,Marks,20,0),"")</f>
        <v/>
      </c>
      <c r="AC2280" s="408" t="str">
        <f>IFERROR(VLOOKUP(AD2275,Marks,21,0),"")</f>
        <v/>
      </c>
      <c r="AD2280" s="117" t="str">
        <f>IFERROR(VLOOKUP(AD2275,Marks,22,0),"")</f>
        <v/>
      </c>
      <c r="AE2280" s="119" t="str">
        <f>IFERROR(VLOOKUP(AD2275,Marks,23,0),"")</f>
        <v/>
      </c>
      <c r="AF2280" s="323" t="str">
        <f>IFERROR(VLOOKUP(AD2275,Marks,29,0),"")</f>
        <v/>
      </c>
    </row>
    <row r="2281" spans="1:32" ht="21" customHeight="1">
      <c r="A2281" s="166">
        <f>IF(N2275="","",A2280+1)</f>
        <v>13</v>
      </c>
      <c r="B2281" s="122" t="str">
        <f>'Result Sheet'!$AE$4</f>
        <v xml:space="preserve">अंग्रेजी </v>
      </c>
      <c r="C2281" s="408" t="str">
        <f>IFERROR(VLOOKUP(N2275,Marks,30,0),"")</f>
        <v/>
      </c>
      <c r="D2281" s="408" t="str">
        <f>IFERROR(VLOOKUP(N2275,Marks,31,0),"")</f>
        <v/>
      </c>
      <c r="E2281" s="117" t="str">
        <f>IFERROR(VLOOKUP(N2275,Marks,32,0),"")</f>
        <v/>
      </c>
      <c r="F2281" s="408" t="str">
        <f>IFERROR(VLOOKUP(N2275,Marks,33,0),"")</f>
        <v/>
      </c>
      <c r="G2281" s="408" t="str">
        <f>IFERROR(VLOOKUP(N2275,Marks,34,0),"")</f>
        <v/>
      </c>
      <c r="H2281" s="408" t="str">
        <f>IFERROR(VLOOKUP(N2275,Marks,35,0),"")</f>
        <v/>
      </c>
      <c r="I2281" s="117" t="str">
        <f>IFERROR(VLOOKUP(N2275,Marks,36,0),"")</f>
        <v/>
      </c>
      <c r="J2281" s="119" t="str">
        <f>IFERROR(VLOOKUP(N2275,Marks,37,0),"")</f>
        <v/>
      </c>
      <c r="K2281" s="408" t="str">
        <f>IFERROR(VLOOKUP(N2275,Marks,38,0),"")</f>
        <v/>
      </c>
      <c r="L2281" s="408" t="str">
        <f>IFERROR(VLOOKUP(N2275,Marks,39,0),"")</f>
        <v/>
      </c>
      <c r="M2281" s="408" t="str">
        <f>IFERROR(VLOOKUP(N2275,Marks,40,0),"")</f>
        <v/>
      </c>
      <c r="N2281" s="117" t="str">
        <f>IFERROR(VLOOKUP(N2275,Marks,41,0),"")</f>
        <v/>
      </c>
      <c r="O2281" s="119" t="str">
        <f>IFERROR(VLOOKUP(N2275,Marks,42,0),"")</f>
        <v/>
      </c>
      <c r="P2281" s="323" t="str">
        <f>IFERROR(VLOOKUP(N2275,Marks,48,0),"")</f>
        <v/>
      </c>
      <c r="Q2281" s="819"/>
      <c r="R2281" s="122" t="str">
        <f>'Result Sheet'!$AE$4</f>
        <v xml:space="preserve">अंग्रेजी </v>
      </c>
      <c r="S2281" s="408" t="str">
        <f>IFERROR(VLOOKUP(AD2275,Marks,30,0),"")</f>
        <v/>
      </c>
      <c r="T2281" s="408" t="str">
        <f>IFERROR(VLOOKUP(AD2275,Marks,31,0),"")</f>
        <v/>
      </c>
      <c r="U2281" s="117" t="str">
        <f>IFERROR(VLOOKUP(AD2275,Marks,32,0),"")</f>
        <v/>
      </c>
      <c r="V2281" s="408" t="str">
        <f>IFERROR(VLOOKUP(AD2275,Marks,33,0),"")</f>
        <v/>
      </c>
      <c r="W2281" s="408" t="str">
        <f>IFERROR(VLOOKUP(AD2275,Marks,34,0),"")</f>
        <v/>
      </c>
      <c r="X2281" s="408" t="str">
        <f>IFERROR(VLOOKUP(AD2275,Marks,35,0),"")</f>
        <v/>
      </c>
      <c r="Y2281" s="117" t="str">
        <f>IFERROR(VLOOKUP(AD2275,Marks,36,0),"")</f>
        <v/>
      </c>
      <c r="Z2281" s="119" t="str">
        <f>IFERROR(VLOOKUP(AD2275,Marks,37,0),"")</f>
        <v/>
      </c>
      <c r="AA2281" s="408" t="str">
        <f>IFERROR(VLOOKUP(AD2275,Marks,38,0),"")</f>
        <v/>
      </c>
      <c r="AB2281" s="408" t="str">
        <f>IFERROR(VLOOKUP(AD2275,Marks,39,0),"")</f>
        <v/>
      </c>
      <c r="AC2281" s="408" t="str">
        <f>IFERROR(VLOOKUP(AD2275,Marks,40,0),"")</f>
        <v/>
      </c>
      <c r="AD2281" s="117" t="str">
        <f>IFERROR(VLOOKUP(AD2275,Marks,41,0),"")</f>
        <v/>
      </c>
      <c r="AE2281" s="119" t="str">
        <f>IFERROR(VLOOKUP(AD2275,Marks,42,0),"")</f>
        <v/>
      </c>
      <c r="AF2281" s="323" t="str">
        <f>IFERROR(VLOOKUP(AD2275,Marks,48,0),"")</f>
        <v/>
      </c>
    </row>
    <row r="2282" spans="1:32" ht="21" customHeight="1">
      <c r="A2282" s="166">
        <f>IF(N2275="","",A2281+1)</f>
        <v>14</v>
      </c>
      <c r="B2282" s="122" t="str">
        <f>'Result Sheet'!$AX$4</f>
        <v>संस्कृत</v>
      </c>
      <c r="C2282" s="408" t="str">
        <f>IFERROR(VLOOKUP(N2275,Marks,49,0),"")</f>
        <v/>
      </c>
      <c r="D2282" s="408" t="str">
        <f>IFERROR(VLOOKUP(N2275,Marks,50,0),"")</f>
        <v/>
      </c>
      <c r="E2282" s="117" t="str">
        <f>IFERROR(VLOOKUP(N2275,Marks,51,0),"")</f>
        <v/>
      </c>
      <c r="F2282" s="408" t="str">
        <f>IFERROR(VLOOKUP(N2275,Marks,52,0),"")</f>
        <v/>
      </c>
      <c r="G2282" s="408" t="str">
        <f>IFERROR(VLOOKUP(N2275,Marks,53,0),"")</f>
        <v/>
      </c>
      <c r="H2282" s="408" t="str">
        <f>IFERROR(VLOOKUP(N2275,Marks,54,0),"")</f>
        <v/>
      </c>
      <c r="I2282" s="117" t="str">
        <f>IFERROR(VLOOKUP(N2275,Marks,55,0),"")</f>
        <v/>
      </c>
      <c r="J2282" s="119" t="str">
        <f>IFERROR(VLOOKUP(N2275,Marks,56,0),"")</f>
        <v/>
      </c>
      <c r="K2282" s="408" t="str">
        <f>IFERROR(VLOOKUP(N2275,Marks,57,0),"")</f>
        <v/>
      </c>
      <c r="L2282" s="408" t="str">
        <f>IFERROR(VLOOKUP(N2275,Marks,58,0),"")</f>
        <v/>
      </c>
      <c r="M2282" s="408" t="str">
        <f>IFERROR(VLOOKUP(N2275,Marks,59,0),"")</f>
        <v/>
      </c>
      <c r="N2282" s="117" t="str">
        <f>IFERROR(VLOOKUP(N2275,Marks,60,0),"")</f>
        <v/>
      </c>
      <c r="O2282" s="119" t="str">
        <f>IFERROR(VLOOKUP(N2275,Marks,61,0),"")</f>
        <v/>
      </c>
      <c r="P2282" s="323" t="str">
        <f>IFERROR(VLOOKUP(N2275,Marks,67,0),"")</f>
        <v/>
      </c>
      <c r="Q2282" s="819"/>
      <c r="R2282" s="122" t="str">
        <f>'Result Sheet'!$AX$4</f>
        <v>संस्कृत</v>
      </c>
      <c r="S2282" s="408" t="str">
        <f>IFERROR(VLOOKUP(AD2275,Marks,49,0),"")</f>
        <v/>
      </c>
      <c r="T2282" s="408" t="str">
        <f>IFERROR(VLOOKUP(AD2275,Marks,50,0),"")</f>
        <v/>
      </c>
      <c r="U2282" s="117" t="str">
        <f>IFERROR(VLOOKUP(AD2275,Marks,51,0),"")</f>
        <v/>
      </c>
      <c r="V2282" s="408" t="str">
        <f>IFERROR(VLOOKUP(AD2275,Marks,52,0),"")</f>
        <v/>
      </c>
      <c r="W2282" s="408" t="str">
        <f>IFERROR(VLOOKUP(AD2275,Marks,53,0),"")</f>
        <v/>
      </c>
      <c r="X2282" s="408" t="str">
        <f>IFERROR(VLOOKUP(AD2275,Marks,54,0),"")</f>
        <v/>
      </c>
      <c r="Y2282" s="117" t="str">
        <f>IFERROR(VLOOKUP(AD2275,Marks,55,0),"")</f>
        <v/>
      </c>
      <c r="Z2282" s="119" t="str">
        <f>IFERROR(VLOOKUP(AD2275,Marks,56,0),"")</f>
        <v/>
      </c>
      <c r="AA2282" s="408" t="str">
        <f>IFERROR(VLOOKUP(AD2275,Marks,57,0),"")</f>
        <v/>
      </c>
      <c r="AB2282" s="408" t="str">
        <f>IFERROR(VLOOKUP(AD2275,Marks,58,0),"")</f>
        <v/>
      </c>
      <c r="AC2282" s="408" t="str">
        <f>IFERROR(VLOOKUP(AD2275,Marks,59,0),"")</f>
        <v/>
      </c>
      <c r="AD2282" s="117" t="str">
        <f>IFERROR(VLOOKUP(AD2275,Marks,60,0),"")</f>
        <v/>
      </c>
      <c r="AE2282" s="119" t="str">
        <f>IFERROR(VLOOKUP(AD2275,Marks,61,0),"")</f>
        <v/>
      </c>
      <c r="AF2282" s="323" t="str">
        <f>IFERROR(VLOOKUP(AD2275,Marks,67,0),"")</f>
        <v/>
      </c>
    </row>
    <row r="2283" spans="1:32" ht="21" customHeight="1">
      <c r="A2283" s="166">
        <f>IF(N2275="","",A2281+1)</f>
        <v>14</v>
      </c>
      <c r="B2283" s="122" t="str">
        <f>'Result Sheet'!$BQ$4</f>
        <v xml:space="preserve">गणित </v>
      </c>
      <c r="C2283" s="408" t="str">
        <f>IFERROR(VLOOKUP(N2275,Marks,68,0),"")</f>
        <v/>
      </c>
      <c r="D2283" s="408" t="str">
        <f>IFERROR(VLOOKUP(N2275,Marks,69,0),"")</f>
        <v/>
      </c>
      <c r="E2283" s="117" t="str">
        <f>IFERROR(VLOOKUP(N2275,Marks,70,0),"")</f>
        <v/>
      </c>
      <c r="F2283" s="408" t="str">
        <f>IFERROR(VLOOKUP(N2275,Marks,71,0),"")</f>
        <v/>
      </c>
      <c r="G2283" s="408" t="str">
        <f>IFERROR(VLOOKUP(N2275,Marks,72,0),"")</f>
        <v/>
      </c>
      <c r="H2283" s="408" t="str">
        <f>IFERROR(VLOOKUP(N2275,Marks,73,0),"")</f>
        <v/>
      </c>
      <c r="I2283" s="117" t="str">
        <f>IFERROR(VLOOKUP(N2275,Marks,74,0),"")</f>
        <v/>
      </c>
      <c r="J2283" s="119" t="str">
        <f>IFERROR(VLOOKUP(N2275,Marks,75,0),"")</f>
        <v/>
      </c>
      <c r="K2283" s="408" t="str">
        <f>IFERROR(VLOOKUP(N2275,Marks,76,0),"")</f>
        <v/>
      </c>
      <c r="L2283" s="408" t="str">
        <f>IFERROR(VLOOKUP(N2275,Marks,77,0),"")</f>
        <v/>
      </c>
      <c r="M2283" s="408" t="str">
        <f>IFERROR(VLOOKUP(N2275,Marks,78,0),"")</f>
        <v/>
      </c>
      <c r="N2283" s="117" t="str">
        <f>IFERROR(VLOOKUP(N2275,Marks,79,0),"")</f>
        <v/>
      </c>
      <c r="O2283" s="119" t="str">
        <f>IFERROR(VLOOKUP(N2275,Marks,80,0),"")</f>
        <v/>
      </c>
      <c r="P2283" s="323" t="str">
        <f>IFERROR(VLOOKUP(N2275,Marks,86,0),"")</f>
        <v/>
      </c>
      <c r="Q2283" s="819"/>
      <c r="R2283" s="122" t="str">
        <f>'Result Sheet'!$BQ$4</f>
        <v xml:space="preserve">गणित </v>
      </c>
      <c r="S2283" s="408" t="str">
        <f>IFERROR(VLOOKUP(AD2275,Marks,68,0),"")</f>
        <v/>
      </c>
      <c r="T2283" s="408" t="str">
        <f>IFERROR(VLOOKUP(AD2275,Marks,69,0),"")</f>
        <v/>
      </c>
      <c r="U2283" s="117" t="str">
        <f>IFERROR(VLOOKUP(AD2275,Marks,70,0),"")</f>
        <v/>
      </c>
      <c r="V2283" s="408" t="str">
        <f>IFERROR(VLOOKUP(AD2275,Marks,71,0),"")</f>
        <v/>
      </c>
      <c r="W2283" s="408" t="str">
        <f>IFERROR(VLOOKUP(AD2275,Marks,72,0),"")</f>
        <v/>
      </c>
      <c r="X2283" s="408" t="str">
        <f>IFERROR(VLOOKUP(AD2275,Marks,73,0),"")</f>
        <v/>
      </c>
      <c r="Y2283" s="117" t="str">
        <f>IFERROR(VLOOKUP(AD2275,Marks,74,0),"")</f>
        <v/>
      </c>
      <c r="Z2283" s="119" t="str">
        <f>IFERROR(VLOOKUP(AD2275,Marks,75,0),"")</f>
        <v/>
      </c>
      <c r="AA2283" s="408" t="str">
        <f>IFERROR(VLOOKUP(AD2275,Marks,76,0),"")</f>
        <v/>
      </c>
      <c r="AB2283" s="408" t="str">
        <f>IFERROR(VLOOKUP(AD2275,Marks,77,0),"")</f>
        <v/>
      </c>
      <c r="AC2283" s="408" t="str">
        <f>IFERROR(VLOOKUP(AD2275,Marks,78,0),"")</f>
        <v/>
      </c>
      <c r="AD2283" s="117" t="str">
        <f>IFERROR(VLOOKUP(AD2275,Marks,79,0),"")</f>
        <v/>
      </c>
      <c r="AE2283" s="119" t="str">
        <f>IFERROR(VLOOKUP(AD2275,Marks,80,0),"")</f>
        <v/>
      </c>
      <c r="AF2283" s="323" t="str">
        <f>IFERROR(VLOOKUP(AD2275,Marks,86,0),"")</f>
        <v/>
      </c>
    </row>
    <row r="2284" spans="1:32" ht="21" customHeight="1">
      <c r="A2284" s="166">
        <f>IF(N2275="","",A2283+1)</f>
        <v>15</v>
      </c>
      <c r="B2284" s="122" t="str">
        <f>'Result Sheet'!$CJ$4</f>
        <v xml:space="preserve">पर्यावरण अध्ययन </v>
      </c>
      <c r="C2284" s="408" t="str">
        <f>IFERROR(VLOOKUP(N2275,Marks,87,0),"")</f>
        <v/>
      </c>
      <c r="D2284" s="408" t="str">
        <f>IFERROR(VLOOKUP(N2275,Marks,88,0),"")</f>
        <v/>
      </c>
      <c r="E2284" s="117" t="str">
        <f>IFERROR(VLOOKUP(N2275,Marks,89,0),"")</f>
        <v/>
      </c>
      <c r="F2284" s="408" t="str">
        <f>IFERROR(VLOOKUP(N2275,Marks,90,0),"")</f>
        <v/>
      </c>
      <c r="G2284" s="408" t="str">
        <f>IFERROR(VLOOKUP(N2275,Marks,91,0),"")</f>
        <v/>
      </c>
      <c r="H2284" s="408" t="str">
        <f>IFERROR(VLOOKUP(N2275,Marks,92,0),"")</f>
        <v/>
      </c>
      <c r="I2284" s="117" t="str">
        <f>IFERROR(VLOOKUP(N2275,Marks,93,0),"")</f>
        <v/>
      </c>
      <c r="J2284" s="119" t="str">
        <f>IFERROR(VLOOKUP(N2275,Marks,94,0),"")</f>
        <v/>
      </c>
      <c r="K2284" s="408" t="str">
        <f>IFERROR(VLOOKUP(N2275,Marks,95,0),"")</f>
        <v/>
      </c>
      <c r="L2284" s="408" t="str">
        <f>IFERROR(VLOOKUP(N2275,Marks,96,0),"")</f>
        <v/>
      </c>
      <c r="M2284" s="408" t="str">
        <f>IFERROR(VLOOKUP(N2275,Marks,97,0),"")</f>
        <v/>
      </c>
      <c r="N2284" s="117" t="str">
        <f>IFERROR(VLOOKUP(N2275,Marks,98,0),"")</f>
        <v/>
      </c>
      <c r="O2284" s="119" t="str">
        <f>IFERROR(VLOOKUP(N2275,Marks,99,0),"")</f>
        <v/>
      </c>
      <c r="P2284" s="323" t="str">
        <f>IFERROR(VLOOKUP(N2275,Marks,105,0),"")</f>
        <v/>
      </c>
      <c r="Q2284" s="819"/>
      <c r="R2284" s="122" t="str">
        <f>'Result Sheet'!$CJ$4</f>
        <v xml:space="preserve">पर्यावरण अध्ययन </v>
      </c>
      <c r="S2284" s="408" t="str">
        <f>IFERROR(VLOOKUP(AD2275,Marks,87,0),"")</f>
        <v/>
      </c>
      <c r="T2284" s="408" t="str">
        <f>IFERROR(VLOOKUP(AD2275,Marks,88,0),"")</f>
        <v/>
      </c>
      <c r="U2284" s="117" t="str">
        <f>IFERROR(VLOOKUP(AD2275,Marks,89,0),"")</f>
        <v/>
      </c>
      <c r="V2284" s="408" t="str">
        <f>IFERROR(VLOOKUP(AD2275,Marks,90,0),"")</f>
        <v/>
      </c>
      <c r="W2284" s="408" t="str">
        <f>IFERROR(VLOOKUP(AD2275,Marks,91,0),"")</f>
        <v/>
      </c>
      <c r="X2284" s="408" t="str">
        <f>IFERROR(VLOOKUP(AD2275,Marks,92,0),"")</f>
        <v/>
      </c>
      <c r="Y2284" s="117" t="str">
        <f>IFERROR(VLOOKUP(AD2275,Marks,93,0),"")</f>
        <v/>
      </c>
      <c r="Z2284" s="119" t="str">
        <f>IFERROR(VLOOKUP(AD2275,Marks,94,0),"")</f>
        <v/>
      </c>
      <c r="AA2284" s="408" t="str">
        <f>IFERROR(VLOOKUP(AD2275,Marks,95,0),"")</f>
        <v/>
      </c>
      <c r="AB2284" s="408" t="str">
        <f>IFERROR(VLOOKUP(AD2275,Marks,96,0),"")</f>
        <v/>
      </c>
      <c r="AC2284" s="408" t="str">
        <f>IFERROR(VLOOKUP(AD2275,Marks,97,0),"")</f>
        <v/>
      </c>
      <c r="AD2284" s="117" t="str">
        <f>IFERROR(VLOOKUP(AD2275,Marks,98,0),"")</f>
        <v/>
      </c>
      <c r="AE2284" s="119" t="str">
        <f>IFERROR(VLOOKUP(AD2275,Marks,99,0),"")</f>
        <v/>
      </c>
      <c r="AF2284" s="323" t="str">
        <f>IFERROR(VLOOKUP(AD2275,Marks,105,0),"")</f>
        <v/>
      </c>
    </row>
    <row r="2285" spans="1:32" ht="25.5" customHeight="1">
      <c r="A2285" s="166">
        <f>IF(N2275="","",A2284+1)</f>
        <v>16</v>
      </c>
      <c r="B2285" s="412" t="s">
        <v>215</v>
      </c>
      <c r="C2285" s="120" t="str">
        <f>IF(AND(C2280="",C2281="",C2282="",C2283="",C2284=""),"",SUM(C2280:C2284))</f>
        <v/>
      </c>
      <c r="D2285" s="120" t="str">
        <f t="shared" ref="D2285" si="816">IF(AND(D2280="",D2281="",D2282="",D2283="",D2284=""),"",SUM(D2280:D2284))</f>
        <v/>
      </c>
      <c r="E2285" s="120" t="str">
        <f t="shared" ref="E2285" si="817">IF(AND(E2280="",E2281="",E2282="",E2283="",E2284=""),"",SUM(E2280:E2284))</f>
        <v/>
      </c>
      <c r="F2285" s="120" t="str">
        <f t="shared" ref="F2285" si="818">IF(AND(F2280="",F2281="",F2282="",F2283="",F2284=""),"",SUM(F2280:F2284))</f>
        <v/>
      </c>
      <c r="G2285" s="120" t="str">
        <f t="shared" ref="G2285" si="819">IF(AND(G2280="",G2281="",G2282="",G2283="",G2284=""),"",SUM(G2280:G2284))</f>
        <v/>
      </c>
      <c r="H2285" s="120" t="str">
        <f t="shared" ref="H2285" si="820">IF(AND(H2280="",H2281="",H2282="",H2283="",H2284=""),"",SUM(H2280:H2284))</f>
        <v/>
      </c>
      <c r="I2285" s="120" t="str">
        <f t="shared" ref="I2285" si="821">IF(AND(I2280="",I2281="",I2282="",I2283="",I2284=""),"",SUM(I2280:I2284))</f>
        <v/>
      </c>
      <c r="J2285" s="120" t="str">
        <f t="shared" ref="J2285" si="822">IF(AND(J2280="",J2281="",J2282="",J2283="",J2284=""),"",SUM(J2280:J2284))</f>
        <v/>
      </c>
      <c r="K2285" s="120" t="str">
        <f t="shared" ref="K2285" si="823">IF(AND(K2280="",K2281="",K2282="",K2283="",K2284=""),"",SUM(K2280:K2284))</f>
        <v/>
      </c>
      <c r="L2285" s="120" t="str">
        <f t="shared" ref="L2285" si="824">IF(AND(L2280="",L2281="",L2282="",L2283="",L2284=""),"",SUM(L2280:L2284))</f>
        <v/>
      </c>
      <c r="M2285" s="120" t="str">
        <f t="shared" ref="M2285" si="825">IF(AND(M2280="",M2281="",M2282="",M2283="",M2284=""),"",SUM(M2280:M2284))</f>
        <v/>
      </c>
      <c r="N2285" s="120" t="str">
        <f t="shared" ref="N2285" si="826">IF(AND(N2280="",N2281="",N2282="",N2283="",N2284=""),"",SUM(N2280:N2284))</f>
        <v/>
      </c>
      <c r="O2285" s="120" t="str">
        <f t="shared" ref="O2285" si="827">IF(AND(O2280="",O2281="",O2282="",O2283="",O2284=""),"",SUM(O2280:O2284))</f>
        <v/>
      </c>
      <c r="P2285" s="326" t="str">
        <f>IF(OR(N2275="",E2273="",O2285=""),"",IF(O2285&gt;85%*1000,"A",IF(O2285&gt;70%*1000,"B",IF(O2285&gt;50%*1000,"C",IF(O2285&gt;30%*1000,"D","E")))))</f>
        <v/>
      </c>
      <c r="Q2285" s="819"/>
      <c r="R2285" s="412" t="s">
        <v>215</v>
      </c>
      <c r="S2285" s="120" t="str">
        <f>IF(AND(S2280="",S2281="",S2282="",S2283="",S2284=""),"",SUM(S2280:S2284))</f>
        <v/>
      </c>
      <c r="T2285" s="120" t="str">
        <f t="shared" ref="T2285" si="828">IF(AND(T2280="",T2281="",T2282="",T2283="",T2284=""),"",SUM(T2280:T2284))</f>
        <v/>
      </c>
      <c r="U2285" s="120" t="str">
        <f t="shared" ref="U2285" si="829">IF(AND(U2280="",U2281="",U2282="",U2283="",U2284=""),"",SUM(U2280:U2284))</f>
        <v/>
      </c>
      <c r="V2285" s="120" t="str">
        <f t="shared" ref="V2285" si="830">IF(AND(V2280="",V2281="",V2282="",V2283="",V2284=""),"",SUM(V2280:V2284))</f>
        <v/>
      </c>
      <c r="W2285" s="120" t="str">
        <f t="shared" ref="W2285" si="831">IF(AND(W2280="",W2281="",W2282="",W2283="",W2284=""),"",SUM(W2280:W2284))</f>
        <v/>
      </c>
      <c r="X2285" s="120" t="str">
        <f t="shared" ref="X2285" si="832">IF(AND(X2280="",X2281="",X2282="",X2283="",X2284=""),"",SUM(X2280:X2284))</f>
        <v/>
      </c>
      <c r="Y2285" s="120" t="str">
        <f t="shared" ref="Y2285" si="833">IF(AND(Y2280="",Y2281="",Y2282="",Y2283="",Y2284=""),"",SUM(Y2280:Y2284))</f>
        <v/>
      </c>
      <c r="Z2285" s="120" t="str">
        <f t="shared" ref="Z2285" si="834">IF(AND(Z2280="",Z2281="",Z2282="",Z2283="",Z2284=""),"",SUM(Z2280:Z2284))</f>
        <v/>
      </c>
      <c r="AA2285" s="120" t="str">
        <f t="shared" ref="AA2285" si="835">IF(AND(AA2280="",AA2281="",AA2282="",AA2283="",AA2284=""),"",SUM(AA2280:AA2284))</f>
        <v/>
      </c>
      <c r="AB2285" s="120" t="str">
        <f t="shared" ref="AB2285" si="836">IF(AND(AB2280="",AB2281="",AB2282="",AB2283="",AB2284=""),"",SUM(AB2280:AB2284))</f>
        <v/>
      </c>
      <c r="AC2285" s="120" t="str">
        <f t="shared" ref="AC2285" si="837">IF(AND(AC2280="",AC2281="",AC2282="",AC2283="",AC2284=""),"",SUM(AC2280:AC2284))</f>
        <v/>
      </c>
      <c r="AD2285" s="120" t="str">
        <f t="shared" ref="AD2285" si="838">IF(AND(AD2280="",AD2281="",AD2282="",AD2283="",AD2284=""),"",SUM(AD2280:AD2284))</f>
        <v/>
      </c>
      <c r="AE2285" s="120" t="str">
        <f t="shared" ref="AE2285" si="839">IF(AND(AE2280="",AE2281="",AE2282="",AE2283="",AE2284=""),"",SUM(AE2280:AE2284))</f>
        <v/>
      </c>
      <c r="AF2285" s="326" t="str">
        <f>IF(OR(AD2275="",U2273="",AE2285=""),"",IF(AE2285&gt;85%*1000,"A",IF(AE2285&gt;70%*1000,"B",IF(AE2285&gt;50%*1000,"C",IF(AE2285&gt;30%*1000,"D","E")))))</f>
        <v/>
      </c>
    </row>
    <row r="2286" spans="1:32" ht="9" customHeight="1">
      <c r="A2286" s="166">
        <f>IF(N2275="","",A2285+1)</f>
        <v>17</v>
      </c>
      <c r="B2286" s="787"/>
      <c r="C2286" s="787"/>
      <c r="D2286" s="787"/>
      <c r="E2286" s="787"/>
      <c r="F2286" s="787"/>
      <c r="G2286" s="787"/>
      <c r="H2286" s="787"/>
      <c r="I2286" s="787"/>
      <c r="J2286" s="787"/>
      <c r="K2286" s="787"/>
      <c r="L2286" s="787"/>
      <c r="M2286" s="787"/>
      <c r="N2286" s="787"/>
      <c r="O2286" s="787"/>
      <c r="P2286" s="787"/>
      <c r="Q2286" s="819"/>
      <c r="R2286" s="787"/>
      <c r="S2286" s="787"/>
      <c r="T2286" s="787"/>
      <c r="U2286" s="787"/>
      <c r="V2286" s="787"/>
      <c r="W2286" s="787"/>
      <c r="X2286" s="787"/>
      <c r="Y2286" s="787"/>
      <c r="Z2286" s="787"/>
      <c r="AA2286" s="787"/>
      <c r="AB2286" s="787"/>
      <c r="AC2286" s="787"/>
      <c r="AD2286" s="787"/>
      <c r="AE2286" s="787"/>
      <c r="AF2286" s="787"/>
    </row>
    <row r="2287" spans="1:32" ht="22.5" customHeight="1">
      <c r="A2287" s="166">
        <f>IF(N2275="","",A2286+1)</f>
        <v>18</v>
      </c>
      <c r="B2287" s="788" t="s">
        <v>213</v>
      </c>
      <c r="C2287" s="788"/>
      <c r="D2287" s="789" t="s">
        <v>229</v>
      </c>
      <c r="E2287" s="790"/>
      <c r="F2287" s="411" t="s">
        <v>186</v>
      </c>
      <c r="G2287" s="788" t="s">
        <v>213</v>
      </c>
      <c r="H2287" s="788"/>
      <c r="I2287" s="789" t="s">
        <v>229</v>
      </c>
      <c r="J2287" s="790"/>
      <c r="K2287" s="411" t="s">
        <v>186</v>
      </c>
      <c r="L2287" s="788" t="s">
        <v>213</v>
      </c>
      <c r="M2287" s="788"/>
      <c r="N2287" s="789" t="s">
        <v>229</v>
      </c>
      <c r="O2287" s="790"/>
      <c r="P2287" s="411" t="s">
        <v>186</v>
      </c>
      <c r="Q2287" s="819"/>
      <c r="R2287" s="788" t="s">
        <v>213</v>
      </c>
      <c r="S2287" s="788"/>
      <c r="T2287" s="789" t="s">
        <v>229</v>
      </c>
      <c r="U2287" s="790"/>
      <c r="V2287" s="411" t="s">
        <v>186</v>
      </c>
      <c r="W2287" s="788" t="s">
        <v>213</v>
      </c>
      <c r="X2287" s="788"/>
      <c r="Y2287" s="789" t="s">
        <v>229</v>
      </c>
      <c r="Z2287" s="790"/>
      <c r="AA2287" s="411" t="s">
        <v>186</v>
      </c>
      <c r="AB2287" s="788" t="s">
        <v>213</v>
      </c>
      <c r="AC2287" s="788"/>
      <c r="AD2287" s="789" t="s">
        <v>229</v>
      </c>
      <c r="AE2287" s="790"/>
      <c r="AF2287" s="411" t="s">
        <v>186</v>
      </c>
    </row>
    <row r="2288" spans="1:32" ht="21.75" customHeight="1">
      <c r="A2288" s="166">
        <f>IF(N2275="","",A2287+1)</f>
        <v>19</v>
      </c>
      <c r="B2288" s="791" t="s">
        <v>221</v>
      </c>
      <c r="C2288" s="792"/>
      <c r="D2288" s="792"/>
      <c r="E2288" s="119" t="str">
        <f>IFERROR(VLOOKUP(N2275,Marks,109,0),"")</f>
        <v/>
      </c>
      <c r="F2288" s="130" t="str">
        <f>IFERROR(VLOOKUP(N2275,Marks,113,0),"")</f>
        <v/>
      </c>
      <c r="G2288" s="791" t="s">
        <v>192</v>
      </c>
      <c r="H2288" s="792"/>
      <c r="I2288" s="792"/>
      <c r="J2288" s="119" t="str">
        <f>IFERROR(VLOOKUP(N2275,Marks,117,0),"")</f>
        <v/>
      </c>
      <c r="K2288" s="130" t="str">
        <f>IFERROR(VLOOKUP(N2275,Marks,121,0),"")</f>
        <v/>
      </c>
      <c r="L2288" s="793" t="s">
        <v>193</v>
      </c>
      <c r="M2288" s="794"/>
      <c r="N2288" s="794"/>
      <c r="O2288" s="119" t="str">
        <f>IFERROR(VLOOKUP(N2275,Marks,125,0),"")</f>
        <v/>
      </c>
      <c r="P2288" s="130" t="str">
        <f>IFERROR(VLOOKUP(N2275,Marks,129,0),"")</f>
        <v/>
      </c>
      <c r="Q2288" s="819"/>
      <c r="R2288" s="791" t="s">
        <v>221</v>
      </c>
      <c r="S2288" s="792"/>
      <c r="T2288" s="792"/>
      <c r="U2288" s="119" t="str">
        <f>IFERROR(VLOOKUP(AD2275,Marks,109,0),"")</f>
        <v/>
      </c>
      <c r="V2288" s="130" t="str">
        <f>IFERROR(VLOOKUP(AD2275,Marks,113,0),"")</f>
        <v/>
      </c>
      <c r="W2288" s="791" t="s">
        <v>192</v>
      </c>
      <c r="X2288" s="792"/>
      <c r="Y2288" s="792"/>
      <c r="Z2288" s="119" t="str">
        <f>IFERROR(VLOOKUP(AD2275,Marks,117,0),"")</f>
        <v/>
      </c>
      <c r="AA2288" s="130" t="str">
        <f>IFERROR(VLOOKUP(AD2275,Marks,121,0),"")</f>
        <v/>
      </c>
      <c r="AB2288" s="793" t="s">
        <v>193</v>
      </c>
      <c r="AC2288" s="794"/>
      <c r="AD2288" s="794"/>
      <c r="AE2288" s="119" t="str">
        <f>IFERROR(VLOOKUP(AD2275,Marks,125,0),"")</f>
        <v/>
      </c>
      <c r="AF2288" s="130" t="str">
        <f>IFERROR(VLOOKUP(AD2275,Marks,129,0),"")</f>
        <v/>
      </c>
    </row>
    <row r="2289" spans="1:32" ht="21" customHeight="1">
      <c r="A2289" s="166">
        <f>IF(N2275="","",A2288+1)</f>
        <v>20</v>
      </c>
      <c r="B2289" s="780" t="s">
        <v>216</v>
      </c>
      <c r="C2289" s="780"/>
      <c r="D2289" s="780"/>
      <c r="E2289" s="795" t="str">
        <f>IFERROR(VLOOKUP(N2275,Marks,135,0),"")</f>
        <v/>
      </c>
      <c r="F2289" s="795"/>
      <c r="G2289" s="795"/>
      <c r="H2289" s="795"/>
      <c r="I2289" s="780" t="s">
        <v>217</v>
      </c>
      <c r="J2289" s="780"/>
      <c r="K2289" s="780"/>
      <c r="L2289" s="780"/>
      <c r="M2289" s="796" t="str">
        <f>IFERROR(VLOOKUP(N2275,Marks,136,0),"")</f>
        <v/>
      </c>
      <c r="N2289" s="796"/>
      <c r="O2289" s="796"/>
      <c r="P2289" s="796"/>
      <c r="Q2289" s="819"/>
      <c r="R2289" s="780" t="s">
        <v>216</v>
      </c>
      <c r="S2289" s="780"/>
      <c r="T2289" s="780"/>
      <c r="U2289" s="795" t="str">
        <f>IFERROR(VLOOKUP(AD2275,Marks,135,0),"")</f>
        <v/>
      </c>
      <c r="V2289" s="795"/>
      <c r="W2289" s="795"/>
      <c r="X2289" s="795"/>
      <c r="Y2289" s="780" t="s">
        <v>217</v>
      </c>
      <c r="Z2289" s="780"/>
      <c r="AA2289" s="780"/>
      <c r="AB2289" s="780"/>
      <c r="AC2289" s="796" t="str">
        <f>IFERROR(VLOOKUP(AD2275,Marks,136,0),"")</f>
        <v/>
      </c>
      <c r="AD2289" s="796"/>
      <c r="AE2289" s="796"/>
      <c r="AF2289" s="796"/>
    </row>
    <row r="2290" spans="1:32" ht="21" customHeight="1">
      <c r="A2290" s="166">
        <f>IF(N2275="","",A2289+1)</f>
        <v>21</v>
      </c>
      <c r="B2290" s="780" t="s">
        <v>218</v>
      </c>
      <c r="C2290" s="780"/>
      <c r="D2290" s="780"/>
      <c r="E2290" s="782" t="str">
        <f>IFERROR(VLOOKUP(N2275,Marks,134,0),"")</f>
        <v/>
      </c>
      <c r="F2290" s="782"/>
      <c r="G2290" s="782"/>
      <c r="H2290" s="782"/>
      <c r="I2290" s="780" t="s">
        <v>219</v>
      </c>
      <c r="J2290" s="780"/>
      <c r="K2290" s="780"/>
      <c r="L2290" s="780"/>
      <c r="M2290" s="781" t="str">
        <f>IFERROR(VLOOKUP(N2275,Marks,131,0),"")</f>
        <v/>
      </c>
      <c r="N2290" s="781"/>
      <c r="O2290" s="781"/>
      <c r="P2290" s="781"/>
      <c r="Q2290" s="819"/>
      <c r="R2290" s="780" t="s">
        <v>218</v>
      </c>
      <c r="S2290" s="780"/>
      <c r="T2290" s="780"/>
      <c r="U2290" s="782" t="str">
        <f>IFERROR(VLOOKUP(AD2275,Marks,134,0),"")</f>
        <v/>
      </c>
      <c r="V2290" s="782"/>
      <c r="W2290" s="782"/>
      <c r="X2290" s="782"/>
      <c r="Y2290" s="780" t="s">
        <v>219</v>
      </c>
      <c r="Z2290" s="780"/>
      <c r="AA2290" s="780"/>
      <c r="AB2290" s="780"/>
      <c r="AC2290" s="781" t="str">
        <f>IFERROR(VLOOKUP(AD2275,Marks,131,0),"")</f>
        <v/>
      </c>
      <c r="AD2290" s="781"/>
      <c r="AE2290" s="781"/>
      <c r="AF2290" s="781"/>
    </row>
    <row r="2291" spans="1:32" ht="21" customHeight="1">
      <c r="A2291" s="166">
        <f>IF(N2275="","",A2290+1)</f>
        <v>22</v>
      </c>
      <c r="B2291" s="780" t="s">
        <v>220</v>
      </c>
      <c r="C2291" s="780"/>
      <c r="D2291" s="780"/>
      <c r="E2291" s="324" t="str">
        <f>IFERROR(VLOOKUP(N2275,Marks,132,0),"")</f>
        <v/>
      </c>
      <c r="F2291" s="325" t="s">
        <v>341</v>
      </c>
      <c r="G2291" s="783" t="str">
        <f>IF(OR(N2275="",E2273="",O2285=""),"",IF(O2285&gt;85%*1000,"A",IF(O2285&gt;70%*1000,"B",IF(O2285&gt;50%*1000,"C",IF(O2285&gt;30%*1000,"D","E")))))</f>
        <v/>
      </c>
      <c r="H2291" s="783"/>
      <c r="I2291" s="780" t="s">
        <v>222</v>
      </c>
      <c r="J2291" s="780"/>
      <c r="K2291" s="780"/>
      <c r="L2291" s="780"/>
      <c r="M2291" s="818" t="str">
        <f>IFERROR(VLOOKUP(N2275,Marks,133,0),"")</f>
        <v/>
      </c>
      <c r="N2291" s="818"/>
      <c r="O2291" s="818"/>
      <c r="P2291" s="818"/>
      <c r="Q2291" s="819"/>
      <c r="R2291" s="780" t="s">
        <v>220</v>
      </c>
      <c r="S2291" s="780"/>
      <c r="T2291" s="780"/>
      <c r="U2291" s="324" t="str">
        <f>IFERROR(VLOOKUP(AD2275,Marks,132,0),"")</f>
        <v/>
      </c>
      <c r="V2291" s="325" t="s">
        <v>341</v>
      </c>
      <c r="W2291" s="783" t="str">
        <f>IF(OR(AD2275="",U2273="",AE2285=""),"",IF(AE2285&gt;85%*1000,"A",IF(AE2285&gt;70%*1000,"B",IF(AE2285&gt;50%*1000,"C",IF(AE2285&gt;30%*1000,"D","E")))))</f>
        <v/>
      </c>
      <c r="X2291" s="783"/>
      <c r="Y2291" s="780" t="s">
        <v>222</v>
      </c>
      <c r="Z2291" s="780"/>
      <c r="AA2291" s="780"/>
      <c r="AB2291" s="780"/>
      <c r="AC2291" s="818" t="str">
        <f>IFERROR(VLOOKUP(AD2275,Marks,133,0),"")</f>
        <v/>
      </c>
      <c r="AD2291" s="818"/>
      <c r="AE2291" s="818"/>
      <c r="AF2291" s="818"/>
    </row>
    <row r="2292" spans="1:32" ht="21" customHeight="1">
      <c r="A2292" s="166">
        <f>IF(N2275="","",A2291+1)</f>
        <v>23</v>
      </c>
      <c r="B2292" s="817" t="s">
        <v>228</v>
      </c>
      <c r="C2292" s="817"/>
      <c r="D2292" s="817"/>
      <c r="E2292" s="784">
        <f>'Master sheet'!$C$10</f>
        <v>44697</v>
      </c>
      <c r="F2292" s="784"/>
      <c r="G2292" s="784"/>
      <c r="H2292" s="410"/>
      <c r="I2292" s="121"/>
      <c r="J2292" s="121"/>
      <c r="K2292" s="76"/>
      <c r="L2292" s="121"/>
      <c r="M2292" s="121"/>
      <c r="N2292" s="121"/>
      <c r="O2292" s="121"/>
      <c r="P2292" s="121"/>
      <c r="Q2292" s="819"/>
      <c r="R2292" s="817" t="s">
        <v>228</v>
      </c>
      <c r="S2292" s="817"/>
      <c r="T2292" s="817"/>
      <c r="U2292" s="784">
        <f>'Master sheet'!$C$10</f>
        <v>44697</v>
      </c>
      <c r="V2292" s="784"/>
      <c r="W2292" s="784"/>
      <c r="X2292" s="410"/>
      <c r="Y2292" s="121"/>
      <c r="Z2292" s="121"/>
      <c r="AA2292" s="76"/>
      <c r="AB2292" s="121"/>
      <c r="AC2292" s="121"/>
      <c r="AD2292" s="121"/>
      <c r="AE2292" s="121"/>
      <c r="AF2292" s="121"/>
    </row>
    <row r="2293" spans="1:32" ht="43.5" customHeight="1">
      <c r="A2293" s="166">
        <f>IF(N2275="","",A2292+1)</f>
        <v>24</v>
      </c>
      <c r="B2293" s="804" t="str">
        <f>IF(AND(C2272=1),CONCATENATE("( ",UPPER('Master sheet'!$F$11)," )"),IF(AND(C2272=2),CONCATENATE("( ",UPPER('Master sheet'!$F$19)," )"),IF(AND(C2272=3),CONCATENATE("( ",UPPER('Master sheet'!$J$11)," )"),IF(AND(C2272=4),CONCATENATE("( ",UPPER('Master sheet'!$J$19)," )"),""))))</f>
        <v/>
      </c>
      <c r="C2293" s="804"/>
      <c r="D2293" s="804"/>
      <c r="E2293" s="804"/>
      <c r="F2293" s="805" t="str">
        <f>IF(AND(N2275=""),"",CONCATENATE("(",'Master sheet'!$C$14," )"))</f>
        <v>(Suresh Kumar )</v>
      </c>
      <c r="G2293" s="805"/>
      <c r="H2293" s="805"/>
      <c r="I2293" s="805"/>
      <c r="J2293" s="805"/>
      <c r="K2293" s="805" t="str">
        <f>IF(AND(N2275=""),"",CONCATENATE("(",'Master sheet'!$C$12," )"))</f>
        <v>(USHA PALIYA )</v>
      </c>
      <c r="L2293" s="805"/>
      <c r="M2293" s="805"/>
      <c r="N2293" s="805"/>
      <c r="O2293" s="805"/>
      <c r="P2293" s="805"/>
      <c r="Q2293" s="819"/>
      <c r="R2293" s="804" t="str">
        <f>IF(AND(S2272=1),CONCATENATE("( ",UPPER('Master sheet'!$F$11)," )"),IF(AND(S2272=2),CONCATENATE("( ",UPPER('Master sheet'!$F$19)," )"),IF(AND(S2272=3),CONCATENATE("( ",UPPER('Master sheet'!$J$11)," )"),IF(AND(S2272=4),CONCATENATE("( ",UPPER('Master sheet'!$J$19)," )"),""))))</f>
        <v/>
      </c>
      <c r="S2293" s="804"/>
      <c r="T2293" s="804"/>
      <c r="U2293" s="804"/>
      <c r="V2293" s="805" t="str">
        <f>IF(AND(AD2275=""),"",CONCATENATE("(",'Master sheet'!$C$14," )"))</f>
        <v>(Suresh Kumar )</v>
      </c>
      <c r="W2293" s="805"/>
      <c r="X2293" s="805"/>
      <c r="Y2293" s="805"/>
      <c r="Z2293" s="805"/>
      <c r="AA2293" s="805" t="str">
        <f>IF(AND(AD2275=""),"",CONCATENATE("(",'Master sheet'!$C$12," )"))</f>
        <v>(USHA PALIYA )</v>
      </c>
      <c r="AB2293" s="805"/>
      <c r="AC2293" s="805"/>
      <c r="AD2293" s="805"/>
      <c r="AE2293" s="805"/>
      <c r="AF2293" s="805"/>
    </row>
    <row r="2294" spans="1:32" ht="21.75" customHeight="1">
      <c r="A2294" s="166">
        <f>IF(N2275="","",A2293+1)</f>
        <v>25</v>
      </c>
      <c r="B2294" s="806" t="s">
        <v>223</v>
      </c>
      <c r="C2294" s="806"/>
      <c r="D2294" s="806"/>
      <c r="E2294" s="806"/>
      <c r="F2294" s="807" t="s">
        <v>224</v>
      </c>
      <c r="G2294" s="807"/>
      <c r="H2294" s="807"/>
      <c r="I2294" s="807"/>
      <c r="J2294" s="807"/>
      <c r="K2294" s="806" t="s">
        <v>225</v>
      </c>
      <c r="L2294" s="806"/>
      <c r="M2294" s="806"/>
      <c r="N2294" s="806"/>
      <c r="O2294" s="806"/>
      <c r="P2294" s="806"/>
      <c r="Q2294" s="819"/>
      <c r="R2294" s="806" t="s">
        <v>223</v>
      </c>
      <c r="S2294" s="806"/>
      <c r="T2294" s="806"/>
      <c r="U2294" s="806"/>
      <c r="V2294" s="807" t="s">
        <v>224</v>
      </c>
      <c r="W2294" s="807"/>
      <c r="X2294" s="807"/>
      <c r="Y2294" s="807"/>
      <c r="Z2294" s="807"/>
      <c r="AA2294" s="806" t="s">
        <v>225</v>
      </c>
      <c r="AB2294" s="806"/>
      <c r="AC2294" s="806"/>
      <c r="AD2294" s="806"/>
      <c r="AE2294" s="806"/>
      <c r="AF2294" s="806"/>
    </row>
    <row r="2296" spans="1:32" ht="21.9" customHeight="1">
      <c r="A2296" s="165">
        <f>IF(N2302="","",1)</f>
        <v>1</v>
      </c>
      <c r="B2296" s="808" t="s">
        <v>203</v>
      </c>
      <c r="C2296" s="808"/>
      <c r="D2296" s="808"/>
      <c r="E2296" s="808"/>
      <c r="F2296" s="808"/>
      <c r="G2296" s="808"/>
      <c r="H2296" s="808"/>
      <c r="I2296" s="808"/>
      <c r="J2296" s="808"/>
      <c r="K2296" s="808"/>
      <c r="L2296" s="808"/>
      <c r="M2296" s="808"/>
      <c r="N2296" s="808"/>
      <c r="O2296" s="808"/>
      <c r="P2296" s="808"/>
      <c r="Q2296" s="819" t="s">
        <v>249</v>
      </c>
      <c r="R2296" s="808" t="s">
        <v>203</v>
      </c>
      <c r="S2296" s="808"/>
      <c r="T2296" s="808"/>
      <c r="U2296" s="808"/>
      <c r="V2296" s="808"/>
      <c r="W2296" s="808"/>
      <c r="X2296" s="808"/>
      <c r="Y2296" s="808"/>
      <c r="Z2296" s="808"/>
      <c r="AA2296" s="808"/>
      <c r="AB2296" s="808"/>
      <c r="AC2296" s="808"/>
      <c r="AD2296" s="808"/>
      <c r="AE2296" s="808"/>
      <c r="AF2296" s="808"/>
    </row>
    <row r="2297" spans="1:32" ht="21.9" customHeight="1">
      <c r="A2297" s="166">
        <f>IF(N2302="","",A2296+1)</f>
        <v>2</v>
      </c>
      <c r="B2297" s="820" t="s">
        <v>541</v>
      </c>
      <c r="C2297" s="820"/>
      <c r="D2297" s="820"/>
      <c r="E2297" s="820"/>
      <c r="F2297" s="820"/>
      <c r="G2297" s="820"/>
      <c r="H2297" s="820"/>
      <c r="I2297" s="820"/>
      <c r="J2297" s="820"/>
      <c r="K2297" s="820"/>
      <c r="L2297" s="820"/>
      <c r="M2297" s="820"/>
      <c r="N2297" s="820"/>
      <c r="O2297" s="820"/>
      <c r="P2297" s="820"/>
      <c r="Q2297" s="819"/>
      <c r="R2297" s="820" t="s">
        <v>541</v>
      </c>
      <c r="S2297" s="820"/>
      <c r="T2297" s="820"/>
      <c r="U2297" s="820"/>
      <c r="V2297" s="820"/>
      <c r="W2297" s="820"/>
      <c r="X2297" s="820"/>
      <c r="Y2297" s="820"/>
      <c r="Z2297" s="820"/>
      <c r="AA2297" s="820"/>
      <c r="AB2297" s="820"/>
      <c r="AC2297" s="820"/>
      <c r="AD2297" s="820"/>
      <c r="AE2297" s="820"/>
      <c r="AF2297" s="820"/>
    </row>
    <row r="2298" spans="1:32" ht="21.9" customHeight="1">
      <c r="A2298" s="166">
        <f>IF(N2302="","",A2297+1)</f>
        <v>3</v>
      </c>
      <c r="B2298" s="821" t="s">
        <v>168</v>
      </c>
      <c r="C2298" s="821"/>
      <c r="D2298" s="821"/>
      <c r="E2298" s="822" t="str">
        <f>IF(AND(N2302=""),"",'Result Sheet'!$F$2)</f>
        <v xml:space="preserve">महात्मा गाँधी राजकीय विद्यालय (अंग्रेजी माध्यम) बर, पाली </v>
      </c>
      <c r="F2298" s="822"/>
      <c r="G2298" s="822"/>
      <c r="H2298" s="822"/>
      <c r="I2298" s="822"/>
      <c r="J2298" s="822"/>
      <c r="K2298" s="822"/>
      <c r="L2298" s="822"/>
      <c r="M2298" s="822"/>
      <c r="N2298" s="822"/>
      <c r="O2298" s="822"/>
      <c r="P2298" s="822"/>
      <c r="Q2298" s="819"/>
      <c r="R2298" s="821" t="s">
        <v>168</v>
      </c>
      <c r="S2298" s="821"/>
      <c r="T2298" s="821"/>
      <c r="U2298" s="822" t="str">
        <f>IF(AND(AD2302=""),"",'Result Sheet'!$F$2)</f>
        <v xml:space="preserve">महात्मा गाँधी राजकीय विद्यालय (अंग्रेजी माध्यम) बर, पाली </v>
      </c>
      <c r="V2298" s="822"/>
      <c r="W2298" s="822"/>
      <c r="X2298" s="822"/>
      <c r="Y2298" s="822"/>
      <c r="Z2298" s="822"/>
      <c r="AA2298" s="822"/>
      <c r="AB2298" s="822"/>
      <c r="AC2298" s="822"/>
      <c r="AD2298" s="822"/>
      <c r="AE2298" s="822"/>
      <c r="AF2298" s="822"/>
    </row>
    <row r="2299" spans="1:32" ht="21.9" customHeight="1">
      <c r="A2299" s="166">
        <f>IF(N2302="","",A2298+1)</f>
        <v>4</v>
      </c>
      <c r="B2299" s="413" t="s">
        <v>169</v>
      </c>
      <c r="C2299" s="797" t="str">
        <f>IFERROR(VLOOKUP(N2302,Marks,2,0),"")</f>
        <v/>
      </c>
      <c r="D2299" s="797"/>
      <c r="E2299" s="815" t="s">
        <v>212</v>
      </c>
      <c r="F2299" s="815"/>
      <c r="G2299" s="815"/>
      <c r="H2299" s="797" t="str">
        <f>IFERROR(VLOOKUP(N2302,Marks,3,0),"")</f>
        <v/>
      </c>
      <c r="I2299" s="797"/>
      <c r="J2299" s="798" t="s">
        <v>205</v>
      </c>
      <c r="K2299" s="798"/>
      <c r="L2299" s="798"/>
      <c r="M2299" s="798"/>
      <c r="N2299" s="799" t="str">
        <f>IF(AND(N2302=""),"",'Marks Entry 1st'!$I$2)</f>
        <v xml:space="preserve"> 2021-2022</v>
      </c>
      <c r="O2299" s="799"/>
      <c r="P2299" s="799"/>
      <c r="Q2299" s="819"/>
      <c r="R2299" s="413" t="s">
        <v>169</v>
      </c>
      <c r="S2299" s="797" t="str">
        <f>IFERROR(VLOOKUP(AD2302,Marks,2,0),"")</f>
        <v/>
      </c>
      <c r="T2299" s="797"/>
      <c r="U2299" s="815" t="s">
        <v>212</v>
      </c>
      <c r="V2299" s="815"/>
      <c r="W2299" s="815"/>
      <c r="X2299" s="797" t="str">
        <f>IFERROR(VLOOKUP(AD2302,Marks,3,0),"")</f>
        <v/>
      </c>
      <c r="Y2299" s="797"/>
      <c r="Z2299" s="798" t="s">
        <v>205</v>
      </c>
      <c r="AA2299" s="798"/>
      <c r="AB2299" s="798"/>
      <c r="AC2299" s="798"/>
      <c r="AD2299" s="799" t="str">
        <f>IF(AND(AD2302=""),"",'Marks Entry 1st'!$I$2)</f>
        <v xml:space="preserve"> 2021-2022</v>
      </c>
      <c r="AE2299" s="799"/>
      <c r="AF2299" s="799"/>
    </row>
    <row r="2300" spans="1:32" ht="21.9" customHeight="1">
      <c r="A2300" s="166">
        <f>IF(N2302="","",A2299+1)</f>
        <v>5</v>
      </c>
      <c r="B2300" s="800" t="s">
        <v>206</v>
      </c>
      <c r="C2300" s="800"/>
      <c r="D2300" s="800"/>
      <c r="E2300" s="801" t="str">
        <f>IFERROR(VLOOKUP(N2302,Marks,6,0),"")</f>
        <v/>
      </c>
      <c r="F2300" s="801"/>
      <c r="G2300" s="801"/>
      <c r="H2300" s="801"/>
      <c r="I2300" s="801"/>
      <c r="J2300" s="802" t="s">
        <v>209</v>
      </c>
      <c r="K2300" s="802"/>
      <c r="L2300" s="802"/>
      <c r="M2300" s="802"/>
      <c r="N2300" s="803" t="str">
        <f>IFERROR(VLOOKUP(N2302,Marks,5,0),"")</f>
        <v/>
      </c>
      <c r="O2300" s="803"/>
      <c r="P2300" s="803"/>
      <c r="Q2300" s="819"/>
      <c r="R2300" s="800" t="s">
        <v>206</v>
      </c>
      <c r="S2300" s="800"/>
      <c r="T2300" s="800"/>
      <c r="U2300" s="801" t="str">
        <f>IFERROR(VLOOKUP(AD2302,Marks,6,0),"")</f>
        <v/>
      </c>
      <c r="V2300" s="801"/>
      <c r="W2300" s="801"/>
      <c r="X2300" s="801"/>
      <c r="Y2300" s="801"/>
      <c r="Z2300" s="802" t="s">
        <v>209</v>
      </c>
      <c r="AA2300" s="802"/>
      <c r="AB2300" s="802"/>
      <c r="AC2300" s="802"/>
      <c r="AD2300" s="803" t="str">
        <f>IFERROR(VLOOKUP(AD2302,Marks,5,0),"")</f>
        <v/>
      </c>
      <c r="AE2300" s="803"/>
      <c r="AF2300" s="803"/>
    </row>
    <row r="2301" spans="1:32" ht="21.9" customHeight="1">
      <c r="A2301" s="166">
        <f>IF(N2302="","",A2300+1)</f>
        <v>6</v>
      </c>
      <c r="B2301" s="800" t="s">
        <v>207</v>
      </c>
      <c r="C2301" s="800"/>
      <c r="D2301" s="800"/>
      <c r="E2301" s="801" t="str">
        <f>IFERROR(VLOOKUP(N2302,Marks,7,0),"")</f>
        <v/>
      </c>
      <c r="F2301" s="801"/>
      <c r="G2301" s="801"/>
      <c r="H2301" s="801"/>
      <c r="I2301" s="801"/>
      <c r="J2301" s="802" t="s">
        <v>210</v>
      </c>
      <c r="K2301" s="802"/>
      <c r="L2301" s="802"/>
      <c r="M2301" s="802"/>
      <c r="N2301" s="816" t="str">
        <f>IFERROR(VLOOKUP(N2302,Marks,4,0),"")</f>
        <v/>
      </c>
      <c r="O2301" s="816"/>
      <c r="P2301" s="816"/>
      <c r="Q2301" s="819"/>
      <c r="R2301" s="800" t="s">
        <v>207</v>
      </c>
      <c r="S2301" s="800"/>
      <c r="T2301" s="800"/>
      <c r="U2301" s="801" t="str">
        <f>IFERROR(VLOOKUP(AD2302,Marks,7,0),"")</f>
        <v/>
      </c>
      <c r="V2301" s="801"/>
      <c r="W2301" s="801"/>
      <c r="X2301" s="801"/>
      <c r="Y2301" s="801"/>
      <c r="Z2301" s="802" t="s">
        <v>210</v>
      </c>
      <c r="AA2301" s="802"/>
      <c r="AB2301" s="802"/>
      <c r="AC2301" s="802"/>
      <c r="AD2301" s="816" t="str">
        <f>IFERROR(VLOOKUP(AD2302,Marks,4,0),"")</f>
        <v/>
      </c>
      <c r="AE2301" s="816"/>
      <c r="AF2301" s="816"/>
    </row>
    <row r="2302" spans="1:32" ht="21.9" customHeight="1">
      <c r="A2302" s="166">
        <f>IF(N2302="","",A2301+1)</f>
        <v>7</v>
      </c>
      <c r="B2302" s="800" t="s">
        <v>208</v>
      </c>
      <c r="C2302" s="800"/>
      <c r="D2302" s="800"/>
      <c r="E2302" s="801" t="str">
        <f>IFERROR(VLOOKUP(N2302,Marks,8,0),"")</f>
        <v/>
      </c>
      <c r="F2302" s="801"/>
      <c r="G2302" s="801"/>
      <c r="H2302" s="801"/>
      <c r="I2302" s="801"/>
      <c r="J2302" s="802" t="s">
        <v>211</v>
      </c>
      <c r="K2302" s="802"/>
      <c r="L2302" s="802"/>
      <c r="M2302" s="802"/>
      <c r="N2302" s="809">
        <f>IF(AD2275="","",IF(AND(AD2275+1&gt;$AN$6),"",AD2275+1))</f>
        <v>271</v>
      </c>
      <c r="O2302" s="809"/>
      <c r="P2302" s="809"/>
      <c r="Q2302" s="819"/>
      <c r="R2302" s="800" t="s">
        <v>208</v>
      </c>
      <c r="S2302" s="800"/>
      <c r="T2302" s="800"/>
      <c r="U2302" s="801" t="str">
        <f>IFERROR(VLOOKUP(AD2302,Marks,8,0),"")</f>
        <v/>
      </c>
      <c r="V2302" s="801"/>
      <c r="W2302" s="801"/>
      <c r="X2302" s="801"/>
      <c r="Y2302" s="801"/>
      <c r="Z2302" s="802" t="s">
        <v>211</v>
      </c>
      <c r="AA2302" s="802"/>
      <c r="AB2302" s="802"/>
      <c r="AC2302" s="802"/>
      <c r="AD2302" s="810">
        <f>IF(N2302="","",IF(AND(N2302+1&gt;$AN$6),"",N2302+1))</f>
        <v>272</v>
      </c>
      <c r="AE2302" s="810"/>
      <c r="AF2302" s="810"/>
    </row>
    <row r="2303" spans="1:32" ht="9" customHeight="1">
      <c r="A2303" s="166">
        <f>IF(N2302="","",A2302+1)</f>
        <v>8</v>
      </c>
      <c r="B2303" s="123"/>
      <c r="C2303" s="123"/>
      <c r="D2303" s="123"/>
      <c r="E2303" s="124"/>
      <c r="F2303" s="124"/>
      <c r="G2303" s="124"/>
      <c r="H2303" s="123"/>
      <c r="I2303" s="123"/>
      <c r="J2303" s="125"/>
      <c r="K2303" s="125"/>
      <c r="L2303" s="125"/>
      <c r="M2303" s="76"/>
      <c r="N2303" s="76"/>
      <c r="O2303" s="76"/>
      <c r="P2303" s="76"/>
      <c r="Q2303" s="819"/>
      <c r="R2303" s="123"/>
      <c r="S2303" s="123"/>
      <c r="T2303" s="123"/>
      <c r="U2303" s="124"/>
      <c r="V2303" s="124"/>
      <c r="W2303" s="124"/>
      <c r="X2303" s="123"/>
      <c r="Y2303" s="123"/>
      <c r="Z2303" s="125"/>
      <c r="AA2303" s="125"/>
      <c r="AB2303" s="125"/>
      <c r="AC2303" s="76"/>
      <c r="AD2303" s="76"/>
      <c r="AE2303" s="76"/>
      <c r="AF2303" s="76"/>
    </row>
    <row r="2304" spans="1:32" ht="21" customHeight="1">
      <c r="A2304" s="166">
        <f>IF(N2302="","",A2303+1)</f>
        <v>9</v>
      </c>
      <c r="B2304" s="811" t="s">
        <v>213</v>
      </c>
      <c r="C2304" s="646" t="s">
        <v>214</v>
      </c>
      <c r="D2304" s="646"/>
      <c r="E2304" s="646"/>
      <c r="F2304" s="812" t="s">
        <v>13</v>
      </c>
      <c r="G2304" s="813"/>
      <c r="H2304" s="813"/>
      <c r="I2304" s="814"/>
      <c r="J2304" s="649" t="s">
        <v>184</v>
      </c>
      <c r="K2304" s="650" t="s">
        <v>167</v>
      </c>
      <c r="L2304" s="651"/>
      <c r="M2304" s="651"/>
      <c r="N2304" s="652"/>
      <c r="O2304" s="616" t="s">
        <v>185</v>
      </c>
      <c r="P2304" s="617" t="s">
        <v>186</v>
      </c>
      <c r="Q2304" s="819"/>
      <c r="R2304" s="811" t="s">
        <v>213</v>
      </c>
      <c r="S2304" s="646" t="s">
        <v>214</v>
      </c>
      <c r="T2304" s="646"/>
      <c r="U2304" s="646"/>
      <c r="V2304" s="812" t="s">
        <v>13</v>
      </c>
      <c r="W2304" s="813"/>
      <c r="X2304" s="813"/>
      <c r="Y2304" s="814"/>
      <c r="Z2304" s="649" t="s">
        <v>184</v>
      </c>
      <c r="AA2304" s="650" t="s">
        <v>167</v>
      </c>
      <c r="AB2304" s="651"/>
      <c r="AC2304" s="651"/>
      <c r="AD2304" s="652"/>
      <c r="AE2304" s="616" t="s">
        <v>185</v>
      </c>
      <c r="AF2304" s="617" t="s">
        <v>186</v>
      </c>
    </row>
    <row r="2305" spans="1:32" ht="90.75" customHeight="1">
      <c r="A2305" s="166">
        <f>IF(N2302="","",A2304+1)</f>
        <v>10</v>
      </c>
      <c r="B2305" s="811"/>
      <c r="C2305" s="171" t="s">
        <v>11</v>
      </c>
      <c r="D2305" s="171" t="s">
        <v>180</v>
      </c>
      <c r="E2305" s="171" t="s">
        <v>108</v>
      </c>
      <c r="F2305" s="171" t="s">
        <v>182</v>
      </c>
      <c r="G2305" s="171" t="s">
        <v>183</v>
      </c>
      <c r="H2305" s="305" t="s">
        <v>10</v>
      </c>
      <c r="I2305" s="171" t="s">
        <v>108</v>
      </c>
      <c r="J2305" s="649"/>
      <c r="K2305" s="172" t="s">
        <v>182</v>
      </c>
      <c r="L2305" s="172" t="s">
        <v>183</v>
      </c>
      <c r="M2305" s="173" t="s">
        <v>10</v>
      </c>
      <c r="N2305" s="171" t="s">
        <v>108</v>
      </c>
      <c r="O2305" s="616"/>
      <c r="P2305" s="785"/>
      <c r="Q2305" s="819"/>
      <c r="R2305" s="811"/>
      <c r="S2305" s="171" t="s">
        <v>11</v>
      </c>
      <c r="T2305" s="171" t="s">
        <v>180</v>
      </c>
      <c r="U2305" s="171" t="s">
        <v>108</v>
      </c>
      <c r="V2305" s="171" t="s">
        <v>182</v>
      </c>
      <c r="W2305" s="171" t="s">
        <v>183</v>
      </c>
      <c r="X2305" s="305" t="s">
        <v>10</v>
      </c>
      <c r="Y2305" s="171" t="s">
        <v>108</v>
      </c>
      <c r="Z2305" s="649"/>
      <c r="AA2305" s="172" t="s">
        <v>182</v>
      </c>
      <c r="AB2305" s="172" t="s">
        <v>183</v>
      </c>
      <c r="AC2305" s="173" t="s">
        <v>10</v>
      </c>
      <c r="AD2305" s="171" t="s">
        <v>108</v>
      </c>
      <c r="AE2305" s="616"/>
      <c r="AF2305" s="785">
        <v>0</v>
      </c>
    </row>
    <row r="2306" spans="1:32" ht="18.75" customHeight="1">
      <c r="A2306" s="166">
        <f>IF(N2302="","",A2305+1)</f>
        <v>11</v>
      </c>
      <c r="B2306" s="811"/>
      <c r="C2306" s="409">
        <v>20</v>
      </c>
      <c r="D2306" s="409">
        <v>20</v>
      </c>
      <c r="E2306" s="116">
        <v>40</v>
      </c>
      <c r="F2306" s="409">
        <v>30</v>
      </c>
      <c r="G2306" s="409">
        <v>18</v>
      </c>
      <c r="H2306" s="409">
        <v>12</v>
      </c>
      <c r="I2306" s="116">
        <v>60</v>
      </c>
      <c r="J2306" s="118">
        <v>100</v>
      </c>
      <c r="K2306" s="409">
        <v>50</v>
      </c>
      <c r="L2306" s="409">
        <v>30</v>
      </c>
      <c r="M2306" s="409">
        <v>20</v>
      </c>
      <c r="N2306" s="116">
        <v>100</v>
      </c>
      <c r="O2306" s="118">
        <v>200</v>
      </c>
      <c r="P2306" s="786"/>
      <c r="Q2306" s="819"/>
      <c r="R2306" s="811"/>
      <c r="S2306" s="409">
        <v>20</v>
      </c>
      <c r="T2306" s="409">
        <v>20</v>
      </c>
      <c r="U2306" s="116">
        <v>40</v>
      </c>
      <c r="V2306" s="409">
        <v>30</v>
      </c>
      <c r="W2306" s="409">
        <v>18</v>
      </c>
      <c r="X2306" s="409">
        <v>12</v>
      </c>
      <c r="Y2306" s="116">
        <v>60</v>
      </c>
      <c r="Z2306" s="118">
        <v>100</v>
      </c>
      <c r="AA2306" s="409">
        <v>50</v>
      </c>
      <c r="AB2306" s="409">
        <v>30</v>
      </c>
      <c r="AC2306" s="409">
        <v>20</v>
      </c>
      <c r="AD2306" s="116">
        <v>100</v>
      </c>
      <c r="AE2306" s="118">
        <v>200</v>
      </c>
      <c r="AF2306" s="786"/>
    </row>
    <row r="2307" spans="1:32" ht="21" customHeight="1">
      <c r="A2307" s="166">
        <f>IF(N2302="","",A2306+1)</f>
        <v>12</v>
      </c>
      <c r="B2307" s="122" t="str">
        <f>'Result Sheet'!$L$4</f>
        <v xml:space="preserve">हिन्दी </v>
      </c>
      <c r="C2307" s="408" t="str">
        <f>IFERROR(VLOOKUP(N2302,Marks,11,0),"")</f>
        <v/>
      </c>
      <c r="D2307" s="408" t="str">
        <f>IFERROR(VLOOKUP(N2302,Marks,12,0),"")</f>
        <v/>
      </c>
      <c r="E2307" s="117" t="str">
        <f>IFERROR(VLOOKUP(N2302,Marks,13,0),"")</f>
        <v/>
      </c>
      <c r="F2307" s="408" t="str">
        <f>IFERROR(VLOOKUP(N2302,Marks,14,0),"")</f>
        <v/>
      </c>
      <c r="G2307" s="408" t="str">
        <f>IFERROR(VLOOKUP(N2302,Marks,15,0),"")</f>
        <v/>
      </c>
      <c r="H2307" s="408" t="str">
        <f>IFERROR(VLOOKUP(N2302,Marks,16,0),"")</f>
        <v/>
      </c>
      <c r="I2307" s="117" t="str">
        <f>IFERROR(VLOOKUP(N2302,Marks,17,0),"")</f>
        <v/>
      </c>
      <c r="J2307" s="119" t="str">
        <f>IFERROR(VLOOKUP(N2302,Marks,18,0),"")</f>
        <v/>
      </c>
      <c r="K2307" s="408" t="str">
        <f>IFERROR(VLOOKUP(N2302,Marks,19,0),"")</f>
        <v/>
      </c>
      <c r="L2307" s="408" t="str">
        <f>IFERROR(VLOOKUP(N2302,Marks,20,0),"")</f>
        <v/>
      </c>
      <c r="M2307" s="408" t="str">
        <f>IFERROR(VLOOKUP(N2302,Marks,21,0),"")</f>
        <v/>
      </c>
      <c r="N2307" s="117" t="str">
        <f>IFERROR(VLOOKUP(N2302,Marks,22,0),"")</f>
        <v/>
      </c>
      <c r="O2307" s="119" t="str">
        <f>IFERROR(VLOOKUP(N2302,Marks,23,0),"")</f>
        <v/>
      </c>
      <c r="P2307" s="323" t="str">
        <f>IFERROR(VLOOKUP(N2302,Marks,29,0),"")</f>
        <v/>
      </c>
      <c r="Q2307" s="819"/>
      <c r="R2307" s="122" t="str">
        <f>'Result Sheet'!$L$4</f>
        <v xml:space="preserve">हिन्दी </v>
      </c>
      <c r="S2307" s="408" t="str">
        <f>IFERROR(VLOOKUP(AD2302,Marks,11,0),"")</f>
        <v/>
      </c>
      <c r="T2307" s="408" t="str">
        <f>IFERROR(VLOOKUP(AD2302,Marks,12,0),"")</f>
        <v/>
      </c>
      <c r="U2307" s="117" t="str">
        <f>IFERROR(VLOOKUP(AD2302,Marks,13,0),"")</f>
        <v/>
      </c>
      <c r="V2307" s="408" t="str">
        <f>IFERROR(VLOOKUP(AD2302,Marks,14,0),"")</f>
        <v/>
      </c>
      <c r="W2307" s="408" t="str">
        <f>IFERROR(VLOOKUP(AD2302,Marks,15,0),"")</f>
        <v/>
      </c>
      <c r="X2307" s="408" t="str">
        <f>IFERROR(VLOOKUP(AD2302,Marks,16,0),"")</f>
        <v/>
      </c>
      <c r="Y2307" s="117" t="str">
        <f>IFERROR(VLOOKUP(AD2302,Marks,17,0),"")</f>
        <v/>
      </c>
      <c r="Z2307" s="119" t="str">
        <f>IFERROR(VLOOKUP(AD2302,Marks,18,0),"")</f>
        <v/>
      </c>
      <c r="AA2307" s="408" t="str">
        <f>IFERROR(VLOOKUP(AD2302,Marks,19,0),"")</f>
        <v/>
      </c>
      <c r="AB2307" s="408" t="str">
        <f>IFERROR(VLOOKUP(AD2302,Marks,20,0),"")</f>
        <v/>
      </c>
      <c r="AC2307" s="408" t="str">
        <f>IFERROR(VLOOKUP(AD2302,Marks,21,0),"")</f>
        <v/>
      </c>
      <c r="AD2307" s="117" t="str">
        <f>IFERROR(VLOOKUP(AD2302,Marks,22,0),"")</f>
        <v/>
      </c>
      <c r="AE2307" s="119" t="str">
        <f>IFERROR(VLOOKUP(AD2302,Marks,23,0),"")</f>
        <v/>
      </c>
      <c r="AF2307" s="323" t="str">
        <f>IFERROR(VLOOKUP(AD2302,Marks,29,0),"")</f>
        <v/>
      </c>
    </row>
    <row r="2308" spans="1:32" ht="21" customHeight="1">
      <c r="A2308" s="166">
        <f>IF(N2302="","",A2307+1)</f>
        <v>13</v>
      </c>
      <c r="B2308" s="122" t="str">
        <f>'Result Sheet'!$AE$4</f>
        <v xml:space="preserve">अंग्रेजी </v>
      </c>
      <c r="C2308" s="408" t="str">
        <f>IFERROR(VLOOKUP(N2302,Marks,30,0),"")</f>
        <v/>
      </c>
      <c r="D2308" s="408" t="str">
        <f>IFERROR(VLOOKUP(N2302,Marks,31,0),"")</f>
        <v/>
      </c>
      <c r="E2308" s="117" t="str">
        <f>IFERROR(VLOOKUP(N2302,Marks,32,0),"")</f>
        <v/>
      </c>
      <c r="F2308" s="408" t="str">
        <f>IFERROR(VLOOKUP(N2302,Marks,33,0),"")</f>
        <v/>
      </c>
      <c r="G2308" s="408" t="str">
        <f>IFERROR(VLOOKUP(N2302,Marks,34,0),"")</f>
        <v/>
      </c>
      <c r="H2308" s="408" t="str">
        <f>IFERROR(VLOOKUP(N2302,Marks,35,0),"")</f>
        <v/>
      </c>
      <c r="I2308" s="117" t="str">
        <f>IFERROR(VLOOKUP(N2302,Marks,36,0),"")</f>
        <v/>
      </c>
      <c r="J2308" s="119" t="str">
        <f>IFERROR(VLOOKUP(N2302,Marks,37,0),"")</f>
        <v/>
      </c>
      <c r="K2308" s="408" t="str">
        <f>IFERROR(VLOOKUP(N2302,Marks,38,0),"")</f>
        <v/>
      </c>
      <c r="L2308" s="408" t="str">
        <f>IFERROR(VLOOKUP(N2302,Marks,39,0),"")</f>
        <v/>
      </c>
      <c r="M2308" s="408" t="str">
        <f>IFERROR(VLOOKUP(N2302,Marks,40,0),"")</f>
        <v/>
      </c>
      <c r="N2308" s="117" t="str">
        <f>IFERROR(VLOOKUP(N2302,Marks,41,0),"")</f>
        <v/>
      </c>
      <c r="O2308" s="119" t="str">
        <f>IFERROR(VLOOKUP(N2302,Marks,42,0),"")</f>
        <v/>
      </c>
      <c r="P2308" s="323" t="str">
        <f>IFERROR(VLOOKUP(N2302,Marks,48,0),"")</f>
        <v/>
      </c>
      <c r="Q2308" s="819"/>
      <c r="R2308" s="122" t="str">
        <f>'Result Sheet'!$AE$4</f>
        <v xml:space="preserve">अंग्रेजी </v>
      </c>
      <c r="S2308" s="408" t="str">
        <f>IFERROR(VLOOKUP(AD2302,Marks,30,0),"")</f>
        <v/>
      </c>
      <c r="T2308" s="408" t="str">
        <f>IFERROR(VLOOKUP(AD2302,Marks,31,0),"")</f>
        <v/>
      </c>
      <c r="U2308" s="117" t="str">
        <f>IFERROR(VLOOKUP(AD2302,Marks,32,0),"")</f>
        <v/>
      </c>
      <c r="V2308" s="408" t="str">
        <f>IFERROR(VLOOKUP(AD2302,Marks,33,0),"")</f>
        <v/>
      </c>
      <c r="W2308" s="408" t="str">
        <f>IFERROR(VLOOKUP(AD2302,Marks,34,0),"")</f>
        <v/>
      </c>
      <c r="X2308" s="408" t="str">
        <f>IFERROR(VLOOKUP(AD2302,Marks,35,0),"")</f>
        <v/>
      </c>
      <c r="Y2308" s="117" t="str">
        <f>IFERROR(VLOOKUP(AD2302,Marks,36,0),"")</f>
        <v/>
      </c>
      <c r="Z2308" s="119" t="str">
        <f>IFERROR(VLOOKUP(AD2302,Marks,37,0),"")</f>
        <v/>
      </c>
      <c r="AA2308" s="408" t="str">
        <f>IFERROR(VLOOKUP(AD2302,Marks,38,0),"")</f>
        <v/>
      </c>
      <c r="AB2308" s="408" t="str">
        <f>IFERROR(VLOOKUP(AD2302,Marks,39,0),"")</f>
        <v/>
      </c>
      <c r="AC2308" s="408" t="str">
        <f>IFERROR(VLOOKUP(AD2302,Marks,40,0),"")</f>
        <v/>
      </c>
      <c r="AD2308" s="117" t="str">
        <f>IFERROR(VLOOKUP(AD2302,Marks,41,0),"")</f>
        <v/>
      </c>
      <c r="AE2308" s="119" t="str">
        <f>IFERROR(VLOOKUP(AD2302,Marks,42,0),"")</f>
        <v/>
      </c>
      <c r="AF2308" s="323" t="str">
        <f>IFERROR(VLOOKUP(AD2302,Marks,48,0),"")</f>
        <v/>
      </c>
    </row>
    <row r="2309" spans="1:32" ht="21" customHeight="1">
      <c r="A2309" s="166">
        <f>IF(N2302="","",A2308+1)</f>
        <v>14</v>
      </c>
      <c r="B2309" s="122" t="str">
        <f>'Result Sheet'!$AX$4</f>
        <v>संस्कृत</v>
      </c>
      <c r="C2309" s="408" t="str">
        <f>IFERROR(VLOOKUP(N2302,Marks,49,0),"")</f>
        <v/>
      </c>
      <c r="D2309" s="408" t="str">
        <f>IFERROR(VLOOKUP(N2302,Marks,50,0),"")</f>
        <v/>
      </c>
      <c r="E2309" s="117" t="str">
        <f>IFERROR(VLOOKUP(N2302,Marks,51,0),"")</f>
        <v/>
      </c>
      <c r="F2309" s="408" t="str">
        <f>IFERROR(VLOOKUP(N2302,Marks,52,0),"")</f>
        <v/>
      </c>
      <c r="G2309" s="408" t="str">
        <f>IFERROR(VLOOKUP(N2302,Marks,53,0),"")</f>
        <v/>
      </c>
      <c r="H2309" s="408" t="str">
        <f>IFERROR(VLOOKUP(N2302,Marks,54,0),"")</f>
        <v/>
      </c>
      <c r="I2309" s="117" t="str">
        <f>IFERROR(VLOOKUP(N2302,Marks,55,0),"")</f>
        <v/>
      </c>
      <c r="J2309" s="119" t="str">
        <f>IFERROR(VLOOKUP(N2302,Marks,56,0),"")</f>
        <v/>
      </c>
      <c r="K2309" s="408" t="str">
        <f>IFERROR(VLOOKUP(N2302,Marks,57,0),"")</f>
        <v/>
      </c>
      <c r="L2309" s="408" t="str">
        <f>IFERROR(VLOOKUP(N2302,Marks,58,0),"")</f>
        <v/>
      </c>
      <c r="M2309" s="408" t="str">
        <f>IFERROR(VLOOKUP(N2302,Marks,59,0),"")</f>
        <v/>
      </c>
      <c r="N2309" s="117" t="str">
        <f>IFERROR(VLOOKUP(N2302,Marks,60,0),"")</f>
        <v/>
      </c>
      <c r="O2309" s="119" t="str">
        <f>IFERROR(VLOOKUP(N2302,Marks,61,0),"")</f>
        <v/>
      </c>
      <c r="P2309" s="323" t="str">
        <f>IFERROR(VLOOKUP(N2302,Marks,67,0),"")</f>
        <v/>
      </c>
      <c r="Q2309" s="819"/>
      <c r="R2309" s="122" t="str">
        <f>'Result Sheet'!$AX$4</f>
        <v>संस्कृत</v>
      </c>
      <c r="S2309" s="408" t="str">
        <f>IFERROR(VLOOKUP(AD2302,Marks,49,0),"")</f>
        <v/>
      </c>
      <c r="T2309" s="408" t="str">
        <f>IFERROR(VLOOKUP(AD2302,Marks,50,0),"")</f>
        <v/>
      </c>
      <c r="U2309" s="117" t="str">
        <f>IFERROR(VLOOKUP(AD2302,Marks,51,0),"")</f>
        <v/>
      </c>
      <c r="V2309" s="408" t="str">
        <f>IFERROR(VLOOKUP(AD2302,Marks,52,0),"")</f>
        <v/>
      </c>
      <c r="W2309" s="408" t="str">
        <f>IFERROR(VLOOKUP(AD2302,Marks,53,0),"")</f>
        <v/>
      </c>
      <c r="X2309" s="408" t="str">
        <f>IFERROR(VLOOKUP(AD2302,Marks,54,0),"")</f>
        <v/>
      </c>
      <c r="Y2309" s="117" t="str">
        <f>IFERROR(VLOOKUP(AD2302,Marks,55,0),"")</f>
        <v/>
      </c>
      <c r="Z2309" s="119" t="str">
        <f>IFERROR(VLOOKUP(AD2302,Marks,56,0),"")</f>
        <v/>
      </c>
      <c r="AA2309" s="408" t="str">
        <f>IFERROR(VLOOKUP(AD2302,Marks,57,0),"")</f>
        <v/>
      </c>
      <c r="AB2309" s="408" t="str">
        <f>IFERROR(VLOOKUP(AD2302,Marks,58,0),"")</f>
        <v/>
      </c>
      <c r="AC2309" s="408" t="str">
        <f>IFERROR(VLOOKUP(AD2302,Marks,59,0),"")</f>
        <v/>
      </c>
      <c r="AD2309" s="117" t="str">
        <f>IFERROR(VLOOKUP(AD2302,Marks,60,0),"")</f>
        <v/>
      </c>
      <c r="AE2309" s="119" t="str">
        <f>IFERROR(VLOOKUP(AD2302,Marks,61,0),"")</f>
        <v/>
      </c>
      <c r="AF2309" s="323" t="str">
        <f>IFERROR(VLOOKUP(AD2302,Marks,67,0),"")</f>
        <v/>
      </c>
    </row>
    <row r="2310" spans="1:32" ht="21" customHeight="1">
      <c r="A2310" s="166">
        <f>IF(N2302="","",A2308+1)</f>
        <v>14</v>
      </c>
      <c r="B2310" s="122" t="str">
        <f>'Result Sheet'!$BQ$4</f>
        <v xml:space="preserve">गणित </v>
      </c>
      <c r="C2310" s="408" t="str">
        <f>IFERROR(VLOOKUP(N2302,Marks,68,0),"")</f>
        <v/>
      </c>
      <c r="D2310" s="408" t="str">
        <f>IFERROR(VLOOKUP(N2302,Marks,69,0),"")</f>
        <v/>
      </c>
      <c r="E2310" s="117" t="str">
        <f>IFERROR(VLOOKUP(N2302,Marks,70,0),"")</f>
        <v/>
      </c>
      <c r="F2310" s="408" t="str">
        <f>IFERROR(VLOOKUP(N2302,Marks,71,0),"")</f>
        <v/>
      </c>
      <c r="G2310" s="408" t="str">
        <f>IFERROR(VLOOKUP(N2302,Marks,72,0),"")</f>
        <v/>
      </c>
      <c r="H2310" s="408" t="str">
        <f>IFERROR(VLOOKUP(N2302,Marks,73,0),"")</f>
        <v/>
      </c>
      <c r="I2310" s="117" t="str">
        <f>IFERROR(VLOOKUP(N2302,Marks,74,0),"")</f>
        <v/>
      </c>
      <c r="J2310" s="119" t="str">
        <f>IFERROR(VLOOKUP(N2302,Marks,75,0),"")</f>
        <v/>
      </c>
      <c r="K2310" s="408" t="str">
        <f>IFERROR(VLOOKUP(N2302,Marks,76,0),"")</f>
        <v/>
      </c>
      <c r="L2310" s="408" t="str">
        <f>IFERROR(VLOOKUP(N2302,Marks,77,0),"")</f>
        <v/>
      </c>
      <c r="M2310" s="408" t="str">
        <f>IFERROR(VLOOKUP(N2302,Marks,78,0),"")</f>
        <v/>
      </c>
      <c r="N2310" s="117" t="str">
        <f>IFERROR(VLOOKUP(N2302,Marks,79,0),"")</f>
        <v/>
      </c>
      <c r="O2310" s="119" t="str">
        <f>IFERROR(VLOOKUP(N2302,Marks,80,0),"")</f>
        <v/>
      </c>
      <c r="P2310" s="323" t="str">
        <f>IFERROR(VLOOKUP(N2302,Marks,86,0),"")</f>
        <v/>
      </c>
      <c r="Q2310" s="819"/>
      <c r="R2310" s="122" t="str">
        <f>'Result Sheet'!$BQ$4</f>
        <v xml:space="preserve">गणित </v>
      </c>
      <c r="S2310" s="408" t="str">
        <f>IFERROR(VLOOKUP(AD2302,Marks,68,0),"")</f>
        <v/>
      </c>
      <c r="T2310" s="408" t="str">
        <f>IFERROR(VLOOKUP(AD2302,Marks,69,0),"")</f>
        <v/>
      </c>
      <c r="U2310" s="117" t="str">
        <f>IFERROR(VLOOKUP(AD2302,Marks,70,0),"")</f>
        <v/>
      </c>
      <c r="V2310" s="408" t="str">
        <f>IFERROR(VLOOKUP(AD2302,Marks,71,0),"")</f>
        <v/>
      </c>
      <c r="W2310" s="408" t="str">
        <f>IFERROR(VLOOKUP(AD2302,Marks,72,0),"")</f>
        <v/>
      </c>
      <c r="X2310" s="408" t="str">
        <f>IFERROR(VLOOKUP(AD2302,Marks,73,0),"")</f>
        <v/>
      </c>
      <c r="Y2310" s="117" t="str">
        <f>IFERROR(VLOOKUP(AD2302,Marks,74,0),"")</f>
        <v/>
      </c>
      <c r="Z2310" s="119" t="str">
        <f>IFERROR(VLOOKUP(AD2302,Marks,75,0),"")</f>
        <v/>
      </c>
      <c r="AA2310" s="408" t="str">
        <f>IFERROR(VLOOKUP(AD2302,Marks,76,0),"")</f>
        <v/>
      </c>
      <c r="AB2310" s="408" t="str">
        <f>IFERROR(VLOOKUP(AD2302,Marks,77,0),"")</f>
        <v/>
      </c>
      <c r="AC2310" s="408" t="str">
        <f>IFERROR(VLOOKUP(AD2302,Marks,78,0),"")</f>
        <v/>
      </c>
      <c r="AD2310" s="117" t="str">
        <f>IFERROR(VLOOKUP(AD2302,Marks,79,0),"")</f>
        <v/>
      </c>
      <c r="AE2310" s="119" t="str">
        <f>IFERROR(VLOOKUP(AD2302,Marks,80,0),"")</f>
        <v/>
      </c>
      <c r="AF2310" s="323" t="str">
        <f>IFERROR(VLOOKUP(AD2302,Marks,86,0),"")</f>
        <v/>
      </c>
    </row>
    <row r="2311" spans="1:32" ht="21" customHeight="1">
      <c r="A2311" s="166">
        <f>IF(N2302="","",A2310+1)</f>
        <v>15</v>
      </c>
      <c r="B2311" s="122" t="str">
        <f>'Result Sheet'!$CJ$4</f>
        <v xml:space="preserve">पर्यावरण अध्ययन </v>
      </c>
      <c r="C2311" s="408" t="str">
        <f>IFERROR(VLOOKUP(N2302,Marks,87,0),"")</f>
        <v/>
      </c>
      <c r="D2311" s="408" t="str">
        <f>IFERROR(VLOOKUP(N2302,Marks,88,0),"")</f>
        <v/>
      </c>
      <c r="E2311" s="117" t="str">
        <f>IFERROR(VLOOKUP(N2302,Marks,89,0),"")</f>
        <v/>
      </c>
      <c r="F2311" s="408" t="str">
        <f>IFERROR(VLOOKUP(N2302,Marks,90,0),"")</f>
        <v/>
      </c>
      <c r="G2311" s="408" t="str">
        <f>IFERROR(VLOOKUP(N2302,Marks,91,0),"")</f>
        <v/>
      </c>
      <c r="H2311" s="408" t="str">
        <f>IFERROR(VLOOKUP(N2302,Marks,92,0),"")</f>
        <v/>
      </c>
      <c r="I2311" s="117" t="str">
        <f>IFERROR(VLOOKUP(N2302,Marks,93,0),"")</f>
        <v/>
      </c>
      <c r="J2311" s="119" t="str">
        <f>IFERROR(VLOOKUP(N2302,Marks,94,0),"")</f>
        <v/>
      </c>
      <c r="K2311" s="408" t="str">
        <f>IFERROR(VLOOKUP(N2302,Marks,95,0),"")</f>
        <v/>
      </c>
      <c r="L2311" s="408" t="str">
        <f>IFERROR(VLOOKUP(N2302,Marks,96,0),"")</f>
        <v/>
      </c>
      <c r="M2311" s="408" t="str">
        <f>IFERROR(VLOOKUP(N2302,Marks,97,0),"")</f>
        <v/>
      </c>
      <c r="N2311" s="117" t="str">
        <f>IFERROR(VLOOKUP(N2302,Marks,98,0),"")</f>
        <v/>
      </c>
      <c r="O2311" s="119" t="str">
        <f>IFERROR(VLOOKUP(N2302,Marks,99,0),"")</f>
        <v/>
      </c>
      <c r="P2311" s="323" t="str">
        <f>IFERROR(VLOOKUP(N2302,Marks,105,0),"")</f>
        <v/>
      </c>
      <c r="Q2311" s="819"/>
      <c r="R2311" s="122" t="str">
        <f>'Result Sheet'!$CJ$4</f>
        <v xml:space="preserve">पर्यावरण अध्ययन </v>
      </c>
      <c r="S2311" s="408" t="str">
        <f>IFERROR(VLOOKUP(AD2302,Marks,87,0),"")</f>
        <v/>
      </c>
      <c r="T2311" s="408" t="str">
        <f>IFERROR(VLOOKUP(AD2302,Marks,88,0),"")</f>
        <v/>
      </c>
      <c r="U2311" s="117" t="str">
        <f>IFERROR(VLOOKUP(AD2302,Marks,89,0),"")</f>
        <v/>
      </c>
      <c r="V2311" s="408" t="str">
        <f>IFERROR(VLOOKUP(AD2302,Marks,90,0),"")</f>
        <v/>
      </c>
      <c r="W2311" s="408" t="str">
        <f>IFERROR(VLOOKUP(AD2302,Marks,91,0),"")</f>
        <v/>
      </c>
      <c r="X2311" s="408" t="str">
        <f>IFERROR(VLOOKUP(AD2302,Marks,92,0),"")</f>
        <v/>
      </c>
      <c r="Y2311" s="117" t="str">
        <f>IFERROR(VLOOKUP(AD2302,Marks,93,0),"")</f>
        <v/>
      </c>
      <c r="Z2311" s="119" t="str">
        <f>IFERROR(VLOOKUP(AD2302,Marks,94,0),"")</f>
        <v/>
      </c>
      <c r="AA2311" s="408" t="str">
        <f>IFERROR(VLOOKUP(AD2302,Marks,95,0),"")</f>
        <v/>
      </c>
      <c r="AB2311" s="408" t="str">
        <f>IFERROR(VLOOKUP(AD2302,Marks,96,0),"")</f>
        <v/>
      </c>
      <c r="AC2311" s="408" t="str">
        <f>IFERROR(VLOOKUP(AD2302,Marks,97,0),"")</f>
        <v/>
      </c>
      <c r="AD2311" s="117" t="str">
        <f>IFERROR(VLOOKUP(AD2302,Marks,98,0),"")</f>
        <v/>
      </c>
      <c r="AE2311" s="119" t="str">
        <f>IFERROR(VLOOKUP(AD2302,Marks,99,0),"")</f>
        <v/>
      </c>
      <c r="AF2311" s="323" t="str">
        <f>IFERROR(VLOOKUP(AD2302,Marks,105,0),"")</f>
        <v/>
      </c>
    </row>
    <row r="2312" spans="1:32" ht="25.5" customHeight="1">
      <c r="A2312" s="166">
        <f>IF(N2302="","",A2311+1)</f>
        <v>16</v>
      </c>
      <c r="B2312" s="412" t="s">
        <v>215</v>
      </c>
      <c r="C2312" s="120" t="str">
        <f>IF(AND(C2307="",C2308="",C2309="",C2310="",C2311=""),"",SUM(C2307:C2311))</f>
        <v/>
      </c>
      <c r="D2312" s="120" t="str">
        <f t="shared" ref="D2312" si="840">IF(AND(D2307="",D2308="",D2309="",D2310="",D2311=""),"",SUM(D2307:D2311))</f>
        <v/>
      </c>
      <c r="E2312" s="120" t="str">
        <f t="shared" ref="E2312" si="841">IF(AND(E2307="",E2308="",E2309="",E2310="",E2311=""),"",SUM(E2307:E2311))</f>
        <v/>
      </c>
      <c r="F2312" s="120" t="str">
        <f t="shared" ref="F2312" si="842">IF(AND(F2307="",F2308="",F2309="",F2310="",F2311=""),"",SUM(F2307:F2311))</f>
        <v/>
      </c>
      <c r="G2312" s="120" t="str">
        <f t="shared" ref="G2312" si="843">IF(AND(G2307="",G2308="",G2309="",G2310="",G2311=""),"",SUM(G2307:G2311))</f>
        <v/>
      </c>
      <c r="H2312" s="120" t="str">
        <f t="shared" ref="H2312" si="844">IF(AND(H2307="",H2308="",H2309="",H2310="",H2311=""),"",SUM(H2307:H2311))</f>
        <v/>
      </c>
      <c r="I2312" s="120" t="str">
        <f t="shared" ref="I2312" si="845">IF(AND(I2307="",I2308="",I2309="",I2310="",I2311=""),"",SUM(I2307:I2311))</f>
        <v/>
      </c>
      <c r="J2312" s="120" t="str">
        <f t="shared" ref="J2312" si="846">IF(AND(J2307="",J2308="",J2309="",J2310="",J2311=""),"",SUM(J2307:J2311))</f>
        <v/>
      </c>
      <c r="K2312" s="120" t="str">
        <f t="shared" ref="K2312" si="847">IF(AND(K2307="",K2308="",K2309="",K2310="",K2311=""),"",SUM(K2307:K2311))</f>
        <v/>
      </c>
      <c r="L2312" s="120" t="str">
        <f t="shared" ref="L2312" si="848">IF(AND(L2307="",L2308="",L2309="",L2310="",L2311=""),"",SUM(L2307:L2311))</f>
        <v/>
      </c>
      <c r="M2312" s="120" t="str">
        <f t="shared" ref="M2312" si="849">IF(AND(M2307="",M2308="",M2309="",M2310="",M2311=""),"",SUM(M2307:M2311))</f>
        <v/>
      </c>
      <c r="N2312" s="120" t="str">
        <f t="shared" ref="N2312" si="850">IF(AND(N2307="",N2308="",N2309="",N2310="",N2311=""),"",SUM(N2307:N2311))</f>
        <v/>
      </c>
      <c r="O2312" s="120" t="str">
        <f t="shared" ref="O2312" si="851">IF(AND(O2307="",O2308="",O2309="",O2310="",O2311=""),"",SUM(O2307:O2311))</f>
        <v/>
      </c>
      <c r="P2312" s="326" t="str">
        <f>IF(OR(N2302="",E2300="",O2312=""),"",IF(O2312&gt;85%*1000,"A",IF(O2312&gt;70%*1000,"B",IF(O2312&gt;50%*1000,"C",IF(O2312&gt;30%*1000,"D","E")))))</f>
        <v/>
      </c>
      <c r="Q2312" s="819"/>
      <c r="R2312" s="412" t="s">
        <v>215</v>
      </c>
      <c r="S2312" s="120" t="str">
        <f>IF(AND(S2307="",S2308="",S2309="",S2310="",S2311=""),"",SUM(S2307:S2311))</f>
        <v/>
      </c>
      <c r="T2312" s="120" t="str">
        <f t="shared" ref="T2312" si="852">IF(AND(T2307="",T2308="",T2309="",T2310="",T2311=""),"",SUM(T2307:T2311))</f>
        <v/>
      </c>
      <c r="U2312" s="120" t="str">
        <f t="shared" ref="U2312" si="853">IF(AND(U2307="",U2308="",U2309="",U2310="",U2311=""),"",SUM(U2307:U2311))</f>
        <v/>
      </c>
      <c r="V2312" s="120" t="str">
        <f t="shared" ref="V2312" si="854">IF(AND(V2307="",V2308="",V2309="",V2310="",V2311=""),"",SUM(V2307:V2311))</f>
        <v/>
      </c>
      <c r="W2312" s="120" t="str">
        <f t="shared" ref="W2312" si="855">IF(AND(W2307="",W2308="",W2309="",W2310="",W2311=""),"",SUM(W2307:W2311))</f>
        <v/>
      </c>
      <c r="X2312" s="120" t="str">
        <f t="shared" ref="X2312" si="856">IF(AND(X2307="",X2308="",X2309="",X2310="",X2311=""),"",SUM(X2307:X2311))</f>
        <v/>
      </c>
      <c r="Y2312" s="120" t="str">
        <f t="shared" ref="Y2312" si="857">IF(AND(Y2307="",Y2308="",Y2309="",Y2310="",Y2311=""),"",SUM(Y2307:Y2311))</f>
        <v/>
      </c>
      <c r="Z2312" s="120" t="str">
        <f t="shared" ref="Z2312" si="858">IF(AND(Z2307="",Z2308="",Z2309="",Z2310="",Z2311=""),"",SUM(Z2307:Z2311))</f>
        <v/>
      </c>
      <c r="AA2312" s="120" t="str">
        <f t="shared" ref="AA2312" si="859">IF(AND(AA2307="",AA2308="",AA2309="",AA2310="",AA2311=""),"",SUM(AA2307:AA2311))</f>
        <v/>
      </c>
      <c r="AB2312" s="120" t="str">
        <f t="shared" ref="AB2312" si="860">IF(AND(AB2307="",AB2308="",AB2309="",AB2310="",AB2311=""),"",SUM(AB2307:AB2311))</f>
        <v/>
      </c>
      <c r="AC2312" s="120" t="str">
        <f t="shared" ref="AC2312" si="861">IF(AND(AC2307="",AC2308="",AC2309="",AC2310="",AC2311=""),"",SUM(AC2307:AC2311))</f>
        <v/>
      </c>
      <c r="AD2312" s="120" t="str">
        <f t="shared" ref="AD2312" si="862">IF(AND(AD2307="",AD2308="",AD2309="",AD2310="",AD2311=""),"",SUM(AD2307:AD2311))</f>
        <v/>
      </c>
      <c r="AE2312" s="120" t="str">
        <f t="shared" ref="AE2312" si="863">IF(AND(AE2307="",AE2308="",AE2309="",AE2310="",AE2311=""),"",SUM(AE2307:AE2311))</f>
        <v/>
      </c>
      <c r="AF2312" s="326" t="str">
        <f>IF(OR(AD2302="",U2300="",AE2312=""),"",IF(AE2312&gt;85%*1000,"A",IF(AE2312&gt;70%*1000,"B",IF(AE2312&gt;50%*1000,"C",IF(AE2312&gt;30%*1000,"D","E")))))</f>
        <v/>
      </c>
    </row>
    <row r="2313" spans="1:32" ht="9" customHeight="1">
      <c r="A2313" s="166">
        <f>IF(N2302="","",A2312+1)</f>
        <v>17</v>
      </c>
      <c r="B2313" s="787"/>
      <c r="C2313" s="787"/>
      <c r="D2313" s="787"/>
      <c r="E2313" s="787"/>
      <c r="F2313" s="787"/>
      <c r="G2313" s="787"/>
      <c r="H2313" s="787"/>
      <c r="I2313" s="787"/>
      <c r="J2313" s="787"/>
      <c r="K2313" s="787"/>
      <c r="L2313" s="787"/>
      <c r="M2313" s="787"/>
      <c r="N2313" s="787"/>
      <c r="O2313" s="787"/>
      <c r="P2313" s="787"/>
      <c r="Q2313" s="819"/>
      <c r="R2313" s="787"/>
      <c r="S2313" s="787"/>
      <c r="T2313" s="787"/>
      <c r="U2313" s="787"/>
      <c r="V2313" s="787"/>
      <c r="W2313" s="787"/>
      <c r="X2313" s="787"/>
      <c r="Y2313" s="787"/>
      <c r="Z2313" s="787"/>
      <c r="AA2313" s="787"/>
      <c r="AB2313" s="787"/>
      <c r="AC2313" s="787"/>
      <c r="AD2313" s="787"/>
      <c r="AE2313" s="787"/>
      <c r="AF2313" s="787"/>
    </row>
    <row r="2314" spans="1:32" ht="22.5" customHeight="1">
      <c r="A2314" s="166">
        <f>IF(N2302="","",A2313+1)</f>
        <v>18</v>
      </c>
      <c r="B2314" s="788" t="s">
        <v>213</v>
      </c>
      <c r="C2314" s="788"/>
      <c r="D2314" s="789" t="s">
        <v>229</v>
      </c>
      <c r="E2314" s="790"/>
      <c r="F2314" s="411" t="s">
        <v>186</v>
      </c>
      <c r="G2314" s="788" t="s">
        <v>213</v>
      </c>
      <c r="H2314" s="788"/>
      <c r="I2314" s="789" t="s">
        <v>229</v>
      </c>
      <c r="J2314" s="790"/>
      <c r="K2314" s="411" t="s">
        <v>186</v>
      </c>
      <c r="L2314" s="788" t="s">
        <v>213</v>
      </c>
      <c r="M2314" s="788"/>
      <c r="N2314" s="789" t="s">
        <v>229</v>
      </c>
      <c r="O2314" s="790"/>
      <c r="P2314" s="411" t="s">
        <v>186</v>
      </c>
      <c r="Q2314" s="819"/>
      <c r="R2314" s="788" t="s">
        <v>213</v>
      </c>
      <c r="S2314" s="788"/>
      <c r="T2314" s="789" t="s">
        <v>229</v>
      </c>
      <c r="U2314" s="790"/>
      <c r="V2314" s="411" t="s">
        <v>186</v>
      </c>
      <c r="W2314" s="788" t="s">
        <v>213</v>
      </c>
      <c r="X2314" s="788"/>
      <c r="Y2314" s="789" t="s">
        <v>229</v>
      </c>
      <c r="Z2314" s="790"/>
      <c r="AA2314" s="411" t="s">
        <v>186</v>
      </c>
      <c r="AB2314" s="788" t="s">
        <v>213</v>
      </c>
      <c r="AC2314" s="788"/>
      <c r="AD2314" s="789" t="s">
        <v>229</v>
      </c>
      <c r="AE2314" s="790"/>
      <c r="AF2314" s="411" t="s">
        <v>186</v>
      </c>
    </row>
    <row r="2315" spans="1:32" ht="21.75" customHeight="1">
      <c r="A2315" s="166">
        <f>IF(N2302="","",A2314+1)</f>
        <v>19</v>
      </c>
      <c r="B2315" s="791" t="s">
        <v>221</v>
      </c>
      <c r="C2315" s="792"/>
      <c r="D2315" s="792"/>
      <c r="E2315" s="119" t="str">
        <f>IFERROR(VLOOKUP(N2302,Marks,109,0),"")</f>
        <v/>
      </c>
      <c r="F2315" s="130" t="str">
        <f>IFERROR(VLOOKUP(N2302,Marks,113,0),"")</f>
        <v/>
      </c>
      <c r="G2315" s="791" t="s">
        <v>192</v>
      </c>
      <c r="H2315" s="792"/>
      <c r="I2315" s="792"/>
      <c r="J2315" s="119" t="str">
        <f>IFERROR(VLOOKUP(N2302,Marks,117,0),"")</f>
        <v/>
      </c>
      <c r="K2315" s="130" t="str">
        <f>IFERROR(VLOOKUP(N2302,Marks,121,0),"")</f>
        <v/>
      </c>
      <c r="L2315" s="793" t="s">
        <v>193</v>
      </c>
      <c r="M2315" s="794"/>
      <c r="N2315" s="794"/>
      <c r="O2315" s="119" t="str">
        <f>IFERROR(VLOOKUP(N2302,Marks,125,0),"")</f>
        <v/>
      </c>
      <c r="P2315" s="130" t="str">
        <f>IFERROR(VLOOKUP(N2302,Marks,129,0),"")</f>
        <v/>
      </c>
      <c r="Q2315" s="819"/>
      <c r="R2315" s="791" t="s">
        <v>221</v>
      </c>
      <c r="S2315" s="792"/>
      <c r="T2315" s="792"/>
      <c r="U2315" s="119" t="str">
        <f>IFERROR(VLOOKUP(AD2302,Marks,109,0),"")</f>
        <v/>
      </c>
      <c r="V2315" s="130" t="str">
        <f>IFERROR(VLOOKUP(AD2302,Marks,113,0),"")</f>
        <v/>
      </c>
      <c r="W2315" s="791" t="s">
        <v>192</v>
      </c>
      <c r="X2315" s="792"/>
      <c r="Y2315" s="792"/>
      <c r="Z2315" s="119" t="str">
        <f>IFERROR(VLOOKUP(AD2302,Marks,117,0),"")</f>
        <v/>
      </c>
      <c r="AA2315" s="130" t="str">
        <f>IFERROR(VLOOKUP(AD2302,Marks,121,0),"")</f>
        <v/>
      </c>
      <c r="AB2315" s="793" t="s">
        <v>193</v>
      </c>
      <c r="AC2315" s="794"/>
      <c r="AD2315" s="794"/>
      <c r="AE2315" s="119" t="str">
        <f>IFERROR(VLOOKUP(AD2302,Marks,125,0),"")</f>
        <v/>
      </c>
      <c r="AF2315" s="130" t="str">
        <f>IFERROR(VLOOKUP(AD2302,Marks,129,0),"")</f>
        <v/>
      </c>
    </row>
    <row r="2316" spans="1:32" ht="21" customHeight="1">
      <c r="A2316" s="166">
        <f>IF(N2302="","",A2315+1)</f>
        <v>20</v>
      </c>
      <c r="B2316" s="780" t="s">
        <v>216</v>
      </c>
      <c r="C2316" s="780"/>
      <c r="D2316" s="780"/>
      <c r="E2316" s="795" t="str">
        <f>IFERROR(VLOOKUP(N2302,Marks,135,0),"")</f>
        <v/>
      </c>
      <c r="F2316" s="795"/>
      <c r="G2316" s="795"/>
      <c r="H2316" s="795"/>
      <c r="I2316" s="780" t="s">
        <v>217</v>
      </c>
      <c r="J2316" s="780"/>
      <c r="K2316" s="780"/>
      <c r="L2316" s="780"/>
      <c r="M2316" s="796" t="str">
        <f>IFERROR(VLOOKUP(N2302,Marks,136,0),"")</f>
        <v/>
      </c>
      <c r="N2316" s="796"/>
      <c r="O2316" s="796"/>
      <c r="P2316" s="796"/>
      <c r="Q2316" s="819"/>
      <c r="R2316" s="780" t="s">
        <v>216</v>
      </c>
      <c r="S2316" s="780"/>
      <c r="T2316" s="780"/>
      <c r="U2316" s="795" t="str">
        <f>IFERROR(VLOOKUP(AD2302,Marks,135,0),"")</f>
        <v/>
      </c>
      <c r="V2316" s="795"/>
      <c r="W2316" s="795"/>
      <c r="X2316" s="795"/>
      <c r="Y2316" s="780" t="s">
        <v>217</v>
      </c>
      <c r="Z2316" s="780"/>
      <c r="AA2316" s="780"/>
      <c r="AB2316" s="780"/>
      <c r="AC2316" s="796" t="str">
        <f>IFERROR(VLOOKUP(AD2302,Marks,136,0),"")</f>
        <v/>
      </c>
      <c r="AD2316" s="796"/>
      <c r="AE2316" s="796"/>
      <c r="AF2316" s="796"/>
    </row>
    <row r="2317" spans="1:32" ht="21" customHeight="1">
      <c r="A2317" s="166">
        <f>IF(N2302="","",A2316+1)</f>
        <v>21</v>
      </c>
      <c r="B2317" s="780" t="s">
        <v>218</v>
      </c>
      <c r="C2317" s="780"/>
      <c r="D2317" s="780"/>
      <c r="E2317" s="782" t="str">
        <f>IFERROR(VLOOKUP(N2302,Marks,134,0),"")</f>
        <v/>
      </c>
      <c r="F2317" s="782"/>
      <c r="G2317" s="782"/>
      <c r="H2317" s="782"/>
      <c r="I2317" s="780" t="s">
        <v>219</v>
      </c>
      <c r="J2317" s="780"/>
      <c r="K2317" s="780"/>
      <c r="L2317" s="780"/>
      <c r="M2317" s="781" t="str">
        <f>IFERROR(VLOOKUP(N2302,Marks,131,0),"")</f>
        <v/>
      </c>
      <c r="N2317" s="781"/>
      <c r="O2317" s="781"/>
      <c r="P2317" s="781"/>
      <c r="Q2317" s="819"/>
      <c r="R2317" s="780" t="s">
        <v>218</v>
      </c>
      <c r="S2317" s="780"/>
      <c r="T2317" s="780"/>
      <c r="U2317" s="782" t="str">
        <f>IFERROR(VLOOKUP(AD2302,Marks,134,0),"")</f>
        <v/>
      </c>
      <c r="V2317" s="782"/>
      <c r="W2317" s="782"/>
      <c r="X2317" s="782"/>
      <c r="Y2317" s="780" t="s">
        <v>219</v>
      </c>
      <c r="Z2317" s="780"/>
      <c r="AA2317" s="780"/>
      <c r="AB2317" s="780"/>
      <c r="AC2317" s="781" t="str">
        <f>IFERROR(VLOOKUP(AD2302,Marks,131,0),"")</f>
        <v/>
      </c>
      <c r="AD2317" s="781"/>
      <c r="AE2317" s="781"/>
      <c r="AF2317" s="781"/>
    </row>
    <row r="2318" spans="1:32" ht="21" customHeight="1">
      <c r="A2318" s="166">
        <f>IF(N2302="","",A2317+1)</f>
        <v>22</v>
      </c>
      <c r="B2318" s="780" t="s">
        <v>220</v>
      </c>
      <c r="C2318" s="780"/>
      <c r="D2318" s="780"/>
      <c r="E2318" s="324" t="str">
        <f>IFERROR(VLOOKUP(N2302,Marks,132,0),"")</f>
        <v/>
      </c>
      <c r="F2318" s="325" t="s">
        <v>341</v>
      </c>
      <c r="G2318" s="783" t="str">
        <f>IF(OR(N2302="",E2300="",O2312=""),"",IF(O2312&gt;85%*1000,"A",IF(O2312&gt;70%*1000,"B",IF(O2312&gt;50%*1000,"C",IF(O2312&gt;30%*1000,"D","E")))))</f>
        <v/>
      </c>
      <c r="H2318" s="783"/>
      <c r="I2318" s="780" t="s">
        <v>222</v>
      </c>
      <c r="J2318" s="780"/>
      <c r="K2318" s="780"/>
      <c r="L2318" s="780"/>
      <c r="M2318" s="818" t="str">
        <f>IFERROR(VLOOKUP(N2302,Marks,133,0),"")</f>
        <v/>
      </c>
      <c r="N2318" s="818"/>
      <c r="O2318" s="818"/>
      <c r="P2318" s="818"/>
      <c r="Q2318" s="819"/>
      <c r="R2318" s="780" t="s">
        <v>220</v>
      </c>
      <c r="S2318" s="780"/>
      <c r="T2318" s="780"/>
      <c r="U2318" s="324" t="str">
        <f>IFERROR(VLOOKUP(AD2302,Marks,132,0),"")</f>
        <v/>
      </c>
      <c r="V2318" s="325" t="s">
        <v>341</v>
      </c>
      <c r="W2318" s="783" t="str">
        <f>IF(OR(AD2302="",U2300="",AE2312=""),"",IF(AE2312&gt;85%*1000,"A",IF(AE2312&gt;70%*1000,"B",IF(AE2312&gt;50%*1000,"C",IF(AE2312&gt;30%*1000,"D","E")))))</f>
        <v/>
      </c>
      <c r="X2318" s="783"/>
      <c r="Y2318" s="780" t="s">
        <v>222</v>
      </c>
      <c r="Z2318" s="780"/>
      <c r="AA2318" s="780"/>
      <c r="AB2318" s="780"/>
      <c r="AC2318" s="818" t="str">
        <f>IFERROR(VLOOKUP(AD2302,Marks,133,0),"")</f>
        <v/>
      </c>
      <c r="AD2318" s="818"/>
      <c r="AE2318" s="818"/>
      <c r="AF2318" s="818"/>
    </row>
    <row r="2319" spans="1:32" ht="21" customHeight="1">
      <c r="A2319" s="166">
        <f>IF(N2302="","",A2318+1)</f>
        <v>23</v>
      </c>
      <c r="B2319" s="817" t="s">
        <v>228</v>
      </c>
      <c r="C2319" s="817"/>
      <c r="D2319" s="817"/>
      <c r="E2319" s="784">
        <f>'Master sheet'!$C$10</f>
        <v>44697</v>
      </c>
      <c r="F2319" s="784"/>
      <c r="G2319" s="784"/>
      <c r="H2319" s="410"/>
      <c r="I2319" s="121"/>
      <c r="J2319" s="121"/>
      <c r="K2319" s="76"/>
      <c r="L2319" s="121"/>
      <c r="M2319" s="121"/>
      <c r="N2319" s="121"/>
      <c r="O2319" s="121"/>
      <c r="P2319" s="121"/>
      <c r="Q2319" s="819"/>
      <c r="R2319" s="817" t="s">
        <v>228</v>
      </c>
      <c r="S2319" s="817"/>
      <c r="T2319" s="817"/>
      <c r="U2319" s="784">
        <f>'Master sheet'!$C$10</f>
        <v>44697</v>
      </c>
      <c r="V2319" s="784"/>
      <c r="W2319" s="784"/>
      <c r="X2319" s="410"/>
      <c r="Y2319" s="121"/>
      <c r="Z2319" s="121"/>
      <c r="AA2319" s="76"/>
      <c r="AB2319" s="121"/>
      <c r="AC2319" s="121"/>
      <c r="AD2319" s="121"/>
      <c r="AE2319" s="121"/>
      <c r="AF2319" s="121"/>
    </row>
    <row r="2320" spans="1:32" ht="43.5" customHeight="1">
      <c r="A2320" s="166">
        <f>IF(N2302="","",A2319+1)</f>
        <v>24</v>
      </c>
      <c r="B2320" s="804" t="str">
        <f>IF(AND(C2299=1),CONCATENATE("( ",UPPER('Master sheet'!$F$11)," )"),IF(AND(C2299=2),CONCATENATE("( ",UPPER('Master sheet'!$F$19)," )"),IF(AND(C2299=3),CONCATENATE("( ",UPPER('Master sheet'!$J$11)," )"),IF(AND(C2299=4),CONCATENATE("( ",UPPER('Master sheet'!$J$19)," )"),""))))</f>
        <v/>
      </c>
      <c r="C2320" s="804"/>
      <c r="D2320" s="804"/>
      <c r="E2320" s="804"/>
      <c r="F2320" s="805" t="str">
        <f>IF(AND(N2302=""),"",CONCATENATE("(",'Master sheet'!$C$14," )"))</f>
        <v>(Suresh Kumar )</v>
      </c>
      <c r="G2320" s="805"/>
      <c r="H2320" s="805"/>
      <c r="I2320" s="805"/>
      <c r="J2320" s="805"/>
      <c r="K2320" s="805" t="str">
        <f>IF(AND(N2302=""),"",CONCATENATE("(",'Master sheet'!$C$12," )"))</f>
        <v>(USHA PALIYA )</v>
      </c>
      <c r="L2320" s="805"/>
      <c r="M2320" s="805"/>
      <c r="N2320" s="805"/>
      <c r="O2320" s="805"/>
      <c r="P2320" s="805"/>
      <c r="Q2320" s="819"/>
      <c r="R2320" s="804" t="str">
        <f>IF(AND(S2299=1),CONCATENATE("( ",UPPER('Master sheet'!$F$11)," )"),IF(AND(S2299=2),CONCATENATE("( ",UPPER('Master sheet'!$F$19)," )"),IF(AND(S2299=3),CONCATENATE("( ",UPPER('Master sheet'!$J$11)," )"),IF(AND(S2299=4),CONCATENATE("( ",UPPER('Master sheet'!$J$19)," )"),""))))</f>
        <v/>
      </c>
      <c r="S2320" s="804"/>
      <c r="T2320" s="804"/>
      <c r="U2320" s="804"/>
      <c r="V2320" s="805" t="str">
        <f>IF(AND(AD2302=""),"",CONCATENATE("(",'Master sheet'!$C$14," )"))</f>
        <v>(Suresh Kumar )</v>
      </c>
      <c r="W2320" s="805"/>
      <c r="X2320" s="805"/>
      <c r="Y2320" s="805"/>
      <c r="Z2320" s="805"/>
      <c r="AA2320" s="805" t="str">
        <f>IF(AND(AD2302=""),"",CONCATENATE("(",'Master sheet'!$C$12," )"))</f>
        <v>(USHA PALIYA )</v>
      </c>
      <c r="AB2320" s="805"/>
      <c r="AC2320" s="805"/>
      <c r="AD2320" s="805"/>
      <c r="AE2320" s="805"/>
      <c r="AF2320" s="805"/>
    </row>
    <row r="2321" spans="1:32" ht="21.75" customHeight="1">
      <c r="A2321" s="166">
        <f>IF(N2302="","",A2320+1)</f>
        <v>25</v>
      </c>
      <c r="B2321" s="806" t="s">
        <v>223</v>
      </c>
      <c r="C2321" s="806"/>
      <c r="D2321" s="806"/>
      <c r="E2321" s="806"/>
      <c r="F2321" s="807" t="s">
        <v>224</v>
      </c>
      <c r="G2321" s="807"/>
      <c r="H2321" s="807"/>
      <c r="I2321" s="807"/>
      <c r="J2321" s="807"/>
      <c r="K2321" s="806" t="s">
        <v>225</v>
      </c>
      <c r="L2321" s="806"/>
      <c r="M2321" s="806"/>
      <c r="N2321" s="806"/>
      <c r="O2321" s="806"/>
      <c r="P2321" s="806"/>
      <c r="Q2321" s="819"/>
      <c r="R2321" s="806" t="s">
        <v>223</v>
      </c>
      <c r="S2321" s="806"/>
      <c r="T2321" s="806"/>
      <c r="U2321" s="806"/>
      <c r="V2321" s="807" t="s">
        <v>224</v>
      </c>
      <c r="W2321" s="807"/>
      <c r="X2321" s="807"/>
      <c r="Y2321" s="807"/>
      <c r="Z2321" s="807"/>
      <c r="AA2321" s="806" t="s">
        <v>225</v>
      </c>
      <c r="AB2321" s="806"/>
      <c r="AC2321" s="806"/>
      <c r="AD2321" s="806"/>
      <c r="AE2321" s="806"/>
      <c r="AF2321" s="806"/>
    </row>
    <row r="2323" spans="1:32" ht="21.9" customHeight="1">
      <c r="A2323" s="165">
        <f>IF(N2329="","",1)</f>
        <v>1</v>
      </c>
      <c r="B2323" s="808" t="s">
        <v>203</v>
      </c>
      <c r="C2323" s="808"/>
      <c r="D2323" s="808"/>
      <c r="E2323" s="808"/>
      <c r="F2323" s="808"/>
      <c r="G2323" s="808"/>
      <c r="H2323" s="808"/>
      <c r="I2323" s="808"/>
      <c r="J2323" s="808"/>
      <c r="K2323" s="808"/>
      <c r="L2323" s="808"/>
      <c r="M2323" s="808"/>
      <c r="N2323" s="808"/>
      <c r="O2323" s="808"/>
      <c r="P2323" s="808"/>
      <c r="Q2323" s="819" t="s">
        <v>249</v>
      </c>
      <c r="R2323" s="808" t="s">
        <v>203</v>
      </c>
      <c r="S2323" s="808"/>
      <c r="T2323" s="808"/>
      <c r="U2323" s="808"/>
      <c r="V2323" s="808"/>
      <c r="W2323" s="808"/>
      <c r="X2323" s="808"/>
      <c r="Y2323" s="808"/>
      <c r="Z2323" s="808"/>
      <c r="AA2323" s="808"/>
      <c r="AB2323" s="808"/>
      <c r="AC2323" s="808"/>
      <c r="AD2323" s="808"/>
      <c r="AE2323" s="808"/>
      <c r="AF2323" s="808"/>
    </row>
    <row r="2324" spans="1:32" ht="21.9" customHeight="1">
      <c r="A2324" s="166">
        <f>IF(N2329="","",A2323+1)</f>
        <v>2</v>
      </c>
      <c r="B2324" s="820" t="s">
        <v>541</v>
      </c>
      <c r="C2324" s="820"/>
      <c r="D2324" s="820"/>
      <c r="E2324" s="820"/>
      <c r="F2324" s="820"/>
      <c r="G2324" s="820"/>
      <c r="H2324" s="820"/>
      <c r="I2324" s="820"/>
      <c r="J2324" s="820"/>
      <c r="K2324" s="820"/>
      <c r="L2324" s="820"/>
      <c r="M2324" s="820"/>
      <c r="N2324" s="820"/>
      <c r="O2324" s="820"/>
      <c r="P2324" s="820"/>
      <c r="Q2324" s="819"/>
      <c r="R2324" s="820" t="s">
        <v>541</v>
      </c>
      <c r="S2324" s="820"/>
      <c r="T2324" s="820"/>
      <c r="U2324" s="820"/>
      <c r="V2324" s="820"/>
      <c r="W2324" s="820"/>
      <c r="X2324" s="820"/>
      <c r="Y2324" s="820"/>
      <c r="Z2324" s="820"/>
      <c r="AA2324" s="820"/>
      <c r="AB2324" s="820"/>
      <c r="AC2324" s="820"/>
      <c r="AD2324" s="820"/>
      <c r="AE2324" s="820"/>
      <c r="AF2324" s="820"/>
    </row>
    <row r="2325" spans="1:32" ht="21.9" customHeight="1">
      <c r="A2325" s="166">
        <f>IF(N2329="","",A2324+1)</f>
        <v>3</v>
      </c>
      <c r="B2325" s="821" t="s">
        <v>168</v>
      </c>
      <c r="C2325" s="821"/>
      <c r="D2325" s="821"/>
      <c r="E2325" s="822" t="str">
        <f>IF(AND(N2329=""),"",'Result Sheet'!$F$2)</f>
        <v xml:space="preserve">महात्मा गाँधी राजकीय विद्यालय (अंग्रेजी माध्यम) बर, पाली </v>
      </c>
      <c r="F2325" s="822"/>
      <c r="G2325" s="822"/>
      <c r="H2325" s="822"/>
      <c r="I2325" s="822"/>
      <c r="J2325" s="822"/>
      <c r="K2325" s="822"/>
      <c r="L2325" s="822"/>
      <c r="M2325" s="822"/>
      <c r="N2325" s="822"/>
      <c r="O2325" s="822"/>
      <c r="P2325" s="822"/>
      <c r="Q2325" s="819"/>
      <c r="R2325" s="821" t="s">
        <v>168</v>
      </c>
      <c r="S2325" s="821"/>
      <c r="T2325" s="821"/>
      <c r="U2325" s="822" t="str">
        <f>IF(AND(AD2329=""),"",'Result Sheet'!$F$2)</f>
        <v xml:space="preserve">महात्मा गाँधी राजकीय विद्यालय (अंग्रेजी माध्यम) बर, पाली </v>
      </c>
      <c r="V2325" s="822"/>
      <c r="W2325" s="822"/>
      <c r="X2325" s="822"/>
      <c r="Y2325" s="822"/>
      <c r="Z2325" s="822"/>
      <c r="AA2325" s="822"/>
      <c r="AB2325" s="822"/>
      <c r="AC2325" s="822"/>
      <c r="AD2325" s="822"/>
      <c r="AE2325" s="822"/>
      <c r="AF2325" s="822"/>
    </row>
    <row r="2326" spans="1:32" ht="21.9" customHeight="1">
      <c r="A2326" s="166">
        <f>IF(N2329="","",A2325+1)</f>
        <v>4</v>
      </c>
      <c r="B2326" s="413" t="s">
        <v>169</v>
      </c>
      <c r="C2326" s="797" t="str">
        <f>IFERROR(VLOOKUP(N2329,Marks,2,0),"")</f>
        <v/>
      </c>
      <c r="D2326" s="797"/>
      <c r="E2326" s="815" t="s">
        <v>212</v>
      </c>
      <c r="F2326" s="815"/>
      <c r="G2326" s="815"/>
      <c r="H2326" s="797" t="str">
        <f>IFERROR(VLOOKUP(N2329,Marks,3,0),"")</f>
        <v/>
      </c>
      <c r="I2326" s="797"/>
      <c r="J2326" s="798" t="s">
        <v>205</v>
      </c>
      <c r="K2326" s="798"/>
      <c r="L2326" s="798"/>
      <c r="M2326" s="798"/>
      <c r="N2326" s="799" t="str">
        <f>IF(AND(N2329=""),"",'Marks Entry 1st'!$I$2)</f>
        <v xml:space="preserve"> 2021-2022</v>
      </c>
      <c r="O2326" s="799"/>
      <c r="P2326" s="799"/>
      <c r="Q2326" s="819"/>
      <c r="R2326" s="413" t="s">
        <v>169</v>
      </c>
      <c r="S2326" s="797" t="str">
        <f>IFERROR(VLOOKUP(AD2329,Marks,2,0),"")</f>
        <v/>
      </c>
      <c r="T2326" s="797"/>
      <c r="U2326" s="815" t="s">
        <v>212</v>
      </c>
      <c r="V2326" s="815"/>
      <c r="W2326" s="815"/>
      <c r="X2326" s="797" t="str">
        <f>IFERROR(VLOOKUP(AD2329,Marks,3,0),"")</f>
        <v/>
      </c>
      <c r="Y2326" s="797"/>
      <c r="Z2326" s="798" t="s">
        <v>205</v>
      </c>
      <c r="AA2326" s="798"/>
      <c r="AB2326" s="798"/>
      <c r="AC2326" s="798"/>
      <c r="AD2326" s="799" t="str">
        <f>IF(AND(AD2329=""),"",'Marks Entry 1st'!$I$2)</f>
        <v xml:space="preserve"> 2021-2022</v>
      </c>
      <c r="AE2326" s="799"/>
      <c r="AF2326" s="799"/>
    </row>
    <row r="2327" spans="1:32" ht="21.9" customHeight="1">
      <c r="A2327" s="166">
        <f>IF(N2329="","",A2326+1)</f>
        <v>5</v>
      </c>
      <c r="B2327" s="800" t="s">
        <v>206</v>
      </c>
      <c r="C2327" s="800"/>
      <c r="D2327" s="800"/>
      <c r="E2327" s="801" t="str">
        <f>IFERROR(VLOOKUP(N2329,Marks,6,0),"")</f>
        <v/>
      </c>
      <c r="F2327" s="801"/>
      <c r="G2327" s="801"/>
      <c r="H2327" s="801"/>
      <c r="I2327" s="801"/>
      <c r="J2327" s="802" t="s">
        <v>209</v>
      </c>
      <c r="K2327" s="802"/>
      <c r="L2327" s="802"/>
      <c r="M2327" s="802"/>
      <c r="N2327" s="803" t="str">
        <f>IFERROR(VLOOKUP(N2329,Marks,5,0),"")</f>
        <v/>
      </c>
      <c r="O2327" s="803"/>
      <c r="P2327" s="803"/>
      <c r="Q2327" s="819"/>
      <c r="R2327" s="800" t="s">
        <v>206</v>
      </c>
      <c r="S2327" s="800"/>
      <c r="T2327" s="800"/>
      <c r="U2327" s="801" t="str">
        <f>IFERROR(VLOOKUP(AD2329,Marks,6,0),"")</f>
        <v/>
      </c>
      <c r="V2327" s="801"/>
      <c r="W2327" s="801"/>
      <c r="X2327" s="801"/>
      <c r="Y2327" s="801"/>
      <c r="Z2327" s="802" t="s">
        <v>209</v>
      </c>
      <c r="AA2327" s="802"/>
      <c r="AB2327" s="802"/>
      <c r="AC2327" s="802"/>
      <c r="AD2327" s="803" t="str">
        <f>IFERROR(VLOOKUP(AD2329,Marks,5,0),"")</f>
        <v/>
      </c>
      <c r="AE2327" s="803"/>
      <c r="AF2327" s="803"/>
    </row>
    <row r="2328" spans="1:32" ht="21.9" customHeight="1">
      <c r="A2328" s="166">
        <f>IF(N2329="","",A2327+1)</f>
        <v>6</v>
      </c>
      <c r="B2328" s="800" t="s">
        <v>207</v>
      </c>
      <c r="C2328" s="800"/>
      <c r="D2328" s="800"/>
      <c r="E2328" s="801" t="str">
        <f>IFERROR(VLOOKUP(N2329,Marks,7,0),"")</f>
        <v/>
      </c>
      <c r="F2328" s="801"/>
      <c r="G2328" s="801"/>
      <c r="H2328" s="801"/>
      <c r="I2328" s="801"/>
      <c r="J2328" s="802" t="s">
        <v>210</v>
      </c>
      <c r="K2328" s="802"/>
      <c r="L2328" s="802"/>
      <c r="M2328" s="802"/>
      <c r="N2328" s="816" t="str">
        <f>IFERROR(VLOOKUP(N2329,Marks,4,0),"")</f>
        <v/>
      </c>
      <c r="O2328" s="816"/>
      <c r="P2328" s="816"/>
      <c r="Q2328" s="819"/>
      <c r="R2328" s="800" t="s">
        <v>207</v>
      </c>
      <c r="S2328" s="800"/>
      <c r="T2328" s="800"/>
      <c r="U2328" s="801" t="str">
        <f>IFERROR(VLOOKUP(AD2329,Marks,7,0),"")</f>
        <v/>
      </c>
      <c r="V2328" s="801"/>
      <c r="W2328" s="801"/>
      <c r="X2328" s="801"/>
      <c r="Y2328" s="801"/>
      <c r="Z2328" s="802" t="s">
        <v>210</v>
      </c>
      <c r="AA2328" s="802"/>
      <c r="AB2328" s="802"/>
      <c r="AC2328" s="802"/>
      <c r="AD2328" s="816" t="str">
        <f>IFERROR(VLOOKUP(AD2329,Marks,4,0),"")</f>
        <v/>
      </c>
      <c r="AE2328" s="816"/>
      <c r="AF2328" s="816"/>
    </row>
    <row r="2329" spans="1:32" ht="21.9" customHeight="1">
      <c r="A2329" s="166">
        <f>IF(N2329="","",A2328+1)</f>
        <v>7</v>
      </c>
      <c r="B2329" s="800" t="s">
        <v>208</v>
      </c>
      <c r="C2329" s="800"/>
      <c r="D2329" s="800"/>
      <c r="E2329" s="801" t="str">
        <f>IFERROR(VLOOKUP(N2329,Marks,8,0),"")</f>
        <v/>
      </c>
      <c r="F2329" s="801"/>
      <c r="G2329" s="801"/>
      <c r="H2329" s="801"/>
      <c r="I2329" s="801"/>
      <c r="J2329" s="802" t="s">
        <v>211</v>
      </c>
      <c r="K2329" s="802"/>
      <c r="L2329" s="802"/>
      <c r="M2329" s="802"/>
      <c r="N2329" s="809">
        <f>IF(AD2302="","",IF(AND(AD2302+1&gt;$AN$6),"",AD2302+1))</f>
        <v>273</v>
      </c>
      <c r="O2329" s="809"/>
      <c r="P2329" s="809"/>
      <c r="Q2329" s="819"/>
      <c r="R2329" s="800" t="s">
        <v>208</v>
      </c>
      <c r="S2329" s="800"/>
      <c r="T2329" s="800"/>
      <c r="U2329" s="801" t="str">
        <f>IFERROR(VLOOKUP(AD2329,Marks,8,0),"")</f>
        <v/>
      </c>
      <c r="V2329" s="801"/>
      <c r="W2329" s="801"/>
      <c r="X2329" s="801"/>
      <c r="Y2329" s="801"/>
      <c r="Z2329" s="802" t="s">
        <v>211</v>
      </c>
      <c r="AA2329" s="802"/>
      <c r="AB2329" s="802"/>
      <c r="AC2329" s="802"/>
      <c r="AD2329" s="810">
        <f>IF(N2329="","",IF(AND(N2329+1&gt;$AN$6),"",N2329+1))</f>
        <v>274</v>
      </c>
      <c r="AE2329" s="810"/>
      <c r="AF2329" s="810"/>
    </row>
    <row r="2330" spans="1:32" ht="9" customHeight="1">
      <c r="A2330" s="166">
        <f>IF(N2329="","",A2329+1)</f>
        <v>8</v>
      </c>
      <c r="B2330" s="123"/>
      <c r="C2330" s="123"/>
      <c r="D2330" s="123"/>
      <c r="E2330" s="124"/>
      <c r="F2330" s="124"/>
      <c r="G2330" s="124"/>
      <c r="H2330" s="123"/>
      <c r="I2330" s="123"/>
      <c r="J2330" s="125"/>
      <c r="K2330" s="125"/>
      <c r="L2330" s="125"/>
      <c r="M2330" s="76"/>
      <c r="N2330" s="76"/>
      <c r="O2330" s="76"/>
      <c r="P2330" s="76"/>
      <c r="Q2330" s="819"/>
      <c r="R2330" s="123"/>
      <c r="S2330" s="123"/>
      <c r="T2330" s="123"/>
      <c r="U2330" s="124"/>
      <c r="V2330" s="124"/>
      <c r="W2330" s="124"/>
      <c r="X2330" s="123"/>
      <c r="Y2330" s="123"/>
      <c r="Z2330" s="125"/>
      <c r="AA2330" s="125"/>
      <c r="AB2330" s="125"/>
      <c r="AC2330" s="76"/>
      <c r="AD2330" s="76"/>
      <c r="AE2330" s="76"/>
      <c r="AF2330" s="76"/>
    </row>
    <row r="2331" spans="1:32" ht="21" customHeight="1">
      <c r="A2331" s="166">
        <f>IF(N2329="","",A2330+1)</f>
        <v>9</v>
      </c>
      <c r="B2331" s="811" t="s">
        <v>213</v>
      </c>
      <c r="C2331" s="646" t="s">
        <v>214</v>
      </c>
      <c r="D2331" s="646"/>
      <c r="E2331" s="646"/>
      <c r="F2331" s="812" t="s">
        <v>13</v>
      </c>
      <c r="G2331" s="813"/>
      <c r="H2331" s="813"/>
      <c r="I2331" s="814"/>
      <c r="J2331" s="649" t="s">
        <v>184</v>
      </c>
      <c r="K2331" s="650" t="s">
        <v>167</v>
      </c>
      <c r="L2331" s="651"/>
      <c r="M2331" s="651"/>
      <c r="N2331" s="652"/>
      <c r="O2331" s="616" t="s">
        <v>185</v>
      </c>
      <c r="P2331" s="617" t="s">
        <v>186</v>
      </c>
      <c r="Q2331" s="819"/>
      <c r="R2331" s="811" t="s">
        <v>213</v>
      </c>
      <c r="S2331" s="646" t="s">
        <v>214</v>
      </c>
      <c r="T2331" s="646"/>
      <c r="U2331" s="646"/>
      <c r="V2331" s="812" t="s">
        <v>13</v>
      </c>
      <c r="W2331" s="813"/>
      <c r="X2331" s="813"/>
      <c r="Y2331" s="814"/>
      <c r="Z2331" s="649" t="s">
        <v>184</v>
      </c>
      <c r="AA2331" s="650" t="s">
        <v>167</v>
      </c>
      <c r="AB2331" s="651"/>
      <c r="AC2331" s="651"/>
      <c r="AD2331" s="652"/>
      <c r="AE2331" s="616" t="s">
        <v>185</v>
      </c>
      <c r="AF2331" s="617" t="s">
        <v>186</v>
      </c>
    </row>
    <row r="2332" spans="1:32" ht="90.75" customHeight="1">
      <c r="A2332" s="166">
        <f>IF(N2329="","",A2331+1)</f>
        <v>10</v>
      </c>
      <c r="B2332" s="811"/>
      <c r="C2332" s="171" t="s">
        <v>11</v>
      </c>
      <c r="D2332" s="171" t="s">
        <v>180</v>
      </c>
      <c r="E2332" s="171" t="s">
        <v>108</v>
      </c>
      <c r="F2332" s="171" t="s">
        <v>182</v>
      </c>
      <c r="G2332" s="171" t="s">
        <v>183</v>
      </c>
      <c r="H2332" s="305" t="s">
        <v>10</v>
      </c>
      <c r="I2332" s="171" t="s">
        <v>108</v>
      </c>
      <c r="J2332" s="649"/>
      <c r="K2332" s="172" t="s">
        <v>182</v>
      </c>
      <c r="L2332" s="172" t="s">
        <v>183</v>
      </c>
      <c r="M2332" s="173" t="s">
        <v>10</v>
      </c>
      <c r="N2332" s="171" t="s">
        <v>108</v>
      </c>
      <c r="O2332" s="616"/>
      <c r="P2332" s="785"/>
      <c r="Q2332" s="819"/>
      <c r="R2332" s="811"/>
      <c r="S2332" s="171" t="s">
        <v>11</v>
      </c>
      <c r="T2332" s="171" t="s">
        <v>180</v>
      </c>
      <c r="U2332" s="171" t="s">
        <v>108</v>
      </c>
      <c r="V2332" s="171" t="s">
        <v>182</v>
      </c>
      <c r="W2332" s="171" t="s">
        <v>183</v>
      </c>
      <c r="X2332" s="305" t="s">
        <v>10</v>
      </c>
      <c r="Y2332" s="171" t="s">
        <v>108</v>
      </c>
      <c r="Z2332" s="649"/>
      <c r="AA2332" s="172" t="s">
        <v>182</v>
      </c>
      <c r="AB2332" s="172" t="s">
        <v>183</v>
      </c>
      <c r="AC2332" s="173" t="s">
        <v>10</v>
      </c>
      <c r="AD2332" s="171" t="s">
        <v>108</v>
      </c>
      <c r="AE2332" s="616"/>
      <c r="AF2332" s="785">
        <v>0</v>
      </c>
    </row>
    <row r="2333" spans="1:32" ht="18.75" customHeight="1">
      <c r="A2333" s="166">
        <f>IF(N2329="","",A2332+1)</f>
        <v>11</v>
      </c>
      <c r="B2333" s="811"/>
      <c r="C2333" s="409">
        <v>20</v>
      </c>
      <c r="D2333" s="409">
        <v>20</v>
      </c>
      <c r="E2333" s="116">
        <v>40</v>
      </c>
      <c r="F2333" s="409">
        <v>30</v>
      </c>
      <c r="G2333" s="409">
        <v>18</v>
      </c>
      <c r="H2333" s="409">
        <v>12</v>
      </c>
      <c r="I2333" s="116">
        <v>60</v>
      </c>
      <c r="J2333" s="118">
        <v>100</v>
      </c>
      <c r="K2333" s="409">
        <v>50</v>
      </c>
      <c r="L2333" s="409">
        <v>30</v>
      </c>
      <c r="M2333" s="409">
        <v>20</v>
      </c>
      <c r="N2333" s="116">
        <v>100</v>
      </c>
      <c r="O2333" s="118">
        <v>200</v>
      </c>
      <c r="P2333" s="786"/>
      <c r="Q2333" s="819"/>
      <c r="R2333" s="811"/>
      <c r="S2333" s="409">
        <v>20</v>
      </c>
      <c r="T2333" s="409">
        <v>20</v>
      </c>
      <c r="U2333" s="116">
        <v>40</v>
      </c>
      <c r="V2333" s="409">
        <v>30</v>
      </c>
      <c r="W2333" s="409">
        <v>18</v>
      </c>
      <c r="X2333" s="409">
        <v>12</v>
      </c>
      <c r="Y2333" s="116">
        <v>60</v>
      </c>
      <c r="Z2333" s="118">
        <v>100</v>
      </c>
      <c r="AA2333" s="409">
        <v>50</v>
      </c>
      <c r="AB2333" s="409">
        <v>30</v>
      </c>
      <c r="AC2333" s="409">
        <v>20</v>
      </c>
      <c r="AD2333" s="116">
        <v>100</v>
      </c>
      <c r="AE2333" s="118">
        <v>200</v>
      </c>
      <c r="AF2333" s="786"/>
    </row>
    <row r="2334" spans="1:32" ht="21" customHeight="1">
      <c r="A2334" s="166">
        <f>IF(N2329="","",A2333+1)</f>
        <v>12</v>
      </c>
      <c r="B2334" s="122" t="str">
        <f>'Result Sheet'!$L$4</f>
        <v xml:space="preserve">हिन्दी </v>
      </c>
      <c r="C2334" s="408" t="str">
        <f>IFERROR(VLOOKUP(N2329,Marks,11,0),"")</f>
        <v/>
      </c>
      <c r="D2334" s="408" t="str">
        <f>IFERROR(VLOOKUP(N2329,Marks,12,0),"")</f>
        <v/>
      </c>
      <c r="E2334" s="117" t="str">
        <f>IFERROR(VLOOKUP(N2329,Marks,13,0),"")</f>
        <v/>
      </c>
      <c r="F2334" s="408" t="str">
        <f>IFERROR(VLOOKUP(N2329,Marks,14,0),"")</f>
        <v/>
      </c>
      <c r="G2334" s="408" t="str">
        <f>IFERROR(VLOOKUP(N2329,Marks,15,0),"")</f>
        <v/>
      </c>
      <c r="H2334" s="408" t="str">
        <f>IFERROR(VLOOKUP(N2329,Marks,16,0),"")</f>
        <v/>
      </c>
      <c r="I2334" s="117" t="str">
        <f>IFERROR(VLOOKUP(N2329,Marks,17,0),"")</f>
        <v/>
      </c>
      <c r="J2334" s="119" t="str">
        <f>IFERROR(VLOOKUP(N2329,Marks,18,0),"")</f>
        <v/>
      </c>
      <c r="K2334" s="408" t="str">
        <f>IFERROR(VLOOKUP(N2329,Marks,19,0),"")</f>
        <v/>
      </c>
      <c r="L2334" s="408" t="str">
        <f>IFERROR(VLOOKUP(N2329,Marks,20,0),"")</f>
        <v/>
      </c>
      <c r="M2334" s="408" t="str">
        <f>IFERROR(VLOOKUP(N2329,Marks,21,0),"")</f>
        <v/>
      </c>
      <c r="N2334" s="117" t="str">
        <f>IFERROR(VLOOKUP(N2329,Marks,22,0),"")</f>
        <v/>
      </c>
      <c r="O2334" s="119" t="str">
        <f>IFERROR(VLOOKUP(N2329,Marks,23,0),"")</f>
        <v/>
      </c>
      <c r="P2334" s="323" t="str">
        <f>IFERROR(VLOOKUP(N2329,Marks,29,0),"")</f>
        <v/>
      </c>
      <c r="Q2334" s="819"/>
      <c r="R2334" s="122" t="str">
        <f>'Result Sheet'!$L$4</f>
        <v xml:space="preserve">हिन्दी </v>
      </c>
      <c r="S2334" s="408" t="str">
        <f>IFERROR(VLOOKUP(AD2329,Marks,11,0),"")</f>
        <v/>
      </c>
      <c r="T2334" s="408" t="str">
        <f>IFERROR(VLOOKUP(AD2329,Marks,12,0),"")</f>
        <v/>
      </c>
      <c r="U2334" s="117" t="str">
        <f>IFERROR(VLOOKUP(AD2329,Marks,13,0),"")</f>
        <v/>
      </c>
      <c r="V2334" s="408" t="str">
        <f>IFERROR(VLOOKUP(AD2329,Marks,14,0),"")</f>
        <v/>
      </c>
      <c r="W2334" s="408" t="str">
        <f>IFERROR(VLOOKUP(AD2329,Marks,15,0),"")</f>
        <v/>
      </c>
      <c r="X2334" s="408" t="str">
        <f>IFERROR(VLOOKUP(AD2329,Marks,16,0),"")</f>
        <v/>
      </c>
      <c r="Y2334" s="117" t="str">
        <f>IFERROR(VLOOKUP(AD2329,Marks,17,0),"")</f>
        <v/>
      </c>
      <c r="Z2334" s="119" t="str">
        <f>IFERROR(VLOOKUP(AD2329,Marks,18,0),"")</f>
        <v/>
      </c>
      <c r="AA2334" s="408" t="str">
        <f>IFERROR(VLOOKUP(AD2329,Marks,19,0),"")</f>
        <v/>
      </c>
      <c r="AB2334" s="408" t="str">
        <f>IFERROR(VLOOKUP(AD2329,Marks,20,0),"")</f>
        <v/>
      </c>
      <c r="AC2334" s="408" t="str">
        <f>IFERROR(VLOOKUP(AD2329,Marks,21,0),"")</f>
        <v/>
      </c>
      <c r="AD2334" s="117" t="str">
        <f>IFERROR(VLOOKUP(AD2329,Marks,22,0),"")</f>
        <v/>
      </c>
      <c r="AE2334" s="119" t="str">
        <f>IFERROR(VLOOKUP(AD2329,Marks,23,0),"")</f>
        <v/>
      </c>
      <c r="AF2334" s="323" t="str">
        <f>IFERROR(VLOOKUP(AD2329,Marks,29,0),"")</f>
        <v/>
      </c>
    </row>
    <row r="2335" spans="1:32" ht="21" customHeight="1">
      <c r="A2335" s="166">
        <f>IF(N2329="","",A2334+1)</f>
        <v>13</v>
      </c>
      <c r="B2335" s="122" t="str">
        <f>'Result Sheet'!$AE$4</f>
        <v xml:space="preserve">अंग्रेजी </v>
      </c>
      <c r="C2335" s="408" t="str">
        <f>IFERROR(VLOOKUP(N2329,Marks,30,0),"")</f>
        <v/>
      </c>
      <c r="D2335" s="408" t="str">
        <f>IFERROR(VLOOKUP(N2329,Marks,31,0),"")</f>
        <v/>
      </c>
      <c r="E2335" s="117" t="str">
        <f>IFERROR(VLOOKUP(N2329,Marks,32,0),"")</f>
        <v/>
      </c>
      <c r="F2335" s="408" t="str">
        <f>IFERROR(VLOOKUP(N2329,Marks,33,0),"")</f>
        <v/>
      </c>
      <c r="G2335" s="408" t="str">
        <f>IFERROR(VLOOKUP(N2329,Marks,34,0),"")</f>
        <v/>
      </c>
      <c r="H2335" s="408" t="str">
        <f>IFERROR(VLOOKUP(N2329,Marks,35,0),"")</f>
        <v/>
      </c>
      <c r="I2335" s="117" t="str">
        <f>IFERROR(VLOOKUP(N2329,Marks,36,0),"")</f>
        <v/>
      </c>
      <c r="J2335" s="119" t="str">
        <f>IFERROR(VLOOKUP(N2329,Marks,37,0),"")</f>
        <v/>
      </c>
      <c r="K2335" s="408" t="str">
        <f>IFERROR(VLOOKUP(N2329,Marks,38,0),"")</f>
        <v/>
      </c>
      <c r="L2335" s="408" t="str">
        <f>IFERROR(VLOOKUP(N2329,Marks,39,0),"")</f>
        <v/>
      </c>
      <c r="M2335" s="408" t="str">
        <f>IFERROR(VLOOKUP(N2329,Marks,40,0),"")</f>
        <v/>
      </c>
      <c r="N2335" s="117" t="str">
        <f>IFERROR(VLOOKUP(N2329,Marks,41,0),"")</f>
        <v/>
      </c>
      <c r="O2335" s="119" t="str">
        <f>IFERROR(VLOOKUP(N2329,Marks,42,0),"")</f>
        <v/>
      </c>
      <c r="P2335" s="323" t="str">
        <f>IFERROR(VLOOKUP(N2329,Marks,48,0),"")</f>
        <v/>
      </c>
      <c r="Q2335" s="819"/>
      <c r="R2335" s="122" t="str">
        <f>'Result Sheet'!$AE$4</f>
        <v xml:space="preserve">अंग्रेजी </v>
      </c>
      <c r="S2335" s="408" t="str">
        <f>IFERROR(VLOOKUP(AD2329,Marks,30,0),"")</f>
        <v/>
      </c>
      <c r="T2335" s="408" t="str">
        <f>IFERROR(VLOOKUP(AD2329,Marks,31,0),"")</f>
        <v/>
      </c>
      <c r="U2335" s="117" t="str">
        <f>IFERROR(VLOOKUP(AD2329,Marks,32,0),"")</f>
        <v/>
      </c>
      <c r="V2335" s="408" t="str">
        <f>IFERROR(VLOOKUP(AD2329,Marks,33,0),"")</f>
        <v/>
      </c>
      <c r="W2335" s="408" t="str">
        <f>IFERROR(VLOOKUP(AD2329,Marks,34,0),"")</f>
        <v/>
      </c>
      <c r="X2335" s="408" t="str">
        <f>IFERROR(VLOOKUP(AD2329,Marks,35,0),"")</f>
        <v/>
      </c>
      <c r="Y2335" s="117" t="str">
        <f>IFERROR(VLOOKUP(AD2329,Marks,36,0),"")</f>
        <v/>
      </c>
      <c r="Z2335" s="119" t="str">
        <f>IFERROR(VLOOKUP(AD2329,Marks,37,0),"")</f>
        <v/>
      </c>
      <c r="AA2335" s="408" t="str">
        <f>IFERROR(VLOOKUP(AD2329,Marks,38,0),"")</f>
        <v/>
      </c>
      <c r="AB2335" s="408" t="str">
        <f>IFERROR(VLOOKUP(AD2329,Marks,39,0),"")</f>
        <v/>
      </c>
      <c r="AC2335" s="408" t="str">
        <f>IFERROR(VLOOKUP(AD2329,Marks,40,0),"")</f>
        <v/>
      </c>
      <c r="AD2335" s="117" t="str">
        <f>IFERROR(VLOOKUP(AD2329,Marks,41,0),"")</f>
        <v/>
      </c>
      <c r="AE2335" s="119" t="str">
        <f>IFERROR(VLOOKUP(AD2329,Marks,42,0),"")</f>
        <v/>
      </c>
      <c r="AF2335" s="323" t="str">
        <f>IFERROR(VLOOKUP(AD2329,Marks,48,0),"")</f>
        <v/>
      </c>
    </row>
    <row r="2336" spans="1:32" ht="21" customHeight="1">
      <c r="A2336" s="166">
        <f>IF(N2329="","",A2335+1)</f>
        <v>14</v>
      </c>
      <c r="B2336" s="122" t="str">
        <f>'Result Sheet'!$AX$4</f>
        <v>संस्कृत</v>
      </c>
      <c r="C2336" s="408" t="str">
        <f>IFERROR(VLOOKUP(N2329,Marks,49,0),"")</f>
        <v/>
      </c>
      <c r="D2336" s="408" t="str">
        <f>IFERROR(VLOOKUP(N2329,Marks,50,0),"")</f>
        <v/>
      </c>
      <c r="E2336" s="117" t="str">
        <f>IFERROR(VLOOKUP(N2329,Marks,51,0),"")</f>
        <v/>
      </c>
      <c r="F2336" s="408" t="str">
        <f>IFERROR(VLOOKUP(N2329,Marks,52,0),"")</f>
        <v/>
      </c>
      <c r="G2336" s="408" t="str">
        <f>IFERROR(VLOOKUP(N2329,Marks,53,0),"")</f>
        <v/>
      </c>
      <c r="H2336" s="408" t="str">
        <f>IFERROR(VLOOKUP(N2329,Marks,54,0),"")</f>
        <v/>
      </c>
      <c r="I2336" s="117" t="str">
        <f>IFERROR(VLOOKUP(N2329,Marks,55,0),"")</f>
        <v/>
      </c>
      <c r="J2336" s="119" t="str">
        <f>IFERROR(VLOOKUP(N2329,Marks,56,0),"")</f>
        <v/>
      </c>
      <c r="K2336" s="408" t="str">
        <f>IFERROR(VLOOKUP(N2329,Marks,57,0),"")</f>
        <v/>
      </c>
      <c r="L2336" s="408" t="str">
        <f>IFERROR(VLOOKUP(N2329,Marks,58,0),"")</f>
        <v/>
      </c>
      <c r="M2336" s="408" t="str">
        <f>IFERROR(VLOOKUP(N2329,Marks,59,0),"")</f>
        <v/>
      </c>
      <c r="N2336" s="117" t="str">
        <f>IFERROR(VLOOKUP(N2329,Marks,60,0),"")</f>
        <v/>
      </c>
      <c r="O2336" s="119" t="str">
        <f>IFERROR(VLOOKUP(N2329,Marks,61,0),"")</f>
        <v/>
      </c>
      <c r="P2336" s="323" t="str">
        <f>IFERROR(VLOOKUP(N2329,Marks,67,0),"")</f>
        <v/>
      </c>
      <c r="Q2336" s="819"/>
      <c r="R2336" s="122" t="str">
        <f>'Result Sheet'!$AX$4</f>
        <v>संस्कृत</v>
      </c>
      <c r="S2336" s="408" t="str">
        <f>IFERROR(VLOOKUP(AD2329,Marks,49,0),"")</f>
        <v/>
      </c>
      <c r="T2336" s="408" t="str">
        <f>IFERROR(VLOOKUP(AD2329,Marks,50,0),"")</f>
        <v/>
      </c>
      <c r="U2336" s="117" t="str">
        <f>IFERROR(VLOOKUP(AD2329,Marks,51,0),"")</f>
        <v/>
      </c>
      <c r="V2336" s="408" t="str">
        <f>IFERROR(VLOOKUP(AD2329,Marks,52,0),"")</f>
        <v/>
      </c>
      <c r="W2336" s="408" t="str">
        <f>IFERROR(VLOOKUP(AD2329,Marks,53,0),"")</f>
        <v/>
      </c>
      <c r="X2336" s="408" t="str">
        <f>IFERROR(VLOOKUP(AD2329,Marks,54,0),"")</f>
        <v/>
      </c>
      <c r="Y2336" s="117" t="str">
        <f>IFERROR(VLOOKUP(AD2329,Marks,55,0),"")</f>
        <v/>
      </c>
      <c r="Z2336" s="119" t="str">
        <f>IFERROR(VLOOKUP(AD2329,Marks,56,0),"")</f>
        <v/>
      </c>
      <c r="AA2336" s="408" t="str">
        <f>IFERROR(VLOOKUP(AD2329,Marks,57,0),"")</f>
        <v/>
      </c>
      <c r="AB2336" s="408" t="str">
        <f>IFERROR(VLOOKUP(AD2329,Marks,58,0),"")</f>
        <v/>
      </c>
      <c r="AC2336" s="408" t="str">
        <f>IFERROR(VLOOKUP(AD2329,Marks,59,0),"")</f>
        <v/>
      </c>
      <c r="AD2336" s="117" t="str">
        <f>IFERROR(VLOOKUP(AD2329,Marks,60,0),"")</f>
        <v/>
      </c>
      <c r="AE2336" s="119" t="str">
        <f>IFERROR(VLOOKUP(AD2329,Marks,61,0),"")</f>
        <v/>
      </c>
      <c r="AF2336" s="323" t="str">
        <f>IFERROR(VLOOKUP(AD2329,Marks,67,0),"")</f>
        <v/>
      </c>
    </row>
    <row r="2337" spans="1:32" ht="21" customHeight="1">
      <c r="A2337" s="166">
        <f>IF(N2329="","",A2335+1)</f>
        <v>14</v>
      </c>
      <c r="B2337" s="122" t="str">
        <f>'Result Sheet'!$BQ$4</f>
        <v xml:space="preserve">गणित </v>
      </c>
      <c r="C2337" s="408" t="str">
        <f>IFERROR(VLOOKUP(N2329,Marks,68,0),"")</f>
        <v/>
      </c>
      <c r="D2337" s="408" t="str">
        <f>IFERROR(VLOOKUP(N2329,Marks,69,0),"")</f>
        <v/>
      </c>
      <c r="E2337" s="117" t="str">
        <f>IFERROR(VLOOKUP(N2329,Marks,70,0),"")</f>
        <v/>
      </c>
      <c r="F2337" s="408" t="str">
        <f>IFERROR(VLOOKUP(N2329,Marks,71,0),"")</f>
        <v/>
      </c>
      <c r="G2337" s="408" t="str">
        <f>IFERROR(VLOOKUP(N2329,Marks,72,0),"")</f>
        <v/>
      </c>
      <c r="H2337" s="408" t="str">
        <f>IFERROR(VLOOKUP(N2329,Marks,73,0),"")</f>
        <v/>
      </c>
      <c r="I2337" s="117" t="str">
        <f>IFERROR(VLOOKUP(N2329,Marks,74,0),"")</f>
        <v/>
      </c>
      <c r="J2337" s="119" t="str">
        <f>IFERROR(VLOOKUP(N2329,Marks,75,0),"")</f>
        <v/>
      </c>
      <c r="K2337" s="408" t="str">
        <f>IFERROR(VLOOKUP(N2329,Marks,76,0),"")</f>
        <v/>
      </c>
      <c r="L2337" s="408" t="str">
        <f>IFERROR(VLOOKUP(N2329,Marks,77,0),"")</f>
        <v/>
      </c>
      <c r="M2337" s="408" t="str">
        <f>IFERROR(VLOOKUP(N2329,Marks,78,0),"")</f>
        <v/>
      </c>
      <c r="N2337" s="117" t="str">
        <f>IFERROR(VLOOKUP(N2329,Marks,79,0),"")</f>
        <v/>
      </c>
      <c r="O2337" s="119" t="str">
        <f>IFERROR(VLOOKUP(N2329,Marks,80,0),"")</f>
        <v/>
      </c>
      <c r="P2337" s="323" t="str">
        <f>IFERROR(VLOOKUP(N2329,Marks,86,0),"")</f>
        <v/>
      </c>
      <c r="Q2337" s="819"/>
      <c r="R2337" s="122" t="str">
        <f>'Result Sheet'!$BQ$4</f>
        <v xml:space="preserve">गणित </v>
      </c>
      <c r="S2337" s="408" t="str">
        <f>IFERROR(VLOOKUP(AD2329,Marks,68,0),"")</f>
        <v/>
      </c>
      <c r="T2337" s="408" t="str">
        <f>IFERROR(VLOOKUP(AD2329,Marks,69,0),"")</f>
        <v/>
      </c>
      <c r="U2337" s="117" t="str">
        <f>IFERROR(VLOOKUP(AD2329,Marks,70,0),"")</f>
        <v/>
      </c>
      <c r="V2337" s="408" t="str">
        <f>IFERROR(VLOOKUP(AD2329,Marks,71,0),"")</f>
        <v/>
      </c>
      <c r="W2337" s="408" t="str">
        <f>IFERROR(VLOOKUP(AD2329,Marks,72,0),"")</f>
        <v/>
      </c>
      <c r="X2337" s="408" t="str">
        <f>IFERROR(VLOOKUP(AD2329,Marks,73,0),"")</f>
        <v/>
      </c>
      <c r="Y2337" s="117" t="str">
        <f>IFERROR(VLOOKUP(AD2329,Marks,74,0),"")</f>
        <v/>
      </c>
      <c r="Z2337" s="119" t="str">
        <f>IFERROR(VLOOKUP(AD2329,Marks,75,0),"")</f>
        <v/>
      </c>
      <c r="AA2337" s="408" t="str">
        <f>IFERROR(VLOOKUP(AD2329,Marks,76,0),"")</f>
        <v/>
      </c>
      <c r="AB2337" s="408" t="str">
        <f>IFERROR(VLOOKUP(AD2329,Marks,77,0),"")</f>
        <v/>
      </c>
      <c r="AC2337" s="408" t="str">
        <f>IFERROR(VLOOKUP(AD2329,Marks,78,0),"")</f>
        <v/>
      </c>
      <c r="AD2337" s="117" t="str">
        <f>IFERROR(VLOOKUP(AD2329,Marks,79,0),"")</f>
        <v/>
      </c>
      <c r="AE2337" s="119" t="str">
        <f>IFERROR(VLOOKUP(AD2329,Marks,80,0),"")</f>
        <v/>
      </c>
      <c r="AF2337" s="323" t="str">
        <f>IFERROR(VLOOKUP(AD2329,Marks,86,0),"")</f>
        <v/>
      </c>
    </row>
    <row r="2338" spans="1:32" ht="21" customHeight="1">
      <c r="A2338" s="166">
        <f>IF(N2329="","",A2337+1)</f>
        <v>15</v>
      </c>
      <c r="B2338" s="122" t="str">
        <f>'Result Sheet'!$CJ$4</f>
        <v xml:space="preserve">पर्यावरण अध्ययन </v>
      </c>
      <c r="C2338" s="408" t="str">
        <f>IFERROR(VLOOKUP(N2329,Marks,87,0),"")</f>
        <v/>
      </c>
      <c r="D2338" s="408" t="str">
        <f>IFERROR(VLOOKUP(N2329,Marks,88,0),"")</f>
        <v/>
      </c>
      <c r="E2338" s="117" t="str">
        <f>IFERROR(VLOOKUP(N2329,Marks,89,0),"")</f>
        <v/>
      </c>
      <c r="F2338" s="408" t="str">
        <f>IFERROR(VLOOKUP(N2329,Marks,90,0),"")</f>
        <v/>
      </c>
      <c r="G2338" s="408" t="str">
        <f>IFERROR(VLOOKUP(N2329,Marks,91,0),"")</f>
        <v/>
      </c>
      <c r="H2338" s="408" t="str">
        <f>IFERROR(VLOOKUP(N2329,Marks,92,0),"")</f>
        <v/>
      </c>
      <c r="I2338" s="117" t="str">
        <f>IFERROR(VLOOKUP(N2329,Marks,93,0),"")</f>
        <v/>
      </c>
      <c r="J2338" s="119" t="str">
        <f>IFERROR(VLOOKUP(N2329,Marks,94,0),"")</f>
        <v/>
      </c>
      <c r="K2338" s="408" t="str">
        <f>IFERROR(VLOOKUP(N2329,Marks,95,0),"")</f>
        <v/>
      </c>
      <c r="L2338" s="408" t="str">
        <f>IFERROR(VLOOKUP(N2329,Marks,96,0),"")</f>
        <v/>
      </c>
      <c r="M2338" s="408" t="str">
        <f>IFERROR(VLOOKUP(N2329,Marks,97,0),"")</f>
        <v/>
      </c>
      <c r="N2338" s="117" t="str">
        <f>IFERROR(VLOOKUP(N2329,Marks,98,0),"")</f>
        <v/>
      </c>
      <c r="O2338" s="119" t="str">
        <f>IFERROR(VLOOKUP(N2329,Marks,99,0),"")</f>
        <v/>
      </c>
      <c r="P2338" s="323" t="str">
        <f>IFERROR(VLOOKUP(N2329,Marks,105,0),"")</f>
        <v/>
      </c>
      <c r="Q2338" s="819"/>
      <c r="R2338" s="122" t="str">
        <f>'Result Sheet'!$CJ$4</f>
        <v xml:space="preserve">पर्यावरण अध्ययन </v>
      </c>
      <c r="S2338" s="408" t="str">
        <f>IFERROR(VLOOKUP(AD2329,Marks,87,0),"")</f>
        <v/>
      </c>
      <c r="T2338" s="408" t="str">
        <f>IFERROR(VLOOKUP(AD2329,Marks,88,0),"")</f>
        <v/>
      </c>
      <c r="U2338" s="117" t="str">
        <f>IFERROR(VLOOKUP(AD2329,Marks,89,0),"")</f>
        <v/>
      </c>
      <c r="V2338" s="408" t="str">
        <f>IFERROR(VLOOKUP(AD2329,Marks,90,0),"")</f>
        <v/>
      </c>
      <c r="W2338" s="408" t="str">
        <f>IFERROR(VLOOKUP(AD2329,Marks,91,0),"")</f>
        <v/>
      </c>
      <c r="X2338" s="408" t="str">
        <f>IFERROR(VLOOKUP(AD2329,Marks,92,0),"")</f>
        <v/>
      </c>
      <c r="Y2338" s="117" t="str">
        <f>IFERROR(VLOOKUP(AD2329,Marks,93,0),"")</f>
        <v/>
      </c>
      <c r="Z2338" s="119" t="str">
        <f>IFERROR(VLOOKUP(AD2329,Marks,94,0),"")</f>
        <v/>
      </c>
      <c r="AA2338" s="408" t="str">
        <f>IFERROR(VLOOKUP(AD2329,Marks,95,0),"")</f>
        <v/>
      </c>
      <c r="AB2338" s="408" t="str">
        <f>IFERROR(VLOOKUP(AD2329,Marks,96,0),"")</f>
        <v/>
      </c>
      <c r="AC2338" s="408" t="str">
        <f>IFERROR(VLOOKUP(AD2329,Marks,97,0),"")</f>
        <v/>
      </c>
      <c r="AD2338" s="117" t="str">
        <f>IFERROR(VLOOKUP(AD2329,Marks,98,0),"")</f>
        <v/>
      </c>
      <c r="AE2338" s="119" t="str">
        <f>IFERROR(VLOOKUP(AD2329,Marks,99,0),"")</f>
        <v/>
      </c>
      <c r="AF2338" s="323" t="str">
        <f>IFERROR(VLOOKUP(AD2329,Marks,105,0),"")</f>
        <v/>
      </c>
    </row>
    <row r="2339" spans="1:32" ht="25.5" customHeight="1">
      <c r="A2339" s="166">
        <f>IF(N2329="","",A2338+1)</f>
        <v>16</v>
      </c>
      <c r="B2339" s="412" t="s">
        <v>215</v>
      </c>
      <c r="C2339" s="120" t="str">
        <f>IF(AND(C2334="",C2335="",C2336="",C2337="",C2338=""),"",SUM(C2334:C2338))</f>
        <v/>
      </c>
      <c r="D2339" s="120" t="str">
        <f t="shared" ref="D2339" si="864">IF(AND(D2334="",D2335="",D2336="",D2337="",D2338=""),"",SUM(D2334:D2338))</f>
        <v/>
      </c>
      <c r="E2339" s="120" t="str">
        <f t="shared" ref="E2339" si="865">IF(AND(E2334="",E2335="",E2336="",E2337="",E2338=""),"",SUM(E2334:E2338))</f>
        <v/>
      </c>
      <c r="F2339" s="120" t="str">
        <f t="shared" ref="F2339" si="866">IF(AND(F2334="",F2335="",F2336="",F2337="",F2338=""),"",SUM(F2334:F2338))</f>
        <v/>
      </c>
      <c r="G2339" s="120" t="str">
        <f t="shared" ref="G2339" si="867">IF(AND(G2334="",G2335="",G2336="",G2337="",G2338=""),"",SUM(G2334:G2338))</f>
        <v/>
      </c>
      <c r="H2339" s="120" t="str">
        <f t="shared" ref="H2339" si="868">IF(AND(H2334="",H2335="",H2336="",H2337="",H2338=""),"",SUM(H2334:H2338))</f>
        <v/>
      </c>
      <c r="I2339" s="120" t="str">
        <f t="shared" ref="I2339" si="869">IF(AND(I2334="",I2335="",I2336="",I2337="",I2338=""),"",SUM(I2334:I2338))</f>
        <v/>
      </c>
      <c r="J2339" s="120" t="str">
        <f t="shared" ref="J2339" si="870">IF(AND(J2334="",J2335="",J2336="",J2337="",J2338=""),"",SUM(J2334:J2338))</f>
        <v/>
      </c>
      <c r="K2339" s="120" t="str">
        <f t="shared" ref="K2339" si="871">IF(AND(K2334="",K2335="",K2336="",K2337="",K2338=""),"",SUM(K2334:K2338))</f>
        <v/>
      </c>
      <c r="L2339" s="120" t="str">
        <f t="shared" ref="L2339" si="872">IF(AND(L2334="",L2335="",L2336="",L2337="",L2338=""),"",SUM(L2334:L2338))</f>
        <v/>
      </c>
      <c r="M2339" s="120" t="str">
        <f t="shared" ref="M2339" si="873">IF(AND(M2334="",M2335="",M2336="",M2337="",M2338=""),"",SUM(M2334:M2338))</f>
        <v/>
      </c>
      <c r="N2339" s="120" t="str">
        <f t="shared" ref="N2339" si="874">IF(AND(N2334="",N2335="",N2336="",N2337="",N2338=""),"",SUM(N2334:N2338))</f>
        <v/>
      </c>
      <c r="O2339" s="120" t="str">
        <f t="shared" ref="O2339" si="875">IF(AND(O2334="",O2335="",O2336="",O2337="",O2338=""),"",SUM(O2334:O2338))</f>
        <v/>
      </c>
      <c r="P2339" s="326" t="str">
        <f>IF(OR(N2329="",E2327="",O2339=""),"",IF(O2339&gt;85%*1000,"A",IF(O2339&gt;70%*1000,"B",IF(O2339&gt;50%*1000,"C",IF(O2339&gt;30%*1000,"D","E")))))</f>
        <v/>
      </c>
      <c r="Q2339" s="819"/>
      <c r="R2339" s="412" t="s">
        <v>215</v>
      </c>
      <c r="S2339" s="120" t="str">
        <f>IF(AND(S2334="",S2335="",S2336="",S2337="",S2338=""),"",SUM(S2334:S2338))</f>
        <v/>
      </c>
      <c r="T2339" s="120" t="str">
        <f t="shared" ref="T2339" si="876">IF(AND(T2334="",T2335="",T2336="",T2337="",T2338=""),"",SUM(T2334:T2338))</f>
        <v/>
      </c>
      <c r="U2339" s="120" t="str">
        <f t="shared" ref="U2339" si="877">IF(AND(U2334="",U2335="",U2336="",U2337="",U2338=""),"",SUM(U2334:U2338))</f>
        <v/>
      </c>
      <c r="V2339" s="120" t="str">
        <f t="shared" ref="V2339" si="878">IF(AND(V2334="",V2335="",V2336="",V2337="",V2338=""),"",SUM(V2334:V2338))</f>
        <v/>
      </c>
      <c r="W2339" s="120" t="str">
        <f t="shared" ref="W2339" si="879">IF(AND(W2334="",W2335="",W2336="",W2337="",W2338=""),"",SUM(W2334:W2338))</f>
        <v/>
      </c>
      <c r="X2339" s="120" t="str">
        <f t="shared" ref="X2339" si="880">IF(AND(X2334="",X2335="",X2336="",X2337="",X2338=""),"",SUM(X2334:X2338))</f>
        <v/>
      </c>
      <c r="Y2339" s="120" t="str">
        <f t="shared" ref="Y2339" si="881">IF(AND(Y2334="",Y2335="",Y2336="",Y2337="",Y2338=""),"",SUM(Y2334:Y2338))</f>
        <v/>
      </c>
      <c r="Z2339" s="120" t="str">
        <f t="shared" ref="Z2339" si="882">IF(AND(Z2334="",Z2335="",Z2336="",Z2337="",Z2338=""),"",SUM(Z2334:Z2338))</f>
        <v/>
      </c>
      <c r="AA2339" s="120" t="str">
        <f t="shared" ref="AA2339" si="883">IF(AND(AA2334="",AA2335="",AA2336="",AA2337="",AA2338=""),"",SUM(AA2334:AA2338))</f>
        <v/>
      </c>
      <c r="AB2339" s="120" t="str">
        <f t="shared" ref="AB2339" si="884">IF(AND(AB2334="",AB2335="",AB2336="",AB2337="",AB2338=""),"",SUM(AB2334:AB2338))</f>
        <v/>
      </c>
      <c r="AC2339" s="120" t="str">
        <f t="shared" ref="AC2339" si="885">IF(AND(AC2334="",AC2335="",AC2336="",AC2337="",AC2338=""),"",SUM(AC2334:AC2338))</f>
        <v/>
      </c>
      <c r="AD2339" s="120" t="str">
        <f t="shared" ref="AD2339" si="886">IF(AND(AD2334="",AD2335="",AD2336="",AD2337="",AD2338=""),"",SUM(AD2334:AD2338))</f>
        <v/>
      </c>
      <c r="AE2339" s="120" t="str">
        <f t="shared" ref="AE2339" si="887">IF(AND(AE2334="",AE2335="",AE2336="",AE2337="",AE2338=""),"",SUM(AE2334:AE2338))</f>
        <v/>
      </c>
      <c r="AF2339" s="326" t="str">
        <f>IF(OR(AD2329="",U2327="",AE2339=""),"",IF(AE2339&gt;85%*1000,"A",IF(AE2339&gt;70%*1000,"B",IF(AE2339&gt;50%*1000,"C",IF(AE2339&gt;30%*1000,"D","E")))))</f>
        <v/>
      </c>
    </row>
    <row r="2340" spans="1:32" ht="9" customHeight="1">
      <c r="A2340" s="166">
        <f>IF(N2329="","",A2339+1)</f>
        <v>17</v>
      </c>
      <c r="B2340" s="787"/>
      <c r="C2340" s="787"/>
      <c r="D2340" s="787"/>
      <c r="E2340" s="787"/>
      <c r="F2340" s="787"/>
      <c r="G2340" s="787"/>
      <c r="H2340" s="787"/>
      <c r="I2340" s="787"/>
      <c r="J2340" s="787"/>
      <c r="K2340" s="787"/>
      <c r="L2340" s="787"/>
      <c r="M2340" s="787"/>
      <c r="N2340" s="787"/>
      <c r="O2340" s="787"/>
      <c r="P2340" s="787"/>
      <c r="Q2340" s="819"/>
      <c r="R2340" s="787"/>
      <c r="S2340" s="787"/>
      <c r="T2340" s="787"/>
      <c r="U2340" s="787"/>
      <c r="V2340" s="787"/>
      <c r="W2340" s="787"/>
      <c r="X2340" s="787"/>
      <c r="Y2340" s="787"/>
      <c r="Z2340" s="787"/>
      <c r="AA2340" s="787"/>
      <c r="AB2340" s="787"/>
      <c r="AC2340" s="787"/>
      <c r="AD2340" s="787"/>
      <c r="AE2340" s="787"/>
      <c r="AF2340" s="787"/>
    </row>
    <row r="2341" spans="1:32" ht="22.5" customHeight="1">
      <c r="A2341" s="166">
        <f>IF(N2329="","",A2340+1)</f>
        <v>18</v>
      </c>
      <c r="B2341" s="788" t="s">
        <v>213</v>
      </c>
      <c r="C2341" s="788"/>
      <c r="D2341" s="789" t="s">
        <v>229</v>
      </c>
      <c r="E2341" s="790"/>
      <c r="F2341" s="411" t="s">
        <v>186</v>
      </c>
      <c r="G2341" s="788" t="s">
        <v>213</v>
      </c>
      <c r="H2341" s="788"/>
      <c r="I2341" s="789" t="s">
        <v>229</v>
      </c>
      <c r="J2341" s="790"/>
      <c r="K2341" s="411" t="s">
        <v>186</v>
      </c>
      <c r="L2341" s="788" t="s">
        <v>213</v>
      </c>
      <c r="M2341" s="788"/>
      <c r="N2341" s="789" t="s">
        <v>229</v>
      </c>
      <c r="O2341" s="790"/>
      <c r="P2341" s="411" t="s">
        <v>186</v>
      </c>
      <c r="Q2341" s="819"/>
      <c r="R2341" s="788" t="s">
        <v>213</v>
      </c>
      <c r="S2341" s="788"/>
      <c r="T2341" s="789" t="s">
        <v>229</v>
      </c>
      <c r="U2341" s="790"/>
      <c r="V2341" s="411" t="s">
        <v>186</v>
      </c>
      <c r="W2341" s="788" t="s">
        <v>213</v>
      </c>
      <c r="X2341" s="788"/>
      <c r="Y2341" s="789" t="s">
        <v>229</v>
      </c>
      <c r="Z2341" s="790"/>
      <c r="AA2341" s="411" t="s">
        <v>186</v>
      </c>
      <c r="AB2341" s="788" t="s">
        <v>213</v>
      </c>
      <c r="AC2341" s="788"/>
      <c r="AD2341" s="789" t="s">
        <v>229</v>
      </c>
      <c r="AE2341" s="790"/>
      <c r="AF2341" s="411" t="s">
        <v>186</v>
      </c>
    </row>
    <row r="2342" spans="1:32" ht="21.75" customHeight="1">
      <c r="A2342" s="166">
        <f>IF(N2329="","",A2341+1)</f>
        <v>19</v>
      </c>
      <c r="B2342" s="791" t="s">
        <v>221</v>
      </c>
      <c r="C2342" s="792"/>
      <c r="D2342" s="792"/>
      <c r="E2342" s="119" t="str">
        <f>IFERROR(VLOOKUP(N2329,Marks,109,0),"")</f>
        <v/>
      </c>
      <c r="F2342" s="130" t="str">
        <f>IFERROR(VLOOKUP(N2329,Marks,113,0),"")</f>
        <v/>
      </c>
      <c r="G2342" s="791" t="s">
        <v>192</v>
      </c>
      <c r="H2342" s="792"/>
      <c r="I2342" s="792"/>
      <c r="J2342" s="119" t="str">
        <f>IFERROR(VLOOKUP(N2329,Marks,117,0),"")</f>
        <v/>
      </c>
      <c r="K2342" s="130" t="str">
        <f>IFERROR(VLOOKUP(N2329,Marks,121,0),"")</f>
        <v/>
      </c>
      <c r="L2342" s="793" t="s">
        <v>193</v>
      </c>
      <c r="M2342" s="794"/>
      <c r="N2342" s="794"/>
      <c r="O2342" s="119" t="str">
        <f>IFERROR(VLOOKUP(N2329,Marks,125,0),"")</f>
        <v/>
      </c>
      <c r="P2342" s="130" t="str">
        <f>IFERROR(VLOOKUP(N2329,Marks,129,0),"")</f>
        <v/>
      </c>
      <c r="Q2342" s="819"/>
      <c r="R2342" s="791" t="s">
        <v>221</v>
      </c>
      <c r="S2342" s="792"/>
      <c r="T2342" s="792"/>
      <c r="U2342" s="119" t="str">
        <f>IFERROR(VLOOKUP(AD2329,Marks,109,0),"")</f>
        <v/>
      </c>
      <c r="V2342" s="130" t="str">
        <f>IFERROR(VLOOKUP(AD2329,Marks,113,0),"")</f>
        <v/>
      </c>
      <c r="W2342" s="791" t="s">
        <v>192</v>
      </c>
      <c r="X2342" s="792"/>
      <c r="Y2342" s="792"/>
      <c r="Z2342" s="119" t="str">
        <f>IFERROR(VLOOKUP(AD2329,Marks,117,0),"")</f>
        <v/>
      </c>
      <c r="AA2342" s="130" t="str">
        <f>IFERROR(VLOOKUP(AD2329,Marks,121,0),"")</f>
        <v/>
      </c>
      <c r="AB2342" s="793" t="s">
        <v>193</v>
      </c>
      <c r="AC2342" s="794"/>
      <c r="AD2342" s="794"/>
      <c r="AE2342" s="119" t="str">
        <f>IFERROR(VLOOKUP(AD2329,Marks,125,0),"")</f>
        <v/>
      </c>
      <c r="AF2342" s="130" t="str">
        <f>IFERROR(VLOOKUP(AD2329,Marks,129,0),"")</f>
        <v/>
      </c>
    </row>
    <row r="2343" spans="1:32" ht="21" customHeight="1">
      <c r="A2343" s="166">
        <f>IF(N2329="","",A2342+1)</f>
        <v>20</v>
      </c>
      <c r="B2343" s="780" t="s">
        <v>216</v>
      </c>
      <c r="C2343" s="780"/>
      <c r="D2343" s="780"/>
      <c r="E2343" s="795" t="str">
        <f>IFERROR(VLOOKUP(N2329,Marks,135,0),"")</f>
        <v/>
      </c>
      <c r="F2343" s="795"/>
      <c r="G2343" s="795"/>
      <c r="H2343" s="795"/>
      <c r="I2343" s="780" t="s">
        <v>217</v>
      </c>
      <c r="J2343" s="780"/>
      <c r="K2343" s="780"/>
      <c r="L2343" s="780"/>
      <c r="M2343" s="796" t="str">
        <f>IFERROR(VLOOKUP(N2329,Marks,136,0),"")</f>
        <v/>
      </c>
      <c r="N2343" s="796"/>
      <c r="O2343" s="796"/>
      <c r="P2343" s="796"/>
      <c r="Q2343" s="819"/>
      <c r="R2343" s="780" t="s">
        <v>216</v>
      </c>
      <c r="S2343" s="780"/>
      <c r="T2343" s="780"/>
      <c r="U2343" s="795" t="str">
        <f>IFERROR(VLOOKUP(AD2329,Marks,135,0),"")</f>
        <v/>
      </c>
      <c r="V2343" s="795"/>
      <c r="W2343" s="795"/>
      <c r="X2343" s="795"/>
      <c r="Y2343" s="780" t="s">
        <v>217</v>
      </c>
      <c r="Z2343" s="780"/>
      <c r="AA2343" s="780"/>
      <c r="AB2343" s="780"/>
      <c r="AC2343" s="796" t="str">
        <f>IFERROR(VLOOKUP(AD2329,Marks,136,0),"")</f>
        <v/>
      </c>
      <c r="AD2343" s="796"/>
      <c r="AE2343" s="796"/>
      <c r="AF2343" s="796"/>
    </row>
    <row r="2344" spans="1:32" ht="21" customHeight="1">
      <c r="A2344" s="166">
        <f>IF(N2329="","",A2343+1)</f>
        <v>21</v>
      </c>
      <c r="B2344" s="780" t="s">
        <v>218</v>
      </c>
      <c r="C2344" s="780"/>
      <c r="D2344" s="780"/>
      <c r="E2344" s="782" t="str">
        <f>IFERROR(VLOOKUP(N2329,Marks,134,0),"")</f>
        <v/>
      </c>
      <c r="F2344" s="782"/>
      <c r="G2344" s="782"/>
      <c r="H2344" s="782"/>
      <c r="I2344" s="780" t="s">
        <v>219</v>
      </c>
      <c r="J2344" s="780"/>
      <c r="K2344" s="780"/>
      <c r="L2344" s="780"/>
      <c r="M2344" s="781" t="str">
        <f>IFERROR(VLOOKUP(N2329,Marks,131,0),"")</f>
        <v/>
      </c>
      <c r="N2344" s="781"/>
      <c r="O2344" s="781"/>
      <c r="P2344" s="781"/>
      <c r="Q2344" s="819"/>
      <c r="R2344" s="780" t="s">
        <v>218</v>
      </c>
      <c r="S2344" s="780"/>
      <c r="T2344" s="780"/>
      <c r="U2344" s="782" t="str">
        <f>IFERROR(VLOOKUP(AD2329,Marks,134,0),"")</f>
        <v/>
      </c>
      <c r="V2344" s="782"/>
      <c r="W2344" s="782"/>
      <c r="X2344" s="782"/>
      <c r="Y2344" s="780" t="s">
        <v>219</v>
      </c>
      <c r="Z2344" s="780"/>
      <c r="AA2344" s="780"/>
      <c r="AB2344" s="780"/>
      <c r="AC2344" s="781" t="str">
        <f>IFERROR(VLOOKUP(AD2329,Marks,131,0),"")</f>
        <v/>
      </c>
      <c r="AD2344" s="781"/>
      <c r="AE2344" s="781"/>
      <c r="AF2344" s="781"/>
    </row>
    <row r="2345" spans="1:32" ht="21" customHeight="1">
      <c r="A2345" s="166">
        <f>IF(N2329="","",A2344+1)</f>
        <v>22</v>
      </c>
      <c r="B2345" s="780" t="s">
        <v>220</v>
      </c>
      <c r="C2345" s="780"/>
      <c r="D2345" s="780"/>
      <c r="E2345" s="324" t="str">
        <f>IFERROR(VLOOKUP(N2329,Marks,132,0),"")</f>
        <v/>
      </c>
      <c r="F2345" s="325" t="s">
        <v>341</v>
      </c>
      <c r="G2345" s="783" t="str">
        <f>IF(OR(N2329="",E2327="",O2339=""),"",IF(O2339&gt;85%*1000,"A",IF(O2339&gt;70%*1000,"B",IF(O2339&gt;50%*1000,"C",IF(O2339&gt;30%*1000,"D","E")))))</f>
        <v/>
      </c>
      <c r="H2345" s="783"/>
      <c r="I2345" s="780" t="s">
        <v>222</v>
      </c>
      <c r="J2345" s="780"/>
      <c r="K2345" s="780"/>
      <c r="L2345" s="780"/>
      <c r="M2345" s="818" t="str">
        <f>IFERROR(VLOOKUP(N2329,Marks,133,0),"")</f>
        <v/>
      </c>
      <c r="N2345" s="818"/>
      <c r="O2345" s="818"/>
      <c r="P2345" s="818"/>
      <c r="Q2345" s="819"/>
      <c r="R2345" s="780" t="s">
        <v>220</v>
      </c>
      <c r="S2345" s="780"/>
      <c r="T2345" s="780"/>
      <c r="U2345" s="324" t="str">
        <f>IFERROR(VLOOKUP(AD2329,Marks,132,0),"")</f>
        <v/>
      </c>
      <c r="V2345" s="325" t="s">
        <v>341</v>
      </c>
      <c r="W2345" s="783" t="str">
        <f>IF(OR(AD2329="",U2327="",AE2339=""),"",IF(AE2339&gt;85%*1000,"A",IF(AE2339&gt;70%*1000,"B",IF(AE2339&gt;50%*1000,"C",IF(AE2339&gt;30%*1000,"D","E")))))</f>
        <v/>
      </c>
      <c r="X2345" s="783"/>
      <c r="Y2345" s="780" t="s">
        <v>222</v>
      </c>
      <c r="Z2345" s="780"/>
      <c r="AA2345" s="780"/>
      <c r="AB2345" s="780"/>
      <c r="AC2345" s="818" t="str">
        <f>IFERROR(VLOOKUP(AD2329,Marks,133,0),"")</f>
        <v/>
      </c>
      <c r="AD2345" s="818"/>
      <c r="AE2345" s="818"/>
      <c r="AF2345" s="818"/>
    </row>
    <row r="2346" spans="1:32" ht="21" customHeight="1">
      <c r="A2346" s="166">
        <f>IF(N2329="","",A2345+1)</f>
        <v>23</v>
      </c>
      <c r="B2346" s="817" t="s">
        <v>228</v>
      </c>
      <c r="C2346" s="817"/>
      <c r="D2346" s="817"/>
      <c r="E2346" s="784">
        <f>'Master sheet'!$C$10</f>
        <v>44697</v>
      </c>
      <c r="F2346" s="784"/>
      <c r="G2346" s="784"/>
      <c r="H2346" s="410"/>
      <c r="I2346" s="121"/>
      <c r="J2346" s="121"/>
      <c r="K2346" s="76"/>
      <c r="L2346" s="121"/>
      <c r="M2346" s="121"/>
      <c r="N2346" s="121"/>
      <c r="O2346" s="121"/>
      <c r="P2346" s="121"/>
      <c r="Q2346" s="819"/>
      <c r="R2346" s="817" t="s">
        <v>228</v>
      </c>
      <c r="S2346" s="817"/>
      <c r="T2346" s="817"/>
      <c r="U2346" s="784">
        <f>'Master sheet'!$C$10</f>
        <v>44697</v>
      </c>
      <c r="V2346" s="784"/>
      <c r="W2346" s="784"/>
      <c r="X2346" s="410"/>
      <c r="Y2346" s="121"/>
      <c r="Z2346" s="121"/>
      <c r="AA2346" s="76"/>
      <c r="AB2346" s="121"/>
      <c r="AC2346" s="121"/>
      <c r="AD2346" s="121"/>
      <c r="AE2346" s="121"/>
      <c r="AF2346" s="121"/>
    </row>
    <row r="2347" spans="1:32" ht="43.5" customHeight="1">
      <c r="A2347" s="166">
        <f>IF(N2329="","",A2346+1)</f>
        <v>24</v>
      </c>
      <c r="B2347" s="804" t="str">
        <f>IF(AND(C2326=1),CONCATENATE("( ",UPPER('Master sheet'!$F$11)," )"),IF(AND(C2326=2),CONCATENATE("( ",UPPER('Master sheet'!$F$19)," )"),IF(AND(C2326=3),CONCATENATE("( ",UPPER('Master sheet'!$J$11)," )"),IF(AND(C2326=4),CONCATENATE("( ",UPPER('Master sheet'!$J$19)," )"),""))))</f>
        <v/>
      </c>
      <c r="C2347" s="804"/>
      <c r="D2347" s="804"/>
      <c r="E2347" s="804"/>
      <c r="F2347" s="805" t="str">
        <f>IF(AND(N2329=""),"",CONCATENATE("(",'Master sheet'!$C$14," )"))</f>
        <v>(Suresh Kumar )</v>
      </c>
      <c r="G2347" s="805"/>
      <c r="H2347" s="805"/>
      <c r="I2347" s="805"/>
      <c r="J2347" s="805"/>
      <c r="K2347" s="805" t="str">
        <f>IF(AND(N2329=""),"",CONCATENATE("(",'Master sheet'!$C$12," )"))</f>
        <v>(USHA PALIYA )</v>
      </c>
      <c r="L2347" s="805"/>
      <c r="M2347" s="805"/>
      <c r="N2347" s="805"/>
      <c r="O2347" s="805"/>
      <c r="P2347" s="805"/>
      <c r="Q2347" s="819"/>
      <c r="R2347" s="804" t="str">
        <f>IF(AND(S2326=1),CONCATENATE("( ",UPPER('Master sheet'!$F$11)," )"),IF(AND(S2326=2),CONCATENATE("( ",UPPER('Master sheet'!$F$19)," )"),IF(AND(S2326=3),CONCATENATE("( ",UPPER('Master sheet'!$J$11)," )"),IF(AND(S2326=4),CONCATENATE("( ",UPPER('Master sheet'!$J$19)," )"),""))))</f>
        <v/>
      </c>
      <c r="S2347" s="804"/>
      <c r="T2347" s="804"/>
      <c r="U2347" s="804"/>
      <c r="V2347" s="805" t="str">
        <f>IF(AND(AD2329=""),"",CONCATENATE("(",'Master sheet'!$C$14," )"))</f>
        <v>(Suresh Kumar )</v>
      </c>
      <c r="W2347" s="805"/>
      <c r="X2347" s="805"/>
      <c r="Y2347" s="805"/>
      <c r="Z2347" s="805"/>
      <c r="AA2347" s="805" t="str">
        <f>IF(AND(AD2329=""),"",CONCATENATE("(",'Master sheet'!$C$12," )"))</f>
        <v>(USHA PALIYA )</v>
      </c>
      <c r="AB2347" s="805"/>
      <c r="AC2347" s="805"/>
      <c r="AD2347" s="805"/>
      <c r="AE2347" s="805"/>
      <c r="AF2347" s="805"/>
    </row>
    <row r="2348" spans="1:32" ht="21.75" customHeight="1">
      <c r="A2348" s="166">
        <f>IF(N2329="","",A2347+1)</f>
        <v>25</v>
      </c>
      <c r="B2348" s="806" t="s">
        <v>223</v>
      </c>
      <c r="C2348" s="806"/>
      <c r="D2348" s="806"/>
      <c r="E2348" s="806"/>
      <c r="F2348" s="807" t="s">
        <v>224</v>
      </c>
      <c r="G2348" s="807"/>
      <c r="H2348" s="807"/>
      <c r="I2348" s="807"/>
      <c r="J2348" s="807"/>
      <c r="K2348" s="806" t="s">
        <v>225</v>
      </c>
      <c r="L2348" s="806"/>
      <c r="M2348" s="806"/>
      <c r="N2348" s="806"/>
      <c r="O2348" s="806"/>
      <c r="P2348" s="806"/>
      <c r="Q2348" s="819"/>
      <c r="R2348" s="806" t="s">
        <v>223</v>
      </c>
      <c r="S2348" s="806"/>
      <c r="T2348" s="806"/>
      <c r="U2348" s="806"/>
      <c r="V2348" s="807" t="s">
        <v>224</v>
      </c>
      <c r="W2348" s="807"/>
      <c r="X2348" s="807"/>
      <c r="Y2348" s="807"/>
      <c r="Z2348" s="807"/>
      <c r="AA2348" s="806" t="s">
        <v>225</v>
      </c>
      <c r="AB2348" s="806"/>
      <c r="AC2348" s="806"/>
      <c r="AD2348" s="806"/>
      <c r="AE2348" s="806"/>
      <c r="AF2348" s="806"/>
    </row>
    <row r="2350" spans="1:32" ht="21.9" customHeight="1">
      <c r="A2350" s="165">
        <f>IF(N2356="","",1)</f>
        <v>1</v>
      </c>
      <c r="B2350" s="808" t="s">
        <v>203</v>
      </c>
      <c r="C2350" s="808"/>
      <c r="D2350" s="808"/>
      <c r="E2350" s="808"/>
      <c r="F2350" s="808"/>
      <c r="G2350" s="808"/>
      <c r="H2350" s="808"/>
      <c r="I2350" s="808"/>
      <c r="J2350" s="808"/>
      <c r="K2350" s="808"/>
      <c r="L2350" s="808"/>
      <c r="M2350" s="808"/>
      <c r="N2350" s="808"/>
      <c r="O2350" s="808"/>
      <c r="P2350" s="808"/>
      <c r="Q2350" s="819" t="s">
        <v>249</v>
      </c>
      <c r="R2350" s="808" t="s">
        <v>203</v>
      </c>
      <c r="S2350" s="808"/>
      <c r="T2350" s="808"/>
      <c r="U2350" s="808"/>
      <c r="V2350" s="808"/>
      <c r="W2350" s="808"/>
      <c r="X2350" s="808"/>
      <c r="Y2350" s="808"/>
      <c r="Z2350" s="808"/>
      <c r="AA2350" s="808"/>
      <c r="AB2350" s="808"/>
      <c r="AC2350" s="808"/>
      <c r="AD2350" s="808"/>
      <c r="AE2350" s="808"/>
      <c r="AF2350" s="808"/>
    </row>
    <row r="2351" spans="1:32" ht="21.9" customHeight="1">
      <c r="A2351" s="166">
        <f>IF(N2356="","",A2350+1)</f>
        <v>2</v>
      </c>
      <c r="B2351" s="820" t="s">
        <v>204</v>
      </c>
      <c r="C2351" s="820"/>
      <c r="D2351" s="820"/>
      <c r="E2351" s="820"/>
      <c r="F2351" s="820"/>
      <c r="G2351" s="820"/>
      <c r="H2351" s="820"/>
      <c r="I2351" s="820"/>
      <c r="J2351" s="820"/>
      <c r="K2351" s="820"/>
      <c r="L2351" s="820"/>
      <c r="M2351" s="820"/>
      <c r="N2351" s="820"/>
      <c r="O2351" s="820"/>
      <c r="P2351" s="820"/>
      <c r="Q2351" s="819"/>
      <c r="R2351" s="820" t="s">
        <v>204</v>
      </c>
      <c r="S2351" s="820"/>
      <c r="T2351" s="820"/>
      <c r="U2351" s="820"/>
      <c r="V2351" s="820"/>
      <c r="W2351" s="820"/>
      <c r="X2351" s="820"/>
      <c r="Y2351" s="820"/>
      <c r="Z2351" s="820"/>
      <c r="AA2351" s="820"/>
      <c r="AB2351" s="820"/>
      <c r="AC2351" s="820"/>
      <c r="AD2351" s="820"/>
      <c r="AE2351" s="820"/>
      <c r="AF2351" s="820"/>
    </row>
    <row r="2352" spans="1:32" ht="21.9" customHeight="1">
      <c r="A2352" s="166">
        <f>IF(N2356="","",A2351+1)</f>
        <v>3</v>
      </c>
      <c r="B2352" s="821" t="s">
        <v>168</v>
      </c>
      <c r="C2352" s="821"/>
      <c r="D2352" s="821"/>
      <c r="E2352" s="822" t="str">
        <f>IF(AND(N2356=""),"",'Result Sheet'!$F$2)</f>
        <v xml:space="preserve">महात्मा गाँधी राजकीय विद्यालय (अंग्रेजी माध्यम) बर, पाली </v>
      </c>
      <c r="F2352" s="822"/>
      <c r="G2352" s="822"/>
      <c r="H2352" s="822"/>
      <c r="I2352" s="822"/>
      <c r="J2352" s="822"/>
      <c r="K2352" s="822"/>
      <c r="L2352" s="822"/>
      <c r="M2352" s="822"/>
      <c r="N2352" s="822"/>
      <c r="O2352" s="822"/>
      <c r="P2352" s="822"/>
      <c r="Q2352" s="819"/>
      <c r="R2352" s="821" t="s">
        <v>168</v>
      </c>
      <c r="S2352" s="821"/>
      <c r="T2352" s="821"/>
      <c r="U2352" s="822" t="str">
        <f>IF(AND(AD2356=""),"",'Result Sheet'!$F$2)</f>
        <v xml:space="preserve">महात्मा गाँधी राजकीय विद्यालय (अंग्रेजी माध्यम) बर, पाली </v>
      </c>
      <c r="V2352" s="822"/>
      <c r="W2352" s="822"/>
      <c r="X2352" s="822"/>
      <c r="Y2352" s="822"/>
      <c r="Z2352" s="822"/>
      <c r="AA2352" s="822"/>
      <c r="AB2352" s="822"/>
      <c r="AC2352" s="822"/>
      <c r="AD2352" s="822"/>
      <c r="AE2352" s="822"/>
      <c r="AF2352" s="822"/>
    </row>
    <row r="2353" spans="1:32" ht="21.9" customHeight="1">
      <c r="A2353" s="166">
        <f>IF(N2356="","",A2352+1)</f>
        <v>4</v>
      </c>
      <c r="B2353" s="164" t="s">
        <v>169</v>
      </c>
      <c r="C2353" s="797" t="str">
        <f>IFERROR(VLOOKUP(N2356,Marks,2,0),"")</f>
        <v/>
      </c>
      <c r="D2353" s="797"/>
      <c r="E2353" s="815" t="s">
        <v>212</v>
      </c>
      <c r="F2353" s="815"/>
      <c r="G2353" s="815"/>
      <c r="H2353" s="797" t="str">
        <f>IFERROR(VLOOKUP(N2356,Marks,3,0),"")</f>
        <v/>
      </c>
      <c r="I2353" s="797"/>
      <c r="J2353" s="798" t="s">
        <v>205</v>
      </c>
      <c r="K2353" s="798"/>
      <c r="L2353" s="798"/>
      <c r="M2353" s="798"/>
      <c r="N2353" s="799" t="str">
        <f>IF(AND(N2356=""),"",'Marks Entry 1st'!$I$2)</f>
        <v xml:space="preserve"> 2021-2022</v>
      </c>
      <c r="O2353" s="799"/>
      <c r="P2353" s="799"/>
      <c r="Q2353" s="819"/>
      <c r="R2353" s="164" t="s">
        <v>169</v>
      </c>
      <c r="S2353" s="797" t="str">
        <f>IFERROR(VLOOKUP(AD2356,Marks,2,0),"")</f>
        <v/>
      </c>
      <c r="T2353" s="797"/>
      <c r="U2353" s="815" t="s">
        <v>212</v>
      </c>
      <c r="V2353" s="815"/>
      <c r="W2353" s="815"/>
      <c r="X2353" s="797" t="str">
        <f>IFERROR(VLOOKUP(AD2356,Marks,3,0),"")</f>
        <v/>
      </c>
      <c r="Y2353" s="797"/>
      <c r="Z2353" s="798" t="s">
        <v>205</v>
      </c>
      <c r="AA2353" s="798"/>
      <c r="AB2353" s="798"/>
      <c r="AC2353" s="798"/>
      <c r="AD2353" s="799" t="str">
        <f>IF(AND(AD2356=""),"",'Marks Entry 1st'!$I$2)</f>
        <v xml:space="preserve"> 2021-2022</v>
      </c>
      <c r="AE2353" s="799"/>
      <c r="AF2353" s="799"/>
    </row>
    <row r="2354" spans="1:32" ht="21.9" customHeight="1">
      <c r="A2354" s="166">
        <f>IF(N2356="","",A2353+1)</f>
        <v>5</v>
      </c>
      <c r="B2354" s="800" t="s">
        <v>206</v>
      </c>
      <c r="C2354" s="800"/>
      <c r="D2354" s="800"/>
      <c r="E2354" s="801" t="str">
        <f>IFERROR(VLOOKUP(N2356,Marks,6,0),"")</f>
        <v/>
      </c>
      <c r="F2354" s="801"/>
      <c r="G2354" s="801"/>
      <c r="H2354" s="801"/>
      <c r="I2354" s="801"/>
      <c r="J2354" s="802" t="s">
        <v>209</v>
      </c>
      <c r="K2354" s="802"/>
      <c r="L2354" s="802"/>
      <c r="M2354" s="802"/>
      <c r="N2354" s="803" t="str">
        <f>IFERROR(VLOOKUP(N2356,Marks,5,0),"")</f>
        <v/>
      </c>
      <c r="O2354" s="803"/>
      <c r="P2354" s="803"/>
      <c r="Q2354" s="819"/>
      <c r="R2354" s="800" t="s">
        <v>206</v>
      </c>
      <c r="S2354" s="800"/>
      <c r="T2354" s="800"/>
      <c r="U2354" s="801" t="str">
        <f>IFERROR(VLOOKUP(AD2356,Marks,6,0),"")</f>
        <v/>
      </c>
      <c r="V2354" s="801"/>
      <c r="W2354" s="801"/>
      <c r="X2354" s="801"/>
      <c r="Y2354" s="801"/>
      <c r="Z2354" s="802" t="s">
        <v>209</v>
      </c>
      <c r="AA2354" s="802"/>
      <c r="AB2354" s="802"/>
      <c r="AC2354" s="802"/>
      <c r="AD2354" s="803" t="str">
        <f>IFERROR(VLOOKUP(AD2356,Marks,5,0),"")</f>
        <v/>
      </c>
      <c r="AE2354" s="803"/>
      <c r="AF2354" s="803"/>
    </row>
    <row r="2355" spans="1:32" ht="21.9" customHeight="1">
      <c r="A2355" s="166">
        <f>IF(N2356="","",A2354+1)</f>
        <v>6</v>
      </c>
      <c r="B2355" s="800" t="s">
        <v>207</v>
      </c>
      <c r="C2355" s="800"/>
      <c r="D2355" s="800"/>
      <c r="E2355" s="801" t="str">
        <f>IFERROR(VLOOKUP(N2356,Marks,7,0),"")</f>
        <v/>
      </c>
      <c r="F2355" s="801"/>
      <c r="G2355" s="801"/>
      <c r="H2355" s="801"/>
      <c r="I2355" s="801"/>
      <c r="J2355" s="802" t="s">
        <v>210</v>
      </c>
      <c r="K2355" s="802"/>
      <c r="L2355" s="802"/>
      <c r="M2355" s="802"/>
      <c r="N2355" s="816" t="str">
        <f>IFERROR(VLOOKUP(N2356,Marks,4,0),"")</f>
        <v/>
      </c>
      <c r="O2355" s="816"/>
      <c r="P2355" s="816"/>
      <c r="Q2355" s="819"/>
      <c r="R2355" s="800" t="s">
        <v>207</v>
      </c>
      <c r="S2355" s="800"/>
      <c r="T2355" s="800"/>
      <c r="U2355" s="801" t="str">
        <f>IFERROR(VLOOKUP(AD2356,Marks,7,0),"")</f>
        <v/>
      </c>
      <c r="V2355" s="801"/>
      <c r="W2355" s="801"/>
      <c r="X2355" s="801"/>
      <c r="Y2355" s="801"/>
      <c r="Z2355" s="802" t="s">
        <v>210</v>
      </c>
      <c r="AA2355" s="802"/>
      <c r="AB2355" s="802"/>
      <c r="AC2355" s="802"/>
      <c r="AD2355" s="816" t="str">
        <f>IFERROR(VLOOKUP(AD2356,Marks,4,0),"")</f>
        <v/>
      </c>
      <c r="AE2355" s="816"/>
      <c r="AF2355" s="816"/>
    </row>
    <row r="2356" spans="1:32" ht="21.9" customHeight="1">
      <c r="A2356" s="166">
        <f>IF(N2356="","",A2355+1)</f>
        <v>7</v>
      </c>
      <c r="B2356" s="800" t="s">
        <v>208</v>
      </c>
      <c r="C2356" s="800"/>
      <c r="D2356" s="800"/>
      <c r="E2356" s="801" t="str">
        <f>IFERROR(VLOOKUP(N2356,Marks,8,0),"")</f>
        <v/>
      </c>
      <c r="F2356" s="801"/>
      <c r="G2356" s="801"/>
      <c r="H2356" s="801"/>
      <c r="I2356" s="801"/>
      <c r="J2356" s="802" t="s">
        <v>211</v>
      </c>
      <c r="K2356" s="802"/>
      <c r="L2356" s="802"/>
      <c r="M2356" s="802"/>
      <c r="N2356" s="809">
        <f>IF(AD2329="","",IF(AND(AD2329+1&gt;$AN$6),"",AD2329+1))</f>
        <v>275</v>
      </c>
      <c r="O2356" s="809"/>
      <c r="P2356" s="809"/>
      <c r="Q2356" s="819"/>
      <c r="R2356" s="800" t="s">
        <v>208</v>
      </c>
      <c r="S2356" s="800"/>
      <c r="T2356" s="800"/>
      <c r="U2356" s="801" t="str">
        <f>IFERROR(VLOOKUP(AD2356,Marks,8,0),"")</f>
        <v/>
      </c>
      <c r="V2356" s="801"/>
      <c r="W2356" s="801"/>
      <c r="X2356" s="801"/>
      <c r="Y2356" s="801"/>
      <c r="Z2356" s="802" t="s">
        <v>211</v>
      </c>
      <c r="AA2356" s="802"/>
      <c r="AB2356" s="802"/>
      <c r="AC2356" s="802"/>
      <c r="AD2356" s="810">
        <f>IF(N2356="","",IF(AND(N2356+1&gt;$AN$6),"",N2356+1))</f>
        <v>276</v>
      </c>
      <c r="AE2356" s="810"/>
      <c r="AF2356" s="810"/>
    </row>
    <row r="2357" spans="1:32" ht="9" customHeight="1">
      <c r="A2357" s="166">
        <f>IF(N2356="","",A2356+1)</f>
        <v>8</v>
      </c>
      <c r="B2357" s="123"/>
      <c r="C2357" s="123"/>
      <c r="D2357" s="123"/>
      <c r="E2357" s="124"/>
      <c r="F2357" s="124"/>
      <c r="G2357" s="124"/>
      <c r="H2357" s="123"/>
      <c r="I2357" s="123"/>
      <c r="J2357" s="125"/>
      <c r="K2357" s="125"/>
      <c r="L2357" s="125"/>
      <c r="M2357" s="76"/>
      <c r="N2357" s="76"/>
      <c r="O2357" s="76"/>
      <c r="P2357" s="76"/>
      <c r="Q2357" s="819"/>
      <c r="R2357" s="123"/>
      <c r="S2357" s="123"/>
      <c r="T2357" s="123"/>
      <c r="U2357" s="124"/>
      <c r="V2357" s="124"/>
      <c r="W2357" s="124"/>
      <c r="X2357" s="123"/>
      <c r="Y2357" s="123"/>
      <c r="Z2357" s="125"/>
      <c r="AA2357" s="125"/>
      <c r="AB2357" s="125"/>
      <c r="AC2357" s="76"/>
      <c r="AD2357" s="76"/>
      <c r="AE2357" s="76"/>
      <c r="AF2357" s="76"/>
    </row>
    <row r="2358" spans="1:32" ht="21" customHeight="1">
      <c r="A2358" s="166">
        <f>IF(N2356="","",A2357+1)</f>
        <v>9</v>
      </c>
      <c r="B2358" s="811" t="s">
        <v>213</v>
      </c>
      <c r="C2358" s="646" t="s">
        <v>214</v>
      </c>
      <c r="D2358" s="646"/>
      <c r="E2358" s="646"/>
      <c r="F2358" s="812" t="s">
        <v>13</v>
      </c>
      <c r="G2358" s="813"/>
      <c r="H2358" s="813"/>
      <c r="I2358" s="814"/>
      <c r="J2358" s="649" t="s">
        <v>184</v>
      </c>
      <c r="K2358" s="650" t="s">
        <v>167</v>
      </c>
      <c r="L2358" s="651"/>
      <c r="M2358" s="651"/>
      <c r="N2358" s="652"/>
      <c r="O2358" s="616" t="s">
        <v>185</v>
      </c>
      <c r="P2358" s="617" t="s">
        <v>186</v>
      </c>
      <c r="Q2358" s="819"/>
      <c r="R2358" s="811" t="s">
        <v>213</v>
      </c>
      <c r="S2358" s="646" t="s">
        <v>214</v>
      </c>
      <c r="T2358" s="646"/>
      <c r="U2358" s="646"/>
      <c r="V2358" s="812" t="s">
        <v>13</v>
      </c>
      <c r="W2358" s="813"/>
      <c r="X2358" s="813"/>
      <c r="Y2358" s="814"/>
      <c r="Z2358" s="649" t="s">
        <v>184</v>
      </c>
      <c r="AA2358" s="650" t="s">
        <v>167</v>
      </c>
      <c r="AB2358" s="651"/>
      <c r="AC2358" s="651"/>
      <c r="AD2358" s="652"/>
      <c r="AE2358" s="616" t="s">
        <v>185</v>
      </c>
      <c r="AF2358" s="617" t="s">
        <v>186</v>
      </c>
    </row>
    <row r="2359" spans="1:32" ht="90.75" customHeight="1">
      <c r="A2359" s="166">
        <f>IF(N2356="","",A2358+1)</f>
        <v>10</v>
      </c>
      <c r="B2359" s="811"/>
      <c r="C2359" s="171" t="s">
        <v>11</v>
      </c>
      <c r="D2359" s="171" t="s">
        <v>180</v>
      </c>
      <c r="E2359" s="171" t="s">
        <v>108</v>
      </c>
      <c r="F2359" s="171" t="s">
        <v>182</v>
      </c>
      <c r="G2359" s="171" t="s">
        <v>183</v>
      </c>
      <c r="H2359" s="305" t="s">
        <v>10</v>
      </c>
      <c r="I2359" s="171" t="s">
        <v>108</v>
      </c>
      <c r="J2359" s="649"/>
      <c r="K2359" s="172" t="s">
        <v>182</v>
      </c>
      <c r="L2359" s="172" t="s">
        <v>183</v>
      </c>
      <c r="M2359" s="173" t="s">
        <v>10</v>
      </c>
      <c r="N2359" s="171" t="s">
        <v>108</v>
      </c>
      <c r="O2359" s="616"/>
      <c r="P2359" s="785"/>
      <c r="Q2359" s="819"/>
      <c r="R2359" s="811"/>
      <c r="S2359" s="171" t="s">
        <v>11</v>
      </c>
      <c r="T2359" s="171" t="s">
        <v>180</v>
      </c>
      <c r="U2359" s="171" t="s">
        <v>108</v>
      </c>
      <c r="V2359" s="171" t="s">
        <v>182</v>
      </c>
      <c r="W2359" s="171" t="s">
        <v>183</v>
      </c>
      <c r="X2359" s="305" t="s">
        <v>10</v>
      </c>
      <c r="Y2359" s="171" t="s">
        <v>108</v>
      </c>
      <c r="Z2359" s="649"/>
      <c r="AA2359" s="172" t="s">
        <v>182</v>
      </c>
      <c r="AB2359" s="172" t="s">
        <v>183</v>
      </c>
      <c r="AC2359" s="173" t="s">
        <v>10</v>
      </c>
      <c r="AD2359" s="171" t="s">
        <v>108</v>
      </c>
      <c r="AE2359" s="616"/>
      <c r="AF2359" s="785">
        <v>0</v>
      </c>
    </row>
    <row r="2360" spans="1:32" ht="18.75" customHeight="1">
      <c r="A2360" s="166">
        <f>IF(N2356="","",A2359+1)</f>
        <v>11</v>
      </c>
      <c r="B2360" s="811"/>
      <c r="C2360" s="315">
        <v>20</v>
      </c>
      <c r="D2360" s="315">
        <v>20</v>
      </c>
      <c r="E2360" s="116">
        <v>40</v>
      </c>
      <c r="F2360" s="315">
        <v>30</v>
      </c>
      <c r="G2360" s="315">
        <v>18</v>
      </c>
      <c r="H2360" s="315">
        <v>12</v>
      </c>
      <c r="I2360" s="116">
        <v>60</v>
      </c>
      <c r="J2360" s="118">
        <v>100</v>
      </c>
      <c r="K2360" s="315">
        <v>50</v>
      </c>
      <c r="L2360" s="315">
        <v>30</v>
      </c>
      <c r="M2360" s="315">
        <v>20</v>
      </c>
      <c r="N2360" s="116">
        <v>100</v>
      </c>
      <c r="O2360" s="118">
        <v>200</v>
      </c>
      <c r="P2360" s="786"/>
      <c r="Q2360" s="819"/>
      <c r="R2360" s="811"/>
      <c r="S2360" s="315">
        <v>20</v>
      </c>
      <c r="T2360" s="315">
        <v>20</v>
      </c>
      <c r="U2360" s="116">
        <v>40</v>
      </c>
      <c r="V2360" s="315">
        <v>30</v>
      </c>
      <c r="W2360" s="315">
        <v>18</v>
      </c>
      <c r="X2360" s="315">
        <v>12</v>
      </c>
      <c r="Y2360" s="116">
        <v>60</v>
      </c>
      <c r="Z2360" s="118">
        <v>100</v>
      </c>
      <c r="AA2360" s="315">
        <v>50</v>
      </c>
      <c r="AB2360" s="315">
        <v>30</v>
      </c>
      <c r="AC2360" s="315">
        <v>20</v>
      </c>
      <c r="AD2360" s="116">
        <v>100</v>
      </c>
      <c r="AE2360" s="118">
        <v>200</v>
      </c>
      <c r="AF2360" s="786"/>
    </row>
    <row r="2361" spans="1:32" ht="21" customHeight="1">
      <c r="A2361" s="166">
        <f>IF(N2356="","",A2360+1)</f>
        <v>12</v>
      </c>
      <c r="B2361" s="122" t="str">
        <f>'Result Sheet'!$L$4</f>
        <v xml:space="preserve">हिन्दी </v>
      </c>
      <c r="C2361" s="314" t="str">
        <f>IFERROR(VLOOKUP(N2356,Marks,11,0),"")</f>
        <v/>
      </c>
      <c r="D2361" s="314" t="str">
        <f>IFERROR(VLOOKUP(N2356,Marks,12,0),"")</f>
        <v/>
      </c>
      <c r="E2361" s="117" t="str">
        <f>IFERROR(VLOOKUP(N2356,Marks,13,0),"")</f>
        <v/>
      </c>
      <c r="F2361" s="314" t="str">
        <f>IFERROR(VLOOKUP(N2356,Marks,14,0),"")</f>
        <v/>
      </c>
      <c r="G2361" s="314" t="str">
        <f>IFERROR(VLOOKUP(N2356,Marks,15,0),"")</f>
        <v/>
      </c>
      <c r="H2361" s="314" t="str">
        <f>IFERROR(VLOOKUP(N2356,Marks,16,0),"")</f>
        <v/>
      </c>
      <c r="I2361" s="117" t="str">
        <f>IFERROR(VLOOKUP(N2356,Marks,17,0),"")</f>
        <v/>
      </c>
      <c r="J2361" s="119" t="str">
        <f>IFERROR(VLOOKUP(N2356,Marks,18,0),"")</f>
        <v/>
      </c>
      <c r="K2361" s="314" t="str">
        <f>IFERROR(VLOOKUP(N2356,Marks,19,0),"")</f>
        <v/>
      </c>
      <c r="L2361" s="314" t="str">
        <f>IFERROR(VLOOKUP(N2356,Marks,20,0),"")</f>
        <v/>
      </c>
      <c r="M2361" s="314" t="str">
        <f>IFERROR(VLOOKUP(N2356,Marks,21,0),"")</f>
        <v/>
      </c>
      <c r="N2361" s="117" t="str">
        <f>IFERROR(VLOOKUP(N2356,Marks,22,0),"")</f>
        <v/>
      </c>
      <c r="O2361" s="119" t="str">
        <f>IFERROR(VLOOKUP(N2356,Marks,23,0),"")</f>
        <v/>
      </c>
      <c r="P2361" s="323" t="str">
        <f>IFERROR(VLOOKUP(N2356,Marks,29,0),"")</f>
        <v/>
      </c>
      <c r="Q2361" s="819"/>
      <c r="R2361" s="122" t="str">
        <f>'Result Sheet'!$L$4</f>
        <v xml:space="preserve">हिन्दी </v>
      </c>
      <c r="S2361" s="314" t="str">
        <f>IFERROR(VLOOKUP(AD2356,Marks,11,0),"")</f>
        <v/>
      </c>
      <c r="T2361" s="314" t="str">
        <f>IFERROR(VLOOKUP(AD2356,Marks,12,0),"")</f>
        <v/>
      </c>
      <c r="U2361" s="117" t="str">
        <f>IFERROR(VLOOKUP(AD2356,Marks,13,0),"")</f>
        <v/>
      </c>
      <c r="V2361" s="314" t="str">
        <f>IFERROR(VLOOKUP(AD2356,Marks,14,0),"")</f>
        <v/>
      </c>
      <c r="W2361" s="314" t="str">
        <f>IFERROR(VLOOKUP(AD2356,Marks,15,0),"")</f>
        <v/>
      </c>
      <c r="X2361" s="314" t="str">
        <f>IFERROR(VLOOKUP(AD2356,Marks,16,0),"")</f>
        <v/>
      </c>
      <c r="Y2361" s="117" t="str">
        <f>IFERROR(VLOOKUP(AD2356,Marks,17,0),"")</f>
        <v/>
      </c>
      <c r="Z2361" s="119" t="str">
        <f>IFERROR(VLOOKUP(AD2356,Marks,18,0),"")</f>
        <v/>
      </c>
      <c r="AA2361" s="314" t="str">
        <f>IFERROR(VLOOKUP(AD2356,Marks,19,0),"")</f>
        <v/>
      </c>
      <c r="AB2361" s="314" t="str">
        <f>IFERROR(VLOOKUP(AD2356,Marks,20,0),"")</f>
        <v/>
      </c>
      <c r="AC2361" s="314" t="str">
        <f>IFERROR(VLOOKUP(AD2356,Marks,21,0),"")</f>
        <v/>
      </c>
      <c r="AD2361" s="117" t="str">
        <f>IFERROR(VLOOKUP(AD2356,Marks,22,0),"")</f>
        <v/>
      </c>
      <c r="AE2361" s="119" t="str">
        <f>IFERROR(VLOOKUP(AD2356,Marks,23,0),"")</f>
        <v/>
      </c>
      <c r="AF2361" s="323" t="str">
        <f>IFERROR(VLOOKUP(AD2356,Marks,29,0),"")</f>
        <v/>
      </c>
    </row>
    <row r="2362" spans="1:32" ht="21" customHeight="1">
      <c r="A2362" s="166">
        <f>IF(N2356="","",A2361+1)</f>
        <v>13</v>
      </c>
      <c r="B2362" s="122" t="str">
        <f>'Result Sheet'!$AE$4</f>
        <v xml:space="preserve">अंग्रेजी </v>
      </c>
      <c r="C2362" s="314" t="str">
        <f>IFERROR(VLOOKUP(N2356,Marks,30,0),"")</f>
        <v/>
      </c>
      <c r="D2362" s="314" t="str">
        <f>IFERROR(VLOOKUP(N2356,Marks,31,0),"")</f>
        <v/>
      </c>
      <c r="E2362" s="117" t="str">
        <f>IFERROR(VLOOKUP(N2356,Marks,32,0),"")</f>
        <v/>
      </c>
      <c r="F2362" s="314" t="str">
        <f>IFERROR(VLOOKUP(N2356,Marks,33,0),"")</f>
        <v/>
      </c>
      <c r="G2362" s="314" t="str">
        <f>IFERROR(VLOOKUP(N2356,Marks,34,0),"")</f>
        <v/>
      </c>
      <c r="H2362" s="314" t="str">
        <f>IFERROR(VLOOKUP(N2356,Marks,35,0),"")</f>
        <v/>
      </c>
      <c r="I2362" s="117" t="str">
        <f>IFERROR(VLOOKUP(N2356,Marks,36,0),"")</f>
        <v/>
      </c>
      <c r="J2362" s="119" t="str">
        <f>IFERROR(VLOOKUP(N2356,Marks,37,0),"")</f>
        <v/>
      </c>
      <c r="K2362" s="314" t="str">
        <f>IFERROR(VLOOKUP(N2356,Marks,38,0),"")</f>
        <v/>
      </c>
      <c r="L2362" s="314" t="str">
        <f>IFERROR(VLOOKUP(N2356,Marks,39,0),"")</f>
        <v/>
      </c>
      <c r="M2362" s="314" t="str">
        <f>IFERROR(VLOOKUP(N2356,Marks,40,0),"")</f>
        <v/>
      </c>
      <c r="N2362" s="117" t="str">
        <f>IFERROR(VLOOKUP(N2356,Marks,41,0),"")</f>
        <v/>
      </c>
      <c r="O2362" s="119" t="str">
        <f>IFERROR(VLOOKUP(N2356,Marks,42,0),"")</f>
        <v/>
      </c>
      <c r="P2362" s="323" t="str">
        <f>IFERROR(VLOOKUP(N2356,Marks,48,0),"")</f>
        <v/>
      </c>
      <c r="Q2362" s="819"/>
      <c r="R2362" s="122" t="str">
        <f>'Result Sheet'!$AE$4</f>
        <v xml:space="preserve">अंग्रेजी </v>
      </c>
      <c r="S2362" s="314" t="str">
        <f>IFERROR(VLOOKUP(AD2356,Marks,30,0),"")</f>
        <v/>
      </c>
      <c r="T2362" s="314" t="str">
        <f>IFERROR(VLOOKUP(AD2356,Marks,31,0),"")</f>
        <v/>
      </c>
      <c r="U2362" s="117" t="str">
        <f>IFERROR(VLOOKUP(AD2356,Marks,32,0),"")</f>
        <v/>
      </c>
      <c r="V2362" s="314" t="str">
        <f>IFERROR(VLOOKUP(AD2356,Marks,33,0),"")</f>
        <v/>
      </c>
      <c r="W2362" s="314" t="str">
        <f>IFERROR(VLOOKUP(AD2356,Marks,34,0),"")</f>
        <v/>
      </c>
      <c r="X2362" s="314" t="str">
        <f>IFERROR(VLOOKUP(AD2356,Marks,35,0),"")</f>
        <v/>
      </c>
      <c r="Y2362" s="117" t="str">
        <f>IFERROR(VLOOKUP(AD2356,Marks,36,0),"")</f>
        <v/>
      </c>
      <c r="Z2362" s="119" t="str">
        <f>IFERROR(VLOOKUP(AD2356,Marks,37,0),"")</f>
        <v/>
      </c>
      <c r="AA2362" s="314" t="str">
        <f>IFERROR(VLOOKUP(AD2356,Marks,38,0),"")</f>
        <v/>
      </c>
      <c r="AB2362" s="314" t="str">
        <f>IFERROR(VLOOKUP(AD2356,Marks,39,0),"")</f>
        <v/>
      </c>
      <c r="AC2362" s="314" t="str">
        <f>IFERROR(VLOOKUP(AD2356,Marks,40,0),"")</f>
        <v/>
      </c>
      <c r="AD2362" s="117" t="str">
        <f>IFERROR(VLOOKUP(AD2356,Marks,41,0),"")</f>
        <v/>
      </c>
      <c r="AE2362" s="119" t="str">
        <f>IFERROR(VLOOKUP(AD2356,Marks,42,0),"")</f>
        <v/>
      </c>
      <c r="AF2362" s="323" t="str">
        <f>IFERROR(VLOOKUP(AD2356,Marks,48,0),"")</f>
        <v/>
      </c>
    </row>
    <row r="2363" spans="1:32" ht="21" customHeight="1">
      <c r="B2363" s="122"/>
      <c r="C2363" s="408"/>
      <c r="D2363" s="408"/>
      <c r="E2363" s="117"/>
      <c r="F2363" s="408"/>
      <c r="G2363" s="408"/>
      <c r="H2363" s="408"/>
      <c r="I2363" s="117"/>
      <c r="J2363" s="119"/>
      <c r="K2363" s="408"/>
      <c r="L2363" s="408"/>
      <c r="M2363" s="408"/>
      <c r="N2363" s="117"/>
      <c r="O2363" s="119"/>
      <c r="P2363" s="323"/>
      <c r="Q2363" s="819"/>
      <c r="R2363" s="122"/>
      <c r="S2363" s="408"/>
      <c r="T2363" s="408"/>
      <c r="U2363" s="117"/>
      <c r="V2363" s="408"/>
      <c r="W2363" s="408"/>
      <c r="X2363" s="408"/>
      <c r="Y2363" s="117"/>
      <c r="Z2363" s="119"/>
      <c r="AA2363" s="408"/>
      <c r="AB2363" s="408"/>
      <c r="AC2363" s="408"/>
      <c r="AD2363" s="117"/>
      <c r="AE2363" s="119"/>
      <c r="AF2363" s="323"/>
    </row>
    <row r="2364" spans="1:32" ht="21" customHeight="1">
      <c r="A2364" s="166">
        <f>IF(N2356="","",A2362+1)</f>
        <v>14</v>
      </c>
      <c r="B2364" s="122" t="str">
        <f>'Result Sheet'!$BQ$4</f>
        <v xml:space="preserve">गणित </v>
      </c>
      <c r="C2364" s="314" t="str">
        <f>IFERROR(VLOOKUP(N2356,Marks,49,0),"")</f>
        <v/>
      </c>
      <c r="D2364" s="314" t="str">
        <f>IFERROR(VLOOKUP(N2356,Marks,50,0),"")</f>
        <v/>
      </c>
      <c r="E2364" s="117" t="str">
        <f>IFERROR(VLOOKUP(N2356,Marks,51,0),"")</f>
        <v/>
      </c>
      <c r="F2364" s="314" t="str">
        <f>IFERROR(VLOOKUP(N2356,Marks,52,0),"")</f>
        <v/>
      </c>
      <c r="G2364" s="314" t="str">
        <f>IFERROR(VLOOKUP(N2356,Marks,53,0),"")</f>
        <v/>
      </c>
      <c r="H2364" s="314" t="str">
        <f>IFERROR(VLOOKUP(N2356,Marks,54,0),"")</f>
        <v/>
      </c>
      <c r="I2364" s="117" t="str">
        <f>IFERROR(VLOOKUP(N2356,Marks,55,0),"")</f>
        <v/>
      </c>
      <c r="J2364" s="119" t="str">
        <f>IFERROR(VLOOKUP(N2356,Marks,56,0),"")</f>
        <v/>
      </c>
      <c r="K2364" s="314" t="str">
        <f>IFERROR(VLOOKUP(N2356,Marks,57,0),"")</f>
        <v/>
      </c>
      <c r="L2364" s="314" t="str">
        <f>IFERROR(VLOOKUP(N2356,Marks,58,0),"")</f>
        <v/>
      </c>
      <c r="M2364" s="314" t="str">
        <f>IFERROR(VLOOKUP(N2356,Marks,59,0),"")</f>
        <v/>
      </c>
      <c r="N2364" s="117" t="str">
        <f>IFERROR(VLOOKUP(N2356,Marks,60,0),"")</f>
        <v/>
      </c>
      <c r="O2364" s="119" t="str">
        <f>IFERROR(VLOOKUP(N2356,Marks,61,0),"")</f>
        <v/>
      </c>
      <c r="P2364" s="323" t="str">
        <f>IFERROR(VLOOKUP(N2356,Marks,67,0),"")</f>
        <v/>
      </c>
      <c r="Q2364" s="819"/>
      <c r="R2364" s="122" t="str">
        <f>'Result Sheet'!$BQ$4</f>
        <v xml:space="preserve">गणित </v>
      </c>
      <c r="S2364" s="314" t="str">
        <f>IFERROR(VLOOKUP(AD2356,Marks,49,0),"")</f>
        <v/>
      </c>
      <c r="T2364" s="314" t="str">
        <f>IFERROR(VLOOKUP(AD2356,Marks,50,0),"")</f>
        <v/>
      </c>
      <c r="U2364" s="117" t="str">
        <f>IFERROR(VLOOKUP(AD2356,Marks,51,0),"")</f>
        <v/>
      </c>
      <c r="V2364" s="314" t="str">
        <f>IFERROR(VLOOKUP(AD2356,Marks,52,0),"")</f>
        <v/>
      </c>
      <c r="W2364" s="314" t="str">
        <f>IFERROR(VLOOKUP(AD2356,Marks,53,0),"")</f>
        <v/>
      </c>
      <c r="X2364" s="314" t="str">
        <f>IFERROR(VLOOKUP(AD2356,Marks,54,0),"")</f>
        <v/>
      </c>
      <c r="Y2364" s="117" t="str">
        <f>IFERROR(VLOOKUP(AD2356,Marks,55,0),"")</f>
        <v/>
      </c>
      <c r="Z2364" s="119" t="str">
        <f>IFERROR(VLOOKUP(AD2356,Marks,56,0),"")</f>
        <v/>
      </c>
      <c r="AA2364" s="314" t="str">
        <f>IFERROR(VLOOKUP(AD2356,Marks,57,0),"")</f>
        <v/>
      </c>
      <c r="AB2364" s="314" t="str">
        <f>IFERROR(VLOOKUP(AD2356,Marks,58,0),"")</f>
        <v/>
      </c>
      <c r="AC2364" s="314" t="str">
        <f>IFERROR(VLOOKUP(AD2356,Marks,59,0),"")</f>
        <v/>
      </c>
      <c r="AD2364" s="117" t="str">
        <f>IFERROR(VLOOKUP(AD2356,Marks,60,0),"")</f>
        <v/>
      </c>
      <c r="AE2364" s="119" t="str">
        <f>IFERROR(VLOOKUP(AD2356,Marks,61,0),"")</f>
        <v/>
      </c>
      <c r="AF2364" s="323" t="str">
        <f>IFERROR(VLOOKUP(AD2356,Marks,67,0),"")</f>
        <v/>
      </c>
    </row>
    <row r="2365" spans="1:32" ht="21" customHeight="1">
      <c r="A2365" s="166">
        <f>IF(N2356="","",A2364+1)</f>
        <v>15</v>
      </c>
      <c r="B2365" s="122" t="str">
        <f>'Result Sheet'!$CJ$4</f>
        <v xml:space="preserve">पर्यावरण अध्ययन </v>
      </c>
      <c r="C2365" s="314" t="str">
        <f>IFERROR(VLOOKUP(N2356,Marks,68,0),"")</f>
        <v/>
      </c>
      <c r="D2365" s="314" t="str">
        <f>IFERROR(VLOOKUP(N2356,Marks,69,0),"")</f>
        <v/>
      </c>
      <c r="E2365" s="117" t="str">
        <f>IFERROR(VLOOKUP(N2356,Marks,70,0),"")</f>
        <v/>
      </c>
      <c r="F2365" s="314" t="str">
        <f>IFERROR(VLOOKUP(N2356,Marks,71,0),"")</f>
        <v/>
      </c>
      <c r="G2365" s="314" t="str">
        <f>IFERROR(VLOOKUP(N2356,Marks,72,0),"")</f>
        <v/>
      </c>
      <c r="H2365" s="314" t="str">
        <f>IFERROR(VLOOKUP(N2356,Marks,73,0),"")</f>
        <v/>
      </c>
      <c r="I2365" s="117" t="str">
        <f>IFERROR(VLOOKUP(N2356,Marks,74,0),"")</f>
        <v/>
      </c>
      <c r="J2365" s="119" t="str">
        <f>IFERROR(VLOOKUP(N2356,Marks,75,0),"")</f>
        <v/>
      </c>
      <c r="K2365" s="314" t="str">
        <f>IFERROR(VLOOKUP(N2356,Marks,76,0),"")</f>
        <v/>
      </c>
      <c r="L2365" s="314" t="str">
        <f>IFERROR(VLOOKUP(N2356,Marks,77,0),"")</f>
        <v/>
      </c>
      <c r="M2365" s="314" t="str">
        <f>IFERROR(VLOOKUP(N2356,Marks,78,0),"")</f>
        <v/>
      </c>
      <c r="N2365" s="117" t="str">
        <f>IFERROR(VLOOKUP(N2356,Marks,79,0),"")</f>
        <v/>
      </c>
      <c r="O2365" s="119" t="str">
        <f>IFERROR(VLOOKUP(N2356,Marks,80,0),"")</f>
        <v/>
      </c>
      <c r="P2365" s="323" t="str">
        <f>IFERROR(VLOOKUP(N2356,Marks,86,0),"")</f>
        <v/>
      </c>
      <c r="Q2365" s="819"/>
      <c r="R2365" s="122" t="str">
        <f>'Result Sheet'!$CJ$4</f>
        <v xml:space="preserve">पर्यावरण अध्ययन </v>
      </c>
      <c r="S2365" s="314" t="str">
        <f>IFERROR(VLOOKUP(AD2356,Marks,68,0),"")</f>
        <v/>
      </c>
      <c r="T2365" s="314" t="str">
        <f>IFERROR(VLOOKUP(AD2356,Marks,69,0),"")</f>
        <v/>
      </c>
      <c r="U2365" s="117" t="str">
        <f>IFERROR(VLOOKUP(AD2356,Marks,70,0),"")</f>
        <v/>
      </c>
      <c r="V2365" s="314" t="str">
        <f>IFERROR(VLOOKUP(AD2356,Marks,71,0),"")</f>
        <v/>
      </c>
      <c r="W2365" s="314" t="str">
        <f>IFERROR(VLOOKUP(AD2356,Marks,72,0),"")</f>
        <v/>
      </c>
      <c r="X2365" s="314" t="str">
        <f>IFERROR(VLOOKUP(AD2356,Marks,73,0),"")</f>
        <v/>
      </c>
      <c r="Y2365" s="117" t="str">
        <f>IFERROR(VLOOKUP(AD2356,Marks,74,0),"")</f>
        <v/>
      </c>
      <c r="Z2365" s="119" t="str">
        <f>IFERROR(VLOOKUP(AD2356,Marks,75,0),"")</f>
        <v/>
      </c>
      <c r="AA2365" s="314" t="str">
        <f>IFERROR(VLOOKUP(AD2356,Marks,76,0),"")</f>
        <v/>
      </c>
      <c r="AB2365" s="314" t="str">
        <f>IFERROR(VLOOKUP(AD2356,Marks,77,0),"")</f>
        <v/>
      </c>
      <c r="AC2365" s="314" t="str">
        <f>IFERROR(VLOOKUP(AD2356,Marks,78,0),"")</f>
        <v/>
      </c>
      <c r="AD2365" s="117" t="str">
        <f>IFERROR(VLOOKUP(AD2356,Marks,79,0),"")</f>
        <v/>
      </c>
      <c r="AE2365" s="119" t="str">
        <f>IFERROR(VLOOKUP(AD2356,Marks,80,0),"")</f>
        <v/>
      </c>
      <c r="AF2365" s="323" t="str">
        <f>IFERROR(VLOOKUP(AD2356,Marks,86,0),"")</f>
        <v/>
      </c>
    </row>
    <row r="2366" spans="1:32" ht="25.5" customHeight="1">
      <c r="A2366" s="166">
        <f>IF(N2356="","",A2365+1)</f>
        <v>16</v>
      </c>
      <c r="B2366" s="317" t="s">
        <v>215</v>
      </c>
      <c r="C2366" s="120" t="str">
        <f>IF(AND(C2361="",C2362="",C2364="",C2365=""),"",SUM(C2361:C2365))</f>
        <v/>
      </c>
      <c r="D2366" s="120" t="str">
        <f t="shared" ref="D2366" si="888">IF(AND(D2361="",D2362="",D2364="",D2365=""),"",SUM(D2361:D2365))</f>
        <v/>
      </c>
      <c r="E2366" s="120" t="str">
        <f t="shared" ref="E2366" si="889">IF(AND(E2361="",E2362="",E2364="",E2365=""),"",SUM(E2361:E2365))</f>
        <v/>
      </c>
      <c r="F2366" s="120" t="str">
        <f t="shared" ref="F2366" si="890">IF(AND(F2361="",F2362="",F2364="",F2365=""),"",SUM(F2361:F2365))</f>
        <v/>
      </c>
      <c r="G2366" s="120" t="str">
        <f t="shared" ref="G2366" si="891">IF(AND(G2361="",G2362="",G2364="",G2365=""),"",SUM(G2361:G2365))</f>
        <v/>
      </c>
      <c r="H2366" s="120" t="str">
        <f t="shared" ref="H2366" si="892">IF(AND(H2361="",H2362="",H2364="",H2365=""),"",SUM(H2361:H2365))</f>
        <v/>
      </c>
      <c r="I2366" s="120" t="str">
        <f t="shared" ref="I2366" si="893">IF(AND(I2361="",I2362="",I2364="",I2365=""),"",SUM(I2361:I2365))</f>
        <v/>
      </c>
      <c r="J2366" s="120" t="str">
        <f t="shared" ref="J2366" si="894">IF(AND(J2361="",J2362="",J2364="",J2365=""),"",SUM(J2361:J2365))</f>
        <v/>
      </c>
      <c r="K2366" s="120" t="str">
        <f t="shared" ref="K2366" si="895">IF(AND(K2361="",K2362="",K2364="",K2365=""),"",SUM(K2361:K2365))</f>
        <v/>
      </c>
      <c r="L2366" s="120" t="str">
        <f t="shared" ref="L2366" si="896">IF(AND(L2361="",L2362="",L2364="",L2365=""),"",SUM(L2361:L2365))</f>
        <v/>
      </c>
      <c r="M2366" s="120" t="str">
        <f t="shared" ref="M2366" si="897">IF(AND(M2361="",M2362="",M2364="",M2365=""),"",SUM(M2361:M2365))</f>
        <v/>
      </c>
      <c r="N2366" s="120" t="str">
        <f t="shared" ref="N2366" si="898">IF(AND(N2361="",N2362="",N2364="",N2365=""),"",SUM(N2361:N2365))</f>
        <v/>
      </c>
      <c r="O2366" s="120" t="str">
        <f t="shared" ref="O2366" si="899">IF(AND(O2361="",O2362="",O2364="",O2365=""),"",SUM(O2361:O2365))</f>
        <v/>
      </c>
      <c r="P2366" s="326" t="str">
        <f>IF(OR(N2356="",E2354="",O2366=""),"",IF(O2366&gt;=81%*800,"A",IF(O2366&gt;=61%*800,"B",IF(O2366&gt;=41%*800,"C",IF(O2366&gt;=21%*800,"D","E")))))</f>
        <v/>
      </c>
      <c r="Q2366" s="819"/>
      <c r="R2366" s="317" t="s">
        <v>215</v>
      </c>
      <c r="S2366" s="120" t="str">
        <f>IF(AND(S2361="",S2362="",S2364="",S2365=""),"",SUM(S2361:S2365))</f>
        <v/>
      </c>
      <c r="T2366" s="120" t="str">
        <f t="shared" ref="T2366" si="900">IF(AND(T2361="",T2362="",T2364="",T2365=""),"",SUM(T2361:T2365))</f>
        <v/>
      </c>
      <c r="U2366" s="120" t="str">
        <f t="shared" ref="U2366" si="901">IF(AND(U2361="",U2362="",U2364="",U2365=""),"",SUM(U2361:U2365))</f>
        <v/>
      </c>
      <c r="V2366" s="120" t="str">
        <f t="shared" ref="V2366" si="902">IF(AND(V2361="",V2362="",V2364="",V2365=""),"",SUM(V2361:V2365))</f>
        <v/>
      </c>
      <c r="W2366" s="120" t="str">
        <f t="shared" ref="W2366" si="903">IF(AND(W2361="",W2362="",W2364="",W2365=""),"",SUM(W2361:W2365))</f>
        <v/>
      </c>
      <c r="X2366" s="120" t="str">
        <f t="shared" ref="X2366" si="904">IF(AND(X2361="",X2362="",X2364="",X2365=""),"",SUM(X2361:X2365))</f>
        <v/>
      </c>
      <c r="Y2366" s="120" t="str">
        <f t="shared" ref="Y2366" si="905">IF(AND(Y2361="",Y2362="",Y2364="",Y2365=""),"",SUM(Y2361:Y2365))</f>
        <v/>
      </c>
      <c r="Z2366" s="120" t="str">
        <f t="shared" ref="Z2366" si="906">IF(AND(Z2361="",Z2362="",Z2364="",Z2365=""),"",SUM(Z2361:Z2365))</f>
        <v/>
      </c>
      <c r="AA2366" s="120" t="str">
        <f t="shared" ref="AA2366" si="907">IF(AND(AA2361="",AA2362="",AA2364="",AA2365=""),"",SUM(AA2361:AA2365))</f>
        <v/>
      </c>
      <c r="AB2366" s="120" t="str">
        <f t="shared" ref="AB2366" si="908">IF(AND(AB2361="",AB2362="",AB2364="",AB2365=""),"",SUM(AB2361:AB2365))</f>
        <v/>
      </c>
      <c r="AC2366" s="120" t="str">
        <f t="shared" ref="AC2366" si="909">IF(AND(AC2361="",AC2362="",AC2364="",AC2365=""),"",SUM(AC2361:AC2365))</f>
        <v/>
      </c>
      <c r="AD2366" s="120" t="str">
        <f t="shared" ref="AD2366" si="910">IF(AND(AD2361="",AD2362="",AD2364="",AD2365=""),"",SUM(AD2361:AD2365))</f>
        <v/>
      </c>
      <c r="AE2366" s="120" t="str">
        <f t="shared" ref="AE2366" si="911">IF(AND(AE2361="",AE2362="",AE2364="",AE2365=""),"",SUM(AE2361:AE2365))</f>
        <v/>
      </c>
      <c r="AF2366" s="326" t="str">
        <f>IF(OR(AD2356="",U2354="",AE2366=""),"",IF(AE2366&gt;=81%*800,"A",IF(AE2366&gt;=61%*800,"B",IF(AE2366&gt;=41%*800,"C",IF(AE2366&gt;=21%*800,"D","E")))))</f>
        <v/>
      </c>
    </row>
    <row r="2367" spans="1:32" ht="9" customHeight="1">
      <c r="A2367" s="166">
        <f>IF(N2356="","",A2366+1)</f>
        <v>17</v>
      </c>
      <c r="B2367" s="787"/>
      <c r="C2367" s="787"/>
      <c r="D2367" s="787"/>
      <c r="E2367" s="787"/>
      <c r="F2367" s="787"/>
      <c r="G2367" s="787"/>
      <c r="H2367" s="787"/>
      <c r="I2367" s="787"/>
      <c r="J2367" s="787"/>
      <c r="K2367" s="787"/>
      <c r="L2367" s="787"/>
      <c r="M2367" s="787"/>
      <c r="N2367" s="787"/>
      <c r="O2367" s="787"/>
      <c r="P2367" s="787"/>
      <c r="Q2367" s="819"/>
      <c r="R2367" s="787"/>
      <c r="S2367" s="787"/>
      <c r="T2367" s="787"/>
      <c r="U2367" s="787"/>
      <c r="V2367" s="787"/>
      <c r="W2367" s="787"/>
      <c r="X2367" s="787"/>
      <c r="Y2367" s="787"/>
      <c r="Z2367" s="787"/>
      <c r="AA2367" s="787"/>
      <c r="AB2367" s="787"/>
      <c r="AC2367" s="787"/>
      <c r="AD2367" s="787"/>
      <c r="AE2367" s="787"/>
      <c r="AF2367" s="787"/>
    </row>
    <row r="2368" spans="1:32" ht="22.5" customHeight="1">
      <c r="A2368" s="166">
        <f>IF(N2356="","",A2367+1)</f>
        <v>18</v>
      </c>
      <c r="B2368" s="788" t="s">
        <v>213</v>
      </c>
      <c r="C2368" s="788"/>
      <c r="D2368" s="789" t="s">
        <v>229</v>
      </c>
      <c r="E2368" s="790"/>
      <c r="F2368" s="316" t="s">
        <v>186</v>
      </c>
      <c r="G2368" s="788" t="s">
        <v>213</v>
      </c>
      <c r="H2368" s="788"/>
      <c r="I2368" s="789" t="s">
        <v>229</v>
      </c>
      <c r="J2368" s="790"/>
      <c r="K2368" s="316" t="s">
        <v>186</v>
      </c>
      <c r="L2368" s="788" t="s">
        <v>213</v>
      </c>
      <c r="M2368" s="788"/>
      <c r="N2368" s="789" t="s">
        <v>229</v>
      </c>
      <c r="O2368" s="790"/>
      <c r="P2368" s="316" t="s">
        <v>186</v>
      </c>
      <c r="Q2368" s="819"/>
      <c r="R2368" s="788" t="s">
        <v>213</v>
      </c>
      <c r="S2368" s="788"/>
      <c r="T2368" s="789" t="s">
        <v>229</v>
      </c>
      <c r="U2368" s="790"/>
      <c r="V2368" s="316" t="s">
        <v>186</v>
      </c>
      <c r="W2368" s="788" t="s">
        <v>213</v>
      </c>
      <c r="X2368" s="788"/>
      <c r="Y2368" s="789" t="s">
        <v>229</v>
      </c>
      <c r="Z2368" s="790"/>
      <c r="AA2368" s="316" t="s">
        <v>186</v>
      </c>
      <c r="AB2368" s="788" t="s">
        <v>213</v>
      </c>
      <c r="AC2368" s="788"/>
      <c r="AD2368" s="789" t="s">
        <v>229</v>
      </c>
      <c r="AE2368" s="790"/>
      <c r="AF2368" s="316" t="s">
        <v>186</v>
      </c>
    </row>
    <row r="2369" spans="1:32" ht="21.75" customHeight="1">
      <c r="A2369" s="166">
        <f>IF(N2356="","",A2368+1)</f>
        <v>19</v>
      </c>
      <c r="B2369" s="791" t="s">
        <v>221</v>
      </c>
      <c r="C2369" s="792"/>
      <c r="D2369" s="792"/>
      <c r="E2369" s="119" t="str">
        <f>IFERROR(VLOOKUP(N2356,Marks,90,0),"")</f>
        <v/>
      </c>
      <c r="F2369" s="130" t="str">
        <f>IFERROR(VLOOKUP(N2356,Marks,94,0),"")</f>
        <v/>
      </c>
      <c r="G2369" s="791" t="s">
        <v>192</v>
      </c>
      <c r="H2369" s="792"/>
      <c r="I2369" s="792"/>
      <c r="J2369" s="119" t="str">
        <f>IFERROR(VLOOKUP(N2356,Marks,98,0),"")</f>
        <v/>
      </c>
      <c r="K2369" s="130" t="str">
        <f>IFERROR(VLOOKUP(N2356,Marks,102,0),"")</f>
        <v/>
      </c>
      <c r="L2369" s="793" t="s">
        <v>193</v>
      </c>
      <c r="M2369" s="794"/>
      <c r="N2369" s="794"/>
      <c r="O2369" s="119" t="str">
        <f>IFERROR(VLOOKUP(N2356,Marks,106,0),"")</f>
        <v/>
      </c>
      <c r="P2369" s="130" t="str">
        <f>IFERROR(VLOOKUP(N2356,Marks,110,0),"")</f>
        <v/>
      </c>
      <c r="Q2369" s="819"/>
      <c r="R2369" s="790" t="s">
        <v>221</v>
      </c>
      <c r="S2369" s="790"/>
      <c r="T2369" s="790"/>
      <c r="U2369" s="119" t="str">
        <f>IFERROR(VLOOKUP(AD2356,Marks,90,0),"")</f>
        <v/>
      </c>
      <c r="V2369" s="130" t="str">
        <f>IFERROR(VLOOKUP(AD2356,Marks,94,0),"")</f>
        <v/>
      </c>
      <c r="W2369" s="790" t="s">
        <v>192</v>
      </c>
      <c r="X2369" s="790"/>
      <c r="Y2369" s="790"/>
      <c r="Z2369" s="119" t="str">
        <f>IFERROR(VLOOKUP(AD2356,Marks,98,0),"")</f>
        <v/>
      </c>
      <c r="AA2369" s="130" t="str">
        <f>IFERROR(VLOOKUP(AD2356,Marks,102,0),"")</f>
        <v/>
      </c>
      <c r="AB2369" s="824" t="s">
        <v>193</v>
      </c>
      <c r="AC2369" s="824"/>
      <c r="AD2369" s="824"/>
      <c r="AE2369" s="119" t="str">
        <f>IFERROR(VLOOKUP(AD2356,Marks,106,0),"")</f>
        <v/>
      </c>
      <c r="AF2369" s="130" t="str">
        <f>IFERROR(VLOOKUP(AD2356,Marks,110,0),"")</f>
        <v/>
      </c>
    </row>
    <row r="2370" spans="1:32" ht="21" customHeight="1">
      <c r="A2370" s="166">
        <f>IF(N2356="","",A2369+1)</f>
        <v>20</v>
      </c>
      <c r="B2370" s="780" t="s">
        <v>216</v>
      </c>
      <c r="C2370" s="780"/>
      <c r="D2370" s="780"/>
      <c r="E2370" s="795" t="str">
        <f>IFERROR(VLOOKUP(N2356,Marks,116,0),"")</f>
        <v/>
      </c>
      <c r="F2370" s="795"/>
      <c r="G2370" s="795"/>
      <c r="H2370" s="795"/>
      <c r="I2370" s="780" t="s">
        <v>217</v>
      </c>
      <c r="J2370" s="780"/>
      <c r="K2370" s="780"/>
      <c r="L2370" s="780"/>
      <c r="M2370" s="796" t="str">
        <f>IFERROR(VLOOKUP(N2356,Marks,117,0),"")</f>
        <v/>
      </c>
      <c r="N2370" s="796"/>
      <c r="O2370" s="796"/>
      <c r="P2370" s="796"/>
      <c r="Q2370" s="819"/>
      <c r="R2370" s="780" t="s">
        <v>216</v>
      </c>
      <c r="S2370" s="780"/>
      <c r="T2370" s="780"/>
      <c r="U2370" s="795" t="str">
        <f>IFERROR(VLOOKUP(AD2356,Marks,116,0),"")</f>
        <v/>
      </c>
      <c r="V2370" s="795"/>
      <c r="W2370" s="795"/>
      <c r="X2370" s="795"/>
      <c r="Y2370" s="780" t="s">
        <v>217</v>
      </c>
      <c r="Z2370" s="780"/>
      <c r="AA2370" s="780"/>
      <c r="AB2370" s="780"/>
      <c r="AC2370" s="796" t="str">
        <f>IFERROR(VLOOKUP(AD2356,Marks,117,0),"")</f>
        <v/>
      </c>
      <c r="AD2370" s="796"/>
      <c r="AE2370" s="796"/>
      <c r="AF2370" s="796"/>
    </row>
    <row r="2371" spans="1:32" ht="21" customHeight="1">
      <c r="A2371" s="166">
        <f>IF(N2356="","",A2370+1)</f>
        <v>21</v>
      </c>
      <c r="B2371" s="780" t="s">
        <v>218</v>
      </c>
      <c r="C2371" s="780"/>
      <c r="D2371" s="780"/>
      <c r="E2371" s="823" t="str">
        <f>IFERROR(VLOOKUP(N2356,Marks,115,0),"")</f>
        <v/>
      </c>
      <c r="F2371" s="823"/>
      <c r="G2371" s="823"/>
      <c r="H2371" s="823"/>
      <c r="I2371" s="780" t="s">
        <v>219</v>
      </c>
      <c r="J2371" s="780"/>
      <c r="K2371" s="780"/>
      <c r="L2371" s="780"/>
      <c r="M2371" s="781" t="str">
        <f>IFERROR(VLOOKUP(N2356,Marks,112,0),"")</f>
        <v/>
      </c>
      <c r="N2371" s="781"/>
      <c r="O2371" s="781"/>
      <c r="P2371" s="781"/>
      <c r="Q2371" s="819"/>
      <c r="R2371" s="780" t="s">
        <v>218</v>
      </c>
      <c r="S2371" s="780"/>
      <c r="T2371" s="780"/>
      <c r="U2371" s="823" t="str">
        <f>IFERROR(VLOOKUP(AD2356,Marks,115,0),"")</f>
        <v/>
      </c>
      <c r="V2371" s="823"/>
      <c r="W2371" s="823"/>
      <c r="X2371" s="823"/>
      <c r="Y2371" s="780" t="s">
        <v>219</v>
      </c>
      <c r="Z2371" s="780"/>
      <c r="AA2371" s="780"/>
      <c r="AB2371" s="780"/>
      <c r="AC2371" s="781" t="str">
        <f>IFERROR(VLOOKUP(AD2356,Marks,112,0),"")</f>
        <v/>
      </c>
      <c r="AD2371" s="781"/>
      <c r="AE2371" s="781"/>
      <c r="AF2371" s="781"/>
    </row>
    <row r="2372" spans="1:32" ht="21" customHeight="1">
      <c r="A2372" s="166">
        <f>IF(N2356="","",A2371+1)</f>
        <v>22</v>
      </c>
      <c r="B2372" s="780" t="s">
        <v>220</v>
      </c>
      <c r="C2372" s="780"/>
      <c r="D2372" s="780"/>
      <c r="E2372" s="324" t="str">
        <f>IFERROR(VLOOKUP(N2356,Marks,113,0),"")</f>
        <v/>
      </c>
      <c r="F2372" s="325" t="s">
        <v>341</v>
      </c>
      <c r="G2372" s="783" t="str">
        <f>IF(OR(N2356="",E2354="",O2366=""),"",IF(O2366&gt;=81%*800,"A",IF(O2366&gt;=61%*800,"B",IF(O2366&gt;=41%*800,"C",IF(O2366&gt;=21%*800,"D","E")))))</f>
        <v/>
      </c>
      <c r="H2372" s="783"/>
      <c r="I2372" s="780" t="s">
        <v>222</v>
      </c>
      <c r="J2372" s="780"/>
      <c r="K2372" s="780"/>
      <c r="L2372" s="780"/>
      <c r="M2372" s="818" t="str">
        <f>IFERROR(VLOOKUP(N2356,Marks,114,0),"")</f>
        <v/>
      </c>
      <c r="N2372" s="818"/>
      <c r="O2372" s="818"/>
      <c r="P2372" s="818"/>
      <c r="Q2372" s="819"/>
      <c r="R2372" s="780" t="s">
        <v>220</v>
      </c>
      <c r="S2372" s="780"/>
      <c r="T2372" s="780"/>
      <c r="U2372" s="324" t="str">
        <f>IFERROR(VLOOKUP(AD2356,Marks,113,0),"")</f>
        <v/>
      </c>
      <c r="V2372" s="325" t="s">
        <v>341</v>
      </c>
      <c r="W2372" s="783" t="str">
        <f>IF(OR(AD2356="",U2354="",AE2366=""),"",IF(AE2366&gt;=81%*800,"A",IF(AE2366&gt;=61%*800,"B",IF(AE2366&gt;=41%*800,"C",IF(AE2366&gt;=21%*800,"D","E")))))</f>
        <v/>
      </c>
      <c r="X2372" s="783"/>
      <c r="Y2372" s="780" t="s">
        <v>222</v>
      </c>
      <c r="Z2372" s="780"/>
      <c r="AA2372" s="780"/>
      <c r="AB2372" s="780"/>
      <c r="AC2372" s="818" t="str">
        <f>IFERROR(VLOOKUP(AD2356,Marks,114,0),"")</f>
        <v/>
      </c>
      <c r="AD2372" s="818"/>
      <c r="AE2372" s="818"/>
      <c r="AF2372" s="818"/>
    </row>
    <row r="2373" spans="1:32" ht="21" customHeight="1">
      <c r="A2373" s="166">
        <f>IF(N2356="","",A2372+1)</f>
        <v>23</v>
      </c>
      <c r="B2373" s="817" t="s">
        <v>228</v>
      </c>
      <c r="C2373" s="817"/>
      <c r="D2373" s="817"/>
      <c r="E2373" s="784">
        <f>'Master sheet'!$C$10</f>
        <v>44697</v>
      </c>
      <c r="F2373" s="784"/>
      <c r="G2373" s="784"/>
      <c r="H2373" s="318"/>
      <c r="I2373" s="121"/>
      <c r="J2373" s="121"/>
      <c r="K2373" s="76"/>
      <c r="L2373" s="121"/>
      <c r="M2373" s="121"/>
      <c r="N2373" s="121"/>
      <c r="O2373" s="121"/>
      <c r="P2373" s="121"/>
      <c r="Q2373" s="819"/>
      <c r="R2373" s="817" t="s">
        <v>228</v>
      </c>
      <c r="S2373" s="817"/>
      <c r="T2373" s="817"/>
      <c r="U2373" s="784">
        <f>'Master sheet'!$C$10</f>
        <v>44697</v>
      </c>
      <c r="V2373" s="784"/>
      <c r="W2373" s="784"/>
      <c r="X2373" s="121"/>
      <c r="Y2373" s="121"/>
      <c r="Z2373" s="121"/>
      <c r="AA2373" s="76"/>
      <c r="AB2373" s="121"/>
      <c r="AC2373" s="121"/>
      <c r="AD2373" s="121"/>
      <c r="AE2373" s="121"/>
      <c r="AF2373" s="121"/>
    </row>
    <row r="2374" spans="1:32" ht="43.5" customHeight="1">
      <c r="A2374" s="166">
        <f>IF(N2356="","",A2373+1)</f>
        <v>24</v>
      </c>
      <c r="B2374" s="804" t="str">
        <f>IF(AND(C2353=1),CONCATENATE("( ",UPPER('Master sheet'!$F$10)," )"),IF(AND(C2353=2),CONCATENATE("( ",UPPER('Master sheet'!$F$18)," )"),IF(AND(C2353=3),CONCATENATE("( ",UPPER('Master sheet'!$J$10)," )"),IF(AND(C2353=4),CONCATENATE("( ",UPPER('Master sheet'!$J$18)," )"),""))))</f>
        <v/>
      </c>
      <c r="C2374" s="804"/>
      <c r="D2374" s="804"/>
      <c r="E2374" s="804"/>
      <c r="F2374" s="805" t="str">
        <f>IF(AND(N2356=""),"",CONCATENATE("(",'Master sheet'!$C$14," )"))</f>
        <v>(Suresh Kumar )</v>
      </c>
      <c r="G2374" s="805"/>
      <c r="H2374" s="805"/>
      <c r="I2374" s="805"/>
      <c r="J2374" s="805"/>
      <c r="K2374" s="805" t="str">
        <f>IF(AND(N2356=""),"",CONCATENATE("(",'Master sheet'!$C$12," )"))</f>
        <v>(USHA PALIYA )</v>
      </c>
      <c r="L2374" s="805"/>
      <c r="M2374" s="805"/>
      <c r="N2374" s="805"/>
      <c r="O2374" s="805"/>
      <c r="P2374" s="805"/>
      <c r="Q2374" s="819"/>
      <c r="R2374" s="804" t="str">
        <f>IF(AND(S2353=1),CONCATENATE("( ",UPPER('Master sheet'!$F$10)," )"),IF(AND(S2353=2),CONCATENATE("( ",UPPER('Master sheet'!$F$18)," )"),IF(AND(S2353=3),CONCATENATE("( ",UPPER('Master sheet'!$J$10)," )"),IF(AND(S2353=4),CONCATENATE("( ",UPPER('Master sheet'!$J$18)," )"),""))))</f>
        <v/>
      </c>
      <c r="S2374" s="804"/>
      <c r="T2374" s="804"/>
      <c r="U2374" s="804"/>
      <c r="V2374" s="805" t="str">
        <f>IF(AND(AD2356=""),"",CONCATENATE("(",'Master sheet'!$C$14," )"))</f>
        <v>(Suresh Kumar )</v>
      </c>
      <c r="W2374" s="805"/>
      <c r="X2374" s="805"/>
      <c r="Y2374" s="805"/>
      <c r="Z2374" s="805"/>
      <c r="AA2374" s="805" t="str">
        <f>IF(AND(AD2356=""),"",CONCATENATE("(",'Master sheet'!$C$12," )"))</f>
        <v>(USHA PALIYA )</v>
      </c>
      <c r="AB2374" s="805"/>
      <c r="AC2374" s="805"/>
      <c r="AD2374" s="805"/>
      <c r="AE2374" s="805"/>
      <c r="AF2374" s="805"/>
    </row>
    <row r="2375" spans="1:32" ht="21.75" customHeight="1">
      <c r="A2375" s="166">
        <f>IF(N2356="","",A2374+1)</f>
        <v>25</v>
      </c>
      <c r="B2375" s="806" t="s">
        <v>223</v>
      </c>
      <c r="C2375" s="806"/>
      <c r="D2375" s="806"/>
      <c r="E2375" s="806"/>
      <c r="F2375" s="807" t="s">
        <v>224</v>
      </c>
      <c r="G2375" s="807"/>
      <c r="H2375" s="807"/>
      <c r="I2375" s="807"/>
      <c r="J2375" s="807"/>
      <c r="K2375" s="806" t="s">
        <v>225</v>
      </c>
      <c r="L2375" s="806"/>
      <c r="M2375" s="806"/>
      <c r="N2375" s="806"/>
      <c r="O2375" s="806"/>
      <c r="P2375" s="806"/>
      <c r="Q2375" s="819"/>
      <c r="R2375" s="806" t="s">
        <v>223</v>
      </c>
      <c r="S2375" s="806"/>
      <c r="T2375" s="806"/>
      <c r="U2375" s="806"/>
      <c r="V2375" s="807" t="s">
        <v>224</v>
      </c>
      <c r="W2375" s="807"/>
      <c r="X2375" s="807"/>
      <c r="Y2375" s="807"/>
      <c r="Z2375" s="807"/>
      <c r="AA2375" s="806" t="s">
        <v>225</v>
      </c>
      <c r="AB2375" s="806"/>
      <c r="AC2375" s="806"/>
      <c r="AD2375" s="806"/>
      <c r="AE2375" s="806"/>
      <c r="AF2375" s="806"/>
    </row>
    <row r="2377" spans="1:32" ht="21.9" customHeight="1">
      <c r="A2377" s="165">
        <f>IF(N2383="","",1)</f>
        <v>1</v>
      </c>
      <c r="B2377" s="808" t="s">
        <v>203</v>
      </c>
      <c r="C2377" s="808"/>
      <c r="D2377" s="808"/>
      <c r="E2377" s="808"/>
      <c r="F2377" s="808"/>
      <c r="G2377" s="808"/>
      <c r="H2377" s="808"/>
      <c r="I2377" s="808"/>
      <c r="J2377" s="808"/>
      <c r="K2377" s="808"/>
      <c r="L2377" s="808"/>
      <c r="M2377" s="808"/>
      <c r="N2377" s="808"/>
      <c r="O2377" s="808"/>
      <c r="P2377" s="808"/>
      <c r="Q2377" s="819" t="s">
        <v>249</v>
      </c>
      <c r="R2377" s="808" t="s">
        <v>203</v>
      </c>
      <c r="S2377" s="808"/>
      <c r="T2377" s="808"/>
      <c r="U2377" s="808"/>
      <c r="V2377" s="808"/>
      <c r="W2377" s="808"/>
      <c r="X2377" s="808"/>
      <c r="Y2377" s="808"/>
      <c r="Z2377" s="808"/>
      <c r="AA2377" s="808"/>
      <c r="AB2377" s="808"/>
      <c r="AC2377" s="808"/>
      <c r="AD2377" s="808"/>
      <c r="AE2377" s="808"/>
      <c r="AF2377" s="808"/>
    </row>
    <row r="2378" spans="1:32" ht="21.9" customHeight="1">
      <c r="A2378" s="166">
        <f>IF(N2383="","",A2377+1)</f>
        <v>2</v>
      </c>
      <c r="B2378" s="820" t="s">
        <v>541</v>
      </c>
      <c r="C2378" s="820"/>
      <c r="D2378" s="820"/>
      <c r="E2378" s="820"/>
      <c r="F2378" s="820"/>
      <c r="G2378" s="820"/>
      <c r="H2378" s="820"/>
      <c r="I2378" s="820"/>
      <c r="J2378" s="820"/>
      <c r="K2378" s="820"/>
      <c r="L2378" s="820"/>
      <c r="M2378" s="820"/>
      <c r="N2378" s="820"/>
      <c r="O2378" s="820"/>
      <c r="P2378" s="820"/>
      <c r="Q2378" s="819"/>
      <c r="R2378" s="820" t="s">
        <v>541</v>
      </c>
      <c r="S2378" s="820"/>
      <c r="T2378" s="820"/>
      <c r="U2378" s="820"/>
      <c r="V2378" s="820"/>
      <c r="W2378" s="820"/>
      <c r="X2378" s="820"/>
      <c r="Y2378" s="820"/>
      <c r="Z2378" s="820"/>
      <c r="AA2378" s="820"/>
      <c r="AB2378" s="820"/>
      <c r="AC2378" s="820"/>
      <c r="AD2378" s="820"/>
      <c r="AE2378" s="820"/>
      <c r="AF2378" s="820"/>
    </row>
    <row r="2379" spans="1:32" ht="21.9" customHeight="1">
      <c r="A2379" s="166">
        <f>IF(N2383="","",A2378+1)</f>
        <v>3</v>
      </c>
      <c r="B2379" s="821" t="s">
        <v>168</v>
      </c>
      <c r="C2379" s="821"/>
      <c r="D2379" s="821"/>
      <c r="E2379" s="822" t="str">
        <f>IF(AND(N2383=""),"",'Result Sheet'!$F$2)</f>
        <v xml:space="preserve">महात्मा गाँधी राजकीय विद्यालय (अंग्रेजी माध्यम) बर, पाली </v>
      </c>
      <c r="F2379" s="822"/>
      <c r="G2379" s="822"/>
      <c r="H2379" s="822"/>
      <c r="I2379" s="822"/>
      <c r="J2379" s="822"/>
      <c r="K2379" s="822"/>
      <c r="L2379" s="822"/>
      <c r="M2379" s="822"/>
      <c r="N2379" s="822"/>
      <c r="O2379" s="822"/>
      <c r="P2379" s="822"/>
      <c r="Q2379" s="819"/>
      <c r="R2379" s="821" t="s">
        <v>168</v>
      </c>
      <c r="S2379" s="821"/>
      <c r="T2379" s="821"/>
      <c r="U2379" s="822" t="str">
        <f>IF(AND(AD2383=""),"",'Result Sheet'!$F$2)</f>
        <v xml:space="preserve">महात्मा गाँधी राजकीय विद्यालय (अंग्रेजी माध्यम) बर, पाली </v>
      </c>
      <c r="V2379" s="822"/>
      <c r="W2379" s="822"/>
      <c r="X2379" s="822"/>
      <c r="Y2379" s="822"/>
      <c r="Z2379" s="822"/>
      <c r="AA2379" s="822"/>
      <c r="AB2379" s="822"/>
      <c r="AC2379" s="822"/>
      <c r="AD2379" s="822"/>
      <c r="AE2379" s="822"/>
      <c r="AF2379" s="822"/>
    </row>
    <row r="2380" spans="1:32" ht="21.9" customHeight="1">
      <c r="A2380" s="166">
        <f>IF(N2383="","",A2379+1)</f>
        <v>4</v>
      </c>
      <c r="B2380" s="413" t="s">
        <v>169</v>
      </c>
      <c r="C2380" s="797" t="str">
        <f>IFERROR(VLOOKUP(N2383,Marks,2,0),"")</f>
        <v/>
      </c>
      <c r="D2380" s="797"/>
      <c r="E2380" s="815" t="s">
        <v>212</v>
      </c>
      <c r="F2380" s="815"/>
      <c r="G2380" s="815"/>
      <c r="H2380" s="797" t="str">
        <f>IFERROR(VLOOKUP(N2383,Marks,3,0),"")</f>
        <v/>
      </c>
      <c r="I2380" s="797"/>
      <c r="J2380" s="798" t="s">
        <v>205</v>
      </c>
      <c r="K2380" s="798"/>
      <c r="L2380" s="798"/>
      <c r="M2380" s="798"/>
      <c r="N2380" s="799" t="str">
        <f>IF(AND(N2383=""),"",'Marks Entry 1st'!$I$2)</f>
        <v xml:space="preserve"> 2021-2022</v>
      </c>
      <c r="O2380" s="799"/>
      <c r="P2380" s="799"/>
      <c r="Q2380" s="819"/>
      <c r="R2380" s="413" t="s">
        <v>169</v>
      </c>
      <c r="S2380" s="797" t="str">
        <f>IFERROR(VLOOKUP(AD2383,Marks,2,0),"")</f>
        <v/>
      </c>
      <c r="T2380" s="797"/>
      <c r="U2380" s="815" t="s">
        <v>212</v>
      </c>
      <c r="V2380" s="815"/>
      <c r="W2380" s="815"/>
      <c r="X2380" s="797" t="str">
        <f>IFERROR(VLOOKUP(AD2383,Marks,3,0),"")</f>
        <v/>
      </c>
      <c r="Y2380" s="797"/>
      <c r="Z2380" s="798" t="s">
        <v>205</v>
      </c>
      <c r="AA2380" s="798"/>
      <c r="AB2380" s="798"/>
      <c r="AC2380" s="798"/>
      <c r="AD2380" s="799" t="str">
        <f>IF(AND(AD2383=""),"",'Marks Entry 1st'!$I$2)</f>
        <v xml:space="preserve"> 2021-2022</v>
      </c>
      <c r="AE2380" s="799"/>
      <c r="AF2380" s="799"/>
    </row>
    <row r="2381" spans="1:32" ht="21.9" customHeight="1">
      <c r="A2381" s="166">
        <f>IF(N2383="","",A2380+1)</f>
        <v>5</v>
      </c>
      <c r="B2381" s="800" t="s">
        <v>206</v>
      </c>
      <c r="C2381" s="800"/>
      <c r="D2381" s="800"/>
      <c r="E2381" s="801" t="str">
        <f>IFERROR(VLOOKUP(N2383,Marks,6,0),"")</f>
        <v/>
      </c>
      <c r="F2381" s="801"/>
      <c r="G2381" s="801"/>
      <c r="H2381" s="801"/>
      <c r="I2381" s="801"/>
      <c r="J2381" s="802" t="s">
        <v>209</v>
      </c>
      <c r="K2381" s="802"/>
      <c r="L2381" s="802"/>
      <c r="M2381" s="802"/>
      <c r="N2381" s="803" t="str">
        <f>IFERROR(VLOOKUP(N2383,Marks,5,0),"")</f>
        <v/>
      </c>
      <c r="O2381" s="803"/>
      <c r="P2381" s="803"/>
      <c r="Q2381" s="819"/>
      <c r="R2381" s="800" t="s">
        <v>206</v>
      </c>
      <c r="S2381" s="800"/>
      <c r="T2381" s="800"/>
      <c r="U2381" s="801" t="str">
        <f>IFERROR(VLOOKUP(AD2383,Marks,6,0),"")</f>
        <v/>
      </c>
      <c r="V2381" s="801"/>
      <c r="W2381" s="801"/>
      <c r="X2381" s="801"/>
      <c r="Y2381" s="801"/>
      <c r="Z2381" s="802" t="s">
        <v>209</v>
      </c>
      <c r="AA2381" s="802"/>
      <c r="AB2381" s="802"/>
      <c r="AC2381" s="802"/>
      <c r="AD2381" s="803" t="str">
        <f>IFERROR(VLOOKUP(AD2383,Marks,5,0),"")</f>
        <v/>
      </c>
      <c r="AE2381" s="803"/>
      <c r="AF2381" s="803"/>
    </row>
    <row r="2382" spans="1:32" ht="21.9" customHeight="1">
      <c r="A2382" s="166">
        <f>IF(N2383="","",A2381+1)</f>
        <v>6</v>
      </c>
      <c r="B2382" s="800" t="s">
        <v>207</v>
      </c>
      <c r="C2382" s="800"/>
      <c r="D2382" s="800"/>
      <c r="E2382" s="801" t="str">
        <f>IFERROR(VLOOKUP(N2383,Marks,7,0),"")</f>
        <v/>
      </c>
      <c r="F2382" s="801"/>
      <c r="G2382" s="801"/>
      <c r="H2382" s="801"/>
      <c r="I2382" s="801"/>
      <c r="J2382" s="802" t="s">
        <v>210</v>
      </c>
      <c r="K2382" s="802"/>
      <c r="L2382" s="802"/>
      <c r="M2382" s="802"/>
      <c r="N2382" s="816" t="str">
        <f>IFERROR(VLOOKUP(N2383,Marks,4,0),"")</f>
        <v/>
      </c>
      <c r="O2382" s="816"/>
      <c r="P2382" s="816"/>
      <c r="Q2382" s="819"/>
      <c r="R2382" s="800" t="s">
        <v>207</v>
      </c>
      <c r="S2382" s="800"/>
      <c r="T2382" s="800"/>
      <c r="U2382" s="801" t="str">
        <f>IFERROR(VLOOKUP(AD2383,Marks,7,0),"")</f>
        <v/>
      </c>
      <c r="V2382" s="801"/>
      <c r="W2382" s="801"/>
      <c r="X2382" s="801"/>
      <c r="Y2382" s="801"/>
      <c r="Z2382" s="802" t="s">
        <v>210</v>
      </c>
      <c r="AA2382" s="802"/>
      <c r="AB2382" s="802"/>
      <c r="AC2382" s="802"/>
      <c r="AD2382" s="816" t="str">
        <f>IFERROR(VLOOKUP(AD2383,Marks,4,0),"")</f>
        <v/>
      </c>
      <c r="AE2382" s="816"/>
      <c r="AF2382" s="816"/>
    </row>
    <row r="2383" spans="1:32" ht="21.9" customHeight="1">
      <c r="A2383" s="166">
        <f>IF(N2383="","",A2382+1)</f>
        <v>7</v>
      </c>
      <c r="B2383" s="800" t="s">
        <v>208</v>
      </c>
      <c r="C2383" s="800"/>
      <c r="D2383" s="800"/>
      <c r="E2383" s="801" t="str">
        <f>IFERROR(VLOOKUP(N2383,Marks,8,0),"")</f>
        <v/>
      </c>
      <c r="F2383" s="801"/>
      <c r="G2383" s="801"/>
      <c r="H2383" s="801"/>
      <c r="I2383" s="801"/>
      <c r="J2383" s="802" t="s">
        <v>211</v>
      </c>
      <c r="K2383" s="802"/>
      <c r="L2383" s="802"/>
      <c r="M2383" s="802"/>
      <c r="N2383" s="809">
        <f>IF(AD2356="","",IF(AND(AD2356+1&gt;$AN$6),"",AD2356+1))</f>
        <v>277</v>
      </c>
      <c r="O2383" s="809"/>
      <c r="P2383" s="809"/>
      <c r="Q2383" s="819"/>
      <c r="R2383" s="800" t="s">
        <v>208</v>
      </c>
      <c r="S2383" s="800"/>
      <c r="T2383" s="800"/>
      <c r="U2383" s="801" t="str">
        <f>IFERROR(VLOOKUP(AD2383,Marks,8,0),"")</f>
        <v/>
      </c>
      <c r="V2383" s="801"/>
      <c r="W2383" s="801"/>
      <c r="X2383" s="801"/>
      <c r="Y2383" s="801"/>
      <c r="Z2383" s="802" t="s">
        <v>211</v>
      </c>
      <c r="AA2383" s="802"/>
      <c r="AB2383" s="802"/>
      <c r="AC2383" s="802"/>
      <c r="AD2383" s="810">
        <f>IF(N2383="","",IF(AND(N2383+1&gt;$AN$6),"",N2383+1))</f>
        <v>278</v>
      </c>
      <c r="AE2383" s="810"/>
      <c r="AF2383" s="810"/>
    </row>
    <row r="2384" spans="1:32" ht="9" customHeight="1">
      <c r="A2384" s="166">
        <f>IF(N2383="","",A2383+1)</f>
        <v>8</v>
      </c>
      <c r="B2384" s="123"/>
      <c r="C2384" s="123"/>
      <c r="D2384" s="123"/>
      <c r="E2384" s="124"/>
      <c r="F2384" s="124"/>
      <c r="G2384" s="124"/>
      <c r="H2384" s="123"/>
      <c r="I2384" s="123"/>
      <c r="J2384" s="125"/>
      <c r="K2384" s="125"/>
      <c r="L2384" s="125"/>
      <c r="M2384" s="76"/>
      <c r="N2384" s="76"/>
      <c r="O2384" s="76"/>
      <c r="P2384" s="76"/>
      <c r="Q2384" s="819"/>
      <c r="R2384" s="123"/>
      <c r="S2384" s="123"/>
      <c r="T2384" s="123"/>
      <c r="U2384" s="124"/>
      <c r="V2384" s="124"/>
      <c r="W2384" s="124"/>
      <c r="X2384" s="123"/>
      <c r="Y2384" s="123"/>
      <c r="Z2384" s="125"/>
      <c r="AA2384" s="125"/>
      <c r="AB2384" s="125"/>
      <c r="AC2384" s="76"/>
      <c r="AD2384" s="76"/>
      <c r="AE2384" s="76"/>
      <c r="AF2384" s="76"/>
    </row>
    <row r="2385" spans="1:32" ht="21" customHeight="1">
      <c r="A2385" s="166">
        <f>IF(N2383="","",A2384+1)</f>
        <v>9</v>
      </c>
      <c r="B2385" s="811" t="s">
        <v>213</v>
      </c>
      <c r="C2385" s="646" t="s">
        <v>214</v>
      </c>
      <c r="D2385" s="646"/>
      <c r="E2385" s="646"/>
      <c r="F2385" s="812" t="s">
        <v>13</v>
      </c>
      <c r="G2385" s="813"/>
      <c r="H2385" s="813"/>
      <c r="I2385" s="814"/>
      <c r="J2385" s="649" t="s">
        <v>184</v>
      </c>
      <c r="K2385" s="650" t="s">
        <v>167</v>
      </c>
      <c r="L2385" s="651"/>
      <c r="M2385" s="651"/>
      <c r="N2385" s="652"/>
      <c r="O2385" s="616" t="s">
        <v>185</v>
      </c>
      <c r="P2385" s="617" t="s">
        <v>186</v>
      </c>
      <c r="Q2385" s="819"/>
      <c r="R2385" s="811" t="s">
        <v>213</v>
      </c>
      <c r="S2385" s="646" t="s">
        <v>214</v>
      </c>
      <c r="T2385" s="646"/>
      <c r="U2385" s="646"/>
      <c r="V2385" s="812" t="s">
        <v>13</v>
      </c>
      <c r="W2385" s="813"/>
      <c r="X2385" s="813"/>
      <c r="Y2385" s="814"/>
      <c r="Z2385" s="649" t="s">
        <v>184</v>
      </c>
      <c r="AA2385" s="650" t="s">
        <v>167</v>
      </c>
      <c r="AB2385" s="651"/>
      <c r="AC2385" s="651"/>
      <c r="AD2385" s="652"/>
      <c r="AE2385" s="616" t="s">
        <v>185</v>
      </c>
      <c r="AF2385" s="617" t="s">
        <v>186</v>
      </c>
    </row>
    <row r="2386" spans="1:32" ht="90.75" customHeight="1">
      <c r="A2386" s="166">
        <f>IF(N2383="","",A2385+1)</f>
        <v>10</v>
      </c>
      <c r="B2386" s="811"/>
      <c r="C2386" s="171" t="s">
        <v>11</v>
      </c>
      <c r="D2386" s="171" t="s">
        <v>180</v>
      </c>
      <c r="E2386" s="171" t="s">
        <v>108</v>
      </c>
      <c r="F2386" s="171" t="s">
        <v>182</v>
      </c>
      <c r="G2386" s="171" t="s">
        <v>183</v>
      </c>
      <c r="H2386" s="305" t="s">
        <v>10</v>
      </c>
      <c r="I2386" s="171" t="s">
        <v>108</v>
      </c>
      <c r="J2386" s="649"/>
      <c r="K2386" s="172" t="s">
        <v>182</v>
      </c>
      <c r="L2386" s="172" t="s">
        <v>183</v>
      </c>
      <c r="M2386" s="173" t="s">
        <v>10</v>
      </c>
      <c r="N2386" s="171" t="s">
        <v>108</v>
      </c>
      <c r="O2386" s="616"/>
      <c r="P2386" s="785"/>
      <c r="Q2386" s="819"/>
      <c r="R2386" s="811"/>
      <c r="S2386" s="171" t="s">
        <v>11</v>
      </c>
      <c r="T2386" s="171" t="s">
        <v>180</v>
      </c>
      <c r="U2386" s="171" t="s">
        <v>108</v>
      </c>
      <c r="V2386" s="171" t="s">
        <v>182</v>
      </c>
      <c r="W2386" s="171" t="s">
        <v>183</v>
      </c>
      <c r="X2386" s="305" t="s">
        <v>10</v>
      </c>
      <c r="Y2386" s="171" t="s">
        <v>108</v>
      </c>
      <c r="Z2386" s="649"/>
      <c r="AA2386" s="172" t="s">
        <v>182</v>
      </c>
      <c r="AB2386" s="172" t="s">
        <v>183</v>
      </c>
      <c r="AC2386" s="173" t="s">
        <v>10</v>
      </c>
      <c r="AD2386" s="171" t="s">
        <v>108</v>
      </c>
      <c r="AE2386" s="616"/>
      <c r="AF2386" s="785">
        <v>0</v>
      </c>
    </row>
    <row r="2387" spans="1:32" ht="18.75" customHeight="1">
      <c r="A2387" s="166">
        <f>IF(N2383="","",A2386+1)</f>
        <v>11</v>
      </c>
      <c r="B2387" s="811"/>
      <c r="C2387" s="409">
        <v>20</v>
      </c>
      <c r="D2387" s="409">
        <v>20</v>
      </c>
      <c r="E2387" s="116">
        <v>40</v>
      </c>
      <c r="F2387" s="409">
        <v>30</v>
      </c>
      <c r="G2387" s="409">
        <v>18</v>
      </c>
      <c r="H2387" s="409">
        <v>12</v>
      </c>
      <c r="I2387" s="116">
        <v>60</v>
      </c>
      <c r="J2387" s="118">
        <v>100</v>
      </c>
      <c r="K2387" s="409">
        <v>50</v>
      </c>
      <c r="L2387" s="409">
        <v>30</v>
      </c>
      <c r="M2387" s="409">
        <v>20</v>
      </c>
      <c r="N2387" s="116">
        <v>100</v>
      </c>
      <c r="O2387" s="118">
        <v>200</v>
      </c>
      <c r="P2387" s="786"/>
      <c r="Q2387" s="819"/>
      <c r="R2387" s="811"/>
      <c r="S2387" s="409">
        <v>20</v>
      </c>
      <c r="T2387" s="409">
        <v>20</v>
      </c>
      <c r="U2387" s="116">
        <v>40</v>
      </c>
      <c r="V2387" s="409">
        <v>30</v>
      </c>
      <c r="W2387" s="409">
        <v>18</v>
      </c>
      <c r="X2387" s="409">
        <v>12</v>
      </c>
      <c r="Y2387" s="116">
        <v>60</v>
      </c>
      <c r="Z2387" s="118">
        <v>100</v>
      </c>
      <c r="AA2387" s="409">
        <v>50</v>
      </c>
      <c r="AB2387" s="409">
        <v>30</v>
      </c>
      <c r="AC2387" s="409">
        <v>20</v>
      </c>
      <c r="AD2387" s="116">
        <v>100</v>
      </c>
      <c r="AE2387" s="118">
        <v>200</v>
      </c>
      <c r="AF2387" s="786"/>
    </row>
    <row r="2388" spans="1:32" ht="21" customHeight="1">
      <c r="A2388" s="166">
        <f>IF(N2383="","",A2387+1)</f>
        <v>12</v>
      </c>
      <c r="B2388" s="122" t="str">
        <f>'Result Sheet'!$L$4</f>
        <v xml:space="preserve">हिन्दी </v>
      </c>
      <c r="C2388" s="408" t="str">
        <f>IFERROR(VLOOKUP(N2383,Marks,11,0),"")</f>
        <v/>
      </c>
      <c r="D2388" s="408" t="str">
        <f>IFERROR(VLOOKUP(N2383,Marks,12,0),"")</f>
        <v/>
      </c>
      <c r="E2388" s="117" t="str">
        <f>IFERROR(VLOOKUP(N2383,Marks,13,0),"")</f>
        <v/>
      </c>
      <c r="F2388" s="408" t="str">
        <f>IFERROR(VLOOKUP(N2383,Marks,14,0),"")</f>
        <v/>
      </c>
      <c r="G2388" s="408" t="str">
        <f>IFERROR(VLOOKUP(N2383,Marks,15,0),"")</f>
        <v/>
      </c>
      <c r="H2388" s="408" t="str">
        <f>IFERROR(VLOOKUP(N2383,Marks,16,0),"")</f>
        <v/>
      </c>
      <c r="I2388" s="117" t="str">
        <f>IFERROR(VLOOKUP(N2383,Marks,17,0),"")</f>
        <v/>
      </c>
      <c r="J2388" s="119" t="str">
        <f>IFERROR(VLOOKUP(N2383,Marks,18,0),"")</f>
        <v/>
      </c>
      <c r="K2388" s="408" t="str">
        <f>IFERROR(VLOOKUP(N2383,Marks,19,0),"")</f>
        <v/>
      </c>
      <c r="L2388" s="408" t="str">
        <f>IFERROR(VLOOKUP(N2383,Marks,20,0),"")</f>
        <v/>
      </c>
      <c r="M2388" s="408" t="str">
        <f>IFERROR(VLOOKUP(N2383,Marks,21,0),"")</f>
        <v/>
      </c>
      <c r="N2388" s="117" t="str">
        <f>IFERROR(VLOOKUP(N2383,Marks,22,0),"")</f>
        <v/>
      </c>
      <c r="O2388" s="119" t="str">
        <f>IFERROR(VLOOKUP(N2383,Marks,23,0),"")</f>
        <v/>
      </c>
      <c r="P2388" s="323" t="str">
        <f>IFERROR(VLOOKUP(N2383,Marks,29,0),"")</f>
        <v/>
      </c>
      <c r="Q2388" s="819"/>
      <c r="R2388" s="122" t="str">
        <f>'Result Sheet'!$L$4</f>
        <v xml:space="preserve">हिन्दी </v>
      </c>
      <c r="S2388" s="408" t="str">
        <f>IFERROR(VLOOKUP(AD2383,Marks,11,0),"")</f>
        <v/>
      </c>
      <c r="T2388" s="408" t="str">
        <f>IFERROR(VLOOKUP(AD2383,Marks,12,0),"")</f>
        <v/>
      </c>
      <c r="U2388" s="117" t="str">
        <f>IFERROR(VLOOKUP(AD2383,Marks,13,0),"")</f>
        <v/>
      </c>
      <c r="V2388" s="408" t="str">
        <f>IFERROR(VLOOKUP(AD2383,Marks,14,0),"")</f>
        <v/>
      </c>
      <c r="W2388" s="408" t="str">
        <f>IFERROR(VLOOKUP(AD2383,Marks,15,0),"")</f>
        <v/>
      </c>
      <c r="X2388" s="408" t="str">
        <f>IFERROR(VLOOKUP(AD2383,Marks,16,0),"")</f>
        <v/>
      </c>
      <c r="Y2388" s="117" t="str">
        <f>IFERROR(VLOOKUP(AD2383,Marks,17,0),"")</f>
        <v/>
      </c>
      <c r="Z2388" s="119" t="str">
        <f>IFERROR(VLOOKUP(AD2383,Marks,18,0),"")</f>
        <v/>
      </c>
      <c r="AA2388" s="408" t="str">
        <f>IFERROR(VLOOKUP(AD2383,Marks,19,0),"")</f>
        <v/>
      </c>
      <c r="AB2388" s="408" t="str">
        <f>IFERROR(VLOOKUP(AD2383,Marks,20,0),"")</f>
        <v/>
      </c>
      <c r="AC2388" s="408" t="str">
        <f>IFERROR(VLOOKUP(AD2383,Marks,21,0),"")</f>
        <v/>
      </c>
      <c r="AD2388" s="117" t="str">
        <f>IFERROR(VLOOKUP(AD2383,Marks,22,0),"")</f>
        <v/>
      </c>
      <c r="AE2388" s="119" t="str">
        <f>IFERROR(VLOOKUP(AD2383,Marks,23,0),"")</f>
        <v/>
      </c>
      <c r="AF2388" s="323" t="str">
        <f>IFERROR(VLOOKUP(AD2383,Marks,29,0),"")</f>
        <v/>
      </c>
    </row>
    <row r="2389" spans="1:32" ht="21" customHeight="1">
      <c r="A2389" s="166">
        <f>IF(N2383="","",A2388+1)</f>
        <v>13</v>
      </c>
      <c r="B2389" s="122" t="str">
        <f>'Result Sheet'!$AE$4</f>
        <v xml:space="preserve">अंग्रेजी </v>
      </c>
      <c r="C2389" s="408" t="str">
        <f>IFERROR(VLOOKUP(N2383,Marks,30,0),"")</f>
        <v/>
      </c>
      <c r="D2389" s="408" t="str">
        <f>IFERROR(VLOOKUP(N2383,Marks,31,0),"")</f>
        <v/>
      </c>
      <c r="E2389" s="117" t="str">
        <f>IFERROR(VLOOKUP(N2383,Marks,32,0),"")</f>
        <v/>
      </c>
      <c r="F2389" s="408" t="str">
        <f>IFERROR(VLOOKUP(N2383,Marks,33,0),"")</f>
        <v/>
      </c>
      <c r="G2389" s="408" t="str">
        <f>IFERROR(VLOOKUP(N2383,Marks,34,0),"")</f>
        <v/>
      </c>
      <c r="H2389" s="408" t="str">
        <f>IFERROR(VLOOKUP(N2383,Marks,35,0),"")</f>
        <v/>
      </c>
      <c r="I2389" s="117" t="str">
        <f>IFERROR(VLOOKUP(N2383,Marks,36,0),"")</f>
        <v/>
      </c>
      <c r="J2389" s="119" t="str">
        <f>IFERROR(VLOOKUP(N2383,Marks,37,0),"")</f>
        <v/>
      </c>
      <c r="K2389" s="408" t="str">
        <f>IFERROR(VLOOKUP(N2383,Marks,38,0),"")</f>
        <v/>
      </c>
      <c r="L2389" s="408" t="str">
        <f>IFERROR(VLOOKUP(N2383,Marks,39,0),"")</f>
        <v/>
      </c>
      <c r="M2389" s="408" t="str">
        <f>IFERROR(VLOOKUP(N2383,Marks,40,0),"")</f>
        <v/>
      </c>
      <c r="N2389" s="117" t="str">
        <f>IFERROR(VLOOKUP(N2383,Marks,41,0),"")</f>
        <v/>
      </c>
      <c r="O2389" s="119" t="str">
        <f>IFERROR(VLOOKUP(N2383,Marks,42,0),"")</f>
        <v/>
      </c>
      <c r="P2389" s="323" t="str">
        <f>IFERROR(VLOOKUP(N2383,Marks,48,0),"")</f>
        <v/>
      </c>
      <c r="Q2389" s="819"/>
      <c r="R2389" s="122" t="str">
        <f>'Result Sheet'!$AE$4</f>
        <v xml:space="preserve">अंग्रेजी </v>
      </c>
      <c r="S2389" s="408" t="str">
        <f>IFERROR(VLOOKUP(AD2383,Marks,30,0),"")</f>
        <v/>
      </c>
      <c r="T2389" s="408" t="str">
        <f>IFERROR(VLOOKUP(AD2383,Marks,31,0),"")</f>
        <v/>
      </c>
      <c r="U2389" s="117" t="str">
        <f>IFERROR(VLOOKUP(AD2383,Marks,32,0),"")</f>
        <v/>
      </c>
      <c r="V2389" s="408" t="str">
        <f>IFERROR(VLOOKUP(AD2383,Marks,33,0),"")</f>
        <v/>
      </c>
      <c r="W2389" s="408" t="str">
        <f>IFERROR(VLOOKUP(AD2383,Marks,34,0),"")</f>
        <v/>
      </c>
      <c r="X2389" s="408" t="str">
        <f>IFERROR(VLOOKUP(AD2383,Marks,35,0),"")</f>
        <v/>
      </c>
      <c r="Y2389" s="117" t="str">
        <f>IFERROR(VLOOKUP(AD2383,Marks,36,0),"")</f>
        <v/>
      </c>
      <c r="Z2389" s="119" t="str">
        <f>IFERROR(VLOOKUP(AD2383,Marks,37,0),"")</f>
        <v/>
      </c>
      <c r="AA2389" s="408" t="str">
        <f>IFERROR(VLOOKUP(AD2383,Marks,38,0),"")</f>
        <v/>
      </c>
      <c r="AB2389" s="408" t="str">
        <f>IFERROR(VLOOKUP(AD2383,Marks,39,0),"")</f>
        <v/>
      </c>
      <c r="AC2389" s="408" t="str">
        <f>IFERROR(VLOOKUP(AD2383,Marks,40,0),"")</f>
        <v/>
      </c>
      <c r="AD2389" s="117" t="str">
        <f>IFERROR(VLOOKUP(AD2383,Marks,41,0),"")</f>
        <v/>
      </c>
      <c r="AE2389" s="119" t="str">
        <f>IFERROR(VLOOKUP(AD2383,Marks,42,0),"")</f>
        <v/>
      </c>
      <c r="AF2389" s="323" t="str">
        <f>IFERROR(VLOOKUP(AD2383,Marks,48,0),"")</f>
        <v/>
      </c>
    </row>
    <row r="2390" spans="1:32" ht="21" customHeight="1">
      <c r="A2390" s="166">
        <f>IF(N2383="","",A2389+1)</f>
        <v>14</v>
      </c>
      <c r="B2390" s="122" t="str">
        <f>'Result Sheet'!$AX$4</f>
        <v>संस्कृत</v>
      </c>
      <c r="C2390" s="408" t="str">
        <f>IFERROR(VLOOKUP(N2383,Marks,49,0),"")</f>
        <v/>
      </c>
      <c r="D2390" s="408" t="str">
        <f>IFERROR(VLOOKUP(N2383,Marks,50,0),"")</f>
        <v/>
      </c>
      <c r="E2390" s="117" t="str">
        <f>IFERROR(VLOOKUP(N2383,Marks,51,0),"")</f>
        <v/>
      </c>
      <c r="F2390" s="408" t="str">
        <f>IFERROR(VLOOKUP(N2383,Marks,52,0),"")</f>
        <v/>
      </c>
      <c r="G2390" s="408" t="str">
        <f>IFERROR(VLOOKUP(N2383,Marks,53,0),"")</f>
        <v/>
      </c>
      <c r="H2390" s="408" t="str">
        <f>IFERROR(VLOOKUP(N2383,Marks,54,0),"")</f>
        <v/>
      </c>
      <c r="I2390" s="117" t="str">
        <f>IFERROR(VLOOKUP(N2383,Marks,55,0),"")</f>
        <v/>
      </c>
      <c r="J2390" s="119" t="str">
        <f>IFERROR(VLOOKUP(N2383,Marks,56,0),"")</f>
        <v/>
      </c>
      <c r="K2390" s="408" t="str">
        <f>IFERROR(VLOOKUP(N2383,Marks,57,0),"")</f>
        <v/>
      </c>
      <c r="L2390" s="408" t="str">
        <f>IFERROR(VLOOKUP(N2383,Marks,58,0),"")</f>
        <v/>
      </c>
      <c r="M2390" s="408" t="str">
        <f>IFERROR(VLOOKUP(N2383,Marks,59,0),"")</f>
        <v/>
      </c>
      <c r="N2390" s="117" t="str">
        <f>IFERROR(VLOOKUP(N2383,Marks,60,0),"")</f>
        <v/>
      </c>
      <c r="O2390" s="119" t="str">
        <f>IFERROR(VLOOKUP(N2383,Marks,61,0),"")</f>
        <v/>
      </c>
      <c r="P2390" s="323" t="str">
        <f>IFERROR(VLOOKUP(N2383,Marks,67,0),"")</f>
        <v/>
      </c>
      <c r="Q2390" s="819"/>
      <c r="R2390" s="122" t="str">
        <f>'Result Sheet'!$AX$4</f>
        <v>संस्कृत</v>
      </c>
      <c r="S2390" s="408" t="str">
        <f>IFERROR(VLOOKUP(AD2383,Marks,49,0),"")</f>
        <v/>
      </c>
      <c r="T2390" s="408" t="str">
        <f>IFERROR(VLOOKUP(AD2383,Marks,50,0),"")</f>
        <v/>
      </c>
      <c r="U2390" s="117" t="str">
        <f>IFERROR(VLOOKUP(AD2383,Marks,51,0),"")</f>
        <v/>
      </c>
      <c r="V2390" s="408" t="str">
        <f>IFERROR(VLOOKUP(AD2383,Marks,52,0),"")</f>
        <v/>
      </c>
      <c r="W2390" s="408" t="str">
        <f>IFERROR(VLOOKUP(AD2383,Marks,53,0),"")</f>
        <v/>
      </c>
      <c r="X2390" s="408" t="str">
        <f>IFERROR(VLOOKUP(AD2383,Marks,54,0),"")</f>
        <v/>
      </c>
      <c r="Y2390" s="117" t="str">
        <f>IFERROR(VLOOKUP(AD2383,Marks,55,0),"")</f>
        <v/>
      </c>
      <c r="Z2390" s="119" t="str">
        <f>IFERROR(VLOOKUP(AD2383,Marks,56,0),"")</f>
        <v/>
      </c>
      <c r="AA2390" s="408" t="str">
        <f>IFERROR(VLOOKUP(AD2383,Marks,57,0),"")</f>
        <v/>
      </c>
      <c r="AB2390" s="408" t="str">
        <f>IFERROR(VLOOKUP(AD2383,Marks,58,0),"")</f>
        <v/>
      </c>
      <c r="AC2390" s="408" t="str">
        <f>IFERROR(VLOOKUP(AD2383,Marks,59,0),"")</f>
        <v/>
      </c>
      <c r="AD2390" s="117" t="str">
        <f>IFERROR(VLOOKUP(AD2383,Marks,60,0),"")</f>
        <v/>
      </c>
      <c r="AE2390" s="119" t="str">
        <f>IFERROR(VLOOKUP(AD2383,Marks,61,0),"")</f>
        <v/>
      </c>
      <c r="AF2390" s="323" t="str">
        <f>IFERROR(VLOOKUP(AD2383,Marks,67,0),"")</f>
        <v/>
      </c>
    </row>
    <row r="2391" spans="1:32" ht="21" customHeight="1">
      <c r="A2391" s="166">
        <f>IF(N2383="","",A2389+1)</f>
        <v>14</v>
      </c>
      <c r="B2391" s="122" t="str">
        <f>'Result Sheet'!$BQ$4</f>
        <v xml:space="preserve">गणित </v>
      </c>
      <c r="C2391" s="408" t="str">
        <f>IFERROR(VLOOKUP(N2383,Marks,68,0),"")</f>
        <v/>
      </c>
      <c r="D2391" s="408" t="str">
        <f>IFERROR(VLOOKUP(N2383,Marks,69,0),"")</f>
        <v/>
      </c>
      <c r="E2391" s="117" t="str">
        <f>IFERROR(VLOOKUP(N2383,Marks,70,0),"")</f>
        <v/>
      </c>
      <c r="F2391" s="408" t="str">
        <f>IFERROR(VLOOKUP(N2383,Marks,71,0),"")</f>
        <v/>
      </c>
      <c r="G2391" s="408" t="str">
        <f>IFERROR(VLOOKUP(N2383,Marks,72,0),"")</f>
        <v/>
      </c>
      <c r="H2391" s="408" t="str">
        <f>IFERROR(VLOOKUP(N2383,Marks,73,0),"")</f>
        <v/>
      </c>
      <c r="I2391" s="117" t="str">
        <f>IFERROR(VLOOKUP(N2383,Marks,74,0),"")</f>
        <v/>
      </c>
      <c r="J2391" s="119" t="str">
        <f>IFERROR(VLOOKUP(N2383,Marks,75,0),"")</f>
        <v/>
      </c>
      <c r="K2391" s="408" t="str">
        <f>IFERROR(VLOOKUP(N2383,Marks,76,0),"")</f>
        <v/>
      </c>
      <c r="L2391" s="408" t="str">
        <f>IFERROR(VLOOKUP(N2383,Marks,77,0),"")</f>
        <v/>
      </c>
      <c r="M2391" s="408" t="str">
        <f>IFERROR(VLOOKUP(N2383,Marks,78,0),"")</f>
        <v/>
      </c>
      <c r="N2391" s="117" t="str">
        <f>IFERROR(VLOOKUP(N2383,Marks,79,0),"")</f>
        <v/>
      </c>
      <c r="O2391" s="119" t="str">
        <f>IFERROR(VLOOKUP(N2383,Marks,80,0),"")</f>
        <v/>
      </c>
      <c r="P2391" s="323" t="str">
        <f>IFERROR(VLOOKUP(N2383,Marks,86,0),"")</f>
        <v/>
      </c>
      <c r="Q2391" s="819"/>
      <c r="R2391" s="122" t="str">
        <f>'Result Sheet'!$BQ$4</f>
        <v xml:space="preserve">गणित </v>
      </c>
      <c r="S2391" s="408" t="str">
        <f>IFERROR(VLOOKUP(AD2383,Marks,68,0),"")</f>
        <v/>
      </c>
      <c r="T2391" s="408" t="str">
        <f>IFERROR(VLOOKUP(AD2383,Marks,69,0),"")</f>
        <v/>
      </c>
      <c r="U2391" s="117" t="str">
        <f>IFERROR(VLOOKUP(AD2383,Marks,70,0),"")</f>
        <v/>
      </c>
      <c r="V2391" s="408" t="str">
        <f>IFERROR(VLOOKUP(AD2383,Marks,71,0),"")</f>
        <v/>
      </c>
      <c r="W2391" s="408" t="str">
        <f>IFERROR(VLOOKUP(AD2383,Marks,72,0),"")</f>
        <v/>
      </c>
      <c r="X2391" s="408" t="str">
        <f>IFERROR(VLOOKUP(AD2383,Marks,73,0),"")</f>
        <v/>
      </c>
      <c r="Y2391" s="117" t="str">
        <f>IFERROR(VLOOKUP(AD2383,Marks,74,0),"")</f>
        <v/>
      </c>
      <c r="Z2391" s="119" t="str">
        <f>IFERROR(VLOOKUP(AD2383,Marks,75,0),"")</f>
        <v/>
      </c>
      <c r="AA2391" s="408" t="str">
        <f>IFERROR(VLOOKUP(AD2383,Marks,76,0),"")</f>
        <v/>
      </c>
      <c r="AB2391" s="408" t="str">
        <f>IFERROR(VLOOKUP(AD2383,Marks,77,0),"")</f>
        <v/>
      </c>
      <c r="AC2391" s="408" t="str">
        <f>IFERROR(VLOOKUP(AD2383,Marks,78,0),"")</f>
        <v/>
      </c>
      <c r="AD2391" s="117" t="str">
        <f>IFERROR(VLOOKUP(AD2383,Marks,79,0),"")</f>
        <v/>
      </c>
      <c r="AE2391" s="119" t="str">
        <f>IFERROR(VLOOKUP(AD2383,Marks,80,0),"")</f>
        <v/>
      </c>
      <c r="AF2391" s="323" t="str">
        <f>IFERROR(VLOOKUP(AD2383,Marks,86,0),"")</f>
        <v/>
      </c>
    </row>
    <row r="2392" spans="1:32" ht="21" customHeight="1">
      <c r="A2392" s="166">
        <f>IF(N2383="","",A2391+1)</f>
        <v>15</v>
      </c>
      <c r="B2392" s="122" t="str">
        <f>'Result Sheet'!$CJ$4</f>
        <v xml:space="preserve">पर्यावरण अध्ययन </v>
      </c>
      <c r="C2392" s="408" t="str">
        <f>IFERROR(VLOOKUP(N2383,Marks,87,0),"")</f>
        <v/>
      </c>
      <c r="D2392" s="408" t="str">
        <f>IFERROR(VLOOKUP(N2383,Marks,88,0),"")</f>
        <v/>
      </c>
      <c r="E2392" s="117" t="str">
        <f>IFERROR(VLOOKUP(N2383,Marks,89,0),"")</f>
        <v/>
      </c>
      <c r="F2392" s="408" t="str">
        <f>IFERROR(VLOOKUP(N2383,Marks,90,0),"")</f>
        <v/>
      </c>
      <c r="G2392" s="408" t="str">
        <f>IFERROR(VLOOKUP(N2383,Marks,91,0),"")</f>
        <v/>
      </c>
      <c r="H2392" s="408" t="str">
        <f>IFERROR(VLOOKUP(N2383,Marks,92,0),"")</f>
        <v/>
      </c>
      <c r="I2392" s="117" t="str">
        <f>IFERROR(VLOOKUP(N2383,Marks,93,0),"")</f>
        <v/>
      </c>
      <c r="J2392" s="119" t="str">
        <f>IFERROR(VLOOKUP(N2383,Marks,94,0),"")</f>
        <v/>
      </c>
      <c r="K2392" s="408" t="str">
        <f>IFERROR(VLOOKUP(N2383,Marks,95,0),"")</f>
        <v/>
      </c>
      <c r="L2392" s="408" t="str">
        <f>IFERROR(VLOOKUP(N2383,Marks,96,0),"")</f>
        <v/>
      </c>
      <c r="M2392" s="408" t="str">
        <f>IFERROR(VLOOKUP(N2383,Marks,97,0),"")</f>
        <v/>
      </c>
      <c r="N2392" s="117" t="str">
        <f>IFERROR(VLOOKUP(N2383,Marks,98,0),"")</f>
        <v/>
      </c>
      <c r="O2392" s="119" t="str">
        <f>IFERROR(VLOOKUP(N2383,Marks,99,0),"")</f>
        <v/>
      </c>
      <c r="P2392" s="323" t="str">
        <f>IFERROR(VLOOKUP(N2383,Marks,105,0),"")</f>
        <v/>
      </c>
      <c r="Q2392" s="819"/>
      <c r="R2392" s="122" t="str">
        <f>'Result Sheet'!$CJ$4</f>
        <v xml:space="preserve">पर्यावरण अध्ययन </v>
      </c>
      <c r="S2392" s="408" t="str">
        <f>IFERROR(VLOOKUP(AD2383,Marks,87,0),"")</f>
        <v/>
      </c>
      <c r="T2392" s="408" t="str">
        <f>IFERROR(VLOOKUP(AD2383,Marks,88,0),"")</f>
        <v/>
      </c>
      <c r="U2392" s="117" t="str">
        <f>IFERROR(VLOOKUP(AD2383,Marks,89,0),"")</f>
        <v/>
      </c>
      <c r="V2392" s="408" t="str">
        <f>IFERROR(VLOOKUP(AD2383,Marks,90,0),"")</f>
        <v/>
      </c>
      <c r="W2392" s="408" t="str">
        <f>IFERROR(VLOOKUP(AD2383,Marks,91,0),"")</f>
        <v/>
      </c>
      <c r="X2392" s="408" t="str">
        <f>IFERROR(VLOOKUP(AD2383,Marks,92,0),"")</f>
        <v/>
      </c>
      <c r="Y2392" s="117" t="str">
        <f>IFERROR(VLOOKUP(AD2383,Marks,93,0),"")</f>
        <v/>
      </c>
      <c r="Z2392" s="119" t="str">
        <f>IFERROR(VLOOKUP(AD2383,Marks,94,0),"")</f>
        <v/>
      </c>
      <c r="AA2392" s="408" t="str">
        <f>IFERROR(VLOOKUP(AD2383,Marks,95,0),"")</f>
        <v/>
      </c>
      <c r="AB2392" s="408" t="str">
        <f>IFERROR(VLOOKUP(AD2383,Marks,96,0),"")</f>
        <v/>
      </c>
      <c r="AC2392" s="408" t="str">
        <f>IFERROR(VLOOKUP(AD2383,Marks,97,0),"")</f>
        <v/>
      </c>
      <c r="AD2392" s="117" t="str">
        <f>IFERROR(VLOOKUP(AD2383,Marks,98,0),"")</f>
        <v/>
      </c>
      <c r="AE2392" s="119" t="str">
        <f>IFERROR(VLOOKUP(AD2383,Marks,99,0),"")</f>
        <v/>
      </c>
      <c r="AF2392" s="323" t="str">
        <f>IFERROR(VLOOKUP(AD2383,Marks,105,0),"")</f>
        <v/>
      </c>
    </row>
    <row r="2393" spans="1:32" ht="25.5" customHeight="1">
      <c r="A2393" s="166">
        <f>IF(N2383="","",A2392+1)</f>
        <v>16</v>
      </c>
      <c r="B2393" s="412" t="s">
        <v>215</v>
      </c>
      <c r="C2393" s="120" t="str">
        <f>IF(AND(C2388="",C2389="",C2390="",C2391="",C2392=""),"",SUM(C2388:C2392))</f>
        <v/>
      </c>
      <c r="D2393" s="120" t="str">
        <f t="shared" ref="D2393" si="912">IF(AND(D2388="",D2389="",D2390="",D2391="",D2392=""),"",SUM(D2388:D2392))</f>
        <v/>
      </c>
      <c r="E2393" s="120" t="str">
        <f t="shared" ref="E2393" si="913">IF(AND(E2388="",E2389="",E2390="",E2391="",E2392=""),"",SUM(E2388:E2392))</f>
        <v/>
      </c>
      <c r="F2393" s="120" t="str">
        <f t="shared" ref="F2393" si="914">IF(AND(F2388="",F2389="",F2390="",F2391="",F2392=""),"",SUM(F2388:F2392))</f>
        <v/>
      </c>
      <c r="G2393" s="120" t="str">
        <f t="shared" ref="G2393" si="915">IF(AND(G2388="",G2389="",G2390="",G2391="",G2392=""),"",SUM(G2388:G2392))</f>
        <v/>
      </c>
      <c r="H2393" s="120" t="str">
        <f t="shared" ref="H2393" si="916">IF(AND(H2388="",H2389="",H2390="",H2391="",H2392=""),"",SUM(H2388:H2392))</f>
        <v/>
      </c>
      <c r="I2393" s="120" t="str">
        <f t="shared" ref="I2393" si="917">IF(AND(I2388="",I2389="",I2390="",I2391="",I2392=""),"",SUM(I2388:I2392))</f>
        <v/>
      </c>
      <c r="J2393" s="120" t="str">
        <f t="shared" ref="J2393" si="918">IF(AND(J2388="",J2389="",J2390="",J2391="",J2392=""),"",SUM(J2388:J2392))</f>
        <v/>
      </c>
      <c r="K2393" s="120" t="str">
        <f t="shared" ref="K2393" si="919">IF(AND(K2388="",K2389="",K2390="",K2391="",K2392=""),"",SUM(K2388:K2392))</f>
        <v/>
      </c>
      <c r="L2393" s="120" t="str">
        <f t="shared" ref="L2393" si="920">IF(AND(L2388="",L2389="",L2390="",L2391="",L2392=""),"",SUM(L2388:L2392))</f>
        <v/>
      </c>
      <c r="M2393" s="120" t="str">
        <f t="shared" ref="M2393" si="921">IF(AND(M2388="",M2389="",M2390="",M2391="",M2392=""),"",SUM(M2388:M2392))</f>
        <v/>
      </c>
      <c r="N2393" s="120" t="str">
        <f t="shared" ref="N2393" si="922">IF(AND(N2388="",N2389="",N2390="",N2391="",N2392=""),"",SUM(N2388:N2392))</f>
        <v/>
      </c>
      <c r="O2393" s="120" t="str">
        <f t="shared" ref="O2393" si="923">IF(AND(O2388="",O2389="",O2390="",O2391="",O2392=""),"",SUM(O2388:O2392))</f>
        <v/>
      </c>
      <c r="P2393" s="326" t="str">
        <f>IF(OR(N2383="",E2381="",O2393=""),"",IF(O2393&gt;85%*1000,"A",IF(O2393&gt;70%*1000,"B",IF(O2393&gt;50%*1000,"C",IF(O2393&gt;30%*1000,"D","E")))))</f>
        <v/>
      </c>
      <c r="Q2393" s="819"/>
      <c r="R2393" s="412" t="s">
        <v>215</v>
      </c>
      <c r="S2393" s="120" t="str">
        <f>IF(AND(S2388="",S2389="",S2390="",S2391="",S2392=""),"",SUM(S2388:S2392))</f>
        <v/>
      </c>
      <c r="T2393" s="120" t="str">
        <f t="shared" ref="T2393" si="924">IF(AND(T2388="",T2389="",T2390="",T2391="",T2392=""),"",SUM(T2388:T2392))</f>
        <v/>
      </c>
      <c r="U2393" s="120" t="str">
        <f t="shared" ref="U2393" si="925">IF(AND(U2388="",U2389="",U2390="",U2391="",U2392=""),"",SUM(U2388:U2392))</f>
        <v/>
      </c>
      <c r="V2393" s="120" t="str">
        <f t="shared" ref="V2393" si="926">IF(AND(V2388="",V2389="",V2390="",V2391="",V2392=""),"",SUM(V2388:V2392))</f>
        <v/>
      </c>
      <c r="W2393" s="120" t="str">
        <f t="shared" ref="W2393" si="927">IF(AND(W2388="",W2389="",W2390="",W2391="",W2392=""),"",SUM(W2388:W2392))</f>
        <v/>
      </c>
      <c r="X2393" s="120" t="str">
        <f t="shared" ref="X2393" si="928">IF(AND(X2388="",X2389="",X2390="",X2391="",X2392=""),"",SUM(X2388:X2392))</f>
        <v/>
      </c>
      <c r="Y2393" s="120" t="str">
        <f t="shared" ref="Y2393" si="929">IF(AND(Y2388="",Y2389="",Y2390="",Y2391="",Y2392=""),"",SUM(Y2388:Y2392))</f>
        <v/>
      </c>
      <c r="Z2393" s="120" t="str">
        <f t="shared" ref="Z2393" si="930">IF(AND(Z2388="",Z2389="",Z2390="",Z2391="",Z2392=""),"",SUM(Z2388:Z2392))</f>
        <v/>
      </c>
      <c r="AA2393" s="120" t="str">
        <f t="shared" ref="AA2393" si="931">IF(AND(AA2388="",AA2389="",AA2390="",AA2391="",AA2392=""),"",SUM(AA2388:AA2392))</f>
        <v/>
      </c>
      <c r="AB2393" s="120" t="str">
        <f t="shared" ref="AB2393" si="932">IF(AND(AB2388="",AB2389="",AB2390="",AB2391="",AB2392=""),"",SUM(AB2388:AB2392))</f>
        <v/>
      </c>
      <c r="AC2393" s="120" t="str">
        <f t="shared" ref="AC2393" si="933">IF(AND(AC2388="",AC2389="",AC2390="",AC2391="",AC2392=""),"",SUM(AC2388:AC2392))</f>
        <v/>
      </c>
      <c r="AD2393" s="120" t="str">
        <f t="shared" ref="AD2393" si="934">IF(AND(AD2388="",AD2389="",AD2390="",AD2391="",AD2392=""),"",SUM(AD2388:AD2392))</f>
        <v/>
      </c>
      <c r="AE2393" s="120" t="str">
        <f t="shared" ref="AE2393" si="935">IF(AND(AE2388="",AE2389="",AE2390="",AE2391="",AE2392=""),"",SUM(AE2388:AE2392))</f>
        <v/>
      </c>
      <c r="AF2393" s="326" t="str">
        <f>IF(OR(AD2383="",U2381="",AE2393=""),"",IF(AE2393&gt;85%*1000,"A",IF(AE2393&gt;70%*1000,"B",IF(AE2393&gt;50%*1000,"C",IF(AE2393&gt;30%*1000,"D","E")))))</f>
        <v/>
      </c>
    </row>
    <row r="2394" spans="1:32" ht="9" customHeight="1">
      <c r="A2394" s="166">
        <f>IF(N2383="","",A2393+1)</f>
        <v>17</v>
      </c>
      <c r="B2394" s="787"/>
      <c r="C2394" s="787"/>
      <c r="D2394" s="787"/>
      <c r="E2394" s="787"/>
      <c r="F2394" s="787"/>
      <c r="G2394" s="787"/>
      <c r="H2394" s="787"/>
      <c r="I2394" s="787"/>
      <c r="J2394" s="787"/>
      <c r="K2394" s="787"/>
      <c r="L2394" s="787"/>
      <c r="M2394" s="787"/>
      <c r="N2394" s="787"/>
      <c r="O2394" s="787"/>
      <c r="P2394" s="787"/>
      <c r="Q2394" s="819"/>
      <c r="R2394" s="787"/>
      <c r="S2394" s="787"/>
      <c r="T2394" s="787"/>
      <c r="U2394" s="787"/>
      <c r="V2394" s="787"/>
      <c r="W2394" s="787"/>
      <c r="X2394" s="787"/>
      <c r="Y2394" s="787"/>
      <c r="Z2394" s="787"/>
      <c r="AA2394" s="787"/>
      <c r="AB2394" s="787"/>
      <c r="AC2394" s="787"/>
      <c r="AD2394" s="787"/>
      <c r="AE2394" s="787"/>
      <c r="AF2394" s="787"/>
    </row>
    <row r="2395" spans="1:32" ht="22.5" customHeight="1">
      <c r="A2395" s="166">
        <f>IF(N2383="","",A2394+1)</f>
        <v>18</v>
      </c>
      <c r="B2395" s="788" t="s">
        <v>213</v>
      </c>
      <c r="C2395" s="788"/>
      <c r="D2395" s="789" t="s">
        <v>229</v>
      </c>
      <c r="E2395" s="790"/>
      <c r="F2395" s="411" t="s">
        <v>186</v>
      </c>
      <c r="G2395" s="788" t="s">
        <v>213</v>
      </c>
      <c r="H2395" s="788"/>
      <c r="I2395" s="789" t="s">
        <v>229</v>
      </c>
      <c r="J2395" s="790"/>
      <c r="K2395" s="411" t="s">
        <v>186</v>
      </c>
      <c r="L2395" s="788" t="s">
        <v>213</v>
      </c>
      <c r="M2395" s="788"/>
      <c r="N2395" s="789" t="s">
        <v>229</v>
      </c>
      <c r="O2395" s="790"/>
      <c r="P2395" s="411" t="s">
        <v>186</v>
      </c>
      <c r="Q2395" s="819"/>
      <c r="R2395" s="788" t="s">
        <v>213</v>
      </c>
      <c r="S2395" s="788"/>
      <c r="T2395" s="789" t="s">
        <v>229</v>
      </c>
      <c r="U2395" s="790"/>
      <c r="V2395" s="411" t="s">
        <v>186</v>
      </c>
      <c r="W2395" s="788" t="s">
        <v>213</v>
      </c>
      <c r="X2395" s="788"/>
      <c r="Y2395" s="789" t="s">
        <v>229</v>
      </c>
      <c r="Z2395" s="790"/>
      <c r="AA2395" s="411" t="s">
        <v>186</v>
      </c>
      <c r="AB2395" s="788" t="s">
        <v>213</v>
      </c>
      <c r="AC2395" s="788"/>
      <c r="AD2395" s="789" t="s">
        <v>229</v>
      </c>
      <c r="AE2395" s="790"/>
      <c r="AF2395" s="411" t="s">
        <v>186</v>
      </c>
    </row>
    <row r="2396" spans="1:32" ht="21.75" customHeight="1">
      <c r="A2396" s="166">
        <f>IF(N2383="","",A2395+1)</f>
        <v>19</v>
      </c>
      <c r="B2396" s="791" t="s">
        <v>221</v>
      </c>
      <c r="C2396" s="792"/>
      <c r="D2396" s="792"/>
      <c r="E2396" s="119" t="str">
        <f>IFERROR(VLOOKUP(N2383,Marks,109,0),"")</f>
        <v/>
      </c>
      <c r="F2396" s="130" t="str">
        <f>IFERROR(VLOOKUP(N2383,Marks,113,0),"")</f>
        <v/>
      </c>
      <c r="G2396" s="791" t="s">
        <v>192</v>
      </c>
      <c r="H2396" s="792"/>
      <c r="I2396" s="792"/>
      <c r="J2396" s="119" t="str">
        <f>IFERROR(VLOOKUP(N2383,Marks,117,0),"")</f>
        <v/>
      </c>
      <c r="K2396" s="130" t="str">
        <f>IFERROR(VLOOKUP(N2383,Marks,121,0),"")</f>
        <v/>
      </c>
      <c r="L2396" s="793" t="s">
        <v>193</v>
      </c>
      <c r="M2396" s="794"/>
      <c r="N2396" s="794"/>
      <c r="O2396" s="119" t="str">
        <f>IFERROR(VLOOKUP(N2383,Marks,125,0),"")</f>
        <v/>
      </c>
      <c r="P2396" s="130" t="str">
        <f>IFERROR(VLOOKUP(N2383,Marks,129,0),"")</f>
        <v/>
      </c>
      <c r="Q2396" s="819"/>
      <c r="R2396" s="791" t="s">
        <v>221</v>
      </c>
      <c r="S2396" s="792"/>
      <c r="T2396" s="792"/>
      <c r="U2396" s="119" t="str">
        <f>IFERROR(VLOOKUP(AD2383,Marks,109,0),"")</f>
        <v/>
      </c>
      <c r="V2396" s="130" t="str">
        <f>IFERROR(VLOOKUP(AD2383,Marks,113,0),"")</f>
        <v/>
      </c>
      <c r="W2396" s="791" t="s">
        <v>192</v>
      </c>
      <c r="X2396" s="792"/>
      <c r="Y2396" s="792"/>
      <c r="Z2396" s="119" t="str">
        <f>IFERROR(VLOOKUP(AD2383,Marks,117,0),"")</f>
        <v/>
      </c>
      <c r="AA2396" s="130" t="str">
        <f>IFERROR(VLOOKUP(AD2383,Marks,121,0),"")</f>
        <v/>
      </c>
      <c r="AB2396" s="793" t="s">
        <v>193</v>
      </c>
      <c r="AC2396" s="794"/>
      <c r="AD2396" s="794"/>
      <c r="AE2396" s="119" t="str">
        <f>IFERROR(VLOOKUP(AD2383,Marks,125,0),"")</f>
        <v/>
      </c>
      <c r="AF2396" s="130" t="str">
        <f>IFERROR(VLOOKUP(AD2383,Marks,129,0),"")</f>
        <v/>
      </c>
    </row>
    <row r="2397" spans="1:32" ht="21" customHeight="1">
      <c r="A2397" s="166">
        <f>IF(N2383="","",A2396+1)</f>
        <v>20</v>
      </c>
      <c r="B2397" s="780" t="s">
        <v>216</v>
      </c>
      <c r="C2397" s="780"/>
      <c r="D2397" s="780"/>
      <c r="E2397" s="795" t="str">
        <f>IFERROR(VLOOKUP(N2383,Marks,135,0),"")</f>
        <v/>
      </c>
      <c r="F2397" s="795"/>
      <c r="G2397" s="795"/>
      <c r="H2397" s="795"/>
      <c r="I2397" s="780" t="s">
        <v>217</v>
      </c>
      <c r="J2397" s="780"/>
      <c r="K2397" s="780"/>
      <c r="L2397" s="780"/>
      <c r="M2397" s="796" t="str">
        <f>IFERROR(VLOOKUP(N2383,Marks,136,0),"")</f>
        <v/>
      </c>
      <c r="N2397" s="796"/>
      <c r="O2397" s="796"/>
      <c r="P2397" s="796"/>
      <c r="Q2397" s="819"/>
      <c r="R2397" s="780" t="s">
        <v>216</v>
      </c>
      <c r="S2397" s="780"/>
      <c r="T2397" s="780"/>
      <c r="U2397" s="795" t="str">
        <f>IFERROR(VLOOKUP(AD2383,Marks,135,0),"")</f>
        <v/>
      </c>
      <c r="V2397" s="795"/>
      <c r="W2397" s="795"/>
      <c r="X2397" s="795"/>
      <c r="Y2397" s="780" t="s">
        <v>217</v>
      </c>
      <c r="Z2397" s="780"/>
      <c r="AA2397" s="780"/>
      <c r="AB2397" s="780"/>
      <c r="AC2397" s="796" t="str">
        <f>IFERROR(VLOOKUP(AD2383,Marks,136,0),"")</f>
        <v/>
      </c>
      <c r="AD2397" s="796"/>
      <c r="AE2397" s="796"/>
      <c r="AF2397" s="796"/>
    </row>
    <row r="2398" spans="1:32" ht="21" customHeight="1">
      <c r="A2398" s="166">
        <f>IF(N2383="","",A2397+1)</f>
        <v>21</v>
      </c>
      <c r="B2398" s="780" t="s">
        <v>218</v>
      </c>
      <c r="C2398" s="780"/>
      <c r="D2398" s="780"/>
      <c r="E2398" s="782" t="str">
        <f>IFERROR(VLOOKUP(N2383,Marks,134,0),"")</f>
        <v/>
      </c>
      <c r="F2398" s="782"/>
      <c r="G2398" s="782"/>
      <c r="H2398" s="782"/>
      <c r="I2398" s="780" t="s">
        <v>219</v>
      </c>
      <c r="J2398" s="780"/>
      <c r="K2398" s="780"/>
      <c r="L2398" s="780"/>
      <c r="M2398" s="781" t="str">
        <f>IFERROR(VLOOKUP(N2383,Marks,131,0),"")</f>
        <v/>
      </c>
      <c r="N2398" s="781"/>
      <c r="O2398" s="781"/>
      <c r="P2398" s="781"/>
      <c r="Q2398" s="819"/>
      <c r="R2398" s="780" t="s">
        <v>218</v>
      </c>
      <c r="S2398" s="780"/>
      <c r="T2398" s="780"/>
      <c r="U2398" s="782" t="str">
        <f>IFERROR(VLOOKUP(AD2383,Marks,134,0),"")</f>
        <v/>
      </c>
      <c r="V2398" s="782"/>
      <c r="W2398" s="782"/>
      <c r="X2398" s="782"/>
      <c r="Y2398" s="780" t="s">
        <v>219</v>
      </c>
      <c r="Z2398" s="780"/>
      <c r="AA2398" s="780"/>
      <c r="AB2398" s="780"/>
      <c r="AC2398" s="781" t="str">
        <f>IFERROR(VLOOKUP(AD2383,Marks,131,0),"")</f>
        <v/>
      </c>
      <c r="AD2398" s="781"/>
      <c r="AE2398" s="781"/>
      <c r="AF2398" s="781"/>
    </row>
    <row r="2399" spans="1:32" ht="21" customHeight="1">
      <c r="A2399" s="166">
        <f>IF(N2383="","",A2398+1)</f>
        <v>22</v>
      </c>
      <c r="B2399" s="780" t="s">
        <v>220</v>
      </c>
      <c r="C2399" s="780"/>
      <c r="D2399" s="780"/>
      <c r="E2399" s="324" t="str">
        <f>IFERROR(VLOOKUP(N2383,Marks,132,0),"")</f>
        <v/>
      </c>
      <c r="F2399" s="325" t="s">
        <v>341</v>
      </c>
      <c r="G2399" s="783" t="str">
        <f>IF(OR(N2383="",E2381="",O2393=""),"",IF(O2393&gt;85%*1000,"A",IF(O2393&gt;70%*1000,"B",IF(O2393&gt;50%*1000,"C",IF(O2393&gt;30%*1000,"D","E")))))</f>
        <v/>
      </c>
      <c r="H2399" s="783"/>
      <c r="I2399" s="780" t="s">
        <v>222</v>
      </c>
      <c r="J2399" s="780"/>
      <c r="K2399" s="780"/>
      <c r="L2399" s="780"/>
      <c r="M2399" s="818" t="str">
        <f>IFERROR(VLOOKUP(N2383,Marks,133,0),"")</f>
        <v/>
      </c>
      <c r="N2399" s="818"/>
      <c r="O2399" s="818"/>
      <c r="P2399" s="818"/>
      <c r="Q2399" s="819"/>
      <c r="R2399" s="780" t="s">
        <v>220</v>
      </c>
      <c r="S2399" s="780"/>
      <c r="T2399" s="780"/>
      <c r="U2399" s="324" t="str">
        <f>IFERROR(VLOOKUP(AD2383,Marks,132,0),"")</f>
        <v/>
      </c>
      <c r="V2399" s="325" t="s">
        <v>341</v>
      </c>
      <c r="W2399" s="783" t="str">
        <f>IF(OR(AD2383="",U2381="",AE2393=""),"",IF(AE2393&gt;85%*1000,"A",IF(AE2393&gt;70%*1000,"B",IF(AE2393&gt;50%*1000,"C",IF(AE2393&gt;30%*1000,"D","E")))))</f>
        <v/>
      </c>
      <c r="X2399" s="783"/>
      <c r="Y2399" s="780" t="s">
        <v>222</v>
      </c>
      <c r="Z2399" s="780"/>
      <c r="AA2399" s="780"/>
      <c r="AB2399" s="780"/>
      <c r="AC2399" s="818" t="str">
        <f>IFERROR(VLOOKUP(AD2383,Marks,133,0),"")</f>
        <v/>
      </c>
      <c r="AD2399" s="818"/>
      <c r="AE2399" s="818"/>
      <c r="AF2399" s="818"/>
    </row>
    <row r="2400" spans="1:32" ht="21" customHeight="1">
      <c r="A2400" s="166">
        <f>IF(N2383="","",A2399+1)</f>
        <v>23</v>
      </c>
      <c r="B2400" s="817" t="s">
        <v>228</v>
      </c>
      <c r="C2400" s="817"/>
      <c r="D2400" s="817"/>
      <c r="E2400" s="784">
        <f>'Master sheet'!$C$10</f>
        <v>44697</v>
      </c>
      <c r="F2400" s="784"/>
      <c r="G2400" s="784"/>
      <c r="H2400" s="410"/>
      <c r="I2400" s="121"/>
      <c r="J2400" s="121"/>
      <c r="K2400" s="76"/>
      <c r="L2400" s="121"/>
      <c r="M2400" s="121"/>
      <c r="N2400" s="121"/>
      <c r="O2400" s="121"/>
      <c r="P2400" s="121"/>
      <c r="Q2400" s="819"/>
      <c r="R2400" s="817" t="s">
        <v>228</v>
      </c>
      <c r="S2400" s="817"/>
      <c r="T2400" s="817"/>
      <c r="U2400" s="784">
        <f>'Master sheet'!$C$10</f>
        <v>44697</v>
      </c>
      <c r="V2400" s="784"/>
      <c r="W2400" s="784"/>
      <c r="X2400" s="410"/>
      <c r="Y2400" s="121"/>
      <c r="Z2400" s="121"/>
      <c r="AA2400" s="76"/>
      <c r="AB2400" s="121"/>
      <c r="AC2400" s="121"/>
      <c r="AD2400" s="121"/>
      <c r="AE2400" s="121"/>
      <c r="AF2400" s="121"/>
    </row>
    <row r="2401" spans="1:32" ht="43.5" customHeight="1">
      <c r="A2401" s="166">
        <f>IF(N2383="","",A2400+1)</f>
        <v>24</v>
      </c>
      <c r="B2401" s="804" t="str">
        <f>IF(AND(C2380=1),CONCATENATE("( ",UPPER('Master sheet'!$F$11)," )"),IF(AND(C2380=2),CONCATENATE("( ",UPPER('Master sheet'!$F$19)," )"),IF(AND(C2380=3),CONCATENATE("( ",UPPER('Master sheet'!$J$11)," )"),IF(AND(C2380=4),CONCATENATE("( ",UPPER('Master sheet'!$J$19)," )"),""))))</f>
        <v/>
      </c>
      <c r="C2401" s="804"/>
      <c r="D2401" s="804"/>
      <c r="E2401" s="804"/>
      <c r="F2401" s="805" t="str">
        <f>IF(AND(N2383=""),"",CONCATENATE("(",'Master sheet'!$C$14," )"))</f>
        <v>(Suresh Kumar )</v>
      </c>
      <c r="G2401" s="805"/>
      <c r="H2401" s="805"/>
      <c r="I2401" s="805"/>
      <c r="J2401" s="805"/>
      <c r="K2401" s="805" t="str">
        <f>IF(AND(N2383=""),"",CONCATENATE("(",'Master sheet'!$C$12," )"))</f>
        <v>(USHA PALIYA )</v>
      </c>
      <c r="L2401" s="805"/>
      <c r="M2401" s="805"/>
      <c r="N2401" s="805"/>
      <c r="O2401" s="805"/>
      <c r="P2401" s="805"/>
      <c r="Q2401" s="819"/>
      <c r="R2401" s="804" t="str">
        <f>IF(AND(S2380=1),CONCATENATE("( ",UPPER('Master sheet'!$F$11)," )"),IF(AND(S2380=2),CONCATENATE("( ",UPPER('Master sheet'!$F$19)," )"),IF(AND(S2380=3),CONCATENATE("( ",UPPER('Master sheet'!$J$11)," )"),IF(AND(S2380=4),CONCATENATE("( ",UPPER('Master sheet'!$J$19)," )"),""))))</f>
        <v/>
      </c>
      <c r="S2401" s="804"/>
      <c r="T2401" s="804"/>
      <c r="U2401" s="804"/>
      <c r="V2401" s="805" t="str">
        <f>IF(AND(AD2383=""),"",CONCATENATE("(",'Master sheet'!$C$14," )"))</f>
        <v>(Suresh Kumar )</v>
      </c>
      <c r="W2401" s="805"/>
      <c r="X2401" s="805"/>
      <c r="Y2401" s="805"/>
      <c r="Z2401" s="805"/>
      <c r="AA2401" s="805" t="str">
        <f>IF(AND(AD2383=""),"",CONCATENATE("(",'Master sheet'!$C$12," )"))</f>
        <v>(USHA PALIYA )</v>
      </c>
      <c r="AB2401" s="805"/>
      <c r="AC2401" s="805"/>
      <c r="AD2401" s="805"/>
      <c r="AE2401" s="805"/>
      <c r="AF2401" s="805"/>
    </row>
    <row r="2402" spans="1:32" ht="21.75" customHeight="1">
      <c r="A2402" s="166">
        <f>IF(N2383="","",A2401+1)</f>
        <v>25</v>
      </c>
      <c r="B2402" s="806" t="s">
        <v>223</v>
      </c>
      <c r="C2402" s="806"/>
      <c r="D2402" s="806"/>
      <c r="E2402" s="806"/>
      <c r="F2402" s="807" t="s">
        <v>224</v>
      </c>
      <c r="G2402" s="807"/>
      <c r="H2402" s="807"/>
      <c r="I2402" s="807"/>
      <c r="J2402" s="807"/>
      <c r="K2402" s="806" t="s">
        <v>225</v>
      </c>
      <c r="L2402" s="806"/>
      <c r="M2402" s="806"/>
      <c r="N2402" s="806"/>
      <c r="O2402" s="806"/>
      <c r="P2402" s="806"/>
      <c r="Q2402" s="819"/>
      <c r="R2402" s="806" t="s">
        <v>223</v>
      </c>
      <c r="S2402" s="806"/>
      <c r="T2402" s="806"/>
      <c r="U2402" s="806"/>
      <c r="V2402" s="807" t="s">
        <v>224</v>
      </c>
      <c r="W2402" s="807"/>
      <c r="X2402" s="807"/>
      <c r="Y2402" s="807"/>
      <c r="Z2402" s="807"/>
      <c r="AA2402" s="806" t="s">
        <v>225</v>
      </c>
      <c r="AB2402" s="806"/>
      <c r="AC2402" s="806"/>
      <c r="AD2402" s="806"/>
      <c r="AE2402" s="806"/>
      <c r="AF2402" s="806"/>
    </row>
    <row r="2404" spans="1:32" ht="21.9" customHeight="1">
      <c r="A2404" s="165">
        <f>IF(N2410="","",1)</f>
        <v>1</v>
      </c>
      <c r="B2404" s="808" t="s">
        <v>203</v>
      </c>
      <c r="C2404" s="808"/>
      <c r="D2404" s="808"/>
      <c r="E2404" s="808"/>
      <c r="F2404" s="808"/>
      <c r="G2404" s="808"/>
      <c r="H2404" s="808"/>
      <c r="I2404" s="808"/>
      <c r="J2404" s="808"/>
      <c r="K2404" s="808"/>
      <c r="L2404" s="808"/>
      <c r="M2404" s="808"/>
      <c r="N2404" s="808"/>
      <c r="O2404" s="808"/>
      <c r="P2404" s="808"/>
      <c r="Q2404" s="819" t="s">
        <v>249</v>
      </c>
      <c r="R2404" s="808" t="s">
        <v>203</v>
      </c>
      <c r="S2404" s="808"/>
      <c r="T2404" s="808"/>
      <c r="U2404" s="808"/>
      <c r="V2404" s="808"/>
      <c r="W2404" s="808"/>
      <c r="X2404" s="808"/>
      <c r="Y2404" s="808"/>
      <c r="Z2404" s="808"/>
      <c r="AA2404" s="808"/>
      <c r="AB2404" s="808"/>
      <c r="AC2404" s="808"/>
      <c r="AD2404" s="808"/>
      <c r="AE2404" s="808"/>
      <c r="AF2404" s="808"/>
    </row>
    <row r="2405" spans="1:32" ht="21.9" customHeight="1">
      <c r="A2405" s="166">
        <f>IF(N2410="","",A2404+1)</f>
        <v>2</v>
      </c>
      <c r="B2405" s="820" t="s">
        <v>541</v>
      </c>
      <c r="C2405" s="820"/>
      <c r="D2405" s="820"/>
      <c r="E2405" s="820"/>
      <c r="F2405" s="820"/>
      <c r="G2405" s="820"/>
      <c r="H2405" s="820"/>
      <c r="I2405" s="820"/>
      <c r="J2405" s="820"/>
      <c r="K2405" s="820"/>
      <c r="L2405" s="820"/>
      <c r="M2405" s="820"/>
      <c r="N2405" s="820"/>
      <c r="O2405" s="820"/>
      <c r="P2405" s="820"/>
      <c r="Q2405" s="819"/>
      <c r="R2405" s="820" t="s">
        <v>541</v>
      </c>
      <c r="S2405" s="820"/>
      <c r="T2405" s="820"/>
      <c r="U2405" s="820"/>
      <c r="V2405" s="820"/>
      <c r="W2405" s="820"/>
      <c r="X2405" s="820"/>
      <c r="Y2405" s="820"/>
      <c r="Z2405" s="820"/>
      <c r="AA2405" s="820"/>
      <c r="AB2405" s="820"/>
      <c r="AC2405" s="820"/>
      <c r="AD2405" s="820"/>
      <c r="AE2405" s="820"/>
      <c r="AF2405" s="820"/>
    </row>
    <row r="2406" spans="1:32" ht="21.9" customHeight="1">
      <c r="A2406" s="166">
        <f>IF(N2410="","",A2405+1)</f>
        <v>3</v>
      </c>
      <c r="B2406" s="821" t="s">
        <v>168</v>
      </c>
      <c r="C2406" s="821"/>
      <c r="D2406" s="821"/>
      <c r="E2406" s="822" t="str">
        <f>IF(AND(N2410=""),"",'Result Sheet'!$F$2)</f>
        <v xml:space="preserve">महात्मा गाँधी राजकीय विद्यालय (अंग्रेजी माध्यम) बर, पाली </v>
      </c>
      <c r="F2406" s="822"/>
      <c r="G2406" s="822"/>
      <c r="H2406" s="822"/>
      <c r="I2406" s="822"/>
      <c r="J2406" s="822"/>
      <c r="K2406" s="822"/>
      <c r="L2406" s="822"/>
      <c r="M2406" s="822"/>
      <c r="N2406" s="822"/>
      <c r="O2406" s="822"/>
      <c r="P2406" s="822"/>
      <c r="Q2406" s="819"/>
      <c r="R2406" s="821" t="s">
        <v>168</v>
      </c>
      <c r="S2406" s="821"/>
      <c r="T2406" s="821"/>
      <c r="U2406" s="822" t="str">
        <f>IF(AND(AD2410=""),"",'Result Sheet'!$F$2)</f>
        <v xml:space="preserve">महात्मा गाँधी राजकीय विद्यालय (अंग्रेजी माध्यम) बर, पाली </v>
      </c>
      <c r="V2406" s="822"/>
      <c r="W2406" s="822"/>
      <c r="X2406" s="822"/>
      <c r="Y2406" s="822"/>
      <c r="Z2406" s="822"/>
      <c r="AA2406" s="822"/>
      <c r="AB2406" s="822"/>
      <c r="AC2406" s="822"/>
      <c r="AD2406" s="822"/>
      <c r="AE2406" s="822"/>
      <c r="AF2406" s="822"/>
    </row>
    <row r="2407" spans="1:32" ht="21.9" customHeight="1">
      <c r="A2407" s="166">
        <f>IF(N2410="","",A2406+1)</f>
        <v>4</v>
      </c>
      <c r="B2407" s="413" t="s">
        <v>169</v>
      </c>
      <c r="C2407" s="797" t="str">
        <f>IFERROR(VLOOKUP(N2410,Marks,2,0),"")</f>
        <v/>
      </c>
      <c r="D2407" s="797"/>
      <c r="E2407" s="815" t="s">
        <v>212</v>
      </c>
      <c r="F2407" s="815"/>
      <c r="G2407" s="815"/>
      <c r="H2407" s="797" t="str">
        <f>IFERROR(VLOOKUP(N2410,Marks,3,0),"")</f>
        <v/>
      </c>
      <c r="I2407" s="797"/>
      <c r="J2407" s="798" t="s">
        <v>205</v>
      </c>
      <c r="K2407" s="798"/>
      <c r="L2407" s="798"/>
      <c r="M2407" s="798"/>
      <c r="N2407" s="799" t="str">
        <f>IF(AND(N2410=""),"",'Marks Entry 1st'!$I$2)</f>
        <v xml:space="preserve"> 2021-2022</v>
      </c>
      <c r="O2407" s="799"/>
      <c r="P2407" s="799"/>
      <c r="Q2407" s="819"/>
      <c r="R2407" s="413" t="s">
        <v>169</v>
      </c>
      <c r="S2407" s="797" t="str">
        <f>IFERROR(VLOOKUP(AD2410,Marks,2,0),"")</f>
        <v/>
      </c>
      <c r="T2407" s="797"/>
      <c r="U2407" s="815" t="s">
        <v>212</v>
      </c>
      <c r="V2407" s="815"/>
      <c r="W2407" s="815"/>
      <c r="X2407" s="797" t="str">
        <f>IFERROR(VLOOKUP(AD2410,Marks,3,0),"")</f>
        <v/>
      </c>
      <c r="Y2407" s="797"/>
      <c r="Z2407" s="798" t="s">
        <v>205</v>
      </c>
      <c r="AA2407" s="798"/>
      <c r="AB2407" s="798"/>
      <c r="AC2407" s="798"/>
      <c r="AD2407" s="799" t="str">
        <f>IF(AND(AD2410=""),"",'Marks Entry 1st'!$I$2)</f>
        <v xml:space="preserve"> 2021-2022</v>
      </c>
      <c r="AE2407" s="799"/>
      <c r="AF2407" s="799"/>
    </row>
    <row r="2408" spans="1:32" ht="21.9" customHeight="1">
      <c r="A2408" s="166">
        <f>IF(N2410="","",A2407+1)</f>
        <v>5</v>
      </c>
      <c r="B2408" s="800" t="s">
        <v>206</v>
      </c>
      <c r="C2408" s="800"/>
      <c r="D2408" s="800"/>
      <c r="E2408" s="801" t="str">
        <f>IFERROR(VLOOKUP(N2410,Marks,6,0),"")</f>
        <v/>
      </c>
      <c r="F2408" s="801"/>
      <c r="G2408" s="801"/>
      <c r="H2408" s="801"/>
      <c r="I2408" s="801"/>
      <c r="J2408" s="802" t="s">
        <v>209</v>
      </c>
      <c r="K2408" s="802"/>
      <c r="L2408" s="802"/>
      <c r="M2408" s="802"/>
      <c r="N2408" s="803" t="str">
        <f>IFERROR(VLOOKUP(N2410,Marks,5,0),"")</f>
        <v/>
      </c>
      <c r="O2408" s="803"/>
      <c r="P2408" s="803"/>
      <c r="Q2408" s="819"/>
      <c r="R2408" s="800" t="s">
        <v>206</v>
      </c>
      <c r="S2408" s="800"/>
      <c r="T2408" s="800"/>
      <c r="U2408" s="801" t="str">
        <f>IFERROR(VLOOKUP(AD2410,Marks,6,0),"")</f>
        <v/>
      </c>
      <c r="V2408" s="801"/>
      <c r="W2408" s="801"/>
      <c r="X2408" s="801"/>
      <c r="Y2408" s="801"/>
      <c r="Z2408" s="802" t="s">
        <v>209</v>
      </c>
      <c r="AA2408" s="802"/>
      <c r="AB2408" s="802"/>
      <c r="AC2408" s="802"/>
      <c r="AD2408" s="803" t="str">
        <f>IFERROR(VLOOKUP(AD2410,Marks,5,0),"")</f>
        <v/>
      </c>
      <c r="AE2408" s="803"/>
      <c r="AF2408" s="803"/>
    </row>
    <row r="2409" spans="1:32" ht="21.9" customHeight="1">
      <c r="A2409" s="166">
        <f>IF(N2410="","",A2408+1)</f>
        <v>6</v>
      </c>
      <c r="B2409" s="800" t="s">
        <v>207</v>
      </c>
      <c r="C2409" s="800"/>
      <c r="D2409" s="800"/>
      <c r="E2409" s="801" t="str">
        <f>IFERROR(VLOOKUP(N2410,Marks,7,0),"")</f>
        <v/>
      </c>
      <c r="F2409" s="801"/>
      <c r="G2409" s="801"/>
      <c r="H2409" s="801"/>
      <c r="I2409" s="801"/>
      <c r="J2409" s="802" t="s">
        <v>210</v>
      </c>
      <c r="K2409" s="802"/>
      <c r="L2409" s="802"/>
      <c r="M2409" s="802"/>
      <c r="N2409" s="816" t="str">
        <f>IFERROR(VLOOKUP(N2410,Marks,4,0),"")</f>
        <v/>
      </c>
      <c r="O2409" s="816"/>
      <c r="P2409" s="816"/>
      <c r="Q2409" s="819"/>
      <c r="R2409" s="800" t="s">
        <v>207</v>
      </c>
      <c r="S2409" s="800"/>
      <c r="T2409" s="800"/>
      <c r="U2409" s="801" t="str">
        <f>IFERROR(VLOOKUP(AD2410,Marks,7,0),"")</f>
        <v/>
      </c>
      <c r="V2409" s="801"/>
      <c r="W2409" s="801"/>
      <c r="X2409" s="801"/>
      <c r="Y2409" s="801"/>
      <c r="Z2409" s="802" t="s">
        <v>210</v>
      </c>
      <c r="AA2409" s="802"/>
      <c r="AB2409" s="802"/>
      <c r="AC2409" s="802"/>
      <c r="AD2409" s="816" t="str">
        <f>IFERROR(VLOOKUP(AD2410,Marks,4,0),"")</f>
        <v/>
      </c>
      <c r="AE2409" s="816"/>
      <c r="AF2409" s="816"/>
    </row>
    <row r="2410" spans="1:32" ht="21.9" customHeight="1">
      <c r="A2410" s="166">
        <f>IF(N2410="","",A2409+1)</f>
        <v>7</v>
      </c>
      <c r="B2410" s="800" t="s">
        <v>208</v>
      </c>
      <c r="C2410" s="800"/>
      <c r="D2410" s="800"/>
      <c r="E2410" s="801" t="str">
        <f>IFERROR(VLOOKUP(N2410,Marks,8,0),"")</f>
        <v/>
      </c>
      <c r="F2410" s="801"/>
      <c r="G2410" s="801"/>
      <c r="H2410" s="801"/>
      <c r="I2410" s="801"/>
      <c r="J2410" s="802" t="s">
        <v>211</v>
      </c>
      <c r="K2410" s="802"/>
      <c r="L2410" s="802"/>
      <c r="M2410" s="802"/>
      <c r="N2410" s="809">
        <f>IF(AD2383="","",IF(AND(AD2383+1&gt;$AN$6),"",AD2383+1))</f>
        <v>279</v>
      </c>
      <c r="O2410" s="809"/>
      <c r="P2410" s="809"/>
      <c r="Q2410" s="819"/>
      <c r="R2410" s="800" t="s">
        <v>208</v>
      </c>
      <c r="S2410" s="800"/>
      <c r="T2410" s="800"/>
      <c r="U2410" s="801" t="str">
        <f>IFERROR(VLOOKUP(AD2410,Marks,8,0),"")</f>
        <v/>
      </c>
      <c r="V2410" s="801"/>
      <c r="W2410" s="801"/>
      <c r="X2410" s="801"/>
      <c r="Y2410" s="801"/>
      <c r="Z2410" s="802" t="s">
        <v>211</v>
      </c>
      <c r="AA2410" s="802"/>
      <c r="AB2410" s="802"/>
      <c r="AC2410" s="802"/>
      <c r="AD2410" s="810">
        <f>IF(N2410="","",IF(AND(N2410+1&gt;$AN$6),"",N2410+1))</f>
        <v>280</v>
      </c>
      <c r="AE2410" s="810"/>
      <c r="AF2410" s="810"/>
    </row>
    <row r="2411" spans="1:32" ht="9" customHeight="1">
      <c r="A2411" s="166">
        <f>IF(N2410="","",A2410+1)</f>
        <v>8</v>
      </c>
      <c r="B2411" s="123"/>
      <c r="C2411" s="123"/>
      <c r="D2411" s="123"/>
      <c r="E2411" s="124"/>
      <c r="F2411" s="124"/>
      <c r="G2411" s="124"/>
      <c r="H2411" s="123"/>
      <c r="I2411" s="123"/>
      <c r="J2411" s="125"/>
      <c r="K2411" s="125"/>
      <c r="L2411" s="125"/>
      <c r="M2411" s="76"/>
      <c r="N2411" s="76"/>
      <c r="O2411" s="76"/>
      <c r="P2411" s="76"/>
      <c r="Q2411" s="819"/>
      <c r="R2411" s="123"/>
      <c r="S2411" s="123"/>
      <c r="T2411" s="123"/>
      <c r="U2411" s="124"/>
      <c r="V2411" s="124"/>
      <c r="W2411" s="124"/>
      <c r="X2411" s="123"/>
      <c r="Y2411" s="123"/>
      <c r="Z2411" s="125"/>
      <c r="AA2411" s="125"/>
      <c r="AB2411" s="125"/>
      <c r="AC2411" s="76"/>
      <c r="AD2411" s="76"/>
      <c r="AE2411" s="76"/>
      <c r="AF2411" s="76"/>
    </row>
    <row r="2412" spans="1:32" ht="21" customHeight="1">
      <c r="A2412" s="166">
        <f>IF(N2410="","",A2411+1)</f>
        <v>9</v>
      </c>
      <c r="B2412" s="811" t="s">
        <v>213</v>
      </c>
      <c r="C2412" s="646" t="s">
        <v>214</v>
      </c>
      <c r="D2412" s="646"/>
      <c r="E2412" s="646"/>
      <c r="F2412" s="812" t="s">
        <v>13</v>
      </c>
      <c r="G2412" s="813"/>
      <c r="H2412" s="813"/>
      <c r="I2412" s="814"/>
      <c r="J2412" s="649" t="s">
        <v>184</v>
      </c>
      <c r="K2412" s="650" t="s">
        <v>167</v>
      </c>
      <c r="L2412" s="651"/>
      <c r="M2412" s="651"/>
      <c r="N2412" s="652"/>
      <c r="O2412" s="616" t="s">
        <v>185</v>
      </c>
      <c r="P2412" s="617" t="s">
        <v>186</v>
      </c>
      <c r="Q2412" s="819"/>
      <c r="R2412" s="811" t="s">
        <v>213</v>
      </c>
      <c r="S2412" s="646" t="s">
        <v>214</v>
      </c>
      <c r="T2412" s="646"/>
      <c r="U2412" s="646"/>
      <c r="V2412" s="812" t="s">
        <v>13</v>
      </c>
      <c r="W2412" s="813"/>
      <c r="X2412" s="813"/>
      <c r="Y2412" s="814"/>
      <c r="Z2412" s="649" t="s">
        <v>184</v>
      </c>
      <c r="AA2412" s="650" t="s">
        <v>167</v>
      </c>
      <c r="AB2412" s="651"/>
      <c r="AC2412" s="651"/>
      <c r="AD2412" s="652"/>
      <c r="AE2412" s="616" t="s">
        <v>185</v>
      </c>
      <c r="AF2412" s="617" t="s">
        <v>186</v>
      </c>
    </row>
    <row r="2413" spans="1:32" ht="90.75" customHeight="1">
      <c r="A2413" s="166">
        <f>IF(N2410="","",A2412+1)</f>
        <v>10</v>
      </c>
      <c r="B2413" s="811"/>
      <c r="C2413" s="171" t="s">
        <v>11</v>
      </c>
      <c r="D2413" s="171" t="s">
        <v>180</v>
      </c>
      <c r="E2413" s="171" t="s">
        <v>108</v>
      </c>
      <c r="F2413" s="171" t="s">
        <v>182</v>
      </c>
      <c r="G2413" s="171" t="s">
        <v>183</v>
      </c>
      <c r="H2413" s="305" t="s">
        <v>10</v>
      </c>
      <c r="I2413" s="171" t="s">
        <v>108</v>
      </c>
      <c r="J2413" s="649"/>
      <c r="K2413" s="172" t="s">
        <v>182</v>
      </c>
      <c r="L2413" s="172" t="s">
        <v>183</v>
      </c>
      <c r="M2413" s="173" t="s">
        <v>10</v>
      </c>
      <c r="N2413" s="171" t="s">
        <v>108</v>
      </c>
      <c r="O2413" s="616"/>
      <c r="P2413" s="785"/>
      <c r="Q2413" s="819"/>
      <c r="R2413" s="811"/>
      <c r="S2413" s="171" t="s">
        <v>11</v>
      </c>
      <c r="T2413" s="171" t="s">
        <v>180</v>
      </c>
      <c r="U2413" s="171" t="s">
        <v>108</v>
      </c>
      <c r="V2413" s="171" t="s">
        <v>182</v>
      </c>
      <c r="W2413" s="171" t="s">
        <v>183</v>
      </c>
      <c r="X2413" s="305" t="s">
        <v>10</v>
      </c>
      <c r="Y2413" s="171" t="s">
        <v>108</v>
      </c>
      <c r="Z2413" s="649"/>
      <c r="AA2413" s="172" t="s">
        <v>182</v>
      </c>
      <c r="AB2413" s="172" t="s">
        <v>183</v>
      </c>
      <c r="AC2413" s="173" t="s">
        <v>10</v>
      </c>
      <c r="AD2413" s="171" t="s">
        <v>108</v>
      </c>
      <c r="AE2413" s="616"/>
      <c r="AF2413" s="785">
        <v>0</v>
      </c>
    </row>
    <row r="2414" spans="1:32" ht="18.75" customHeight="1">
      <c r="A2414" s="166">
        <f>IF(N2410="","",A2413+1)</f>
        <v>11</v>
      </c>
      <c r="B2414" s="811"/>
      <c r="C2414" s="409">
        <v>20</v>
      </c>
      <c r="D2414" s="409">
        <v>20</v>
      </c>
      <c r="E2414" s="116">
        <v>40</v>
      </c>
      <c r="F2414" s="409">
        <v>30</v>
      </c>
      <c r="G2414" s="409">
        <v>18</v>
      </c>
      <c r="H2414" s="409">
        <v>12</v>
      </c>
      <c r="I2414" s="116">
        <v>60</v>
      </c>
      <c r="J2414" s="118">
        <v>100</v>
      </c>
      <c r="K2414" s="409">
        <v>50</v>
      </c>
      <c r="L2414" s="409">
        <v>30</v>
      </c>
      <c r="M2414" s="409">
        <v>20</v>
      </c>
      <c r="N2414" s="116">
        <v>100</v>
      </c>
      <c r="O2414" s="118">
        <v>200</v>
      </c>
      <c r="P2414" s="786"/>
      <c r="Q2414" s="819"/>
      <c r="R2414" s="811"/>
      <c r="S2414" s="409">
        <v>20</v>
      </c>
      <c r="T2414" s="409">
        <v>20</v>
      </c>
      <c r="U2414" s="116">
        <v>40</v>
      </c>
      <c r="V2414" s="409">
        <v>30</v>
      </c>
      <c r="W2414" s="409">
        <v>18</v>
      </c>
      <c r="X2414" s="409">
        <v>12</v>
      </c>
      <c r="Y2414" s="116">
        <v>60</v>
      </c>
      <c r="Z2414" s="118">
        <v>100</v>
      </c>
      <c r="AA2414" s="409">
        <v>50</v>
      </c>
      <c r="AB2414" s="409">
        <v>30</v>
      </c>
      <c r="AC2414" s="409">
        <v>20</v>
      </c>
      <c r="AD2414" s="116">
        <v>100</v>
      </c>
      <c r="AE2414" s="118">
        <v>200</v>
      </c>
      <c r="AF2414" s="786"/>
    </row>
    <row r="2415" spans="1:32" ht="21" customHeight="1">
      <c r="A2415" s="166">
        <f>IF(N2410="","",A2414+1)</f>
        <v>12</v>
      </c>
      <c r="B2415" s="122" t="str">
        <f>'Result Sheet'!$L$4</f>
        <v xml:space="preserve">हिन्दी </v>
      </c>
      <c r="C2415" s="408" t="str">
        <f>IFERROR(VLOOKUP(N2410,Marks,11,0),"")</f>
        <v/>
      </c>
      <c r="D2415" s="408" t="str">
        <f>IFERROR(VLOOKUP(N2410,Marks,12,0),"")</f>
        <v/>
      </c>
      <c r="E2415" s="117" t="str">
        <f>IFERROR(VLOOKUP(N2410,Marks,13,0),"")</f>
        <v/>
      </c>
      <c r="F2415" s="408" t="str">
        <f>IFERROR(VLOOKUP(N2410,Marks,14,0),"")</f>
        <v/>
      </c>
      <c r="G2415" s="408" t="str">
        <f>IFERROR(VLOOKUP(N2410,Marks,15,0),"")</f>
        <v/>
      </c>
      <c r="H2415" s="408" t="str">
        <f>IFERROR(VLOOKUP(N2410,Marks,16,0),"")</f>
        <v/>
      </c>
      <c r="I2415" s="117" t="str">
        <f>IFERROR(VLOOKUP(N2410,Marks,17,0),"")</f>
        <v/>
      </c>
      <c r="J2415" s="119" t="str">
        <f>IFERROR(VLOOKUP(N2410,Marks,18,0),"")</f>
        <v/>
      </c>
      <c r="K2415" s="408" t="str">
        <f>IFERROR(VLOOKUP(N2410,Marks,19,0),"")</f>
        <v/>
      </c>
      <c r="L2415" s="408" t="str">
        <f>IFERROR(VLOOKUP(N2410,Marks,20,0),"")</f>
        <v/>
      </c>
      <c r="M2415" s="408" t="str">
        <f>IFERROR(VLOOKUP(N2410,Marks,21,0),"")</f>
        <v/>
      </c>
      <c r="N2415" s="117" t="str">
        <f>IFERROR(VLOOKUP(N2410,Marks,22,0),"")</f>
        <v/>
      </c>
      <c r="O2415" s="119" t="str">
        <f>IFERROR(VLOOKUP(N2410,Marks,23,0),"")</f>
        <v/>
      </c>
      <c r="P2415" s="323" t="str">
        <f>IFERROR(VLOOKUP(N2410,Marks,29,0),"")</f>
        <v/>
      </c>
      <c r="Q2415" s="819"/>
      <c r="R2415" s="122" t="str">
        <f>'Result Sheet'!$L$4</f>
        <v xml:space="preserve">हिन्दी </v>
      </c>
      <c r="S2415" s="408" t="str">
        <f>IFERROR(VLOOKUP(AD2410,Marks,11,0),"")</f>
        <v/>
      </c>
      <c r="T2415" s="408" t="str">
        <f>IFERROR(VLOOKUP(AD2410,Marks,12,0),"")</f>
        <v/>
      </c>
      <c r="U2415" s="117" t="str">
        <f>IFERROR(VLOOKUP(AD2410,Marks,13,0),"")</f>
        <v/>
      </c>
      <c r="V2415" s="408" t="str">
        <f>IFERROR(VLOOKUP(AD2410,Marks,14,0),"")</f>
        <v/>
      </c>
      <c r="W2415" s="408" t="str">
        <f>IFERROR(VLOOKUP(AD2410,Marks,15,0),"")</f>
        <v/>
      </c>
      <c r="X2415" s="408" t="str">
        <f>IFERROR(VLOOKUP(AD2410,Marks,16,0),"")</f>
        <v/>
      </c>
      <c r="Y2415" s="117" t="str">
        <f>IFERROR(VLOOKUP(AD2410,Marks,17,0),"")</f>
        <v/>
      </c>
      <c r="Z2415" s="119" t="str">
        <f>IFERROR(VLOOKUP(AD2410,Marks,18,0),"")</f>
        <v/>
      </c>
      <c r="AA2415" s="408" t="str">
        <f>IFERROR(VLOOKUP(AD2410,Marks,19,0),"")</f>
        <v/>
      </c>
      <c r="AB2415" s="408" t="str">
        <f>IFERROR(VLOOKUP(AD2410,Marks,20,0),"")</f>
        <v/>
      </c>
      <c r="AC2415" s="408" t="str">
        <f>IFERROR(VLOOKUP(AD2410,Marks,21,0),"")</f>
        <v/>
      </c>
      <c r="AD2415" s="117" t="str">
        <f>IFERROR(VLOOKUP(AD2410,Marks,22,0),"")</f>
        <v/>
      </c>
      <c r="AE2415" s="119" t="str">
        <f>IFERROR(VLOOKUP(AD2410,Marks,23,0),"")</f>
        <v/>
      </c>
      <c r="AF2415" s="323" t="str">
        <f>IFERROR(VLOOKUP(AD2410,Marks,29,0),"")</f>
        <v/>
      </c>
    </row>
    <row r="2416" spans="1:32" ht="21" customHeight="1">
      <c r="A2416" s="166">
        <f>IF(N2410="","",A2415+1)</f>
        <v>13</v>
      </c>
      <c r="B2416" s="122" t="str">
        <f>'Result Sheet'!$AE$4</f>
        <v xml:space="preserve">अंग्रेजी </v>
      </c>
      <c r="C2416" s="408" t="str">
        <f>IFERROR(VLOOKUP(N2410,Marks,30,0),"")</f>
        <v/>
      </c>
      <c r="D2416" s="408" t="str">
        <f>IFERROR(VLOOKUP(N2410,Marks,31,0),"")</f>
        <v/>
      </c>
      <c r="E2416" s="117" t="str">
        <f>IFERROR(VLOOKUP(N2410,Marks,32,0),"")</f>
        <v/>
      </c>
      <c r="F2416" s="408" t="str">
        <f>IFERROR(VLOOKUP(N2410,Marks,33,0),"")</f>
        <v/>
      </c>
      <c r="G2416" s="408" t="str">
        <f>IFERROR(VLOOKUP(N2410,Marks,34,0),"")</f>
        <v/>
      </c>
      <c r="H2416" s="408" t="str">
        <f>IFERROR(VLOOKUP(N2410,Marks,35,0),"")</f>
        <v/>
      </c>
      <c r="I2416" s="117" t="str">
        <f>IFERROR(VLOOKUP(N2410,Marks,36,0),"")</f>
        <v/>
      </c>
      <c r="J2416" s="119" t="str">
        <f>IFERROR(VLOOKUP(N2410,Marks,37,0),"")</f>
        <v/>
      </c>
      <c r="K2416" s="408" t="str">
        <f>IFERROR(VLOOKUP(N2410,Marks,38,0),"")</f>
        <v/>
      </c>
      <c r="L2416" s="408" t="str">
        <f>IFERROR(VLOOKUP(N2410,Marks,39,0),"")</f>
        <v/>
      </c>
      <c r="M2416" s="408" t="str">
        <f>IFERROR(VLOOKUP(N2410,Marks,40,0),"")</f>
        <v/>
      </c>
      <c r="N2416" s="117" t="str">
        <f>IFERROR(VLOOKUP(N2410,Marks,41,0),"")</f>
        <v/>
      </c>
      <c r="O2416" s="119" t="str">
        <f>IFERROR(VLOOKUP(N2410,Marks,42,0),"")</f>
        <v/>
      </c>
      <c r="P2416" s="323" t="str">
        <f>IFERROR(VLOOKUP(N2410,Marks,48,0),"")</f>
        <v/>
      </c>
      <c r="Q2416" s="819"/>
      <c r="R2416" s="122" t="str">
        <f>'Result Sheet'!$AE$4</f>
        <v xml:space="preserve">अंग्रेजी </v>
      </c>
      <c r="S2416" s="408" t="str">
        <f>IFERROR(VLOOKUP(AD2410,Marks,30,0),"")</f>
        <v/>
      </c>
      <c r="T2416" s="408" t="str">
        <f>IFERROR(VLOOKUP(AD2410,Marks,31,0),"")</f>
        <v/>
      </c>
      <c r="U2416" s="117" t="str">
        <f>IFERROR(VLOOKUP(AD2410,Marks,32,0),"")</f>
        <v/>
      </c>
      <c r="V2416" s="408" t="str">
        <f>IFERROR(VLOOKUP(AD2410,Marks,33,0),"")</f>
        <v/>
      </c>
      <c r="W2416" s="408" t="str">
        <f>IFERROR(VLOOKUP(AD2410,Marks,34,0),"")</f>
        <v/>
      </c>
      <c r="X2416" s="408" t="str">
        <f>IFERROR(VLOOKUP(AD2410,Marks,35,0),"")</f>
        <v/>
      </c>
      <c r="Y2416" s="117" t="str">
        <f>IFERROR(VLOOKUP(AD2410,Marks,36,0),"")</f>
        <v/>
      </c>
      <c r="Z2416" s="119" t="str">
        <f>IFERROR(VLOOKUP(AD2410,Marks,37,0),"")</f>
        <v/>
      </c>
      <c r="AA2416" s="408" t="str">
        <f>IFERROR(VLOOKUP(AD2410,Marks,38,0),"")</f>
        <v/>
      </c>
      <c r="AB2416" s="408" t="str">
        <f>IFERROR(VLOOKUP(AD2410,Marks,39,0),"")</f>
        <v/>
      </c>
      <c r="AC2416" s="408" t="str">
        <f>IFERROR(VLOOKUP(AD2410,Marks,40,0),"")</f>
        <v/>
      </c>
      <c r="AD2416" s="117" t="str">
        <f>IFERROR(VLOOKUP(AD2410,Marks,41,0),"")</f>
        <v/>
      </c>
      <c r="AE2416" s="119" t="str">
        <f>IFERROR(VLOOKUP(AD2410,Marks,42,0),"")</f>
        <v/>
      </c>
      <c r="AF2416" s="323" t="str">
        <f>IFERROR(VLOOKUP(AD2410,Marks,48,0),"")</f>
        <v/>
      </c>
    </row>
    <row r="2417" spans="1:32" ht="21" customHeight="1">
      <c r="A2417" s="166">
        <f>IF(N2410="","",A2416+1)</f>
        <v>14</v>
      </c>
      <c r="B2417" s="122" t="str">
        <f>'Result Sheet'!$AX$4</f>
        <v>संस्कृत</v>
      </c>
      <c r="C2417" s="408" t="str">
        <f>IFERROR(VLOOKUP(N2410,Marks,49,0),"")</f>
        <v/>
      </c>
      <c r="D2417" s="408" t="str">
        <f>IFERROR(VLOOKUP(N2410,Marks,50,0),"")</f>
        <v/>
      </c>
      <c r="E2417" s="117" t="str">
        <f>IFERROR(VLOOKUP(N2410,Marks,51,0),"")</f>
        <v/>
      </c>
      <c r="F2417" s="408" t="str">
        <f>IFERROR(VLOOKUP(N2410,Marks,52,0),"")</f>
        <v/>
      </c>
      <c r="G2417" s="408" t="str">
        <f>IFERROR(VLOOKUP(N2410,Marks,53,0),"")</f>
        <v/>
      </c>
      <c r="H2417" s="408" t="str">
        <f>IFERROR(VLOOKUP(N2410,Marks,54,0),"")</f>
        <v/>
      </c>
      <c r="I2417" s="117" t="str">
        <f>IFERROR(VLOOKUP(N2410,Marks,55,0),"")</f>
        <v/>
      </c>
      <c r="J2417" s="119" t="str">
        <f>IFERROR(VLOOKUP(N2410,Marks,56,0),"")</f>
        <v/>
      </c>
      <c r="K2417" s="408" t="str">
        <f>IFERROR(VLOOKUP(N2410,Marks,57,0),"")</f>
        <v/>
      </c>
      <c r="L2417" s="408" t="str">
        <f>IFERROR(VLOOKUP(N2410,Marks,58,0),"")</f>
        <v/>
      </c>
      <c r="M2417" s="408" t="str">
        <f>IFERROR(VLOOKUP(N2410,Marks,59,0),"")</f>
        <v/>
      </c>
      <c r="N2417" s="117" t="str">
        <f>IFERROR(VLOOKUP(N2410,Marks,60,0),"")</f>
        <v/>
      </c>
      <c r="O2417" s="119" t="str">
        <f>IFERROR(VLOOKUP(N2410,Marks,61,0),"")</f>
        <v/>
      </c>
      <c r="P2417" s="323" t="str">
        <f>IFERROR(VLOOKUP(N2410,Marks,67,0),"")</f>
        <v/>
      </c>
      <c r="Q2417" s="819"/>
      <c r="R2417" s="122" t="str">
        <f>'Result Sheet'!$AX$4</f>
        <v>संस्कृत</v>
      </c>
      <c r="S2417" s="408" t="str">
        <f>IFERROR(VLOOKUP(AD2410,Marks,49,0),"")</f>
        <v/>
      </c>
      <c r="T2417" s="408" t="str">
        <f>IFERROR(VLOOKUP(AD2410,Marks,50,0),"")</f>
        <v/>
      </c>
      <c r="U2417" s="117" t="str">
        <f>IFERROR(VLOOKUP(AD2410,Marks,51,0),"")</f>
        <v/>
      </c>
      <c r="V2417" s="408" t="str">
        <f>IFERROR(VLOOKUP(AD2410,Marks,52,0),"")</f>
        <v/>
      </c>
      <c r="W2417" s="408" t="str">
        <f>IFERROR(VLOOKUP(AD2410,Marks,53,0),"")</f>
        <v/>
      </c>
      <c r="X2417" s="408" t="str">
        <f>IFERROR(VLOOKUP(AD2410,Marks,54,0),"")</f>
        <v/>
      </c>
      <c r="Y2417" s="117" t="str">
        <f>IFERROR(VLOOKUP(AD2410,Marks,55,0),"")</f>
        <v/>
      </c>
      <c r="Z2417" s="119" t="str">
        <f>IFERROR(VLOOKUP(AD2410,Marks,56,0),"")</f>
        <v/>
      </c>
      <c r="AA2417" s="408" t="str">
        <f>IFERROR(VLOOKUP(AD2410,Marks,57,0),"")</f>
        <v/>
      </c>
      <c r="AB2417" s="408" t="str">
        <f>IFERROR(VLOOKUP(AD2410,Marks,58,0),"")</f>
        <v/>
      </c>
      <c r="AC2417" s="408" t="str">
        <f>IFERROR(VLOOKUP(AD2410,Marks,59,0),"")</f>
        <v/>
      </c>
      <c r="AD2417" s="117" t="str">
        <f>IFERROR(VLOOKUP(AD2410,Marks,60,0),"")</f>
        <v/>
      </c>
      <c r="AE2417" s="119" t="str">
        <f>IFERROR(VLOOKUP(AD2410,Marks,61,0),"")</f>
        <v/>
      </c>
      <c r="AF2417" s="323" t="str">
        <f>IFERROR(VLOOKUP(AD2410,Marks,67,0),"")</f>
        <v/>
      </c>
    </row>
    <row r="2418" spans="1:32" ht="21" customHeight="1">
      <c r="A2418" s="166">
        <f>IF(N2410="","",A2416+1)</f>
        <v>14</v>
      </c>
      <c r="B2418" s="122" t="str">
        <f>'Result Sheet'!$BQ$4</f>
        <v xml:space="preserve">गणित </v>
      </c>
      <c r="C2418" s="408" t="str">
        <f>IFERROR(VLOOKUP(N2410,Marks,68,0),"")</f>
        <v/>
      </c>
      <c r="D2418" s="408" t="str">
        <f>IFERROR(VLOOKUP(N2410,Marks,69,0),"")</f>
        <v/>
      </c>
      <c r="E2418" s="117" t="str">
        <f>IFERROR(VLOOKUP(N2410,Marks,70,0),"")</f>
        <v/>
      </c>
      <c r="F2418" s="408" t="str">
        <f>IFERROR(VLOOKUP(N2410,Marks,71,0),"")</f>
        <v/>
      </c>
      <c r="G2418" s="408" t="str">
        <f>IFERROR(VLOOKUP(N2410,Marks,72,0),"")</f>
        <v/>
      </c>
      <c r="H2418" s="408" t="str">
        <f>IFERROR(VLOOKUP(N2410,Marks,73,0),"")</f>
        <v/>
      </c>
      <c r="I2418" s="117" t="str">
        <f>IFERROR(VLOOKUP(N2410,Marks,74,0),"")</f>
        <v/>
      </c>
      <c r="J2418" s="119" t="str">
        <f>IFERROR(VLOOKUP(N2410,Marks,75,0),"")</f>
        <v/>
      </c>
      <c r="K2418" s="408" t="str">
        <f>IFERROR(VLOOKUP(N2410,Marks,76,0),"")</f>
        <v/>
      </c>
      <c r="L2418" s="408" t="str">
        <f>IFERROR(VLOOKUP(N2410,Marks,77,0),"")</f>
        <v/>
      </c>
      <c r="M2418" s="408" t="str">
        <f>IFERROR(VLOOKUP(N2410,Marks,78,0),"")</f>
        <v/>
      </c>
      <c r="N2418" s="117" t="str">
        <f>IFERROR(VLOOKUP(N2410,Marks,79,0),"")</f>
        <v/>
      </c>
      <c r="O2418" s="119" t="str">
        <f>IFERROR(VLOOKUP(N2410,Marks,80,0),"")</f>
        <v/>
      </c>
      <c r="P2418" s="323" t="str">
        <f>IFERROR(VLOOKUP(N2410,Marks,86,0),"")</f>
        <v/>
      </c>
      <c r="Q2418" s="819"/>
      <c r="R2418" s="122" t="str">
        <f>'Result Sheet'!$BQ$4</f>
        <v xml:space="preserve">गणित </v>
      </c>
      <c r="S2418" s="408" t="str">
        <f>IFERROR(VLOOKUP(AD2410,Marks,68,0),"")</f>
        <v/>
      </c>
      <c r="T2418" s="408" t="str">
        <f>IFERROR(VLOOKUP(AD2410,Marks,69,0),"")</f>
        <v/>
      </c>
      <c r="U2418" s="117" t="str">
        <f>IFERROR(VLOOKUP(AD2410,Marks,70,0),"")</f>
        <v/>
      </c>
      <c r="V2418" s="408" t="str">
        <f>IFERROR(VLOOKUP(AD2410,Marks,71,0),"")</f>
        <v/>
      </c>
      <c r="W2418" s="408" t="str">
        <f>IFERROR(VLOOKUP(AD2410,Marks,72,0),"")</f>
        <v/>
      </c>
      <c r="X2418" s="408" t="str">
        <f>IFERROR(VLOOKUP(AD2410,Marks,73,0),"")</f>
        <v/>
      </c>
      <c r="Y2418" s="117" t="str">
        <f>IFERROR(VLOOKUP(AD2410,Marks,74,0),"")</f>
        <v/>
      </c>
      <c r="Z2418" s="119" t="str">
        <f>IFERROR(VLOOKUP(AD2410,Marks,75,0),"")</f>
        <v/>
      </c>
      <c r="AA2418" s="408" t="str">
        <f>IFERROR(VLOOKUP(AD2410,Marks,76,0),"")</f>
        <v/>
      </c>
      <c r="AB2418" s="408" t="str">
        <f>IFERROR(VLOOKUP(AD2410,Marks,77,0),"")</f>
        <v/>
      </c>
      <c r="AC2418" s="408" t="str">
        <f>IFERROR(VLOOKUP(AD2410,Marks,78,0),"")</f>
        <v/>
      </c>
      <c r="AD2418" s="117" t="str">
        <f>IFERROR(VLOOKUP(AD2410,Marks,79,0),"")</f>
        <v/>
      </c>
      <c r="AE2418" s="119" t="str">
        <f>IFERROR(VLOOKUP(AD2410,Marks,80,0),"")</f>
        <v/>
      </c>
      <c r="AF2418" s="323" t="str">
        <f>IFERROR(VLOOKUP(AD2410,Marks,86,0),"")</f>
        <v/>
      </c>
    </row>
    <row r="2419" spans="1:32" ht="21" customHeight="1">
      <c r="A2419" s="166">
        <f>IF(N2410="","",A2418+1)</f>
        <v>15</v>
      </c>
      <c r="B2419" s="122" t="str">
        <f>'Result Sheet'!$CJ$4</f>
        <v xml:space="preserve">पर्यावरण अध्ययन </v>
      </c>
      <c r="C2419" s="408" t="str">
        <f>IFERROR(VLOOKUP(N2410,Marks,87,0),"")</f>
        <v/>
      </c>
      <c r="D2419" s="408" t="str">
        <f>IFERROR(VLOOKUP(N2410,Marks,88,0),"")</f>
        <v/>
      </c>
      <c r="E2419" s="117" t="str">
        <f>IFERROR(VLOOKUP(N2410,Marks,89,0),"")</f>
        <v/>
      </c>
      <c r="F2419" s="408" t="str">
        <f>IFERROR(VLOOKUP(N2410,Marks,90,0),"")</f>
        <v/>
      </c>
      <c r="G2419" s="408" t="str">
        <f>IFERROR(VLOOKUP(N2410,Marks,91,0),"")</f>
        <v/>
      </c>
      <c r="H2419" s="408" t="str">
        <f>IFERROR(VLOOKUP(N2410,Marks,92,0),"")</f>
        <v/>
      </c>
      <c r="I2419" s="117" t="str">
        <f>IFERROR(VLOOKUP(N2410,Marks,93,0),"")</f>
        <v/>
      </c>
      <c r="J2419" s="119" t="str">
        <f>IFERROR(VLOOKUP(N2410,Marks,94,0),"")</f>
        <v/>
      </c>
      <c r="K2419" s="408" t="str">
        <f>IFERROR(VLOOKUP(N2410,Marks,95,0),"")</f>
        <v/>
      </c>
      <c r="L2419" s="408" t="str">
        <f>IFERROR(VLOOKUP(N2410,Marks,96,0),"")</f>
        <v/>
      </c>
      <c r="M2419" s="408" t="str">
        <f>IFERROR(VLOOKUP(N2410,Marks,97,0),"")</f>
        <v/>
      </c>
      <c r="N2419" s="117" t="str">
        <f>IFERROR(VLOOKUP(N2410,Marks,98,0),"")</f>
        <v/>
      </c>
      <c r="O2419" s="119" t="str">
        <f>IFERROR(VLOOKUP(N2410,Marks,99,0),"")</f>
        <v/>
      </c>
      <c r="P2419" s="323" t="str">
        <f>IFERROR(VLOOKUP(N2410,Marks,105,0),"")</f>
        <v/>
      </c>
      <c r="Q2419" s="819"/>
      <c r="R2419" s="122" t="str">
        <f>'Result Sheet'!$CJ$4</f>
        <v xml:space="preserve">पर्यावरण अध्ययन </v>
      </c>
      <c r="S2419" s="408" t="str">
        <f>IFERROR(VLOOKUP(AD2410,Marks,87,0),"")</f>
        <v/>
      </c>
      <c r="T2419" s="408" t="str">
        <f>IFERROR(VLOOKUP(AD2410,Marks,88,0),"")</f>
        <v/>
      </c>
      <c r="U2419" s="117" t="str">
        <f>IFERROR(VLOOKUP(AD2410,Marks,89,0),"")</f>
        <v/>
      </c>
      <c r="V2419" s="408" t="str">
        <f>IFERROR(VLOOKUP(AD2410,Marks,90,0),"")</f>
        <v/>
      </c>
      <c r="W2419" s="408" t="str">
        <f>IFERROR(VLOOKUP(AD2410,Marks,91,0),"")</f>
        <v/>
      </c>
      <c r="X2419" s="408" t="str">
        <f>IFERROR(VLOOKUP(AD2410,Marks,92,0),"")</f>
        <v/>
      </c>
      <c r="Y2419" s="117" t="str">
        <f>IFERROR(VLOOKUP(AD2410,Marks,93,0),"")</f>
        <v/>
      </c>
      <c r="Z2419" s="119" t="str">
        <f>IFERROR(VLOOKUP(AD2410,Marks,94,0),"")</f>
        <v/>
      </c>
      <c r="AA2419" s="408" t="str">
        <f>IFERROR(VLOOKUP(AD2410,Marks,95,0),"")</f>
        <v/>
      </c>
      <c r="AB2419" s="408" t="str">
        <f>IFERROR(VLOOKUP(AD2410,Marks,96,0),"")</f>
        <v/>
      </c>
      <c r="AC2419" s="408" t="str">
        <f>IFERROR(VLOOKUP(AD2410,Marks,97,0),"")</f>
        <v/>
      </c>
      <c r="AD2419" s="117" t="str">
        <f>IFERROR(VLOOKUP(AD2410,Marks,98,0),"")</f>
        <v/>
      </c>
      <c r="AE2419" s="119" t="str">
        <f>IFERROR(VLOOKUP(AD2410,Marks,99,0),"")</f>
        <v/>
      </c>
      <c r="AF2419" s="323" t="str">
        <f>IFERROR(VLOOKUP(AD2410,Marks,105,0),"")</f>
        <v/>
      </c>
    </row>
    <row r="2420" spans="1:32" ht="25.5" customHeight="1">
      <c r="A2420" s="166">
        <f>IF(N2410="","",A2419+1)</f>
        <v>16</v>
      </c>
      <c r="B2420" s="412" t="s">
        <v>215</v>
      </c>
      <c r="C2420" s="120" t="str">
        <f>IF(AND(C2415="",C2416="",C2417="",C2418="",C2419=""),"",SUM(C2415:C2419))</f>
        <v/>
      </c>
      <c r="D2420" s="120" t="str">
        <f t="shared" ref="D2420" si="936">IF(AND(D2415="",D2416="",D2417="",D2418="",D2419=""),"",SUM(D2415:D2419))</f>
        <v/>
      </c>
      <c r="E2420" s="120" t="str">
        <f t="shared" ref="E2420" si="937">IF(AND(E2415="",E2416="",E2417="",E2418="",E2419=""),"",SUM(E2415:E2419))</f>
        <v/>
      </c>
      <c r="F2420" s="120" t="str">
        <f t="shared" ref="F2420" si="938">IF(AND(F2415="",F2416="",F2417="",F2418="",F2419=""),"",SUM(F2415:F2419))</f>
        <v/>
      </c>
      <c r="G2420" s="120" t="str">
        <f t="shared" ref="G2420" si="939">IF(AND(G2415="",G2416="",G2417="",G2418="",G2419=""),"",SUM(G2415:G2419))</f>
        <v/>
      </c>
      <c r="H2420" s="120" t="str">
        <f t="shared" ref="H2420" si="940">IF(AND(H2415="",H2416="",H2417="",H2418="",H2419=""),"",SUM(H2415:H2419))</f>
        <v/>
      </c>
      <c r="I2420" s="120" t="str">
        <f t="shared" ref="I2420" si="941">IF(AND(I2415="",I2416="",I2417="",I2418="",I2419=""),"",SUM(I2415:I2419))</f>
        <v/>
      </c>
      <c r="J2420" s="120" t="str">
        <f t="shared" ref="J2420" si="942">IF(AND(J2415="",J2416="",J2417="",J2418="",J2419=""),"",SUM(J2415:J2419))</f>
        <v/>
      </c>
      <c r="K2420" s="120" t="str">
        <f t="shared" ref="K2420" si="943">IF(AND(K2415="",K2416="",K2417="",K2418="",K2419=""),"",SUM(K2415:K2419))</f>
        <v/>
      </c>
      <c r="L2420" s="120" t="str">
        <f t="shared" ref="L2420" si="944">IF(AND(L2415="",L2416="",L2417="",L2418="",L2419=""),"",SUM(L2415:L2419))</f>
        <v/>
      </c>
      <c r="M2420" s="120" t="str">
        <f t="shared" ref="M2420" si="945">IF(AND(M2415="",M2416="",M2417="",M2418="",M2419=""),"",SUM(M2415:M2419))</f>
        <v/>
      </c>
      <c r="N2420" s="120" t="str">
        <f t="shared" ref="N2420" si="946">IF(AND(N2415="",N2416="",N2417="",N2418="",N2419=""),"",SUM(N2415:N2419))</f>
        <v/>
      </c>
      <c r="O2420" s="120" t="str">
        <f t="shared" ref="O2420" si="947">IF(AND(O2415="",O2416="",O2417="",O2418="",O2419=""),"",SUM(O2415:O2419))</f>
        <v/>
      </c>
      <c r="P2420" s="326" t="str">
        <f>IF(OR(N2410="",E2408="",O2420=""),"",IF(O2420&gt;85%*1000,"A",IF(O2420&gt;70%*1000,"B",IF(O2420&gt;50%*1000,"C",IF(O2420&gt;30%*1000,"D","E")))))</f>
        <v/>
      </c>
      <c r="Q2420" s="819"/>
      <c r="R2420" s="412" t="s">
        <v>215</v>
      </c>
      <c r="S2420" s="120" t="str">
        <f>IF(AND(S2415="",S2416="",S2417="",S2418="",S2419=""),"",SUM(S2415:S2419))</f>
        <v/>
      </c>
      <c r="T2420" s="120" t="str">
        <f t="shared" ref="T2420" si="948">IF(AND(T2415="",T2416="",T2417="",T2418="",T2419=""),"",SUM(T2415:T2419))</f>
        <v/>
      </c>
      <c r="U2420" s="120" t="str">
        <f t="shared" ref="U2420" si="949">IF(AND(U2415="",U2416="",U2417="",U2418="",U2419=""),"",SUM(U2415:U2419))</f>
        <v/>
      </c>
      <c r="V2420" s="120" t="str">
        <f t="shared" ref="V2420" si="950">IF(AND(V2415="",V2416="",V2417="",V2418="",V2419=""),"",SUM(V2415:V2419))</f>
        <v/>
      </c>
      <c r="W2420" s="120" t="str">
        <f t="shared" ref="W2420" si="951">IF(AND(W2415="",W2416="",W2417="",W2418="",W2419=""),"",SUM(W2415:W2419))</f>
        <v/>
      </c>
      <c r="X2420" s="120" t="str">
        <f t="shared" ref="X2420" si="952">IF(AND(X2415="",X2416="",X2417="",X2418="",X2419=""),"",SUM(X2415:X2419))</f>
        <v/>
      </c>
      <c r="Y2420" s="120" t="str">
        <f t="shared" ref="Y2420" si="953">IF(AND(Y2415="",Y2416="",Y2417="",Y2418="",Y2419=""),"",SUM(Y2415:Y2419))</f>
        <v/>
      </c>
      <c r="Z2420" s="120" t="str">
        <f t="shared" ref="Z2420" si="954">IF(AND(Z2415="",Z2416="",Z2417="",Z2418="",Z2419=""),"",SUM(Z2415:Z2419))</f>
        <v/>
      </c>
      <c r="AA2420" s="120" t="str">
        <f t="shared" ref="AA2420" si="955">IF(AND(AA2415="",AA2416="",AA2417="",AA2418="",AA2419=""),"",SUM(AA2415:AA2419))</f>
        <v/>
      </c>
      <c r="AB2420" s="120" t="str">
        <f t="shared" ref="AB2420" si="956">IF(AND(AB2415="",AB2416="",AB2417="",AB2418="",AB2419=""),"",SUM(AB2415:AB2419))</f>
        <v/>
      </c>
      <c r="AC2420" s="120" t="str">
        <f t="shared" ref="AC2420" si="957">IF(AND(AC2415="",AC2416="",AC2417="",AC2418="",AC2419=""),"",SUM(AC2415:AC2419))</f>
        <v/>
      </c>
      <c r="AD2420" s="120" t="str">
        <f t="shared" ref="AD2420" si="958">IF(AND(AD2415="",AD2416="",AD2417="",AD2418="",AD2419=""),"",SUM(AD2415:AD2419))</f>
        <v/>
      </c>
      <c r="AE2420" s="120" t="str">
        <f t="shared" ref="AE2420" si="959">IF(AND(AE2415="",AE2416="",AE2417="",AE2418="",AE2419=""),"",SUM(AE2415:AE2419))</f>
        <v/>
      </c>
      <c r="AF2420" s="326" t="str">
        <f>IF(OR(AD2410="",U2408="",AE2420=""),"",IF(AE2420&gt;85%*1000,"A",IF(AE2420&gt;70%*1000,"B",IF(AE2420&gt;50%*1000,"C",IF(AE2420&gt;30%*1000,"D","E")))))</f>
        <v/>
      </c>
    </row>
    <row r="2421" spans="1:32" ht="9" customHeight="1">
      <c r="A2421" s="166">
        <f>IF(N2410="","",A2420+1)</f>
        <v>17</v>
      </c>
      <c r="B2421" s="787"/>
      <c r="C2421" s="787"/>
      <c r="D2421" s="787"/>
      <c r="E2421" s="787"/>
      <c r="F2421" s="787"/>
      <c r="G2421" s="787"/>
      <c r="H2421" s="787"/>
      <c r="I2421" s="787"/>
      <c r="J2421" s="787"/>
      <c r="K2421" s="787"/>
      <c r="L2421" s="787"/>
      <c r="M2421" s="787"/>
      <c r="N2421" s="787"/>
      <c r="O2421" s="787"/>
      <c r="P2421" s="787"/>
      <c r="Q2421" s="819"/>
      <c r="R2421" s="787"/>
      <c r="S2421" s="787"/>
      <c r="T2421" s="787"/>
      <c r="U2421" s="787"/>
      <c r="V2421" s="787"/>
      <c r="W2421" s="787"/>
      <c r="X2421" s="787"/>
      <c r="Y2421" s="787"/>
      <c r="Z2421" s="787"/>
      <c r="AA2421" s="787"/>
      <c r="AB2421" s="787"/>
      <c r="AC2421" s="787"/>
      <c r="AD2421" s="787"/>
      <c r="AE2421" s="787"/>
      <c r="AF2421" s="787"/>
    </row>
    <row r="2422" spans="1:32" ht="22.5" customHeight="1">
      <c r="A2422" s="166">
        <f>IF(N2410="","",A2421+1)</f>
        <v>18</v>
      </c>
      <c r="B2422" s="788" t="s">
        <v>213</v>
      </c>
      <c r="C2422" s="788"/>
      <c r="D2422" s="789" t="s">
        <v>229</v>
      </c>
      <c r="E2422" s="790"/>
      <c r="F2422" s="411" t="s">
        <v>186</v>
      </c>
      <c r="G2422" s="788" t="s">
        <v>213</v>
      </c>
      <c r="H2422" s="788"/>
      <c r="I2422" s="789" t="s">
        <v>229</v>
      </c>
      <c r="J2422" s="790"/>
      <c r="K2422" s="411" t="s">
        <v>186</v>
      </c>
      <c r="L2422" s="788" t="s">
        <v>213</v>
      </c>
      <c r="M2422" s="788"/>
      <c r="N2422" s="789" t="s">
        <v>229</v>
      </c>
      <c r="O2422" s="790"/>
      <c r="P2422" s="411" t="s">
        <v>186</v>
      </c>
      <c r="Q2422" s="819"/>
      <c r="R2422" s="788" t="s">
        <v>213</v>
      </c>
      <c r="S2422" s="788"/>
      <c r="T2422" s="789" t="s">
        <v>229</v>
      </c>
      <c r="U2422" s="790"/>
      <c r="V2422" s="411" t="s">
        <v>186</v>
      </c>
      <c r="W2422" s="788" t="s">
        <v>213</v>
      </c>
      <c r="X2422" s="788"/>
      <c r="Y2422" s="789" t="s">
        <v>229</v>
      </c>
      <c r="Z2422" s="790"/>
      <c r="AA2422" s="411" t="s">
        <v>186</v>
      </c>
      <c r="AB2422" s="788" t="s">
        <v>213</v>
      </c>
      <c r="AC2422" s="788"/>
      <c r="AD2422" s="789" t="s">
        <v>229</v>
      </c>
      <c r="AE2422" s="790"/>
      <c r="AF2422" s="411" t="s">
        <v>186</v>
      </c>
    </row>
    <row r="2423" spans="1:32" ht="21.75" customHeight="1">
      <c r="A2423" s="166">
        <f>IF(N2410="","",A2422+1)</f>
        <v>19</v>
      </c>
      <c r="B2423" s="791" t="s">
        <v>221</v>
      </c>
      <c r="C2423" s="792"/>
      <c r="D2423" s="792"/>
      <c r="E2423" s="119" t="str">
        <f>IFERROR(VLOOKUP(N2410,Marks,109,0),"")</f>
        <v/>
      </c>
      <c r="F2423" s="130" t="str">
        <f>IFERROR(VLOOKUP(N2410,Marks,113,0),"")</f>
        <v/>
      </c>
      <c r="G2423" s="791" t="s">
        <v>192</v>
      </c>
      <c r="H2423" s="792"/>
      <c r="I2423" s="792"/>
      <c r="J2423" s="119" t="str">
        <f>IFERROR(VLOOKUP(N2410,Marks,117,0),"")</f>
        <v/>
      </c>
      <c r="K2423" s="130" t="str">
        <f>IFERROR(VLOOKUP(N2410,Marks,121,0),"")</f>
        <v/>
      </c>
      <c r="L2423" s="793" t="s">
        <v>193</v>
      </c>
      <c r="M2423" s="794"/>
      <c r="N2423" s="794"/>
      <c r="O2423" s="119" t="str">
        <f>IFERROR(VLOOKUP(N2410,Marks,125,0),"")</f>
        <v/>
      </c>
      <c r="P2423" s="130" t="str">
        <f>IFERROR(VLOOKUP(N2410,Marks,129,0),"")</f>
        <v/>
      </c>
      <c r="Q2423" s="819"/>
      <c r="R2423" s="791" t="s">
        <v>221</v>
      </c>
      <c r="S2423" s="792"/>
      <c r="T2423" s="792"/>
      <c r="U2423" s="119" t="str">
        <f>IFERROR(VLOOKUP(AD2410,Marks,109,0),"")</f>
        <v/>
      </c>
      <c r="V2423" s="130" t="str">
        <f>IFERROR(VLOOKUP(AD2410,Marks,113,0),"")</f>
        <v/>
      </c>
      <c r="W2423" s="791" t="s">
        <v>192</v>
      </c>
      <c r="X2423" s="792"/>
      <c r="Y2423" s="792"/>
      <c r="Z2423" s="119" t="str">
        <f>IFERROR(VLOOKUP(AD2410,Marks,117,0),"")</f>
        <v/>
      </c>
      <c r="AA2423" s="130" t="str">
        <f>IFERROR(VLOOKUP(AD2410,Marks,121,0),"")</f>
        <v/>
      </c>
      <c r="AB2423" s="793" t="s">
        <v>193</v>
      </c>
      <c r="AC2423" s="794"/>
      <c r="AD2423" s="794"/>
      <c r="AE2423" s="119" t="str">
        <f>IFERROR(VLOOKUP(AD2410,Marks,125,0),"")</f>
        <v/>
      </c>
      <c r="AF2423" s="130" t="str">
        <f>IFERROR(VLOOKUP(AD2410,Marks,129,0),"")</f>
        <v/>
      </c>
    </row>
    <row r="2424" spans="1:32" ht="21" customHeight="1">
      <c r="A2424" s="166">
        <f>IF(N2410="","",A2423+1)</f>
        <v>20</v>
      </c>
      <c r="B2424" s="780" t="s">
        <v>216</v>
      </c>
      <c r="C2424" s="780"/>
      <c r="D2424" s="780"/>
      <c r="E2424" s="795" t="str">
        <f>IFERROR(VLOOKUP(N2410,Marks,135,0),"")</f>
        <v/>
      </c>
      <c r="F2424" s="795"/>
      <c r="G2424" s="795"/>
      <c r="H2424" s="795"/>
      <c r="I2424" s="780" t="s">
        <v>217</v>
      </c>
      <c r="J2424" s="780"/>
      <c r="K2424" s="780"/>
      <c r="L2424" s="780"/>
      <c r="M2424" s="796" t="str">
        <f>IFERROR(VLOOKUP(N2410,Marks,136,0),"")</f>
        <v/>
      </c>
      <c r="N2424" s="796"/>
      <c r="O2424" s="796"/>
      <c r="P2424" s="796"/>
      <c r="Q2424" s="819"/>
      <c r="R2424" s="780" t="s">
        <v>216</v>
      </c>
      <c r="S2424" s="780"/>
      <c r="T2424" s="780"/>
      <c r="U2424" s="795" t="str">
        <f>IFERROR(VLOOKUP(AD2410,Marks,135,0),"")</f>
        <v/>
      </c>
      <c r="V2424" s="795"/>
      <c r="W2424" s="795"/>
      <c r="X2424" s="795"/>
      <c r="Y2424" s="780" t="s">
        <v>217</v>
      </c>
      <c r="Z2424" s="780"/>
      <c r="AA2424" s="780"/>
      <c r="AB2424" s="780"/>
      <c r="AC2424" s="796" t="str">
        <f>IFERROR(VLOOKUP(AD2410,Marks,136,0),"")</f>
        <v/>
      </c>
      <c r="AD2424" s="796"/>
      <c r="AE2424" s="796"/>
      <c r="AF2424" s="796"/>
    </row>
    <row r="2425" spans="1:32" ht="21" customHeight="1">
      <c r="A2425" s="166">
        <f>IF(N2410="","",A2424+1)</f>
        <v>21</v>
      </c>
      <c r="B2425" s="780" t="s">
        <v>218</v>
      </c>
      <c r="C2425" s="780"/>
      <c r="D2425" s="780"/>
      <c r="E2425" s="782" t="str">
        <f>IFERROR(VLOOKUP(N2410,Marks,134,0),"")</f>
        <v/>
      </c>
      <c r="F2425" s="782"/>
      <c r="G2425" s="782"/>
      <c r="H2425" s="782"/>
      <c r="I2425" s="780" t="s">
        <v>219</v>
      </c>
      <c r="J2425" s="780"/>
      <c r="K2425" s="780"/>
      <c r="L2425" s="780"/>
      <c r="M2425" s="781" t="str">
        <f>IFERROR(VLOOKUP(N2410,Marks,131,0),"")</f>
        <v/>
      </c>
      <c r="N2425" s="781"/>
      <c r="O2425" s="781"/>
      <c r="P2425" s="781"/>
      <c r="Q2425" s="819"/>
      <c r="R2425" s="780" t="s">
        <v>218</v>
      </c>
      <c r="S2425" s="780"/>
      <c r="T2425" s="780"/>
      <c r="U2425" s="782" t="str">
        <f>IFERROR(VLOOKUP(AD2410,Marks,134,0),"")</f>
        <v/>
      </c>
      <c r="V2425" s="782"/>
      <c r="W2425" s="782"/>
      <c r="X2425" s="782"/>
      <c r="Y2425" s="780" t="s">
        <v>219</v>
      </c>
      <c r="Z2425" s="780"/>
      <c r="AA2425" s="780"/>
      <c r="AB2425" s="780"/>
      <c r="AC2425" s="781" t="str">
        <f>IFERROR(VLOOKUP(AD2410,Marks,131,0),"")</f>
        <v/>
      </c>
      <c r="AD2425" s="781"/>
      <c r="AE2425" s="781"/>
      <c r="AF2425" s="781"/>
    </row>
    <row r="2426" spans="1:32" ht="21" customHeight="1">
      <c r="A2426" s="166">
        <f>IF(N2410="","",A2425+1)</f>
        <v>22</v>
      </c>
      <c r="B2426" s="780" t="s">
        <v>220</v>
      </c>
      <c r="C2426" s="780"/>
      <c r="D2426" s="780"/>
      <c r="E2426" s="324" t="str">
        <f>IFERROR(VLOOKUP(N2410,Marks,132,0),"")</f>
        <v/>
      </c>
      <c r="F2426" s="325" t="s">
        <v>341</v>
      </c>
      <c r="G2426" s="783" t="str">
        <f>IF(OR(N2410="",E2408="",O2420=""),"",IF(O2420&gt;85%*1000,"A",IF(O2420&gt;70%*1000,"B",IF(O2420&gt;50%*1000,"C",IF(O2420&gt;30%*1000,"D","E")))))</f>
        <v/>
      </c>
      <c r="H2426" s="783"/>
      <c r="I2426" s="780" t="s">
        <v>222</v>
      </c>
      <c r="J2426" s="780"/>
      <c r="K2426" s="780"/>
      <c r="L2426" s="780"/>
      <c r="M2426" s="818" t="str">
        <f>IFERROR(VLOOKUP(N2410,Marks,133,0),"")</f>
        <v/>
      </c>
      <c r="N2426" s="818"/>
      <c r="O2426" s="818"/>
      <c r="P2426" s="818"/>
      <c r="Q2426" s="819"/>
      <c r="R2426" s="780" t="s">
        <v>220</v>
      </c>
      <c r="S2426" s="780"/>
      <c r="T2426" s="780"/>
      <c r="U2426" s="324" t="str">
        <f>IFERROR(VLOOKUP(AD2410,Marks,132,0),"")</f>
        <v/>
      </c>
      <c r="V2426" s="325" t="s">
        <v>341</v>
      </c>
      <c r="W2426" s="783" t="str">
        <f>IF(OR(AD2410="",U2408="",AE2420=""),"",IF(AE2420&gt;85%*1000,"A",IF(AE2420&gt;70%*1000,"B",IF(AE2420&gt;50%*1000,"C",IF(AE2420&gt;30%*1000,"D","E")))))</f>
        <v/>
      </c>
      <c r="X2426" s="783"/>
      <c r="Y2426" s="780" t="s">
        <v>222</v>
      </c>
      <c r="Z2426" s="780"/>
      <c r="AA2426" s="780"/>
      <c r="AB2426" s="780"/>
      <c r="AC2426" s="818" t="str">
        <f>IFERROR(VLOOKUP(AD2410,Marks,133,0),"")</f>
        <v/>
      </c>
      <c r="AD2426" s="818"/>
      <c r="AE2426" s="818"/>
      <c r="AF2426" s="818"/>
    </row>
    <row r="2427" spans="1:32" ht="21" customHeight="1">
      <c r="A2427" s="166">
        <f>IF(N2410="","",A2426+1)</f>
        <v>23</v>
      </c>
      <c r="B2427" s="817" t="s">
        <v>228</v>
      </c>
      <c r="C2427" s="817"/>
      <c r="D2427" s="817"/>
      <c r="E2427" s="784">
        <f>'Master sheet'!$C$10</f>
        <v>44697</v>
      </c>
      <c r="F2427" s="784"/>
      <c r="G2427" s="784"/>
      <c r="H2427" s="410"/>
      <c r="I2427" s="121"/>
      <c r="J2427" s="121"/>
      <c r="K2427" s="76"/>
      <c r="L2427" s="121"/>
      <c r="M2427" s="121"/>
      <c r="N2427" s="121"/>
      <c r="O2427" s="121"/>
      <c r="P2427" s="121"/>
      <c r="Q2427" s="819"/>
      <c r="R2427" s="817" t="s">
        <v>228</v>
      </c>
      <c r="S2427" s="817"/>
      <c r="T2427" s="817"/>
      <c r="U2427" s="784">
        <f>'Master sheet'!$C$10</f>
        <v>44697</v>
      </c>
      <c r="V2427" s="784"/>
      <c r="W2427" s="784"/>
      <c r="X2427" s="410"/>
      <c r="Y2427" s="121"/>
      <c r="Z2427" s="121"/>
      <c r="AA2427" s="76"/>
      <c r="AB2427" s="121"/>
      <c r="AC2427" s="121"/>
      <c r="AD2427" s="121"/>
      <c r="AE2427" s="121"/>
      <c r="AF2427" s="121"/>
    </row>
    <row r="2428" spans="1:32" ht="43.5" customHeight="1">
      <c r="A2428" s="166">
        <f>IF(N2410="","",A2427+1)</f>
        <v>24</v>
      </c>
      <c r="B2428" s="804" t="str">
        <f>IF(AND(C2407=1),CONCATENATE("( ",UPPER('Master sheet'!$F$11)," )"),IF(AND(C2407=2),CONCATENATE("( ",UPPER('Master sheet'!$F$19)," )"),IF(AND(C2407=3),CONCATENATE("( ",UPPER('Master sheet'!$J$11)," )"),IF(AND(C2407=4),CONCATENATE("( ",UPPER('Master sheet'!$J$19)," )"),""))))</f>
        <v/>
      </c>
      <c r="C2428" s="804"/>
      <c r="D2428" s="804"/>
      <c r="E2428" s="804"/>
      <c r="F2428" s="805" t="str">
        <f>IF(AND(N2410=""),"",CONCATENATE("(",'Master sheet'!$C$14," )"))</f>
        <v>(Suresh Kumar )</v>
      </c>
      <c r="G2428" s="805"/>
      <c r="H2428" s="805"/>
      <c r="I2428" s="805"/>
      <c r="J2428" s="805"/>
      <c r="K2428" s="805" t="str">
        <f>IF(AND(N2410=""),"",CONCATENATE("(",'Master sheet'!$C$12," )"))</f>
        <v>(USHA PALIYA )</v>
      </c>
      <c r="L2428" s="805"/>
      <c r="M2428" s="805"/>
      <c r="N2428" s="805"/>
      <c r="O2428" s="805"/>
      <c r="P2428" s="805"/>
      <c r="Q2428" s="819"/>
      <c r="R2428" s="804" t="str">
        <f>IF(AND(S2407=1),CONCATENATE("( ",UPPER('Master sheet'!$F$11)," )"),IF(AND(S2407=2),CONCATENATE("( ",UPPER('Master sheet'!$F$19)," )"),IF(AND(S2407=3),CONCATENATE("( ",UPPER('Master sheet'!$J$11)," )"),IF(AND(S2407=4),CONCATENATE("( ",UPPER('Master sheet'!$J$19)," )"),""))))</f>
        <v/>
      </c>
      <c r="S2428" s="804"/>
      <c r="T2428" s="804"/>
      <c r="U2428" s="804"/>
      <c r="V2428" s="805" t="str">
        <f>IF(AND(AD2410=""),"",CONCATENATE("(",'Master sheet'!$C$14," )"))</f>
        <v>(Suresh Kumar )</v>
      </c>
      <c r="W2428" s="805"/>
      <c r="X2428" s="805"/>
      <c r="Y2428" s="805"/>
      <c r="Z2428" s="805"/>
      <c r="AA2428" s="805" t="str">
        <f>IF(AND(AD2410=""),"",CONCATENATE("(",'Master sheet'!$C$12," )"))</f>
        <v>(USHA PALIYA )</v>
      </c>
      <c r="AB2428" s="805"/>
      <c r="AC2428" s="805"/>
      <c r="AD2428" s="805"/>
      <c r="AE2428" s="805"/>
      <c r="AF2428" s="805"/>
    </row>
    <row r="2429" spans="1:32" ht="21.75" customHeight="1">
      <c r="A2429" s="166">
        <f>IF(N2410="","",A2428+1)</f>
        <v>25</v>
      </c>
      <c r="B2429" s="806" t="s">
        <v>223</v>
      </c>
      <c r="C2429" s="806"/>
      <c r="D2429" s="806"/>
      <c r="E2429" s="806"/>
      <c r="F2429" s="807" t="s">
        <v>224</v>
      </c>
      <c r="G2429" s="807"/>
      <c r="H2429" s="807"/>
      <c r="I2429" s="807"/>
      <c r="J2429" s="807"/>
      <c r="K2429" s="806" t="s">
        <v>225</v>
      </c>
      <c r="L2429" s="806"/>
      <c r="M2429" s="806"/>
      <c r="N2429" s="806"/>
      <c r="O2429" s="806"/>
      <c r="P2429" s="806"/>
      <c r="Q2429" s="819"/>
      <c r="R2429" s="806" t="s">
        <v>223</v>
      </c>
      <c r="S2429" s="806"/>
      <c r="T2429" s="806"/>
      <c r="U2429" s="806"/>
      <c r="V2429" s="807" t="s">
        <v>224</v>
      </c>
      <c r="W2429" s="807"/>
      <c r="X2429" s="807"/>
      <c r="Y2429" s="807"/>
      <c r="Z2429" s="807"/>
      <c r="AA2429" s="806" t="s">
        <v>225</v>
      </c>
      <c r="AB2429" s="806"/>
      <c r="AC2429" s="806"/>
      <c r="AD2429" s="806"/>
      <c r="AE2429" s="806"/>
      <c r="AF2429" s="806"/>
    </row>
    <row r="2431" spans="1:32" ht="21.9" customHeight="1">
      <c r="A2431" s="165">
        <f>IF(N2437="","",1)</f>
        <v>1</v>
      </c>
      <c r="B2431" s="808" t="s">
        <v>203</v>
      </c>
      <c r="C2431" s="808"/>
      <c r="D2431" s="808"/>
      <c r="E2431" s="808"/>
      <c r="F2431" s="808"/>
      <c r="G2431" s="808"/>
      <c r="H2431" s="808"/>
      <c r="I2431" s="808"/>
      <c r="J2431" s="808"/>
      <c r="K2431" s="808"/>
      <c r="L2431" s="808"/>
      <c r="M2431" s="808"/>
      <c r="N2431" s="808"/>
      <c r="O2431" s="808"/>
      <c r="P2431" s="808"/>
      <c r="Q2431" s="819" t="s">
        <v>249</v>
      </c>
      <c r="R2431" s="808" t="s">
        <v>203</v>
      </c>
      <c r="S2431" s="808"/>
      <c r="T2431" s="808"/>
      <c r="U2431" s="808"/>
      <c r="V2431" s="808"/>
      <c r="W2431" s="808"/>
      <c r="X2431" s="808"/>
      <c r="Y2431" s="808"/>
      <c r="Z2431" s="808"/>
      <c r="AA2431" s="808"/>
      <c r="AB2431" s="808"/>
      <c r="AC2431" s="808"/>
      <c r="AD2431" s="808"/>
      <c r="AE2431" s="808"/>
      <c r="AF2431" s="808"/>
    </row>
    <row r="2432" spans="1:32" ht="21.9" customHeight="1">
      <c r="A2432" s="166">
        <f>IF(N2437="","",A2431+1)</f>
        <v>2</v>
      </c>
      <c r="B2432" s="820" t="s">
        <v>541</v>
      </c>
      <c r="C2432" s="820"/>
      <c r="D2432" s="820"/>
      <c r="E2432" s="820"/>
      <c r="F2432" s="820"/>
      <c r="G2432" s="820"/>
      <c r="H2432" s="820"/>
      <c r="I2432" s="820"/>
      <c r="J2432" s="820"/>
      <c r="K2432" s="820"/>
      <c r="L2432" s="820"/>
      <c r="M2432" s="820"/>
      <c r="N2432" s="820"/>
      <c r="O2432" s="820"/>
      <c r="P2432" s="820"/>
      <c r="Q2432" s="819"/>
      <c r="R2432" s="820" t="s">
        <v>541</v>
      </c>
      <c r="S2432" s="820"/>
      <c r="T2432" s="820"/>
      <c r="U2432" s="820"/>
      <c r="V2432" s="820"/>
      <c r="W2432" s="820"/>
      <c r="X2432" s="820"/>
      <c r="Y2432" s="820"/>
      <c r="Z2432" s="820"/>
      <c r="AA2432" s="820"/>
      <c r="AB2432" s="820"/>
      <c r="AC2432" s="820"/>
      <c r="AD2432" s="820"/>
      <c r="AE2432" s="820"/>
      <c r="AF2432" s="820"/>
    </row>
    <row r="2433" spans="1:32" ht="21.9" customHeight="1">
      <c r="A2433" s="166">
        <f>IF(N2437="","",A2432+1)</f>
        <v>3</v>
      </c>
      <c r="B2433" s="821" t="s">
        <v>168</v>
      </c>
      <c r="C2433" s="821"/>
      <c r="D2433" s="821"/>
      <c r="E2433" s="822" t="str">
        <f>IF(AND(N2437=""),"",'Result Sheet'!$F$2)</f>
        <v xml:space="preserve">महात्मा गाँधी राजकीय विद्यालय (अंग्रेजी माध्यम) बर, पाली </v>
      </c>
      <c r="F2433" s="822"/>
      <c r="G2433" s="822"/>
      <c r="H2433" s="822"/>
      <c r="I2433" s="822"/>
      <c r="J2433" s="822"/>
      <c r="K2433" s="822"/>
      <c r="L2433" s="822"/>
      <c r="M2433" s="822"/>
      <c r="N2433" s="822"/>
      <c r="O2433" s="822"/>
      <c r="P2433" s="822"/>
      <c r="Q2433" s="819"/>
      <c r="R2433" s="821" t="s">
        <v>168</v>
      </c>
      <c r="S2433" s="821"/>
      <c r="T2433" s="821"/>
      <c r="U2433" s="822" t="str">
        <f>IF(AND(AD2437=""),"",'Result Sheet'!$F$2)</f>
        <v xml:space="preserve">महात्मा गाँधी राजकीय विद्यालय (अंग्रेजी माध्यम) बर, पाली </v>
      </c>
      <c r="V2433" s="822"/>
      <c r="W2433" s="822"/>
      <c r="X2433" s="822"/>
      <c r="Y2433" s="822"/>
      <c r="Z2433" s="822"/>
      <c r="AA2433" s="822"/>
      <c r="AB2433" s="822"/>
      <c r="AC2433" s="822"/>
      <c r="AD2433" s="822"/>
      <c r="AE2433" s="822"/>
      <c r="AF2433" s="822"/>
    </row>
    <row r="2434" spans="1:32" ht="21.9" customHeight="1">
      <c r="A2434" s="166">
        <f>IF(N2437="","",A2433+1)</f>
        <v>4</v>
      </c>
      <c r="B2434" s="413" t="s">
        <v>169</v>
      </c>
      <c r="C2434" s="797" t="str">
        <f>IFERROR(VLOOKUP(N2437,Marks,2,0),"")</f>
        <v/>
      </c>
      <c r="D2434" s="797"/>
      <c r="E2434" s="815" t="s">
        <v>212</v>
      </c>
      <c r="F2434" s="815"/>
      <c r="G2434" s="815"/>
      <c r="H2434" s="797" t="str">
        <f>IFERROR(VLOOKUP(N2437,Marks,3,0),"")</f>
        <v/>
      </c>
      <c r="I2434" s="797"/>
      <c r="J2434" s="798" t="s">
        <v>205</v>
      </c>
      <c r="K2434" s="798"/>
      <c r="L2434" s="798"/>
      <c r="M2434" s="798"/>
      <c r="N2434" s="799" t="str">
        <f>IF(AND(N2437=""),"",'Marks Entry 1st'!$I$2)</f>
        <v xml:space="preserve"> 2021-2022</v>
      </c>
      <c r="O2434" s="799"/>
      <c r="P2434" s="799"/>
      <c r="Q2434" s="819"/>
      <c r="R2434" s="413" t="s">
        <v>169</v>
      </c>
      <c r="S2434" s="797" t="str">
        <f>IFERROR(VLOOKUP(AD2437,Marks,2,0),"")</f>
        <v/>
      </c>
      <c r="T2434" s="797"/>
      <c r="U2434" s="815" t="s">
        <v>212</v>
      </c>
      <c r="V2434" s="815"/>
      <c r="W2434" s="815"/>
      <c r="X2434" s="797" t="str">
        <f>IFERROR(VLOOKUP(AD2437,Marks,3,0),"")</f>
        <v/>
      </c>
      <c r="Y2434" s="797"/>
      <c r="Z2434" s="798" t="s">
        <v>205</v>
      </c>
      <c r="AA2434" s="798"/>
      <c r="AB2434" s="798"/>
      <c r="AC2434" s="798"/>
      <c r="AD2434" s="799" t="str">
        <f>IF(AND(AD2437=""),"",'Marks Entry 1st'!$I$2)</f>
        <v xml:space="preserve"> 2021-2022</v>
      </c>
      <c r="AE2434" s="799"/>
      <c r="AF2434" s="799"/>
    </row>
    <row r="2435" spans="1:32" ht="21.9" customHeight="1">
      <c r="A2435" s="166">
        <f>IF(N2437="","",A2434+1)</f>
        <v>5</v>
      </c>
      <c r="B2435" s="800" t="s">
        <v>206</v>
      </c>
      <c r="C2435" s="800"/>
      <c r="D2435" s="800"/>
      <c r="E2435" s="801" t="str">
        <f>IFERROR(VLOOKUP(N2437,Marks,6,0),"")</f>
        <v/>
      </c>
      <c r="F2435" s="801"/>
      <c r="G2435" s="801"/>
      <c r="H2435" s="801"/>
      <c r="I2435" s="801"/>
      <c r="J2435" s="802" t="s">
        <v>209</v>
      </c>
      <c r="K2435" s="802"/>
      <c r="L2435" s="802"/>
      <c r="M2435" s="802"/>
      <c r="N2435" s="803" t="str">
        <f>IFERROR(VLOOKUP(N2437,Marks,5,0),"")</f>
        <v/>
      </c>
      <c r="O2435" s="803"/>
      <c r="P2435" s="803"/>
      <c r="Q2435" s="819"/>
      <c r="R2435" s="800" t="s">
        <v>206</v>
      </c>
      <c r="S2435" s="800"/>
      <c r="T2435" s="800"/>
      <c r="U2435" s="801" t="str">
        <f>IFERROR(VLOOKUP(AD2437,Marks,6,0),"")</f>
        <v/>
      </c>
      <c r="V2435" s="801"/>
      <c r="W2435" s="801"/>
      <c r="X2435" s="801"/>
      <c r="Y2435" s="801"/>
      <c r="Z2435" s="802" t="s">
        <v>209</v>
      </c>
      <c r="AA2435" s="802"/>
      <c r="AB2435" s="802"/>
      <c r="AC2435" s="802"/>
      <c r="AD2435" s="803" t="str">
        <f>IFERROR(VLOOKUP(AD2437,Marks,5,0),"")</f>
        <v/>
      </c>
      <c r="AE2435" s="803"/>
      <c r="AF2435" s="803"/>
    </row>
    <row r="2436" spans="1:32" ht="21.9" customHeight="1">
      <c r="A2436" s="166">
        <f>IF(N2437="","",A2435+1)</f>
        <v>6</v>
      </c>
      <c r="B2436" s="800" t="s">
        <v>207</v>
      </c>
      <c r="C2436" s="800"/>
      <c r="D2436" s="800"/>
      <c r="E2436" s="801" t="str">
        <f>IFERROR(VLOOKUP(N2437,Marks,7,0),"")</f>
        <v/>
      </c>
      <c r="F2436" s="801"/>
      <c r="G2436" s="801"/>
      <c r="H2436" s="801"/>
      <c r="I2436" s="801"/>
      <c r="J2436" s="802" t="s">
        <v>210</v>
      </c>
      <c r="K2436" s="802"/>
      <c r="L2436" s="802"/>
      <c r="M2436" s="802"/>
      <c r="N2436" s="816" t="str">
        <f>IFERROR(VLOOKUP(N2437,Marks,4,0),"")</f>
        <v/>
      </c>
      <c r="O2436" s="816"/>
      <c r="P2436" s="816"/>
      <c r="Q2436" s="819"/>
      <c r="R2436" s="800" t="s">
        <v>207</v>
      </c>
      <c r="S2436" s="800"/>
      <c r="T2436" s="800"/>
      <c r="U2436" s="801" t="str">
        <f>IFERROR(VLOOKUP(AD2437,Marks,7,0),"")</f>
        <v/>
      </c>
      <c r="V2436" s="801"/>
      <c r="W2436" s="801"/>
      <c r="X2436" s="801"/>
      <c r="Y2436" s="801"/>
      <c r="Z2436" s="802" t="s">
        <v>210</v>
      </c>
      <c r="AA2436" s="802"/>
      <c r="AB2436" s="802"/>
      <c r="AC2436" s="802"/>
      <c r="AD2436" s="816" t="str">
        <f>IFERROR(VLOOKUP(AD2437,Marks,4,0),"")</f>
        <v/>
      </c>
      <c r="AE2436" s="816"/>
      <c r="AF2436" s="816"/>
    </row>
    <row r="2437" spans="1:32" ht="21.9" customHeight="1">
      <c r="A2437" s="166">
        <f>IF(N2437="","",A2436+1)</f>
        <v>7</v>
      </c>
      <c r="B2437" s="800" t="s">
        <v>208</v>
      </c>
      <c r="C2437" s="800"/>
      <c r="D2437" s="800"/>
      <c r="E2437" s="801" t="str">
        <f>IFERROR(VLOOKUP(N2437,Marks,8,0),"")</f>
        <v/>
      </c>
      <c r="F2437" s="801"/>
      <c r="G2437" s="801"/>
      <c r="H2437" s="801"/>
      <c r="I2437" s="801"/>
      <c r="J2437" s="802" t="s">
        <v>211</v>
      </c>
      <c r="K2437" s="802"/>
      <c r="L2437" s="802"/>
      <c r="M2437" s="802"/>
      <c r="N2437" s="809">
        <f>IF(AD2410="","",IF(AND(AD2410+1&gt;$AN$6),"",AD2410+1))</f>
        <v>281</v>
      </c>
      <c r="O2437" s="809"/>
      <c r="P2437" s="809"/>
      <c r="Q2437" s="819"/>
      <c r="R2437" s="800" t="s">
        <v>208</v>
      </c>
      <c r="S2437" s="800"/>
      <c r="T2437" s="800"/>
      <c r="U2437" s="801" t="str">
        <f>IFERROR(VLOOKUP(AD2437,Marks,8,0),"")</f>
        <v/>
      </c>
      <c r="V2437" s="801"/>
      <c r="W2437" s="801"/>
      <c r="X2437" s="801"/>
      <c r="Y2437" s="801"/>
      <c r="Z2437" s="802" t="s">
        <v>211</v>
      </c>
      <c r="AA2437" s="802"/>
      <c r="AB2437" s="802"/>
      <c r="AC2437" s="802"/>
      <c r="AD2437" s="810">
        <f>IF(N2437="","",IF(AND(N2437+1&gt;$AN$6),"",N2437+1))</f>
        <v>282</v>
      </c>
      <c r="AE2437" s="810"/>
      <c r="AF2437" s="810"/>
    </row>
    <row r="2438" spans="1:32" ht="9" customHeight="1">
      <c r="A2438" s="166">
        <f>IF(N2437="","",A2437+1)</f>
        <v>8</v>
      </c>
      <c r="B2438" s="123"/>
      <c r="C2438" s="123"/>
      <c r="D2438" s="123"/>
      <c r="E2438" s="124"/>
      <c r="F2438" s="124"/>
      <c r="G2438" s="124"/>
      <c r="H2438" s="123"/>
      <c r="I2438" s="123"/>
      <c r="J2438" s="125"/>
      <c r="K2438" s="125"/>
      <c r="L2438" s="125"/>
      <c r="M2438" s="76"/>
      <c r="N2438" s="76"/>
      <c r="O2438" s="76"/>
      <c r="P2438" s="76"/>
      <c r="Q2438" s="819"/>
      <c r="R2438" s="123"/>
      <c r="S2438" s="123"/>
      <c r="T2438" s="123"/>
      <c r="U2438" s="124"/>
      <c r="V2438" s="124"/>
      <c r="W2438" s="124"/>
      <c r="X2438" s="123"/>
      <c r="Y2438" s="123"/>
      <c r="Z2438" s="125"/>
      <c r="AA2438" s="125"/>
      <c r="AB2438" s="125"/>
      <c r="AC2438" s="76"/>
      <c r="AD2438" s="76"/>
      <c r="AE2438" s="76"/>
      <c r="AF2438" s="76"/>
    </row>
    <row r="2439" spans="1:32" ht="21" customHeight="1">
      <c r="A2439" s="166">
        <f>IF(N2437="","",A2438+1)</f>
        <v>9</v>
      </c>
      <c r="B2439" s="811" t="s">
        <v>213</v>
      </c>
      <c r="C2439" s="646" t="s">
        <v>214</v>
      </c>
      <c r="D2439" s="646"/>
      <c r="E2439" s="646"/>
      <c r="F2439" s="812" t="s">
        <v>13</v>
      </c>
      <c r="G2439" s="813"/>
      <c r="H2439" s="813"/>
      <c r="I2439" s="814"/>
      <c r="J2439" s="649" t="s">
        <v>184</v>
      </c>
      <c r="K2439" s="650" t="s">
        <v>167</v>
      </c>
      <c r="L2439" s="651"/>
      <c r="M2439" s="651"/>
      <c r="N2439" s="652"/>
      <c r="O2439" s="616" t="s">
        <v>185</v>
      </c>
      <c r="P2439" s="617" t="s">
        <v>186</v>
      </c>
      <c r="Q2439" s="819"/>
      <c r="R2439" s="811" t="s">
        <v>213</v>
      </c>
      <c r="S2439" s="646" t="s">
        <v>214</v>
      </c>
      <c r="T2439" s="646"/>
      <c r="U2439" s="646"/>
      <c r="V2439" s="812" t="s">
        <v>13</v>
      </c>
      <c r="W2439" s="813"/>
      <c r="X2439" s="813"/>
      <c r="Y2439" s="814"/>
      <c r="Z2439" s="649" t="s">
        <v>184</v>
      </c>
      <c r="AA2439" s="650" t="s">
        <v>167</v>
      </c>
      <c r="AB2439" s="651"/>
      <c r="AC2439" s="651"/>
      <c r="AD2439" s="652"/>
      <c r="AE2439" s="616" t="s">
        <v>185</v>
      </c>
      <c r="AF2439" s="617" t="s">
        <v>186</v>
      </c>
    </row>
    <row r="2440" spans="1:32" ht="90.75" customHeight="1">
      <c r="A2440" s="166">
        <f>IF(N2437="","",A2439+1)</f>
        <v>10</v>
      </c>
      <c r="B2440" s="811"/>
      <c r="C2440" s="171" t="s">
        <v>11</v>
      </c>
      <c r="D2440" s="171" t="s">
        <v>180</v>
      </c>
      <c r="E2440" s="171" t="s">
        <v>108</v>
      </c>
      <c r="F2440" s="171" t="s">
        <v>182</v>
      </c>
      <c r="G2440" s="171" t="s">
        <v>183</v>
      </c>
      <c r="H2440" s="305" t="s">
        <v>10</v>
      </c>
      <c r="I2440" s="171" t="s">
        <v>108</v>
      </c>
      <c r="J2440" s="649"/>
      <c r="K2440" s="172" t="s">
        <v>182</v>
      </c>
      <c r="L2440" s="172" t="s">
        <v>183</v>
      </c>
      <c r="M2440" s="173" t="s">
        <v>10</v>
      </c>
      <c r="N2440" s="171" t="s">
        <v>108</v>
      </c>
      <c r="O2440" s="616"/>
      <c r="P2440" s="785"/>
      <c r="Q2440" s="819"/>
      <c r="R2440" s="811"/>
      <c r="S2440" s="171" t="s">
        <v>11</v>
      </c>
      <c r="T2440" s="171" t="s">
        <v>180</v>
      </c>
      <c r="U2440" s="171" t="s">
        <v>108</v>
      </c>
      <c r="V2440" s="171" t="s">
        <v>182</v>
      </c>
      <c r="W2440" s="171" t="s">
        <v>183</v>
      </c>
      <c r="X2440" s="305" t="s">
        <v>10</v>
      </c>
      <c r="Y2440" s="171" t="s">
        <v>108</v>
      </c>
      <c r="Z2440" s="649"/>
      <c r="AA2440" s="172" t="s">
        <v>182</v>
      </c>
      <c r="AB2440" s="172" t="s">
        <v>183</v>
      </c>
      <c r="AC2440" s="173" t="s">
        <v>10</v>
      </c>
      <c r="AD2440" s="171" t="s">
        <v>108</v>
      </c>
      <c r="AE2440" s="616"/>
      <c r="AF2440" s="785">
        <v>0</v>
      </c>
    </row>
    <row r="2441" spans="1:32" ht="18.75" customHeight="1">
      <c r="A2441" s="166">
        <f>IF(N2437="","",A2440+1)</f>
        <v>11</v>
      </c>
      <c r="B2441" s="811"/>
      <c r="C2441" s="409">
        <v>20</v>
      </c>
      <c r="D2441" s="409">
        <v>20</v>
      </c>
      <c r="E2441" s="116">
        <v>40</v>
      </c>
      <c r="F2441" s="409">
        <v>30</v>
      </c>
      <c r="G2441" s="409">
        <v>18</v>
      </c>
      <c r="H2441" s="409">
        <v>12</v>
      </c>
      <c r="I2441" s="116">
        <v>60</v>
      </c>
      <c r="J2441" s="118">
        <v>100</v>
      </c>
      <c r="K2441" s="409">
        <v>50</v>
      </c>
      <c r="L2441" s="409">
        <v>30</v>
      </c>
      <c r="M2441" s="409">
        <v>20</v>
      </c>
      <c r="N2441" s="116">
        <v>100</v>
      </c>
      <c r="O2441" s="118">
        <v>200</v>
      </c>
      <c r="P2441" s="786"/>
      <c r="Q2441" s="819"/>
      <c r="R2441" s="811"/>
      <c r="S2441" s="409">
        <v>20</v>
      </c>
      <c r="T2441" s="409">
        <v>20</v>
      </c>
      <c r="U2441" s="116">
        <v>40</v>
      </c>
      <c r="V2441" s="409">
        <v>30</v>
      </c>
      <c r="W2441" s="409">
        <v>18</v>
      </c>
      <c r="X2441" s="409">
        <v>12</v>
      </c>
      <c r="Y2441" s="116">
        <v>60</v>
      </c>
      <c r="Z2441" s="118">
        <v>100</v>
      </c>
      <c r="AA2441" s="409">
        <v>50</v>
      </c>
      <c r="AB2441" s="409">
        <v>30</v>
      </c>
      <c r="AC2441" s="409">
        <v>20</v>
      </c>
      <c r="AD2441" s="116">
        <v>100</v>
      </c>
      <c r="AE2441" s="118">
        <v>200</v>
      </c>
      <c r="AF2441" s="786"/>
    </row>
    <row r="2442" spans="1:32" ht="21" customHeight="1">
      <c r="A2442" s="166">
        <f>IF(N2437="","",A2441+1)</f>
        <v>12</v>
      </c>
      <c r="B2442" s="122" t="str">
        <f>'Result Sheet'!$L$4</f>
        <v xml:space="preserve">हिन्दी </v>
      </c>
      <c r="C2442" s="408" t="str">
        <f>IFERROR(VLOOKUP(N2437,Marks,11,0),"")</f>
        <v/>
      </c>
      <c r="D2442" s="408" t="str">
        <f>IFERROR(VLOOKUP(N2437,Marks,12,0),"")</f>
        <v/>
      </c>
      <c r="E2442" s="117" t="str">
        <f>IFERROR(VLOOKUP(N2437,Marks,13,0),"")</f>
        <v/>
      </c>
      <c r="F2442" s="408" t="str">
        <f>IFERROR(VLOOKUP(N2437,Marks,14,0),"")</f>
        <v/>
      </c>
      <c r="G2442" s="408" t="str">
        <f>IFERROR(VLOOKUP(N2437,Marks,15,0),"")</f>
        <v/>
      </c>
      <c r="H2442" s="408" t="str">
        <f>IFERROR(VLOOKUP(N2437,Marks,16,0),"")</f>
        <v/>
      </c>
      <c r="I2442" s="117" t="str">
        <f>IFERROR(VLOOKUP(N2437,Marks,17,0),"")</f>
        <v/>
      </c>
      <c r="J2442" s="119" t="str">
        <f>IFERROR(VLOOKUP(N2437,Marks,18,0),"")</f>
        <v/>
      </c>
      <c r="K2442" s="408" t="str">
        <f>IFERROR(VLOOKUP(N2437,Marks,19,0),"")</f>
        <v/>
      </c>
      <c r="L2442" s="408" t="str">
        <f>IFERROR(VLOOKUP(N2437,Marks,20,0),"")</f>
        <v/>
      </c>
      <c r="M2442" s="408" t="str">
        <f>IFERROR(VLOOKUP(N2437,Marks,21,0),"")</f>
        <v/>
      </c>
      <c r="N2442" s="117" t="str">
        <f>IFERROR(VLOOKUP(N2437,Marks,22,0),"")</f>
        <v/>
      </c>
      <c r="O2442" s="119" t="str">
        <f>IFERROR(VLOOKUP(N2437,Marks,23,0),"")</f>
        <v/>
      </c>
      <c r="P2442" s="323" t="str">
        <f>IFERROR(VLOOKUP(N2437,Marks,29,0),"")</f>
        <v/>
      </c>
      <c r="Q2442" s="819"/>
      <c r="R2442" s="122" t="str">
        <f>'Result Sheet'!$L$4</f>
        <v xml:space="preserve">हिन्दी </v>
      </c>
      <c r="S2442" s="408" t="str">
        <f>IFERROR(VLOOKUP(AD2437,Marks,11,0),"")</f>
        <v/>
      </c>
      <c r="T2442" s="408" t="str">
        <f>IFERROR(VLOOKUP(AD2437,Marks,12,0),"")</f>
        <v/>
      </c>
      <c r="U2442" s="117" t="str">
        <f>IFERROR(VLOOKUP(AD2437,Marks,13,0),"")</f>
        <v/>
      </c>
      <c r="V2442" s="408" t="str">
        <f>IFERROR(VLOOKUP(AD2437,Marks,14,0),"")</f>
        <v/>
      </c>
      <c r="W2442" s="408" t="str">
        <f>IFERROR(VLOOKUP(AD2437,Marks,15,0),"")</f>
        <v/>
      </c>
      <c r="X2442" s="408" t="str">
        <f>IFERROR(VLOOKUP(AD2437,Marks,16,0),"")</f>
        <v/>
      </c>
      <c r="Y2442" s="117" t="str">
        <f>IFERROR(VLOOKUP(AD2437,Marks,17,0),"")</f>
        <v/>
      </c>
      <c r="Z2442" s="119" t="str">
        <f>IFERROR(VLOOKUP(AD2437,Marks,18,0),"")</f>
        <v/>
      </c>
      <c r="AA2442" s="408" t="str">
        <f>IFERROR(VLOOKUP(AD2437,Marks,19,0),"")</f>
        <v/>
      </c>
      <c r="AB2442" s="408" t="str">
        <f>IFERROR(VLOOKUP(AD2437,Marks,20,0),"")</f>
        <v/>
      </c>
      <c r="AC2442" s="408" t="str">
        <f>IFERROR(VLOOKUP(AD2437,Marks,21,0),"")</f>
        <v/>
      </c>
      <c r="AD2442" s="117" t="str">
        <f>IFERROR(VLOOKUP(AD2437,Marks,22,0),"")</f>
        <v/>
      </c>
      <c r="AE2442" s="119" t="str">
        <f>IFERROR(VLOOKUP(AD2437,Marks,23,0),"")</f>
        <v/>
      </c>
      <c r="AF2442" s="323" t="str">
        <f>IFERROR(VLOOKUP(AD2437,Marks,29,0),"")</f>
        <v/>
      </c>
    </row>
    <row r="2443" spans="1:32" ht="21" customHeight="1">
      <c r="A2443" s="166">
        <f>IF(N2437="","",A2442+1)</f>
        <v>13</v>
      </c>
      <c r="B2443" s="122" t="str">
        <f>'Result Sheet'!$AE$4</f>
        <v xml:space="preserve">अंग्रेजी </v>
      </c>
      <c r="C2443" s="408" t="str">
        <f>IFERROR(VLOOKUP(N2437,Marks,30,0),"")</f>
        <v/>
      </c>
      <c r="D2443" s="408" t="str">
        <f>IFERROR(VLOOKUP(N2437,Marks,31,0),"")</f>
        <v/>
      </c>
      <c r="E2443" s="117" t="str">
        <f>IFERROR(VLOOKUP(N2437,Marks,32,0),"")</f>
        <v/>
      </c>
      <c r="F2443" s="408" t="str">
        <f>IFERROR(VLOOKUP(N2437,Marks,33,0),"")</f>
        <v/>
      </c>
      <c r="G2443" s="408" t="str">
        <f>IFERROR(VLOOKUP(N2437,Marks,34,0),"")</f>
        <v/>
      </c>
      <c r="H2443" s="408" t="str">
        <f>IFERROR(VLOOKUP(N2437,Marks,35,0),"")</f>
        <v/>
      </c>
      <c r="I2443" s="117" t="str">
        <f>IFERROR(VLOOKUP(N2437,Marks,36,0),"")</f>
        <v/>
      </c>
      <c r="J2443" s="119" t="str">
        <f>IFERROR(VLOOKUP(N2437,Marks,37,0),"")</f>
        <v/>
      </c>
      <c r="K2443" s="408" t="str">
        <f>IFERROR(VLOOKUP(N2437,Marks,38,0),"")</f>
        <v/>
      </c>
      <c r="L2443" s="408" t="str">
        <f>IFERROR(VLOOKUP(N2437,Marks,39,0),"")</f>
        <v/>
      </c>
      <c r="M2443" s="408" t="str">
        <f>IFERROR(VLOOKUP(N2437,Marks,40,0),"")</f>
        <v/>
      </c>
      <c r="N2443" s="117" t="str">
        <f>IFERROR(VLOOKUP(N2437,Marks,41,0),"")</f>
        <v/>
      </c>
      <c r="O2443" s="119" t="str">
        <f>IFERROR(VLOOKUP(N2437,Marks,42,0),"")</f>
        <v/>
      </c>
      <c r="P2443" s="323" t="str">
        <f>IFERROR(VLOOKUP(N2437,Marks,48,0),"")</f>
        <v/>
      </c>
      <c r="Q2443" s="819"/>
      <c r="R2443" s="122" t="str">
        <f>'Result Sheet'!$AE$4</f>
        <v xml:space="preserve">अंग्रेजी </v>
      </c>
      <c r="S2443" s="408" t="str">
        <f>IFERROR(VLOOKUP(AD2437,Marks,30,0),"")</f>
        <v/>
      </c>
      <c r="T2443" s="408" t="str">
        <f>IFERROR(VLOOKUP(AD2437,Marks,31,0),"")</f>
        <v/>
      </c>
      <c r="U2443" s="117" t="str">
        <f>IFERROR(VLOOKUP(AD2437,Marks,32,0),"")</f>
        <v/>
      </c>
      <c r="V2443" s="408" t="str">
        <f>IFERROR(VLOOKUP(AD2437,Marks,33,0),"")</f>
        <v/>
      </c>
      <c r="W2443" s="408" t="str">
        <f>IFERROR(VLOOKUP(AD2437,Marks,34,0),"")</f>
        <v/>
      </c>
      <c r="X2443" s="408" t="str">
        <f>IFERROR(VLOOKUP(AD2437,Marks,35,0),"")</f>
        <v/>
      </c>
      <c r="Y2443" s="117" t="str">
        <f>IFERROR(VLOOKUP(AD2437,Marks,36,0),"")</f>
        <v/>
      </c>
      <c r="Z2443" s="119" t="str">
        <f>IFERROR(VLOOKUP(AD2437,Marks,37,0),"")</f>
        <v/>
      </c>
      <c r="AA2443" s="408" t="str">
        <f>IFERROR(VLOOKUP(AD2437,Marks,38,0),"")</f>
        <v/>
      </c>
      <c r="AB2443" s="408" t="str">
        <f>IFERROR(VLOOKUP(AD2437,Marks,39,0),"")</f>
        <v/>
      </c>
      <c r="AC2443" s="408" t="str">
        <f>IFERROR(VLOOKUP(AD2437,Marks,40,0),"")</f>
        <v/>
      </c>
      <c r="AD2443" s="117" t="str">
        <f>IFERROR(VLOOKUP(AD2437,Marks,41,0),"")</f>
        <v/>
      </c>
      <c r="AE2443" s="119" t="str">
        <f>IFERROR(VLOOKUP(AD2437,Marks,42,0),"")</f>
        <v/>
      </c>
      <c r="AF2443" s="323" t="str">
        <f>IFERROR(VLOOKUP(AD2437,Marks,48,0),"")</f>
        <v/>
      </c>
    </row>
    <row r="2444" spans="1:32" ht="21" customHeight="1">
      <c r="A2444" s="166">
        <f>IF(N2437="","",A2443+1)</f>
        <v>14</v>
      </c>
      <c r="B2444" s="122" t="str">
        <f>'Result Sheet'!$AX$4</f>
        <v>संस्कृत</v>
      </c>
      <c r="C2444" s="408" t="str">
        <f>IFERROR(VLOOKUP(N2437,Marks,49,0),"")</f>
        <v/>
      </c>
      <c r="D2444" s="408" t="str">
        <f>IFERROR(VLOOKUP(N2437,Marks,50,0),"")</f>
        <v/>
      </c>
      <c r="E2444" s="117" t="str">
        <f>IFERROR(VLOOKUP(N2437,Marks,51,0),"")</f>
        <v/>
      </c>
      <c r="F2444" s="408" t="str">
        <f>IFERROR(VLOOKUP(N2437,Marks,52,0),"")</f>
        <v/>
      </c>
      <c r="G2444" s="408" t="str">
        <f>IFERROR(VLOOKUP(N2437,Marks,53,0),"")</f>
        <v/>
      </c>
      <c r="H2444" s="408" t="str">
        <f>IFERROR(VLOOKUP(N2437,Marks,54,0),"")</f>
        <v/>
      </c>
      <c r="I2444" s="117" t="str">
        <f>IFERROR(VLOOKUP(N2437,Marks,55,0),"")</f>
        <v/>
      </c>
      <c r="J2444" s="119" t="str">
        <f>IFERROR(VLOOKUP(N2437,Marks,56,0),"")</f>
        <v/>
      </c>
      <c r="K2444" s="408" t="str">
        <f>IFERROR(VLOOKUP(N2437,Marks,57,0),"")</f>
        <v/>
      </c>
      <c r="L2444" s="408" t="str">
        <f>IFERROR(VLOOKUP(N2437,Marks,58,0),"")</f>
        <v/>
      </c>
      <c r="M2444" s="408" t="str">
        <f>IFERROR(VLOOKUP(N2437,Marks,59,0),"")</f>
        <v/>
      </c>
      <c r="N2444" s="117" t="str">
        <f>IFERROR(VLOOKUP(N2437,Marks,60,0),"")</f>
        <v/>
      </c>
      <c r="O2444" s="119" t="str">
        <f>IFERROR(VLOOKUP(N2437,Marks,61,0),"")</f>
        <v/>
      </c>
      <c r="P2444" s="323" t="str">
        <f>IFERROR(VLOOKUP(N2437,Marks,67,0),"")</f>
        <v/>
      </c>
      <c r="Q2444" s="819"/>
      <c r="R2444" s="122" t="str">
        <f>'Result Sheet'!$AX$4</f>
        <v>संस्कृत</v>
      </c>
      <c r="S2444" s="408" t="str">
        <f>IFERROR(VLOOKUP(AD2437,Marks,49,0),"")</f>
        <v/>
      </c>
      <c r="T2444" s="408" t="str">
        <f>IFERROR(VLOOKUP(AD2437,Marks,50,0),"")</f>
        <v/>
      </c>
      <c r="U2444" s="117" t="str">
        <f>IFERROR(VLOOKUP(AD2437,Marks,51,0),"")</f>
        <v/>
      </c>
      <c r="V2444" s="408" t="str">
        <f>IFERROR(VLOOKUP(AD2437,Marks,52,0),"")</f>
        <v/>
      </c>
      <c r="W2444" s="408" t="str">
        <f>IFERROR(VLOOKUP(AD2437,Marks,53,0),"")</f>
        <v/>
      </c>
      <c r="X2444" s="408" t="str">
        <f>IFERROR(VLOOKUP(AD2437,Marks,54,0),"")</f>
        <v/>
      </c>
      <c r="Y2444" s="117" t="str">
        <f>IFERROR(VLOOKUP(AD2437,Marks,55,0),"")</f>
        <v/>
      </c>
      <c r="Z2444" s="119" t="str">
        <f>IFERROR(VLOOKUP(AD2437,Marks,56,0),"")</f>
        <v/>
      </c>
      <c r="AA2444" s="408" t="str">
        <f>IFERROR(VLOOKUP(AD2437,Marks,57,0),"")</f>
        <v/>
      </c>
      <c r="AB2444" s="408" t="str">
        <f>IFERROR(VLOOKUP(AD2437,Marks,58,0),"")</f>
        <v/>
      </c>
      <c r="AC2444" s="408" t="str">
        <f>IFERROR(VLOOKUP(AD2437,Marks,59,0),"")</f>
        <v/>
      </c>
      <c r="AD2444" s="117" t="str">
        <f>IFERROR(VLOOKUP(AD2437,Marks,60,0),"")</f>
        <v/>
      </c>
      <c r="AE2444" s="119" t="str">
        <f>IFERROR(VLOOKUP(AD2437,Marks,61,0),"")</f>
        <v/>
      </c>
      <c r="AF2444" s="323" t="str">
        <f>IFERROR(VLOOKUP(AD2437,Marks,67,0),"")</f>
        <v/>
      </c>
    </row>
    <row r="2445" spans="1:32" ht="21" customHeight="1">
      <c r="A2445" s="166">
        <f>IF(N2437="","",A2443+1)</f>
        <v>14</v>
      </c>
      <c r="B2445" s="122" t="str">
        <f>'Result Sheet'!$BQ$4</f>
        <v xml:space="preserve">गणित </v>
      </c>
      <c r="C2445" s="408" t="str">
        <f>IFERROR(VLOOKUP(N2437,Marks,68,0),"")</f>
        <v/>
      </c>
      <c r="D2445" s="408" t="str">
        <f>IFERROR(VLOOKUP(N2437,Marks,69,0),"")</f>
        <v/>
      </c>
      <c r="E2445" s="117" t="str">
        <f>IFERROR(VLOOKUP(N2437,Marks,70,0),"")</f>
        <v/>
      </c>
      <c r="F2445" s="408" t="str">
        <f>IFERROR(VLOOKUP(N2437,Marks,71,0),"")</f>
        <v/>
      </c>
      <c r="G2445" s="408" t="str">
        <f>IFERROR(VLOOKUP(N2437,Marks,72,0),"")</f>
        <v/>
      </c>
      <c r="H2445" s="408" t="str">
        <f>IFERROR(VLOOKUP(N2437,Marks,73,0),"")</f>
        <v/>
      </c>
      <c r="I2445" s="117" t="str">
        <f>IFERROR(VLOOKUP(N2437,Marks,74,0),"")</f>
        <v/>
      </c>
      <c r="J2445" s="119" t="str">
        <f>IFERROR(VLOOKUP(N2437,Marks,75,0),"")</f>
        <v/>
      </c>
      <c r="K2445" s="408" t="str">
        <f>IFERROR(VLOOKUP(N2437,Marks,76,0),"")</f>
        <v/>
      </c>
      <c r="L2445" s="408" t="str">
        <f>IFERROR(VLOOKUP(N2437,Marks,77,0),"")</f>
        <v/>
      </c>
      <c r="M2445" s="408" t="str">
        <f>IFERROR(VLOOKUP(N2437,Marks,78,0),"")</f>
        <v/>
      </c>
      <c r="N2445" s="117" t="str">
        <f>IFERROR(VLOOKUP(N2437,Marks,79,0),"")</f>
        <v/>
      </c>
      <c r="O2445" s="119" t="str">
        <f>IFERROR(VLOOKUP(N2437,Marks,80,0),"")</f>
        <v/>
      </c>
      <c r="P2445" s="323" t="str">
        <f>IFERROR(VLOOKUP(N2437,Marks,86,0),"")</f>
        <v/>
      </c>
      <c r="Q2445" s="819"/>
      <c r="R2445" s="122" t="str">
        <f>'Result Sheet'!$BQ$4</f>
        <v xml:space="preserve">गणित </v>
      </c>
      <c r="S2445" s="408" t="str">
        <f>IFERROR(VLOOKUP(AD2437,Marks,68,0),"")</f>
        <v/>
      </c>
      <c r="T2445" s="408" t="str">
        <f>IFERROR(VLOOKUP(AD2437,Marks,69,0),"")</f>
        <v/>
      </c>
      <c r="U2445" s="117" t="str">
        <f>IFERROR(VLOOKUP(AD2437,Marks,70,0),"")</f>
        <v/>
      </c>
      <c r="V2445" s="408" t="str">
        <f>IFERROR(VLOOKUP(AD2437,Marks,71,0),"")</f>
        <v/>
      </c>
      <c r="W2445" s="408" t="str">
        <f>IFERROR(VLOOKUP(AD2437,Marks,72,0),"")</f>
        <v/>
      </c>
      <c r="X2445" s="408" t="str">
        <f>IFERROR(VLOOKUP(AD2437,Marks,73,0),"")</f>
        <v/>
      </c>
      <c r="Y2445" s="117" t="str">
        <f>IFERROR(VLOOKUP(AD2437,Marks,74,0),"")</f>
        <v/>
      </c>
      <c r="Z2445" s="119" t="str">
        <f>IFERROR(VLOOKUP(AD2437,Marks,75,0),"")</f>
        <v/>
      </c>
      <c r="AA2445" s="408" t="str">
        <f>IFERROR(VLOOKUP(AD2437,Marks,76,0),"")</f>
        <v/>
      </c>
      <c r="AB2445" s="408" t="str">
        <f>IFERROR(VLOOKUP(AD2437,Marks,77,0),"")</f>
        <v/>
      </c>
      <c r="AC2445" s="408" t="str">
        <f>IFERROR(VLOOKUP(AD2437,Marks,78,0),"")</f>
        <v/>
      </c>
      <c r="AD2445" s="117" t="str">
        <f>IFERROR(VLOOKUP(AD2437,Marks,79,0),"")</f>
        <v/>
      </c>
      <c r="AE2445" s="119" t="str">
        <f>IFERROR(VLOOKUP(AD2437,Marks,80,0),"")</f>
        <v/>
      </c>
      <c r="AF2445" s="323" t="str">
        <f>IFERROR(VLOOKUP(AD2437,Marks,86,0),"")</f>
        <v/>
      </c>
    </row>
    <row r="2446" spans="1:32" ht="21" customHeight="1">
      <c r="A2446" s="166">
        <f>IF(N2437="","",A2445+1)</f>
        <v>15</v>
      </c>
      <c r="B2446" s="122" t="str">
        <f>'Result Sheet'!$CJ$4</f>
        <v xml:space="preserve">पर्यावरण अध्ययन </v>
      </c>
      <c r="C2446" s="408" t="str">
        <f>IFERROR(VLOOKUP(N2437,Marks,87,0),"")</f>
        <v/>
      </c>
      <c r="D2446" s="408" t="str">
        <f>IFERROR(VLOOKUP(N2437,Marks,88,0),"")</f>
        <v/>
      </c>
      <c r="E2446" s="117" t="str">
        <f>IFERROR(VLOOKUP(N2437,Marks,89,0),"")</f>
        <v/>
      </c>
      <c r="F2446" s="408" t="str">
        <f>IFERROR(VLOOKUP(N2437,Marks,90,0),"")</f>
        <v/>
      </c>
      <c r="G2446" s="408" t="str">
        <f>IFERROR(VLOOKUP(N2437,Marks,91,0),"")</f>
        <v/>
      </c>
      <c r="H2446" s="408" t="str">
        <f>IFERROR(VLOOKUP(N2437,Marks,92,0),"")</f>
        <v/>
      </c>
      <c r="I2446" s="117" t="str">
        <f>IFERROR(VLOOKUP(N2437,Marks,93,0),"")</f>
        <v/>
      </c>
      <c r="J2446" s="119" t="str">
        <f>IFERROR(VLOOKUP(N2437,Marks,94,0),"")</f>
        <v/>
      </c>
      <c r="K2446" s="408" t="str">
        <f>IFERROR(VLOOKUP(N2437,Marks,95,0),"")</f>
        <v/>
      </c>
      <c r="L2446" s="408" t="str">
        <f>IFERROR(VLOOKUP(N2437,Marks,96,0),"")</f>
        <v/>
      </c>
      <c r="M2446" s="408" t="str">
        <f>IFERROR(VLOOKUP(N2437,Marks,97,0),"")</f>
        <v/>
      </c>
      <c r="N2446" s="117" t="str">
        <f>IFERROR(VLOOKUP(N2437,Marks,98,0),"")</f>
        <v/>
      </c>
      <c r="O2446" s="119" t="str">
        <f>IFERROR(VLOOKUP(N2437,Marks,99,0),"")</f>
        <v/>
      </c>
      <c r="P2446" s="323" t="str">
        <f>IFERROR(VLOOKUP(N2437,Marks,105,0),"")</f>
        <v/>
      </c>
      <c r="Q2446" s="819"/>
      <c r="R2446" s="122" t="str">
        <f>'Result Sheet'!$CJ$4</f>
        <v xml:space="preserve">पर्यावरण अध्ययन </v>
      </c>
      <c r="S2446" s="408" t="str">
        <f>IFERROR(VLOOKUP(AD2437,Marks,87,0),"")</f>
        <v/>
      </c>
      <c r="T2446" s="408" t="str">
        <f>IFERROR(VLOOKUP(AD2437,Marks,88,0),"")</f>
        <v/>
      </c>
      <c r="U2446" s="117" t="str">
        <f>IFERROR(VLOOKUP(AD2437,Marks,89,0),"")</f>
        <v/>
      </c>
      <c r="V2446" s="408" t="str">
        <f>IFERROR(VLOOKUP(AD2437,Marks,90,0),"")</f>
        <v/>
      </c>
      <c r="W2446" s="408" t="str">
        <f>IFERROR(VLOOKUP(AD2437,Marks,91,0),"")</f>
        <v/>
      </c>
      <c r="X2446" s="408" t="str">
        <f>IFERROR(VLOOKUP(AD2437,Marks,92,0),"")</f>
        <v/>
      </c>
      <c r="Y2446" s="117" t="str">
        <f>IFERROR(VLOOKUP(AD2437,Marks,93,0),"")</f>
        <v/>
      </c>
      <c r="Z2446" s="119" t="str">
        <f>IFERROR(VLOOKUP(AD2437,Marks,94,0),"")</f>
        <v/>
      </c>
      <c r="AA2446" s="408" t="str">
        <f>IFERROR(VLOOKUP(AD2437,Marks,95,0),"")</f>
        <v/>
      </c>
      <c r="AB2446" s="408" t="str">
        <f>IFERROR(VLOOKUP(AD2437,Marks,96,0),"")</f>
        <v/>
      </c>
      <c r="AC2446" s="408" t="str">
        <f>IFERROR(VLOOKUP(AD2437,Marks,97,0),"")</f>
        <v/>
      </c>
      <c r="AD2446" s="117" t="str">
        <f>IFERROR(VLOOKUP(AD2437,Marks,98,0),"")</f>
        <v/>
      </c>
      <c r="AE2446" s="119" t="str">
        <f>IFERROR(VLOOKUP(AD2437,Marks,99,0),"")</f>
        <v/>
      </c>
      <c r="AF2446" s="323" t="str">
        <f>IFERROR(VLOOKUP(AD2437,Marks,105,0),"")</f>
        <v/>
      </c>
    </row>
    <row r="2447" spans="1:32" ht="25.5" customHeight="1">
      <c r="A2447" s="166">
        <f>IF(N2437="","",A2446+1)</f>
        <v>16</v>
      </c>
      <c r="B2447" s="412" t="s">
        <v>215</v>
      </c>
      <c r="C2447" s="120" t="str">
        <f>IF(AND(C2442="",C2443="",C2444="",C2445="",C2446=""),"",SUM(C2442:C2446))</f>
        <v/>
      </c>
      <c r="D2447" s="120" t="str">
        <f t="shared" ref="D2447" si="960">IF(AND(D2442="",D2443="",D2444="",D2445="",D2446=""),"",SUM(D2442:D2446))</f>
        <v/>
      </c>
      <c r="E2447" s="120" t="str">
        <f t="shared" ref="E2447" si="961">IF(AND(E2442="",E2443="",E2444="",E2445="",E2446=""),"",SUM(E2442:E2446))</f>
        <v/>
      </c>
      <c r="F2447" s="120" t="str">
        <f t="shared" ref="F2447" si="962">IF(AND(F2442="",F2443="",F2444="",F2445="",F2446=""),"",SUM(F2442:F2446))</f>
        <v/>
      </c>
      <c r="G2447" s="120" t="str">
        <f t="shared" ref="G2447" si="963">IF(AND(G2442="",G2443="",G2444="",G2445="",G2446=""),"",SUM(G2442:G2446))</f>
        <v/>
      </c>
      <c r="H2447" s="120" t="str">
        <f t="shared" ref="H2447" si="964">IF(AND(H2442="",H2443="",H2444="",H2445="",H2446=""),"",SUM(H2442:H2446))</f>
        <v/>
      </c>
      <c r="I2447" s="120" t="str">
        <f t="shared" ref="I2447" si="965">IF(AND(I2442="",I2443="",I2444="",I2445="",I2446=""),"",SUM(I2442:I2446))</f>
        <v/>
      </c>
      <c r="J2447" s="120" t="str">
        <f t="shared" ref="J2447" si="966">IF(AND(J2442="",J2443="",J2444="",J2445="",J2446=""),"",SUM(J2442:J2446))</f>
        <v/>
      </c>
      <c r="K2447" s="120" t="str">
        <f t="shared" ref="K2447" si="967">IF(AND(K2442="",K2443="",K2444="",K2445="",K2446=""),"",SUM(K2442:K2446))</f>
        <v/>
      </c>
      <c r="L2447" s="120" t="str">
        <f t="shared" ref="L2447" si="968">IF(AND(L2442="",L2443="",L2444="",L2445="",L2446=""),"",SUM(L2442:L2446))</f>
        <v/>
      </c>
      <c r="M2447" s="120" t="str">
        <f t="shared" ref="M2447" si="969">IF(AND(M2442="",M2443="",M2444="",M2445="",M2446=""),"",SUM(M2442:M2446))</f>
        <v/>
      </c>
      <c r="N2447" s="120" t="str">
        <f t="shared" ref="N2447" si="970">IF(AND(N2442="",N2443="",N2444="",N2445="",N2446=""),"",SUM(N2442:N2446))</f>
        <v/>
      </c>
      <c r="O2447" s="120" t="str">
        <f t="shared" ref="O2447" si="971">IF(AND(O2442="",O2443="",O2444="",O2445="",O2446=""),"",SUM(O2442:O2446))</f>
        <v/>
      </c>
      <c r="P2447" s="326" t="str">
        <f>IF(OR(N2437="",E2435="",O2447=""),"",IF(O2447&gt;85%*1000,"A",IF(O2447&gt;70%*1000,"B",IF(O2447&gt;50%*1000,"C",IF(O2447&gt;30%*1000,"D","E")))))</f>
        <v/>
      </c>
      <c r="Q2447" s="819"/>
      <c r="R2447" s="412" t="s">
        <v>215</v>
      </c>
      <c r="S2447" s="120" t="str">
        <f>IF(AND(S2442="",S2443="",S2444="",S2445="",S2446=""),"",SUM(S2442:S2446))</f>
        <v/>
      </c>
      <c r="T2447" s="120" t="str">
        <f t="shared" ref="T2447" si="972">IF(AND(T2442="",T2443="",T2444="",T2445="",T2446=""),"",SUM(T2442:T2446))</f>
        <v/>
      </c>
      <c r="U2447" s="120" t="str">
        <f t="shared" ref="U2447" si="973">IF(AND(U2442="",U2443="",U2444="",U2445="",U2446=""),"",SUM(U2442:U2446))</f>
        <v/>
      </c>
      <c r="V2447" s="120" t="str">
        <f t="shared" ref="V2447" si="974">IF(AND(V2442="",V2443="",V2444="",V2445="",V2446=""),"",SUM(V2442:V2446))</f>
        <v/>
      </c>
      <c r="W2447" s="120" t="str">
        <f t="shared" ref="W2447" si="975">IF(AND(W2442="",W2443="",W2444="",W2445="",W2446=""),"",SUM(W2442:W2446))</f>
        <v/>
      </c>
      <c r="X2447" s="120" t="str">
        <f t="shared" ref="X2447" si="976">IF(AND(X2442="",X2443="",X2444="",X2445="",X2446=""),"",SUM(X2442:X2446))</f>
        <v/>
      </c>
      <c r="Y2447" s="120" t="str">
        <f t="shared" ref="Y2447" si="977">IF(AND(Y2442="",Y2443="",Y2444="",Y2445="",Y2446=""),"",SUM(Y2442:Y2446))</f>
        <v/>
      </c>
      <c r="Z2447" s="120" t="str">
        <f t="shared" ref="Z2447" si="978">IF(AND(Z2442="",Z2443="",Z2444="",Z2445="",Z2446=""),"",SUM(Z2442:Z2446))</f>
        <v/>
      </c>
      <c r="AA2447" s="120" t="str">
        <f t="shared" ref="AA2447" si="979">IF(AND(AA2442="",AA2443="",AA2444="",AA2445="",AA2446=""),"",SUM(AA2442:AA2446))</f>
        <v/>
      </c>
      <c r="AB2447" s="120" t="str">
        <f t="shared" ref="AB2447" si="980">IF(AND(AB2442="",AB2443="",AB2444="",AB2445="",AB2446=""),"",SUM(AB2442:AB2446))</f>
        <v/>
      </c>
      <c r="AC2447" s="120" t="str">
        <f t="shared" ref="AC2447" si="981">IF(AND(AC2442="",AC2443="",AC2444="",AC2445="",AC2446=""),"",SUM(AC2442:AC2446))</f>
        <v/>
      </c>
      <c r="AD2447" s="120" t="str">
        <f t="shared" ref="AD2447" si="982">IF(AND(AD2442="",AD2443="",AD2444="",AD2445="",AD2446=""),"",SUM(AD2442:AD2446))</f>
        <v/>
      </c>
      <c r="AE2447" s="120" t="str">
        <f t="shared" ref="AE2447" si="983">IF(AND(AE2442="",AE2443="",AE2444="",AE2445="",AE2446=""),"",SUM(AE2442:AE2446))</f>
        <v/>
      </c>
      <c r="AF2447" s="326" t="str">
        <f>IF(OR(AD2437="",U2435="",AE2447=""),"",IF(AE2447&gt;85%*1000,"A",IF(AE2447&gt;70%*1000,"B",IF(AE2447&gt;50%*1000,"C",IF(AE2447&gt;30%*1000,"D","E")))))</f>
        <v/>
      </c>
    </row>
    <row r="2448" spans="1:32" ht="9" customHeight="1">
      <c r="A2448" s="166">
        <f>IF(N2437="","",A2447+1)</f>
        <v>17</v>
      </c>
      <c r="B2448" s="787"/>
      <c r="C2448" s="787"/>
      <c r="D2448" s="787"/>
      <c r="E2448" s="787"/>
      <c r="F2448" s="787"/>
      <c r="G2448" s="787"/>
      <c r="H2448" s="787"/>
      <c r="I2448" s="787"/>
      <c r="J2448" s="787"/>
      <c r="K2448" s="787"/>
      <c r="L2448" s="787"/>
      <c r="M2448" s="787"/>
      <c r="N2448" s="787"/>
      <c r="O2448" s="787"/>
      <c r="P2448" s="787"/>
      <c r="Q2448" s="819"/>
      <c r="R2448" s="787"/>
      <c r="S2448" s="787"/>
      <c r="T2448" s="787"/>
      <c r="U2448" s="787"/>
      <c r="V2448" s="787"/>
      <c r="W2448" s="787"/>
      <c r="X2448" s="787"/>
      <c r="Y2448" s="787"/>
      <c r="Z2448" s="787"/>
      <c r="AA2448" s="787"/>
      <c r="AB2448" s="787"/>
      <c r="AC2448" s="787"/>
      <c r="AD2448" s="787"/>
      <c r="AE2448" s="787"/>
      <c r="AF2448" s="787"/>
    </row>
    <row r="2449" spans="1:32" ht="22.5" customHeight="1">
      <c r="A2449" s="166">
        <f>IF(N2437="","",A2448+1)</f>
        <v>18</v>
      </c>
      <c r="B2449" s="788" t="s">
        <v>213</v>
      </c>
      <c r="C2449" s="788"/>
      <c r="D2449" s="789" t="s">
        <v>229</v>
      </c>
      <c r="E2449" s="790"/>
      <c r="F2449" s="411" t="s">
        <v>186</v>
      </c>
      <c r="G2449" s="788" t="s">
        <v>213</v>
      </c>
      <c r="H2449" s="788"/>
      <c r="I2449" s="789" t="s">
        <v>229</v>
      </c>
      <c r="J2449" s="790"/>
      <c r="K2449" s="411" t="s">
        <v>186</v>
      </c>
      <c r="L2449" s="788" t="s">
        <v>213</v>
      </c>
      <c r="M2449" s="788"/>
      <c r="N2449" s="789" t="s">
        <v>229</v>
      </c>
      <c r="O2449" s="790"/>
      <c r="P2449" s="411" t="s">
        <v>186</v>
      </c>
      <c r="Q2449" s="819"/>
      <c r="R2449" s="788" t="s">
        <v>213</v>
      </c>
      <c r="S2449" s="788"/>
      <c r="T2449" s="789" t="s">
        <v>229</v>
      </c>
      <c r="U2449" s="790"/>
      <c r="V2449" s="411" t="s">
        <v>186</v>
      </c>
      <c r="W2449" s="788" t="s">
        <v>213</v>
      </c>
      <c r="X2449" s="788"/>
      <c r="Y2449" s="789" t="s">
        <v>229</v>
      </c>
      <c r="Z2449" s="790"/>
      <c r="AA2449" s="411" t="s">
        <v>186</v>
      </c>
      <c r="AB2449" s="788" t="s">
        <v>213</v>
      </c>
      <c r="AC2449" s="788"/>
      <c r="AD2449" s="789" t="s">
        <v>229</v>
      </c>
      <c r="AE2449" s="790"/>
      <c r="AF2449" s="411" t="s">
        <v>186</v>
      </c>
    </row>
    <row r="2450" spans="1:32" ht="21.75" customHeight="1">
      <c r="A2450" s="166">
        <f>IF(N2437="","",A2449+1)</f>
        <v>19</v>
      </c>
      <c r="B2450" s="791" t="s">
        <v>221</v>
      </c>
      <c r="C2450" s="792"/>
      <c r="D2450" s="792"/>
      <c r="E2450" s="119" t="str">
        <f>IFERROR(VLOOKUP(N2437,Marks,109,0),"")</f>
        <v/>
      </c>
      <c r="F2450" s="130" t="str">
        <f>IFERROR(VLOOKUP(N2437,Marks,113,0),"")</f>
        <v/>
      </c>
      <c r="G2450" s="791" t="s">
        <v>192</v>
      </c>
      <c r="H2450" s="792"/>
      <c r="I2450" s="792"/>
      <c r="J2450" s="119" t="str">
        <f>IFERROR(VLOOKUP(N2437,Marks,117,0),"")</f>
        <v/>
      </c>
      <c r="K2450" s="130" t="str">
        <f>IFERROR(VLOOKUP(N2437,Marks,121,0),"")</f>
        <v/>
      </c>
      <c r="L2450" s="793" t="s">
        <v>193</v>
      </c>
      <c r="M2450" s="794"/>
      <c r="N2450" s="794"/>
      <c r="O2450" s="119" t="str">
        <f>IFERROR(VLOOKUP(N2437,Marks,125,0),"")</f>
        <v/>
      </c>
      <c r="P2450" s="130" t="str">
        <f>IFERROR(VLOOKUP(N2437,Marks,129,0),"")</f>
        <v/>
      </c>
      <c r="Q2450" s="819"/>
      <c r="R2450" s="791" t="s">
        <v>221</v>
      </c>
      <c r="S2450" s="792"/>
      <c r="T2450" s="792"/>
      <c r="U2450" s="119" t="str">
        <f>IFERROR(VLOOKUP(AD2437,Marks,109,0),"")</f>
        <v/>
      </c>
      <c r="V2450" s="130" t="str">
        <f>IFERROR(VLOOKUP(AD2437,Marks,113,0),"")</f>
        <v/>
      </c>
      <c r="W2450" s="791" t="s">
        <v>192</v>
      </c>
      <c r="X2450" s="792"/>
      <c r="Y2450" s="792"/>
      <c r="Z2450" s="119" t="str">
        <f>IFERROR(VLOOKUP(AD2437,Marks,117,0),"")</f>
        <v/>
      </c>
      <c r="AA2450" s="130" t="str">
        <f>IFERROR(VLOOKUP(AD2437,Marks,121,0),"")</f>
        <v/>
      </c>
      <c r="AB2450" s="793" t="s">
        <v>193</v>
      </c>
      <c r="AC2450" s="794"/>
      <c r="AD2450" s="794"/>
      <c r="AE2450" s="119" t="str">
        <f>IFERROR(VLOOKUP(AD2437,Marks,125,0),"")</f>
        <v/>
      </c>
      <c r="AF2450" s="130" t="str">
        <f>IFERROR(VLOOKUP(AD2437,Marks,129,0),"")</f>
        <v/>
      </c>
    </row>
    <row r="2451" spans="1:32" ht="21" customHeight="1">
      <c r="A2451" s="166">
        <f>IF(N2437="","",A2450+1)</f>
        <v>20</v>
      </c>
      <c r="B2451" s="780" t="s">
        <v>216</v>
      </c>
      <c r="C2451" s="780"/>
      <c r="D2451" s="780"/>
      <c r="E2451" s="795" t="str">
        <f>IFERROR(VLOOKUP(N2437,Marks,135,0),"")</f>
        <v/>
      </c>
      <c r="F2451" s="795"/>
      <c r="G2451" s="795"/>
      <c r="H2451" s="795"/>
      <c r="I2451" s="780" t="s">
        <v>217</v>
      </c>
      <c r="J2451" s="780"/>
      <c r="K2451" s="780"/>
      <c r="L2451" s="780"/>
      <c r="M2451" s="796" t="str">
        <f>IFERROR(VLOOKUP(N2437,Marks,136,0),"")</f>
        <v/>
      </c>
      <c r="N2451" s="796"/>
      <c r="O2451" s="796"/>
      <c r="P2451" s="796"/>
      <c r="Q2451" s="819"/>
      <c r="R2451" s="780" t="s">
        <v>216</v>
      </c>
      <c r="S2451" s="780"/>
      <c r="T2451" s="780"/>
      <c r="U2451" s="795" t="str">
        <f>IFERROR(VLOOKUP(AD2437,Marks,135,0),"")</f>
        <v/>
      </c>
      <c r="V2451" s="795"/>
      <c r="W2451" s="795"/>
      <c r="X2451" s="795"/>
      <c r="Y2451" s="780" t="s">
        <v>217</v>
      </c>
      <c r="Z2451" s="780"/>
      <c r="AA2451" s="780"/>
      <c r="AB2451" s="780"/>
      <c r="AC2451" s="796" t="str">
        <f>IFERROR(VLOOKUP(AD2437,Marks,136,0),"")</f>
        <v/>
      </c>
      <c r="AD2451" s="796"/>
      <c r="AE2451" s="796"/>
      <c r="AF2451" s="796"/>
    </row>
    <row r="2452" spans="1:32" ht="21" customHeight="1">
      <c r="A2452" s="166">
        <f>IF(N2437="","",A2451+1)</f>
        <v>21</v>
      </c>
      <c r="B2452" s="780" t="s">
        <v>218</v>
      </c>
      <c r="C2452" s="780"/>
      <c r="D2452" s="780"/>
      <c r="E2452" s="782" t="str">
        <f>IFERROR(VLOOKUP(N2437,Marks,134,0),"")</f>
        <v/>
      </c>
      <c r="F2452" s="782"/>
      <c r="G2452" s="782"/>
      <c r="H2452" s="782"/>
      <c r="I2452" s="780" t="s">
        <v>219</v>
      </c>
      <c r="J2452" s="780"/>
      <c r="K2452" s="780"/>
      <c r="L2452" s="780"/>
      <c r="M2452" s="781" t="str">
        <f>IFERROR(VLOOKUP(N2437,Marks,131,0),"")</f>
        <v/>
      </c>
      <c r="N2452" s="781"/>
      <c r="O2452" s="781"/>
      <c r="P2452" s="781"/>
      <c r="Q2452" s="819"/>
      <c r="R2452" s="780" t="s">
        <v>218</v>
      </c>
      <c r="S2452" s="780"/>
      <c r="T2452" s="780"/>
      <c r="U2452" s="782" t="str">
        <f>IFERROR(VLOOKUP(AD2437,Marks,134,0),"")</f>
        <v/>
      </c>
      <c r="V2452" s="782"/>
      <c r="W2452" s="782"/>
      <c r="X2452" s="782"/>
      <c r="Y2452" s="780" t="s">
        <v>219</v>
      </c>
      <c r="Z2452" s="780"/>
      <c r="AA2452" s="780"/>
      <c r="AB2452" s="780"/>
      <c r="AC2452" s="781" t="str">
        <f>IFERROR(VLOOKUP(AD2437,Marks,131,0),"")</f>
        <v/>
      </c>
      <c r="AD2452" s="781"/>
      <c r="AE2452" s="781"/>
      <c r="AF2452" s="781"/>
    </row>
    <row r="2453" spans="1:32" ht="21" customHeight="1">
      <c r="A2453" s="166">
        <f>IF(N2437="","",A2452+1)</f>
        <v>22</v>
      </c>
      <c r="B2453" s="780" t="s">
        <v>220</v>
      </c>
      <c r="C2453" s="780"/>
      <c r="D2453" s="780"/>
      <c r="E2453" s="324" t="str">
        <f>IFERROR(VLOOKUP(N2437,Marks,132,0),"")</f>
        <v/>
      </c>
      <c r="F2453" s="325" t="s">
        <v>341</v>
      </c>
      <c r="G2453" s="783" t="str">
        <f>IF(OR(N2437="",E2435="",O2447=""),"",IF(O2447&gt;85%*1000,"A",IF(O2447&gt;70%*1000,"B",IF(O2447&gt;50%*1000,"C",IF(O2447&gt;30%*1000,"D","E")))))</f>
        <v/>
      </c>
      <c r="H2453" s="783"/>
      <c r="I2453" s="780" t="s">
        <v>222</v>
      </c>
      <c r="J2453" s="780"/>
      <c r="K2453" s="780"/>
      <c r="L2453" s="780"/>
      <c r="M2453" s="818" t="str">
        <f>IFERROR(VLOOKUP(N2437,Marks,133,0),"")</f>
        <v/>
      </c>
      <c r="N2453" s="818"/>
      <c r="O2453" s="818"/>
      <c r="P2453" s="818"/>
      <c r="Q2453" s="819"/>
      <c r="R2453" s="780" t="s">
        <v>220</v>
      </c>
      <c r="S2453" s="780"/>
      <c r="T2453" s="780"/>
      <c r="U2453" s="324" t="str">
        <f>IFERROR(VLOOKUP(AD2437,Marks,132,0),"")</f>
        <v/>
      </c>
      <c r="V2453" s="325" t="s">
        <v>341</v>
      </c>
      <c r="W2453" s="783" t="str">
        <f>IF(OR(AD2437="",U2435="",AE2447=""),"",IF(AE2447&gt;85%*1000,"A",IF(AE2447&gt;70%*1000,"B",IF(AE2447&gt;50%*1000,"C",IF(AE2447&gt;30%*1000,"D","E")))))</f>
        <v/>
      </c>
      <c r="X2453" s="783"/>
      <c r="Y2453" s="780" t="s">
        <v>222</v>
      </c>
      <c r="Z2453" s="780"/>
      <c r="AA2453" s="780"/>
      <c r="AB2453" s="780"/>
      <c r="AC2453" s="818" t="str">
        <f>IFERROR(VLOOKUP(AD2437,Marks,133,0),"")</f>
        <v/>
      </c>
      <c r="AD2453" s="818"/>
      <c r="AE2453" s="818"/>
      <c r="AF2453" s="818"/>
    </row>
    <row r="2454" spans="1:32" ht="21" customHeight="1">
      <c r="A2454" s="166">
        <f>IF(N2437="","",A2453+1)</f>
        <v>23</v>
      </c>
      <c r="B2454" s="817" t="s">
        <v>228</v>
      </c>
      <c r="C2454" s="817"/>
      <c r="D2454" s="817"/>
      <c r="E2454" s="784">
        <f>'Master sheet'!$C$10</f>
        <v>44697</v>
      </c>
      <c r="F2454" s="784"/>
      <c r="G2454" s="784"/>
      <c r="H2454" s="410"/>
      <c r="I2454" s="121"/>
      <c r="J2454" s="121"/>
      <c r="K2454" s="76"/>
      <c r="L2454" s="121"/>
      <c r="M2454" s="121"/>
      <c r="N2454" s="121"/>
      <c r="O2454" s="121"/>
      <c r="P2454" s="121"/>
      <c r="Q2454" s="819"/>
      <c r="R2454" s="817" t="s">
        <v>228</v>
      </c>
      <c r="S2454" s="817"/>
      <c r="T2454" s="817"/>
      <c r="U2454" s="784">
        <f>'Master sheet'!$C$10</f>
        <v>44697</v>
      </c>
      <c r="V2454" s="784"/>
      <c r="W2454" s="784"/>
      <c r="X2454" s="410"/>
      <c r="Y2454" s="121"/>
      <c r="Z2454" s="121"/>
      <c r="AA2454" s="76"/>
      <c r="AB2454" s="121"/>
      <c r="AC2454" s="121"/>
      <c r="AD2454" s="121"/>
      <c r="AE2454" s="121"/>
      <c r="AF2454" s="121"/>
    </row>
    <row r="2455" spans="1:32" ht="43.5" customHeight="1">
      <c r="A2455" s="166">
        <f>IF(N2437="","",A2454+1)</f>
        <v>24</v>
      </c>
      <c r="B2455" s="804" t="str">
        <f>IF(AND(C2434=1),CONCATENATE("( ",UPPER('Master sheet'!$F$11)," )"),IF(AND(C2434=2),CONCATENATE("( ",UPPER('Master sheet'!$F$19)," )"),IF(AND(C2434=3),CONCATENATE("( ",UPPER('Master sheet'!$J$11)," )"),IF(AND(C2434=4),CONCATENATE("( ",UPPER('Master sheet'!$J$19)," )"),""))))</f>
        <v/>
      </c>
      <c r="C2455" s="804"/>
      <c r="D2455" s="804"/>
      <c r="E2455" s="804"/>
      <c r="F2455" s="805" t="str">
        <f>IF(AND(N2437=""),"",CONCATENATE("(",'Master sheet'!$C$14," )"))</f>
        <v>(Suresh Kumar )</v>
      </c>
      <c r="G2455" s="805"/>
      <c r="H2455" s="805"/>
      <c r="I2455" s="805"/>
      <c r="J2455" s="805"/>
      <c r="K2455" s="805" t="str">
        <f>IF(AND(N2437=""),"",CONCATENATE("(",'Master sheet'!$C$12," )"))</f>
        <v>(USHA PALIYA )</v>
      </c>
      <c r="L2455" s="805"/>
      <c r="M2455" s="805"/>
      <c r="N2455" s="805"/>
      <c r="O2455" s="805"/>
      <c r="P2455" s="805"/>
      <c r="Q2455" s="819"/>
      <c r="R2455" s="804" t="str">
        <f>IF(AND(S2434=1),CONCATENATE("( ",UPPER('Master sheet'!$F$11)," )"),IF(AND(S2434=2),CONCATENATE("( ",UPPER('Master sheet'!$F$19)," )"),IF(AND(S2434=3),CONCATENATE("( ",UPPER('Master sheet'!$J$11)," )"),IF(AND(S2434=4),CONCATENATE("( ",UPPER('Master sheet'!$J$19)," )"),""))))</f>
        <v/>
      </c>
      <c r="S2455" s="804"/>
      <c r="T2455" s="804"/>
      <c r="U2455" s="804"/>
      <c r="V2455" s="805" t="str">
        <f>IF(AND(AD2437=""),"",CONCATENATE("(",'Master sheet'!$C$14," )"))</f>
        <v>(Suresh Kumar )</v>
      </c>
      <c r="W2455" s="805"/>
      <c r="X2455" s="805"/>
      <c r="Y2455" s="805"/>
      <c r="Z2455" s="805"/>
      <c r="AA2455" s="805" t="str">
        <f>IF(AND(AD2437=""),"",CONCATENATE("(",'Master sheet'!$C$12," )"))</f>
        <v>(USHA PALIYA )</v>
      </c>
      <c r="AB2455" s="805"/>
      <c r="AC2455" s="805"/>
      <c r="AD2455" s="805"/>
      <c r="AE2455" s="805"/>
      <c r="AF2455" s="805"/>
    </row>
    <row r="2456" spans="1:32" ht="21.75" customHeight="1">
      <c r="A2456" s="166">
        <f>IF(N2437="","",A2455+1)</f>
        <v>25</v>
      </c>
      <c r="B2456" s="806" t="s">
        <v>223</v>
      </c>
      <c r="C2456" s="806"/>
      <c r="D2456" s="806"/>
      <c r="E2456" s="806"/>
      <c r="F2456" s="807" t="s">
        <v>224</v>
      </c>
      <c r="G2456" s="807"/>
      <c r="H2456" s="807"/>
      <c r="I2456" s="807"/>
      <c r="J2456" s="807"/>
      <c r="K2456" s="806" t="s">
        <v>225</v>
      </c>
      <c r="L2456" s="806"/>
      <c r="M2456" s="806"/>
      <c r="N2456" s="806"/>
      <c r="O2456" s="806"/>
      <c r="P2456" s="806"/>
      <c r="Q2456" s="819"/>
      <c r="R2456" s="806" t="s">
        <v>223</v>
      </c>
      <c r="S2456" s="806"/>
      <c r="T2456" s="806"/>
      <c r="U2456" s="806"/>
      <c r="V2456" s="807" t="s">
        <v>224</v>
      </c>
      <c r="W2456" s="807"/>
      <c r="X2456" s="807"/>
      <c r="Y2456" s="807"/>
      <c r="Z2456" s="807"/>
      <c r="AA2456" s="806" t="s">
        <v>225</v>
      </c>
      <c r="AB2456" s="806"/>
      <c r="AC2456" s="806"/>
      <c r="AD2456" s="806"/>
      <c r="AE2456" s="806"/>
      <c r="AF2456" s="806"/>
    </row>
    <row r="2458" spans="1:32" ht="21.9" customHeight="1">
      <c r="A2458" s="165">
        <f>IF(N2464="","",1)</f>
        <v>1</v>
      </c>
      <c r="B2458" s="808" t="s">
        <v>203</v>
      </c>
      <c r="C2458" s="808"/>
      <c r="D2458" s="808"/>
      <c r="E2458" s="808"/>
      <c r="F2458" s="808"/>
      <c r="G2458" s="808"/>
      <c r="H2458" s="808"/>
      <c r="I2458" s="808"/>
      <c r="J2458" s="808"/>
      <c r="K2458" s="808"/>
      <c r="L2458" s="808"/>
      <c r="M2458" s="808"/>
      <c r="N2458" s="808"/>
      <c r="O2458" s="808"/>
      <c r="P2458" s="808"/>
      <c r="Q2458" s="819" t="s">
        <v>249</v>
      </c>
      <c r="R2458" s="808" t="s">
        <v>203</v>
      </c>
      <c r="S2458" s="808"/>
      <c r="T2458" s="808"/>
      <c r="U2458" s="808"/>
      <c r="V2458" s="808"/>
      <c r="W2458" s="808"/>
      <c r="X2458" s="808"/>
      <c r="Y2458" s="808"/>
      <c r="Z2458" s="808"/>
      <c r="AA2458" s="808"/>
      <c r="AB2458" s="808"/>
      <c r="AC2458" s="808"/>
      <c r="AD2458" s="808"/>
      <c r="AE2458" s="808"/>
      <c r="AF2458" s="808"/>
    </row>
    <row r="2459" spans="1:32" ht="21.9" customHeight="1">
      <c r="A2459" s="166">
        <f>IF(N2464="","",A2458+1)</f>
        <v>2</v>
      </c>
      <c r="B2459" s="820" t="s">
        <v>541</v>
      </c>
      <c r="C2459" s="820"/>
      <c r="D2459" s="820"/>
      <c r="E2459" s="820"/>
      <c r="F2459" s="820"/>
      <c r="G2459" s="820"/>
      <c r="H2459" s="820"/>
      <c r="I2459" s="820"/>
      <c r="J2459" s="820"/>
      <c r="K2459" s="820"/>
      <c r="L2459" s="820"/>
      <c r="M2459" s="820"/>
      <c r="N2459" s="820"/>
      <c r="O2459" s="820"/>
      <c r="P2459" s="820"/>
      <c r="Q2459" s="819"/>
      <c r="R2459" s="820" t="s">
        <v>541</v>
      </c>
      <c r="S2459" s="820"/>
      <c r="T2459" s="820"/>
      <c r="U2459" s="820"/>
      <c r="V2459" s="820"/>
      <c r="W2459" s="820"/>
      <c r="X2459" s="820"/>
      <c r="Y2459" s="820"/>
      <c r="Z2459" s="820"/>
      <c r="AA2459" s="820"/>
      <c r="AB2459" s="820"/>
      <c r="AC2459" s="820"/>
      <c r="AD2459" s="820"/>
      <c r="AE2459" s="820"/>
      <c r="AF2459" s="820"/>
    </row>
    <row r="2460" spans="1:32" ht="21.9" customHeight="1">
      <c r="A2460" s="166">
        <f>IF(N2464="","",A2459+1)</f>
        <v>3</v>
      </c>
      <c r="B2460" s="821" t="s">
        <v>168</v>
      </c>
      <c r="C2460" s="821"/>
      <c r="D2460" s="821"/>
      <c r="E2460" s="822" t="str">
        <f>IF(AND(N2464=""),"",'Result Sheet'!$F$2)</f>
        <v xml:space="preserve">महात्मा गाँधी राजकीय विद्यालय (अंग्रेजी माध्यम) बर, पाली </v>
      </c>
      <c r="F2460" s="822"/>
      <c r="G2460" s="822"/>
      <c r="H2460" s="822"/>
      <c r="I2460" s="822"/>
      <c r="J2460" s="822"/>
      <c r="K2460" s="822"/>
      <c r="L2460" s="822"/>
      <c r="M2460" s="822"/>
      <c r="N2460" s="822"/>
      <c r="O2460" s="822"/>
      <c r="P2460" s="822"/>
      <c r="Q2460" s="819"/>
      <c r="R2460" s="821" t="s">
        <v>168</v>
      </c>
      <c r="S2460" s="821"/>
      <c r="T2460" s="821"/>
      <c r="U2460" s="822" t="str">
        <f>IF(AND(AD2464=""),"",'Result Sheet'!$F$2)</f>
        <v xml:space="preserve">महात्मा गाँधी राजकीय विद्यालय (अंग्रेजी माध्यम) बर, पाली </v>
      </c>
      <c r="V2460" s="822"/>
      <c r="W2460" s="822"/>
      <c r="X2460" s="822"/>
      <c r="Y2460" s="822"/>
      <c r="Z2460" s="822"/>
      <c r="AA2460" s="822"/>
      <c r="AB2460" s="822"/>
      <c r="AC2460" s="822"/>
      <c r="AD2460" s="822"/>
      <c r="AE2460" s="822"/>
      <c r="AF2460" s="822"/>
    </row>
    <row r="2461" spans="1:32" ht="21.9" customHeight="1">
      <c r="A2461" s="166">
        <f>IF(N2464="","",A2460+1)</f>
        <v>4</v>
      </c>
      <c r="B2461" s="413" t="s">
        <v>169</v>
      </c>
      <c r="C2461" s="797" t="str">
        <f>IFERROR(VLOOKUP(N2464,Marks,2,0),"")</f>
        <v/>
      </c>
      <c r="D2461" s="797"/>
      <c r="E2461" s="815" t="s">
        <v>212</v>
      </c>
      <c r="F2461" s="815"/>
      <c r="G2461" s="815"/>
      <c r="H2461" s="797" t="str">
        <f>IFERROR(VLOOKUP(N2464,Marks,3,0),"")</f>
        <v/>
      </c>
      <c r="I2461" s="797"/>
      <c r="J2461" s="798" t="s">
        <v>205</v>
      </c>
      <c r="K2461" s="798"/>
      <c r="L2461" s="798"/>
      <c r="M2461" s="798"/>
      <c r="N2461" s="799" t="str">
        <f>IF(AND(N2464=""),"",'Marks Entry 1st'!$I$2)</f>
        <v xml:space="preserve"> 2021-2022</v>
      </c>
      <c r="O2461" s="799"/>
      <c r="P2461" s="799"/>
      <c r="Q2461" s="819"/>
      <c r="R2461" s="413" t="s">
        <v>169</v>
      </c>
      <c r="S2461" s="797" t="str">
        <f>IFERROR(VLOOKUP(AD2464,Marks,2,0),"")</f>
        <v/>
      </c>
      <c r="T2461" s="797"/>
      <c r="U2461" s="815" t="s">
        <v>212</v>
      </c>
      <c r="V2461" s="815"/>
      <c r="W2461" s="815"/>
      <c r="X2461" s="797" t="str">
        <f>IFERROR(VLOOKUP(AD2464,Marks,3,0),"")</f>
        <v/>
      </c>
      <c r="Y2461" s="797"/>
      <c r="Z2461" s="798" t="s">
        <v>205</v>
      </c>
      <c r="AA2461" s="798"/>
      <c r="AB2461" s="798"/>
      <c r="AC2461" s="798"/>
      <c r="AD2461" s="799" t="str">
        <f>IF(AND(AD2464=""),"",'Marks Entry 1st'!$I$2)</f>
        <v xml:space="preserve"> 2021-2022</v>
      </c>
      <c r="AE2461" s="799"/>
      <c r="AF2461" s="799"/>
    </row>
    <row r="2462" spans="1:32" ht="21.9" customHeight="1">
      <c r="A2462" s="166">
        <f>IF(N2464="","",A2461+1)</f>
        <v>5</v>
      </c>
      <c r="B2462" s="800" t="s">
        <v>206</v>
      </c>
      <c r="C2462" s="800"/>
      <c r="D2462" s="800"/>
      <c r="E2462" s="801" t="str">
        <f>IFERROR(VLOOKUP(N2464,Marks,6,0),"")</f>
        <v/>
      </c>
      <c r="F2462" s="801"/>
      <c r="G2462" s="801"/>
      <c r="H2462" s="801"/>
      <c r="I2462" s="801"/>
      <c r="J2462" s="802" t="s">
        <v>209</v>
      </c>
      <c r="K2462" s="802"/>
      <c r="L2462" s="802"/>
      <c r="M2462" s="802"/>
      <c r="N2462" s="803" t="str">
        <f>IFERROR(VLOOKUP(N2464,Marks,5,0),"")</f>
        <v/>
      </c>
      <c r="O2462" s="803"/>
      <c r="P2462" s="803"/>
      <c r="Q2462" s="819"/>
      <c r="R2462" s="800" t="s">
        <v>206</v>
      </c>
      <c r="S2462" s="800"/>
      <c r="T2462" s="800"/>
      <c r="U2462" s="801" t="str">
        <f>IFERROR(VLOOKUP(AD2464,Marks,6,0),"")</f>
        <v/>
      </c>
      <c r="V2462" s="801"/>
      <c r="W2462" s="801"/>
      <c r="X2462" s="801"/>
      <c r="Y2462" s="801"/>
      <c r="Z2462" s="802" t="s">
        <v>209</v>
      </c>
      <c r="AA2462" s="802"/>
      <c r="AB2462" s="802"/>
      <c r="AC2462" s="802"/>
      <c r="AD2462" s="803" t="str">
        <f>IFERROR(VLOOKUP(AD2464,Marks,5,0),"")</f>
        <v/>
      </c>
      <c r="AE2462" s="803"/>
      <c r="AF2462" s="803"/>
    </row>
    <row r="2463" spans="1:32" ht="21.9" customHeight="1">
      <c r="A2463" s="166">
        <f>IF(N2464="","",A2462+1)</f>
        <v>6</v>
      </c>
      <c r="B2463" s="800" t="s">
        <v>207</v>
      </c>
      <c r="C2463" s="800"/>
      <c r="D2463" s="800"/>
      <c r="E2463" s="801" t="str">
        <f>IFERROR(VLOOKUP(N2464,Marks,7,0),"")</f>
        <v/>
      </c>
      <c r="F2463" s="801"/>
      <c r="G2463" s="801"/>
      <c r="H2463" s="801"/>
      <c r="I2463" s="801"/>
      <c r="J2463" s="802" t="s">
        <v>210</v>
      </c>
      <c r="K2463" s="802"/>
      <c r="L2463" s="802"/>
      <c r="M2463" s="802"/>
      <c r="N2463" s="816" t="str">
        <f>IFERROR(VLOOKUP(N2464,Marks,4,0),"")</f>
        <v/>
      </c>
      <c r="O2463" s="816"/>
      <c r="P2463" s="816"/>
      <c r="Q2463" s="819"/>
      <c r="R2463" s="800" t="s">
        <v>207</v>
      </c>
      <c r="S2463" s="800"/>
      <c r="T2463" s="800"/>
      <c r="U2463" s="801" t="str">
        <f>IFERROR(VLOOKUP(AD2464,Marks,7,0),"")</f>
        <v/>
      </c>
      <c r="V2463" s="801"/>
      <c r="W2463" s="801"/>
      <c r="X2463" s="801"/>
      <c r="Y2463" s="801"/>
      <c r="Z2463" s="802" t="s">
        <v>210</v>
      </c>
      <c r="AA2463" s="802"/>
      <c r="AB2463" s="802"/>
      <c r="AC2463" s="802"/>
      <c r="AD2463" s="816" t="str">
        <f>IFERROR(VLOOKUP(AD2464,Marks,4,0),"")</f>
        <v/>
      </c>
      <c r="AE2463" s="816"/>
      <c r="AF2463" s="816"/>
    </row>
    <row r="2464" spans="1:32" ht="21.9" customHeight="1">
      <c r="A2464" s="166">
        <f>IF(N2464="","",A2463+1)</f>
        <v>7</v>
      </c>
      <c r="B2464" s="800" t="s">
        <v>208</v>
      </c>
      <c r="C2464" s="800"/>
      <c r="D2464" s="800"/>
      <c r="E2464" s="801" t="str">
        <f>IFERROR(VLOOKUP(N2464,Marks,8,0),"")</f>
        <v/>
      </c>
      <c r="F2464" s="801"/>
      <c r="G2464" s="801"/>
      <c r="H2464" s="801"/>
      <c r="I2464" s="801"/>
      <c r="J2464" s="802" t="s">
        <v>211</v>
      </c>
      <c r="K2464" s="802"/>
      <c r="L2464" s="802"/>
      <c r="M2464" s="802"/>
      <c r="N2464" s="809">
        <f>IF(AD2437="","",IF(AND(AD2437+1&gt;$AN$6),"",AD2437+1))</f>
        <v>283</v>
      </c>
      <c r="O2464" s="809"/>
      <c r="P2464" s="809"/>
      <c r="Q2464" s="819"/>
      <c r="R2464" s="800" t="s">
        <v>208</v>
      </c>
      <c r="S2464" s="800"/>
      <c r="T2464" s="800"/>
      <c r="U2464" s="801" t="str">
        <f>IFERROR(VLOOKUP(AD2464,Marks,8,0),"")</f>
        <v/>
      </c>
      <c r="V2464" s="801"/>
      <c r="W2464" s="801"/>
      <c r="X2464" s="801"/>
      <c r="Y2464" s="801"/>
      <c r="Z2464" s="802" t="s">
        <v>211</v>
      </c>
      <c r="AA2464" s="802"/>
      <c r="AB2464" s="802"/>
      <c r="AC2464" s="802"/>
      <c r="AD2464" s="810">
        <f>IF(N2464="","",IF(AND(N2464+1&gt;$AN$6),"",N2464+1))</f>
        <v>284</v>
      </c>
      <c r="AE2464" s="810"/>
      <c r="AF2464" s="810"/>
    </row>
    <row r="2465" spans="1:32" ht="9" customHeight="1">
      <c r="A2465" s="166">
        <f>IF(N2464="","",A2464+1)</f>
        <v>8</v>
      </c>
      <c r="B2465" s="123"/>
      <c r="C2465" s="123"/>
      <c r="D2465" s="123"/>
      <c r="E2465" s="124"/>
      <c r="F2465" s="124"/>
      <c r="G2465" s="124"/>
      <c r="H2465" s="123"/>
      <c r="I2465" s="123"/>
      <c r="J2465" s="125"/>
      <c r="K2465" s="125"/>
      <c r="L2465" s="125"/>
      <c r="M2465" s="76"/>
      <c r="N2465" s="76"/>
      <c r="O2465" s="76"/>
      <c r="P2465" s="76"/>
      <c r="Q2465" s="819"/>
      <c r="R2465" s="123"/>
      <c r="S2465" s="123"/>
      <c r="T2465" s="123"/>
      <c r="U2465" s="124"/>
      <c r="V2465" s="124"/>
      <c r="W2465" s="124"/>
      <c r="X2465" s="123"/>
      <c r="Y2465" s="123"/>
      <c r="Z2465" s="125"/>
      <c r="AA2465" s="125"/>
      <c r="AB2465" s="125"/>
      <c r="AC2465" s="76"/>
      <c r="AD2465" s="76"/>
      <c r="AE2465" s="76"/>
      <c r="AF2465" s="76"/>
    </row>
    <row r="2466" spans="1:32" ht="21" customHeight="1">
      <c r="A2466" s="166">
        <f>IF(N2464="","",A2465+1)</f>
        <v>9</v>
      </c>
      <c r="B2466" s="811" t="s">
        <v>213</v>
      </c>
      <c r="C2466" s="646" t="s">
        <v>214</v>
      </c>
      <c r="D2466" s="646"/>
      <c r="E2466" s="646"/>
      <c r="F2466" s="812" t="s">
        <v>13</v>
      </c>
      <c r="G2466" s="813"/>
      <c r="H2466" s="813"/>
      <c r="I2466" s="814"/>
      <c r="J2466" s="649" t="s">
        <v>184</v>
      </c>
      <c r="K2466" s="650" t="s">
        <v>167</v>
      </c>
      <c r="L2466" s="651"/>
      <c r="M2466" s="651"/>
      <c r="N2466" s="652"/>
      <c r="O2466" s="616" t="s">
        <v>185</v>
      </c>
      <c r="P2466" s="617" t="s">
        <v>186</v>
      </c>
      <c r="Q2466" s="819"/>
      <c r="R2466" s="811" t="s">
        <v>213</v>
      </c>
      <c r="S2466" s="646" t="s">
        <v>214</v>
      </c>
      <c r="T2466" s="646"/>
      <c r="U2466" s="646"/>
      <c r="V2466" s="812" t="s">
        <v>13</v>
      </c>
      <c r="W2466" s="813"/>
      <c r="X2466" s="813"/>
      <c r="Y2466" s="814"/>
      <c r="Z2466" s="649" t="s">
        <v>184</v>
      </c>
      <c r="AA2466" s="650" t="s">
        <v>167</v>
      </c>
      <c r="AB2466" s="651"/>
      <c r="AC2466" s="651"/>
      <c r="AD2466" s="652"/>
      <c r="AE2466" s="616" t="s">
        <v>185</v>
      </c>
      <c r="AF2466" s="617" t="s">
        <v>186</v>
      </c>
    </row>
    <row r="2467" spans="1:32" ht="90.75" customHeight="1">
      <c r="A2467" s="166">
        <f>IF(N2464="","",A2466+1)</f>
        <v>10</v>
      </c>
      <c r="B2467" s="811"/>
      <c r="C2467" s="171" t="s">
        <v>11</v>
      </c>
      <c r="D2467" s="171" t="s">
        <v>180</v>
      </c>
      <c r="E2467" s="171" t="s">
        <v>108</v>
      </c>
      <c r="F2467" s="171" t="s">
        <v>182</v>
      </c>
      <c r="G2467" s="171" t="s">
        <v>183</v>
      </c>
      <c r="H2467" s="305" t="s">
        <v>10</v>
      </c>
      <c r="I2467" s="171" t="s">
        <v>108</v>
      </c>
      <c r="J2467" s="649"/>
      <c r="K2467" s="172" t="s">
        <v>182</v>
      </c>
      <c r="L2467" s="172" t="s">
        <v>183</v>
      </c>
      <c r="M2467" s="173" t="s">
        <v>10</v>
      </c>
      <c r="N2467" s="171" t="s">
        <v>108</v>
      </c>
      <c r="O2467" s="616"/>
      <c r="P2467" s="785"/>
      <c r="Q2467" s="819"/>
      <c r="R2467" s="811"/>
      <c r="S2467" s="171" t="s">
        <v>11</v>
      </c>
      <c r="T2467" s="171" t="s">
        <v>180</v>
      </c>
      <c r="U2467" s="171" t="s">
        <v>108</v>
      </c>
      <c r="V2467" s="171" t="s">
        <v>182</v>
      </c>
      <c r="W2467" s="171" t="s">
        <v>183</v>
      </c>
      <c r="X2467" s="305" t="s">
        <v>10</v>
      </c>
      <c r="Y2467" s="171" t="s">
        <v>108</v>
      </c>
      <c r="Z2467" s="649"/>
      <c r="AA2467" s="172" t="s">
        <v>182</v>
      </c>
      <c r="AB2467" s="172" t="s">
        <v>183</v>
      </c>
      <c r="AC2467" s="173" t="s">
        <v>10</v>
      </c>
      <c r="AD2467" s="171" t="s">
        <v>108</v>
      </c>
      <c r="AE2467" s="616"/>
      <c r="AF2467" s="785">
        <v>0</v>
      </c>
    </row>
    <row r="2468" spans="1:32" ht="18.75" customHeight="1">
      <c r="A2468" s="166">
        <f>IF(N2464="","",A2467+1)</f>
        <v>11</v>
      </c>
      <c r="B2468" s="811"/>
      <c r="C2468" s="409">
        <v>20</v>
      </c>
      <c r="D2468" s="409">
        <v>20</v>
      </c>
      <c r="E2468" s="116">
        <v>40</v>
      </c>
      <c r="F2468" s="409">
        <v>30</v>
      </c>
      <c r="G2468" s="409">
        <v>18</v>
      </c>
      <c r="H2468" s="409">
        <v>12</v>
      </c>
      <c r="I2468" s="116">
        <v>60</v>
      </c>
      <c r="J2468" s="118">
        <v>100</v>
      </c>
      <c r="K2468" s="409">
        <v>50</v>
      </c>
      <c r="L2468" s="409">
        <v>30</v>
      </c>
      <c r="M2468" s="409">
        <v>20</v>
      </c>
      <c r="N2468" s="116">
        <v>100</v>
      </c>
      <c r="O2468" s="118">
        <v>200</v>
      </c>
      <c r="P2468" s="786"/>
      <c r="Q2468" s="819"/>
      <c r="R2468" s="811"/>
      <c r="S2468" s="409">
        <v>20</v>
      </c>
      <c r="T2468" s="409">
        <v>20</v>
      </c>
      <c r="U2468" s="116">
        <v>40</v>
      </c>
      <c r="V2468" s="409">
        <v>30</v>
      </c>
      <c r="W2468" s="409">
        <v>18</v>
      </c>
      <c r="X2468" s="409">
        <v>12</v>
      </c>
      <c r="Y2468" s="116">
        <v>60</v>
      </c>
      <c r="Z2468" s="118">
        <v>100</v>
      </c>
      <c r="AA2468" s="409">
        <v>50</v>
      </c>
      <c r="AB2468" s="409">
        <v>30</v>
      </c>
      <c r="AC2468" s="409">
        <v>20</v>
      </c>
      <c r="AD2468" s="116">
        <v>100</v>
      </c>
      <c r="AE2468" s="118">
        <v>200</v>
      </c>
      <c r="AF2468" s="786"/>
    </row>
    <row r="2469" spans="1:32" ht="21" customHeight="1">
      <c r="A2469" s="166">
        <f>IF(N2464="","",A2468+1)</f>
        <v>12</v>
      </c>
      <c r="B2469" s="122" t="str">
        <f>'Result Sheet'!$L$4</f>
        <v xml:space="preserve">हिन्दी </v>
      </c>
      <c r="C2469" s="408" t="str">
        <f>IFERROR(VLOOKUP(N2464,Marks,11,0),"")</f>
        <v/>
      </c>
      <c r="D2469" s="408" t="str">
        <f>IFERROR(VLOOKUP(N2464,Marks,12,0),"")</f>
        <v/>
      </c>
      <c r="E2469" s="117" t="str">
        <f>IFERROR(VLOOKUP(N2464,Marks,13,0),"")</f>
        <v/>
      </c>
      <c r="F2469" s="408" t="str">
        <f>IFERROR(VLOOKUP(N2464,Marks,14,0),"")</f>
        <v/>
      </c>
      <c r="G2469" s="408" t="str">
        <f>IFERROR(VLOOKUP(N2464,Marks,15,0),"")</f>
        <v/>
      </c>
      <c r="H2469" s="408" t="str">
        <f>IFERROR(VLOOKUP(N2464,Marks,16,0),"")</f>
        <v/>
      </c>
      <c r="I2469" s="117" t="str">
        <f>IFERROR(VLOOKUP(N2464,Marks,17,0),"")</f>
        <v/>
      </c>
      <c r="J2469" s="119" t="str">
        <f>IFERROR(VLOOKUP(N2464,Marks,18,0),"")</f>
        <v/>
      </c>
      <c r="K2469" s="408" t="str">
        <f>IFERROR(VLOOKUP(N2464,Marks,19,0),"")</f>
        <v/>
      </c>
      <c r="L2469" s="408" t="str">
        <f>IFERROR(VLOOKUP(N2464,Marks,20,0),"")</f>
        <v/>
      </c>
      <c r="M2469" s="408" t="str">
        <f>IFERROR(VLOOKUP(N2464,Marks,21,0),"")</f>
        <v/>
      </c>
      <c r="N2469" s="117" t="str">
        <f>IFERROR(VLOOKUP(N2464,Marks,22,0),"")</f>
        <v/>
      </c>
      <c r="O2469" s="119" t="str">
        <f>IFERROR(VLOOKUP(N2464,Marks,23,0),"")</f>
        <v/>
      </c>
      <c r="P2469" s="323" t="str">
        <f>IFERROR(VLOOKUP(N2464,Marks,29,0),"")</f>
        <v/>
      </c>
      <c r="Q2469" s="819"/>
      <c r="R2469" s="122" t="str">
        <f>'Result Sheet'!$L$4</f>
        <v xml:space="preserve">हिन्दी </v>
      </c>
      <c r="S2469" s="408" t="str">
        <f>IFERROR(VLOOKUP(AD2464,Marks,11,0),"")</f>
        <v/>
      </c>
      <c r="T2469" s="408" t="str">
        <f>IFERROR(VLOOKUP(AD2464,Marks,12,0),"")</f>
        <v/>
      </c>
      <c r="U2469" s="117" t="str">
        <f>IFERROR(VLOOKUP(AD2464,Marks,13,0),"")</f>
        <v/>
      </c>
      <c r="V2469" s="408" t="str">
        <f>IFERROR(VLOOKUP(AD2464,Marks,14,0),"")</f>
        <v/>
      </c>
      <c r="W2469" s="408" t="str">
        <f>IFERROR(VLOOKUP(AD2464,Marks,15,0),"")</f>
        <v/>
      </c>
      <c r="X2469" s="408" t="str">
        <f>IFERROR(VLOOKUP(AD2464,Marks,16,0),"")</f>
        <v/>
      </c>
      <c r="Y2469" s="117" t="str">
        <f>IFERROR(VLOOKUP(AD2464,Marks,17,0),"")</f>
        <v/>
      </c>
      <c r="Z2469" s="119" t="str">
        <f>IFERROR(VLOOKUP(AD2464,Marks,18,0),"")</f>
        <v/>
      </c>
      <c r="AA2469" s="408" t="str">
        <f>IFERROR(VLOOKUP(AD2464,Marks,19,0),"")</f>
        <v/>
      </c>
      <c r="AB2469" s="408" t="str">
        <f>IFERROR(VLOOKUP(AD2464,Marks,20,0),"")</f>
        <v/>
      </c>
      <c r="AC2469" s="408" t="str">
        <f>IFERROR(VLOOKUP(AD2464,Marks,21,0),"")</f>
        <v/>
      </c>
      <c r="AD2469" s="117" t="str">
        <f>IFERROR(VLOOKUP(AD2464,Marks,22,0),"")</f>
        <v/>
      </c>
      <c r="AE2469" s="119" t="str">
        <f>IFERROR(VLOOKUP(AD2464,Marks,23,0),"")</f>
        <v/>
      </c>
      <c r="AF2469" s="323" t="str">
        <f>IFERROR(VLOOKUP(AD2464,Marks,29,0),"")</f>
        <v/>
      </c>
    </row>
    <row r="2470" spans="1:32" ht="21" customHeight="1">
      <c r="A2470" s="166">
        <f>IF(N2464="","",A2469+1)</f>
        <v>13</v>
      </c>
      <c r="B2470" s="122" t="str">
        <f>'Result Sheet'!$AE$4</f>
        <v xml:space="preserve">अंग्रेजी </v>
      </c>
      <c r="C2470" s="408" t="str">
        <f>IFERROR(VLOOKUP(N2464,Marks,30,0),"")</f>
        <v/>
      </c>
      <c r="D2470" s="408" t="str">
        <f>IFERROR(VLOOKUP(N2464,Marks,31,0),"")</f>
        <v/>
      </c>
      <c r="E2470" s="117" t="str">
        <f>IFERROR(VLOOKUP(N2464,Marks,32,0),"")</f>
        <v/>
      </c>
      <c r="F2470" s="408" t="str">
        <f>IFERROR(VLOOKUP(N2464,Marks,33,0),"")</f>
        <v/>
      </c>
      <c r="G2470" s="408" t="str">
        <f>IFERROR(VLOOKUP(N2464,Marks,34,0),"")</f>
        <v/>
      </c>
      <c r="H2470" s="408" t="str">
        <f>IFERROR(VLOOKUP(N2464,Marks,35,0),"")</f>
        <v/>
      </c>
      <c r="I2470" s="117" t="str">
        <f>IFERROR(VLOOKUP(N2464,Marks,36,0),"")</f>
        <v/>
      </c>
      <c r="J2470" s="119" t="str">
        <f>IFERROR(VLOOKUP(N2464,Marks,37,0),"")</f>
        <v/>
      </c>
      <c r="K2470" s="408" t="str">
        <f>IFERROR(VLOOKUP(N2464,Marks,38,0),"")</f>
        <v/>
      </c>
      <c r="L2470" s="408" t="str">
        <f>IFERROR(VLOOKUP(N2464,Marks,39,0),"")</f>
        <v/>
      </c>
      <c r="M2470" s="408" t="str">
        <f>IFERROR(VLOOKUP(N2464,Marks,40,0),"")</f>
        <v/>
      </c>
      <c r="N2470" s="117" t="str">
        <f>IFERROR(VLOOKUP(N2464,Marks,41,0),"")</f>
        <v/>
      </c>
      <c r="O2470" s="119" t="str">
        <f>IFERROR(VLOOKUP(N2464,Marks,42,0),"")</f>
        <v/>
      </c>
      <c r="P2470" s="323" t="str">
        <f>IFERROR(VLOOKUP(N2464,Marks,48,0),"")</f>
        <v/>
      </c>
      <c r="Q2470" s="819"/>
      <c r="R2470" s="122" t="str">
        <f>'Result Sheet'!$AE$4</f>
        <v xml:space="preserve">अंग्रेजी </v>
      </c>
      <c r="S2470" s="408" t="str">
        <f>IFERROR(VLOOKUP(AD2464,Marks,30,0),"")</f>
        <v/>
      </c>
      <c r="T2470" s="408" t="str">
        <f>IFERROR(VLOOKUP(AD2464,Marks,31,0),"")</f>
        <v/>
      </c>
      <c r="U2470" s="117" t="str">
        <f>IFERROR(VLOOKUP(AD2464,Marks,32,0),"")</f>
        <v/>
      </c>
      <c r="V2470" s="408" t="str">
        <f>IFERROR(VLOOKUP(AD2464,Marks,33,0),"")</f>
        <v/>
      </c>
      <c r="W2470" s="408" t="str">
        <f>IFERROR(VLOOKUP(AD2464,Marks,34,0),"")</f>
        <v/>
      </c>
      <c r="X2470" s="408" t="str">
        <f>IFERROR(VLOOKUP(AD2464,Marks,35,0),"")</f>
        <v/>
      </c>
      <c r="Y2470" s="117" t="str">
        <f>IFERROR(VLOOKUP(AD2464,Marks,36,0),"")</f>
        <v/>
      </c>
      <c r="Z2470" s="119" t="str">
        <f>IFERROR(VLOOKUP(AD2464,Marks,37,0),"")</f>
        <v/>
      </c>
      <c r="AA2470" s="408" t="str">
        <f>IFERROR(VLOOKUP(AD2464,Marks,38,0),"")</f>
        <v/>
      </c>
      <c r="AB2470" s="408" t="str">
        <f>IFERROR(VLOOKUP(AD2464,Marks,39,0),"")</f>
        <v/>
      </c>
      <c r="AC2470" s="408" t="str">
        <f>IFERROR(VLOOKUP(AD2464,Marks,40,0),"")</f>
        <v/>
      </c>
      <c r="AD2470" s="117" t="str">
        <f>IFERROR(VLOOKUP(AD2464,Marks,41,0),"")</f>
        <v/>
      </c>
      <c r="AE2470" s="119" t="str">
        <f>IFERROR(VLOOKUP(AD2464,Marks,42,0),"")</f>
        <v/>
      </c>
      <c r="AF2470" s="323" t="str">
        <f>IFERROR(VLOOKUP(AD2464,Marks,48,0),"")</f>
        <v/>
      </c>
    </row>
    <row r="2471" spans="1:32" ht="21" customHeight="1">
      <c r="A2471" s="166">
        <f>IF(N2464="","",A2470+1)</f>
        <v>14</v>
      </c>
      <c r="B2471" s="122" t="str">
        <f>'Result Sheet'!$AX$4</f>
        <v>संस्कृत</v>
      </c>
      <c r="C2471" s="408" t="str">
        <f>IFERROR(VLOOKUP(N2464,Marks,49,0),"")</f>
        <v/>
      </c>
      <c r="D2471" s="408" t="str">
        <f>IFERROR(VLOOKUP(N2464,Marks,50,0),"")</f>
        <v/>
      </c>
      <c r="E2471" s="117" t="str">
        <f>IFERROR(VLOOKUP(N2464,Marks,51,0),"")</f>
        <v/>
      </c>
      <c r="F2471" s="408" t="str">
        <f>IFERROR(VLOOKUP(N2464,Marks,52,0),"")</f>
        <v/>
      </c>
      <c r="G2471" s="408" t="str">
        <f>IFERROR(VLOOKUP(N2464,Marks,53,0),"")</f>
        <v/>
      </c>
      <c r="H2471" s="408" t="str">
        <f>IFERROR(VLOOKUP(N2464,Marks,54,0),"")</f>
        <v/>
      </c>
      <c r="I2471" s="117" t="str">
        <f>IFERROR(VLOOKUP(N2464,Marks,55,0),"")</f>
        <v/>
      </c>
      <c r="J2471" s="119" t="str">
        <f>IFERROR(VLOOKUP(N2464,Marks,56,0),"")</f>
        <v/>
      </c>
      <c r="K2471" s="408" t="str">
        <f>IFERROR(VLOOKUP(N2464,Marks,57,0),"")</f>
        <v/>
      </c>
      <c r="L2471" s="408" t="str">
        <f>IFERROR(VLOOKUP(N2464,Marks,58,0),"")</f>
        <v/>
      </c>
      <c r="M2471" s="408" t="str">
        <f>IFERROR(VLOOKUP(N2464,Marks,59,0),"")</f>
        <v/>
      </c>
      <c r="N2471" s="117" t="str">
        <f>IFERROR(VLOOKUP(N2464,Marks,60,0),"")</f>
        <v/>
      </c>
      <c r="O2471" s="119" t="str">
        <f>IFERROR(VLOOKUP(N2464,Marks,61,0),"")</f>
        <v/>
      </c>
      <c r="P2471" s="323" t="str">
        <f>IFERROR(VLOOKUP(N2464,Marks,67,0),"")</f>
        <v/>
      </c>
      <c r="Q2471" s="819"/>
      <c r="R2471" s="122" t="str">
        <f>'Result Sheet'!$AX$4</f>
        <v>संस्कृत</v>
      </c>
      <c r="S2471" s="408" t="str">
        <f>IFERROR(VLOOKUP(AD2464,Marks,49,0),"")</f>
        <v/>
      </c>
      <c r="T2471" s="408" t="str">
        <f>IFERROR(VLOOKUP(AD2464,Marks,50,0),"")</f>
        <v/>
      </c>
      <c r="U2471" s="117" t="str">
        <f>IFERROR(VLOOKUP(AD2464,Marks,51,0),"")</f>
        <v/>
      </c>
      <c r="V2471" s="408" t="str">
        <f>IFERROR(VLOOKUP(AD2464,Marks,52,0),"")</f>
        <v/>
      </c>
      <c r="W2471" s="408" t="str">
        <f>IFERROR(VLOOKUP(AD2464,Marks,53,0),"")</f>
        <v/>
      </c>
      <c r="X2471" s="408" t="str">
        <f>IFERROR(VLOOKUP(AD2464,Marks,54,0),"")</f>
        <v/>
      </c>
      <c r="Y2471" s="117" t="str">
        <f>IFERROR(VLOOKUP(AD2464,Marks,55,0),"")</f>
        <v/>
      </c>
      <c r="Z2471" s="119" t="str">
        <f>IFERROR(VLOOKUP(AD2464,Marks,56,0),"")</f>
        <v/>
      </c>
      <c r="AA2471" s="408" t="str">
        <f>IFERROR(VLOOKUP(AD2464,Marks,57,0),"")</f>
        <v/>
      </c>
      <c r="AB2471" s="408" t="str">
        <f>IFERROR(VLOOKUP(AD2464,Marks,58,0),"")</f>
        <v/>
      </c>
      <c r="AC2471" s="408" t="str">
        <f>IFERROR(VLOOKUP(AD2464,Marks,59,0),"")</f>
        <v/>
      </c>
      <c r="AD2471" s="117" t="str">
        <f>IFERROR(VLOOKUP(AD2464,Marks,60,0),"")</f>
        <v/>
      </c>
      <c r="AE2471" s="119" t="str">
        <f>IFERROR(VLOOKUP(AD2464,Marks,61,0),"")</f>
        <v/>
      </c>
      <c r="AF2471" s="323" t="str">
        <f>IFERROR(VLOOKUP(AD2464,Marks,67,0),"")</f>
        <v/>
      </c>
    </row>
    <row r="2472" spans="1:32" ht="21" customHeight="1">
      <c r="A2472" s="166">
        <f>IF(N2464="","",A2470+1)</f>
        <v>14</v>
      </c>
      <c r="B2472" s="122" t="str">
        <f>'Result Sheet'!$BQ$4</f>
        <v xml:space="preserve">गणित </v>
      </c>
      <c r="C2472" s="408" t="str">
        <f>IFERROR(VLOOKUP(N2464,Marks,68,0),"")</f>
        <v/>
      </c>
      <c r="D2472" s="408" t="str">
        <f>IFERROR(VLOOKUP(N2464,Marks,69,0),"")</f>
        <v/>
      </c>
      <c r="E2472" s="117" t="str">
        <f>IFERROR(VLOOKUP(N2464,Marks,70,0),"")</f>
        <v/>
      </c>
      <c r="F2472" s="408" t="str">
        <f>IFERROR(VLOOKUP(N2464,Marks,71,0),"")</f>
        <v/>
      </c>
      <c r="G2472" s="408" t="str">
        <f>IFERROR(VLOOKUP(N2464,Marks,72,0),"")</f>
        <v/>
      </c>
      <c r="H2472" s="408" t="str">
        <f>IFERROR(VLOOKUP(N2464,Marks,73,0),"")</f>
        <v/>
      </c>
      <c r="I2472" s="117" t="str">
        <f>IFERROR(VLOOKUP(N2464,Marks,74,0),"")</f>
        <v/>
      </c>
      <c r="J2472" s="119" t="str">
        <f>IFERROR(VLOOKUP(N2464,Marks,75,0),"")</f>
        <v/>
      </c>
      <c r="K2472" s="408" t="str">
        <f>IFERROR(VLOOKUP(N2464,Marks,76,0),"")</f>
        <v/>
      </c>
      <c r="L2472" s="408" t="str">
        <f>IFERROR(VLOOKUP(N2464,Marks,77,0),"")</f>
        <v/>
      </c>
      <c r="M2472" s="408" t="str">
        <f>IFERROR(VLOOKUP(N2464,Marks,78,0),"")</f>
        <v/>
      </c>
      <c r="N2472" s="117" t="str">
        <f>IFERROR(VLOOKUP(N2464,Marks,79,0),"")</f>
        <v/>
      </c>
      <c r="O2472" s="119" t="str">
        <f>IFERROR(VLOOKUP(N2464,Marks,80,0),"")</f>
        <v/>
      </c>
      <c r="P2472" s="323" t="str">
        <f>IFERROR(VLOOKUP(N2464,Marks,86,0),"")</f>
        <v/>
      </c>
      <c r="Q2472" s="819"/>
      <c r="R2472" s="122" t="str">
        <f>'Result Sheet'!$BQ$4</f>
        <v xml:space="preserve">गणित </v>
      </c>
      <c r="S2472" s="408" t="str">
        <f>IFERROR(VLOOKUP(AD2464,Marks,68,0),"")</f>
        <v/>
      </c>
      <c r="T2472" s="408" t="str">
        <f>IFERROR(VLOOKUP(AD2464,Marks,69,0),"")</f>
        <v/>
      </c>
      <c r="U2472" s="117" t="str">
        <f>IFERROR(VLOOKUP(AD2464,Marks,70,0),"")</f>
        <v/>
      </c>
      <c r="V2472" s="408" t="str">
        <f>IFERROR(VLOOKUP(AD2464,Marks,71,0),"")</f>
        <v/>
      </c>
      <c r="W2472" s="408" t="str">
        <f>IFERROR(VLOOKUP(AD2464,Marks,72,0),"")</f>
        <v/>
      </c>
      <c r="X2472" s="408" t="str">
        <f>IFERROR(VLOOKUP(AD2464,Marks,73,0),"")</f>
        <v/>
      </c>
      <c r="Y2472" s="117" t="str">
        <f>IFERROR(VLOOKUP(AD2464,Marks,74,0),"")</f>
        <v/>
      </c>
      <c r="Z2472" s="119" t="str">
        <f>IFERROR(VLOOKUP(AD2464,Marks,75,0),"")</f>
        <v/>
      </c>
      <c r="AA2472" s="408" t="str">
        <f>IFERROR(VLOOKUP(AD2464,Marks,76,0),"")</f>
        <v/>
      </c>
      <c r="AB2472" s="408" t="str">
        <f>IFERROR(VLOOKUP(AD2464,Marks,77,0),"")</f>
        <v/>
      </c>
      <c r="AC2472" s="408" t="str">
        <f>IFERROR(VLOOKUP(AD2464,Marks,78,0),"")</f>
        <v/>
      </c>
      <c r="AD2472" s="117" t="str">
        <f>IFERROR(VLOOKUP(AD2464,Marks,79,0),"")</f>
        <v/>
      </c>
      <c r="AE2472" s="119" t="str">
        <f>IFERROR(VLOOKUP(AD2464,Marks,80,0),"")</f>
        <v/>
      </c>
      <c r="AF2472" s="323" t="str">
        <f>IFERROR(VLOOKUP(AD2464,Marks,86,0),"")</f>
        <v/>
      </c>
    </row>
    <row r="2473" spans="1:32" ht="21" customHeight="1">
      <c r="A2473" s="166">
        <f>IF(N2464="","",A2472+1)</f>
        <v>15</v>
      </c>
      <c r="B2473" s="122" t="str">
        <f>'Result Sheet'!$CJ$4</f>
        <v xml:space="preserve">पर्यावरण अध्ययन </v>
      </c>
      <c r="C2473" s="408" t="str">
        <f>IFERROR(VLOOKUP(N2464,Marks,87,0),"")</f>
        <v/>
      </c>
      <c r="D2473" s="408" t="str">
        <f>IFERROR(VLOOKUP(N2464,Marks,88,0),"")</f>
        <v/>
      </c>
      <c r="E2473" s="117" t="str">
        <f>IFERROR(VLOOKUP(N2464,Marks,89,0),"")</f>
        <v/>
      </c>
      <c r="F2473" s="408" t="str">
        <f>IFERROR(VLOOKUP(N2464,Marks,90,0),"")</f>
        <v/>
      </c>
      <c r="G2473" s="408" t="str">
        <f>IFERROR(VLOOKUP(N2464,Marks,91,0),"")</f>
        <v/>
      </c>
      <c r="H2473" s="408" t="str">
        <f>IFERROR(VLOOKUP(N2464,Marks,92,0),"")</f>
        <v/>
      </c>
      <c r="I2473" s="117" t="str">
        <f>IFERROR(VLOOKUP(N2464,Marks,93,0),"")</f>
        <v/>
      </c>
      <c r="J2473" s="119" t="str">
        <f>IFERROR(VLOOKUP(N2464,Marks,94,0),"")</f>
        <v/>
      </c>
      <c r="K2473" s="408" t="str">
        <f>IFERROR(VLOOKUP(N2464,Marks,95,0),"")</f>
        <v/>
      </c>
      <c r="L2473" s="408" t="str">
        <f>IFERROR(VLOOKUP(N2464,Marks,96,0),"")</f>
        <v/>
      </c>
      <c r="M2473" s="408" t="str">
        <f>IFERROR(VLOOKUP(N2464,Marks,97,0),"")</f>
        <v/>
      </c>
      <c r="N2473" s="117" t="str">
        <f>IFERROR(VLOOKUP(N2464,Marks,98,0),"")</f>
        <v/>
      </c>
      <c r="O2473" s="119" t="str">
        <f>IFERROR(VLOOKUP(N2464,Marks,99,0),"")</f>
        <v/>
      </c>
      <c r="P2473" s="323" t="str">
        <f>IFERROR(VLOOKUP(N2464,Marks,105,0),"")</f>
        <v/>
      </c>
      <c r="Q2473" s="819"/>
      <c r="R2473" s="122" t="str">
        <f>'Result Sheet'!$CJ$4</f>
        <v xml:space="preserve">पर्यावरण अध्ययन </v>
      </c>
      <c r="S2473" s="408" t="str">
        <f>IFERROR(VLOOKUP(AD2464,Marks,87,0),"")</f>
        <v/>
      </c>
      <c r="T2473" s="408" t="str">
        <f>IFERROR(VLOOKUP(AD2464,Marks,88,0),"")</f>
        <v/>
      </c>
      <c r="U2473" s="117" t="str">
        <f>IFERROR(VLOOKUP(AD2464,Marks,89,0),"")</f>
        <v/>
      </c>
      <c r="V2473" s="408" t="str">
        <f>IFERROR(VLOOKUP(AD2464,Marks,90,0),"")</f>
        <v/>
      </c>
      <c r="W2473" s="408" t="str">
        <f>IFERROR(VLOOKUP(AD2464,Marks,91,0),"")</f>
        <v/>
      </c>
      <c r="X2473" s="408" t="str">
        <f>IFERROR(VLOOKUP(AD2464,Marks,92,0),"")</f>
        <v/>
      </c>
      <c r="Y2473" s="117" t="str">
        <f>IFERROR(VLOOKUP(AD2464,Marks,93,0),"")</f>
        <v/>
      </c>
      <c r="Z2473" s="119" t="str">
        <f>IFERROR(VLOOKUP(AD2464,Marks,94,0),"")</f>
        <v/>
      </c>
      <c r="AA2473" s="408" t="str">
        <f>IFERROR(VLOOKUP(AD2464,Marks,95,0),"")</f>
        <v/>
      </c>
      <c r="AB2473" s="408" t="str">
        <f>IFERROR(VLOOKUP(AD2464,Marks,96,0),"")</f>
        <v/>
      </c>
      <c r="AC2473" s="408" t="str">
        <f>IFERROR(VLOOKUP(AD2464,Marks,97,0),"")</f>
        <v/>
      </c>
      <c r="AD2473" s="117" t="str">
        <f>IFERROR(VLOOKUP(AD2464,Marks,98,0),"")</f>
        <v/>
      </c>
      <c r="AE2473" s="119" t="str">
        <f>IFERROR(VLOOKUP(AD2464,Marks,99,0),"")</f>
        <v/>
      </c>
      <c r="AF2473" s="323" t="str">
        <f>IFERROR(VLOOKUP(AD2464,Marks,105,0),"")</f>
        <v/>
      </c>
    </row>
    <row r="2474" spans="1:32" ht="25.5" customHeight="1">
      <c r="A2474" s="166">
        <f>IF(N2464="","",A2473+1)</f>
        <v>16</v>
      </c>
      <c r="B2474" s="412" t="s">
        <v>215</v>
      </c>
      <c r="C2474" s="120" t="str">
        <f>IF(AND(C2469="",C2470="",C2471="",C2472="",C2473=""),"",SUM(C2469:C2473))</f>
        <v/>
      </c>
      <c r="D2474" s="120" t="str">
        <f t="shared" ref="D2474" si="984">IF(AND(D2469="",D2470="",D2471="",D2472="",D2473=""),"",SUM(D2469:D2473))</f>
        <v/>
      </c>
      <c r="E2474" s="120" t="str">
        <f t="shared" ref="E2474" si="985">IF(AND(E2469="",E2470="",E2471="",E2472="",E2473=""),"",SUM(E2469:E2473))</f>
        <v/>
      </c>
      <c r="F2474" s="120" t="str">
        <f t="shared" ref="F2474" si="986">IF(AND(F2469="",F2470="",F2471="",F2472="",F2473=""),"",SUM(F2469:F2473))</f>
        <v/>
      </c>
      <c r="G2474" s="120" t="str">
        <f t="shared" ref="G2474" si="987">IF(AND(G2469="",G2470="",G2471="",G2472="",G2473=""),"",SUM(G2469:G2473))</f>
        <v/>
      </c>
      <c r="H2474" s="120" t="str">
        <f t="shared" ref="H2474" si="988">IF(AND(H2469="",H2470="",H2471="",H2472="",H2473=""),"",SUM(H2469:H2473))</f>
        <v/>
      </c>
      <c r="I2474" s="120" t="str">
        <f t="shared" ref="I2474" si="989">IF(AND(I2469="",I2470="",I2471="",I2472="",I2473=""),"",SUM(I2469:I2473))</f>
        <v/>
      </c>
      <c r="J2474" s="120" t="str">
        <f t="shared" ref="J2474" si="990">IF(AND(J2469="",J2470="",J2471="",J2472="",J2473=""),"",SUM(J2469:J2473))</f>
        <v/>
      </c>
      <c r="K2474" s="120" t="str">
        <f t="shared" ref="K2474" si="991">IF(AND(K2469="",K2470="",K2471="",K2472="",K2473=""),"",SUM(K2469:K2473))</f>
        <v/>
      </c>
      <c r="L2474" s="120" t="str">
        <f t="shared" ref="L2474" si="992">IF(AND(L2469="",L2470="",L2471="",L2472="",L2473=""),"",SUM(L2469:L2473))</f>
        <v/>
      </c>
      <c r="M2474" s="120" t="str">
        <f t="shared" ref="M2474" si="993">IF(AND(M2469="",M2470="",M2471="",M2472="",M2473=""),"",SUM(M2469:M2473))</f>
        <v/>
      </c>
      <c r="N2474" s="120" t="str">
        <f t="shared" ref="N2474" si="994">IF(AND(N2469="",N2470="",N2471="",N2472="",N2473=""),"",SUM(N2469:N2473))</f>
        <v/>
      </c>
      <c r="O2474" s="120" t="str">
        <f t="shared" ref="O2474" si="995">IF(AND(O2469="",O2470="",O2471="",O2472="",O2473=""),"",SUM(O2469:O2473))</f>
        <v/>
      </c>
      <c r="P2474" s="326" t="str">
        <f>IF(OR(N2464="",E2462="",O2474=""),"",IF(O2474&gt;85%*1000,"A",IF(O2474&gt;70%*1000,"B",IF(O2474&gt;50%*1000,"C",IF(O2474&gt;30%*1000,"D","E")))))</f>
        <v/>
      </c>
      <c r="Q2474" s="819"/>
      <c r="R2474" s="412" t="s">
        <v>215</v>
      </c>
      <c r="S2474" s="120" t="str">
        <f>IF(AND(S2469="",S2470="",S2471="",S2472="",S2473=""),"",SUM(S2469:S2473))</f>
        <v/>
      </c>
      <c r="T2474" s="120" t="str">
        <f t="shared" ref="T2474" si="996">IF(AND(T2469="",T2470="",T2471="",T2472="",T2473=""),"",SUM(T2469:T2473))</f>
        <v/>
      </c>
      <c r="U2474" s="120" t="str">
        <f t="shared" ref="U2474" si="997">IF(AND(U2469="",U2470="",U2471="",U2472="",U2473=""),"",SUM(U2469:U2473))</f>
        <v/>
      </c>
      <c r="V2474" s="120" t="str">
        <f t="shared" ref="V2474" si="998">IF(AND(V2469="",V2470="",V2471="",V2472="",V2473=""),"",SUM(V2469:V2473))</f>
        <v/>
      </c>
      <c r="W2474" s="120" t="str">
        <f t="shared" ref="W2474" si="999">IF(AND(W2469="",W2470="",W2471="",W2472="",W2473=""),"",SUM(W2469:W2473))</f>
        <v/>
      </c>
      <c r="X2474" s="120" t="str">
        <f t="shared" ref="X2474" si="1000">IF(AND(X2469="",X2470="",X2471="",X2472="",X2473=""),"",SUM(X2469:X2473))</f>
        <v/>
      </c>
      <c r="Y2474" s="120" t="str">
        <f t="shared" ref="Y2474" si="1001">IF(AND(Y2469="",Y2470="",Y2471="",Y2472="",Y2473=""),"",SUM(Y2469:Y2473))</f>
        <v/>
      </c>
      <c r="Z2474" s="120" t="str">
        <f t="shared" ref="Z2474" si="1002">IF(AND(Z2469="",Z2470="",Z2471="",Z2472="",Z2473=""),"",SUM(Z2469:Z2473))</f>
        <v/>
      </c>
      <c r="AA2474" s="120" t="str">
        <f t="shared" ref="AA2474" si="1003">IF(AND(AA2469="",AA2470="",AA2471="",AA2472="",AA2473=""),"",SUM(AA2469:AA2473))</f>
        <v/>
      </c>
      <c r="AB2474" s="120" t="str">
        <f t="shared" ref="AB2474" si="1004">IF(AND(AB2469="",AB2470="",AB2471="",AB2472="",AB2473=""),"",SUM(AB2469:AB2473))</f>
        <v/>
      </c>
      <c r="AC2474" s="120" t="str">
        <f t="shared" ref="AC2474" si="1005">IF(AND(AC2469="",AC2470="",AC2471="",AC2472="",AC2473=""),"",SUM(AC2469:AC2473))</f>
        <v/>
      </c>
      <c r="AD2474" s="120" t="str">
        <f t="shared" ref="AD2474" si="1006">IF(AND(AD2469="",AD2470="",AD2471="",AD2472="",AD2473=""),"",SUM(AD2469:AD2473))</f>
        <v/>
      </c>
      <c r="AE2474" s="120" t="str">
        <f t="shared" ref="AE2474" si="1007">IF(AND(AE2469="",AE2470="",AE2471="",AE2472="",AE2473=""),"",SUM(AE2469:AE2473))</f>
        <v/>
      </c>
      <c r="AF2474" s="326" t="str">
        <f>IF(OR(AD2464="",U2462="",AE2474=""),"",IF(AE2474&gt;85%*1000,"A",IF(AE2474&gt;70%*1000,"B",IF(AE2474&gt;50%*1000,"C",IF(AE2474&gt;30%*1000,"D","E")))))</f>
        <v/>
      </c>
    </row>
    <row r="2475" spans="1:32" ht="9" customHeight="1">
      <c r="A2475" s="166">
        <f>IF(N2464="","",A2474+1)</f>
        <v>17</v>
      </c>
      <c r="B2475" s="787"/>
      <c r="C2475" s="787"/>
      <c r="D2475" s="787"/>
      <c r="E2475" s="787"/>
      <c r="F2475" s="787"/>
      <c r="G2475" s="787"/>
      <c r="H2475" s="787"/>
      <c r="I2475" s="787"/>
      <c r="J2475" s="787"/>
      <c r="K2475" s="787"/>
      <c r="L2475" s="787"/>
      <c r="M2475" s="787"/>
      <c r="N2475" s="787"/>
      <c r="O2475" s="787"/>
      <c r="P2475" s="787"/>
      <c r="Q2475" s="819"/>
      <c r="R2475" s="787"/>
      <c r="S2475" s="787"/>
      <c r="T2475" s="787"/>
      <c r="U2475" s="787"/>
      <c r="V2475" s="787"/>
      <c r="W2475" s="787"/>
      <c r="X2475" s="787"/>
      <c r="Y2475" s="787"/>
      <c r="Z2475" s="787"/>
      <c r="AA2475" s="787"/>
      <c r="AB2475" s="787"/>
      <c r="AC2475" s="787"/>
      <c r="AD2475" s="787"/>
      <c r="AE2475" s="787"/>
      <c r="AF2475" s="787"/>
    </row>
    <row r="2476" spans="1:32" ht="22.5" customHeight="1">
      <c r="A2476" s="166">
        <f>IF(N2464="","",A2475+1)</f>
        <v>18</v>
      </c>
      <c r="B2476" s="788" t="s">
        <v>213</v>
      </c>
      <c r="C2476" s="788"/>
      <c r="D2476" s="789" t="s">
        <v>229</v>
      </c>
      <c r="E2476" s="790"/>
      <c r="F2476" s="411" t="s">
        <v>186</v>
      </c>
      <c r="G2476" s="788" t="s">
        <v>213</v>
      </c>
      <c r="H2476" s="788"/>
      <c r="I2476" s="789" t="s">
        <v>229</v>
      </c>
      <c r="J2476" s="790"/>
      <c r="K2476" s="411" t="s">
        <v>186</v>
      </c>
      <c r="L2476" s="788" t="s">
        <v>213</v>
      </c>
      <c r="M2476" s="788"/>
      <c r="N2476" s="789" t="s">
        <v>229</v>
      </c>
      <c r="O2476" s="790"/>
      <c r="P2476" s="411" t="s">
        <v>186</v>
      </c>
      <c r="Q2476" s="819"/>
      <c r="R2476" s="788" t="s">
        <v>213</v>
      </c>
      <c r="S2476" s="788"/>
      <c r="T2476" s="789" t="s">
        <v>229</v>
      </c>
      <c r="U2476" s="790"/>
      <c r="V2476" s="411" t="s">
        <v>186</v>
      </c>
      <c r="W2476" s="788" t="s">
        <v>213</v>
      </c>
      <c r="X2476" s="788"/>
      <c r="Y2476" s="789" t="s">
        <v>229</v>
      </c>
      <c r="Z2476" s="790"/>
      <c r="AA2476" s="411" t="s">
        <v>186</v>
      </c>
      <c r="AB2476" s="788" t="s">
        <v>213</v>
      </c>
      <c r="AC2476" s="788"/>
      <c r="AD2476" s="789" t="s">
        <v>229</v>
      </c>
      <c r="AE2476" s="790"/>
      <c r="AF2476" s="411" t="s">
        <v>186</v>
      </c>
    </row>
    <row r="2477" spans="1:32" ht="21.75" customHeight="1">
      <c r="A2477" s="166">
        <f>IF(N2464="","",A2476+1)</f>
        <v>19</v>
      </c>
      <c r="B2477" s="791" t="s">
        <v>221</v>
      </c>
      <c r="C2477" s="792"/>
      <c r="D2477" s="792"/>
      <c r="E2477" s="119" t="str">
        <f>IFERROR(VLOOKUP(N2464,Marks,109,0),"")</f>
        <v/>
      </c>
      <c r="F2477" s="130" t="str">
        <f>IFERROR(VLOOKUP(N2464,Marks,113,0),"")</f>
        <v/>
      </c>
      <c r="G2477" s="791" t="s">
        <v>192</v>
      </c>
      <c r="H2477" s="792"/>
      <c r="I2477" s="792"/>
      <c r="J2477" s="119" t="str">
        <f>IFERROR(VLOOKUP(N2464,Marks,117,0),"")</f>
        <v/>
      </c>
      <c r="K2477" s="130" t="str">
        <f>IFERROR(VLOOKUP(N2464,Marks,121,0),"")</f>
        <v/>
      </c>
      <c r="L2477" s="793" t="s">
        <v>193</v>
      </c>
      <c r="M2477" s="794"/>
      <c r="N2477" s="794"/>
      <c r="O2477" s="119" t="str">
        <f>IFERROR(VLOOKUP(N2464,Marks,125,0),"")</f>
        <v/>
      </c>
      <c r="P2477" s="130" t="str">
        <f>IFERROR(VLOOKUP(N2464,Marks,129,0),"")</f>
        <v/>
      </c>
      <c r="Q2477" s="819"/>
      <c r="R2477" s="791" t="s">
        <v>221</v>
      </c>
      <c r="S2477" s="792"/>
      <c r="T2477" s="792"/>
      <c r="U2477" s="119" t="str">
        <f>IFERROR(VLOOKUP(AD2464,Marks,109,0),"")</f>
        <v/>
      </c>
      <c r="V2477" s="130" t="str">
        <f>IFERROR(VLOOKUP(AD2464,Marks,113,0),"")</f>
        <v/>
      </c>
      <c r="W2477" s="791" t="s">
        <v>192</v>
      </c>
      <c r="X2477" s="792"/>
      <c r="Y2477" s="792"/>
      <c r="Z2477" s="119" t="str">
        <f>IFERROR(VLOOKUP(AD2464,Marks,117,0),"")</f>
        <v/>
      </c>
      <c r="AA2477" s="130" t="str">
        <f>IFERROR(VLOOKUP(AD2464,Marks,121,0),"")</f>
        <v/>
      </c>
      <c r="AB2477" s="793" t="s">
        <v>193</v>
      </c>
      <c r="AC2477" s="794"/>
      <c r="AD2477" s="794"/>
      <c r="AE2477" s="119" t="str">
        <f>IFERROR(VLOOKUP(AD2464,Marks,125,0),"")</f>
        <v/>
      </c>
      <c r="AF2477" s="130" t="str">
        <f>IFERROR(VLOOKUP(AD2464,Marks,129,0),"")</f>
        <v/>
      </c>
    </row>
    <row r="2478" spans="1:32" ht="21" customHeight="1">
      <c r="A2478" s="166">
        <f>IF(N2464="","",A2477+1)</f>
        <v>20</v>
      </c>
      <c r="B2478" s="780" t="s">
        <v>216</v>
      </c>
      <c r="C2478" s="780"/>
      <c r="D2478" s="780"/>
      <c r="E2478" s="795" t="str">
        <f>IFERROR(VLOOKUP(N2464,Marks,135,0),"")</f>
        <v/>
      </c>
      <c r="F2478" s="795"/>
      <c r="G2478" s="795"/>
      <c r="H2478" s="795"/>
      <c r="I2478" s="780" t="s">
        <v>217</v>
      </c>
      <c r="J2478" s="780"/>
      <c r="K2478" s="780"/>
      <c r="L2478" s="780"/>
      <c r="M2478" s="796" t="str">
        <f>IFERROR(VLOOKUP(N2464,Marks,136,0),"")</f>
        <v/>
      </c>
      <c r="N2478" s="796"/>
      <c r="O2478" s="796"/>
      <c r="P2478" s="796"/>
      <c r="Q2478" s="819"/>
      <c r="R2478" s="780" t="s">
        <v>216</v>
      </c>
      <c r="S2478" s="780"/>
      <c r="T2478" s="780"/>
      <c r="U2478" s="795" t="str">
        <f>IFERROR(VLOOKUP(AD2464,Marks,135,0),"")</f>
        <v/>
      </c>
      <c r="V2478" s="795"/>
      <c r="W2478" s="795"/>
      <c r="X2478" s="795"/>
      <c r="Y2478" s="780" t="s">
        <v>217</v>
      </c>
      <c r="Z2478" s="780"/>
      <c r="AA2478" s="780"/>
      <c r="AB2478" s="780"/>
      <c r="AC2478" s="796" t="str">
        <f>IFERROR(VLOOKUP(AD2464,Marks,136,0),"")</f>
        <v/>
      </c>
      <c r="AD2478" s="796"/>
      <c r="AE2478" s="796"/>
      <c r="AF2478" s="796"/>
    </row>
    <row r="2479" spans="1:32" ht="21" customHeight="1">
      <c r="A2479" s="166">
        <f>IF(N2464="","",A2478+1)</f>
        <v>21</v>
      </c>
      <c r="B2479" s="780" t="s">
        <v>218</v>
      </c>
      <c r="C2479" s="780"/>
      <c r="D2479" s="780"/>
      <c r="E2479" s="782" t="str">
        <f>IFERROR(VLOOKUP(N2464,Marks,134,0),"")</f>
        <v/>
      </c>
      <c r="F2479" s="782"/>
      <c r="G2479" s="782"/>
      <c r="H2479" s="782"/>
      <c r="I2479" s="780" t="s">
        <v>219</v>
      </c>
      <c r="J2479" s="780"/>
      <c r="K2479" s="780"/>
      <c r="L2479" s="780"/>
      <c r="M2479" s="781" t="str">
        <f>IFERROR(VLOOKUP(N2464,Marks,131,0),"")</f>
        <v/>
      </c>
      <c r="N2479" s="781"/>
      <c r="O2479" s="781"/>
      <c r="P2479" s="781"/>
      <c r="Q2479" s="819"/>
      <c r="R2479" s="780" t="s">
        <v>218</v>
      </c>
      <c r="S2479" s="780"/>
      <c r="T2479" s="780"/>
      <c r="U2479" s="782" t="str">
        <f>IFERROR(VLOOKUP(AD2464,Marks,134,0),"")</f>
        <v/>
      </c>
      <c r="V2479" s="782"/>
      <c r="W2479" s="782"/>
      <c r="X2479" s="782"/>
      <c r="Y2479" s="780" t="s">
        <v>219</v>
      </c>
      <c r="Z2479" s="780"/>
      <c r="AA2479" s="780"/>
      <c r="AB2479" s="780"/>
      <c r="AC2479" s="781" t="str">
        <f>IFERROR(VLOOKUP(AD2464,Marks,131,0),"")</f>
        <v/>
      </c>
      <c r="AD2479" s="781"/>
      <c r="AE2479" s="781"/>
      <c r="AF2479" s="781"/>
    </row>
    <row r="2480" spans="1:32" ht="21" customHeight="1">
      <c r="A2480" s="166">
        <f>IF(N2464="","",A2479+1)</f>
        <v>22</v>
      </c>
      <c r="B2480" s="780" t="s">
        <v>220</v>
      </c>
      <c r="C2480" s="780"/>
      <c r="D2480" s="780"/>
      <c r="E2480" s="324" t="str">
        <f>IFERROR(VLOOKUP(N2464,Marks,132,0),"")</f>
        <v/>
      </c>
      <c r="F2480" s="325" t="s">
        <v>341</v>
      </c>
      <c r="G2480" s="783" t="str">
        <f>IF(OR(N2464="",E2462="",O2474=""),"",IF(O2474&gt;85%*1000,"A",IF(O2474&gt;70%*1000,"B",IF(O2474&gt;50%*1000,"C",IF(O2474&gt;30%*1000,"D","E")))))</f>
        <v/>
      </c>
      <c r="H2480" s="783"/>
      <c r="I2480" s="780" t="s">
        <v>222</v>
      </c>
      <c r="J2480" s="780"/>
      <c r="K2480" s="780"/>
      <c r="L2480" s="780"/>
      <c r="M2480" s="818" t="str">
        <f>IFERROR(VLOOKUP(N2464,Marks,133,0),"")</f>
        <v/>
      </c>
      <c r="N2480" s="818"/>
      <c r="O2480" s="818"/>
      <c r="P2480" s="818"/>
      <c r="Q2480" s="819"/>
      <c r="R2480" s="780" t="s">
        <v>220</v>
      </c>
      <c r="S2480" s="780"/>
      <c r="T2480" s="780"/>
      <c r="U2480" s="324" t="str">
        <f>IFERROR(VLOOKUP(AD2464,Marks,132,0),"")</f>
        <v/>
      </c>
      <c r="V2480" s="325" t="s">
        <v>341</v>
      </c>
      <c r="W2480" s="783" t="str">
        <f>IF(OR(AD2464="",U2462="",AE2474=""),"",IF(AE2474&gt;85%*1000,"A",IF(AE2474&gt;70%*1000,"B",IF(AE2474&gt;50%*1000,"C",IF(AE2474&gt;30%*1000,"D","E")))))</f>
        <v/>
      </c>
      <c r="X2480" s="783"/>
      <c r="Y2480" s="780" t="s">
        <v>222</v>
      </c>
      <c r="Z2480" s="780"/>
      <c r="AA2480" s="780"/>
      <c r="AB2480" s="780"/>
      <c r="AC2480" s="818" t="str">
        <f>IFERROR(VLOOKUP(AD2464,Marks,133,0),"")</f>
        <v/>
      </c>
      <c r="AD2480" s="818"/>
      <c r="AE2480" s="818"/>
      <c r="AF2480" s="818"/>
    </row>
    <row r="2481" spans="1:32" ht="21" customHeight="1">
      <c r="A2481" s="166">
        <f>IF(N2464="","",A2480+1)</f>
        <v>23</v>
      </c>
      <c r="B2481" s="817" t="s">
        <v>228</v>
      </c>
      <c r="C2481" s="817"/>
      <c r="D2481" s="817"/>
      <c r="E2481" s="784">
        <f>'Master sheet'!$C$10</f>
        <v>44697</v>
      </c>
      <c r="F2481" s="784"/>
      <c r="G2481" s="784"/>
      <c r="H2481" s="410"/>
      <c r="I2481" s="121"/>
      <c r="J2481" s="121"/>
      <c r="K2481" s="76"/>
      <c r="L2481" s="121"/>
      <c r="M2481" s="121"/>
      <c r="N2481" s="121"/>
      <c r="O2481" s="121"/>
      <c r="P2481" s="121"/>
      <c r="Q2481" s="819"/>
      <c r="R2481" s="817" t="s">
        <v>228</v>
      </c>
      <c r="S2481" s="817"/>
      <c r="T2481" s="817"/>
      <c r="U2481" s="784">
        <f>'Master sheet'!$C$10</f>
        <v>44697</v>
      </c>
      <c r="V2481" s="784"/>
      <c r="W2481" s="784"/>
      <c r="X2481" s="410"/>
      <c r="Y2481" s="121"/>
      <c r="Z2481" s="121"/>
      <c r="AA2481" s="76"/>
      <c r="AB2481" s="121"/>
      <c r="AC2481" s="121"/>
      <c r="AD2481" s="121"/>
      <c r="AE2481" s="121"/>
      <c r="AF2481" s="121"/>
    </row>
    <row r="2482" spans="1:32" ht="43.5" customHeight="1">
      <c r="A2482" s="166">
        <f>IF(N2464="","",A2481+1)</f>
        <v>24</v>
      </c>
      <c r="B2482" s="804" t="str">
        <f>IF(AND(C2461=1),CONCATENATE("( ",UPPER('Master sheet'!$F$11)," )"),IF(AND(C2461=2),CONCATENATE("( ",UPPER('Master sheet'!$F$19)," )"),IF(AND(C2461=3),CONCATENATE("( ",UPPER('Master sheet'!$J$11)," )"),IF(AND(C2461=4),CONCATENATE("( ",UPPER('Master sheet'!$J$19)," )"),""))))</f>
        <v/>
      </c>
      <c r="C2482" s="804"/>
      <c r="D2482" s="804"/>
      <c r="E2482" s="804"/>
      <c r="F2482" s="805" t="str">
        <f>IF(AND(N2464=""),"",CONCATENATE("(",'Master sheet'!$C$14," )"))</f>
        <v>(Suresh Kumar )</v>
      </c>
      <c r="G2482" s="805"/>
      <c r="H2482" s="805"/>
      <c r="I2482" s="805"/>
      <c r="J2482" s="805"/>
      <c r="K2482" s="805" t="str">
        <f>IF(AND(N2464=""),"",CONCATENATE("(",'Master sheet'!$C$12," )"))</f>
        <v>(USHA PALIYA )</v>
      </c>
      <c r="L2482" s="805"/>
      <c r="M2482" s="805"/>
      <c r="N2482" s="805"/>
      <c r="O2482" s="805"/>
      <c r="P2482" s="805"/>
      <c r="Q2482" s="819"/>
      <c r="R2482" s="804" t="str">
        <f>IF(AND(S2461=1),CONCATENATE("( ",UPPER('Master sheet'!$F$11)," )"),IF(AND(S2461=2),CONCATENATE("( ",UPPER('Master sheet'!$F$19)," )"),IF(AND(S2461=3),CONCATENATE("( ",UPPER('Master sheet'!$J$11)," )"),IF(AND(S2461=4),CONCATENATE("( ",UPPER('Master sheet'!$J$19)," )"),""))))</f>
        <v/>
      </c>
      <c r="S2482" s="804"/>
      <c r="T2482" s="804"/>
      <c r="U2482" s="804"/>
      <c r="V2482" s="805" t="str">
        <f>IF(AND(AD2464=""),"",CONCATENATE("(",'Master sheet'!$C$14," )"))</f>
        <v>(Suresh Kumar )</v>
      </c>
      <c r="W2482" s="805"/>
      <c r="X2482" s="805"/>
      <c r="Y2482" s="805"/>
      <c r="Z2482" s="805"/>
      <c r="AA2482" s="805" t="str">
        <f>IF(AND(AD2464=""),"",CONCATENATE("(",'Master sheet'!$C$12," )"))</f>
        <v>(USHA PALIYA )</v>
      </c>
      <c r="AB2482" s="805"/>
      <c r="AC2482" s="805"/>
      <c r="AD2482" s="805"/>
      <c r="AE2482" s="805"/>
      <c r="AF2482" s="805"/>
    </row>
    <row r="2483" spans="1:32" ht="21.75" customHeight="1">
      <c r="A2483" s="166">
        <f>IF(N2464="","",A2482+1)</f>
        <v>25</v>
      </c>
      <c r="B2483" s="806" t="s">
        <v>223</v>
      </c>
      <c r="C2483" s="806"/>
      <c r="D2483" s="806"/>
      <c r="E2483" s="806"/>
      <c r="F2483" s="807" t="s">
        <v>224</v>
      </c>
      <c r="G2483" s="807"/>
      <c r="H2483" s="807"/>
      <c r="I2483" s="807"/>
      <c r="J2483" s="807"/>
      <c r="K2483" s="806" t="s">
        <v>225</v>
      </c>
      <c r="L2483" s="806"/>
      <c r="M2483" s="806"/>
      <c r="N2483" s="806"/>
      <c r="O2483" s="806"/>
      <c r="P2483" s="806"/>
      <c r="Q2483" s="819"/>
      <c r="R2483" s="806" t="s">
        <v>223</v>
      </c>
      <c r="S2483" s="806"/>
      <c r="T2483" s="806"/>
      <c r="U2483" s="806"/>
      <c r="V2483" s="807" t="s">
        <v>224</v>
      </c>
      <c r="W2483" s="807"/>
      <c r="X2483" s="807"/>
      <c r="Y2483" s="807"/>
      <c r="Z2483" s="807"/>
      <c r="AA2483" s="806" t="s">
        <v>225</v>
      </c>
      <c r="AB2483" s="806"/>
      <c r="AC2483" s="806"/>
      <c r="AD2483" s="806"/>
      <c r="AE2483" s="806"/>
      <c r="AF2483" s="806"/>
    </row>
    <row r="2485" spans="1:32" ht="21.9" customHeight="1">
      <c r="A2485" s="165">
        <f>IF(N2491="","",1)</f>
        <v>1</v>
      </c>
      <c r="B2485" s="808" t="s">
        <v>203</v>
      </c>
      <c r="C2485" s="808"/>
      <c r="D2485" s="808"/>
      <c r="E2485" s="808"/>
      <c r="F2485" s="808"/>
      <c r="G2485" s="808"/>
      <c r="H2485" s="808"/>
      <c r="I2485" s="808"/>
      <c r="J2485" s="808"/>
      <c r="K2485" s="808"/>
      <c r="L2485" s="808"/>
      <c r="M2485" s="808"/>
      <c r="N2485" s="808"/>
      <c r="O2485" s="808"/>
      <c r="P2485" s="808"/>
      <c r="Q2485" s="819" t="s">
        <v>249</v>
      </c>
      <c r="R2485" s="808" t="s">
        <v>203</v>
      </c>
      <c r="S2485" s="808"/>
      <c r="T2485" s="808"/>
      <c r="U2485" s="808"/>
      <c r="V2485" s="808"/>
      <c r="W2485" s="808"/>
      <c r="X2485" s="808"/>
      <c r="Y2485" s="808"/>
      <c r="Z2485" s="808"/>
      <c r="AA2485" s="808"/>
      <c r="AB2485" s="808"/>
      <c r="AC2485" s="808"/>
      <c r="AD2485" s="808"/>
      <c r="AE2485" s="808"/>
      <c r="AF2485" s="808"/>
    </row>
    <row r="2486" spans="1:32" ht="21.9" customHeight="1">
      <c r="A2486" s="166">
        <f>IF(N2491="","",A2485+1)</f>
        <v>2</v>
      </c>
      <c r="B2486" s="820" t="s">
        <v>541</v>
      </c>
      <c r="C2486" s="820"/>
      <c r="D2486" s="820"/>
      <c r="E2486" s="820"/>
      <c r="F2486" s="820"/>
      <c r="G2486" s="820"/>
      <c r="H2486" s="820"/>
      <c r="I2486" s="820"/>
      <c r="J2486" s="820"/>
      <c r="K2486" s="820"/>
      <c r="L2486" s="820"/>
      <c r="M2486" s="820"/>
      <c r="N2486" s="820"/>
      <c r="O2486" s="820"/>
      <c r="P2486" s="820"/>
      <c r="Q2486" s="819"/>
      <c r="R2486" s="820" t="s">
        <v>541</v>
      </c>
      <c r="S2486" s="820"/>
      <c r="T2486" s="820"/>
      <c r="U2486" s="820"/>
      <c r="V2486" s="820"/>
      <c r="W2486" s="820"/>
      <c r="X2486" s="820"/>
      <c r="Y2486" s="820"/>
      <c r="Z2486" s="820"/>
      <c r="AA2486" s="820"/>
      <c r="AB2486" s="820"/>
      <c r="AC2486" s="820"/>
      <c r="AD2486" s="820"/>
      <c r="AE2486" s="820"/>
      <c r="AF2486" s="820"/>
    </row>
    <row r="2487" spans="1:32" ht="21.9" customHeight="1">
      <c r="A2487" s="166">
        <f>IF(N2491="","",A2486+1)</f>
        <v>3</v>
      </c>
      <c r="B2487" s="821" t="s">
        <v>168</v>
      </c>
      <c r="C2487" s="821"/>
      <c r="D2487" s="821"/>
      <c r="E2487" s="822" t="str">
        <f>IF(AND(N2491=""),"",'Result Sheet'!$F$2)</f>
        <v xml:space="preserve">महात्मा गाँधी राजकीय विद्यालय (अंग्रेजी माध्यम) बर, पाली </v>
      </c>
      <c r="F2487" s="822"/>
      <c r="G2487" s="822"/>
      <c r="H2487" s="822"/>
      <c r="I2487" s="822"/>
      <c r="J2487" s="822"/>
      <c r="K2487" s="822"/>
      <c r="L2487" s="822"/>
      <c r="M2487" s="822"/>
      <c r="N2487" s="822"/>
      <c r="O2487" s="822"/>
      <c r="P2487" s="822"/>
      <c r="Q2487" s="819"/>
      <c r="R2487" s="821" t="s">
        <v>168</v>
      </c>
      <c r="S2487" s="821"/>
      <c r="T2487" s="821"/>
      <c r="U2487" s="822" t="str">
        <f>IF(AND(AD2491=""),"",'Result Sheet'!$F$2)</f>
        <v xml:space="preserve">महात्मा गाँधी राजकीय विद्यालय (अंग्रेजी माध्यम) बर, पाली </v>
      </c>
      <c r="V2487" s="822"/>
      <c r="W2487" s="822"/>
      <c r="X2487" s="822"/>
      <c r="Y2487" s="822"/>
      <c r="Z2487" s="822"/>
      <c r="AA2487" s="822"/>
      <c r="AB2487" s="822"/>
      <c r="AC2487" s="822"/>
      <c r="AD2487" s="822"/>
      <c r="AE2487" s="822"/>
      <c r="AF2487" s="822"/>
    </row>
    <row r="2488" spans="1:32" ht="21.9" customHeight="1">
      <c r="A2488" s="166">
        <f>IF(N2491="","",A2487+1)</f>
        <v>4</v>
      </c>
      <c r="B2488" s="413" t="s">
        <v>169</v>
      </c>
      <c r="C2488" s="797" t="str">
        <f>IFERROR(VLOOKUP(N2491,Marks,2,0),"")</f>
        <v/>
      </c>
      <c r="D2488" s="797"/>
      <c r="E2488" s="815" t="s">
        <v>212</v>
      </c>
      <c r="F2488" s="815"/>
      <c r="G2488" s="815"/>
      <c r="H2488" s="797" t="str">
        <f>IFERROR(VLOOKUP(N2491,Marks,3,0),"")</f>
        <v/>
      </c>
      <c r="I2488" s="797"/>
      <c r="J2488" s="798" t="s">
        <v>205</v>
      </c>
      <c r="K2488" s="798"/>
      <c r="L2488" s="798"/>
      <c r="M2488" s="798"/>
      <c r="N2488" s="799" t="str">
        <f>IF(AND(N2491=""),"",'Marks Entry 1st'!$I$2)</f>
        <v xml:space="preserve"> 2021-2022</v>
      </c>
      <c r="O2488" s="799"/>
      <c r="P2488" s="799"/>
      <c r="Q2488" s="819"/>
      <c r="R2488" s="413" t="s">
        <v>169</v>
      </c>
      <c r="S2488" s="797" t="str">
        <f>IFERROR(VLOOKUP(AD2491,Marks,2,0),"")</f>
        <v/>
      </c>
      <c r="T2488" s="797"/>
      <c r="U2488" s="815" t="s">
        <v>212</v>
      </c>
      <c r="V2488" s="815"/>
      <c r="W2488" s="815"/>
      <c r="X2488" s="797" t="str">
        <f>IFERROR(VLOOKUP(AD2491,Marks,3,0),"")</f>
        <v/>
      </c>
      <c r="Y2488" s="797"/>
      <c r="Z2488" s="798" t="s">
        <v>205</v>
      </c>
      <c r="AA2488" s="798"/>
      <c r="AB2488" s="798"/>
      <c r="AC2488" s="798"/>
      <c r="AD2488" s="799" t="str">
        <f>IF(AND(AD2491=""),"",'Marks Entry 1st'!$I$2)</f>
        <v xml:space="preserve"> 2021-2022</v>
      </c>
      <c r="AE2488" s="799"/>
      <c r="AF2488" s="799"/>
    </row>
    <row r="2489" spans="1:32" ht="21.9" customHeight="1">
      <c r="A2489" s="166">
        <f>IF(N2491="","",A2488+1)</f>
        <v>5</v>
      </c>
      <c r="B2489" s="800" t="s">
        <v>206</v>
      </c>
      <c r="C2489" s="800"/>
      <c r="D2489" s="800"/>
      <c r="E2489" s="801" t="str">
        <f>IFERROR(VLOOKUP(N2491,Marks,6,0),"")</f>
        <v/>
      </c>
      <c r="F2489" s="801"/>
      <c r="G2489" s="801"/>
      <c r="H2489" s="801"/>
      <c r="I2489" s="801"/>
      <c r="J2489" s="802" t="s">
        <v>209</v>
      </c>
      <c r="K2489" s="802"/>
      <c r="L2489" s="802"/>
      <c r="M2489" s="802"/>
      <c r="N2489" s="803" t="str">
        <f>IFERROR(VLOOKUP(N2491,Marks,5,0),"")</f>
        <v/>
      </c>
      <c r="O2489" s="803"/>
      <c r="P2489" s="803"/>
      <c r="Q2489" s="819"/>
      <c r="R2489" s="800" t="s">
        <v>206</v>
      </c>
      <c r="S2489" s="800"/>
      <c r="T2489" s="800"/>
      <c r="U2489" s="801" t="str">
        <f>IFERROR(VLOOKUP(AD2491,Marks,6,0),"")</f>
        <v/>
      </c>
      <c r="V2489" s="801"/>
      <c r="W2489" s="801"/>
      <c r="X2489" s="801"/>
      <c r="Y2489" s="801"/>
      <c r="Z2489" s="802" t="s">
        <v>209</v>
      </c>
      <c r="AA2489" s="802"/>
      <c r="AB2489" s="802"/>
      <c r="AC2489" s="802"/>
      <c r="AD2489" s="803" t="str">
        <f>IFERROR(VLOOKUP(AD2491,Marks,5,0),"")</f>
        <v/>
      </c>
      <c r="AE2489" s="803"/>
      <c r="AF2489" s="803"/>
    </row>
    <row r="2490" spans="1:32" ht="21.9" customHeight="1">
      <c r="A2490" s="166">
        <f>IF(N2491="","",A2489+1)</f>
        <v>6</v>
      </c>
      <c r="B2490" s="800" t="s">
        <v>207</v>
      </c>
      <c r="C2490" s="800"/>
      <c r="D2490" s="800"/>
      <c r="E2490" s="801" t="str">
        <f>IFERROR(VLOOKUP(N2491,Marks,7,0),"")</f>
        <v/>
      </c>
      <c r="F2490" s="801"/>
      <c r="G2490" s="801"/>
      <c r="H2490" s="801"/>
      <c r="I2490" s="801"/>
      <c r="J2490" s="802" t="s">
        <v>210</v>
      </c>
      <c r="K2490" s="802"/>
      <c r="L2490" s="802"/>
      <c r="M2490" s="802"/>
      <c r="N2490" s="816" t="str">
        <f>IFERROR(VLOOKUP(N2491,Marks,4,0),"")</f>
        <v/>
      </c>
      <c r="O2490" s="816"/>
      <c r="P2490" s="816"/>
      <c r="Q2490" s="819"/>
      <c r="R2490" s="800" t="s">
        <v>207</v>
      </c>
      <c r="S2490" s="800"/>
      <c r="T2490" s="800"/>
      <c r="U2490" s="801" t="str">
        <f>IFERROR(VLOOKUP(AD2491,Marks,7,0),"")</f>
        <v/>
      </c>
      <c r="V2490" s="801"/>
      <c r="W2490" s="801"/>
      <c r="X2490" s="801"/>
      <c r="Y2490" s="801"/>
      <c r="Z2490" s="802" t="s">
        <v>210</v>
      </c>
      <c r="AA2490" s="802"/>
      <c r="AB2490" s="802"/>
      <c r="AC2490" s="802"/>
      <c r="AD2490" s="816" t="str">
        <f>IFERROR(VLOOKUP(AD2491,Marks,4,0),"")</f>
        <v/>
      </c>
      <c r="AE2490" s="816"/>
      <c r="AF2490" s="816"/>
    </row>
    <row r="2491" spans="1:32" ht="21.9" customHeight="1">
      <c r="A2491" s="166">
        <f>IF(N2491="","",A2490+1)</f>
        <v>7</v>
      </c>
      <c r="B2491" s="800" t="s">
        <v>208</v>
      </c>
      <c r="C2491" s="800"/>
      <c r="D2491" s="800"/>
      <c r="E2491" s="801" t="str">
        <f>IFERROR(VLOOKUP(N2491,Marks,8,0),"")</f>
        <v/>
      </c>
      <c r="F2491" s="801"/>
      <c r="G2491" s="801"/>
      <c r="H2491" s="801"/>
      <c r="I2491" s="801"/>
      <c r="J2491" s="802" t="s">
        <v>211</v>
      </c>
      <c r="K2491" s="802"/>
      <c r="L2491" s="802"/>
      <c r="M2491" s="802"/>
      <c r="N2491" s="809">
        <f>IF(AD2464="","",IF(AND(AD2464+1&gt;$AN$6),"",AD2464+1))</f>
        <v>285</v>
      </c>
      <c r="O2491" s="809"/>
      <c r="P2491" s="809"/>
      <c r="Q2491" s="819"/>
      <c r="R2491" s="800" t="s">
        <v>208</v>
      </c>
      <c r="S2491" s="800"/>
      <c r="T2491" s="800"/>
      <c r="U2491" s="801" t="str">
        <f>IFERROR(VLOOKUP(AD2491,Marks,8,0),"")</f>
        <v/>
      </c>
      <c r="V2491" s="801"/>
      <c r="W2491" s="801"/>
      <c r="X2491" s="801"/>
      <c r="Y2491" s="801"/>
      <c r="Z2491" s="802" t="s">
        <v>211</v>
      </c>
      <c r="AA2491" s="802"/>
      <c r="AB2491" s="802"/>
      <c r="AC2491" s="802"/>
      <c r="AD2491" s="810">
        <f>IF(N2491="","",IF(AND(N2491+1&gt;$AN$6),"",N2491+1))</f>
        <v>286</v>
      </c>
      <c r="AE2491" s="810"/>
      <c r="AF2491" s="810"/>
    </row>
    <row r="2492" spans="1:32" ht="9" customHeight="1">
      <c r="A2492" s="166">
        <f>IF(N2491="","",A2491+1)</f>
        <v>8</v>
      </c>
      <c r="B2492" s="123"/>
      <c r="C2492" s="123"/>
      <c r="D2492" s="123"/>
      <c r="E2492" s="124"/>
      <c r="F2492" s="124"/>
      <c r="G2492" s="124"/>
      <c r="H2492" s="123"/>
      <c r="I2492" s="123"/>
      <c r="J2492" s="125"/>
      <c r="K2492" s="125"/>
      <c r="L2492" s="125"/>
      <c r="M2492" s="76"/>
      <c r="N2492" s="76"/>
      <c r="O2492" s="76"/>
      <c r="P2492" s="76"/>
      <c r="Q2492" s="819"/>
      <c r="R2492" s="123"/>
      <c r="S2492" s="123"/>
      <c r="T2492" s="123"/>
      <c r="U2492" s="124"/>
      <c r="V2492" s="124"/>
      <c r="W2492" s="124"/>
      <c r="X2492" s="123"/>
      <c r="Y2492" s="123"/>
      <c r="Z2492" s="125"/>
      <c r="AA2492" s="125"/>
      <c r="AB2492" s="125"/>
      <c r="AC2492" s="76"/>
      <c r="AD2492" s="76"/>
      <c r="AE2492" s="76"/>
      <c r="AF2492" s="76"/>
    </row>
    <row r="2493" spans="1:32" ht="21" customHeight="1">
      <c r="A2493" s="166">
        <f>IF(N2491="","",A2492+1)</f>
        <v>9</v>
      </c>
      <c r="B2493" s="811" t="s">
        <v>213</v>
      </c>
      <c r="C2493" s="646" t="s">
        <v>214</v>
      </c>
      <c r="D2493" s="646"/>
      <c r="E2493" s="646"/>
      <c r="F2493" s="812" t="s">
        <v>13</v>
      </c>
      <c r="G2493" s="813"/>
      <c r="H2493" s="813"/>
      <c r="I2493" s="814"/>
      <c r="J2493" s="649" t="s">
        <v>184</v>
      </c>
      <c r="K2493" s="650" t="s">
        <v>167</v>
      </c>
      <c r="L2493" s="651"/>
      <c r="M2493" s="651"/>
      <c r="N2493" s="652"/>
      <c r="O2493" s="616" t="s">
        <v>185</v>
      </c>
      <c r="P2493" s="617" t="s">
        <v>186</v>
      </c>
      <c r="Q2493" s="819"/>
      <c r="R2493" s="811" t="s">
        <v>213</v>
      </c>
      <c r="S2493" s="646" t="s">
        <v>214</v>
      </c>
      <c r="T2493" s="646"/>
      <c r="U2493" s="646"/>
      <c r="V2493" s="812" t="s">
        <v>13</v>
      </c>
      <c r="W2493" s="813"/>
      <c r="X2493" s="813"/>
      <c r="Y2493" s="814"/>
      <c r="Z2493" s="649" t="s">
        <v>184</v>
      </c>
      <c r="AA2493" s="650" t="s">
        <v>167</v>
      </c>
      <c r="AB2493" s="651"/>
      <c r="AC2493" s="651"/>
      <c r="AD2493" s="652"/>
      <c r="AE2493" s="616" t="s">
        <v>185</v>
      </c>
      <c r="AF2493" s="617" t="s">
        <v>186</v>
      </c>
    </row>
    <row r="2494" spans="1:32" ht="90.75" customHeight="1">
      <c r="A2494" s="166">
        <f>IF(N2491="","",A2493+1)</f>
        <v>10</v>
      </c>
      <c r="B2494" s="811"/>
      <c r="C2494" s="171" t="s">
        <v>11</v>
      </c>
      <c r="D2494" s="171" t="s">
        <v>180</v>
      </c>
      <c r="E2494" s="171" t="s">
        <v>108</v>
      </c>
      <c r="F2494" s="171" t="s">
        <v>182</v>
      </c>
      <c r="G2494" s="171" t="s">
        <v>183</v>
      </c>
      <c r="H2494" s="305" t="s">
        <v>10</v>
      </c>
      <c r="I2494" s="171" t="s">
        <v>108</v>
      </c>
      <c r="J2494" s="649"/>
      <c r="K2494" s="172" t="s">
        <v>182</v>
      </c>
      <c r="L2494" s="172" t="s">
        <v>183</v>
      </c>
      <c r="M2494" s="173" t="s">
        <v>10</v>
      </c>
      <c r="N2494" s="171" t="s">
        <v>108</v>
      </c>
      <c r="O2494" s="616"/>
      <c r="P2494" s="785"/>
      <c r="Q2494" s="819"/>
      <c r="R2494" s="811"/>
      <c r="S2494" s="171" t="s">
        <v>11</v>
      </c>
      <c r="T2494" s="171" t="s">
        <v>180</v>
      </c>
      <c r="U2494" s="171" t="s">
        <v>108</v>
      </c>
      <c r="V2494" s="171" t="s">
        <v>182</v>
      </c>
      <c r="W2494" s="171" t="s">
        <v>183</v>
      </c>
      <c r="X2494" s="305" t="s">
        <v>10</v>
      </c>
      <c r="Y2494" s="171" t="s">
        <v>108</v>
      </c>
      <c r="Z2494" s="649"/>
      <c r="AA2494" s="172" t="s">
        <v>182</v>
      </c>
      <c r="AB2494" s="172" t="s">
        <v>183</v>
      </c>
      <c r="AC2494" s="173" t="s">
        <v>10</v>
      </c>
      <c r="AD2494" s="171" t="s">
        <v>108</v>
      </c>
      <c r="AE2494" s="616"/>
      <c r="AF2494" s="785">
        <v>0</v>
      </c>
    </row>
    <row r="2495" spans="1:32" ht="18.75" customHeight="1">
      <c r="A2495" s="166">
        <f>IF(N2491="","",A2494+1)</f>
        <v>11</v>
      </c>
      <c r="B2495" s="811"/>
      <c r="C2495" s="409">
        <v>20</v>
      </c>
      <c r="D2495" s="409">
        <v>20</v>
      </c>
      <c r="E2495" s="116">
        <v>40</v>
      </c>
      <c r="F2495" s="409">
        <v>30</v>
      </c>
      <c r="G2495" s="409">
        <v>18</v>
      </c>
      <c r="H2495" s="409">
        <v>12</v>
      </c>
      <c r="I2495" s="116">
        <v>60</v>
      </c>
      <c r="J2495" s="118">
        <v>100</v>
      </c>
      <c r="K2495" s="409">
        <v>50</v>
      </c>
      <c r="L2495" s="409">
        <v>30</v>
      </c>
      <c r="M2495" s="409">
        <v>20</v>
      </c>
      <c r="N2495" s="116">
        <v>100</v>
      </c>
      <c r="O2495" s="118">
        <v>200</v>
      </c>
      <c r="P2495" s="786"/>
      <c r="Q2495" s="819"/>
      <c r="R2495" s="811"/>
      <c r="S2495" s="409">
        <v>20</v>
      </c>
      <c r="T2495" s="409">
        <v>20</v>
      </c>
      <c r="U2495" s="116">
        <v>40</v>
      </c>
      <c r="V2495" s="409">
        <v>30</v>
      </c>
      <c r="W2495" s="409">
        <v>18</v>
      </c>
      <c r="X2495" s="409">
        <v>12</v>
      </c>
      <c r="Y2495" s="116">
        <v>60</v>
      </c>
      <c r="Z2495" s="118">
        <v>100</v>
      </c>
      <c r="AA2495" s="409">
        <v>50</v>
      </c>
      <c r="AB2495" s="409">
        <v>30</v>
      </c>
      <c r="AC2495" s="409">
        <v>20</v>
      </c>
      <c r="AD2495" s="116">
        <v>100</v>
      </c>
      <c r="AE2495" s="118">
        <v>200</v>
      </c>
      <c r="AF2495" s="786"/>
    </row>
    <row r="2496" spans="1:32" ht="21" customHeight="1">
      <c r="A2496" s="166">
        <f>IF(N2491="","",A2495+1)</f>
        <v>12</v>
      </c>
      <c r="B2496" s="122" t="str">
        <f>'Result Sheet'!$L$4</f>
        <v xml:space="preserve">हिन्दी </v>
      </c>
      <c r="C2496" s="408" t="str">
        <f>IFERROR(VLOOKUP(N2491,Marks,11,0),"")</f>
        <v/>
      </c>
      <c r="D2496" s="408" t="str">
        <f>IFERROR(VLOOKUP(N2491,Marks,12,0),"")</f>
        <v/>
      </c>
      <c r="E2496" s="117" t="str">
        <f>IFERROR(VLOOKUP(N2491,Marks,13,0),"")</f>
        <v/>
      </c>
      <c r="F2496" s="408" t="str">
        <f>IFERROR(VLOOKUP(N2491,Marks,14,0),"")</f>
        <v/>
      </c>
      <c r="G2496" s="408" t="str">
        <f>IFERROR(VLOOKUP(N2491,Marks,15,0),"")</f>
        <v/>
      </c>
      <c r="H2496" s="408" t="str">
        <f>IFERROR(VLOOKUP(N2491,Marks,16,0),"")</f>
        <v/>
      </c>
      <c r="I2496" s="117" t="str">
        <f>IFERROR(VLOOKUP(N2491,Marks,17,0),"")</f>
        <v/>
      </c>
      <c r="J2496" s="119" t="str">
        <f>IFERROR(VLOOKUP(N2491,Marks,18,0),"")</f>
        <v/>
      </c>
      <c r="K2496" s="408" t="str">
        <f>IFERROR(VLOOKUP(N2491,Marks,19,0),"")</f>
        <v/>
      </c>
      <c r="L2496" s="408" t="str">
        <f>IFERROR(VLOOKUP(N2491,Marks,20,0),"")</f>
        <v/>
      </c>
      <c r="M2496" s="408" t="str">
        <f>IFERROR(VLOOKUP(N2491,Marks,21,0),"")</f>
        <v/>
      </c>
      <c r="N2496" s="117" t="str">
        <f>IFERROR(VLOOKUP(N2491,Marks,22,0),"")</f>
        <v/>
      </c>
      <c r="O2496" s="119" t="str">
        <f>IFERROR(VLOOKUP(N2491,Marks,23,0),"")</f>
        <v/>
      </c>
      <c r="P2496" s="323" t="str">
        <f>IFERROR(VLOOKUP(N2491,Marks,29,0),"")</f>
        <v/>
      </c>
      <c r="Q2496" s="819"/>
      <c r="R2496" s="122" t="str">
        <f>'Result Sheet'!$L$4</f>
        <v xml:space="preserve">हिन्दी </v>
      </c>
      <c r="S2496" s="408" t="str">
        <f>IFERROR(VLOOKUP(AD2491,Marks,11,0),"")</f>
        <v/>
      </c>
      <c r="T2496" s="408" t="str">
        <f>IFERROR(VLOOKUP(AD2491,Marks,12,0),"")</f>
        <v/>
      </c>
      <c r="U2496" s="117" t="str">
        <f>IFERROR(VLOOKUP(AD2491,Marks,13,0),"")</f>
        <v/>
      </c>
      <c r="V2496" s="408" t="str">
        <f>IFERROR(VLOOKUP(AD2491,Marks,14,0),"")</f>
        <v/>
      </c>
      <c r="W2496" s="408" t="str">
        <f>IFERROR(VLOOKUP(AD2491,Marks,15,0),"")</f>
        <v/>
      </c>
      <c r="X2496" s="408" t="str">
        <f>IFERROR(VLOOKUP(AD2491,Marks,16,0),"")</f>
        <v/>
      </c>
      <c r="Y2496" s="117" t="str">
        <f>IFERROR(VLOOKUP(AD2491,Marks,17,0),"")</f>
        <v/>
      </c>
      <c r="Z2496" s="119" t="str">
        <f>IFERROR(VLOOKUP(AD2491,Marks,18,0),"")</f>
        <v/>
      </c>
      <c r="AA2496" s="408" t="str">
        <f>IFERROR(VLOOKUP(AD2491,Marks,19,0),"")</f>
        <v/>
      </c>
      <c r="AB2496" s="408" t="str">
        <f>IFERROR(VLOOKUP(AD2491,Marks,20,0),"")</f>
        <v/>
      </c>
      <c r="AC2496" s="408" t="str">
        <f>IFERROR(VLOOKUP(AD2491,Marks,21,0),"")</f>
        <v/>
      </c>
      <c r="AD2496" s="117" t="str">
        <f>IFERROR(VLOOKUP(AD2491,Marks,22,0),"")</f>
        <v/>
      </c>
      <c r="AE2496" s="119" t="str">
        <f>IFERROR(VLOOKUP(AD2491,Marks,23,0),"")</f>
        <v/>
      </c>
      <c r="AF2496" s="323" t="str">
        <f>IFERROR(VLOOKUP(AD2491,Marks,29,0),"")</f>
        <v/>
      </c>
    </row>
    <row r="2497" spans="1:32" ht="21" customHeight="1">
      <c r="A2497" s="166">
        <f>IF(N2491="","",A2496+1)</f>
        <v>13</v>
      </c>
      <c r="B2497" s="122" t="str">
        <f>'Result Sheet'!$AE$4</f>
        <v xml:space="preserve">अंग्रेजी </v>
      </c>
      <c r="C2497" s="408" t="str">
        <f>IFERROR(VLOOKUP(N2491,Marks,30,0),"")</f>
        <v/>
      </c>
      <c r="D2497" s="408" t="str">
        <f>IFERROR(VLOOKUP(N2491,Marks,31,0),"")</f>
        <v/>
      </c>
      <c r="E2497" s="117" t="str">
        <f>IFERROR(VLOOKUP(N2491,Marks,32,0),"")</f>
        <v/>
      </c>
      <c r="F2497" s="408" t="str">
        <f>IFERROR(VLOOKUP(N2491,Marks,33,0),"")</f>
        <v/>
      </c>
      <c r="G2497" s="408" t="str">
        <f>IFERROR(VLOOKUP(N2491,Marks,34,0),"")</f>
        <v/>
      </c>
      <c r="H2497" s="408" t="str">
        <f>IFERROR(VLOOKUP(N2491,Marks,35,0),"")</f>
        <v/>
      </c>
      <c r="I2497" s="117" t="str">
        <f>IFERROR(VLOOKUP(N2491,Marks,36,0),"")</f>
        <v/>
      </c>
      <c r="J2497" s="119" t="str">
        <f>IFERROR(VLOOKUP(N2491,Marks,37,0),"")</f>
        <v/>
      </c>
      <c r="K2497" s="408" t="str">
        <f>IFERROR(VLOOKUP(N2491,Marks,38,0),"")</f>
        <v/>
      </c>
      <c r="L2497" s="408" t="str">
        <f>IFERROR(VLOOKUP(N2491,Marks,39,0),"")</f>
        <v/>
      </c>
      <c r="M2497" s="408" t="str">
        <f>IFERROR(VLOOKUP(N2491,Marks,40,0),"")</f>
        <v/>
      </c>
      <c r="N2497" s="117" t="str">
        <f>IFERROR(VLOOKUP(N2491,Marks,41,0),"")</f>
        <v/>
      </c>
      <c r="O2497" s="119" t="str">
        <f>IFERROR(VLOOKUP(N2491,Marks,42,0),"")</f>
        <v/>
      </c>
      <c r="P2497" s="323" t="str">
        <f>IFERROR(VLOOKUP(N2491,Marks,48,0),"")</f>
        <v/>
      </c>
      <c r="Q2497" s="819"/>
      <c r="R2497" s="122" t="str">
        <f>'Result Sheet'!$AE$4</f>
        <v xml:space="preserve">अंग्रेजी </v>
      </c>
      <c r="S2497" s="408" t="str">
        <f>IFERROR(VLOOKUP(AD2491,Marks,30,0),"")</f>
        <v/>
      </c>
      <c r="T2497" s="408" t="str">
        <f>IFERROR(VLOOKUP(AD2491,Marks,31,0),"")</f>
        <v/>
      </c>
      <c r="U2497" s="117" t="str">
        <f>IFERROR(VLOOKUP(AD2491,Marks,32,0),"")</f>
        <v/>
      </c>
      <c r="V2497" s="408" t="str">
        <f>IFERROR(VLOOKUP(AD2491,Marks,33,0),"")</f>
        <v/>
      </c>
      <c r="W2497" s="408" t="str">
        <f>IFERROR(VLOOKUP(AD2491,Marks,34,0),"")</f>
        <v/>
      </c>
      <c r="X2497" s="408" t="str">
        <f>IFERROR(VLOOKUP(AD2491,Marks,35,0),"")</f>
        <v/>
      </c>
      <c r="Y2497" s="117" t="str">
        <f>IFERROR(VLOOKUP(AD2491,Marks,36,0),"")</f>
        <v/>
      </c>
      <c r="Z2497" s="119" t="str">
        <f>IFERROR(VLOOKUP(AD2491,Marks,37,0),"")</f>
        <v/>
      </c>
      <c r="AA2497" s="408" t="str">
        <f>IFERROR(VLOOKUP(AD2491,Marks,38,0),"")</f>
        <v/>
      </c>
      <c r="AB2497" s="408" t="str">
        <f>IFERROR(VLOOKUP(AD2491,Marks,39,0),"")</f>
        <v/>
      </c>
      <c r="AC2497" s="408" t="str">
        <f>IFERROR(VLOOKUP(AD2491,Marks,40,0),"")</f>
        <v/>
      </c>
      <c r="AD2497" s="117" t="str">
        <f>IFERROR(VLOOKUP(AD2491,Marks,41,0),"")</f>
        <v/>
      </c>
      <c r="AE2497" s="119" t="str">
        <f>IFERROR(VLOOKUP(AD2491,Marks,42,0),"")</f>
        <v/>
      </c>
      <c r="AF2497" s="323" t="str">
        <f>IFERROR(VLOOKUP(AD2491,Marks,48,0),"")</f>
        <v/>
      </c>
    </row>
    <row r="2498" spans="1:32" ht="21" customHeight="1">
      <c r="A2498" s="166">
        <f>IF(N2491="","",A2497+1)</f>
        <v>14</v>
      </c>
      <c r="B2498" s="122" t="str">
        <f>'Result Sheet'!$AX$4</f>
        <v>संस्कृत</v>
      </c>
      <c r="C2498" s="408" t="str">
        <f>IFERROR(VLOOKUP(N2491,Marks,49,0),"")</f>
        <v/>
      </c>
      <c r="D2498" s="408" t="str">
        <f>IFERROR(VLOOKUP(N2491,Marks,50,0),"")</f>
        <v/>
      </c>
      <c r="E2498" s="117" t="str">
        <f>IFERROR(VLOOKUP(N2491,Marks,51,0),"")</f>
        <v/>
      </c>
      <c r="F2498" s="408" t="str">
        <f>IFERROR(VLOOKUP(N2491,Marks,52,0),"")</f>
        <v/>
      </c>
      <c r="G2498" s="408" t="str">
        <f>IFERROR(VLOOKUP(N2491,Marks,53,0),"")</f>
        <v/>
      </c>
      <c r="H2498" s="408" t="str">
        <f>IFERROR(VLOOKUP(N2491,Marks,54,0),"")</f>
        <v/>
      </c>
      <c r="I2498" s="117" t="str">
        <f>IFERROR(VLOOKUP(N2491,Marks,55,0),"")</f>
        <v/>
      </c>
      <c r="J2498" s="119" t="str">
        <f>IFERROR(VLOOKUP(N2491,Marks,56,0),"")</f>
        <v/>
      </c>
      <c r="K2498" s="408" t="str">
        <f>IFERROR(VLOOKUP(N2491,Marks,57,0),"")</f>
        <v/>
      </c>
      <c r="L2498" s="408" t="str">
        <f>IFERROR(VLOOKUP(N2491,Marks,58,0),"")</f>
        <v/>
      </c>
      <c r="M2498" s="408" t="str">
        <f>IFERROR(VLOOKUP(N2491,Marks,59,0),"")</f>
        <v/>
      </c>
      <c r="N2498" s="117" t="str">
        <f>IFERROR(VLOOKUP(N2491,Marks,60,0),"")</f>
        <v/>
      </c>
      <c r="O2498" s="119" t="str">
        <f>IFERROR(VLOOKUP(N2491,Marks,61,0),"")</f>
        <v/>
      </c>
      <c r="P2498" s="323" t="str">
        <f>IFERROR(VLOOKUP(N2491,Marks,67,0),"")</f>
        <v/>
      </c>
      <c r="Q2498" s="819"/>
      <c r="R2498" s="122" t="str">
        <f>'Result Sheet'!$AX$4</f>
        <v>संस्कृत</v>
      </c>
      <c r="S2498" s="408" t="str">
        <f>IFERROR(VLOOKUP(AD2491,Marks,49,0),"")</f>
        <v/>
      </c>
      <c r="T2498" s="408" t="str">
        <f>IFERROR(VLOOKUP(AD2491,Marks,50,0),"")</f>
        <v/>
      </c>
      <c r="U2498" s="117" t="str">
        <f>IFERROR(VLOOKUP(AD2491,Marks,51,0),"")</f>
        <v/>
      </c>
      <c r="V2498" s="408" t="str">
        <f>IFERROR(VLOOKUP(AD2491,Marks,52,0),"")</f>
        <v/>
      </c>
      <c r="W2498" s="408" t="str">
        <f>IFERROR(VLOOKUP(AD2491,Marks,53,0),"")</f>
        <v/>
      </c>
      <c r="X2498" s="408" t="str">
        <f>IFERROR(VLOOKUP(AD2491,Marks,54,0),"")</f>
        <v/>
      </c>
      <c r="Y2498" s="117" t="str">
        <f>IFERROR(VLOOKUP(AD2491,Marks,55,0),"")</f>
        <v/>
      </c>
      <c r="Z2498" s="119" t="str">
        <f>IFERROR(VLOOKUP(AD2491,Marks,56,0),"")</f>
        <v/>
      </c>
      <c r="AA2498" s="408" t="str">
        <f>IFERROR(VLOOKUP(AD2491,Marks,57,0),"")</f>
        <v/>
      </c>
      <c r="AB2498" s="408" t="str">
        <f>IFERROR(VLOOKUP(AD2491,Marks,58,0),"")</f>
        <v/>
      </c>
      <c r="AC2498" s="408" t="str">
        <f>IFERROR(VLOOKUP(AD2491,Marks,59,0),"")</f>
        <v/>
      </c>
      <c r="AD2498" s="117" t="str">
        <f>IFERROR(VLOOKUP(AD2491,Marks,60,0),"")</f>
        <v/>
      </c>
      <c r="AE2498" s="119" t="str">
        <f>IFERROR(VLOOKUP(AD2491,Marks,61,0),"")</f>
        <v/>
      </c>
      <c r="AF2498" s="323" t="str">
        <f>IFERROR(VLOOKUP(AD2491,Marks,67,0),"")</f>
        <v/>
      </c>
    </row>
    <row r="2499" spans="1:32" ht="21" customHeight="1">
      <c r="A2499" s="166">
        <f>IF(N2491="","",A2497+1)</f>
        <v>14</v>
      </c>
      <c r="B2499" s="122" t="str">
        <f>'Result Sheet'!$BQ$4</f>
        <v xml:space="preserve">गणित </v>
      </c>
      <c r="C2499" s="408" t="str">
        <f>IFERROR(VLOOKUP(N2491,Marks,68,0),"")</f>
        <v/>
      </c>
      <c r="D2499" s="408" t="str">
        <f>IFERROR(VLOOKUP(N2491,Marks,69,0),"")</f>
        <v/>
      </c>
      <c r="E2499" s="117" t="str">
        <f>IFERROR(VLOOKUP(N2491,Marks,70,0),"")</f>
        <v/>
      </c>
      <c r="F2499" s="408" t="str">
        <f>IFERROR(VLOOKUP(N2491,Marks,71,0),"")</f>
        <v/>
      </c>
      <c r="G2499" s="408" t="str">
        <f>IFERROR(VLOOKUP(N2491,Marks,72,0),"")</f>
        <v/>
      </c>
      <c r="H2499" s="408" t="str">
        <f>IFERROR(VLOOKUP(N2491,Marks,73,0),"")</f>
        <v/>
      </c>
      <c r="I2499" s="117" t="str">
        <f>IFERROR(VLOOKUP(N2491,Marks,74,0),"")</f>
        <v/>
      </c>
      <c r="J2499" s="119" t="str">
        <f>IFERROR(VLOOKUP(N2491,Marks,75,0),"")</f>
        <v/>
      </c>
      <c r="K2499" s="408" t="str">
        <f>IFERROR(VLOOKUP(N2491,Marks,76,0),"")</f>
        <v/>
      </c>
      <c r="L2499" s="408" t="str">
        <f>IFERROR(VLOOKUP(N2491,Marks,77,0),"")</f>
        <v/>
      </c>
      <c r="M2499" s="408" t="str">
        <f>IFERROR(VLOOKUP(N2491,Marks,78,0),"")</f>
        <v/>
      </c>
      <c r="N2499" s="117" t="str">
        <f>IFERROR(VLOOKUP(N2491,Marks,79,0),"")</f>
        <v/>
      </c>
      <c r="O2499" s="119" t="str">
        <f>IFERROR(VLOOKUP(N2491,Marks,80,0),"")</f>
        <v/>
      </c>
      <c r="P2499" s="323" t="str">
        <f>IFERROR(VLOOKUP(N2491,Marks,86,0),"")</f>
        <v/>
      </c>
      <c r="Q2499" s="819"/>
      <c r="R2499" s="122" t="str">
        <f>'Result Sheet'!$BQ$4</f>
        <v xml:space="preserve">गणित </v>
      </c>
      <c r="S2499" s="408" t="str">
        <f>IFERROR(VLOOKUP(AD2491,Marks,68,0),"")</f>
        <v/>
      </c>
      <c r="T2499" s="408" t="str">
        <f>IFERROR(VLOOKUP(AD2491,Marks,69,0),"")</f>
        <v/>
      </c>
      <c r="U2499" s="117" t="str">
        <f>IFERROR(VLOOKUP(AD2491,Marks,70,0),"")</f>
        <v/>
      </c>
      <c r="V2499" s="408" t="str">
        <f>IFERROR(VLOOKUP(AD2491,Marks,71,0),"")</f>
        <v/>
      </c>
      <c r="W2499" s="408" t="str">
        <f>IFERROR(VLOOKUP(AD2491,Marks,72,0),"")</f>
        <v/>
      </c>
      <c r="X2499" s="408" t="str">
        <f>IFERROR(VLOOKUP(AD2491,Marks,73,0),"")</f>
        <v/>
      </c>
      <c r="Y2499" s="117" t="str">
        <f>IFERROR(VLOOKUP(AD2491,Marks,74,0),"")</f>
        <v/>
      </c>
      <c r="Z2499" s="119" t="str">
        <f>IFERROR(VLOOKUP(AD2491,Marks,75,0),"")</f>
        <v/>
      </c>
      <c r="AA2499" s="408" t="str">
        <f>IFERROR(VLOOKUP(AD2491,Marks,76,0),"")</f>
        <v/>
      </c>
      <c r="AB2499" s="408" t="str">
        <f>IFERROR(VLOOKUP(AD2491,Marks,77,0),"")</f>
        <v/>
      </c>
      <c r="AC2499" s="408" t="str">
        <f>IFERROR(VLOOKUP(AD2491,Marks,78,0),"")</f>
        <v/>
      </c>
      <c r="AD2499" s="117" t="str">
        <f>IFERROR(VLOOKUP(AD2491,Marks,79,0),"")</f>
        <v/>
      </c>
      <c r="AE2499" s="119" t="str">
        <f>IFERROR(VLOOKUP(AD2491,Marks,80,0),"")</f>
        <v/>
      </c>
      <c r="AF2499" s="323" t="str">
        <f>IFERROR(VLOOKUP(AD2491,Marks,86,0),"")</f>
        <v/>
      </c>
    </row>
    <row r="2500" spans="1:32" ht="21" customHeight="1">
      <c r="A2500" s="166">
        <f>IF(N2491="","",A2499+1)</f>
        <v>15</v>
      </c>
      <c r="B2500" s="122" t="str">
        <f>'Result Sheet'!$CJ$4</f>
        <v xml:space="preserve">पर्यावरण अध्ययन </v>
      </c>
      <c r="C2500" s="408" t="str">
        <f>IFERROR(VLOOKUP(N2491,Marks,87,0),"")</f>
        <v/>
      </c>
      <c r="D2500" s="408" t="str">
        <f>IFERROR(VLOOKUP(N2491,Marks,88,0),"")</f>
        <v/>
      </c>
      <c r="E2500" s="117" t="str">
        <f>IFERROR(VLOOKUP(N2491,Marks,89,0),"")</f>
        <v/>
      </c>
      <c r="F2500" s="408" t="str">
        <f>IFERROR(VLOOKUP(N2491,Marks,90,0),"")</f>
        <v/>
      </c>
      <c r="G2500" s="408" t="str">
        <f>IFERROR(VLOOKUP(N2491,Marks,91,0),"")</f>
        <v/>
      </c>
      <c r="H2500" s="408" t="str">
        <f>IFERROR(VLOOKUP(N2491,Marks,92,0),"")</f>
        <v/>
      </c>
      <c r="I2500" s="117" t="str">
        <f>IFERROR(VLOOKUP(N2491,Marks,93,0),"")</f>
        <v/>
      </c>
      <c r="J2500" s="119" t="str">
        <f>IFERROR(VLOOKUP(N2491,Marks,94,0),"")</f>
        <v/>
      </c>
      <c r="K2500" s="408" t="str">
        <f>IFERROR(VLOOKUP(N2491,Marks,95,0),"")</f>
        <v/>
      </c>
      <c r="L2500" s="408" t="str">
        <f>IFERROR(VLOOKUP(N2491,Marks,96,0),"")</f>
        <v/>
      </c>
      <c r="M2500" s="408" t="str">
        <f>IFERROR(VLOOKUP(N2491,Marks,97,0),"")</f>
        <v/>
      </c>
      <c r="N2500" s="117" t="str">
        <f>IFERROR(VLOOKUP(N2491,Marks,98,0),"")</f>
        <v/>
      </c>
      <c r="O2500" s="119" t="str">
        <f>IFERROR(VLOOKUP(N2491,Marks,99,0),"")</f>
        <v/>
      </c>
      <c r="P2500" s="323" t="str">
        <f>IFERROR(VLOOKUP(N2491,Marks,105,0),"")</f>
        <v/>
      </c>
      <c r="Q2500" s="819"/>
      <c r="R2500" s="122" t="str">
        <f>'Result Sheet'!$CJ$4</f>
        <v xml:space="preserve">पर्यावरण अध्ययन </v>
      </c>
      <c r="S2500" s="408" t="str">
        <f>IFERROR(VLOOKUP(AD2491,Marks,87,0),"")</f>
        <v/>
      </c>
      <c r="T2500" s="408" t="str">
        <f>IFERROR(VLOOKUP(AD2491,Marks,88,0),"")</f>
        <v/>
      </c>
      <c r="U2500" s="117" t="str">
        <f>IFERROR(VLOOKUP(AD2491,Marks,89,0),"")</f>
        <v/>
      </c>
      <c r="V2500" s="408" t="str">
        <f>IFERROR(VLOOKUP(AD2491,Marks,90,0),"")</f>
        <v/>
      </c>
      <c r="W2500" s="408" t="str">
        <f>IFERROR(VLOOKUP(AD2491,Marks,91,0),"")</f>
        <v/>
      </c>
      <c r="X2500" s="408" t="str">
        <f>IFERROR(VLOOKUP(AD2491,Marks,92,0),"")</f>
        <v/>
      </c>
      <c r="Y2500" s="117" t="str">
        <f>IFERROR(VLOOKUP(AD2491,Marks,93,0),"")</f>
        <v/>
      </c>
      <c r="Z2500" s="119" t="str">
        <f>IFERROR(VLOOKUP(AD2491,Marks,94,0),"")</f>
        <v/>
      </c>
      <c r="AA2500" s="408" t="str">
        <f>IFERROR(VLOOKUP(AD2491,Marks,95,0),"")</f>
        <v/>
      </c>
      <c r="AB2500" s="408" t="str">
        <f>IFERROR(VLOOKUP(AD2491,Marks,96,0),"")</f>
        <v/>
      </c>
      <c r="AC2500" s="408" t="str">
        <f>IFERROR(VLOOKUP(AD2491,Marks,97,0),"")</f>
        <v/>
      </c>
      <c r="AD2500" s="117" t="str">
        <f>IFERROR(VLOOKUP(AD2491,Marks,98,0),"")</f>
        <v/>
      </c>
      <c r="AE2500" s="119" t="str">
        <f>IFERROR(VLOOKUP(AD2491,Marks,99,0),"")</f>
        <v/>
      </c>
      <c r="AF2500" s="323" t="str">
        <f>IFERROR(VLOOKUP(AD2491,Marks,105,0),"")</f>
        <v/>
      </c>
    </row>
    <row r="2501" spans="1:32" ht="25.5" customHeight="1">
      <c r="A2501" s="166">
        <f>IF(N2491="","",A2500+1)</f>
        <v>16</v>
      </c>
      <c r="B2501" s="412" t="s">
        <v>215</v>
      </c>
      <c r="C2501" s="120" t="str">
        <f>IF(AND(C2496="",C2497="",C2498="",C2499="",C2500=""),"",SUM(C2496:C2500))</f>
        <v/>
      </c>
      <c r="D2501" s="120" t="str">
        <f t="shared" ref="D2501" si="1008">IF(AND(D2496="",D2497="",D2498="",D2499="",D2500=""),"",SUM(D2496:D2500))</f>
        <v/>
      </c>
      <c r="E2501" s="120" t="str">
        <f t="shared" ref="E2501" si="1009">IF(AND(E2496="",E2497="",E2498="",E2499="",E2500=""),"",SUM(E2496:E2500))</f>
        <v/>
      </c>
      <c r="F2501" s="120" t="str">
        <f t="shared" ref="F2501" si="1010">IF(AND(F2496="",F2497="",F2498="",F2499="",F2500=""),"",SUM(F2496:F2500))</f>
        <v/>
      </c>
      <c r="G2501" s="120" t="str">
        <f t="shared" ref="G2501" si="1011">IF(AND(G2496="",G2497="",G2498="",G2499="",G2500=""),"",SUM(G2496:G2500))</f>
        <v/>
      </c>
      <c r="H2501" s="120" t="str">
        <f t="shared" ref="H2501" si="1012">IF(AND(H2496="",H2497="",H2498="",H2499="",H2500=""),"",SUM(H2496:H2500))</f>
        <v/>
      </c>
      <c r="I2501" s="120" t="str">
        <f t="shared" ref="I2501" si="1013">IF(AND(I2496="",I2497="",I2498="",I2499="",I2500=""),"",SUM(I2496:I2500))</f>
        <v/>
      </c>
      <c r="J2501" s="120" t="str">
        <f t="shared" ref="J2501" si="1014">IF(AND(J2496="",J2497="",J2498="",J2499="",J2500=""),"",SUM(J2496:J2500))</f>
        <v/>
      </c>
      <c r="K2501" s="120" t="str">
        <f t="shared" ref="K2501" si="1015">IF(AND(K2496="",K2497="",K2498="",K2499="",K2500=""),"",SUM(K2496:K2500))</f>
        <v/>
      </c>
      <c r="L2501" s="120" t="str">
        <f t="shared" ref="L2501" si="1016">IF(AND(L2496="",L2497="",L2498="",L2499="",L2500=""),"",SUM(L2496:L2500))</f>
        <v/>
      </c>
      <c r="M2501" s="120" t="str">
        <f t="shared" ref="M2501" si="1017">IF(AND(M2496="",M2497="",M2498="",M2499="",M2500=""),"",SUM(M2496:M2500))</f>
        <v/>
      </c>
      <c r="N2501" s="120" t="str">
        <f t="shared" ref="N2501" si="1018">IF(AND(N2496="",N2497="",N2498="",N2499="",N2500=""),"",SUM(N2496:N2500))</f>
        <v/>
      </c>
      <c r="O2501" s="120" t="str">
        <f t="shared" ref="O2501" si="1019">IF(AND(O2496="",O2497="",O2498="",O2499="",O2500=""),"",SUM(O2496:O2500))</f>
        <v/>
      </c>
      <c r="P2501" s="326" t="str">
        <f>IF(OR(N2491="",E2489="",O2501=""),"",IF(O2501&gt;85%*1000,"A",IF(O2501&gt;70%*1000,"B",IF(O2501&gt;50%*1000,"C",IF(O2501&gt;30%*1000,"D","E")))))</f>
        <v/>
      </c>
      <c r="Q2501" s="819"/>
      <c r="R2501" s="412" t="s">
        <v>215</v>
      </c>
      <c r="S2501" s="120" t="str">
        <f>IF(AND(S2496="",S2497="",S2498="",S2499="",S2500=""),"",SUM(S2496:S2500))</f>
        <v/>
      </c>
      <c r="T2501" s="120" t="str">
        <f t="shared" ref="T2501" si="1020">IF(AND(T2496="",T2497="",T2498="",T2499="",T2500=""),"",SUM(T2496:T2500))</f>
        <v/>
      </c>
      <c r="U2501" s="120" t="str">
        <f t="shared" ref="U2501" si="1021">IF(AND(U2496="",U2497="",U2498="",U2499="",U2500=""),"",SUM(U2496:U2500))</f>
        <v/>
      </c>
      <c r="V2501" s="120" t="str">
        <f t="shared" ref="V2501" si="1022">IF(AND(V2496="",V2497="",V2498="",V2499="",V2500=""),"",SUM(V2496:V2500))</f>
        <v/>
      </c>
      <c r="W2501" s="120" t="str">
        <f t="shared" ref="W2501" si="1023">IF(AND(W2496="",W2497="",W2498="",W2499="",W2500=""),"",SUM(W2496:W2500))</f>
        <v/>
      </c>
      <c r="X2501" s="120" t="str">
        <f t="shared" ref="X2501" si="1024">IF(AND(X2496="",X2497="",X2498="",X2499="",X2500=""),"",SUM(X2496:X2500))</f>
        <v/>
      </c>
      <c r="Y2501" s="120" t="str">
        <f t="shared" ref="Y2501" si="1025">IF(AND(Y2496="",Y2497="",Y2498="",Y2499="",Y2500=""),"",SUM(Y2496:Y2500))</f>
        <v/>
      </c>
      <c r="Z2501" s="120" t="str">
        <f t="shared" ref="Z2501" si="1026">IF(AND(Z2496="",Z2497="",Z2498="",Z2499="",Z2500=""),"",SUM(Z2496:Z2500))</f>
        <v/>
      </c>
      <c r="AA2501" s="120" t="str">
        <f t="shared" ref="AA2501" si="1027">IF(AND(AA2496="",AA2497="",AA2498="",AA2499="",AA2500=""),"",SUM(AA2496:AA2500))</f>
        <v/>
      </c>
      <c r="AB2501" s="120" t="str">
        <f t="shared" ref="AB2501" si="1028">IF(AND(AB2496="",AB2497="",AB2498="",AB2499="",AB2500=""),"",SUM(AB2496:AB2500))</f>
        <v/>
      </c>
      <c r="AC2501" s="120" t="str">
        <f t="shared" ref="AC2501" si="1029">IF(AND(AC2496="",AC2497="",AC2498="",AC2499="",AC2500=""),"",SUM(AC2496:AC2500))</f>
        <v/>
      </c>
      <c r="AD2501" s="120" t="str">
        <f t="shared" ref="AD2501" si="1030">IF(AND(AD2496="",AD2497="",AD2498="",AD2499="",AD2500=""),"",SUM(AD2496:AD2500))</f>
        <v/>
      </c>
      <c r="AE2501" s="120" t="str">
        <f t="shared" ref="AE2501" si="1031">IF(AND(AE2496="",AE2497="",AE2498="",AE2499="",AE2500=""),"",SUM(AE2496:AE2500))</f>
        <v/>
      </c>
      <c r="AF2501" s="326" t="str">
        <f>IF(OR(AD2491="",U2489="",AE2501=""),"",IF(AE2501&gt;85%*1000,"A",IF(AE2501&gt;70%*1000,"B",IF(AE2501&gt;50%*1000,"C",IF(AE2501&gt;30%*1000,"D","E")))))</f>
        <v/>
      </c>
    </row>
    <row r="2502" spans="1:32" ht="9" customHeight="1">
      <c r="A2502" s="166">
        <f>IF(N2491="","",A2501+1)</f>
        <v>17</v>
      </c>
      <c r="B2502" s="787"/>
      <c r="C2502" s="787"/>
      <c r="D2502" s="787"/>
      <c r="E2502" s="787"/>
      <c r="F2502" s="787"/>
      <c r="G2502" s="787"/>
      <c r="H2502" s="787"/>
      <c r="I2502" s="787"/>
      <c r="J2502" s="787"/>
      <c r="K2502" s="787"/>
      <c r="L2502" s="787"/>
      <c r="M2502" s="787"/>
      <c r="N2502" s="787"/>
      <c r="O2502" s="787"/>
      <c r="P2502" s="787"/>
      <c r="Q2502" s="819"/>
      <c r="R2502" s="787"/>
      <c r="S2502" s="787"/>
      <c r="T2502" s="787"/>
      <c r="U2502" s="787"/>
      <c r="V2502" s="787"/>
      <c r="W2502" s="787"/>
      <c r="X2502" s="787"/>
      <c r="Y2502" s="787"/>
      <c r="Z2502" s="787"/>
      <c r="AA2502" s="787"/>
      <c r="AB2502" s="787"/>
      <c r="AC2502" s="787"/>
      <c r="AD2502" s="787"/>
      <c r="AE2502" s="787"/>
      <c r="AF2502" s="787"/>
    </row>
    <row r="2503" spans="1:32" ht="22.5" customHeight="1">
      <c r="A2503" s="166">
        <f>IF(N2491="","",A2502+1)</f>
        <v>18</v>
      </c>
      <c r="B2503" s="788" t="s">
        <v>213</v>
      </c>
      <c r="C2503" s="788"/>
      <c r="D2503" s="789" t="s">
        <v>229</v>
      </c>
      <c r="E2503" s="790"/>
      <c r="F2503" s="411" t="s">
        <v>186</v>
      </c>
      <c r="G2503" s="788" t="s">
        <v>213</v>
      </c>
      <c r="H2503" s="788"/>
      <c r="I2503" s="789" t="s">
        <v>229</v>
      </c>
      <c r="J2503" s="790"/>
      <c r="K2503" s="411" t="s">
        <v>186</v>
      </c>
      <c r="L2503" s="788" t="s">
        <v>213</v>
      </c>
      <c r="M2503" s="788"/>
      <c r="N2503" s="789" t="s">
        <v>229</v>
      </c>
      <c r="O2503" s="790"/>
      <c r="P2503" s="411" t="s">
        <v>186</v>
      </c>
      <c r="Q2503" s="819"/>
      <c r="R2503" s="788" t="s">
        <v>213</v>
      </c>
      <c r="S2503" s="788"/>
      <c r="T2503" s="789" t="s">
        <v>229</v>
      </c>
      <c r="U2503" s="790"/>
      <c r="V2503" s="411" t="s">
        <v>186</v>
      </c>
      <c r="W2503" s="788" t="s">
        <v>213</v>
      </c>
      <c r="X2503" s="788"/>
      <c r="Y2503" s="789" t="s">
        <v>229</v>
      </c>
      <c r="Z2503" s="790"/>
      <c r="AA2503" s="411" t="s">
        <v>186</v>
      </c>
      <c r="AB2503" s="788" t="s">
        <v>213</v>
      </c>
      <c r="AC2503" s="788"/>
      <c r="AD2503" s="789" t="s">
        <v>229</v>
      </c>
      <c r="AE2503" s="790"/>
      <c r="AF2503" s="411" t="s">
        <v>186</v>
      </c>
    </row>
    <row r="2504" spans="1:32" ht="21.75" customHeight="1">
      <c r="A2504" s="166">
        <f>IF(N2491="","",A2503+1)</f>
        <v>19</v>
      </c>
      <c r="B2504" s="791" t="s">
        <v>221</v>
      </c>
      <c r="C2504" s="792"/>
      <c r="D2504" s="792"/>
      <c r="E2504" s="119" t="str">
        <f>IFERROR(VLOOKUP(N2491,Marks,109,0),"")</f>
        <v/>
      </c>
      <c r="F2504" s="130" t="str">
        <f>IFERROR(VLOOKUP(N2491,Marks,113,0),"")</f>
        <v/>
      </c>
      <c r="G2504" s="791" t="s">
        <v>192</v>
      </c>
      <c r="H2504" s="792"/>
      <c r="I2504" s="792"/>
      <c r="J2504" s="119" t="str">
        <f>IFERROR(VLOOKUP(N2491,Marks,117,0),"")</f>
        <v/>
      </c>
      <c r="K2504" s="130" t="str">
        <f>IFERROR(VLOOKUP(N2491,Marks,121,0),"")</f>
        <v/>
      </c>
      <c r="L2504" s="793" t="s">
        <v>193</v>
      </c>
      <c r="M2504" s="794"/>
      <c r="N2504" s="794"/>
      <c r="O2504" s="119" t="str">
        <f>IFERROR(VLOOKUP(N2491,Marks,125,0),"")</f>
        <v/>
      </c>
      <c r="P2504" s="130" t="str">
        <f>IFERROR(VLOOKUP(N2491,Marks,129,0),"")</f>
        <v/>
      </c>
      <c r="Q2504" s="819"/>
      <c r="R2504" s="791" t="s">
        <v>221</v>
      </c>
      <c r="S2504" s="792"/>
      <c r="T2504" s="792"/>
      <c r="U2504" s="119" t="str">
        <f>IFERROR(VLOOKUP(AD2491,Marks,109,0),"")</f>
        <v/>
      </c>
      <c r="V2504" s="130" t="str">
        <f>IFERROR(VLOOKUP(AD2491,Marks,113,0),"")</f>
        <v/>
      </c>
      <c r="W2504" s="791" t="s">
        <v>192</v>
      </c>
      <c r="X2504" s="792"/>
      <c r="Y2504" s="792"/>
      <c r="Z2504" s="119" t="str">
        <f>IFERROR(VLOOKUP(AD2491,Marks,117,0),"")</f>
        <v/>
      </c>
      <c r="AA2504" s="130" t="str">
        <f>IFERROR(VLOOKUP(AD2491,Marks,121,0),"")</f>
        <v/>
      </c>
      <c r="AB2504" s="793" t="s">
        <v>193</v>
      </c>
      <c r="AC2504" s="794"/>
      <c r="AD2504" s="794"/>
      <c r="AE2504" s="119" t="str">
        <f>IFERROR(VLOOKUP(AD2491,Marks,125,0),"")</f>
        <v/>
      </c>
      <c r="AF2504" s="130" t="str">
        <f>IFERROR(VLOOKUP(AD2491,Marks,129,0),"")</f>
        <v/>
      </c>
    </row>
    <row r="2505" spans="1:32" ht="21" customHeight="1">
      <c r="A2505" s="166">
        <f>IF(N2491="","",A2504+1)</f>
        <v>20</v>
      </c>
      <c r="B2505" s="780" t="s">
        <v>216</v>
      </c>
      <c r="C2505" s="780"/>
      <c r="D2505" s="780"/>
      <c r="E2505" s="795" t="str">
        <f>IFERROR(VLOOKUP(N2491,Marks,135,0),"")</f>
        <v/>
      </c>
      <c r="F2505" s="795"/>
      <c r="G2505" s="795"/>
      <c r="H2505" s="795"/>
      <c r="I2505" s="780" t="s">
        <v>217</v>
      </c>
      <c r="J2505" s="780"/>
      <c r="K2505" s="780"/>
      <c r="L2505" s="780"/>
      <c r="M2505" s="796" t="str">
        <f>IFERROR(VLOOKUP(N2491,Marks,136,0),"")</f>
        <v/>
      </c>
      <c r="N2505" s="796"/>
      <c r="O2505" s="796"/>
      <c r="P2505" s="796"/>
      <c r="Q2505" s="819"/>
      <c r="R2505" s="780" t="s">
        <v>216</v>
      </c>
      <c r="S2505" s="780"/>
      <c r="T2505" s="780"/>
      <c r="U2505" s="795" t="str">
        <f>IFERROR(VLOOKUP(AD2491,Marks,135,0),"")</f>
        <v/>
      </c>
      <c r="V2505" s="795"/>
      <c r="W2505" s="795"/>
      <c r="X2505" s="795"/>
      <c r="Y2505" s="780" t="s">
        <v>217</v>
      </c>
      <c r="Z2505" s="780"/>
      <c r="AA2505" s="780"/>
      <c r="AB2505" s="780"/>
      <c r="AC2505" s="796" t="str">
        <f>IFERROR(VLOOKUP(AD2491,Marks,136,0),"")</f>
        <v/>
      </c>
      <c r="AD2505" s="796"/>
      <c r="AE2505" s="796"/>
      <c r="AF2505" s="796"/>
    </row>
    <row r="2506" spans="1:32" ht="21" customHeight="1">
      <c r="A2506" s="166">
        <f>IF(N2491="","",A2505+1)</f>
        <v>21</v>
      </c>
      <c r="B2506" s="780" t="s">
        <v>218</v>
      </c>
      <c r="C2506" s="780"/>
      <c r="D2506" s="780"/>
      <c r="E2506" s="782" t="str">
        <f>IFERROR(VLOOKUP(N2491,Marks,134,0),"")</f>
        <v/>
      </c>
      <c r="F2506" s="782"/>
      <c r="G2506" s="782"/>
      <c r="H2506" s="782"/>
      <c r="I2506" s="780" t="s">
        <v>219</v>
      </c>
      <c r="J2506" s="780"/>
      <c r="K2506" s="780"/>
      <c r="L2506" s="780"/>
      <c r="M2506" s="781" t="str">
        <f>IFERROR(VLOOKUP(N2491,Marks,131,0),"")</f>
        <v/>
      </c>
      <c r="N2506" s="781"/>
      <c r="O2506" s="781"/>
      <c r="P2506" s="781"/>
      <c r="Q2506" s="819"/>
      <c r="R2506" s="780" t="s">
        <v>218</v>
      </c>
      <c r="S2506" s="780"/>
      <c r="T2506" s="780"/>
      <c r="U2506" s="782" t="str">
        <f>IFERROR(VLOOKUP(AD2491,Marks,134,0),"")</f>
        <v/>
      </c>
      <c r="V2506" s="782"/>
      <c r="W2506" s="782"/>
      <c r="X2506" s="782"/>
      <c r="Y2506" s="780" t="s">
        <v>219</v>
      </c>
      <c r="Z2506" s="780"/>
      <c r="AA2506" s="780"/>
      <c r="AB2506" s="780"/>
      <c r="AC2506" s="781" t="str">
        <f>IFERROR(VLOOKUP(AD2491,Marks,131,0),"")</f>
        <v/>
      </c>
      <c r="AD2506" s="781"/>
      <c r="AE2506" s="781"/>
      <c r="AF2506" s="781"/>
    </row>
    <row r="2507" spans="1:32" ht="21" customHeight="1">
      <c r="A2507" s="166">
        <f>IF(N2491="","",A2506+1)</f>
        <v>22</v>
      </c>
      <c r="B2507" s="780" t="s">
        <v>220</v>
      </c>
      <c r="C2507" s="780"/>
      <c r="D2507" s="780"/>
      <c r="E2507" s="324" t="str">
        <f>IFERROR(VLOOKUP(N2491,Marks,132,0),"")</f>
        <v/>
      </c>
      <c r="F2507" s="325" t="s">
        <v>341</v>
      </c>
      <c r="G2507" s="783" t="str">
        <f>IF(OR(N2491="",E2489="",O2501=""),"",IF(O2501&gt;85%*1000,"A",IF(O2501&gt;70%*1000,"B",IF(O2501&gt;50%*1000,"C",IF(O2501&gt;30%*1000,"D","E")))))</f>
        <v/>
      </c>
      <c r="H2507" s="783"/>
      <c r="I2507" s="780" t="s">
        <v>222</v>
      </c>
      <c r="J2507" s="780"/>
      <c r="K2507" s="780"/>
      <c r="L2507" s="780"/>
      <c r="M2507" s="818" t="str">
        <f>IFERROR(VLOOKUP(N2491,Marks,133,0),"")</f>
        <v/>
      </c>
      <c r="N2507" s="818"/>
      <c r="O2507" s="818"/>
      <c r="P2507" s="818"/>
      <c r="Q2507" s="819"/>
      <c r="R2507" s="780" t="s">
        <v>220</v>
      </c>
      <c r="S2507" s="780"/>
      <c r="T2507" s="780"/>
      <c r="U2507" s="324" t="str">
        <f>IFERROR(VLOOKUP(AD2491,Marks,132,0),"")</f>
        <v/>
      </c>
      <c r="V2507" s="325" t="s">
        <v>341</v>
      </c>
      <c r="W2507" s="783" t="str">
        <f>IF(OR(AD2491="",U2489="",AE2501=""),"",IF(AE2501&gt;85%*1000,"A",IF(AE2501&gt;70%*1000,"B",IF(AE2501&gt;50%*1000,"C",IF(AE2501&gt;30%*1000,"D","E")))))</f>
        <v/>
      </c>
      <c r="X2507" s="783"/>
      <c r="Y2507" s="780" t="s">
        <v>222</v>
      </c>
      <c r="Z2507" s="780"/>
      <c r="AA2507" s="780"/>
      <c r="AB2507" s="780"/>
      <c r="AC2507" s="818" t="str">
        <f>IFERROR(VLOOKUP(AD2491,Marks,133,0),"")</f>
        <v/>
      </c>
      <c r="AD2507" s="818"/>
      <c r="AE2507" s="818"/>
      <c r="AF2507" s="818"/>
    </row>
    <row r="2508" spans="1:32" ht="21" customHeight="1">
      <c r="A2508" s="166">
        <f>IF(N2491="","",A2507+1)</f>
        <v>23</v>
      </c>
      <c r="B2508" s="817" t="s">
        <v>228</v>
      </c>
      <c r="C2508" s="817"/>
      <c r="D2508" s="817"/>
      <c r="E2508" s="784">
        <f>'Master sheet'!$C$10</f>
        <v>44697</v>
      </c>
      <c r="F2508" s="784"/>
      <c r="G2508" s="784"/>
      <c r="H2508" s="410"/>
      <c r="I2508" s="121"/>
      <c r="J2508" s="121"/>
      <c r="K2508" s="76"/>
      <c r="L2508" s="121"/>
      <c r="M2508" s="121"/>
      <c r="N2508" s="121"/>
      <c r="O2508" s="121"/>
      <c r="P2508" s="121"/>
      <c r="Q2508" s="819"/>
      <c r="R2508" s="817" t="s">
        <v>228</v>
      </c>
      <c r="S2508" s="817"/>
      <c r="T2508" s="817"/>
      <c r="U2508" s="784">
        <f>'Master sheet'!$C$10</f>
        <v>44697</v>
      </c>
      <c r="V2508" s="784"/>
      <c r="W2508" s="784"/>
      <c r="X2508" s="410"/>
      <c r="Y2508" s="121"/>
      <c r="Z2508" s="121"/>
      <c r="AA2508" s="76"/>
      <c r="AB2508" s="121"/>
      <c r="AC2508" s="121"/>
      <c r="AD2508" s="121"/>
      <c r="AE2508" s="121"/>
      <c r="AF2508" s="121"/>
    </row>
    <row r="2509" spans="1:32" ht="43.5" customHeight="1">
      <c r="A2509" s="166">
        <f>IF(N2491="","",A2508+1)</f>
        <v>24</v>
      </c>
      <c r="B2509" s="804" t="str">
        <f>IF(AND(C2488=1),CONCATENATE("( ",UPPER('Master sheet'!$F$11)," )"),IF(AND(C2488=2),CONCATENATE("( ",UPPER('Master sheet'!$F$19)," )"),IF(AND(C2488=3),CONCATENATE("( ",UPPER('Master sheet'!$J$11)," )"),IF(AND(C2488=4),CONCATENATE("( ",UPPER('Master sheet'!$J$19)," )"),""))))</f>
        <v/>
      </c>
      <c r="C2509" s="804"/>
      <c r="D2509" s="804"/>
      <c r="E2509" s="804"/>
      <c r="F2509" s="805" t="str">
        <f>IF(AND(N2491=""),"",CONCATENATE("(",'Master sheet'!$C$14," )"))</f>
        <v>(Suresh Kumar )</v>
      </c>
      <c r="G2509" s="805"/>
      <c r="H2509" s="805"/>
      <c r="I2509" s="805"/>
      <c r="J2509" s="805"/>
      <c r="K2509" s="805" t="str">
        <f>IF(AND(N2491=""),"",CONCATENATE("(",'Master sheet'!$C$12," )"))</f>
        <v>(USHA PALIYA )</v>
      </c>
      <c r="L2509" s="805"/>
      <c r="M2509" s="805"/>
      <c r="N2509" s="805"/>
      <c r="O2509" s="805"/>
      <c r="P2509" s="805"/>
      <c r="Q2509" s="819"/>
      <c r="R2509" s="804" t="str">
        <f>IF(AND(S2488=1),CONCATENATE("( ",UPPER('Master sheet'!$F$11)," )"),IF(AND(S2488=2),CONCATENATE("( ",UPPER('Master sheet'!$F$19)," )"),IF(AND(S2488=3),CONCATENATE("( ",UPPER('Master sheet'!$J$11)," )"),IF(AND(S2488=4),CONCATENATE("( ",UPPER('Master sheet'!$J$19)," )"),""))))</f>
        <v/>
      </c>
      <c r="S2509" s="804"/>
      <c r="T2509" s="804"/>
      <c r="U2509" s="804"/>
      <c r="V2509" s="805" t="str">
        <f>IF(AND(AD2491=""),"",CONCATENATE("(",'Master sheet'!$C$14," )"))</f>
        <v>(Suresh Kumar )</v>
      </c>
      <c r="W2509" s="805"/>
      <c r="X2509" s="805"/>
      <c r="Y2509" s="805"/>
      <c r="Z2509" s="805"/>
      <c r="AA2509" s="805" t="str">
        <f>IF(AND(AD2491=""),"",CONCATENATE("(",'Master sheet'!$C$12," )"))</f>
        <v>(USHA PALIYA )</v>
      </c>
      <c r="AB2509" s="805"/>
      <c r="AC2509" s="805"/>
      <c r="AD2509" s="805"/>
      <c r="AE2509" s="805"/>
      <c r="AF2509" s="805"/>
    </row>
    <row r="2510" spans="1:32" ht="21.75" customHeight="1">
      <c r="A2510" s="166">
        <f>IF(N2491="","",A2509+1)</f>
        <v>25</v>
      </c>
      <c r="B2510" s="806" t="s">
        <v>223</v>
      </c>
      <c r="C2510" s="806"/>
      <c r="D2510" s="806"/>
      <c r="E2510" s="806"/>
      <c r="F2510" s="807" t="s">
        <v>224</v>
      </c>
      <c r="G2510" s="807"/>
      <c r="H2510" s="807"/>
      <c r="I2510" s="807"/>
      <c r="J2510" s="807"/>
      <c r="K2510" s="806" t="s">
        <v>225</v>
      </c>
      <c r="L2510" s="806"/>
      <c r="M2510" s="806"/>
      <c r="N2510" s="806"/>
      <c r="O2510" s="806"/>
      <c r="P2510" s="806"/>
      <c r="Q2510" s="819"/>
      <c r="R2510" s="806" t="s">
        <v>223</v>
      </c>
      <c r="S2510" s="806"/>
      <c r="T2510" s="806"/>
      <c r="U2510" s="806"/>
      <c r="V2510" s="807" t="s">
        <v>224</v>
      </c>
      <c r="W2510" s="807"/>
      <c r="X2510" s="807"/>
      <c r="Y2510" s="807"/>
      <c r="Z2510" s="807"/>
      <c r="AA2510" s="806" t="s">
        <v>225</v>
      </c>
      <c r="AB2510" s="806"/>
      <c r="AC2510" s="806"/>
      <c r="AD2510" s="806"/>
      <c r="AE2510" s="806"/>
      <c r="AF2510" s="806"/>
    </row>
    <row r="2512" spans="1:32" ht="21.9" customHeight="1">
      <c r="A2512" s="165">
        <f>IF(N2518="","",1)</f>
        <v>1</v>
      </c>
      <c r="B2512" s="808" t="s">
        <v>203</v>
      </c>
      <c r="C2512" s="808"/>
      <c r="D2512" s="808"/>
      <c r="E2512" s="808"/>
      <c r="F2512" s="808"/>
      <c r="G2512" s="808"/>
      <c r="H2512" s="808"/>
      <c r="I2512" s="808"/>
      <c r="J2512" s="808"/>
      <c r="K2512" s="808"/>
      <c r="L2512" s="808"/>
      <c r="M2512" s="808"/>
      <c r="N2512" s="808"/>
      <c r="O2512" s="808"/>
      <c r="P2512" s="808"/>
      <c r="Q2512" s="819" t="s">
        <v>249</v>
      </c>
      <c r="R2512" s="808" t="s">
        <v>203</v>
      </c>
      <c r="S2512" s="808"/>
      <c r="T2512" s="808"/>
      <c r="U2512" s="808"/>
      <c r="V2512" s="808"/>
      <c r="W2512" s="808"/>
      <c r="X2512" s="808"/>
      <c r="Y2512" s="808"/>
      <c r="Z2512" s="808"/>
      <c r="AA2512" s="808"/>
      <c r="AB2512" s="808"/>
      <c r="AC2512" s="808"/>
      <c r="AD2512" s="808"/>
      <c r="AE2512" s="808"/>
      <c r="AF2512" s="808"/>
    </row>
    <row r="2513" spans="1:32" ht="21.9" customHeight="1">
      <c r="A2513" s="166">
        <f>IF(N2518="","",A2512+1)</f>
        <v>2</v>
      </c>
      <c r="B2513" s="820" t="s">
        <v>541</v>
      </c>
      <c r="C2513" s="820"/>
      <c r="D2513" s="820"/>
      <c r="E2513" s="820"/>
      <c r="F2513" s="820"/>
      <c r="G2513" s="820"/>
      <c r="H2513" s="820"/>
      <c r="I2513" s="820"/>
      <c r="J2513" s="820"/>
      <c r="K2513" s="820"/>
      <c r="L2513" s="820"/>
      <c r="M2513" s="820"/>
      <c r="N2513" s="820"/>
      <c r="O2513" s="820"/>
      <c r="P2513" s="820"/>
      <c r="Q2513" s="819"/>
      <c r="R2513" s="820" t="s">
        <v>541</v>
      </c>
      <c r="S2513" s="820"/>
      <c r="T2513" s="820"/>
      <c r="U2513" s="820"/>
      <c r="V2513" s="820"/>
      <c r="W2513" s="820"/>
      <c r="X2513" s="820"/>
      <c r="Y2513" s="820"/>
      <c r="Z2513" s="820"/>
      <c r="AA2513" s="820"/>
      <c r="AB2513" s="820"/>
      <c r="AC2513" s="820"/>
      <c r="AD2513" s="820"/>
      <c r="AE2513" s="820"/>
      <c r="AF2513" s="820"/>
    </row>
    <row r="2514" spans="1:32" ht="21.9" customHeight="1">
      <c r="A2514" s="166">
        <f>IF(N2518="","",A2513+1)</f>
        <v>3</v>
      </c>
      <c r="B2514" s="821" t="s">
        <v>168</v>
      </c>
      <c r="C2514" s="821"/>
      <c r="D2514" s="821"/>
      <c r="E2514" s="822" t="str">
        <f>IF(AND(N2518=""),"",'Result Sheet'!$F$2)</f>
        <v xml:space="preserve">महात्मा गाँधी राजकीय विद्यालय (अंग्रेजी माध्यम) बर, पाली </v>
      </c>
      <c r="F2514" s="822"/>
      <c r="G2514" s="822"/>
      <c r="H2514" s="822"/>
      <c r="I2514" s="822"/>
      <c r="J2514" s="822"/>
      <c r="K2514" s="822"/>
      <c r="L2514" s="822"/>
      <c r="M2514" s="822"/>
      <c r="N2514" s="822"/>
      <c r="O2514" s="822"/>
      <c r="P2514" s="822"/>
      <c r="Q2514" s="819"/>
      <c r="R2514" s="821" t="s">
        <v>168</v>
      </c>
      <c r="S2514" s="821"/>
      <c r="T2514" s="821"/>
      <c r="U2514" s="822" t="str">
        <f>IF(AND(AD2518=""),"",'Result Sheet'!$F$2)</f>
        <v xml:space="preserve">महात्मा गाँधी राजकीय विद्यालय (अंग्रेजी माध्यम) बर, पाली </v>
      </c>
      <c r="V2514" s="822"/>
      <c r="W2514" s="822"/>
      <c r="X2514" s="822"/>
      <c r="Y2514" s="822"/>
      <c r="Z2514" s="822"/>
      <c r="AA2514" s="822"/>
      <c r="AB2514" s="822"/>
      <c r="AC2514" s="822"/>
      <c r="AD2514" s="822"/>
      <c r="AE2514" s="822"/>
      <c r="AF2514" s="822"/>
    </row>
    <row r="2515" spans="1:32" ht="21.9" customHeight="1">
      <c r="A2515" s="166">
        <f>IF(N2518="","",A2514+1)</f>
        <v>4</v>
      </c>
      <c r="B2515" s="413" t="s">
        <v>169</v>
      </c>
      <c r="C2515" s="797" t="str">
        <f>IFERROR(VLOOKUP(N2518,Marks,2,0),"")</f>
        <v/>
      </c>
      <c r="D2515" s="797"/>
      <c r="E2515" s="815" t="s">
        <v>212</v>
      </c>
      <c r="F2515" s="815"/>
      <c r="G2515" s="815"/>
      <c r="H2515" s="797" t="str">
        <f>IFERROR(VLOOKUP(N2518,Marks,3,0),"")</f>
        <v/>
      </c>
      <c r="I2515" s="797"/>
      <c r="J2515" s="798" t="s">
        <v>205</v>
      </c>
      <c r="K2515" s="798"/>
      <c r="L2515" s="798"/>
      <c r="M2515" s="798"/>
      <c r="N2515" s="799" t="str">
        <f>IF(AND(N2518=""),"",'Marks Entry 1st'!$I$2)</f>
        <v xml:space="preserve"> 2021-2022</v>
      </c>
      <c r="O2515" s="799"/>
      <c r="P2515" s="799"/>
      <c r="Q2515" s="819"/>
      <c r="R2515" s="413" t="s">
        <v>169</v>
      </c>
      <c r="S2515" s="797" t="str">
        <f>IFERROR(VLOOKUP(AD2518,Marks,2,0),"")</f>
        <v/>
      </c>
      <c r="T2515" s="797"/>
      <c r="U2515" s="815" t="s">
        <v>212</v>
      </c>
      <c r="V2515" s="815"/>
      <c r="W2515" s="815"/>
      <c r="X2515" s="797" t="str">
        <f>IFERROR(VLOOKUP(AD2518,Marks,3,0),"")</f>
        <v/>
      </c>
      <c r="Y2515" s="797"/>
      <c r="Z2515" s="798" t="s">
        <v>205</v>
      </c>
      <c r="AA2515" s="798"/>
      <c r="AB2515" s="798"/>
      <c r="AC2515" s="798"/>
      <c r="AD2515" s="799" t="str">
        <f>IF(AND(AD2518=""),"",'Marks Entry 1st'!$I$2)</f>
        <v xml:space="preserve"> 2021-2022</v>
      </c>
      <c r="AE2515" s="799"/>
      <c r="AF2515" s="799"/>
    </row>
    <row r="2516" spans="1:32" ht="21.9" customHeight="1">
      <c r="A2516" s="166">
        <f>IF(N2518="","",A2515+1)</f>
        <v>5</v>
      </c>
      <c r="B2516" s="800" t="s">
        <v>206</v>
      </c>
      <c r="C2516" s="800"/>
      <c r="D2516" s="800"/>
      <c r="E2516" s="801" t="str">
        <f>IFERROR(VLOOKUP(N2518,Marks,6,0),"")</f>
        <v/>
      </c>
      <c r="F2516" s="801"/>
      <c r="G2516" s="801"/>
      <c r="H2516" s="801"/>
      <c r="I2516" s="801"/>
      <c r="J2516" s="802" t="s">
        <v>209</v>
      </c>
      <c r="K2516" s="802"/>
      <c r="L2516" s="802"/>
      <c r="M2516" s="802"/>
      <c r="N2516" s="803" t="str">
        <f>IFERROR(VLOOKUP(N2518,Marks,5,0),"")</f>
        <v/>
      </c>
      <c r="O2516" s="803"/>
      <c r="P2516" s="803"/>
      <c r="Q2516" s="819"/>
      <c r="R2516" s="800" t="s">
        <v>206</v>
      </c>
      <c r="S2516" s="800"/>
      <c r="T2516" s="800"/>
      <c r="U2516" s="801" t="str">
        <f>IFERROR(VLOOKUP(AD2518,Marks,6,0),"")</f>
        <v/>
      </c>
      <c r="V2516" s="801"/>
      <c r="W2516" s="801"/>
      <c r="X2516" s="801"/>
      <c r="Y2516" s="801"/>
      <c r="Z2516" s="802" t="s">
        <v>209</v>
      </c>
      <c r="AA2516" s="802"/>
      <c r="AB2516" s="802"/>
      <c r="AC2516" s="802"/>
      <c r="AD2516" s="803" t="str">
        <f>IFERROR(VLOOKUP(AD2518,Marks,5,0),"")</f>
        <v/>
      </c>
      <c r="AE2516" s="803"/>
      <c r="AF2516" s="803"/>
    </row>
    <row r="2517" spans="1:32" ht="21.9" customHeight="1">
      <c r="A2517" s="166">
        <f>IF(N2518="","",A2516+1)</f>
        <v>6</v>
      </c>
      <c r="B2517" s="800" t="s">
        <v>207</v>
      </c>
      <c r="C2517" s="800"/>
      <c r="D2517" s="800"/>
      <c r="E2517" s="801" t="str">
        <f>IFERROR(VLOOKUP(N2518,Marks,7,0),"")</f>
        <v/>
      </c>
      <c r="F2517" s="801"/>
      <c r="G2517" s="801"/>
      <c r="H2517" s="801"/>
      <c r="I2517" s="801"/>
      <c r="J2517" s="802" t="s">
        <v>210</v>
      </c>
      <c r="K2517" s="802"/>
      <c r="L2517" s="802"/>
      <c r="M2517" s="802"/>
      <c r="N2517" s="816" t="str">
        <f>IFERROR(VLOOKUP(N2518,Marks,4,0),"")</f>
        <v/>
      </c>
      <c r="O2517" s="816"/>
      <c r="P2517" s="816"/>
      <c r="Q2517" s="819"/>
      <c r="R2517" s="800" t="s">
        <v>207</v>
      </c>
      <c r="S2517" s="800"/>
      <c r="T2517" s="800"/>
      <c r="U2517" s="801" t="str">
        <f>IFERROR(VLOOKUP(AD2518,Marks,7,0),"")</f>
        <v/>
      </c>
      <c r="V2517" s="801"/>
      <c r="W2517" s="801"/>
      <c r="X2517" s="801"/>
      <c r="Y2517" s="801"/>
      <c r="Z2517" s="802" t="s">
        <v>210</v>
      </c>
      <c r="AA2517" s="802"/>
      <c r="AB2517" s="802"/>
      <c r="AC2517" s="802"/>
      <c r="AD2517" s="816" t="str">
        <f>IFERROR(VLOOKUP(AD2518,Marks,4,0),"")</f>
        <v/>
      </c>
      <c r="AE2517" s="816"/>
      <c r="AF2517" s="816"/>
    </row>
    <row r="2518" spans="1:32" ht="21.9" customHeight="1">
      <c r="A2518" s="166">
        <f>IF(N2518="","",A2517+1)</f>
        <v>7</v>
      </c>
      <c r="B2518" s="800" t="s">
        <v>208</v>
      </c>
      <c r="C2518" s="800"/>
      <c r="D2518" s="800"/>
      <c r="E2518" s="801" t="str">
        <f>IFERROR(VLOOKUP(N2518,Marks,8,0),"")</f>
        <v/>
      </c>
      <c r="F2518" s="801"/>
      <c r="G2518" s="801"/>
      <c r="H2518" s="801"/>
      <c r="I2518" s="801"/>
      <c r="J2518" s="802" t="s">
        <v>211</v>
      </c>
      <c r="K2518" s="802"/>
      <c r="L2518" s="802"/>
      <c r="M2518" s="802"/>
      <c r="N2518" s="809">
        <f>IF(AD2491="","",IF(AND(AD2491+1&gt;$AN$6),"",AD2491+1))</f>
        <v>287</v>
      </c>
      <c r="O2518" s="809"/>
      <c r="P2518" s="809"/>
      <c r="Q2518" s="819"/>
      <c r="R2518" s="800" t="s">
        <v>208</v>
      </c>
      <c r="S2518" s="800"/>
      <c r="T2518" s="800"/>
      <c r="U2518" s="801" t="str">
        <f>IFERROR(VLOOKUP(AD2518,Marks,8,0),"")</f>
        <v/>
      </c>
      <c r="V2518" s="801"/>
      <c r="W2518" s="801"/>
      <c r="X2518" s="801"/>
      <c r="Y2518" s="801"/>
      <c r="Z2518" s="802" t="s">
        <v>211</v>
      </c>
      <c r="AA2518" s="802"/>
      <c r="AB2518" s="802"/>
      <c r="AC2518" s="802"/>
      <c r="AD2518" s="810">
        <f>IF(N2518="","",IF(AND(N2518+1&gt;$AN$6),"",N2518+1))</f>
        <v>288</v>
      </c>
      <c r="AE2518" s="810"/>
      <c r="AF2518" s="810"/>
    </row>
    <row r="2519" spans="1:32" ht="9" customHeight="1">
      <c r="A2519" s="166">
        <f>IF(N2518="","",A2518+1)</f>
        <v>8</v>
      </c>
      <c r="B2519" s="123"/>
      <c r="C2519" s="123"/>
      <c r="D2519" s="123"/>
      <c r="E2519" s="124"/>
      <c r="F2519" s="124"/>
      <c r="G2519" s="124"/>
      <c r="H2519" s="123"/>
      <c r="I2519" s="123"/>
      <c r="J2519" s="125"/>
      <c r="K2519" s="125"/>
      <c r="L2519" s="125"/>
      <c r="M2519" s="76"/>
      <c r="N2519" s="76"/>
      <c r="O2519" s="76"/>
      <c r="P2519" s="76"/>
      <c r="Q2519" s="819"/>
      <c r="R2519" s="123"/>
      <c r="S2519" s="123"/>
      <c r="T2519" s="123"/>
      <c r="U2519" s="124"/>
      <c r="V2519" s="124"/>
      <c r="W2519" s="124"/>
      <c r="X2519" s="123"/>
      <c r="Y2519" s="123"/>
      <c r="Z2519" s="125"/>
      <c r="AA2519" s="125"/>
      <c r="AB2519" s="125"/>
      <c r="AC2519" s="76"/>
      <c r="AD2519" s="76"/>
      <c r="AE2519" s="76"/>
      <c r="AF2519" s="76"/>
    </row>
    <row r="2520" spans="1:32" ht="21" customHeight="1">
      <c r="A2520" s="166">
        <f>IF(N2518="","",A2519+1)</f>
        <v>9</v>
      </c>
      <c r="B2520" s="811" t="s">
        <v>213</v>
      </c>
      <c r="C2520" s="646" t="s">
        <v>214</v>
      </c>
      <c r="D2520" s="646"/>
      <c r="E2520" s="646"/>
      <c r="F2520" s="812" t="s">
        <v>13</v>
      </c>
      <c r="G2520" s="813"/>
      <c r="H2520" s="813"/>
      <c r="I2520" s="814"/>
      <c r="J2520" s="649" t="s">
        <v>184</v>
      </c>
      <c r="K2520" s="650" t="s">
        <v>167</v>
      </c>
      <c r="L2520" s="651"/>
      <c r="M2520" s="651"/>
      <c r="N2520" s="652"/>
      <c r="O2520" s="616" t="s">
        <v>185</v>
      </c>
      <c r="P2520" s="617" t="s">
        <v>186</v>
      </c>
      <c r="Q2520" s="819"/>
      <c r="R2520" s="811" t="s">
        <v>213</v>
      </c>
      <c r="S2520" s="646" t="s">
        <v>214</v>
      </c>
      <c r="T2520" s="646"/>
      <c r="U2520" s="646"/>
      <c r="V2520" s="812" t="s">
        <v>13</v>
      </c>
      <c r="W2520" s="813"/>
      <c r="X2520" s="813"/>
      <c r="Y2520" s="814"/>
      <c r="Z2520" s="649" t="s">
        <v>184</v>
      </c>
      <c r="AA2520" s="650" t="s">
        <v>167</v>
      </c>
      <c r="AB2520" s="651"/>
      <c r="AC2520" s="651"/>
      <c r="AD2520" s="652"/>
      <c r="AE2520" s="616" t="s">
        <v>185</v>
      </c>
      <c r="AF2520" s="617" t="s">
        <v>186</v>
      </c>
    </row>
    <row r="2521" spans="1:32" ht="90.75" customHeight="1">
      <c r="A2521" s="166">
        <f>IF(N2518="","",A2520+1)</f>
        <v>10</v>
      </c>
      <c r="B2521" s="811"/>
      <c r="C2521" s="171" t="s">
        <v>11</v>
      </c>
      <c r="D2521" s="171" t="s">
        <v>180</v>
      </c>
      <c r="E2521" s="171" t="s">
        <v>108</v>
      </c>
      <c r="F2521" s="171" t="s">
        <v>182</v>
      </c>
      <c r="G2521" s="171" t="s">
        <v>183</v>
      </c>
      <c r="H2521" s="305" t="s">
        <v>10</v>
      </c>
      <c r="I2521" s="171" t="s">
        <v>108</v>
      </c>
      <c r="J2521" s="649"/>
      <c r="K2521" s="172" t="s">
        <v>182</v>
      </c>
      <c r="L2521" s="172" t="s">
        <v>183</v>
      </c>
      <c r="M2521" s="173" t="s">
        <v>10</v>
      </c>
      <c r="N2521" s="171" t="s">
        <v>108</v>
      </c>
      <c r="O2521" s="616"/>
      <c r="P2521" s="785"/>
      <c r="Q2521" s="819"/>
      <c r="R2521" s="811"/>
      <c r="S2521" s="171" t="s">
        <v>11</v>
      </c>
      <c r="T2521" s="171" t="s">
        <v>180</v>
      </c>
      <c r="U2521" s="171" t="s">
        <v>108</v>
      </c>
      <c r="V2521" s="171" t="s">
        <v>182</v>
      </c>
      <c r="W2521" s="171" t="s">
        <v>183</v>
      </c>
      <c r="X2521" s="305" t="s">
        <v>10</v>
      </c>
      <c r="Y2521" s="171" t="s">
        <v>108</v>
      </c>
      <c r="Z2521" s="649"/>
      <c r="AA2521" s="172" t="s">
        <v>182</v>
      </c>
      <c r="AB2521" s="172" t="s">
        <v>183</v>
      </c>
      <c r="AC2521" s="173" t="s">
        <v>10</v>
      </c>
      <c r="AD2521" s="171" t="s">
        <v>108</v>
      </c>
      <c r="AE2521" s="616"/>
      <c r="AF2521" s="785">
        <v>0</v>
      </c>
    </row>
    <row r="2522" spans="1:32" ht="18.75" customHeight="1">
      <c r="A2522" s="166">
        <f>IF(N2518="","",A2521+1)</f>
        <v>11</v>
      </c>
      <c r="B2522" s="811"/>
      <c r="C2522" s="409">
        <v>20</v>
      </c>
      <c r="D2522" s="409">
        <v>20</v>
      </c>
      <c r="E2522" s="116">
        <v>40</v>
      </c>
      <c r="F2522" s="409">
        <v>30</v>
      </c>
      <c r="G2522" s="409">
        <v>18</v>
      </c>
      <c r="H2522" s="409">
        <v>12</v>
      </c>
      <c r="I2522" s="116">
        <v>60</v>
      </c>
      <c r="J2522" s="118">
        <v>100</v>
      </c>
      <c r="K2522" s="409">
        <v>50</v>
      </c>
      <c r="L2522" s="409">
        <v>30</v>
      </c>
      <c r="M2522" s="409">
        <v>20</v>
      </c>
      <c r="N2522" s="116">
        <v>100</v>
      </c>
      <c r="O2522" s="118">
        <v>200</v>
      </c>
      <c r="P2522" s="786"/>
      <c r="Q2522" s="819"/>
      <c r="R2522" s="811"/>
      <c r="S2522" s="409">
        <v>20</v>
      </c>
      <c r="T2522" s="409">
        <v>20</v>
      </c>
      <c r="U2522" s="116">
        <v>40</v>
      </c>
      <c r="V2522" s="409">
        <v>30</v>
      </c>
      <c r="W2522" s="409">
        <v>18</v>
      </c>
      <c r="X2522" s="409">
        <v>12</v>
      </c>
      <c r="Y2522" s="116">
        <v>60</v>
      </c>
      <c r="Z2522" s="118">
        <v>100</v>
      </c>
      <c r="AA2522" s="409">
        <v>50</v>
      </c>
      <c r="AB2522" s="409">
        <v>30</v>
      </c>
      <c r="AC2522" s="409">
        <v>20</v>
      </c>
      <c r="AD2522" s="116">
        <v>100</v>
      </c>
      <c r="AE2522" s="118">
        <v>200</v>
      </c>
      <c r="AF2522" s="786"/>
    </row>
    <row r="2523" spans="1:32" ht="21" customHeight="1">
      <c r="A2523" s="166">
        <f>IF(N2518="","",A2522+1)</f>
        <v>12</v>
      </c>
      <c r="B2523" s="122" t="str">
        <f>'Result Sheet'!$L$4</f>
        <v xml:space="preserve">हिन्दी </v>
      </c>
      <c r="C2523" s="408" t="str">
        <f>IFERROR(VLOOKUP(N2518,Marks,11,0),"")</f>
        <v/>
      </c>
      <c r="D2523" s="408" t="str">
        <f>IFERROR(VLOOKUP(N2518,Marks,12,0),"")</f>
        <v/>
      </c>
      <c r="E2523" s="117" t="str">
        <f>IFERROR(VLOOKUP(N2518,Marks,13,0),"")</f>
        <v/>
      </c>
      <c r="F2523" s="408" t="str">
        <f>IFERROR(VLOOKUP(N2518,Marks,14,0),"")</f>
        <v/>
      </c>
      <c r="G2523" s="408" t="str">
        <f>IFERROR(VLOOKUP(N2518,Marks,15,0),"")</f>
        <v/>
      </c>
      <c r="H2523" s="408" t="str">
        <f>IFERROR(VLOOKUP(N2518,Marks,16,0),"")</f>
        <v/>
      </c>
      <c r="I2523" s="117" t="str">
        <f>IFERROR(VLOOKUP(N2518,Marks,17,0),"")</f>
        <v/>
      </c>
      <c r="J2523" s="119" t="str">
        <f>IFERROR(VLOOKUP(N2518,Marks,18,0),"")</f>
        <v/>
      </c>
      <c r="K2523" s="408" t="str">
        <f>IFERROR(VLOOKUP(N2518,Marks,19,0),"")</f>
        <v/>
      </c>
      <c r="L2523" s="408" t="str">
        <f>IFERROR(VLOOKUP(N2518,Marks,20,0),"")</f>
        <v/>
      </c>
      <c r="M2523" s="408" t="str">
        <f>IFERROR(VLOOKUP(N2518,Marks,21,0),"")</f>
        <v/>
      </c>
      <c r="N2523" s="117" t="str">
        <f>IFERROR(VLOOKUP(N2518,Marks,22,0),"")</f>
        <v/>
      </c>
      <c r="O2523" s="119" t="str">
        <f>IFERROR(VLOOKUP(N2518,Marks,23,0),"")</f>
        <v/>
      </c>
      <c r="P2523" s="323" t="str">
        <f>IFERROR(VLOOKUP(N2518,Marks,29,0),"")</f>
        <v/>
      </c>
      <c r="Q2523" s="819"/>
      <c r="R2523" s="122" t="str">
        <f>'Result Sheet'!$L$4</f>
        <v xml:space="preserve">हिन्दी </v>
      </c>
      <c r="S2523" s="408" t="str">
        <f>IFERROR(VLOOKUP(AD2518,Marks,11,0),"")</f>
        <v/>
      </c>
      <c r="T2523" s="408" t="str">
        <f>IFERROR(VLOOKUP(AD2518,Marks,12,0),"")</f>
        <v/>
      </c>
      <c r="U2523" s="117" t="str">
        <f>IFERROR(VLOOKUP(AD2518,Marks,13,0),"")</f>
        <v/>
      </c>
      <c r="V2523" s="408" t="str">
        <f>IFERROR(VLOOKUP(AD2518,Marks,14,0),"")</f>
        <v/>
      </c>
      <c r="W2523" s="408" t="str">
        <f>IFERROR(VLOOKUP(AD2518,Marks,15,0),"")</f>
        <v/>
      </c>
      <c r="X2523" s="408" t="str">
        <f>IFERROR(VLOOKUP(AD2518,Marks,16,0),"")</f>
        <v/>
      </c>
      <c r="Y2523" s="117" t="str">
        <f>IFERROR(VLOOKUP(AD2518,Marks,17,0),"")</f>
        <v/>
      </c>
      <c r="Z2523" s="119" t="str">
        <f>IFERROR(VLOOKUP(AD2518,Marks,18,0),"")</f>
        <v/>
      </c>
      <c r="AA2523" s="408" t="str">
        <f>IFERROR(VLOOKUP(AD2518,Marks,19,0),"")</f>
        <v/>
      </c>
      <c r="AB2523" s="408" t="str">
        <f>IFERROR(VLOOKUP(AD2518,Marks,20,0),"")</f>
        <v/>
      </c>
      <c r="AC2523" s="408" t="str">
        <f>IFERROR(VLOOKUP(AD2518,Marks,21,0),"")</f>
        <v/>
      </c>
      <c r="AD2523" s="117" t="str">
        <f>IFERROR(VLOOKUP(AD2518,Marks,22,0),"")</f>
        <v/>
      </c>
      <c r="AE2523" s="119" t="str">
        <f>IFERROR(VLOOKUP(AD2518,Marks,23,0),"")</f>
        <v/>
      </c>
      <c r="AF2523" s="323" t="str">
        <f>IFERROR(VLOOKUP(AD2518,Marks,29,0),"")</f>
        <v/>
      </c>
    </row>
    <row r="2524" spans="1:32" ht="21" customHeight="1">
      <c r="A2524" s="166">
        <f>IF(N2518="","",A2523+1)</f>
        <v>13</v>
      </c>
      <c r="B2524" s="122" t="str">
        <f>'Result Sheet'!$AE$4</f>
        <v xml:space="preserve">अंग्रेजी </v>
      </c>
      <c r="C2524" s="408" t="str">
        <f>IFERROR(VLOOKUP(N2518,Marks,30,0),"")</f>
        <v/>
      </c>
      <c r="D2524" s="408" t="str">
        <f>IFERROR(VLOOKUP(N2518,Marks,31,0),"")</f>
        <v/>
      </c>
      <c r="E2524" s="117" t="str">
        <f>IFERROR(VLOOKUP(N2518,Marks,32,0),"")</f>
        <v/>
      </c>
      <c r="F2524" s="408" t="str">
        <f>IFERROR(VLOOKUP(N2518,Marks,33,0),"")</f>
        <v/>
      </c>
      <c r="G2524" s="408" t="str">
        <f>IFERROR(VLOOKUP(N2518,Marks,34,0),"")</f>
        <v/>
      </c>
      <c r="H2524" s="408" t="str">
        <f>IFERROR(VLOOKUP(N2518,Marks,35,0),"")</f>
        <v/>
      </c>
      <c r="I2524" s="117" t="str">
        <f>IFERROR(VLOOKUP(N2518,Marks,36,0),"")</f>
        <v/>
      </c>
      <c r="J2524" s="119" t="str">
        <f>IFERROR(VLOOKUP(N2518,Marks,37,0),"")</f>
        <v/>
      </c>
      <c r="K2524" s="408" t="str">
        <f>IFERROR(VLOOKUP(N2518,Marks,38,0),"")</f>
        <v/>
      </c>
      <c r="L2524" s="408" t="str">
        <f>IFERROR(VLOOKUP(N2518,Marks,39,0),"")</f>
        <v/>
      </c>
      <c r="M2524" s="408" t="str">
        <f>IFERROR(VLOOKUP(N2518,Marks,40,0),"")</f>
        <v/>
      </c>
      <c r="N2524" s="117" t="str">
        <f>IFERROR(VLOOKUP(N2518,Marks,41,0),"")</f>
        <v/>
      </c>
      <c r="O2524" s="119" t="str">
        <f>IFERROR(VLOOKUP(N2518,Marks,42,0),"")</f>
        <v/>
      </c>
      <c r="P2524" s="323" t="str">
        <f>IFERROR(VLOOKUP(N2518,Marks,48,0),"")</f>
        <v/>
      </c>
      <c r="Q2524" s="819"/>
      <c r="R2524" s="122" t="str">
        <f>'Result Sheet'!$AE$4</f>
        <v xml:space="preserve">अंग्रेजी </v>
      </c>
      <c r="S2524" s="408" t="str">
        <f>IFERROR(VLOOKUP(AD2518,Marks,30,0),"")</f>
        <v/>
      </c>
      <c r="T2524" s="408" t="str">
        <f>IFERROR(VLOOKUP(AD2518,Marks,31,0),"")</f>
        <v/>
      </c>
      <c r="U2524" s="117" t="str">
        <f>IFERROR(VLOOKUP(AD2518,Marks,32,0),"")</f>
        <v/>
      </c>
      <c r="V2524" s="408" t="str">
        <f>IFERROR(VLOOKUP(AD2518,Marks,33,0),"")</f>
        <v/>
      </c>
      <c r="W2524" s="408" t="str">
        <f>IFERROR(VLOOKUP(AD2518,Marks,34,0),"")</f>
        <v/>
      </c>
      <c r="X2524" s="408" t="str">
        <f>IFERROR(VLOOKUP(AD2518,Marks,35,0),"")</f>
        <v/>
      </c>
      <c r="Y2524" s="117" t="str">
        <f>IFERROR(VLOOKUP(AD2518,Marks,36,0),"")</f>
        <v/>
      </c>
      <c r="Z2524" s="119" t="str">
        <f>IFERROR(VLOOKUP(AD2518,Marks,37,0),"")</f>
        <v/>
      </c>
      <c r="AA2524" s="408" t="str">
        <f>IFERROR(VLOOKUP(AD2518,Marks,38,0),"")</f>
        <v/>
      </c>
      <c r="AB2524" s="408" t="str">
        <f>IFERROR(VLOOKUP(AD2518,Marks,39,0),"")</f>
        <v/>
      </c>
      <c r="AC2524" s="408" t="str">
        <f>IFERROR(VLOOKUP(AD2518,Marks,40,0),"")</f>
        <v/>
      </c>
      <c r="AD2524" s="117" t="str">
        <f>IFERROR(VLOOKUP(AD2518,Marks,41,0),"")</f>
        <v/>
      </c>
      <c r="AE2524" s="119" t="str">
        <f>IFERROR(VLOOKUP(AD2518,Marks,42,0),"")</f>
        <v/>
      </c>
      <c r="AF2524" s="323" t="str">
        <f>IFERROR(VLOOKUP(AD2518,Marks,48,0),"")</f>
        <v/>
      </c>
    </row>
    <row r="2525" spans="1:32" ht="21" customHeight="1">
      <c r="A2525" s="166">
        <f>IF(N2518="","",A2524+1)</f>
        <v>14</v>
      </c>
      <c r="B2525" s="122" t="str">
        <f>'Result Sheet'!$AX$4</f>
        <v>संस्कृत</v>
      </c>
      <c r="C2525" s="408" t="str">
        <f>IFERROR(VLOOKUP(N2518,Marks,49,0),"")</f>
        <v/>
      </c>
      <c r="D2525" s="408" t="str">
        <f>IFERROR(VLOOKUP(N2518,Marks,50,0),"")</f>
        <v/>
      </c>
      <c r="E2525" s="117" t="str">
        <f>IFERROR(VLOOKUP(N2518,Marks,51,0),"")</f>
        <v/>
      </c>
      <c r="F2525" s="408" t="str">
        <f>IFERROR(VLOOKUP(N2518,Marks,52,0),"")</f>
        <v/>
      </c>
      <c r="G2525" s="408" t="str">
        <f>IFERROR(VLOOKUP(N2518,Marks,53,0),"")</f>
        <v/>
      </c>
      <c r="H2525" s="408" t="str">
        <f>IFERROR(VLOOKUP(N2518,Marks,54,0),"")</f>
        <v/>
      </c>
      <c r="I2525" s="117" t="str">
        <f>IFERROR(VLOOKUP(N2518,Marks,55,0),"")</f>
        <v/>
      </c>
      <c r="J2525" s="119" t="str">
        <f>IFERROR(VLOOKUP(N2518,Marks,56,0),"")</f>
        <v/>
      </c>
      <c r="K2525" s="408" t="str">
        <f>IFERROR(VLOOKUP(N2518,Marks,57,0),"")</f>
        <v/>
      </c>
      <c r="L2525" s="408" t="str">
        <f>IFERROR(VLOOKUP(N2518,Marks,58,0),"")</f>
        <v/>
      </c>
      <c r="M2525" s="408" t="str">
        <f>IFERROR(VLOOKUP(N2518,Marks,59,0),"")</f>
        <v/>
      </c>
      <c r="N2525" s="117" t="str">
        <f>IFERROR(VLOOKUP(N2518,Marks,60,0),"")</f>
        <v/>
      </c>
      <c r="O2525" s="119" t="str">
        <f>IFERROR(VLOOKUP(N2518,Marks,61,0),"")</f>
        <v/>
      </c>
      <c r="P2525" s="323" t="str">
        <f>IFERROR(VLOOKUP(N2518,Marks,67,0),"")</f>
        <v/>
      </c>
      <c r="Q2525" s="819"/>
      <c r="R2525" s="122" t="str">
        <f>'Result Sheet'!$AX$4</f>
        <v>संस्कृत</v>
      </c>
      <c r="S2525" s="408" t="str">
        <f>IFERROR(VLOOKUP(AD2518,Marks,49,0),"")</f>
        <v/>
      </c>
      <c r="T2525" s="408" t="str">
        <f>IFERROR(VLOOKUP(AD2518,Marks,50,0),"")</f>
        <v/>
      </c>
      <c r="U2525" s="117" t="str">
        <f>IFERROR(VLOOKUP(AD2518,Marks,51,0),"")</f>
        <v/>
      </c>
      <c r="V2525" s="408" t="str">
        <f>IFERROR(VLOOKUP(AD2518,Marks,52,0),"")</f>
        <v/>
      </c>
      <c r="W2525" s="408" t="str">
        <f>IFERROR(VLOOKUP(AD2518,Marks,53,0),"")</f>
        <v/>
      </c>
      <c r="X2525" s="408" t="str">
        <f>IFERROR(VLOOKUP(AD2518,Marks,54,0),"")</f>
        <v/>
      </c>
      <c r="Y2525" s="117" t="str">
        <f>IFERROR(VLOOKUP(AD2518,Marks,55,0),"")</f>
        <v/>
      </c>
      <c r="Z2525" s="119" t="str">
        <f>IFERROR(VLOOKUP(AD2518,Marks,56,0),"")</f>
        <v/>
      </c>
      <c r="AA2525" s="408" t="str">
        <f>IFERROR(VLOOKUP(AD2518,Marks,57,0),"")</f>
        <v/>
      </c>
      <c r="AB2525" s="408" t="str">
        <f>IFERROR(VLOOKUP(AD2518,Marks,58,0),"")</f>
        <v/>
      </c>
      <c r="AC2525" s="408" t="str">
        <f>IFERROR(VLOOKUP(AD2518,Marks,59,0),"")</f>
        <v/>
      </c>
      <c r="AD2525" s="117" t="str">
        <f>IFERROR(VLOOKUP(AD2518,Marks,60,0),"")</f>
        <v/>
      </c>
      <c r="AE2525" s="119" t="str">
        <f>IFERROR(VLOOKUP(AD2518,Marks,61,0),"")</f>
        <v/>
      </c>
      <c r="AF2525" s="323" t="str">
        <f>IFERROR(VLOOKUP(AD2518,Marks,67,0),"")</f>
        <v/>
      </c>
    </row>
    <row r="2526" spans="1:32" ht="21" customHeight="1">
      <c r="A2526" s="166">
        <f>IF(N2518="","",A2524+1)</f>
        <v>14</v>
      </c>
      <c r="B2526" s="122" t="str">
        <f>'Result Sheet'!$BQ$4</f>
        <v xml:space="preserve">गणित </v>
      </c>
      <c r="C2526" s="408" t="str">
        <f>IFERROR(VLOOKUP(N2518,Marks,68,0),"")</f>
        <v/>
      </c>
      <c r="D2526" s="408" t="str">
        <f>IFERROR(VLOOKUP(N2518,Marks,69,0),"")</f>
        <v/>
      </c>
      <c r="E2526" s="117" t="str">
        <f>IFERROR(VLOOKUP(N2518,Marks,70,0),"")</f>
        <v/>
      </c>
      <c r="F2526" s="408" t="str">
        <f>IFERROR(VLOOKUP(N2518,Marks,71,0),"")</f>
        <v/>
      </c>
      <c r="G2526" s="408" t="str">
        <f>IFERROR(VLOOKUP(N2518,Marks,72,0),"")</f>
        <v/>
      </c>
      <c r="H2526" s="408" t="str">
        <f>IFERROR(VLOOKUP(N2518,Marks,73,0),"")</f>
        <v/>
      </c>
      <c r="I2526" s="117" t="str">
        <f>IFERROR(VLOOKUP(N2518,Marks,74,0),"")</f>
        <v/>
      </c>
      <c r="J2526" s="119" t="str">
        <f>IFERROR(VLOOKUP(N2518,Marks,75,0),"")</f>
        <v/>
      </c>
      <c r="K2526" s="408" t="str">
        <f>IFERROR(VLOOKUP(N2518,Marks,76,0),"")</f>
        <v/>
      </c>
      <c r="L2526" s="408" t="str">
        <f>IFERROR(VLOOKUP(N2518,Marks,77,0),"")</f>
        <v/>
      </c>
      <c r="M2526" s="408" t="str">
        <f>IFERROR(VLOOKUP(N2518,Marks,78,0),"")</f>
        <v/>
      </c>
      <c r="N2526" s="117" t="str">
        <f>IFERROR(VLOOKUP(N2518,Marks,79,0),"")</f>
        <v/>
      </c>
      <c r="O2526" s="119" t="str">
        <f>IFERROR(VLOOKUP(N2518,Marks,80,0),"")</f>
        <v/>
      </c>
      <c r="P2526" s="323" t="str">
        <f>IFERROR(VLOOKUP(N2518,Marks,86,0),"")</f>
        <v/>
      </c>
      <c r="Q2526" s="819"/>
      <c r="R2526" s="122" t="str">
        <f>'Result Sheet'!$BQ$4</f>
        <v xml:space="preserve">गणित </v>
      </c>
      <c r="S2526" s="408" t="str">
        <f>IFERROR(VLOOKUP(AD2518,Marks,68,0),"")</f>
        <v/>
      </c>
      <c r="T2526" s="408" t="str">
        <f>IFERROR(VLOOKUP(AD2518,Marks,69,0),"")</f>
        <v/>
      </c>
      <c r="U2526" s="117" t="str">
        <f>IFERROR(VLOOKUP(AD2518,Marks,70,0),"")</f>
        <v/>
      </c>
      <c r="V2526" s="408" t="str">
        <f>IFERROR(VLOOKUP(AD2518,Marks,71,0),"")</f>
        <v/>
      </c>
      <c r="W2526" s="408" t="str">
        <f>IFERROR(VLOOKUP(AD2518,Marks,72,0),"")</f>
        <v/>
      </c>
      <c r="X2526" s="408" t="str">
        <f>IFERROR(VLOOKUP(AD2518,Marks,73,0),"")</f>
        <v/>
      </c>
      <c r="Y2526" s="117" t="str">
        <f>IFERROR(VLOOKUP(AD2518,Marks,74,0),"")</f>
        <v/>
      </c>
      <c r="Z2526" s="119" t="str">
        <f>IFERROR(VLOOKUP(AD2518,Marks,75,0),"")</f>
        <v/>
      </c>
      <c r="AA2526" s="408" t="str">
        <f>IFERROR(VLOOKUP(AD2518,Marks,76,0),"")</f>
        <v/>
      </c>
      <c r="AB2526" s="408" t="str">
        <f>IFERROR(VLOOKUP(AD2518,Marks,77,0),"")</f>
        <v/>
      </c>
      <c r="AC2526" s="408" t="str">
        <f>IFERROR(VLOOKUP(AD2518,Marks,78,0),"")</f>
        <v/>
      </c>
      <c r="AD2526" s="117" t="str">
        <f>IFERROR(VLOOKUP(AD2518,Marks,79,0),"")</f>
        <v/>
      </c>
      <c r="AE2526" s="119" t="str">
        <f>IFERROR(VLOOKUP(AD2518,Marks,80,0),"")</f>
        <v/>
      </c>
      <c r="AF2526" s="323" t="str">
        <f>IFERROR(VLOOKUP(AD2518,Marks,86,0),"")</f>
        <v/>
      </c>
    </row>
    <row r="2527" spans="1:32" ht="21" customHeight="1">
      <c r="A2527" s="166">
        <f>IF(N2518="","",A2526+1)</f>
        <v>15</v>
      </c>
      <c r="B2527" s="122" t="str">
        <f>'Result Sheet'!$CJ$4</f>
        <v xml:space="preserve">पर्यावरण अध्ययन </v>
      </c>
      <c r="C2527" s="408" t="str">
        <f>IFERROR(VLOOKUP(N2518,Marks,87,0),"")</f>
        <v/>
      </c>
      <c r="D2527" s="408" t="str">
        <f>IFERROR(VLOOKUP(N2518,Marks,88,0),"")</f>
        <v/>
      </c>
      <c r="E2527" s="117" t="str">
        <f>IFERROR(VLOOKUP(N2518,Marks,89,0),"")</f>
        <v/>
      </c>
      <c r="F2527" s="408" t="str">
        <f>IFERROR(VLOOKUP(N2518,Marks,90,0),"")</f>
        <v/>
      </c>
      <c r="G2527" s="408" t="str">
        <f>IFERROR(VLOOKUP(N2518,Marks,91,0),"")</f>
        <v/>
      </c>
      <c r="H2527" s="408" t="str">
        <f>IFERROR(VLOOKUP(N2518,Marks,92,0),"")</f>
        <v/>
      </c>
      <c r="I2527" s="117" t="str">
        <f>IFERROR(VLOOKUP(N2518,Marks,93,0),"")</f>
        <v/>
      </c>
      <c r="J2527" s="119" t="str">
        <f>IFERROR(VLOOKUP(N2518,Marks,94,0),"")</f>
        <v/>
      </c>
      <c r="K2527" s="408" t="str">
        <f>IFERROR(VLOOKUP(N2518,Marks,95,0),"")</f>
        <v/>
      </c>
      <c r="L2527" s="408" t="str">
        <f>IFERROR(VLOOKUP(N2518,Marks,96,0),"")</f>
        <v/>
      </c>
      <c r="M2527" s="408" t="str">
        <f>IFERROR(VLOOKUP(N2518,Marks,97,0),"")</f>
        <v/>
      </c>
      <c r="N2527" s="117" t="str">
        <f>IFERROR(VLOOKUP(N2518,Marks,98,0),"")</f>
        <v/>
      </c>
      <c r="O2527" s="119" t="str">
        <f>IFERROR(VLOOKUP(N2518,Marks,99,0),"")</f>
        <v/>
      </c>
      <c r="P2527" s="323" t="str">
        <f>IFERROR(VLOOKUP(N2518,Marks,105,0),"")</f>
        <v/>
      </c>
      <c r="Q2527" s="819"/>
      <c r="R2527" s="122" t="str">
        <f>'Result Sheet'!$CJ$4</f>
        <v xml:space="preserve">पर्यावरण अध्ययन </v>
      </c>
      <c r="S2527" s="408" t="str">
        <f>IFERROR(VLOOKUP(AD2518,Marks,87,0),"")</f>
        <v/>
      </c>
      <c r="T2527" s="408" t="str">
        <f>IFERROR(VLOOKUP(AD2518,Marks,88,0),"")</f>
        <v/>
      </c>
      <c r="U2527" s="117" t="str">
        <f>IFERROR(VLOOKUP(AD2518,Marks,89,0),"")</f>
        <v/>
      </c>
      <c r="V2527" s="408" t="str">
        <f>IFERROR(VLOOKUP(AD2518,Marks,90,0),"")</f>
        <v/>
      </c>
      <c r="W2527" s="408" t="str">
        <f>IFERROR(VLOOKUP(AD2518,Marks,91,0),"")</f>
        <v/>
      </c>
      <c r="X2527" s="408" t="str">
        <f>IFERROR(VLOOKUP(AD2518,Marks,92,0),"")</f>
        <v/>
      </c>
      <c r="Y2527" s="117" t="str">
        <f>IFERROR(VLOOKUP(AD2518,Marks,93,0),"")</f>
        <v/>
      </c>
      <c r="Z2527" s="119" t="str">
        <f>IFERROR(VLOOKUP(AD2518,Marks,94,0),"")</f>
        <v/>
      </c>
      <c r="AA2527" s="408" t="str">
        <f>IFERROR(VLOOKUP(AD2518,Marks,95,0),"")</f>
        <v/>
      </c>
      <c r="AB2527" s="408" t="str">
        <f>IFERROR(VLOOKUP(AD2518,Marks,96,0),"")</f>
        <v/>
      </c>
      <c r="AC2527" s="408" t="str">
        <f>IFERROR(VLOOKUP(AD2518,Marks,97,0),"")</f>
        <v/>
      </c>
      <c r="AD2527" s="117" t="str">
        <f>IFERROR(VLOOKUP(AD2518,Marks,98,0),"")</f>
        <v/>
      </c>
      <c r="AE2527" s="119" t="str">
        <f>IFERROR(VLOOKUP(AD2518,Marks,99,0),"")</f>
        <v/>
      </c>
      <c r="AF2527" s="323" t="str">
        <f>IFERROR(VLOOKUP(AD2518,Marks,105,0),"")</f>
        <v/>
      </c>
    </row>
    <row r="2528" spans="1:32" ht="25.5" customHeight="1">
      <c r="A2528" s="166">
        <f>IF(N2518="","",A2527+1)</f>
        <v>16</v>
      </c>
      <c r="B2528" s="412" t="s">
        <v>215</v>
      </c>
      <c r="C2528" s="120" t="str">
        <f>IF(AND(C2523="",C2524="",C2525="",C2526="",C2527=""),"",SUM(C2523:C2527))</f>
        <v/>
      </c>
      <c r="D2528" s="120" t="str">
        <f t="shared" ref="D2528" si="1032">IF(AND(D2523="",D2524="",D2525="",D2526="",D2527=""),"",SUM(D2523:D2527))</f>
        <v/>
      </c>
      <c r="E2528" s="120" t="str">
        <f t="shared" ref="E2528" si="1033">IF(AND(E2523="",E2524="",E2525="",E2526="",E2527=""),"",SUM(E2523:E2527))</f>
        <v/>
      </c>
      <c r="F2528" s="120" t="str">
        <f t="shared" ref="F2528" si="1034">IF(AND(F2523="",F2524="",F2525="",F2526="",F2527=""),"",SUM(F2523:F2527))</f>
        <v/>
      </c>
      <c r="G2528" s="120" t="str">
        <f t="shared" ref="G2528" si="1035">IF(AND(G2523="",G2524="",G2525="",G2526="",G2527=""),"",SUM(G2523:G2527))</f>
        <v/>
      </c>
      <c r="H2528" s="120" t="str">
        <f t="shared" ref="H2528" si="1036">IF(AND(H2523="",H2524="",H2525="",H2526="",H2527=""),"",SUM(H2523:H2527))</f>
        <v/>
      </c>
      <c r="I2528" s="120" t="str">
        <f t="shared" ref="I2528" si="1037">IF(AND(I2523="",I2524="",I2525="",I2526="",I2527=""),"",SUM(I2523:I2527))</f>
        <v/>
      </c>
      <c r="J2528" s="120" t="str">
        <f t="shared" ref="J2528" si="1038">IF(AND(J2523="",J2524="",J2525="",J2526="",J2527=""),"",SUM(J2523:J2527))</f>
        <v/>
      </c>
      <c r="K2528" s="120" t="str">
        <f t="shared" ref="K2528" si="1039">IF(AND(K2523="",K2524="",K2525="",K2526="",K2527=""),"",SUM(K2523:K2527))</f>
        <v/>
      </c>
      <c r="L2528" s="120" t="str">
        <f t="shared" ref="L2528" si="1040">IF(AND(L2523="",L2524="",L2525="",L2526="",L2527=""),"",SUM(L2523:L2527))</f>
        <v/>
      </c>
      <c r="M2528" s="120" t="str">
        <f t="shared" ref="M2528" si="1041">IF(AND(M2523="",M2524="",M2525="",M2526="",M2527=""),"",SUM(M2523:M2527))</f>
        <v/>
      </c>
      <c r="N2528" s="120" t="str">
        <f t="shared" ref="N2528" si="1042">IF(AND(N2523="",N2524="",N2525="",N2526="",N2527=""),"",SUM(N2523:N2527))</f>
        <v/>
      </c>
      <c r="O2528" s="120" t="str">
        <f t="shared" ref="O2528" si="1043">IF(AND(O2523="",O2524="",O2525="",O2526="",O2527=""),"",SUM(O2523:O2527))</f>
        <v/>
      </c>
      <c r="P2528" s="326" t="str">
        <f>IF(OR(N2518="",E2516="",O2528=""),"",IF(O2528&gt;85%*1000,"A",IF(O2528&gt;70%*1000,"B",IF(O2528&gt;50%*1000,"C",IF(O2528&gt;30%*1000,"D","E")))))</f>
        <v/>
      </c>
      <c r="Q2528" s="819"/>
      <c r="R2528" s="412" t="s">
        <v>215</v>
      </c>
      <c r="S2528" s="120" t="str">
        <f>IF(AND(S2523="",S2524="",S2525="",S2526="",S2527=""),"",SUM(S2523:S2527))</f>
        <v/>
      </c>
      <c r="T2528" s="120" t="str">
        <f t="shared" ref="T2528" si="1044">IF(AND(T2523="",T2524="",T2525="",T2526="",T2527=""),"",SUM(T2523:T2527))</f>
        <v/>
      </c>
      <c r="U2528" s="120" t="str">
        <f t="shared" ref="U2528" si="1045">IF(AND(U2523="",U2524="",U2525="",U2526="",U2527=""),"",SUM(U2523:U2527))</f>
        <v/>
      </c>
      <c r="V2528" s="120" t="str">
        <f t="shared" ref="V2528" si="1046">IF(AND(V2523="",V2524="",V2525="",V2526="",V2527=""),"",SUM(V2523:V2527))</f>
        <v/>
      </c>
      <c r="W2528" s="120" t="str">
        <f t="shared" ref="W2528" si="1047">IF(AND(W2523="",W2524="",W2525="",W2526="",W2527=""),"",SUM(W2523:W2527))</f>
        <v/>
      </c>
      <c r="X2528" s="120" t="str">
        <f t="shared" ref="X2528" si="1048">IF(AND(X2523="",X2524="",X2525="",X2526="",X2527=""),"",SUM(X2523:X2527))</f>
        <v/>
      </c>
      <c r="Y2528" s="120" t="str">
        <f t="shared" ref="Y2528" si="1049">IF(AND(Y2523="",Y2524="",Y2525="",Y2526="",Y2527=""),"",SUM(Y2523:Y2527))</f>
        <v/>
      </c>
      <c r="Z2528" s="120" t="str">
        <f t="shared" ref="Z2528" si="1050">IF(AND(Z2523="",Z2524="",Z2525="",Z2526="",Z2527=""),"",SUM(Z2523:Z2527))</f>
        <v/>
      </c>
      <c r="AA2528" s="120" t="str">
        <f t="shared" ref="AA2528" si="1051">IF(AND(AA2523="",AA2524="",AA2525="",AA2526="",AA2527=""),"",SUM(AA2523:AA2527))</f>
        <v/>
      </c>
      <c r="AB2528" s="120" t="str">
        <f t="shared" ref="AB2528" si="1052">IF(AND(AB2523="",AB2524="",AB2525="",AB2526="",AB2527=""),"",SUM(AB2523:AB2527))</f>
        <v/>
      </c>
      <c r="AC2528" s="120" t="str">
        <f t="shared" ref="AC2528" si="1053">IF(AND(AC2523="",AC2524="",AC2525="",AC2526="",AC2527=""),"",SUM(AC2523:AC2527))</f>
        <v/>
      </c>
      <c r="AD2528" s="120" t="str">
        <f t="shared" ref="AD2528" si="1054">IF(AND(AD2523="",AD2524="",AD2525="",AD2526="",AD2527=""),"",SUM(AD2523:AD2527))</f>
        <v/>
      </c>
      <c r="AE2528" s="120" t="str">
        <f t="shared" ref="AE2528" si="1055">IF(AND(AE2523="",AE2524="",AE2525="",AE2526="",AE2527=""),"",SUM(AE2523:AE2527))</f>
        <v/>
      </c>
      <c r="AF2528" s="326" t="str">
        <f>IF(OR(AD2518="",U2516="",AE2528=""),"",IF(AE2528&gt;85%*1000,"A",IF(AE2528&gt;70%*1000,"B",IF(AE2528&gt;50%*1000,"C",IF(AE2528&gt;30%*1000,"D","E")))))</f>
        <v/>
      </c>
    </row>
    <row r="2529" spans="1:32" ht="9" customHeight="1">
      <c r="A2529" s="166">
        <f>IF(N2518="","",A2528+1)</f>
        <v>17</v>
      </c>
      <c r="B2529" s="787"/>
      <c r="C2529" s="787"/>
      <c r="D2529" s="787"/>
      <c r="E2529" s="787"/>
      <c r="F2529" s="787"/>
      <c r="G2529" s="787"/>
      <c r="H2529" s="787"/>
      <c r="I2529" s="787"/>
      <c r="J2529" s="787"/>
      <c r="K2529" s="787"/>
      <c r="L2529" s="787"/>
      <c r="M2529" s="787"/>
      <c r="N2529" s="787"/>
      <c r="O2529" s="787"/>
      <c r="P2529" s="787"/>
      <c r="Q2529" s="819"/>
      <c r="R2529" s="787"/>
      <c r="S2529" s="787"/>
      <c r="T2529" s="787"/>
      <c r="U2529" s="787"/>
      <c r="V2529" s="787"/>
      <c r="W2529" s="787"/>
      <c r="X2529" s="787"/>
      <c r="Y2529" s="787"/>
      <c r="Z2529" s="787"/>
      <c r="AA2529" s="787"/>
      <c r="AB2529" s="787"/>
      <c r="AC2529" s="787"/>
      <c r="AD2529" s="787"/>
      <c r="AE2529" s="787"/>
      <c r="AF2529" s="787"/>
    </row>
    <row r="2530" spans="1:32" ht="22.5" customHeight="1">
      <c r="A2530" s="166">
        <f>IF(N2518="","",A2529+1)</f>
        <v>18</v>
      </c>
      <c r="B2530" s="788" t="s">
        <v>213</v>
      </c>
      <c r="C2530" s="788"/>
      <c r="D2530" s="789" t="s">
        <v>229</v>
      </c>
      <c r="E2530" s="790"/>
      <c r="F2530" s="411" t="s">
        <v>186</v>
      </c>
      <c r="G2530" s="788" t="s">
        <v>213</v>
      </c>
      <c r="H2530" s="788"/>
      <c r="I2530" s="789" t="s">
        <v>229</v>
      </c>
      <c r="J2530" s="790"/>
      <c r="K2530" s="411" t="s">
        <v>186</v>
      </c>
      <c r="L2530" s="788" t="s">
        <v>213</v>
      </c>
      <c r="M2530" s="788"/>
      <c r="N2530" s="789" t="s">
        <v>229</v>
      </c>
      <c r="O2530" s="790"/>
      <c r="P2530" s="411" t="s">
        <v>186</v>
      </c>
      <c r="Q2530" s="819"/>
      <c r="R2530" s="788" t="s">
        <v>213</v>
      </c>
      <c r="S2530" s="788"/>
      <c r="T2530" s="789" t="s">
        <v>229</v>
      </c>
      <c r="U2530" s="790"/>
      <c r="V2530" s="411" t="s">
        <v>186</v>
      </c>
      <c r="W2530" s="788" t="s">
        <v>213</v>
      </c>
      <c r="X2530" s="788"/>
      <c r="Y2530" s="789" t="s">
        <v>229</v>
      </c>
      <c r="Z2530" s="790"/>
      <c r="AA2530" s="411" t="s">
        <v>186</v>
      </c>
      <c r="AB2530" s="788" t="s">
        <v>213</v>
      </c>
      <c r="AC2530" s="788"/>
      <c r="AD2530" s="789" t="s">
        <v>229</v>
      </c>
      <c r="AE2530" s="790"/>
      <c r="AF2530" s="411" t="s">
        <v>186</v>
      </c>
    </row>
    <row r="2531" spans="1:32" ht="21.75" customHeight="1">
      <c r="A2531" s="166">
        <f>IF(N2518="","",A2530+1)</f>
        <v>19</v>
      </c>
      <c r="B2531" s="791" t="s">
        <v>221</v>
      </c>
      <c r="C2531" s="792"/>
      <c r="D2531" s="792"/>
      <c r="E2531" s="119" t="str">
        <f>IFERROR(VLOOKUP(N2518,Marks,109,0),"")</f>
        <v/>
      </c>
      <c r="F2531" s="130" t="str">
        <f>IFERROR(VLOOKUP(N2518,Marks,113,0),"")</f>
        <v/>
      </c>
      <c r="G2531" s="791" t="s">
        <v>192</v>
      </c>
      <c r="H2531" s="792"/>
      <c r="I2531" s="792"/>
      <c r="J2531" s="119" t="str">
        <f>IFERROR(VLOOKUP(N2518,Marks,117,0),"")</f>
        <v/>
      </c>
      <c r="K2531" s="130" t="str">
        <f>IFERROR(VLOOKUP(N2518,Marks,121,0),"")</f>
        <v/>
      </c>
      <c r="L2531" s="793" t="s">
        <v>193</v>
      </c>
      <c r="M2531" s="794"/>
      <c r="N2531" s="794"/>
      <c r="O2531" s="119" t="str">
        <f>IFERROR(VLOOKUP(N2518,Marks,125,0),"")</f>
        <v/>
      </c>
      <c r="P2531" s="130" t="str">
        <f>IFERROR(VLOOKUP(N2518,Marks,129,0),"")</f>
        <v/>
      </c>
      <c r="Q2531" s="819"/>
      <c r="R2531" s="791" t="s">
        <v>221</v>
      </c>
      <c r="S2531" s="792"/>
      <c r="T2531" s="792"/>
      <c r="U2531" s="119" t="str">
        <f>IFERROR(VLOOKUP(AD2518,Marks,109,0),"")</f>
        <v/>
      </c>
      <c r="V2531" s="130" t="str">
        <f>IFERROR(VLOOKUP(AD2518,Marks,113,0),"")</f>
        <v/>
      </c>
      <c r="W2531" s="791" t="s">
        <v>192</v>
      </c>
      <c r="X2531" s="792"/>
      <c r="Y2531" s="792"/>
      <c r="Z2531" s="119" t="str">
        <f>IFERROR(VLOOKUP(AD2518,Marks,117,0),"")</f>
        <v/>
      </c>
      <c r="AA2531" s="130" t="str">
        <f>IFERROR(VLOOKUP(AD2518,Marks,121,0),"")</f>
        <v/>
      </c>
      <c r="AB2531" s="793" t="s">
        <v>193</v>
      </c>
      <c r="AC2531" s="794"/>
      <c r="AD2531" s="794"/>
      <c r="AE2531" s="119" t="str">
        <f>IFERROR(VLOOKUP(AD2518,Marks,125,0),"")</f>
        <v/>
      </c>
      <c r="AF2531" s="130" t="str">
        <f>IFERROR(VLOOKUP(AD2518,Marks,129,0),"")</f>
        <v/>
      </c>
    </row>
    <row r="2532" spans="1:32" ht="21" customHeight="1">
      <c r="A2532" s="166">
        <f>IF(N2518="","",A2531+1)</f>
        <v>20</v>
      </c>
      <c r="B2532" s="780" t="s">
        <v>216</v>
      </c>
      <c r="C2532" s="780"/>
      <c r="D2532" s="780"/>
      <c r="E2532" s="795" t="str">
        <f>IFERROR(VLOOKUP(N2518,Marks,135,0),"")</f>
        <v/>
      </c>
      <c r="F2532" s="795"/>
      <c r="G2532" s="795"/>
      <c r="H2532" s="795"/>
      <c r="I2532" s="780" t="s">
        <v>217</v>
      </c>
      <c r="J2532" s="780"/>
      <c r="K2532" s="780"/>
      <c r="L2532" s="780"/>
      <c r="M2532" s="796" t="str">
        <f>IFERROR(VLOOKUP(N2518,Marks,136,0),"")</f>
        <v/>
      </c>
      <c r="N2532" s="796"/>
      <c r="O2532" s="796"/>
      <c r="P2532" s="796"/>
      <c r="Q2532" s="819"/>
      <c r="R2532" s="780" t="s">
        <v>216</v>
      </c>
      <c r="S2532" s="780"/>
      <c r="T2532" s="780"/>
      <c r="U2532" s="795" t="str">
        <f>IFERROR(VLOOKUP(AD2518,Marks,135,0),"")</f>
        <v/>
      </c>
      <c r="V2532" s="795"/>
      <c r="W2532" s="795"/>
      <c r="X2532" s="795"/>
      <c r="Y2532" s="780" t="s">
        <v>217</v>
      </c>
      <c r="Z2532" s="780"/>
      <c r="AA2532" s="780"/>
      <c r="AB2532" s="780"/>
      <c r="AC2532" s="796" t="str">
        <f>IFERROR(VLOOKUP(AD2518,Marks,136,0),"")</f>
        <v/>
      </c>
      <c r="AD2532" s="796"/>
      <c r="AE2532" s="796"/>
      <c r="AF2532" s="796"/>
    </row>
    <row r="2533" spans="1:32" ht="21" customHeight="1">
      <c r="A2533" s="166">
        <f>IF(N2518="","",A2532+1)</f>
        <v>21</v>
      </c>
      <c r="B2533" s="780" t="s">
        <v>218</v>
      </c>
      <c r="C2533" s="780"/>
      <c r="D2533" s="780"/>
      <c r="E2533" s="782" t="str">
        <f>IFERROR(VLOOKUP(N2518,Marks,134,0),"")</f>
        <v/>
      </c>
      <c r="F2533" s="782"/>
      <c r="G2533" s="782"/>
      <c r="H2533" s="782"/>
      <c r="I2533" s="780" t="s">
        <v>219</v>
      </c>
      <c r="J2533" s="780"/>
      <c r="K2533" s="780"/>
      <c r="L2533" s="780"/>
      <c r="M2533" s="781" t="str">
        <f>IFERROR(VLOOKUP(N2518,Marks,131,0),"")</f>
        <v/>
      </c>
      <c r="N2533" s="781"/>
      <c r="O2533" s="781"/>
      <c r="P2533" s="781"/>
      <c r="Q2533" s="819"/>
      <c r="R2533" s="780" t="s">
        <v>218</v>
      </c>
      <c r="S2533" s="780"/>
      <c r="T2533" s="780"/>
      <c r="U2533" s="782" t="str">
        <f>IFERROR(VLOOKUP(AD2518,Marks,134,0),"")</f>
        <v/>
      </c>
      <c r="V2533" s="782"/>
      <c r="W2533" s="782"/>
      <c r="X2533" s="782"/>
      <c r="Y2533" s="780" t="s">
        <v>219</v>
      </c>
      <c r="Z2533" s="780"/>
      <c r="AA2533" s="780"/>
      <c r="AB2533" s="780"/>
      <c r="AC2533" s="781" t="str">
        <f>IFERROR(VLOOKUP(AD2518,Marks,131,0),"")</f>
        <v/>
      </c>
      <c r="AD2533" s="781"/>
      <c r="AE2533" s="781"/>
      <c r="AF2533" s="781"/>
    </row>
    <row r="2534" spans="1:32" ht="21" customHeight="1">
      <c r="A2534" s="166">
        <f>IF(N2518="","",A2533+1)</f>
        <v>22</v>
      </c>
      <c r="B2534" s="780" t="s">
        <v>220</v>
      </c>
      <c r="C2534" s="780"/>
      <c r="D2534" s="780"/>
      <c r="E2534" s="324" t="str">
        <f>IFERROR(VLOOKUP(N2518,Marks,132,0),"")</f>
        <v/>
      </c>
      <c r="F2534" s="325" t="s">
        <v>341</v>
      </c>
      <c r="G2534" s="783" t="str">
        <f>IF(OR(N2518="",E2516="",O2528=""),"",IF(O2528&gt;85%*1000,"A",IF(O2528&gt;70%*1000,"B",IF(O2528&gt;50%*1000,"C",IF(O2528&gt;30%*1000,"D","E")))))</f>
        <v/>
      </c>
      <c r="H2534" s="783"/>
      <c r="I2534" s="780" t="s">
        <v>222</v>
      </c>
      <c r="J2534" s="780"/>
      <c r="K2534" s="780"/>
      <c r="L2534" s="780"/>
      <c r="M2534" s="818" t="str">
        <f>IFERROR(VLOOKUP(N2518,Marks,133,0),"")</f>
        <v/>
      </c>
      <c r="N2534" s="818"/>
      <c r="O2534" s="818"/>
      <c r="P2534" s="818"/>
      <c r="Q2534" s="819"/>
      <c r="R2534" s="780" t="s">
        <v>220</v>
      </c>
      <c r="S2534" s="780"/>
      <c r="T2534" s="780"/>
      <c r="U2534" s="324" t="str">
        <f>IFERROR(VLOOKUP(AD2518,Marks,132,0),"")</f>
        <v/>
      </c>
      <c r="V2534" s="325" t="s">
        <v>341</v>
      </c>
      <c r="W2534" s="783" t="str">
        <f>IF(OR(AD2518="",U2516="",AE2528=""),"",IF(AE2528&gt;85%*1000,"A",IF(AE2528&gt;70%*1000,"B",IF(AE2528&gt;50%*1000,"C",IF(AE2528&gt;30%*1000,"D","E")))))</f>
        <v/>
      </c>
      <c r="X2534" s="783"/>
      <c r="Y2534" s="780" t="s">
        <v>222</v>
      </c>
      <c r="Z2534" s="780"/>
      <c r="AA2534" s="780"/>
      <c r="AB2534" s="780"/>
      <c r="AC2534" s="818" t="str">
        <f>IFERROR(VLOOKUP(AD2518,Marks,133,0),"")</f>
        <v/>
      </c>
      <c r="AD2534" s="818"/>
      <c r="AE2534" s="818"/>
      <c r="AF2534" s="818"/>
    </row>
    <row r="2535" spans="1:32" ht="21" customHeight="1">
      <c r="A2535" s="166">
        <f>IF(N2518="","",A2534+1)</f>
        <v>23</v>
      </c>
      <c r="B2535" s="817" t="s">
        <v>228</v>
      </c>
      <c r="C2535" s="817"/>
      <c r="D2535" s="817"/>
      <c r="E2535" s="784">
        <f>'Master sheet'!$C$10</f>
        <v>44697</v>
      </c>
      <c r="F2535" s="784"/>
      <c r="G2535" s="784"/>
      <c r="H2535" s="410"/>
      <c r="I2535" s="121"/>
      <c r="J2535" s="121"/>
      <c r="K2535" s="76"/>
      <c r="L2535" s="121"/>
      <c r="M2535" s="121"/>
      <c r="N2535" s="121"/>
      <c r="O2535" s="121"/>
      <c r="P2535" s="121"/>
      <c r="Q2535" s="819"/>
      <c r="R2535" s="817" t="s">
        <v>228</v>
      </c>
      <c r="S2535" s="817"/>
      <c r="T2535" s="817"/>
      <c r="U2535" s="784">
        <f>'Master sheet'!$C$10</f>
        <v>44697</v>
      </c>
      <c r="V2535" s="784"/>
      <c r="W2535" s="784"/>
      <c r="X2535" s="410"/>
      <c r="Y2535" s="121"/>
      <c r="Z2535" s="121"/>
      <c r="AA2535" s="76"/>
      <c r="AB2535" s="121"/>
      <c r="AC2535" s="121"/>
      <c r="AD2535" s="121"/>
      <c r="AE2535" s="121"/>
      <c r="AF2535" s="121"/>
    </row>
    <row r="2536" spans="1:32" ht="43.5" customHeight="1">
      <c r="A2536" s="166">
        <f>IF(N2518="","",A2535+1)</f>
        <v>24</v>
      </c>
      <c r="B2536" s="804" t="str">
        <f>IF(AND(C2515=1),CONCATENATE("( ",UPPER('Master sheet'!$F$11)," )"),IF(AND(C2515=2),CONCATENATE("( ",UPPER('Master sheet'!$F$19)," )"),IF(AND(C2515=3),CONCATENATE("( ",UPPER('Master sheet'!$J$11)," )"),IF(AND(C2515=4),CONCATENATE("( ",UPPER('Master sheet'!$J$19)," )"),""))))</f>
        <v/>
      </c>
      <c r="C2536" s="804"/>
      <c r="D2536" s="804"/>
      <c r="E2536" s="804"/>
      <c r="F2536" s="805" t="str">
        <f>IF(AND(N2518=""),"",CONCATENATE("(",'Master sheet'!$C$14," )"))</f>
        <v>(Suresh Kumar )</v>
      </c>
      <c r="G2536" s="805"/>
      <c r="H2536" s="805"/>
      <c r="I2536" s="805"/>
      <c r="J2536" s="805"/>
      <c r="K2536" s="805" t="str">
        <f>IF(AND(N2518=""),"",CONCATENATE("(",'Master sheet'!$C$12," )"))</f>
        <v>(USHA PALIYA )</v>
      </c>
      <c r="L2536" s="805"/>
      <c r="M2536" s="805"/>
      <c r="N2536" s="805"/>
      <c r="O2536" s="805"/>
      <c r="P2536" s="805"/>
      <c r="Q2536" s="819"/>
      <c r="R2536" s="804" t="str">
        <f>IF(AND(S2515=1),CONCATENATE("( ",UPPER('Master sheet'!$F$11)," )"),IF(AND(S2515=2),CONCATENATE("( ",UPPER('Master sheet'!$F$19)," )"),IF(AND(S2515=3),CONCATENATE("( ",UPPER('Master sheet'!$J$11)," )"),IF(AND(S2515=4),CONCATENATE("( ",UPPER('Master sheet'!$J$19)," )"),""))))</f>
        <v/>
      </c>
      <c r="S2536" s="804"/>
      <c r="T2536" s="804"/>
      <c r="U2536" s="804"/>
      <c r="V2536" s="805" t="str">
        <f>IF(AND(AD2518=""),"",CONCATENATE("(",'Master sheet'!$C$14," )"))</f>
        <v>(Suresh Kumar )</v>
      </c>
      <c r="W2536" s="805"/>
      <c r="X2536" s="805"/>
      <c r="Y2536" s="805"/>
      <c r="Z2536" s="805"/>
      <c r="AA2536" s="805" t="str">
        <f>IF(AND(AD2518=""),"",CONCATENATE("(",'Master sheet'!$C$12," )"))</f>
        <v>(USHA PALIYA )</v>
      </c>
      <c r="AB2536" s="805"/>
      <c r="AC2536" s="805"/>
      <c r="AD2536" s="805"/>
      <c r="AE2536" s="805"/>
      <c r="AF2536" s="805"/>
    </row>
    <row r="2537" spans="1:32" ht="21.75" customHeight="1">
      <c r="A2537" s="166">
        <f>IF(N2518="","",A2536+1)</f>
        <v>25</v>
      </c>
      <c r="B2537" s="806" t="s">
        <v>223</v>
      </c>
      <c r="C2537" s="806"/>
      <c r="D2537" s="806"/>
      <c r="E2537" s="806"/>
      <c r="F2537" s="807" t="s">
        <v>224</v>
      </c>
      <c r="G2537" s="807"/>
      <c r="H2537" s="807"/>
      <c r="I2537" s="807"/>
      <c r="J2537" s="807"/>
      <c r="K2537" s="806" t="s">
        <v>225</v>
      </c>
      <c r="L2537" s="806"/>
      <c r="M2537" s="806"/>
      <c r="N2537" s="806"/>
      <c r="O2537" s="806"/>
      <c r="P2537" s="806"/>
      <c r="Q2537" s="819"/>
      <c r="R2537" s="806" t="s">
        <v>223</v>
      </c>
      <c r="S2537" s="806"/>
      <c r="T2537" s="806"/>
      <c r="U2537" s="806"/>
      <c r="V2537" s="807" t="s">
        <v>224</v>
      </c>
      <c r="W2537" s="807"/>
      <c r="X2537" s="807"/>
      <c r="Y2537" s="807"/>
      <c r="Z2537" s="807"/>
      <c r="AA2537" s="806" t="s">
        <v>225</v>
      </c>
      <c r="AB2537" s="806"/>
      <c r="AC2537" s="806"/>
      <c r="AD2537" s="806"/>
      <c r="AE2537" s="806"/>
      <c r="AF2537" s="806"/>
    </row>
    <row r="2539" spans="1:32" ht="21.9" customHeight="1">
      <c r="A2539" s="165">
        <f>IF(N2545="","",1)</f>
        <v>1</v>
      </c>
      <c r="B2539" s="808" t="s">
        <v>203</v>
      </c>
      <c r="C2539" s="808"/>
      <c r="D2539" s="808"/>
      <c r="E2539" s="808"/>
      <c r="F2539" s="808"/>
      <c r="G2539" s="808"/>
      <c r="H2539" s="808"/>
      <c r="I2539" s="808"/>
      <c r="J2539" s="808"/>
      <c r="K2539" s="808"/>
      <c r="L2539" s="808"/>
      <c r="M2539" s="808"/>
      <c r="N2539" s="808"/>
      <c r="O2539" s="808"/>
      <c r="P2539" s="808"/>
      <c r="Q2539" s="819" t="s">
        <v>249</v>
      </c>
      <c r="R2539" s="808" t="s">
        <v>203</v>
      </c>
      <c r="S2539" s="808"/>
      <c r="T2539" s="808"/>
      <c r="U2539" s="808"/>
      <c r="V2539" s="808"/>
      <c r="W2539" s="808"/>
      <c r="X2539" s="808"/>
      <c r="Y2539" s="808"/>
      <c r="Z2539" s="808"/>
      <c r="AA2539" s="808"/>
      <c r="AB2539" s="808"/>
      <c r="AC2539" s="808"/>
      <c r="AD2539" s="808"/>
      <c r="AE2539" s="808"/>
      <c r="AF2539" s="808"/>
    </row>
    <row r="2540" spans="1:32" ht="21.9" customHeight="1">
      <c r="A2540" s="166">
        <f>IF(N2545="","",A2539+1)</f>
        <v>2</v>
      </c>
      <c r="B2540" s="820" t="s">
        <v>541</v>
      </c>
      <c r="C2540" s="820"/>
      <c r="D2540" s="820"/>
      <c r="E2540" s="820"/>
      <c r="F2540" s="820"/>
      <c r="G2540" s="820"/>
      <c r="H2540" s="820"/>
      <c r="I2540" s="820"/>
      <c r="J2540" s="820"/>
      <c r="K2540" s="820"/>
      <c r="L2540" s="820"/>
      <c r="M2540" s="820"/>
      <c r="N2540" s="820"/>
      <c r="O2540" s="820"/>
      <c r="P2540" s="820"/>
      <c r="Q2540" s="819"/>
      <c r="R2540" s="820" t="s">
        <v>541</v>
      </c>
      <c r="S2540" s="820"/>
      <c r="T2540" s="820"/>
      <c r="U2540" s="820"/>
      <c r="V2540" s="820"/>
      <c r="W2540" s="820"/>
      <c r="X2540" s="820"/>
      <c r="Y2540" s="820"/>
      <c r="Z2540" s="820"/>
      <c r="AA2540" s="820"/>
      <c r="AB2540" s="820"/>
      <c r="AC2540" s="820"/>
      <c r="AD2540" s="820"/>
      <c r="AE2540" s="820"/>
      <c r="AF2540" s="820"/>
    </row>
    <row r="2541" spans="1:32" ht="21.9" customHeight="1">
      <c r="A2541" s="166">
        <f>IF(N2545="","",A2540+1)</f>
        <v>3</v>
      </c>
      <c r="B2541" s="821" t="s">
        <v>168</v>
      </c>
      <c r="C2541" s="821"/>
      <c r="D2541" s="821"/>
      <c r="E2541" s="822" t="str">
        <f>IF(AND(N2545=""),"",'Result Sheet'!$F$2)</f>
        <v xml:space="preserve">महात्मा गाँधी राजकीय विद्यालय (अंग्रेजी माध्यम) बर, पाली </v>
      </c>
      <c r="F2541" s="822"/>
      <c r="G2541" s="822"/>
      <c r="H2541" s="822"/>
      <c r="I2541" s="822"/>
      <c r="J2541" s="822"/>
      <c r="K2541" s="822"/>
      <c r="L2541" s="822"/>
      <c r="M2541" s="822"/>
      <c r="N2541" s="822"/>
      <c r="O2541" s="822"/>
      <c r="P2541" s="822"/>
      <c r="Q2541" s="819"/>
      <c r="R2541" s="821" t="s">
        <v>168</v>
      </c>
      <c r="S2541" s="821"/>
      <c r="T2541" s="821"/>
      <c r="U2541" s="822" t="str">
        <f>IF(AND(AD2545=""),"",'Result Sheet'!$F$2)</f>
        <v xml:space="preserve">महात्मा गाँधी राजकीय विद्यालय (अंग्रेजी माध्यम) बर, पाली </v>
      </c>
      <c r="V2541" s="822"/>
      <c r="W2541" s="822"/>
      <c r="X2541" s="822"/>
      <c r="Y2541" s="822"/>
      <c r="Z2541" s="822"/>
      <c r="AA2541" s="822"/>
      <c r="AB2541" s="822"/>
      <c r="AC2541" s="822"/>
      <c r="AD2541" s="822"/>
      <c r="AE2541" s="822"/>
      <c r="AF2541" s="822"/>
    </row>
    <row r="2542" spans="1:32" ht="21.9" customHeight="1">
      <c r="A2542" s="166">
        <f>IF(N2545="","",A2541+1)</f>
        <v>4</v>
      </c>
      <c r="B2542" s="413" t="s">
        <v>169</v>
      </c>
      <c r="C2542" s="797" t="str">
        <f>IFERROR(VLOOKUP(N2545,Marks,2,0),"")</f>
        <v/>
      </c>
      <c r="D2542" s="797"/>
      <c r="E2542" s="815" t="s">
        <v>212</v>
      </c>
      <c r="F2542" s="815"/>
      <c r="G2542" s="815"/>
      <c r="H2542" s="797" t="str">
        <f>IFERROR(VLOOKUP(N2545,Marks,3,0),"")</f>
        <v/>
      </c>
      <c r="I2542" s="797"/>
      <c r="J2542" s="798" t="s">
        <v>205</v>
      </c>
      <c r="K2542" s="798"/>
      <c r="L2542" s="798"/>
      <c r="M2542" s="798"/>
      <c r="N2542" s="799" t="str">
        <f>IF(AND(N2545=""),"",'Marks Entry 1st'!$I$2)</f>
        <v xml:space="preserve"> 2021-2022</v>
      </c>
      <c r="O2542" s="799"/>
      <c r="P2542" s="799"/>
      <c r="Q2542" s="819"/>
      <c r="R2542" s="413" t="s">
        <v>169</v>
      </c>
      <c r="S2542" s="797" t="str">
        <f>IFERROR(VLOOKUP(AD2545,Marks,2,0),"")</f>
        <v/>
      </c>
      <c r="T2542" s="797"/>
      <c r="U2542" s="815" t="s">
        <v>212</v>
      </c>
      <c r="V2542" s="815"/>
      <c r="W2542" s="815"/>
      <c r="X2542" s="797" t="str">
        <f>IFERROR(VLOOKUP(AD2545,Marks,3,0),"")</f>
        <v/>
      </c>
      <c r="Y2542" s="797"/>
      <c r="Z2542" s="798" t="s">
        <v>205</v>
      </c>
      <c r="AA2542" s="798"/>
      <c r="AB2542" s="798"/>
      <c r="AC2542" s="798"/>
      <c r="AD2542" s="799" t="str">
        <f>IF(AND(AD2545=""),"",'Marks Entry 1st'!$I$2)</f>
        <v xml:space="preserve"> 2021-2022</v>
      </c>
      <c r="AE2542" s="799"/>
      <c r="AF2542" s="799"/>
    </row>
    <row r="2543" spans="1:32" ht="21.9" customHeight="1">
      <c r="A2543" s="166">
        <f>IF(N2545="","",A2542+1)</f>
        <v>5</v>
      </c>
      <c r="B2543" s="800" t="s">
        <v>206</v>
      </c>
      <c r="C2543" s="800"/>
      <c r="D2543" s="800"/>
      <c r="E2543" s="801" t="str">
        <f>IFERROR(VLOOKUP(N2545,Marks,6,0),"")</f>
        <v/>
      </c>
      <c r="F2543" s="801"/>
      <c r="G2543" s="801"/>
      <c r="H2543" s="801"/>
      <c r="I2543" s="801"/>
      <c r="J2543" s="802" t="s">
        <v>209</v>
      </c>
      <c r="K2543" s="802"/>
      <c r="L2543" s="802"/>
      <c r="M2543" s="802"/>
      <c r="N2543" s="803" t="str">
        <f>IFERROR(VLOOKUP(N2545,Marks,5,0),"")</f>
        <v/>
      </c>
      <c r="O2543" s="803"/>
      <c r="P2543" s="803"/>
      <c r="Q2543" s="819"/>
      <c r="R2543" s="800" t="s">
        <v>206</v>
      </c>
      <c r="S2543" s="800"/>
      <c r="T2543" s="800"/>
      <c r="U2543" s="801" t="str">
        <f>IFERROR(VLOOKUP(AD2545,Marks,6,0),"")</f>
        <v/>
      </c>
      <c r="V2543" s="801"/>
      <c r="W2543" s="801"/>
      <c r="X2543" s="801"/>
      <c r="Y2543" s="801"/>
      <c r="Z2543" s="802" t="s">
        <v>209</v>
      </c>
      <c r="AA2543" s="802"/>
      <c r="AB2543" s="802"/>
      <c r="AC2543" s="802"/>
      <c r="AD2543" s="803" t="str">
        <f>IFERROR(VLOOKUP(AD2545,Marks,5,0),"")</f>
        <v/>
      </c>
      <c r="AE2543" s="803"/>
      <c r="AF2543" s="803"/>
    </row>
    <row r="2544" spans="1:32" ht="21.9" customHeight="1">
      <c r="A2544" s="166">
        <f>IF(N2545="","",A2543+1)</f>
        <v>6</v>
      </c>
      <c r="B2544" s="800" t="s">
        <v>207</v>
      </c>
      <c r="C2544" s="800"/>
      <c r="D2544" s="800"/>
      <c r="E2544" s="801" t="str">
        <f>IFERROR(VLOOKUP(N2545,Marks,7,0),"")</f>
        <v/>
      </c>
      <c r="F2544" s="801"/>
      <c r="G2544" s="801"/>
      <c r="H2544" s="801"/>
      <c r="I2544" s="801"/>
      <c r="J2544" s="802" t="s">
        <v>210</v>
      </c>
      <c r="K2544" s="802"/>
      <c r="L2544" s="802"/>
      <c r="M2544" s="802"/>
      <c r="N2544" s="816" t="str">
        <f>IFERROR(VLOOKUP(N2545,Marks,4,0),"")</f>
        <v/>
      </c>
      <c r="O2544" s="816"/>
      <c r="P2544" s="816"/>
      <c r="Q2544" s="819"/>
      <c r="R2544" s="800" t="s">
        <v>207</v>
      </c>
      <c r="S2544" s="800"/>
      <c r="T2544" s="800"/>
      <c r="U2544" s="801" t="str">
        <f>IFERROR(VLOOKUP(AD2545,Marks,7,0),"")</f>
        <v/>
      </c>
      <c r="V2544" s="801"/>
      <c r="W2544" s="801"/>
      <c r="X2544" s="801"/>
      <c r="Y2544" s="801"/>
      <c r="Z2544" s="802" t="s">
        <v>210</v>
      </c>
      <c r="AA2544" s="802"/>
      <c r="AB2544" s="802"/>
      <c r="AC2544" s="802"/>
      <c r="AD2544" s="816" t="str">
        <f>IFERROR(VLOOKUP(AD2545,Marks,4,0),"")</f>
        <v/>
      </c>
      <c r="AE2544" s="816"/>
      <c r="AF2544" s="816"/>
    </row>
    <row r="2545" spans="1:32" ht="21.9" customHeight="1">
      <c r="A2545" s="166">
        <f>IF(N2545="","",A2544+1)</f>
        <v>7</v>
      </c>
      <c r="B2545" s="800" t="s">
        <v>208</v>
      </c>
      <c r="C2545" s="800"/>
      <c r="D2545" s="800"/>
      <c r="E2545" s="801" t="str">
        <f>IFERROR(VLOOKUP(N2545,Marks,8,0),"")</f>
        <v/>
      </c>
      <c r="F2545" s="801"/>
      <c r="G2545" s="801"/>
      <c r="H2545" s="801"/>
      <c r="I2545" s="801"/>
      <c r="J2545" s="802" t="s">
        <v>211</v>
      </c>
      <c r="K2545" s="802"/>
      <c r="L2545" s="802"/>
      <c r="M2545" s="802"/>
      <c r="N2545" s="809">
        <f>IF(AD2518="","",IF(AND(AD2518+1&gt;$AN$6),"",AD2518+1))</f>
        <v>289</v>
      </c>
      <c r="O2545" s="809"/>
      <c r="P2545" s="809"/>
      <c r="Q2545" s="819"/>
      <c r="R2545" s="800" t="s">
        <v>208</v>
      </c>
      <c r="S2545" s="800"/>
      <c r="T2545" s="800"/>
      <c r="U2545" s="801" t="str">
        <f>IFERROR(VLOOKUP(AD2545,Marks,8,0),"")</f>
        <v/>
      </c>
      <c r="V2545" s="801"/>
      <c r="W2545" s="801"/>
      <c r="X2545" s="801"/>
      <c r="Y2545" s="801"/>
      <c r="Z2545" s="802" t="s">
        <v>211</v>
      </c>
      <c r="AA2545" s="802"/>
      <c r="AB2545" s="802"/>
      <c r="AC2545" s="802"/>
      <c r="AD2545" s="810">
        <f>IF(N2545="","",IF(AND(N2545+1&gt;$AN$6),"",N2545+1))</f>
        <v>290</v>
      </c>
      <c r="AE2545" s="810"/>
      <c r="AF2545" s="810"/>
    </row>
    <row r="2546" spans="1:32" ht="9" customHeight="1">
      <c r="A2546" s="166">
        <f>IF(N2545="","",A2545+1)</f>
        <v>8</v>
      </c>
      <c r="B2546" s="123"/>
      <c r="C2546" s="123"/>
      <c r="D2546" s="123"/>
      <c r="E2546" s="124"/>
      <c r="F2546" s="124"/>
      <c r="G2546" s="124"/>
      <c r="H2546" s="123"/>
      <c r="I2546" s="123"/>
      <c r="J2546" s="125"/>
      <c r="K2546" s="125"/>
      <c r="L2546" s="125"/>
      <c r="M2546" s="76"/>
      <c r="N2546" s="76"/>
      <c r="O2546" s="76"/>
      <c r="P2546" s="76"/>
      <c r="Q2546" s="819"/>
      <c r="R2546" s="123"/>
      <c r="S2546" s="123"/>
      <c r="T2546" s="123"/>
      <c r="U2546" s="124"/>
      <c r="V2546" s="124"/>
      <c r="W2546" s="124"/>
      <c r="X2546" s="123"/>
      <c r="Y2546" s="123"/>
      <c r="Z2546" s="125"/>
      <c r="AA2546" s="125"/>
      <c r="AB2546" s="125"/>
      <c r="AC2546" s="76"/>
      <c r="AD2546" s="76"/>
      <c r="AE2546" s="76"/>
      <c r="AF2546" s="76"/>
    </row>
    <row r="2547" spans="1:32" ht="21" customHeight="1">
      <c r="A2547" s="166">
        <f>IF(N2545="","",A2546+1)</f>
        <v>9</v>
      </c>
      <c r="B2547" s="811" t="s">
        <v>213</v>
      </c>
      <c r="C2547" s="646" t="s">
        <v>214</v>
      </c>
      <c r="D2547" s="646"/>
      <c r="E2547" s="646"/>
      <c r="F2547" s="812" t="s">
        <v>13</v>
      </c>
      <c r="G2547" s="813"/>
      <c r="H2547" s="813"/>
      <c r="I2547" s="814"/>
      <c r="J2547" s="649" t="s">
        <v>184</v>
      </c>
      <c r="K2547" s="650" t="s">
        <v>167</v>
      </c>
      <c r="L2547" s="651"/>
      <c r="M2547" s="651"/>
      <c r="N2547" s="652"/>
      <c r="O2547" s="616" t="s">
        <v>185</v>
      </c>
      <c r="P2547" s="617" t="s">
        <v>186</v>
      </c>
      <c r="Q2547" s="819"/>
      <c r="R2547" s="811" t="s">
        <v>213</v>
      </c>
      <c r="S2547" s="646" t="s">
        <v>214</v>
      </c>
      <c r="T2547" s="646"/>
      <c r="U2547" s="646"/>
      <c r="V2547" s="812" t="s">
        <v>13</v>
      </c>
      <c r="W2547" s="813"/>
      <c r="X2547" s="813"/>
      <c r="Y2547" s="814"/>
      <c r="Z2547" s="649" t="s">
        <v>184</v>
      </c>
      <c r="AA2547" s="650" t="s">
        <v>167</v>
      </c>
      <c r="AB2547" s="651"/>
      <c r="AC2547" s="651"/>
      <c r="AD2547" s="652"/>
      <c r="AE2547" s="616" t="s">
        <v>185</v>
      </c>
      <c r="AF2547" s="617" t="s">
        <v>186</v>
      </c>
    </row>
    <row r="2548" spans="1:32" ht="90.75" customHeight="1">
      <c r="A2548" s="166">
        <f>IF(N2545="","",A2547+1)</f>
        <v>10</v>
      </c>
      <c r="B2548" s="811"/>
      <c r="C2548" s="171" t="s">
        <v>11</v>
      </c>
      <c r="D2548" s="171" t="s">
        <v>180</v>
      </c>
      <c r="E2548" s="171" t="s">
        <v>108</v>
      </c>
      <c r="F2548" s="171" t="s">
        <v>182</v>
      </c>
      <c r="G2548" s="171" t="s">
        <v>183</v>
      </c>
      <c r="H2548" s="305" t="s">
        <v>10</v>
      </c>
      <c r="I2548" s="171" t="s">
        <v>108</v>
      </c>
      <c r="J2548" s="649"/>
      <c r="K2548" s="172" t="s">
        <v>182</v>
      </c>
      <c r="L2548" s="172" t="s">
        <v>183</v>
      </c>
      <c r="M2548" s="173" t="s">
        <v>10</v>
      </c>
      <c r="N2548" s="171" t="s">
        <v>108</v>
      </c>
      <c r="O2548" s="616"/>
      <c r="P2548" s="785"/>
      <c r="Q2548" s="819"/>
      <c r="R2548" s="811"/>
      <c r="S2548" s="171" t="s">
        <v>11</v>
      </c>
      <c r="T2548" s="171" t="s">
        <v>180</v>
      </c>
      <c r="U2548" s="171" t="s">
        <v>108</v>
      </c>
      <c r="V2548" s="171" t="s">
        <v>182</v>
      </c>
      <c r="W2548" s="171" t="s">
        <v>183</v>
      </c>
      <c r="X2548" s="305" t="s">
        <v>10</v>
      </c>
      <c r="Y2548" s="171" t="s">
        <v>108</v>
      </c>
      <c r="Z2548" s="649"/>
      <c r="AA2548" s="172" t="s">
        <v>182</v>
      </c>
      <c r="AB2548" s="172" t="s">
        <v>183</v>
      </c>
      <c r="AC2548" s="173" t="s">
        <v>10</v>
      </c>
      <c r="AD2548" s="171" t="s">
        <v>108</v>
      </c>
      <c r="AE2548" s="616"/>
      <c r="AF2548" s="785">
        <v>0</v>
      </c>
    </row>
    <row r="2549" spans="1:32" ht="18.75" customHeight="1">
      <c r="A2549" s="166">
        <f>IF(N2545="","",A2548+1)</f>
        <v>11</v>
      </c>
      <c r="B2549" s="811"/>
      <c r="C2549" s="409">
        <v>20</v>
      </c>
      <c r="D2549" s="409">
        <v>20</v>
      </c>
      <c r="E2549" s="116">
        <v>40</v>
      </c>
      <c r="F2549" s="409">
        <v>30</v>
      </c>
      <c r="G2549" s="409">
        <v>18</v>
      </c>
      <c r="H2549" s="409">
        <v>12</v>
      </c>
      <c r="I2549" s="116">
        <v>60</v>
      </c>
      <c r="J2549" s="118">
        <v>100</v>
      </c>
      <c r="K2549" s="409">
        <v>50</v>
      </c>
      <c r="L2549" s="409">
        <v>30</v>
      </c>
      <c r="M2549" s="409">
        <v>20</v>
      </c>
      <c r="N2549" s="116">
        <v>100</v>
      </c>
      <c r="O2549" s="118">
        <v>200</v>
      </c>
      <c r="P2549" s="786"/>
      <c r="Q2549" s="819"/>
      <c r="R2549" s="811"/>
      <c r="S2549" s="409">
        <v>20</v>
      </c>
      <c r="T2549" s="409">
        <v>20</v>
      </c>
      <c r="U2549" s="116">
        <v>40</v>
      </c>
      <c r="V2549" s="409">
        <v>30</v>
      </c>
      <c r="W2549" s="409">
        <v>18</v>
      </c>
      <c r="X2549" s="409">
        <v>12</v>
      </c>
      <c r="Y2549" s="116">
        <v>60</v>
      </c>
      <c r="Z2549" s="118">
        <v>100</v>
      </c>
      <c r="AA2549" s="409">
        <v>50</v>
      </c>
      <c r="AB2549" s="409">
        <v>30</v>
      </c>
      <c r="AC2549" s="409">
        <v>20</v>
      </c>
      <c r="AD2549" s="116">
        <v>100</v>
      </c>
      <c r="AE2549" s="118">
        <v>200</v>
      </c>
      <c r="AF2549" s="786"/>
    </row>
    <row r="2550" spans="1:32" ht="21" customHeight="1">
      <c r="A2550" s="166">
        <f>IF(N2545="","",A2549+1)</f>
        <v>12</v>
      </c>
      <c r="B2550" s="122" t="str">
        <f>'Result Sheet'!$L$4</f>
        <v xml:space="preserve">हिन्दी </v>
      </c>
      <c r="C2550" s="408" t="str">
        <f>IFERROR(VLOOKUP(N2545,Marks,11,0),"")</f>
        <v/>
      </c>
      <c r="D2550" s="408" t="str">
        <f>IFERROR(VLOOKUP(N2545,Marks,12,0),"")</f>
        <v/>
      </c>
      <c r="E2550" s="117" t="str">
        <f>IFERROR(VLOOKUP(N2545,Marks,13,0),"")</f>
        <v/>
      </c>
      <c r="F2550" s="408" t="str">
        <f>IFERROR(VLOOKUP(N2545,Marks,14,0),"")</f>
        <v/>
      </c>
      <c r="G2550" s="408" t="str">
        <f>IFERROR(VLOOKUP(N2545,Marks,15,0),"")</f>
        <v/>
      </c>
      <c r="H2550" s="408" t="str">
        <f>IFERROR(VLOOKUP(N2545,Marks,16,0),"")</f>
        <v/>
      </c>
      <c r="I2550" s="117" t="str">
        <f>IFERROR(VLOOKUP(N2545,Marks,17,0),"")</f>
        <v/>
      </c>
      <c r="J2550" s="119" t="str">
        <f>IFERROR(VLOOKUP(N2545,Marks,18,0),"")</f>
        <v/>
      </c>
      <c r="K2550" s="408" t="str">
        <f>IFERROR(VLOOKUP(N2545,Marks,19,0),"")</f>
        <v/>
      </c>
      <c r="L2550" s="408" t="str">
        <f>IFERROR(VLOOKUP(N2545,Marks,20,0),"")</f>
        <v/>
      </c>
      <c r="M2550" s="408" t="str">
        <f>IFERROR(VLOOKUP(N2545,Marks,21,0),"")</f>
        <v/>
      </c>
      <c r="N2550" s="117" t="str">
        <f>IFERROR(VLOOKUP(N2545,Marks,22,0),"")</f>
        <v/>
      </c>
      <c r="O2550" s="119" t="str">
        <f>IFERROR(VLOOKUP(N2545,Marks,23,0),"")</f>
        <v/>
      </c>
      <c r="P2550" s="323" t="str">
        <f>IFERROR(VLOOKUP(N2545,Marks,29,0),"")</f>
        <v/>
      </c>
      <c r="Q2550" s="819"/>
      <c r="R2550" s="122" t="str">
        <f>'Result Sheet'!$L$4</f>
        <v xml:space="preserve">हिन्दी </v>
      </c>
      <c r="S2550" s="408" t="str">
        <f>IFERROR(VLOOKUP(AD2545,Marks,11,0),"")</f>
        <v/>
      </c>
      <c r="T2550" s="408" t="str">
        <f>IFERROR(VLOOKUP(AD2545,Marks,12,0),"")</f>
        <v/>
      </c>
      <c r="U2550" s="117" t="str">
        <f>IFERROR(VLOOKUP(AD2545,Marks,13,0),"")</f>
        <v/>
      </c>
      <c r="V2550" s="408" t="str">
        <f>IFERROR(VLOOKUP(AD2545,Marks,14,0),"")</f>
        <v/>
      </c>
      <c r="W2550" s="408" t="str">
        <f>IFERROR(VLOOKUP(AD2545,Marks,15,0),"")</f>
        <v/>
      </c>
      <c r="X2550" s="408" t="str">
        <f>IFERROR(VLOOKUP(AD2545,Marks,16,0),"")</f>
        <v/>
      </c>
      <c r="Y2550" s="117" t="str">
        <f>IFERROR(VLOOKUP(AD2545,Marks,17,0),"")</f>
        <v/>
      </c>
      <c r="Z2550" s="119" t="str">
        <f>IFERROR(VLOOKUP(AD2545,Marks,18,0),"")</f>
        <v/>
      </c>
      <c r="AA2550" s="408" t="str">
        <f>IFERROR(VLOOKUP(AD2545,Marks,19,0),"")</f>
        <v/>
      </c>
      <c r="AB2550" s="408" t="str">
        <f>IFERROR(VLOOKUP(AD2545,Marks,20,0),"")</f>
        <v/>
      </c>
      <c r="AC2550" s="408" t="str">
        <f>IFERROR(VLOOKUP(AD2545,Marks,21,0),"")</f>
        <v/>
      </c>
      <c r="AD2550" s="117" t="str">
        <f>IFERROR(VLOOKUP(AD2545,Marks,22,0),"")</f>
        <v/>
      </c>
      <c r="AE2550" s="119" t="str">
        <f>IFERROR(VLOOKUP(AD2545,Marks,23,0),"")</f>
        <v/>
      </c>
      <c r="AF2550" s="323" t="str">
        <f>IFERROR(VLOOKUP(AD2545,Marks,29,0),"")</f>
        <v/>
      </c>
    </row>
    <row r="2551" spans="1:32" ht="21" customHeight="1">
      <c r="A2551" s="166">
        <f>IF(N2545="","",A2550+1)</f>
        <v>13</v>
      </c>
      <c r="B2551" s="122" t="str">
        <f>'Result Sheet'!$AE$4</f>
        <v xml:space="preserve">अंग्रेजी </v>
      </c>
      <c r="C2551" s="408" t="str">
        <f>IFERROR(VLOOKUP(N2545,Marks,30,0),"")</f>
        <v/>
      </c>
      <c r="D2551" s="408" t="str">
        <f>IFERROR(VLOOKUP(N2545,Marks,31,0),"")</f>
        <v/>
      </c>
      <c r="E2551" s="117" t="str">
        <f>IFERROR(VLOOKUP(N2545,Marks,32,0),"")</f>
        <v/>
      </c>
      <c r="F2551" s="408" t="str">
        <f>IFERROR(VLOOKUP(N2545,Marks,33,0),"")</f>
        <v/>
      </c>
      <c r="G2551" s="408" t="str">
        <f>IFERROR(VLOOKUP(N2545,Marks,34,0),"")</f>
        <v/>
      </c>
      <c r="H2551" s="408" t="str">
        <f>IFERROR(VLOOKUP(N2545,Marks,35,0),"")</f>
        <v/>
      </c>
      <c r="I2551" s="117" t="str">
        <f>IFERROR(VLOOKUP(N2545,Marks,36,0),"")</f>
        <v/>
      </c>
      <c r="J2551" s="119" t="str">
        <f>IFERROR(VLOOKUP(N2545,Marks,37,0),"")</f>
        <v/>
      </c>
      <c r="K2551" s="408" t="str">
        <f>IFERROR(VLOOKUP(N2545,Marks,38,0),"")</f>
        <v/>
      </c>
      <c r="L2551" s="408" t="str">
        <f>IFERROR(VLOOKUP(N2545,Marks,39,0),"")</f>
        <v/>
      </c>
      <c r="M2551" s="408" t="str">
        <f>IFERROR(VLOOKUP(N2545,Marks,40,0),"")</f>
        <v/>
      </c>
      <c r="N2551" s="117" t="str">
        <f>IFERROR(VLOOKUP(N2545,Marks,41,0),"")</f>
        <v/>
      </c>
      <c r="O2551" s="119" t="str">
        <f>IFERROR(VLOOKUP(N2545,Marks,42,0),"")</f>
        <v/>
      </c>
      <c r="P2551" s="323" t="str">
        <f>IFERROR(VLOOKUP(N2545,Marks,48,0),"")</f>
        <v/>
      </c>
      <c r="Q2551" s="819"/>
      <c r="R2551" s="122" t="str">
        <f>'Result Sheet'!$AE$4</f>
        <v xml:space="preserve">अंग्रेजी </v>
      </c>
      <c r="S2551" s="408" t="str">
        <f>IFERROR(VLOOKUP(AD2545,Marks,30,0),"")</f>
        <v/>
      </c>
      <c r="T2551" s="408" t="str">
        <f>IFERROR(VLOOKUP(AD2545,Marks,31,0),"")</f>
        <v/>
      </c>
      <c r="U2551" s="117" t="str">
        <f>IFERROR(VLOOKUP(AD2545,Marks,32,0),"")</f>
        <v/>
      </c>
      <c r="V2551" s="408" t="str">
        <f>IFERROR(VLOOKUP(AD2545,Marks,33,0),"")</f>
        <v/>
      </c>
      <c r="W2551" s="408" t="str">
        <f>IFERROR(VLOOKUP(AD2545,Marks,34,0),"")</f>
        <v/>
      </c>
      <c r="X2551" s="408" t="str">
        <f>IFERROR(VLOOKUP(AD2545,Marks,35,0),"")</f>
        <v/>
      </c>
      <c r="Y2551" s="117" t="str">
        <f>IFERROR(VLOOKUP(AD2545,Marks,36,0),"")</f>
        <v/>
      </c>
      <c r="Z2551" s="119" t="str">
        <f>IFERROR(VLOOKUP(AD2545,Marks,37,0),"")</f>
        <v/>
      </c>
      <c r="AA2551" s="408" t="str">
        <f>IFERROR(VLOOKUP(AD2545,Marks,38,0),"")</f>
        <v/>
      </c>
      <c r="AB2551" s="408" t="str">
        <f>IFERROR(VLOOKUP(AD2545,Marks,39,0),"")</f>
        <v/>
      </c>
      <c r="AC2551" s="408" t="str">
        <f>IFERROR(VLOOKUP(AD2545,Marks,40,0),"")</f>
        <v/>
      </c>
      <c r="AD2551" s="117" t="str">
        <f>IFERROR(VLOOKUP(AD2545,Marks,41,0),"")</f>
        <v/>
      </c>
      <c r="AE2551" s="119" t="str">
        <f>IFERROR(VLOOKUP(AD2545,Marks,42,0),"")</f>
        <v/>
      </c>
      <c r="AF2551" s="323" t="str">
        <f>IFERROR(VLOOKUP(AD2545,Marks,48,0),"")</f>
        <v/>
      </c>
    </row>
    <row r="2552" spans="1:32" ht="21" customHeight="1">
      <c r="A2552" s="166">
        <f>IF(N2545="","",A2551+1)</f>
        <v>14</v>
      </c>
      <c r="B2552" s="122" t="str">
        <f>'Result Sheet'!$AX$4</f>
        <v>संस्कृत</v>
      </c>
      <c r="C2552" s="408" t="str">
        <f>IFERROR(VLOOKUP(N2545,Marks,49,0),"")</f>
        <v/>
      </c>
      <c r="D2552" s="408" t="str">
        <f>IFERROR(VLOOKUP(N2545,Marks,50,0),"")</f>
        <v/>
      </c>
      <c r="E2552" s="117" t="str">
        <f>IFERROR(VLOOKUP(N2545,Marks,51,0),"")</f>
        <v/>
      </c>
      <c r="F2552" s="408" t="str">
        <f>IFERROR(VLOOKUP(N2545,Marks,52,0),"")</f>
        <v/>
      </c>
      <c r="G2552" s="408" t="str">
        <f>IFERROR(VLOOKUP(N2545,Marks,53,0),"")</f>
        <v/>
      </c>
      <c r="H2552" s="408" t="str">
        <f>IFERROR(VLOOKUP(N2545,Marks,54,0),"")</f>
        <v/>
      </c>
      <c r="I2552" s="117" t="str">
        <f>IFERROR(VLOOKUP(N2545,Marks,55,0),"")</f>
        <v/>
      </c>
      <c r="J2552" s="119" t="str">
        <f>IFERROR(VLOOKUP(N2545,Marks,56,0),"")</f>
        <v/>
      </c>
      <c r="K2552" s="408" t="str">
        <f>IFERROR(VLOOKUP(N2545,Marks,57,0),"")</f>
        <v/>
      </c>
      <c r="L2552" s="408" t="str">
        <f>IFERROR(VLOOKUP(N2545,Marks,58,0),"")</f>
        <v/>
      </c>
      <c r="M2552" s="408" t="str">
        <f>IFERROR(VLOOKUP(N2545,Marks,59,0),"")</f>
        <v/>
      </c>
      <c r="N2552" s="117" t="str">
        <f>IFERROR(VLOOKUP(N2545,Marks,60,0),"")</f>
        <v/>
      </c>
      <c r="O2552" s="119" t="str">
        <f>IFERROR(VLOOKUP(N2545,Marks,61,0),"")</f>
        <v/>
      </c>
      <c r="P2552" s="323" t="str">
        <f>IFERROR(VLOOKUP(N2545,Marks,67,0),"")</f>
        <v/>
      </c>
      <c r="Q2552" s="819"/>
      <c r="R2552" s="122" t="str">
        <f>'Result Sheet'!$AX$4</f>
        <v>संस्कृत</v>
      </c>
      <c r="S2552" s="408" t="str">
        <f>IFERROR(VLOOKUP(AD2545,Marks,49,0),"")</f>
        <v/>
      </c>
      <c r="T2552" s="408" t="str">
        <f>IFERROR(VLOOKUP(AD2545,Marks,50,0),"")</f>
        <v/>
      </c>
      <c r="U2552" s="117" t="str">
        <f>IFERROR(VLOOKUP(AD2545,Marks,51,0),"")</f>
        <v/>
      </c>
      <c r="V2552" s="408" t="str">
        <f>IFERROR(VLOOKUP(AD2545,Marks,52,0),"")</f>
        <v/>
      </c>
      <c r="W2552" s="408" t="str">
        <f>IFERROR(VLOOKUP(AD2545,Marks,53,0),"")</f>
        <v/>
      </c>
      <c r="X2552" s="408" t="str">
        <f>IFERROR(VLOOKUP(AD2545,Marks,54,0),"")</f>
        <v/>
      </c>
      <c r="Y2552" s="117" t="str">
        <f>IFERROR(VLOOKUP(AD2545,Marks,55,0),"")</f>
        <v/>
      </c>
      <c r="Z2552" s="119" t="str">
        <f>IFERROR(VLOOKUP(AD2545,Marks,56,0),"")</f>
        <v/>
      </c>
      <c r="AA2552" s="408" t="str">
        <f>IFERROR(VLOOKUP(AD2545,Marks,57,0),"")</f>
        <v/>
      </c>
      <c r="AB2552" s="408" t="str">
        <f>IFERROR(VLOOKUP(AD2545,Marks,58,0),"")</f>
        <v/>
      </c>
      <c r="AC2552" s="408" t="str">
        <f>IFERROR(VLOOKUP(AD2545,Marks,59,0),"")</f>
        <v/>
      </c>
      <c r="AD2552" s="117" t="str">
        <f>IFERROR(VLOOKUP(AD2545,Marks,60,0),"")</f>
        <v/>
      </c>
      <c r="AE2552" s="119" t="str">
        <f>IFERROR(VLOOKUP(AD2545,Marks,61,0),"")</f>
        <v/>
      </c>
      <c r="AF2552" s="323" t="str">
        <f>IFERROR(VLOOKUP(AD2545,Marks,67,0),"")</f>
        <v/>
      </c>
    </row>
    <row r="2553" spans="1:32" ht="21" customHeight="1">
      <c r="A2553" s="166">
        <f>IF(N2545="","",A2551+1)</f>
        <v>14</v>
      </c>
      <c r="B2553" s="122" t="str">
        <f>'Result Sheet'!$BQ$4</f>
        <v xml:space="preserve">गणित </v>
      </c>
      <c r="C2553" s="408" t="str">
        <f>IFERROR(VLOOKUP(N2545,Marks,68,0),"")</f>
        <v/>
      </c>
      <c r="D2553" s="408" t="str">
        <f>IFERROR(VLOOKUP(N2545,Marks,69,0),"")</f>
        <v/>
      </c>
      <c r="E2553" s="117" t="str">
        <f>IFERROR(VLOOKUP(N2545,Marks,70,0),"")</f>
        <v/>
      </c>
      <c r="F2553" s="408" t="str">
        <f>IFERROR(VLOOKUP(N2545,Marks,71,0),"")</f>
        <v/>
      </c>
      <c r="G2553" s="408" t="str">
        <f>IFERROR(VLOOKUP(N2545,Marks,72,0),"")</f>
        <v/>
      </c>
      <c r="H2553" s="408" t="str">
        <f>IFERROR(VLOOKUP(N2545,Marks,73,0),"")</f>
        <v/>
      </c>
      <c r="I2553" s="117" t="str">
        <f>IFERROR(VLOOKUP(N2545,Marks,74,0),"")</f>
        <v/>
      </c>
      <c r="J2553" s="119" t="str">
        <f>IFERROR(VLOOKUP(N2545,Marks,75,0),"")</f>
        <v/>
      </c>
      <c r="K2553" s="408" t="str">
        <f>IFERROR(VLOOKUP(N2545,Marks,76,0),"")</f>
        <v/>
      </c>
      <c r="L2553" s="408" t="str">
        <f>IFERROR(VLOOKUP(N2545,Marks,77,0),"")</f>
        <v/>
      </c>
      <c r="M2553" s="408" t="str">
        <f>IFERROR(VLOOKUP(N2545,Marks,78,0),"")</f>
        <v/>
      </c>
      <c r="N2553" s="117" t="str">
        <f>IFERROR(VLOOKUP(N2545,Marks,79,0),"")</f>
        <v/>
      </c>
      <c r="O2553" s="119" t="str">
        <f>IFERROR(VLOOKUP(N2545,Marks,80,0),"")</f>
        <v/>
      </c>
      <c r="P2553" s="323" t="str">
        <f>IFERROR(VLOOKUP(N2545,Marks,86,0),"")</f>
        <v/>
      </c>
      <c r="Q2553" s="819"/>
      <c r="R2553" s="122" t="str">
        <f>'Result Sheet'!$BQ$4</f>
        <v xml:space="preserve">गणित </v>
      </c>
      <c r="S2553" s="408" t="str">
        <f>IFERROR(VLOOKUP(AD2545,Marks,68,0),"")</f>
        <v/>
      </c>
      <c r="T2553" s="408" t="str">
        <f>IFERROR(VLOOKUP(AD2545,Marks,69,0),"")</f>
        <v/>
      </c>
      <c r="U2553" s="117" t="str">
        <f>IFERROR(VLOOKUP(AD2545,Marks,70,0),"")</f>
        <v/>
      </c>
      <c r="V2553" s="408" t="str">
        <f>IFERROR(VLOOKUP(AD2545,Marks,71,0),"")</f>
        <v/>
      </c>
      <c r="W2553" s="408" t="str">
        <f>IFERROR(VLOOKUP(AD2545,Marks,72,0),"")</f>
        <v/>
      </c>
      <c r="X2553" s="408" t="str">
        <f>IFERROR(VLOOKUP(AD2545,Marks,73,0),"")</f>
        <v/>
      </c>
      <c r="Y2553" s="117" t="str">
        <f>IFERROR(VLOOKUP(AD2545,Marks,74,0),"")</f>
        <v/>
      </c>
      <c r="Z2553" s="119" t="str">
        <f>IFERROR(VLOOKUP(AD2545,Marks,75,0),"")</f>
        <v/>
      </c>
      <c r="AA2553" s="408" t="str">
        <f>IFERROR(VLOOKUP(AD2545,Marks,76,0),"")</f>
        <v/>
      </c>
      <c r="AB2553" s="408" t="str">
        <f>IFERROR(VLOOKUP(AD2545,Marks,77,0),"")</f>
        <v/>
      </c>
      <c r="AC2553" s="408" t="str">
        <f>IFERROR(VLOOKUP(AD2545,Marks,78,0),"")</f>
        <v/>
      </c>
      <c r="AD2553" s="117" t="str">
        <f>IFERROR(VLOOKUP(AD2545,Marks,79,0),"")</f>
        <v/>
      </c>
      <c r="AE2553" s="119" t="str">
        <f>IFERROR(VLOOKUP(AD2545,Marks,80,0),"")</f>
        <v/>
      </c>
      <c r="AF2553" s="323" t="str">
        <f>IFERROR(VLOOKUP(AD2545,Marks,86,0),"")</f>
        <v/>
      </c>
    </row>
    <row r="2554" spans="1:32" ht="21" customHeight="1">
      <c r="A2554" s="166">
        <f>IF(N2545="","",A2553+1)</f>
        <v>15</v>
      </c>
      <c r="B2554" s="122" t="str">
        <f>'Result Sheet'!$CJ$4</f>
        <v xml:space="preserve">पर्यावरण अध्ययन </v>
      </c>
      <c r="C2554" s="408" t="str">
        <f>IFERROR(VLOOKUP(N2545,Marks,87,0),"")</f>
        <v/>
      </c>
      <c r="D2554" s="408" t="str">
        <f>IFERROR(VLOOKUP(N2545,Marks,88,0),"")</f>
        <v/>
      </c>
      <c r="E2554" s="117" t="str">
        <f>IFERROR(VLOOKUP(N2545,Marks,89,0),"")</f>
        <v/>
      </c>
      <c r="F2554" s="408" t="str">
        <f>IFERROR(VLOOKUP(N2545,Marks,90,0),"")</f>
        <v/>
      </c>
      <c r="G2554" s="408" t="str">
        <f>IFERROR(VLOOKUP(N2545,Marks,91,0),"")</f>
        <v/>
      </c>
      <c r="H2554" s="408" t="str">
        <f>IFERROR(VLOOKUP(N2545,Marks,92,0),"")</f>
        <v/>
      </c>
      <c r="I2554" s="117" t="str">
        <f>IFERROR(VLOOKUP(N2545,Marks,93,0),"")</f>
        <v/>
      </c>
      <c r="J2554" s="119" t="str">
        <f>IFERROR(VLOOKUP(N2545,Marks,94,0),"")</f>
        <v/>
      </c>
      <c r="K2554" s="408" t="str">
        <f>IFERROR(VLOOKUP(N2545,Marks,95,0),"")</f>
        <v/>
      </c>
      <c r="L2554" s="408" t="str">
        <f>IFERROR(VLOOKUP(N2545,Marks,96,0),"")</f>
        <v/>
      </c>
      <c r="M2554" s="408" t="str">
        <f>IFERROR(VLOOKUP(N2545,Marks,97,0),"")</f>
        <v/>
      </c>
      <c r="N2554" s="117" t="str">
        <f>IFERROR(VLOOKUP(N2545,Marks,98,0),"")</f>
        <v/>
      </c>
      <c r="O2554" s="119" t="str">
        <f>IFERROR(VLOOKUP(N2545,Marks,99,0),"")</f>
        <v/>
      </c>
      <c r="P2554" s="323" t="str">
        <f>IFERROR(VLOOKUP(N2545,Marks,105,0),"")</f>
        <v/>
      </c>
      <c r="Q2554" s="819"/>
      <c r="R2554" s="122" t="str">
        <f>'Result Sheet'!$CJ$4</f>
        <v xml:space="preserve">पर्यावरण अध्ययन </v>
      </c>
      <c r="S2554" s="408" t="str">
        <f>IFERROR(VLOOKUP(AD2545,Marks,87,0),"")</f>
        <v/>
      </c>
      <c r="T2554" s="408" t="str">
        <f>IFERROR(VLOOKUP(AD2545,Marks,88,0),"")</f>
        <v/>
      </c>
      <c r="U2554" s="117" t="str">
        <f>IFERROR(VLOOKUP(AD2545,Marks,89,0),"")</f>
        <v/>
      </c>
      <c r="V2554" s="408" t="str">
        <f>IFERROR(VLOOKUP(AD2545,Marks,90,0),"")</f>
        <v/>
      </c>
      <c r="W2554" s="408" t="str">
        <f>IFERROR(VLOOKUP(AD2545,Marks,91,0),"")</f>
        <v/>
      </c>
      <c r="X2554" s="408" t="str">
        <f>IFERROR(VLOOKUP(AD2545,Marks,92,0),"")</f>
        <v/>
      </c>
      <c r="Y2554" s="117" t="str">
        <f>IFERROR(VLOOKUP(AD2545,Marks,93,0),"")</f>
        <v/>
      </c>
      <c r="Z2554" s="119" t="str">
        <f>IFERROR(VLOOKUP(AD2545,Marks,94,0),"")</f>
        <v/>
      </c>
      <c r="AA2554" s="408" t="str">
        <f>IFERROR(VLOOKUP(AD2545,Marks,95,0),"")</f>
        <v/>
      </c>
      <c r="AB2554" s="408" t="str">
        <f>IFERROR(VLOOKUP(AD2545,Marks,96,0),"")</f>
        <v/>
      </c>
      <c r="AC2554" s="408" t="str">
        <f>IFERROR(VLOOKUP(AD2545,Marks,97,0),"")</f>
        <v/>
      </c>
      <c r="AD2554" s="117" t="str">
        <f>IFERROR(VLOOKUP(AD2545,Marks,98,0),"")</f>
        <v/>
      </c>
      <c r="AE2554" s="119" t="str">
        <f>IFERROR(VLOOKUP(AD2545,Marks,99,0),"")</f>
        <v/>
      </c>
      <c r="AF2554" s="323" t="str">
        <f>IFERROR(VLOOKUP(AD2545,Marks,105,0),"")</f>
        <v/>
      </c>
    </row>
    <row r="2555" spans="1:32" ht="25.5" customHeight="1">
      <c r="A2555" s="166">
        <f>IF(N2545="","",A2554+1)</f>
        <v>16</v>
      </c>
      <c r="B2555" s="412" t="s">
        <v>215</v>
      </c>
      <c r="C2555" s="120" t="str">
        <f>IF(AND(C2550="",C2551="",C2552="",C2553="",C2554=""),"",SUM(C2550:C2554))</f>
        <v/>
      </c>
      <c r="D2555" s="120" t="str">
        <f t="shared" ref="D2555" si="1056">IF(AND(D2550="",D2551="",D2552="",D2553="",D2554=""),"",SUM(D2550:D2554))</f>
        <v/>
      </c>
      <c r="E2555" s="120" t="str">
        <f t="shared" ref="E2555" si="1057">IF(AND(E2550="",E2551="",E2552="",E2553="",E2554=""),"",SUM(E2550:E2554))</f>
        <v/>
      </c>
      <c r="F2555" s="120" t="str">
        <f t="shared" ref="F2555" si="1058">IF(AND(F2550="",F2551="",F2552="",F2553="",F2554=""),"",SUM(F2550:F2554))</f>
        <v/>
      </c>
      <c r="G2555" s="120" t="str">
        <f t="shared" ref="G2555" si="1059">IF(AND(G2550="",G2551="",G2552="",G2553="",G2554=""),"",SUM(G2550:G2554))</f>
        <v/>
      </c>
      <c r="H2555" s="120" t="str">
        <f t="shared" ref="H2555" si="1060">IF(AND(H2550="",H2551="",H2552="",H2553="",H2554=""),"",SUM(H2550:H2554))</f>
        <v/>
      </c>
      <c r="I2555" s="120" t="str">
        <f t="shared" ref="I2555" si="1061">IF(AND(I2550="",I2551="",I2552="",I2553="",I2554=""),"",SUM(I2550:I2554))</f>
        <v/>
      </c>
      <c r="J2555" s="120" t="str">
        <f t="shared" ref="J2555" si="1062">IF(AND(J2550="",J2551="",J2552="",J2553="",J2554=""),"",SUM(J2550:J2554))</f>
        <v/>
      </c>
      <c r="K2555" s="120" t="str">
        <f t="shared" ref="K2555" si="1063">IF(AND(K2550="",K2551="",K2552="",K2553="",K2554=""),"",SUM(K2550:K2554))</f>
        <v/>
      </c>
      <c r="L2555" s="120" t="str">
        <f t="shared" ref="L2555" si="1064">IF(AND(L2550="",L2551="",L2552="",L2553="",L2554=""),"",SUM(L2550:L2554))</f>
        <v/>
      </c>
      <c r="M2555" s="120" t="str">
        <f t="shared" ref="M2555" si="1065">IF(AND(M2550="",M2551="",M2552="",M2553="",M2554=""),"",SUM(M2550:M2554))</f>
        <v/>
      </c>
      <c r="N2555" s="120" t="str">
        <f t="shared" ref="N2555" si="1066">IF(AND(N2550="",N2551="",N2552="",N2553="",N2554=""),"",SUM(N2550:N2554))</f>
        <v/>
      </c>
      <c r="O2555" s="120" t="str">
        <f t="shared" ref="O2555" si="1067">IF(AND(O2550="",O2551="",O2552="",O2553="",O2554=""),"",SUM(O2550:O2554))</f>
        <v/>
      </c>
      <c r="P2555" s="326" t="str">
        <f>IF(OR(N2545="",E2543="",O2555=""),"",IF(O2555&gt;85%*1000,"A",IF(O2555&gt;70%*1000,"B",IF(O2555&gt;50%*1000,"C",IF(O2555&gt;30%*1000,"D","E")))))</f>
        <v/>
      </c>
      <c r="Q2555" s="819"/>
      <c r="R2555" s="412" t="s">
        <v>215</v>
      </c>
      <c r="S2555" s="120" t="str">
        <f>IF(AND(S2550="",S2551="",S2552="",S2553="",S2554=""),"",SUM(S2550:S2554))</f>
        <v/>
      </c>
      <c r="T2555" s="120" t="str">
        <f t="shared" ref="T2555" si="1068">IF(AND(T2550="",T2551="",T2552="",T2553="",T2554=""),"",SUM(T2550:T2554))</f>
        <v/>
      </c>
      <c r="U2555" s="120" t="str">
        <f t="shared" ref="U2555" si="1069">IF(AND(U2550="",U2551="",U2552="",U2553="",U2554=""),"",SUM(U2550:U2554))</f>
        <v/>
      </c>
      <c r="V2555" s="120" t="str">
        <f t="shared" ref="V2555" si="1070">IF(AND(V2550="",V2551="",V2552="",V2553="",V2554=""),"",SUM(V2550:V2554))</f>
        <v/>
      </c>
      <c r="W2555" s="120" t="str">
        <f t="shared" ref="W2555" si="1071">IF(AND(W2550="",W2551="",W2552="",W2553="",W2554=""),"",SUM(W2550:W2554))</f>
        <v/>
      </c>
      <c r="X2555" s="120" t="str">
        <f t="shared" ref="X2555" si="1072">IF(AND(X2550="",X2551="",X2552="",X2553="",X2554=""),"",SUM(X2550:X2554))</f>
        <v/>
      </c>
      <c r="Y2555" s="120" t="str">
        <f t="shared" ref="Y2555" si="1073">IF(AND(Y2550="",Y2551="",Y2552="",Y2553="",Y2554=""),"",SUM(Y2550:Y2554))</f>
        <v/>
      </c>
      <c r="Z2555" s="120" t="str">
        <f t="shared" ref="Z2555" si="1074">IF(AND(Z2550="",Z2551="",Z2552="",Z2553="",Z2554=""),"",SUM(Z2550:Z2554))</f>
        <v/>
      </c>
      <c r="AA2555" s="120" t="str">
        <f t="shared" ref="AA2555" si="1075">IF(AND(AA2550="",AA2551="",AA2552="",AA2553="",AA2554=""),"",SUM(AA2550:AA2554))</f>
        <v/>
      </c>
      <c r="AB2555" s="120" t="str">
        <f t="shared" ref="AB2555" si="1076">IF(AND(AB2550="",AB2551="",AB2552="",AB2553="",AB2554=""),"",SUM(AB2550:AB2554))</f>
        <v/>
      </c>
      <c r="AC2555" s="120" t="str">
        <f t="shared" ref="AC2555" si="1077">IF(AND(AC2550="",AC2551="",AC2552="",AC2553="",AC2554=""),"",SUM(AC2550:AC2554))</f>
        <v/>
      </c>
      <c r="AD2555" s="120" t="str">
        <f t="shared" ref="AD2555" si="1078">IF(AND(AD2550="",AD2551="",AD2552="",AD2553="",AD2554=""),"",SUM(AD2550:AD2554))</f>
        <v/>
      </c>
      <c r="AE2555" s="120" t="str">
        <f t="shared" ref="AE2555" si="1079">IF(AND(AE2550="",AE2551="",AE2552="",AE2553="",AE2554=""),"",SUM(AE2550:AE2554))</f>
        <v/>
      </c>
      <c r="AF2555" s="326" t="str">
        <f>IF(OR(AD2545="",U2543="",AE2555=""),"",IF(AE2555&gt;85%*1000,"A",IF(AE2555&gt;70%*1000,"B",IF(AE2555&gt;50%*1000,"C",IF(AE2555&gt;30%*1000,"D","E")))))</f>
        <v/>
      </c>
    </row>
    <row r="2556" spans="1:32" ht="9" customHeight="1">
      <c r="A2556" s="166">
        <f>IF(N2545="","",A2555+1)</f>
        <v>17</v>
      </c>
      <c r="B2556" s="787"/>
      <c r="C2556" s="787"/>
      <c r="D2556" s="787"/>
      <c r="E2556" s="787"/>
      <c r="F2556" s="787"/>
      <c r="G2556" s="787"/>
      <c r="H2556" s="787"/>
      <c r="I2556" s="787"/>
      <c r="J2556" s="787"/>
      <c r="K2556" s="787"/>
      <c r="L2556" s="787"/>
      <c r="M2556" s="787"/>
      <c r="N2556" s="787"/>
      <c r="O2556" s="787"/>
      <c r="P2556" s="787"/>
      <c r="Q2556" s="819"/>
      <c r="R2556" s="787"/>
      <c r="S2556" s="787"/>
      <c r="T2556" s="787"/>
      <c r="U2556" s="787"/>
      <c r="V2556" s="787"/>
      <c r="W2556" s="787"/>
      <c r="X2556" s="787"/>
      <c r="Y2556" s="787"/>
      <c r="Z2556" s="787"/>
      <c r="AA2556" s="787"/>
      <c r="AB2556" s="787"/>
      <c r="AC2556" s="787"/>
      <c r="AD2556" s="787"/>
      <c r="AE2556" s="787"/>
      <c r="AF2556" s="787"/>
    </row>
    <row r="2557" spans="1:32" ht="22.5" customHeight="1">
      <c r="A2557" s="166">
        <f>IF(N2545="","",A2556+1)</f>
        <v>18</v>
      </c>
      <c r="B2557" s="788" t="s">
        <v>213</v>
      </c>
      <c r="C2557" s="788"/>
      <c r="D2557" s="789" t="s">
        <v>229</v>
      </c>
      <c r="E2557" s="790"/>
      <c r="F2557" s="411" t="s">
        <v>186</v>
      </c>
      <c r="G2557" s="788" t="s">
        <v>213</v>
      </c>
      <c r="H2557" s="788"/>
      <c r="I2557" s="789" t="s">
        <v>229</v>
      </c>
      <c r="J2557" s="790"/>
      <c r="K2557" s="411" t="s">
        <v>186</v>
      </c>
      <c r="L2557" s="788" t="s">
        <v>213</v>
      </c>
      <c r="M2557" s="788"/>
      <c r="N2557" s="789" t="s">
        <v>229</v>
      </c>
      <c r="O2557" s="790"/>
      <c r="P2557" s="411" t="s">
        <v>186</v>
      </c>
      <c r="Q2557" s="819"/>
      <c r="R2557" s="788" t="s">
        <v>213</v>
      </c>
      <c r="S2557" s="788"/>
      <c r="T2557" s="789" t="s">
        <v>229</v>
      </c>
      <c r="U2557" s="790"/>
      <c r="V2557" s="411" t="s">
        <v>186</v>
      </c>
      <c r="W2557" s="788" t="s">
        <v>213</v>
      </c>
      <c r="X2557" s="788"/>
      <c r="Y2557" s="789" t="s">
        <v>229</v>
      </c>
      <c r="Z2557" s="790"/>
      <c r="AA2557" s="411" t="s">
        <v>186</v>
      </c>
      <c r="AB2557" s="788" t="s">
        <v>213</v>
      </c>
      <c r="AC2557" s="788"/>
      <c r="AD2557" s="789" t="s">
        <v>229</v>
      </c>
      <c r="AE2557" s="790"/>
      <c r="AF2557" s="411" t="s">
        <v>186</v>
      </c>
    </row>
    <row r="2558" spans="1:32" ht="21.75" customHeight="1">
      <c r="A2558" s="166">
        <f>IF(N2545="","",A2557+1)</f>
        <v>19</v>
      </c>
      <c r="B2558" s="791" t="s">
        <v>221</v>
      </c>
      <c r="C2558" s="792"/>
      <c r="D2558" s="792"/>
      <c r="E2558" s="119" t="str">
        <f>IFERROR(VLOOKUP(N2545,Marks,109,0),"")</f>
        <v/>
      </c>
      <c r="F2558" s="130" t="str">
        <f>IFERROR(VLOOKUP(N2545,Marks,113,0),"")</f>
        <v/>
      </c>
      <c r="G2558" s="791" t="s">
        <v>192</v>
      </c>
      <c r="H2558" s="792"/>
      <c r="I2558" s="792"/>
      <c r="J2558" s="119" t="str">
        <f>IFERROR(VLOOKUP(N2545,Marks,117,0),"")</f>
        <v/>
      </c>
      <c r="K2558" s="130" t="str">
        <f>IFERROR(VLOOKUP(N2545,Marks,121,0),"")</f>
        <v/>
      </c>
      <c r="L2558" s="793" t="s">
        <v>193</v>
      </c>
      <c r="M2558" s="794"/>
      <c r="N2558" s="794"/>
      <c r="O2558" s="119" t="str">
        <f>IFERROR(VLOOKUP(N2545,Marks,125,0),"")</f>
        <v/>
      </c>
      <c r="P2558" s="130" t="str">
        <f>IFERROR(VLOOKUP(N2545,Marks,129,0),"")</f>
        <v/>
      </c>
      <c r="Q2558" s="819"/>
      <c r="R2558" s="791" t="s">
        <v>221</v>
      </c>
      <c r="S2558" s="792"/>
      <c r="T2558" s="792"/>
      <c r="U2558" s="119" t="str">
        <f>IFERROR(VLOOKUP(AD2545,Marks,109,0),"")</f>
        <v/>
      </c>
      <c r="V2558" s="130" t="str">
        <f>IFERROR(VLOOKUP(AD2545,Marks,113,0),"")</f>
        <v/>
      </c>
      <c r="W2558" s="791" t="s">
        <v>192</v>
      </c>
      <c r="X2558" s="792"/>
      <c r="Y2558" s="792"/>
      <c r="Z2558" s="119" t="str">
        <f>IFERROR(VLOOKUP(AD2545,Marks,117,0),"")</f>
        <v/>
      </c>
      <c r="AA2558" s="130" t="str">
        <f>IFERROR(VLOOKUP(AD2545,Marks,121,0),"")</f>
        <v/>
      </c>
      <c r="AB2558" s="793" t="s">
        <v>193</v>
      </c>
      <c r="AC2558" s="794"/>
      <c r="AD2558" s="794"/>
      <c r="AE2558" s="119" t="str">
        <f>IFERROR(VLOOKUP(AD2545,Marks,125,0),"")</f>
        <v/>
      </c>
      <c r="AF2558" s="130" t="str">
        <f>IFERROR(VLOOKUP(AD2545,Marks,129,0),"")</f>
        <v/>
      </c>
    </row>
    <row r="2559" spans="1:32" ht="21" customHeight="1">
      <c r="A2559" s="166">
        <f>IF(N2545="","",A2558+1)</f>
        <v>20</v>
      </c>
      <c r="B2559" s="780" t="s">
        <v>216</v>
      </c>
      <c r="C2559" s="780"/>
      <c r="D2559" s="780"/>
      <c r="E2559" s="795" t="str">
        <f>IFERROR(VLOOKUP(N2545,Marks,135,0),"")</f>
        <v/>
      </c>
      <c r="F2559" s="795"/>
      <c r="G2559" s="795"/>
      <c r="H2559" s="795"/>
      <c r="I2559" s="780" t="s">
        <v>217</v>
      </c>
      <c r="J2559" s="780"/>
      <c r="K2559" s="780"/>
      <c r="L2559" s="780"/>
      <c r="M2559" s="796" t="str">
        <f>IFERROR(VLOOKUP(N2545,Marks,136,0),"")</f>
        <v/>
      </c>
      <c r="N2559" s="796"/>
      <c r="O2559" s="796"/>
      <c r="P2559" s="796"/>
      <c r="Q2559" s="819"/>
      <c r="R2559" s="780" t="s">
        <v>216</v>
      </c>
      <c r="S2559" s="780"/>
      <c r="T2559" s="780"/>
      <c r="U2559" s="795" t="str">
        <f>IFERROR(VLOOKUP(AD2545,Marks,135,0),"")</f>
        <v/>
      </c>
      <c r="V2559" s="795"/>
      <c r="W2559" s="795"/>
      <c r="X2559" s="795"/>
      <c r="Y2559" s="780" t="s">
        <v>217</v>
      </c>
      <c r="Z2559" s="780"/>
      <c r="AA2559" s="780"/>
      <c r="AB2559" s="780"/>
      <c r="AC2559" s="796" t="str">
        <f>IFERROR(VLOOKUP(AD2545,Marks,136,0),"")</f>
        <v/>
      </c>
      <c r="AD2559" s="796"/>
      <c r="AE2559" s="796"/>
      <c r="AF2559" s="796"/>
    </row>
    <row r="2560" spans="1:32" ht="21" customHeight="1">
      <c r="A2560" s="166">
        <f>IF(N2545="","",A2559+1)</f>
        <v>21</v>
      </c>
      <c r="B2560" s="780" t="s">
        <v>218</v>
      </c>
      <c r="C2560" s="780"/>
      <c r="D2560" s="780"/>
      <c r="E2560" s="782" t="str">
        <f>IFERROR(VLOOKUP(N2545,Marks,134,0),"")</f>
        <v/>
      </c>
      <c r="F2560" s="782"/>
      <c r="G2560" s="782"/>
      <c r="H2560" s="782"/>
      <c r="I2560" s="780" t="s">
        <v>219</v>
      </c>
      <c r="J2560" s="780"/>
      <c r="K2560" s="780"/>
      <c r="L2560" s="780"/>
      <c r="M2560" s="781" t="str">
        <f>IFERROR(VLOOKUP(N2545,Marks,131,0),"")</f>
        <v/>
      </c>
      <c r="N2560" s="781"/>
      <c r="O2560" s="781"/>
      <c r="P2560" s="781"/>
      <c r="Q2560" s="819"/>
      <c r="R2560" s="780" t="s">
        <v>218</v>
      </c>
      <c r="S2560" s="780"/>
      <c r="T2560" s="780"/>
      <c r="U2560" s="782" t="str">
        <f>IFERROR(VLOOKUP(AD2545,Marks,134,0),"")</f>
        <v/>
      </c>
      <c r="V2560" s="782"/>
      <c r="W2560" s="782"/>
      <c r="X2560" s="782"/>
      <c r="Y2560" s="780" t="s">
        <v>219</v>
      </c>
      <c r="Z2560" s="780"/>
      <c r="AA2560" s="780"/>
      <c r="AB2560" s="780"/>
      <c r="AC2560" s="781" t="str">
        <f>IFERROR(VLOOKUP(AD2545,Marks,131,0),"")</f>
        <v/>
      </c>
      <c r="AD2560" s="781"/>
      <c r="AE2560" s="781"/>
      <c r="AF2560" s="781"/>
    </row>
    <row r="2561" spans="1:32" ht="21" customHeight="1">
      <c r="A2561" s="166">
        <f>IF(N2545="","",A2560+1)</f>
        <v>22</v>
      </c>
      <c r="B2561" s="780" t="s">
        <v>220</v>
      </c>
      <c r="C2561" s="780"/>
      <c r="D2561" s="780"/>
      <c r="E2561" s="324" t="str">
        <f>IFERROR(VLOOKUP(N2545,Marks,132,0),"")</f>
        <v/>
      </c>
      <c r="F2561" s="325" t="s">
        <v>341</v>
      </c>
      <c r="G2561" s="783" t="str">
        <f>IF(OR(N2545="",E2543="",O2555=""),"",IF(O2555&gt;85%*1000,"A",IF(O2555&gt;70%*1000,"B",IF(O2555&gt;50%*1000,"C",IF(O2555&gt;30%*1000,"D","E")))))</f>
        <v/>
      </c>
      <c r="H2561" s="783"/>
      <c r="I2561" s="780" t="s">
        <v>222</v>
      </c>
      <c r="J2561" s="780"/>
      <c r="K2561" s="780"/>
      <c r="L2561" s="780"/>
      <c r="M2561" s="818" t="str">
        <f>IFERROR(VLOOKUP(N2545,Marks,133,0),"")</f>
        <v/>
      </c>
      <c r="N2561" s="818"/>
      <c r="O2561" s="818"/>
      <c r="P2561" s="818"/>
      <c r="Q2561" s="819"/>
      <c r="R2561" s="780" t="s">
        <v>220</v>
      </c>
      <c r="S2561" s="780"/>
      <c r="T2561" s="780"/>
      <c r="U2561" s="324" t="str">
        <f>IFERROR(VLOOKUP(AD2545,Marks,132,0),"")</f>
        <v/>
      </c>
      <c r="V2561" s="325" t="s">
        <v>341</v>
      </c>
      <c r="W2561" s="783" t="str">
        <f>IF(OR(AD2545="",U2543="",AE2555=""),"",IF(AE2555&gt;85%*1000,"A",IF(AE2555&gt;70%*1000,"B",IF(AE2555&gt;50%*1000,"C",IF(AE2555&gt;30%*1000,"D","E")))))</f>
        <v/>
      </c>
      <c r="X2561" s="783"/>
      <c r="Y2561" s="780" t="s">
        <v>222</v>
      </c>
      <c r="Z2561" s="780"/>
      <c r="AA2561" s="780"/>
      <c r="AB2561" s="780"/>
      <c r="AC2561" s="818" t="str">
        <f>IFERROR(VLOOKUP(AD2545,Marks,133,0),"")</f>
        <v/>
      </c>
      <c r="AD2561" s="818"/>
      <c r="AE2561" s="818"/>
      <c r="AF2561" s="818"/>
    </row>
    <row r="2562" spans="1:32" ht="21" customHeight="1">
      <c r="A2562" s="166">
        <f>IF(N2545="","",A2561+1)</f>
        <v>23</v>
      </c>
      <c r="B2562" s="817" t="s">
        <v>228</v>
      </c>
      <c r="C2562" s="817"/>
      <c r="D2562" s="817"/>
      <c r="E2562" s="784">
        <f>'Master sheet'!$C$10</f>
        <v>44697</v>
      </c>
      <c r="F2562" s="784"/>
      <c r="G2562" s="784"/>
      <c r="H2562" s="410"/>
      <c r="I2562" s="121"/>
      <c r="J2562" s="121"/>
      <c r="K2562" s="76"/>
      <c r="L2562" s="121"/>
      <c r="M2562" s="121"/>
      <c r="N2562" s="121"/>
      <c r="O2562" s="121"/>
      <c r="P2562" s="121"/>
      <c r="Q2562" s="819"/>
      <c r="R2562" s="817" t="s">
        <v>228</v>
      </c>
      <c r="S2562" s="817"/>
      <c r="T2562" s="817"/>
      <c r="U2562" s="784">
        <f>'Master sheet'!$C$10</f>
        <v>44697</v>
      </c>
      <c r="V2562" s="784"/>
      <c r="W2562" s="784"/>
      <c r="X2562" s="410"/>
      <c r="Y2562" s="121"/>
      <c r="Z2562" s="121"/>
      <c r="AA2562" s="76"/>
      <c r="AB2562" s="121"/>
      <c r="AC2562" s="121"/>
      <c r="AD2562" s="121"/>
      <c r="AE2562" s="121"/>
      <c r="AF2562" s="121"/>
    </row>
    <row r="2563" spans="1:32" ht="43.5" customHeight="1">
      <c r="A2563" s="166">
        <f>IF(N2545="","",A2562+1)</f>
        <v>24</v>
      </c>
      <c r="B2563" s="804" t="str">
        <f>IF(AND(C2542=1),CONCATENATE("( ",UPPER('Master sheet'!$F$11)," )"),IF(AND(C2542=2),CONCATENATE("( ",UPPER('Master sheet'!$F$19)," )"),IF(AND(C2542=3),CONCATENATE("( ",UPPER('Master sheet'!$J$11)," )"),IF(AND(C2542=4),CONCATENATE("( ",UPPER('Master sheet'!$J$19)," )"),""))))</f>
        <v/>
      </c>
      <c r="C2563" s="804"/>
      <c r="D2563" s="804"/>
      <c r="E2563" s="804"/>
      <c r="F2563" s="805" t="str">
        <f>IF(AND(N2545=""),"",CONCATENATE("(",'Master sheet'!$C$14," )"))</f>
        <v>(Suresh Kumar )</v>
      </c>
      <c r="G2563" s="805"/>
      <c r="H2563" s="805"/>
      <c r="I2563" s="805"/>
      <c r="J2563" s="805"/>
      <c r="K2563" s="805" t="str">
        <f>IF(AND(N2545=""),"",CONCATENATE("(",'Master sheet'!$C$12," )"))</f>
        <v>(USHA PALIYA )</v>
      </c>
      <c r="L2563" s="805"/>
      <c r="M2563" s="805"/>
      <c r="N2563" s="805"/>
      <c r="O2563" s="805"/>
      <c r="P2563" s="805"/>
      <c r="Q2563" s="819"/>
      <c r="R2563" s="804" t="str">
        <f>IF(AND(S2542=1),CONCATENATE("( ",UPPER('Master sheet'!$F$11)," )"),IF(AND(S2542=2),CONCATENATE("( ",UPPER('Master sheet'!$F$19)," )"),IF(AND(S2542=3),CONCATENATE("( ",UPPER('Master sheet'!$J$11)," )"),IF(AND(S2542=4),CONCATENATE("( ",UPPER('Master sheet'!$J$19)," )"),""))))</f>
        <v/>
      </c>
      <c r="S2563" s="804"/>
      <c r="T2563" s="804"/>
      <c r="U2563" s="804"/>
      <c r="V2563" s="805" t="str">
        <f>IF(AND(AD2545=""),"",CONCATENATE("(",'Master sheet'!$C$14," )"))</f>
        <v>(Suresh Kumar )</v>
      </c>
      <c r="W2563" s="805"/>
      <c r="X2563" s="805"/>
      <c r="Y2563" s="805"/>
      <c r="Z2563" s="805"/>
      <c r="AA2563" s="805" t="str">
        <f>IF(AND(AD2545=""),"",CONCATENATE("(",'Master sheet'!$C$12," )"))</f>
        <v>(USHA PALIYA )</v>
      </c>
      <c r="AB2563" s="805"/>
      <c r="AC2563" s="805"/>
      <c r="AD2563" s="805"/>
      <c r="AE2563" s="805"/>
      <c r="AF2563" s="805"/>
    </row>
    <row r="2564" spans="1:32" ht="21.75" customHeight="1">
      <c r="A2564" s="166">
        <f>IF(N2545="","",A2563+1)</f>
        <v>25</v>
      </c>
      <c r="B2564" s="806" t="s">
        <v>223</v>
      </c>
      <c r="C2564" s="806"/>
      <c r="D2564" s="806"/>
      <c r="E2564" s="806"/>
      <c r="F2564" s="807" t="s">
        <v>224</v>
      </c>
      <c r="G2564" s="807"/>
      <c r="H2564" s="807"/>
      <c r="I2564" s="807"/>
      <c r="J2564" s="807"/>
      <c r="K2564" s="806" t="s">
        <v>225</v>
      </c>
      <c r="L2564" s="806"/>
      <c r="M2564" s="806"/>
      <c r="N2564" s="806"/>
      <c r="O2564" s="806"/>
      <c r="P2564" s="806"/>
      <c r="Q2564" s="819"/>
      <c r="R2564" s="806" t="s">
        <v>223</v>
      </c>
      <c r="S2564" s="806"/>
      <c r="T2564" s="806"/>
      <c r="U2564" s="806"/>
      <c r="V2564" s="807" t="s">
        <v>224</v>
      </c>
      <c r="W2564" s="807"/>
      <c r="X2564" s="807"/>
      <c r="Y2564" s="807"/>
      <c r="Z2564" s="807"/>
      <c r="AA2564" s="806" t="s">
        <v>225</v>
      </c>
      <c r="AB2564" s="806"/>
      <c r="AC2564" s="806"/>
      <c r="AD2564" s="806"/>
      <c r="AE2564" s="806"/>
      <c r="AF2564" s="806"/>
    </row>
    <row r="2566" spans="1:32" ht="21.9" customHeight="1">
      <c r="A2566" s="165">
        <f>IF(N2572="","",1)</f>
        <v>1</v>
      </c>
      <c r="B2566" s="808" t="s">
        <v>203</v>
      </c>
      <c r="C2566" s="808"/>
      <c r="D2566" s="808"/>
      <c r="E2566" s="808"/>
      <c r="F2566" s="808"/>
      <c r="G2566" s="808"/>
      <c r="H2566" s="808"/>
      <c r="I2566" s="808"/>
      <c r="J2566" s="808"/>
      <c r="K2566" s="808"/>
      <c r="L2566" s="808"/>
      <c r="M2566" s="808"/>
      <c r="N2566" s="808"/>
      <c r="O2566" s="808"/>
      <c r="P2566" s="808"/>
      <c r="Q2566" s="819" t="s">
        <v>249</v>
      </c>
      <c r="R2566" s="808" t="s">
        <v>203</v>
      </c>
      <c r="S2566" s="808"/>
      <c r="T2566" s="808"/>
      <c r="U2566" s="808"/>
      <c r="V2566" s="808"/>
      <c r="W2566" s="808"/>
      <c r="X2566" s="808"/>
      <c r="Y2566" s="808"/>
      <c r="Z2566" s="808"/>
      <c r="AA2566" s="808"/>
      <c r="AB2566" s="808"/>
      <c r="AC2566" s="808"/>
      <c r="AD2566" s="808"/>
      <c r="AE2566" s="808"/>
      <c r="AF2566" s="808"/>
    </row>
    <row r="2567" spans="1:32" ht="21.9" customHeight="1">
      <c r="A2567" s="166">
        <f>IF(N2572="","",A2566+1)</f>
        <v>2</v>
      </c>
      <c r="B2567" s="820" t="s">
        <v>541</v>
      </c>
      <c r="C2567" s="820"/>
      <c r="D2567" s="820"/>
      <c r="E2567" s="820"/>
      <c r="F2567" s="820"/>
      <c r="G2567" s="820"/>
      <c r="H2567" s="820"/>
      <c r="I2567" s="820"/>
      <c r="J2567" s="820"/>
      <c r="K2567" s="820"/>
      <c r="L2567" s="820"/>
      <c r="M2567" s="820"/>
      <c r="N2567" s="820"/>
      <c r="O2567" s="820"/>
      <c r="P2567" s="820"/>
      <c r="Q2567" s="819"/>
      <c r="R2567" s="820" t="s">
        <v>541</v>
      </c>
      <c r="S2567" s="820"/>
      <c r="T2567" s="820"/>
      <c r="U2567" s="820"/>
      <c r="V2567" s="820"/>
      <c r="W2567" s="820"/>
      <c r="X2567" s="820"/>
      <c r="Y2567" s="820"/>
      <c r="Z2567" s="820"/>
      <c r="AA2567" s="820"/>
      <c r="AB2567" s="820"/>
      <c r="AC2567" s="820"/>
      <c r="AD2567" s="820"/>
      <c r="AE2567" s="820"/>
      <c r="AF2567" s="820"/>
    </row>
    <row r="2568" spans="1:32" ht="21.9" customHeight="1">
      <c r="A2568" s="166">
        <f>IF(N2572="","",A2567+1)</f>
        <v>3</v>
      </c>
      <c r="B2568" s="821" t="s">
        <v>168</v>
      </c>
      <c r="C2568" s="821"/>
      <c r="D2568" s="821"/>
      <c r="E2568" s="822" t="str">
        <f>IF(AND(N2572=""),"",'Result Sheet'!$F$2)</f>
        <v xml:space="preserve">महात्मा गाँधी राजकीय विद्यालय (अंग्रेजी माध्यम) बर, पाली </v>
      </c>
      <c r="F2568" s="822"/>
      <c r="G2568" s="822"/>
      <c r="H2568" s="822"/>
      <c r="I2568" s="822"/>
      <c r="J2568" s="822"/>
      <c r="K2568" s="822"/>
      <c r="L2568" s="822"/>
      <c r="M2568" s="822"/>
      <c r="N2568" s="822"/>
      <c r="O2568" s="822"/>
      <c r="P2568" s="822"/>
      <c r="Q2568" s="819"/>
      <c r="R2568" s="821" t="s">
        <v>168</v>
      </c>
      <c r="S2568" s="821"/>
      <c r="T2568" s="821"/>
      <c r="U2568" s="822" t="str">
        <f>IF(AND(AD2572=""),"",'Result Sheet'!$F$2)</f>
        <v xml:space="preserve">महात्मा गाँधी राजकीय विद्यालय (अंग्रेजी माध्यम) बर, पाली </v>
      </c>
      <c r="V2568" s="822"/>
      <c r="W2568" s="822"/>
      <c r="X2568" s="822"/>
      <c r="Y2568" s="822"/>
      <c r="Z2568" s="822"/>
      <c r="AA2568" s="822"/>
      <c r="AB2568" s="822"/>
      <c r="AC2568" s="822"/>
      <c r="AD2568" s="822"/>
      <c r="AE2568" s="822"/>
      <c r="AF2568" s="822"/>
    </row>
    <row r="2569" spans="1:32" ht="21.9" customHeight="1">
      <c r="A2569" s="166">
        <f>IF(N2572="","",A2568+1)</f>
        <v>4</v>
      </c>
      <c r="B2569" s="413" t="s">
        <v>169</v>
      </c>
      <c r="C2569" s="797" t="str">
        <f>IFERROR(VLOOKUP(N2572,Marks,2,0),"")</f>
        <v/>
      </c>
      <c r="D2569" s="797"/>
      <c r="E2569" s="815" t="s">
        <v>212</v>
      </c>
      <c r="F2569" s="815"/>
      <c r="G2569" s="815"/>
      <c r="H2569" s="797" t="str">
        <f>IFERROR(VLOOKUP(N2572,Marks,3,0),"")</f>
        <v/>
      </c>
      <c r="I2569" s="797"/>
      <c r="J2569" s="798" t="s">
        <v>205</v>
      </c>
      <c r="K2569" s="798"/>
      <c r="L2569" s="798"/>
      <c r="M2569" s="798"/>
      <c r="N2569" s="799" t="str">
        <f>IF(AND(N2572=""),"",'Marks Entry 1st'!$I$2)</f>
        <v xml:space="preserve"> 2021-2022</v>
      </c>
      <c r="O2569" s="799"/>
      <c r="P2569" s="799"/>
      <c r="Q2569" s="819"/>
      <c r="R2569" s="413" t="s">
        <v>169</v>
      </c>
      <c r="S2569" s="797" t="str">
        <f>IFERROR(VLOOKUP(AD2572,Marks,2,0),"")</f>
        <v/>
      </c>
      <c r="T2569" s="797"/>
      <c r="U2569" s="815" t="s">
        <v>212</v>
      </c>
      <c r="V2569" s="815"/>
      <c r="W2569" s="815"/>
      <c r="X2569" s="797" t="str">
        <f>IFERROR(VLOOKUP(AD2572,Marks,3,0),"")</f>
        <v/>
      </c>
      <c r="Y2569" s="797"/>
      <c r="Z2569" s="798" t="s">
        <v>205</v>
      </c>
      <c r="AA2569" s="798"/>
      <c r="AB2569" s="798"/>
      <c r="AC2569" s="798"/>
      <c r="AD2569" s="799" t="str">
        <f>IF(AND(AD2572=""),"",'Marks Entry 1st'!$I$2)</f>
        <v xml:space="preserve"> 2021-2022</v>
      </c>
      <c r="AE2569" s="799"/>
      <c r="AF2569" s="799"/>
    </row>
    <row r="2570" spans="1:32" ht="21.9" customHeight="1">
      <c r="A2570" s="166">
        <f>IF(N2572="","",A2569+1)</f>
        <v>5</v>
      </c>
      <c r="B2570" s="800" t="s">
        <v>206</v>
      </c>
      <c r="C2570" s="800"/>
      <c r="D2570" s="800"/>
      <c r="E2570" s="801" t="str">
        <f>IFERROR(VLOOKUP(N2572,Marks,6,0),"")</f>
        <v/>
      </c>
      <c r="F2570" s="801"/>
      <c r="G2570" s="801"/>
      <c r="H2570" s="801"/>
      <c r="I2570" s="801"/>
      <c r="J2570" s="802" t="s">
        <v>209</v>
      </c>
      <c r="K2570" s="802"/>
      <c r="L2570" s="802"/>
      <c r="M2570" s="802"/>
      <c r="N2570" s="803" t="str">
        <f>IFERROR(VLOOKUP(N2572,Marks,5,0),"")</f>
        <v/>
      </c>
      <c r="O2570" s="803"/>
      <c r="P2570" s="803"/>
      <c r="Q2570" s="819"/>
      <c r="R2570" s="800" t="s">
        <v>206</v>
      </c>
      <c r="S2570" s="800"/>
      <c r="T2570" s="800"/>
      <c r="U2570" s="801" t="str">
        <f>IFERROR(VLOOKUP(AD2572,Marks,6,0),"")</f>
        <v/>
      </c>
      <c r="V2570" s="801"/>
      <c r="W2570" s="801"/>
      <c r="X2570" s="801"/>
      <c r="Y2570" s="801"/>
      <c r="Z2570" s="802" t="s">
        <v>209</v>
      </c>
      <c r="AA2570" s="802"/>
      <c r="AB2570" s="802"/>
      <c r="AC2570" s="802"/>
      <c r="AD2570" s="803" t="str">
        <f>IFERROR(VLOOKUP(AD2572,Marks,5,0),"")</f>
        <v/>
      </c>
      <c r="AE2570" s="803"/>
      <c r="AF2570" s="803"/>
    </row>
    <row r="2571" spans="1:32" ht="21.9" customHeight="1">
      <c r="A2571" s="166">
        <f>IF(N2572="","",A2570+1)</f>
        <v>6</v>
      </c>
      <c r="B2571" s="800" t="s">
        <v>207</v>
      </c>
      <c r="C2571" s="800"/>
      <c r="D2571" s="800"/>
      <c r="E2571" s="801" t="str">
        <f>IFERROR(VLOOKUP(N2572,Marks,7,0),"")</f>
        <v/>
      </c>
      <c r="F2571" s="801"/>
      <c r="G2571" s="801"/>
      <c r="H2571" s="801"/>
      <c r="I2571" s="801"/>
      <c r="J2571" s="802" t="s">
        <v>210</v>
      </c>
      <c r="K2571" s="802"/>
      <c r="L2571" s="802"/>
      <c r="M2571" s="802"/>
      <c r="N2571" s="816" t="str">
        <f>IFERROR(VLOOKUP(N2572,Marks,4,0),"")</f>
        <v/>
      </c>
      <c r="O2571" s="816"/>
      <c r="P2571" s="816"/>
      <c r="Q2571" s="819"/>
      <c r="R2571" s="800" t="s">
        <v>207</v>
      </c>
      <c r="S2571" s="800"/>
      <c r="T2571" s="800"/>
      <c r="U2571" s="801" t="str">
        <f>IFERROR(VLOOKUP(AD2572,Marks,7,0),"")</f>
        <v/>
      </c>
      <c r="V2571" s="801"/>
      <c r="W2571" s="801"/>
      <c r="X2571" s="801"/>
      <c r="Y2571" s="801"/>
      <c r="Z2571" s="802" t="s">
        <v>210</v>
      </c>
      <c r="AA2571" s="802"/>
      <c r="AB2571" s="802"/>
      <c r="AC2571" s="802"/>
      <c r="AD2571" s="816" t="str">
        <f>IFERROR(VLOOKUP(AD2572,Marks,4,0),"")</f>
        <v/>
      </c>
      <c r="AE2571" s="816"/>
      <c r="AF2571" s="816"/>
    </row>
    <row r="2572" spans="1:32" ht="21.9" customHeight="1">
      <c r="A2572" s="166">
        <f>IF(N2572="","",A2571+1)</f>
        <v>7</v>
      </c>
      <c r="B2572" s="800" t="s">
        <v>208</v>
      </c>
      <c r="C2572" s="800"/>
      <c r="D2572" s="800"/>
      <c r="E2572" s="801" t="str">
        <f>IFERROR(VLOOKUP(N2572,Marks,8,0),"")</f>
        <v/>
      </c>
      <c r="F2572" s="801"/>
      <c r="G2572" s="801"/>
      <c r="H2572" s="801"/>
      <c r="I2572" s="801"/>
      <c r="J2572" s="802" t="s">
        <v>211</v>
      </c>
      <c r="K2572" s="802"/>
      <c r="L2572" s="802"/>
      <c r="M2572" s="802"/>
      <c r="N2572" s="809">
        <f>IF(AD2545="","",IF(AND(AD2545+1&gt;$AN$6),"",AD2545+1))</f>
        <v>291</v>
      </c>
      <c r="O2572" s="809"/>
      <c r="P2572" s="809"/>
      <c r="Q2572" s="819"/>
      <c r="R2572" s="800" t="s">
        <v>208</v>
      </c>
      <c r="S2572" s="800"/>
      <c r="T2572" s="800"/>
      <c r="U2572" s="801" t="str">
        <f>IFERROR(VLOOKUP(AD2572,Marks,8,0),"")</f>
        <v/>
      </c>
      <c r="V2572" s="801"/>
      <c r="W2572" s="801"/>
      <c r="X2572" s="801"/>
      <c r="Y2572" s="801"/>
      <c r="Z2572" s="802" t="s">
        <v>211</v>
      </c>
      <c r="AA2572" s="802"/>
      <c r="AB2572" s="802"/>
      <c r="AC2572" s="802"/>
      <c r="AD2572" s="810">
        <f>IF(N2572="","",IF(AND(N2572+1&gt;$AN$6),"",N2572+1))</f>
        <v>292</v>
      </c>
      <c r="AE2572" s="810"/>
      <c r="AF2572" s="810"/>
    </row>
    <row r="2573" spans="1:32" ht="9" customHeight="1">
      <c r="A2573" s="166">
        <f>IF(N2572="","",A2572+1)</f>
        <v>8</v>
      </c>
      <c r="B2573" s="123"/>
      <c r="C2573" s="123"/>
      <c r="D2573" s="123"/>
      <c r="E2573" s="124"/>
      <c r="F2573" s="124"/>
      <c r="G2573" s="124"/>
      <c r="H2573" s="123"/>
      <c r="I2573" s="123"/>
      <c r="J2573" s="125"/>
      <c r="K2573" s="125"/>
      <c r="L2573" s="125"/>
      <c r="M2573" s="76"/>
      <c r="N2573" s="76"/>
      <c r="O2573" s="76"/>
      <c r="P2573" s="76"/>
      <c r="Q2573" s="819"/>
      <c r="R2573" s="123"/>
      <c r="S2573" s="123"/>
      <c r="T2573" s="123"/>
      <c r="U2573" s="124"/>
      <c r="V2573" s="124"/>
      <c r="W2573" s="124"/>
      <c r="X2573" s="123"/>
      <c r="Y2573" s="123"/>
      <c r="Z2573" s="125"/>
      <c r="AA2573" s="125"/>
      <c r="AB2573" s="125"/>
      <c r="AC2573" s="76"/>
      <c r="AD2573" s="76"/>
      <c r="AE2573" s="76"/>
      <c r="AF2573" s="76"/>
    </row>
    <row r="2574" spans="1:32" ht="21" customHeight="1">
      <c r="A2574" s="166">
        <f>IF(N2572="","",A2573+1)</f>
        <v>9</v>
      </c>
      <c r="B2574" s="811" t="s">
        <v>213</v>
      </c>
      <c r="C2574" s="646" t="s">
        <v>214</v>
      </c>
      <c r="D2574" s="646"/>
      <c r="E2574" s="646"/>
      <c r="F2574" s="812" t="s">
        <v>13</v>
      </c>
      <c r="G2574" s="813"/>
      <c r="H2574" s="813"/>
      <c r="I2574" s="814"/>
      <c r="J2574" s="649" t="s">
        <v>184</v>
      </c>
      <c r="K2574" s="650" t="s">
        <v>167</v>
      </c>
      <c r="L2574" s="651"/>
      <c r="M2574" s="651"/>
      <c r="N2574" s="652"/>
      <c r="O2574" s="616" t="s">
        <v>185</v>
      </c>
      <c r="P2574" s="617" t="s">
        <v>186</v>
      </c>
      <c r="Q2574" s="819"/>
      <c r="R2574" s="811" t="s">
        <v>213</v>
      </c>
      <c r="S2574" s="646" t="s">
        <v>214</v>
      </c>
      <c r="T2574" s="646"/>
      <c r="U2574" s="646"/>
      <c r="V2574" s="812" t="s">
        <v>13</v>
      </c>
      <c r="W2574" s="813"/>
      <c r="X2574" s="813"/>
      <c r="Y2574" s="814"/>
      <c r="Z2574" s="649" t="s">
        <v>184</v>
      </c>
      <c r="AA2574" s="650" t="s">
        <v>167</v>
      </c>
      <c r="AB2574" s="651"/>
      <c r="AC2574" s="651"/>
      <c r="AD2574" s="652"/>
      <c r="AE2574" s="616" t="s">
        <v>185</v>
      </c>
      <c r="AF2574" s="617" t="s">
        <v>186</v>
      </c>
    </row>
    <row r="2575" spans="1:32" ht="90.75" customHeight="1">
      <c r="A2575" s="166">
        <f>IF(N2572="","",A2574+1)</f>
        <v>10</v>
      </c>
      <c r="B2575" s="811"/>
      <c r="C2575" s="171" t="s">
        <v>11</v>
      </c>
      <c r="D2575" s="171" t="s">
        <v>180</v>
      </c>
      <c r="E2575" s="171" t="s">
        <v>108</v>
      </c>
      <c r="F2575" s="171" t="s">
        <v>182</v>
      </c>
      <c r="G2575" s="171" t="s">
        <v>183</v>
      </c>
      <c r="H2575" s="305" t="s">
        <v>10</v>
      </c>
      <c r="I2575" s="171" t="s">
        <v>108</v>
      </c>
      <c r="J2575" s="649"/>
      <c r="K2575" s="172" t="s">
        <v>182</v>
      </c>
      <c r="L2575" s="172" t="s">
        <v>183</v>
      </c>
      <c r="M2575" s="173" t="s">
        <v>10</v>
      </c>
      <c r="N2575" s="171" t="s">
        <v>108</v>
      </c>
      <c r="O2575" s="616"/>
      <c r="P2575" s="785"/>
      <c r="Q2575" s="819"/>
      <c r="R2575" s="811"/>
      <c r="S2575" s="171" t="s">
        <v>11</v>
      </c>
      <c r="T2575" s="171" t="s">
        <v>180</v>
      </c>
      <c r="U2575" s="171" t="s">
        <v>108</v>
      </c>
      <c r="V2575" s="171" t="s">
        <v>182</v>
      </c>
      <c r="W2575" s="171" t="s">
        <v>183</v>
      </c>
      <c r="X2575" s="305" t="s">
        <v>10</v>
      </c>
      <c r="Y2575" s="171" t="s">
        <v>108</v>
      </c>
      <c r="Z2575" s="649"/>
      <c r="AA2575" s="172" t="s">
        <v>182</v>
      </c>
      <c r="AB2575" s="172" t="s">
        <v>183</v>
      </c>
      <c r="AC2575" s="173" t="s">
        <v>10</v>
      </c>
      <c r="AD2575" s="171" t="s">
        <v>108</v>
      </c>
      <c r="AE2575" s="616"/>
      <c r="AF2575" s="785">
        <v>0</v>
      </c>
    </row>
    <row r="2576" spans="1:32" ht="18.75" customHeight="1">
      <c r="A2576" s="166">
        <f>IF(N2572="","",A2575+1)</f>
        <v>11</v>
      </c>
      <c r="B2576" s="811"/>
      <c r="C2576" s="409">
        <v>20</v>
      </c>
      <c r="D2576" s="409">
        <v>20</v>
      </c>
      <c r="E2576" s="116">
        <v>40</v>
      </c>
      <c r="F2576" s="409">
        <v>30</v>
      </c>
      <c r="G2576" s="409">
        <v>18</v>
      </c>
      <c r="H2576" s="409">
        <v>12</v>
      </c>
      <c r="I2576" s="116">
        <v>60</v>
      </c>
      <c r="J2576" s="118">
        <v>100</v>
      </c>
      <c r="K2576" s="409">
        <v>50</v>
      </c>
      <c r="L2576" s="409">
        <v>30</v>
      </c>
      <c r="M2576" s="409">
        <v>20</v>
      </c>
      <c r="N2576" s="116">
        <v>100</v>
      </c>
      <c r="O2576" s="118">
        <v>200</v>
      </c>
      <c r="P2576" s="786"/>
      <c r="Q2576" s="819"/>
      <c r="R2576" s="811"/>
      <c r="S2576" s="409">
        <v>20</v>
      </c>
      <c r="T2576" s="409">
        <v>20</v>
      </c>
      <c r="U2576" s="116">
        <v>40</v>
      </c>
      <c r="V2576" s="409">
        <v>30</v>
      </c>
      <c r="W2576" s="409">
        <v>18</v>
      </c>
      <c r="X2576" s="409">
        <v>12</v>
      </c>
      <c r="Y2576" s="116">
        <v>60</v>
      </c>
      <c r="Z2576" s="118">
        <v>100</v>
      </c>
      <c r="AA2576" s="409">
        <v>50</v>
      </c>
      <c r="AB2576" s="409">
        <v>30</v>
      </c>
      <c r="AC2576" s="409">
        <v>20</v>
      </c>
      <c r="AD2576" s="116">
        <v>100</v>
      </c>
      <c r="AE2576" s="118">
        <v>200</v>
      </c>
      <c r="AF2576" s="786"/>
    </row>
    <row r="2577" spans="1:32" ht="21" customHeight="1">
      <c r="A2577" s="166">
        <f>IF(N2572="","",A2576+1)</f>
        <v>12</v>
      </c>
      <c r="B2577" s="122" t="str">
        <f>'Result Sheet'!$L$4</f>
        <v xml:space="preserve">हिन्दी </v>
      </c>
      <c r="C2577" s="408" t="str">
        <f>IFERROR(VLOOKUP(N2572,Marks,11,0),"")</f>
        <v/>
      </c>
      <c r="D2577" s="408" t="str">
        <f>IFERROR(VLOOKUP(N2572,Marks,12,0),"")</f>
        <v/>
      </c>
      <c r="E2577" s="117" t="str">
        <f>IFERROR(VLOOKUP(N2572,Marks,13,0),"")</f>
        <v/>
      </c>
      <c r="F2577" s="408" t="str">
        <f>IFERROR(VLOOKUP(N2572,Marks,14,0),"")</f>
        <v/>
      </c>
      <c r="G2577" s="408" t="str">
        <f>IFERROR(VLOOKUP(N2572,Marks,15,0),"")</f>
        <v/>
      </c>
      <c r="H2577" s="408" t="str">
        <f>IFERROR(VLOOKUP(N2572,Marks,16,0),"")</f>
        <v/>
      </c>
      <c r="I2577" s="117" t="str">
        <f>IFERROR(VLOOKUP(N2572,Marks,17,0),"")</f>
        <v/>
      </c>
      <c r="J2577" s="119" t="str">
        <f>IFERROR(VLOOKUP(N2572,Marks,18,0),"")</f>
        <v/>
      </c>
      <c r="K2577" s="408" t="str">
        <f>IFERROR(VLOOKUP(N2572,Marks,19,0),"")</f>
        <v/>
      </c>
      <c r="L2577" s="408" t="str">
        <f>IFERROR(VLOOKUP(N2572,Marks,20,0),"")</f>
        <v/>
      </c>
      <c r="M2577" s="408" t="str">
        <f>IFERROR(VLOOKUP(N2572,Marks,21,0),"")</f>
        <v/>
      </c>
      <c r="N2577" s="117" t="str">
        <f>IFERROR(VLOOKUP(N2572,Marks,22,0),"")</f>
        <v/>
      </c>
      <c r="O2577" s="119" t="str">
        <f>IFERROR(VLOOKUP(N2572,Marks,23,0),"")</f>
        <v/>
      </c>
      <c r="P2577" s="323" t="str">
        <f>IFERROR(VLOOKUP(N2572,Marks,29,0),"")</f>
        <v/>
      </c>
      <c r="Q2577" s="819"/>
      <c r="R2577" s="122" t="str">
        <f>'Result Sheet'!$L$4</f>
        <v xml:space="preserve">हिन्दी </v>
      </c>
      <c r="S2577" s="408" t="str">
        <f>IFERROR(VLOOKUP(AD2572,Marks,11,0),"")</f>
        <v/>
      </c>
      <c r="T2577" s="408" t="str">
        <f>IFERROR(VLOOKUP(AD2572,Marks,12,0),"")</f>
        <v/>
      </c>
      <c r="U2577" s="117" t="str">
        <f>IFERROR(VLOOKUP(AD2572,Marks,13,0),"")</f>
        <v/>
      </c>
      <c r="V2577" s="408" t="str">
        <f>IFERROR(VLOOKUP(AD2572,Marks,14,0),"")</f>
        <v/>
      </c>
      <c r="W2577" s="408" t="str">
        <f>IFERROR(VLOOKUP(AD2572,Marks,15,0),"")</f>
        <v/>
      </c>
      <c r="X2577" s="408" t="str">
        <f>IFERROR(VLOOKUP(AD2572,Marks,16,0),"")</f>
        <v/>
      </c>
      <c r="Y2577" s="117" t="str">
        <f>IFERROR(VLOOKUP(AD2572,Marks,17,0),"")</f>
        <v/>
      </c>
      <c r="Z2577" s="119" t="str">
        <f>IFERROR(VLOOKUP(AD2572,Marks,18,0),"")</f>
        <v/>
      </c>
      <c r="AA2577" s="408" t="str">
        <f>IFERROR(VLOOKUP(AD2572,Marks,19,0),"")</f>
        <v/>
      </c>
      <c r="AB2577" s="408" t="str">
        <f>IFERROR(VLOOKUP(AD2572,Marks,20,0),"")</f>
        <v/>
      </c>
      <c r="AC2577" s="408" t="str">
        <f>IFERROR(VLOOKUP(AD2572,Marks,21,0),"")</f>
        <v/>
      </c>
      <c r="AD2577" s="117" t="str">
        <f>IFERROR(VLOOKUP(AD2572,Marks,22,0),"")</f>
        <v/>
      </c>
      <c r="AE2577" s="119" t="str">
        <f>IFERROR(VLOOKUP(AD2572,Marks,23,0),"")</f>
        <v/>
      </c>
      <c r="AF2577" s="323" t="str">
        <f>IFERROR(VLOOKUP(AD2572,Marks,29,0),"")</f>
        <v/>
      </c>
    </row>
    <row r="2578" spans="1:32" ht="21" customHeight="1">
      <c r="A2578" s="166">
        <f>IF(N2572="","",A2577+1)</f>
        <v>13</v>
      </c>
      <c r="B2578" s="122" t="str">
        <f>'Result Sheet'!$AE$4</f>
        <v xml:space="preserve">अंग्रेजी </v>
      </c>
      <c r="C2578" s="408" t="str">
        <f>IFERROR(VLOOKUP(N2572,Marks,30,0),"")</f>
        <v/>
      </c>
      <c r="D2578" s="408" t="str">
        <f>IFERROR(VLOOKUP(N2572,Marks,31,0),"")</f>
        <v/>
      </c>
      <c r="E2578" s="117" t="str">
        <f>IFERROR(VLOOKUP(N2572,Marks,32,0),"")</f>
        <v/>
      </c>
      <c r="F2578" s="408" t="str">
        <f>IFERROR(VLOOKUP(N2572,Marks,33,0),"")</f>
        <v/>
      </c>
      <c r="G2578" s="408" t="str">
        <f>IFERROR(VLOOKUP(N2572,Marks,34,0),"")</f>
        <v/>
      </c>
      <c r="H2578" s="408" t="str">
        <f>IFERROR(VLOOKUP(N2572,Marks,35,0),"")</f>
        <v/>
      </c>
      <c r="I2578" s="117" t="str">
        <f>IFERROR(VLOOKUP(N2572,Marks,36,0),"")</f>
        <v/>
      </c>
      <c r="J2578" s="119" t="str">
        <f>IFERROR(VLOOKUP(N2572,Marks,37,0),"")</f>
        <v/>
      </c>
      <c r="K2578" s="408" t="str">
        <f>IFERROR(VLOOKUP(N2572,Marks,38,0),"")</f>
        <v/>
      </c>
      <c r="L2578" s="408" t="str">
        <f>IFERROR(VLOOKUP(N2572,Marks,39,0),"")</f>
        <v/>
      </c>
      <c r="M2578" s="408" t="str">
        <f>IFERROR(VLOOKUP(N2572,Marks,40,0),"")</f>
        <v/>
      </c>
      <c r="N2578" s="117" t="str">
        <f>IFERROR(VLOOKUP(N2572,Marks,41,0),"")</f>
        <v/>
      </c>
      <c r="O2578" s="119" t="str">
        <f>IFERROR(VLOOKUP(N2572,Marks,42,0),"")</f>
        <v/>
      </c>
      <c r="P2578" s="323" t="str">
        <f>IFERROR(VLOOKUP(N2572,Marks,48,0),"")</f>
        <v/>
      </c>
      <c r="Q2578" s="819"/>
      <c r="R2578" s="122" t="str">
        <f>'Result Sheet'!$AE$4</f>
        <v xml:space="preserve">अंग्रेजी </v>
      </c>
      <c r="S2578" s="408" t="str">
        <f>IFERROR(VLOOKUP(AD2572,Marks,30,0),"")</f>
        <v/>
      </c>
      <c r="T2578" s="408" t="str">
        <f>IFERROR(VLOOKUP(AD2572,Marks,31,0),"")</f>
        <v/>
      </c>
      <c r="U2578" s="117" t="str">
        <f>IFERROR(VLOOKUP(AD2572,Marks,32,0),"")</f>
        <v/>
      </c>
      <c r="V2578" s="408" t="str">
        <f>IFERROR(VLOOKUP(AD2572,Marks,33,0),"")</f>
        <v/>
      </c>
      <c r="W2578" s="408" t="str">
        <f>IFERROR(VLOOKUP(AD2572,Marks,34,0),"")</f>
        <v/>
      </c>
      <c r="X2578" s="408" t="str">
        <f>IFERROR(VLOOKUP(AD2572,Marks,35,0),"")</f>
        <v/>
      </c>
      <c r="Y2578" s="117" t="str">
        <f>IFERROR(VLOOKUP(AD2572,Marks,36,0),"")</f>
        <v/>
      </c>
      <c r="Z2578" s="119" t="str">
        <f>IFERROR(VLOOKUP(AD2572,Marks,37,0),"")</f>
        <v/>
      </c>
      <c r="AA2578" s="408" t="str">
        <f>IFERROR(VLOOKUP(AD2572,Marks,38,0),"")</f>
        <v/>
      </c>
      <c r="AB2578" s="408" t="str">
        <f>IFERROR(VLOOKUP(AD2572,Marks,39,0),"")</f>
        <v/>
      </c>
      <c r="AC2578" s="408" t="str">
        <f>IFERROR(VLOOKUP(AD2572,Marks,40,0),"")</f>
        <v/>
      </c>
      <c r="AD2578" s="117" t="str">
        <f>IFERROR(VLOOKUP(AD2572,Marks,41,0),"")</f>
        <v/>
      </c>
      <c r="AE2578" s="119" t="str">
        <f>IFERROR(VLOOKUP(AD2572,Marks,42,0),"")</f>
        <v/>
      </c>
      <c r="AF2578" s="323" t="str">
        <f>IFERROR(VLOOKUP(AD2572,Marks,48,0),"")</f>
        <v/>
      </c>
    </row>
    <row r="2579" spans="1:32" ht="21" customHeight="1">
      <c r="A2579" s="166">
        <f>IF(N2572="","",A2578+1)</f>
        <v>14</v>
      </c>
      <c r="B2579" s="122" t="str">
        <f>'Result Sheet'!$AX$4</f>
        <v>संस्कृत</v>
      </c>
      <c r="C2579" s="408" t="str">
        <f>IFERROR(VLOOKUP(N2572,Marks,49,0),"")</f>
        <v/>
      </c>
      <c r="D2579" s="408" t="str">
        <f>IFERROR(VLOOKUP(N2572,Marks,50,0),"")</f>
        <v/>
      </c>
      <c r="E2579" s="117" t="str">
        <f>IFERROR(VLOOKUP(N2572,Marks,51,0),"")</f>
        <v/>
      </c>
      <c r="F2579" s="408" t="str">
        <f>IFERROR(VLOOKUP(N2572,Marks,52,0),"")</f>
        <v/>
      </c>
      <c r="G2579" s="408" t="str">
        <f>IFERROR(VLOOKUP(N2572,Marks,53,0),"")</f>
        <v/>
      </c>
      <c r="H2579" s="408" t="str">
        <f>IFERROR(VLOOKUP(N2572,Marks,54,0),"")</f>
        <v/>
      </c>
      <c r="I2579" s="117" t="str">
        <f>IFERROR(VLOOKUP(N2572,Marks,55,0),"")</f>
        <v/>
      </c>
      <c r="J2579" s="119" t="str">
        <f>IFERROR(VLOOKUP(N2572,Marks,56,0),"")</f>
        <v/>
      </c>
      <c r="K2579" s="408" t="str">
        <f>IFERROR(VLOOKUP(N2572,Marks,57,0),"")</f>
        <v/>
      </c>
      <c r="L2579" s="408" t="str">
        <f>IFERROR(VLOOKUP(N2572,Marks,58,0),"")</f>
        <v/>
      </c>
      <c r="M2579" s="408" t="str">
        <f>IFERROR(VLOOKUP(N2572,Marks,59,0),"")</f>
        <v/>
      </c>
      <c r="N2579" s="117" t="str">
        <f>IFERROR(VLOOKUP(N2572,Marks,60,0),"")</f>
        <v/>
      </c>
      <c r="O2579" s="119" t="str">
        <f>IFERROR(VLOOKUP(N2572,Marks,61,0),"")</f>
        <v/>
      </c>
      <c r="P2579" s="323" t="str">
        <f>IFERROR(VLOOKUP(N2572,Marks,67,0),"")</f>
        <v/>
      </c>
      <c r="Q2579" s="819"/>
      <c r="R2579" s="122" t="str">
        <f>'Result Sheet'!$AX$4</f>
        <v>संस्कृत</v>
      </c>
      <c r="S2579" s="408" t="str">
        <f>IFERROR(VLOOKUP(AD2572,Marks,49,0),"")</f>
        <v/>
      </c>
      <c r="T2579" s="408" t="str">
        <f>IFERROR(VLOOKUP(AD2572,Marks,50,0),"")</f>
        <v/>
      </c>
      <c r="U2579" s="117" t="str">
        <f>IFERROR(VLOOKUP(AD2572,Marks,51,0),"")</f>
        <v/>
      </c>
      <c r="V2579" s="408" t="str">
        <f>IFERROR(VLOOKUP(AD2572,Marks,52,0),"")</f>
        <v/>
      </c>
      <c r="W2579" s="408" t="str">
        <f>IFERROR(VLOOKUP(AD2572,Marks,53,0),"")</f>
        <v/>
      </c>
      <c r="X2579" s="408" t="str">
        <f>IFERROR(VLOOKUP(AD2572,Marks,54,0),"")</f>
        <v/>
      </c>
      <c r="Y2579" s="117" t="str">
        <f>IFERROR(VLOOKUP(AD2572,Marks,55,0),"")</f>
        <v/>
      </c>
      <c r="Z2579" s="119" t="str">
        <f>IFERROR(VLOOKUP(AD2572,Marks,56,0),"")</f>
        <v/>
      </c>
      <c r="AA2579" s="408" t="str">
        <f>IFERROR(VLOOKUP(AD2572,Marks,57,0),"")</f>
        <v/>
      </c>
      <c r="AB2579" s="408" t="str">
        <f>IFERROR(VLOOKUP(AD2572,Marks,58,0),"")</f>
        <v/>
      </c>
      <c r="AC2579" s="408" t="str">
        <f>IFERROR(VLOOKUP(AD2572,Marks,59,0),"")</f>
        <v/>
      </c>
      <c r="AD2579" s="117" t="str">
        <f>IFERROR(VLOOKUP(AD2572,Marks,60,0),"")</f>
        <v/>
      </c>
      <c r="AE2579" s="119" t="str">
        <f>IFERROR(VLOOKUP(AD2572,Marks,61,0),"")</f>
        <v/>
      </c>
      <c r="AF2579" s="323" t="str">
        <f>IFERROR(VLOOKUP(AD2572,Marks,67,0),"")</f>
        <v/>
      </c>
    </row>
    <row r="2580" spans="1:32" ht="21" customHeight="1">
      <c r="A2580" s="166">
        <f>IF(N2572="","",A2578+1)</f>
        <v>14</v>
      </c>
      <c r="B2580" s="122" t="str">
        <f>'Result Sheet'!$BQ$4</f>
        <v xml:space="preserve">गणित </v>
      </c>
      <c r="C2580" s="408" t="str">
        <f>IFERROR(VLOOKUP(N2572,Marks,68,0),"")</f>
        <v/>
      </c>
      <c r="D2580" s="408" t="str">
        <f>IFERROR(VLOOKUP(N2572,Marks,69,0),"")</f>
        <v/>
      </c>
      <c r="E2580" s="117" t="str">
        <f>IFERROR(VLOOKUP(N2572,Marks,70,0),"")</f>
        <v/>
      </c>
      <c r="F2580" s="408" t="str">
        <f>IFERROR(VLOOKUP(N2572,Marks,71,0),"")</f>
        <v/>
      </c>
      <c r="G2580" s="408" t="str">
        <f>IFERROR(VLOOKUP(N2572,Marks,72,0),"")</f>
        <v/>
      </c>
      <c r="H2580" s="408" t="str">
        <f>IFERROR(VLOOKUP(N2572,Marks,73,0),"")</f>
        <v/>
      </c>
      <c r="I2580" s="117" t="str">
        <f>IFERROR(VLOOKUP(N2572,Marks,74,0),"")</f>
        <v/>
      </c>
      <c r="J2580" s="119" t="str">
        <f>IFERROR(VLOOKUP(N2572,Marks,75,0),"")</f>
        <v/>
      </c>
      <c r="K2580" s="408" t="str">
        <f>IFERROR(VLOOKUP(N2572,Marks,76,0),"")</f>
        <v/>
      </c>
      <c r="L2580" s="408" t="str">
        <f>IFERROR(VLOOKUP(N2572,Marks,77,0),"")</f>
        <v/>
      </c>
      <c r="M2580" s="408" t="str">
        <f>IFERROR(VLOOKUP(N2572,Marks,78,0),"")</f>
        <v/>
      </c>
      <c r="N2580" s="117" t="str">
        <f>IFERROR(VLOOKUP(N2572,Marks,79,0),"")</f>
        <v/>
      </c>
      <c r="O2580" s="119" t="str">
        <f>IFERROR(VLOOKUP(N2572,Marks,80,0),"")</f>
        <v/>
      </c>
      <c r="P2580" s="323" t="str">
        <f>IFERROR(VLOOKUP(N2572,Marks,86,0),"")</f>
        <v/>
      </c>
      <c r="Q2580" s="819"/>
      <c r="R2580" s="122" t="str">
        <f>'Result Sheet'!$BQ$4</f>
        <v xml:space="preserve">गणित </v>
      </c>
      <c r="S2580" s="408" t="str">
        <f>IFERROR(VLOOKUP(AD2572,Marks,68,0),"")</f>
        <v/>
      </c>
      <c r="T2580" s="408" t="str">
        <f>IFERROR(VLOOKUP(AD2572,Marks,69,0),"")</f>
        <v/>
      </c>
      <c r="U2580" s="117" t="str">
        <f>IFERROR(VLOOKUP(AD2572,Marks,70,0),"")</f>
        <v/>
      </c>
      <c r="V2580" s="408" t="str">
        <f>IFERROR(VLOOKUP(AD2572,Marks,71,0),"")</f>
        <v/>
      </c>
      <c r="W2580" s="408" t="str">
        <f>IFERROR(VLOOKUP(AD2572,Marks,72,0),"")</f>
        <v/>
      </c>
      <c r="X2580" s="408" t="str">
        <f>IFERROR(VLOOKUP(AD2572,Marks,73,0),"")</f>
        <v/>
      </c>
      <c r="Y2580" s="117" t="str">
        <f>IFERROR(VLOOKUP(AD2572,Marks,74,0),"")</f>
        <v/>
      </c>
      <c r="Z2580" s="119" t="str">
        <f>IFERROR(VLOOKUP(AD2572,Marks,75,0),"")</f>
        <v/>
      </c>
      <c r="AA2580" s="408" t="str">
        <f>IFERROR(VLOOKUP(AD2572,Marks,76,0),"")</f>
        <v/>
      </c>
      <c r="AB2580" s="408" t="str">
        <f>IFERROR(VLOOKUP(AD2572,Marks,77,0),"")</f>
        <v/>
      </c>
      <c r="AC2580" s="408" t="str">
        <f>IFERROR(VLOOKUP(AD2572,Marks,78,0),"")</f>
        <v/>
      </c>
      <c r="AD2580" s="117" t="str">
        <f>IFERROR(VLOOKUP(AD2572,Marks,79,0),"")</f>
        <v/>
      </c>
      <c r="AE2580" s="119" t="str">
        <f>IFERROR(VLOOKUP(AD2572,Marks,80,0),"")</f>
        <v/>
      </c>
      <c r="AF2580" s="323" t="str">
        <f>IFERROR(VLOOKUP(AD2572,Marks,86,0),"")</f>
        <v/>
      </c>
    </row>
    <row r="2581" spans="1:32" ht="21" customHeight="1">
      <c r="A2581" s="166">
        <f>IF(N2572="","",A2580+1)</f>
        <v>15</v>
      </c>
      <c r="B2581" s="122" t="str">
        <f>'Result Sheet'!$CJ$4</f>
        <v xml:space="preserve">पर्यावरण अध्ययन </v>
      </c>
      <c r="C2581" s="408" t="str">
        <f>IFERROR(VLOOKUP(N2572,Marks,87,0),"")</f>
        <v/>
      </c>
      <c r="D2581" s="408" t="str">
        <f>IFERROR(VLOOKUP(N2572,Marks,88,0),"")</f>
        <v/>
      </c>
      <c r="E2581" s="117" t="str">
        <f>IFERROR(VLOOKUP(N2572,Marks,89,0),"")</f>
        <v/>
      </c>
      <c r="F2581" s="408" t="str">
        <f>IFERROR(VLOOKUP(N2572,Marks,90,0),"")</f>
        <v/>
      </c>
      <c r="G2581" s="408" t="str">
        <f>IFERROR(VLOOKUP(N2572,Marks,91,0),"")</f>
        <v/>
      </c>
      <c r="H2581" s="408" t="str">
        <f>IFERROR(VLOOKUP(N2572,Marks,92,0),"")</f>
        <v/>
      </c>
      <c r="I2581" s="117" t="str">
        <f>IFERROR(VLOOKUP(N2572,Marks,93,0),"")</f>
        <v/>
      </c>
      <c r="J2581" s="119" t="str">
        <f>IFERROR(VLOOKUP(N2572,Marks,94,0),"")</f>
        <v/>
      </c>
      <c r="K2581" s="408" t="str">
        <f>IFERROR(VLOOKUP(N2572,Marks,95,0),"")</f>
        <v/>
      </c>
      <c r="L2581" s="408" t="str">
        <f>IFERROR(VLOOKUP(N2572,Marks,96,0),"")</f>
        <v/>
      </c>
      <c r="M2581" s="408" t="str">
        <f>IFERROR(VLOOKUP(N2572,Marks,97,0),"")</f>
        <v/>
      </c>
      <c r="N2581" s="117" t="str">
        <f>IFERROR(VLOOKUP(N2572,Marks,98,0),"")</f>
        <v/>
      </c>
      <c r="O2581" s="119" t="str">
        <f>IFERROR(VLOOKUP(N2572,Marks,99,0),"")</f>
        <v/>
      </c>
      <c r="P2581" s="323" t="str">
        <f>IFERROR(VLOOKUP(N2572,Marks,105,0),"")</f>
        <v/>
      </c>
      <c r="Q2581" s="819"/>
      <c r="R2581" s="122" t="str">
        <f>'Result Sheet'!$CJ$4</f>
        <v xml:space="preserve">पर्यावरण अध्ययन </v>
      </c>
      <c r="S2581" s="408" t="str">
        <f>IFERROR(VLOOKUP(AD2572,Marks,87,0),"")</f>
        <v/>
      </c>
      <c r="T2581" s="408" t="str">
        <f>IFERROR(VLOOKUP(AD2572,Marks,88,0),"")</f>
        <v/>
      </c>
      <c r="U2581" s="117" t="str">
        <f>IFERROR(VLOOKUP(AD2572,Marks,89,0),"")</f>
        <v/>
      </c>
      <c r="V2581" s="408" t="str">
        <f>IFERROR(VLOOKUP(AD2572,Marks,90,0),"")</f>
        <v/>
      </c>
      <c r="W2581" s="408" t="str">
        <f>IFERROR(VLOOKUP(AD2572,Marks,91,0),"")</f>
        <v/>
      </c>
      <c r="X2581" s="408" t="str">
        <f>IFERROR(VLOOKUP(AD2572,Marks,92,0),"")</f>
        <v/>
      </c>
      <c r="Y2581" s="117" t="str">
        <f>IFERROR(VLOOKUP(AD2572,Marks,93,0),"")</f>
        <v/>
      </c>
      <c r="Z2581" s="119" t="str">
        <f>IFERROR(VLOOKUP(AD2572,Marks,94,0),"")</f>
        <v/>
      </c>
      <c r="AA2581" s="408" t="str">
        <f>IFERROR(VLOOKUP(AD2572,Marks,95,0),"")</f>
        <v/>
      </c>
      <c r="AB2581" s="408" t="str">
        <f>IFERROR(VLOOKUP(AD2572,Marks,96,0),"")</f>
        <v/>
      </c>
      <c r="AC2581" s="408" t="str">
        <f>IFERROR(VLOOKUP(AD2572,Marks,97,0),"")</f>
        <v/>
      </c>
      <c r="AD2581" s="117" t="str">
        <f>IFERROR(VLOOKUP(AD2572,Marks,98,0),"")</f>
        <v/>
      </c>
      <c r="AE2581" s="119" t="str">
        <f>IFERROR(VLOOKUP(AD2572,Marks,99,0),"")</f>
        <v/>
      </c>
      <c r="AF2581" s="323" t="str">
        <f>IFERROR(VLOOKUP(AD2572,Marks,105,0),"")</f>
        <v/>
      </c>
    </row>
    <row r="2582" spans="1:32" ht="25.5" customHeight="1">
      <c r="A2582" s="166">
        <f>IF(N2572="","",A2581+1)</f>
        <v>16</v>
      </c>
      <c r="B2582" s="412" t="s">
        <v>215</v>
      </c>
      <c r="C2582" s="120" t="str">
        <f>IF(AND(C2577="",C2578="",C2579="",C2580="",C2581=""),"",SUM(C2577:C2581))</f>
        <v/>
      </c>
      <c r="D2582" s="120" t="str">
        <f t="shared" ref="D2582" si="1080">IF(AND(D2577="",D2578="",D2579="",D2580="",D2581=""),"",SUM(D2577:D2581))</f>
        <v/>
      </c>
      <c r="E2582" s="120" t="str">
        <f t="shared" ref="E2582" si="1081">IF(AND(E2577="",E2578="",E2579="",E2580="",E2581=""),"",SUM(E2577:E2581))</f>
        <v/>
      </c>
      <c r="F2582" s="120" t="str">
        <f t="shared" ref="F2582" si="1082">IF(AND(F2577="",F2578="",F2579="",F2580="",F2581=""),"",SUM(F2577:F2581))</f>
        <v/>
      </c>
      <c r="G2582" s="120" t="str">
        <f t="shared" ref="G2582" si="1083">IF(AND(G2577="",G2578="",G2579="",G2580="",G2581=""),"",SUM(G2577:G2581))</f>
        <v/>
      </c>
      <c r="H2582" s="120" t="str">
        <f t="shared" ref="H2582" si="1084">IF(AND(H2577="",H2578="",H2579="",H2580="",H2581=""),"",SUM(H2577:H2581))</f>
        <v/>
      </c>
      <c r="I2582" s="120" t="str">
        <f t="shared" ref="I2582" si="1085">IF(AND(I2577="",I2578="",I2579="",I2580="",I2581=""),"",SUM(I2577:I2581))</f>
        <v/>
      </c>
      <c r="J2582" s="120" t="str">
        <f t="shared" ref="J2582" si="1086">IF(AND(J2577="",J2578="",J2579="",J2580="",J2581=""),"",SUM(J2577:J2581))</f>
        <v/>
      </c>
      <c r="K2582" s="120" t="str">
        <f t="shared" ref="K2582" si="1087">IF(AND(K2577="",K2578="",K2579="",K2580="",K2581=""),"",SUM(K2577:K2581))</f>
        <v/>
      </c>
      <c r="L2582" s="120" t="str">
        <f t="shared" ref="L2582" si="1088">IF(AND(L2577="",L2578="",L2579="",L2580="",L2581=""),"",SUM(L2577:L2581))</f>
        <v/>
      </c>
      <c r="M2582" s="120" t="str">
        <f t="shared" ref="M2582" si="1089">IF(AND(M2577="",M2578="",M2579="",M2580="",M2581=""),"",SUM(M2577:M2581))</f>
        <v/>
      </c>
      <c r="N2582" s="120" t="str">
        <f t="shared" ref="N2582" si="1090">IF(AND(N2577="",N2578="",N2579="",N2580="",N2581=""),"",SUM(N2577:N2581))</f>
        <v/>
      </c>
      <c r="O2582" s="120" t="str">
        <f t="shared" ref="O2582" si="1091">IF(AND(O2577="",O2578="",O2579="",O2580="",O2581=""),"",SUM(O2577:O2581))</f>
        <v/>
      </c>
      <c r="P2582" s="326" t="str">
        <f>IF(OR(N2572="",E2570="",O2582=""),"",IF(O2582&gt;85%*1000,"A",IF(O2582&gt;70%*1000,"B",IF(O2582&gt;50%*1000,"C",IF(O2582&gt;30%*1000,"D","E")))))</f>
        <v/>
      </c>
      <c r="Q2582" s="819"/>
      <c r="R2582" s="412" t="s">
        <v>215</v>
      </c>
      <c r="S2582" s="120" t="str">
        <f>IF(AND(S2577="",S2578="",S2579="",S2580="",S2581=""),"",SUM(S2577:S2581))</f>
        <v/>
      </c>
      <c r="T2582" s="120" t="str">
        <f t="shared" ref="T2582" si="1092">IF(AND(T2577="",T2578="",T2579="",T2580="",T2581=""),"",SUM(T2577:T2581))</f>
        <v/>
      </c>
      <c r="U2582" s="120" t="str">
        <f t="shared" ref="U2582" si="1093">IF(AND(U2577="",U2578="",U2579="",U2580="",U2581=""),"",SUM(U2577:U2581))</f>
        <v/>
      </c>
      <c r="V2582" s="120" t="str">
        <f t="shared" ref="V2582" si="1094">IF(AND(V2577="",V2578="",V2579="",V2580="",V2581=""),"",SUM(V2577:V2581))</f>
        <v/>
      </c>
      <c r="W2582" s="120" t="str">
        <f t="shared" ref="W2582" si="1095">IF(AND(W2577="",W2578="",W2579="",W2580="",W2581=""),"",SUM(W2577:W2581))</f>
        <v/>
      </c>
      <c r="X2582" s="120" t="str">
        <f t="shared" ref="X2582" si="1096">IF(AND(X2577="",X2578="",X2579="",X2580="",X2581=""),"",SUM(X2577:X2581))</f>
        <v/>
      </c>
      <c r="Y2582" s="120" t="str">
        <f t="shared" ref="Y2582" si="1097">IF(AND(Y2577="",Y2578="",Y2579="",Y2580="",Y2581=""),"",SUM(Y2577:Y2581))</f>
        <v/>
      </c>
      <c r="Z2582" s="120" t="str">
        <f t="shared" ref="Z2582" si="1098">IF(AND(Z2577="",Z2578="",Z2579="",Z2580="",Z2581=""),"",SUM(Z2577:Z2581))</f>
        <v/>
      </c>
      <c r="AA2582" s="120" t="str">
        <f t="shared" ref="AA2582" si="1099">IF(AND(AA2577="",AA2578="",AA2579="",AA2580="",AA2581=""),"",SUM(AA2577:AA2581))</f>
        <v/>
      </c>
      <c r="AB2582" s="120" t="str">
        <f t="shared" ref="AB2582" si="1100">IF(AND(AB2577="",AB2578="",AB2579="",AB2580="",AB2581=""),"",SUM(AB2577:AB2581))</f>
        <v/>
      </c>
      <c r="AC2582" s="120" t="str">
        <f t="shared" ref="AC2582" si="1101">IF(AND(AC2577="",AC2578="",AC2579="",AC2580="",AC2581=""),"",SUM(AC2577:AC2581))</f>
        <v/>
      </c>
      <c r="AD2582" s="120" t="str">
        <f t="shared" ref="AD2582" si="1102">IF(AND(AD2577="",AD2578="",AD2579="",AD2580="",AD2581=""),"",SUM(AD2577:AD2581))</f>
        <v/>
      </c>
      <c r="AE2582" s="120" t="str">
        <f t="shared" ref="AE2582" si="1103">IF(AND(AE2577="",AE2578="",AE2579="",AE2580="",AE2581=""),"",SUM(AE2577:AE2581))</f>
        <v/>
      </c>
      <c r="AF2582" s="326" t="str">
        <f>IF(OR(AD2572="",U2570="",AE2582=""),"",IF(AE2582&gt;85%*1000,"A",IF(AE2582&gt;70%*1000,"B",IF(AE2582&gt;50%*1000,"C",IF(AE2582&gt;30%*1000,"D","E")))))</f>
        <v/>
      </c>
    </row>
    <row r="2583" spans="1:32" ht="9" customHeight="1">
      <c r="A2583" s="166">
        <f>IF(N2572="","",A2582+1)</f>
        <v>17</v>
      </c>
      <c r="B2583" s="787"/>
      <c r="C2583" s="787"/>
      <c r="D2583" s="787"/>
      <c r="E2583" s="787"/>
      <c r="F2583" s="787"/>
      <c r="G2583" s="787"/>
      <c r="H2583" s="787"/>
      <c r="I2583" s="787"/>
      <c r="J2583" s="787"/>
      <c r="K2583" s="787"/>
      <c r="L2583" s="787"/>
      <c r="M2583" s="787"/>
      <c r="N2583" s="787"/>
      <c r="O2583" s="787"/>
      <c r="P2583" s="787"/>
      <c r="Q2583" s="819"/>
      <c r="R2583" s="787"/>
      <c r="S2583" s="787"/>
      <c r="T2583" s="787"/>
      <c r="U2583" s="787"/>
      <c r="V2583" s="787"/>
      <c r="W2583" s="787"/>
      <c r="X2583" s="787"/>
      <c r="Y2583" s="787"/>
      <c r="Z2583" s="787"/>
      <c r="AA2583" s="787"/>
      <c r="AB2583" s="787"/>
      <c r="AC2583" s="787"/>
      <c r="AD2583" s="787"/>
      <c r="AE2583" s="787"/>
      <c r="AF2583" s="787"/>
    </row>
    <row r="2584" spans="1:32" ht="22.5" customHeight="1">
      <c r="A2584" s="166">
        <f>IF(N2572="","",A2583+1)</f>
        <v>18</v>
      </c>
      <c r="B2584" s="788" t="s">
        <v>213</v>
      </c>
      <c r="C2584" s="788"/>
      <c r="D2584" s="789" t="s">
        <v>229</v>
      </c>
      <c r="E2584" s="790"/>
      <c r="F2584" s="411" t="s">
        <v>186</v>
      </c>
      <c r="G2584" s="788" t="s">
        <v>213</v>
      </c>
      <c r="H2584" s="788"/>
      <c r="I2584" s="789" t="s">
        <v>229</v>
      </c>
      <c r="J2584" s="790"/>
      <c r="K2584" s="411" t="s">
        <v>186</v>
      </c>
      <c r="L2584" s="788" t="s">
        <v>213</v>
      </c>
      <c r="M2584" s="788"/>
      <c r="N2584" s="789" t="s">
        <v>229</v>
      </c>
      <c r="O2584" s="790"/>
      <c r="P2584" s="411" t="s">
        <v>186</v>
      </c>
      <c r="Q2584" s="819"/>
      <c r="R2584" s="788" t="s">
        <v>213</v>
      </c>
      <c r="S2584" s="788"/>
      <c r="T2584" s="789" t="s">
        <v>229</v>
      </c>
      <c r="U2584" s="790"/>
      <c r="V2584" s="411" t="s">
        <v>186</v>
      </c>
      <c r="W2584" s="788" t="s">
        <v>213</v>
      </c>
      <c r="X2584" s="788"/>
      <c r="Y2584" s="789" t="s">
        <v>229</v>
      </c>
      <c r="Z2584" s="790"/>
      <c r="AA2584" s="411" t="s">
        <v>186</v>
      </c>
      <c r="AB2584" s="788" t="s">
        <v>213</v>
      </c>
      <c r="AC2584" s="788"/>
      <c r="AD2584" s="789" t="s">
        <v>229</v>
      </c>
      <c r="AE2584" s="790"/>
      <c r="AF2584" s="411" t="s">
        <v>186</v>
      </c>
    </row>
    <row r="2585" spans="1:32" ht="21.75" customHeight="1">
      <c r="A2585" s="166">
        <f>IF(N2572="","",A2584+1)</f>
        <v>19</v>
      </c>
      <c r="B2585" s="791" t="s">
        <v>221</v>
      </c>
      <c r="C2585" s="792"/>
      <c r="D2585" s="792"/>
      <c r="E2585" s="119" t="str">
        <f>IFERROR(VLOOKUP(N2572,Marks,109,0),"")</f>
        <v/>
      </c>
      <c r="F2585" s="130" t="str">
        <f>IFERROR(VLOOKUP(N2572,Marks,113,0),"")</f>
        <v/>
      </c>
      <c r="G2585" s="791" t="s">
        <v>192</v>
      </c>
      <c r="H2585" s="792"/>
      <c r="I2585" s="792"/>
      <c r="J2585" s="119" t="str">
        <f>IFERROR(VLOOKUP(N2572,Marks,117,0),"")</f>
        <v/>
      </c>
      <c r="K2585" s="130" t="str">
        <f>IFERROR(VLOOKUP(N2572,Marks,121,0),"")</f>
        <v/>
      </c>
      <c r="L2585" s="793" t="s">
        <v>193</v>
      </c>
      <c r="M2585" s="794"/>
      <c r="N2585" s="794"/>
      <c r="O2585" s="119" t="str">
        <f>IFERROR(VLOOKUP(N2572,Marks,125,0),"")</f>
        <v/>
      </c>
      <c r="P2585" s="130" t="str">
        <f>IFERROR(VLOOKUP(N2572,Marks,129,0),"")</f>
        <v/>
      </c>
      <c r="Q2585" s="819"/>
      <c r="R2585" s="791" t="s">
        <v>221</v>
      </c>
      <c r="S2585" s="792"/>
      <c r="T2585" s="792"/>
      <c r="U2585" s="119" t="str">
        <f>IFERROR(VLOOKUP(AD2572,Marks,109,0),"")</f>
        <v/>
      </c>
      <c r="V2585" s="130" t="str">
        <f>IFERROR(VLOOKUP(AD2572,Marks,113,0),"")</f>
        <v/>
      </c>
      <c r="W2585" s="791" t="s">
        <v>192</v>
      </c>
      <c r="X2585" s="792"/>
      <c r="Y2585" s="792"/>
      <c r="Z2585" s="119" t="str">
        <f>IFERROR(VLOOKUP(AD2572,Marks,117,0),"")</f>
        <v/>
      </c>
      <c r="AA2585" s="130" t="str">
        <f>IFERROR(VLOOKUP(AD2572,Marks,121,0),"")</f>
        <v/>
      </c>
      <c r="AB2585" s="793" t="s">
        <v>193</v>
      </c>
      <c r="AC2585" s="794"/>
      <c r="AD2585" s="794"/>
      <c r="AE2585" s="119" t="str">
        <f>IFERROR(VLOOKUP(AD2572,Marks,125,0),"")</f>
        <v/>
      </c>
      <c r="AF2585" s="130" t="str">
        <f>IFERROR(VLOOKUP(AD2572,Marks,129,0),"")</f>
        <v/>
      </c>
    </row>
    <row r="2586" spans="1:32" ht="21" customHeight="1">
      <c r="A2586" s="166">
        <f>IF(N2572="","",A2585+1)</f>
        <v>20</v>
      </c>
      <c r="B2586" s="780" t="s">
        <v>216</v>
      </c>
      <c r="C2586" s="780"/>
      <c r="D2586" s="780"/>
      <c r="E2586" s="795" t="str">
        <f>IFERROR(VLOOKUP(N2572,Marks,135,0),"")</f>
        <v/>
      </c>
      <c r="F2586" s="795"/>
      <c r="G2586" s="795"/>
      <c r="H2586" s="795"/>
      <c r="I2586" s="780" t="s">
        <v>217</v>
      </c>
      <c r="J2586" s="780"/>
      <c r="K2586" s="780"/>
      <c r="L2586" s="780"/>
      <c r="M2586" s="796" t="str">
        <f>IFERROR(VLOOKUP(N2572,Marks,136,0),"")</f>
        <v/>
      </c>
      <c r="N2586" s="796"/>
      <c r="O2586" s="796"/>
      <c r="P2586" s="796"/>
      <c r="Q2586" s="819"/>
      <c r="R2586" s="780" t="s">
        <v>216</v>
      </c>
      <c r="S2586" s="780"/>
      <c r="T2586" s="780"/>
      <c r="U2586" s="795" t="str">
        <f>IFERROR(VLOOKUP(AD2572,Marks,135,0),"")</f>
        <v/>
      </c>
      <c r="V2586" s="795"/>
      <c r="W2586" s="795"/>
      <c r="X2586" s="795"/>
      <c r="Y2586" s="780" t="s">
        <v>217</v>
      </c>
      <c r="Z2586" s="780"/>
      <c r="AA2586" s="780"/>
      <c r="AB2586" s="780"/>
      <c r="AC2586" s="796" t="str">
        <f>IFERROR(VLOOKUP(AD2572,Marks,136,0),"")</f>
        <v/>
      </c>
      <c r="AD2586" s="796"/>
      <c r="AE2586" s="796"/>
      <c r="AF2586" s="796"/>
    </row>
    <row r="2587" spans="1:32" ht="21" customHeight="1">
      <c r="A2587" s="166">
        <f>IF(N2572="","",A2586+1)</f>
        <v>21</v>
      </c>
      <c r="B2587" s="780" t="s">
        <v>218</v>
      </c>
      <c r="C2587" s="780"/>
      <c r="D2587" s="780"/>
      <c r="E2587" s="782" t="str">
        <f>IFERROR(VLOOKUP(N2572,Marks,134,0),"")</f>
        <v/>
      </c>
      <c r="F2587" s="782"/>
      <c r="G2587" s="782"/>
      <c r="H2587" s="782"/>
      <c r="I2587" s="780" t="s">
        <v>219</v>
      </c>
      <c r="J2587" s="780"/>
      <c r="K2587" s="780"/>
      <c r="L2587" s="780"/>
      <c r="M2587" s="781" t="str">
        <f>IFERROR(VLOOKUP(N2572,Marks,131,0),"")</f>
        <v/>
      </c>
      <c r="N2587" s="781"/>
      <c r="O2587" s="781"/>
      <c r="P2587" s="781"/>
      <c r="Q2587" s="819"/>
      <c r="R2587" s="780" t="s">
        <v>218</v>
      </c>
      <c r="S2587" s="780"/>
      <c r="T2587" s="780"/>
      <c r="U2587" s="782" t="str">
        <f>IFERROR(VLOOKUP(AD2572,Marks,134,0),"")</f>
        <v/>
      </c>
      <c r="V2587" s="782"/>
      <c r="W2587" s="782"/>
      <c r="X2587" s="782"/>
      <c r="Y2587" s="780" t="s">
        <v>219</v>
      </c>
      <c r="Z2587" s="780"/>
      <c r="AA2587" s="780"/>
      <c r="AB2587" s="780"/>
      <c r="AC2587" s="781" t="str">
        <f>IFERROR(VLOOKUP(AD2572,Marks,131,0),"")</f>
        <v/>
      </c>
      <c r="AD2587" s="781"/>
      <c r="AE2587" s="781"/>
      <c r="AF2587" s="781"/>
    </row>
    <row r="2588" spans="1:32" ht="21" customHeight="1">
      <c r="A2588" s="166">
        <f>IF(N2572="","",A2587+1)</f>
        <v>22</v>
      </c>
      <c r="B2588" s="780" t="s">
        <v>220</v>
      </c>
      <c r="C2588" s="780"/>
      <c r="D2588" s="780"/>
      <c r="E2588" s="324" t="str">
        <f>IFERROR(VLOOKUP(N2572,Marks,132,0),"")</f>
        <v/>
      </c>
      <c r="F2588" s="325" t="s">
        <v>341</v>
      </c>
      <c r="G2588" s="783" t="str">
        <f>IF(OR(N2572="",E2570="",O2582=""),"",IF(O2582&gt;85%*1000,"A",IF(O2582&gt;70%*1000,"B",IF(O2582&gt;50%*1000,"C",IF(O2582&gt;30%*1000,"D","E")))))</f>
        <v/>
      </c>
      <c r="H2588" s="783"/>
      <c r="I2588" s="780" t="s">
        <v>222</v>
      </c>
      <c r="J2588" s="780"/>
      <c r="K2588" s="780"/>
      <c r="L2588" s="780"/>
      <c r="M2588" s="818" t="str">
        <f>IFERROR(VLOOKUP(N2572,Marks,133,0),"")</f>
        <v/>
      </c>
      <c r="N2588" s="818"/>
      <c r="O2588" s="818"/>
      <c r="P2588" s="818"/>
      <c r="Q2588" s="819"/>
      <c r="R2588" s="780" t="s">
        <v>220</v>
      </c>
      <c r="S2588" s="780"/>
      <c r="T2588" s="780"/>
      <c r="U2588" s="324" t="str">
        <f>IFERROR(VLOOKUP(AD2572,Marks,132,0),"")</f>
        <v/>
      </c>
      <c r="V2588" s="325" t="s">
        <v>341</v>
      </c>
      <c r="W2588" s="783" t="str">
        <f>IF(OR(AD2572="",U2570="",AE2582=""),"",IF(AE2582&gt;85%*1000,"A",IF(AE2582&gt;70%*1000,"B",IF(AE2582&gt;50%*1000,"C",IF(AE2582&gt;30%*1000,"D","E")))))</f>
        <v/>
      </c>
      <c r="X2588" s="783"/>
      <c r="Y2588" s="780" t="s">
        <v>222</v>
      </c>
      <c r="Z2588" s="780"/>
      <c r="AA2588" s="780"/>
      <c r="AB2588" s="780"/>
      <c r="AC2588" s="818" t="str">
        <f>IFERROR(VLOOKUP(AD2572,Marks,133,0),"")</f>
        <v/>
      </c>
      <c r="AD2588" s="818"/>
      <c r="AE2588" s="818"/>
      <c r="AF2588" s="818"/>
    </row>
    <row r="2589" spans="1:32" ht="21" customHeight="1">
      <c r="A2589" s="166">
        <f>IF(N2572="","",A2588+1)</f>
        <v>23</v>
      </c>
      <c r="B2589" s="817" t="s">
        <v>228</v>
      </c>
      <c r="C2589" s="817"/>
      <c r="D2589" s="817"/>
      <c r="E2589" s="784">
        <f>'Master sheet'!$C$10</f>
        <v>44697</v>
      </c>
      <c r="F2589" s="784"/>
      <c r="G2589" s="784"/>
      <c r="H2589" s="410"/>
      <c r="I2589" s="121"/>
      <c r="J2589" s="121"/>
      <c r="K2589" s="76"/>
      <c r="L2589" s="121"/>
      <c r="M2589" s="121"/>
      <c r="N2589" s="121"/>
      <c r="O2589" s="121"/>
      <c r="P2589" s="121"/>
      <c r="Q2589" s="819"/>
      <c r="R2589" s="817" t="s">
        <v>228</v>
      </c>
      <c r="S2589" s="817"/>
      <c r="T2589" s="817"/>
      <c r="U2589" s="784">
        <f>'Master sheet'!$C$10</f>
        <v>44697</v>
      </c>
      <c r="V2589" s="784"/>
      <c r="W2589" s="784"/>
      <c r="X2589" s="410"/>
      <c r="Y2589" s="121"/>
      <c r="Z2589" s="121"/>
      <c r="AA2589" s="76"/>
      <c r="AB2589" s="121"/>
      <c r="AC2589" s="121"/>
      <c r="AD2589" s="121"/>
      <c r="AE2589" s="121"/>
      <c r="AF2589" s="121"/>
    </row>
    <row r="2590" spans="1:32" ht="43.5" customHeight="1">
      <c r="A2590" s="166">
        <f>IF(N2572="","",A2589+1)</f>
        <v>24</v>
      </c>
      <c r="B2590" s="804" t="str">
        <f>IF(AND(C2569=1),CONCATENATE("( ",UPPER('Master sheet'!$F$11)," )"),IF(AND(C2569=2),CONCATENATE("( ",UPPER('Master sheet'!$F$19)," )"),IF(AND(C2569=3),CONCATENATE("( ",UPPER('Master sheet'!$J$11)," )"),IF(AND(C2569=4),CONCATENATE("( ",UPPER('Master sheet'!$J$19)," )"),""))))</f>
        <v/>
      </c>
      <c r="C2590" s="804"/>
      <c r="D2590" s="804"/>
      <c r="E2590" s="804"/>
      <c r="F2590" s="805" t="str">
        <f>IF(AND(N2572=""),"",CONCATENATE("(",'Master sheet'!$C$14," )"))</f>
        <v>(Suresh Kumar )</v>
      </c>
      <c r="G2590" s="805"/>
      <c r="H2590" s="805"/>
      <c r="I2590" s="805"/>
      <c r="J2590" s="805"/>
      <c r="K2590" s="805" t="str">
        <f>IF(AND(N2572=""),"",CONCATENATE("(",'Master sheet'!$C$12," )"))</f>
        <v>(USHA PALIYA )</v>
      </c>
      <c r="L2590" s="805"/>
      <c r="M2590" s="805"/>
      <c r="N2590" s="805"/>
      <c r="O2590" s="805"/>
      <c r="P2590" s="805"/>
      <c r="Q2590" s="819"/>
      <c r="R2590" s="804" t="str">
        <f>IF(AND(S2569=1),CONCATENATE("( ",UPPER('Master sheet'!$F$11)," )"),IF(AND(S2569=2),CONCATENATE("( ",UPPER('Master sheet'!$F$19)," )"),IF(AND(S2569=3),CONCATENATE("( ",UPPER('Master sheet'!$J$11)," )"),IF(AND(S2569=4),CONCATENATE("( ",UPPER('Master sheet'!$J$19)," )"),""))))</f>
        <v/>
      </c>
      <c r="S2590" s="804"/>
      <c r="T2590" s="804"/>
      <c r="U2590" s="804"/>
      <c r="V2590" s="805" t="str">
        <f>IF(AND(AD2572=""),"",CONCATENATE("(",'Master sheet'!$C$14," )"))</f>
        <v>(Suresh Kumar )</v>
      </c>
      <c r="W2590" s="805"/>
      <c r="X2590" s="805"/>
      <c r="Y2590" s="805"/>
      <c r="Z2590" s="805"/>
      <c r="AA2590" s="805" t="str">
        <f>IF(AND(AD2572=""),"",CONCATENATE("(",'Master sheet'!$C$12," )"))</f>
        <v>(USHA PALIYA )</v>
      </c>
      <c r="AB2590" s="805"/>
      <c r="AC2590" s="805"/>
      <c r="AD2590" s="805"/>
      <c r="AE2590" s="805"/>
      <c r="AF2590" s="805"/>
    </row>
    <row r="2591" spans="1:32" ht="21.75" customHeight="1">
      <c r="A2591" s="166">
        <f>IF(N2572="","",A2590+1)</f>
        <v>25</v>
      </c>
      <c r="B2591" s="806" t="s">
        <v>223</v>
      </c>
      <c r="C2591" s="806"/>
      <c r="D2591" s="806"/>
      <c r="E2591" s="806"/>
      <c r="F2591" s="807" t="s">
        <v>224</v>
      </c>
      <c r="G2591" s="807"/>
      <c r="H2591" s="807"/>
      <c r="I2591" s="807"/>
      <c r="J2591" s="807"/>
      <c r="K2591" s="806" t="s">
        <v>225</v>
      </c>
      <c r="L2591" s="806"/>
      <c r="M2591" s="806"/>
      <c r="N2591" s="806"/>
      <c r="O2591" s="806"/>
      <c r="P2591" s="806"/>
      <c r="Q2591" s="819"/>
      <c r="R2591" s="806" t="s">
        <v>223</v>
      </c>
      <c r="S2591" s="806"/>
      <c r="T2591" s="806"/>
      <c r="U2591" s="806"/>
      <c r="V2591" s="807" t="s">
        <v>224</v>
      </c>
      <c r="W2591" s="807"/>
      <c r="X2591" s="807"/>
      <c r="Y2591" s="807"/>
      <c r="Z2591" s="807"/>
      <c r="AA2591" s="806" t="s">
        <v>225</v>
      </c>
      <c r="AB2591" s="806"/>
      <c r="AC2591" s="806"/>
      <c r="AD2591" s="806"/>
      <c r="AE2591" s="806"/>
      <c r="AF2591" s="806"/>
    </row>
    <row r="2593" spans="1:32" ht="21.9" customHeight="1">
      <c r="A2593" s="165">
        <f>IF(N2599="","",1)</f>
        <v>1</v>
      </c>
      <c r="B2593" s="808" t="s">
        <v>203</v>
      </c>
      <c r="C2593" s="808"/>
      <c r="D2593" s="808"/>
      <c r="E2593" s="808"/>
      <c r="F2593" s="808"/>
      <c r="G2593" s="808"/>
      <c r="H2593" s="808"/>
      <c r="I2593" s="808"/>
      <c r="J2593" s="808"/>
      <c r="K2593" s="808"/>
      <c r="L2593" s="808"/>
      <c r="M2593" s="808"/>
      <c r="N2593" s="808"/>
      <c r="O2593" s="808"/>
      <c r="P2593" s="808"/>
      <c r="Q2593" s="819" t="s">
        <v>249</v>
      </c>
      <c r="R2593" s="808" t="s">
        <v>203</v>
      </c>
      <c r="S2593" s="808"/>
      <c r="T2593" s="808"/>
      <c r="U2593" s="808"/>
      <c r="V2593" s="808"/>
      <c r="W2593" s="808"/>
      <c r="X2593" s="808"/>
      <c r="Y2593" s="808"/>
      <c r="Z2593" s="808"/>
      <c r="AA2593" s="808"/>
      <c r="AB2593" s="808"/>
      <c r="AC2593" s="808"/>
      <c r="AD2593" s="808"/>
      <c r="AE2593" s="808"/>
      <c r="AF2593" s="808"/>
    </row>
    <row r="2594" spans="1:32" ht="21.9" customHeight="1">
      <c r="A2594" s="166">
        <f>IF(N2599="","",A2593+1)</f>
        <v>2</v>
      </c>
      <c r="B2594" s="820" t="s">
        <v>541</v>
      </c>
      <c r="C2594" s="820"/>
      <c r="D2594" s="820"/>
      <c r="E2594" s="820"/>
      <c r="F2594" s="820"/>
      <c r="G2594" s="820"/>
      <c r="H2594" s="820"/>
      <c r="I2594" s="820"/>
      <c r="J2594" s="820"/>
      <c r="K2594" s="820"/>
      <c r="L2594" s="820"/>
      <c r="M2594" s="820"/>
      <c r="N2594" s="820"/>
      <c r="O2594" s="820"/>
      <c r="P2594" s="820"/>
      <c r="Q2594" s="819"/>
      <c r="R2594" s="820" t="s">
        <v>541</v>
      </c>
      <c r="S2594" s="820"/>
      <c r="T2594" s="820"/>
      <c r="U2594" s="820"/>
      <c r="V2594" s="820"/>
      <c r="W2594" s="820"/>
      <c r="X2594" s="820"/>
      <c r="Y2594" s="820"/>
      <c r="Z2594" s="820"/>
      <c r="AA2594" s="820"/>
      <c r="AB2594" s="820"/>
      <c r="AC2594" s="820"/>
      <c r="AD2594" s="820"/>
      <c r="AE2594" s="820"/>
      <c r="AF2594" s="820"/>
    </row>
    <row r="2595" spans="1:32" ht="21.9" customHeight="1">
      <c r="A2595" s="166">
        <f>IF(N2599="","",A2594+1)</f>
        <v>3</v>
      </c>
      <c r="B2595" s="821" t="s">
        <v>168</v>
      </c>
      <c r="C2595" s="821"/>
      <c r="D2595" s="821"/>
      <c r="E2595" s="822" t="str">
        <f>IF(AND(N2599=""),"",'Result Sheet'!$F$2)</f>
        <v xml:space="preserve">महात्मा गाँधी राजकीय विद्यालय (अंग्रेजी माध्यम) बर, पाली </v>
      </c>
      <c r="F2595" s="822"/>
      <c r="G2595" s="822"/>
      <c r="H2595" s="822"/>
      <c r="I2595" s="822"/>
      <c r="J2595" s="822"/>
      <c r="K2595" s="822"/>
      <c r="L2595" s="822"/>
      <c r="M2595" s="822"/>
      <c r="N2595" s="822"/>
      <c r="O2595" s="822"/>
      <c r="P2595" s="822"/>
      <c r="Q2595" s="819"/>
      <c r="R2595" s="821" t="s">
        <v>168</v>
      </c>
      <c r="S2595" s="821"/>
      <c r="T2595" s="821"/>
      <c r="U2595" s="822" t="str">
        <f>IF(AND(AD2599=""),"",'Result Sheet'!$F$2)</f>
        <v xml:space="preserve">महात्मा गाँधी राजकीय विद्यालय (अंग्रेजी माध्यम) बर, पाली </v>
      </c>
      <c r="V2595" s="822"/>
      <c r="W2595" s="822"/>
      <c r="X2595" s="822"/>
      <c r="Y2595" s="822"/>
      <c r="Z2595" s="822"/>
      <c r="AA2595" s="822"/>
      <c r="AB2595" s="822"/>
      <c r="AC2595" s="822"/>
      <c r="AD2595" s="822"/>
      <c r="AE2595" s="822"/>
      <c r="AF2595" s="822"/>
    </row>
    <row r="2596" spans="1:32" ht="21.9" customHeight="1">
      <c r="A2596" s="166">
        <f>IF(N2599="","",A2595+1)</f>
        <v>4</v>
      </c>
      <c r="B2596" s="413" t="s">
        <v>169</v>
      </c>
      <c r="C2596" s="797" t="str">
        <f>IFERROR(VLOOKUP(N2599,Marks,2,0),"")</f>
        <v/>
      </c>
      <c r="D2596" s="797"/>
      <c r="E2596" s="815" t="s">
        <v>212</v>
      </c>
      <c r="F2596" s="815"/>
      <c r="G2596" s="815"/>
      <c r="H2596" s="797" t="str">
        <f>IFERROR(VLOOKUP(N2599,Marks,3,0),"")</f>
        <v/>
      </c>
      <c r="I2596" s="797"/>
      <c r="J2596" s="798" t="s">
        <v>205</v>
      </c>
      <c r="K2596" s="798"/>
      <c r="L2596" s="798"/>
      <c r="M2596" s="798"/>
      <c r="N2596" s="799" t="str">
        <f>IF(AND(N2599=""),"",'Marks Entry 1st'!$I$2)</f>
        <v xml:space="preserve"> 2021-2022</v>
      </c>
      <c r="O2596" s="799"/>
      <c r="P2596" s="799"/>
      <c r="Q2596" s="819"/>
      <c r="R2596" s="413" t="s">
        <v>169</v>
      </c>
      <c r="S2596" s="797" t="str">
        <f>IFERROR(VLOOKUP(AD2599,Marks,2,0),"")</f>
        <v/>
      </c>
      <c r="T2596" s="797"/>
      <c r="U2596" s="815" t="s">
        <v>212</v>
      </c>
      <c r="V2596" s="815"/>
      <c r="W2596" s="815"/>
      <c r="X2596" s="797" t="str">
        <f>IFERROR(VLOOKUP(AD2599,Marks,3,0),"")</f>
        <v/>
      </c>
      <c r="Y2596" s="797"/>
      <c r="Z2596" s="798" t="s">
        <v>205</v>
      </c>
      <c r="AA2596" s="798"/>
      <c r="AB2596" s="798"/>
      <c r="AC2596" s="798"/>
      <c r="AD2596" s="799" t="str">
        <f>IF(AND(AD2599=""),"",'Marks Entry 1st'!$I$2)</f>
        <v xml:space="preserve"> 2021-2022</v>
      </c>
      <c r="AE2596" s="799"/>
      <c r="AF2596" s="799"/>
    </row>
    <row r="2597" spans="1:32" ht="21.9" customHeight="1">
      <c r="A2597" s="166">
        <f>IF(N2599="","",A2596+1)</f>
        <v>5</v>
      </c>
      <c r="B2597" s="800" t="s">
        <v>206</v>
      </c>
      <c r="C2597" s="800"/>
      <c r="D2597" s="800"/>
      <c r="E2597" s="801" t="str">
        <f>IFERROR(VLOOKUP(N2599,Marks,6,0),"")</f>
        <v/>
      </c>
      <c r="F2597" s="801"/>
      <c r="G2597" s="801"/>
      <c r="H2597" s="801"/>
      <c r="I2597" s="801"/>
      <c r="J2597" s="802" t="s">
        <v>209</v>
      </c>
      <c r="K2597" s="802"/>
      <c r="L2597" s="802"/>
      <c r="M2597" s="802"/>
      <c r="N2597" s="803" t="str">
        <f>IFERROR(VLOOKUP(N2599,Marks,5,0),"")</f>
        <v/>
      </c>
      <c r="O2597" s="803"/>
      <c r="P2597" s="803"/>
      <c r="Q2597" s="819"/>
      <c r="R2597" s="800" t="s">
        <v>206</v>
      </c>
      <c r="S2597" s="800"/>
      <c r="T2597" s="800"/>
      <c r="U2597" s="801" t="str">
        <f>IFERROR(VLOOKUP(AD2599,Marks,6,0),"")</f>
        <v/>
      </c>
      <c r="V2597" s="801"/>
      <c r="W2597" s="801"/>
      <c r="X2597" s="801"/>
      <c r="Y2597" s="801"/>
      <c r="Z2597" s="802" t="s">
        <v>209</v>
      </c>
      <c r="AA2597" s="802"/>
      <c r="AB2597" s="802"/>
      <c r="AC2597" s="802"/>
      <c r="AD2597" s="803" t="str">
        <f>IFERROR(VLOOKUP(AD2599,Marks,5,0),"")</f>
        <v/>
      </c>
      <c r="AE2597" s="803"/>
      <c r="AF2597" s="803"/>
    </row>
    <row r="2598" spans="1:32" ht="21.9" customHeight="1">
      <c r="A2598" s="166">
        <f>IF(N2599="","",A2597+1)</f>
        <v>6</v>
      </c>
      <c r="B2598" s="800" t="s">
        <v>207</v>
      </c>
      <c r="C2598" s="800"/>
      <c r="D2598" s="800"/>
      <c r="E2598" s="801" t="str">
        <f>IFERROR(VLOOKUP(N2599,Marks,7,0),"")</f>
        <v/>
      </c>
      <c r="F2598" s="801"/>
      <c r="G2598" s="801"/>
      <c r="H2598" s="801"/>
      <c r="I2598" s="801"/>
      <c r="J2598" s="802" t="s">
        <v>210</v>
      </c>
      <c r="K2598" s="802"/>
      <c r="L2598" s="802"/>
      <c r="M2598" s="802"/>
      <c r="N2598" s="816" t="str">
        <f>IFERROR(VLOOKUP(N2599,Marks,4,0),"")</f>
        <v/>
      </c>
      <c r="O2598" s="816"/>
      <c r="P2598" s="816"/>
      <c r="Q2598" s="819"/>
      <c r="R2598" s="800" t="s">
        <v>207</v>
      </c>
      <c r="S2598" s="800"/>
      <c r="T2598" s="800"/>
      <c r="U2598" s="801" t="str">
        <f>IFERROR(VLOOKUP(AD2599,Marks,7,0),"")</f>
        <v/>
      </c>
      <c r="V2598" s="801"/>
      <c r="W2598" s="801"/>
      <c r="X2598" s="801"/>
      <c r="Y2598" s="801"/>
      <c r="Z2598" s="802" t="s">
        <v>210</v>
      </c>
      <c r="AA2598" s="802"/>
      <c r="AB2598" s="802"/>
      <c r="AC2598" s="802"/>
      <c r="AD2598" s="816" t="str">
        <f>IFERROR(VLOOKUP(AD2599,Marks,4,0),"")</f>
        <v/>
      </c>
      <c r="AE2598" s="816"/>
      <c r="AF2598" s="816"/>
    </row>
    <row r="2599" spans="1:32" ht="21.9" customHeight="1">
      <c r="A2599" s="166">
        <f>IF(N2599="","",A2598+1)</f>
        <v>7</v>
      </c>
      <c r="B2599" s="800" t="s">
        <v>208</v>
      </c>
      <c r="C2599" s="800"/>
      <c r="D2599" s="800"/>
      <c r="E2599" s="801" t="str">
        <f>IFERROR(VLOOKUP(N2599,Marks,8,0),"")</f>
        <v/>
      </c>
      <c r="F2599" s="801"/>
      <c r="G2599" s="801"/>
      <c r="H2599" s="801"/>
      <c r="I2599" s="801"/>
      <c r="J2599" s="802" t="s">
        <v>211</v>
      </c>
      <c r="K2599" s="802"/>
      <c r="L2599" s="802"/>
      <c r="M2599" s="802"/>
      <c r="N2599" s="809">
        <f>IF(AD2572="","",IF(AND(AD2572+1&gt;$AN$6),"",AD2572+1))</f>
        <v>293</v>
      </c>
      <c r="O2599" s="809"/>
      <c r="P2599" s="809"/>
      <c r="Q2599" s="819"/>
      <c r="R2599" s="800" t="s">
        <v>208</v>
      </c>
      <c r="S2599" s="800"/>
      <c r="T2599" s="800"/>
      <c r="U2599" s="801" t="str">
        <f>IFERROR(VLOOKUP(AD2599,Marks,8,0),"")</f>
        <v/>
      </c>
      <c r="V2599" s="801"/>
      <c r="W2599" s="801"/>
      <c r="X2599" s="801"/>
      <c r="Y2599" s="801"/>
      <c r="Z2599" s="802" t="s">
        <v>211</v>
      </c>
      <c r="AA2599" s="802"/>
      <c r="AB2599" s="802"/>
      <c r="AC2599" s="802"/>
      <c r="AD2599" s="810">
        <f>IF(N2599="","",IF(AND(N2599+1&gt;$AN$6),"",N2599+1))</f>
        <v>294</v>
      </c>
      <c r="AE2599" s="810"/>
      <c r="AF2599" s="810"/>
    </row>
    <row r="2600" spans="1:32" ht="9" customHeight="1">
      <c r="A2600" s="166">
        <f>IF(N2599="","",A2599+1)</f>
        <v>8</v>
      </c>
      <c r="B2600" s="123"/>
      <c r="C2600" s="123"/>
      <c r="D2600" s="123"/>
      <c r="E2600" s="124"/>
      <c r="F2600" s="124"/>
      <c r="G2600" s="124"/>
      <c r="H2600" s="123"/>
      <c r="I2600" s="123"/>
      <c r="J2600" s="125"/>
      <c r="K2600" s="125"/>
      <c r="L2600" s="125"/>
      <c r="M2600" s="76"/>
      <c r="N2600" s="76"/>
      <c r="O2600" s="76"/>
      <c r="P2600" s="76"/>
      <c r="Q2600" s="819"/>
      <c r="R2600" s="123"/>
      <c r="S2600" s="123"/>
      <c r="T2600" s="123"/>
      <c r="U2600" s="124"/>
      <c r="V2600" s="124"/>
      <c r="W2600" s="124"/>
      <c r="X2600" s="123"/>
      <c r="Y2600" s="123"/>
      <c r="Z2600" s="125"/>
      <c r="AA2600" s="125"/>
      <c r="AB2600" s="125"/>
      <c r="AC2600" s="76"/>
      <c r="AD2600" s="76"/>
      <c r="AE2600" s="76"/>
      <c r="AF2600" s="76"/>
    </row>
    <row r="2601" spans="1:32" ht="21" customHeight="1">
      <c r="A2601" s="166">
        <f>IF(N2599="","",A2600+1)</f>
        <v>9</v>
      </c>
      <c r="B2601" s="811" t="s">
        <v>213</v>
      </c>
      <c r="C2601" s="646" t="s">
        <v>214</v>
      </c>
      <c r="D2601" s="646"/>
      <c r="E2601" s="646"/>
      <c r="F2601" s="812" t="s">
        <v>13</v>
      </c>
      <c r="G2601" s="813"/>
      <c r="H2601" s="813"/>
      <c r="I2601" s="814"/>
      <c r="J2601" s="649" t="s">
        <v>184</v>
      </c>
      <c r="K2601" s="650" t="s">
        <v>167</v>
      </c>
      <c r="L2601" s="651"/>
      <c r="M2601" s="651"/>
      <c r="N2601" s="652"/>
      <c r="O2601" s="616" t="s">
        <v>185</v>
      </c>
      <c r="P2601" s="617" t="s">
        <v>186</v>
      </c>
      <c r="Q2601" s="819"/>
      <c r="R2601" s="811" t="s">
        <v>213</v>
      </c>
      <c r="S2601" s="646" t="s">
        <v>214</v>
      </c>
      <c r="T2601" s="646"/>
      <c r="U2601" s="646"/>
      <c r="V2601" s="812" t="s">
        <v>13</v>
      </c>
      <c r="W2601" s="813"/>
      <c r="X2601" s="813"/>
      <c r="Y2601" s="814"/>
      <c r="Z2601" s="649" t="s">
        <v>184</v>
      </c>
      <c r="AA2601" s="650" t="s">
        <v>167</v>
      </c>
      <c r="AB2601" s="651"/>
      <c r="AC2601" s="651"/>
      <c r="AD2601" s="652"/>
      <c r="AE2601" s="616" t="s">
        <v>185</v>
      </c>
      <c r="AF2601" s="617" t="s">
        <v>186</v>
      </c>
    </row>
    <row r="2602" spans="1:32" ht="90.75" customHeight="1">
      <c r="A2602" s="166">
        <f>IF(N2599="","",A2601+1)</f>
        <v>10</v>
      </c>
      <c r="B2602" s="811"/>
      <c r="C2602" s="171" t="s">
        <v>11</v>
      </c>
      <c r="D2602" s="171" t="s">
        <v>180</v>
      </c>
      <c r="E2602" s="171" t="s">
        <v>108</v>
      </c>
      <c r="F2602" s="171" t="s">
        <v>182</v>
      </c>
      <c r="G2602" s="171" t="s">
        <v>183</v>
      </c>
      <c r="H2602" s="305" t="s">
        <v>10</v>
      </c>
      <c r="I2602" s="171" t="s">
        <v>108</v>
      </c>
      <c r="J2602" s="649"/>
      <c r="K2602" s="172" t="s">
        <v>182</v>
      </c>
      <c r="L2602" s="172" t="s">
        <v>183</v>
      </c>
      <c r="M2602" s="173" t="s">
        <v>10</v>
      </c>
      <c r="N2602" s="171" t="s">
        <v>108</v>
      </c>
      <c r="O2602" s="616"/>
      <c r="P2602" s="785"/>
      <c r="Q2602" s="819"/>
      <c r="R2602" s="811"/>
      <c r="S2602" s="171" t="s">
        <v>11</v>
      </c>
      <c r="T2602" s="171" t="s">
        <v>180</v>
      </c>
      <c r="U2602" s="171" t="s">
        <v>108</v>
      </c>
      <c r="V2602" s="171" t="s">
        <v>182</v>
      </c>
      <c r="W2602" s="171" t="s">
        <v>183</v>
      </c>
      <c r="X2602" s="305" t="s">
        <v>10</v>
      </c>
      <c r="Y2602" s="171" t="s">
        <v>108</v>
      </c>
      <c r="Z2602" s="649"/>
      <c r="AA2602" s="172" t="s">
        <v>182</v>
      </c>
      <c r="AB2602" s="172" t="s">
        <v>183</v>
      </c>
      <c r="AC2602" s="173" t="s">
        <v>10</v>
      </c>
      <c r="AD2602" s="171" t="s">
        <v>108</v>
      </c>
      <c r="AE2602" s="616"/>
      <c r="AF2602" s="785">
        <v>0</v>
      </c>
    </row>
    <row r="2603" spans="1:32" ht="18.75" customHeight="1">
      <c r="A2603" s="166">
        <f>IF(N2599="","",A2602+1)</f>
        <v>11</v>
      </c>
      <c r="B2603" s="811"/>
      <c r="C2603" s="409">
        <v>20</v>
      </c>
      <c r="D2603" s="409">
        <v>20</v>
      </c>
      <c r="E2603" s="116">
        <v>40</v>
      </c>
      <c r="F2603" s="409">
        <v>30</v>
      </c>
      <c r="G2603" s="409">
        <v>18</v>
      </c>
      <c r="H2603" s="409">
        <v>12</v>
      </c>
      <c r="I2603" s="116">
        <v>60</v>
      </c>
      <c r="J2603" s="118">
        <v>100</v>
      </c>
      <c r="K2603" s="409">
        <v>50</v>
      </c>
      <c r="L2603" s="409">
        <v>30</v>
      </c>
      <c r="M2603" s="409">
        <v>20</v>
      </c>
      <c r="N2603" s="116">
        <v>100</v>
      </c>
      <c r="O2603" s="118">
        <v>200</v>
      </c>
      <c r="P2603" s="786"/>
      <c r="Q2603" s="819"/>
      <c r="R2603" s="811"/>
      <c r="S2603" s="409">
        <v>20</v>
      </c>
      <c r="T2603" s="409">
        <v>20</v>
      </c>
      <c r="U2603" s="116">
        <v>40</v>
      </c>
      <c r="V2603" s="409">
        <v>30</v>
      </c>
      <c r="W2603" s="409">
        <v>18</v>
      </c>
      <c r="X2603" s="409">
        <v>12</v>
      </c>
      <c r="Y2603" s="116">
        <v>60</v>
      </c>
      <c r="Z2603" s="118">
        <v>100</v>
      </c>
      <c r="AA2603" s="409">
        <v>50</v>
      </c>
      <c r="AB2603" s="409">
        <v>30</v>
      </c>
      <c r="AC2603" s="409">
        <v>20</v>
      </c>
      <c r="AD2603" s="116">
        <v>100</v>
      </c>
      <c r="AE2603" s="118">
        <v>200</v>
      </c>
      <c r="AF2603" s="786"/>
    </row>
    <row r="2604" spans="1:32" ht="21" customHeight="1">
      <c r="A2604" s="166">
        <f>IF(N2599="","",A2603+1)</f>
        <v>12</v>
      </c>
      <c r="B2604" s="122" t="str">
        <f>'Result Sheet'!$L$4</f>
        <v xml:space="preserve">हिन्दी </v>
      </c>
      <c r="C2604" s="408" t="str">
        <f>IFERROR(VLOOKUP(N2599,Marks,11,0),"")</f>
        <v/>
      </c>
      <c r="D2604" s="408" t="str">
        <f>IFERROR(VLOOKUP(N2599,Marks,12,0),"")</f>
        <v/>
      </c>
      <c r="E2604" s="117" t="str">
        <f>IFERROR(VLOOKUP(N2599,Marks,13,0),"")</f>
        <v/>
      </c>
      <c r="F2604" s="408" t="str">
        <f>IFERROR(VLOOKUP(N2599,Marks,14,0),"")</f>
        <v/>
      </c>
      <c r="G2604" s="408" t="str">
        <f>IFERROR(VLOOKUP(N2599,Marks,15,0),"")</f>
        <v/>
      </c>
      <c r="H2604" s="408" t="str">
        <f>IFERROR(VLOOKUP(N2599,Marks,16,0),"")</f>
        <v/>
      </c>
      <c r="I2604" s="117" t="str">
        <f>IFERROR(VLOOKUP(N2599,Marks,17,0),"")</f>
        <v/>
      </c>
      <c r="J2604" s="119" t="str">
        <f>IFERROR(VLOOKUP(N2599,Marks,18,0),"")</f>
        <v/>
      </c>
      <c r="K2604" s="408" t="str">
        <f>IFERROR(VLOOKUP(N2599,Marks,19,0),"")</f>
        <v/>
      </c>
      <c r="L2604" s="408" t="str">
        <f>IFERROR(VLOOKUP(N2599,Marks,20,0),"")</f>
        <v/>
      </c>
      <c r="M2604" s="408" t="str">
        <f>IFERROR(VLOOKUP(N2599,Marks,21,0),"")</f>
        <v/>
      </c>
      <c r="N2604" s="117" t="str">
        <f>IFERROR(VLOOKUP(N2599,Marks,22,0),"")</f>
        <v/>
      </c>
      <c r="O2604" s="119" t="str">
        <f>IFERROR(VLOOKUP(N2599,Marks,23,0),"")</f>
        <v/>
      </c>
      <c r="P2604" s="323" t="str">
        <f>IFERROR(VLOOKUP(N2599,Marks,29,0),"")</f>
        <v/>
      </c>
      <c r="Q2604" s="819"/>
      <c r="R2604" s="122" t="str">
        <f>'Result Sheet'!$L$4</f>
        <v xml:space="preserve">हिन्दी </v>
      </c>
      <c r="S2604" s="408" t="str">
        <f>IFERROR(VLOOKUP(AD2599,Marks,11,0),"")</f>
        <v/>
      </c>
      <c r="T2604" s="408" t="str">
        <f>IFERROR(VLOOKUP(AD2599,Marks,12,0),"")</f>
        <v/>
      </c>
      <c r="U2604" s="117" t="str">
        <f>IFERROR(VLOOKUP(AD2599,Marks,13,0),"")</f>
        <v/>
      </c>
      <c r="V2604" s="408" t="str">
        <f>IFERROR(VLOOKUP(AD2599,Marks,14,0),"")</f>
        <v/>
      </c>
      <c r="W2604" s="408" t="str">
        <f>IFERROR(VLOOKUP(AD2599,Marks,15,0),"")</f>
        <v/>
      </c>
      <c r="X2604" s="408" t="str">
        <f>IFERROR(VLOOKUP(AD2599,Marks,16,0),"")</f>
        <v/>
      </c>
      <c r="Y2604" s="117" t="str">
        <f>IFERROR(VLOOKUP(AD2599,Marks,17,0),"")</f>
        <v/>
      </c>
      <c r="Z2604" s="119" t="str">
        <f>IFERROR(VLOOKUP(AD2599,Marks,18,0),"")</f>
        <v/>
      </c>
      <c r="AA2604" s="408" t="str">
        <f>IFERROR(VLOOKUP(AD2599,Marks,19,0),"")</f>
        <v/>
      </c>
      <c r="AB2604" s="408" t="str">
        <f>IFERROR(VLOOKUP(AD2599,Marks,20,0),"")</f>
        <v/>
      </c>
      <c r="AC2604" s="408" t="str">
        <f>IFERROR(VLOOKUP(AD2599,Marks,21,0),"")</f>
        <v/>
      </c>
      <c r="AD2604" s="117" t="str">
        <f>IFERROR(VLOOKUP(AD2599,Marks,22,0),"")</f>
        <v/>
      </c>
      <c r="AE2604" s="119" t="str">
        <f>IFERROR(VLOOKUP(AD2599,Marks,23,0),"")</f>
        <v/>
      </c>
      <c r="AF2604" s="323" t="str">
        <f>IFERROR(VLOOKUP(AD2599,Marks,29,0),"")</f>
        <v/>
      </c>
    </row>
    <row r="2605" spans="1:32" ht="21" customHeight="1">
      <c r="A2605" s="166">
        <f>IF(N2599="","",A2604+1)</f>
        <v>13</v>
      </c>
      <c r="B2605" s="122" t="str">
        <f>'Result Sheet'!$AE$4</f>
        <v xml:space="preserve">अंग्रेजी </v>
      </c>
      <c r="C2605" s="408" t="str">
        <f>IFERROR(VLOOKUP(N2599,Marks,30,0),"")</f>
        <v/>
      </c>
      <c r="D2605" s="408" t="str">
        <f>IFERROR(VLOOKUP(N2599,Marks,31,0),"")</f>
        <v/>
      </c>
      <c r="E2605" s="117" t="str">
        <f>IFERROR(VLOOKUP(N2599,Marks,32,0),"")</f>
        <v/>
      </c>
      <c r="F2605" s="408" t="str">
        <f>IFERROR(VLOOKUP(N2599,Marks,33,0),"")</f>
        <v/>
      </c>
      <c r="G2605" s="408" t="str">
        <f>IFERROR(VLOOKUP(N2599,Marks,34,0),"")</f>
        <v/>
      </c>
      <c r="H2605" s="408" t="str">
        <f>IFERROR(VLOOKUP(N2599,Marks,35,0),"")</f>
        <v/>
      </c>
      <c r="I2605" s="117" t="str">
        <f>IFERROR(VLOOKUP(N2599,Marks,36,0),"")</f>
        <v/>
      </c>
      <c r="J2605" s="119" t="str">
        <f>IFERROR(VLOOKUP(N2599,Marks,37,0),"")</f>
        <v/>
      </c>
      <c r="K2605" s="408" t="str">
        <f>IFERROR(VLOOKUP(N2599,Marks,38,0),"")</f>
        <v/>
      </c>
      <c r="L2605" s="408" t="str">
        <f>IFERROR(VLOOKUP(N2599,Marks,39,0),"")</f>
        <v/>
      </c>
      <c r="M2605" s="408" t="str">
        <f>IFERROR(VLOOKUP(N2599,Marks,40,0),"")</f>
        <v/>
      </c>
      <c r="N2605" s="117" t="str">
        <f>IFERROR(VLOOKUP(N2599,Marks,41,0),"")</f>
        <v/>
      </c>
      <c r="O2605" s="119" t="str">
        <f>IFERROR(VLOOKUP(N2599,Marks,42,0),"")</f>
        <v/>
      </c>
      <c r="P2605" s="323" t="str">
        <f>IFERROR(VLOOKUP(N2599,Marks,48,0),"")</f>
        <v/>
      </c>
      <c r="Q2605" s="819"/>
      <c r="R2605" s="122" t="str">
        <f>'Result Sheet'!$AE$4</f>
        <v xml:space="preserve">अंग्रेजी </v>
      </c>
      <c r="S2605" s="408" t="str">
        <f>IFERROR(VLOOKUP(AD2599,Marks,30,0),"")</f>
        <v/>
      </c>
      <c r="T2605" s="408" t="str">
        <f>IFERROR(VLOOKUP(AD2599,Marks,31,0),"")</f>
        <v/>
      </c>
      <c r="U2605" s="117" t="str">
        <f>IFERROR(VLOOKUP(AD2599,Marks,32,0),"")</f>
        <v/>
      </c>
      <c r="V2605" s="408" t="str">
        <f>IFERROR(VLOOKUP(AD2599,Marks,33,0),"")</f>
        <v/>
      </c>
      <c r="W2605" s="408" t="str">
        <f>IFERROR(VLOOKUP(AD2599,Marks,34,0),"")</f>
        <v/>
      </c>
      <c r="X2605" s="408" t="str">
        <f>IFERROR(VLOOKUP(AD2599,Marks,35,0),"")</f>
        <v/>
      </c>
      <c r="Y2605" s="117" t="str">
        <f>IFERROR(VLOOKUP(AD2599,Marks,36,0),"")</f>
        <v/>
      </c>
      <c r="Z2605" s="119" t="str">
        <f>IFERROR(VLOOKUP(AD2599,Marks,37,0),"")</f>
        <v/>
      </c>
      <c r="AA2605" s="408" t="str">
        <f>IFERROR(VLOOKUP(AD2599,Marks,38,0),"")</f>
        <v/>
      </c>
      <c r="AB2605" s="408" t="str">
        <f>IFERROR(VLOOKUP(AD2599,Marks,39,0),"")</f>
        <v/>
      </c>
      <c r="AC2605" s="408" t="str">
        <f>IFERROR(VLOOKUP(AD2599,Marks,40,0),"")</f>
        <v/>
      </c>
      <c r="AD2605" s="117" t="str">
        <f>IFERROR(VLOOKUP(AD2599,Marks,41,0),"")</f>
        <v/>
      </c>
      <c r="AE2605" s="119" t="str">
        <f>IFERROR(VLOOKUP(AD2599,Marks,42,0),"")</f>
        <v/>
      </c>
      <c r="AF2605" s="323" t="str">
        <f>IFERROR(VLOOKUP(AD2599,Marks,48,0),"")</f>
        <v/>
      </c>
    </row>
    <row r="2606" spans="1:32" ht="21" customHeight="1">
      <c r="A2606" s="166">
        <f>IF(N2599="","",A2605+1)</f>
        <v>14</v>
      </c>
      <c r="B2606" s="122" t="str">
        <f>'Result Sheet'!$AX$4</f>
        <v>संस्कृत</v>
      </c>
      <c r="C2606" s="408" t="str">
        <f>IFERROR(VLOOKUP(N2599,Marks,49,0),"")</f>
        <v/>
      </c>
      <c r="D2606" s="408" t="str">
        <f>IFERROR(VLOOKUP(N2599,Marks,50,0),"")</f>
        <v/>
      </c>
      <c r="E2606" s="117" t="str">
        <f>IFERROR(VLOOKUP(N2599,Marks,51,0),"")</f>
        <v/>
      </c>
      <c r="F2606" s="408" t="str">
        <f>IFERROR(VLOOKUP(N2599,Marks,52,0),"")</f>
        <v/>
      </c>
      <c r="G2606" s="408" t="str">
        <f>IFERROR(VLOOKUP(N2599,Marks,53,0),"")</f>
        <v/>
      </c>
      <c r="H2606" s="408" t="str">
        <f>IFERROR(VLOOKUP(N2599,Marks,54,0),"")</f>
        <v/>
      </c>
      <c r="I2606" s="117" t="str">
        <f>IFERROR(VLOOKUP(N2599,Marks,55,0),"")</f>
        <v/>
      </c>
      <c r="J2606" s="119" t="str">
        <f>IFERROR(VLOOKUP(N2599,Marks,56,0),"")</f>
        <v/>
      </c>
      <c r="K2606" s="408" t="str">
        <f>IFERROR(VLOOKUP(N2599,Marks,57,0),"")</f>
        <v/>
      </c>
      <c r="L2606" s="408" t="str">
        <f>IFERROR(VLOOKUP(N2599,Marks,58,0),"")</f>
        <v/>
      </c>
      <c r="M2606" s="408" t="str">
        <f>IFERROR(VLOOKUP(N2599,Marks,59,0),"")</f>
        <v/>
      </c>
      <c r="N2606" s="117" t="str">
        <f>IFERROR(VLOOKUP(N2599,Marks,60,0),"")</f>
        <v/>
      </c>
      <c r="O2606" s="119" t="str">
        <f>IFERROR(VLOOKUP(N2599,Marks,61,0),"")</f>
        <v/>
      </c>
      <c r="P2606" s="323" t="str">
        <f>IFERROR(VLOOKUP(N2599,Marks,67,0),"")</f>
        <v/>
      </c>
      <c r="Q2606" s="819"/>
      <c r="R2606" s="122" t="str">
        <f>'Result Sheet'!$AX$4</f>
        <v>संस्कृत</v>
      </c>
      <c r="S2606" s="408" t="str">
        <f>IFERROR(VLOOKUP(AD2599,Marks,49,0),"")</f>
        <v/>
      </c>
      <c r="T2606" s="408" t="str">
        <f>IFERROR(VLOOKUP(AD2599,Marks,50,0),"")</f>
        <v/>
      </c>
      <c r="U2606" s="117" t="str">
        <f>IFERROR(VLOOKUP(AD2599,Marks,51,0),"")</f>
        <v/>
      </c>
      <c r="V2606" s="408" t="str">
        <f>IFERROR(VLOOKUP(AD2599,Marks,52,0),"")</f>
        <v/>
      </c>
      <c r="W2606" s="408" t="str">
        <f>IFERROR(VLOOKUP(AD2599,Marks,53,0),"")</f>
        <v/>
      </c>
      <c r="X2606" s="408" t="str">
        <f>IFERROR(VLOOKUP(AD2599,Marks,54,0),"")</f>
        <v/>
      </c>
      <c r="Y2606" s="117" t="str">
        <f>IFERROR(VLOOKUP(AD2599,Marks,55,0),"")</f>
        <v/>
      </c>
      <c r="Z2606" s="119" t="str">
        <f>IFERROR(VLOOKUP(AD2599,Marks,56,0),"")</f>
        <v/>
      </c>
      <c r="AA2606" s="408" t="str">
        <f>IFERROR(VLOOKUP(AD2599,Marks,57,0),"")</f>
        <v/>
      </c>
      <c r="AB2606" s="408" t="str">
        <f>IFERROR(VLOOKUP(AD2599,Marks,58,0),"")</f>
        <v/>
      </c>
      <c r="AC2606" s="408" t="str">
        <f>IFERROR(VLOOKUP(AD2599,Marks,59,0),"")</f>
        <v/>
      </c>
      <c r="AD2606" s="117" t="str">
        <f>IFERROR(VLOOKUP(AD2599,Marks,60,0),"")</f>
        <v/>
      </c>
      <c r="AE2606" s="119" t="str">
        <f>IFERROR(VLOOKUP(AD2599,Marks,61,0),"")</f>
        <v/>
      </c>
      <c r="AF2606" s="323" t="str">
        <f>IFERROR(VLOOKUP(AD2599,Marks,67,0),"")</f>
        <v/>
      </c>
    </row>
    <row r="2607" spans="1:32" ht="21" customHeight="1">
      <c r="A2607" s="166">
        <f>IF(N2599="","",A2605+1)</f>
        <v>14</v>
      </c>
      <c r="B2607" s="122" t="str">
        <f>'Result Sheet'!$BQ$4</f>
        <v xml:space="preserve">गणित </v>
      </c>
      <c r="C2607" s="408" t="str">
        <f>IFERROR(VLOOKUP(N2599,Marks,68,0),"")</f>
        <v/>
      </c>
      <c r="D2607" s="408" t="str">
        <f>IFERROR(VLOOKUP(N2599,Marks,69,0),"")</f>
        <v/>
      </c>
      <c r="E2607" s="117" t="str">
        <f>IFERROR(VLOOKUP(N2599,Marks,70,0),"")</f>
        <v/>
      </c>
      <c r="F2607" s="408" t="str">
        <f>IFERROR(VLOOKUP(N2599,Marks,71,0),"")</f>
        <v/>
      </c>
      <c r="G2607" s="408" t="str">
        <f>IFERROR(VLOOKUP(N2599,Marks,72,0),"")</f>
        <v/>
      </c>
      <c r="H2607" s="408" t="str">
        <f>IFERROR(VLOOKUP(N2599,Marks,73,0),"")</f>
        <v/>
      </c>
      <c r="I2607" s="117" t="str">
        <f>IFERROR(VLOOKUP(N2599,Marks,74,0),"")</f>
        <v/>
      </c>
      <c r="J2607" s="119" t="str">
        <f>IFERROR(VLOOKUP(N2599,Marks,75,0),"")</f>
        <v/>
      </c>
      <c r="K2607" s="408" t="str">
        <f>IFERROR(VLOOKUP(N2599,Marks,76,0),"")</f>
        <v/>
      </c>
      <c r="L2607" s="408" t="str">
        <f>IFERROR(VLOOKUP(N2599,Marks,77,0),"")</f>
        <v/>
      </c>
      <c r="M2607" s="408" t="str">
        <f>IFERROR(VLOOKUP(N2599,Marks,78,0),"")</f>
        <v/>
      </c>
      <c r="N2607" s="117" t="str">
        <f>IFERROR(VLOOKUP(N2599,Marks,79,0),"")</f>
        <v/>
      </c>
      <c r="O2607" s="119" t="str">
        <f>IFERROR(VLOOKUP(N2599,Marks,80,0),"")</f>
        <v/>
      </c>
      <c r="P2607" s="323" t="str">
        <f>IFERROR(VLOOKUP(N2599,Marks,86,0),"")</f>
        <v/>
      </c>
      <c r="Q2607" s="819"/>
      <c r="R2607" s="122" t="str">
        <f>'Result Sheet'!$BQ$4</f>
        <v xml:space="preserve">गणित </v>
      </c>
      <c r="S2607" s="408" t="str">
        <f>IFERROR(VLOOKUP(AD2599,Marks,68,0),"")</f>
        <v/>
      </c>
      <c r="T2607" s="408" t="str">
        <f>IFERROR(VLOOKUP(AD2599,Marks,69,0),"")</f>
        <v/>
      </c>
      <c r="U2607" s="117" t="str">
        <f>IFERROR(VLOOKUP(AD2599,Marks,70,0),"")</f>
        <v/>
      </c>
      <c r="V2607" s="408" t="str">
        <f>IFERROR(VLOOKUP(AD2599,Marks,71,0),"")</f>
        <v/>
      </c>
      <c r="W2607" s="408" t="str">
        <f>IFERROR(VLOOKUP(AD2599,Marks,72,0),"")</f>
        <v/>
      </c>
      <c r="X2607" s="408" t="str">
        <f>IFERROR(VLOOKUP(AD2599,Marks,73,0),"")</f>
        <v/>
      </c>
      <c r="Y2607" s="117" t="str">
        <f>IFERROR(VLOOKUP(AD2599,Marks,74,0),"")</f>
        <v/>
      </c>
      <c r="Z2607" s="119" t="str">
        <f>IFERROR(VLOOKUP(AD2599,Marks,75,0),"")</f>
        <v/>
      </c>
      <c r="AA2607" s="408" t="str">
        <f>IFERROR(VLOOKUP(AD2599,Marks,76,0),"")</f>
        <v/>
      </c>
      <c r="AB2607" s="408" t="str">
        <f>IFERROR(VLOOKUP(AD2599,Marks,77,0),"")</f>
        <v/>
      </c>
      <c r="AC2607" s="408" t="str">
        <f>IFERROR(VLOOKUP(AD2599,Marks,78,0),"")</f>
        <v/>
      </c>
      <c r="AD2607" s="117" t="str">
        <f>IFERROR(VLOOKUP(AD2599,Marks,79,0),"")</f>
        <v/>
      </c>
      <c r="AE2607" s="119" t="str">
        <f>IFERROR(VLOOKUP(AD2599,Marks,80,0),"")</f>
        <v/>
      </c>
      <c r="AF2607" s="323" t="str">
        <f>IFERROR(VLOOKUP(AD2599,Marks,86,0),"")</f>
        <v/>
      </c>
    </row>
    <row r="2608" spans="1:32" ht="21" customHeight="1">
      <c r="A2608" s="166">
        <f>IF(N2599="","",A2607+1)</f>
        <v>15</v>
      </c>
      <c r="B2608" s="122" t="str">
        <f>'Result Sheet'!$CJ$4</f>
        <v xml:space="preserve">पर्यावरण अध्ययन </v>
      </c>
      <c r="C2608" s="408" t="str">
        <f>IFERROR(VLOOKUP(N2599,Marks,87,0),"")</f>
        <v/>
      </c>
      <c r="D2608" s="408" t="str">
        <f>IFERROR(VLOOKUP(N2599,Marks,88,0),"")</f>
        <v/>
      </c>
      <c r="E2608" s="117" t="str">
        <f>IFERROR(VLOOKUP(N2599,Marks,89,0),"")</f>
        <v/>
      </c>
      <c r="F2608" s="408" t="str">
        <f>IFERROR(VLOOKUP(N2599,Marks,90,0),"")</f>
        <v/>
      </c>
      <c r="G2608" s="408" t="str">
        <f>IFERROR(VLOOKUP(N2599,Marks,91,0),"")</f>
        <v/>
      </c>
      <c r="H2608" s="408" t="str">
        <f>IFERROR(VLOOKUP(N2599,Marks,92,0),"")</f>
        <v/>
      </c>
      <c r="I2608" s="117" t="str">
        <f>IFERROR(VLOOKUP(N2599,Marks,93,0),"")</f>
        <v/>
      </c>
      <c r="J2608" s="119" t="str">
        <f>IFERROR(VLOOKUP(N2599,Marks,94,0),"")</f>
        <v/>
      </c>
      <c r="K2608" s="408" t="str">
        <f>IFERROR(VLOOKUP(N2599,Marks,95,0),"")</f>
        <v/>
      </c>
      <c r="L2608" s="408" t="str">
        <f>IFERROR(VLOOKUP(N2599,Marks,96,0),"")</f>
        <v/>
      </c>
      <c r="M2608" s="408" t="str">
        <f>IFERROR(VLOOKUP(N2599,Marks,97,0),"")</f>
        <v/>
      </c>
      <c r="N2608" s="117" t="str">
        <f>IFERROR(VLOOKUP(N2599,Marks,98,0),"")</f>
        <v/>
      </c>
      <c r="O2608" s="119" t="str">
        <f>IFERROR(VLOOKUP(N2599,Marks,99,0),"")</f>
        <v/>
      </c>
      <c r="P2608" s="323" t="str">
        <f>IFERROR(VLOOKUP(N2599,Marks,105,0),"")</f>
        <v/>
      </c>
      <c r="Q2608" s="819"/>
      <c r="R2608" s="122" t="str">
        <f>'Result Sheet'!$CJ$4</f>
        <v xml:space="preserve">पर्यावरण अध्ययन </v>
      </c>
      <c r="S2608" s="408" t="str">
        <f>IFERROR(VLOOKUP(AD2599,Marks,87,0),"")</f>
        <v/>
      </c>
      <c r="T2608" s="408" t="str">
        <f>IFERROR(VLOOKUP(AD2599,Marks,88,0),"")</f>
        <v/>
      </c>
      <c r="U2608" s="117" t="str">
        <f>IFERROR(VLOOKUP(AD2599,Marks,89,0),"")</f>
        <v/>
      </c>
      <c r="V2608" s="408" t="str">
        <f>IFERROR(VLOOKUP(AD2599,Marks,90,0),"")</f>
        <v/>
      </c>
      <c r="W2608" s="408" t="str">
        <f>IFERROR(VLOOKUP(AD2599,Marks,91,0),"")</f>
        <v/>
      </c>
      <c r="X2608" s="408" t="str">
        <f>IFERROR(VLOOKUP(AD2599,Marks,92,0),"")</f>
        <v/>
      </c>
      <c r="Y2608" s="117" t="str">
        <f>IFERROR(VLOOKUP(AD2599,Marks,93,0),"")</f>
        <v/>
      </c>
      <c r="Z2608" s="119" t="str">
        <f>IFERROR(VLOOKUP(AD2599,Marks,94,0),"")</f>
        <v/>
      </c>
      <c r="AA2608" s="408" t="str">
        <f>IFERROR(VLOOKUP(AD2599,Marks,95,0),"")</f>
        <v/>
      </c>
      <c r="AB2608" s="408" t="str">
        <f>IFERROR(VLOOKUP(AD2599,Marks,96,0),"")</f>
        <v/>
      </c>
      <c r="AC2608" s="408" t="str">
        <f>IFERROR(VLOOKUP(AD2599,Marks,97,0),"")</f>
        <v/>
      </c>
      <c r="AD2608" s="117" t="str">
        <f>IFERROR(VLOOKUP(AD2599,Marks,98,0),"")</f>
        <v/>
      </c>
      <c r="AE2608" s="119" t="str">
        <f>IFERROR(VLOOKUP(AD2599,Marks,99,0),"")</f>
        <v/>
      </c>
      <c r="AF2608" s="323" t="str">
        <f>IFERROR(VLOOKUP(AD2599,Marks,105,0),"")</f>
        <v/>
      </c>
    </row>
    <row r="2609" spans="1:32" ht="25.5" customHeight="1">
      <c r="A2609" s="166">
        <f>IF(N2599="","",A2608+1)</f>
        <v>16</v>
      </c>
      <c r="B2609" s="412" t="s">
        <v>215</v>
      </c>
      <c r="C2609" s="120" t="str">
        <f>IF(AND(C2604="",C2605="",C2606="",C2607="",C2608=""),"",SUM(C2604:C2608))</f>
        <v/>
      </c>
      <c r="D2609" s="120" t="str">
        <f t="shared" ref="D2609" si="1104">IF(AND(D2604="",D2605="",D2606="",D2607="",D2608=""),"",SUM(D2604:D2608))</f>
        <v/>
      </c>
      <c r="E2609" s="120" t="str">
        <f t="shared" ref="E2609" si="1105">IF(AND(E2604="",E2605="",E2606="",E2607="",E2608=""),"",SUM(E2604:E2608))</f>
        <v/>
      </c>
      <c r="F2609" s="120" t="str">
        <f t="shared" ref="F2609" si="1106">IF(AND(F2604="",F2605="",F2606="",F2607="",F2608=""),"",SUM(F2604:F2608))</f>
        <v/>
      </c>
      <c r="G2609" s="120" t="str">
        <f t="shared" ref="G2609" si="1107">IF(AND(G2604="",G2605="",G2606="",G2607="",G2608=""),"",SUM(G2604:G2608))</f>
        <v/>
      </c>
      <c r="H2609" s="120" t="str">
        <f t="shared" ref="H2609" si="1108">IF(AND(H2604="",H2605="",H2606="",H2607="",H2608=""),"",SUM(H2604:H2608))</f>
        <v/>
      </c>
      <c r="I2609" s="120" t="str">
        <f t="shared" ref="I2609" si="1109">IF(AND(I2604="",I2605="",I2606="",I2607="",I2608=""),"",SUM(I2604:I2608))</f>
        <v/>
      </c>
      <c r="J2609" s="120" t="str">
        <f t="shared" ref="J2609" si="1110">IF(AND(J2604="",J2605="",J2606="",J2607="",J2608=""),"",SUM(J2604:J2608))</f>
        <v/>
      </c>
      <c r="K2609" s="120" t="str">
        <f t="shared" ref="K2609" si="1111">IF(AND(K2604="",K2605="",K2606="",K2607="",K2608=""),"",SUM(K2604:K2608))</f>
        <v/>
      </c>
      <c r="L2609" s="120" t="str">
        <f t="shared" ref="L2609" si="1112">IF(AND(L2604="",L2605="",L2606="",L2607="",L2608=""),"",SUM(L2604:L2608))</f>
        <v/>
      </c>
      <c r="M2609" s="120" t="str">
        <f t="shared" ref="M2609" si="1113">IF(AND(M2604="",M2605="",M2606="",M2607="",M2608=""),"",SUM(M2604:M2608))</f>
        <v/>
      </c>
      <c r="N2609" s="120" t="str">
        <f t="shared" ref="N2609" si="1114">IF(AND(N2604="",N2605="",N2606="",N2607="",N2608=""),"",SUM(N2604:N2608))</f>
        <v/>
      </c>
      <c r="O2609" s="120" t="str">
        <f t="shared" ref="O2609" si="1115">IF(AND(O2604="",O2605="",O2606="",O2607="",O2608=""),"",SUM(O2604:O2608))</f>
        <v/>
      </c>
      <c r="P2609" s="326" t="str">
        <f>IF(OR(N2599="",E2597="",O2609=""),"",IF(O2609&gt;85%*1000,"A",IF(O2609&gt;70%*1000,"B",IF(O2609&gt;50%*1000,"C",IF(O2609&gt;30%*1000,"D","E")))))</f>
        <v/>
      </c>
      <c r="Q2609" s="819"/>
      <c r="R2609" s="412" t="s">
        <v>215</v>
      </c>
      <c r="S2609" s="120" t="str">
        <f>IF(AND(S2604="",S2605="",S2606="",S2607="",S2608=""),"",SUM(S2604:S2608))</f>
        <v/>
      </c>
      <c r="T2609" s="120" t="str">
        <f t="shared" ref="T2609" si="1116">IF(AND(T2604="",T2605="",T2606="",T2607="",T2608=""),"",SUM(T2604:T2608))</f>
        <v/>
      </c>
      <c r="U2609" s="120" t="str">
        <f t="shared" ref="U2609" si="1117">IF(AND(U2604="",U2605="",U2606="",U2607="",U2608=""),"",SUM(U2604:U2608))</f>
        <v/>
      </c>
      <c r="V2609" s="120" t="str">
        <f t="shared" ref="V2609" si="1118">IF(AND(V2604="",V2605="",V2606="",V2607="",V2608=""),"",SUM(V2604:V2608))</f>
        <v/>
      </c>
      <c r="W2609" s="120" t="str">
        <f t="shared" ref="W2609" si="1119">IF(AND(W2604="",W2605="",W2606="",W2607="",W2608=""),"",SUM(W2604:W2608))</f>
        <v/>
      </c>
      <c r="X2609" s="120" t="str">
        <f t="shared" ref="X2609" si="1120">IF(AND(X2604="",X2605="",X2606="",X2607="",X2608=""),"",SUM(X2604:X2608))</f>
        <v/>
      </c>
      <c r="Y2609" s="120" t="str">
        <f t="shared" ref="Y2609" si="1121">IF(AND(Y2604="",Y2605="",Y2606="",Y2607="",Y2608=""),"",SUM(Y2604:Y2608))</f>
        <v/>
      </c>
      <c r="Z2609" s="120" t="str">
        <f t="shared" ref="Z2609" si="1122">IF(AND(Z2604="",Z2605="",Z2606="",Z2607="",Z2608=""),"",SUM(Z2604:Z2608))</f>
        <v/>
      </c>
      <c r="AA2609" s="120" t="str">
        <f t="shared" ref="AA2609" si="1123">IF(AND(AA2604="",AA2605="",AA2606="",AA2607="",AA2608=""),"",SUM(AA2604:AA2608))</f>
        <v/>
      </c>
      <c r="AB2609" s="120" t="str">
        <f t="shared" ref="AB2609" si="1124">IF(AND(AB2604="",AB2605="",AB2606="",AB2607="",AB2608=""),"",SUM(AB2604:AB2608))</f>
        <v/>
      </c>
      <c r="AC2609" s="120" t="str">
        <f t="shared" ref="AC2609" si="1125">IF(AND(AC2604="",AC2605="",AC2606="",AC2607="",AC2608=""),"",SUM(AC2604:AC2608))</f>
        <v/>
      </c>
      <c r="AD2609" s="120" t="str">
        <f t="shared" ref="AD2609" si="1126">IF(AND(AD2604="",AD2605="",AD2606="",AD2607="",AD2608=""),"",SUM(AD2604:AD2608))</f>
        <v/>
      </c>
      <c r="AE2609" s="120" t="str">
        <f t="shared" ref="AE2609" si="1127">IF(AND(AE2604="",AE2605="",AE2606="",AE2607="",AE2608=""),"",SUM(AE2604:AE2608))</f>
        <v/>
      </c>
      <c r="AF2609" s="326" t="str">
        <f>IF(OR(AD2599="",U2597="",AE2609=""),"",IF(AE2609&gt;85%*1000,"A",IF(AE2609&gt;70%*1000,"B",IF(AE2609&gt;50%*1000,"C",IF(AE2609&gt;30%*1000,"D","E")))))</f>
        <v/>
      </c>
    </row>
    <row r="2610" spans="1:32" ht="9" customHeight="1">
      <c r="A2610" s="166">
        <f>IF(N2599="","",A2609+1)</f>
        <v>17</v>
      </c>
      <c r="B2610" s="787"/>
      <c r="C2610" s="787"/>
      <c r="D2610" s="787"/>
      <c r="E2610" s="787"/>
      <c r="F2610" s="787"/>
      <c r="G2610" s="787"/>
      <c r="H2610" s="787"/>
      <c r="I2610" s="787"/>
      <c r="J2610" s="787"/>
      <c r="K2610" s="787"/>
      <c r="L2610" s="787"/>
      <c r="M2610" s="787"/>
      <c r="N2610" s="787"/>
      <c r="O2610" s="787"/>
      <c r="P2610" s="787"/>
      <c r="Q2610" s="819"/>
      <c r="R2610" s="787"/>
      <c r="S2610" s="787"/>
      <c r="T2610" s="787"/>
      <c r="U2610" s="787"/>
      <c r="V2610" s="787"/>
      <c r="W2610" s="787"/>
      <c r="X2610" s="787"/>
      <c r="Y2610" s="787"/>
      <c r="Z2610" s="787"/>
      <c r="AA2610" s="787"/>
      <c r="AB2610" s="787"/>
      <c r="AC2610" s="787"/>
      <c r="AD2610" s="787"/>
      <c r="AE2610" s="787"/>
      <c r="AF2610" s="787"/>
    </row>
    <row r="2611" spans="1:32" ht="22.5" customHeight="1">
      <c r="A2611" s="166">
        <f>IF(N2599="","",A2610+1)</f>
        <v>18</v>
      </c>
      <c r="B2611" s="788" t="s">
        <v>213</v>
      </c>
      <c r="C2611" s="788"/>
      <c r="D2611" s="789" t="s">
        <v>229</v>
      </c>
      <c r="E2611" s="790"/>
      <c r="F2611" s="411" t="s">
        <v>186</v>
      </c>
      <c r="G2611" s="788" t="s">
        <v>213</v>
      </c>
      <c r="H2611" s="788"/>
      <c r="I2611" s="789" t="s">
        <v>229</v>
      </c>
      <c r="J2611" s="790"/>
      <c r="K2611" s="411" t="s">
        <v>186</v>
      </c>
      <c r="L2611" s="788" t="s">
        <v>213</v>
      </c>
      <c r="M2611" s="788"/>
      <c r="N2611" s="789" t="s">
        <v>229</v>
      </c>
      <c r="O2611" s="790"/>
      <c r="P2611" s="411" t="s">
        <v>186</v>
      </c>
      <c r="Q2611" s="819"/>
      <c r="R2611" s="788" t="s">
        <v>213</v>
      </c>
      <c r="S2611" s="788"/>
      <c r="T2611" s="789" t="s">
        <v>229</v>
      </c>
      <c r="U2611" s="790"/>
      <c r="V2611" s="411" t="s">
        <v>186</v>
      </c>
      <c r="W2611" s="788" t="s">
        <v>213</v>
      </c>
      <c r="X2611" s="788"/>
      <c r="Y2611" s="789" t="s">
        <v>229</v>
      </c>
      <c r="Z2611" s="790"/>
      <c r="AA2611" s="411" t="s">
        <v>186</v>
      </c>
      <c r="AB2611" s="788" t="s">
        <v>213</v>
      </c>
      <c r="AC2611" s="788"/>
      <c r="AD2611" s="789" t="s">
        <v>229</v>
      </c>
      <c r="AE2611" s="790"/>
      <c r="AF2611" s="411" t="s">
        <v>186</v>
      </c>
    </row>
    <row r="2612" spans="1:32" ht="21.75" customHeight="1">
      <c r="A2612" s="166">
        <f>IF(N2599="","",A2611+1)</f>
        <v>19</v>
      </c>
      <c r="B2612" s="791" t="s">
        <v>221</v>
      </c>
      <c r="C2612" s="792"/>
      <c r="D2612" s="792"/>
      <c r="E2612" s="119" t="str">
        <f>IFERROR(VLOOKUP(N2599,Marks,109,0),"")</f>
        <v/>
      </c>
      <c r="F2612" s="130" t="str">
        <f>IFERROR(VLOOKUP(N2599,Marks,113,0),"")</f>
        <v/>
      </c>
      <c r="G2612" s="791" t="s">
        <v>192</v>
      </c>
      <c r="H2612" s="792"/>
      <c r="I2612" s="792"/>
      <c r="J2612" s="119" t="str">
        <f>IFERROR(VLOOKUP(N2599,Marks,117,0),"")</f>
        <v/>
      </c>
      <c r="K2612" s="130" t="str">
        <f>IFERROR(VLOOKUP(N2599,Marks,121,0),"")</f>
        <v/>
      </c>
      <c r="L2612" s="793" t="s">
        <v>193</v>
      </c>
      <c r="M2612" s="794"/>
      <c r="N2612" s="794"/>
      <c r="O2612" s="119" t="str">
        <f>IFERROR(VLOOKUP(N2599,Marks,125,0),"")</f>
        <v/>
      </c>
      <c r="P2612" s="130" t="str">
        <f>IFERROR(VLOOKUP(N2599,Marks,129,0),"")</f>
        <v/>
      </c>
      <c r="Q2612" s="819"/>
      <c r="R2612" s="791" t="s">
        <v>221</v>
      </c>
      <c r="S2612" s="792"/>
      <c r="T2612" s="792"/>
      <c r="U2612" s="119" t="str">
        <f>IFERROR(VLOOKUP(AD2599,Marks,109,0),"")</f>
        <v/>
      </c>
      <c r="V2612" s="130" t="str">
        <f>IFERROR(VLOOKUP(AD2599,Marks,113,0),"")</f>
        <v/>
      </c>
      <c r="W2612" s="791" t="s">
        <v>192</v>
      </c>
      <c r="X2612" s="792"/>
      <c r="Y2612" s="792"/>
      <c r="Z2612" s="119" t="str">
        <f>IFERROR(VLOOKUP(AD2599,Marks,117,0),"")</f>
        <v/>
      </c>
      <c r="AA2612" s="130" t="str">
        <f>IFERROR(VLOOKUP(AD2599,Marks,121,0),"")</f>
        <v/>
      </c>
      <c r="AB2612" s="793" t="s">
        <v>193</v>
      </c>
      <c r="AC2612" s="794"/>
      <c r="AD2612" s="794"/>
      <c r="AE2612" s="119" t="str">
        <f>IFERROR(VLOOKUP(AD2599,Marks,125,0),"")</f>
        <v/>
      </c>
      <c r="AF2612" s="130" t="str">
        <f>IFERROR(VLOOKUP(AD2599,Marks,129,0),"")</f>
        <v/>
      </c>
    </row>
    <row r="2613" spans="1:32" ht="21" customHeight="1">
      <c r="A2613" s="166">
        <f>IF(N2599="","",A2612+1)</f>
        <v>20</v>
      </c>
      <c r="B2613" s="780" t="s">
        <v>216</v>
      </c>
      <c r="C2613" s="780"/>
      <c r="D2613" s="780"/>
      <c r="E2613" s="795" t="str">
        <f>IFERROR(VLOOKUP(N2599,Marks,135,0),"")</f>
        <v/>
      </c>
      <c r="F2613" s="795"/>
      <c r="G2613" s="795"/>
      <c r="H2613" s="795"/>
      <c r="I2613" s="780" t="s">
        <v>217</v>
      </c>
      <c r="J2613" s="780"/>
      <c r="K2613" s="780"/>
      <c r="L2613" s="780"/>
      <c r="M2613" s="796" t="str">
        <f>IFERROR(VLOOKUP(N2599,Marks,136,0),"")</f>
        <v/>
      </c>
      <c r="N2613" s="796"/>
      <c r="O2613" s="796"/>
      <c r="P2613" s="796"/>
      <c r="Q2613" s="819"/>
      <c r="R2613" s="780" t="s">
        <v>216</v>
      </c>
      <c r="S2613" s="780"/>
      <c r="T2613" s="780"/>
      <c r="U2613" s="795" t="str">
        <f>IFERROR(VLOOKUP(AD2599,Marks,135,0),"")</f>
        <v/>
      </c>
      <c r="V2613" s="795"/>
      <c r="W2613" s="795"/>
      <c r="X2613" s="795"/>
      <c r="Y2613" s="780" t="s">
        <v>217</v>
      </c>
      <c r="Z2613" s="780"/>
      <c r="AA2613" s="780"/>
      <c r="AB2613" s="780"/>
      <c r="AC2613" s="796" t="str">
        <f>IFERROR(VLOOKUP(AD2599,Marks,136,0),"")</f>
        <v/>
      </c>
      <c r="AD2613" s="796"/>
      <c r="AE2613" s="796"/>
      <c r="AF2613" s="796"/>
    </row>
    <row r="2614" spans="1:32" ht="21" customHeight="1">
      <c r="A2614" s="166">
        <f>IF(N2599="","",A2613+1)</f>
        <v>21</v>
      </c>
      <c r="B2614" s="780" t="s">
        <v>218</v>
      </c>
      <c r="C2614" s="780"/>
      <c r="D2614" s="780"/>
      <c r="E2614" s="782" t="str">
        <f>IFERROR(VLOOKUP(N2599,Marks,134,0),"")</f>
        <v/>
      </c>
      <c r="F2614" s="782"/>
      <c r="G2614" s="782"/>
      <c r="H2614" s="782"/>
      <c r="I2614" s="780" t="s">
        <v>219</v>
      </c>
      <c r="J2614" s="780"/>
      <c r="K2614" s="780"/>
      <c r="L2614" s="780"/>
      <c r="M2614" s="781" t="str">
        <f>IFERROR(VLOOKUP(N2599,Marks,131,0),"")</f>
        <v/>
      </c>
      <c r="N2614" s="781"/>
      <c r="O2614" s="781"/>
      <c r="P2614" s="781"/>
      <c r="Q2614" s="819"/>
      <c r="R2614" s="780" t="s">
        <v>218</v>
      </c>
      <c r="S2614" s="780"/>
      <c r="T2614" s="780"/>
      <c r="U2614" s="782" t="str">
        <f>IFERROR(VLOOKUP(AD2599,Marks,134,0),"")</f>
        <v/>
      </c>
      <c r="V2614" s="782"/>
      <c r="W2614" s="782"/>
      <c r="X2614" s="782"/>
      <c r="Y2614" s="780" t="s">
        <v>219</v>
      </c>
      <c r="Z2614" s="780"/>
      <c r="AA2614" s="780"/>
      <c r="AB2614" s="780"/>
      <c r="AC2614" s="781" t="str">
        <f>IFERROR(VLOOKUP(AD2599,Marks,131,0),"")</f>
        <v/>
      </c>
      <c r="AD2614" s="781"/>
      <c r="AE2614" s="781"/>
      <c r="AF2614" s="781"/>
    </row>
    <row r="2615" spans="1:32" ht="21" customHeight="1">
      <c r="A2615" s="166">
        <f>IF(N2599="","",A2614+1)</f>
        <v>22</v>
      </c>
      <c r="B2615" s="780" t="s">
        <v>220</v>
      </c>
      <c r="C2615" s="780"/>
      <c r="D2615" s="780"/>
      <c r="E2615" s="324" t="str">
        <f>IFERROR(VLOOKUP(N2599,Marks,132,0),"")</f>
        <v/>
      </c>
      <c r="F2615" s="325" t="s">
        <v>341</v>
      </c>
      <c r="G2615" s="783" t="str">
        <f>IF(OR(N2599="",E2597="",O2609=""),"",IF(O2609&gt;85%*1000,"A",IF(O2609&gt;70%*1000,"B",IF(O2609&gt;50%*1000,"C",IF(O2609&gt;30%*1000,"D","E")))))</f>
        <v/>
      </c>
      <c r="H2615" s="783"/>
      <c r="I2615" s="780" t="s">
        <v>222</v>
      </c>
      <c r="J2615" s="780"/>
      <c r="K2615" s="780"/>
      <c r="L2615" s="780"/>
      <c r="M2615" s="818" t="str">
        <f>IFERROR(VLOOKUP(N2599,Marks,133,0),"")</f>
        <v/>
      </c>
      <c r="N2615" s="818"/>
      <c r="O2615" s="818"/>
      <c r="P2615" s="818"/>
      <c r="Q2615" s="819"/>
      <c r="R2615" s="780" t="s">
        <v>220</v>
      </c>
      <c r="S2615" s="780"/>
      <c r="T2615" s="780"/>
      <c r="U2615" s="324" t="str">
        <f>IFERROR(VLOOKUP(AD2599,Marks,132,0),"")</f>
        <v/>
      </c>
      <c r="V2615" s="325" t="s">
        <v>341</v>
      </c>
      <c r="W2615" s="783" t="str">
        <f>IF(OR(AD2599="",U2597="",AE2609=""),"",IF(AE2609&gt;85%*1000,"A",IF(AE2609&gt;70%*1000,"B",IF(AE2609&gt;50%*1000,"C",IF(AE2609&gt;30%*1000,"D","E")))))</f>
        <v/>
      </c>
      <c r="X2615" s="783"/>
      <c r="Y2615" s="780" t="s">
        <v>222</v>
      </c>
      <c r="Z2615" s="780"/>
      <c r="AA2615" s="780"/>
      <c r="AB2615" s="780"/>
      <c r="AC2615" s="818" t="str">
        <f>IFERROR(VLOOKUP(AD2599,Marks,133,0),"")</f>
        <v/>
      </c>
      <c r="AD2615" s="818"/>
      <c r="AE2615" s="818"/>
      <c r="AF2615" s="818"/>
    </row>
    <row r="2616" spans="1:32" ht="21" customHeight="1">
      <c r="A2616" s="166">
        <f>IF(N2599="","",A2615+1)</f>
        <v>23</v>
      </c>
      <c r="B2616" s="817" t="s">
        <v>228</v>
      </c>
      <c r="C2616" s="817"/>
      <c r="D2616" s="817"/>
      <c r="E2616" s="784">
        <f>'Master sheet'!$C$10</f>
        <v>44697</v>
      </c>
      <c r="F2616" s="784"/>
      <c r="G2616" s="784"/>
      <c r="H2616" s="410"/>
      <c r="I2616" s="121"/>
      <c r="J2616" s="121"/>
      <c r="K2616" s="76"/>
      <c r="L2616" s="121"/>
      <c r="M2616" s="121"/>
      <c r="N2616" s="121"/>
      <c r="O2616" s="121"/>
      <c r="P2616" s="121"/>
      <c r="Q2616" s="819"/>
      <c r="R2616" s="817" t="s">
        <v>228</v>
      </c>
      <c r="S2616" s="817"/>
      <c r="T2616" s="817"/>
      <c r="U2616" s="784">
        <f>'Master sheet'!$C$10</f>
        <v>44697</v>
      </c>
      <c r="V2616" s="784"/>
      <c r="W2616" s="784"/>
      <c r="X2616" s="410"/>
      <c r="Y2616" s="121"/>
      <c r="Z2616" s="121"/>
      <c r="AA2616" s="76"/>
      <c r="AB2616" s="121"/>
      <c r="AC2616" s="121"/>
      <c r="AD2616" s="121"/>
      <c r="AE2616" s="121"/>
      <c r="AF2616" s="121"/>
    </row>
    <row r="2617" spans="1:32" ht="43.5" customHeight="1">
      <c r="A2617" s="166">
        <f>IF(N2599="","",A2616+1)</f>
        <v>24</v>
      </c>
      <c r="B2617" s="804" t="str">
        <f>IF(AND(C2596=1),CONCATENATE("( ",UPPER('Master sheet'!$F$11)," )"),IF(AND(C2596=2),CONCATENATE("( ",UPPER('Master sheet'!$F$19)," )"),IF(AND(C2596=3),CONCATENATE("( ",UPPER('Master sheet'!$J$11)," )"),IF(AND(C2596=4),CONCATENATE("( ",UPPER('Master sheet'!$J$19)," )"),""))))</f>
        <v/>
      </c>
      <c r="C2617" s="804"/>
      <c r="D2617" s="804"/>
      <c r="E2617" s="804"/>
      <c r="F2617" s="805" t="str">
        <f>IF(AND(N2599=""),"",CONCATENATE("(",'Master sheet'!$C$14," )"))</f>
        <v>(Suresh Kumar )</v>
      </c>
      <c r="G2617" s="805"/>
      <c r="H2617" s="805"/>
      <c r="I2617" s="805"/>
      <c r="J2617" s="805"/>
      <c r="K2617" s="805" t="str">
        <f>IF(AND(N2599=""),"",CONCATENATE("(",'Master sheet'!$C$12," )"))</f>
        <v>(USHA PALIYA )</v>
      </c>
      <c r="L2617" s="805"/>
      <c r="M2617" s="805"/>
      <c r="N2617" s="805"/>
      <c r="O2617" s="805"/>
      <c r="P2617" s="805"/>
      <c r="Q2617" s="819"/>
      <c r="R2617" s="804" t="str">
        <f>IF(AND(S2596=1),CONCATENATE("( ",UPPER('Master sheet'!$F$11)," )"),IF(AND(S2596=2),CONCATENATE("( ",UPPER('Master sheet'!$F$19)," )"),IF(AND(S2596=3),CONCATENATE("( ",UPPER('Master sheet'!$J$11)," )"),IF(AND(S2596=4),CONCATENATE("( ",UPPER('Master sheet'!$J$19)," )"),""))))</f>
        <v/>
      </c>
      <c r="S2617" s="804"/>
      <c r="T2617" s="804"/>
      <c r="U2617" s="804"/>
      <c r="V2617" s="805" t="str">
        <f>IF(AND(AD2599=""),"",CONCATENATE("(",'Master sheet'!$C$14," )"))</f>
        <v>(Suresh Kumar )</v>
      </c>
      <c r="W2617" s="805"/>
      <c r="X2617" s="805"/>
      <c r="Y2617" s="805"/>
      <c r="Z2617" s="805"/>
      <c r="AA2617" s="805" t="str">
        <f>IF(AND(AD2599=""),"",CONCATENATE("(",'Master sheet'!$C$12," )"))</f>
        <v>(USHA PALIYA )</v>
      </c>
      <c r="AB2617" s="805"/>
      <c r="AC2617" s="805"/>
      <c r="AD2617" s="805"/>
      <c r="AE2617" s="805"/>
      <c r="AF2617" s="805"/>
    </row>
    <row r="2618" spans="1:32" ht="21.75" customHeight="1">
      <c r="A2618" s="166">
        <f>IF(N2599="","",A2617+1)</f>
        <v>25</v>
      </c>
      <c r="B2618" s="806" t="s">
        <v>223</v>
      </c>
      <c r="C2618" s="806"/>
      <c r="D2618" s="806"/>
      <c r="E2618" s="806"/>
      <c r="F2618" s="807" t="s">
        <v>224</v>
      </c>
      <c r="G2618" s="807"/>
      <c r="H2618" s="807"/>
      <c r="I2618" s="807"/>
      <c r="J2618" s="807"/>
      <c r="K2618" s="806" t="s">
        <v>225</v>
      </c>
      <c r="L2618" s="806"/>
      <c r="M2618" s="806"/>
      <c r="N2618" s="806"/>
      <c r="O2618" s="806"/>
      <c r="P2618" s="806"/>
      <c r="Q2618" s="819"/>
      <c r="R2618" s="806" t="s">
        <v>223</v>
      </c>
      <c r="S2618" s="806"/>
      <c r="T2618" s="806"/>
      <c r="U2618" s="806"/>
      <c r="V2618" s="807" t="s">
        <v>224</v>
      </c>
      <c r="W2618" s="807"/>
      <c r="X2618" s="807"/>
      <c r="Y2618" s="807"/>
      <c r="Z2618" s="807"/>
      <c r="AA2618" s="806" t="s">
        <v>225</v>
      </c>
      <c r="AB2618" s="806"/>
      <c r="AC2618" s="806"/>
      <c r="AD2618" s="806"/>
      <c r="AE2618" s="806"/>
      <c r="AF2618" s="806"/>
    </row>
    <row r="2620" spans="1:32" ht="21.9" customHeight="1">
      <c r="A2620" s="165">
        <f>IF(N2626="","",1)</f>
        <v>1</v>
      </c>
      <c r="B2620" s="808" t="s">
        <v>203</v>
      </c>
      <c r="C2620" s="808"/>
      <c r="D2620" s="808"/>
      <c r="E2620" s="808"/>
      <c r="F2620" s="808"/>
      <c r="G2620" s="808"/>
      <c r="H2620" s="808"/>
      <c r="I2620" s="808"/>
      <c r="J2620" s="808"/>
      <c r="K2620" s="808"/>
      <c r="L2620" s="808"/>
      <c r="M2620" s="808"/>
      <c r="N2620" s="808"/>
      <c r="O2620" s="808"/>
      <c r="P2620" s="808"/>
      <c r="Q2620" s="819" t="s">
        <v>249</v>
      </c>
      <c r="R2620" s="808" t="s">
        <v>203</v>
      </c>
      <c r="S2620" s="808"/>
      <c r="T2620" s="808"/>
      <c r="U2620" s="808"/>
      <c r="V2620" s="808"/>
      <c r="W2620" s="808"/>
      <c r="X2620" s="808"/>
      <c r="Y2620" s="808"/>
      <c r="Z2620" s="808"/>
      <c r="AA2620" s="808"/>
      <c r="AB2620" s="808"/>
      <c r="AC2620" s="808"/>
      <c r="AD2620" s="808"/>
      <c r="AE2620" s="808"/>
      <c r="AF2620" s="808"/>
    </row>
    <row r="2621" spans="1:32" ht="21.9" customHeight="1">
      <c r="A2621" s="166">
        <f>IF(N2626="","",A2620+1)</f>
        <v>2</v>
      </c>
      <c r="B2621" s="820" t="s">
        <v>541</v>
      </c>
      <c r="C2621" s="820"/>
      <c r="D2621" s="820"/>
      <c r="E2621" s="820"/>
      <c r="F2621" s="820"/>
      <c r="G2621" s="820"/>
      <c r="H2621" s="820"/>
      <c r="I2621" s="820"/>
      <c r="J2621" s="820"/>
      <c r="K2621" s="820"/>
      <c r="L2621" s="820"/>
      <c r="M2621" s="820"/>
      <c r="N2621" s="820"/>
      <c r="O2621" s="820"/>
      <c r="P2621" s="820"/>
      <c r="Q2621" s="819"/>
      <c r="R2621" s="820" t="s">
        <v>541</v>
      </c>
      <c r="S2621" s="820"/>
      <c r="T2621" s="820"/>
      <c r="U2621" s="820"/>
      <c r="V2621" s="820"/>
      <c r="W2621" s="820"/>
      <c r="X2621" s="820"/>
      <c r="Y2621" s="820"/>
      <c r="Z2621" s="820"/>
      <c r="AA2621" s="820"/>
      <c r="AB2621" s="820"/>
      <c r="AC2621" s="820"/>
      <c r="AD2621" s="820"/>
      <c r="AE2621" s="820"/>
      <c r="AF2621" s="820"/>
    </row>
    <row r="2622" spans="1:32" ht="21.9" customHeight="1">
      <c r="A2622" s="166">
        <f>IF(N2626="","",A2621+1)</f>
        <v>3</v>
      </c>
      <c r="B2622" s="821" t="s">
        <v>168</v>
      </c>
      <c r="C2622" s="821"/>
      <c r="D2622" s="821"/>
      <c r="E2622" s="822" t="str">
        <f>IF(AND(N2626=""),"",'Result Sheet'!$F$2)</f>
        <v xml:space="preserve">महात्मा गाँधी राजकीय विद्यालय (अंग्रेजी माध्यम) बर, पाली </v>
      </c>
      <c r="F2622" s="822"/>
      <c r="G2622" s="822"/>
      <c r="H2622" s="822"/>
      <c r="I2622" s="822"/>
      <c r="J2622" s="822"/>
      <c r="K2622" s="822"/>
      <c r="L2622" s="822"/>
      <c r="M2622" s="822"/>
      <c r="N2622" s="822"/>
      <c r="O2622" s="822"/>
      <c r="P2622" s="822"/>
      <c r="Q2622" s="819"/>
      <c r="R2622" s="821" t="s">
        <v>168</v>
      </c>
      <c r="S2622" s="821"/>
      <c r="T2622" s="821"/>
      <c r="U2622" s="822" t="str">
        <f>IF(AND(AD2626=""),"",'Result Sheet'!$F$2)</f>
        <v xml:space="preserve">महात्मा गाँधी राजकीय विद्यालय (अंग्रेजी माध्यम) बर, पाली </v>
      </c>
      <c r="V2622" s="822"/>
      <c r="W2622" s="822"/>
      <c r="X2622" s="822"/>
      <c r="Y2622" s="822"/>
      <c r="Z2622" s="822"/>
      <c r="AA2622" s="822"/>
      <c r="AB2622" s="822"/>
      <c r="AC2622" s="822"/>
      <c r="AD2622" s="822"/>
      <c r="AE2622" s="822"/>
      <c r="AF2622" s="822"/>
    </row>
    <row r="2623" spans="1:32" ht="21.9" customHeight="1">
      <c r="A2623" s="166">
        <f>IF(N2626="","",A2622+1)</f>
        <v>4</v>
      </c>
      <c r="B2623" s="413" t="s">
        <v>169</v>
      </c>
      <c r="C2623" s="797" t="str">
        <f>IFERROR(VLOOKUP(N2626,Marks,2,0),"")</f>
        <v/>
      </c>
      <c r="D2623" s="797"/>
      <c r="E2623" s="815" t="s">
        <v>212</v>
      </c>
      <c r="F2623" s="815"/>
      <c r="G2623" s="815"/>
      <c r="H2623" s="797" t="str">
        <f>IFERROR(VLOOKUP(N2626,Marks,3,0),"")</f>
        <v/>
      </c>
      <c r="I2623" s="797"/>
      <c r="J2623" s="798" t="s">
        <v>205</v>
      </c>
      <c r="K2623" s="798"/>
      <c r="L2623" s="798"/>
      <c r="M2623" s="798"/>
      <c r="N2623" s="799" t="str">
        <f>IF(AND(N2626=""),"",'Marks Entry 1st'!$I$2)</f>
        <v xml:space="preserve"> 2021-2022</v>
      </c>
      <c r="O2623" s="799"/>
      <c r="P2623" s="799"/>
      <c r="Q2623" s="819"/>
      <c r="R2623" s="413" t="s">
        <v>169</v>
      </c>
      <c r="S2623" s="797" t="str">
        <f>IFERROR(VLOOKUP(AD2626,Marks,2,0),"")</f>
        <v/>
      </c>
      <c r="T2623" s="797"/>
      <c r="U2623" s="815" t="s">
        <v>212</v>
      </c>
      <c r="V2623" s="815"/>
      <c r="W2623" s="815"/>
      <c r="X2623" s="797" t="str">
        <f>IFERROR(VLOOKUP(AD2626,Marks,3,0),"")</f>
        <v/>
      </c>
      <c r="Y2623" s="797"/>
      <c r="Z2623" s="798" t="s">
        <v>205</v>
      </c>
      <c r="AA2623" s="798"/>
      <c r="AB2623" s="798"/>
      <c r="AC2623" s="798"/>
      <c r="AD2623" s="799" t="str">
        <f>IF(AND(AD2626=""),"",'Marks Entry 1st'!$I$2)</f>
        <v xml:space="preserve"> 2021-2022</v>
      </c>
      <c r="AE2623" s="799"/>
      <c r="AF2623" s="799"/>
    </row>
    <row r="2624" spans="1:32" ht="21.9" customHeight="1">
      <c r="A2624" s="166">
        <f>IF(N2626="","",A2623+1)</f>
        <v>5</v>
      </c>
      <c r="B2624" s="800" t="s">
        <v>206</v>
      </c>
      <c r="C2624" s="800"/>
      <c r="D2624" s="800"/>
      <c r="E2624" s="801" t="str">
        <f>IFERROR(VLOOKUP(N2626,Marks,6,0),"")</f>
        <v/>
      </c>
      <c r="F2624" s="801"/>
      <c r="G2624" s="801"/>
      <c r="H2624" s="801"/>
      <c r="I2624" s="801"/>
      <c r="J2624" s="802" t="s">
        <v>209</v>
      </c>
      <c r="K2624" s="802"/>
      <c r="L2624" s="802"/>
      <c r="M2624" s="802"/>
      <c r="N2624" s="803" t="str">
        <f>IFERROR(VLOOKUP(N2626,Marks,5,0),"")</f>
        <v/>
      </c>
      <c r="O2624" s="803"/>
      <c r="P2624" s="803"/>
      <c r="Q2624" s="819"/>
      <c r="R2624" s="800" t="s">
        <v>206</v>
      </c>
      <c r="S2624" s="800"/>
      <c r="T2624" s="800"/>
      <c r="U2624" s="801" t="str">
        <f>IFERROR(VLOOKUP(AD2626,Marks,6,0),"")</f>
        <v/>
      </c>
      <c r="V2624" s="801"/>
      <c r="W2624" s="801"/>
      <c r="X2624" s="801"/>
      <c r="Y2624" s="801"/>
      <c r="Z2624" s="802" t="s">
        <v>209</v>
      </c>
      <c r="AA2624" s="802"/>
      <c r="AB2624" s="802"/>
      <c r="AC2624" s="802"/>
      <c r="AD2624" s="803" t="str">
        <f>IFERROR(VLOOKUP(AD2626,Marks,5,0),"")</f>
        <v/>
      </c>
      <c r="AE2624" s="803"/>
      <c r="AF2624" s="803"/>
    </row>
    <row r="2625" spans="1:32" ht="21.9" customHeight="1">
      <c r="A2625" s="166">
        <f>IF(N2626="","",A2624+1)</f>
        <v>6</v>
      </c>
      <c r="B2625" s="800" t="s">
        <v>207</v>
      </c>
      <c r="C2625" s="800"/>
      <c r="D2625" s="800"/>
      <c r="E2625" s="801" t="str">
        <f>IFERROR(VLOOKUP(N2626,Marks,7,0),"")</f>
        <v/>
      </c>
      <c r="F2625" s="801"/>
      <c r="G2625" s="801"/>
      <c r="H2625" s="801"/>
      <c r="I2625" s="801"/>
      <c r="J2625" s="802" t="s">
        <v>210</v>
      </c>
      <c r="K2625" s="802"/>
      <c r="L2625" s="802"/>
      <c r="M2625" s="802"/>
      <c r="N2625" s="816" t="str">
        <f>IFERROR(VLOOKUP(N2626,Marks,4,0),"")</f>
        <v/>
      </c>
      <c r="O2625" s="816"/>
      <c r="P2625" s="816"/>
      <c r="Q2625" s="819"/>
      <c r="R2625" s="800" t="s">
        <v>207</v>
      </c>
      <c r="S2625" s="800"/>
      <c r="T2625" s="800"/>
      <c r="U2625" s="801" t="str">
        <f>IFERROR(VLOOKUP(AD2626,Marks,7,0),"")</f>
        <v/>
      </c>
      <c r="V2625" s="801"/>
      <c r="W2625" s="801"/>
      <c r="X2625" s="801"/>
      <c r="Y2625" s="801"/>
      <c r="Z2625" s="802" t="s">
        <v>210</v>
      </c>
      <c r="AA2625" s="802"/>
      <c r="AB2625" s="802"/>
      <c r="AC2625" s="802"/>
      <c r="AD2625" s="816" t="str">
        <f>IFERROR(VLOOKUP(AD2626,Marks,4,0),"")</f>
        <v/>
      </c>
      <c r="AE2625" s="816"/>
      <c r="AF2625" s="816"/>
    </row>
    <row r="2626" spans="1:32" ht="21.9" customHeight="1">
      <c r="A2626" s="166">
        <f>IF(N2626="","",A2625+1)</f>
        <v>7</v>
      </c>
      <c r="B2626" s="800" t="s">
        <v>208</v>
      </c>
      <c r="C2626" s="800"/>
      <c r="D2626" s="800"/>
      <c r="E2626" s="801" t="str">
        <f>IFERROR(VLOOKUP(N2626,Marks,8,0),"")</f>
        <v/>
      </c>
      <c r="F2626" s="801"/>
      <c r="G2626" s="801"/>
      <c r="H2626" s="801"/>
      <c r="I2626" s="801"/>
      <c r="J2626" s="802" t="s">
        <v>211</v>
      </c>
      <c r="K2626" s="802"/>
      <c r="L2626" s="802"/>
      <c r="M2626" s="802"/>
      <c r="N2626" s="809">
        <f>IF(AD2599="","",IF(AND(AD2599+1&gt;$AN$6),"",AD2599+1))</f>
        <v>295</v>
      </c>
      <c r="O2626" s="809"/>
      <c r="P2626" s="809"/>
      <c r="Q2626" s="819"/>
      <c r="R2626" s="800" t="s">
        <v>208</v>
      </c>
      <c r="S2626" s="800"/>
      <c r="T2626" s="800"/>
      <c r="U2626" s="801" t="str">
        <f>IFERROR(VLOOKUP(AD2626,Marks,8,0),"")</f>
        <v/>
      </c>
      <c r="V2626" s="801"/>
      <c r="W2626" s="801"/>
      <c r="X2626" s="801"/>
      <c r="Y2626" s="801"/>
      <c r="Z2626" s="802" t="s">
        <v>211</v>
      </c>
      <c r="AA2626" s="802"/>
      <c r="AB2626" s="802"/>
      <c r="AC2626" s="802"/>
      <c r="AD2626" s="810">
        <f>IF(N2626="","",IF(AND(N2626+1&gt;$AN$6),"",N2626+1))</f>
        <v>296</v>
      </c>
      <c r="AE2626" s="810"/>
      <c r="AF2626" s="810"/>
    </row>
    <row r="2627" spans="1:32" ht="9" customHeight="1">
      <c r="A2627" s="166">
        <f>IF(N2626="","",A2626+1)</f>
        <v>8</v>
      </c>
      <c r="B2627" s="123"/>
      <c r="C2627" s="123"/>
      <c r="D2627" s="123"/>
      <c r="E2627" s="124"/>
      <c r="F2627" s="124"/>
      <c r="G2627" s="124"/>
      <c r="H2627" s="123"/>
      <c r="I2627" s="123"/>
      <c r="J2627" s="125"/>
      <c r="K2627" s="125"/>
      <c r="L2627" s="125"/>
      <c r="M2627" s="76"/>
      <c r="N2627" s="76"/>
      <c r="O2627" s="76"/>
      <c r="P2627" s="76"/>
      <c r="Q2627" s="819"/>
      <c r="R2627" s="123"/>
      <c r="S2627" s="123"/>
      <c r="T2627" s="123"/>
      <c r="U2627" s="124"/>
      <c r="V2627" s="124"/>
      <c r="W2627" s="124"/>
      <c r="X2627" s="123"/>
      <c r="Y2627" s="123"/>
      <c r="Z2627" s="125"/>
      <c r="AA2627" s="125"/>
      <c r="AB2627" s="125"/>
      <c r="AC2627" s="76"/>
      <c r="AD2627" s="76"/>
      <c r="AE2627" s="76"/>
      <c r="AF2627" s="76"/>
    </row>
    <row r="2628" spans="1:32" ht="21" customHeight="1">
      <c r="A2628" s="166">
        <f>IF(N2626="","",A2627+1)</f>
        <v>9</v>
      </c>
      <c r="B2628" s="811" t="s">
        <v>213</v>
      </c>
      <c r="C2628" s="646" t="s">
        <v>214</v>
      </c>
      <c r="D2628" s="646"/>
      <c r="E2628" s="646"/>
      <c r="F2628" s="812" t="s">
        <v>13</v>
      </c>
      <c r="G2628" s="813"/>
      <c r="H2628" s="813"/>
      <c r="I2628" s="814"/>
      <c r="J2628" s="649" t="s">
        <v>184</v>
      </c>
      <c r="K2628" s="650" t="s">
        <v>167</v>
      </c>
      <c r="L2628" s="651"/>
      <c r="M2628" s="651"/>
      <c r="N2628" s="652"/>
      <c r="O2628" s="616" t="s">
        <v>185</v>
      </c>
      <c r="P2628" s="617" t="s">
        <v>186</v>
      </c>
      <c r="Q2628" s="819"/>
      <c r="R2628" s="811" t="s">
        <v>213</v>
      </c>
      <c r="S2628" s="646" t="s">
        <v>214</v>
      </c>
      <c r="T2628" s="646"/>
      <c r="U2628" s="646"/>
      <c r="V2628" s="812" t="s">
        <v>13</v>
      </c>
      <c r="W2628" s="813"/>
      <c r="X2628" s="813"/>
      <c r="Y2628" s="814"/>
      <c r="Z2628" s="649" t="s">
        <v>184</v>
      </c>
      <c r="AA2628" s="650" t="s">
        <v>167</v>
      </c>
      <c r="AB2628" s="651"/>
      <c r="AC2628" s="651"/>
      <c r="AD2628" s="652"/>
      <c r="AE2628" s="616" t="s">
        <v>185</v>
      </c>
      <c r="AF2628" s="617" t="s">
        <v>186</v>
      </c>
    </row>
    <row r="2629" spans="1:32" ht="90.75" customHeight="1">
      <c r="A2629" s="166">
        <f>IF(N2626="","",A2628+1)</f>
        <v>10</v>
      </c>
      <c r="B2629" s="811"/>
      <c r="C2629" s="171" t="s">
        <v>11</v>
      </c>
      <c r="D2629" s="171" t="s">
        <v>180</v>
      </c>
      <c r="E2629" s="171" t="s">
        <v>108</v>
      </c>
      <c r="F2629" s="171" t="s">
        <v>182</v>
      </c>
      <c r="G2629" s="171" t="s">
        <v>183</v>
      </c>
      <c r="H2629" s="305" t="s">
        <v>10</v>
      </c>
      <c r="I2629" s="171" t="s">
        <v>108</v>
      </c>
      <c r="J2629" s="649"/>
      <c r="K2629" s="172" t="s">
        <v>182</v>
      </c>
      <c r="L2629" s="172" t="s">
        <v>183</v>
      </c>
      <c r="M2629" s="173" t="s">
        <v>10</v>
      </c>
      <c r="N2629" s="171" t="s">
        <v>108</v>
      </c>
      <c r="O2629" s="616"/>
      <c r="P2629" s="785"/>
      <c r="Q2629" s="819"/>
      <c r="R2629" s="811"/>
      <c r="S2629" s="171" t="s">
        <v>11</v>
      </c>
      <c r="T2629" s="171" t="s">
        <v>180</v>
      </c>
      <c r="U2629" s="171" t="s">
        <v>108</v>
      </c>
      <c r="V2629" s="171" t="s">
        <v>182</v>
      </c>
      <c r="W2629" s="171" t="s">
        <v>183</v>
      </c>
      <c r="X2629" s="305" t="s">
        <v>10</v>
      </c>
      <c r="Y2629" s="171" t="s">
        <v>108</v>
      </c>
      <c r="Z2629" s="649"/>
      <c r="AA2629" s="172" t="s">
        <v>182</v>
      </c>
      <c r="AB2629" s="172" t="s">
        <v>183</v>
      </c>
      <c r="AC2629" s="173" t="s">
        <v>10</v>
      </c>
      <c r="AD2629" s="171" t="s">
        <v>108</v>
      </c>
      <c r="AE2629" s="616"/>
      <c r="AF2629" s="785">
        <v>0</v>
      </c>
    </row>
    <row r="2630" spans="1:32" ht="18.75" customHeight="1">
      <c r="A2630" s="166">
        <f>IF(N2626="","",A2629+1)</f>
        <v>11</v>
      </c>
      <c r="B2630" s="811"/>
      <c r="C2630" s="409">
        <v>20</v>
      </c>
      <c r="D2630" s="409">
        <v>20</v>
      </c>
      <c r="E2630" s="116">
        <v>40</v>
      </c>
      <c r="F2630" s="409">
        <v>30</v>
      </c>
      <c r="G2630" s="409">
        <v>18</v>
      </c>
      <c r="H2630" s="409">
        <v>12</v>
      </c>
      <c r="I2630" s="116">
        <v>60</v>
      </c>
      <c r="J2630" s="118">
        <v>100</v>
      </c>
      <c r="K2630" s="409">
        <v>50</v>
      </c>
      <c r="L2630" s="409">
        <v>30</v>
      </c>
      <c r="M2630" s="409">
        <v>20</v>
      </c>
      <c r="N2630" s="116">
        <v>100</v>
      </c>
      <c r="O2630" s="118">
        <v>200</v>
      </c>
      <c r="P2630" s="786"/>
      <c r="Q2630" s="819"/>
      <c r="R2630" s="811"/>
      <c r="S2630" s="409">
        <v>20</v>
      </c>
      <c r="T2630" s="409">
        <v>20</v>
      </c>
      <c r="U2630" s="116">
        <v>40</v>
      </c>
      <c r="V2630" s="409">
        <v>30</v>
      </c>
      <c r="W2630" s="409">
        <v>18</v>
      </c>
      <c r="X2630" s="409">
        <v>12</v>
      </c>
      <c r="Y2630" s="116">
        <v>60</v>
      </c>
      <c r="Z2630" s="118">
        <v>100</v>
      </c>
      <c r="AA2630" s="409">
        <v>50</v>
      </c>
      <c r="AB2630" s="409">
        <v>30</v>
      </c>
      <c r="AC2630" s="409">
        <v>20</v>
      </c>
      <c r="AD2630" s="116">
        <v>100</v>
      </c>
      <c r="AE2630" s="118">
        <v>200</v>
      </c>
      <c r="AF2630" s="786"/>
    </row>
    <row r="2631" spans="1:32" ht="21" customHeight="1">
      <c r="A2631" s="166">
        <f>IF(N2626="","",A2630+1)</f>
        <v>12</v>
      </c>
      <c r="B2631" s="122" t="str">
        <f>'Result Sheet'!$L$4</f>
        <v xml:space="preserve">हिन्दी </v>
      </c>
      <c r="C2631" s="408" t="str">
        <f>IFERROR(VLOOKUP(N2626,Marks,11,0),"")</f>
        <v/>
      </c>
      <c r="D2631" s="408" t="str">
        <f>IFERROR(VLOOKUP(N2626,Marks,12,0),"")</f>
        <v/>
      </c>
      <c r="E2631" s="117" t="str">
        <f>IFERROR(VLOOKUP(N2626,Marks,13,0),"")</f>
        <v/>
      </c>
      <c r="F2631" s="408" t="str">
        <f>IFERROR(VLOOKUP(N2626,Marks,14,0),"")</f>
        <v/>
      </c>
      <c r="G2631" s="408" t="str">
        <f>IFERROR(VLOOKUP(N2626,Marks,15,0),"")</f>
        <v/>
      </c>
      <c r="H2631" s="408" t="str">
        <f>IFERROR(VLOOKUP(N2626,Marks,16,0),"")</f>
        <v/>
      </c>
      <c r="I2631" s="117" t="str">
        <f>IFERROR(VLOOKUP(N2626,Marks,17,0),"")</f>
        <v/>
      </c>
      <c r="J2631" s="119" t="str">
        <f>IFERROR(VLOOKUP(N2626,Marks,18,0),"")</f>
        <v/>
      </c>
      <c r="K2631" s="408" t="str">
        <f>IFERROR(VLOOKUP(N2626,Marks,19,0),"")</f>
        <v/>
      </c>
      <c r="L2631" s="408" t="str">
        <f>IFERROR(VLOOKUP(N2626,Marks,20,0),"")</f>
        <v/>
      </c>
      <c r="M2631" s="408" t="str">
        <f>IFERROR(VLOOKUP(N2626,Marks,21,0),"")</f>
        <v/>
      </c>
      <c r="N2631" s="117" t="str">
        <f>IFERROR(VLOOKUP(N2626,Marks,22,0),"")</f>
        <v/>
      </c>
      <c r="O2631" s="119" t="str">
        <f>IFERROR(VLOOKUP(N2626,Marks,23,0),"")</f>
        <v/>
      </c>
      <c r="P2631" s="323" t="str">
        <f>IFERROR(VLOOKUP(N2626,Marks,29,0),"")</f>
        <v/>
      </c>
      <c r="Q2631" s="819"/>
      <c r="R2631" s="122" t="str">
        <f>'Result Sheet'!$L$4</f>
        <v xml:space="preserve">हिन्दी </v>
      </c>
      <c r="S2631" s="408" t="str">
        <f>IFERROR(VLOOKUP(AD2626,Marks,11,0),"")</f>
        <v/>
      </c>
      <c r="T2631" s="408" t="str">
        <f>IFERROR(VLOOKUP(AD2626,Marks,12,0),"")</f>
        <v/>
      </c>
      <c r="U2631" s="117" t="str">
        <f>IFERROR(VLOOKUP(AD2626,Marks,13,0),"")</f>
        <v/>
      </c>
      <c r="V2631" s="408" t="str">
        <f>IFERROR(VLOOKUP(AD2626,Marks,14,0),"")</f>
        <v/>
      </c>
      <c r="W2631" s="408" t="str">
        <f>IFERROR(VLOOKUP(AD2626,Marks,15,0),"")</f>
        <v/>
      </c>
      <c r="X2631" s="408" t="str">
        <f>IFERROR(VLOOKUP(AD2626,Marks,16,0),"")</f>
        <v/>
      </c>
      <c r="Y2631" s="117" t="str">
        <f>IFERROR(VLOOKUP(AD2626,Marks,17,0),"")</f>
        <v/>
      </c>
      <c r="Z2631" s="119" t="str">
        <f>IFERROR(VLOOKUP(AD2626,Marks,18,0),"")</f>
        <v/>
      </c>
      <c r="AA2631" s="408" t="str">
        <f>IFERROR(VLOOKUP(AD2626,Marks,19,0),"")</f>
        <v/>
      </c>
      <c r="AB2631" s="408" t="str">
        <f>IFERROR(VLOOKUP(AD2626,Marks,20,0),"")</f>
        <v/>
      </c>
      <c r="AC2631" s="408" t="str">
        <f>IFERROR(VLOOKUP(AD2626,Marks,21,0),"")</f>
        <v/>
      </c>
      <c r="AD2631" s="117" t="str">
        <f>IFERROR(VLOOKUP(AD2626,Marks,22,0),"")</f>
        <v/>
      </c>
      <c r="AE2631" s="119" t="str">
        <f>IFERROR(VLOOKUP(AD2626,Marks,23,0),"")</f>
        <v/>
      </c>
      <c r="AF2631" s="323" t="str">
        <f>IFERROR(VLOOKUP(AD2626,Marks,29,0),"")</f>
        <v/>
      </c>
    </row>
    <row r="2632" spans="1:32" ht="21" customHeight="1">
      <c r="A2632" s="166">
        <f>IF(N2626="","",A2631+1)</f>
        <v>13</v>
      </c>
      <c r="B2632" s="122" t="str">
        <f>'Result Sheet'!$AE$4</f>
        <v xml:space="preserve">अंग्रेजी </v>
      </c>
      <c r="C2632" s="408" t="str">
        <f>IFERROR(VLOOKUP(N2626,Marks,30,0),"")</f>
        <v/>
      </c>
      <c r="D2632" s="408" t="str">
        <f>IFERROR(VLOOKUP(N2626,Marks,31,0),"")</f>
        <v/>
      </c>
      <c r="E2632" s="117" t="str">
        <f>IFERROR(VLOOKUP(N2626,Marks,32,0),"")</f>
        <v/>
      </c>
      <c r="F2632" s="408" t="str">
        <f>IFERROR(VLOOKUP(N2626,Marks,33,0),"")</f>
        <v/>
      </c>
      <c r="G2632" s="408" t="str">
        <f>IFERROR(VLOOKUP(N2626,Marks,34,0),"")</f>
        <v/>
      </c>
      <c r="H2632" s="408" t="str">
        <f>IFERROR(VLOOKUP(N2626,Marks,35,0),"")</f>
        <v/>
      </c>
      <c r="I2632" s="117" t="str">
        <f>IFERROR(VLOOKUP(N2626,Marks,36,0),"")</f>
        <v/>
      </c>
      <c r="J2632" s="119" t="str">
        <f>IFERROR(VLOOKUP(N2626,Marks,37,0),"")</f>
        <v/>
      </c>
      <c r="K2632" s="408" t="str">
        <f>IFERROR(VLOOKUP(N2626,Marks,38,0),"")</f>
        <v/>
      </c>
      <c r="L2632" s="408" t="str">
        <f>IFERROR(VLOOKUP(N2626,Marks,39,0),"")</f>
        <v/>
      </c>
      <c r="M2632" s="408" t="str">
        <f>IFERROR(VLOOKUP(N2626,Marks,40,0),"")</f>
        <v/>
      </c>
      <c r="N2632" s="117" t="str">
        <f>IFERROR(VLOOKUP(N2626,Marks,41,0),"")</f>
        <v/>
      </c>
      <c r="O2632" s="119" t="str">
        <f>IFERROR(VLOOKUP(N2626,Marks,42,0),"")</f>
        <v/>
      </c>
      <c r="P2632" s="323" t="str">
        <f>IFERROR(VLOOKUP(N2626,Marks,48,0),"")</f>
        <v/>
      </c>
      <c r="Q2632" s="819"/>
      <c r="R2632" s="122" t="str">
        <f>'Result Sheet'!$AE$4</f>
        <v xml:space="preserve">अंग्रेजी </v>
      </c>
      <c r="S2632" s="408" t="str">
        <f>IFERROR(VLOOKUP(AD2626,Marks,30,0),"")</f>
        <v/>
      </c>
      <c r="T2632" s="408" t="str">
        <f>IFERROR(VLOOKUP(AD2626,Marks,31,0),"")</f>
        <v/>
      </c>
      <c r="U2632" s="117" t="str">
        <f>IFERROR(VLOOKUP(AD2626,Marks,32,0),"")</f>
        <v/>
      </c>
      <c r="V2632" s="408" t="str">
        <f>IFERROR(VLOOKUP(AD2626,Marks,33,0),"")</f>
        <v/>
      </c>
      <c r="W2632" s="408" t="str">
        <f>IFERROR(VLOOKUP(AD2626,Marks,34,0),"")</f>
        <v/>
      </c>
      <c r="X2632" s="408" t="str">
        <f>IFERROR(VLOOKUP(AD2626,Marks,35,0),"")</f>
        <v/>
      </c>
      <c r="Y2632" s="117" t="str">
        <f>IFERROR(VLOOKUP(AD2626,Marks,36,0),"")</f>
        <v/>
      </c>
      <c r="Z2632" s="119" t="str">
        <f>IFERROR(VLOOKUP(AD2626,Marks,37,0),"")</f>
        <v/>
      </c>
      <c r="AA2632" s="408" t="str">
        <f>IFERROR(VLOOKUP(AD2626,Marks,38,0),"")</f>
        <v/>
      </c>
      <c r="AB2632" s="408" t="str">
        <f>IFERROR(VLOOKUP(AD2626,Marks,39,0),"")</f>
        <v/>
      </c>
      <c r="AC2632" s="408" t="str">
        <f>IFERROR(VLOOKUP(AD2626,Marks,40,0),"")</f>
        <v/>
      </c>
      <c r="AD2632" s="117" t="str">
        <f>IFERROR(VLOOKUP(AD2626,Marks,41,0),"")</f>
        <v/>
      </c>
      <c r="AE2632" s="119" t="str">
        <f>IFERROR(VLOOKUP(AD2626,Marks,42,0),"")</f>
        <v/>
      </c>
      <c r="AF2632" s="323" t="str">
        <f>IFERROR(VLOOKUP(AD2626,Marks,48,0),"")</f>
        <v/>
      </c>
    </row>
    <row r="2633" spans="1:32" ht="21" customHeight="1">
      <c r="A2633" s="166">
        <f>IF(N2626="","",A2632+1)</f>
        <v>14</v>
      </c>
      <c r="B2633" s="122" t="str">
        <f>'Result Sheet'!$AX$4</f>
        <v>संस्कृत</v>
      </c>
      <c r="C2633" s="408" t="str">
        <f>IFERROR(VLOOKUP(N2626,Marks,49,0),"")</f>
        <v/>
      </c>
      <c r="D2633" s="408" t="str">
        <f>IFERROR(VLOOKUP(N2626,Marks,50,0),"")</f>
        <v/>
      </c>
      <c r="E2633" s="117" t="str">
        <f>IFERROR(VLOOKUP(N2626,Marks,51,0),"")</f>
        <v/>
      </c>
      <c r="F2633" s="408" t="str">
        <f>IFERROR(VLOOKUP(N2626,Marks,52,0),"")</f>
        <v/>
      </c>
      <c r="G2633" s="408" t="str">
        <f>IFERROR(VLOOKUP(N2626,Marks,53,0),"")</f>
        <v/>
      </c>
      <c r="H2633" s="408" t="str">
        <f>IFERROR(VLOOKUP(N2626,Marks,54,0),"")</f>
        <v/>
      </c>
      <c r="I2633" s="117" t="str">
        <f>IFERROR(VLOOKUP(N2626,Marks,55,0),"")</f>
        <v/>
      </c>
      <c r="J2633" s="119" t="str">
        <f>IFERROR(VLOOKUP(N2626,Marks,56,0),"")</f>
        <v/>
      </c>
      <c r="K2633" s="408" t="str">
        <f>IFERROR(VLOOKUP(N2626,Marks,57,0),"")</f>
        <v/>
      </c>
      <c r="L2633" s="408" t="str">
        <f>IFERROR(VLOOKUP(N2626,Marks,58,0),"")</f>
        <v/>
      </c>
      <c r="M2633" s="408" t="str">
        <f>IFERROR(VLOOKUP(N2626,Marks,59,0),"")</f>
        <v/>
      </c>
      <c r="N2633" s="117" t="str">
        <f>IFERROR(VLOOKUP(N2626,Marks,60,0),"")</f>
        <v/>
      </c>
      <c r="O2633" s="119" t="str">
        <f>IFERROR(VLOOKUP(N2626,Marks,61,0),"")</f>
        <v/>
      </c>
      <c r="P2633" s="323" t="str">
        <f>IFERROR(VLOOKUP(N2626,Marks,67,0),"")</f>
        <v/>
      </c>
      <c r="Q2633" s="819"/>
      <c r="R2633" s="122" t="str">
        <f>'Result Sheet'!$AX$4</f>
        <v>संस्कृत</v>
      </c>
      <c r="S2633" s="408" t="str">
        <f>IFERROR(VLOOKUP(AD2626,Marks,49,0),"")</f>
        <v/>
      </c>
      <c r="T2633" s="408" t="str">
        <f>IFERROR(VLOOKUP(AD2626,Marks,50,0),"")</f>
        <v/>
      </c>
      <c r="U2633" s="117" t="str">
        <f>IFERROR(VLOOKUP(AD2626,Marks,51,0),"")</f>
        <v/>
      </c>
      <c r="V2633" s="408" t="str">
        <f>IFERROR(VLOOKUP(AD2626,Marks,52,0),"")</f>
        <v/>
      </c>
      <c r="W2633" s="408" t="str">
        <f>IFERROR(VLOOKUP(AD2626,Marks,53,0),"")</f>
        <v/>
      </c>
      <c r="X2633" s="408" t="str">
        <f>IFERROR(VLOOKUP(AD2626,Marks,54,0),"")</f>
        <v/>
      </c>
      <c r="Y2633" s="117" t="str">
        <f>IFERROR(VLOOKUP(AD2626,Marks,55,0),"")</f>
        <v/>
      </c>
      <c r="Z2633" s="119" t="str">
        <f>IFERROR(VLOOKUP(AD2626,Marks,56,0),"")</f>
        <v/>
      </c>
      <c r="AA2633" s="408" t="str">
        <f>IFERROR(VLOOKUP(AD2626,Marks,57,0),"")</f>
        <v/>
      </c>
      <c r="AB2633" s="408" t="str">
        <f>IFERROR(VLOOKUP(AD2626,Marks,58,0),"")</f>
        <v/>
      </c>
      <c r="AC2633" s="408" t="str">
        <f>IFERROR(VLOOKUP(AD2626,Marks,59,0),"")</f>
        <v/>
      </c>
      <c r="AD2633" s="117" t="str">
        <f>IFERROR(VLOOKUP(AD2626,Marks,60,0),"")</f>
        <v/>
      </c>
      <c r="AE2633" s="119" t="str">
        <f>IFERROR(VLOOKUP(AD2626,Marks,61,0),"")</f>
        <v/>
      </c>
      <c r="AF2633" s="323" t="str">
        <f>IFERROR(VLOOKUP(AD2626,Marks,67,0),"")</f>
        <v/>
      </c>
    </row>
    <row r="2634" spans="1:32" ht="21" customHeight="1">
      <c r="A2634" s="166">
        <f>IF(N2626="","",A2632+1)</f>
        <v>14</v>
      </c>
      <c r="B2634" s="122" t="str">
        <f>'Result Sheet'!$BQ$4</f>
        <v xml:space="preserve">गणित </v>
      </c>
      <c r="C2634" s="408" t="str">
        <f>IFERROR(VLOOKUP(N2626,Marks,68,0),"")</f>
        <v/>
      </c>
      <c r="D2634" s="408" t="str">
        <f>IFERROR(VLOOKUP(N2626,Marks,69,0),"")</f>
        <v/>
      </c>
      <c r="E2634" s="117" t="str">
        <f>IFERROR(VLOOKUP(N2626,Marks,70,0),"")</f>
        <v/>
      </c>
      <c r="F2634" s="408" t="str">
        <f>IFERROR(VLOOKUP(N2626,Marks,71,0),"")</f>
        <v/>
      </c>
      <c r="G2634" s="408" t="str">
        <f>IFERROR(VLOOKUP(N2626,Marks,72,0),"")</f>
        <v/>
      </c>
      <c r="H2634" s="408" t="str">
        <f>IFERROR(VLOOKUP(N2626,Marks,73,0),"")</f>
        <v/>
      </c>
      <c r="I2634" s="117" t="str">
        <f>IFERROR(VLOOKUP(N2626,Marks,74,0),"")</f>
        <v/>
      </c>
      <c r="J2634" s="119" t="str">
        <f>IFERROR(VLOOKUP(N2626,Marks,75,0),"")</f>
        <v/>
      </c>
      <c r="K2634" s="408" t="str">
        <f>IFERROR(VLOOKUP(N2626,Marks,76,0),"")</f>
        <v/>
      </c>
      <c r="L2634" s="408" t="str">
        <f>IFERROR(VLOOKUP(N2626,Marks,77,0),"")</f>
        <v/>
      </c>
      <c r="M2634" s="408" t="str">
        <f>IFERROR(VLOOKUP(N2626,Marks,78,0),"")</f>
        <v/>
      </c>
      <c r="N2634" s="117" t="str">
        <f>IFERROR(VLOOKUP(N2626,Marks,79,0),"")</f>
        <v/>
      </c>
      <c r="O2634" s="119" t="str">
        <f>IFERROR(VLOOKUP(N2626,Marks,80,0),"")</f>
        <v/>
      </c>
      <c r="P2634" s="323" t="str">
        <f>IFERROR(VLOOKUP(N2626,Marks,86,0),"")</f>
        <v/>
      </c>
      <c r="Q2634" s="819"/>
      <c r="R2634" s="122" t="str">
        <f>'Result Sheet'!$BQ$4</f>
        <v xml:space="preserve">गणित </v>
      </c>
      <c r="S2634" s="408" t="str">
        <f>IFERROR(VLOOKUP(AD2626,Marks,68,0),"")</f>
        <v/>
      </c>
      <c r="T2634" s="408" t="str">
        <f>IFERROR(VLOOKUP(AD2626,Marks,69,0),"")</f>
        <v/>
      </c>
      <c r="U2634" s="117" t="str">
        <f>IFERROR(VLOOKUP(AD2626,Marks,70,0),"")</f>
        <v/>
      </c>
      <c r="V2634" s="408" t="str">
        <f>IFERROR(VLOOKUP(AD2626,Marks,71,0),"")</f>
        <v/>
      </c>
      <c r="W2634" s="408" t="str">
        <f>IFERROR(VLOOKUP(AD2626,Marks,72,0),"")</f>
        <v/>
      </c>
      <c r="X2634" s="408" t="str">
        <f>IFERROR(VLOOKUP(AD2626,Marks,73,0),"")</f>
        <v/>
      </c>
      <c r="Y2634" s="117" t="str">
        <f>IFERROR(VLOOKUP(AD2626,Marks,74,0),"")</f>
        <v/>
      </c>
      <c r="Z2634" s="119" t="str">
        <f>IFERROR(VLOOKUP(AD2626,Marks,75,0),"")</f>
        <v/>
      </c>
      <c r="AA2634" s="408" t="str">
        <f>IFERROR(VLOOKUP(AD2626,Marks,76,0),"")</f>
        <v/>
      </c>
      <c r="AB2634" s="408" t="str">
        <f>IFERROR(VLOOKUP(AD2626,Marks,77,0),"")</f>
        <v/>
      </c>
      <c r="AC2634" s="408" t="str">
        <f>IFERROR(VLOOKUP(AD2626,Marks,78,0),"")</f>
        <v/>
      </c>
      <c r="AD2634" s="117" t="str">
        <f>IFERROR(VLOOKUP(AD2626,Marks,79,0),"")</f>
        <v/>
      </c>
      <c r="AE2634" s="119" t="str">
        <f>IFERROR(VLOOKUP(AD2626,Marks,80,0),"")</f>
        <v/>
      </c>
      <c r="AF2634" s="323" t="str">
        <f>IFERROR(VLOOKUP(AD2626,Marks,86,0),"")</f>
        <v/>
      </c>
    </row>
    <row r="2635" spans="1:32" ht="21" customHeight="1">
      <c r="A2635" s="166">
        <f>IF(N2626="","",A2634+1)</f>
        <v>15</v>
      </c>
      <c r="B2635" s="122" t="str">
        <f>'Result Sheet'!$CJ$4</f>
        <v xml:space="preserve">पर्यावरण अध्ययन </v>
      </c>
      <c r="C2635" s="408" t="str">
        <f>IFERROR(VLOOKUP(N2626,Marks,87,0),"")</f>
        <v/>
      </c>
      <c r="D2635" s="408" t="str">
        <f>IFERROR(VLOOKUP(N2626,Marks,88,0),"")</f>
        <v/>
      </c>
      <c r="E2635" s="117" t="str">
        <f>IFERROR(VLOOKUP(N2626,Marks,89,0),"")</f>
        <v/>
      </c>
      <c r="F2635" s="408" t="str">
        <f>IFERROR(VLOOKUP(N2626,Marks,90,0),"")</f>
        <v/>
      </c>
      <c r="G2635" s="408" t="str">
        <f>IFERROR(VLOOKUP(N2626,Marks,91,0),"")</f>
        <v/>
      </c>
      <c r="H2635" s="408" t="str">
        <f>IFERROR(VLOOKUP(N2626,Marks,92,0),"")</f>
        <v/>
      </c>
      <c r="I2635" s="117" t="str">
        <f>IFERROR(VLOOKUP(N2626,Marks,93,0),"")</f>
        <v/>
      </c>
      <c r="J2635" s="119" t="str">
        <f>IFERROR(VLOOKUP(N2626,Marks,94,0),"")</f>
        <v/>
      </c>
      <c r="K2635" s="408" t="str">
        <f>IFERROR(VLOOKUP(N2626,Marks,95,0),"")</f>
        <v/>
      </c>
      <c r="L2635" s="408" t="str">
        <f>IFERROR(VLOOKUP(N2626,Marks,96,0),"")</f>
        <v/>
      </c>
      <c r="M2635" s="408" t="str">
        <f>IFERROR(VLOOKUP(N2626,Marks,97,0),"")</f>
        <v/>
      </c>
      <c r="N2635" s="117" t="str">
        <f>IFERROR(VLOOKUP(N2626,Marks,98,0),"")</f>
        <v/>
      </c>
      <c r="O2635" s="119" t="str">
        <f>IFERROR(VLOOKUP(N2626,Marks,99,0),"")</f>
        <v/>
      </c>
      <c r="P2635" s="323" t="str">
        <f>IFERROR(VLOOKUP(N2626,Marks,105,0),"")</f>
        <v/>
      </c>
      <c r="Q2635" s="819"/>
      <c r="R2635" s="122" t="str">
        <f>'Result Sheet'!$CJ$4</f>
        <v xml:space="preserve">पर्यावरण अध्ययन </v>
      </c>
      <c r="S2635" s="408" t="str">
        <f>IFERROR(VLOOKUP(AD2626,Marks,87,0),"")</f>
        <v/>
      </c>
      <c r="T2635" s="408" t="str">
        <f>IFERROR(VLOOKUP(AD2626,Marks,88,0),"")</f>
        <v/>
      </c>
      <c r="U2635" s="117" t="str">
        <f>IFERROR(VLOOKUP(AD2626,Marks,89,0),"")</f>
        <v/>
      </c>
      <c r="V2635" s="408" t="str">
        <f>IFERROR(VLOOKUP(AD2626,Marks,90,0),"")</f>
        <v/>
      </c>
      <c r="W2635" s="408" t="str">
        <f>IFERROR(VLOOKUP(AD2626,Marks,91,0),"")</f>
        <v/>
      </c>
      <c r="X2635" s="408" t="str">
        <f>IFERROR(VLOOKUP(AD2626,Marks,92,0),"")</f>
        <v/>
      </c>
      <c r="Y2635" s="117" t="str">
        <f>IFERROR(VLOOKUP(AD2626,Marks,93,0),"")</f>
        <v/>
      </c>
      <c r="Z2635" s="119" t="str">
        <f>IFERROR(VLOOKUP(AD2626,Marks,94,0),"")</f>
        <v/>
      </c>
      <c r="AA2635" s="408" t="str">
        <f>IFERROR(VLOOKUP(AD2626,Marks,95,0),"")</f>
        <v/>
      </c>
      <c r="AB2635" s="408" t="str">
        <f>IFERROR(VLOOKUP(AD2626,Marks,96,0),"")</f>
        <v/>
      </c>
      <c r="AC2635" s="408" t="str">
        <f>IFERROR(VLOOKUP(AD2626,Marks,97,0),"")</f>
        <v/>
      </c>
      <c r="AD2635" s="117" t="str">
        <f>IFERROR(VLOOKUP(AD2626,Marks,98,0),"")</f>
        <v/>
      </c>
      <c r="AE2635" s="119" t="str">
        <f>IFERROR(VLOOKUP(AD2626,Marks,99,0),"")</f>
        <v/>
      </c>
      <c r="AF2635" s="323" t="str">
        <f>IFERROR(VLOOKUP(AD2626,Marks,105,0),"")</f>
        <v/>
      </c>
    </row>
    <row r="2636" spans="1:32" ht="25.5" customHeight="1">
      <c r="A2636" s="166">
        <f>IF(N2626="","",A2635+1)</f>
        <v>16</v>
      </c>
      <c r="B2636" s="412" t="s">
        <v>215</v>
      </c>
      <c r="C2636" s="120" t="str">
        <f>IF(AND(C2631="",C2632="",C2633="",C2634="",C2635=""),"",SUM(C2631:C2635))</f>
        <v/>
      </c>
      <c r="D2636" s="120" t="str">
        <f t="shared" ref="D2636" si="1128">IF(AND(D2631="",D2632="",D2633="",D2634="",D2635=""),"",SUM(D2631:D2635))</f>
        <v/>
      </c>
      <c r="E2636" s="120" t="str">
        <f t="shared" ref="E2636" si="1129">IF(AND(E2631="",E2632="",E2633="",E2634="",E2635=""),"",SUM(E2631:E2635))</f>
        <v/>
      </c>
      <c r="F2636" s="120" t="str">
        <f t="shared" ref="F2636" si="1130">IF(AND(F2631="",F2632="",F2633="",F2634="",F2635=""),"",SUM(F2631:F2635))</f>
        <v/>
      </c>
      <c r="G2636" s="120" t="str">
        <f t="shared" ref="G2636" si="1131">IF(AND(G2631="",G2632="",G2633="",G2634="",G2635=""),"",SUM(G2631:G2635))</f>
        <v/>
      </c>
      <c r="H2636" s="120" t="str">
        <f t="shared" ref="H2636" si="1132">IF(AND(H2631="",H2632="",H2633="",H2634="",H2635=""),"",SUM(H2631:H2635))</f>
        <v/>
      </c>
      <c r="I2636" s="120" t="str">
        <f t="shared" ref="I2636" si="1133">IF(AND(I2631="",I2632="",I2633="",I2634="",I2635=""),"",SUM(I2631:I2635))</f>
        <v/>
      </c>
      <c r="J2636" s="120" t="str">
        <f t="shared" ref="J2636" si="1134">IF(AND(J2631="",J2632="",J2633="",J2634="",J2635=""),"",SUM(J2631:J2635))</f>
        <v/>
      </c>
      <c r="K2636" s="120" t="str">
        <f t="shared" ref="K2636" si="1135">IF(AND(K2631="",K2632="",K2633="",K2634="",K2635=""),"",SUM(K2631:K2635))</f>
        <v/>
      </c>
      <c r="L2636" s="120" t="str">
        <f t="shared" ref="L2636" si="1136">IF(AND(L2631="",L2632="",L2633="",L2634="",L2635=""),"",SUM(L2631:L2635))</f>
        <v/>
      </c>
      <c r="M2636" s="120" t="str">
        <f t="shared" ref="M2636" si="1137">IF(AND(M2631="",M2632="",M2633="",M2634="",M2635=""),"",SUM(M2631:M2635))</f>
        <v/>
      </c>
      <c r="N2636" s="120" t="str">
        <f t="shared" ref="N2636" si="1138">IF(AND(N2631="",N2632="",N2633="",N2634="",N2635=""),"",SUM(N2631:N2635))</f>
        <v/>
      </c>
      <c r="O2636" s="120" t="str">
        <f t="shared" ref="O2636" si="1139">IF(AND(O2631="",O2632="",O2633="",O2634="",O2635=""),"",SUM(O2631:O2635))</f>
        <v/>
      </c>
      <c r="P2636" s="326" t="str">
        <f>IF(OR(N2626="",E2624="",O2636=""),"",IF(O2636&gt;85%*1000,"A",IF(O2636&gt;70%*1000,"B",IF(O2636&gt;50%*1000,"C",IF(O2636&gt;30%*1000,"D","E")))))</f>
        <v/>
      </c>
      <c r="Q2636" s="819"/>
      <c r="R2636" s="412" t="s">
        <v>215</v>
      </c>
      <c r="S2636" s="120" t="str">
        <f>IF(AND(S2631="",S2632="",S2633="",S2634="",S2635=""),"",SUM(S2631:S2635))</f>
        <v/>
      </c>
      <c r="T2636" s="120" t="str">
        <f t="shared" ref="T2636" si="1140">IF(AND(T2631="",T2632="",T2633="",T2634="",T2635=""),"",SUM(T2631:T2635))</f>
        <v/>
      </c>
      <c r="U2636" s="120" t="str">
        <f t="shared" ref="U2636" si="1141">IF(AND(U2631="",U2632="",U2633="",U2634="",U2635=""),"",SUM(U2631:U2635))</f>
        <v/>
      </c>
      <c r="V2636" s="120" t="str">
        <f t="shared" ref="V2636" si="1142">IF(AND(V2631="",V2632="",V2633="",V2634="",V2635=""),"",SUM(V2631:V2635))</f>
        <v/>
      </c>
      <c r="W2636" s="120" t="str">
        <f t="shared" ref="W2636" si="1143">IF(AND(W2631="",W2632="",W2633="",W2634="",W2635=""),"",SUM(W2631:W2635))</f>
        <v/>
      </c>
      <c r="X2636" s="120" t="str">
        <f t="shared" ref="X2636" si="1144">IF(AND(X2631="",X2632="",X2633="",X2634="",X2635=""),"",SUM(X2631:X2635))</f>
        <v/>
      </c>
      <c r="Y2636" s="120" t="str">
        <f t="shared" ref="Y2636" si="1145">IF(AND(Y2631="",Y2632="",Y2633="",Y2634="",Y2635=""),"",SUM(Y2631:Y2635))</f>
        <v/>
      </c>
      <c r="Z2636" s="120" t="str">
        <f t="shared" ref="Z2636" si="1146">IF(AND(Z2631="",Z2632="",Z2633="",Z2634="",Z2635=""),"",SUM(Z2631:Z2635))</f>
        <v/>
      </c>
      <c r="AA2636" s="120" t="str">
        <f t="shared" ref="AA2636" si="1147">IF(AND(AA2631="",AA2632="",AA2633="",AA2634="",AA2635=""),"",SUM(AA2631:AA2635))</f>
        <v/>
      </c>
      <c r="AB2636" s="120" t="str">
        <f t="shared" ref="AB2636" si="1148">IF(AND(AB2631="",AB2632="",AB2633="",AB2634="",AB2635=""),"",SUM(AB2631:AB2635))</f>
        <v/>
      </c>
      <c r="AC2636" s="120" t="str">
        <f t="shared" ref="AC2636" si="1149">IF(AND(AC2631="",AC2632="",AC2633="",AC2634="",AC2635=""),"",SUM(AC2631:AC2635))</f>
        <v/>
      </c>
      <c r="AD2636" s="120" t="str">
        <f t="shared" ref="AD2636" si="1150">IF(AND(AD2631="",AD2632="",AD2633="",AD2634="",AD2635=""),"",SUM(AD2631:AD2635))</f>
        <v/>
      </c>
      <c r="AE2636" s="120" t="str">
        <f t="shared" ref="AE2636" si="1151">IF(AND(AE2631="",AE2632="",AE2633="",AE2634="",AE2635=""),"",SUM(AE2631:AE2635))</f>
        <v/>
      </c>
      <c r="AF2636" s="326" t="str">
        <f>IF(OR(AD2626="",U2624="",AE2636=""),"",IF(AE2636&gt;85%*1000,"A",IF(AE2636&gt;70%*1000,"B",IF(AE2636&gt;50%*1000,"C",IF(AE2636&gt;30%*1000,"D","E")))))</f>
        <v/>
      </c>
    </row>
    <row r="2637" spans="1:32" ht="9" customHeight="1">
      <c r="A2637" s="166">
        <f>IF(N2626="","",A2636+1)</f>
        <v>17</v>
      </c>
      <c r="B2637" s="787"/>
      <c r="C2637" s="787"/>
      <c r="D2637" s="787"/>
      <c r="E2637" s="787"/>
      <c r="F2637" s="787"/>
      <c r="G2637" s="787"/>
      <c r="H2637" s="787"/>
      <c r="I2637" s="787"/>
      <c r="J2637" s="787"/>
      <c r="K2637" s="787"/>
      <c r="L2637" s="787"/>
      <c r="M2637" s="787"/>
      <c r="N2637" s="787"/>
      <c r="O2637" s="787"/>
      <c r="P2637" s="787"/>
      <c r="Q2637" s="819"/>
      <c r="R2637" s="787"/>
      <c r="S2637" s="787"/>
      <c r="T2637" s="787"/>
      <c r="U2637" s="787"/>
      <c r="V2637" s="787"/>
      <c r="W2637" s="787"/>
      <c r="X2637" s="787"/>
      <c r="Y2637" s="787"/>
      <c r="Z2637" s="787"/>
      <c r="AA2637" s="787"/>
      <c r="AB2637" s="787"/>
      <c r="AC2637" s="787"/>
      <c r="AD2637" s="787"/>
      <c r="AE2637" s="787"/>
      <c r="AF2637" s="787"/>
    </row>
    <row r="2638" spans="1:32" ht="22.5" customHeight="1">
      <c r="A2638" s="166">
        <f>IF(N2626="","",A2637+1)</f>
        <v>18</v>
      </c>
      <c r="B2638" s="788" t="s">
        <v>213</v>
      </c>
      <c r="C2638" s="788"/>
      <c r="D2638" s="789" t="s">
        <v>229</v>
      </c>
      <c r="E2638" s="790"/>
      <c r="F2638" s="411" t="s">
        <v>186</v>
      </c>
      <c r="G2638" s="788" t="s">
        <v>213</v>
      </c>
      <c r="H2638" s="788"/>
      <c r="I2638" s="789" t="s">
        <v>229</v>
      </c>
      <c r="J2638" s="790"/>
      <c r="K2638" s="411" t="s">
        <v>186</v>
      </c>
      <c r="L2638" s="788" t="s">
        <v>213</v>
      </c>
      <c r="M2638" s="788"/>
      <c r="N2638" s="789" t="s">
        <v>229</v>
      </c>
      <c r="O2638" s="790"/>
      <c r="P2638" s="411" t="s">
        <v>186</v>
      </c>
      <c r="Q2638" s="819"/>
      <c r="R2638" s="788" t="s">
        <v>213</v>
      </c>
      <c r="S2638" s="788"/>
      <c r="T2638" s="789" t="s">
        <v>229</v>
      </c>
      <c r="U2638" s="790"/>
      <c r="V2638" s="411" t="s">
        <v>186</v>
      </c>
      <c r="W2638" s="788" t="s">
        <v>213</v>
      </c>
      <c r="X2638" s="788"/>
      <c r="Y2638" s="789" t="s">
        <v>229</v>
      </c>
      <c r="Z2638" s="790"/>
      <c r="AA2638" s="411" t="s">
        <v>186</v>
      </c>
      <c r="AB2638" s="788" t="s">
        <v>213</v>
      </c>
      <c r="AC2638" s="788"/>
      <c r="AD2638" s="789" t="s">
        <v>229</v>
      </c>
      <c r="AE2638" s="790"/>
      <c r="AF2638" s="411" t="s">
        <v>186</v>
      </c>
    </row>
    <row r="2639" spans="1:32" ht="21.75" customHeight="1">
      <c r="A2639" s="166">
        <f>IF(N2626="","",A2638+1)</f>
        <v>19</v>
      </c>
      <c r="B2639" s="791" t="s">
        <v>221</v>
      </c>
      <c r="C2639" s="792"/>
      <c r="D2639" s="792"/>
      <c r="E2639" s="119" t="str">
        <f>IFERROR(VLOOKUP(N2626,Marks,109,0),"")</f>
        <v/>
      </c>
      <c r="F2639" s="130" t="str">
        <f>IFERROR(VLOOKUP(N2626,Marks,113,0),"")</f>
        <v/>
      </c>
      <c r="G2639" s="791" t="s">
        <v>192</v>
      </c>
      <c r="H2639" s="792"/>
      <c r="I2639" s="792"/>
      <c r="J2639" s="119" t="str">
        <f>IFERROR(VLOOKUP(N2626,Marks,117,0),"")</f>
        <v/>
      </c>
      <c r="K2639" s="130" t="str">
        <f>IFERROR(VLOOKUP(N2626,Marks,121,0),"")</f>
        <v/>
      </c>
      <c r="L2639" s="793" t="s">
        <v>193</v>
      </c>
      <c r="M2639" s="794"/>
      <c r="N2639" s="794"/>
      <c r="O2639" s="119" t="str">
        <f>IFERROR(VLOOKUP(N2626,Marks,125,0),"")</f>
        <v/>
      </c>
      <c r="P2639" s="130" t="str">
        <f>IFERROR(VLOOKUP(N2626,Marks,129,0),"")</f>
        <v/>
      </c>
      <c r="Q2639" s="819"/>
      <c r="R2639" s="791" t="s">
        <v>221</v>
      </c>
      <c r="S2639" s="792"/>
      <c r="T2639" s="792"/>
      <c r="U2639" s="119" t="str">
        <f>IFERROR(VLOOKUP(AD2626,Marks,109,0),"")</f>
        <v/>
      </c>
      <c r="V2639" s="130" t="str">
        <f>IFERROR(VLOOKUP(AD2626,Marks,113,0),"")</f>
        <v/>
      </c>
      <c r="W2639" s="791" t="s">
        <v>192</v>
      </c>
      <c r="X2639" s="792"/>
      <c r="Y2639" s="792"/>
      <c r="Z2639" s="119" t="str">
        <f>IFERROR(VLOOKUP(AD2626,Marks,117,0),"")</f>
        <v/>
      </c>
      <c r="AA2639" s="130" t="str">
        <f>IFERROR(VLOOKUP(AD2626,Marks,121,0),"")</f>
        <v/>
      </c>
      <c r="AB2639" s="793" t="s">
        <v>193</v>
      </c>
      <c r="AC2639" s="794"/>
      <c r="AD2639" s="794"/>
      <c r="AE2639" s="119" t="str">
        <f>IFERROR(VLOOKUP(AD2626,Marks,125,0),"")</f>
        <v/>
      </c>
      <c r="AF2639" s="130" t="str">
        <f>IFERROR(VLOOKUP(AD2626,Marks,129,0),"")</f>
        <v/>
      </c>
    </row>
    <row r="2640" spans="1:32" ht="21" customHeight="1">
      <c r="A2640" s="166">
        <f>IF(N2626="","",A2639+1)</f>
        <v>20</v>
      </c>
      <c r="B2640" s="780" t="s">
        <v>216</v>
      </c>
      <c r="C2640" s="780"/>
      <c r="D2640" s="780"/>
      <c r="E2640" s="795" t="str">
        <f>IFERROR(VLOOKUP(N2626,Marks,135,0),"")</f>
        <v/>
      </c>
      <c r="F2640" s="795"/>
      <c r="G2640" s="795"/>
      <c r="H2640" s="795"/>
      <c r="I2640" s="780" t="s">
        <v>217</v>
      </c>
      <c r="J2640" s="780"/>
      <c r="K2640" s="780"/>
      <c r="L2640" s="780"/>
      <c r="M2640" s="796" t="str">
        <f>IFERROR(VLOOKUP(N2626,Marks,136,0),"")</f>
        <v/>
      </c>
      <c r="N2640" s="796"/>
      <c r="O2640" s="796"/>
      <c r="P2640" s="796"/>
      <c r="Q2640" s="819"/>
      <c r="R2640" s="780" t="s">
        <v>216</v>
      </c>
      <c r="S2640" s="780"/>
      <c r="T2640" s="780"/>
      <c r="U2640" s="795" t="str">
        <f>IFERROR(VLOOKUP(AD2626,Marks,135,0),"")</f>
        <v/>
      </c>
      <c r="V2640" s="795"/>
      <c r="W2640" s="795"/>
      <c r="X2640" s="795"/>
      <c r="Y2640" s="780" t="s">
        <v>217</v>
      </c>
      <c r="Z2640" s="780"/>
      <c r="AA2640" s="780"/>
      <c r="AB2640" s="780"/>
      <c r="AC2640" s="796" t="str">
        <f>IFERROR(VLOOKUP(AD2626,Marks,136,0),"")</f>
        <v/>
      </c>
      <c r="AD2640" s="796"/>
      <c r="AE2640" s="796"/>
      <c r="AF2640" s="796"/>
    </row>
    <row r="2641" spans="1:32" ht="21" customHeight="1">
      <c r="A2641" s="166">
        <f>IF(N2626="","",A2640+1)</f>
        <v>21</v>
      </c>
      <c r="B2641" s="780" t="s">
        <v>218</v>
      </c>
      <c r="C2641" s="780"/>
      <c r="D2641" s="780"/>
      <c r="E2641" s="782" t="str">
        <f>IFERROR(VLOOKUP(N2626,Marks,134,0),"")</f>
        <v/>
      </c>
      <c r="F2641" s="782"/>
      <c r="G2641" s="782"/>
      <c r="H2641" s="782"/>
      <c r="I2641" s="780" t="s">
        <v>219</v>
      </c>
      <c r="J2641" s="780"/>
      <c r="K2641" s="780"/>
      <c r="L2641" s="780"/>
      <c r="M2641" s="781" t="str">
        <f>IFERROR(VLOOKUP(N2626,Marks,131,0),"")</f>
        <v/>
      </c>
      <c r="N2641" s="781"/>
      <c r="O2641" s="781"/>
      <c r="P2641" s="781"/>
      <c r="Q2641" s="819"/>
      <c r="R2641" s="780" t="s">
        <v>218</v>
      </c>
      <c r="S2641" s="780"/>
      <c r="T2641" s="780"/>
      <c r="U2641" s="782" t="str">
        <f>IFERROR(VLOOKUP(AD2626,Marks,134,0),"")</f>
        <v/>
      </c>
      <c r="V2641" s="782"/>
      <c r="W2641" s="782"/>
      <c r="X2641" s="782"/>
      <c r="Y2641" s="780" t="s">
        <v>219</v>
      </c>
      <c r="Z2641" s="780"/>
      <c r="AA2641" s="780"/>
      <c r="AB2641" s="780"/>
      <c r="AC2641" s="781" t="str">
        <f>IFERROR(VLOOKUP(AD2626,Marks,131,0),"")</f>
        <v/>
      </c>
      <c r="AD2641" s="781"/>
      <c r="AE2641" s="781"/>
      <c r="AF2641" s="781"/>
    </row>
    <row r="2642" spans="1:32" ht="21" customHeight="1">
      <c r="A2642" s="166">
        <f>IF(N2626="","",A2641+1)</f>
        <v>22</v>
      </c>
      <c r="B2642" s="780" t="s">
        <v>220</v>
      </c>
      <c r="C2642" s="780"/>
      <c r="D2642" s="780"/>
      <c r="E2642" s="324" t="str">
        <f>IFERROR(VLOOKUP(N2626,Marks,132,0),"")</f>
        <v/>
      </c>
      <c r="F2642" s="325" t="s">
        <v>341</v>
      </c>
      <c r="G2642" s="783" t="str">
        <f>IF(OR(N2626="",E2624="",O2636=""),"",IF(O2636&gt;85%*1000,"A",IF(O2636&gt;70%*1000,"B",IF(O2636&gt;50%*1000,"C",IF(O2636&gt;30%*1000,"D","E")))))</f>
        <v/>
      </c>
      <c r="H2642" s="783"/>
      <c r="I2642" s="780" t="s">
        <v>222</v>
      </c>
      <c r="J2642" s="780"/>
      <c r="K2642" s="780"/>
      <c r="L2642" s="780"/>
      <c r="M2642" s="818" t="str">
        <f>IFERROR(VLOOKUP(N2626,Marks,133,0),"")</f>
        <v/>
      </c>
      <c r="N2642" s="818"/>
      <c r="O2642" s="818"/>
      <c r="P2642" s="818"/>
      <c r="Q2642" s="819"/>
      <c r="R2642" s="780" t="s">
        <v>220</v>
      </c>
      <c r="S2642" s="780"/>
      <c r="T2642" s="780"/>
      <c r="U2642" s="324" t="str">
        <f>IFERROR(VLOOKUP(AD2626,Marks,132,0),"")</f>
        <v/>
      </c>
      <c r="V2642" s="325" t="s">
        <v>341</v>
      </c>
      <c r="W2642" s="783" t="str">
        <f>IF(OR(AD2626="",U2624="",AE2636=""),"",IF(AE2636&gt;85%*1000,"A",IF(AE2636&gt;70%*1000,"B",IF(AE2636&gt;50%*1000,"C",IF(AE2636&gt;30%*1000,"D","E")))))</f>
        <v/>
      </c>
      <c r="X2642" s="783"/>
      <c r="Y2642" s="780" t="s">
        <v>222</v>
      </c>
      <c r="Z2642" s="780"/>
      <c r="AA2642" s="780"/>
      <c r="AB2642" s="780"/>
      <c r="AC2642" s="818" t="str">
        <f>IFERROR(VLOOKUP(AD2626,Marks,133,0),"")</f>
        <v/>
      </c>
      <c r="AD2642" s="818"/>
      <c r="AE2642" s="818"/>
      <c r="AF2642" s="818"/>
    </row>
    <row r="2643" spans="1:32" ht="21" customHeight="1">
      <c r="A2643" s="166">
        <f>IF(N2626="","",A2642+1)</f>
        <v>23</v>
      </c>
      <c r="B2643" s="817" t="s">
        <v>228</v>
      </c>
      <c r="C2643" s="817"/>
      <c r="D2643" s="817"/>
      <c r="E2643" s="784">
        <f>'Master sheet'!$C$10</f>
        <v>44697</v>
      </c>
      <c r="F2643" s="784"/>
      <c r="G2643" s="784"/>
      <c r="H2643" s="410"/>
      <c r="I2643" s="121"/>
      <c r="J2643" s="121"/>
      <c r="K2643" s="76"/>
      <c r="L2643" s="121"/>
      <c r="M2643" s="121"/>
      <c r="N2643" s="121"/>
      <c r="O2643" s="121"/>
      <c r="P2643" s="121"/>
      <c r="Q2643" s="819"/>
      <c r="R2643" s="817" t="s">
        <v>228</v>
      </c>
      <c r="S2643" s="817"/>
      <c r="T2643" s="817"/>
      <c r="U2643" s="784">
        <f>'Master sheet'!$C$10</f>
        <v>44697</v>
      </c>
      <c r="V2643" s="784"/>
      <c r="W2643" s="784"/>
      <c r="X2643" s="410"/>
      <c r="Y2643" s="121"/>
      <c r="Z2643" s="121"/>
      <c r="AA2643" s="76"/>
      <c r="AB2643" s="121"/>
      <c r="AC2643" s="121"/>
      <c r="AD2643" s="121"/>
      <c r="AE2643" s="121"/>
      <c r="AF2643" s="121"/>
    </row>
    <row r="2644" spans="1:32" ht="43.5" customHeight="1">
      <c r="A2644" s="166">
        <f>IF(N2626="","",A2643+1)</f>
        <v>24</v>
      </c>
      <c r="B2644" s="804" t="str">
        <f>IF(AND(C2623=1),CONCATENATE("( ",UPPER('Master sheet'!$F$11)," )"),IF(AND(C2623=2),CONCATENATE("( ",UPPER('Master sheet'!$F$19)," )"),IF(AND(C2623=3),CONCATENATE("( ",UPPER('Master sheet'!$J$11)," )"),IF(AND(C2623=4),CONCATENATE("( ",UPPER('Master sheet'!$J$19)," )"),""))))</f>
        <v/>
      </c>
      <c r="C2644" s="804"/>
      <c r="D2644" s="804"/>
      <c r="E2644" s="804"/>
      <c r="F2644" s="805" t="str">
        <f>IF(AND(N2626=""),"",CONCATENATE("(",'Master sheet'!$C$14," )"))</f>
        <v>(Suresh Kumar )</v>
      </c>
      <c r="G2644" s="805"/>
      <c r="H2644" s="805"/>
      <c r="I2644" s="805"/>
      <c r="J2644" s="805"/>
      <c r="K2644" s="805" t="str">
        <f>IF(AND(N2626=""),"",CONCATENATE("(",'Master sheet'!$C$12," )"))</f>
        <v>(USHA PALIYA )</v>
      </c>
      <c r="L2644" s="805"/>
      <c r="M2644" s="805"/>
      <c r="N2644" s="805"/>
      <c r="O2644" s="805"/>
      <c r="P2644" s="805"/>
      <c r="Q2644" s="819"/>
      <c r="R2644" s="804" t="str">
        <f>IF(AND(S2623=1),CONCATENATE("( ",UPPER('Master sheet'!$F$11)," )"),IF(AND(S2623=2),CONCATENATE("( ",UPPER('Master sheet'!$F$19)," )"),IF(AND(S2623=3),CONCATENATE("( ",UPPER('Master sheet'!$J$11)," )"),IF(AND(S2623=4),CONCATENATE("( ",UPPER('Master sheet'!$J$19)," )"),""))))</f>
        <v/>
      </c>
      <c r="S2644" s="804"/>
      <c r="T2644" s="804"/>
      <c r="U2644" s="804"/>
      <c r="V2644" s="805" t="str">
        <f>IF(AND(AD2626=""),"",CONCATENATE("(",'Master sheet'!$C$14," )"))</f>
        <v>(Suresh Kumar )</v>
      </c>
      <c r="W2644" s="805"/>
      <c r="X2644" s="805"/>
      <c r="Y2644" s="805"/>
      <c r="Z2644" s="805"/>
      <c r="AA2644" s="805" t="str">
        <f>IF(AND(AD2626=""),"",CONCATENATE("(",'Master sheet'!$C$12," )"))</f>
        <v>(USHA PALIYA )</v>
      </c>
      <c r="AB2644" s="805"/>
      <c r="AC2644" s="805"/>
      <c r="AD2644" s="805"/>
      <c r="AE2644" s="805"/>
      <c r="AF2644" s="805"/>
    </row>
    <row r="2645" spans="1:32" ht="15" customHeight="1">
      <c r="A2645" s="166">
        <f>IF(N2626="","",A2644+1)</f>
        <v>25</v>
      </c>
      <c r="B2645" s="806" t="s">
        <v>223</v>
      </c>
      <c r="C2645" s="806"/>
      <c r="D2645" s="806"/>
      <c r="E2645" s="806"/>
      <c r="F2645" s="807" t="s">
        <v>224</v>
      </c>
      <c r="G2645" s="807"/>
      <c r="H2645" s="807"/>
      <c r="I2645" s="807"/>
      <c r="J2645" s="807"/>
      <c r="K2645" s="806" t="s">
        <v>225</v>
      </c>
      <c r="L2645" s="806"/>
      <c r="M2645" s="806"/>
      <c r="N2645" s="806"/>
      <c r="O2645" s="806"/>
      <c r="P2645" s="806"/>
      <c r="Q2645" s="819"/>
      <c r="R2645" s="806" t="s">
        <v>223</v>
      </c>
      <c r="S2645" s="806"/>
      <c r="T2645" s="806"/>
      <c r="U2645" s="806"/>
      <c r="V2645" s="807" t="s">
        <v>224</v>
      </c>
      <c r="W2645" s="807"/>
      <c r="X2645" s="807"/>
      <c r="Y2645" s="807"/>
      <c r="Z2645" s="807"/>
      <c r="AA2645" s="806" t="s">
        <v>225</v>
      </c>
      <c r="AB2645" s="806"/>
      <c r="AC2645" s="806"/>
      <c r="AD2645" s="806"/>
      <c r="AE2645" s="806"/>
      <c r="AF2645" s="806"/>
    </row>
    <row r="2646" spans="1:32" ht="11.25" customHeight="1"/>
    <row r="2647" spans="1:32" ht="21.9" customHeight="1">
      <c r="A2647" s="165">
        <f>IF(N2653="","",1)</f>
        <v>1</v>
      </c>
      <c r="B2647" s="808" t="s">
        <v>203</v>
      </c>
      <c r="C2647" s="808"/>
      <c r="D2647" s="808"/>
      <c r="E2647" s="808"/>
      <c r="F2647" s="808"/>
      <c r="G2647" s="808"/>
      <c r="H2647" s="808"/>
      <c r="I2647" s="808"/>
      <c r="J2647" s="808"/>
      <c r="K2647" s="808"/>
      <c r="L2647" s="808"/>
      <c r="M2647" s="808"/>
      <c r="N2647" s="808"/>
      <c r="O2647" s="808"/>
      <c r="P2647" s="808"/>
      <c r="Q2647" s="819" t="s">
        <v>249</v>
      </c>
      <c r="R2647" s="808" t="s">
        <v>203</v>
      </c>
      <c r="S2647" s="808"/>
      <c r="T2647" s="808"/>
      <c r="U2647" s="808"/>
      <c r="V2647" s="808"/>
      <c r="W2647" s="808"/>
      <c r="X2647" s="808"/>
      <c r="Y2647" s="808"/>
      <c r="Z2647" s="808"/>
      <c r="AA2647" s="808"/>
      <c r="AB2647" s="808"/>
      <c r="AC2647" s="808"/>
      <c r="AD2647" s="808"/>
      <c r="AE2647" s="808"/>
      <c r="AF2647" s="808"/>
    </row>
    <row r="2648" spans="1:32" ht="21.9" customHeight="1">
      <c r="A2648" s="166">
        <f>IF(N2653="","",A2647+1)</f>
        <v>2</v>
      </c>
      <c r="B2648" s="820" t="s">
        <v>541</v>
      </c>
      <c r="C2648" s="820"/>
      <c r="D2648" s="820"/>
      <c r="E2648" s="820"/>
      <c r="F2648" s="820"/>
      <c r="G2648" s="820"/>
      <c r="H2648" s="820"/>
      <c r="I2648" s="820"/>
      <c r="J2648" s="820"/>
      <c r="K2648" s="820"/>
      <c r="L2648" s="820"/>
      <c r="M2648" s="820"/>
      <c r="N2648" s="820"/>
      <c r="O2648" s="820"/>
      <c r="P2648" s="820"/>
      <c r="Q2648" s="819"/>
      <c r="R2648" s="820" t="s">
        <v>541</v>
      </c>
      <c r="S2648" s="820"/>
      <c r="T2648" s="820"/>
      <c r="U2648" s="820"/>
      <c r="V2648" s="820"/>
      <c r="W2648" s="820"/>
      <c r="X2648" s="820"/>
      <c r="Y2648" s="820"/>
      <c r="Z2648" s="820"/>
      <c r="AA2648" s="820"/>
      <c r="AB2648" s="820"/>
      <c r="AC2648" s="820"/>
      <c r="AD2648" s="820"/>
      <c r="AE2648" s="820"/>
      <c r="AF2648" s="820"/>
    </row>
    <row r="2649" spans="1:32" ht="21.9" customHeight="1">
      <c r="A2649" s="166">
        <f>IF(N2653="","",A2648+1)</f>
        <v>3</v>
      </c>
      <c r="B2649" s="821" t="s">
        <v>168</v>
      </c>
      <c r="C2649" s="821"/>
      <c r="D2649" s="821"/>
      <c r="E2649" s="822" t="str">
        <f>IF(AND(N2653=""),"",'Result Sheet'!$F$2)</f>
        <v xml:space="preserve">महात्मा गाँधी राजकीय विद्यालय (अंग्रेजी माध्यम) बर, पाली </v>
      </c>
      <c r="F2649" s="822"/>
      <c r="G2649" s="822"/>
      <c r="H2649" s="822"/>
      <c r="I2649" s="822"/>
      <c r="J2649" s="822"/>
      <c r="K2649" s="822"/>
      <c r="L2649" s="822"/>
      <c r="M2649" s="822"/>
      <c r="N2649" s="822"/>
      <c r="O2649" s="822"/>
      <c r="P2649" s="822"/>
      <c r="Q2649" s="819"/>
      <c r="R2649" s="821" t="s">
        <v>168</v>
      </c>
      <c r="S2649" s="821"/>
      <c r="T2649" s="821"/>
      <c r="U2649" s="822" t="str">
        <f>IF(AND(AD2653=""),"",'Result Sheet'!$F$2)</f>
        <v xml:space="preserve">महात्मा गाँधी राजकीय विद्यालय (अंग्रेजी माध्यम) बर, पाली </v>
      </c>
      <c r="V2649" s="822"/>
      <c r="W2649" s="822"/>
      <c r="X2649" s="822"/>
      <c r="Y2649" s="822"/>
      <c r="Z2649" s="822"/>
      <c r="AA2649" s="822"/>
      <c r="AB2649" s="822"/>
      <c r="AC2649" s="822"/>
      <c r="AD2649" s="822"/>
      <c r="AE2649" s="822"/>
      <c r="AF2649" s="822"/>
    </row>
    <row r="2650" spans="1:32" ht="21.9" customHeight="1">
      <c r="A2650" s="166">
        <f>IF(N2653="","",A2649+1)</f>
        <v>4</v>
      </c>
      <c r="B2650" s="413" t="s">
        <v>169</v>
      </c>
      <c r="C2650" s="797" t="str">
        <f>IFERROR(VLOOKUP(N2653,Marks,2,0),"")</f>
        <v/>
      </c>
      <c r="D2650" s="797"/>
      <c r="E2650" s="815" t="s">
        <v>212</v>
      </c>
      <c r="F2650" s="815"/>
      <c r="G2650" s="815"/>
      <c r="H2650" s="797" t="str">
        <f>IFERROR(VLOOKUP(N2653,Marks,3,0),"")</f>
        <v/>
      </c>
      <c r="I2650" s="797"/>
      <c r="J2650" s="798" t="s">
        <v>205</v>
      </c>
      <c r="K2650" s="798"/>
      <c r="L2650" s="798"/>
      <c r="M2650" s="798"/>
      <c r="N2650" s="799" t="str">
        <f>IF(AND(N2653=""),"",'Marks Entry 1st'!$I$2)</f>
        <v xml:space="preserve"> 2021-2022</v>
      </c>
      <c r="O2650" s="799"/>
      <c r="P2650" s="799"/>
      <c r="Q2650" s="819"/>
      <c r="R2650" s="413" t="s">
        <v>169</v>
      </c>
      <c r="S2650" s="797" t="str">
        <f>IFERROR(VLOOKUP(AD2653,Marks,2,0),"")</f>
        <v/>
      </c>
      <c r="T2650" s="797"/>
      <c r="U2650" s="815" t="s">
        <v>212</v>
      </c>
      <c r="V2650" s="815"/>
      <c r="W2650" s="815"/>
      <c r="X2650" s="797" t="str">
        <f>IFERROR(VLOOKUP(AD2653,Marks,3,0),"")</f>
        <v/>
      </c>
      <c r="Y2650" s="797"/>
      <c r="Z2650" s="798" t="s">
        <v>205</v>
      </c>
      <c r="AA2650" s="798"/>
      <c r="AB2650" s="798"/>
      <c r="AC2650" s="798"/>
      <c r="AD2650" s="799" t="str">
        <f>IF(AND(AD2653=""),"",'Marks Entry 1st'!$I$2)</f>
        <v xml:space="preserve"> 2021-2022</v>
      </c>
      <c r="AE2650" s="799"/>
      <c r="AF2650" s="799"/>
    </row>
    <row r="2651" spans="1:32" ht="21.9" customHeight="1">
      <c r="A2651" s="166">
        <f>IF(N2653="","",A2650+1)</f>
        <v>5</v>
      </c>
      <c r="B2651" s="800" t="s">
        <v>206</v>
      </c>
      <c r="C2651" s="800"/>
      <c r="D2651" s="800"/>
      <c r="E2651" s="801" t="str">
        <f>IFERROR(VLOOKUP(N2653,Marks,6,0),"")</f>
        <v/>
      </c>
      <c r="F2651" s="801"/>
      <c r="G2651" s="801"/>
      <c r="H2651" s="801"/>
      <c r="I2651" s="801"/>
      <c r="J2651" s="802" t="s">
        <v>209</v>
      </c>
      <c r="K2651" s="802"/>
      <c r="L2651" s="802"/>
      <c r="M2651" s="802"/>
      <c r="N2651" s="803" t="str">
        <f>IFERROR(VLOOKUP(N2653,Marks,5,0),"")</f>
        <v/>
      </c>
      <c r="O2651" s="803"/>
      <c r="P2651" s="803"/>
      <c r="Q2651" s="819"/>
      <c r="R2651" s="800" t="s">
        <v>206</v>
      </c>
      <c r="S2651" s="800"/>
      <c r="T2651" s="800"/>
      <c r="U2651" s="801" t="str">
        <f>IFERROR(VLOOKUP(AD2653,Marks,6,0),"")</f>
        <v/>
      </c>
      <c r="V2651" s="801"/>
      <c r="W2651" s="801"/>
      <c r="X2651" s="801"/>
      <c r="Y2651" s="801"/>
      <c r="Z2651" s="802" t="s">
        <v>209</v>
      </c>
      <c r="AA2651" s="802"/>
      <c r="AB2651" s="802"/>
      <c r="AC2651" s="802"/>
      <c r="AD2651" s="803" t="str">
        <f>IFERROR(VLOOKUP(AD2653,Marks,5,0),"")</f>
        <v/>
      </c>
      <c r="AE2651" s="803"/>
      <c r="AF2651" s="803"/>
    </row>
    <row r="2652" spans="1:32" ht="21.9" customHeight="1">
      <c r="A2652" s="166">
        <f>IF(N2653="","",A2651+1)</f>
        <v>6</v>
      </c>
      <c r="B2652" s="800" t="s">
        <v>207</v>
      </c>
      <c r="C2652" s="800"/>
      <c r="D2652" s="800"/>
      <c r="E2652" s="801" t="str">
        <f>IFERROR(VLOOKUP(N2653,Marks,7,0),"")</f>
        <v/>
      </c>
      <c r="F2652" s="801"/>
      <c r="G2652" s="801"/>
      <c r="H2652" s="801"/>
      <c r="I2652" s="801"/>
      <c r="J2652" s="802" t="s">
        <v>210</v>
      </c>
      <c r="K2652" s="802"/>
      <c r="L2652" s="802"/>
      <c r="M2652" s="802"/>
      <c r="N2652" s="816" t="str">
        <f>IFERROR(VLOOKUP(N2653,Marks,4,0),"")</f>
        <v/>
      </c>
      <c r="O2652" s="816"/>
      <c r="P2652" s="816"/>
      <c r="Q2652" s="819"/>
      <c r="R2652" s="800" t="s">
        <v>207</v>
      </c>
      <c r="S2652" s="800"/>
      <c r="T2652" s="800"/>
      <c r="U2652" s="801" t="str">
        <f>IFERROR(VLOOKUP(AD2653,Marks,7,0),"")</f>
        <v/>
      </c>
      <c r="V2652" s="801"/>
      <c r="W2652" s="801"/>
      <c r="X2652" s="801"/>
      <c r="Y2652" s="801"/>
      <c r="Z2652" s="802" t="s">
        <v>210</v>
      </c>
      <c r="AA2652" s="802"/>
      <c r="AB2652" s="802"/>
      <c r="AC2652" s="802"/>
      <c r="AD2652" s="816" t="str">
        <f>IFERROR(VLOOKUP(AD2653,Marks,4,0),"")</f>
        <v/>
      </c>
      <c r="AE2652" s="816"/>
      <c r="AF2652" s="816"/>
    </row>
    <row r="2653" spans="1:32" ht="21.9" customHeight="1">
      <c r="A2653" s="166">
        <f>IF(N2653="","",A2652+1)</f>
        <v>7</v>
      </c>
      <c r="B2653" s="800" t="s">
        <v>208</v>
      </c>
      <c r="C2653" s="800"/>
      <c r="D2653" s="800"/>
      <c r="E2653" s="801" t="str">
        <f>IFERROR(VLOOKUP(N2653,Marks,8,0),"")</f>
        <v/>
      </c>
      <c r="F2653" s="801"/>
      <c r="G2653" s="801"/>
      <c r="H2653" s="801"/>
      <c r="I2653" s="801"/>
      <c r="J2653" s="802" t="s">
        <v>211</v>
      </c>
      <c r="K2653" s="802"/>
      <c r="L2653" s="802"/>
      <c r="M2653" s="802"/>
      <c r="N2653" s="809">
        <f>IF(AD2626="","",IF(AND(AD2626+1&gt;$AN$6),"",AD2626+1))</f>
        <v>297</v>
      </c>
      <c r="O2653" s="809"/>
      <c r="P2653" s="809"/>
      <c r="Q2653" s="819"/>
      <c r="R2653" s="800" t="s">
        <v>208</v>
      </c>
      <c r="S2653" s="800"/>
      <c r="T2653" s="800"/>
      <c r="U2653" s="801" t="str">
        <f>IFERROR(VLOOKUP(AD2653,Marks,8,0),"")</f>
        <v/>
      </c>
      <c r="V2653" s="801"/>
      <c r="W2653" s="801"/>
      <c r="X2653" s="801"/>
      <c r="Y2653" s="801"/>
      <c r="Z2653" s="802" t="s">
        <v>211</v>
      </c>
      <c r="AA2653" s="802"/>
      <c r="AB2653" s="802"/>
      <c r="AC2653" s="802"/>
      <c r="AD2653" s="810">
        <f>IF(N2653="","",IF(AND(N2653+1&gt;$AN$6),"",N2653+1))</f>
        <v>298</v>
      </c>
      <c r="AE2653" s="810"/>
      <c r="AF2653" s="810"/>
    </row>
    <row r="2654" spans="1:32" ht="9" customHeight="1">
      <c r="A2654" s="166">
        <f>IF(N2653="","",A2653+1)</f>
        <v>8</v>
      </c>
      <c r="B2654" s="123"/>
      <c r="C2654" s="123"/>
      <c r="D2654" s="123"/>
      <c r="E2654" s="124"/>
      <c r="F2654" s="124"/>
      <c r="G2654" s="124"/>
      <c r="H2654" s="123"/>
      <c r="I2654" s="123"/>
      <c r="J2654" s="125"/>
      <c r="K2654" s="125"/>
      <c r="L2654" s="125"/>
      <c r="M2654" s="76"/>
      <c r="N2654" s="76"/>
      <c r="O2654" s="76"/>
      <c r="P2654" s="76"/>
      <c r="Q2654" s="819"/>
      <c r="R2654" s="123"/>
      <c r="S2654" s="123"/>
      <c r="T2654" s="123"/>
      <c r="U2654" s="124"/>
      <c r="V2654" s="124"/>
      <c r="W2654" s="124"/>
      <c r="X2654" s="123"/>
      <c r="Y2654" s="123"/>
      <c r="Z2654" s="125"/>
      <c r="AA2654" s="125"/>
      <c r="AB2654" s="125"/>
      <c r="AC2654" s="76"/>
      <c r="AD2654" s="76"/>
      <c r="AE2654" s="76"/>
      <c r="AF2654" s="76"/>
    </row>
    <row r="2655" spans="1:32" ht="21" customHeight="1">
      <c r="A2655" s="166">
        <f>IF(N2653="","",A2654+1)</f>
        <v>9</v>
      </c>
      <c r="B2655" s="811" t="s">
        <v>213</v>
      </c>
      <c r="C2655" s="646" t="s">
        <v>214</v>
      </c>
      <c r="D2655" s="646"/>
      <c r="E2655" s="646"/>
      <c r="F2655" s="812" t="s">
        <v>13</v>
      </c>
      <c r="G2655" s="813"/>
      <c r="H2655" s="813"/>
      <c r="I2655" s="814"/>
      <c r="J2655" s="649" t="s">
        <v>184</v>
      </c>
      <c r="K2655" s="650" t="s">
        <v>167</v>
      </c>
      <c r="L2655" s="651"/>
      <c r="M2655" s="651"/>
      <c r="N2655" s="652"/>
      <c r="O2655" s="616" t="s">
        <v>185</v>
      </c>
      <c r="P2655" s="617" t="s">
        <v>186</v>
      </c>
      <c r="Q2655" s="819"/>
      <c r="R2655" s="811" t="s">
        <v>213</v>
      </c>
      <c r="S2655" s="646" t="s">
        <v>214</v>
      </c>
      <c r="T2655" s="646"/>
      <c r="U2655" s="646"/>
      <c r="V2655" s="812" t="s">
        <v>13</v>
      </c>
      <c r="W2655" s="813"/>
      <c r="X2655" s="813"/>
      <c r="Y2655" s="814"/>
      <c r="Z2655" s="649" t="s">
        <v>184</v>
      </c>
      <c r="AA2655" s="650" t="s">
        <v>167</v>
      </c>
      <c r="AB2655" s="651"/>
      <c r="AC2655" s="651"/>
      <c r="AD2655" s="652"/>
      <c r="AE2655" s="616" t="s">
        <v>185</v>
      </c>
      <c r="AF2655" s="617" t="s">
        <v>186</v>
      </c>
    </row>
    <row r="2656" spans="1:32" ht="90.75" customHeight="1">
      <c r="A2656" s="166">
        <f>IF(N2653="","",A2655+1)</f>
        <v>10</v>
      </c>
      <c r="B2656" s="811"/>
      <c r="C2656" s="171" t="s">
        <v>11</v>
      </c>
      <c r="D2656" s="171" t="s">
        <v>180</v>
      </c>
      <c r="E2656" s="171" t="s">
        <v>108</v>
      </c>
      <c r="F2656" s="171" t="s">
        <v>182</v>
      </c>
      <c r="G2656" s="171" t="s">
        <v>183</v>
      </c>
      <c r="H2656" s="305" t="s">
        <v>10</v>
      </c>
      <c r="I2656" s="171" t="s">
        <v>108</v>
      </c>
      <c r="J2656" s="649"/>
      <c r="K2656" s="172" t="s">
        <v>182</v>
      </c>
      <c r="L2656" s="172" t="s">
        <v>183</v>
      </c>
      <c r="M2656" s="173" t="s">
        <v>10</v>
      </c>
      <c r="N2656" s="171" t="s">
        <v>108</v>
      </c>
      <c r="O2656" s="616"/>
      <c r="P2656" s="785"/>
      <c r="Q2656" s="819"/>
      <c r="R2656" s="811"/>
      <c r="S2656" s="171" t="s">
        <v>11</v>
      </c>
      <c r="T2656" s="171" t="s">
        <v>180</v>
      </c>
      <c r="U2656" s="171" t="s">
        <v>108</v>
      </c>
      <c r="V2656" s="171" t="s">
        <v>182</v>
      </c>
      <c r="W2656" s="171" t="s">
        <v>183</v>
      </c>
      <c r="X2656" s="305" t="s">
        <v>10</v>
      </c>
      <c r="Y2656" s="171" t="s">
        <v>108</v>
      </c>
      <c r="Z2656" s="649"/>
      <c r="AA2656" s="172" t="s">
        <v>182</v>
      </c>
      <c r="AB2656" s="172" t="s">
        <v>183</v>
      </c>
      <c r="AC2656" s="173" t="s">
        <v>10</v>
      </c>
      <c r="AD2656" s="171" t="s">
        <v>108</v>
      </c>
      <c r="AE2656" s="616"/>
      <c r="AF2656" s="785">
        <v>0</v>
      </c>
    </row>
    <row r="2657" spans="1:32" ht="18.75" customHeight="1">
      <c r="A2657" s="166">
        <f>IF(N2653="","",A2656+1)</f>
        <v>11</v>
      </c>
      <c r="B2657" s="811"/>
      <c r="C2657" s="409">
        <v>20</v>
      </c>
      <c r="D2657" s="409">
        <v>20</v>
      </c>
      <c r="E2657" s="116">
        <v>40</v>
      </c>
      <c r="F2657" s="409">
        <v>30</v>
      </c>
      <c r="G2657" s="409">
        <v>18</v>
      </c>
      <c r="H2657" s="409">
        <v>12</v>
      </c>
      <c r="I2657" s="116">
        <v>60</v>
      </c>
      <c r="J2657" s="118">
        <v>100</v>
      </c>
      <c r="K2657" s="409">
        <v>50</v>
      </c>
      <c r="L2657" s="409">
        <v>30</v>
      </c>
      <c r="M2657" s="409">
        <v>20</v>
      </c>
      <c r="N2657" s="116">
        <v>100</v>
      </c>
      <c r="O2657" s="118">
        <v>200</v>
      </c>
      <c r="P2657" s="786"/>
      <c r="Q2657" s="819"/>
      <c r="R2657" s="811"/>
      <c r="S2657" s="409">
        <v>20</v>
      </c>
      <c r="T2657" s="409">
        <v>20</v>
      </c>
      <c r="U2657" s="116">
        <v>40</v>
      </c>
      <c r="V2657" s="409">
        <v>30</v>
      </c>
      <c r="W2657" s="409">
        <v>18</v>
      </c>
      <c r="X2657" s="409">
        <v>12</v>
      </c>
      <c r="Y2657" s="116">
        <v>60</v>
      </c>
      <c r="Z2657" s="118">
        <v>100</v>
      </c>
      <c r="AA2657" s="409">
        <v>50</v>
      </c>
      <c r="AB2657" s="409">
        <v>30</v>
      </c>
      <c r="AC2657" s="409">
        <v>20</v>
      </c>
      <c r="AD2657" s="116">
        <v>100</v>
      </c>
      <c r="AE2657" s="118">
        <v>200</v>
      </c>
      <c r="AF2657" s="786"/>
    </row>
    <row r="2658" spans="1:32" ht="21" customHeight="1">
      <c r="A2658" s="166">
        <f>IF(N2653="","",A2657+1)</f>
        <v>12</v>
      </c>
      <c r="B2658" s="122" t="str">
        <f>'Result Sheet'!$L$4</f>
        <v xml:space="preserve">हिन्दी </v>
      </c>
      <c r="C2658" s="408" t="str">
        <f>IFERROR(VLOOKUP(N2653,Marks,11,0),"")</f>
        <v/>
      </c>
      <c r="D2658" s="408" t="str">
        <f>IFERROR(VLOOKUP(N2653,Marks,12,0),"")</f>
        <v/>
      </c>
      <c r="E2658" s="117" t="str">
        <f>IFERROR(VLOOKUP(N2653,Marks,13,0),"")</f>
        <v/>
      </c>
      <c r="F2658" s="408" t="str">
        <f>IFERROR(VLOOKUP(N2653,Marks,14,0),"")</f>
        <v/>
      </c>
      <c r="G2658" s="408" t="str">
        <f>IFERROR(VLOOKUP(N2653,Marks,15,0),"")</f>
        <v/>
      </c>
      <c r="H2658" s="408" t="str">
        <f>IFERROR(VLOOKUP(N2653,Marks,16,0),"")</f>
        <v/>
      </c>
      <c r="I2658" s="117" t="str">
        <f>IFERROR(VLOOKUP(N2653,Marks,17,0),"")</f>
        <v/>
      </c>
      <c r="J2658" s="119" t="str">
        <f>IFERROR(VLOOKUP(N2653,Marks,18,0),"")</f>
        <v/>
      </c>
      <c r="K2658" s="408" t="str">
        <f>IFERROR(VLOOKUP(N2653,Marks,19,0),"")</f>
        <v/>
      </c>
      <c r="L2658" s="408" t="str">
        <f>IFERROR(VLOOKUP(N2653,Marks,20,0),"")</f>
        <v/>
      </c>
      <c r="M2658" s="408" t="str">
        <f>IFERROR(VLOOKUP(N2653,Marks,21,0),"")</f>
        <v/>
      </c>
      <c r="N2658" s="117" t="str">
        <f>IFERROR(VLOOKUP(N2653,Marks,22,0),"")</f>
        <v/>
      </c>
      <c r="O2658" s="119" t="str">
        <f>IFERROR(VLOOKUP(N2653,Marks,23,0),"")</f>
        <v/>
      </c>
      <c r="P2658" s="323" t="str">
        <f>IFERROR(VLOOKUP(N2653,Marks,29,0),"")</f>
        <v/>
      </c>
      <c r="Q2658" s="819"/>
      <c r="R2658" s="122" t="str">
        <f>'Result Sheet'!$L$4</f>
        <v xml:space="preserve">हिन्दी </v>
      </c>
      <c r="S2658" s="408" t="str">
        <f>IFERROR(VLOOKUP(AD2653,Marks,11,0),"")</f>
        <v/>
      </c>
      <c r="T2658" s="408" t="str">
        <f>IFERROR(VLOOKUP(AD2653,Marks,12,0),"")</f>
        <v/>
      </c>
      <c r="U2658" s="117" t="str">
        <f>IFERROR(VLOOKUP(AD2653,Marks,13,0),"")</f>
        <v/>
      </c>
      <c r="V2658" s="408" t="str">
        <f>IFERROR(VLOOKUP(AD2653,Marks,14,0),"")</f>
        <v/>
      </c>
      <c r="W2658" s="408" t="str">
        <f>IFERROR(VLOOKUP(AD2653,Marks,15,0),"")</f>
        <v/>
      </c>
      <c r="X2658" s="408" t="str">
        <f>IFERROR(VLOOKUP(AD2653,Marks,16,0),"")</f>
        <v/>
      </c>
      <c r="Y2658" s="117" t="str">
        <f>IFERROR(VLOOKUP(AD2653,Marks,17,0),"")</f>
        <v/>
      </c>
      <c r="Z2658" s="119" t="str">
        <f>IFERROR(VLOOKUP(AD2653,Marks,18,0),"")</f>
        <v/>
      </c>
      <c r="AA2658" s="408" t="str">
        <f>IFERROR(VLOOKUP(AD2653,Marks,19,0),"")</f>
        <v/>
      </c>
      <c r="AB2658" s="408" t="str">
        <f>IFERROR(VLOOKUP(AD2653,Marks,20,0),"")</f>
        <v/>
      </c>
      <c r="AC2658" s="408" t="str">
        <f>IFERROR(VLOOKUP(AD2653,Marks,21,0),"")</f>
        <v/>
      </c>
      <c r="AD2658" s="117" t="str">
        <f>IFERROR(VLOOKUP(AD2653,Marks,22,0),"")</f>
        <v/>
      </c>
      <c r="AE2658" s="119" t="str">
        <f>IFERROR(VLOOKUP(AD2653,Marks,23,0),"")</f>
        <v/>
      </c>
      <c r="AF2658" s="323" t="str">
        <f>IFERROR(VLOOKUP(AD2653,Marks,29,0),"")</f>
        <v/>
      </c>
    </row>
    <row r="2659" spans="1:32" ht="21" customHeight="1">
      <c r="A2659" s="166">
        <f>IF(N2653="","",A2658+1)</f>
        <v>13</v>
      </c>
      <c r="B2659" s="122" t="str">
        <f>'Result Sheet'!$AE$4</f>
        <v xml:space="preserve">अंग्रेजी </v>
      </c>
      <c r="C2659" s="408" t="str">
        <f>IFERROR(VLOOKUP(N2653,Marks,30,0),"")</f>
        <v/>
      </c>
      <c r="D2659" s="408" t="str">
        <f>IFERROR(VLOOKUP(N2653,Marks,31,0),"")</f>
        <v/>
      </c>
      <c r="E2659" s="117" t="str">
        <f>IFERROR(VLOOKUP(N2653,Marks,32,0),"")</f>
        <v/>
      </c>
      <c r="F2659" s="408" t="str">
        <f>IFERROR(VLOOKUP(N2653,Marks,33,0),"")</f>
        <v/>
      </c>
      <c r="G2659" s="408" t="str">
        <f>IFERROR(VLOOKUP(N2653,Marks,34,0),"")</f>
        <v/>
      </c>
      <c r="H2659" s="408" t="str">
        <f>IFERROR(VLOOKUP(N2653,Marks,35,0),"")</f>
        <v/>
      </c>
      <c r="I2659" s="117" t="str">
        <f>IFERROR(VLOOKUP(N2653,Marks,36,0),"")</f>
        <v/>
      </c>
      <c r="J2659" s="119" t="str">
        <f>IFERROR(VLOOKUP(N2653,Marks,37,0),"")</f>
        <v/>
      </c>
      <c r="K2659" s="408" t="str">
        <f>IFERROR(VLOOKUP(N2653,Marks,38,0),"")</f>
        <v/>
      </c>
      <c r="L2659" s="408" t="str">
        <f>IFERROR(VLOOKUP(N2653,Marks,39,0),"")</f>
        <v/>
      </c>
      <c r="M2659" s="408" t="str">
        <f>IFERROR(VLOOKUP(N2653,Marks,40,0),"")</f>
        <v/>
      </c>
      <c r="N2659" s="117" t="str">
        <f>IFERROR(VLOOKUP(N2653,Marks,41,0),"")</f>
        <v/>
      </c>
      <c r="O2659" s="119" t="str">
        <f>IFERROR(VLOOKUP(N2653,Marks,42,0),"")</f>
        <v/>
      </c>
      <c r="P2659" s="323" t="str">
        <f>IFERROR(VLOOKUP(N2653,Marks,48,0),"")</f>
        <v/>
      </c>
      <c r="Q2659" s="819"/>
      <c r="R2659" s="122" t="str">
        <f>'Result Sheet'!$AE$4</f>
        <v xml:space="preserve">अंग्रेजी </v>
      </c>
      <c r="S2659" s="408" t="str">
        <f>IFERROR(VLOOKUP(AD2653,Marks,30,0),"")</f>
        <v/>
      </c>
      <c r="T2659" s="408" t="str">
        <f>IFERROR(VLOOKUP(AD2653,Marks,31,0),"")</f>
        <v/>
      </c>
      <c r="U2659" s="117" t="str">
        <f>IFERROR(VLOOKUP(AD2653,Marks,32,0),"")</f>
        <v/>
      </c>
      <c r="V2659" s="408" t="str">
        <f>IFERROR(VLOOKUP(AD2653,Marks,33,0),"")</f>
        <v/>
      </c>
      <c r="W2659" s="408" t="str">
        <f>IFERROR(VLOOKUP(AD2653,Marks,34,0),"")</f>
        <v/>
      </c>
      <c r="X2659" s="408" t="str">
        <f>IFERROR(VLOOKUP(AD2653,Marks,35,0),"")</f>
        <v/>
      </c>
      <c r="Y2659" s="117" t="str">
        <f>IFERROR(VLOOKUP(AD2653,Marks,36,0),"")</f>
        <v/>
      </c>
      <c r="Z2659" s="119" t="str">
        <f>IFERROR(VLOOKUP(AD2653,Marks,37,0),"")</f>
        <v/>
      </c>
      <c r="AA2659" s="408" t="str">
        <f>IFERROR(VLOOKUP(AD2653,Marks,38,0),"")</f>
        <v/>
      </c>
      <c r="AB2659" s="408" t="str">
        <f>IFERROR(VLOOKUP(AD2653,Marks,39,0),"")</f>
        <v/>
      </c>
      <c r="AC2659" s="408" t="str">
        <f>IFERROR(VLOOKUP(AD2653,Marks,40,0),"")</f>
        <v/>
      </c>
      <c r="AD2659" s="117" t="str">
        <f>IFERROR(VLOOKUP(AD2653,Marks,41,0),"")</f>
        <v/>
      </c>
      <c r="AE2659" s="119" t="str">
        <f>IFERROR(VLOOKUP(AD2653,Marks,42,0),"")</f>
        <v/>
      </c>
      <c r="AF2659" s="323" t="str">
        <f>IFERROR(VLOOKUP(AD2653,Marks,48,0),"")</f>
        <v/>
      </c>
    </row>
    <row r="2660" spans="1:32" ht="21" customHeight="1">
      <c r="A2660" s="166">
        <f>IF(N2653="","",A2659+1)</f>
        <v>14</v>
      </c>
      <c r="B2660" s="122" t="str">
        <f>'Result Sheet'!$AX$4</f>
        <v>संस्कृत</v>
      </c>
      <c r="C2660" s="408" t="str">
        <f>IFERROR(VLOOKUP(N2653,Marks,49,0),"")</f>
        <v/>
      </c>
      <c r="D2660" s="408" t="str">
        <f>IFERROR(VLOOKUP(N2653,Marks,50,0),"")</f>
        <v/>
      </c>
      <c r="E2660" s="117" t="str">
        <f>IFERROR(VLOOKUP(N2653,Marks,51,0),"")</f>
        <v/>
      </c>
      <c r="F2660" s="408" t="str">
        <f>IFERROR(VLOOKUP(N2653,Marks,52,0),"")</f>
        <v/>
      </c>
      <c r="G2660" s="408" t="str">
        <f>IFERROR(VLOOKUP(N2653,Marks,53,0),"")</f>
        <v/>
      </c>
      <c r="H2660" s="408" t="str">
        <f>IFERROR(VLOOKUP(N2653,Marks,54,0),"")</f>
        <v/>
      </c>
      <c r="I2660" s="117" t="str">
        <f>IFERROR(VLOOKUP(N2653,Marks,55,0),"")</f>
        <v/>
      </c>
      <c r="J2660" s="119" t="str">
        <f>IFERROR(VLOOKUP(N2653,Marks,56,0),"")</f>
        <v/>
      </c>
      <c r="K2660" s="408" t="str">
        <f>IFERROR(VLOOKUP(N2653,Marks,57,0),"")</f>
        <v/>
      </c>
      <c r="L2660" s="408" t="str">
        <f>IFERROR(VLOOKUP(N2653,Marks,58,0),"")</f>
        <v/>
      </c>
      <c r="M2660" s="408" t="str">
        <f>IFERROR(VLOOKUP(N2653,Marks,59,0),"")</f>
        <v/>
      </c>
      <c r="N2660" s="117" t="str">
        <f>IFERROR(VLOOKUP(N2653,Marks,60,0),"")</f>
        <v/>
      </c>
      <c r="O2660" s="119" t="str">
        <f>IFERROR(VLOOKUP(N2653,Marks,61,0),"")</f>
        <v/>
      </c>
      <c r="P2660" s="323" t="str">
        <f>IFERROR(VLOOKUP(N2653,Marks,67,0),"")</f>
        <v/>
      </c>
      <c r="Q2660" s="819"/>
      <c r="R2660" s="122" t="str">
        <f>'Result Sheet'!$AX$4</f>
        <v>संस्कृत</v>
      </c>
      <c r="S2660" s="408" t="str">
        <f>IFERROR(VLOOKUP(AD2653,Marks,49,0),"")</f>
        <v/>
      </c>
      <c r="T2660" s="408" t="str">
        <f>IFERROR(VLOOKUP(AD2653,Marks,50,0),"")</f>
        <v/>
      </c>
      <c r="U2660" s="117" t="str">
        <f>IFERROR(VLOOKUP(AD2653,Marks,51,0),"")</f>
        <v/>
      </c>
      <c r="V2660" s="408" t="str">
        <f>IFERROR(VLOOKUP(AD2653,Marks,52,0),"")</f>
        <v/>
      </c>
      <c r="W2660" s="408" t="str">
        <f>IFERROR(VLOOKUP(AD2653,Marks,53,0),"")</f>
        <v/>
      </c>
      <c r="X2660" s="408" t="str">
        <f>IFERROR(VLOOKUP(AD2653,Marks,54,0),"")</f>
        <v/>
      </c>
      <c r="Y2660" s="117" t="str">
        <f>IFERROR(VLOOKUP(AD2653,Marks,55,0),"")</f>
        <v/>
      </c>
      <c r="Z2660" s="119" t="str">
        <f>IFERROR(VLOOKUP(AD2653,Marks,56,0),"")</f>
        <v/>
      </c>
      <c r="AA2660" s="408" t="str">
        <f>IFERROR(VLOOKUP(AD2653,Marks,57,0),"")</f>
        <v/>
      </c>
      <c r="AB2660" s="408" t="str">
        <f>IFERROR(VLOOKUP(AD2653,Marks,58,0),"")</f>
        <v/>
      </c>
      <c r="AC2660" s="408" t="str">
        <f>IFERROR(VLOOKUP(AD2653,Marks,59,0),"")</f>
        <v/>
      </c>
      <c r="AD2660" s="117" t="str">
        <f>IFERROR(VLOOKUP(AD2653,Marks,60,0),"")</f>
        <v/>
      </c>
      <c r="AE2660" s="119" t="str">
        <f>IFERROR(VLOOKUP(AD2653,Marks,61,0),"")</f>
        <v/>
      </c>
      <c r="AF2660" s="323" t="str">
        <f>IFERROR(VLOOKUP(AD2653,Marks,67,0),"")</f>
        <v/>
      </c>
    </row>
    <row r="2661" spans="1:32" ht="21" customHeight="1">
      <c r="A2661" s="166">
        <f>IF(N2653="","",A2659+1)</f>
        <v>14</v>
      </c>
      <c r="B2661" s="122" t="str">
        <f>'Result Sheet'!$BQ$4</f>
        <v xml:space="preserve">गणित </v>
      </c>
      <c r="C2661" s="408" t="str">
        <f>IFERROR(VLOOKUP(N2653,Marks,68,0),"")</f>
        <v/>
      </c>
      <c r="D2661" s="408" t="str">
        <f>IFERROR(VLOOKUP(N2653,Marks,69,0),"")</f>
        <v/>
      </c>
      <c r="E2661" s="117" t="str">
        <f>IFERROR(VLOOKUP(N2653,Marks,70,0),"")</f>
        <v/>
      </c>
      <c r="F2661" s="408" t="str">
        <f>IFERROR(VLOOKUP(N2653,Marks,71,0),"")</f>
        <v/>
      </c>
      <c r="G2661" s="408" t="str">
        <f>IFERROR(VLOOKUP(N2653,Marks,72,0),"")</f>
        <v/>
      </c>
      <c r="H2661" s="408" t="str">
        <f>IFERROR(VLOOKUP(N2653,Marks,73,0),"")</f>
        <v/>
      </c>
      <c r="I2661" s="117" t="str">
        <f>IFERROR(VLOOKUP(N2653,Marks,74,0),"")</f>
        <v/>
      </c>
      <c r="J2661" s="119" t="str">
        <f>IFERROR(VLOOKUP(N2653,Marks,75,0),"")</f>
        <v/>
      </c>
      <c r="K2661" s="408" t="str">
        <f>IFERROR(VLOOKUP(N2653,Marks,76,0),"")</f>
        <v/>
      </c>
      <c r="L2661" s="408" t="str">
        <f>IFERROR(VLOOKUP(N2653,Marks,77,0),"")</f>
        <v/>
      </c>
      <c r="M2661" s="408" t="str">
        <f>IFERROR(VLOOKUP(N2653,Marks,78,0),"")</f>
        <v/>
      </c>
      <c r="N2661" s="117" t="str">
        <f>IFERROR(VLOOKUP(N2653,Marks,79,0),"")</f>
        <v/>
      </c>
      <c r="O2661" s="119" t="str">
        <f>IFERROR(VLOOKUP(N2653,Marks,80,0),"")</f>
        <v/>
      </c>
      <c r="P2661" s="323" t="str">
        <f>IFERROR(VLOOKUP(N2653,Marks,86,0),"")</f>
        <v/>
      </c>
      <c r="Q2661" s="819"/>
      <c r="R2661" s="122" t="str">
        <f>'Result Sheet'!$BQ$4</f>
        <v xml:space="preserve">गणित </v>
      </c>
      <c r="S2661" s="408" t="str">
        <f>IFERROR(VLOOKUP(AD2653,Marks,68,0),"")</f>
        <v/>
      </c>
      <c r="T2661" s="408" t="str">
        <f>IFERROR(VLOOKUP(AD2653,Marks,69,0),"")</f>
        <v/>
      </c>
      <c r="U2661" s="117" t="str">
        <f>IFERROR(VLOOKUP(AD2653,Marks,70,0),"")</f>
        <v/>
      </c>
      <c r="V2661" s="408" t="str">
        <f>IFERROR(VLOOKUP(AD2653,Marks,71,0),"")</f>
        <v/>
      </c>
      <c r="W2661" s="408" t="str">
        <f>IFERROR(VLOOKUP(AD2653,Marks,72,0),"")</f>
        <v/>
      </c>
      <c r="X2661" s="408" t="str">
        <f>IFERROR(VLOOKUP(AD2653,Marks,73,0),"")</f>
        <v/>
      </c>
      <c r="Y2661" s="117" t="str">
        <f>IFERROR(VLOOKUP(AD2653,Marks,74,0),"")</f>
        <v/>
      </c>
      <c r="Z2661" s="119" t="str">
        <f>IFERROR(VLOOKUP(AD2653,Marks,75,0),"")</f>
        <v/>
      </c>
      <c r="AA2661" s="408" t="str">
        <f>IFERROR(VLOOKUP(AD2653,Marks,76,0),"")</f>
        <v/>
      </c>
      <c r="AB2661" s="408" t="str">
        <f>IFERROR(VLOOKUP(AD2653,Marks,77,0),"")</f>
        <v/>
      </c>
      <c r="AC2661" s="408" t="str">
        <f>IFERROR(VLOOKUP(AD2653,Marks,78,0),"")</f>
        <v/>
      </c>
      <c r="AD2661" s="117" t="str">
        <f>IFERROR(VLOOKUP(AD2653,Marks,79,0),"")</f>
        <v/>
      </c>
      <c r="AE2661" s="119" t="str">
        <f>IFERROR(VLOOKUP(AD2653,Marks,80,0),"")</f>
        <v/>
      </c>
      <c r="AF2661" s="323" t="str">
        <f>IFERROR(VLOOKUP(AD2653,Marks,86,0),"")</f>
        <v/>
      </c>
    </row>
    <row r="2662" spans="1:32" ht="21" customHeight="1">
      <c r="A2662" s="166">
        <f>IF(N2653="","",A2661+1)</f>
        <v>15</v>
      </c>
      <c r="B2662" s="122" t="str">
        <f>'Result Sheet'!$CJ$4</f>
        <v xml:space="preserve">पर्यावरण अध्ययन </v>
      </c>
      <c r="C2662" s="408" t="str">
        <f>IFERROR(VLOOKUP(N2653,Marks,87,0),"")</f>
        <v/>
      </c>
      <c r="D2662" s="408" t="str">
        <f>IFERROR(VLOOKUP(N2653,Marks,88,0),"")</f>
        <v/>
      </c>
      <c r="E2662" s="117" t="str">
        <f>IFERROR(VLOOKUP(N2653,Marks,89,0),"")</f>
        <v/>
      </c>
      <c r="F2662" s="408" t="str">
        <f>IFERROR(VLOOKUP(N2653,Marks,90,0),"")</f>
        <v/>
      </c>
      <c r="G2662" s="408" t="str">
        <f>IFERROR(VLOOKUP(N2653,Marks,91,0),"")</f>
        <v/>
      </c>
      <c r="H2662" s="408" t="str">
        <f>IFERROR(VLOOKUP(N2653,Marks,92,0),"")</f>
        <v/>
      </c>
      <c r="I2662" s="117" t="str">
        <f>IFERROR(VLOOKUP(N2653,Marks,93,0),"")</f>
        <v/>
      </c>
      <c r="J2662" s="119" t="str">
        <f>IFERROR(VLOOKUP(N2653,Marks,94,0),"")</f>
        <v/>
      </c>
      <c r="K2662" s="408" t="str">
        <f>IFERROR(VLOOKUP(N2653,Marks,95,0),"")</f>
        <v/>
      </c>
      <c r="L2662" s="408" t="str">
        <f>IFERROR(VLOOKUP(N2653,Marks,96,0),"")</f>
        <v/>
      </c>
      <c r="M2662" s="408" t="str">
        <f>IFERROR(VLOOKUP(N2653,Marks,97,0),"")</f>
        <v/>
      </c>
      <c r="N2662" s="117" t="str">
        <f>IFERROR(VLOOKUP(N2653,Marks,98,0),"")</f>
        <v/>
      </c>
      <c r="O2662" s="119" t="str">
        <f>IFERROR(VLOOKUP(N2653,Marks,99,0),"")</f>
        <v/>
      </c>
      <c r="P2662" s="323" t="str">
        <f>IFERROR(VLOOKUP(N2653,Marks,105,0),"")</f>
        <v/>
      </c>
      <c r="Q2662" s="819"/>
      <c r="R2662" s="122" t="str">
        <f>'Result Sheet'!$CJ$4</f>
        <v xml:space="preserve">पर्यावरण अध्ययन </v>
      </c>
      <c r="S2662" s="408" t="str">
        <f>IFERROR(VLOOKUP(AD2653,Marks,87,0),"")</f>
        <v/>
      </c>
      <c r="T2662" s="408" t="str">
        <f>IFERROR(VLOOKUP(AD2653,Marks,88,0),"")</f>
        <v/>
      </c>
      <c r="U2662" s="117" t="str">
        <f>IFERROR(VLOOKUP(AD2653,Marks,89,0),"")</f>
        <v/>
      </c>
      <c r="V2662" s="408" t="str">
        <f>IFERROR(VLOOKUP(AD2653,Marks,90,0),"")</f>
        <v/>
      </c>
      <c r="W2662" s="408" t="str">
        <f>IFERROR(VLOOKUP(AD2653,Marks,91,0),"")</f>
        <v/>
      </c>
      <c r="X2662" s="408" t="str">
        <f>IFERROR(VLOOKUP(AD2653,Marks,92,0),"")</f>
        <v/>
      </c>
      <c r="Y2662" s="117" t="str">
        <f>IFERROR(VLOOKUP(AD2653,Marks,93,0),"")</f>
        <v/>
      </c>
      <c r="Z2662" s="119" t="str">
        <f>IFERROR(VLOOKUP(AD2653,Marks,94,0),"")</f>
        <v/>
      </c>
      <c r="AA2662" s="408" t="str">
        <f>IFERROR(VLOOKUP(AD2653,Marks,95,0),"")</f>
        <v/>
      </c>
      <c r="AB2662" s="408" t="str">
        <f>IFERROR(VLOOKUP(AD2653,Marks,96,0),"")</f>
        <v/>
      </c>
      <c r="AC2662" s="408" t="str">
        <f>IFERROR(VLOOKUP(AD2653,Marks,97,0),"")</f>
        <v/>
      </c>
      <c r="AD2662" s="117" t="str">
        <f>IFERROR(VLOOKUP(AD2653,Marks,98,0),"")</f>
        <v/>
      </c>
      <c r="AE2662" s="119" t="str">
        <f>IFERROR(VLOOKUP(AD2653,Marks,99,0),"")</f>
        <v/>
      </c>
      <c r="AF2662" s="323" t="str">
        <f>IFERROR(VLOOKUP(AD2653,Marks,105,0),"")</f>
        <v/>
      </c>
    </row>
    <row r="2663" spans="1:32" ht="25.5" customHeight="1">
      <c r="A2663" s="166">
        <f>IF(N2653="","",A2662+1)</f>
        <v>16</v>
      </c>
      <c r="B2663" s="412" t="s">
        <v>215</v>
      </c>
      <c r="C2663" s="120" t="str">
        <f>IF(AND(C2658="",C2659="",C2660="",C2661="",C2662=""),"",SUM(C2658:C2662))</f>
        <v/>
      </c>
      <c r="D2663" s="120" t="str">
        <f t="shared" ref="D2663" si="1152">IF(AND(D2658="",D2659="",D2660="",D2661="",D2662=""),"",SUM(D2658:D2662))</f>
        <v/>
      </c>
      <c r="E2663" s="120" t="str">
        <f t="shared" ref="E2663" si="1153">IF(AND(E2658="",E2659="",E2660="",E2661="",E2662=""),"",SUM(E2658:E2662))</f>
        <v/>
      </c>
      <c r="F2663" s="120" t="str">
        <f t="shared" ref="F2663" si="1154">IF(AND(F2658="",F2659="",F2660="",F2661="",F2662=""),"",SUM(F2658:F2662))</f>
        <v/>
      </c>
      <c r="G2663" s="120" t="str">
        <f t="shared" ref="G2663" si="1155">IF(AND(G2658="",G2659="",G2660="",G2661="",G2662=""),"",SUM(G2658:G2662))</f>
        <v/>
      </c>
      <c r="H2663" s="120" t="str">
        <f t="shared" ref="H2663" si="1156">IF(AND(H2658="",H2659="",H2660="",H2661="",H2662=""),"",SUM(H2658:H2662))</f>
        <v/>
      </c>
      <c r="I2663" s="120" t="str">
        <f t="shared" ref="I2663" si="1157">IF(AND(I2658="",I2659="",I2660="",I2661="",I2662=""),"",SUM(I2658:I2662))</f>
        <v/>
      </c>
      <c r="J2663" s="120" t="str">
        <f t="shared" ref="J2663" si="1158">IF(AND(J2658="",J2659="",J2660="",J2661="",J2662=""),"",SUM(J2658:J2662))</f>
        <v/>
      </c>
      <c r="K2663" s="120" t="str">
        <f t="shared" ref="K2663" si="1159">IF(AND(K2658="",K2659="",K2660="",K2661="",K2662=""),"",SUM(K2658:K2662))</f>
        <v/>
      </c>
      <c r="L2663" s="120" t="str">
        <f t="shared" ref="L2663" si="1160">IF(AND(L2658="",L2659="",L2660="",L2661="",L2662=""),"",SUM(L2658:L2662))</f>
        <v/>
      </c>
      <c r="M2663" s="120" t="str">
        <f t="shared" ref="M2663" si="1161">IF(AND(M2658="",M2659="",M2660="",M2661="",M2662=""),"",SUM(M2658:M2662))</f>
        <v/>
      </c>
      <c r="N2663" s="120" t="str">
        <f t="shared" ref="N2663" si="1162">IF(AND(N2658="",N2659="",N2660="",N2661="",N2662=""),"",SUM(N2658:N2662))</f>
        <v/>
      </c>
      <c r="O2663" s="120" t="str">
        <f t="shared" ref="O2663" si="1163">IF(AND(O2658="",O2659="",O2660="",O2661="",O2662=""),"",SUM(O2658:O2662))</f>
        <v/>
      </c>
      <c r="P2663" s="326" t="str">
        <f>IF(OR(N2653="",E2651="",O2663=""),"",IF(O2663&gt;85%*1000,"A",IF(O2663&gt;70%*1000,"B",IF(O2663&gt;50%*1000,"C",IF(O2663&gt;30%*1000,"D","E")))))</f>
        <v/>
      </c>
      <c r="Q2663" s="819"/>
      <c r="R2663" s="412" t="s">
        <v>215</v>
      </c>
      <c r="S2663" s="120" t="str">
        <f>IF(AND(S2658="",S2659="",S2660="",S2661="",S2662=""),"",SUM(S2658:S2662))</f>
        <v/>
      </c>
      <c r="T2663" s="120" t="str">
        <f t="shared" ref="T2663" si="1164">IF(AND(T2658="",T2659="",T2660="",T2661="",T2662=""),"",SUM(T2658:T2662))</f>
        <v/>
      </c>
      <c r="U2663" s="120" t="str">
        <f t="shared" ref="U2663" si="1165">IF(AND(U2658="",U2659="",U2660="",U2661="",U2662=""),"",SUM(U2658:U2662))</f>
        <v/>
      </c>
      <c r="V2663" s="120" t="str">
        <f t="shared" ref="V2663" si="1166">IF(AND(V2658="",V2659="",V2660="",V2661="",V2662=""),"",SUM(V2658:V2662))</f>
        <v/>
      </c>
      <c r="W2663" s="120" t="str">
        <f t="shared" ref="W2663" si="1167">IF(AND(W2658="",W2659="",W2660="",W2661="",W2662=""),"",SUM(W2658:W2662))</f>
        <v/>
      </c>
      <c r="X2663" s="120" t="str">
        <f t="shared" ref="X2663" si="1168">IF(AND(X2658="",X2659="",X2660="",X2661="",X2662=""),"",SUM(X2658:X2662))</f>
        <v/>
      </c>
      <c r="Y2663" s="120" t="str">
        <f t="shared" ref="Y2663" si="1169">IF(AND(Y2658="",Y2659="",Y2660="",Y2661="",Y2662=""),"",SUM(Y2658:Y2662))</f>
        <v/>
      </c>
      <c r="Z2663" s="120" t="str">
        <f t="shared" ref="Z2663" si="1170">IF(AND(Z2658="",Z2659="",Z2660="",Z2661="",Z2662=""),"",SUM(Z2658:Z2662))</f>
        <v/>
      </c>
      <c r="AA2663" s="120" t="str">
        <f t="shared" ref="AA2663" si="1171">IF(AND(AA2658="",AA2659="",AA2660="",AA2661="",AA2662=""),"",SUM(AA2658:AA2662))</f>
        <v/>
      </c>
      <c r="AB2663" s="120" t="str">
        <f t="shared" ref="AB2663" si="1172">IF(AND(AB2658="",AB2659="",AB2660="",AB2661="",AB2662=""),"",SUM(AB2658:AB2662))</f>
        <v/>
      </c>
      <c r="AC2663" s="120" t="str">
        <f t="shared" ref="AC2663" si="1173">IF(AND(AC2658="",AC2659="",AC2660="",AC2661="",AC2662=""),"",SUM(AC2658:AC2662))</f>
        <v/>
      </c>
      <c r="AD2663" s="120" t="str">
        <f t="shared" ref="AD2663" si="1174">IF(AND(AD2658="",AD2659="",AD2660="",AD2661="",AD2662=""),"",SUM(AD2658:AD2662))</f>
        <v/>
      </c>
      <c r="AE2663" s="120" t="str">
        <f t="shared" ref="AE2663" si="1175">IF(AND(AE2658="",AE2659="",AE2660="",AE2661="",AE2662=""),"",SUM(AE2658:AE2662))</f>
        <v/>
      </c>
      <c r="AF2663" s="326" t="str">
        <f>IF(OR(AD2653="",U2651="",AE2663=""),"",IF(AE2663&gt;85%*1000,"A",IF(AE2663&gt;70%*1000,"B",IF(AE2663&gt;50%*1000,"C",IF(AE2663&gt;30%*1000,"D","E")))))</f>
        <v/>
      </c>
    </row>
    <row r="2664" spans="1:32" ht="9" customHeight="1">
      <c r="A2664" s="166">
        <f>IF(N2653="","",A2663+1)</f>
        <v>17</v>
      </c>
      <c r="B2664" s="787"/>
      <c r="C2664" s="787"/>
      <c r="D2664" s="787"/>
      <c r="E2664" s="787"/>
      <c r="F2664" s="787"/>
      <c r="G2664" s="787"/>
      <c r="H2664" s="787"/>
      <c r="I2664" s="787"/>
      <c r="J2664" s="787"/>
      <c r="K2664" s="787"/>
      <c r="L2664" s="787"/>
      <c r="M2664" s="787"/>
      <c r="N2664" s="787"/>
      <c r="O2664" s="787"/>
      <c r="P2664" s="787"/>
      <c r="Q2664" s="819"/>
      <c r="R2664" s="787"/>
      <c r="S2664" s="787"/>
      <c r="T2664" s="787"/>
      <c r="U2664" s="787"/>
      <c r="V2664" s="787"/>
      <c r="W2664" s="787"/>
      <c r="X2664" s="787"/>
      <c r="Y2664" s="787"/>
      <c r="Z2664" s="787"/>
      <c r="AA2664" s="787"/>
      <c r="AB2664" s="787"/>
      <c r="AC2664" s="787"/>
      <c r="AD2664" s="787"/>
      <c r="AE2664" s="787"/>
      <c r="AF2664" s="787"/>
    </row>
    <row r="2665" spans="1:32" ht="22.5" customHeight="1">
      <c r="A2665" s="166">
        <f>IF(N2653="","",A2664+1)</f>
        <v>18</v>
      </c>
      <c r="B2665" s="788" t="s">
        <v>213</v>
      </c>
      <c r="C2665" s="788"/>
      <c r="D2665" s="789" t="s">
        <v>229</v>
      </c>
      <c r="E2665" s="790"/>
      <c r="F2665" s="411" t="s">
        <v>186</v>
      </c>
      <c r="G2665" s="788" t="s">
        <v>213</v>
      </c>
      <c r="H2665" s="788"/>
      <c r="I2665" s="789" t="s">
        <v>229</v>
      </c>
      <c r="J2665" s="790"/>
      <c r="K2665" s="411" t="s">
        <v>186</v>
      </c>
      <c r="L2665" s="788" t="s">
        <v>213</v>
      </c>
      <c r="M2665" s="788"/>
      <c r="N2665" s="789" t="s">
        <v>229</v>
      </c>
      <c r="O2665" s="790"/>
      <c r="P2665" s="411" t="s">
        <v>186</v>
      </c>
      <c r="Q2665" s="819"/>
      <c r="R2665" s="788" t="s">
        <v>213</v>
      </c>
      <c r="S2665" s="788"/>
      <c r="T2665" s="789" t="s">
        <v>229</v>
      </c>
      <c r="U2665" s="790"/>
      <c r="V2665" s="411" t="s">
        <v>186</v>
      </c>
      <c r="W2665" s="788" t="s">
        <v>213</v>
      </c>
      <c r="X2665" s="788"/>
      <c r="Y2665" s="789" t="s">
        <v>229</v>
      </c>
      <c r="Z2665" s="790"/>
      <c r="AA2665" s="411" t="s">
        <v>186</v>
      </c>
      <c r="AB2665" s="788" t="s">
        <v>213</v>
      </c>
      <c r="AC2665" s="788"/>
      <c r="AD2665" s="789" t="s">
        <v>229</v>
      </c>
      <c r="AE2665" s="790"/>
      <c r="AF2665" s="411" t="s">
        <v>186</v>
      </c>
    </row>
    <row r="2666" spans="1:32" ht="21.75" customHeight="1">
      <c r="A2666" s="166">
        <f>IF(N2653="","",A2665+1)</f>
        <v>19</v>
      </c>
      <c r="B2666" s="791" t="s">
        <v>221</v>
      </c>
      <c r="C2666" s="792"/>
      <c r="D2666" s="792"/>
      <c r="E2666" s="119" t="str">
        <f>IFERROR(VLOOKUP(N2653,Marks,109,0),"")</f>
        <v/>
      </c>
      <c r="F2666" s="130" t="str">
        <f>IFERROR(VLOOKUP(N2653,Marks,113,0),"")</f>
        <v/>
      </c>
      <c r="G2666" s="791" t="s">
        <v>192</v>
      </c>
      <c r="H2666" s="792"/>
      <c r="I2666" s="792"/>
      <c r="J2666" s="119" t="str">
        <f>IFERROR(VLOOKUP(N2653,Marks,117,0),"")</f>
        <v/>
      </c>
      <c r="K2666" s="130" t="str">
        <f>IFERROR(VLOOKUP(N2653,Marks,121,0),"")</f>
        <v/>
      </c>
      <c r="L2666" s="793" t="s">
        <v>193</v>
      </c>
      <c r="M2666" s="794"/>
      <c r="N2666" s="794"/>
      <c r="O2666" s="119" t="str">
        <f>IFERROR(VLOOKUP(N2653,Marks,125,0),"")</f>
        <v/>
      </c>
      <c r="P2666" s="130" t="str">
        <f>IFERROR(VLOOKUP(N2653,Marks,129,0),"")</f>
        <v/>
      </c>
      <c r="Q2666" s="819"/>
      <c r="R2666" s="791" t="s">
        <v>221</v>
      </c>
      <c r="S2666" s="792"/>
      <c r="T2666" s="792"/>
      <c r="U2666" s="119" t="str">
        <f>IFERROR(VLOOKUP(AD2653,Marks,109,0),"")</f>
        <v/>
      </c>
      <c r="V2666" s="130" t="str">
        <f>IFERROR(VLOOKUP(AD2653,Marks,113,0),"")</f>
        <v/>
      </c>
      <c r="W2666" s="791" t="s">
        <v>192</v>
      </c>
      <c r="X2666" s="792"/>
      <c r="Y2666" s="792"/>
      <c r="Z2666" s="119" t="str">
        <f>IFERROR(VLOOKUP(AD2653,Marks,117,0),"")</f>
        <v/>
      </c>
      <c r="AA2666" s="130" t="str">
        <f>IFERROR(VLOOKUP(AD2653,Marks,121,0),"")</f>
        <v/>
      </c>
      <c r="AB2666" s="793" t="s">
        <v>193</v>
      </c>
      <c r="AC2666" s="794"/>
      <c r="AD2666" s="794"/>
      <c r="AE2666" s="119" t="str">
        <f>IFERROR(VLOOKUP(AD2653,Marks,125,0),"")</f>
        <v/>
      </c>
      <c r="AF2666" s="130" t="str">
        <f>IFERROR(VLOOKUP(AD2653,Marks,129,0),"")</f>
        <v/>
      </c>
    </row>
    <row r="2667" spans="1:32" ht="21" customHeight="1">
      <c r="A2667" s="166">
        <f>IF(N2653="","",A2666+1)</f>
        <v>20</v>
      </c>
      <c r="B2667" s="780" t="s">
        <v>216</v>
      </c>
      <c r="C2667" s="780"/>
      <c r="D2667" s="780"/>
      <c r="E2667" s="795" t="str">
        <f>IFERROR(VLOOKUP(N2653,Marks,135,0),"")</f>
        <v/>
      </c>
      <c r="F2667" s="795"/>
      <c r="G2667" s="795"/>
      <c r="H2667" s="795"/>
      <c r="I2667" s="780" t="s">
        <v>217</v>
      </c>
      <c r="J2667" s="780"/>
      <c r="K2667" s="780"/>
      <c r="L2667" s="780"/>
      <c r="M2667" s="796" t="str">
        <f>IFERROR(VLOOKUP(N2653,Marks,136,0),"")</f>
        <v/>
      </c>
      <c r="N2667" s="796"/>
      <c r="O2667" s="796"/>
      <c r="P2667" s="796"/>
      <c r="Q2667" s="819"/>
      <c r="R2667" s="780" t="s">
        <v>216</v>
      </c>
      <c r="S2667" s="780"/>
      <c r="T2667" s="780"/>
      <c r="U2667" s="795" t="str">
        <f>IFERROR(VLOOKUP(AD2653,Marks,135,0),"")</f>
        <v/>
      </c>
      <c r="V2667" s="795"/>
      <c r="W2667" s="795"/>
      <c r="X2667" s="795"/>
      <c r="Y2667" s="780" t="s">
        <v>217</v>
      </c>
      <c r="Z2667" s="780"/>
      <c r="AA2667" s="780"/>
      <c r="AB2667" s="780"/>
      <c r="AC2667" s="796" t="str">
        <f>IFERROR(VLOOKUP(AD2653,Marks,136,0),"")</f>
        <v/>
      </c>
      <c r="AD2667" s="796"/>
      <c r="AE2667" s="796"/>
      <c r="AF2667" s="796"/>
    </row>
    <row r="2668" spans="1:32" ht="21" customHeight="1">
      <c r="A2668" s="166">
        <f>IF(N2653="","",A2667+1)</f>
        <v>21</v>
      </c>
      <c r="B2668" s="780" t="s">
        <v>218</v>
      </c>
      <c r="C2668" s="780"/>
      <c r="D2668" s="780"/>
      <c r="E2668" s="782" t="str">
        <f>IFERROR(VLOOKUP(N2653,Marks,134,0),"")</f>
        <v/>
      </c>
      <c r="F2668" s="782"/>
      <c r="G2668" s="782"/>
      <c r="H2668" s="782"/>
      <c r="I2668" s="780" t="s">
        <v>219</v>
      </c>
      <c r="J2668" s="780"/>
      <c r="K2668" s="780"/>
      <c r="L2668" s="780"/>
      <c r="M2668" s="781" t="str">
        <f>IFERROR(VLOOKUP(N2653,Marks,131,0),"")</f>
        <v/>
      </c>
      <c r="N2668" s="781"/>
      <c r="O2668" s="781"/>
      <c r="P2668" s="781"/>
      <c r="Q2668" s="819"/>
      <c r="R2668" s="780" t="s">
        <v>218</v>
      </c>
      <c r="S2668" s="780"/>
      <c r="T2668" s="780"/>
      <c r="U2668" s="782" t="str">
        <f>IFERROR(VLOOKUP(AD2653,Marks,134,0),"")</f>
        <v/>
      </c>
      <c r="V2668" s="782"/>
      <c r="W2668" s="782"/>
      <c r="X2668" s="782"/>
      <c r="Y2668" s="780" t="s">
        <v>219</v>
      </c>
      <c r="Z2668" s="780"/>
      <c r="AA2668" s="780"/>
      <c r="AB2668" s="780"/>
      <c r="AC2668" s="781" t="str">
        <f>IFERROR(VLOOKUP(AD2653,Marks,131,0),"")</f>
        <v/>
      </c>
      <c r="AD2668" s="781"/>
      <c r="AE2668" s="781"/>
      <c r="AF2668" s="781"/>
    </row>
    <row r="2669" spans="1:32" ht="21" customHeight="1">
      <c r="A2669" s="166">
        <f>IF(N2653="","",A2668+1)</f>
        <v>22</v>
      </c>
      <c r="B2669" s="780" t="s">
        <v>220</v>
      </c>
      <c r="C2669" s="780"/>
      <c r="D2669" s="780"/>
      <c r="E2669" s="324" t="str">
        <f>IFERROR(VLOOKUP(N2653,Marks,132,0),"")</f>
        <v/>
      </c>
      <c r="F2669" s="325" t="s">
        <v>341</v>
      </c>
      <c r="G2669" s="783" t="str">
        <f>IF(OR(N2653="",E2651="",O2663=""),"",IF(O2663&gt;85%*1000,"A",IF(O2663&gt;70%*1000,"B",IF(O2663&gt;50%*1000,"C",IF(O2663&gt;30%*1000,"D","E")))))</f>
        <v/>
      </c>
      <c r="H2669" s="783"/>
      <c r="I2669" s="780" t="s">
        <v>222</v>
      </c>
      <c r="J2669" s="780"/>
      <c r="K2669" s="780"/>
      <c r="L2669" s="780"/>
      <c r="M2669" s="818" t="str">
        <f>IFERROR(VLOOKUP(N2653,Marks,133,0),"")</f>
        <v/>
      </c>
      <c r="N2669" s="818"/>
      <c r="O2669" s="818"/>
      <c r="P2669" s="818"/>
      <c r="Q2669" s="819"/>
      <c r="R2669" s="780" t="s">
        <v>220</v>
      </c>
      <c r="S2669" s="780"/>
      <c r="T2669" s="780"/>
      <c r="U2669" s="324" t="str">
        <f>IFERROR(VLOOKUP(AD2653,Marks,132,0),"")</f>
        <v/>
      </c>
      <c r="V2669" s="325" t="s">
        <v>341</v>
      </c>
      <c r="W2669" s="783" t="str">
        <f>IF(OR(AD2653="",U2651="",AE2663=""),"",IF(AE2663&gt;85%*1000,"A",IF(AE2663&gt;70%*1000,"B",IF(AE2663&gt;50%*1000,"C",IF(AE2663&gt;30%*1000,"D","E")))))</f>
        <v/>
      </c>
      <c r="X2669" s="783"/>
      <c r="Y2669" s="780" t="s">
        <v>222</v>
      </c>
      <c r="Z2669" s="780"/>
      <c r="AA2669" s="780"/>
      <c r="AB2669" s="780"/>
      <c r="AC2669" s="818" t="str">
        <f>IFERROR(VLOOKUP(AD2653,Marks,133,0),"")</f>
        <v/>
      </c>
      <c r="AD2669" s="818"/>
      <c r="AE2669" s="818"/>
      <c r="AF2669" s="818"/>
    </row>
    <row r="2670" spans="1:32" ht="21" customHeight="1">
      <c r="A2670" s="166">
        <f>IF(N2653="","",A2669+1)</f>
        <v>23</v>
      </c>
      <c r="B2670" s="817" t="s">
        <v>228</v>
      </c>
      <c r="C2670" s="817"/>
      <c r="D2670" s="817"/>
      <c r="E2670" s="784">
        <f>'Master sheet'!$C$10</f>
        <v>44697</v>
      </c>
      <c r="F2670" s="784"/>
      <c r="G2670" s="784"/>
      <c r="H2670" s="410"/>
      <c r="I2670" s="121"/>
      <c r="J2670" s="121"/>
      <c r="K2670" s="76"/>
      <c r="L2670" s="121"/>
      <c r="M2670" s="121"/>
      <c r="N2670" s="121"/>
      <c r="O2670" s="121"/>
      <c r="P2670" s="121"/>
      <c r="Q2670" s="819"/>
      <c r="R2670" s="817" t="s">
        <v>228</v>
      </c>
      <c r="S2670" s="817"/>
      <c r="T2670" s="817"/>
      <c r="U2670" s="784">
        <f>'Master sheet'!$C$10</f>
        <v>44697</v>
      </c>
      <c r="V2670" s="784"/>
      <c r="W2670" s="784"/>
      <c r="X2670" s="410"/>
      <c r="Y2670" s="121"/>
      <c r="Z2670" s="121"/>
      <c r="AA2670" s="76"/>
      <c r="AB2670" s="121"/>
      <c r="AC2670" s="121"/>
      <c r="AD2670" s="121"/>
      <c r="AE2670" s="121"/>
      <c r="AF2670" s="121"/>
    </row>
    <row r="2671" spans="1:32" ht="43.5" customHeight="1">
      <c r="A2671" s="166">
        <f>IF(N2653="","",A2670+1)</f>
        <v>24</v>
      </c>
      <c r="B2671" s="804" t="str">
        <f>IF(AND(C2650=1),CONCATENATE("( ",UPPER('Master sheet'!$F$11)," )"),IF(AND(C2650=2),CONCATENATE("( ",UPPER('Master sheet'!$F$19)," )"),IF(AND(C2650=3),CONCATENATE("( ",UPPER('Master sheet'!$J$11)," )"),IF(AND(C2650=4),CONCATENATE("( ",UPPER('Master sheet'!$J$19)," )"),""))))</f>
        <v/>
      </c>
      <c r="C2671" s="804"/>
      <c r="D2671" s="804"/>
      <c r="E2671" s="804"/>
      <c r="F2671" s="805" t="str">
        <f>IF(AND(N2653=""),"",CONCATENATE("(",'Master sheet'!$C$14," )"))</f>
        <v>(Suresh Kumar )</v>
      </c>
      <c r="G2671" s="805"/>
      <c r="H2671" s="805"/>
      <c r="I2671" s="805"/>
      <c r="J2671" s="805"/>
      <c r="K2671" s="805" t="str">
        <f>IF(AND(N2653=""),"",CONCATENATE("(",'Master sheet'!$C$12," )"))</f>
        <v>(USHA PALIYA )</v>
      </c>
      <c r="L2671" s="805"/>
      <c r="M2671" s="805"/>
      <c r="N2671" s="805"/>
      <c r="O2671" s="805"/>
      <c r="P2671" s="805"/>
      <c r="Q2671" s="819"/>
      <c r="R2671" s="804" t="str">
        <f>IF(AND(S2650=1),CONCATENATE("( ",UPPER('Master sheet'!$F$11)," )"),IF(AND(S2650=2),CONCATENATE("( ",UPPER('Master sheet'!$F$19)," )"),IF(AND(S2650=3),CONCATENATE("( ",UPPER('Master sheet'!$J$11)," )"),IF(AND(S2650=4),CONCATENATE("( ",UPPER('Master sheet'!$J$19)," )"),""))))</f>
        <v/>
      </c>
      <c r="S2671" s="804"/>
      <c r="T2671" s="804"/>
      <c r="U2671" s="804"/>
      <c r="V2671" s="805" t="str">
        <f>IF(AND(AD2653=""),"",CONCATENATE("(",'Master sheet'!$C$14," )"))</f>
        <v>(Suresh Kumar )</v>
      </c>
      <c r="W2671" s="805"/>
      <c r="X2671" s="805"/>
      <c r="Y2671" s="805"/>
      <c r="Z2671" s="805"/>
      <c r="AA2671" s="805" t="str">
        <f>IF(AND(AD2653=""),"",CONCATENATE("(",'Master sheet'!$C$12," )"))</f>
        <v>(USHA PALIYA )</v>
      </c>
      <c r="AB2671" s="805"/>
      <c r="AC2671" s="805"/>
      <c r="AD2671" s="805"/>
      <c r="AE2671" s="805"/>
      <c r="AF2671" s="805"/>
    </row>
    <row r="2672" spans="1:32" ht="21.75" customHeight="1">
      <c r="A2672" s="166">
        <f>IF(N2653="","",A2671+1)</f>
        <v>25</v>
      </c>
      <c r="B2672" s="806" t="s">
        <v>223</v>
      </c>
      <c r="C2672" s="806"/>
      <c r="D2672" s="806"/>
      <c r="E2672" s="806"/>
      <c r="F2672" s="807" t="s">
        <v>224</v>
      </c>
      <c r="G2672" s="807"/>
      <c r="H2672" s="807"/>
      <c r="I2672" s="807"/>
      <c r="J2672" s="807"/>
      <c r="K2672" s="806" t="s">
        <v>225</v>
      </c>
      <c r="L2672" s="806"/>
      <c r="M2672" s="806"/>
      <c r="N2672" s="806"/>
      <c r="O2672" s="806"/>
      <c r="P2672" s="806"/>
      <c r="Q2672" s="819"/>
      <c r="R2672" s="806" t="s">
        <v>223</v>
      </c>
      <c r="S2672" s="806"/>
      <c r="T2672" s="806"/>
      <c r="U2672" s="806"/>
      <c r="V2672" s="807" t="s">
        <v>224</v>
      </c>
      <c r="W2672" s="807"/>
      <c r="X2672" s="807"/>
      <c r="Y2672" s="807"/>
      <c r="Z2672" s="807"/>
      <c r="AA2672" s="806" t="s">
        <v>225</v>
      </c>
      <c r="AB2672" s="806"/>
      <c r="AC2672" s="806"/>
      <c r="AD2672" s="806"/>
      <c r="AE2672" s="806"/>
      <c r="AF2672" s="806"/>
    </row>
    <row r="2674" spans="1:32" ht="21.9" customHeight="1">
      <c r="A2674" s="165">
        <f>IF(N2680="","",1)</f>
        <v>1</v>
      </c>
      <c r="B2674" s="808" t="s">
        <v>203</v>
      </c>
      <c r="C2674" s="808"/>
      <c r="D2674" s="808"/>
      <c r="E2674" s="808"/>
      <c r="F2674" s="808"/>
      <c r="G2674" s="808"/>
      <c r="H2674" s="808"/>
      <c r="I2674" s="808"/>
      <c r="J2674" s="808"/>
      <c r="K2674" s="808"/>
      <c r="L2674" s="808"/>
      <c r="M2674" s="808"/>
      <c r="N2674" s="808"/>
      <c r="O2674" s="808"/>
      <c r="P2674" s="808"/>
      <c r="Q2674" s="819" t="s">
        <v>249</v>
      </c>
      <c r="R2674" s="808" t="s">
        <v>203</v>
      </c>
      <c r="S2674" s="808"/>
      <c r="T2674" s="808"/>
      <c r="U2674" s="808"/>
      <c r="V2674" s="808"/>
      <c r="W2674" s="808"/>
      <c r="X2674" s="808"/>
      <c r="Y2674" s="808"/>
      <c r="Z2674" s="808"/>
      <c r="AA2674" s="808"/>
      <c r="AB2674" s="808"/>
      <c r="AC2674" s="808"/>
      <c r="AD2674" s="808"/>
      <c r="AE2674" s="808"/>
      <c r="AF2674" s="808"/>
    </row>
    <row r="2675" spans="1:32" ht="21.9" customHeight="1">
      <c r="A2675" s="166">
        <f>IF(N2680="","",A2674+1)</f>
        <v>2</v>
      </c>
      <c r="B2675" s="820" t="s">
        <v>541</v>
      </c>
      <c r="C2675" s="820"/>
      <c r="D2675" s="820"/>
      <c r="E2675" s="820"/>
      <c r="F2675" s="820"/>
      <c r="G2675" s="820"/>
      <c r="H2675" s="820"/>
      <c r="I2675" s="820"/>
      <c r="J2675" s="820"/>
      <c r="K2675" s="820"/>
      <c r="L2675" s="820"/>
      <c r="M2675" s="820"/>
      <c r="N2675" s="820"/>
      <c r="O2675" s="820"/>
      <c r="P2675" s="820"/>
      <c r="Q2675" s="819"/>
      <c r="R2675" s="820" t="s">
        <v>541</v>
      </c>
      <c r="S2675" s="820"/>
      <c r="T2675" s="820"/>
      <c r="U2675" s="820"/>
      <c r="V2675" s="820"/>
      <c r="W2675" s="820"/>
      <c r="X2675" s="820"/>
      <c r="Y2675" s="820"/>
      <c r="Z2675" s="820"/>
      <c r="AA2675" s="820"/>
      <c r="AB2675" s="820"/>
      <c r="AC2675" s="820"/>
      <c r="AD2675" s="820"/>
      <c r="AE2675" s="820"/>
      <c r="AF2675" s="820"/>
    </row>
    <row r="2676" spans="1:32" ht="21.9" customHeight="1">
      <c r="A2676" s="166">
        <f>IF(N2680="","",A2675+1)</f>
        <v>3</v>
      </c>
      <c r="B2676" s="821" t="s">
        <v>168</v>
      </c>
      <c r="C2676" s="821"/>
      <c r="D2676" s="821"/>
      <c r="E2676" s="822" t="str">
        <f>IF(AND(N2680=""),"",'Result Sheet'!$F$2)</f>
        <v xml:space="preserve">महात्मा गाँधी राजकीय विद्यालय (अंग्रेजी माध्यम) बर, पाली </v>
      </c>
      <c r="F2676" s="822"/>
      <c r="G2676" s="822"/>
      <c r="H2676" s="822"/>
      <c r="I2676" s="822"/>
      <c r="J2676" s="822"/>
      <c r="K2676" s="822"/>
      <c r="L2676" s="822"/>
      <c r="M2676" s="822"/>
      <c r="N2676" s="822"/>
      <c r="O2676" s="822"/>
      <c r="P2676" s="822"/>
      <c r="Q2676" s="819"/>
      <c r="R2676" s="821" t="s">
        <v>168</v>
      </c>
      <c r="S2676" s="821"/>
      <c r="T2676" s="821"/>
      <c r="U2676" s="822" t="str">
        <f>IF(AND(AD2680=""),"",'Result Sheet'!$F$2)</f>
        <v xml:space="preserve">महात्मा गाँधी राजकीय विद्यालय (अंग्रेजी माध्यम) बर, पाली </v>
      </c>
      <c r="V2676" s="822"/>
      <c r="W2676" s="822"/>
      <c r="X2676" s="822"/>
      <c r="Y2676" s="822"/>
      <c r="Z2676" s="822"/>
      <c r="AA2676" s="822"/>
      <c r="AB2676" s="822"/>
      <c r="AC2676" s="822"/>
      <c r="AD2676" s="822"/>
      <c r="AE2676" s="822"/>
      <c r="AF2676" s="822"/>
    </row>
    <row r="2677" spans="1:32" ht="21.9" customHeight="1">
      <c r="A2677" s="166">
        <f>IF(N2680="","",A2676+1)</f>
        <v>4</v>
      </c>
      <c r="B2677" s="413" t="s">
        <v>169</v>
      </c>
      <c r="C2677" s="797" t="str">
        <f>IFERROR(VLOOKUP(N2680,Marks,2,0),"")</f>
        <v/>
      </c>
      <c r="D2677" s="797"/>
      <c r="E2677" s="815" t="s">
        <v>212</v>
      </c>
      <c r="F2677" s="815"/>
      <c r="G2677" s="815"/>
      <c r="H2677" s="797" t="str">
        <f>IFERROR(VLOOKUP(N2680,Marks,3,0),"")</f>
        <v/>
      </c>
      <c r="I2677" s="797"/>
      <c r="J2677" s="798" t="s">
        <v>205</v>
      </c>
      <c r="K2677" s="798"/>
      <c r="L2677" s="798"/>
      <c r="M2677" s="798"/>
      <c r="N2677" s="799" t="str">
        <f>IF(AND(N2680=""),"",'Marks Entry 1st'!$I$2)</f>
        <v xml:space="preserve"> 2021-2022</v>
      </c>
      <c r="O2677" s="799"/>
      <c r="P2677" s="799"/>
      <c r="Q2677" s="819"/>
      <c r="R2677" s="413" t="s">
        <v>169</v>
      </c>
      <c r="S2677" s="797" t="str">
        <f>IFERROR(VLOOKUP(AD2680,Marks,2,0),"")</f>
        <v/>
      </c>
      <c r="T2677" s="797"/>
      <c r="U2677" s="815" t="s">
        <v>212</v>
      </c>
      <c r="V2677" s="815"/>
      <c r="W2677" s="815"/>
      <c r="X2677" s="797" t="str">
        <f>IFERROR(VLOOKUP(AD2680,Marks,3,0),"")</f>
        <v/>
      </c>
      <c r="Y2677" s="797"/>
      <c r="Z2677" s="798" t="s">
        <v>205</v>
      </c>
      <c r="AA2677" s="798"/>
      <c r="AB2677" s="798"/>
      <c r="AC2677" s="798"/>
      <c r="AD2677" s="799" t="str">
        <f>IF(AND(AD2680=""),"",'Marks Entry 1st'!$I$2)</f>
        <v xml:space="preserve"> 2021-2022</v>
      </c>
      <c r="AE2677" s="799"/>
      <c r="AF2677" s="799"/>
    </row>
    <row r="2678" spans="1:32" ht="21.9" customHeight="1">
      <c r="A2678" s="166">
        <f>IF(N2680="","",A2677+1)</f>
        <v>5</v>
      </c>
      <c r="B2678" s="800" t="s">
        <v>206</v>
      </c>
      <c r="C2678" s="800"/>
      <c r="D2678" s="800"/>
      <c r="E2678" s="801" t="str">
        <f>IFERROR(VLOOKUP(N2680,Marks,6,0),"")</f>
        <v/>
      </c>
      <c r="F2678" s="801"/>
      <c r="G2678" s="801"/>
      <c r="H2678" s="801"/>
      <c r="I2678" s="801"/>
      <c r="J2678" s="802" t="s">
        <v>209</v>
      </c>
      <c r="K2678" s="802"/>
      <c r="L2678" s="802"/>
      <c r="M2678" s="802"/>
      <c r="N2678" s="803" t="str">
        <f>IFERROR(VLOOKUP(N2680,Marks,5,0),"")</f>
        <v/>
      </c>
      <c r="O2678" s="803"/>
      <c r="P2678" s="803"/>
      <c r="Q2678" s="819"/>
      <c r="R2678" s="800" t="s">
        <v>206</v>
      </c>
      <c r="S2678" s="800"/>
      <c r="T2678" s="800"/>
      <c r="U2678" s="801" t="str">
        <f>IFERROR(VLOOKUP(AD2680,Marks,6,0),"")</f>
        <v/>
      </c>
      <c r="V2678" s="801"/>
      <c r="W2678" s="801"/>
      <c r="X2678" s="801"/>
      <c r="Y2678" s="801"/>
      <c r="Z2678" s="802" t="s">
        <v>209</v>
      </c>
      <c r="AA2678" s="802"/>
      <c r="AB2678" s="802"/>
      <c r="AC2678" s="802"/>
      <c r="AD2678" s="803" t="str">
        <f>IFERROR(VLOOKUP(AD2680,Marks,5,0),"")</f>
        <v/>
      </c>
      <c r="AE2678" s="803"/>
      <c r="AF2678" s="803"/>
    </row>
    <row r="2679" spans="1:32" ht="21.9" customHeight="1">
      <c r="A2679" s="166">
        <f>IF(N2680="","",A2678+1)</f>
        <v>6</v>
      </c>
      <c r="B2679" s="800" t="s">
        <v>207</v>
      </c>
      <c r="C2679" s="800"/>
      <c r="D2679" s="800"/>
      <c r="E2679" s="801" t="str">
        <f>IFERROR(VLOOKUP(N2680,Marks,7,0),"")</f>
        <v/>
      </c>
      <c r="F2679" s="801"/>
      <c r="G2679" s="801"/>
      <c r="H2679" s="801"/>
      <c r="I2679" s="801"/>
      <c r="J2679" s="802" t="s">
        <v>210</v>
      </c>
      <c r="K2679" s="802"/>
      <c r="L2679" s="802"/>
      <c r="M2679" s="802"/>
      <c r="N2679" s="816" t="str">
        <f>IFERROR(VLOOKUP(N2680,Marks,4,0),"")</f>
        <v/>
      </c>
      <c r="O2679" s="816"/>
      <c r="P2679" s="816"/>
      <c r="Q2679" s="819"/>
      <c r="R2679" s="800" t="s">
        <v>207</v>
      </c>
      <c r="S2679" s="800"/>
      <c r="T2679" s="800"/>
      <c r="U2679" s="801" t="str">
        <f>IFERROR(VLOOKUP(AD2680,Marks,7,0),"")</f>
        <v/>
      </c>
      <c r="V2679" s="801"/>
      <c r="W2679" s="801"/>
      <c r="X2679" s="801"/>
      <c r="Y2679" s="801"/>
      <c r="Z2679" s="802" t="s">
        <v>210</v>
      </c>
      <c r="AA2679" s="802"/>
      <c r="AB2679" s="802"/>
      <c r="AC2679" s="802"/>
      <c r="AD2679" s="816" t="str">
        <f>IFERROR(VLOOKUP(AD2680,Marks,4,0),"")</f>
        <v/>
      </c>
      <c r="AE2679" s="816"/>
      <c r="AF2679" s="816"/>
    </row>
    <row r="2680" spans="1:32" ht="21.9" customHeight="1">
      <c r="A2680" s="166">
        <f>IF(N2680="","",A2679+1)</f>
        <v>7</v>
      </c>
      <c r="B2680" s="800" t="s">
        <v>208</v>
      </c>
      <c r="C2680" s="800"/>
      <c r="D2680" s="800"/>
      <c r="E2680" s="801" t="str">
        <f>IFERROR(VLOOKUP(N2680,Marks,8,0),"")</f>
        <v/>
      </c>
      <c r="F2680" s="801"/>
      <c r="G2680" s="801"/>
      <c r="H2680" s="801"/>
      <c r="I2680" s="801"/>
      <c r="J2680" s="802" t="s">
        <v>211</v>
      </c>
      <c r="K2680" s="802"/>
      <c r="L2680" s="802"/>
      <c r="M2680" s="802"/>
      <c r="N2680" s="809">
        <f>IF(AD2653="","",IF(AND(AD2653+1&gt;$AN$6),"",AD2653+1))</f>
        <v>299</v>
      </c>
      <c r="O2680" s="809"/>
      <c r="P2680" s="809"/>
      <c r="Q2680" s="819"/>
      <c r="R2680" s="800" t="s">
        <v>208</v>
      </c>
      <c r="S2680" s="800"/>
      <c r="T2680" s="800"/>
      <c r="U2680" s="801" t="str">
        <f>IFERROR(VLOOKUP(AD2680,Marks,8,0),"")</f>
        <v/>
      </c>
      <c r="V2680" s="801"/>
      <c r="W2680" s="801"/>
      <c r="X2680" s="801"/>
      <c r="Y2680" s="801"/>
      <c r="Z2680" s="802" t="s">
        <v>211</v>
      </c>
      <c r="AA2680" s="802"/>
      <c r="AB2680" s="802"/>
      <c r="AC2680" s="802"/>
      <c r="AD2680" s="810">
        <f>IF(N2680="","",IF(AND(N2680+1&gt;$AN$6),"",N2680+1))</f>
        <v>300</v>
      </c>
      <c r="AE2680" s="810"/>
      <c r="AF2680" s="810"/>
    </row>
    <row r="2681" spans="1:32" ht="9" customHeight="1">
      <c r="A2681" s="166">
        <f>IF(N2680="","",A2680+1)</f>
        <v>8</v>
      </c>
      <c r="B2681" s="123"/>
      <c r="C2681" s="123"/>
      <c r="D2681" s="123"/>
      <c r="E2681" s="124"/>
      <c r="F2681" s="124"/>
      <c r="G2681" s="124"/>
      <c r="H2681" s="123"/>
      <c r="I2681" s="123"/>
      <c r="J2681" s="125"/>
      <c r="K2681" s="125"/>
      <c r="L2681" s="125"/>
      <c r="M2681" s="76"/>
      <c r="N2681" s="76"/>
      <c r="O2681" s="76"/>
      <c r="P2681" s="76"/>
      <c r="Q2681" s="819"/>
      <c r="R2681" s="123"/>
      <c r="S2681" s="123"/>
      <c r="T2681" s="123"/>
      <c r="U2681" s="124"/>
      <c r="V2681" s="124"/>
      <c r="W2681" s="124"/>
      <c r="X2681" s="123"/>
      <c r="Y2681" s="123"/>
      <c r="Z2681" s="125"/>
      <c r="AA2681" s="125"/>
      <c r="AB2681" s="125"/>
      <c r="AC2681" s="76"/>
      <c r="AD2681" s="76"/>
      <c r="AE2681" s="76"/>
      <c r="AF2681" s="76"/>
    </row>
    <row r="2682" spans="1:32" ht="21" customHeight="1">
      <c r="A2682" s="166">
        <f>IF(N2680="","",A2681+1)</f>
        <v>9</v>
      </c>
      <c r="B2682" s="811" t="s">
        <v>213</v>
      </c>
      <c r="C2682" s="646" t="s">
        <v>214</v>
      </c>
      <c r="D2682" s="646"/>
      <c r="E2682" s="646"/>
      <c r="F2682" s="812" t="s">
        <v>13</v>
      </c>
      <c r="G2682" s="813"/>
      <c r="H2682" s="813"/>
      <c r="I2682" s="814"/>
      <c r="J2682" s="649" t="s">
        <v>184</v>
      </c>
      <c r="K2682" s="650" t="s">
        <v>167</v>
      </c>
      <c r="L2682" s="651"/>
      <c r="M2682" s="651"/>
      <c r="N2682" s="652"/>
      <c r="O2682" s="616" t="s">
        <v>185</v>
      </c>
      <c r="P2682" s="617" t="s">
        <v>186</v>
      </c>
      <c r="Q2682" s="819"/>
      <c r="R2682" s="811" t="s">
        <v>213</v>
      </c>
      <c r="S2682" s="646" t="s">
        <v>214</v>
      </c>
      <c r="T2682" s="646"/>
      <c r="U2682" s="646"/>
      <c r="V2682" s="812" t="s">
        <v>13</v>
      </c>
      <c r="W2682" s="813"/>
      <c r="X2682" s="813"/>
      <c r="Y2682" s="814"/>
      <c r="Z2682" s="649" t="s">
        <v>184</v>
      </c>
      <c r="AA2682" s="650" t="s">
        <v>167</v>
      </c>
      <c r="AB2682" s="651"/>
      <c r="AC2682" s="651"/>
      <c r="AD2682" s="652"/>
      <c r="AE2682" s="616" t="s">
        <v>185</v>
      </c>
      <c r="AF2682" s="617" t="s">
        <v>186</v>
      </c>
    </row>
    <row r="2683" spans="1:32" ht="90.75" customHeight="1">
      <c r="A2683" s="166">
        <f>IF(N2680="","",A2682+1)</f>
        <v>10</v>
      </c>
      <c r="B2683" s="811"/>
      <c r="C2683" s="171" t="s">
        <v>11</v>
      </c>
      <c r="D2683" s="171" t="s">
        <v>180</v>
      </c>
      <c r="E2683" s="171" t="s">
        <v>108</v>
      </c>
      <c r="F2683" s="171" t="s">
        <v>182</v>
      </c>
      <c r="G2683" s="171" t="s">
        <v>183</v>
      </c>
      <c r="H2683" s="305" t="s">
        <v>10</v>
      </c>
      <c r="I2683" s="171" t="s">
        <v>108</v>
      </c>
      <c r="J2683" s="649"/>
      <c r="K2683" s="172" t="s">
        <v>182</v>
      </c>
      <c r="L2683" s="172" t="s">
        <v>183</v>
      </c>
      <c r="M2683" s="173" t="s">
        <v>10</v>
      </c>
      <c r="N2683" s="171" t="s">
        <v>108</v>
      </c>
      <c r="O2683" s="616"/>
      <c r="P2683" s="785"/>
      <c r="Q2683" s="819"/>
      <c r="R2683" s="811"/>
      <c r="S2683" s="171" t="s">
        <v>11</v>
      </c>
      <c r="T2683" s="171" t="s">
        <v>180</v>
      </c>
      <c r="U2683" s="171" t="s">
        <v>108</v>
      </c>
      <c r="V2683" s="171" t="s">
        <v>182</v>
      </c>
      <c r="W2683" s="171" t="s">
        <v>183</v>
      </c>
      <c r="X2683" s="305" t="s">
        <v>10</v>
      </c>
      <c r="Y2683" s="171" t="s">
        <v>108</v>
      </c>
      <c r="Z2683" s="649"/>
      <c r="AA2683" s="172" t="s">
        <v>182</v>
      </c>
      <c r="AB2683" s="172" t="s">
        <v>183</v>
      </c>
      <c r="AC2683" s="173" t="s">
        <v>10</v>
      </c>
      <c r="AD2683" s="171" t="s">
        <v>108</v>
      </c>
      <c r="AE2683" s="616"/>
      <c r="AF2683" s="785">
        <v>0</v>
      </c>
    </row>
    <row r="2684" spans="1:32" ht="18.75" customHeight="1">
      <c r="A2684" s="166">
        <f>IF(N2680="","",A2683+1)</f>
        <v>11</v>
      </c>
      <c r="B2684" s="811"/>
      <c r="C2684" s="409">
        <v>20</v>
      </c>
      <c r="D2684" s="409">
        <v>20</v>
      </c>
      <c r="E2684" s="116">
        <v>40</v>
      </c>
      <c r="F2684" s="409">
        <v>30</v>
      </c>
      <c r="G2684" s="409">
        <v>18</v>
      </c>
      <c r="H2684" s="409">
        <v>12</v>
      </c>
      <c r="I2684" s="116">
        <v>60</v>
      </c>
      <c r="J2684" s="118">
        <v>100</v>
      </c>
      <c r="K2684" s="409">
        <v>50</v>
      </c>
      <c r="L2684" s="409">
        <v>30</v>
      </c>
      <c r="M2684" s="409">
        <v>20</v>
      </c>
      <c r="N2684" s="116">
        <v>100</v>
      </c>
      <c r="O2684" s="118">
        <v>200</v>
      </c>
      <c r="P2684" s="786"/>
      <c r="Q2684" s="819"/>
      <c r="R2684" s="811"/>
      <c r="S2684" s="409">
        <v>20</v>
      </c>
      <c r="T2684" s="409">
        <v>20</v>
      </c>
      <c r="U2684" s="116">
        <v>40</v>
      </c>
      <c r="V2684" s="409">
        <v>30</v>
      </c>
      <c r="W2684" s="409">
        <v>18</v>
      </c>
      <c r="X2684" s="409">
        <v>12</v>
      </c>
      <c r="Y2684" s="116">
        <v>60</v>
      </c>
      <c r="Z2684" s="118">
        <v>100</v>
      </c>
      <c r="AA2684" s="409">
        <v>50</v>
      </c>
      <c r="AB2684" s="409">
        <v>30</v>
      </c>
      <c r="AC2684" s="409">
        <v>20</v>
      </c>
      <c r="AD2684" s="116">
        <v>100</v>
      </c>
      <c r="AE2684" s="118">
        <v>200</v>
      </c>
      <c r="AF2684" s="786"/>
    </row>
    <row r="2685" spans="1:32" ht="21" customHeight="1">
      <c r="A2685" s="166">
        <f>IF(N2680="","",A2684+1)</f>
        <v>12</v>
      </c>
      <c r="B2685" s="122" t="str">
        <f>'Result Sheet'!$L$4</f>
        <v xml:space="preserve">हिन्दी </v>
      </c>
      <c r="C2685" s="408" t="str">
        <f>IFERROR(VLOOKUP(N2680,Marks,11,0),"")</f>
        <v/>
      </c>
      <c r="D2685" s="408" t="str">
        <f>IFERROR(VLOOKUP(N2680,Marks,12,0),"")</f>
        <v/>
      </c>
      <c r="E2685" s="117" t="str">
        <f>IFERROR(VLOOKUP(N2680,Marks,13,0),"")</f>
        <v/>
      </c>
      <c r="F2685" s="408" t="str">
        <f>IFERROR(VLOOKUP(N2680,Marks,14,0),"")</f>
        <v/>
      </c>
      <c r="G2685" s="408" t="str">
        <f>IFERROR(VLOOKUP(N2680,Marks,15,0),"")</f>
        <v/>
      </c>
      <c r="H2685" s="408" t="str">
        <f>IFERROR(VLOOKUP(N2680,Marks,16,0),"")</f>
        <v/>
      </c>
      <c r="I2685" s="117" t="str">
        <f>IFERROR(VLOOKUP(N2680,Marks,17,0),"")</f>
        <v/>
      </c>
      <c r="J2685" s="119" t="str">
        <f>IFERROR(VLOOKUP(N2680,Marks,18,0),"")</f>
        <v/>
      </c>
      <c r="K2685" s="408" t="str">
        <f>IFERROR(VLOOKUP(N2680,Marks,19,0),"")</f>
        <v/>
      </c>
      <c r="L2685" s="408" t="str">
        <f>IFERROR(VLOOKUP(N2680,Marks,20,0),"")</f>
        <v/>
      </c>
      <c r="M2685" s="408" t="str">
        <f>IFERROR(VLOOKUP(N2680,Marks,21,0),"")</f>
        <v/>
      </c>
      <c r="N2685" s="117" t="str">
        <f>IFERROR(VLOOKUP(N2680,Marks,22,0),"")</f>
        <v/>
      </c>
      <c r="O2685" s="119" t="str">
        <f>IFERROR(VLOOKUP(N2680,Marks,23,0),"")</f>
        <v/>
      </c>
      <c r="P2685" s="323" t="str">
        <f>IFERROR(VLOOKUP(N2680,Marks,29,0),"")</f>
        <v/>
      </c>
      <c r="Q2685" s="819"/>
      <c r="R2685" s="122" t="str">
        <f>'Result Sheet'!$L$4</f>
        <v xml:space="preserve">हिन्दी </v>
      </c>
      <c r="S2685" s="408" t="str">
        <f>IFERROR(VLOOKUP(AD2680,Marks,11,0),"")</f>
        <v/>
      </c>
      <c r="T2685" s="408" t="str">
        <f>IFERROR(VLOOKUP(AD2680,Marks,12,0),"")</f>
        <v/>
      </c>
      <c r="U2685" s="117" t="str">
        <f>IFERROR(VLOOKUP(AD2680,Marks,13,0),"")</f>
        <v/>
      </c>
      <c r="V2685" s="408" t="str">
        <f>IFERROR(VLOOKUP(AD2680,Marks,14,0),"")</f>
        <v/>
      </c>
      <c r="W2685" s="408" t="str">
        <f>IFERROR(VLOOKUP(AD2680,Marks,15,0),"")</f>
        <v/>
      </c>
      <c r="X2685" s="408" t="str">
        <f>IFERROR(VLOOKUP(AD2680,Marks,16,0),"")</f>
        <v/>
      </c>
      <c r="Y2685" s="117" t="str">
        <f>IFERROR(VLOOKUP(AD2680,Marks,17,0),"")</f>
        <v/>
      </c>
      <c r="Z2685" s="119" t="str">
        <f>IFERROR(VLOOKUP(AD2680,Marks,18,0),"")</f>
        <v/>
      </c>
      <c r="AA2685" s="408" t="str">
        <f>IFERROR(VLOOKUP(AD2680,Marks,19,0),"")</f>
        <v/>
      </c>
      <c r="AB2685" s="408" t="str">
        <f>IFERROR(VLOOKUP(AD2680,Marks,20,0),"")</f>
        <v/>
      </c>
      <c r="AC2685" s="408" t="str">
        <f>IFERROR(VLOOKUP(AD2680,Marks,21,0),"")</f>
        <v/>
      </c>
      <c r="AD2685" s="117" t="str">
        <f>IFERROR(VLOOKUP(AD2680,Marks,22,0),"")</f>
        <v/>
      </c>
      <c r="AE2685" s="119" t="str">
        <f>IFERROR(VLOOKUP(AD2680,Marks,23,0),"")</f>
        <v/>
      </c>
      <c r="AF2685" s="323" t="str">
        <f>IFERROR(VLOOKUP(AD2680,Marks,29,0),"")</f>
        <v/>
      </c>
    </row>
    <row r="2686" spans="1:32" ht="21" customHeight="1">
      <c r="A2686" s="166">
        <f>IF(N2680="","",A2685+1)</f>
        <v>13</v>
      </c>
      <c r="B2686" s="122" t="str">
        <f>'Result Sheet'!$AE$4</f>
        <v xml:space="preserve">अंग्रेजी </v>
      </c>
      <c r="C2686" s="408" t="str">
        <f>IFERROR(VLOOKUP(N2680,Marks,30,0),"")</f>
        <v/>
      </c>
      <c r="D2686" s="408" t="str">
        <f>IFERROR(VLOOKUP(N2680,Marks,31,0),"")</f>
        <v/>
      </c>
      <c r="E2686" s="117" t="str">
        <f>IFERROR(VLOOKUP(N2680,Marks,32,0),"")</f>
        <v/>
      </c>
      <c r="F2686" s="408" t="str">
        <f>IFERROR(VLOOKUP(N2680,Marks,33,0),"")</f>
        <v/>
      </c>
      <c r="G2686" s="408" t="str">
        <f>IFERROR(VLOOKUP(N2680,Marks,34,0),"")</f>
        <v/>
      </c>
      <c r="H2686" s="408" t="str">
        <f>IFERROR(VLOOKUP(N2680,Marks,35,0),"")</f>
        <v/>
      </c>
      <c r="I2686" s="117" t="str">
        <f>IFERROR(VLOOKUP(N2680,Marks,36,0),"")</f>
        <v/>
      </c>
      <c r="J2686" s="119" t="str">
        <f>IFERROR(VLOOKUP(N2680,Marks,37,0),"")</f>
        <v/>
      </c>
      <c r="K2686" s="408" t="str">
        <f>IFERROR(VLOOKUP(N2680,Marks,38,0),"")</f>
        <v/>
      </c>
      <c r="L2686" s="408" t="str">
        <f>IFERROR(VLOOKUP(N2680,Marks,39,0),"")</f>
        <v/>
      </c>
      <c r="M2686" s="408" t="str">
        <f>IFERROR(VLOOKUP(N2680,Marks,40,0),"")</f>
        <v/>
      </c>
      <c r="N2686" s="117" t="str">
        <f>IFERROR(VLOOKUP(N2680,Marks,41,0),"")</f>
        <v/>
      </c>
      <c r="O2686" s="119" t="str">
        <f>IFERROR(VLOOKUP(N2680,Marks,42,0),"")</f>
        <v/>
      </c>
      <c r="P2686" s="323" t="str">
        <f>IFERROR(VLOOKUP(N2680,Marks,48,0),"")</f>
        <v/>
      </c>
      <c r="Q2686" s="819"/>
      <c r="R2686" s="122" t="str">
        <f>'Result Sheet'!$AE$4</f>
        <v xml:space="preserve">अंग्रेजी </v>
      </c>
      <c r="S2686" s="408" t="str">
        <f>IFERROR(VLOOKUP(AD2680,Marks,30,0),"")</f>
        <v/>
      </c>
      <c r="T2686" s="408" t="str">
        <f>IFERROR(VLOOKUP(AD2680,Marks,31,0),"")</f>
        <v/>
      </c>
      <c r="U2686" s="117" t="str">
        <f>IFERROR(VLOOKUP(AD2680,Marks,32,0),"")</f>
        <v/>
      </c>
      <c r="V2686" s="408" t="str">
        <f>IFERROR(VLOOKUP(AD2680,Marks,33,0),"")</f>
        <v/>
      </c>
      <c r="W2686" s="408" t="str">
        <f>IFERROR(VLOOKUP(AD2680,Marks,34,0),"")</f>
        <v/>
      </c>
      <c r="X2686" s="408" t="str">
        <f>IFERROR(VLOOKUP(AD2680,Marks,35,0),"")</f>
        <v/>
      </c>
      <c r="Y2686" s="117" t="str">
        <f>IFERROR(VLOOKUP(AD2680,Marks,36,0),"")</f>
        <v/>
      </c>
      <c r="Z2686" s="119" t="str">
        <f>IFERROR(VLOOKUP(AD2680,Marks,37,0),"")</f>
        <v/>
      </c>
      <c r="AA2686" s="408" t="str">
        <f>IFERROR(VLOOKUP(AD2680,Marks,38,0),"")</f>
        <v/>
      </c>
      <c r="AB2686" s="408" t="str">
        <f>IFERROR(VLOOKUP(AD2680,Marks,39,0),"")</f>
        <v/>
      </c>
      <c r="AC2686" s="408" t="str">
        <f>IFERROR(VLOOKUP(AD2680,Marks,40,0),"")</f>
        <v/>
      </c>
      <c r="AD2686" s="117" t="str">
        <f>IFERROR(VLOOKUP(AD2680,Marks,41,0),"")</f>
        <v/>
      </c>
      <c r="AE2686" s="119" t="str">
        <f>IFERROR(VLOOKUP(AD2680,Marks,42,0),"")</f>
        <v/>
      </c>
      <c r="AF2686" s="323" t="str">
        <f>IFERROR(VLOOKUP(AD2680,Marks,48,0),"")</f>
        <v/>
      </c>
    </row>
    <row r="2687" spans="1:32" ht="21" customHeight="1">
      <c r="A2687" s="166">
        <f>IF(N2680="","",A2686+1)</f>
        <v>14</v>
      </c>
      <c r="B2687" s="122" t="str">
        <f>'Result Sheet'!$AX$4</f>
        <v>संस्कृत</v>
      </c>
      <c r="C2687" s="408" t="str">
        <f>IFERROR(VLOOKUP(N2680,Marks,49,0),"")</f>
        <v/>
      </c>
      <c r="D2687" s="408" t="str">
        <f>IFERROR(VLOOKUP(N2680,Marks,50,0),"")</f>
        <v/>
      </c>
      <c r="E2687" s="117" t="str">
        <f>IFERROR(VLOOKUP(N2680,Marks,51,0),"")</f>
        <v/>
      </c>
      <c r="F2687" s="408" t="str">
        <f>IFERROR(VLOOKUP(N2680,Marks,52,0),"")</f>
        <v/>
      </c>
      <c r="G2687" s="408" t="str">
        <f>IFERROR(VLOOKUP(N2680,Marks,53,0),"")</f>
        <v/>
      </c>
      <c r="H2687" s="408" t="str">
        <f>IFERROR(VLOOKUP(N2680,Marks,54,0),"")</f>
        <v/>
      </c>
      <c r="I2687" s="117" t="str">
        <f>IFERROR(VLOOKUP(N2680,Marks,55,0),"")</f>
        <v/>
      </c>
      <c r="J2687" s="119" t="str">
        <f>IFERROR(VLOOKUP(N2680,Marks,56,0),"")</f>
        <v/>
      </c>
      <c r="K2687" s="408" t="str">
        <f>IFERROR(VLOOKUP(N2680,Marks,57,0),"")</f>
        <v/>
      </c>
      <c r="L2687" s="408" t="str">
        <f>IFERROR(VLOOKUP(N2680,Marks,58,0),"")</f>
        <v/>
      </c>
      <c r="M2687" s="408" t="str">
        <f>IFERROR(VLOOKUP(N2680,Marks,59,0),"")</f>
        <v/>
      </c>
      <c r="N2687" s="117" t="str">
        <f>IFERROR(VLOOKUP(N2680,Marks,60,0),"")</f>
        <v/>
      </c>
      <c r="O2687" s="119" t="str">
        <f>IFERROR(VLOOKUP(N2680,Marks,61,0),"")</f>
        <v/>
      </c>
      <c r="P2687" s="323" t="str">
        <f>IFERROR(VLOOKUP(N2680,Marks,67,0),"")</f>
        <v/>
      </c>
      <c r="Q2687" s="819"/>
      <c r="R2687" s="122" t="str">
        <f>'Result Sheet'!$AX$4</f>
        <v>संस्कृत</v>
      </c>
      <c r="S2687" s="408" t="str">
        <f>IFERROR(VLOOKUP(AD2680,Marks,49,0),"")</f>
        <v/>
      </c>
      <c r="T2687" s="408" t="str">
        <f>IFERROR(VLOOKUP(AD2680,Marks,50,0),"")</f>
        <v/>
      </c>
      <c r="U2687" s="117" t="str">
        <f>IFERROR(VLOOKUP(AD2680,Marks,51,0),"")</f>
        <v/>
      </c>
      <c r="V2687" s="408" t="str">
        <f>IFERROR(VLOOKUP(AD2680,Marks,52,0),"")</f>
        <v/>
      </c>
      <c r="W2687" s="408" t="str">
        <f>IFERROR(VLOOKUP(AD2680,Marks,53,0),"")</f>
        <v/>
      </c>
      <c r="X2687" s="408" t="str">
        <f>IFERROR(VLOOKUP(AD2680,Marks,54,0),"")</f>
        <v/>
      </c>
      <c r="Y2687" s="117" t="str">
        <f>IFERROR(VLOOKUP(AD2680,Marks,55,0),"")</f>
        <v/>
      </c>
      <c r="Z2687" s="119" t="str">
        <f>IFERROR(VLOOKUP(AD2680,Marks,56,0),"")</f>
        <v/>
      </c>
      <c r="AA2687" s="408" t="str">
        <f>IFERROR(VLOOKUP(AD2680,Marks,57,0),"")</f>
        <v/>
      </c>
      <c r="AB2687" s="408" t="str">
        <f>IFERROR(VLOOKUP(AD2680,Marks,58,0),"")</f>
        <v/>
      </c>
      <c r="AC2687" s="408" t="str">
        <f>IFERROR(VLOOKUP(AD2680,Marks,59,0),"")</f>
        <v/>
      </c>
      <c r="AD2687" s="117" t="str">
        <f>IFERROR(VLOOKUP(AD2680,Marks,60,0),"")</f>
        <v/>
      </c>
      <c r="AE2687" s="119" t="str">
        <f>IFERROR(VLOOKUP(AD2680,Marks,61,0),"")</f>
        <v/>
      </c>
      <c r="AF2687" s="323" t="str">
        <f>IFERROR(VLOOKUP(AD2680,Marks,67,0),"")</f>
        <v/>
      </c>
    </row>
    <row r="2688" spans="1:32" ht="21" customHeight="1">
      <c r="A2688" s="166">
        <f>IF(N2680="","",A2686+1)</f>
        <v>14</v>
      </c>
      <c r="B2688" s="122" t="str">
        <f>'Result Sheet'!$BQ$4</f>
        <v xml:space="preserve">गणित </v>
      </c>
      <c r="C2688" s="408" t="str">
        <f>IFERROR(VLOOKUP(N2680,Marks,68,0),"")</f>
        <v/>
      </c>
      <c r="D2688" s="408" t="str">
        <f>IFERROR(VLOOKUP(N2680,Marks,69,0),"")</f>
        <v/>
      </c>
      <c r="E2688" s="117" t="str">
        <f>IFERROR(VLOOKUP(N2680,Marks,70,0),"")</f>
        <v/>
      </c>
      <c r="F2688" s="408" t="str">
        <f>IFERROR(VLOOKUP(N2680,Marks,71,0),"")</f>
        <v/>
      </c>
      <c r="G2688" s="408" t="str">
        <f>IFERROR(VLOOKUP(N2680,Marks,72,0),"")</f>
        <v/>
      </c>
      <c r="H2688" s="408" t="str">
        <f>IFERROR(VLOOKUP(N2680,Marks,73,0),"")</f>
        <v/>
      </c>
      <c r="I2688" s="117" t="str">
        <f>IFERROR(VLOOKUP(N2680,Marks,74,0),"")</f>
        <v/>
      </c>
      <c r="J2688" s="119" t="str">
        <f>IFERROR(VLOOKUP(N2680,Marks,75,0),"")</f>
        <v/>
      </c>
      <c r="K2688" s="408" t="str">
        <f>IFERROR(VLOOKUP(N2680,Marks,76,0),"")</f>
        <v/>
      </c>
      <c r="L2688" s="408" t="str">
        <f>IFERROR(VLOOKUP(N2680,Marks,77,0),"")</f>
        <v/>
      </c>
      <c r="M2688" s="408" t="str">
        <f>IFERROR(VLOOKUP(N2680,Marks,78,0),"")</f>
        <v/>
      </c>
      <c r="N2688" s="117" t="str">
        <f>IFERROR(VLOOKUP(N2680,Marks,79,0),"")</f>
        <v/>
      </c>
      <c r="O2688" s="119" t="str">
        <f>IFERROR(VLOOKUP(N2680,Marks,80,0),"")</f>
        <v/>
      </c>
      <c r="P2688" s="323" t="str">
        <f>IFERROR(VLOOKUP(N2680,Marks,86,0),"")</f>
        <v/>
      </c>
      <c r="Q2688" s="819"/>
      <c r="R2688" s="122" t="str">
        <f>'Result Sheet'!$BQ$4</f>
        <v xml:space="preserve">गणित </v>
      </c>
      <c r="S2688" s="408" t="str">
        <f>IFERROR(VLOOKUP(AD2680,Marks,68,0),"")</f>
        <v/>
      </c>
      <c r="T2688" s="408" t="str">
        <f>IFERROR(VLOOKUP(AD2680,Marks,69,0),"")</f>
        <v/>
      </c>
      <c r="U2688" s="117" t="str">
        <f>IFERROR(VLOOKUP(AD2680,Marks,70,0),"")</f>
        <v/>
      </c>
      <c r="V2688" s="408" t="str">
        <f>IFERROR(VLOOKUP(AD2680,Marks,71,0),"")</f>
        <v/>
      </c>
      <c r="W2688" s="408" t="str">
        <f>IFERROR(VLOOKUP(AD2680,Marks,72,0),"")</f>
        <v/>
      </c>
      <c r="X2688" s="408" t="str">
        <f>IFERROR(VLOOKUP(AD2680,Marks,73,0),"")</f>
        <v/>
      </c>
      <c r="Y2688" s="117" t="str">
        <f>IFERROR(VLOOKUP(AD2680,Marks,74,0),"")</f>
        <v/>
      </c>
      <c r="Z2688" s="119" t="str">
        <f>IFERROR(VLOOKUP(AD2680,Marks,75,0),"")</f>
        <v/>
      </c>
      <c r="AA2688" s="408" t="str">
        <f>IFERROR(VLOOKUP(AD2680,Marks,76,0),"")</f>
        <v/>
      </c>
      <c r="AB2688" s="408" t="str">
        <f>IFERROR(VLOOKUP(AD2680,Marks,77,0),"")</f>
        <v/>
      </c>
      <c r="AC2688" s="408" t="str">
        <f>IFERROR(VLOOKUP(AD2680,Marks,78,0),"")</f>
        <v/>
      </c>
      <c r="AD2688" s="117" t="str">
        <f>IFERROR(VLOOKUP(AD2680,Marks,79,0),"")</f>
        <v/>
      </c>
      <c r="AE2688" s="119" t="str">
        <f>IFERROR(VLOOKUP(AD2680,Marks,80,0),"")</f>
        <v/>
      </c>
      <c r="AF2688" s="323" t="str">
        <f>IFERROR(VLOOKUP(AD2680,Marks,86,0),"")</f>
        <v/>
      </c>
    </row>
    <row r="2689" spans="1:32" ht="21" customHeight="1">
      <c r="A2689" s="166">
        <f>IF(N2680="","",A2688+1)</f>
        <v>15</v>
      </c>
      <c r="B2689" s="122" t="str">
        <f>'Result Sheet'!$CJ$4</f>
        <v xml:space="preserve">पर्यावरण अध्ययन </v>
      </c>
      <c r="C2689" s="408" t="str">
        <f>IFERROR(VLOOKUP(N2680,Marks,87,0),"")</f>
        <v/>
      </c>
      <c r="D2689" s="408" t="str">
        <f>IFERROR(VLOOKUP(N2680,Marks,88,0),"")</f>
        <v/>
      </c>
      <c r="E2689" s="117" t="str">
        <f>IFERROR(VLOOKUP(N2680,Marks,89,0),"")</f>
        <v/>
      </c>
      <c r="F2689" s="408" t="str">
        <f>IFERROR(VLOOKUP(N2680,Marks,90,0),"")</f>
        <v/>
      </c>
      <c r="G2689" s="408" t="str">
        <f>IFERROR(VLOOKUP(N2680,Marks,91,0),"")</f>
        <v/>
      </c>
      <c r="H2689" s="408" t="str">
        <f>IFERROR(VLOOKUP(N2680,Marks,92,0),"")</f>
        <v/>
      </c>
      <c r="I2689" s="117" t="str">
        <f>IFERROR(VLOOKUP(N2680,Marks,93,0),"")</f>
        <v/>
      </c>
      <c r="J2689" s="119" t="str">
        <f>IFERROR(VLOOKUP(N2680,Marks,94,0),"")</f>
        <v/>
      </c>
      <c r="K2689" s="408" t="str">
        <f>IFERROR(VLOOKUP(N2680,Marks,95,0),"")</f>
        <v/>
      </c>
      <c r="L2689" s="408" t="str">
        <f>IFERROR(VLOOKUP(N2680,Marks,96,0),"")</f>
        <v/>
      </c>
      <c r="M2689" s="408" t="str">
        <f>IFERROR(VLOOKUP(N2680,Marks,97,0),"")</f>
        <v/>
      </c>
      <c r="N2689" s="117" t="str">
        <f>IFERROR(VLOOKUP(N2680,Marks,98,0),"")</f>
        <v/>
      </c>
      <c r="O2689" s="119" t="str">
        <f>IFERROR(VLOOKUP(N2680,Marks,99,0),"")</f>
        <v/>
      </c>
      <c r="P2689" s="323" t="str">
        <f>IFERROR(VLOOKUP(N2680,Marks,105,0),"")</f>
        <v/>
      </c>
      <c r="Q2689" s="819"/>
      <c r="R2689" s="122" t="str">
        <f>'Result Sheet'!$CJ$4</f>
        <v xml:space="preserve">पर्यावरण अध्ययन </v>
      </c>
      <c r="S2689" s="408" t="str">
        <f>IFERROR(VLOOKUP(AD2680,Marks,87,0),"")</f>
        <v/>
      </c>
      <c r="T2689" s="408" t="str">
        <f>IFERROR(VLOOKUP(AD2680,Marks,88,0),"")</f>
        <v/>
      </c>
      <c r="U2689" s="117" t="str">
        <f>IFERROR(VLOOKUP(AD2680,Marks,89,0),"")</f>
        <v/>
      </c>
      <c r="V2689" s="408" t="str">
        <f>IFERROR(VLOOKUP(AD2680,Marks,90,0),"")</f>
        <v/>
      </c>
      <c r="W2689" s="408" t="str">
        <f>IFERROR(VLOOKUP(AD2680,Marks,91,0),"")</f>
        <v/>
      </c>
      <c r="X2689" s="408" t="str">
        <f>IFERROR(VLOOKUP(AD2680,Marks,92,0),"")</f>
        <v/>
      </c>
      <c r="Y2689" s="117" t="str">
        <f>IFERROR(VLOOKUP(AD2680,Marks,93,0),"")</f>
        <v/>
      </c>
      <c r="Z2689" s="119" t="str">
        <f>IFERROR(VLOOKUP(AD2680,Marks,94,0),"")</f>
        <v/>
      </c>
      <c r="AA2689" s="408" t="str">
        <f>IFERROR(VLOOKUP(AD2680,Marks,95,0),"")</f>
        <v/>
      </c>
      <c r="AB2689" s="408" t="str">
        <f>IFERROR(VLOOKUP(AD2680,Marks,96,0),"")</f>
        <v/>
      </c>
      <c r="AC2689" s="408" t="str">
        <f>IFERROR(VLOOKUP(AD2680,Marks,97,0),"")</f>
        <v/>
      </c>
      <c r="AD2689" s="117" t="str">
        <f>IFERROR(VLOOKUP(AD2680,Marks,98,0),"")</f>
        <v/>
      </c>
      <c r="AE2689" s="119" t="str">
        <f>IFERROR(VLOOKUP(AD2680,Marks,99,0),"")</f>
        <v/>
      </c>
      <c r="AF2689" s="323" t="str">
        <f>IFERROR(VLOOKUP(AD2680,Marks,105,0),"")</f>
        <v/>
      </c>
    </row>
    <row r="2690" spans="1:32" ht="25.5" customHeight="1">
      <c r="A2690" s="166">
        <f>IF(N2680="","",A2689+1)</f>
        <v>16</v>
      </c>
      <c r="B2690" s="412" t="s">
        <v>215</v>
      </c>
      <c r="C2690" s="120" t="str">
        <f>IF(AND(C2685="",C2686="",C2687="",C2688="",C2689=""),"",SUM(C2685:C2689))</f>
        <v/>
      </c>
      <c r="D2690" s="120" t="str">
        <f t="shared" ref="D2690" si="1176">IF(AND(D2685="",D2686="",D2687="",D2688="",D2689=""),"",SUM(D2685:D2689))</f>
        <v/>
      </c>
      <c r="E2690" s="120" t="str">
        <f t="shared" ref="E2690" si="1177">IF(AND(E2685="",E2686="",E2687="",E2688="",E2689=""),"",SUM(E2685:E2689))</f>
        <v/>
      </c>
      <c r="F2690" s="120" t="str">
        <f t="shared" ref="F2690" si="1178">IF(AND(F2685="",F2686="",F2687="",F2688="",F2689=""),"",SUM(F2685:F2689))</f>
        <v/>
      </c>
      <c r="G2690" s="120" t="str">
        <f t="shared" ref="G2690" si="1179">IF(AND(G2685="",G2686="",G2687="",G2688="",G2689=""),"",SUM(G2685:G2689))</f>
        <v/>
      </c>
      <c r="H2690" s="120" t="str">
        <f t="shared" ref="H2690" si="1180">IF(AND(H2685="",H2686="",H2687="",H2688="",H2689=""),"",SUM(H2685:H2689))</f>
        <v/>
      </c>
      <c r="I2690" s="120" t="str">
        <f t="shared" ref="I2690" si="1181">IF(AND(I2685="",I2686="",I2687="",I2688="",I2689=""),"",SUM(I2685:I2689))</f>
        <v/>
      </c>
      <c r="J2690" s="120" t="str">
        <f t="shared" ref="J2690" si="1182">IF(AND(J2685="",J2686="",J2687="",J2688="",J2689=""),"",SUM(J2685:J2689))</f>
        <v/>
      </c>
      <c r="K2690" s="120" t="str">
        <f t="shared" ref="K2690" si="1183">IF(AND(K2685="",K2686="",K2687="",K2688="",K2689=""),"",SUM(K2685:K2689))</f>
        <v/>
      </c>
      <c r="L2690" s="120" t="str">
        <f t="shared" ref="L2690" si="1184">IF(AND(L2685="",L2686="",L2687="",L2688="",L2689=""),"",SUM(L2685:L2689))</f>
        <v/>
      </c>
      <c r="M2690" s="120" t="str">
        <f t="shared" ref="M2690" si="1185">IF(AND(M2685="",M2686="",M2687="",M2688="",M2689=""),"",SUM(M2685:M2689))</f>
        <v/>
      </c>
      <c r="N2690" s="120" t="str">
        <f t="shared" ref="N2690" si="1186">IF(AND(N2685="",N2686="",N2687="",N2688="",N2689=""),"",SUM(N2685:N2689))</f>
        <v/>
      </c>
      <c r="O2690" s="120" t="str">
        <f t="shared" ref="O2690" si="1187">IF(AND(O2685="",O2686="",O2687="",O2688="",O2689=""),"",SUM(O2685:O2689))</f>
        <v/>
      </c>
      <c r="P2690" s="326" t="str">
        <f>IF(OR(N2680="",E2678="",O2690=""),"",IF(O2690&gt;85%*1000,"A",IF(O2690&gt;70%*1000,"B",IF(O2690&gt;50%*1000,"C",IF(O2690&gt;30%*1000,"D","E")))))</f>
        <v/>
      </c>
      <c r="Q2690" s="819"/>
      <c r="R2690" s="412" t="s">
        <v>215</v>
      </c>
      <c r="S2690" s="120" t="str">
        <f>IF(AND(S2685="",S2686="",S2687="",S2688="",S2689=""),"",SUM(S2685:S2689))</f>
        <v/>
      </c>
      <c r="T2690" s="120" t="str">
        <f t="shared" ref="T2690" si="1188">IF(AND(T2685="",T2686="",T2687="",T2688="",T2689=""),"",SUM(T2685:T2689))</f>
        <v/>
      </c>
      <c r="U2690" s="120" t="str">
        <f t="shared" ref="U2690" si="1189">IF(AND(U2685="",U2686="",U2687="",U2688="",U2689=""),"",SUM(U2685:U2689))</f>
        <v/>
      </c>
      <c r="V2690" s="120" t="str">
        <f t="shared" ref="V2690" si="1190">IF(AND(V2685="",V2686="",V2687="",V2688="",V2689=""),"",SUM(V2685:V2689))</f>
        <v/>
      </c>
      <c r="W2690" s="120" t="str">
        <f t="shared" ref="W2690" si="1191">IF(AND(W2685="",W2686="",W2687="",W2688="",W2689=""),"",SUM(W2685:W2689))</f>
        <v/>
      </c>
      <c r="X2690" s="120" t="str">
        <f t="shared" ref="X2690" si="1192">IF(AND(X2685="",X2686="",X2687="",X2688="",X2689=""),"",SUM(X2685:X2689))</f>
        <v/>
      </c>
      <c r="Y2690" s="120" t="str">
        <f t="shared" ref="Y2690" si="1193">IF(AND(Y2685="",Y2686="",Y2687="",Y2688="",Y2689=""),"",SUM(Y2685:Y2689))</f>
        <v/>
      </c>
      <c r="Z2690" s="120" t="str">
        <f t="shared" ref="Z2690" si="1194">IF(AND(Z2685="",Z2686="",Z2687="",Z2688="",Z2689=""),"",SUM(Z2685:Z2689))</f>
        <v/>
      </c>
      <c r="AA2690" s="120" t="str">
        <f t="shared" ref="AA2690" si="1195">IF(AND(AA2685="",AA2686="",AA2687="",AA2688="",AA2689=""),"",SUM(AA2685:AA2689))</f>
        <v/>
      </c>
      <c r="AB2690" s="120" t="str">
        <f t="shared" ref="AB2690" si="1196">IF(AND(AB2685="",AB2686="",AB2687="",AB2688="",AB2689=""),"",SUM(AB2685:AB2689))</f>
        <v/>
      </c>
      <c r="AC2690" s="120" t="str">
        <f t="shared" ref="AC2690" si="1197">IF(AND(AC2685="",AC2686="",AC2687="",AC2688="",AC2689=""),"",SUM(AC2685:AC2689))</f>
        <v/>
      </c>
      <c r="AD2690" s="120" t="str">
        <f t="shared" ref="AD2690" si="1198">IF(AND(AD2685="",AD2686="",AD2687="",AD2688="",AD2689=""),"",SUM(AD2685:AD2689))</f>
        <v/>
      </c>
      <c r="AE2690" s="120" t="str">
        <f t="shared" ref="AE2690" si="1199">IF(AND(AE2685="",AE2686="",AE2687="",AE2688="",AE2689=""),"",SUM(AE2685:AE2689))</f>
        <v/>
      </c>
      <c r="AF2690" s="326" t="str">
        <f>IF(OR(AD2680="",U2678="",AE2690=""),"",IF(AE2690&gt;85%*1000,"A",IF(AE2690&gt;70%*1000,"B",IF(AE2690&gt;50%*1000,"C",IF(AE2690&gt;30%*1000,"D","E")))))</f>
        <v/>
      </c>
    </row>
    <row r="2691" spans="1:32" ht="9" customHeight="1">
      <c r="A2691" s="166">
        <f>IF(N2680="","",A2690+1)</f>
        <v>17</v>
      </c>
      <c r="B2691" s="787"/>
      <c r="C2691" s="787"/>
      <c r="D2691" s="787"/>
      <c r="E2691" s="787"/>
      <c r="F2691" s="787"/>
      <c r="G2691" s="787"/>
      <c r="H2691" s="787"/>
      <c r="I2691" s="787"/>
      <c r="J2691" s="787"/>
      <c r="K2691" s="787"/>
      <c r="L2691" s="787"/>
      <c r="M2691" s="787"/>
      <c r="N2691" s="787"/>
      <c r="O2691" s="787"/>
      <c r="P2691" s="787"/>
      <c r="Q2691" s="819"/>
      <c r="R2691" s="787"/>
      <c r="S2691" s="787"/>
      <c r="T2691" s="787"/>
      <c r="U2691" s="787"/>
      <c r="V2691" s="787"/>
      <c r="W2691" s="787"/>
      <c r="X2691" s="787"/>
      <c r="Y2691" s="787"/>
      <c r="Z2691" s="787"/>
      <c r="AA2691" s="787"/>
      <c r="AB2691" s="787"/>
      <c r="AC2691" s="787"/>
      <c r="AD2691" s="787"/>
      <c r="AE2691" s="787"/>
      <c r="AF2691" s="787"/>
    </row>
    <row r="2692" spans="1:32" ht="22.5" customHeight="1">
      <c r="A2692" s="166">
        <f>IF(N2680="","",A2691+1)</f>
        <v>18</v>
      </c>
      <c r="B2692" s="788" t="s">
        <v>213</v>
      </c>
      <c r="C2692" s="788"/>
      <c r="D2692" s="789" t="s">
        <v>229</v>
      </c>
      <c r="E2692" s="790"/>
      <c r="F2692" s="411" t="s">
        <v>186</v>
      </c>
      <c r="G2692" s="788" t="s">
        <v>213</v>
      </c>
      <c r="H2692" s="788"/>
      <c r="I2692" s="789" t="s">
        <v>229</v>
      </c>
      <c r="J2692" s="790"/>
      <c r="K2692" s="411" t="s">
        <v>186</v>
      </c>
      <c r="L2692" s="788" t="s">
        <v>213</v>
      </c>
      <c r="M2692" s="788"/>
      <c r="N2692" s="789" t="s">
        <v>229</v>
      </c>
      <c r="O2692" s="790"/>
      <c r="P2692" s="411" t="s">
        <v>186</v>
      </c>
      <c r="Q2692" s="819"/>
      <c r="R2692" s="788" t="s">
        <v>213</v>
      </c>
      <c r="S2692" s="788"/>
      <c r="T2692" s="789" t="s">
        <v>229</v>
      </c>
      <c r="U2692" s="790"/>
      <c r="V2692" s="411" t="s">
        <v>186</v>
      </c>
      <c r="W2692" s="788" t="s">
        <v>213</v>
      </c>
      <c r="X2692" s="788"/>
      <c r="Y2692" s="789" t="s">
        <v>229</v>
      </c>
      <c r="Z2692" s="790"/>
      <c r="AA2692" s="411" t="s">
        <v>186</v>
      </c>
      <c r="AB2692" s="788" t="s">
        <v>213</v>
      </c>
      <c r="AC2692" s="788"/>
      <c r="AD2692" s="789" t="s">
        <v>229</v>
      </c>
      <c r="AE2692" s="790"/>
      <c r="AF2692" s="411" t="s">
        <v>186</v>
      </c>
    </row>
    <row r="2693" spans="1:32" ht="21.75" customHeight="1">
      <c r="A2693" s="166">
        <f>IF(N2680="","",A2692+1)</f>
        <v>19</v>
      </c>
      <c r="B2693" s="791" t="s">
        <v>221</v>
      </c>
      <c r="C2693" s="792"/>
      <c r="D2693" s="792"/>
      <c r="E2693" s="119" t="str">
        <f>IFERROR(VLOOKUP(N2680,Marks,109,0),"")</f>
        <v/>
      </c>
      <c r="F2693" s="130" t="str">
        <f>IFERROR(VLOOKUP(N2680,Marks,113,0),"")</f>
        <v/>
      </c>
      <c r="G2693" s="791" t="s">
        <v>192</v>
      </c>
      <c r="H2693" s="792"/>
      <c r="I2693" s="792"/>
      <c r="J2693" s="119" t="str">
        <f>IFERROR(VLOOKUP(N2680,Marks,117,0),"")</f>
        <v/>
      </c>
      <c r="K2693" s="130" t="str">
        <f>IFERROR(VLOOKUP(N2680,Marks,121,0),"")</f>
        <v/>
      </c>
      <c r="L2693" s="793" t="s">
        <v>193</v>
      </c>
      <c r="M2693" s="794"/>
      <c r="N2693" s="794"/>
      <c r="O2693" s="119" t="str">
        <f>IFERROR(VLOOKUP(N2680,Marks,125,0),"")</f>
        <v/>
      </c>
      <c r="P2693" s="130" t="str">
        <f>IFERROR(VLOOKUP(N2680,Marks,129,0),"")</f>
        <v/>
      </c>
      <c r="Q2693" s="819"/>
      <c r="R2693" s="791" t="s">
        <v>221</v>
      </c>
      <c r="S2693" s="792"/>
      <c r="T2693" s="792"/>
      <c r="U2693" s="119" t="str">
        <f>IFERROR(VLOOKUP(AD2680,Marks,109,0),"")</f>
        <v/>
      </c>
      <c r="V2693" s="130" t="str">
        <f>IFERROR(VLOOKUP(AD2680,Marks,113,0),"")</f>
        <v/>
      </c>
      <c r="W2693" s="791" t="s">
        <v>192</v>
      </c>
      <c r="X2693" s="792"/>
      <c r="Y2693" s="792"/>
      <c r="Z2693" s="119" t="str">
        <f>IFERROR(VLOOKUP(AD2680,Marks,117,0),"")</f>
        <v/>
      </c>
      <c r="AA2693" s="130" t="str">
        <f>IFERROR(VLOOKUP(AD2680,Marks,121,0),"")</f>
        <v/>
      </c>
      <c r="AB2693" s="793" t="s">
        <v>193</v>
      </c>
      <c r="AC2693" s="794"/>
      <c r="AD2693" s="794"/>
      <c r="AE2693" s="119" t="str">
        <f>IFERROR(VLOOKUP(AD2680,Marks,125,0),"")</f>
        <v/>
      </c>
      <c r="AF2693" s="130" t="str">
        <f>IFERROR(VLOOKUP(AD2680,Marks,129,0),"")</f>
        <v/>
      </c>
    </row>
    <row r="2694" spans="1:32" ht="21" customHeight="1">
      <c r="A2694" s="166">
        <f>IF(N2680="","",A2693+1)</f>
        <v>20</v>
      </c>
      <c r="B2694" s="780" t="s">
        <v>216</v>
      </c>
      <c r="C2694" s="780"/>
      <c r="D2694" s="780"/>
      <c r="E2694" s="795" t="str">
        <f>IFERROR(VLOOKUP(N2680,Marks,135,0),"")</f>
        <v/>
      </c>
      <c r="F2694" s="795"/>
      <c r="G2694" s="795"/>
      <c r="H2694" s="795"/>
      <c r="I2694" s="780" t="s">
        <v>217</v>
      </c>
      <c r="J2694" s="780"/>
      <c r="K2694" s="780"/>
      <c r="L2694" s="780"/>
      <c r="M2694" s="796" t="str">
        <f>IFERROR(VLOOKUP(N2680,Marks,136,0),"")</f>
        <v/>
      </c>
      <c r="N2694" s="796"/>
      <c r="O2694" s="796"/>
      <c r="P2694" s="796"/>
      <c r="Q2694" s="819"/>
      <c r="R2694" s="780" t="s">
        <v>216</v>
      </c>
      <c r="S2694" s="780"/>
      <c r="T2694" s="780"/>
      <c r="U2694" s="795" t="str">
        <f>IFERROR(VLOOKUP(AD2680,Marks,135,0),"")</f>
        <v/>
      </c>
      <c r="V2694" s="795"/>
      <c r="W2694" s="795"/>
      <c r="X2694" s="795"/>
      <c r="Y2694" s="780" t="s">
        <v>217</v>
      </c>
      <c r="Z2694" s="780"/>
      <c r="AA2694" s="780"/>
      <c r="AB2694" s="780"/>
      <c r="AC2694" s="796" t="str">
        <f>IFERROR(VLOOKUP(AD2680,Marks,136,0),"")</f>
        <v/>
      </c>
      <c r="AD2694" s="796"/>
      <c r="AE2694" s="796"/>
      <c r="AF2694" s="796"/>
    </row>
    <row r="2695" spans="1:32" ht="21" customHeight="1">
      <c r="A2695" s="166">
        <f>IF(N2680="","",A2694+1)</f>
        <v>21</v>
      </c>
      <c r="B2695" s="780" t="s">
        <v>218</v>
      </c>
      <c r="C2695" s="780"/>
      <c r="D2695" s="780"/>
      <c r="E2695" s="782" t="str">
        <f>IFERROR(VLOOKUP(N2680,Marks,134,0),"")</f>
        <v/>
      </c>
      <c r="F2695" s="782"/>
      <c r="G2695" s="782"/>
      <c r="H2695" s="782"/>
      <c r="I2695" s="780" t="s">
        <v>219</v>
      </c>
      <c r="J2695" s="780"/>
      <c r="K2695" s="780"/>
      <c r="L2695" s="780"/>
      <c r="M2695" s="781" t="str">
        <f>IFERROR(VLOOKUP(N2680,Marks,131,0),"")</f>
        <v/>
      </c>
      <c r="N2695" s="781"/>
      <c r="O2695" s="781"/>
      <c r="P2695" s="781"/>
      <c r="Q2695" s="819"/>
      <c r="R2695" s="780" t="s">
        <v>218</v>
      </c>
      <c r="S2695" s="780"/>
      <c r="T2695" s="780"/>
      <c r="U2695" s="782" t="str">
        <f>IFERROR(VLOOKUP(AD2680,Marks,134,0),"")</f>
        <v/>
      </c>
      <c r="V2695" s="782"/>
      <c r="W2695" s="782"/>
      <c r="X2695" s="782"/>
      <c r="Y2695" s="780" t="s">
        <v>219</v>
      </c>
      <c r="Z2695" s="780"/>
      <c r="AA2695" s="780"/>
      <c r="AB2695" s="780"/>
      <c r="AC2695" s="781" t="str">
        <f>IFERROR(VLOOKUP(AD2680,Marks,131,0),"")</f>
        <v/>
      </c>
      <c r="AD2695" s="781"/>
      <c r="AE2695" s="781"/>
      <c r="AF2695" s="781"/>
    </row>
    <row r="2696" spans="1:32" ht="21" customHeight="1">
      <c r="A2696" s="166">
        <f>IF(N2680="","",A2695+1)</f>
        <v>22</v>
      </c>
      <c r="B2696" s="780" t="s">
        <v>220</v>
      </c>
      <c r="C2696" s="780"/>
      <c r="D2696" s="780"/>
      <c r="E2696" s="324" t="str">
        <f>IFERROR(VLOOKUP(N2680,Marks,132,0),"")</f>
        <v/>
      </c>
      <c r="F2696" s="325" t="s">
        <v>341</v>
      </c>
      <c r="G2696" s="783" t="str">
        <f>IF(OR(N2680="",E2678="",O2690=""),"",IF(O2690&gt;85%*1000,"A",IF(O2690&gt;70%*1000,"B",IF(O2690&gt;50%*1000,"C",IF(O2690&gt;30%*1000,"D","E")))))</f>
        <v/>
      </c>
      <c r="H2696" s="783"/>
      <c r="I2696" s="780" t="s">
        <v>222</v>
      </c>
      <c r="J2696" s="780"/>
      <c r="K2696" s="780"/>
      <c r="L2696" s="780"/>
      <c r="M2696" s="818" t="str">
        <f>IFERROR(VLOOKUP(N2680,Marks,133,0),"")</f>
        <v/>
      </c>
      <c r="N2696" s="818"/>
      <c r="O2696" s="818"/>
      <c r="P2696" s="818"/>
      <c r="Q2696" s="819"/>
      <c r="R2696" s="780" t="s">
        <v>220</v>
      </c>
      <c r="S2696" s="780"/>
      <c r="T2696" s="780"/>
      <c r="U2696" s="324" t="str">
        <f>IFERROR(VLOOKUP(AD2680,Marks,132,0),"")</f>
        <v/>
      </c>
      <c r="V2696" s="325" t="s">
        <v>341</v>
      </c>
      <c r="W2696" s="783" t="str">
        <f>IF(OR(AD2680="",U2678="",AE2690=""),"",IF(AE2690&gt;85%*1000,"A",IF(AE2690&gt;70%*1000,"B",IF(AE2690&gt;50%*1000,"C",IF(AE2690&gt;30%*1000,"D","E")))))</f>
        <v/>
      </c>
      <c r="X2696" s="783"/>
      <c r="Y2696" s="780" t="s">
        <v>222</v>
      </c>
      <c r="Z2696" s="780"/>
      <c r="AA2696" s="780"/>
      <c r="AB2696" s="780"/>
      <c r="AC2696" s="818" t="str">
        <f>IFERROR(VLOOKUP(AD2680,Marks,133,0),"")</f>
        <v/>
      </c>
      <c r="AD2696" s="818"/>
      <c r="AE2696" s="818"/>
      <c r="AF2696" s="818"/>
    </row>
    <row r="2697" spans="1:32" ht="21" customHeight="1">
      <c r="A2697" s="166">
        <f>IF(N2680="","",A2696+1)</f>
        <v>23</v>
      </c>
      <c r="B2697" s="817" t="s">
        <v>228</v>
      </c>
      <c r="C2697" s="817"/>
      <c r="D2697" s="817"/>
      <c r="E2697" s="784">
        <f>'Master sheet'!$C$10</f>
        <v>44697</v>
      </c>
      <c r="F2697" s="784"/>
      <c r="G2697" s="784"/>
      <c r="H2697" s="410"/>
      <c r="I2697" s="121"/>
      <c r="J2697" s="121"/>
      <c r="K2697" s="76"/>
      <c r="L2697" s="121"/>
      <c r="M2697" s="121"/>
      <c r="N2697" s="121"/>
      <c r="O2697" s="121"/>
      <c r="P2697" s="121"/>
      <c r="Q2697" s="819"/>
      <c r="R2697" s="817" t="s">
        <v>228</v>
      </c>
      <c r="S2697" s="817"/>
      <c r="T2697" s="817"/>
      <c r="U2697" s="784">
        <f>'Master sheet'!$C$10</f>
        <v>44697</v>
      </c>
      <c r="V2697" s="784"/>
      <c r="W2697" s="784"/>
      <c r="X2697" s="410"/>
      <c r="Y2697" s="121"/>
      <c r="Z2697" s="121"/>
      <c r="AA2697" s="76"/>
      <c r="AB2697" s="121"/>
      <c r="AC2697" s="121"/>
      <c r="AD2697" s="121"/>
      <c r="AE2697" s="121"/>
      <c r="AF2697" s="121"/>
    </row>
    <row r="2698" spans="1:32" ht="43.5" customHeight="1">
      <c r="A2698" s="166">
        <f>IF(N2680="","",A2697+1)</f>
        <v>24</v>
      </c>
      <c r="B2698" s="804" t="str">
        <f>IF(AND(C2677=1),CONCATENATE("( ",UPPER('Master sheet'!$F$11)," )"),IF(AND(C2677=2),CONCATENATE("( ",UPPER('Master sheet'!$F$19)," )"),IF(AND(C2677=3),CONCATENATE("( ",UPPER('Master sheet'!$J$11)," )"),IF(AND(C2677=4),CONCATENATE("( ",UPPER('Master sheet'!$J$19)," )"),""))))</f>
        <v/>
      </c>
      <c r="C2698" s="804"/>
      <c r="D2698" s="804"/>
      <c r="E2698" s="804"/>
      <c r="F2698" s="805" t="str">
        <f>IF(AND(N2680=""),"",CONCATENATE("(",'Master sheet'!$C$14," )"))</f>
        <v>(Suresh Kumar )</v>
      </c>
      <c r="G2698" s="805"/>
      <c r="H2698" s="805"/>
      <c r="I2698" s="805"/>
      <c r="J2698" s="805"/>
      <c r="K2698" s="805" t="str">
        <f>IF(AND(N2680=""),"",CONCATENATE("(",'Master sheet'!$C$12," )"))</f>
        <v>(USHA PALIYA )</v>
      </c>
      <c r="L2698" s="805"/>
      <c r="M2698" s="805"/>
      <c r="N2698" s="805"/>
      <c r="O2698" s="805"/>
      <c r="P2698" s="805"/>
      <c r="Q2698" s="819"/>
      <c r="R2698" s="804" t="str">
        <f>IF(AND(S2677=1),CONCATENATE("( ",UPPER('Master sheet'!$F$11)," )"),IF(AND(S2677=2),CONCATENATE("( ",UPPER('Master sheet'!$F$19)," )"),IF(AND(S2677=3),CONCATENATE("( ",UPPER('Master sheet'!$J$11)," )"),IF(AND(S2677=4),CONCATENATE("( ",UPPER('Master sheet'!$J$19)," )"),""))))</f>
        <v/>
      </c>
      <c r="S2698" s="804"/>
      <c r="T2698" s="804"/>
      <c r="U2698" s="804"/>
      <c r="V2698" s="805" t="str">
        <f>IF(AND(AD2680=""),"",CONCATENATE("(",'Master sheet'!$C$14," )"))</f>
        <v>(Suresh Kumar )</v>
      </c>
      <c r="W2698" s="805"/>
      <c r="X2698" s="805"/>
      <c r="Y2698" s="805"/>
      <c r="Z2698" s="805"/>
      <c r="AA2698" s="805" t="str">
        <f>IF(AND(AD2680=""),"",CONCATENATE("(",'Master sheet'!$C$12," )"))</f>
        <v>(USHA PALIYA )</v>
      </c>
      <c r="AB2698" s="805"/>
      <c r="AC2698" s="805"/>
      <c r="AD2698" s="805"/>
      <c r="AE2698" s="805"/>
      <c r="AF2698" s="805"/>
    </row>
    <row r="2699" spans="1:32" ht="21.75" customHeight="1">
      <c r="A2699" s="166">
        <f>IF(N2680="","",A2698+1)</f>
        <v>25</v>
      </c>
      <c r="B2699" s="806" t="s">
        <v>223</v>
      </c>
      <c r="C2699" s="806"/>
      <c r="D2699" s="806"/>
      <c r="E2699" s="806"/>
      <c r="F2699" s="807" t="s">
        <v>224</v>
      </c>
      <c r="G2699" s="807"/>
      <c r="H2699" s="807"/>
      <c r="I2699" s="807"/>
      <c r="J2699" s="807"/>
      <c r="K2699" s="806" t="s">
        <v>225</v>
      </c>
      <c r="L2699" s="806"/>
      <c r="M2699" s="806"/>
      <c r="N2699" s="806"/>
      <c r="O2699" s="806"/>
      <c r="P2699" s="806"/>
      <c r="Q2699" s="819"/>
      <c r="R2699" s="806" t="s">
        <v>223</v>
      </c>
      <c r="S2699" s="806"/>
      <c r="T2699" s="806"/>
      <c r="U2699" s="806"/>
      <c r="V2699" s="807" t="s">
        <v>224</v>
      </c>
      <c r="W2699" s="807"/>
      <c r="X2699" s="807"/>
      <c r="Y2699" s="807"/>
      <c r="Z2699" s="807"/>
      <c r="AA2699" s="806" t="s">
        <v>225</v>
      </c>
      <c r="AB2699" s="806"/>
      <c r="AC2699" s="806"/>
      <c r="AD2699" s="806"/>
      <c r="AE2699" s="806"/>
      <c r="AF2699" s="806"/>
    </row>
  </sheetData>
  <sheetProtection password="C991" sheet="1" objects="1" scenarios="1" formatColumns="0" formatRows="0"/>
  <mergeCells count="11700">
    <mergeCell ref="P927:P928"/>
    <mergeCell ref="AF927:AF928"/>
    <mergeCell ref="P954:P955"/>
    <mergeCell ref="AF954:AF955"/>
    <mergeCell ref="P981:P982"/>
    <mergeCell ref="AF981:AF982"/>
    <mergeCell ref="P1008:P1009"/>
    <mergeCell ref="AF1008:AF1009"/>
    <mergeCell ref="P1035:P1036"/>
    <mergeCell ref="AF1035:AF1036"/>
    <mergeCell ref="P1062:P1063"/>
    <mergeCell ref="AF1062:AF1063"/>
    <mergeCell ref="P1089:P1090"/>
    <mergeCell ref="AF1089:AF1090"/>
    <mergeCell ref="P1116:P1117"/>
    <mergeCell ref="AF1116:AF1117"/>
    <mergeCell ref="P1143:P1144"/>
    <mergeCell ref="AF1143:AF1144"/>
    <mergeCell ref="P1170:P1171"/>
    <mergeCell ref="AF1170:AF1171"/>
    <mergeCell ref="P1197:P1198"/>
    <mergeCell ref="AF1197:AF1198"/>
    <mergeCell ref="P1224:P1225"/>
    <mergeCell ref="AF1224:AF1225"/>
    <mergeCell ref="P1251:P1252"/>
    <mergeCell ref="AF1251:AF1252"/>
    <mergeCell ref="P1278:P1279"/>
    <mergeCell ref="AF1278:AF1279"/>
    <mergeCell ref="P1305:P1306"/>
    <mergeCell ref="AF1305:AF1306"/>
    <mergeCell ref="P1332:P1333"/>
    <mergeCell ref="AF1332:AF1333"/>
    <mergeCell ref="P468:P469"/>
    <mergeCell ref="AF468:AF469"/>
    <mergeCell ref="P495:P496"/>
    <mergeCell ref="AF495:AF496"/>
    <mergeCell ref="P522:P523"/>
    <mergeCell ref="AF522:AF523"/>
    <mergeCell ref="P549:P550"/>
    <mergeCell ref="AF549:AF550"/>
    <mergeCell ref="P576:P577"/>
    <mergeCell ref="AF576:AF577"/>
    <mergeCell ref="P603:P604"/>
    <mergeCell ref="AF603:AF604"/>
    <mergeCell ref="P630:P631"/>
    <mergeCell ref="AF630:AF631"/>
    <mergeCell ref="P657:P658"/>
    <mergeCell ref="AF657:AF658"/>
    <mergeCell ref="P684:P685"/>
    <mergeCell ref="AF684:AF685"/>
    <mergeCell ref="P711:P712"/>
    <mergeCell ref="AF711:AF712"/>
    <mergeCell ref="P738:P739"/>
    <mergeCell ref="AF738:AF739"/>
    <mergeCell ref="P765:P766"/>
    <mergeCell ref="AF765:AF766"/>
    <mergeCell ref="P792:P793"/>
    <mergeCell ref="AF792:AF793"/>
    <mergeCell ref="P819:P820"/>
    <mergeCell ref="AF819:AF820"/>
    <mergeCell ref="P846:P847"/>
    <mergeCell ref="AF846:AF847"/>
    <mergeCell ref="P873:P874"/>
    <mergeCell ref="AF873:AF874"/>
    <mergeCell ref="P900:P901"/>
    <mergeCell ref="AF900:AF901"/>
    <mergeCell ref="AF9:AF10"/>
    <mergeCell ref="P36:P37"/>
    <mergeCell ref="AF36:AF37"/>
    <mergeCell ref="P63:P64"/>
    <mergeCell ref="AF63:AF64"/>
    <mergeCell ref="P90:P91"/>
    <mergeCell ref="AF90:AF91"/>
    <mergeCell ref="P117:P118"/>
    <mergeCell ref="AF117:AF118"/>
    <mergeCell ref="P144:P145"/>
    <mergeCell ref="AF144:AF145"/>
    <mergeCell ref="P171:P172"/>
    <mergeCell ref="AF171:AF172"/>
    <mergeCell ref="P198:P199"/>
    <mergeCell ref="AF198:AF199"/>
    <mergeCell ref="P225:P226"/>
    <mergeCell ref="AF225:AF226"/>
    <mergeCell ref="P252:P253"/>
    <mergeCell ref="AF252:AF253"/>
    <mergeCell ref="P279:P280"/>
    <mergeCell ref="AF279:AF280"/>
    <mergeCell ref="P306:P307"/>
    <mergeCell ref="AF306:AF307"/>
    <mergeCell ref="P333:P334"/>
    <mergeCell ref="AF333:AF334"/>
    <mergeCell ref="P360:P361"/>
    <mergeCell ref="AF360:AF361"/>
    <mergeCell ref="P387:P388"/>
    <mergeCell ref="AF387:AF388"/>
    <mergeCell ref="P414:P415"/>
    <mergeCell ref="AF414:AF415"/>
    <mergeCell ref="P441:P442"/>
    <mergeCell ref="AF441:AF442"/>
    <mergeCell ref="Z952:AC952"/>
    <mergeCell ref="AD952:AF952"/>
    <mergeCell ref="B967:D967"/>
    <mergeCell ref="R967:T967"/>
    <mergeCell ref="B968:D968"/>
    <mergeCell ref="I968:L968"/>
    <mergeCell ref="M968:P968"/>
    <mergeCell ref="R968:T968"/>
    <mergeCell ref="Y968:AB968"/>
    <mergeCell ref="AC968:AF968"/>
    <mergeCell ref="V954:Y954"/>
    <mergeCell ref="Z954:Z955"/>
    <mergeCell ref="AA954:AD954"/>
    <mergeCell ref="AE954:AE955"/>
    <mergeCell ref="B938:D938"/>
    <mergeCell ref="G938:I938"/>
    <mergeCell ref="L938:N938"/>
    <mergeCell ref="R938:T938"/>
    <mergeCell ref="W938:Y938"/>
    <mergeCell ref="AB938:AD938"/>
    <mergeCell ref="B939:D939"/>
    <mergeCell ref="E939:H939"/>
    <mergeCell ref="I939:L939"/>
    <mergeCell ref="M939:P939"/>
    <mergeCell ref="R939:T939"/>
    <mergeCell ref="U939:X939"/>
    <mergeCell ref="Y939:AB939"/>
    <mergeCell ref="AC939:AF939"/>
    <mergeCell ref="E940:H940"/>
    <mergeCell ref="I940:L940"/>
    <mergeCell ref="U949:W949"/>
    <mergeCell ref="X949:Y949"/>
    <mergeCell ref="B943:E943"/>
    <mergeCell ref="F943:J943"/>
    <mergeCell ref="K943:P943"/>
    <mergeCell ref="R943:U943"/>
    <mergeCell ref="V943:Z943"/>
    <mergeCell ref="B942:D942"/>
    <mergeCell ref="R942:T942"/>
    <mergeCell ref="Z949:AC949"/>
    <mergeCell ref="AD949:AF949"/>
    <mergeCell ref="B950:D950"/>
    <mergeCell ref="E950:I950"/>
    <mergeCell ref="J950:M950"/>
    <mergeCell ref="N950:P950"/>
    <mergeCell ref="R950:T950"/>
    <mergeCell ref="U950:Y950"/>
    <mergeCell ref="Z950:AC950"/>
    <mergeCell ref="AD950:AF950"/>
    <mergeCell ref="AA943:AF943"/>
    <mergeCell ref="B944:E944"/>
    <mergeCell ref="F944:J944"/>
    <mergeCell ref="K944:P944"/>
    <mergeCell ref="R944:U944"/>
    <mergeCell ref="V944:Z944"/>
    <mergeCell ref="AA944:AF944"/>
    <mergeCell ref="B946:P946"/>
    <mergeCell ref="Q946:Q971"/>
    <mergeCell ref="R946:AF946"/>
    <mergeCell ref="B947:P947"/>
    <mergeCell ref="R947:AF947"/>
    <mergeCell ref="AC940:AF940"/>
    <mergeCell ref="G941:H941"/>
    <mergeCell ref="W941:X941"/>
    <mergeCell ref="H895:I895"/>
    <mergeCell ref="J895:M895"/>
    <mergeCell ref="N895:P895"/>
    <mergeCell ref="S895:T895"/>
    <mergeCell ref="B900:B902"/>
    <mergeCell ref="C900:E900"/>
    <mergeCell ref="F900:I900"/>
    <mergeCell ref="J900:J901"/>
    <mergeCell ref="K900:N900"/>
    <mergeCell ref="O900:O901"/>
    <mergeCell ref="R900:R902"/>
    <mergeCell ref="S900:U900"/>
    <mergeCell ref="B897:D897"/>
    <mergeCell ref="E897:I897"/>
    <mergeCell ref="J897:M897"/>
    <mergeCell ref="N897:P897"/>
    <mergeCell ref="R897:T897"/>
    <mergeCell ref="U897:Y897"/>
    <mergeCell ref="Z897:AC897"/>
    <mergeCell ref="AD897:AF897"/>
    <mergeCell ref="B898:D898"/>
    <mergeCell ref="B948:D948"/>
    <mergeCell ref="E948:P948"/>
    <mergeCell ref="R948:T948"/>
    <mergeCell ref="U948:AF948"/>
    <mergeCell ref="C949:D949"/>
    <mergeCell ref="E949:G949"/>
    <mergeCell ref="H949:I949"/>
    <mergeCell ref="J949:M949"/>
    <mergeCell ref="N949:P949"/>
    <mergeCell ref="S949:T949"/>
    <mergeCell ref="B954:B956"/>
    <mergeCell ref="AA970:AF970"/>
    <mergeCell ref="AA900:AD900"/>
    <mergeCell ref="AE900:AE901"/>
    <mergeCell ref="B916:E916"/>
    <mergeCell ref="F916:J916"/>
    <mergeCell ref="K916:P916"/>
    <mergeCell ref="R916:U916"/>
    <mergeCell ref="V916:Z916"/>
    <mergeCell ref="B915:D915"/>
    <mergeCell ref="R915:T915"/>
    <mergeCell ref="AA916:AF916"/>
    <mergeCell ref="B909:P909"/>
    <mergeCell ref="R909:AF909"/>
    <mergeCell ref="B910:C910"/>
    <mergeCell ref="D910:E910"/>
    <mergeCell ref="G910:H910"/>
    <mergeCell ref="I910:J910"/>
    <mergeCell ref="L910:M910"/>
    <mergeCell ref="N910:O910"/>
    <mergeCell ref="R910:S910"/>
    <mergeCell ref="T910:U910"/>
    <mergeCell ref="W910:X910"/>
    <mergeCell ref="Y910:Z910"/>
    <mergeCell ref="B917:E917"/>
    <mergeCell ref="F917:J917"/>
    <mergeCell ref="K917:P917"/>
    <mergeCell ref="R917:U917"/>
    <mergeCell ref="V917:Z917"/>
    <mergeCell ref="AA917:AF917"/>
    <mergeCell ref="B919:P919"/>
    <mergeCell ref="AD895:AF895"/>
    <mergeCell ref="E886:H886"/>
    <mergeCell ref="I886:L886"/>
    <mergeCell ref="M886:P886"/>
    <mergeCell ref="U886:X886"/>
    <mergeCell ref="Y886:AB886"/>
    <mergeCell ref="AC886:AF886"/>
    <mergeCell ref="G887:H887"/>
    <mergeCell ref="W887:X887"/>
    <mergeCell ref="E888:G888"/>
    <mergeCell ref="U888:W888"/>
    <mergeCell ref="B912:D912"/>
    <mergeCell ref="E912:H912"/>
    <mergeCell ref="I912:L912"/>
    <mergeCell ref="M912:P912"/>
    <mergeCell ref="R912:T912"/>
    <mergeCell ref="U912:X912"/>
    <mergeCell ref="Y912:AB912"/>
    <mergeCell ref="AC912:AF912"/>
    <mergeCell ref="E913:H913"/>
    <mergeCell ref="I913:L913"/>
    <mergeCell ref="B924:D924"/>
    <mergeCell ref="E924:I924"/>
    <mergeCell ref="J924:M924"/>
    <mergeCell ref="N924:P924"/>
    <mergeCell ref="R924:T924"/>
    <mergeCell ref="U924:Y924"/>
    <mergeCell ref="Z924:AC924"/>
    <mergeCell ref="AD924:AF924"/>
    <mergeCell ref="B925:D925"/>
    <mergeCell ref="E925:I925"/>
    <mergeCell ref="J925:M925"/>
    <mergeCell ref="N925:P925"/>
    <mergeCell ref="R925:T925"/>
    <mergeCell ref="U925:Y925"/>
    <mergeCell ref="Z925:AC925"/>
    <mergeCell ref="AD925:AF925"/>
    <mergeCell ref="Z922:AC922"/>
    <mergeCell ref="B896:D896"/>
    <mergeCell ref="E896:I896"/>
    <mergeCell ref="J896:M896"/>
    <mergeCell ref="N896:P896"/>
    <mergeCell ref="R896:T896"/>
    <mergeCell ref="U896:Y896"/>
    <mergeCell ref="Z896:AC896"/>
    <mergeCell ref="AD896:AF896"/>
    <mergeCell ref="AA889:AF889"/>
    <mergeCell ref="B890:E890"/>
    <mergeCell ref="F890:J890"/>
    <mergeCell ref="K890:P890"/>
    <mergeCell ref="R890:U890"/>
    <mergeCell ref="V890:Z890"/>
    <mergeCell ref="AA890:AF890"/>
    <mergeCell ref="B892:P892"/>
    <mergeCell ref="Q892:Q917"/>
    <mergeCell ref="R892:AF892"/>
    <mergeCell ref="B893:P893"/>
    <mergeCell ref="R893:AF893"/>
    <mergeCell ref="B894:D894"/>
    <mergeCell ref="E894:P894"/>
    <mergeCell ref="R894:T894"/>
    <mergeCell ref="U894:AF894"/>
    <mergeCell ref="C895:D895"/>
    <mergeCell ref="E895:G895"/>
    <mergeCell ref="G884:I884"/>
    <mergeCell ref="L884:N884"/>
    <mergeCell ref="R884:T884"/>
    <mergeCell ref="W884:Y884"/>
    <mergeCell ref="AB884:AD884"/>
    <mergeCell ref="B882:P882"/>
    <mergeCell ref="R882:AF882"/>
    <mergeCell ref="B883:C883"/>
    <mergeCell ref="D883:E883"/>
    <mergeCell ref="G883:H883"/>
    <mergeCell ref="I883:J883"/>
    <mergeCell ref="L883:M883"/>
    <mergeCell ref="N883:O883"/>
    <mergeCell ref="R883:S883"/>
    <mergeCell ref="T883:U883"/>
    <mergeCell ref="W883:X883"/>
    <mergeCell ref="Y883:Z883"/>
    <mergeCell ref="AB883:AC883"/>
    <mergeCell ref="AD883:AE883"/>
    <mergeCell ref="E898:I898"/>
    <mergeCell ref="J898:M898"/>
    <mergeCell ref="N898:P898"/>
    <mergeCell ref="R898:T898"/>
    <mergeCell ref="U898:Y898"/>
    <mergeCell ref="Z898:AC898"/>
    <mergeCell ref="AD898:AF898"/>
    <mergeCell ref="B913:D913"/>
    <mergeCell ref="R913:T913"/>
    <mergeCell ref="B914:D914"/>
    <mergeCell ref="I914:L914"/>
    <mergeCell ref="M914:P914"/>
    <mergeCell ref="R914:T914"/>
    <mergeCell ref="Y914:AB914"/>
    <mergeCell ref="AC914:AF914"/>
    <mergeCell ref="V900:Y900"/>
    <mergeCell ref="Z900:Z901"/>
    <mergeCell ref="B885:D885"/>
    <mergeCell ref="E885:H885"/>
    <mergeCell ref="I885:L885"/>
    <mergeCell ref="M885:P885"/>
    <mergeCell ref="R885:T885"/>
    <mergeCell ref="U885:X885"/>
    <mergeCell ref="Y885:AB885"/>
    <mergeCell ref="AC885:AF885"/>
    <mergeCell ref="B886:D886"/>
    <mergeCell ref="R886:T886"/>
    <mergeCell ref="B887:D887"/>
    <mergeCell ref="I887:L887"/>
    <mergeCell ref="M887:P887"/>
    <mergeCell ref="R887:T887"/>
    <mergeCell ref="Y887:AB887"/>
    <mergeCell ref="AC887:AF887"/>
    <mergeCell ref="U895:W895"/>
    <mergeCell ref="X895:Y895"/>
    <mergeCell ref="B889:E889"/>
    <mergeCell ref="F889:J889"/>
    <mergeCell ref="K889:P889"/>
    <mergeCell ref="R889:U889"/>
    <mergeCell ref="V889:Z889"/>
    <mergeCell ref="B888:D888"/>
    <mergeCell ref="R888:T888"/>
    <mergeCell ref="Z895:AC895"/>
    <mergeCell ref="B862:E862"/>
    <mergeCell ref="F862:J862"/>
    <mergeCell ref="K862:P862"/>
    <mergeCell ref="R862:U862"/>
    <mergeCell ref="V862:Z862"/>
    <mergeCell ref="B861:D861"/>
    <mergeCell ref="R861:T861"/>
    <mergeCell ref="AA862:AF862"/>
    <mergeCell ref="B863:E863"/>
    <mergeCell ref="F863:J863"/>
    <mergeCell ref="K863:P863"/>
    <mergeCell ref="R863:U863"/>
    <mergeCell ref="V863:Z863"/>
    <mergeCell ref="AA863:AF863"/>
    <mergeCell ref="W857:Y857"/>
    <mergeCell ref="AB857:AD857"/>
    <mergeCell ref="B858:D858"/>
    <mergeCell ref="E858:H858"/>
    <mergeCell ref="I858:L858"/>
    <mergeCell ref="M858:P858"/>
    <mergeCell ref="R858:T858"/>
    <mergeCell ref="U858:X858"/>
    <mergeCell ref="Y858:AB858"/>
    <mergeCell ref="AC858:AF858"/>
    <mergeCell ref="E859:H859"/>
    <mergeCell ref="I859:L859"/>
    <mergeCell ref="M859:P859"/>
    <mergeCell ref="U859:X859"/>
    <mergeCell ref="Y859:AB859"/>
    <mergeCell ref="AC859:AF859"/>
    <mergeCell ref="G860:H860"/>
    <mergeCell ref="W860:X860"/>
    <mergeCell ref="E861:G861"/>
    <mergeCell ref="U861:W861"/>
    <mergeCell ref="U844:Y844"/>
    <mergeCell ref="Z844:AC844"/>
    <mergeCell ref="AD844:AF844"/>
    <mergeCell ref="B859:D859"/>
    <mergeCell ref="R859:T859"/>
    <mergeCell ref="B860:D860"/>
    <mergeCell ref="I860:L860"/>
    <mergeCell ref="M860:P860"/>
    <mergeCell ref="R860:T860"/>
    <mergeCell ref="Y860:AB860"/>
    <mergeCell ref="AC860:AF860"/>
    <mergeCell ref="V846:Y846"/>
    <mergeCell ref="Z846:Z847"/>
    <mergeCell ref="AA846:AD846"/>
    <mergeCell ref="AE846:AE847"/>
    <mergeCell ref="B855:P855"/>
    <mergeCell ref="R855:AF855"/>
    <mergeCell ref="B856:C856"/>
    <mergeCell ref="D856:E856"/>
    <mergeCell ref="G856:H856"/>
    <mergeCell ref="I856:J856"/>
    <mergeCell ref="L856:M856"/>
    <mergeCell ref="N856:O856"/>
    <mergeCell ref="R856:S856"/>
    <mergeCell ref="T856:U856"/>
    <mergeCell ref="W856:X856"/>
    <mergeCell ref="Y856:Z856"/>
    <mergeCell ref="AB856:AC856"/>
    <mergeCell ref="AD856:AE856"/>
    <mergeCell ref="B857:D857"/>
    <mergeCell ref="G857:I857"/>
    <mergeCell ref="L857:N857"/>
    <mergeCell ref="R857:T857"/>
    <mergeCell ref="E834:G834"/>
    <mergeCell ref="U834:W834"/>
    <mergeCell ref="U841:W841"/>
    <mergeCell ref="X841:Y841"/>
    <mergeCell ref="B835:E835"/>
    <mergeCell ref="F835:J835"/>
    <mergeCell ref="K835:P835"/>
    <mergeCell ref="R835:U835"/>
    <mergeCell ref="V835:Z835"/>
    <mergeCell ref="B834:D834"/>
    <mergeCell ref="R834:T834"/>
    <mergeCell ref="Z841:AC841"/>
    <mergeCell ref="AD841:AF841"/>
    <mergeCell ref="B842:D842"/>
    <mergeCell ref="E842:I842"/>
    <mergeCell ref="J842:M842"/>
    <mergeCell ref="N842:P842"/>
    <mergeCell ref="R842:T842"/>
    <mergeCell ref="U842:Y842"/>
    <mergeCell ref="Z842:AC842"/>
    <mergeCell ref="AD842:AF842"/>
    <mergeCell ref="AA835:AF835"/>
    <mergeCell ref="B836:E836"/>
    <mergeCell ref="F836:J836"/>
    <mergeCell ref="K836:P836"/>
    <mergeCell ref="R836:U836"/>
    <mergeCell ref="V836:Z836"/>
    <mergeCell ref="AA836:AF836"/>
    <mergeCell ref="B838:P838"/>
    <mergeCell ref="Q838:Q863"/>
    <mergeCell ref="R838:AF838"/>
    <mergeCell ref="B839:P839"/>
    <mergeCell ref="R839:AF839"/>
    <mergeCell ref="B840:D840"/>
    <mergeCell ref="E840:P840"/>
    <mergeCell ref="R840:T840"/>
    <mergeCell ref="U840:AF840"/>
    <mergeCell ref="C841:D841"/>
    <mergeCell ref="E841:G841"/>
    <mergeCell ref="H841:I841"/>
    <mergeCell ref="J841:M841"/>
    <mergeCell ref="N841:P841"/>
    <mergeCell ref="S841:T841"/>
    <mergeCell ref="B846:B848"/>
    <mergeCell ref="C846:E846"/>
    <mergeCell ref="F846:I846"/>
    <mergeCell ref="J846:J847"/>
    <mergeCell ref="K846:N846"/>
    <mergeCell ref="O846:O847"/>
    <mergeCell ref="R846:R848"/>
    <mergeCell ref="S846:U846"/>
    <mergeCell ref="B843:D843"/>
    <mergeCell ref="E843:I843"/>
    <mergeCell ref="J843:M843"/>
    <mergeCell ref="N843:P843"/>
    <mergeCell ref="R843:T843"/>
    <mergeCell ref="U843:Y843"/>
    <mergeCell ref="Z843:AC843"/>
    <mergeCell ref="AD843:AF843"/>
    <mergeCell ref="B844:D844"/>
    <mergeCell ref="E844:I844"/>
    <mergeCell ref="J844:M844"/>
    <mergeCell ref="N844:P844"/>
    <mergeCell ref="R844:T844"/>
    <mergeCell ref="S814:T814"/>
    <mergeCell ref="U814:W814"/>
    <mergeCell ref="X814:Y814"/>
    <mergeCell ref="B816:D816"/>
    <mergeCell ref="E816:I816"/>
    <mergeCell ref="J816:M816"/>
    <mergeCell ref="N816:P816"/>
    <mergeCell ref="R816:T816"/>
    <mergeCell ref="U816:Y816"/>
    <mergeCell ref="Z816:AC816"/>
    <mergeCell ref="AD816:AF816"/>
    <mergeCell ref="B817:D817"/>
    <mergeCell ref="E817:I817"/>
    <mergeCell ref="J817:M817"/>
    <mergeCell ref="N817:P817"/>
    <mergeCell ref="R817:T817"/>
    <mergeCell ref="U817:Y817"/>
    <mergeCell ref="Z817:AC817"/>
    <mergeCell ref="AD817:AF817"/>
    <mergeCell ref="Z814:AC814"/>
    <mergeCell ref="B832:D832"/>
    <mergeCell ref="R832:T832"/>
    <mergeCell ref="B833:D833"/>
    <mergeCell ref="I833:L833"/>
    <mergeCell ref="M833:P833"/>
    <mergeCell ref="R833:T833"/>
    <mergeCell ref="Y833:AB833"/>
    <mergeCell ref="AC833:AF833"/>
    <mergeCell ref="B830:D830"/>
    <mergeCell ref="G830:I830"/>
    <mergeCell ref="L830:N830"/>
    <mergeCell ref="R830:T830"/>
    <mergeCell ref="W830:Y830"/>
    <mergeCell ref="AB830:AD830"/>
    <mergeCell ref="B831:D831"/>
    <mergeCell ref="E831:H831"/>
    <mergeCell ref="I831:L831"/>
    <mergeCell ref="M831:P831"/>
    <mergeCell ref="R831:T831"/>
    <mergeCell ref="U831:X831"/>
    <mergeCell ref="Y831:AB831"/>
    <mergeCell ref="AC831:AF831"/>
    <mergeCell ref="E832:H832"/>
    <mergeCell ref="I832:L832"/>
    <mergeCell ref="M832:P832"/>
    <mergeCell ref="U832:X832"/>
    <mergeCell ref="Y832:AB832"/>
    <mergeCell ref="AC832:AF832"/>
    <mergeCell ref="G833:H833"/>
    <mergeCell ref="W833:X833"/>
    <mergeCell ref="O819:O820"/>
    <mergeCell ref="R819:R821"/>
    <mergeCell ref="S819:U819"/>
    <mergeCell ref="F819:I819"/>
    <mergeCell ref="J819:J820"/>
    <mergeCell ref="K819:N819"/>
    <mergeCell ref="U789:Y789"/>
    <mergeCell ref="Z789:AC789"/>
    <mergeCell ref="AD789:AF789"/>
    <mergeCell ref="B790:D790"/>
    <mergeCell ref="E790:I790"/>
    <mergeCell ref="J790:M790"/>
    <mergeCell ref="N790:P790"/>
    <mergeCell ref="R790:T790"/>
    <mergeCell ref="U790:Y790"/>
    <mergeCell ref="Z790:AC790"/>
    <mergeCell ref="AD790:AF790"/>
    <mergeCell ref="B805:D805"/>
    <mergeCell ref="R805:T805"/>
    <mergeCell ref="B806:D806"/>
    <mergeCell ref="I806:L806"/>
    <mergeCell ref="M806:P806"/>
    <mergeCell ref="R806:T806"/>
    <mergeCell ref="Y806:AB806"/>
    <mergeCell ref="AC806:AF806"/>
    <mergeCell ref="V792:Y792"/>
    <mergeCell ref="Z792:Z793"/>
    <mergeCell ref="AA792:AD792"/>
    <mergeCell ref="AE792:AE793"/>
    <mergeCell ref="B808:E808"/>
    <mergeCell ref="F808:J808"/>
    <mergeCell ref="K808:P808"/>
    <mergeCell ref="R808:U808"/>
    <mergeCell ref="V808:Z808"/>
    <mergeCell ref="B807:D807"/>
    <mergeCell ref="R807:T807"/>
    <mergeCell ref="AA808:AF808"/>
    <mergeCell ref="B801:P801"/>
    <mergeCell ref="R801:AF801"/>
    <mergeCell ref="B802:C802"/>
    <mergeCell ref="D802:E802"/>
    <mergeCell ref="G802:H802"/>
    <mergeCell ref="I802:J802"/>
    <mergeCell ref="L802:M802"/>
    <mergeCell ref="N802:O802"/>
    <mergeCell ref="R802:S802"/>
    <mergeCell ref="T802:U802"/>
    <mergeCell ref="W802:X802"/>
    <mergeCell ref="Y802:Z802"/>
    <mergeCell ref="AB802:AC802"/>
    <mergeCell ref="AD802:AE802"/>
    <mergeCell ref="B803:D803"/>
    <mergeCell ref="G803:I803"/>
    <mergeCell ref="L803:N803"/>
    <mergeCell ref="R803:T803"/>
    <mergeCell ref="W803:Y803"/>
    <mergeCell ref="AB803:AD803"/>
    <mergeCell ref="B804:D804"/>
    <mergeCell ref="E804:H804"/>
    <mergeCell ref="I804:L804"/>
    <mergeCell ref="M804:P804"/>
    <mergeCell ref="R804:T804"/>
    <mergeCell ref="U804:X804"/>
    <mergeCell ref="Y804:AB804"/>
    <mergeCell ref="AC804:AF804"/>
    <mergeCell ref="E805:H805"/>
    <mergeCell ref="I805:L805"/>
    <mergeCell ref="M805:P805"/>
    <mergeCell ref="U787:W787"/>
    <mergeCell ref="X787:Y787"/>
    <mergeCell ref="B781:E781"/>
    <mergeCell ref="F781:J781"/>
    <mergeCell ref="K781:P781"/>
    <mergeCell ref="R781:U781"/>
    <mergeCell ref="V781:Z781"/>
    <mergeCell ref="B780:D780"/>
    <mergeCell ref="R780:T780"/>
    <mergeCell ref="Z787:AC787"/>
    <mergeCell ref="AD787:AF787"/>
    <mergeCell ref="E778:H778"/>
    <mergeCell ref="I778:L778"/>
    <mergeCell ref="M778:P778"/>
    <mergeCell ref="U778:X778"/>
    <mergeCell ref="Y778:AB778"/>
    <mergeCell ref="AC778:AF778"/>
    <mergeCell ref="G779:H779"/>
    <mergeCell ref="W779:X779"/>
    <mergeCell ref="E780:G780"/>
    <mergeCell ref="U780:W780"/>
    <mergeCell ref="B788:D788"/>
    <mergeCell ref="E788:I788"/>
    <mergeCell ref="J788:M788"/>
    <mergeCell ref="N788:P788"/>
    <mergeCell ref="R788:T788"/>
    <mergeCell ref="U788:Y788"/>
    <mergeCell ref="Z788:AC788"/>
    <mergeCell ref="AD788:AF788"/>
    <mergeCell ref="AA781:AF781"/>
    <mergeCell ref="B782:E782"/>
    <mergeCell ref="F782:J782"/>
    <mergeCell ref="K782:P782"/>
    <mergeCell ref="R782:U782"/>
    <mergeCell ref="V782:Z782"/>
    <mergeCell ref="AA782:AF782"/>
    <mergeCell ref="B784:P784"/>
    <mergeCell ref="Q784:Q809"/>
    <mergeCell ref="R784:AF784"/>
    <mergeCell ref="B785:P785"/>
    <mergeCell ref="R785:AF785"/>
    <mergeCell ref="B786:D786"/>
    <mergeCell ref="E786:P786"/>
    <mergeCell ref="R786:T786"/>
    <mergeCell ref="U786:AF786"/>
    <mergeCell ref="C787:D787"/>
    <mergeCell ref="E787:G787"/>
    <mergeCell ref="H787:I787"/>
    <mergeCell ref="J787:M787"/>
    <mergeCell ref="N787:P787"/>
    <mergeCell ref="S787:T787"/>
    <mergeCell ref="B792:B794"/>
    <mergeCell ref="C792:E792"/>
    <mergeCell ref="F792:I792"/>
    <mergeCell ref="J792:J793"/>
    <mergeCell ref="K792:N792"/>
    <mergeCell ref="O792:O793"/>
    <mergeCell ref="R792:R794"/>
    <mergeCell ref="S792:U792"/>
    <mergeCell ref="B789:D789"/>
    <mergeCell ref="E789:I789"/>
    <mergeCell ref="J789:M789"/>
    <mergeCell ref="N789:P789"/>
    <mergeCell ref="R789:T789"/>
    <mergeCell ref="G776:I776"/>
    <mergeCell ref="L776:N776"/>
    <mergeCell ref="R776:T776"/>
    <mergeCell ref="W776:Y776"/>
    <mergeCell ref="AB776:AD776"/>
    <mergeCell ref="B774:P774"/>
    <mergeCell ref="R774:AF774"/>
    <mergeCell ref="B775:C775"/>
    <mergeCell ref="D775:E775"/>
    <mergeCell ref="G775:H775"/>
    <mergeCell ref="I775:J775"/>
    <mergeCell ref="L775:M775"/>
    <mergeCell ref="N775:O775"/>
    <mergeCell ref="R775:S775"/>
    <mergeCell ref="T775:U775"/>
    <mergeCell ref="W775:X775"/>
    <mergeCell ref="Y775:Z775"/>
    <mergeCell ref="AB775:AC775"/>
    <mergeCell ref="AD775:AE775"/>
    <mergeCell ref="B777:D777"/>
    <mergeCell ref="E777:H777"/>
    <mergeCell ref="I777:L777"/>
    <mergeCell ref="M777:P777"/>
    <mergeCell ref="R777:T777"/>
    <mergeCell ref="U777:X777"/>
    <mergeCell ref="Y777:AB777"/>
    <mergeCell ref="AC777:AF777"/>
    <mergeCell ref="B778:D778"/>
    <mergeCell ref="R778:T778"/>
    <mergeCell ref="B779:D779"/>
    <mergeCell ref="I779:L779"/>
    <mergeCell ref="M779:P779"/>
    <mergeCell ref="R779:T779"/>
    <mergeCell ref="Y779:AB779"/>
    <mergeCell ref="AC779:AF779"/>
    <mergeCell ref="F765:I765"/>
    <mergeCell ref="J765:J766"/>
    <mergeCell ref="K765:N765"/>
    <mergeCell ref="O765:O766"/>
    <mergeCell ref="R765:R767"/>
    <mergeCell ref="S765:U765"/>
    <mergeCell ref="B776:D776"/>
    <mergeCell ref="AA738:AD738"/>
    <mergeCell ref="AE738:AE739"/>
    <mergeCell ref="B747:P747"/>
    <mergeCell ref="R747:AF747"/>
    <mergeCell ref="B748:C748"/>
    <mergeCell ref="D748:E748"/>
    <mergeCell ref="G748:H748"/>
    <mergeCell ref="I748:J748"/>
    <mergeCell ref="L748:M748"/>
    <mergeCell ref="N748:O748"/>
    <mergeCell ref="R748:S748"/>
    <mergeCell ref="T748:U748"/>
    <mergeCell ref="W748:X748"/>
    <mergeCell ref="Y748:Z748"/>
    <mergeCell ref="AB748:AC748"/>
    <mergeCell ref="AD748:AE748"/>
    <mergeCell ref="B749:D749"/>
    <mergeCell ref="G749:I749"/>
    <mergeCell ref="L749:N749"/>
    <mergeCell ref="R749:T749"/>
    <mergeCell ref="B754:E754"/>
    <mergeCell ref="F754:J754"/>
    <mergeCell ref="K754:P754"/>
    <mergeCell ref="R754:U754"/>
    <mergeCell ref="V754:Z754"/>
    <mergeCell ref="B753:D753"/>
    <mergeCell ref="R753:T753"/>
    <mergeCell ref="AA754:AF754"/>
    <mergeCell ref="B755:E755"/>
    <mergeCell ref="F755:J755"/>
    <mergeCell ref="K755:P755"/>
    <mergeCell ref="R755:U755"/>
    <mergeCell ref="V755:Z755"/>
    <mergeCell ref="AA755:AF755"/>
    <mergeCell ref="W749:Y749"/>
    <mergeCell ref="AB749:AD749"/>
    <mergeCell ref="B750:D750"/>
    <mergeCell ref="E750:H750"/>
    <mergeCell ref="I750:L750"/>
    <mergeCell ref="M750:P750"/>
    <mergeCell ref="R750:T750"/>
    <mergeCell ref="U750:X750"/>
    <mergeCell ref="Y750:AB750"/>
    <mergeCell ref="AC750:AF750"/>
    <mergeCell ref="E751:H751"/>
    <mergeCell ref="I751:L751"/>
    <mergeCell ref="M751:P751"/>
    <mergeCell ref="U751:X751"/>
    <mergeCell ref="Y751:AB751"/>
    <mergeCell ref="AC751:AF751"/>
    <mergeCell ref="G752:H752"/>
    <mergeCell ref="W752:X752"/>
    <mergeCell ref="E753:G753"/>
    <mergeCell ref="U753:W753"/>
    <mergeCell ref="B734:D734"/>
    <mergeCell ref="E734:I734"/>
    <mergeCell ref="J734:M734"/>
    <mergeCell ref="N734:P734"/>
    <mergeCell ref="R734:T734"/>
    <mergeCell ref="U734:Y734"/>
    <mergeCell ref="Z734:AC734"/>
    <mergeCell ref="AD734:AF734"/>
    <mergeCell ref="AA727:AF727"/>
    <mergeCell ref="B728:E728"/>
    <mergeCell ref="F728:J728"/>
    <mergeCell ref="K728:P728"/>
    <mergeCell ref="R728:U728"/>
    <mergeCell ref="V728:Z728"/>
    <mergeCell ref="AA728:AF728"/>
    <mergeCell ref="B730:P730"/>
    <mergeCell ref="Q730:Q755"/>
    <mergeCell ref="R730:AF730"/>
    <mergeCell ref="B731:P731"/>
    <mergeCell ref="R731:AF731"/>
    <mergeCell ref="B732:D732"/>
    <mergeCell ref="E732:P732"/>
    <mergeCell ref="R732:T732"/>
    <mergeCell ref="U732:AF732"/>
    <mergeCell ref="C733:D733"/>
    <mergeCell ref="E733:G733"/>
    <mergeCell ref="H733:I733"/>
    <mergeCell ref="J733:M733"/>
    <mergeCell ref="N733:P733"/>
    <mergeCell ref="S733:T733"/>
    <mergeCell ref="B738:B740"/>
    <mergeCell ref="C738:E738"/>
    <mergeCell ref="F738:I738"/>
    <mergeCell ref="J738:J739"/>
    <mergeCell ref="K738:N738"/>
    <mergeCell ref="O738:O739"/>
    <mergeCell ref="R738:R740"/>
    <mergeCell ref="S738:U738"/>
    <mergeCell ref="B735:D735"/>
    <mergeCell ref="E735:I735"/>
    <mergeCell ref="J735:M735"/>
    <mergeCell ref="N735:P735"/>
    <mergeCell ref="R735:T735"/>
    <mergeCell ref="U735:Y735"/>
    <mergeCell ref="Z735:AC735"/>
    <mergeCell ref="AD735:AF735"/>
    <mergeCell ref="B736:D736"/>
    <mergeCell ref="E736:I736"/>
    <mergeCell ref="J736:M736"/>
    <mergeCell ref="N736:P736"/>
    <mergeCell ref="R736:T736"/>
    <mergeCell ref="U736:Y736"/>
    <mergeCell ref="Z736:AC736"/>
    <mergeCell ref="AD736:AF736"/>
    <mergeCell ref="B751:D751"/>
    <mergeCell ref="R751:T751"/>
    <mergeCell ref="B752:D752"/>
    <mergeCell ref="I752:L752"/>
    <mergeCell ref="M752:P752"/>
    <mergeCell ref="R752:T752"/>
    <mergeCell ref="Y752:AB752"/>
    <mergeCell ref="AC752:AF752"/>
    <mergeCell ref="V738:Y738"/>
    <mergeCell ref="Z738:Z739"/>
    <mergeCell ref="B725:D725"/>
    <mergeCell ref="I725:L725"/>
    <mergeCell ref="M725:P725"/>
    <mergeCell ref="R725:T725"/>
    <mergeCell ref="Y725:AB725"/>
    <mergeCell ref="AC725:AF725"/>
    <mergeCell ref="B722:D722"/>
    <mergeCell ref="G722:I722"/>
    <mergeCell ref="L722:N722"/>
    <mergeCell ref="R722:T722"/>
    <mergeCell ref="W722:Y722"/>
    <mergeCell ref="AB722:AD722"/>
    <mergeCell ref="B723:D723"/>
    <mergeCell ref="E723:H723"/>
    <mergeCell ref="I723:L723"/>
    <mergeCell ref="M723:P723"/>
    <mergeCell ref="R723:T723"/>
    <mergeCell ref="U723:X723"/>
    <mergeCell ref="Y723:AB723"/>
    <mergeCell ref="AC723:AF723"/>
    <mergeCell ref="E724:H724"/>
    <mergeCell ref="I724:L724"/>
    <mergeCell ref="M724:P724"/>
    <mergeCell ref="U724:X724"/>
    <mergeCell ref="Y724:AB724"/>
    <mergeCell ref="AC724:AF724"/>
    <mergeCell ref="G725:H725"/>
    <mergeCell ref="W725:X725"/>
    <mergeCell ref="E726:G726"/>
    <mergeCell ref="U726:W726"/>
    <mergeCell ref="U733:W733"/>
    <mergeCell ref="X733:Y733"/>
    <mergeCell ref="B727:E727"/>
    <mergeCell ref="F727:J727"/>
    <mergeCell ref="K727:P727"/>
    <mergeCell ref="R727:U727"/>
    <mergeCell ref="V727:Z727"/>
    <mergeCell ref="B726:D726"/>
    <mergeCell ref="R726:T726"/>
    <mergeCell ref="Z733:AC733"/>
    <mergeCell ref="AD733:AF733"/>
    <mergeCell ref="B704:P704"/>
    <mergeCell ref="R704:AF704"/>
    <mergeCell ref="B705:D705"/>
    <mergeCell ref="E705:P705"/>
    <mergeCell ref="R705:T705"/>
    <mergeCell ref="U705:AF705"/>
    <mergeCell ref="C706:D706"/>
    <mergeCell ref="E706:G706"/>
    <mergeCell ref="H706:I706"/>
    <mergeCell ref="J706:M706"/>
    <mergeCell ref="N706:P706"/>
    <mergeCell ref="S706:T706"/>
    <mergeCell ref="U706:W706"/>
    <mergeCell ref="X706:Y706"/>
    <mergeCell ref="B708:D708"/>
    <mergeCell ref="E708:I708"/>
    <mergeCell ref="J708:M708"/>
    <mergeCell ref="N708:P708"/>
    <mergeCell ref="R708:T708"/>
    <mergeCell ref="U708:Y708"/>
    <mergeCell ref="Z708:AC708"/>
    <mergeCell ref="AD708:AF708"/>
    <mergeCell ref="B709:D709"/>
    <mergeCell ref="E709:I709"/>
    <mergeCell ref="J709:M709"/>
    <mergeCell ref="N709:P709"/>
    <mergeCell ref="R709:T709"/>
    <mergeCell ref="U709:Y709"/>
    <mergeCell ref="Z709:AC709"/>
    <mergeCell ref="AD709:AF709"/>
    <mergeCell ref="Z706:AC706"/>
    <mergeCell ref="B724:D724"/>
    <mergeCell ref="R724:T724"/>
    <mergeCell ref="B720:P720"/>
    <mergeCell ref="R720:AF720"/>
    <mergeCell ref="B721:C721"/>
    <mergeCell ref="D721:E721"/>
    <mergeCell ref="G721:H721"/>
    <mergeCell ref="I721:J721"/>
    <mergeCell ref="L721:M721"/>
    <mergeCell ref="N721:O721"/>
    <mergeCell ref="R721:S721"/>
    <mergeCell ref="T721:U721"/>
    <mergeCell ref="W721:X721"/>
    <mergeCell ref="Y721:Z721"/>
    <mergeCell ref="AB721:AC721"/>
    <mergeCell ref="AD721:AE721"/>
    <mergeCell ref="AD706:AF706"/>
    <mergeCell ref="B707:D707"/>
    <mergeCell ref="E707:I707"/>
    <mergeCell ref="J707:M707"/>
    <mergeCell ref="N707:P707"/>
    <mergeCell ref="R707:T707"/>
    <mergeCell ref="U707:Y707"/>
    <mergeCell ref="Z707:AC707"/>
    <mergeCell ref="AD707:AF707"/>
    <mergeCell ref="V711:Y711"/>
    <mergeCell ref="Z711:Z712"/>
    <mergeCell ref="AA711:AD711"/>
    <mergeCell ref="AE711:AE712"/>
    <mergeCell ref="B711:B713"/>
    <mergeCell ref="C711:E711"/>
    <mergeCell ref="U681:Y681"/>
    <mergeCell ref="Z681:AC681"/>
    <mergeCell ref="AD681:AF681"/>
    <mergeCell ref="B682:D682"/>
    <mergeCell ref="E682:I682"/>
    <mergeCell ref="J682:M682"/>
    <mergeCell ref="N682:P682"/>
    <mergeCell ref="R682:T682"/>
    <mergeCell ref="U682:Y682"/>
    <mergeCell ref="Z682:AC682"/>
    <mergeCell ref="AD682:AF682"/>
    <mergeCell ref="B697:D697"/>
    <mergeCell ref="R697:T697"/>
    <mergeCell ref="B698:D698"/>
    <mergeCell ref="I698:L698"/>
    <mergeCell ref="M698:P698"/>
    <mergeCell ref="R698:T698"/>
    <mergeCell ref="Y698:AB698"/>
    <mergeCell ref="AC698:AF698"/>
    <mergeCell ref="V684:Y684"/>
    <mergeCell ref="Z684:Z685"/>
    <mergeCell ref="AA684:AD684"/>
    <mergeCell ref="AE684:AE685"/>
    <mergeCell ref="B700:E700"/>
    <mergeCell ref="F700:J700"/>
    <mergeCell ref="K700:P700"/>
    <mergeCell ref="R700:U700"/>
    <mergeCell ref="V700:Z700"/>
    <mergeCell ref="B699:D699"/>
    <mergeCell ref="R699:T699"/>
    <mergeCell ref="AA700:AF700"/>
    <mergeCell ref="B693:P693"/>
    <mergeCell ref="R693:AF693"/>
    <mergeCell ref="B694:C694"/>
    <mergeCell ref="D694:E694"/>
    <mergeCell ref="G694:H694"/>
    <mergeCell ref="I694:J694"/>
    <mergeCell ref="L694:M694"/>
    <mergeCell ref="N694:O694"/>
    <mergeCell ref="R694:S694"/>
    <mergeCell ref="T694:U694"/>
    <mergeCell ref="W694:X694"/>
    <mergeCell ref="Y694:Z694"/>
    <mergeCell ref="B696:D696"/>
    <mergeCell ref="E696:H696"/>
    <mergeCell ref="I696:L696"/>
    <mergeCell ref="M696:P696"/>
    <mergeCell ref="R696:T696"/>
    <mergeCell ref="U696:X696"/>
    <mergeCell ref="Y696:AB696"/>
    <mergeCell ref="AC696:AF696"/>
    <mergeCell ref="E697:H697"/>
    <mergeCell ref="I697:L697"/>
    <mergeCell ref="M697:P697"/>
    <mergeCell ref="U697:X697"/>
    <mergeCell ref="Y697:AB697"/>
    <mergeCell ref="AC697:AF697"/>
    <mergeCell ref="G698:H698"/>
    <mergeCell ref="W698:X698"/>
    <mergeCell ref="E699:G699"/>
    <mergeCell ref="U699:W699"/>
    <mergeCell ref="U679:W679"/>
    <mergeCell ref="X679:Y679"/>
    <mergeCell ref="B673:E673"/>
    <mergeCell ref="F673:J673"/>
    <mergeCell ref="K673:P673"/>
    <mergeCell ref="R673:U673"/>
    <mergeCell ref="V673:Z673"/>
    <mergeCell ref="B672:D672"/>
    <mergeCell ref="R672:T672"/>
    <mergeCell ref="Z679:AC679"/>
    <mergeCell ref="AD679:AF679"/>
    <mergeCell ref="E670:H670"/>
    <mergeCell ref="I670:L670"/>
    <mergeCell ref="M670:P670"/>
    <mergeCell ref="U670:X670"/>
    <mergeCell ref="Y670:AB670"/>
    <mergeCell ref="AC670:AF670"/>
    <mergeCell ref="G671:H671"/>
    <mergeCell ref="W671:X671"/>
    <mergeCell ref="E672:G672"/>
    <mergeCell ref="U672:W672"/>
    <mergeCell ref="B680:D680"/>
    <mergeCell ref="E680:I680"/>
    <mergeCell ref="J680:M680"/>
    <mergeCell ref="N680:P680"/>
    <mergeCell ref="R680:T680"/>
    <mergeCell ref="U680:Y680"/>
    <mergeCell ref="Z680:AC680"/>
    <mergeCell ref="AD680:AF680"/>
    <mergeCell ref="AA673:AF673"/>
    <mergeCell ref="B674:E674"/>
    <mergeCell ref="F674:J674"/>
    <mergeCell ref="K674:P674"/>
    <mergeCell ref="R674:U674"/>
    <mergeCell ref="V674:Z674"/>
    <mergeCell ref="AA674:AF674"/>
    <mergeCell ref="B676:P676"/>
    <mergeCell ref="Q676:Q701"/>
    <mergeCell ref="R676:AF676"/>
    <mergeCell ref="B677:P677"/>
    <mergeCell ref="R677:AF677"/>
    <mergeCell ref="B678:D678"/>
    <mergeCell ref="E678:P678"/>
    <mergeCell ref="R678:T678"/>
    <mergeCell ref="U678:AF678"/>
    <mergeCell ref="C679:D679"/>
    <mergeCell ref="E679:G679"/>
    <mergeCell ref="H679:I679"/>
    <mergeCell ref="J679:M679"/>
    <mergeCell ref="N679:P679"/>
    <mergeCell ref="S679:T679"/>
    <mergeCell ref="B684:B686"/>
    <mergeCell ref="C684:E684"/>
    <mergeCell ref="F684:I684"/>
    <mergeCell ref="J684:J685"/>
    <mergeCell ref="K684:N684"/>
    <mergeCell ref="O684:O685"/>
    <mergeCell ref="R684:R686"/>
    <mergeCell ref="S684:U684"/>
    <mergeCell ref="B681:D681"/>
    <mergeCell ref="E681:I681"/>
    <mergeCell ref="J681:M681"/>
    <mergeCell ref="N681:P681"/>
    <mergeCell ref="R681:T681"/>
    <mergeCell ref="G668:I668"/>
    <mergeCell ref="L668:N668"/>
    <mergeCell ref="R668:T668"/>
    <mergeCell ref="W668:Y668"/>
    <mergeCell ref="AB668:AD668"/>
    <mergeCell ref="B666:P666"/>
    <mergeCell ref="R666:AF666"/>
    <mergeCell ref="B667:C667"/>
    <mergeCell ref="D667:E667"/>
    <mergeCell ref="G667:H667"/>
    <mergeCell ref="I667:J667"/>
    <mergeCell ref="L667:M667"/>
    <mergeCell ref="N667:O667"/>
    <mergeCell ref="R667:S667"/>
    <mergeCell ref="T667:U667"/>
    <mergeCell ref="W667:X667"/>
    <mergeCell ref="Y667:Z667"/>
    <mergeCell ref="AB667:AC667"/>
    <mergeCell ref="AD667:AE667"/>
    <mergeCell ref="B669:D669"/>
    <mergeCell ref="E669:H669"/>
    <mergeCell ref="I669:L669"/>
    <mergeCell ref="M669:P669"/>
    <mergeCell ref="R669:T669"/>
    <mergeCell ref="U669:X669"/>
    <mergeCell ref="Y669:AB669"/>
    <mergeCell ref="AC669:AF669"/>
    <mergeCell ref="B670:D670"/>
    <mergeCell ref="R670:T670"/>
    <mergeCell ref="B671:D671"/>
    <mergeCell ref="I671:L671"/>
    <mergeCell ref="M671:P671"/>
    <mergeCell ref="R671:T671"/>
    <mergeCell ref="Y671:AB671"/>
    <mergeCell ref="AC671:AF671"/>
    <mergeCell ref="B646:E646"/>
    <mergeCell ref="F646:J646"/>
    <mergeCell ref="K646:P646"/>
    <mergeCell ref="R646:U646"/>
    <mergeCell ref="V646:Z646"/>
    <mergeCell ref="B645:D645"/>
    <mergeCell ref="R645:T645"/>
    <mergeCell ref="AA646:AF646"/>
    <mergeCell ref="B647:E647"/>
    <mergeCell ref="F647:J647"/>
    <mergeCell ref="K647:P647"/>
    <mergeCell ref="R647:U647"/>
    <mergeCell ref="V647:Z647"/>
    <mergeCell ref="AA647:AF647"/>
    <mergeCell ref="W641:Y641"/>
    <mergeCell ref="AB641:AD641"/>
    <mergeCell ref="B642:D642"/>
    <mergeCell ref="E642:H642"/>
    <mergeCell ref="I642:L642"/>
    <mergeCell ref="M642:P642"/>
    <mergeCell ref="R642:T642"/>
    <mergeCell ref="U642:X642"/>
    <mergeCell ref="Y642:AB642"/>
    <mergeCell ref="AC642:AF642"/>
    <mergeCell ref="E643:H643"/>
    <mergeCell ref="I643:L643"/>
    <mergeCell ref="M643:P643"/>
    <mergeCell ref="U643:X643"/>
    <mergeCell ref="Y643:AB643"/>
    <mergeCell ref="AC643:AF643"/>
    <mergeCell ref="G644:H644"/>
    <mergeCell ref="W644:X644"/>
    <mergeCell ref="E645:G645"/>
    <mergeCell ref="U645:W645"/>
    <mergeCell ref="U628:Y628"/>
    <mergeCell ref="Z628:AC628"/>
    <mergeCell ref="AD628:AF628"/>
    <mergeCell ref="B643:D643"/>
    <mergeCell ref="R643:T643"/>
    <mergeCell ref="B644:D644"/>
    <mergeCell ref="I644:L644"/>
    <mergeCell ref="M644:P644"/>
    <mergeCell ref="R644:T644"/>
    <mergeCell ref="Y644:AB644"/>
    <mergeCell ref="AC644:AF644"/>
    <mergeCell ref="V630:Y630"/>
    <mergeCell ref="Z630:Z631"/>
    <mergeCell ref="AA630:AD630"/>
    <mergeCell ref="AE630:AE631"/>
    <mergeCell ref="B639:P639"/>
    <mergeCell ref="R639:AF639"/>
    <mergeCell ref="B640:C640"/>
    <mergeCell ref="D640:E640"/>
    <mergeCell ref="G640:H640"/>
    <mergeCell ref="I640:J640"/>
    <mergeCell ref="L640:M640"/>
    <mergeCell ref="N640:O640"/>
    <mergeCell ref="R640:S640"/>
    <mergeCell ref="T640:U640"/>
    <mergeCell ref="W640:X640"/>
    <mergeCell ref="Y640:Z640"/>
    <mergeCell ref="AB640:AC640"/>
    <mergeCell ref="AD640:AE640"/>
    <mergeCell ref="B641:D641"/>
    <mergeCell ref="G641:I641"/>
    <mergeCell ref="L641:N641"/>
    <mergeCell ref="R641:T641"/>
    <mergeCell ref="E618:G618"/>
    <mergeCell ref="U618:W618"/>
    <mergeCell ref="U625:W625"/>
    <mergeCell ref="X625:Y625"/>
    <mergeCell ref="B619:E619"/>
    <mergeCell ref="F619:J619"/>
    <mergeCell ref="K619:P619"/>
    <mergeCell ref="R619:U619"/>
    <mergeCell ref="V619:Z619"/>
    <mergeCell ref="B618:D618"/>
    <mergeCell ref="R618:T618"/>
    <mergeCell ref="Z625:AC625"/>
    <mergeCell ref="AD625:AF625"/>
    <mergeCell ref="B626:D626"/>
    <mergeCell ref="E626:I626"/>
    <mergeCell ref="J626:M626"/>
    <mergeCell ref="N626:P626"/>
    <mergeCell ref="R626:T626"/>
    <mergeCell ref="U626:Y626"/>
    <mergeCell ref="Z626:AC626"/>
    <mergeCell ref="AD626:AF626"/>
    <mergeCell ref="AA619:AF619"/>
    <mergeCell ref="B620:E620"/>
    <mergeCell ref="F620:J620"/>
    <mergeCell ref="K620:P620"/>
    <mergeCell ref="R620:U620"/>
    <mergeCell ref="V620:Z620"/>
    <mergeCell ref="AA620:AF620"/>
    <mergeCell ref="B622:P622"/>
    <mergeCell ref="Q622:Q647"/>
    <mergeCell ref="R622:AF622"/>
    <mergeCell ref="B623:P623"/>
    <mergeCell ref="R623:AF623"/>
    <mergeCell ref="B624:D624"/>
    <mergeCell ref="E624:P624"/>
    <mergeCell ref="R624:T624"/>
    <mergeCell ref="U624:AF624"/>
    <mergeCell ref="C625:D625"/>
    <mergeCell ref="E625:G625"/>
    <mergeCell ref="H625:I625"/>
    <mergeCell ref="J625:M625"/>
    <mergeCell ref="N625:P625"/>
    <mergeCell ref="S625:T625"/>
    <mergeCell ref="B630:B632"/>
    <mergeCell ref="C630:E630"/>
    <mergeCell ref="F630:I630"/>
    <mergeCell ref="J630:J631"/>
    <mergeCell ref="K630:N630"/>
    <mergeCell ref="O630:O631"/>
    <mergeCell ref="R630:R632"/>
    <mergeCell ref="S630:U630"/>
    <mergeCell ref="B627:D627"/>
    <mergeCell ref="E627:I627"/>
    <mergeCell ref="J627:M627"/>
    <mergeCell ref="N627:P627"/>
    <mergeCell ref="R627:T627"/>
    <mergeCell ref="U627:Y627"/>
    <mergeCell ref="Z627:AC627"/>
    <mergeCell ref="AD627:AF627"/>
    <mergeCell ref="B628:D628"/>
    <mergeCell ref="E628:I628"/>
    <mergeCell ref="J628:M628"/>
    <mergeCell ref="N628:P628"/>
    <mergeCell ref="R628:T628"/>
    <mergeCell ref="S598:T598"/>
    <mergeCell ref="U598:W598"/>
    <mergeCell ref="X598:Y598"/>
    <mergeCell ref="B600:D600"/>
    <mergeCell ref="E600:I600"/>
    <mergeCell ref="J600:M600"/>
    <mergeCell ref="N600:P600"/>
    <mergeCell ref="R600:T600"/>
    <mergeCell ref="U600:Y600"/>
    <mergeCell ref="Z600:AC600"/>
    <mergeCell ref="AD600:AF600"/>
    <mergeCell ref="B601:D601"/>
    <mergeCell ref="E601:I601"/>
    <mergeCell ref="J601:M601"/>
    <mergeCell ref="N601:P601"/>
    <mergeCell ref="R601:T601"/>
    <mergeCell ref="U601:Y601"/>
    <mergeCell ref="Z601:AC601"/>
    <mergeCell ref="AD601:AF601"/>
    <mergeCell ref="Z598:AC598"/>
    <mergeCell ref="B616:D616"/>
    <mergeCell ref="R616:T616"/>
    <mergeCell ref="B617:D617"/>
    <mergeCell ref="I617:L617"/>
    <mergeCell ref="M617:P617"/>
    <mergeCell ref="R617:T617"/>
    <mergeCell ref="Y617:AB617"/>
    <mergeCell ref="AC617:AF617"/>
    <mergeCell ref="B614:D614"/>
    <mergeCell ref="G614:I614"/>
    <mergeCell ref="L614:N614"/>
    <mergeCell ref="R614:T614"/>
    <mergeCell ref="W614:Y614"/>
    <mergeCell ref="AB614:AD614"/>
    <mergeCell ref="B615:D615"/>
    <mergeCell ref="E615:H615"/>
    <mergeCell ref="I615:L615"/>
    <mergeCell ref="M615:P615"/>
    <mergeCell ref="R615:T615"/>
    <mergeCell ref="U615:X615"/>
    <mergeCell ref="Y615:AB615"/>
    <mergeCell ref="AC615:AF615"/>
    <mergeCell ref="E616:H616"/>
    <mergeCell ref="I616:L616"/>
    <mergeCell ref="M616:P616"/>
    <mergeCell ref="U616:X616"/>
    <mergeCell ref="Y616:AB616"/>
    <mergeCell ref="AC616:AF616"/>
    <mergeCell ref="G617:H617"/>
    <mergeCell ref="W617:X617"/>
    <mergeCell ref="O603:O604"/>
    <mergeCell ref="R603:R605"/>
    <mergeCell ref="S603:U603"/>
    <mergeCell ref="AD599:AF599"/>
    <mergeCell ref="V603:Y603"/>
    <mergeCell ref="Z603:Z604"/>
    <mergeCell ref="AA603:AD603"/>
    <mergeCell ref="AE603:AE604"/>
    <mergeCell ref="B603:B605"/>
    <mergeCell ref="C603:E603"/>
    <mergeCell ref="F603:I603"/>
    <mergeCell ref="J603:J604"/>
    <mergeCell ref="K603:N603"/>
    <mergeCell ref="U573:Y573"/>
    <mergeCell ref="Z573:AC573"/>
    <mergeCell ref="AD573:AF573"/>
    <mergeCell ref="B574:D574"/>
    <mergeCell ref="E574:I574"/>
    <mergeCell ref="J574:M574"/>
    <mergeCell ref="N574:P574"/>
    <mergeCell ref="R574:T574"/>
    <mergeCell ref="U574:Y574"/>
    <mergeCell ref="Z574:AC574"/>
    <mergeCell ref="AD574:AF574"/>
    <mergeCell ref="B589:D589"/>
    <mergeCell ref="R589:T589"/>
    <mergeCell ref="B590:D590"/>
    <mergeCell ref="I590:L590"/>
    <mergeCell ref="M590:P590"/>
    <mergeCell ref="R590:T590"/>
    <mergeCell ref="Y590:AB590"/>
    <mergeCell ref="AC590:AF590"/>
    <mergeCell ref="V576:Y576"/>
    <mergeCell ref="Z576:Z577"/>
    <mergeCell ref="AA576:AD576"/>
    <mergeCell ref="AE576:AE577"/>
    <mergeCell ref="B592:E592"/>
    <mergeCell ref="F592:J592"/>
    <mergeCell ref="K592:P592"/>
    <mergeCell ref="R592:U592"/>
    <mergeCell ref="V592:Z592"/>
    <mergeCell ref="B591:D591"/>
    <mergeCell ref="R591:T591"/>
    <mergeCell ref="AA592:AF592"/>
    <mergeCell ref="B585:P585"/>
    <mergeCell ref="R585:AF585"/>
    <mergeCell ref="B586:C586"/>
    <mergeCell ref="D586:E586"/>
    <mergeCell ref="G586:H586"/>
    <mergeCell ref="I586:J586"/>
    <mergeCell ref="L586:M586"/>
    <mergeCell ref="N586:O586"/>
    <mergeCell ref="R586:S586"/>
    <mergeCell ref="T586:U586"/>
    <mergeCell ref="W586:X586"/>
    <mergeCell ref="Y586:Z586"/>
    <mergeCell ref="AB586:AC586"/>
    <mergeCell ref="AD586:AE586"/>
    <mergeCell ref="B587:D587"/>
    <mergeCell ref="G587:I587"/>
    <mergeCell ref="L587:N587"/>
    <mergeCell ref="R587:T587"/>
    <mergeCell ref="W587:Y587"/>
    <mergeCell ref="AB587:AD587"/>
    <mergeCell ref="B588:D588"/>
    <mergeCell ref="E588:H588"/>
    <mergeCell ref="I588:L588"/>
    <mergeCell ref="M588:P588"/>
    <mergeCell ref="R588:T588"/>
    <mergeCell ref="U588:X588"/>
    <mergeCell ref="Y588:AB588"/>
    <mergeCell ref="AC588:AF588"/>
    <mergeCell ref="E589:H589"/>
    <mergeCell ref="I589:L589"/>
    <mergeCell ref="M589:P589"/>
    <mergeCell ref="U571:W571"/>
    <mergeCell ref="X571:Y571"/>
    <mergeCell ref="B565:E565"/>
    <mergeCell ref="F565:J565"/>
    <mergeCell ref="K565:P565"/>
    <mergeCell ref="R565:U565"/>
    <mergeCell ref="V565:Z565"/>
    <mergeCell ref="B564:D564"/>
    <mergeCell ref="R564:T564"/>
    <mergeCell ref="Z571:AC571"/>
    <mergeCell ref="AD571:AF571"/>
    <mergeCell ref="E562:H562"/>
    <mergeCell ref="I562:L562"/>
    <mergeCell ref="M562:P562"/>
    <mergeCell ref="U562:X562"/>
    <mergeCell ref="Y562:AB562"/>
    <mergeCell ref="AC562:AF562"/>
    <mergeCell ref="G563:H563"/>
    <mergeCell ref="W563:X563"/>
    <mergeCell ref="E564:G564"/>
    <mergeCell ref="U564:W564"/>
    <mergeCell ref="B572:D572"/>
    <mergeCell ref="E572:I572"/>
    <mergeCell ref="J572:M572"/>
    <mergeCell ref="N572:P572"/>
    <mergeCell ref="R572:T572"/>
    <mergeCell ref="U572:Y572"/>
    <mergeCell ref="Z572:AC572"/>
    <mergeCell ref="AD572:AF572"/>
    <mergeCell ref="AA565:AF565"/>
    <mergeCell ref="B566:E566"/>
    <mergeCell ref="F566:J566"/>
    <mergeCell ref="K566:P566"/>
    <mergeCell ref="R566:U566"/>
    <mergeCell ref="V566:Z566"/>
    <mergeCell ref="AA566:AF566"/>
    <mergeCell ref="B568:P568"/>
    <mergeCell ref="Q568:Q593"/>
    <mergeCell ref="R568:AF568"/>
    <mergeCell ref="B569:P569"/>
    <mergeCell ref="R569:AF569"/>
    <mergeCell ref="B570:D570"/>
    <mergeCell ref="E570:P570"/>
    <mergeCell ref="R570:T570"/>
    <mergeCell ref="U570:AF570"/>
    <mergeCell ref="C571:D571"/>
    <mergeCell ref="E571:G571"/>
    <mergeCell ref="H571:I571"/>
    <mergeCell ref="J571:M571"/>
    <mergeCell ref="N571:P571"/>
    <mergeCell ref="S571:T571"/>
    <mergeCell ref="B576:B578"/>
    <mergeCell ref="C576:E576"/>
    <mergeCell ref="F576:I576"/>
    <mergeCell ref="J576:J577"/>
    <mergeCell ref="K576:N576"/>
    <mergeCell ref="O576:O577"/>
    <mergeCell ref="R576:R578"/>
    <mergeCell ref="S576:U576"/>
    <mergeCell ref="B573:D573"/>
    <mergeCell ref="E573:I573"/>
    <mergeCell ref="J573:M573"/>
    <mergeCell ref="N573:P573"/>
    <mergeCell ref="R573:T573"/>
    <mergeCell ref="G560:I560"/>
    <mergeCell ref="L560:N560"/>
    <mergeCell ref="R560:T560"/>
    <mergeCell ref="W560:Y560"/>
    <mergeCell ref="AB560:AD560"/>
    <mergeCell ref="B558:P558"/>
    <mergeCell ref="R558:AF558"/>
    <mergeCell ref="B559:C559"/>
    <mergeCell ref="D559:E559"/>
    <mergeCell ref="G559:H559"/>
    <mergeCell ref="I559:J559"/>
    <mergeCell ref="L559:M559"/>
    <mergeCell ref="N559:O559"/>
    <mergeCell ref="R559:S559"/>
    <mergeCell ref="T559:U559"/>
    <mergeCell ref="W559:X559"/>
    <mergeCell ref="Y559:Z559"/>
    <mergeCell ref="AB559:AC559"/>
    <mergeCell ref="AD559:AE559"/>
    <mergeCell ref="B561:D561"/>
    <mergeCell ref="E561:H561"/>
    <mergeCell ref="I561:L561"/>
    <mergeCell ref="M561:P561"/>
    <mergeCell ref="R561:T561"/>
    <mergeCell ref="U561:X561"/>
    <mergeCell ref="Y561:AB561"/>
    <mergeCell ref="AC561:AF561"/>
    <mergeCell ref="B562:D562"/>
    <mergeCell ref="R562:T562"/>
    <mergeCell ref="B563:D563"/>
    <mergeCell ref="I563:L563"/>
    <mergeCell ref="M563:P563"/>
    <mergeCell ref="R563:T563"/>
    <mergeCell ref="Y563:AB563"/>
    <mergeCell ref="AC563:AF563"/>
    <mergeCell ref="F549:I549"/>
    <mergeCell ref="J549:J550"/>
    <mergeCell ref="K549:N549"/>
    <mergeCell ref="O549:O550"/>
    <mergeCell ref="R549:R551"/>
    <mergeCell ref="S549:U549"/>
    <mergeCell ref="B560:D560"/>
    <mergeCell ref="AA522:AD522"/>
    <mergeCell ref="AE522:AE523"/>
    <mergeCell ref="B531:P531"/>
    <mergeCell ref="R531:AF531"/>
    <mergeCell ref="B532:C532"/>
    <mergeCell ref="D532:E532"/>
    <mergeCell ref="G532:H532"/>
    <mergeCell ref="I532:J532"/>
    <mergeCell ref="L532:M532"/>
    <mergeCell ref="N532:O532"/>
    <mergeCell ref="R532:S532"/>
    <mergeCell ref="T532:U532"/>
    <mergeCell ref="W532:X532"/>
    <mergeCell ref="Y532:Z532"/>
    <mergeCell ref="AB532:AC532"/>
    <mergeCell ref="AD532:AE532"/>
    <mergeCell ref="B533:D533"/>
    <mergeCell ref="G533:I533"/>
    <mergeCell ref="L533:N533"/>
    <mergeCell ref="R533:T533"/>
    <mergeCell ref="B538:E538"/>
    <mergeCell ref="F538:J538"/>
    <mergeCell ref="K538:P538"/>
    <mergeCell ref="R538:U538"/>
    <mergeCell ref="V538:Z538"/>
    <mergeCell ref="B537:D537"/>
    <mergeCell ref="R537:T537"/>
    <mergeCell ref="AA538:AF538"/>
    <mergeCell ref="B539:E539"/>
    <mergeCell ref="F539:J539"/>
    <mergeCell ref="K539:P539"/>
    <mergeCell ref="R539:U539"/>
    <mergeCell ref="V539:Z539"/>
    <mergeCell ref="AA539:AF539"/>
    <mergeCell ref="W533:Y533"/>
    <mergeCell ref="AB533:AD533"/>
    <mergeCell ref="B534:D534"/>
    <mergeCell ref="E534:H534"/>
    <mergeCell ref="I534:L534"/>
    <mergeCell ref="M534:P534"/>
    <mergeCell ref="R534:T534"/>
    <mergeCell ref="U534:X534"/>
    <mergeCell ref="Y534:AB534"/>
    <mergeCell ref="AC534:AF534"/>
    <mergeCell ref="E535:H535"/>
    <mergeCell ref="I535:L535"/>
    <mergeCell ref="M535:P535"/>
    <mergeCell ref="U535:X535"/>
    <mergeCell ref="Y535:AB535"/>
    <mergeCell ref="AC535:AF535"/>
    <mergeCell ref="G536:H536"/>
    <mergeCell ref="W536:X536"/>
    <mergeCell ref="E537:G537"/>
    <mergeCell ref="U537:W537"/>
    <mergeCell ref="B518:D518"/>
    <mergeCell ref="E518:I518"/>
    <mergeCell ref="J518:M518"/>
    <mergeCell ref="N518:P518"/>
    <mergeCell ref="R518:T518"/>
    <mergeCell ref="U518:Y518"/>
    <mergeCell ref="Z518:AC518"/>
    <mergeCell ref="AD518:AF518"/>
    <mergeCell ref="AA511:AF511"/>
    <mergeCell ref="B512:E512"/>
    <mergeCell ref="F512:J512"/>
    <mergeCell ref="K512:P512"/>
    <mergeCell ref="R512:U512"/>
    <mergeCell ref="V512:Z512"/>
    <mergeCell ref="AA512:AF512"/>
    <mergeCell ref="B514:P514"/>
    <mergeCell ref="Q514:Q539"/>
    <mergeCell ref="R514:AF514"/>
    <mergeCell ref="B515:P515"/>
    <mergeCell ref="R515:AF515"/>
    <mergeCell ref="B516:D516"/>
    <mergeCell ref="E516:P516"/>
    <mergeCell ref="R516:T516"/>
    <mergeCell ref="U516:AF516"/>
    <mergeCell ref="C517:D517"/>
    <mergeCell ref="E517:G517"/>
    <mergeCell ref="H517:I517"/>
    <mergeCell ref="J517:M517"/>
    <mergeCell ref="N517:P517"/>
    <mergeCell ref="S517:T517"/>
    <mergeCell ref="B522:B524"/>
    <mergeCell ref="C522:E522"/>
    <mergeCell ref="F522:I522"/>
    <mergeCell ref="J522:J523"/>
    <mergeCell ref="K522:N522"/>
    <mergeCell ref="O522:O523"/>
    <mergeCell ref="R522:R524"/>
    <mergeCell ref="S522:U522"/>
    <mergeCell ref="B519:D519"/>
    <mergeCell ref="E519:I519"/>
    <mergeCell ref="J519:M519"/>
    <mergeCell ref="N519:P519"/>
    <mergeCell ref="R519:T519"/>
    <mergeCell ref="U519:Y519"/>
    <mergeCell ref="Z519:AC519"/>
    <mergeCell ref="AD519:AF519"/>
    <mergeCell ref="B520:D520"/>
    <mergeCell ref="E520:I520"/>
    <mergeCell ref="J520:M520"/>
    <mergeCell ref="N520:P520"/>
    <mergeCell ref="R520:T520"/>
    <mergeCell ref="U520:Y520"/>
    <mergeCell ref="Z520:AC520"/>
    <mergeCell ref="AD520:AF520"/>
    <mergeCell ref="B535:D535"/>
    <mergeCell ref="R535:T535"/>
    <mergeCell ref="B536:D536"/>
    <mergeCell ref="I536:L536"/>
    <mergeCell ref="M536:P536"/>
    <mergeCell ref="R536:T536"/>
    <mergeCell ref="Y536:AB536"/>
    <mergeCell ref="AC536:AF536"/>
    <mergeCell ref="V522:Y522"/>
    <mergeCell ref="Z522:Z523"/>
    <mergeCell ref="B509:D509"/>
    <mergeCell ref="I509:L509"/>
    <mergeCell ref="M509:P509"/>
    <mergeCell ref="R509:T509"/>
    <mergeCell ref="Y509:AB509"/>
    <mergeCell ref="AC509:AF509"/>
    <mergeCell ref="B506:D506"/>
    <mergeCell ref="G506:I506"/>
    <mergeCell ref="L506:N506"/>
    <mergeCell ref="R506:T506"/>
    <mergeCell ref="W506:Y506"/>
    <mergeCell ref="AB506:AD506"/>
    <mergeCell ref="B507:D507"/>
    <mergeCell ref="E507:H507"/>
    <mergeCell ref="I507:L507"/>
    <mergeCell ref="M507:P507"/>
    <mergeCell ref="R507:T507"/>
    <mergeCell ref="U507:X507"/>
    <mergeCell ref="Y507:AB507"/>
    <mergeCell ref="AC507:AF507"/>
    <mergeCell ref="E508:H508"/>
    <mergeCell ref="I508:L508"/>
    <mergeCell ref="M508:P508"/>
    <mergeCell ref="U508:X508"/>
    <mergeCell ref="Y508:AB508"/>
    <mergeCell ref="AC508:AF508"/>
    <mergeCell ref="G509:H509"/>
    <mergeCell ref="W509:X509"/>
    <mergeCell ref="E510:G510"/>
    <mergeCell ref="U510:W510"/>
    <mergeCell ref="U517:W517"/>
    <mergeCell ref="X517:Y517"/>
    <mergeCell ref="B511:E511"/>
    <mergeCell ref="F511:J511"/>
    <mergeCell ref="K511:P511"/>
    <mergeCell ref="R511:U511"/>
    <mergeCell ref="V511:Z511"/>
    <mergeCell ref="B510:D510"/>
    <mergeCell ref="R510:T510"/>
    <mergeCell ref="Z517:AC517"/>
    <mergeCell ref="AD517:AF517"/>
    <mergeCell ref="B488:P488"/>
    <mergeCell ref="R488:AF488"/>
    <mergeCell ref="B489:D489"/>
    <mergeCell ref="E489:P489"/>
    <mergeCell ref="R489:T489"/>
    <mergeCell ref="U489:AF489"/>
    <mergeCell ref="C490:D490"/>
    <mergeCell ref="E490:G490"/>
    <mergeCell ref="H490:I490"/>
    <mergeCell ref="J490:M490"/>
    <mergeCell ref="N490:P490"/>
    <mergeCell ref="S490:T490"/>
    <mergeCell ref="U490:W490"/>
    <mergeCell ref="X490:Y490"/>
    <mergeCell ref="B492:D492"/>
    <mergeCell ref="E492:I492"/>
    <mergeCell ref="J492:M492"/>
    <mergeCell ref="N492:P492"/>
    <mergeCell ref="R492:T492"/>
    <mergeCell ref="U492:Y492"/>
    <mergeCell ref="Z492:AC492"/>
    <mergeCell ref="AD492:AF492"/>
    <mergeCell ref="B493:D493"/>
    <mergeCell ref="E493:I493"/>
    <mergeCell ref="J493:M493"/>
    <mergeCell ref="N493:P493"/>
    <mergeCell ref="R493:T493"/>
    <mergeCell ref="U493:Y493"/>
    <mergeCell ref="Z493:AC493"/>
    <mergeCell ref="AD493:AF493"/>
    <mergeCell ref="Z490:AC490"/>
    <mergeCell ref="B508:D508"/>
    <mergeCell ref="R508:T508"/>
    <mergeCell ref="B504:P504"/>
    <mergeCell ref="R504:AF504"/>
    <mergeCell ref="B505:C505"/>
    <mergeCell ref="D505:E505"/>
    <mergeCell ref="G505:H505"/>
    <mergeCell ref="I505:J505"/>
    <mergeCell ref="L505:M505"/>
    <mergeCell ref="N505:O505"/>
    <mergeCell ref="R505:S505"/>
    <mergeCell ref="T505:U505"/>
    <mergeCell ref="W505:X505"/>
    <mergeCell ref="Y505:Z505"/>
    <mergeCell ref="AB505:AC505"/>
    <mergeCell ref="AD505:AE505"/>
    <mergeCell ref="AD490:AF490"/>
    <mergeCell ref="B491:D491"/>
    <mergeCell ref="E491:I491"/>
    <mergeCell ref="J491:M491"/>
    <mergeCell ref="N491:P491"/>
    <mergeCell ref="R491:T491"/>
    <mergeCell ref="U491:Y491"/>
    <mergeCell ref="Z491:AC491"/>
    <mergeCell ref="AD491:AF491"/>
    <mergeCell ref="V495:Y495"/>
    <mergeCell ref="Z495:Z496"/>
    <mergeCell ref="AA495:AD495"/>
    <mergeCell ref="AE495:AE496"/>
    <mergeCell ref="B495:B497"/>
    <mergeCell ref="C495:E495"/>
    <mergeCell ref="U465:Y465"/>
    <mergeCell ref="Z465:AC465"/>
    <mergeCell ref="AD465:AF465"/>
    <mergeCell ref="B466:D466"/>
    <mergeCell ref="E466:I466"/>
    <mergeCell ref="J466:M466"/>
    <mergeCell ref="N466:P466"/>
    <mergeCell ref="R466:T466"/>
    <mergeCell ref="U466:Y466"/>
    <mergeCell ref="Z466:AC466"/>
    <mergeCell ref="AD466:AF466"/>
    <mergeCell ref="B481:D481"/>
    <mergeCell ref="R481:T481"/>
    <mergeCell ref="B482:D482"/>
    <mergeCell ref="I482:L482"/>
    <mergeCell ref="M482:P482"/>
    <mergeCell ref="R482:T482"/>
    <mergeCell ref="Y482:AB482"/>
    <mergeCell ref="AC482:AF482"/>
    <mergeCell ref="V468:Y468"/>
    <mergeCell ref="Z468:Z469"/>
    <mergeCell ref="AA468:AD468"/>
    <mergeCell ref="AE468:AE469"/>
    <mergeCell ref="B484:E484"/>
    <mergeCell ref="F484:J484"/>
    <mergeCell ref="K484:P484"/>
    <mergeCell ref="R484:U484"/>
    <mergeCell ref="V484:Z484"/>
    <mergeCell ref="B483:D483"/>
    <mergeCell ref="R483:T483"/>
    <mergeCell ref="AA484:AF484"/>
    <mergeCell ref="B477:P477"/>
    <mergeCell ref="R477:AF477"/>
    <mergeCell ref="B478:C478"/>
    <mergeCell ref="D478:E478"/>
    <mergeCell ref="G478:H478"/>
    <mergeCell ref="I478:J478"/>
    <mergeCell ref="L478:M478"/>
    <mergeCell ref="N478:O478"/>
    <mergeCell ref="R478:S478"/>
    <mergeCell ref="T478:U478"/>
    <mergeCell ref="W478:X478"/>
    <mergeCell ref="Y478:Z478"/>
    <mergeCell ref="B480:D480"/>
    <mergeCell ref="E480:H480"/>
    <mergeCell ref="I480:L480"/>
    <mergeCell ref="M480:P480"/>
    <mergeCell ref="R480:T480"/>
    <mergeCell ref="U480:X480"/>
    <mergeCell ref="Y480:AB480"/>
    <mergeCell ref="AC480:AF480"/>
    <mergeCell ref="E481:H481"/>
    <mergeCell ref="I481:L481"/>
    <mergeCell ref="M481:P481"/>
    <mergeCell ref="U481:X481"/>
    <mergeCell ref="Y481:AB481"/>
    <mergeCell ref="AC481:AF481"/>
    <mergeCell ref="G482:H482"/>
    <mergeCell ref="W482:X482"/>
    <mergeCell ref="E483:G483"/>
    <mergeCell ref="U483:W483"/>
    <mergeCell ref="R479:T479"/>
    <mergeCell ref="U463:W463"/>
    <mergeCell ref="X463:Y463"/>
    <mergeCell ref="B457:E457"/>
    <mergeCell ref="F457:J457"/>
    <mergeCell ref="K457:P457"/>
    <mergeCell ref="R457:U457"/>
    <mergeCell ref="V457:Z457"/>
    <mergeCell ref="B456:D456"/>
    <mergeCell ref="R456:T456"/>
    <mergeCell ref="Z463:AC463"/>
    <mergeCell ref="AD463:AF463"/>
    <mergeCell ref="E454:H454"/>
    <mergeCell ref="I454:L454"/>
    <mergeCell ref="M454:P454"/>
    <mergeCell ref="U454:X454"/>
    <mergeCell ref="Y454:AB454"/>
    <mergeCell ref="AC454:AF454"/>
    <mergeCell ref="G455:H455"/>
    <mergeCell ref="W455:X455"/>
    <mergeCell ref="E456:G456"/>
    <mergeCell ref="U456:W456"/>
    <mergeCell ref="B464:D464"/>
    <mergeCell ref="E464:I464"/>
    <mergeCell ref="J464:M464"/>
    <mergeCell ref="N464:P464"/>
    <mergeCell ref="R464:T464"/>
    <mergeCell ref="U464:Y464"/>
    <mergeCell ref="Z464:AC464"/>
    <mergeCell ref="AD464:AF464"/>
    <mergeCell ref="AA457:AF457"/>
    <mergeCell ref="B458:E458"/>
    <mergeCell ref="F458:J458"/>
    <mergeCell ref="K458:P458"/>
    <mergeCell ref="R458:U458"/>
    <mergeCell ref="V458:Z458"/>
    <mergeCell ref="AA458:AF458"/>
    <mergeCell ref="B460:P460"/>
    <mergeCell ref="Q460:Q485"/>
    <mergeCell ref="R460:AF460"/>
    <mergeCell ref="B461:P461"/>
    <mergeCell ref="R461:AF461"/>
    <mergeCell ref="B462:D462"/>
    <mergeCell ref="E462:P462"/>
    <mergeCell ref="R462:T462"/>
    <mergeCell ref="U462:AF462"/>
    <mergeCell ref="C463:D463"/>
    <mergeCell ref="E463:G463"/>
    <mergeCell ref="H463:I463"/>
    <mergeCell ref="J463:M463"/>
    <mergeCell ref="N463:P463"/>
    <mergeCell ref="S463:T463"/>
    <mergeCell ref="B468:B470"/>
    <mergeCell ref="C468:E468"/>
    <mergeCell ref="F468:I468"/>
    <mergeCell ref="J468:J469"/>
    <mergeCell ref="K468:N468"/>
    <mergeCell ref="O468:O469"/>
    <mergeCell ref="R468:R470"/>
    <mergeCell ref="S468:U468"/>
    <mergeCell ref="B465:D465"/>
    <mergeCell ref="E465:I465"/>
    <mergeCell ref="J465:M465"/>
    <mergeCell ref="N465:P465"/>
    <mergeCell ref="R465:T465"/>
    <mergeCell ref="G452:I452"/>
    <mergeCell ref="L452:N452"/>
    <mergeCell ref="R452:T452"/>
    <mergeCell ref="W452:Y452"/>
    <mergeCell ref="AB452:AD452"/>
    <mergeCell ref="B450:P450"/>
    <mergeCell ref="R450:AF450"/>
    <mergeCell ref="B451:C451"/>
    <mergeCell ref="D451:E451"/>
    <mergeCell ref="G451:H451"/>
    <mergeCell ref="I451:J451"/>
    <mergeCell ref="L451:M451"/>
    <mergeCell ref="N451:O451"/>
    <mergeCell ref="R451:S451"/>
    <mergeCell ref="T451:U451"/>
    <mergeCell ref="W451:X451"/>
    <mergeCell ref="Y451:Z451"/>
    <mergeCell ref="AB451:AC451"/>
    <mergeCell ref="AD451:AE451"/>
    <mergeCell ref="B453:D453"/>
    <mergeCell ref="E453:H453"/>
    <mergeCell ref="I453:L453"/>
    <mergeCell ref="M453:P453"/>
    <mergeCell ref="R453:T453"/>
    <mergeCell ref="U453:X453"/>
    <mergeCell ref="Y453:AB453"/>
    <mergeCell ref="AC453:AF453"/>
    <mergeCell ref="B454:D454"/>
    <mergeCell ref="R454:T454"/>
    <mergeCell ref="B455:D455"/>
    <mergeCell ref="I455:L455"/>
    <mergeCell ref="M455:P455"/>
    <mergeCell ref="R455:T455"/>
    <mergeCell ref="Y455:AB455"/>
    <mergeCell ref="AC455:AF455"/>
    <mergeCell ref="B430:E430"/>
    <mergeCell ref="F430:J430"/>
    <mergeCell ref="K430:P430"/>
    <mergeCell ref="R430:U430"/>
    <mergeCell ref="V430:Z430"/>
    <mergeCell ref="B429:D429"/>
    <mergeCell ref="R429:T429"/>
    <mergeCell ref="AA430:AF430"/>
    <mergeCell ref="B431:E431"/>
    <mergeCell ref="F431:J431"/>
    <mergeCell ref="K431:P431"/>
    <mergeCell ref="R431:U431"/>
    <mergeCell ref="V431:Z431"/>
    <mergeCell ref="AA431:AF431"/>
    <mergeCell ref="W425:Y425"/>
    <mergeCell ref="AB425:AD425"/>
    <mergeCell ref="B426:D426"/>
    <mergeCell ref="E426:H426"/>
    <mergeCell ref="I426:L426"/>
    <mergeCell ref="M426:P426"/>
    <mergeCell ref="R426:T426"/>
    <mergeCell ref="U426:X426"/>
    <mergeCell ref="Y426:AB426"/>
    <mergeCell ref="AC426:AF426"/>
    <mergeCell ref="E427:H427"/>
    <mergeCell ref="I427:L427"/>
    <mergeCell ref="M427:P427"/>
    <mergeCell ref="U427:X427"/>
    <mergeCell ref="Y427:AB427"/>
    <mergeCell ref="AC427:AF427"/>
    <mergeCell ref="G428:H428"/>
    <mergeCell ref="W428:X428"/>
    <mergeCell ref="E429:G429"/>
    <mergeCell ref="U429:W429"/>
    <mergeCell ref="U412:Y412"/>
    <mergeCell ref="Z412:AC412"/>
    <mergeCell ref="AD412:AF412"/>
    <mergeCell ref="B427:D427"/>
    <mergeCell ref="R427:T427"/>
    <mergeCell ref="B428:D428"/>
    <mergeCell ref="I428:L428"/>
    <mergeCell ref="M428:P428"/>
    <mergeCell ref="R428:T428"/>
    <mergeCell ref="Y428:AB428"/>
    <mergeCell ref="AC428:AF428"/>
    <mergeCell ref="V414:Y414"/>
    <mergeCell ref="Z414:Z415"/>
    <mergeCell ref="AA414:AD414"/>
    <mergeCell ref="AE414:AE415"/>
    <mergeCell ref="B423:P423"/>
    <mergeCell ref="R423:AF423"/>
    <mergeCell ref="B424:C424"/>
    <mergeCell ref="D424:E424"/>
    <mergeCell ref="G424:H424"/>
    <mergeCell ref="I424:J424"/>
    <mergeCell ref="L424:M424"/>
    <mergeCell ref="N424:O424"/>
    <mergeCell ref="R424:S424"/>
    <mergeCell ref="T424:U424"/>
    <mergeCell ref="W424:X424"/>
    <mergeCell ref="Y424:Z424"/>
    <mergeCell ref="AB424:AC424"/>
    <mergeCell ref="AD424:AE424"/>
    <mergeCell ref="B425:D425"/>
    <mergeCell ref="G425:I425"/>
    <mergeCell ref="L425:N425"/>
    <mergeCell ref="R425:T425"/>
    <mergeCell ref="E402:G402"/>
    <mergeCell ref="U402:W402"/>
    <mergeCell ref="U409:W409"/>
    <mergeCell ref="X409:Y409"/>
    <mergeCell ref="B403:E403"/>
    <mergeCell ref="F403:J403"/>
    <mergeCell ref="K403:P403"/>
    <mergeCell ref="R403:U403"/>
    <mergeCell ref="V403:Z403"/>
    <mergeCell ref="B402:D402"/>
    <mergeCell ref="R402:T402"/>
    <mergeCell ref="Z409:AC409"/>
    <mergeCell ref="AD409:AF409"/>
    <mergeCell ref="B410:D410"/>
    <mergeCell ref="E410:I410"/>
    <mergeCell ref="J410:M410"/>
    <mergeCell ref="N410:P410"/>
    <mergeCell ref="R410:T410"/>
    <mergeCell ref="U410:Y410"/>
    <mergeCell ref="Z410:AC410"/>
    <mergeCell ref="AD410:AF410"/>
    <mergeCell ref="AA403:AF403"/>
    <mergeCell ref="B404:E404"/>
    <mergeCell ref="F404:J404"/>
    <mergeCell ref="K404:P404"/>
    <mergeCell ref="R404:U404"/>
    <mergeCell ref="V404:Z404"/>
    <mergeCell ref="AA404:AF404"/>
    <mergeCell ref="B406:P406"/>
    <mergeCell ref="Q406:Q431"/>
    <mergeCell ref="R406:AF406"/>
    <mergeCell ref="B407:P407"/>
    <mergeCell ref="R407:AF407"/>
    <mergeCell ref="B408:D408"/>
    <mergeCell ref="E408:P408"/>
    <mergeCell ref="R408:T408"/>
    <mergeCell ref="U408:AF408"/>
    <mergeCell ref="C409:D409"/>
    <mergeCell ref="E409:G409"/>
    <mergeCell ref="H409:I409"/>
    <mergeCell ref="J409:M409"/>
    <mergeCell ref="N409:P409"/>
    <mergeCell ref="S409:T409"/>
    <mergeCell ref="B414:B416"/>
    <mergeCell ref="C414:E414"/>
    <mergeCell ref="F414:I414"/>
    <mergeCell ref="J414:J415"/>
    <mergeCell ref="K414:N414"/>
    <mergeCell ref="O414:O415"/>
    <mergeCell ref="R414:R416"/>
    <mergeCell ref="S414:U414"/>
    <mergeCell ref="B411:D411"/>
    <mergeCell ref="E411:I411"/>
    <mergeCell ref="J411:M411"/>
    <mergeCell ref="N411:P411"/>
    <mergeCell ref="R411:T411"/>
    <mergeCell ref="U411:Y411"/>
    <mergeCell ref="Z411:AC411"/>
    <mergeCell ref="AD411:AF411"/>
    <mergeCell ref="B412:D412"/>
    <mergeCell ref="E412:I412"/>
    <mergeCell ref="J412:M412"/>
    <mergeCell ref="N412:P412"/>
    <mergeCell ref="R412:T412"/>
    <mergeCell ref="M373:P373"/>
    <mergeCell ref="U373:X373"/>
    <mergeCell ref="Y373:AB373"/>
    <mergeCell ref="AC373:AF373"/>
    <mergeCell ref="G374:H374"/>
    <mergeCell ref="W374:X374"/>
    <mergeCell ref="E375:G375"/>
    <mergeCell ref="U375:W375"/>
    <mergeCell ref="B400:D400"/>
    <mergeCell ref="R400:T400"/>
    <mergeCell ref="B401:D401"/>
    <mergeCell ref="I401:L401"/>
    <mergeCell ref="M401:P401"/>
    <mergeCell ref="R401:T401"/>
    <mergeCell ref="Y401:AB401"/>
    <mergeCell ref="AC401:AF401"/>
    <mergeCell ref="B398:D398"/>
    <mergeCell ref="G398:I398"/>
    <mergeCell ref="L398:N398"/>
    <mergeCell ref="R398:T398"/>
    <mergeCell ref="W398:Y398"/>
    <mergeCell ref="AB398:AD398"/>
    <mergeCell ref="B399:D399"/>
    <mergeCell ref="E399:H399"/>
    <mergeCell ref="I399:L399"/>
    <mergeCell ref="M399:P399"/>
    <mergeCell ref="R399:T399"/>
    <mergeCell ref="U399:X399"/>
    <mergeCell ref="Y399:AB399"/>
    <mergeCell ref="AC399:AF399"/>
    <mergeCell ref="E400:H400"/>
    <mergeCell ref="I400:L400"/>
    <mergeCell ref="M400:P400"/>
    <mergeCell ref="U400:X400"/>
    <mergeCell ref="Y400:AB400"/>
    <mergeCell ref="AC400:AF400"/>
    <mergeCell ref="G401:H401"/>
    <mergeCell ref="W401:X401"/>
    <mergeCell ref="B396:P396"/>
    <mergeCell ref="R396:AF396"/>
    <mergeCell ref="B397:C397"/>
    <mergeCell ref="D397:E397"/>
    <mergeCell ref="G397:H397"/>
    <mergeCell ref="I397:J397"/>
    <mergeCell ref="L397:M397"/>
    <mergeCell ref="N397:O397"/>
    <mergeCell ref="R397:S397"/>
    <mergeCell ref="T397:U397"/>
    <mergeCell ref="W397:X397"/>
    <mergeCell ref="Y397:Z397"/>
    <mergeCell ref="AB397:AC397"/>
    <mergeCell ref="AD397:AE397"/>
    <mergeCell ref="R357:T357"/>
    <mergeCell ref="U357:Y357"/>
    <mergeCell ref="Z357:AC357"/>
    <mergeCell ref="AD357:AF357"/>
    <mergeCell ref="B358:D358"/>
    <mergeCell ref="E358:I358"/>
    <mergeCell ref="J358:M358"/>
    <mergeCell ref="N358:P358"/>
    <mergeCell ref="R358:T358"/>
    <mergeCell ref="U358:Y358"/>
    <mergeCell ref="Z358:AC358"/>
    <mergeCell ref="AD358:AF358"/>
    <mergeCell ref="B373:D373"/>
    <mergeCell ref="R373:T373"/>
    <mergeCell ref="B374:D374"/>
    <mergeCell ref="I374:L374"/>
    <mergeCell ref="M374:P374"/>
    <mergeCell ref="R374:T374"/>
    <mergeCell ref="Y374:AB374"/>
    <mergeCell ref="AC374:AF374"/>
    <mergeCell ref="V360:Y360"/>
    <mergeCell ref="Z360:Z361"/>
    <mergeCell ref="AA360:AD360"/>
    <mergeCell ref="AE360:AE361"/>
    <mergeCell ref="B376:E376"/>
    <mergeCell ref="F376:J376"/>
    <mergeCell ref="K376:P376"/>
    <mergeCell ref="R376:U376"/>
    <mergeCell ref="V376:Z376"/>
    <mergeCell ref="B375:D375"/>
    <mergeCell ref="R375:T375"/>
    <mergeCell ref="AA376:AF376"/>
    <mergeCell ref="B369:P369"/>
    <mergeCell ref="R369:AF369"/>
    <mergeCell ref="B370:C370"/>
    <mergeCell ref="D370:E370"/>
    <mergeCell ref="G370:H370"/>
    <mergeCell ref="I370:J370"/>
    <mergeCell ref="L370:M370"/>
    <mergeCell ref="N370:O370"/>
    <mergeCell ref="R370:S370"/>
    <mergeCell ref="T370:U370"/>
    <mergeCell ref="W370:X370"/>
    <mergeCell ref="Y370:Z370"/>
    <mergeCell ref="AB370:AC370"/>
    <mergeCell ref="AD370:AE370"/>
    <mergeCell ref="B371:D371"/>
    <mergeCell ref="G371:I371"/>
    <mergeCell ref="L371:N371"/>
    <mergeCell ref="R371:T371"/>
    <mergeCell ref="W371:Y371"/>
    <mergeCell ref="AB371:AD371"/>
    <mergeCell ref="B372:D372"/>
    <mergeCell ref="E372:H372"/>
    <mergeCell ref="I372:L372"/>
    <mergeCell ref="M372:P372"/>
    <mergeCell ref="R372:T372"/>
    <mergeCell ref="U372:X372"/>
    <mergeCell ref="Y372:AB372"/>
    <mergeCell ref="AC372:AF372"/>
    <mergeCell ref="E373:H373"/>
    <mergeCell ref="I373:L373"/>
    <mergeCell ref="U355:W355"/>
    <mergeCell ref="X355:Y355"/>
    <mergeCell ref="B348:D348"/>
    <mergeCell ref="E348:G348"/>
    <mergeCell ref="R348:T348"/>
    <mergeCell ref="U348:W348"/>
    <mergeCell ref="B349:E349"/>
    <mergeCell ref="F349:J349"/>
    <mergeCell ref="K349:P349"/>
    <mergeCell ref="R349:U349"/>
    <mergeCell ref="V349:Z349"/>
    <mergeCell ref="B346:D346"/>
    <mergeCell ref="E346:H346"/>
    <mergeCell ref="I346:L346"/>
    <mergeCell ref="M346:P346"/>
    <mergeCell ref="R346:T346"/>
    <mergeCell ref="U346:X346"/>
    <mergeCell ref="Y346:AB346"/>
    <mergeCell ref="Z355:AC355"/>
    <mergeCell ref="AD355:AF355"/>
    <mergeCell ref="G347:H347"/>
    <mergeCell ref="W347:X347"/>
    <mergeCell ref="B356:D356"/>
    <mergeCell ref="E356:I356"/>
    <mergeCell ref="J356:M356"/>
    <mergeCell ref="N356:P356"/>
    <mergeCell ref="R356:T356"/>
    <mergeCell ref="U356:Y356"/>
    <mergeCell ref="Z356:AC356"/>
    <mergeCell ref="AD356:AF356"/>
    <mergeCell ref="AA349:AF349"/>
    <mergeCell ref="B350:E350"/>
    <mergeCell ref="F350:J350"/>
    <mergeCell ref="K350:P350"/>
    <mergeCell ref="R350:U350"/>
    <mergeCell ref="V350:Z350"/>
    <mergeCell ref="AA350:AF350"/>
    <mergeCell ref="B352:P352"/>
    <mergeCell ref="Q352:Q377"/>
    <mergeCell ref="R352:AF352"/>
    <mergeCell ref="B353:P353"/>
    <mergeCell ref="R353:AF353"/>
    <mergeCell ref="B354:D354"/>
    <mergeCell ref="E354:P354"/>
    <mergeCell ref="R354:T354"/>
    <mergeCell ref="U354:AF354"/>
    <mergeCell ref="C355:D355"/>
    <mergeCell ref="E355:G355"/>
    <mergeCell ref="H355:I355"/>
    <mergeCell ref="J355:M355"/>
    <mergeCell ref="N355:P355"/>
    <mergeCell ref="S355:T355"/>
    <mergeCell ref="B360:B362"/>
    <mergeCell ref="C360:E360"/>
    <mergeCell ref="F360:I360"/>
    <mergeCell ref="J360:J361"/>
    <mergeCell ref="K360:N360"/>
    <mergeCell ref="O360:O361"/>
    <mergeCell ref="R360:R362"/>
    <mergeCell ref="S360:U360"/>
    <mergeCell ref="B357:D357"/>
    <mergeCell ref="E357:I357"/>
    <mergeCell ref="J357:M357"/>
    <mergeCell ref="N357:P357"/>
    <mergeCell ref="Y343:Z343"/>
    <mergeCell ref="AB343:AC343"/>
    <mergeCell ref="AD343:AE343"/>
    <mergeCell ref="B333:B335"/>
    <mergeCell ref="C333:E333"/>
    <mergeCell ref="F333:I333"/>
    <mergeCell ref="J333:J334"/>
    <mergeCell ref="K333:N333"/>
    <mergeCell ref="O333:O334"/>
    <mergeCell ref="R333:R335"/>
    <mergeCell ref="S333:U333"/>
    <mergeCell ref="AC346:AF346"/>
    <mergeCell ref="B347:D347"/>
    <mergeCell ref="I347:L347"/>
    <mergeCell ref="M347:P347"/>
    <mergeCell ref="R347:T347"/>
    <mergeCell ref="Y347:AB347"/>
    <mergeCell ref="AC347:AF347"/>
    <mergeCell ref="B344:D344"/>
    <mergeCell ref="G344:I344"/>
    <mergeCell ref="L344:N344"/>
    <mergeCell ref="R344:T344"/>
    <mergeCell ref="W344:Y344"/>
    <mergeCell ref="AB344:AD344"/>
    <mergeCell ref="B345:D345"/>
    <mergeCell ref="E345:H345"/>
    <mergeCell ref="I345:L345"/>
    <mergeCell ref="M345:P345"/>
    <mergeCell ref="R345:T345"/>
    <mergeCell ref="U345:X345"/>
    <mergeCell ref="Y345:AB345"/>
    <mergeCell ref="AC345:AF345"/>
    <mergeCell ref="B323:E323"/>
    <mergeCell ref="F323:J323"/>
    <mergeCell ref="K323:P323"/>
    <mergeCell ref="R323:U323"/>
    <mergeCell ref="V323:Z323"/>
    <mergeCell ref="AA323:AF323"/>
    <mergeCell ref="B325:P325"/>
    <mergeCell ref="Q325:Q350"/>
    <mergeCell ref="R325:AF325"/>
    <mergeCell ref="B326:P326"/>
    <mergeCell ref="R326:AF326"/>
    <mergeCell ref="B327:D327"/>
    <mergeCell ref="E327:P327"/>
    <mergeCell ref="R327:T327"/>
    <mergeCell ref="U327:AF327"/>
    <mergeCell ref="C328:D328"/>
    <mergeCell ref="E328:G328"/>
    <mergeCell ref="H328:I328"/>
    <mergeCell ref="J328:M328"/>
    <mergeCell ref="N328:P328"/>
    <mergeCell ref="S328:T328"/>
    <mergeCell ref="U328:W328"/>
    <mergeCell ref="X328:Y328"/>
    <mergeCell ref="B330:D330"/>
    <mergeCell ref="E330:I330"/>
    <mergeCell ref="J330:M330"/>
    <mergeCell ref="N330:P330"/>
    <mergeCell ref="R330:T330"/>
    <mergeCell ref="U330:Y330"/>
    <mergeCell ref="Z330:AC330"/>
    <mergeCell ref="AD330:AF330"/>
    <mergeCell ref="B331:D331"/>
    <mergeCell ref="E331:I331"/>
    <mergeCell ref="J331:M331"/>
    <mergeCell ref="N331:P331"/>
    <mergeCell ref="R331:T331"/>
    <mergeCell ref="U331:Y331"/>
    <mergeCell ref="Z331:AC331"/>
    <mergeCell ref="AD331:AF331"/>
    <mergeCell ref="Z328:AC328"/>
    <mergeCell ref="AD328:AF328"/>
    <mergeCell ref="B329:D329"/>
    <mergeCell ref="E329:I329"/>
    <mergeCell ref="J329:M329"/>
    <mergeCell ref="N329:P329"/>
    <mergeCell ref="R329:T329"/>
    <mergeCell ref="U329:Y329"/>
    <mergeCell ref="Z329:AC329"/>
    <mergeCell ref="AD329:AF329"/>
    <mergeCell ref="V333:Y333"/>
    <mergeCell ref="Z333:Z334"/>
    <mergeCell ref="AA333:AD333"/>
    <mergeCell ref="AE333:AE334"/>
    <mergeCell ref="B342:P342"/>
    <mergeCell ref="R342:AF342"/>
    <mergeCell ref="B343:C343"/>
    <mergeCell ref="D343:E343"/>
    <mergeCell ref="G343:H343"/>
    <mergeCell ref="I343:J343"/>
    <mergeCell ref="L343:M343"/>
    <mergeCell ref="N343:O343"/>
    <mergeCell ref="R343:S343"/>
    <mergeCell ref="T343:U343"/>
    <mergeCell ref="W343:X343"/>
    <mergeCell ref="E318:H318"/>
    <mergeCell ref="I318:L318"/>
    <mergeCell ref="M318:P318"/>
    <mergeCell ref="R318:T318"/>
    <mergeCell ref="U318:X318"/>
    <mergeCell ref="Y318:AB318"/>
    <mergeCell ref="AC318:AF318"/>
    <mergeCell ref="V306:Y306"/>
    <mergeCell ref="Z306:Z307"/>
    <mergeCell ref="AA306:AD306"/>
    <mergeCell ref="AE306:AE307"/>
    <mergeCell ref="B315:P315"/>
    <mergeCell ref="R315:AF315"/>
    <mergeCell ref="B316:C316"/>
    <mergeCell ref="D316:E316"/>
    <mergeCell ref="G316:H316"/>
    <mergeCell ref="I316:J316"/>
    <mergeCell ref="L316:M316"/>
    <mergeCell ref="N316:O316"/>
    <mergeCell ref="R316:S316"/>
    <mergeCell ref="T316:U316"/>
    <mergeCell ref="W316:X316"/>
    <mergeCell ref="Y316:Z316"/>
    <mergeCell ref="AB316:AC316"/>
    <mergeCell ref="B321:D321"/>
    <mergeCell ref="E321:G321"/>
    <mergeCell ref="R321:T321"/>
    <mergeCell ref="U321:W321"/>
    <mergeCell ref="B322:E322"/>
    <mergeCell ref="F322:J322"/>
    <mergeCell ref="K322:P322"/>
    <mergeCell ref="R322:U322"/>
    <mergeCell ref="V322:Z322"/>
    <mergeCell ref="B319:D319"/>
    <mergeCell ref="E319:H319"/>
    <mergeCell ref="I319:L319"/>
    <mergeCell ref="M319:P319"/>
    <mergeCell ref="R319:T319"/>
    <mergeCell ref="U319:X319"/>
    <mergeCell ref="Y319:AB319"/>
    <mergeCell ref="AC319:AF319"/>
    <mergeCell ref="B320:D320"/>
    <mergeCell ref="I320:L320"/>
    <mergeCell ref="M320:P320"/>
    <mergeCell ref="R320:T320"/>
    <mergeCell ref="Y320:AB320"/>
    <mergeCell ref="AC320:AF320"/>
    <mergeCell ref="AA322:AF322"/>
    <mergeCell ref="Z301:AC301"/>
    <mergeCell ref="AD301:AF301"/>
    <mergeCell ref="B302:D302"/>
    <mergeCell ref="E302:I302"/>
    <mergeCell ref="J302:M302"/>
    <mergeCell ref="N302:P302"/>
    <mergeCell ref="R302:T302"/>
    <mergeCell ref="U302:Y302"/>
    <mergeCell ref="Z302:AC302"/>
    <mergeCell ref="AD302:AF302"/>
    <mergeCell ref="AA295:AF295"/>
    <mergeCell ref="B296:E296"/>
    <mergeCell ref="F296:J296"/>
    <mergeCell ref="K296:P296"/>
    <mergeCell ref="R296:U296"/>
    <mergeCell ref="V296:Z296"/>
    <mergeCell ref="AA296:AF296"/>
    <mergeCell ref="B298:P298"/>
    <mergeCell ref="Q298:Q323"/>
    <mergeCell ref="R298:AF298"/>
    <mergeCell ref="B299:P299"/>
    <mergeCell ref="R299:AF299"/>
    <mergeCell ref="B300:D300"/>
    <mergeCell ref="E300:P300"/>
    <mergeCell ref="R300:T300"/>
    <mergeCell ref="U300:AF300"/>
    <mergeCell ref="C301:D301"/>
    <mergeCell ref="E301:G301"/>
    <mergeCell ref="H301:I301"/>
    <mergeCell ref="J301:M301"/>
    <mergeCell ref="N301:P301"/>
    <mergeCell ref="S301:T301"/>
    <mergeCell ref="AD316:AE316"/>
    <mergeCell ref="B306:B308"/>
    <mergeCell ref="C306:E306"/>
    <mergeCell ref="F306:I306"/>
    <mergeCell ref="J306:J307"/>
    <mergeCell ref="K306:N306"/>
    <mergeCell ref="O306:O307"/>
    <mergeCell ref="R306:R308"/>
    <mergeCell ref="S306:U306"/>
    <mergeCell ref="B303:D303"/>
    <mergeCell ref="E303:I303"/>
    <mergeCell ref="J303:M303"/>
    <mergeCell ref="N303:P303"/>
    <mergeCell ref="R303:T303"/>
    <mergeCell ref="U303:Y303"/>
    <mergeCell ref="Z303:AC303"/>
    <mergeCell ref="AD303:AF303"/>
    <mergeCell ref="B304:D304"/>
    <mergeCell ref="E304:I304"/>
    <mergeCell ref="J304:M304"/>
    <mergeCell ref="N304:P304"/>
    <mergeCell ref="R304:T304"/>
    <mergeCell ref="U304:Y304"/>
    <mergeCell ref="Z304:AC304"/>
    <mergeCell ref="AD304:AF304"/>
    <mergeCell ref="B317:D317"/>
    <mergeCell ref="G317:I317"/>
    <mergeCell ref="L317:N317"/>
    <mergeCell ref="R317:T317"/>
    <mergeCell ref="W317:Y317"/>
    <mergeCell ref="AB317:AD317"/>
    <mergeCell ref="B318:D318"/>
    <mergeCell ref="Z279:Z280"/>
    <mergeCell ref="AA279:AD279"/>
    <mergeCell ref="AE279:AE280"/>
    <mergeCell ref="B288:P288"/>
    <mergeCell ref="R288:AF288"/>
    <mergeCell ref="B289:C289"/>
    <mergeCell ref="D289:E289"/>
    <mergeCell ref="G289:H289"/>
    <mergeCell ref="I289:J289"/>
    <mergeCell ref="L289:M289"/>
    <mergeCell ref="N289:O289"/>
    <mergeCell ref="R289:S289"/>
    <mergeCell ref="T289:U289"/>
    <mergeCell ref="W289:X289"/>
    <mergeCell ref="Y289:Z289"/>
    <mergeCell ref="AB289:AC289"/>
    <mergeCell ref="AD289:AE289"/>
    <mergeCell ref="B279:B281"/>
    <mergeCell ref="C279:E279"/>
    <mergeCell ref="F279:I279"/>
    <mergeCell ref="J279:J280"/>
    <mergeCell ref="K279:N279"/>
    <mergeCell ref="O279:O280"/>
    <mergeCell ref="R279:R281"/>
    <mergeCell ref="S279:U279"/>
    <mergeCell ref="Z276:AC276"/>
    <mergeCell ref="F295:J295"/>
    <mergeCell ref="K295:P295"/>
    <mergeCell ref="R295:U295"/>
    <mergeCell ref="V295:Z295"/>
    <mergeCell ref="B292:D292"/>
    <mergeCell ref="E292:H292"/>
    <mergeCell ref="I292:L292"/>
    <mergeCell ref="M292:P292"/>
    <mergeCell ref="R292:T292"/>
    <mergeCell ref="U292:X292"/>
    <mergeCell ref="Y292:AB292"/>
    <mergeCell ref="W262:X262"/>
    <mergeCell ref="Y262:Z262"/>
    <mergeCell ref="AB262:AC262"/>
    <mergeCell ref="AD262:AE262"/>
    <mergeCell ref="B263:D263"/>
    <mergeCell ref="G263:I263"/>
    <mergeCell ref="L263:N263"/>
    <mergeCell ref="R263:T263"/>
    <mergeCell ref="W263:Y263"/>
    <mergeCell ref="AB263:AD263"/>
    <mergeCell ref="B264:D264"/>
    <mergeCell ref="E264:H264"/>
    <mergeCell ref="I264:L264"/>
    <mergeCell ref="M264:P264"/>
    <mergeCell ref="R264:T264"/>
    <mergeCell ref="U264:X264"/>
    <mergeCell ref="Y264:AB264"/>
    <mergeCell ref="AC264:AF264"/>
    <mergeCell ref="E265:H265"/>
    <mergeCell ref="I265:L265"/>
    <mergeCell ref="M265:P265"/>
    <mergeCell ref="U265:X265"/>
    <mergeCell ref="Y265:AB265"/>
    <mergeCell ref="AC265:AF265"/>
    <mergeCell ref="G266:H266"/>
    <mergeCell ref="W266:X266"/>
    <mergeCell ref="E267:G267"/>
    <mergeCell ref="U267:W267"/>
    <mergeCell ref="AD276:AF276"/>
    <mergeCell ref="B277:D277"/>
    <mergeCell ref="E277:I277"/>
    <mergeCell ref="J277:M277"/>
    <mergeCell ref="N277:P277"/>
    <mergeCell ref="R277:T277"/>
    <mergeCell ref="U277:Y277"/>
    <mergeCell ref="Z277:AC277"/>
    <mergeCell ref="AD277:AF277"/>
    <mergeCell ref="Z274:AC274"/>
    <mergeCell ref="AD274:AF274"/>
    <mergeCell ref="B275:D275"/>
    <mergeCell ref="E275:I275"/>
    <mergeCell ref="J275:M275"/>
    <mergeCell ref="N275:P275"/>
    <mergeCell ref="R275:T275"/>
    <mergeCell ref="U275:Y275"/>
    <mergeCell ref="Z275:AC275"/>
    <mergeCell ref="AD275:AF275"/>
    <mergeCell ref="F242:J242"/>
    <mergeCell ref="K242:P242"/>
    <mergeCell ref="R242:U242"/>
    <mergeCell ref="V242:Z242"/>
    <mergeCell ref="AA242:AF242"/>
    <mergeCell ref="B244:P244"/>
    <mergeCell ref="Q244:Q269"/>
    <mergeCell ref="R244:AF244"/>
    <mergeCell ref="B245:P245"/>
    <mergeCell ref="R245:AF245"/>
    <mergeCell ref="B246:D246"/>
    <mergeCell ref="E246:P246"/>
    <mergeCell ref="R246:T246"/>
    <mergeCell ref="U246:AF246"/>
    <mergeCell ref="C247:D247"/>
    <mergeCell ref="E247:G247"/>
    <mergeCell ref="H247:I247"/>
    <mergeCell ref="J247:M247"/>
    <mergeCell ref="N247:P247"/>
    <mergeCell ref="S247:T247"/>
    <mergeCell ref="B252:B254"/>
    <mergeCell ref="C252:E252"/>
    <mergeCell ref="F252:I252"/>
    <mergeCell ref="J252:J253"/>
    <mergeCell ref="K252:N252"/>
    <mergeCell ref="E250:I250"/>
    <mergeCell ref="J250:M250"/>
    <mergeCell ref="N250:P250"/>
    <mergeCell ref="R250:T250"/>
    <mergeCell ref="U250:Y250"/>
    <mergeCell ref="Z250:AC250"/>
    <mergeCell ref="AD250:AF250"/>
    <mergeCell ref="B265:D265"/>
    <mergeCell ref="R265:T265"/>
    <mergeCell ref="B266:D266"/>
    <mergeCell ref="I266:L266"/>
    <mergeCell ref="M266:P266"/>
    <mergeCell ref="R266:T266"/>
    <mergeCell ref="Y266:AB266"/>
    <mergeCell ref="AC266:AF266"/>
    <mergeCell ref="V252:Y252"/>
    <mergeCell ref="Z252:Z253"/>
    <mergeCell ref="AA252:AD252"/>
    <mergeCell ref="AE252:AE253"/>
    <mergeCell ref="B268:E268"/>
    <mergeCell ref="F268:J268"/>
    <mergeCell ref="K268:P268"/>
    <mergeCell ref="R268:U268"/>
    <mergeCell ref="V268:Z268"/>
    <mergeCell ref="B267:D267"/>
    <mergeCell ref="R267:T267"/>
    <mergeCell ref="AA268:AF268"/>
    <mergeCell ref="B261:P261"/>
    <mergeCell ref="R261:AF261"/>
    <mergeCell ref="B262:C262"/>
    <mergeCell ref="D262:E262"/>
    <mergeCell ref="G262:H262"/>
    <mergeCell ref="I262:J262"/>
    <mergeCell ref="L262:M262"/>
    <mergeCell ref="N262:O262"/>
    <mergeCell ref="R262:S262"/>
    <mergeCell ref="T262:U262"/>
    <mergeCell ref="R209:T209"/>
    <mergeCell ref="W209:Y209"/>
    <mergeCell ref="AB209:AD209"/>
    <mergeCell ref="N222:P222"/>
    <mergeCell ref="R222:T222"/>
    <mergeCell ref="U222:Y222"/>
    <mergeCell ref="Z222:AC222"/>
    <mergeCell ref="AD222:AF222"/>
    <mergeCell ref="B223:D223"/>
    <mergeCell ref="E223:I223"/>
    <mergeCell ref="J223:M223"/>
    <mergeCell ref="N223:P223"/>
    <mergeCell ref="R223:T223"/>
    <mergeCell ref="U223:Y223"/>
    <mergeCell ref="Z223:AC223"/>
    <mergeCell ref="AD223:AF223"/>
    <mergeCell ref="Z220:AC220"/>
    <mergeCell ref="AD220:AF220"/>
    <mergeCell ref="B221:D221"/>
    <mergeCell ref="E221:I221"/>
    <mergeCell ref="J221:M221"/>
    <mergeCell ref="N221:P221"/>
    <mergeCell ref="R221:T221"/>
    <mergeCell ref="U221:Y221"/>
    <mergeCell ref="Z221:AC221"/>
    <mergeCell ref="AD221:AF221"/>
    <mergeCell ref="B215:E215"/>
    <mergeCell ref="F215:J215"/>
    <mergeCell ref="K215:P215"/>
    <mergeCell ref="R215:U215"/>
    <mergeCell ref="V215:Z215"/>
    <mergeCell ref="AA215:AF215"/>
    <mergeCell ref="B217:P217"/>
    <mergeCell ref="Q217:Q242"/>
    <mergeCell ref="R217:AF217"/>
    <mergeCell ref="B218:P218"/>
    <mergeCell ref="R218:AF218"/>
    <mergeCell ref="B219:D219"/>
    <mergeCell ref="E219:P219"/>
    <mergeCell ref="R219:T219"/>
    <mergeCell ref="U219:AF219"/>
    <mergeCell ref="C220:D220"/>
    <mergeCell ref="E220:G220"/>
    <mergeCell ref="H220:I220"/>
    <mergeCell ref="J220:M220"/>
    <mergeCell ref="F225:I225"/>
    <mergeCell ref="J225:J226"/>
    <mergeCell ref="K225:N225"/>
    <mergeCell ref="O225:O226"/>
    <mergeCell ref="R225:R227"/>
    <mergeCell ref="S225:U225"/>
    <mergeCell ref="B238:D238"/>
    <mergeCell ref="R238:T238"/>
    <mergeCell ref="B239:D239"/>
    <mergeCell ref="I239:L239"/>
    <mergeCell ref="M239:P239"/>
    <mergeCell ref="R239:T239"/>
    <mergeCell ref="Y239:AB239"/>
    <mergeCell ref="AC239:AF239"/>
    <mergeCell ref="B241:E241"/>
    <mergeCell ref="F241:J241"/>
    <mergeCell ref="K241:P241"/>
    <mergeCell ref="R241:U241"/>
    <mergeCell ref="V241:Z241"/>
    <mergeCell ref="V171:Y171"/>
    <mergeCell ref="Z171:Z172"/>
    <mergeCell ref="AA171:AD171"/>
    <mergeCell ref="AE171:AE172"/>
    <mergeCell ref="B171:B173"/>
    <mergeCell ref="C171:E171"/>
    <mergeCell ref="F171:I171"/>
    <mergeCell ref="J171:J172"/>
    <mergeCell ref="K171:N171"/>
    <mergeCell ref="O171:O172"/>
    <mergeCell ref="R171:R173"/>
    <mergeCell ref="S171:U171"/>
    <mergeCell ref="B184:D184"/>
    <mergeCell ref="R184:T184"/>
    <mergeCell ref="B185:D185"/>
    <mergeCell ref="I185:L185"/>
    <mergeCell ref="M185:P185"/>
    <mergeCell ref="R185:T185"/>
    <mergeCell ref="Y185:AB185"/>
    <mergeCell ref="AC185:AF185"/>
    <mergeCell ref="B180:P180"/>
    <mergeCell ref="R180:AF180"/>
    <mergeCell ref="B181:C181"/>
    <mergeCell ref="D181:E181"/>
    <mergeCell ref="G181:H181"/>
    <mergeCell ref="I181:J181"/>
    <mergeCell ref="L181:M181"/>
    <mergeCell ref="N181:O181"/>
    <mergeCell ref="R181:S181"/>
    <mergeCell ref="T181:U181"/>
    <mergeCell ref="W181:X181"/>
    <mergeCell ref="Y181:Z181"/>
    <mergeCell ref="AB181:AC181"/>
    <mergeCell ref="AD181:AE181"/>
    <mergeCell ref="B182:D182"/>
    <mergeCell ref="G182:I182"/>
    <mergeCell ref="L182:N182"/>
    <mergeCell ref="R182:T182"/>
    <mergeCell ref="W182:Y182"/>
    <mergeCell ref="AB182:AD182"/>
    <mergeCell ref="B183:D183"/>
    <mergeCell ref="E183:H183"/>
    <mergeCell ref="I183:L183"/>
    <mergeCell ref="M183:P183"/>
    <mergeCell ref="R183:T183"/>
    <mergeCell ref="U183:X183"/>
    <mergeCell ref="R163:AF163"/>
    <mergeCell ref="B164:P164"/>
    <mergeCell ref="R164:AF164"/>
    <mergeCell ref="B165:D165"/>
    <mergeCell ref="E165:P165"/>
    <mergeCell ref="R165:T165"/>
    <mergeCell ref="U165:AF165"/>
    <mergeCell ref="C166:D166"/>
    <mergeCell ref="E166:G166"/>
    <mergeCell ref="H166:I166"/>
    <mergeCell ref="J166:M166"/>
    <mergeCell ref="N166:P166"/>
    <mergeCell ref="S166:T166"/>
    <mergeCell ref="U166:W166"/>
    <mergeCell ref="X166:Y166"/>
    <mergeCell ref="B168:D168"/>
    <mergeCell ref="E168:I168"/>
    <mergeCell ref="J168:M168"/>
    <mergeCell ref="N168:P168"/>
    <mergeCell ref="R168:T168"/>
    <mergeCell ref="U168:Y168"/>
    <mergeCell ref="Z168:AC168"/>
    <mergeCell ref="AD168:AF168"/>
    <mergeCell ref="B169:D169"/>
    <mergeCell ref="E169:I169"/>
    <mergeCell ref="J169:M169"/>
    <mergeCell ref="N169:P169"/>
    <mergeCell ref="R169:T169"/>
    <mergeCell ref="U169:Y169"/>
    <mergeCell ref="Z169:AC169"/>
    <mergeCell ref="AD169:AF169"/>
    <mergeCell ref="Z166:AC166"/>
    <mergeCell ref="AD166:AF166"/>
    <mergeCell ref="B167:D167"/>
    <mergeCell ref="E167:I167"/>
    <mergeCell ref="J167:M167"/>
    <mergeCell ref="N167:P167"/>
    <mergeCell ref="R167:T167"/>
    <mergeCell ref="U167:Y167"/>
    <mergeCell ref="Z167:AC167"/>
    <mergeCell ref="AD167:AF167"/>
    <mergeCell ref="R22:T22"/>
    <mergeCell ref="U22:X22"/>
    <mergeCell ref="Y22:AB22"/>
    <mergeCell ref="AC22:AF22"/>
    <mergeCell ref="R23:T23"/>
    <mergeCell ref="Y23:AB23"/>
    <mergeCell ref="B141:D141"/>
    <mergeCell ref="E141:I141"/>
    <mergeCell ref="J141:M141"/>
    <mergeCell ref="N141:P141"/>
    <mergeCell ref="R141:T141"/>
    <mergeCell ref="U141:Y141"/>
    <mergeCell ref="Z141:AC141"/>
    <mergeCell ref="AD141:AF141"/>
    <mergeCell ref="B136:P136"/>
    <mergeCell ref="Q136:Q161"/>
    <mergeCell ref="R136:AF136"/>
    <mergeCell ref="B137:P137"/>
    <mergeCell ref="R137:AF137"/>
    <mergeCell ref="B138:D138"/>
    <mergeCell ref="E138:P138"/>
    <mergeCell ref="R138:T138"/>
    <mergeCell ref="U138:AF138"/>
    <mergeCell ref="C139:D139"/>
    <mergeCell ref="E139:G139"/>
    <mergeCell ref="H139:I139"/>
    <mergeCell ref="J139:M139"/>
    <mergeCell ref="N139:P139"/>
    <mergeCell ref="S139:T139"/>
    <mergeCell ref="U139:W139"/>
    <mergeCell ref="X139:Y139"/>
    <mergeCell ref="Z139:AC139"/>
    <mergeCell ref="AD139:AF139"/>
    <mergeCell ref="B140:D140"/>
    <mergeCell ref="E140:I140"/>
    <mergeCell ref="B142:D142"/>
    <mergeCell ref="E142:I142"/>
    <mergeCell ref="J142:M142"/>
    <mergeCell ref="N142:P142"/>
    <mergeCell ref="R142:T142"/>
    <mergeCell ref="U142:Y142"/>
    <mergeCell ref="Z142:AC142"/>
    <mergeCell ref="AD142:AF142"/>
    <mergeCell ref="B144:B146"/>
    <mergeCell ref="C144:E144"/>
    <mergeCell ref="F144:I144"/>
    <mergeCell ref="J144:J145"/>
    <mergeCell ref="K144:N144"/>
    <mergeCell ref="O144:O145"/>
    <mergeCell ref="R144:R146"/>
    <mergeCell ref="S144:U144"/>
    <mergeCell ref="V144:Y144"/>
    <mergeCell ref="Z144:Z145"/>
    <mergeCell ref="AA144:AD144"/>
    <mergeCell ref="AE144:AE145"/>
    <mergeCell ref="B157:D157"/>
    <mergeCell ref="R157:T157"/>
    <mergeCell ref="B158:D158"/>
    <mergeCell ref="I158:L158"/>
    <mergeCell ref="M158:P158"/>
    <mergeCell ref="E157:H157"/>
    <mergeCell ref="I157:L157"/>
    <mergeCell ref="M157:P157"/>
    <mergeCell ref="U157:X157"/>
    <mergeCell ref="R19:S19"/>
    <mergeCell ref="T19:U19"/>
    <mergeCell ref="W19:X19"/>
    <mergeCell ref="Y19:Z19"/>
    <mergeCell ref="AB19:AC19"/>
    <mergeCell ref="AD19:AE19"/>
    <mergeCell ref="R21:T21"/>
    <mergeCell ref="U21:X21"/>
    <mergeCell ref="Y21:AB21"/>
    <mergeCell ref="AC21:AF21"/>
    <mergeCell ref="R18:AF18"/>
    <mergeCell ref="R20:T20"/>
    <mergeCell ref="W20:Y20"/>
    <mergeCell ref="R26:U26"/>
    <mergeCell ref="V26:Z26"/>
    <mergeCell ref="AA26:AF26"/>
    <mergeCell ref="L20:N20"/>
    <mergeCell ref="AB20:AD20"/>
    <mergeCell ref="U140:Y140"/>
    <mergeCell ref="Z140:AC140"/>
    <mergeCell ref="AD140:AF140"/>
    <mergeCell ref="Z4:AC4"/>
    <mergeCell ref="AD4:AF4"/>
    <mergeCell ref="R5:T5"/>
    <mergeCell ref="U5:Y5"/>
    <mergeCell ref="Z5:AC5"/>
    <mergeCell ref="AD5:AF5"/>
    <mergeCell ref="R6:T6"/>
    <mergeCell ref="U6:Y6"/>
    <mergeCell ref="Z6:AC6"/>
    <mergeCell ref="AD6:AF6"/>
    <mergeCell ref="S4:T4"/>
    <mergeCell ref="U4:W4"/>
    <mergeCell ref="X4:Y4"/>
    <mergeCell ref="R7:T7"/>
    <mergeCell ref="U7:Y7"/>
    <mergeCell ref="Z7:AC7"/>
    <mergeCell ref="AD7:AF7"/>
    <mergeCell ref="R9:R11"/>
    <mergeCell ref="AC23:AF23"/>
    <mergeCell ref="R25:U25"/>
    <mergeCell ref="V25:Z25"/>
    <mergeCell ref="AA25:AF25"/>
    <mergeCell ref="Q1:Q26"/>
    <mergeCell ref="R1:AF1"/>
    <mergeCell ref="S9:U9"/>
    <mergeCell ref="V9:Y9"/>
    <mergeCell ref="Z9:Z10"/>
    <mergeCell ref="AA9:AD9"/>
    <mergeCell ref="AE9:AE10"/>
    <mergeCell ref="U24:W24"/>
    <mergeCell ref="W23:X23"/>
    <mergeCell ref="R2:AF2"/>
    <mergeCell ref="R3:T3"/>
    <mergeCell ref="U3:AF3"/>
    <mergeCell ref="R24:T24"/>
    <mergeCell ref="B28:P28"/>
    <mergeCell ref="Q28:Q53"/>
    <mergeCell ref="R28:AF28"/>
    <mergeCell ref="B9:B11"/>
    <mergeCell ref="C9:E9"/>
    <mergeCell ref="B22:D22"/>
    <mergeCell ref="B23:D23"/>
    <mergeCell ref="B25:E25"/>
    <mergeCell ref="F25:J25"/>
    <mergeCell ref="K25:P25"/>
    <mergeCell ref="E22:H22"/>
    <mergeCell ref="E24:G24"/>
    <mergeCell ref="F9:I9"/>
    <mergeCell ref="J9:J10"/>
    <mergeCell ref="K9:N9"/>
    <mergeCell ref="O9:O10"/>
    <mergeCell ref="B21:D21"/>
    <mergeCell ref="E21:H21"/>
    <mergeCell ref="I21:L21"/>
    <mergeCell ref="M21:P21"/>
    <mergeCell ref="B20:D20"/>
    <mergeCell ref="G20:I20"/>
    <mergeCell ref="I22:L22"/>
    <mergeCell ref="B1:P1"/>
    <mergeCell ref="B2:P2"/>
    <mergeCell ref="B3:D3"/>
    <mergeCell ref="E3:P3"/>
    <mergeCell ref="E4:G4"/>
    <mergeCell ref="B5:D5"/>
    <mergeCell ref="B6:D6"/>
    <mergeCell ref="B7:D7"/>
    <mergeCell ref="E5:I5"/>
    <mergeCell ref="E6:I6"/>
    <mergeCell ref="E7:I7"/>
    <mergeCell ref="J5:M5"/>
    <mergeCell ref="J6:M6"/>
    <mergeCell ref="J7:M7"/>
    <mergeCell ref="C4:D4"/>
    <mergeCell ref="N5:P5"/>
    <mergeCell ref="N6:P6"/>
    <mergeCell ref="N7:P7"/>
    <mergeCell ref="J4:M4"/>
    <mergeCell ref="N4:P4"/>
    <mergeCell ref="H4:I4"/>
    <mergeCell ref="B18:P18"/>
    <mergeCell ref="I23:L23"/>
    <mergeCell ref="M22:P22"/>
    <mergeCell ref="M23:P23"/>
    <mergeCell ref="G23:H23"/>
    <mergeCell ref="B24:D24"/>
    <mergeCell ref="B19:C19"/>
    <mergeCell ref="D19:E19"/>
    <mergeCell ref="G19:H19"/>
    <mergeCell ref="I19:J19"/>
    <mergeCell ref="L19:M19"/>
    <mergeCell ref="N19:O19"/>
    <mergeCell ref="P9:P10"/>
    <mergeCell ref="B29:P29"/>
    <mergeCell ref="R29:AF29"/>
    <mergeCell ref="B30:D30"/>
    <mergeCell ref="E30:P30"/>
    <mergeCell ref="R30:T30"/>
    <mergeCell ref="U30:AF30"/>
    <mergeCell ref="C31:D31"/>
    <mergeCell ref="E31:G31"/>
    <mergeCell ref="H31:I31"/>
    <mergeCell ref="J31:M31"/>
    <mergeCell ref="N31:P31"/>
    <mergeCell ref="S31:T31"/>
    <mergeCell ref="U31:W31"/>
    <mergeCell ref="X31:Y31"/>
    <mergeCell ref="Z31:AC31"/>
    <mergeCell ref="AD31:AF31"/>
    <mergeCell ref="B32:D32"/>
    <mergeCell ref="E32:I32"/>
    <mergeCell ref="J32:M32"/>
    <mergeCell ref="N32:P32"/>
    <mergeCell ref="R32:T32"/>
    <mergeCell ref="U32:Y32"/>
    <mergeCell ref="Z32:AC32"/>
    <mergeCell ref="AD32:AF32"/>
    <mergeCell ref="B33:D33"/>
    <mergeCell ref="E33:I33"/>
    <mergeCell ref="J33:M33"/>
    <mergeCell ref="N33:P33"/>
    <mergeCell ref="R33:T33"/>
    <mergeCell ref="F26:J26"/>
    <mergeCell ref="B26:E26"/>
    <mergeCell ref="K26:P26"/>
    <mergeCell ref="B49:D49"/>
    <mergeCell ref="R49:T49"/>
    <mergeCell ref="U33:Y33"/>
    <mergeCell ref="Z33:AC33"/>
    <mergeCell ref="AD33:AF33"/>
    <mergeCell ref="B34:D34"/>
    <mergeCell ref="E34:I34"/>
    <mergeCell ref="J34:M34"/>
    <mergeCell ref="N34:P34"/>
    <mergeCell ref="R34:T34"/>
    <mergeCell ref="U34:Y34"/>
    <mergeCell ref="Z34:AC34"/>
    <mergeCell ref="AD34:AF34"/>
    <mergeCell ref="B36:B38"/>
    <mergeCell ref="C36:E36"/>
    <mergeCell ref="F36:I36"/>
    <mergeCell ref="J36:J37"/>
    <mergeCell ref="K36:N36"/>
    <mergeCell ref="O36:O37"/>
    <mergeCell ref="R36:R38"/>
    <mergeCell ref="S36:U36"/>
    <mergeCell ref="V36:Y36"/>
    <mergeCell ref="Z36:Z37"/>
    <mergeCell ref="AA36:AD36"/>
    <mergeCell ref="AE36:AE37"/>
    <mergeCell ref="B45:P45"/>
    <mergeCell ref="R45:AF45"/>
    <mergeCell ref="B46:C46"/>
    <mergeCell ref="D46:E46"/>
    <mergeCell ref="G46:H46"/>
    <mergeCell ref="U102:X102"/>
    <mergeCell ref="E78:G78"/>
    <mergeCell ref="U78:W78"/>
    <mergeCell ref="B60:D60"/>
    <mergeCell ref="E60:I60"/>
    <mergeCell ref="J60:M60"/>
    <mergeCell ref="N60:P60"/>
    <mergeCell ref="B50:D50"/>
    <mergeCell ref="I50:L50"/>
    <mergeCell ref="M50:P50"/>
    <mergeCell ref="R50:T50"/>
    <mergeCell ref="Y50:AB50"/>
    <mergeCell ref="AC50:AF50"/>
    <mergeCell ref="B51:D51"/>
    <mergeCell ref="R51:T51"/>
    <mergeCell ref="B79:E79"/>
    <mergeCell ref="F79:J79"/>
    <mergeCell ref="K79:P79"/>
    <mergeCell ref="R79:U79"/>
    <mergeCell ref="V79:Z79"/>
    <mergeCell ref="AA79:AF79"/>
    <mergeCell ref="K63:N63"/>
    <mergeCell ref="O63:O64"/>
    <mergeCell ref="B76:D76"/>
    <mergeCell ref="R76:T76"/>
    <mergeCell ref="B77:D77"/>
    <mergeCell ref="I77:L77"/>
    <mergeCell ref="M77:P77"/>
    <mergeCell ref="R77:T77"/>
    <mergeCell ref="Y77:AB77"/>
    <mergeCell ref="AC77:AF77"/>
    <mergeCell ref="B78:D78"/>
    <mergeCell ref="R78:T78"/>
    <mergeCell ref="R63:R65"/>
    <mergeCell ref="S63:U63"/>
    <mergeCell ref="E76:H76"/>
    <mergeCell ref="I76:L76"/>
    <mergeCell ref="M76:P76"/>
    <mergeCell ref="U76:X76"/>
    <mergeCell ref="Y76:AB76"/>
    <mergeCell ref="AC76:AF76"/>
    <mergeCell ref="G77:H77"/>
    <mergeCell ref="W77:X77"/>
    <mergeCell ref="R60:T60"/>
    <mergeCell ref="U60:Y60"/>
    <mergeCell ref="V63:Y63"/>
    <mergeCell ref="Z63:Z64"/>
    <mergeCell ref="AA63:AD63"/>
    <mergeCell ref="AE63:AE64"/>
    <mergeCell ref="B63:B65"/>
    <mergeCell ref="C63:E63"/>
    <mergeCell ref="F63:I63"/>
    <mergeCell ref="J63:J64"/>
    <mergeCell ref="Z60:AC60"/>
    <mergeCell ref="AD60:AF60"/>
    <mergeCell ref="B61:D61"/>
    <mergeCell ref="E61:I61"/>
    <mergeCell ref="J61:M61"/>
    <mergeCell ref="N61:P61"/>
    <mergeCell ref="R61:T61"/>
    <mergeCell ref="U61:Y61"/>
    <mergeCell ref="Z61:AC61"/>
    <mergeCell ref="AD61:AF61"/>
    <mergeCell ref="B115:D115"/>
    <mergeCell ref="E115:I115"/>
    <mergeCell ref="J115:M115"/>
    <mergeCell ref="N115:P115"/>
    <mergeCell ref="R115:T115"/>
    <mergeCell ref="U115:Y115"/>
    <mergeCell ref="Z115:AC115"/>
    <mergeCell ref="AD115:AF115"/>
    <mergeCell ref="Y102:AB102"/>
    <mergeCell ref="AC102:AF102"/>
    <mergeCell ref="E103:H103"/>
    <mergeCell ref="I103:L103"/>
    <mergeCell ref="M103:P103"/>
    <mergeCell ref="U103:X103"/>
    <mergeCell ref="Y103:AB103"/>
    <mergeCell ref="AC103:AF103"/>
    <mergeCell ref="Z85:AC85"/>
    <mergeCell ref="AD85:AF85"/>
    <mergeCell ref="B86:D86"/>
    <mergeCell ref="E86:I86"/>
    <mergeCell ref="J86:M86"/>
    <mergeCell ref="N86:P86"/>
    <mergeCell ref="R86:T86"/>
    <mergeCell ref="U86:Y86"/>
    <mergeCell ref="Z86:AC86"/>
    <mergeCell ref="B103:D103"/>
    <mergeCell ref="B104:D104"/>
    <mergeCell ref="I104:L104"/>
    <mergeCell ref="M104:P104"/>
    <mergeCell ref="R104:T104"/>
    <mergeCell ref="Y104:AB104"/>
    <mergeCell ref="B52:E52"/>
    <mergeCell ref="F52:J52"/>
    <mergeCell ref="K52:P52"/>
    <mergeCell ref="R52:U52"/>
    <mergeCell ref="V52:Z52"/>
    <mergeCell ref="AA52:AF52"/>
    <mergeCell ref="B53:E53"/>
    <mergeCell ref="F53:J53"/>
    <mergeCell ref="K53:P53"/>
    <mergeCell ref="R53:U53"/>
    <mergeCell ref="V53:Z53"/>
    <mergeCell ref="AA53:AF53"/>
    <mergeCell ref="B55:P55"/>
    <mergeCell ref="Q55:Q80"/>
    <mergeCell ref="R55:AF55"/>
    <mergeCell ref="B56:P56"/>
    <mergeCell ref="R56:AF56"/>
    <mergeCell ref="B57:D57"/>
    <mergeCell ref="E57:P57"/>
    <mergeCell ref="R57:T57"/>
    <mergeCell ref="U57:AF57"/>
    <mergeCell ref="C58:D58"/>
    <mergeCell ref="E58:G58"/>
    <mergeCell ref="H58:I58"/>
    <mergeCell ref="J58:M58"/>
    <mergeCell ref="N58:P58"/>
    <mergeCell ref="S58:T58"/>
    <mergeCell ref="U58:W58"/>
    <mergeCell ref="Y100:Z100"/>
    <mergeCell ref="AB100:AC100"/>
    <mergeCell ref="AD100:AE100"/>
    <mergeCell ref="B101:D101"/>
    <mergeCell ref="G101:I101"/>
    <mergeCell ref="B100:C100"/>
    <mergeCell ref="D100:E100"/>
    <mergeCell ref="G100:H100"/>
    <mergeCell ref="I100:J100"/>
    <mergeCell ref="L100:M100"/>
    <mergeCell ref="N100:O100"/>
    <mergeCell ref="R100:S100"/>
    <mergeCell ref="T100:U100"/>
    <mergeCell ref="W100:X100"/>
    <mergeCell ref="E112:G112"/>
    <mergeCell ref="H112:I112"/>
    <mergeCell ref="J112:M112"/>
    <mergeCell ref="N112:P112"/>
    <mergeCell ref="S112:T112"/>
    <mergeCell ref="U112:W112"/>
    <mergeCell ref="X112:Y112"/>
    <mergeCell ref="Z112:AC112"/>
    <mergeCell ref="AD112:AF112"/>
    <mergeCell ref="B113:D113"/>
    <mergeCell ref="E113:I113"/>
    <mergeCell ref="J113:M113"/>
    <mergeCell ref="N113:P113"/>
    <mergeCell ref="R113:T113"/>
    <mergeCell ref="B80:E80"/>
    <mergeCell ref="F80:J80"/>
    <mergeCell ref="K80:P80"/>
    <mergeCell ref="R80:U80"/>
    <mergeCell ref="V80:Z80"/>
    <mergeCell ref="AA80:AF80"/>
    <mergeCell ref="B82:P82"/>
    <mergeCell ref="Q82:Q107"/>
    <mergeCell ref="R82:AF82"/>
    <mergeCell ref="B83:P83"/>
    <mergeCell ref="R83:AF83"/>
    <mergeCell ref="B84:D84"/>
    <mergeCell ref="E84:P84"/>
    <mergeCell ref="R84:T84"/>
    <mergeCell ref="U84:AF84"/>
    <mergeCell ref="C85:D85"/>
    <mergeCell ref="E85:G85"/>
    <mergeCell ref="H85:I85"/>
    <mergeCell ref="J85:M85"/>
    <mergeCell ref="N85:P85"/>
    <mergeCell ref="S85:T85"/>
    <mergeCell ref="U85:W85"/>
    <mergeCell ref="X85:Y85"/>
    <mergeCell ref="U113:Y113"/>
    <mergeCell ref="Z113:AC113"/>
    <mergeCell ref="B106:E106"/>
    <mergeCell ref="F106:J106"/>
    <mergeCell ref="K106:P106"/>
    <mergeCell ref="R106:U106"/>
    <mergeCell ref="V106:Z106"/>
    <mergeCell ref="AA106:AF106"/>
    <mergeCell ref="AD113:AF113"/>
    <mergeCell ref="L101:N101"/>
    <mergeCell ref="R101:T101"/>
    <mergeCell ref="W101:Y101"/>
    <mergeCell ref="AB101:AD101"/>
    <mergeCell ref="B102:D102"/>
    <mergeCell ref="E102:H102"/>
    <mergeCell ref="I102:L102"/>
    <mergeCell ref="M102:P102"/>
    <mergeCell ref="R102:T102"/>
    <mergeCell ref="B90:B92"/>
    <mergeCell ref="C90:E90"/>
    <mergeCell ref="F90:I90"/>
    <mergeCell ref="J90:J91"/>
    <mergeCell ref="K90:N90"/>
    <mergeCell ref="O90:O91"/>
    <mergeCell ref="AD86:AF86"/>
    <mergeCell ref="Z87:AC87"/>
    <mergeCell ref="AD87:AF87"/>
    <mergeCell ref="B88:D88"/>
    <mergeCell ref="E88:I88"/>
    <mergeCell ref="J88:M88"/>
    <mergeCell ref="N88:P88"/>
    <mergeCell ref="R88:T88"/>
    <mergeCell ref="U88:Y88"/>
    <mergeCell ref="Z88:AC88"/>
    <mergeCell ref="AD88:AF88"/>
    <mergeCell ref="R90:R92"/>
    <mergeCell ref="S90:U90"/>
    <mergeCell ref="B87:D87"/>
    <mergeCell ref="E87:I87"/>
    <mergeCell ref="J87:M87"/>
    <mergeCell ref="N87:P87"/>
    <mergeCell ref="R87:T87"/>
    <mergeCell ref="U87:Y87"/>
    <mergeCell ref="V90:Y90"/>
    <mergeCell ref="Z90:Z91"/>
    <mergeCell ref="AA90:AD90"/>
    <mergeCell ref="AE90:AE91"/>
    <mergeCell ref="B99:P99"/>
    <mergeCell ref="R99:AF99"/>
    <mergeCell ref="I995:L995"/>
    <mergeCell ref="M995:P995"/>
    <mergeCell ref="R995:T995"/>
    <mergeCell ref="Y995:AB995"/>
    <mergeCell ref="AA133:AF133"/>
    <mergeCell ref="B134:E134"/>
    <mergeCell ref="F134:J134"/>
    <mergeCell ref="K134:P134"/>
    <mergeCell ref="R134:U134"/>
    <mergeCell ref="V134:Z134"/>
    <mergeCell ref="AA134:AF134"/>
    <mergeCell ref="B133:E133"/>
    <mergeCell ref="F133:J133"/>
    <mergeCell ref="K133:P133"/>
    <mergeCell ref="R133:U133"/>
    <mergeCell ref="V133:Z133"/>
    <mergeCell ref="B130:D130"/>
    <mergeCell ref="R130:T130"/>
    <mergeCell ref="B131:D131"/>
    <mergeCell ref="I131:L131"/>
    <mergeCell ref="M131:P131"/>
    <mergeCell ref="R131:T131"/>
    <mergeCell ref="Y131:AB131"/>
    <mergeCell ref="AC131:AF131"/>
    <mergeCell ref="B132:D132"/>
    <mergeCell ref="R132:T132"/>
    <mergeCell ref="AC995:AF995"/>
    <mergeCell ref="Y183:AB183"/>
    <mergeCell ref="AC183:AF183"/>
    <mergeCell ref="E184:H184"/>
    <mergeCell ref="I184:L184"/>
    <mergeCell ref="M184:P184"/>
    <mergeCell ref="U184:X184"/>
    <mergeCell ref="Y184:AB184"/>
    <mergeCell ref="AC184:AF184"/>
    <mergeCell ref="G185:H185"/>
    <mergeCell ref="W185:X185"/>
    <mergeCell ref="E186:G186"/>
    <mergeCell ref="U186:W186"/>
    <mergeCell ref="B207:P207"/>
    <mergeCell ref="R207:AF207"/>
    <mergeCell ref="B208:C208"/>
    <mergeCell ref="D208:E208"/>
    <mergeCell ref="G208:H208"/>
    <mergeCell ref="I208:J208"/>
    <mergeCell ref="L208:M208"/>
    <mergeCell ref="N208:O208"/>
    <mergeCell ref="R208:S208"/>
    <mergeCell ref="Y157:AB157"/>
    <mergeCell ref="AC157:AF157"/>
    <mergeCell ref="G158:H158"/>
    <mergeCell ref="W158:X158"/>
    <mergeCell ref="E159:G159"/>
    <mergeCell ref="U159:W159"/>
    <mergeCell ref="B161:E161"/>
    <mergeCell ref="F161:J161"/>
    <mergeCell ref="K161:P161"/>
    <mergeCell ref="R161:U161"/>
    <mergeCell ref="V161:Z161"/>
    <mergeCell ref="AA161:AF161"/>
    <mergeCell ref="B163:P163"/>
    <mergeCell ref="Q163:Q188"/>
    <mergeCell ref="R158:T158"/>
    <mergeCell ref="Y158:AB158"/>
    <mergeCell ref="AC158:AF158"/>
    <mergeCell ref="B160:E160"/>
    <mergeCell ref="F160:J160"/>
    <mergeCell ref="K160:P160"/>
    <mergeCell ref="R160:U160"/>
    <mergeCell ref="V160:Z160"/>
    <mergeCell ref="B159:D159"/>
    <mergeCell ref="R159:T159"/>
    <mergeCell ref="AA160:AF160"/>
    <mergeCell ref="B156:D156"/>
    <mergeCell ref="E156:H156"/>
    <mergeCell ref="I156:L156"/>
    <mergeCell ref="M156:P156"/>
    <mergeCell ref="R156:T156"/>
    <mergeCell ref="U156:X156"/>
    <mergeCell ref="Y156:AB156"/>
    <mergeCell ref="AC156:AF156"/>
    <mergeCell ref="B155:D155"/>
    <mergeCell ref="G155:I155"/>
    <mergeCell ref="L155:N155"/>
    <mergeCell ref="R155:T155"/>
    <mergeCell ref="W155:Y155"/>
    <mergeCell ref="AB155:AD155"/>
    <mergeCell ref="R126:AF126"/>
    <mergeCell ref="B127:C127"/>
    <mergeCell ref="D127:E127"/>
    <mergeCell ref="G127:H127"/>
    <mergeCell ref="I127:J127"/>
    <mergeCell ref="L127:M127"/>
    <mergeCell ref="N127:O127"/>
    <mergeCell ref="R127:S127"/>
    <mergeCell ref="T127:U127"/>
    <mergeCell ref="W127:X127"/>
    <mergeCell ref="Y127:Z127"/>
    <mergeCell ref="AB127:AC127"/>
    <mergeCell ref="AD127:AE127"/>
    <mergeCell ref="G131:H131"/>
    <mergeCell ref="W131:X131"/>
    <mergeCell ref="E132:G132"/>
    <mergeCell ref="U132:W132"/>
    <mergeCell ref="B153:P153"/>
    <mergeCell ref="R153:AF153"/>
    <mergeCell ref="B154:C154"/>
    <mergeCell ref="D154:E154"/>
    <mergeCell ref="G154:H154"/>
    <mergeCell ref="I154:J154"/>
    <mergeCell ref="L154:M154"/>
    <mergeCell ref="N154:O154"/>
    <mergeCell ref="R154:S154"/>
    <mergeCell ref="T154:U154"/>
    <mergeCell ref="W154:X154"/>
    <mergeCell ref="Y154:Z154"/>
    <mergeCell ref="AB154:AC154"/>
    <mergeCell ref="AD154:AE154"/>
    <mergeCell ref="J140:M140"/>
    <mergeCell ref="N140:P140"/>
    <mergeCell ref="R140:T140"/>
    <mergeCell ref="Q109:Q134"/>
    <mergeCell ref="R109:AF109"/>
    <mergeCell ref="B110:P110"/>
    <mergeCell ref="B996:D996"/>
    <mergeCell ref="R996:T996"/>
    <mergeCell ref="B994:D994"/>
    <mergeCell ref="R994:T994"/>
    <mergeCell ref="E994:H994"/>
    <mergeCell ref="I994:L994"/>
    <mergeCell ref="M994:P994"/>
    <mergeCell ref="U994:X994"/>
    <mergeCell ref="Y994:AB994"/>
    <mergeCell ref="AC994:AF994"/>
    <mergeCell ref="G995:H995"/>
    <mergeCell ref="W995:X995"/>
    <mergeCell ref="E996:G996"/>
    <mergeCell ref="U996:W996"/>
    <mergeCell ref="U978:Y978"/>
    <mergeCell ref="Z978:AC978"/>
    <mergeCell ref="AD978:AF978"/>
    <mergeCell ref="B979:D979"/>
    <mergeCell ref="E979:I979"/>
    <mergeCell ref="J979:M979"/>
    <mergeCell ref="N979:P979"/>
    <mergeCell ref="R979:T979"/>
    <mergeCell ref="U979:Y979"/>
    <mergeCell ref="Z979:AC979"/>
    <mergeCell ref="AD979:AF979"/>
    <mergeCell ref="B981:B983"/>
    <mergeCell ref="C981:E981"/>
    <mergeCell ref="F981:I981"/>
    <mergeCell ref="J981:J982"/>
    <mergeCell ref="K981:N981"/>
    <mergeCell ref="O981:O982"/>
    <mergeCell ref="R981:R983"/>
    <mergeCell ref="S981:U981"/>
    <mergeCell ref="V981:Y981"/>
    <mergeCell ref="Z981:Z982"/>
    <mergeCell ref="AA981:AD981"/>
    <mergeCell ref="AE981:AE982"/>
    <mergeCell ref="Q973:Q998"/>
    <mergeCell ref="R973:AF973"/>
    <mergeCell ref="B974:P974"/>
    <mergeCell ref="R974:AF974"/>
    <mergeCell ref="B975:D975"/>
    <mergeCell ref="E975:P975"/>
    <mergeCell ref="R975:T975"/>
    <mergeCell ref="U975:AF975"/>
    <mergeCell ref="C976:D976"/>
    <mergeCell ref="E976:G976"/>
    <mergeCell ref="H976:I976"/>
    <mergeCell ref="J976:M976"/>
    <mergeCell ref="N976:P976"/>
    <mergeCell ref="S976:T976"/>
    <mergeCell ref="U976:W976"/>
    <mergeCell ref="X976:Y976"/>
    <mergeCell ref="Z976:AC976"/>
    <mergeCell ref="AD976:AF976"/>
    <mergeCell ref="B977:D977"/>
    <mergeCell ref="E977:I977"/>
    <mergeCell ref="J977:M977"/>
    <mergeCell ref="N977:P977"/>
    <mergeCell ref="R977:T977"/>
    <mergeCell ref="U977:Y977"/>
    <mergeCell ref="Z977:AC977"/>
    <mergeCell ref="AD977:AF977"/>
    <mergeCell ref="B995:D995"/>
    <mergeCell ref="X1003:Y1003"/>
    <mergeCell ref="Z1003:AC1003"/>
    <mergeCell ref="AD1003:AF1003"/>
    <mergeCell ref="B1004:D1004"/>
    <mergeCell ref="E1004:I1004"/>
    <mergeCell ref="J1004:M1004"/>
    <mergeCell ref="N1004:P1004"/>
    <mergeCell ref="R1004:T1004"/>
    <mergeCell ref="U1004:Y1004"/>
    <mergeCell ref="Z1004:AC1004"/>
    <mergeCell ref="AD1004:AF1004"/>
    <mergeCell ref="B1005:D1005"/>
    <mergeCell ref="E1005:I1005"/>
    <mergeCell ref="J1005:M1005"/>
    <mergeCell ref="N1005:P1005"/>
    <mergeCell ref="R1005:T1005"/>
    <mergeCell ref="U1005:Y1005"/>
    <mergeCell ref="Z1005:AC1005"/>
    <mergeCell ref="AD1005:AF1005"/>
    <mergeCell ref="B997:E997"/>
    <mergeCell ref="F997:J997"/>
    <mergeCell ref="K997:P997"/>
    <mergeCell ref="R997:U997"/>
    <mergeCell ref="V997:Z997"/>
    <mergeCell ref="AA997:AF997"/>
    <mergeCell ref="B998:E998"/>
    <mergeCell ref="F998:J998"/>
    <mergeCell ref="K998:P998"/>
    <mergeCell ref="R998:U998"/>
    <mergeCell ref="V998:Z998"/>
    <mergeCell ref="AA998:AF998"/>
    <mergeCell ref="B1000:P1000"/>
    <mergeCell ref="Q1000:Q1025"/>
    <mergeCell ref="R1000:AF1000"/>
    <mergeCell ref="B1001:P1001"/>
    <mergeCell ref="R1001:AF1001"/>
    <mergeCell ref="B1002:D1002"/>
    <mergeCell ref="E1002:P1002"/>
    <mergeCell ref="R1002:T1002"/>
    <mergeCell ref="U1002:AF1002"/>
    <mergeCell ref="C1003:D1003"/>
    <mergeCell ref="E1003:G1003"/>
    <mergeCell ref="H1003:I1003"/>
    <mergeCell ref="J1003:M1003"/>
    <mergeCell ref="N1003:P1003"/>
    <mergeCell ref="S1003:T1003"/>
    <mergeCell ref="U1003:W1003"/>
    <mergeCell ref="G1022:H1022"/>
    <mergeCell ref="W1022:X1022"/>
    <mergeCell ref="E1023:G1023"/>
    <mergeCell ref="U1023:W1023"/>
    <mergeCell ref="B1022:D1022"/>
    <mergeCell ref="I1022:L1022"/>
    <mergeCell ref="M1022:P1022"/>
    <mergeCell ref="R1022:T1022"/>
    <mergeCell ref="Y1022:AB1022"/>
    <mergeCell ref="AC1022:AF1022"/>
    <mergeCell ref="B1023:D1023"/>
    <mergeCell ref="R1023:T1023"/>
    <mergeCell ref="B1021:D1021"/>
    <mergeCell ref="R1021:T1021"/>
    <mergeCell ref="B1006:D1006"/>
    <mergeCell ref="E1006:I1006"/>
    <mergeCell ref="J1006:M1006"/>
    <mergeCell ref="N1006:P1006"/>
    <mergeCell ref="R1006:T1006"/>
    <mergeCell ref="U1006:Y1006"/>
    <mergeCell ref="Z1006:AC1006"/>
    <mergeCell ref="AD1006:AF1006"/>
    <mergeCell ref="B1008:B1010"/>
    <mergeCell ref="C1008:E1008"/>
    <mergeCell ref="F1008:I1008"/>
    <mergeCell ref="J1008:J1009"/>
    <mergeCell ref="K1008:N1008"/>
    <mergeCell ref="O1008:O1009"/>
    <mergeCell ref="R1008:R1010"/>
    <mergeCell ref="S1008:U1008"/>
    <mergeCell ref="V1008:Y1008"/>
    <mergeCell ref="Z1008:Z1009"/>
    <mergeCell ref="AA1008:AD1008"/>
    <mergeCell ref="AE1008:AE1009"/>
    <mergeCell ref="B1017:P1017"/>
    <mergeCell ref="R1017:AF1017"/>
    <mergeCell ref="B1018:C1018"/>
    <mergeCell ref="D1018:E1018"/>
    <mergeCell ref="G1018:H1018"/>
    <mergeCell ref="I1018:J1018"/>
    <mergeCell ref="L1018:M1018"/>
    <mergeCell ref="N1018:O1018"/>
    <mergeCell ref="R1018:S1018"/>
    <mergeCell ref="T1018:U1018"/>
    <mergeCell ref="W1018:X1018"/>
    <mergeCell ref="Y1018:Z1018"/>
    <mergeCell ref="AB1018:AC1018"/>
    <mergeCell ref="AD1018:AE1018"/>
    <mergeCell ref="B1019:D1019"/>
    <mergeCell ref="G1019:I1019"/>
    <mergeCell ref="L1019:N1019"/>
    <mergeCell ref="R1019:T1019"/>
    <mergeCell ref="W1019:Y1019"/>
    <mergeCell ref="AB1019:AD1019"/>
    <mergeCell ref="B1020:D1020"/>
    <mergeCell ref="E1020:H1020"/>
    <mergeCell ref="I1020:L1020"/>
    <mergeCell ref="M1020:P1020"/>
    <mergeCell ref="R1020:T1020"/>
    <mergeCell ref="U1020:X1020"/>
    <mergeCell ref="Y1020:AB1020"/>
    <mergeCell ref="AC1020:AF1020"/>
    <mergeCell ref="E1021:H1021"/>
    <mergeCell ref="I1021:L1021"/>
    <mergeCell ref="M1021:P1021"/>
    <mergeCell ref="U1021:X1021"/>
    <mergeCell ref="Y1021:AB1021"/>
    <mergeCell ref="AC1021:AF1021"/>
    <mergeCell ref="B1050:D1050"/>
    <mergeCell ref="R1050:T1050"/>
    <mergeCell ref="B1048:D1048"/>
    <mergeCell ref="R1048:T1048"/>
    <mergeCell ref="E1048:H1048"/>
    <mergeCell ref="I1048:L1048"/>
    <mergeCell ref="M1048:P1048"/>
    <mergeCell ref="U1048:X1048"/>
    <mergeCell ref="Y1048:AB1048"/>
    <mergeCell ref="AC1048:AF1048"/>
    <mergeCell ref="G1049:H1049"/>
    <mergeCell ref="W1049:X1049"/>
    <mergeCell ref="E1050:G1050"/>
    <mergeCell ref="U1050:W1050"/>
    <mergeCell ref="K1035:N1035"/>
    <mergeCell ref="O1035:O1036"/>
    <mergeCell ref="R1035:R1037"/>
    <mergeCell ref="S1035:U1035"/>
    <mergeCell ref="V1035:Y1035"/>
    <mergeCell ref="Z1035:Z1036"/>
    <mergeCell ref="AA1035:AD1035"/>
    <mergeCell ref="AE1035:AE1036"/>
    <mergeCell ref="X1030:Y1030"/>
    <mergeCell ref="Z1030:AC1030"/>
    <mergeCell ref="AD1030:AF1030"/>
    <mergeCell ref="B1031:D1031"/>
    <mergeCell ref="E1031:I1031"/>
    <mergeCell ref="J1031:M1031"/>
    <mergeCell ref="N1031:P1031"/>
    <mergeCell ref="R1031:T1031"/>
    <mergeCell ref="U1031:Y1031"/>
    <mergeCell ref="Z1031:AC1031"/>
    <mergeCell ref="AD1031:AF1031"/>
    <mergeCell ref="B1032:D1032"/>
    <mergeCell ref="E1032:I1032"/>
    <mergeCell ref="J1032:M1032"/>
    <mergeCell ref="N1032:P1032"/>
    <mergeCell ref="R1032:T1032"/>
    <mergeCell ref="U1032:Y1032"/>
    <mergeCell ref="Z1032:AC1032"/>
    <mergeCell ref="AD1032:AF1032"/>
    <mergeCell ref="B1049:D1049"/>
    <mergeCell ref="I1049:L1049"/>
    <mergeCell ref="M1049:P1049"/>
    <mergeCell ref="R1049:T1049"/>
    <mergeCell ref="Y1049:AB1049"/>
    <mergeCell ref="AC1049:AF1049"/>
    <mergeCell ref="Q1027:Q1052"/>
    <mergeCell ref="R1027:AF1027"/>
    <mergeCell ref="B1028:P1028"/>
    <mergeCell ref="R1028:AF1028"/>
    <mergeCell ref="B1029:D1029"/>
    <mergeCell ref="E1029:P1029"/>
    <mergeCell ref="R1029:T1029"/>
    <mergeCell ref="U1029:AF1029"/>
    <mergeCell ref="C1030:D1030"/>
    <mergeCell ref="E1030:G1030"/>
    <mergeCell ref="H1030:I1030"/>
    <mergeCell ref="J1030:M1030"/>
    <mergeCell ref="N1030:P1030"/>
    <mergeCell ref="S1030:T1030"/>
    <mergeCell ref="U1030:W1030"/>
    <mergeCell ref="B1033:D1033"/>
    <mergeCell ref="E1033:I1033"/>
    <mergeCell ref="X1057:Y1057"/>
    <mergeCell ref="Z1057:AC1057"/>
    <mergeCell ref="AD1057:AF1057"/>
    <mergeCell ref="B1058:D1058"/>
    <mergeCell ref="E1058:I1058"/>
    <mergeCell ref="J1058:M1058"/>
    <mergeCell ref="N1058:P1058"/>
    <mergeCell ref="R1058:T1058"/>
    <mergeCell ref="U1058:Y1058"/>
    <mergeCell ref="Z1058:AC1058"/>
    <mergeCell ref="AD1058:AF1058"/>
    <mergeCell ref="B1059:D1059"/>
    <mergeCell ref="E1059:I1059"/>
    <mergeCell ref="J1059:M1059"/>
    <mergeCell ref="N1059:P1059"/>
    <mergeCell ref="R1059:T1059"/>
    <mergeCell ref="U1059:Y1059"/>
    <mergeCell ref="Z1059:AC1059"/>
    <mergeCell ref="AD1059:AF1059"/>
    <mergeCell ref="B1051:E1051"/>
    <mergeCell ref="F1051:J1051"/>
    <mergeCell ref="K1051:P1051"/>
    <mergeCell ref="R1051:U1051"/>
    <mergeCell ref="V1051:Z1051"/>
    <mergeCell ref="AA1051:AF1051"/>
    <mergeCell ref="B1052:E1052"/>
    <mergeCell ref="F1052:J1052"/>
    <mergeCell ref="K1052:P1052"/>
    <mergeCell ref="R1052:U1052"/>
    <mergeCell ref="V1052:Z1052"/>
    <mergeCell ref="AA1052:AF1052"/>
    <mergeCell ref="B1054:P1054"/>
    <mergeCell ref="Q1054:Q1079"/>
    <mergeCell ref="R1054:AF1054"/>
    <mergeCell ref="B1055:P1055"/>
    <mergeCell ref="R1055:AF1055"/>
    <mergeCell ref="B1056:D1056"/>
    <mergeCell ref="E1056:P1056"/>
    <mergeCell ref="R1056:T1056"/>
    <mergeCell ref="U1056:AF1056"/>
    <mergeCell ref="C1057:D1057"/>
    <mergeCell ref="E1057:G1057"/>
    <mergeCell ref="H1057:I1057"/>
    <mergeCell ref="J1057:M1057"/>
    <mergeCell ref="N1057:P1057"/>
    <mergeCell ref="S1057:T1057"/>
    <mergeCell ref="U1057:W1057"/>
    <mergeCell ref="G1076:H1076"/>
    <mergeCell ref="W1076:X1076"/>
    <mergeCell ref="E1077:G1077"/>
    <mergeCell ref="U1077:W1077"/>
    <mergeCell ref="B1076:D1076"/>
    <mergeCell ref="I1076:L1076"/>
    <mergeCell ref="M1076:P1076"/>
    <mergeCell ref="R1076:T1076"/>
    <mergeCell ref="Y1076:AB1076"/>
    <mergeCell ref="AC1076:AF1076"/>
    <mergeCell ref="B1077:D1077"/>
    <mergeCell ref="R1077:T1077"/>
    <mergeCell ref="B1075:D1075"/>
    <mergeCell ref="R1075:T1075"/>
    <mergeCell ref="B1060:D1060"/>
    <mergeCell ref="E1060:I1060"/>
    <mergeCell ref="J1060:M1060"/>
    <mergeCell ref="N1060:P1060"/>
    <mergeCell ref="R1060:T1060"/>
    <mergeCell ref="U1060:Y1060"/>
    <mergeCell ref="Z1060:AC1060"/>
    <mergeCell ref="AD1060:AF1060"/>
    <mergeCell ref="B1062:B1064"/>
    <mergeCell ref="C1062:E1062"/>
    <mergeCell ref="F1062:I1062"/>
    <mergeCell ref="J1062:J1063"/>
    <mergeCell ref="K1062:N1062"/>
    <mergeCell ref="O1062:O1063"/>
    <mergeCell ref="R1062:R1064"/>
    <mergeCell ref="S1062:U1062"/>
    <mergeCell ref="V1062:Y1062"/>
    <mergeCell ref="Z1062:Z1063"/>
    <mergeCell ref="AA1062:AD1062"/>
    <mergeCell ref="AE1062:AE1063"/>
    <mergeCell ref="B1071:P1071"/>
    <mergeCell ref="R1071:AF1071"/>
    <mergeCell ref="B1072:C1072"/>
    <mergeCell ref="D1072:E1072"/>
    <mergeCell ref="G1072:H1072"/>
    <mergeCell ref="I1072:J1072"/>
    <mergeCell ref="L1072:M1072"/>
    <mergeCell ref="N1072:O1072"/>
    <mergeCell ref="R1072:S1072"/>
    <mergeCell ref="T1072:U1072"/>
    <mergeCell ref="W1072:X1072"/>
    <mergeCell ref="Y1072:Z1072"/>
    <mergeCell ref="AB1072:AC1072"/>
    <mergeCell ref="AD1072:AE1072"/>
    <mergeCell ref="B1073:D1073"/>
    <mergeCell ref="G1073:I1073"/>
    <mergeCell ref="L1073:N1073"/>
    <mergeCell ref="R1073:T1073"/>
    <mergeCell ref="W1073:Y1073"/>
    <mergeCell ref="AB1073:AD1073"/>
    <mergeCell ref="B1074:D1074"/>
    <mergeCell ref="E1074:H1074"/>
    <mergeCell ref="I1074:L1074"/>
    <mergeCell ref="M1074:P1074"/>
    <mergeCell ref="R1074:T1074"/>
    <mergeCell ref="U1074:X1074"/>
    <mergeCell ref="Y1074:AB1074"/>
    <mergeCell ref="AC1074:AF1074"/>
    <mergeCell ref="E1075:H1075"/>
    <mergeCell ref="I1075:L1075"/>
    <mergeCell ref="M1075:P1075"/>
    <mergeCell ref="U1075:X1075"/>
    <mergeCell ref="Y1075:AB1075"/>
    <mergeCell ref="AC1075:AF1075"/>
    <mergeCell ref="B1104:D1104"/>
    <mergeCell ref="R1104:T1104"/>
    <mergeCell ref="B1102:D1102"/>
    <mergeCell ref="R1102:T1102"/>
    <mergeCell ref="E1102:H1102"/>
    <mergeCell ref="I1102:L1102"/>
    <mergeCell ref="M1102:P1102"/>
    <mergeCell ref="U1102:X1102"/>
    <mergeCell ref="Y1102:AB1102"/>
    <mergeCell ref="AC1102:AF1102"/>
    <mergeCell ref="G1103:H1103"/>
    <mergeCell ref="W1103:X1103"/>
    <mergeCell ref="E1104:G1104"/>
    <mergeCell ref="U1104:W1104"/>
    <mergeCell ref="K1089:N1089"/>
    <mergeCell ref="O1089:O1090"/>
    <mergeCell ref="R1089:R1091"/>
    <mergeCell ref="S1089:U1089"/>
    <mergeCell ref="V1089:Y1089"/>
    <mergeCell ref="Z1089:Z1090"/>
    <mergeCell ref="AA1089:AD1089"/>
    <mergeCell ref="AE1089:AE1090"/>
    <mergeCell ref="X1084:Y1084"/>
    <mergeCell ref="Z1084:AC1084"/>
    <mergeCell ref="AD1084:AF1084"/>
    <mergeCell ref="B1085:D1085"/>
    <mergeCell ref="E1085:I1085"/>
    <mergeCell ref="J1085:M1085"/>
    <mergeCell ref="N1085:P1085"/>
    <mergeCell ref="R1085:T1085"/>
    <mergeCell ref="U1085:Y1085"/>
    <mergeCell ref="Z1085:AC1085"/>
    <mergeCell ref="AD1085:AF1085"/>
    <mergeCell ref="B1086:D1086"/>
    <mergeCell ref="E1086:I1086"/>
    <mergeCell ref="J1086:M1086"/>
    <mergeCell ref="N1086:P1086"/>
    <mergeCell ref="R1086:T1086"/>
    <mergeCell ref="U1086:Y1086"/>
    <mergeCell ref="Z1086:AC1086"/>
    <mergeCell ref="AD1086:AF1086"/>
    <mergeCell ref="B1103:D1103"/>
    <mergeCell ref="I1103:L1103"/>
    <mergeCell ref="M1103:P1103"/>
    <mergeCell ref="R1103:T1103"/>
    <mergeCell ref="Y1103:AB1103"/>
    <mergeCell ref="AC1103:AF1103"/>
    <mergeCell ref="Q1081:Q1106"/>
    <mergeCell ref="R1081:AF1081"/>
    <mergeCell ref="B1082:P1082"/>
    <mergeCell ref="R1082:AF1082"/>
    <mergeCell ref="B1083:D1083"/>
    <mergeCell ref="E1083:P1083"/>
    <mergeCell ref="R1083:T1083"/>
    <mergeCell ref="U1083:AF1083"/>
    <mergeCell ref="X1111:Y1111"/>
    <mergeCell ref="Z1111:AC1111"/>
    <mergeCell ref="AD1111:AF1111"/>
    <mergeCell ref="B1112:D1112"/>
    <mergeCell ref="E1112:I1112"/>
    <mergeCell ref="J1112:M1112"/>
    <mergeCell ref="N1112:P1112"/>
    <mergeCell ref="R1112:T1112"/>
    <mergeCell ref="U1112:Y1112"/>
    <mergeCell ref="Z1112:AC1112"/>
    <mergeCell ref="AD1112:AF1112"/>
    <mergeCell ref="B1113:D1113"/>
    <mergeCell ref="E1113:I1113"/>
    <mergeCell ref="J1113:M1113"/>
    <mergeCell ref="N1113:P1113"/>
    <mergeCell ref="R1113:T1113"/>
    <mergeCell ref="U1113:Y1113"/>
    <mergeCell ref="Z1113:AC1113"/>
    <mergeCell ref="AD1113:AF1113"/>
    <mergeCell ref="B1105:E1105"/>
    <mergeCell ref="F1105:J1105"/>
    <mergeCell ref="K1105:P1105"/>
    <mergeCell ref="R1105:U1105"/>
    <mergeCell ref="V1105:Z1105"/>
    <mergeCell ref="AA1105:AF1105"/>
    <mergeCell ref="B1106:E1106"/>
    <mergeCell ref="F1106:J1106"/>
    <mergeCell ref="K1106:P1106"/>
    <mergeCell ref="R1106:U1106"/>
    <mergeCell ref="V1106:Z1106"/>
    <mergeCell ref="AA1106:AF1106"/>
    <mergeCell ref="B1108:P1108"/>
    <mergeCell ref="Q1108:Q1133"/>
    <mergeCell ref="R1108:AF1108"/>
    <mergeCell ref="B1109:P1109"/>
    <mergeCell ref="R1109:AF1109"/>
    <mergeCell ref="B1110:D1110"/>
    <mergeCell ref="E1110:P1110"/>
    <mergeCell ref="R1110:T1110"/>
    <mergeCell ref="U1110:AF1110"/>
    <mergeCell ref="C1111:D1111"/>
    <mergeCell ref="E1111:G1111"/>
    <mergeCell ref="H1111:I1111"/>
    <mergeCell ref="J1111:M1111"/>
    <mergeCell ref="N1111:P1111"/>
    <mergeCell ref="S1111:T1111"/>
    <mergeCell ref="U1111:W1111"/>
    <mergeCell ref="G1130:H1130"/>
    <mergeCell ref="W1130:X1130"/>
    <mergeCell ref="E1131:G1131"/>
    <mergeCell ref="U1131:W1131"/>
    <mergeCell ref="B1130:D1130"/>
    <mergeCell ref="I1130:L1130"/>
    <mergeCell ref="M1130:P1130"/>
    <mergeCell ref="R1130:T1130"/>
    <mergeCell ref="Y1130:AB1130"/>
    <mergeCell ref="AC1130:AF1130"/>
    <mergeCell ref="B1131:D1131"/>
    <mergeCell ref="R1131:T1131"/>
    <mergeCell ref="B1129:D1129"/>
    <mergeCell ref="R1129:T1129"/>
    <mergeCell ref="B1114:D1114"/>
    <mergeCell ref="E1114:I1114"/>
    <mergeCell ref="J1114:M1114"/>
    <mergeCell ref="N1114:P1114"/>
    <mergeCell ref="R1114:T1114"/>
    <mergeCell ref="U1114:Y1114"/>
    <mergeCell ref="Z1114:AC1114"/>
    <mergeCell ref="AD1114:AF1114"/>
    <mergeCell ref="B1116:B1118"/>
    <mergeCell ref="C1116:E1116"/>
    <mergeCell ref="F1116:I1116"/>
    <mergeCell ref="J1116:J1117"/>
    <mergeCell ref="K1116:N1116"/>
    <mergeCell ref="O1116:O1117"/>
    <mergeCell ref="R1116:R1118"/>
    <mergeCell ref="S1116:U1116"/>
    <mergeCell ref="V1116:Y1116"/>
    <mergeCell ref="Z1116:Z1117"/>
    <mergeCell ref="AA1116:AD1116"/>
    <mergeCell ref="AE1116:AE1117"/>
    <mergeCell ref="B1125:P1125"/>
    <mergeCell ref="R1125:AF1125"/>
    <mergeCell ref="B1126:C1126"/>
    <mergeCell ref="D1126:E1126"/>
    <mergeCell ref="G1126:H1126"/>
    <mergeCell ref="I1126:J1126"/>
    <mergeCell ref="L1126:M1126"/>
    <mergeCell ref="N1126:O1126"/>
    <mergeCell ref="R1126:S1126"/>
    <mergeCell ref="T1126:U1126"/>
    <mergeCell ref="W1126:X1126"/>
    <mergeCell ref="Y1126:Z1126"/>
    <mergeCell ref="AB1126:AC1126"/>
    <mergeCell ref="AD1126:AE1126"/>
    <mergeCell ref="B1127:D1127"/>
    <mergeCell ref="G1127:I1127"/>
    <mergeCell ref="L1127:N1127"/>
    <mergeCell ref="R1127:T1127"/>
    <mergeCell ref="W1127:Y1127"/>
    <mergeCell ref="AB1127:AD1127"/>
    <mergeCell ref="B1128:D1128"/>
    <mergeCell ref="E1128:H1128"/>
    <mergeCell ref="I1128:L1128"/>
    <mergeCell ref="M1128:P1128"/>
    <mergeCell ref="R1128:T1128"/>
    <mergeCell ref="U1128:X1128"/>
    <mergeCell ref="Y1128:AB1128"/>
    <mergeCell ref="AC1128:AF1128"/>
    <mergeCell ref="E1129:H1129"/>
    <mergeCell ref="I1129:L1129"/>
    <mergeCell ref="M1129:P1129"/>
    <mergeCell ref="U1129:X1129"/>
    <mergeCell ref="Y1129:AB1129"/>
    <mergeCell ref="AC1129:AF1129"/>
    <mergeCell ref="B1158:D1158"/>
    <mergeCell ref="R1158:T1158"/>
    <mergeCell ref="B1156:D1156"/>
    <mergeCell ref="R1156:T1156"/>
    <mergeCell ref="E1156:H1156"/>
    <mergeCell ref="I1156:L1156"/>
    <mergeCell ref="M1156:P1156"/>
    <mergeCell ref="U1156:X1156"/>
    <mergeCell ref="Y1156:AB1156"/>
    <mergeCell ref="AC1156:AF1156"/>
    <mergeCell ref="G1157:H1157"/>
    <mergeCell ref="W1157:X1157"/>
    <mergeCell ref="E1158:G1158"/>
    <mergeCell ref="U1158:W1158"/>
    <mergeCell ref="K1143:N1143"/>
    <mergeCell ref="O1143:O1144"/>
    <mergeCell ref="R1143:R1145"/>
    <mergeCell ref="S1143:U1143"/>
    <mergeCell ref="V1143:Y1143"/>
    <mergeCell ref="Z1143:Z1144"/>
    <mergeCell ref="AA1143:AD1143"/>
    <mergeCell ref="AE1143:AE1144"/>
    <mergeCell ref="X1138:Y1138"/>
    <mergeCell ref="Z1138:AC1138"/>
    <mergeCell ref="AD1138:AF1138"/>
    <mergeCell ref="B1139:D1139"/>
    <mergeCell ref="E1139:I1139"/>
    <mergeCell ref="J1139:M1139"/>
    <mergeCell ref="N1139:P1139"/>
    <mergeCell ref="R1139:T1139"/>
    <mergeCell ref="U1139:Y1139"/>
    <mergeCell ref="Z1139:AC1139"/>
    <mergeCell ref="AD1139:AF1139"/>
    <mergeCell ref="B1140:D1140"/>
    <mergeCell ref="E1140:I1140"/>
    <mergeCell ref="J1140:M1140"/>
    <mergeCell ref="N1140:P1140"/>
    <mergeCell ref="R1140:T1140"/>
    <mergeCell ref="U1140:Y1140"/>
    <mergeCell ref="Z1140:AC1140"/>
    <mergeCell ref="AD1140:AF1140"/>
    <mergeCell ref="B1157:D1157"/>
    <mergeCell ref="I1157:L1157"/>
    <mergeCell ref="M1157:P1157"/>
    <mergeCell ref="R1157:T1157"/>
    <mergeCell ref="Y1157:AB1157"/>
    <mergeCell ref="AC1157:AF1157"/>
    <mergeCell ref="Q1135:Q1160"/>
    <mergeCell ref="R1135:AF1135"/>
    <mergeCell ref="B1136:P1136"/>
    <mergeCell ref="R1136:AF1136"/>
    <mergeCell ref="B1137:D1137"/>
    <mergeCell ref="E1137:P1137"/>
    <mergeCell ref="R1137:T1137"/>
    <mergeCell ref="U1137:AF1137"/>
    <mergeCell ref="C1138:D1138"/>
    <mergeCell ref="E1138:G1138"/>
    <mergeCell ref="H1138:I1138"/>
    <mergeCell ref="J1138:M1138"/>
    <mergeCell ref="N1138:P1138"/>
    <mergeCell ref="S1138:T1138"/>
    <mergeCell ref="U1138:W1138"/>
    <mergeCell ref="B1141:D1141"/>
    <mergeCell ref="E1141:I1141"/>
    <mergeCell ref="X1165:Y1165"/>
    <mergeCell ref="Z1165:AC1165"/>
    <mergeCell ref="AD1165:AF1165"/>
    <mergeCell ref="B1166:D1166"/>
    <mergeCell ref="E1166:I1166"/>
    <mergeCell ref="J1166:M1166"/>
    <mergeCell ref="N1166:P1166"/>
    <mergeCell ref="R1166:T1166"/>
    <mergeCell ref="U1166:Y1166"/>
    <mergeCell ref="Z1166:AC1166"/>
    <mergeCell ref="AD1166:AF1166"/>
    <mergeCell ref="B1167:D1167"/>
    <mergeCell ref="E1167:I1167"/>
    <mergeCell ref="J1167:M1167"/>
    <mergeCell ref="N1167:P1167"/>
    <mergeCell ref="R1167:T1167"/>
    <mergeCell ref="U1167:Y1167"/>
    <mergeCell ref="Z1167:AC1167"/>
    <mergeCell ref="AD1167:AF1167"/>
    <mergeCell ref="B1159:E1159"/>
    <mergeCell ref="F1159:J1159"/>
    <mergeCell ref="K1159:P1159"/>
    <mergeCell ref="R1159:U1159"/>
    <mergeCell ref="V1159:Z1159"/>
    <mergeCell ref="AA1159:AF1159"/>
    <mergeCell ref="B1160:E1160"/>
    <mergeCell ref="F1160:J1160"/>
    <mergeCell ref="K1160:P1160"/>
    <mergeCell ref="R1160:U1160"/>
    <mergeCell ref="V1160:Z1160"/>
    <mergeCell ref="AA1160:AF1160"/>
    <mergeCell ref="B1162:P1162"/>
    <mergeCell ref="Q1162:Q1187"/>
    <mergeCell ref="R1162:AF1162"/>
    <mergeCell ref="B1163:P1163"/>
    <mergeCell ref="R1163:AF1163"/>
    <mergeCell ref="B1164:D1164"/>
    <mergeCell ref="E1164:P1164"/>
    <mergeCell ref="R1164:T1164"/>
    <mergeCell ref="U1164:AF1164"/>
    <mergeCell ref="C1165:D1165"/>
    <mergeCell ref="E1165:G1165"/>
    <mergeCell ref="H1165:I1165"/>
    <mergeCell ref="J1165:M1165"/>
    <mergeCell ref="N1165:P1165"/>
    <mergeCell ref="S1165:T1165"/>
    <mergeCell ref="U1165:W1165"/>
    <mergeCell ref="G1184:H1184"/>
    <mergeCell ref="W1184:X1184"/>
    <mergeCell ref="E1185:G1185"/>
    <mergeCell ref="U1185:W1185"/>
    <mergeCell ref="B1184:D1184"/>
    <mergeCell ref="I1184:L1184"/>
    <mergeCell ref="M1184:P1184"/>
    <mergeCell ref="R1184:T1184"/>
    <mergeCell ref="Y1184:AB1184"/>
    <mergeCell ref="AC1184:AF1184"/>
    <mergeCell ref="B1185:D1185"/>
    <mergeCell ref="R1185:T1185"/>
    <mergeCell ref="B1183:D1183"/>
    <mergeCell ref="R1183:T1183"/>
    <mergeCell ref="B1168:D1168"/>
    <mergeCell ref="E1168:I1168"/>
    <mergeCell ref="J1168:M1168"/>
    <mergeCell ref="N1168:P1168"/>
    <mergeCell ref="R1168:T1168"/>
    <mergeCell ref="U1168:Y1168"/>
    <mergeCell ref="Z1168:AC1168"/>
    <mergeCell ref="AD1168:AF1168"/>
    <mergeCell ref="B1170:B1172"/>
    <mergeCell ref="C1170:E1170"/>
    <mergeCell ref="F1170:I1170"/>
    <mergeCell ref="J1170:J1171"/>
    <mergeCell ref="K1170:N1170"/>
    <mergeCell ref="O1170:O1171"/>
    <mergeCell ref="R1170:R1172"/>
    <mergeCell ref="S1170:U1170"/>
    <mergeCell ref="V1170:Y1170"/>
    <mergeCell ref="Z1170:Z1171"/>
    <mergeCell ref="AA1170:AD1170"/>
    <mergeCell ref="AE1170:AE1171"/>
    <mergeCell ref="B1179:P1179"/>
    <mergeCell ref="R1179:AF1179"/>
    <mergeCell ref="B1180:C1180"/>
    <mergeCell ref="D1180:E1180"/>
    <mergeCell ref="G1180:H1180"/>
    <mergeCell ref="I1180:J1180"/>
    <mergeCell ref="L1180:M1180"/>
    <mergeCell ref="N1180:O1180"/>
    <mergeCell ref="R1180:S1180"/>
    <mergeCell ref="T1180:U1180"/>
    <mergeCell ref="W1180:X1180"/>
    <mergeCell ref="Y1180:Z1180"/>
    <mergeCell ref="AB1180:AC1180"/>
    <mergeCell ref="AD1180:AE1180"/>
    <mergeCell ref="B1181:D1181"/>
    <mergeCell ref="G1181:I1181"/>
    <mergeCell ref="L1181:N1181"/>
    <mergeCell ref="R1181:T1181"/>
    <mergeCell ref="W1181:Y1181"/>
    <mergeCell ref="AB1181:AD1181"/>
    <mergeCell ref="B1182:D1182"/>
    <mergeCell ref="E1182:H1182"/>
    <mergeCell ref="I1182:L1182"/>
    <mergeCell ref="M1182:P1182"/>
    <mergeCell ref="R1182:T1182"/>
    <mergeCell ref="U1182:X1182"/>
    <mergeCell ref="Y1182:AB1182"/>
    <mergeCell ref="AC1182:AF1182"/>
    <mergeCell ref="E1183:H1183"/>
    <mergeCell ref="I1183:L1183"/>
    <mergeCell ref="M1183:P1183"/>
    <mergeCell ref="U1183:X1183"/>
    <mergeCell ref="Y1183:AB1183"/>
    <mergeCell ref="AC1183:AF1183"/>
    <mergeCell ref="B1212:D1212"/>
    <mergeCell ref="R1212:T1212"/>
    <mergeCell ref="B1210:D1210"/>
    <mergeCell ref="R1210:T1210"/>
    <mergeCell ref="E1210:H1210"/>
    <mergeCell ref="I1210:L1210"/>
    <mergeCell ref="M1210:P1210"/>
    <mergeCell ref="U1210:X1210"/>
    <mergeCell ref="Y1210:AB1210"/>
    <mergeCell ref="AC1210:AF1210"/>
    <mergeCell ref="G1211:H1211"/>
    <mergeCell ref="W1211:X1211"/>
    <mergeCell ref="E1212:G1212"/>
    <mergeCell ref="U1212:W1212"/>
    <mergeCell ref="K1197:N1197"/>
    <mergeCell ref="O1197:O1198"/>
    <mergeCell ref="R1197:R1199"/>
    <mergeCell ref="S1197:U1197"/>
    <mergeCell ref="V1197:Y1197"/>
    <mergeCell ref="Z1197:Z1198"/>
    <mergeCell ref="AA1197:AD1197"/>
    <mergeCell ref="AE1197:AE1198"/>
    <mergeCell ref="X1192:Y1192"/>
    <mergeCell ref="Z1192:AC1192"/>
    <mergeCell ref="AD1192:AF1192"/>
    <mergeCell ref="B1193:D1193"/>
    <mergeCell ref="E1193:I1193"/>
    <mergeCell ref="J1193:M1193"/>
    <mergeCell ref="N1193:P1193"/>
    <mergeCell ref="R1193:T1193"/>
    <mergeCell ref="U1193:Y1193"/>
    <mergeCell ref="Z1193:AC1193"/>
    <mergeCell ref="AD1193:AF1193"/>
    <mergeCell ref="B1194:D1194"/>
    <mergeCell ref="E1194:I1194"/>
    <mergeCell ref="J1194:M1194"/>
    <mergeCell ref="N1194:P1194"/>
    <mergeCell ref="R1194:T1194"/>
    <mergeCell ref="U1194:Y1194"/>
    <mergeCell ref="Z1194:AC1194"/>
    <mergeCell ref="AD1194:AF1194"/>
    <mergeCell ref="B1211:D1211"/>
    <mergeCell ref="I1211:L1211"/>
    <mergeCell ref="M1211:P1211"/>
    <mergeCell ref="R1211:T1211"/>
    <mergeCell ref="Y1211:AB1211"/>
    <mergeCell ref="AC1211:AF1211"/>
    <mergeCell ref="Q1189:Q1214"/>
    <mergeCell ref="R1189:AF1189"/>
    <mergeCell ref="B1190:P1190"/>
    <mergeCell ref="R1190:AF1190"/>
    <mergeCell ref="B1191:D1191"/>
    <mergeCell ref="E1191:P1191"/>
    <mergeCell ref="R1191:T1191"/>
    <mergeCell ref="U1191:AF1191"/>
    <mergeCell ref="X1219:Y1219"/>
    <mergeCell ref="Z1219:AC1219"/>
    <mergeCell ref="AD1219:AF1219"/>
    <mergeCell ref="B1220:D1220"/>
    <mergeCell ref="E1220:I1220"/>
    <mergeCell ref="J1220:M1220"/>
    <mergeCell ref="N1220:P1220"/>
    <mergeCell ref="R1220:T1220"/>
    <mergeCell ref="U1220:Y1220"/>
    <mergeCell ref="Z1220:AC1220"/>
    <mergeCell ref="AD1220:AF1220"/>
    <mergeCell ref="B1221:D1221"/>
    <mergeCell ref="E1221:I1221"/>
    <mergeCell ref="J1221:M1221"/>
    <mergeCell ref="N1221:P1221"/>
    <mergeCell ref="R1221:T1221"/>
    <mergeCell ref="U1221:Y1221"/>
    <mergeCell ref="Z1221:AC1221"/>
    <mergeCell ref="AD1221:AF1221"/>
    <mergeCell ref="B1213:E1213"/>
    <mergeCell ref="F1213:J1213"/>
    <mergeCell ref="K1213:P1213"/>
    <mergeCell ref="R1213:U1213"/>
    <mergeCell ref="V1213:Z1213"/>
    <mergeCell ref="AA1213:AF1213"/>
    <mergeCell ref="B1214:E1214"/>
    <mergeCell ref="F1214:J1214"/>
    <mergeCell ref="K1214:P1214"/>
    <mergeCell ref="R1214:U1214"/>
    <mergeCell ref="V1214:Z1214"/>
    <mergeCell ref="AA1214:AF1214"/>
    <mergeCell ref="B1216:P1216"/>
    <mergeCell ref="Q1216:Q1241"/>
    <mergeCell ref="R1216:AF1216"/>
    <mergeCell ref="B1217:P1217"/>
    <mergeCell ref="R1217:AF1217"/>
    <mergeCell ref="B1218:D1218"/>
    <mergeCell ref="E1218:P1218"/>
    <mergeCell ref="R1218:T1218"/>
    <mergeCell ref="U1218:AF1218"/>
    <mergeCell ref="C1219:D1219"/>
    <mergeCell ref="E1219:G1219"/>
    <mergeCell ref="H1219:I1219"/>
    <mergeCell ref="J1219:M1219"/>
    <mergeCell ref="N1219:P1219"/>
    <mergeCell ref="S1219:T1219"/>
    <mergeCell ref="U1219:W1219"/>
    <mergeCell ref="G1238:H1238"/>
    <mergeCell ref="W1238:X1238"/>
    <mergeCell ref="E1239:G1239"/>
    <mergeCell ref="U1239:W1239"/>
    <mergeCell ref="B1238:D1238"/>
    <mergeCell ref="I1238:L1238"/>
    <mergeCell ref="M1238:P1238"/>
    <mergeCell ref="R1238:T1238"/>
    <mergeCell ref="Y1238:AB1238"/>
    <mergeCell ref="AC1238:AF1238"/>
    <mergeCell ref="B1239:D1239"/>
    <mergeCell ref="R1239:T1239"/>
    <mergeCell ref="B1237:D1237"/>
    <mergeCell ref="R1237:T1237"/>
    <mergeCell ref="B1222:D1222"/>
    <mergeCell ref="E1222:I1222"/>
    <mergeCell ref="J1222:M1222"/>
    <mergeCell ref="N1222:P1222"/>
    <mergeCell ref="R1222:T1222"/>
    <mergeCell ref="U1222:Y1222"/>
    <mergeCell ref="Z1222:AC1222"/>
    <mergeCell ref="AD1222:AF1222"/>
    <mergeCell ref="B1224:B1226"/>
    <mergeCell ref="C1224:E1224"/>
    <mergeCell ref="F1224:I1224"/>
    <mergeCell ref="J1224:J1225"/>
    <mergeCell ref="K1224:N1224"/>
    <mergeCell ref="O1224:O1225"/>
    <mergeCell ref="R1224:R1226"/>
    <mergeCell ref="S1224:U1224"/>
    <mergeCell ref="V1224:Y1224"/>
    <mergeCell ref="Z1224:Z1225"/>
    <mergeCell ref="AA1224:AD1224"/>
    <mergeCell ref="AE1224:AE1225"/>
    <mergeCell ref="B1233:P1233"/>
    <mergeCell ref="R1233:AF1233"/>
    <mergeCell ref="B1234:C1234"/>
    <mergeCell ref="D1234:E1234"/>
    <mergeCell ref="G1234:H1234"/>
    <mergeCell ref="I1234:J1234"/>
    <mergeCell ref="L1234:M1234"/>
    <mergeCell ref="N1234:O1234"/>
    <mergeCell ref="R1234:S1234"/>
    <mergeCell ref="T1234:U1234"/>
    <mergeCell ref="W1234:X1234"/>
    <mergeCell ref="Y1234:Z1234"/>
    <mergeCell ref="AB1234:AC1234"/>
    <mergeCell ref="AD1234:AE1234"/>
    <mergeCell ref="B1235:D1235"/>
    <mergeCell ref="G1235:I1235"/>
    <mergeCell ref="L1235:N1235"/>
    <mergeCell ref="R1235:T1235"/>
    <mergeCell ref="W1235:Y1235"/>
    <mergeCell ref="AB1235:AD1235"/>
    <mergeCell ref="B1236:D1236"/>
    <mergeCell ref="E1236:H1236"/>
    <mergeCell ref="I1236:L1236"/>
    <mergeCell ref="M1236:P1236"/>
    <mergeCell ref="R1236:T1236"/>
    <mergeCell ref="U1236:X1236"/>
    <mergeCell ref="Y1236:AB1236"/>
    <mergeCell ref="AC1236:AF1236"/>
    <mergeCell ref="E1237:H1237"/>
    <mergeCell ref="I1237:L1237"/>
    <mergeCell ref="M1237:P1237"/>
    <mergeCell ref="U1237:X1237"/>
    <mergeCell ref="Y1237:AB1237"/>
    <mergeCell ref="AC1237:AF1237"/>
    <mergeCell ref="B1266:D1266"/>
    <mergeCell ref="R1266:T1266"/>
    <mergeCell ref="B1264:D1264"/>
    <mergeCell ref="R1264:T1264"/>
    <mergeCell ref="E1264:H1264"/>
    <mergeCell ref="I1264:L1264"/>
    <mergeCell ref="M1264:P1264"/>
    <mergeCell ref="U1264:X1264"/>
    <mergeCell ref="Y1264:AB1264"/>
    <mergeCell ref="AC1264:AF1264"/>
    <mergeCell ref="G1265:H1265"/>
    <mergeCell ref="W1265:X1265"/>
    <mergeCell ref="E1266:G1266"/>
    <mergeCell ref="U1266:W1266"/>
    <mergeCell ref="K1251:N1251"/>
    <mergeCell ref="O1251:O1252"/>
    <mergeCell ref="R1251:R1253"/>
    <mergeCell ref="S1251:U1251"/>
    <mergeCell ref="V1251:Y1251"/>
    <mergeCell ref="Z1251:Z1252"/>
    <mergeCell ref="AA1251:AD1251"/>
    <mergeCell ref="AE1251:AE1252"/>
    <mergeCell ref="X1246:Y1246"/>
    <mergeCell ref="Z1246:AC1246"/>
    <mergeCell ref="AD1246:AF1246"/>
    <mergeCell ref="B1247:D1247"/>
    <mergeCell ref="E1247:I1247"/>
    <mergeCell ref="J1247:M1247"/>
    <mergeCell ref="N1247:P1247"/>
    <mergeCell ref="R1247:T1247"/>
    <mergeCell ref="U1247:Y1247"/>
    <mergeCell ref="Z1247:AC1247"/>
    <mergeCell ref="AD1247:AF1247"/>
    <mergeCell ref="B1248:D1248"/>
    <mergeCell ref="E1248:I1248"/>
    <mergeCell ref="J1248:M1248"/>
    <mergeCell ref="N1248:P1248"/>
    <mergeCell ref="R1248:T1248"/>
    <mergeCell ref="U1248:Y1248"/>
    <mergeCell ref="Z1248:AC1248"/>
    <mergeCell ref="AD1248:AF1248"/>
    <mergeCell ref="B1265:D1265"/>
    <mergeCell ref="I1265:L1265"/>
    <mergeCell ref="M1265:P1265"/>
    <mergeCell ref="R1265:T1265"/>
    <mergeCell ref="Y1265:AB1265"/>
    <mergeCell ref="AC1265:AF1265"/>
    <mergeCell ref="Q1243:Q1268"/>
    <mergeCell ref="R1243:AF1243"/>
    <mergeCell ref="B1244:P1244"/>
    <mergeCell ref="R1244:AF1244"/>
    <mergeCell ref="B1245:D1245"/>
    <mergeCell ref="E1245:P1245"/>
    <mergeCell ref="R1245:T1245"/>
    <mergeCell ref="U1245:AF1245"/>
    <mergeCell ref="B1260:P1260"/>
    <mergeCell ref="R1260:AF1260"/>
    <mergeCell ref="B1261:C1261"/>
    <mergeCell ref="D1261:E1261"/>
    <mergeCell ref="G1261:H1261"/>
    <mergeCell ref="I1261:J1261"/>
    <mergeCell ref="L1261:M1261"/>
    <mergeCell ref="X1273:Y1273"/>
    <mergeCell ref="Z1273:AC1273"/>
    <mergeCell ref="AD1273:AF1273"/>
    <mergeCell ref="B1274:D1274"/>
    <mergeCell ref="E1274:I1274"/>
    <mergeCell ref="J1274:M1274"/>
    <mergeCell ref="N1274:P1274"/>
    <mergeCell ref="R1274:T1274"/>
    <mergeCell ref="U1274:Y1274"/>
    <mergeCell ref="Z1274:AC1274"/>
    <mergeCell ref="AD1274:AF1274"/>
    <mergeCell ref="B1275:D1275"/>
    <mergeCell ref="E1275:I1275"/>
    <mergeCell ref="J1275:M1275"/>
    <mergeCell ref="N1275:P1275"/>
    <mergeCell ref="R1275:T1275"/>
    <mergeCell ref="U1275:Y1275"/>
    <mergeCell ref="Z1275:AC1275"/>
    <mergeCell ref="AD1275:AF1275"/>
    <mergeCell ref="B1267:E1267"/>
    <mergeCell ref="F1267:J1267"/>
    <mergeCell ref="K1267:P1267"/>
    <mergeCell ref="R1267:U1267"/>
    <mergeCell ref="V1267:Z1267"/>
    <mergeCell ref="AA1267:AF1267"/>
    <mergeCell ref="B1268:E1268"/>
    <mergeCell ref="F1268:J1268"/>
    <mergeCell ref="K1268:P1268"/>
    <mergeCell ref="R1268:U1268"/>
    <mergeCell ref="V1268:Z1268"/>
    <mergeCell ref="AA1268:AF1268"/>
    <mergeCell ref="B1270:P1270"/>
    <mergeCell ref="Q1270:Q1295"/>
    <mergeCell ref="R1270:AF1270"/>
    <mergeCell ref="B1271:P1271"/>
    <mergeCell ref="R1271:AF1271"/>
    <mergeCell ref="B1272:D1272"/>
    <mergeCell ref="E1272:P1272"/>
    <mergeCell ref="R1272:T1272"/>
    <mergeCell ref="U1272:AF1272"/>
    <mergeCell ref="C1273:D1273"/>
    <mergeCell ref="E1273:G1273"/>
    <mergeCell ref="H1273:I1273"/>
    <mergeCell ref="J1273:M1273"/>
    <mergeCell ref="N1273:P1273"/>
    <mergeCell ref="S1273:T1273"/>
    <mergeCell ref="U1273:W1273"/>
    <mergeCell ref="G1292:H1292"/>
    <mergeCell ref="W1292:X1292"/>
    <mergeCell ref="E1293:G1293"/>
    <mergeCell ref="U1293:W1293"/>
    <mergeCell ref="B1292:D1292"/>
    <mergeCell ref="I1292:L1292"/>
    <mergeCell ref="M1292:P1292"/>
    <mergeCell ref="R1292:T1292"/>
    <mergeCell ref="Y1292:AB1292"/>
    <mergeCell ref="AC1292:AF1292"/>
    <mergeCell ref="B1293:D1293"/>
    <mergeCell ref="R1293:T1293"/>
    <mergeCell ref="B1291:D1291"/>
    <mergeCell ref="R1291:T1291"/>
    <mergeCell ref="B1276:D1276"/>
    <mergeCell ref="E1276:I1276"/>
    <mergeCell ref="J1276:M1276"/>
    <mergeCell ref="N1276:P1276"/>
    <mergeCell ref="R1276:T1276"/>
    <mergeCell ref="U1276:Y1276"/>
    <mergeCell ref="Z1276:AC1276"/>
    <mergeCell ref="AD1276:AF1276"/>
    <mergeCell ref="B1278:B1280"/>
    <mergeCell ref="C1278:E1278"/>
    <mergeCell ref="F1278:I1278"/>
    <mergeCell ref="J1278:J1279"/>
    <mergeCell ref="K1278:N1278"/>
    <mergeCell ref="O1278:O1279"/>
    <mergeCell ref="R1278:R1280"/>
    <mergeCell ref="S1278:U1278"/>
    <mergeCell ref="V1278:Y1278"/>
    <mergeCell ref="Z1278:Z1279"/>
    <mergeCell ref="AA1278:AD1278"/>
    <mergeCell ref="AE1278:AE1279"/>
    <mergeCell ref="B1287:P1287"/>
    <mergeCell ref="R1287:AF1287"/>
    <mergeCell ref="B1288:C1288"/>
    <mergeCell ref="D1288:E1288"/>
    <mergeCell ref="G1288:H1288"/>
    <mergeCell ref="I1288:J1288"/>
    <mergeCell ref="L1288:M1288"/>
    <mergeCell ref="N1288:O1288"/>
    <mergeCell ref="R1288:S1288"/>
    <mergeCell ref="T1288:U1288"/>
    <mergeCell ref="W1288:X1288"/>
    <mergeCell ref="Y1288:Z1288"/>
    <mergeCell ref="AB1288:AC1288"/>
    <mergeCell ref="AD1288:AE1288"/>
    <mergeCell ref="B1289:D1289"/>
    <mergeCell ref="G1289:I1289"/>
    <mergeCell ref="L1289:N1289"/>
    <mergeCell ref="R1289:T1289"/>
    <mergeCell ref="W1289:Y1289"/>
    <mergeCell ref="AB1289:AD1289"/>
    <mergeCell ref="B1290:D1290"/>
    <mergeCell ref="E1290:H1290"/>
    <mergeCell ref="I1290:L1290"/>
    <mergeCell ref="M1290:P1290"/>
    <mergeCell ref="R1290:T1290"/>
    <mergeCell ref="U1290:X1290"/>
    <mergeCell ref="Y1290:AB1290"/>
    <mergeCell ref="AC1290:AF1290"/>
    <mergeCell ref="E1291:H1291"/>
    <mergeCell ref="I1291:L1291"/>
    <mergeCell ref="M1291:P1291"/>
    <mergeCell ref="U1291:X1291"/>
    <mergeCell ref="Y1291:AB1291"/>
    <mergeCell ref="AC1291:AF1291"/>
    <mergeCell ref="B1320:D1320"/>
    <mergeCell ref="R1320:T1320"/>
    <mergeCell ref="B1318:D1318"/>
    <mergeCell ref="R1318:T1318"/>
    <mergeCell ref="E1318:H1318"/>
    <mergeCell ref="I1318:L1318"/>
    <mergeCell ref="M1318:P1318"/>
    <mergeCell ref="U1318:X1318"/>
    <mergeCell ref="Y1318:AB1318"/>
    <mergeCell ref="AC1318:AF1318"/>
    <mergeCell ref="G1319:H1319"/>
    <mergeCell ref="W1319:X1319"/>
    <mergeCell ref="E1320:G1320"/>
    <mergeCell ref="U1320:W1320"/>
    <mergeCell ref="K1305:N1305"/>
    <mergeCell ref="O1305:O1306"/>
    <mergeCell ref="R1305:R1307"/>
    <mergeCell ref="S1305:U1305"/>
    <mergeCell ref="V1305:Y1305"/>
    <mergeCell ref="Z1305:Z1306"/>
    <mergeCell ref="AA1305:AD1305"/>
    <mergeCell ref="AE1305:AE1306"/>
    <mergeCell ref="X1300:Y1300"/>
    <mergeCell ref="Z1300:AC1300"/>
    <mergeCell ref="AD1300:AF1300"/>
    <mergeCell ref="B1301:D1301"/>
    <mergeCell ref="E1301:I1301"/>
    <mergeCell ref="J1301:M1301"/>
    <mergeCell ref="N1301:P1301"/>
    <mergeCell ref="R1301:T1301"/>
    <mergeCell ref="U1301:Y1301"/>
    <mergeCell ref="Z1301:AC1301"/>
    <mergeCell ref="AD1301:AF1301"/>
    <mergeCell ref="B1302:D1302"/>
    <mergeCell ref="E1302:I1302"/>
    <mergeCell ref="J1302:M1302"/>
    <mergeCell ref="N1302:P1302"/>
    <mergeCell ref="R1302:T1302"/>
    <mergeCell ref="U1302:Y1302"/>
    <mergeCell ref="Z1302:AC1302"/>
    <mergeCell ref="AD1302:AF1302"/>
    <mergeCell ref="B1319:D1319"/>
    <mergeCell ref="I1319:L1319"/>
    <mergeCell ref="M1319:P1319"/>
    <mergeCell ref="R1319:T1319"/>
    <mergeCell ref="Y1319:AB1319"/>
    <mergeCell ref="AC1319:AF1319"/>
    <mergeCell ref="Q1297:Q1322"/>
    <mergeCell ref="R1297:AF1297"/>
    <mergeCell ref="B1298:P1298"/>
    <mergeCell ref="R1298:AF1298"/>
    <mergeCell ref="B1299:D1299"/>
    <mergeCell ref="E1299:P1299"/>
    <mergeCell ref="R1299:T1299"/>
    <mergeCell ref="U1299:AF1299"/>
    <mergeCell ref="X1327:Y1327"/>
    <mergeCell ref="Z1327:AC1327"/>
    <mergeCell ref="AD1327:AF1327"/>
    <mergeCell ref="B1328:D1328"/>
    <mergeCell ref="E1328:I1328"/>
    <mergeCell ref="J1328:M1328"/>
    <mergeCell ref="N1328:P1328"/>
    <mergeCell ref="R1328:T1328"/>
    <mergeCell ref="U1328:Y1328"/>
    <mergeCell ref="Z1328:AC1328"/>
    <mergeCell ref="AD1328:AF1328"/>
    <mergeCell ref="B1329:D1329"/>
    <mergeCell ref="E1329:I1329"/>
    <mergeCell ref="J1329:M1329"/>
    <mergeCell ref="N1329:P1329"/>
    <mergeCell ref="R1329:T1329"/>
    <mergeCell ref="U1329:Y1329"/>
    <mergeCell ref="Z1329:AC1329"/>
    <mergeCell ref="AD1329:AF1329"/>
    <mergeCell ref="B1321:E1321"/>
    <mergeCell ref="F1321:J1321"/>
    <mergeCell ref="K1321:P1321"/>
    <mergeCell ref="R1321:U1321"/>
    <mergeCell ref="V1321:Z1321"/>
    <mergeCell ref="AA1321:AF1321"/>
    <mergeCell ref="B1322:E1322"/>
    <mergeCell ref="F1322:J1322"/>
    <mergeCell ref="K1322:P1322"/>
    <mergeCell ref="R1322:U1322"/>
    <mergeCell ref="V1322:Z1322"/>
    <mergeCell ref="AA1322:AF1322"/>
    <mergeCell ref="B1324:P1324"/>
    <mergeCell ref="Q1324:Q1349"/>
    <mergeCell ref="R1324:AF1324"/>
    <mergeCell ref="B1325:P1325"/>
    <mergeCell ref="R1325:AF1325"/>
    <mergeCell ref="B1326:D1326"/>
    <mergeCell ref="E1326:P1326"/>
    <mergeCell ref="R1326:T1326"/>
    <mergeCell ref="U1326:AF1326"/>
    <mergeCell ref="C1327:D1327"/>
    <mergeCell ref="E1327:G1327"/>
    <mergeCell ref="H1327:I1327"/>
    <mergeCell ref="J1327:M1327"/>
    <mergeCell ref="N1327:P1327"/>
    <mergeCell ref="S1327:T1327"/>
    <mergeCell ref="U1327:W1327"/>
    <mergeCell ref="G1346:H1346"/>
    <mergeCell ref="W1346:X1346"/>
    <mergeCell ref="E1347:G1347"/>
    <mergeCell ref="U1347:W1347"/>
    <mergeCell ref="B1346:D1346"/>
    <mergeCell ref="I1346:L1346"/>
    <mergeCell ref="M1346:P1346"/>
    <mergeCell ref="R1346:T1346"/>
    <mergeCell ref="Y1346:AB1346"/>
    <mergeCell ref="AC1346:AF1346"/>
    <mergeCell ref="B1347:D1347"/>
    <mergeCell ref="R1347:T1347"/>
    <mergeCell ref="B1345:D1345"/>
    <mergeCell ref="R1345:T1345"/>
    <mergeCell ref="B1330:D1330"/>
    <mergeCell ref="E1330:I1330"/>
    <mergeCell ref="J1330:M1330"/>
    <mergeCell ref="N1330:P1330"/>
    <mergeCell ref="R1330:T1330"/>
    <mergeCell ref="U1330:Y1330"/>
    <mergeCell ref="Z1330:AC1330"/>
    <mergeCell ref="AD1330:AF1330"/>
    <mergeCell ref="B1332:B1334"/>
    <mergeCell ref="C1332:E1332"/>
    <mergeCell ref="F1332:I1332"/>
    <mergeCell ref="J1332:J1333"/>
    <mergeCell ref="K1332:N1332"/>
    <mergeCell ref="O1332:O1333"/>
    <mergeCell ref="R1332:R1334"/>
    <mergeCell ref="S1332:U1332"/>
    <mergeCell ref="V1332:Y1332"/>
    <mergeCell ref="Z1332:Z1333"/>
    <mergeCell ref="AA1332:AD1332"/>
    <mergeCell ref="AE1332:AE1333"/>
    <mergeCell ref="B1341:P1341"/>
    <mergeCell ref="R1341:AF1341"/>
    <mergeCell ref="B1342:C1342"/>
    <mergeCell ref="D1342:E1342"/>
    <mergeCell ref="G1342:H1342"/>
    <mergeCell ref="I1342:J1342"/>
    <mergeCell ref="L1342:M1342"/>
    <mergeCell ref="N1342:O1342"/>
    <mergeCell ref="R1342:S1342"/>
    <mergeCell ref="T1342:U1342"/>
    <mergeCell ref="W1342:X1342"/>
    <mergeCell ref="Y1342:Z1342"/>
    <mergeCell ref="AB1342:AC1342"/>
    <mergeCell ref="AD1342:AE1342"/>
    <mergeCell ref="B1343:D1343"/>
    <mergeCell ref="G1343:I1343"/>
    <mergeCell ref="L1343:N1343"/>
    <mergeCell ref="R1343:T1343"/>
    <mergeCell ref="W1343:Y1343"/>
    <mergeCell ref="AB1343:AD1343"/>
    <mergeCell ref="B1344:D1344"/>
    <mergeCell ref="E1344:H1344"/>
    <mergeCell ref="I1344:L1344"/>
    <mergeCell ref="M1344:P1344"/>
    <mergeCell ref="R1344:T1344"/>
    <mergeCell ref="U1344:X1344"/>
    <mergeCell ref="Y1344:AB1344"/>
    <mergeCell ref="AC1344:AF1344"/>
    <mergeCell ref="E1345:H1345"/>
    <mergeCell ref="I1345:L1345"/>
    <mergeCell ref="M1345:P1345"/>
    <mergeCell ref="U1345:X1345"/>
    <mergeCell ref="Y1345:AB1345"/>
    <mergeCell ref="AC1345:AF1345"/>
    <mergeCell ref="B1374:D1374"/>
    <mergeCell ref="R1374:T1374"/>
    <mergeCell ref="B1372:D1372"/>
    <mergeCell ref="R1372:T1372"/>
    <mergeCell ref="E1372:H1372"/>
    <mergeCell ref="I1372:L1372"/>
    <mergeCell ref="M1372:P1372"/>
    <mergeCell ref="U1372:X1372"/>
    <mergeCell ref="Y1372:AB1372"/>
    <mergeCell ref="AC1372:AF1372"/>
    <mergeCell ref="G1373:H1373"/>
    <mergeCell ref="W1373:X1373"/>
    <mergeCell ref="E1374:G1374"/>
    <mergeCell ref="U1374:W1374"/>
    <mergeCell ref="K1359:N1359"/>
    <mergeCell ref="O1359:O1360"/>
    <mergeCell ref="R1359:R1361"/>
    <mergeCell ref="S1359:U1359"/>
    <mergeCell ref="V1359:Y1359"/>
    <mergeCell ref="Z1359:Z1360"/>
    <mergeCell ref="AA1359:AD1359"/>
    <mergeCell ref="AE1359:AE1360"/>
    <mergeCell ref="X1354:Y1354"/>
    <mergeCell ref="Z1354:AC1354"/>
    <mergeCell ref="AD1354:AF1354"/>
    <mergeCell ref="B1355:D1355"/>
    <mergeCell ref="E1355:I1355"/>
    <mergeCell ref="J1355:M1355"/>
    <mergeCell ref="N1355:P1355"/>
    <mergeCell ref="R1355:T1355"/>
    <mergeCell ref="U1355:Y1355"/>
    <mergeCell ref="Z1355:AC1355"/>
    <mergeCell ref="AD1355:AF1355"/>
    <mergeCell ref="B1356:D1356"/>
    <mergeCell ref="E1356:I1356"/>
    <mergeCell ref="J1356:M1356"/>
    <mergeCell ref="N1356:P1356"/>
    <mergeCell ref="R1356:T1356"/>
    <mergeCell ref="U1356:Y1356"/>
    <mergeCell ref="Z1356:AC1356"/>
    <mergeCell ref="AD1356:AF1356"/>
    <mergeCell ref="B1373:D1373"/>
    <mergeCell ref="I1373:L1373"/>
    <mergeCell ref="M1373:P1373"/>
    <mergeCell ref="R1373:T1373"/>
    <mergeCell ref="Y1373:AB1373"/>
    <mergeCell ref="AC1373:AF1373"/>
    <mergeCell ref="Q1351:Q1376"/>
    <mergeCell ref="R1351:AF1351"/>
    <mergeCell ref="B1352:P1352"/>
    <mergeCell ref="R1352:AF1352"/>
    <mergeCell ref="B1353:D1353"/>
    <mergeCell ref="E1353:P1353"/>
    <mergeCell ref="R1353:T1353"/>
    <mergeCell ref="U1353:AF1353"/>
    <mergeCell ref="P1359:P1361"/>
    <mergeCell ref="AF1359:AF1361"/>
    <mergeCell ref="B1368:P1368"/>
    <mergeCell ref="R1368:AF1368"/>
    <mergeCell ref="B1369:C1369"/>
    <mergeCell ref="D1369:E1369"/>
    <mergeCell ref="G1369:H1369"/>
    <mergeCell ref="I1369:J1369"/>
    <mergeCell ref="L1369:M1369"/>
    <mergeCell ref="X1381:Y1381"/>
    <mergeCell ref="Z1381:AC1381"/>
    <mergeCell ref="AD1381:AF1381"/>
    <mergeCell ref="B1382:D1382"/>
    <mergeCell ref="E1382:I1382"/>
    <mergeCell ref="J1382:M1382"/>
    <mergeCell ref="N1382:P1382"/>
    <mergeCell ref="R1382:T1382"/>
    <mergeCell ref="U1382:Y1382"/>
    <mergeCell ref="Z1382:AC1382"/>
    <mergeCell ref="AD1382:AF1382"/>
    <mergeCell ref="B1383:D1383"/>
    <mergeCell ref="E1383:I1383"/>
    <mergeCell ref="J1383:M1383"/>
    <mergeCell ref="N1383:P1383"/>
    <mergeCell ref="R1383:T1383"/>
    <mergeCell ref="U1383:Y1383"/>
    <mergeCell ref="Z1383:AC1383"/>
    <mergeCell ref="AD1383:AF1383"/>
    <mergeCell ref="B1375:E1375"/>
    <mergeCell ref="F1375:J1375"/>
    <mergeCell ref="K1375:P1375"/>
    <mergeCell ref="R1375:U1375"/>
    <mergeCell ref="V1375:Z1375"/>
    <mergeCell ref="AA1375:AF1375"/>
    <mergeCell ref="B1376:E1376"/>
    <mergeCell ref="F1376:J1376"/>
    <mergeCell ref="K1376:P1376"/>
    <mergeCell ref="R1376:U1376"/>
    <mergeCell ref="V1376:Z1376"/>
    <mergeCell ref="AA1376:AF1376"/>
    <mergeCell ref="B1378:P1378"/>
    <mergeCell ref="Q1378:Q1403"/>
    <mergeCell ref="R1378:AF1378"/>
    <mergeCell ref="B1379:P1379"/>
    <mergeCell ref="R1379:AF1379"/>
    <mergeCell ref="B1380:D1380"/>
    <mergeCell ref="E1380:P1380"/>
    <mergeCell ref="R1380:T1380"/>
    <mergeCell ref="U1380:AF1380"/>
    <mergeCell ref="C1381:D1381"/>
    <mergeCell ref="E1381:G1381"/>
    <mergeCell ref="H1381:I1381"/>
    <mergeCell ref="J1381:M1381"/>
    <mergeCell ref="N1381:P1381"/>
    <mergeCell ref="S1381:T1381"/>
    <mergeCell ref="U1381:W1381"/>
    <mergeCell ref="G1400:H1400"/>
    <mergeCell ref="W1400:X1400"/>
    <mergeCell ref="E1401:G1401"/>
    <mergeCell ref="U1401:W1401"/>
    <mergeCell ref="B1400:D1400"/>
    <mergeCell ref="I1400:L1400"/>
    <mergeCell ref="M1400:P1400"/>
    <mergeCell ref="R1400:T1400"/>
    <mergeCell ref="Y1400:AB1400"/>
    <mergeCell ref="AC1400:AF1400"/>
    <mergeCell ref="B1401:D1401"/>
    <mergeCell ref="R1401:T1401"/>
    <mergeCell ref="B1399:D1399"/>
    <mergeCell ref="R1399:T1399"/>
    <mergeCell ref="B1384:D1384"/>
    <mergeCell ref="E1384:I1384"/>
    <mergeCell ref="J1384:M1384"/>
    <mergeCell ref="N1384:P1384"/>
    <mergeCell ref="R1384:T1384"/>
    <mergeCell ref="U1384:Y1384"/>
    <mergeCell ref="Z1384:AC1384"/>
    <mergeCell ref="AD1384:AF1384"/>
    <mergeCell ref="B1386:B1388"/>
    <mergeCell ref="C1386:E1386"/>
    <mergeCell ref="F1386:I1386"/>
    <mergeCell ref="J1386:J1387"/>
    <mergeCell ref="K1386:N1386"/>
    <mergeCell ref="O1386:O1387"/>
    <mergeCell ref="R1386:R1388"/>
    <mergeCell ref="S1386:U1386"/>
    <mergeCell ref="V1386:Y1386"/>
    <mergeCell ref="Z1386:Z1387"/>
    <mergeCell ref="AA1386:AD1386"/>
    <mergeCell ref="AE1386:AE1387"/>
    <mergeCell ref="P1386:P1388"/>
    <mergeCell ref="AF1386:AF1388"/>
    <mergeCell ref="B1395:P1395"/>
    <mergeCell ref="R1395:AF1395"/>
    <mergeCell ref="B1396:C1396"/>
    <mergeCell ref="D1396:E1396"/>
    <mergeCell ref="G1396:H1396"/>
    <mergeCell ref="I1396:J1396"/>
    <mergeCell ref="L1396:M1396"/>
    <mergeCell ref="N1396:O1396"/>
    <mergeCell ref="R1396:S1396"/>
    <mergeCell ref="T1396:U1396"/>
    <mergeCell ref="W1396:X1396"/>
    <mergeCell ref="Y1396:Z1396"/>
    <mergeCell ref="AB1396:AC1396"/>
    <mergeCell ref="AD1396:AE1396"/>
    <mergeCell ref="B1397:D1397"/>
    <mergeCell ref="G1397:I1397"/>
    <mergeCell ref="L1397:N1397"/>
    <mergeCell ref="R1397:T1397"/>
    <mergeCell ref="W1397:Y1397"/>
    <mergeCell ref="AB1397:AD1397"/>
    <mergeCell ref="B1398:D1398"/>
    <mergeCell ref="E1398:H1398"/>
    <mergeCell ref="I1398:L1398"/>
    <mergeCell ref="M1398:P1398"/>
    <mergeCell ref="R1398:T1398"/>
    <mergeCell ref="U1398:X1398"/>
    <mergeCell ref="Y1398:AB1398"/>
    <mergeCell ref="AC1398:AF1398"/>
    <mergeCell ref="E1399:H1399"/>
    <mergeCell ref="I1399:L1399"/>
    <mergeCell ref="M1399:P1399"/>
    <mergeCell ref="U1399:X1399"/>
    <mergeCell ref="Y1399:AB1399"/>
    <mergeCell ref="AC1399:AF1399"/>
    <mergeCell ref="B1428:D1428"/>
    <mergeCell ref="R1428:T1428"/>
    <mergeCell ref="B1426:D1426"/>
    <mergeCell ref="R1426:T1426"/>
    <mergeCell ref="E1426:H1426"/>
    <mergeCell ref="I1426:L1426"/>
    <mergeCell ref="M1426:P1426"/>
    <mergeCell ref="U1426:X1426"/>
    <mergeCell ref="Y1426:AB1426"/>
    <mergeCell ref="AC1426:AF1426"/>
    <mergeCell ref="G1427:H1427"/>
    <mergeCell ref="W1427:X1427"/>
    <mergeCell ref="E1428:G1428"/>
    <mergeCell ref="U1428:W1428"/>
    <mergeCell ref="K1413:N1413"/>
    <mergeCell ref="O1413:O1414"/>
    <mergeCell ref="R1413:R1415"/>
    <mergeCell ref="S1413:U1413"/>
    <mergeCell ref="V1413:Y1413"/>
    <mergeCell ref="Z1413:Z1414"/>
    <mergeCell ref="AA1413:AD1413"/>
    <mergeCell ref="AE1413:AE1414"/>
    <mergeCell ref="X1408:Y1408"/>
    <mergeCell ref="Z1408:AC1408"/>
    <mergeCell ref="AD1408:AF1408"/>
    <mergeCell ref="B1409:D1409"/>
    <mergeCell ref="E1409:I1409"/>
    <mergeCell ref="J1409:M1409"/>
    <mergeCell ref="N1409:P1409"/>
    <mergeCell ref="R1409:T1409"/>
    <mergeCell ref="U1409:Y1409"/>
    <mergeCell ref="Z1409:AC1409"/>
    <mergeCell ref="AD1409:AF1409"/>
    <mergeCell ref="B1410:D1410"/>
    <mergeCell ref="E1410:I1410"/>
    <mergeCell ref="J1410:M1410"/>
    <mergeCell ref="N1410:P1410"/>
    <mergeCell ref="R1410:T1410"/>
    <mergeCell ref="U1410:Y1410"/>
    <mergeCell ref="Z1410:AC1410"/>
    <mergeCell ref="AD1410:AF1410"/>
    <mergeCell ref="B1427:D1427"/>
    <mergeCell ref="I1427:L1427"/>
    <mergeCell ref="M1427:P1427"/>
    <mergeCell ref="R1427:T1427"/>
    <mergeCell ref="Y1427:AB1427"/>
    <mergeCell ref="AC1427:AF1427"/>
    <mergeCell ref="Q1405:Q1430"/>
    <mergeCell ref="R1405:AF1405"/>
    <mergeCell ref="B1406:P1406"/>
    <mergeCell ref="R1406:AF1406"/>
    <mergeCell ref="B1407:D1407"/>
    <mergeCell ref="E1407:P1407"/>
    <mergeCell ref="R1407:T1407"/>
    <mergeCell ref="U1407:AF1407"/>
    <mergeCell ref="X1435:Y1435"/>
    <mergeCell ref="Z1435:AC1435"/>
    <mergeCell ref="AD1435:AF1435"/>
    <mergeCell ref="B1436:D1436"/>
    <mergeCell ref="E1436:I1436"/>
    <mergeCell ref="J1436:M1436"/>
    <mergeCell ref="N1436:P1436"/>
    <mergeCell ref="R1436:T1436"/>
    <mergeCell ref="U1436:Y1436"/>
    <mergeCell ref="Z1436:AC1436"/>
    <mergeCell ref="AD1436:AF1436"/>
    <mergeCell ref="B1437:D1437"/>
    <mergeCell ref="E1437:I1437"/>
    <mergeCell ref="J1437:M1437"/>
    <mergeCell ref="N1437:P1437"/>
    <mergeCell ref="R1437:T1437"/>
    <mergeCell ref="U1437:Y1437"/>
    <mergeCell ref="Z1437:AC1437"/>
    <mergeCell ref="AD1437:AF1437"/>
    <mergeCell ref="B1429:E1429"/>
    <mergeCell ref="F1429:J1429"/>
    <mergeCell ref="K1429:P1429"/>
    <mergeCell ref="R1429:U1429"/>
    <mergeCell ref="V1429:Z1429"/>
    <mergeCell ref="AA1429:AF1429"/>
    <mergeCell ref="B1430:E1430"/>
    <mergeCell ref="F1430:J1430"/>
    <mergeCell ref="K1430:P1430"/>
    <mergeCell ref="R1430:U1430"/>
    <mergeCell ref="V1430:Z1430"/>
    <mergeCell ref="AA1430:AF1430"/>
    <mergeCell ref="B1432:P1432"/>
    <mergeCell ref="Q1432:Q1457"/>
    <mergeCell ref="R1432:AF1432"/>
    <mergeCell ref="B1433:P1433"/>
    <mergeCell ref="R1433:AF1433"/>
    <mergeCell ref="B1434:D1434"/>
    <mergeCell ref="E1434:P1434"/>
    <mergeCell ref="R1434:T1434"/>
    <mergeCell ref="U1434:AF1434"/>
    <mergeCell ref="C1435:D1435"/>
    <mergeCell ref="E1435:G1435"/>
    <mergeCell ref="H1435:I1435"/>
    <mergeCell ref="J1435:M1435"/>
    <mergeCell ref="N1435:P1435"/>
    <mergeCell ref="S1435:T1435"/>
    <mergeCell ref="U1435:W1435"/>
    <mergeCell ref="G1454:H1454"/>
    <mergeCell ref="W1454:X1454"/>
    <mergeCell ref="E1455:G1455"/>
    <mergeCell ref="U1455:W1455"/>
    <mergeCell ref="B1454:D1454"/>
    <mergeCell ref="I1454:L1454"/>
    <mergeCell ref="M1454:P1454"/>
    <mergeCell ref="R1454:T1454"/>
    <mergeCell ref="Y1454:AB1454"/>
    <mergeCell ref="AC1454:AF1454"/>
    <mergeCell ref="B1455:D1455"/>
    <mergeCell ref="R1455:T1455"/>
    <mergeCell ref="B1453:D1453"/>
    <mergeCell ref="R1453:T1453"/>
    <mergeCell ref="B1438:D1438"/>
    <mergeCell ref="E1438:I1438"/>
    <mergeCell ref="J1438:M1438"/>
    <mergeCell ref="N1438:P1438"/>
    <mergeCell ref="R1438:T1438"/>
    <mergeCell ref="U1438:Y1438"/>
    <mergeCell ref="Z1438:AC1438"/>
    <mergeCell ref="AD1438:AF1438"/>
    <mergeCell ref="B1440:B1442"/>
    <mergeCell ref="C1440:E1440"/>
    <mergeCell ref="F1440:I1440"/>
    <mergeCell ref="J1440:J1441"/>
    <mergeCell ref="K1440:N1440"/>
    <mergeCell ref="O1440:O1441"/>
    <mergeCell ref="R1440:R1442"/>
    <mergeCell ref="S1440:U1440"/>
    <mergeCell ref="V1440:Y1440"/>
    <mergeCell ref="Z1440:Z1441"/>
    <mergeCell ref="AA1440:AD1440"/>
    <mergeCell ref="AE1440:AE1441"/>
    <mergeCell ref="P1440:P1442"/>
    <mergeCell ref="AF1440:AF1442"/>
    <mergeCell ref="B1449:P1449"/>
    <mergeCell ref="R1449:AF1449"/>
    <mergeCell ref="B1450:C1450"/>
    <mergeCell ref="D1450:E1450"/>
    <mergeCell ref="G1450:H1450"/>
    <mergeCell ref="I1450:J1450"/>
    <mergeCell ref="L1450:M1450"/>
    <mergeCell ref="N1450:O1450"/>
    <mergeCell ref="R1450:S1450"/>
    <mergeCell ref="T1450:U1450"/>
    <mergeCell ref="W1450:X1450"/>
    <mergeCell ref="Y1450:Z1450"/>
    <mergeCell ref="AB1450:AC1450"/>
    <mergeCell ref="AD1450:AE1450"/>
    <mergeCell ref="B1451:D1451"/>
    <mergeCell ref="G1451:I1451"/>
    <mergeCell ref="L1451:N1451"/>
    <mergeCell ref="R1451:T1451"/>
    <mergeCell ref="W1451:Y1451"/>
    <mergeCell ref="AB1451:AD1451"/>
    <mergeCell ref="B1452:D1452"/>
    <mergeCell ref="E1452:H1452"/>
    <mergeCell ref="I1452:L1452"/>
    <mergeCell ref="M1452:P1452"/>
    <mergeCell ref="R1452:T1452"/>
    <mergeCell ref="U1452:X1452"/>
    <mergeCell ref="Y1452:AB1452"/>
    <mergeCell ref="AC1452:AF1452"/>
    <mergeCell ref="E1453:H1453"/>
    <mergeCell ref="I1453:L1453"/>
    <mergeCell ref="M1453:P1453"/>
    <mergeCell ref="U1453:X1453"/>
    <mergeCell ref="Y1453:AB1453"/>
    <mergeCell ref="AC1453:AF1453"/>
    <mergeCell ref="B1482:D1482"/>
    <mergeCell ref="R1482:T1482"/>
    <mergeCell ref="B1480:D1480"/>
    <mergeCell ref="R1480:T1480"/>
    <mergeCell ref="E1480:H1480"/>
    <mergeCell ref="I1480:L1480"/>
    <mergeCell ref="M1480:P1480"/>
    <mergeCell ref="U1480:X1480"/>
    <mergeCell ref="Y1480:AB1480"/>
    <mergeCell ref="AC1480:AF1480"/>
    <mergeCell ref="G1481:H1481"/>
    <mergeCell ref="W1481:X1481"/>
    <mergeCell ref="E1482:G1482"/>
    <mergeCell ref="U1482:W1482"/>
    <mergeCell ref="K1467:N1467"/>
    <mergeCell ref="O1467:O1468"/>
    <mergeCell ref="R1467:R1469"/>
    <mergeCell ref="S1467:U1467"/>
    <mergeCell ref="V1467:Y1467"/>
    <mergeCell ref="Z1467:Z1468"/>
    <mergeCell ref="AA1467:AD1467"/>
    <mergeCell ref="AE1467:AE1468"/>
    <mergeCell ref="X1462:Y1462"/>
    <mergeCell ref="Z1462:AC1462"/>
    <mergeCell ref="AD1462:AF1462"/>
    <mergeCell ref="B1463:D1463"/>
    <mergeCell ref="E1463:I1463"/>
    <mergeCell ref="J1463:M1463"/>
    <mergeCell ref="N1463:P1463"/>
    <mergeCell ref="R1463:T1463"/>
    <mergeCell ref="U1463:Y1463"/>
    <mergeCell ref="Z1463:AC1463"/>
    <mergeCell ref="AD1463:AF1463"/>
    <mergeCell ref="B1464:D1464"/>
    <mergeCell ref="E1464:I1464"/>
    <mergeCell ref="J1464:M1464"/>
    <mergeCell ref="N1464:P1464"/>
    <mergeCell ref="R1464:T1464"/>
    <mergeCell ref="U1464:Y1464"/>
    <mergeCell ref="Z1464:AC1464"/>
    <mergeCell ref="AD1464:AF1464"/>
    <mergeCell ref="B1481:D1481"/>
    <mergeCell ref="I1481:L1481"/>
    <mergeCell ref="M1481:P1481"/>
    <mergeCell ref="R1481:T1481"/>
    <mergeCell ref="Y1481:AB1481"/>
    <mergeCell ref="AC1481:AF1481"/>
    <mergeCell ref="Q1459:Q1484"/>
    <mergeCell ref="R1459:AF1459"/>
    <mergeCell ref="B1460:P1460"/>
    <mergeCell ref="R1460:AF1460"/>
    <mergeCell ref="B1461:D1461"/>
    <mergeCell ref="E1461:P1461"/>
    <mergeCell ref="R1461:T1461"/>
    <mergeCell ref="U1461:AF1461"/>
    <mergeCell ref="P1467:P1469"/>
    <mergeCell ref="AF1467:AF1469"/>
    <mergeCell ref="B1476:P1476"/>
    <mergeCell ref="R1476:AF1476"/>
    <mergeCell ref="B1477:C1477"/>
    <mergeCell ref="D1477:E1477"/>
    <mergeCell ref="G1477:H1477"/>
    <mergeCell ref="I1477:J1477"/>
    <mergeCell ref="L1477:M1477"/>
    <mergeCell ref="X1489:Y1489"/>
    <mergeCell ref="Z1489:AC1489"/>
    <mergeCell ref="AD1489:AF1489"/>
    <mergeCell ref="B1490:D1490"/>
    <mergeCell ref="E1490:I1490"/>
    <mergeCell ref="J1490:M1490"/>
    <mergeCell ref="N1490:P1490"/>
    <mergeCell ref="R1490:T1490"/>
    <mergeCell ref="U1490:Y1490"/>
    <mergeCell ref="Z1490:AC1490"/>
    <mergeCell ref="AD1490:AF1490"/>
    <mergeCell ref="B1491:D1491"/>
    <mergeCell ref="E1491:I1491"/>
    <mergeCell ref="J1491:M1491"/>
    <mergeCell ref="N1491:P1491"/>
    <mergeCell ref="R1491:T1491"/>
    <mergeCell ref="U1491:Y1491"/>
    <mergeCell ref="Z1491:AC1491"/>
    <mergeCell ref="AD1491:AF1491"/>
    <mergeCell ref="B1483:E1483"/>
    <mergeCell ref="F1483:J1483"/>
    <mergeCell ref="K1483:P1483"/>
    <mergeCell ref="R1483:U1483"/>
    <mergeCell ref="V1483:Z1483"/>
    <mergeCell ref="AA1483:AF1483"/>
    <mergeCell ref="B1484:E1484"/>
    <mergeCell ref="F1484:J1484"/>
    <mergeCell ref="K1484:P1484"/>
    <mergeCell ref="R1484:U1484"/>
    <mergeCell ref="V1484:Z1484"/>
    <mergeCell ref="AA1484:AF1484"/>
    <mergeCell ref="B1486:P1486"/>
    <mergeCell ref="Q1486:Q1511"/>
    <mergeCell ref="R1486:AF1486"/>
    <mergeCell ref="B1487:P1487"/>
    <mergeCell ref="R1487:AF1487"/>
    <mergeCell ref="B1488:D1488"/>
    <mergeCell ref="E1488:P1488"/>
    <mergeCell ref="R1488:T1488"/>
    <mergeCell ref="U1488:AF1488"/>
    <mergeCell ref="C1489:D1489"/>
    <mergeCell ref="E1489:G1489"/>
    <mergeCell ref="H1489:I1489"/>
    <mergeCell ref="J1489:M1489"/>
    <mergeCell ref="N1489:P1489"/>
    <mergeCell ref="S1489:T1489"/>
    <mergeCell ref="U1489:W1489"/>
    <mergeCell ref="G1508:H1508"/>
    <mergeCell ref="W1508:X1508"/>
    <mergeCell ref="E1509:G1509"/>
    <mergeCell ref="U1509:W1509"/>
    <mergeCell ref="B1508:D1508"/>
    <mergeCell ref="I1508:L1508"/>
    <mergeCell ref="M1508:P1508"/>
    <mergeCell ref="R1508:T1508"/>
    <mergeCell ref="Y1508:AB1508"/>
    <mergeCell ref="AC1508:AF1508"/>
    <mergeCell ref="B1509:D1509"/>
    <mergeCell ref="R1509:T1509"/>
    <mergeCell ref="B1507:D1507"/>
    <mergeCell ref="R1507:T1507"/>
    <mergeCell ref="B1492:D1492"/>
    <mergeCell ref="E1492:I1492"/>
    <mergeCell ref="J1492:M1492"/>
    <mergeCell ref="N1492:P1492"/>
    <mergeCell ref="R1492:T1492"/>
    <mergeCell ref="U1492:Y1492"/>
    <mergeCell ref="Z1492:AC1492"/>
    <mergeCell ref="AD1492:AF1492"/>
    <mergeCell ref="B1494:B1496"/>
    <mergeCell ref="C1494:E1494"/>
    <mergeCell ref="F1494:I1494"/>
    <mergeCell ref="J1494:J1495"/>
    <mergeCell ref="K1494:N1494"/>
    <mergeCell ref="O1494:O1495"/>
    <mergeCell ref="R1494:R1496"/>
    <mergeCell ref="S1494:U1494"/>
    <mergeCell ref="V1494:Y1494"/>
    <mergeCell ref="Z1494:Z1495"/>
    <mergeCell ref="AA1494:AD1494"/>
    <mergeCell ref="AE1494:AE1495"/>
    <mergeCell ref="P1494:P1496"/>
    <mergeCell ref="AF1494:AF1496"/>
    <mergeCell ref="B1503:P1503"/>
    <mergeCell ref="R1503:AF1503"/>
    <mergeCell ref="B1504:C1504"/>
    <mergeCell ref="D1504:E1504"/>
    <mergeCell ref="G1504:H1504"/>
    <mergeCell ref="I1504:J1504"/>
    <mergeCell ref="L1504:M1504"/>
    <mergeCell ref="N1504:O1504"/>
    <mergeCell ref="R1504:S1504"/>
    <mergeCell ref="T1504:U1504"/>
    <mergeCell ref="W1504:X1504"/>
    <mergeCell ref="Y1504:Z1504"/>
    <mergeCell ref="AB1504:AC1504"/>
    <mergeCell ref="AD1504:AE1504"/>
    <mergeCell ref="B1505:D1505"/>
    <mergeCell ref="G1505:I1505"/>
    <mergeCell ref="L1505:N1505"/>
    <mergeCell ref="R1505:T1505"/>
    <mergeCell ref="W1505:Y1505"/>
    <mergeCell ref="AB1505:AD1505"/>
    <mergeCell ref="B1506:D1506"/>
    <mergeCell ref="E1506:H1506"/>
    <mergeCell ref="I1506:L1506"/>
    <mergeCell ref="M1506:P1506"/>
    <mergeCell ref="R1506:T1506"/>
    <mergeCell ref="U1506:X1506"/>
    <mergeCell ref="Y1506:AB1506"/>
    <mergeCell ref="AC1506:AF1506"/>
    <mergeCell ref="E1507:H1507"/>
    <mergeCell ref="I1507:L1507"/>
    <mergeCell ref="M1507:P1507"/>
    <mergeCell ref="U1507:X1507"/>
    <mergeCell ref="Y1507:AB1507"/>
    <mergeCell ref="AC1507:AF1507"/>
    <mergeCell ref="B1536:D1536"/>
    <mergeCell ref="R1536:T1536"/>
    <mergeCell ref="B1534:D1534"/>
    <mergeCell ref="R1534:T1534"/>
    <mergeCell ref="E1534:H1534"/>
    <mergeCell ref="I1534:L1534"/>
    <mergeCell ref="M1534:P1534"/>
    <mergeCell ref="U1534:X1534"/>
    <mergeCell ref="Y1534:AB1534"/>
    <mergeCell ref="AC1534:AF1534"/>
    <mergeCell ref="G1535:H1535"/>
    <mergeCell ref="W1535:X1535"/>
    <mergeCell ref="E1536:G1536"/>
    <mergeCell ref="U1536:W1536"/>
    <mergeCell ref="K1521:N1521"/>
    <mergeCell ref="O1521:O1522"/>
    <mergeCell ref="R1521:R1523"/>
    <mergeCell ref="S1521:U1521"/>
    <mergeCell ref="V1521:Y1521"/>
    <mergeCell ref="Z1521:Z1522"/>
    <mergeCell ref="AA1521:AD1521"/>
    <mergeCell ref="AE1521:AE1522"/>
    <mergeCell ref="X1516:Y1516"/>
    <mergeCell ref="Z1516:AC1516"/>
    <mergeCell ref="AD1516:AF1516"/>
    <mergeCell ref="B1517:D1517"/>
    <mergeCell ref="E1517:I1517"/>
    <mergeCell ref="J1517:M1517"/>
    <mergeCell ref="N1517:P1517"/>
    <mergeCell ref="R1517:T1517"/>
    <mergeCell ref="U1517:Y1517"/>
    <mergeCell ref="Z1517:AC1517"/>
    <mergeCell ref="AD1517:AF1517"/>
    <mergeCell ref="B1518:D1518"/>
    <mergeCell ref="E1518:I1518"/>
    <mergeCell ref="J1518:M1518"/>
    <mergeCell ref="N1518:P1518"/>
    <mergeCell ref="R1518:T1518"/>
    <mergeCell ref="U1518:Y1518"/>
    <mergeCell ref="Z1518:AC1518"/>
    <mergeCell ref="AD1518:AF1518"/>
    <mergeCell ref="B1535:D1535"/>
    <mergeCell ref="I1535:L1535"/>
    <mergeCell ref="M1535:P1535"/>
    <mergeCell ref="R1535:T1535"/>
    <mergeCell ref="Y1535:AB1535"/>
    <mergeCell ref="AC1535:AF1535"/>
    <mergeCell ref="Q1513:Q1538"/>
    <mergeCell ref="R1513:AF1513"/>
    <mergeCell ref="B1514:P1514"/>
    <mergeCell ref="R1514:AF1514"/>
    <mergeCell ref="B1515:D1515"/>
    <mergeCell ref="E1515:P1515"/>
    <mergeCell ref="R1515:T1515"/>
    <mergeCell ref="U1515:AF1515"/>
    <mergeCell ref="X1543:Y1543"/>
    <mergeCell ref="Z1543:AC1543"/>
    <mergeCell ref="AD1543:AF1543"/>
    <mergeCell ref="B1544:D1544"/>
    <mergeCell ref="E1544:I1544"/>
    <mergeCell ref="J1544:M1544"/>
    <mergeCell ref="N1544:P1544"/>
    <mergeCell ref="R1544:T1544"/>
    <mergeCell ref="U1544:Y1544"/>
    <mergeCell ref="Z1544:AC1544"/>
    <mergeCell ref="AD1544:AF1544"/>
    <mergeCell ref="B1545:D1545"/>
    <mergeCell ref="E1545:I1545"/>
    <mergeCell ref="J1545:M1545"/>
    <mergeCell ref="N1545:P1545"/>
    <mergeCell ref="R1545:T1545"/>
    <mergeCell ref="U1545:Y1545"/>
    <mergeCell ref="Z1545:AC1545"/>
    <mergeCell ref="AD1545:AF1545"/>
    <mergeCell ref="B1537:E1537"/>
    <mergeCell ref="F1537:J1537"/>
    <mergeCell ref="K1537:P1537"/>
    <mergeCell ref="R1537:U1537"/>
    <mergeCell ref="V1537:Z1537"/>
    <mergeCell ref="AA1537:AF1537"/>
    <mergeCell ref="B1538:E1538"/>
    <mergeCell ref="F1538:J1538"/>
    <mergeCell ref="K1538:P1538"/>
    <mergeCell ref="R1538:U1538"/>
    <mergeCell ref="V1538:Z1538"/>
    <mergeCell ref="AA1538:AF1538"/>
    <mergeCell ref="B1540:P1540"/>
    <mergeCell ref="Q1540:Q1565"/>
    <mergeCell ref="R1540:AF1540"/>
    <mergeCell ref="B1541:P1541"/>
    <mergeCell ref="R1541:AF1541"/>
    <mergeCell ref="B1542:D1542"/>
    <mergeCell ref="E1542:P1542"/>
    <mergeCell ref="R1542:T1542"/>
    <mergeCell ref="U1542:AF1542"/>
    <mergeCell ref="C1543:D1543"/>
    <mergeCell ref="E1543:G1543"/>
    <mergeCell ref="H1543:I1543"/>
    <mergeCell ref="J1543:M1543"/>
    <mergeCell ref="N1543:P1543"/>
    <mergeCell ref="S1543:T1543"/>
    <mergeCell ref="U1543:W1543"/>
    <mergeCell ref="G1562:H1562"/>
    <mergeCell ref="W1562:X1562"/>
    <mergeCell ref="E1563:G1563"/>
    <mergeCell ref="U1563:W1563"/>
    <mergeCell ref="B1562:D1562"/>
    <mergeCell ref="I1562:L1562"/>
    <mergeCell ref="M1562:P1562"/>
    <mergeCell ref="R1562:T1562"/>
    <mergeCell ref="Y1562:AB1562"/>
    <mergeCell ref="AC1562:AF1562"/>
    <mergeCell ref="B1563:D1563"/>
    <mergeCell ref="R1563:T1563"/>
    <mergeCell ref="B1561:D1561"/>
    <mergeCell ref="R1561:T1561"/>
    <mergeCell ref="B1546:D1546"/>
    <mergeCell ref="E1546:I1546"/>
    <mergeCell ref="J1546:M1546"/>
    <mergeCell ref="N1546:P1546"/>
    <mergeCell ref="R1546:T1546"/>
    <mergeCell ref="U1546:Y1546"/>
    <mergeCell ref="Z1546:AC1546"/>
    <mergeCell ref="AD1546:AF1546"/>
    <mergeCell ref="B1548:B1550"/>
    <mergeCell ref="C1548:E1548"/>
    <mergeCell ref="F1548:I1548"/>
    <mergeCell ref="J1548:J1549"/>
    <mergeCell ref="K1548:N1548"/>
    <mergeCell ref="O1548:O1549"/>
    <mergeCell ref="R1548:R1550"/>
    <mergeCell ref="S1548:U1548"/>
    <mergeCell ref="V1548:Y1548"/>
    <mergeCell ref="Z1548:Z1549"/>
    <mergeCell ref="AA1548:AD1548"/>
    <mergeCell ref="AE1548:AE1549"/>
    <mergeCell ref="P1548:P1550"/>
    <mergeCell ref="AF1548:AF1550"/>
    <mergeCell ref="B1557:P1557"/>
    <mergeCell ref="R1557:AF1557"/>
    <mergeCell ref="B1558:C1558"/>
    <mergeCell ref="D1558:E1558"/>
    <mergeCell ref="G1558:H1558"/>
    <mergeCell ref="I1558:J1558"/>
    <mergeCell ref="L1558:M1558"/>
    <mergeCell ref="N1558:O1558"/>
    <mergeCell ref="R1558:S1558"/>
    <mergeCell ref="T1558:U1558"/>
    <mergeCell ref="W1558:X1558"/>
    <mergeCell ref="Y1558:Z1558"/>
    <mergeCell ref="AB1558:AC1558"/>
    <mergeCell ref="AD1558:AE1558"/>
    <mergeCell ref="B1559:D1559"/>
    <mergeCell ref="G1559:I1559"/>
    <mergeCell ref="L1559:N1559"/>
    <mergeCell ref="R1559:T1559"/>
    <mergeCell ref="W1559:Y1559"/>
    <mergeCell ref="AB1559:AD1559"/>
    <mergeCell ref="B1560:D1560"/>
    <mergeCell ref="E1560:H1560"/>
    <mergeCell ref="I1560:L1560"/>
    <mergeCell ref="M1560:P1560"/>
    <mergeCell ref="R1560:T1560"/>
    <mergeCell ref="U1560:X1560"/>
    <mergeCell ref="Y1560:AB1560"/>
    <mergeCell ref="AC1560:AF1560"/>
    <mergeCell ref="E1561:H1561"/>
    <mergeCell ref="I1561:L1561"/>
    <mergeCell ref="M1561:P1561"/>
    <mergeCell ref="U1561:X1561"/>
    <mergeCell ref="Y1561:AB1561"/>
    <mergeCell ref="AC1561:AF1561"/>
    <mergeCell ref="B1590:D1590"/>
    <mergeCell ref="R1590:T1590"/>
    <mergeCell ref="B1588:D1588"/>
    <mergeCell ref="R1588:T1588"/>
    <mergeCell ref="E1588:H1588"/>
    <mergeCell ref="I1588:L1588"/>
    <mergeCell ref="M1588:P1588"/>
    <mergeCell ref="U1588:X1588"/>
    <mergeCell ref="Y1588:AB1588"/>
    <mergeCell ref="AC1588:AF1588"/>
    <mergeCell ref="G1589:H1589"/>
    <mergeCell ref="W1589:X1589"/>
    <mergeCell ref="E1590:G1590"/>
    <mergeCell ref="U1590:W1590"/>
    <mergeCell ref="K1575:N1575"/>
    <mergeCell ref="O1575:O1576"/>
    <mergeCell ref="R1575:R1577"/>
    <mergeCell ref="S1575:U1575"/>
    <mergeCell ref="V1575:Y1575"/>
    <mergeCell ref="Z1575:Z1576"/>
    <mergeCell ref="AA1575:AD1575"/>
    <mergeCell ref="AE1575:AE1576"/>
    <mergeCell ref="X1570:Y1570"/>
    <mergeCell ref="Z1570:AC1570"/>
    <mergeCell ref="AD1570:AF1570"/>
    <mergeCell ref="B1571:D1571"/>
    <mergeCell ref="E1571:I1571"/>
    <mergeCell ref="J1571:M1571"/>
    <mergeCell ref="N1571:P1571"/>
    <mergeCell ref="R1571:T1571"/>
    <mergeCell ref="U1571:Y1571"/>
    <mergeCell ref="Z1571:AC1571"/>
    <mergeCell ref="AD1571:AF1571"/>
    <mergeCell ref="B1572:D1572"/>
    <mergeCell ref="E1572:I1572"/>
    <mergeCell ref="J1572:M1572"/>
    <mergeCell ref="N1572:P1572"/>
    <mergeCell ref="R1572:T1572"/>
    <mergeCell ref="U1572:Y1572"/>
    <mergeCell ref="Z1572:AC1572"/>
    <mergeCell ref="AD1572:AF1572"/>
    <mergeCell ref="B1589:D1589"/>
    <mergeCell ref="I1589:L1589"/>
    <mergeCell ref="M1589:P1589"/>
    <mergeCell ref="R1589:T1589"/>
    <mergeCell ref="Y1589:AB1589"/>
    <mergeCell ref="AC1589:AF1589"/>
    <mergeCell ref="Q1567:Q1592"/>
    <mergeCell ref="R1567:AF1567"/>
    <mergeCell ref="B1568:P1568"/>
    <mergeCell ref="R1568:AF1568"/>
    <mergeCell ref="B1569:D1569"/>
    <mergeCell ref="E1569:P1569"/>
    <mergeCell ref="R1569:T1569"/>
    <mergeCell ref="U1569:AF1569"/>
    <mergeCell ref="N1585:O1585"/>
    <mergeCell ref="R1585:S1585"/>
    <mergeCell ref="T1585:U1585"/>
    <mergeCell ref="W1585:X1585"/>
    <mergeCell ref="Y1585:Z1585"/>
    <mergeCell ref="AB1585:AC1585"/>
    <mergeCell ref="AD1585:AE1585"/>
    <mergeCell ref="B1586:D1586"/>
    <mergeCell ref="G1586:I1586"/>
    <mergeCell ref="X1597:Y1597"/>
    <mergeCell ref="Z1597:AC1597"/>
    <mergeCell ref="AD1597:AF1597"/>
    <mergeCell ref="B1598:D1598"/>
    <mergeCell ref="E1598:I1598"/>
    <mergeCell ref="J1598:M1598"/>
    <mergeCell ref="N1598:P1598"/>
    <mergeCell ref="R1598:T1598"/>
    <mergeCell ref="U1598:Y1598"/>
    <mergeCell ref="Z1598:AC1598"/>
    <mergeCell ref="AD1598:AF1598"/>
    <mergeCell ref="B1599:D1599"/>
    <mergeCell ref="E1599:I1599"/>
    <mergeCell ref="J1599:M1599"/>
    <mergeCell ref="N1599:P1599"/>
    <mergeCell ref="R1599:T1599"/>
    <mergeCell ref="U1599:Y1599"/>
    <mergeCell ref="Z1599:AC1599"/>
    <mergeCell ref="AD1599:AF1599"/>
    <mergeCell ref="B1591:E1591"/>
    <mergeCell ref="F1591:J1591"/>
    <mergeCell ref="K1591:P1591"/>
    <mergeCell ref="R1591:U1591"/>
    <mergeCell ref="V1591:Z1591"/>
    <mergeCell ref="AA1591:AF1591"/>
    <mergeCell ref="B1592:E1592"/>
    <mergeCell ref="F1592:J1592"/>
    <mergeCell ref="K1592:P1592"/>
    <mergeCell ref="R1592:U1592"/>
    <mergeCell ref="V1592:Z1592"/>
    <mergeCell ref="AA1592:AF1592"/>
    <mergeCell ref="B1594:P1594"/>
    <mergeCell ref="Q1594:Q1619"/>
    <mergeCell ref="R1594:AF1594"/>
    <mergeCell ref="B1595:P1595"/>
    <mergeCell ref="R1595:AF1595"/>
    <mergeCell ref="B1596:D1596"/>
    <mergeCell ref="E1596:P1596"/>
    <mergeCell ref="R1596:T1596"/>
    <mergeCell ref="U1596:AF1596"/>
    <mergeCell ref="C1597:D1597"/>
    <mergeCell ref="E1597:G1597"/>
    <mergeCell ref="H1597:I1597"/>
    <mergeCell ref="J1597:M1597"/>
    <mergeCell ref="N1597:P1597"/>
    <mergeCell ref="S1597:T1597"/>
    <mergeCell ref="U1597:W1597"/>
    <mergeCell ref="G1616:H1616"/>
    <mergeCell ref="W1616:X1616"/>
    <mergeCell ref="E1617:G1617"/>
    <mergeCell ref="U1617:W1617"/>
    <mergeCell ref="B1616:D1616"/>
    <mergeCell ref="I1616:L1616"/>
    <mergeCell ref="M1616:P1616"/>
    <mergeCell ref="R1616:T1616"/>
    <mergeCell ref="Y1616:AB1616"/>
    <mergeCell ref="AC1616:AF1616"/>
    <mergeCell ref="B1617:D1617"/>
    <mergeCell ref="R1617:T1617"/>
    <mergeCell ref="B1615:D1615"/>
    <mergeCell ref="R1615:T1615"/>
    <mergeCell ref="B1600:D1600"/>
    <mergeCell ref="E1600:I1600"/>
    <mergeCell ref="J1600:M1600"/>
    <mergeCell ref="N1600:P1600"/>
    <mergeCell ref="R1600:T1600"/>
    <mergeCell ref="U1600:Y1600"/>
    <mergeCell ref="Z1600:AC1600"/>
    <mergeCell ref="AD1600:AF1600"/>
    <mergeCell ref="B1602:B1604"/>
    <mergeCell ref="C1602:E1602"/>
    <mergeCell ref="F1602:I1602"/>
    <mergeCell ref="J1602:J1603"/>
    <mergeCell ref="K1602:N1602"/>
    <mergeCell ref="O1602:O1603"/>
    <mergeCell ref="R1602:R1604"/>
    <mergeCell ref="S1602:U1602"/>
    <mergeCell ref="V1602:Y1602"/>
    <mergeCell ref="Z1602:Z1603"/>
    <mergeCell ref="AA1602:AD1602"/>
    <mergeCell ref="AE1602:AE1603"/>
    <mergeCell ref="P1602:P1604"/>
    <mergeCell ref="AF1602:AF1604"/>
    <mergeCell ref="B1611:P1611"/>
    <mergeCell ref="R1611:AF1611"/>
    <mergeCell ref="B1612:C1612"/>
    <mergeCell ref="D1612:E1612"/>
    <mergeCell ref="G1612:H1612"/>
    <mergeCell ref="I1612:J1612"/>
    <mergeCell ref="L1612:M1612"/>
    <mergeCell ref="N1612:O1612"/>
    <mergeCell ref="R1612:S1612"/>
    <mergeCell ref="T1612:U1612"/>
    <mergeCell ref="W1612:X1612"/>
    <mergeCell ref="Y1612:Z1612"/>
    <mergeCell ref="AB1612:AC1612"/>
    <mergeCell ref="AD1612:AE1612"/>
    <mergeCell ref="B1613:D1613"/>
    <mergeCell ref="G1613:I1613"/>
    <mergeCell ref="L1613:N1613"/>
    <mergeCell ref="R1613:T1613"/>
    <mergeCell ref="W1613:Y1613"/>
    <mergeCell ref="AB1613:AD1613"/>
    <mergeCell ref="B1614:D1614"/>
    <mergeCell ref="E1614:H1614"/>
    <mergeCell ref="I1614:L1614"/>
    <mergeCell ref="M1614:P1614"/>
    <mergeCell ref="R1614:T1614"/>
    <mergeCell ref="U1614:X1614"/>
    <mergeCell ref="Y1614:AB1614"/>
    <mergeCell ref="AC1614:AF1614"/>
    <mergeCell ref="E1615:H1615"/>
    <mergeCell ref="I1615:L1615"/>
    <mergeCell ref="M1615:P1615"/>
    <mergeCell ref="U1615:X1615"/>
    <mergeCell ref="Y1615:AB1615"/>
    <mergeCell ref="AC1615:AF1615"/>
    <mergeCell ref="B1644:D1644"/>
    <mergeCell ref="R1644:T1644"/>
    <mergeCell ref="B1642:D1642"/>
    <mergeCell ref="R1642:T1642"/>
    <mergeCell ref="E1642:H1642"/>
    <mergeCell ref="I1642:L1642"/>
    <mergeCell ref="M1642:P1642"/>
    <mergeCell ref="U1642:X1642"/>
    <mergeCell ref="Y1642:AB1642"/>
    <mergeCell ref="AC1642:AF1642"/>
    <mergeCell ref="G1643:H1643"/>
    <mergeCell ref="W1643:X1643"/>
    <mergeCell ref="E1644:G1644"/>
    <mergeCell ref="U1644:W1644"/>
    <mergeCell ref="K1629:N1629"/>
    <mergeCell ref="O1629:O1630"/>
    <mergeCell ref="R1629:R1631"/>
    <mergeCell ref="S1629:U1629"/>
    <mergeCell ref="V1629:Y1629"/>
    <mergeCell ref="Z1629:Z1630"/>
    <mergeCell ref="AA1629:AD1629"/>
    <mergeCell ref="AE1629:AE1630"/>
    <mergeCell ref="X1624:Y1624"/>
    <mergeCell ref="Z1624:AC1624"/>
    <mergeCell ref="AD1624:AF1624"/>
    <mergeCell ref="B1625:D1625"/>
    <mergeCell ref="E1625:I1625"/>
    <mergeCell ref="J1625:M1625"/>
    <mergeCell ref="N1625:P1625"/>
    <mergeCell ref="R1625:T1625"/>
    <mergeCell ref="U1625:Y1625"/>
    <mergeCell ref="Z1625:AC1625"/>
    <mergeCell ref="AD1625:AF1625"/>
    <mergeCell ref="B1626:D1626"/>
    <mergeCell ref="E1626:I1626"/>
    <mergeCell ref="J1626:M1626"/>
    <mergeCell ref="N1626:P1626"/>
    <mergeCell ref="R1626:T1626"/>
    <mergeCell ref="U1626:Y1626"/>
    <mergeCell ref="Z1626:AC1626"/>
    <mergeCell ref="AD1626:AF1626"/>
    <mergeCell ref="B1643:D1643"/>
    <mergeCell ref="I1643:L1643"/>
    <mergeCell ref="M1643:P1643"/>
    <mergeCell ref="R1643:T1643"/>
    <mergeCell ref="Y1643:AB1643"/>
    <mergeCell ref="AC1643:AF1643"/>
    <mergeCell ref="Q1621:Q1646"/>
    <mergeCell ref="R1621:AF1621"/>
    <mergeCell ref="B1622:P1622"/>
    <mergeCell ref="R1622:AF1622"/>
    <mergeCell ref="B1623:D1623"/>
    <mergeCell ref="E1623:P1623"/>
    <mergeCell ref="R1623:T1623"/>
    <mergeCell ref="U1623:AF1623"/>
    <mergeCell ref="X1651:Y1651"/>
    <mergeCell ref="Z1651:AC1651"/>
    <mergeCell ref="AD1651:AF1651"/>
    <mergeCell ref="B1652:D1652"/>
    <mergeCell ref="E1652:I1652"/>
    <mergeCell ref="J1652:M1652"/>
    <mergeCell ref="N1652:P1652"/>
    <mergeCell ref="R1652:T1652"/>
    <mergeCell ref="U1652:Y1652"/>
    <mergeCell ref="Z1652:AC1652"/>
    <mergeCell ref="AD1652:AF1652"/>
    <mergeCell ref="B1653:D1653"/>
    <mergeCell ref="E1653:I1653"/>
    <mergeCell ref="J1653:M1653"/>
    <mergeCell ref="N1653:P1653"/>
    <mergeCell ref="R1653:T1653"/>
    <mergeCell ref="U1653:Y1653"/>
    <mergeCell ref="Z1653:AC1653"/>
    <mergeCell ref="AD1653:AF1653"/>
    <mergeCell ref="B1645:E1645"/>
    <mergeCell ref="F1645:J1645"/>
    <mergeCell ref="K1645:P1645"/>
    <mergeCell ref="R1645:U1645"/>
    <mergeCell ref="V1645:Z1645"/>
    <mergeCell ref="AA1645:AF1645"/>
    <mergeCell ref="B1646:E1646"/>
    <mergeCell ref="F1646:J1646"/>
    <mergeCell ref="K1646:P1646"/>
    <mergeCell ref="R1646:U1646"/>
    <mergeCell ref="V1646:Z1646"/>
    <mergeCell ref="AA1646:AF1646"/>
    <mergeCell ref="B1648:P1648"/>
    <mergeCell ref="Q1648:Q1673"/>
    <mergeCell ref="R1648:AF1648"/>
    <mergeCell ref="B1649:P1649"/>
    <mergeCell ref="R1649:AF1649"/>
    <mergeCell ref="B1650:D1650"/>
    <mergeCell ref="E1650:P1650"/>
    <mergeCell ref="R1650:T1650"/>
    <mergeCell ref="U1650:AF1650"/>
    <mergeCell ref="C1651:D1651"/>
    <mergeCell ref="E1651:G1651"/>
    <mergeCell ref="H1651:I1651"/>
    <mergeCell ref="J1651:M1651"/>
    <mergeCell ref="N1651:P1651"/>
    <mergeCell ref="S1651:T1651"/>
    <mergeCell ref="U1651:W1651"/>
    <mergeCell ref="G1670:H1670"/>
    <mergeCell ref="W1670:X1670"/>
    <mergeCell ref="E1671:G1671"/>
    <mergeCell ref="U1671:W1671"/>
    <mergeCell ref="B1670:D1670"/>
    <mergeCell ref="I1670:L1670"/>
    <mergeCell ref="M1670:P1670"/>
    <mergeCell ref="R1670:T1670"/>
    <mergeCell ref="Y1670:AB1670"/>
    <mergeCell ref="AC1670:AF1670"/>
    <mergeCell ref="B1671:D1671"/>
    <mergeCell ref="R1671:T1671"/>
    <mergeCell ref="B1669:D1669"/>
    <mergeCell ref="R1669:T1669"/>
    <mergeCell ref="B1654:D1654"/>
    <mergeCell ref="E1654:I1654"/>
    <mergeCell ref="J1654:M1654"/>
    <mergeCell ref="N1654:P1654"/>
    <mergeCell ref="R1654:T1654"/>
    <mergeCell ref="U1654:Y1654"/>
    <mergeCell ref="Z1654:AC1654"/>
    <mergeCell ref="AD1654:AF1654"/>
    <mergeCell ref="B1656:B1658"/>
    <mergeCell ref="C1656:E1656"/>
    <mergeCell ref="F1656:I1656"/>
    <mergeCell ref="J1656:J1657"/>
    <mergeCell ref="K1656:N1656"/>
    <mergeCell ref="O1656:O1657"/>
    <mergeCell ref="R1656:R1658"/>
    <mergeCell ref="S1656:U1656"/>
    <mergeCell ref="V1656:Y1656"/>
    <mergeCell ref="Z1656:Z1657"/>
    <mergeCell ref="AA1656:AD1656"/>
    <mergeCell ref="AE1656:AE1657"/>
    <mergeCell ref="P1656:P1658"/>
    <mergeCell ref="AF1656:AF1658"/>
    <mergeCell ref="B1665:P1665"/>
    <mergeCell ref="R1665:AF1665"/>
    <mergeCell ref="B1666:C1666"/>
    <mergeCell ref="D1666:E1666"/>
    <mergeCell ref="G1666:H1666"/>
    <mergeCell ref="I1666:J1666"/>
    <mergeCell ref="L1666:M1666"/>
    <mergeCell ref="N1666:O1666"/>
    <mergeCell ref="R1666:S1666"/>
    <mergeCell ref="T1666:U1666"/>
    <mergeCell ref="W1666:X1666"/>
    <mergeCell ref="Y1666:Z1666"/>
    <mergeCell ref="AB1666:AC1666"/>
    <mergeCell ref="AD1666:AE1666"/>
    <mergeCell ref="B1667:D1667"/>
    <mergeCell ref="G1667:I1667"/>
    <mergeCell ref="L1667:N1667"/>
    <mergeCell ref="R1667:T1667"/>
    <mergeCell ref="W1667:Y1667"/>
    <mergeCell ref="AB1667:AD1667"/>
    <mergeCell ref="B1668:D1668"/>
    <mergeCell ref="E1668:H1668"/>
    <mergeCell ref="I1668:L1668"/>
    <mergeCell ref="M1668:P1668"/>
    <mergeCell ref="R1668:T1668"/>
    <mergeCell ref="U1668:X1668"/>
    <mergeCell ref="Y1668:AB1668"/>
    <mergeCell ref="AC1668:AF1668"/>
    <mergeCell ref="E1669:H1669"/>
    <mergeCell ref="I1669:L1669"/>
    <mergeCell ref="M1669:P1669"/>
    <mergeCell ref="U1669:X1669"/>
    <mergeCell ref="Y1669:AB1669"/>
    <mergeCell ref="AC1669:AF1669"/>
    <mergeCell ref="B1698:D1698"/>
    <mergeCell ref="R1698:T1698"/>
    <mergeCell ref="B1696:D1696"/>
    <mergeCell ref="R1696:T1696"/>
    <mergeCell ref="E1696:H1696"/>
    <mergeCell ref="I1696:L1696"/>
    <mergeCell ref="M1696:P1696"/>
    <mergeCell ref="U1696:X1696"/>
    <mergeCell ref="Y1696:AB1696"/>
    <mergeCell ref="AC1696:AF1696"/>
    <mergeCell ref="G1697:H1697"/>
    <mergeCell ref="W1697:X1697"/>
    <mergeCell ref="E1698:G1698"/>
    <mergeCell ref="U1698:W1698"/>
    <mergeCell ref="K1683:N1683"/>
    <mergeCell ref="O1683:O1684"/>
    <mergeCell ref="R1683:R1685"/>
    <mergeCell ref="S1683:U1683"/>
    <mergeCell ref="V1683:Y1683"/>
    <mergeCell ref="Z1683:Z1684"/>
    <mergeCell ref="AA1683:AD1683"/>
    <mergeCell ref="AE1683:AE1684"/>
    <mergeCell ref="X1678:Y1678"/>
    <mergeCell ref="Z1678:AC1678"/>
    <mergeCell ref="AD1678:AF1678"/>
    <mergeCell ref="B1679:D1679"/>
    <mergeCell ref="E1679:I1679"/>
    <mergeCell ref="J1679:M1679"/>
    <mergeCell ref="N1679:P1679"/>
    <mergeCell ref="R1679:T1679"/>
    <mergeCell ref="U1679:Y1679"/>
    <mergeCell ref="Z1679:AC1679"/>
    <mergeCell ref="AD1679:AF1679"/>
    <mergeCell ref="B1680:D1680"/>
    <mergeCell ref="E1680:I1680"/>
    <mergeCell ref="J1680:M1680"/>
    <mergeCell ref="N1680:P1680"/>
    <mergeCell ref="R1680:T1680"/>
    <mergeCell ref="U1680:Y1680"/>
    <mergeCell ref="Z1680:AC1680"/>
    <mergeCell ref="AD1680:AF1680"/>
    <mergeCell ref="B1697:D1697"/>
    <mergeCell ref="I1697:L1697"/>
    <mergeCell ref="M1697:P1697"/>
    <mergeCell ref="R1697:T1697"/>
    <mergeCell ref="Y1697:AB1697"/>
    <mergeCell ref="AC1697:AF1697"/>
    <mergeCell ref="Q1675:Q1700"/>
    <mergeCell ref="R1675:AF1675"/>
    <mergeCell ref="B1676:P1676"/>
    <mergeCell ref="R1676:AF1676"/>
    <mergeCell ref="B1677:D1677"/>
    <mergeCell ref="E1677:P1677"/>
    <mergeCell ref="R1677:T1677"/>
    <mergeCell ref="U1677:AF1677"/>
    <mergeCell ref="N1693:O1693"/>
    <mergeCell ref="R1693:S1693"/>
    <mergeCell ref="T1693:U1693"/>
    <mergeCell ref="W1693:X1693"/>
    <mergeCell ref="Y1693:Z1693"/>
    <mergeCell ref="AB1693:AC1693"/>
    <mergeCell ref="AD1693:AE1693"/>
    <mergeCell ref="B1694:D1694"/>
    <mergeCell ref="G1694:I1694"/>
    <mergeCell ref="X1705:Y1705"/>
    <mergeCell ref="Z1705:AC1705"/>
    <mergeCell ref="AD1705:AF1705"/>
    <mergeCell ref="B1706:D1706"/>
    <mergeCell ref="E1706:I1706"/>
    <mergeCell ref="J1706:M1706"/>
    <mergeCell ref="N1706:P1706"/>
    <mergeCell ref="R1706:T1706"/>
    <mergeCell ref="U1706:Y1706"/>
    <mergeCell ref="Z1706:AC1706"/>
    <mergeCell ref="AD1706:AF1706"/>
    <mergeCell ref="B1707:D1707"/>
    <mergeCell ref="E1707:I1707"/>
    <mergeCell ref="J1707:M1707"/>
    <mergeCell ref="N1707:P1707"/>
    <mergeCell ref="R1707:T1707"/>
    <mergeCell ref="U1707:Y1707"/>
    <mergeCell ref="Z1707:AC1707"/>
    <mergeCell ref="AD1707:AF1707"/>
    <mergeCell ref="B1699:E1699"/>
    <mergeCell ref="F1699:J1699"/>
    <mergeCell ref="K1699:P1699"/>
    <mergeCell ref="R1699:U1699"/>
    <mergeCell ref="V1699:Z1699"/>
    <mergeCell ref="AA1699:AF1699"/>
    <mergeCell ref="B1700:E1700"/>
    <mergeCell ref="F1700:J1700"/>
    <mergeCell ref="K1700:P1700"/>
    <mergeCell ref="R1700:U1700"/>
    <mergeCell ref="V1700:Z1700"/>
    <mergeCell ref="AA1700:AF1700"/>
    <mergeCell ref="B1702:P1702"/>
    <mergeCell ref="Q1702:Q1727"/>
    <mergeCell ref="R1702:AF1702"/>
    <mergeCell ref="B1703:P1703"/>
    <mergeCell ref="R1703:AF1703"/>
    <mergeCell ref="B1704:D1704"/>
    <mergeCell ref="E1704:P1704"/>
    <mergeCell ref="R1704:T1704"/>
    <mergeCell ref="U1704:AF1704"/>
    <mergeCell ref="C1705:D1705"/>
    <mergeCell ref="E1705:G1705"/>
    <mergeCell ref="H1705:I1705"/>
    <mergeCell ref="J1705:M1705"/>
    <mergeCell ref="N1705:P1705"/>
    <mergeCell ref="S1705:T1705"/>
    <mergeCell ref="U1705:W1705"/>
    <mergeCell ref="G1724:H1724"/>
    <mergeCell ref="W1724:X1724"/>
    <mergeCell ref="E1725:G1725"/>
    <mergeCell ref="U1725:W1725"/>
    <mergeCell ref="B1724:D1724"/>
    <mergeCell ref="I1724:L1724"/>
    <mergeCell ref="M1724:P1724"/>
    <mergeCell ref="R1724:T1724"/>
    <mergeCell ref="Y1724:AB1724"/>
    <mergeCell ref="AC1724:AF1724"/>
    <mergeCell ref="B1725:D1725"/>
    <mergeCell ref="R1725:T1725"/>
    <mergeCell ref="B1723:D1723"/>
    <mergeCell ref="R1723:T1723"/>
    <mergeCell ref="B1708:D1708"/>
    <mergeCell ref="E1708:I1708"/>
    <mergeCell ref="J1708:M1708"/>
    <mergeCell ref="N1708:P1708"/>
    <mergeCell ref="R1708:T1708"/>
    <mergeCell ref="U1708:Y1708"/>
    <mergeCell ref="Z1708:AC1708"/>
    <mergeCell ref="AD1708:AF1708"/>
    <mergeCell ref="B1710:B1712"/>
    <mergeCell ref="C1710:E1710"/>
    <mergeCell ref="F1710:I1710"/>
    <mergeCell ref="J1710:J1711"/>
    <mergeCell ref="K1710:N1710"/>
    <mergeCell ref="O1710:O1711"/>
    <mergeCell ref="R1710:R1712"/>
    <mergeCell ref="S1710:U1710"/>
    <mergeCell ref="V1710:Y1710"/>
    <mergeCell ref="Z1710:Z1711"/>
    <mergeCell ref="AA1710:AD1710"/>
    <mergeCell ref="AE1710:AE1711"/>
    <mergeCell ref="P1710:P1712"/>
    <mergeCell ref="AF1710:AF1712"/>
    <mergeCell ref="B1719:P1719"/>
    <mergeCell ref="R1719:AF1719"/>
    <mergeCell ref="B1720:C1720"/>
    <mergeCell ref="D1720:E1720"/>
    <mergeCell ref="G1720:H1720"/>
    <mergeCell ref="I1720:J1720"/>
    <mergeCell ref="L1720:M1720"/>
    <mergeCell ref="N1720:O1720"/>
    <mergeCell ref="R1720:S1720"/>
    <mergeCell ref="T1720:U1720"/>
    <mergeCell ref="W1720:X1720"/>
    <mergeCell ref="Y1720:Z1720"/>
    <mergeCell ref="AB1720:AC1720"/>
    <mergeCell ref="AD1720:AE1720"/>
    <mergeCell ref="B1721:D1721"/>
    <mergeCell ref="G1721:I1721"/>
    <mergeCell ref="L1721:N1721"/>
    <mergeCell ref="R1721:T1721"/>
    <mergeCell ref="W1721:Y1721"/>
    <mergeCell ref="AB1721:AD1721"/>
    <mergeCell ref="B1722:D1722"/>
    <mergeCell ref="E1722:H1722"/>
    <mergeCell ref="I1722:L1722"/>
    <mergeCell ref="M1722:P1722"/>
    <mergeCell ref="R1722:T1722"/>
    <mergeCell ref="U1722:X1722"/>
    <mergeCell ref="Y1722:AB1722"/>
    <mergeCell ref="AC1722:AF1722"/>
    <mergeCell ref="E1723:H1723"/>
    <mergeCell ref="I1723:L1723"/>
    <mergeCell ref="M1723:P1723"/>
    <mergeCell ref="U1723:X1723"/>
    <mergeCell ref="Y1723:AB1723"/>
    <mergeCell ref="AC1723:AF1723"/>
    <mergeCell ref="B1752:D1752"/>
    <mergeCell ref="R1752:T1752"/>
    <mergeCell ref="B1750:D1750"/>
    <mergeCell ref="R1750:T1750"/>
    <mergeCell ref="E1750:H1750"/>
    <mergeCell ref="I1750:L1750"/>
    <mergeCell ref="M1750:P1750"/>
    <mergeCell ref="U1750:X1750"/>
    <mergeCell ref="Y1750:AB1750"/>
    <mergeCell ref="AC1750:AF1750"/>
    <mergeCell ref="G1751:H1751"/>
    <mergeCell ref="W1751:X1751"/>
    <mergeCell ref="E1752:G1752"/>
    <mergeCell ref="U1752:W1752"/>
    <mergeCell ref="K1737:N1737"/>
    <mergeCell ref="O1737:O1738"/>
    <mergeCell ref="R1737:R1739"/>
    <mergeCell ref="S1737:U1737"/>
    <mergeCell ref="V1737:Y1737"/>
    <mergeCell ref="Z1737:Z1738"/>
    <mergeCell ref="AA1737:AD1737"/>
    <mergeCell ref="AE1737:AE1738"/>
    <mergeCell ref="X1732:Y1732"/>
    <mergeCell ref="Z1732:AC1732"/>
    <mergeCell ref="AD1732:AF1732"/>
    <mergeCell ref="B1733:D1733"/>
    <mergeCell ref="E1733:I1733"/>
    <mergeCell ref="J1733:M1733"/>
    <mergeCell ref="N1733:P1733"/>
    <mergeCell ref="R1733:T1733"/>
    <mergeCell ref="U1733:Y1733"/>
    <mergeCell ref="Z1733:AC1733"/>
    <mergeCell ref="AD1733:AF1733"/>
    <mergeCell ref="B1734:D1734"/>
    <mergeCell ref="E1734:I1734"/>
    <mergeCell ref="J1734:M1734"/>
    <mergeCell ref="N1734:P1734"/>
    <mergeCell ref="R1734:T1734"/>
    <mergeCell ref="U1734:Y1734"/>
    <mergeCell ref="Z1734:AC1734"/>
    <mergeCell ref="AD1734:AF1734"/>
    <mergeCell ref="B1751:D1751"/>
    <mergeCell ref="I1751:L1751"/>
    <mergeCell ref="M1751:P1751"/>
    <mergeCell ref="R1751:T1751"/>
    <mergeCell ref="Y1751:AB1751"/>
    <mergeCell ref="AC1751:AF1751"/>
    <mergeCell ref="Q1729:Q1754"/>
    <mergeCell ref="R1729:AF1729"/>
    <mergeCell ref="B1730:P1730"/>
    <mergeCell ref="R1730:AF1730"/>
    <mergeCell ref="B1731:D1731"/>
    <mergeCell ref="E1731:P1731"/>
    <mergeCell ref="R1731:T1731"/>
    <mergeCell ref="U1731:AF1731"/>
    <mergeCell ref="X1759:Y1759"/>
    <mergeCell ref="Z1759:AC1759"/>
    <mergeCell ref="AD1759:AF1759"/>
    <mergeCell ref="B1760:D1760"/>
    <mergeCell ref="E1760:I1760"/>
    <mergeCell ref="J1760:M1760"/>
    <mergeCell ref="N1760:P1760"/>
    <mergeCell ref="R1760:T1760"/>
    <mergeCell ref="U1760:Y1760"/>
    <mergeCell ref="Z1760:AC1760"/>
    <mergeCell ref="AD1760:AF1760"/>
    <mergeCell ref="B1761:D1761"/>
    <mergeCell ref="E1761:I1761"/>
    <mergeCell ref="J1761:M1761"/>
    <mergeCell ref="N1761:P1761"/>
    <mergeCell ref="R1761:T1761"/>
    <mergeCell ref="U1761:Y1761"/>
    <mergeCell ref="Z1761:AC1761"/>
    <mergeCell ref="AD1761:AF1761"/>
    <mergeCell ref="B1753:E1753"/>
    <mergeCell ref="F1753:J1753"/>
    <mergeCell ref="K1753:P1753"/>
    <mergeCell ref="R1753:U1753"/>
    <mergeCell ref="V1753:Z1753"/>
    <mergeCell ref="AA1753:AF1753"/>
    <mergeCell ref="B1754:E1754"/>
    <mergeCell ref="F1754:J1754"/>
    <mergeCell ref="K1754:P1754"/>
    <mergeCell ref="R1754:U1754"/>
    <mergeCell ref="V1754:Z1754"/>
    <mergeCell ref="AA1754:AF1754"/>
    <mergeCell ref="B1756:P1756"/>
    <mergeCell ref="Q1756:Q1781"/>
    <mergeCell ref="R1756:AF1756"/>
    <mergeCell ref="B1757:P1757"/>
    <mergeCell ref="R1757:AF1757"/>
    <mergeCell ref="B1758:D1758"/>
    <mergeCell ref="E1758:P1758"/>
    <mergeCell ref="R1758:T1758"/>
    <mergeCell ref="U1758:AF1758"/>
    <mergeCell ref="C1759:D1759"/>
    <mergeCell ref="E1759:G1759"/>
    <mergeCell ref="H1759:I1759"/>
    <mergeCell ref="J1759:M1759"/>
    <mergeCell ref="N1759:P1759"/>
    <mergeCell ref="S1759:T1759"/>
    <mergeCell ref="U1759:W1759"/>
    <mergeCell ref="G1778:H1778"/>
    <mergeCell ref="W1778:X1778"/>
    <mergeCell ref="E1779:G1779"/>
    <mergeCell ref="U1779:W1779"/>
    <mergeCell ref="B1778:D1778"/>
    <mergeCell ref="I1778:L1778"/>
    <mergeCell ref="M1778:P1778"/>
    <mergeCell ref="R1778:T1778"/>
    <mergeCell ref="Y1778:AB1778"/>
    <mergeCell ref="AC1778:AF1778"/>
    <mergeCell ref="B1779:D1779"/>
    <mergeCell ref="R1779:T1779"/>
    <mergeCell ref="B1777:D1777"/>
    <mergeCell ref="R1777:T1777"/>
    <mergeCell ref="B1762:D1762"/>
    <mergeCell ref="E1762:I1762"/>
    <mergeCell ref="J1762:M1762"/>
    <mergeCell ref="N1762:P1762"/>
    <mergeCell ref="R1762:T1762"/>
    <mergeCell ref="U1762:Y1762"/>
    <mergeCell ref="Z1762:AC1762"/>
    <mergeCell ref="AD1762:AF1762"/>
    <mergeCell ref="B1764:B1766"/>
    <mergeCell ref="C1764:E1764"/>
    <mergeCell ref="F1764:I1764"/>
    <mergeCell ref="J1764:J1765"/>
    <mergeCell ref="K1764:N1764"/>
    <mergeCell ref="O1764:O1765"/>
    <mergeCell ref="R1764:R1766"/>
    <mergeCell ref="S1764:U1764"/>
    <mergeCell ref="V1764:Y1764"/>
    <mergeCell ref="Z1764:Z1765"/>
    <mergeCell ref="AA1764:AD1764"/>
    <mergeCell ref="AE1764:AE1765"/>
    <mergeCell ref="P1764:P1766"/>
    <mergeCell ref="AF1764:AF1766"/>
    <mergeCell ref="B1773:P1773"/>
    <mergeCell ref="R1773:AF1773"/>
    <mergeCell ref="B1774:C1774"/>
    <mergeCell ref="D1774:E1774"/>
    <mergeCell ref="G1774:H1774"/>
    <mergeCell ref="I1774:J1774"/>
    <mergeCell ref="L1774:M1774"/>
    <mergeCell ref="N1774:O1774"/>
    <mergeCell ref="R1774:S1774"/>
    <mergeCell ref="T1774:U1774"/>
    <mergeCell ref="W1774:X1774"/>
    <mergeCell ref="Y1774:Z1774"/>
    <mergeCell ref="AB1774:AC1774"/>
    <mergeCell ref="AD1774:AE1774"/>
    <mergeCell ref="B1775:D1775"/>
    <mergeCell ref="G1775:I1775"/>
    <mergeCell ref="L1775:N1775"/>
    <mergeCell ref="R1775:T1775"/>
    <mergeCell ref="W1775:Y1775"/>
    <mergeCell ref="AB1775:AD1775"/>
    <mergeCell ref="B1776:D1776"/>
    <mergeCell ref="E1776:H1776"/>
    <mergeCell ref="I1776:L1776"/>
    <mergeCell ref="M1776:P1776"/>
    <mergeCell ref="R1776:T1776"/>
    <mergeCell ref="U1776:X1776"/>
    <mergeCell ref="Y1776:AB1776"/>
    <mergeCell ref="AC1776:AF1776"/>
    <mergeCell ref="E1777:H1777"/>
    <mergeCell ref="I1777:L1777"/>
    <mergeCell ref="M1777:P1777"/>
    <mergeCell ref="U1777:X1777"/>
    <mergeCell ref="Y1777:AB1777"/>
    <mergeCell ref="AC1777:AF1777"/>
    <mergeCell ref="B1806:D1806"/>
    <mergeCell ref="R1806:T1806"/>
    <mergeCell ref="B1804:D1804"/>
    <mergeCell ref="R1804:T1804"/>
    <mergeCell ref="E1804:H1804"/>
    <mergeCell ref="I1804:L1804"/>
    <mergeCell ref="M1804:P1804"/>
    <mergeCell ref="U1804:X1804"/>
    <mergeCell ref="Y1804:AB1804"/>
    <mergeCell ref="AC1804:AF1804"/>
    <mergeCell ref="G1805:H1805"/>
    <mergeCell ref="W1805:X1805"/>
    <mergeCell ref="E1806:G1806"/>
    <mergeCell ref="U1806:W1806"/>
    <mergeCell ref="K1791:N1791"/>
    <mergeCell ref="O1791:O1792"/>
    <mergeCell ref="R1791:R1793"/>
    <mergeCell ref="S1791:U1791"/>
    <mergeCell ref="V1791:Y1791"/>
    <mergeCell ref="Z1791:Z1792"/>
    <mergeCell ref="AA1791:AD1791"/>
    <mergeCell ref="AE1791:AE1792"/>
    <mergeCell ref="X1786:Y1786"/>
    <mergeCell ref="Z1786:AC1786"/>
    <mergeCell ref="AD1786:AF1786"/>
    <mergeCell ref="B1787:D1787"/>
    <mergeCell ref="E1787:I1787"/>
    <mergeCell ref="J1787:M1787"/>
    <mergeCell ref="N1787:P1787"/>
    <mergeCell ref="R1787:T1787"/>
    <mergeCell ref="U1787:Y1787"/>
    <mergeCell ref="Z1787:AC1787"/>
    <mergeCell ref="AD1787:AF1787"/>
    <mergeCell ref="B1788:D1788"/>
    <mergeCell ref="E1788:I1788"/>
    <mergeCell ref="J1788:M1788"/>
    <mergeCell ref="N1788:P1788"/>
    <mergeCell ref="R1788:T1788"/>
    <mergeCell ref="U1788:Y1788"/>
    <mergeCell ref="Z1788:AC1788"/>
    <mergeCell ref="AD1788:AF1788"/>
    <mergeCell ref="B1805:D1805"/>
    <mergeCell ref="I1805:L1805"/>
    <mergeCell ref="M1805:P1805"/>
    <mergeCell ref="R1805:T1805"/>
    <mergeCell ref="Y1805:AB1805"/>
    <mergeCell ref="AC1805:AF1805"/>
    <mergeCell ref="Q1783:Q1808"/>
    <mergeCell ref="R1783:AF1783"/>
    <mergeCell ref="B1784:P1784"/>
    <mergeCell ref="R1784:AF1784"/>
    <mergeCell ref="B1785:D1785"/>
    <mergeCell ref="E1785:P1785"/>
    <mergeCell ref="R1785:T1785"/>
    <mergeCell ref="U1785:AF1785"/>
    <mergeCell ref="N1801:O1801"/>
    <mergeCell ref="R1801:S1801"/>
    <mergeCell ref="T1801:U1801"/>
    <mergeCell ref="W1801:X1801"/>
    <mergeCell ref="Y1801:Z1801"/>
    <mergeCell ref="AB1801:AC1801"/>
    <mergeCell ref="AD1801:AE1801"/>
    <mergeCell ref="B1802:D1802"/>
    <mergeCell ref="G1802:I1802"/>
    <mergeCell ref="X1813:Y1813"/>
    <mergeCell ref="Z1813:AC1813"/>
    <mergeCell ref="AD1813:AF1813"/>
    <mergeCell ref="B1814:D1814"/>
    <mergeCell ref="E1814:I1814"/>
    <mergeCell ref="J1814:M1814"/>
    <mergeCell ref="N1814:P1814"/>
    <mergeCell ref="R1814:T1814"/>
    <mergeCell ref="U1814:Y1814"/>
    <mergeCell ref="Z1814:AC1814"/>
    <mergeCell ref="AD1814:AF1814"/>
    <mergeCell ref="B1815:D1815"/>
    <mergeCell ref="E1815:I1815"/>
    <mergeCell ref="J1815:M1815"/>
    <mergeCell ref="N1815:P1815"/>
    <mergeCell ref="R1815:T1815"/>
    <mergeCell ref="U1815:Y1815"/>
    <mergeCell ref="Z1815:AC1815"/>
    <mergeCell ref="AD1815:AF1815"/>
    <mergeCell ref="B1807:E1807"/>
    <mergeCell ref="F1807:J1807"/>
    <mergeCell ref="K1807:P1807"/>
    <mergeCell ref="R1807:U1807"/>
    <mergeCell ref="V1807:Z1807"/>
    <mergeCell ref="AA1807:AF1807"/>
    <mergeCell ref="B1808:E1808"/>
    <mergeCell ref="F1808:J1808"/>
    <mergeCell ref="K1808:P1808"/>
    <mergeCell ref="R1808:U1808"/>
    <mergeCell ref="V1808:Z1808"/>
    <mergeCell ref="AA1808:AF1808"/>
    <mergeCell ref="B1810:P1810"/>
    <mergeCell ref="Q1810:Q1835"/>
    <mergeCell ref="R1810:AF1810"/>
    <mergeCell ref="B1811:P1811"/>
    <mergeCell ref="R1811:AF1811"/>
    <mergeCell ref="B1812:D1812"/>
    <mergeCell ref="E1812:P1812"/>
    <mergeCell ref="R1812:T1812"/>
    <mergeCell ref="U1812:AF1812"/>
    <mergeCell ref="C1813:D1813"/>
    <mergeCell ref="E1813:G1813"/>
    <mergeCell ref="H1813:I1813"/>
    <mergeCell ref="J1813:M1813"/>
    <mergeCell ref="N1813:P1813"/>
    <mergeCell ref="S1813:T1813"/>
    <mergeCell ref="U1813:W1813"/>
    <mergeCell ref="G1832:H1832"/>
    <mergeCell ref="W1832:X1832"/>
    <mergeCell ref="E1833:G1833"/>
    <mergeCell ref="U1833:W1833"/>
    <mergeCell ref="B1832:D1832"/>
    <mergeCell ref="I1832:L1832"/>
    <mergeCell ref="M1832:P1832"/>
    <mergeCell ref="R1832:T1832"/>
    <mergeCell ref="Y1832:AB1832"/>
    <mergeCell ref="AC1832:AF1832"/>
    <mergeCell ref="B1833:D1833"/>
    <mergeCell ref="R1833:T1833"/>
    <mergeCell ref="B1831:D1831"/>
    <mergeCell ref="R1831:T1831"/>
    <mergeCell ref="B1816:D1816"/>
    <mergeCell ref="E1816:I1816"/>
    <mergeCell ref="J1816:M1816"/>
    <mergeCell ref="N1816:P1816"/>
    <mergeCell ref="R1816:T1816"/>
    <mergeCell ref="U1816:Y1816"/>
    <mergeCell ref="Z1816:AC1816"/>
    <mergeCell ref="AD1816:AF1816"/>
    <mergeCell ref="B1818:B1820"/>
    <mergeCell ref="C1818:E1818"/>
    <mergeCell ref="F1818:I1818"/>
    <mergeCell ref="J1818:J1819"/>
    <mergeCell ref="K1818:N1818"/>
    <mergeCell ref="O1818:O1819"/>
    <mergeCell ref="R1818:R1820"/>
    <mergeCell ref="S1818:U1818"/>
    <mergeCell ref="V1818:Y1818"/>
    <mergeCell ref="Z1818:Z1819"/>
    <mergeCell ref="AA1818:AD1818"/>
    <mergeCell ref="AE1818:AE1819"/>
    <mergeCell ref="P1818:P1820"/>
    <mergeCell ref="AF1818:AF1820"/>
    <mergeCell ref="B1827:P1827"/>
    <mergeCell ref="R1827:AF1827"/>
    <mergeCell ref="B1828:C1828"/>
    <mergeCell ref="D1828:E1828"/>
    <mergeCell ref="G1828:H1828"/>
    <mergeCell ref="I1828:J1828"/>
    <mergeCell ref="L1828:M1828"/>
    <mergeCell ref="N1828:O1828"/>
    <mergeCell ref="R1828:S1828"/>
    <mergeCell ref="T1828:U1828"/>
    <mergeCell ref="W1828:X1828"/>
    <mergeCell ref="Y1828:Z1828"/>
    <mergeCell ref="AB1828:AC1828"/>
    <mergeCell ref="AD1828:AE1828"/>
    <mergeCell ref="B1829:D1829"/>
    <mergeCell ref="G1829:I1829"/>
    <mergeCell ref="L1829:N1829"/>
    <mergeCell ref="R1829:T1829"/>
    <mergeCell ref="W1829:Y1829"/>
    <mergeCell ref="AB1829:AD1829"/>
    <mergeCell ref="B1830:D1830"/>
    <mergeCell ref="E1830:H1830"/>
    <mergeCell ref="I1830:L1830"/>
    <mergeCell ref="M1830:P1830"/>
    <mergeCell ref="R1830:T1830"/>
    <mergeCell ref="U1830:X1830"/>
    <mergeCell ref="Y1830:AB1830"/>
    <mergeCell ref="AC1830:AF1830"/>
    <mergeCell ref="E1831:H1831"/>
    <mergeCell ref="I1831:L1831"/>
    <mergeCell ref="M1831:P1831"/>
    <mergeCell ref="U1831:X1831"/>
    <mergeCell ref="Y1831:AB1831"/>
    <mergeCell ref="AC1831:AF1831"/>
    <mergeCell ref="B1860:D1860"/>
    <mergeCell ref="R1860:T1860"/>
    <mergeCell ref="B1858:D1858"/>
    <mergeCell ref="R1858:T1858"/>
    <mergeCell ref="E1858:H1858"/>
    <mergeCell ref="I1858:L1858"/>
    <mergeCell ref="M1858:P1858"/>
    <mergeCell ref="U1858:X1858"/>
    <mergeCell ref="Y1858:AB1858"/>
    <mergeCell ref="AC1858:AF1858"/>
    <mergeCell ref="G1859:H1859"/>
    <mergeCell ref="W1859:X1859"/>
    <mergeCell ref="E1860:G1860"/>
    <mergeCell ref="U1860:W1860"/>
    <mergeCell ref="K1845:N1845"/>
    <mergeCell ref="O1845:O1846"/>
    <mergeCell ref="R1845:R1847"/>
    <mergeCell ref="S1845:U1845"/>
    <mergeCell ref="V1845:Y1845"/>
    <mergeCell ref="Z1845:Z1846"/>
    <mergeCell ref="AA1845:AD1845"/>
    <mergeCell ref="AE1845:AE1846"/>
    <mergeCell ref="X1840:Y1840"/>
    <mergeCell ref="Z1840:AC1840"/>
    <mergeCell ref="AD1840:AF1840"/>
    <mergeCell ref="B1841:D1841"/>
    <mergeCell ref="E1841:I1841"/>
    <mergeCell ref="J1841:M1841"/>
    <mergeCell ref="N1841:P1841"/>
    <mergeCell ref="R1841:T1841"/>
    <mergeCell ref="U1841:Y1841"/>
    <mergeCell ref="Z1841:AC1841"/>
    <mergeCell ref="AD1841:AF1841"/>
    <mergeCell ref="B1842:D1842"/>
    <mergeCell ref="E1842:I1842"/>
    <mergeCell ref="J1842:M1842"/>
    <mergeCell ref="N1842:P1842"/>
    <mergeCell ref="R1842:T1842"/>
    <mergeCell ref="U1842:Y1842"/>
    <mergeCell ref="Z1842:AC1842"/>
    <mergeCell ref="AD1842:AF1842"/>
    <mergeCell ref="B1859:D1859"/>
    <mergeCell ref="I1859:L1859"/>
    <mergeCell ref="M1859:P1859"/>
    <mergeCell ref="R1859:T1859"/>
    <mergeCell ref="Y1859:AB1859"/>
    <mergeCell ref="AC1859:AF1859"/>
    <mergeCell ref="Q1837:Q1862"/>
    <mergeCell ref="R1837:AF1837"/>
    <mergeCell ref="B1838:P1838"/>
    <mergeCell ref="R1838:AF1838"/>
    <mergeCell ref="B1839:D1839"/>
    <mergeCell ref="E1839:P1839"/>
    <mergeCell ref="R1839:T1839"/>
    <mergeCell ref="U1839:AF1839"/>
    <mergeCell ref="N1855:O1855"/>
    <mergeCell ref="R1855:S1855"/>
    <mergeCell ref="T1855:U1855"/>
    <mergeCell ref="W1855:X1855"/>
    <mergeCell ref="Y1855:Z1855"/>
    <mergeCell ref="AB1855:AC1855"/>
    <mergeCell ref="AD1855:AE1855"/>
    <mergeCell ref="B1856:D1856"/>
    <mergeCell ref="G1856:I1856"/>
    <mergeCell ref="X1867:Y1867"/>
    <mergeCell ref="Z1867:AC1867"/>
    <mergeCell ref="AD1867:AF1867"/>
    <mergeCell ref="B1868:D1868"/>
    <mergeCell ref="E1868:I1868"/>
    <mergeCell ref="J1868:M1868"/>
    <mergeCell ref="N1868:P1868"/>
    <mergeCell ref="R1868:T1868"/>
    <mergeCell ref="U1868:Y1868"/>
    <mergeCell ref="Z1868:AC1868"/>
    <mergeCell ref="AD1868:AF1868"/>
    <mergeCell ref="B1869:D1869"/>
    <mergeCell ref="E1869:I1869"/>
    <mergeCell ref="J1869:M1869"/>
    <mergeCell ref="N1869:P1869"/>
    <mergeCell ref="R1869:T1869"/>
    <mergeCell ref="U1869:Y1869"/>
    <mergeCell ref="Z1869:AC1869"/>
    <mergeCell ref="AD1869:AF1869"/>
    <mergeCell ref="B1861:E1861"/>
    <mergeCell ref="F1861:J1861"/>
    <mergeCell ref="K1861:P1861"/>
    <mergeCell ref="R1861:U1861"/>
    <mergeCell ref="V1861:Z1861"/>
    <mergeCell ref="AA1861:AF1861"/>
    <mergeCell ref="B1862:E1862"/>
    <mergeCell ref="F1862:J1862"/>
    <mergeCell ref="K1862:P1862"/>
    <mergeCell ref="R1862:U1862"/>
    <mergeCell ref="V1862:Z1862"/>
    <mergeCell ref="AA1862:AF1862"/>
    <mergeCell ref="B1864:P1864"/>
    <mergeCell ref="Q1864:Q1889"/>
    <mergeCell ref="R1864:AF1864"/>
    <mergeCell ref="B1865:P1865"/>
    <mergeCell ref="R1865:AF1865"/>
    <mergeCell ref="B1866:D1866"/>
    <mergeCell ref="E1866:P1866"/>
    <mergeCell ref="R1866:T1866"/>
    <mergeCell ref="U1866:AF1866"/>
    <mergeCell ref="C1867:D1867"/>
    <mergeCell ref="E1867:G1867"/>
    <mergeCell ref="H1867:I1867"/>
    <mergeCell ref="J1867:M1867"/>
    <mergeCell ref="N1867:P1867"/>
    <mergeCell ref="S1867:T1867"/>
    <mergeCell ref="U1867:W1867"/>
    <mergeCell ref="G1886:H1886"/>
    <mergeCell ref="W1886:X1886"/>
    <mergeCell ref="E1887:G1887"/>
    <mergeCell ref="U1887:W1887"/>
    <mergeCell ref="B1886:D1886"/>
    <mergeCell ref="I1886:L1886"/>
    <mergeCell ref="M1886:P1886"/>
    <mergeCell ref="R1886:T1886"/>
    <mergeCell ref="Y1886:AB1886"/>
    <mergeCell ref="AC1886:AF1886"/>
    <mergeCell ref="B1887:D1887"/>
    <mergeCell ref="R1887:T1887"/>
    <mergeCell ref="B1885:D1885"/>
    <mergeCell ref="R1885:T1885"/>
    <mergeCell ref="B1870:D1870"/>
    <mergeCell ref="E1870:I1870"/>
    <mergeCell ref="J1870:M1870"/>
    <mergeCell ref="N1870:P1870"/>
    <mergeCell ref="R1870:T1870"/>
    <mergeCell ref="U1870:Y1870"/>
    <mergeCell ref="Z1870:AC1870"/>
    <mergeCell ref="AD1870:AF1870"/>
    <mergeCell ref="B1872:B1874"/>
    <mergeCell ref="C1872:E1872"/>
    <mergeCell ref="F1872:I1872"/>
    <mergeCell ref="J1872:J1873"/>
    <mergeCell ref="K1872:N1872"/>
    <mergeCell ref="O1872:O1873"/>
    <mergeCell ref="R1872:R1874"/>
    <mergeCell ref="S1872:U1872"/>
    <mergeCell ref="V1872:Y1872"/>
    <mergeCell ref="Z1872:Z1873"/>
    <mergeCell ref="AA1872:AD1872"/>
    <mergeCell ref="AE1872:AE1873"/>
    <mergeCell ref="P1872:P1874"/>
    <mergeCell ref="AF1872:AF1874"/>
    <mergeCell ref="B1881:P1881"/>
    <mergeCell ref="R1881:AF1881"/>
    <mergeCell ref="B1882:C1882"/>
    <mergeCell ref="D1882:E1882"/>
    <mergeCell ref="G1882:H1882"/>
    <mergeCell ref="I1882:J1882"/>
    <mergeCell ref="L1882:M1882"/>
    <mergeCell ref="N1882:O1882"/>
    <mergeCell ref="R1882:S1882"/>
    <mergeCell ref="T1882:U1882"/>
    <mergeCell ref="W1882:X1882"/>
    <mergeCell ref="Y1882:Z1882"/>
    <mergeCell ref="AB1882:AC1882"/>
    <mergeCell ref="AD1882:AE1882"/>
    <mergeCell ref="B1883:D1883"/>
    <mergeCell ref="G1883:I1883"/>
    <mergeCell ref="L1883:N1883"/>
    <mergeCell ref="R1883:T1883"/>
    <mergeCell ref="W1883:Y1883"/>
    <mergeCell ref="AB1883:AD1883"/>
    <mergeCell ref="B1884:D1884"/>
    <mergeCell ref="E1884:H1884"/>
    <mergeCell ref="I1884:L1884"/>
    <mergeCell ref="M1884:P1884"/>
    <mergeCell ref="R1884:T1884"/>
    <mergeCell ref="U1884:X1884"/>
    <mergeCell ref="Y1884:AB1884"/>
    <mergeCell ref="AC1884:AF1884"/>
    <mergeCell ref="E1885:H1885"/>
    <mergeCell ref="I1885:L1885"/>
    <mergeCell ref="M1885:P1885"/>
    <mergeCell ref="U1885:X1885"/>
    <mergeCell ref="Y1885:AB1885"/>
    <mergeCell ref="AC1885:AF1885"/>
    <mergeCell ref="B1914:D1914"/>
    <mergeCell ref="R1914:T1914"/>
    <mergeCell ref="B1912:D1912"/>
    <mergeCell ref="R1912:T1912"/>
    <mergeCell ref="E1912:H1912"/>
    <mergeCell ref="I1912:L1912"/>
    <mergeCell ref="M1912:P1912"/>
    <mergeCell ref="U1912:X1912"/>
    <mergeCell ref="Y1912:AB1912"/>
    <mergeCell ref="AC1912:AF1912"/>
    <mergeCell ref="G1913:H1913"/>
    <mergeCell ref="W1913:X1913"/>
    <mergeCell ref="E1914:G1914"/>
    <mergeCell ref="U1914:W1914"/>
    <mergeCell ref="K1899:N1899"/>
    <mergeCell ref="O1899:O1900"/>
    <mergeCell ref="R1899:R1901"/>
    <mergeCell ref="S1899:U1899"/>
    <mergeCell ref="V1899:Y1899"/>
    <mergeCell ref="Z1899:Z1900"/>
    <mergeCell ref="AA1899:AD1899"/>
    <mergeCell ref="AE1899:AE1900"/>
    <mergeCell ref="X1894:Y1894"/>
    <mergeCell ref="Z1894:AC1894"/>
    <mergeCell ref="AD1894:AF1894"/>
    <mergeCell ref="B1895:D1895"/>
    <mergeCell ref="E1895:I1895"/>
    <mergeCell ref="J1895:M1895"/>
    <mergeCell ref="N1895:P1895"/>
    <mergeCell ref="R1895:T1895"/>
    <mergeCell ref="U1895:Y1895"/>
    <mergeCell ref="Z1895:AC1895"/>
    <mergeCell ref="AD1895:AF1895"/>
    <mergeCell ref="B1896:D1896"/>
    <mergeCell ref="E1896:I1896"/>
    <mergeCell ref="J1896:M1896"/>
    <mergeCell ref="N1896:P1896"/>
    <mergeCell ref="R1896:T1896"/>
    <mergeCell ref="U1896:Y1896"/>
    <mergeCell ref="Z1896:AC1896"/>
    <mergeCell ref="AD1896:AF1896"/>
    <mergeCell ref="B1913:D1913"/>
    <mergeCell ref="I1913:L1913"/>
    <mergeCell ref="M1913:P1913"/>
    <mergeCell ref="R1913:T1913"/>
    <mergeCell ref="Y1913:AB1913"/>
    <mergeCell ref="AC1913:AF1913"/>
    <mergeCell ref="Q1891:Q1916"/>
    <mergeCell ref="R1891:AF1891"/>
    <mergeCell ref="B1892:P1892"/>
    <mergeCell ref="R1892:AF1892"/>
    <mergeCell ref="B1893:D1893"/>
    <mergeCell ref="E1893:P1893"/>
    <mergeCell ref="R1893:T1893"/>
    <mergeCell ref="U1893:AF1893"/>
    <mergeCell ref="X1921:Y1921"/>
    <mergeCell ref="Z1921:AC1921"/>
    <mergeCell ref="AD1921:AF1921"/>
    <mergeCell ref="B1922:D1922"/>
    <mergeCell ref="E1922:I1922"/>
    <mergeCell ref="J1922:M1922"/>
    <mergeCell ref="N1922:P1922"/>
    <mergeCell ref="R1922:T1922"/>
    <mergeCell ref="U1922:Y1922"/>
    <mergeCell ref="Z1922:AC1922"/>
    <mergeCell ref="AD1922:AF1922"/>
    <mergeCell ref="B1923:D1923"/>
    <mergeCell ref="E1923:I1923"/>
    <mergeCell ref="J1923:M1923"/>
    <mergeCell ref="N1923:P1923"/>
    <mergeCell ref="R1923:T1923"/>
    <mergeCell ref="U1923:Y1923"/>
    <mergeCell ref="Z1923:AC1923"/>
    <mergeCell ref="AD1923:AF1923"/>
    <mergeCell ref="B1915:E1915"/>
    <mergeCell ref="F1915:J1915"/>
    <mergeCell ref="K1915:P1915"/>
    <mergeCell ref="R1915:U1915"/>
    <mergeCell ref="V1915:Z1915"/>
    <mergeCell ref="AA1915:AF1915"/>
    <mergeCell ref="B1916:E1916"/>
    <mergeCell ref="F1916:J1916"/>
    <mergeCell ref="K1916:P1916"/>
    <mergeCell ref="R1916:U1916"/>
    <mergeCell ref="V1916:Z1916"/>
    <mergeCell ref="AA1916:AF1916"/>
    <mergeCell ref="B1918:P1918"/>
    <mergeCell ref="Q1918:Q1943"/>
    <mergeCell ref="R1918:AF1918"/>
    <mergeCell ref="B1919:P1919"/>
    <mergeCell ref="R1919:AF1919"/>
    <mergeCell ref="B1920:D1920"/>
    <mergeCell ref="E1920:P1920"/>
    <mergeCell ref="R1920:T1920"/>
    <mergeCell ref="U1920:AF1920"/>
    <mergeCell ref="C1921:D1921"/>
    <mergeCell ref="E1921:G1921"/>
    <mergeCell ref="H1921:I1921"/>
    <mergeCell ref="J1921:M1921"/>
    <mergeCell ref="N1921:P1921"/>
    <mergeCell ref="S1921:T1921"/>
    <mergeCell ref="U1921:W1921"/>
    <mergeCell ref="G1940:H1940"/>
    <mergeCell ref="W1940:X1940"/>
    <mergeCell ref="E1941:G1941"/>
    <mergeCell ref="U1941:W1941"/>
    <mergeCell ref="B1940:D1940"/>
    <mergeCell ref="I1940:L1940"/>
    <mergeCell ref="M1940:P1940"/>
    <mergeCell ref="R1940:T1940"/>
    <mergeCell ref="Y1940:AB1940"/>
    <mergeCell ref="AC1940:AF1940"/>
    <mergeCell ref="B1941:D1941"/>
    <mergeCell ref="R1941:T1941"/>
    <mergeCell ref="B1939:D1939"/>
    <mergeCell ref="R1939:T1939"/>
    <mergeCell ref="B1924:D1924"/>
    <mergeCell ref="E1924:I1924"/>
    <mergeCell ref="J1924:M1924"/>
    <mergeCell ref="N1924:P1924"/>
    <mergeCell ref="R1924:T1924"/>
    <mergeCell ref="U1924:Y1924"/>
    <mergeCell ref="Z1924:AC1924"/>
    <mergeCell ref="AD1924:AF1924"/>
    <mergeCell ref="B1926:B1928"/>
    <mergeCell ref="C1926:E1926"/>
    <mergeCell ref="F1926:I1926"/>
    <mergeCell ref="J1926:J1927"/>
    <mergeCell ref="K1926:N1926"/>
    <mergeCell ref="O1926:O1927"/>
    <mergeCell ref="R1926:R1928"/>
    <mergeCell ref="S1926:U1926"/>
    <mergeCell ref="V1926:Y1926"/>
    <mergeCell ref="Z1926:Z1927"/>
    <mergeCell ref="AA1926:AD1926"/>
    <mergeCell ref="AE1926:AE1927"/>
    <mergeCell ref="P1926:P1928"/>
    <mergeCell ref="AF1926:AF1928"/>
    <mergeCell ref="B1935:P1935"/>
    <mergeCell ref="R1935:AF1935"/>
    <mergeCell ref="B1936:C1936"/>
    <mergeCell ref="D1936:E1936"/>
    <mergeCell ref="G1936:H1936"/>
    <mergeCell ref="I1936:J1936"/>
    <mergeCell ref="L1936:M1936"/>
    <mergeCell ref="N1936:O1936"/>
    <mergeCell ref="R1936:S1936"/>
    <mergeCell ref="T1936:U1936"/>
    <mergeCell ref="W1936:X1936"/>
    <mergeCell ref="Y1936:Z1936"/>
    <mergeCell ref="AB1936:AC1936"/>
    <mergeCell ref="AD1936:AE1936"/>
    <mergeCell ref="B1937:D1937"/>
    <mergeCell ref="G1937:I1937"/>
    <mergeCell ref="L1937:N1937"/>
    <mergeCell ref="R1937:T1937"/>
    <mergeCell ref="W1937:Y1937"/>
    <mergeCell ref="AB1937:AD1937"/>
    <mergeCell ref="B1938:D1938"/>
    <mergeCell ref="E1938:H1938"/>
    <mergeCell ref="I1938:L1938"/>
    <mergeCell ref="M1938:P1938"/>
    <mergeCell ref="R1938:T1938"/>
    <mergeCell ref="U1938:X1938"/>
    <mergeCell ref="Y1938:AB1938"/>
    <mergeCell ref="AC1938:AF1938"/>
    <mergeCell ref="E1939:H1939"/>
    <mergeCell ref="I1939:L1939"/>
    <mergeCell ref="M1939:P1939"/>
    <mergeCell ref="U1939:X1939"/>
    <mergeCell ref="Y1939:AB1939"/>
    <mergeCell ref="AC1939:AF1939"/>
    <mergeCell ref="B1968:D1968"/>
    <mergeCell ref="R1968:T1968"/>
    <mergeCell ref="B1966:D1966"/>
    <mergeCell ref="R1966:T1966"/>
    <mergeCell ref="E1966:H1966"/>
    <mergeCell ref="I1966:L1966"/>
    <mergeCell ref="M1966:P1966"/>
    <mergeCell ref="U1966:X1966"/>
    <mergeCell ref="Y1966:AB1966"/>
    <mergeCell ref="AC1966:AF1966"/>
    <mergeCell ref="G1967:H1967"/>
    <mergeCell ref="W1967:X1967"/>
    <mergeCell ref="E1968:G1968"/>
    <mergeCell ref="U1968:W1968"/>
    <mergeCell ref="K1953:N1953"/>
    <mergeCell ref="O1953:O1954"/>
    <mergeCell ref="R1953:R1955"/>
    <mergeCell ref="S1953:U1953"/>
    <mergeCell ref="V1953:Y1953"/>
    <mergeCell ref="Z1953:Z1954"/>
    <mergeCell ref="AA1953:AD1953"/>
    <mergeCell ref="AE1953:AE1954"/>
    <mergeCell ref="X1948:Y1948"/>
    <mergeCell ref="Z1948:AC1948"/>
    <mergeCell ref="AD1948:AF1948"/>
    <mergeCell ref="B1949:D1949"/>
    <mergeCell ref="E1949:I1949"/>
    <mergeCell ref="J1949:M1949"/>
    <mergeCell ref="N1949:P1949"/>
    <mergeCell ref="R1949:T1949"/>
    <mergeCell ref="U1949:Y1949"/>
    <mergeCell ref="Z1949:AC1949"/>
    <mergeCell ref="AD1949:AF1949"/>
    <mergeCell ref="B1950:D1950"/>
    <mergeCell ref="E1950:I1950"/>
    <mergeCell ref="J1950:M1950"/>
    <mergeCell ref="N1950:P1950"/>
    <mergeCell ref="R1950:T1950"/>
    <mergeCell ref="U1950:Y1950"/>
    <mergeCell ref="Z1950:AC1950"/>
    <mergeCell ref="AD1950:AF1950"/>
    <mergeCell ref="B1967:D1967"/>
    <mergeCell ref="I1967:L1967"/>
    <mergeCell ref="M1967:P1967"/>
    <mergeCell ref="R1967:T1967"/>
    <mergeCell ref="Y1967:AB1967"/>
    <mergeCell ref="AC1967:AF1967"/>
    <mergeCell ref="Q1945:Q1970"/>
    <mergeCell ref="R1945:AF1945"/>
    <mergeCell ref="B1946:P1946"/>
    <mergeCell ref="R1946:AF1946"/>
    <mergeCell ref="B1947:D1947"/>
    <mergeCell ref="E1947:P1947"/>
    <mergeCell ref="R1947:T1947"/>
    <mergeCell ref="U1947:AF1947"/>
    <mergeCell ref="N1963:O1963"/>
    <mergeCell ref="R1963:S1963"/>
    <mergeCell ref="T1963:U1963"/>
    <mergeCell ref="W1963:X1963"/>
    <mergeCell ref="Y1963:Z1963"/>
    <mergeCell ref="AB1963:AC1963"/>
    <mergeCell ref="AD1963:AE1963"/>
    <mergeCell ref="B1964:D1964"/>
    <mergeCell ref="G1964:I1964"/>
    <mergeCell ref="X1975:Y1975"/>
    <mergeCell ref="Z1975:AC1975"/>
    <mergeCell ref="AD1975:AF1975"/>
    <mergeCell ref="B1976:D1976"/>
    <mergeCell ref="E1976:I1976"/>
    <mergeCell ref="J1976:M1976"/>
    <mergeCell ref="N1976:P1976"/>
    <mergeCell ref="R1976:T1976"/>
    <mergeCell ref="U1976:Y1976"/>
    <mergeCell ref="Z1976:AC1976"/>
    <mergeCell ref="AD1976:AF1976"/>
    <mergeCell ref="B1977:D1977"/>
    <mergeCell ref="E1977:I1977"/>
    <mergeCell ref="J1977:M1977"/>
    <mergeCell ref="N1977:P1977"/>
    <mergeCell ref="R1977:T1977"/>
    <mergeCell ref="U1977:Y1977"/>
    <mergeCell ref="Z1977:AC1977"/>
    <mergeCell ref="AD1977:AF1977"/>
    <mergeCell ref="B1969:E1969"/>
    <mergeCell ref="F1969:J1969"/>
    <mergeCell ref="K1969:P1969"/>
    <mergeCell ref="R1969:U1969"/>
    <mergeCell ref="V1969:Z1969"/>
    <mergeCell ref="AA1969:AF1969"/>
    <mergeCell ref="B1970:E1970"/>
    <mergeCell ref="F1970:J1970"/>
    <mergeCell ref="K1970:P1970"/>
    <mergeCell ref="R1970:U1970"/>
    <mergeCell ref="V1970:Z1970"/>
    <mergeCell ref="AA1970:AF1970"/>
    <mergeCell ref="B1972:P1972"/>
    <mergeCell ref="Q1972:Q1997"/>
    <mergeCell ref="R1972:AF1972"/>
    <mergeCell ref="B1973:P1973"/>
    <mergeCell ref="R1973:AF1973"/>
    <mergeCell ref="B1974:D1974"/>
    <mergeCell ref="E1974:P1974"/>
    <mergeCell ref="R1974:T1974"/>
    <mergeCell ref="U1974:AF1974"/>
    <mergeCell ref="C1975:D1975"/>
    <mergeCell ref="E1975:G1975"/>
    <mergeCell ref="H1975:I1975"/>
    <mergeCell ref="J1975:M1975"/>
    <mergeCell ref="N1975:P1975"/>
    <mergeCell ref="S1975:T1975"/>
    <mergeCell ref="U1975:W1975"/>
    <mergeCell ref="G1994:H1994"/>
    <mergeCell ref="W1994:X1994"/>
    <mergeCell ref="E1995:G1995"/>
    <mergeCell ref="U1995:W1995"/>
    <mergeCell ref="B1994:D1994"/>
    <mergeCell ref="I1994:L1994"/>
    <mergeCell ref="M1994:P1994"/>
    <mergeCell ref="R1994:T1994"/>
    <mergeCell ref="Y1994:AB1994"/>
    <mergeCell ref="AC1994:AF1994"/>
    <mergeCell ref="B1995:D1995"/>
    <mergeCell ref="R1995:T1995"/>
    <mergeCell ref="B1993:D1993"/>
    <mergeCell ref="R1993:T1993"/>
    <mergeCell ref="B1978:D1978"/>
    <mergeCell ref="E1978:I1978"/>
    <mergeCell ref="J1978:M1978"/>
    <mergeCell ref="N1978:P1978"/>
    <mergeCell ref="R1978:T1978"/>
    <mergeCell ref="U1978:Y1978"/>
    <mergeCell ref="Z1978:AC1978"/>
    <mergeCell ref="AD1978:AF1978"/>
    <mergeCell ref="B1980:B1982"/>
    <mergeCell ref="C1980:E1980"/>
    <mergeCell ref="F1980:I1980"/>
    <mergeCell ref="J1980:J1981"/>
    <mergeCell ref="K1980:N1980"/>
    <mergeCell ref="O1980:O1981"/>
    <mergeCell ref="R1980:R1982"/>
    <mergeCell ref="S1980:U1980"/>
    <mergeCell ref="V1980:Y1980"/>
    <mergeCell ref="Z1980:Z1981"/>
    <mergeCell ref="AA1980:AD1980"/>
    <mergeCell ref="AE1980:AE1981"/>
    <mergeCell ref="P1980:P1982"/>
    <mergeCell ref="AF1980:AF1982"/>
    <mergeCell ref="B1989:P1989"/>
    <mergeCell ref="R1989:AF1989"/>
    <mergeCell ref="B1990:C1990"/>
    <mergeCell ref="D1990:E1990"/>
    <mergeCell ref="G1990:H1990"/>
    <mergeCell ref="I1990:J1990"/>
    <mergeCell ref="L1990:M1990"/>
    <mergeCell ref="N1990:O1990"/>
    <mergeCell ref="R1990:S1990"/>
    <mergeCell ref="T1990:U1990"/>
    <mergeCell ref="W1990:X1990"/>
    <mergeCell ref="Y1990:Z1990"/>
    <mergeCell ref="AB1990:AC1990"/>
    <mergeCell ref="AD1990:AE1990"/>
    <mergeCell ref="B1991:D1991"/>
    <mergeCell ref="G1991:I1991"/>
    <mergeCell ref="L1991:N1991"/>
    <mergeCell ref="R1991:T1991"/>
    <mergeCell ref="W1991:Y1991"/>
    <mergeCell ref="AB1991:AD1991"/>
    <mergeCell ref="B1992:D1992"/>
    <mergeCell ref="E1992:H1992"/>
    <mergeCell ref="I1992:L1992"/>
    <mergeCell ref="M1992:P1992"/>
    <mergeCell ref="R1992:T1992"/>
    <mergeCell ref="U1992:X1992"/>
    <mergeCell ref="Y1992:AB1992"/>
    <mergeCell ref="AC1992:AF1992"/>
    <mergeCell ref="E1993:H1993"/>
    <mergeCell ref="I1993:L1993"/>
    <mergeCell ref="M1993:P1993"/>
    <mergeCell ref="U1993:X1993"/>
    <mergeCell ref="Y1993:AB1993"/>
    <mergeCell ref="AC1993:AF1993"/>
    <mergeCell ref="B2022:D2022"/>
    <mergeCell ref="R2022:T2022"/>
    <mergeCell ref="B2020:D2020"/>
    <mergeCell ref="R2020:T2020"/>
    <mergeCell ref="E2020:H2020"/>
    <mergeCell ref="I2020:L2020"/>
    <mergeCell ref="M2020:P2020"/>
    <mergeCell ref="U2020:X2020"/>
    <mergeCell ref="Y2020:AB2020"/>
    <mergeCell ref="AC2020:AF2020"/>
    <mergeCell ref="G2021:H2021"/>
    <mergeCell ref="W2021:X2021"/>
    <mergeCell ref="E2022:G2022"/>
    <mergeCell ref="U2022:W2022"/>
    <mergeCell ref="K2007:N2007"/>
    <mergeCell ref="O2007:O2008"/>
    <mergeCell ref="R2007:R2009"/>
    <mergeCell ref="S2007:U2007"/>
    <mergeCell ref="V2007:Y2007"/>
    <mergeCell ref="Z2007:Z2008"/>
    <mergeCell ref="AA2007:AD2007"/>
    <mergeCell ref="AE2007:AE2008"/>
    <mergeCell ref="X2002:Y2002"/>
    <mergeCell ref="Z2002:AC2002"/>
    <mergeCell ref="AD2002:AF2002"/>
    <mergeCell ref="B2003:D2003"/>
    <mergeCell ref="E2003:I2003"/>
    <mergeCell ref="J2003:M2003"/>
    <mergeCell ref="N2003:P2003"/>
    <mergeCell ref="R2003:T2003"/>
    <mergeCell ref="U2003:Y2003"/>
    <mergeCell ref="Z2003:AC2003"/>
    <mergeCell ref="AD2003:AF2003"/>
    <mergeCell ref="B2004:D2004"/>
    <mergeCell ref="E2004:I2004"/>
    <mergeCell ref="J2004:M2004"/>
    <mergeCell ref="N2004:P2004"/>
    <mergeCell ref="R2004:T2004"/>
    <mergeCell ref="U2004:Y2004"/>
    <mergeCell ref="Z2004:AC2004"/>
    <mergeCell ref="AD2004:AF2004"/>
    <mergeCell ref="B2021:D2021"/>
    <mergeCell ref="I2021:L2021"/>
    <mergeCell ref="M2021:P2021"/>
    <mergeCell ref="R2021:T2021"/>
    <mergeCell ref="Y2021:AB2021"/>
    <mergeCell ref="AC2021:AF2021"/>
    <mergeCell ref="Q1999:Q2024"/>
    <mergeCell ref="R1999:AF1999"/>
    <mergeCell ref="B2000:P2000"/>
    <mergeCell ref="R2000:AF2000"/>
    <mergeCell ref="B2001:D2001"/>
    <mergeCell ref="E2001:P2001"/>
    <mergeCell ref="R2001:T2001"/>
    <mergeCell ref="U2001:AF2001"/>
    <mergeCell ref="N2017:O2017"/>
    <mergeCell ref="R2017:S2017"/>
    <mergeCell ref="T2017:U2017"/>
    <mergeCell ref="W2017:X2017"/>
    <mergeCell ref="Y2017:Z2017"/>
    <mergeCell ref="AB2017:AC2017"/>
    <mergeCell ref="AD2017:AE2017"/>
    <mergeCell ref="B2018:D2018"/>
    <mergeCell ref="G2018:I2018"/>
    <mergeCell ref="X2029:Y2029"/>
    <mergeCell ref="Z2029:AC2029"/>
    <mergeCell ref="AD2029:AF2029"/>
    <mergeCell ref="B2030:D2030"/>
    <mergeCell ref="E2030:I2030"/>
    <mergeCell ref="J2030:M2030"/>
    <mergeCell ref="N2030:P2030"/>
    <mergeCell ref="R2030:T2030"/>
    <mergeCell ref="U2030:Y2030"/>
    <mergeCell ref="Z2030:AC2030"/>
    <mergeCell ref="AD2030:AF2030"/>
    <mergeCell ref="B2031:D2031"/>
    <mergeCell ref="E2031:I2031"/>
    <mergeCell ref="J2031:M2031"/>
    <mergeCell ref="N2031:P2031"/>
    <mergeCell ref="R2031:T2031"/>
    <mergeCell ref="U2031:Y2031"/>
    <mergeCell ref="Z2031:AC2031"/>
    <mergeCell ref="AD2031:AF2031"/>
    <mergeCell ref="B2023:E2023"/>
    <mergeCell ref="F2023:J2023"/>
    <mergeCell ref="K2023:P2023"/>
    <mergeCell ref="R2023:U2023"/>
    <mergeCell ref="V2023:Z2023"/>
    <mergeCell ref="AA2023:AF2023"/>
    <mergeCell ref="B2024:E2024"/>
    <mergeCell ref="F2024:J2024"/>
    <mergeCell ref="K2024:P2024"/>
    <mergeCell ref="R2024:U2024"/>
    <mergeCell ref="V2024:Z2024"/>
    <mergeCell ref="AA2024:AF2024"/>
    <mergeCell ref="B2026:P2026"/>
    <mergeCell ref="Q2026:Q2051"/>
    <mergeCell ref="R2026:AF2026"/>
    <mergeCell ref="B2027:P2027"/>
    <mergeCell ref="R2027:AF2027"/>
    <mergeCell ref="B2028:D2028"/>
    <mergeCell ref="E2028:P2028"/>
    <mergeCell ref="R2028:T2028"/>
    <mergeCell ref="U2028:AF2028"/>
    <mergeCell ref="C2029:D2029"/>
    <mergeCell ref="E2029:G2029"/>
    <mergeCell ref="H2029:I2029"/>
    <mergeCell ref="J2029:M2029"/>
    <mergeCell ref="N2029:P2029"/>
    <mergeCell ref="S2029:T2029"/>
    <mergeCell ref="U2029:W2029"/>
    <mergeCell ref="G2048:H2048"/>
    <mergeCell ref="W2048:X2048"/>
    <mergeCell ref="E2049:G2049"/>
    <mergeCell ref="U2049:W2049"/>
    <mergeCell ref="B2048:D2048"/>
    <mergeCell ref="I2048:L2048"/>
    <mergeCell ref="M2048:P2048"/>
    <mergeCell ref="R2048:T2048"/>
    <mergeCell ref="Y2048:AB2048"/>
    <mergeCell ref="AC2048:AF2048"/>
    <mergeCell ref="B2049:D2049"/>
    <mergeCell ref="R2049:T2049"/>
    <mergeCell ref="B2047:D2047"/>
    <mergeCell ref="R2047:T2047"/>
    <mergeCell ref="B2032:D2032"/>
    <mergeCell ref="E2032:I2032"/>
    <mergeCell ref="J2032:M2032"/>
    <mergeCell ref="N2032:P2032"/>
    <mergeCell ref="R2032:T2032"/>
    <mergeCell ref="U2032:Y2032"/>
    <mergeCell ref="Z2032:AC2032"/>
    <mergeCell ref="AD2032:AF2032"/>
    <mergeCell ref="B2034:B2036"/>
    <mergeCell ref="C2034:E2034"/>
    <mergeCell ref="F2034:I2034"/>
    <mergeCell ref="J2034:J2035"/>
    <mergeCell ref="K2034:N2034"/>
    <mergeCell ref="O2034:O2035"/>
    <mergeCell ref="R2034:R2036"/>
    <mergeCell ref="S2034:U2034"/>
    <mergeCell ref="V2034:Y2034"/>
    <mergeCell ref="Z2034:Z2035"/>
    <mergeCell ref="AA2034:AD2034"/>
    <mergeCell ref="AE2034:AE2035"/>
    <mergeCell ref="P2034:P2036"/>
    <mergeCell ref="AF2034:AF2036"/>
    <mergeCell ref="B2043:P2043"/>
    <mergeCell ref="R2043:AF2043"/>
    <mergeCell ref="B2044:C2044"/>
    <mergeCell ref="D2044:E2044"/>
    <mergeCell ref="G2044:H2044"/>
    <mergeCell ref="I2044:J2044"/>
    <mergeCell ref="L2044:M2044"/>
    <mergeCell ref="N2044:O2044"/>
    <mergeCell ref="R2044:S2044"/>
    <mergeCell ref="T2044:U2044"/>
    <mergeCell ref="W2044:X2044"/>
    <mergeCell ref="Y2044:Z2044"/>
    <mergeCell ref="AB2044:AC2044"/>
    <mergeCell ref="AD2044:AE2044"/>
    <mergeCell ref="B2045:D2045"/>
    <mergeCell ref="G2045:I2045"/>
    <mergeCell ref="L2045:N2045"/>
    <mergeCell ref="R2045:T2045"/>
    <mergeCell ref="W2045:Y2045"/>
    <mergeCell ref="AB2045:AD2045"/>
    <mergeCell ref="B2046:D2046"/>
    <mergeCell ref="E2046:H2046"/>
    <mergeCell ref="I2046:L2046"/>
    <mergeCell ref="M2046:P2046"/>
    <mergeCell ref="R2046:T2046"/>
    <mergeCell ref="U2046:X2046"/>
    <mergeCell ref="Y2046:AB2046"/>
    <mergeCell ref="AC2046:AF2046"/>
    <mergeCell ref="E2047:H2047"/>
    <mergeCell ref="I2047:L2047"/>
    <mergeCell ref="M2047:P2047"/>
    <mergeCell ref="U2047:X2047"/>
    <mergeCell ref="Y2047:AB2047"/>
    <mergeCell ref="AC2047:AF2047"/>
    <mergeCell ref="B2076:D2076"/>
    <mergeCell ref="R2076:T2076"/>
    <mergeCell ref="B2074:D2074"/>
    <mergeCell ref="R2074:T2074"/>
    <mergeCell ref="E2074:H2074"/>
    <mergeCell ref="I2074:L2074"/>
    <mergeCell ref="M2074:P2074"/>
    <mergeCell ref="U2074:X2074"/>
    <mergeCell ref="Y2074:AB2074"/>
    <mergeCell ref="AC2074:AF2074"/>
    <mergeCell ref="G2075:H2075"/>
    <mergeCell ref="W2075:X2075"/>
    <mergeCell ref="E2076:G2076"/>
    <mergeCell ref="U2076:W2076"/>
    <mergeCell ref="K2061:N2061"/>
    <mergeCell ref="O2061:O2062"/>
    <mergeCell ref="R2061:R2063"/>
    <mergeCell ref="S2061:U2061"/>
    <mergeCell ref="V2061:Y2061"/>
    <mergeCell ref="Z2061:Z2062"/>
    <mergeCell ref="AA2061:AD2061"/>
    <mergeCell ref="AE2061:AE2062"/>
    <mergeCell ref="X2056:Y2056"/>
    <mergeCell ref="Z2056:AC2056"/>
    <mergeCell ref="AD2056:AF2056"/>
    <mergeCell ref="B2057:D2057"/>
    <mergeCell ref="E2057:I2057"/>
    <mergeCell ref="J2057:M2057"/>
    <mergeCell ref="N2057:P2057"/>
    <mergeCell ref="R2057:T2057"/>
    <mergeCell ref="U2057:Y2057"/>
    <mergeCell ref="Z2057:AC2057"/>
    <mergeCell ref="AD2057:AF2057"/>
    <mergeCell ref="B2058:D2058"/>
    <mergeCell ref="E2058:I2058"/>
    <mergeCell ref="J2058:M2058"/>
    <mergeCell ref="N2058:P2058"/>
    <mergeCell ref="R2058:T2058"/>
    <mergeCell ref="U2058:Y2058"/>
    <mergeCell ref="Z2058:AC2058"/>
    <mergeCell ref="AD2058:AF2058"/>
    <mergeCell ref="B2075:D2075"/>
    <mergeCell ref="I2075:L2075"/>
    <mergeCell ref="M2075:P2075"/>
    <mergeCell ref="R2075:T2075"/>
    <mergeCell ref="Y2075:AB2075"/>
    <mergeCell ref="AC2075:AF2075"/>
    <mergeCell ref="Q2053:Q2078"/>
    <mergeCell ref="R2053:AF2053"/>
    <mergeCell ref="B2054:P2054"/>
    <mergeCell ref="R2054:AF2054"/>
    <mergeCell ref="B2055:D2055"/>
    <mergeCell ref="E2055:P2055"/>
    <mergeCell ref="R2055:T2055"/>
    <mergeCell ref="U2055:AF2055"/>
    <mergeCell ref="X2083:Y2083"/>
    <mergeCell ref="Z2083:AC2083"/>
    <mergeCell ref="AD2083:AF2083"/>
    <mergeCell ref="B2084:D2084"/>
    <mergeCell ref="E2084:I2084"/>
    <mergeCell ref="J2084:M2084"/>
    <mergeCell ref="N2084:P2084"/>
    <mergeCell ref="R2084:T2084"/>
    <mergeCell ref="U2084:Y2084"/>
    <mergeCell ref="Z2084:AC2084"/>
    <mergeCell ref="AD2084:AF2084"/>
    <mergeCell ref="B2085:D2085"/>
    <mergeCell ref="E2085:I2085"/>
    <mergeCell ref="J2085:M2085"/>
    <mergeCell ref="N2085:P2085"/>
    <mergeCell ref="R2085:T2085"/>
    <mergeCell ref="U2085:Y2085"/>
    <mergeCell ref="Z2085:AC2085"/>
    <mergeCell ref="AD2085:AF2085"/>
    <mergeCell ref="B2077:E2077"/>
    <mergeCell ref="F2077:J2077"/>
    <mergeCell ref="K2077:P2077"/>
    <mergeCell ref="R2077:U2077"/>
    <mergeCell ref="V2077:Z2077"/>
    <mergeCell ref="AA2077:AF2077"/>
    <mergeCell ref="B2078:E2078"/>
    <mergeCell ref="F2078:J2078"/>
    <mergeCell ref="K2078:P2078"/>
    <mergeCell ref="R2078:U2078"/>
    <mergeCell ref="V2078:Z2078"/>
    <mergeCell ref="AA2078:AF2078"/>
    <mergeCell ref="B2080:P2080"/>
    <mergeCell ref="Q2080:Q2105"/>
    <mergeCell ref="R2080:AF2080"/>
    <mergeCell ref="B2081:P2081"/>
    <mergeCell ref="R2081:AF2081"/>
    <mergeCell ref="B2082:D2082"/>
    <mergeCell ref="E2082:P2082"/>
    <mergeCell ref="R2082:T2082"/>
    <mergeCell ref="U2082:AF2082"/>
    <mergeCell ref="C2083:D2083"/>
    <mergeCell ref="E2083:G2083"/>
    <mergeCell ref="H2083:I2083"/>
    <mergeCell ref="J2083:M2083"/>
    <mergeCell ref="N2083:P2083"/>
    <mergeCell ref="S2083:T2083"/>
    <mergeCell ref="U2083:W2083"/>
    <mergeCell ref="G2102:H2102"/>
    <mergeCell ref="W2102:X2102"/>
    <mergeCell ref="E2103:G2103"/>
    <mergeCell ref="U2103:W2103"/>
    <mergeCell ref="B2102:D2102"/>
    <mergeCell ref="I2102:L2102"/>
    <mergeCell ref="M2102:P2102"/>
    <mergeCell ref="R2102:T2102"/>
    <mergeCell ref="Y2102:AB2102"/>
    <mergeCell ref="AC2102:AF2102"/>
    <mergeCell ref="B2103:D2103"/>
    <mergeCell ref="R2103:T2103"/>
    <mergeCell ref="B2101:D2101"/>
    <mergeCell ref="R2101:T2101"/>
    <mergeCell ref="B2086:D2086"/>
    <mergeCell ref="E2086:I2086"/>
    <mergeCell ref="J2086:M2086"/>
    <mergeCell ref="N2086:P2086"/>
    <mergeCell ref="R2086:T2086"/>
    <mergeCell ref="U2086:Y2086"/>
    <mergeCell ref="Z2086:AC2086"/>
    <mergeCell ref="AD2086:AF2086"/>
    <mergeCell ref="B2088:B2090"/>
    <mergeCell ref="C2088:E2088"/>
    <mergeCell ref="F2088:I2088"/>
    <mergeCell ref="J2088:J2089"/>
    <mergeCell ref="K2088:N2088"/>
    <mergeCell ref="O2088:O2089"/>
    <mergeCell ref="R2088:R2090"/>
    <mergeCell ref="S2088:U2088"/>
    <mergeCell ref="V2088:Y2088"/>
    <mergeCell ref="Z2088:Z2089"/>
    <mergeCell ref="AA2088:AD2088"/>
    <mergeCell ref="AE2088:AE2089"/>
    <mergeCell ref="P2088:P2090"/>
    <mergeCell ref="AF2088:AF2090"/>
    <mergeCell ref="B2097:P2097"/>
    <mergeCell ref="R2097:AF2097"/>
    <mergeCell ref="B2098:C2098"/>
    <mergeCell ref="D2098:E2098"/>
    <mergeCell ref="G2098:H2098"/>
    <mergeCell ref="I2098:J2098"/>
    <mergeCell ref="L2098:M2098"/>
    <mergeCell ref="N2098:O2098"/>
    <mergeCell ref="R2098:S2098"/>
    <mergeCell ref="T2098:U2098"/>
    <mergeCell ref="W2098:X2098"/>
    <mergeCell ref="Y2098:Z2098"/>
    <mergeCell ref="AB2098:AC2098"/>
    <mergeCell ref="AD2098:AE2098"/>
    <mergeCell ref="B2099:D2099"/>
    <mergeCell ref="G2099:I2099"/>
    <mergeCell ref="L2099:N2099"/>
    <mergeCell ref="R2099:T2099"/>
    <mergeCell ref="W2099:Y2099"/>
    <mergeCell ref="AB2099:AD2099"/>
    <mergeCell ref="B2100:D2100"/>
    <mergeCell ref="E2100:H2100"/>
    <mergeCell ref="I2100:L2100"/>
    <mergeCell ref="M2100:P2100"/>
    <mergeCell ref="R2100:T2100"/>
    <mergeCell ref="U2100:X2100"/>
    <mergeCell ref="Y2100:AB2100"/>
    <mergeCell ref="AC2100:AF2100"/>
    <mergeCell ref="E2101:H2101"/>
    <mergeCell ref="I2101:L2101"/>
    <mergeCell ref="M2101:P2101"/>
    <mergeCell ref="U2101:X2101"/>
    <mergeCell ref="Y2101:AB2101"/>
    <mergeCell ref="AC2101:AF2101"/>
    <mergeCell ref="B2130:D2130"/>
    <mergeCell ref="R2130:T2130"/>
    <mergeCell ref="B2128:D2128"/>
    <mergeCell ref="R2128:T2128"/>
    <mergeCell ref="E2128:H2128"/>
    <mergeCell ref="I2128:L2128"/>
    <mergeCell ref="M2128:P2128"/>
    <mergeCell ref="U2128:X2128"/>
    <mergeCell ref="Y2128:AB2128"/>
    <mergeCell ref="AC2128:AF2128"/>
    <mergeCell ref="G2129:H2129"/>
    <mergeCell ref="W2129:X2129"/>
    <mergeCell ref="E2130:G2130"/>
    <mergeCell ref="U2130:W2130"/>
    <mergeCell ref="K2115:N2115"/>
    <mergeCell ref="O2115:O2116"/>
    <mergeCell ref="R2115:R2117"/>
    <mergeCell ref="S2115:U2115"/>
    <mergeCell ref="V2115:Y2115"/>
    <mergeCell ref="Z2115:Z2116"/>
    <mergeCell ref="AA2115:AD2115"/>
    <mergeCell ref="AE2115:AE2116"/>
    <mergeCell ref="X2110:Y2110"/>
    <mergeCell ref="Z2110:AC2110"/>
    <mergeCell ref="AD2110:AF2110"/>
    <mergeCell ref="B2111:D2111"/>
    <mergeCell ref="E2111:I2111"/>
    <mergeCell ref="J2111:M2111"/>
    <mergeCell ref="N2111:P2111"/>
    <mergeCell ref="R2111:T2111"/>
    <mergeCell ref="U2111:Y2111"/>
    <mergeCell ref="Z2111:AC2111"/>
    <mergeCell ref="AD2111:AF2111"/>
    <mergeCell ref="B2112:D2112"/>
    <mergeCell ref="E2112:I2112"/>
    <mergeCell ref="J2112:M2112"/>
    <mergeCell ref="N2112:P2112"/>
    <mergeCell ref="R2112:T2112"/>
    <mergeCell ref="U2112:Y2112"/>
    <mergeCell ref="Z2112:AC2112"/>
    <mergeCell ref="AD2112:AF2112"/>
    <mergeCell ref="B2129:D2129"/>
    <mergeCell ref="I2129:L2129"/>
    <mergeCell ref="M2129:P2129"/>
    <mergeCell ref="R2129:T2129"/>
    <mergeCell ref="Y2129:AB2129"/>
    <mergeCell ref="AC2129:AF2129"/>
    <mergeCell ref="Q2107:Q2132"/>
    <mergeCell ref="R2107:AF2107"/>
    <mergeCell ref="B2108:P2108"/>
    <mergeCell ref="R2108:AF2108"/>
    <mergeCell ref="B2109:D2109"/>
    <mergeCell ref="E2109:P2109"/>
    <mergeCell ref="R2109:T2109"/>
    <mergeCell ref="U2109:AF2109"/>
    <mergeCell ref="N2125:O2125"/>
    <mergeCell ref="R2125:S2125"/>
    <mergeCell ref="T2125:U2125"/>
    <mergeCell ref="W2125:X2125"/>
    <mergeCell ref="Y2125:Z2125"/>
    <mergeCell ref="AB2125:AC2125"/>
    <mergeCell ref="AD2125:AE2125"/>
    <mergeCell ref="B2126:D2126"/>
    <mergeCell ref="G2126:I2126"/>
    <mergeCell ref="X2137:Y2137"/>
    <mergeCell ref="Z2137:AC2137"/>
    <mergeCell ref="AD2137:AF2137"/>
    <mergeCell ref="B2138:D2138"/>
    <mergeCell ref="E2138:I2138"/>
    <mergeCell ref="J2138:M2138"/>
    <mergeCell ref="N2138:P2138"/>
    <mergeCell ref="R2138:T2138"/>
    <mergeCell ref="U2138:Y2138"/>
    <mergeCell ref="Z2138:AC2138"/>
    <mergeCell ref="AD2138:AF2138"/>
    <mergeCell ref="B2139:D2139"/>
    <mergeCell ref="E2139:I2139"/>
    <mergeCell ref="J2139:M2139"/>
    <mergeCell ref="N2139:P2139"/>
    <mergeCell ref="R2139:T2139"/>
    <mergeCell ref="U2139:Y2139"/>
    <mergeCell ref="Z2139:AC2139"/>
    <mergeCell ref="AD2139:AF2139"/>
    <mergeCell ref="B2131:E2131"/>
    <mergeCell ref="F2131:J2131"/>
    <mergeCell ref="K2131:P2131"/>
    <mergeCell ref="R2131:U2131"/>
    <mergeCell ref="V2131:Z2131"/>
    <mergeCell ref="AA2131:AF2131"/>
    <mergeCell ref="B2132:E2132"/>
    <mergeCell ref="F2132:J2132"/>
    <mergeCell ref="K2132:P2132"/>
    <mergeCell ref="R2132:U2132"/>
    <mergeCell ref="V2132:Z2132"/>
    <mergeCell ref="AA2132:AF2132"/>
    <mergeCell ref="B2134:P2134"/>
    <mergeCell ref="Q2134:Q2159"/>
    <mergeCell ref="R2134:AF2134"/>
    <mergeCell ref="B2135:P2135"/>
    <mergeCell ref="R2135:AF2135"/>
    <mergeCell ref="B2136:D2136"/>
    <mergeCell ref="E2136:P2136"/>
    <mergeCell ref="R2136:T2136"/>
    <mergeCell ref="U2136:AF2136"/>
    <mergeCell ref="C2137:D2137"/>
    <mergeCell ref="E2137:G2137"/>
    <mergeCell ref="H2137:I2137"/>
    <mergeCell ref="J2137:M2137"/>
    <mergeCell ref="N2137:P2137"/>
    <mergeCell ref="S2137:T2137"/>
    <mergeCell ref="U2137:W2137"/>
    <mergeCell ref="G2156:H2156"/>
    <mergeCell ref="W2156:X2156"/>
    <mergeCell ref="E2157:G2157"/>
    <mergeCell ref="U2157:W2157"/>
    <mergeCell ref="B2156:D2156"/>
    <mergeCell ref="I2156:L2156"/>
    <mergeCell ref="M2156:P2156"/>
    <mergeCell ref="R2156:T2156"/>
    <mergeCell ref="Y2156:AB2156"/>
    <mergeCell ref="AC2156:AF2156"/>
    <mergeCell ref="B2157:D2157"/>
    <mergeCell ref="R2157:T2157"/>
    <mergeCell ref="B2155:D2155"/>
    <mergeCell ref="R2155:T2155"/>
    <mergeCell ref="B2140:D2140"/>
    <mergeCell ref="E2140:I2140"/>
    <mergeCell ref="J2140:M2140"/>
    <mergeCell ref="N2140:P2140"/>
    <mergeCell ref="R2140:T2140"/>
    <mergeCell ref="U2140:Y2140"/>
    <mergeCell ref="Z2140:AC2140"/>
    <mergeCell ref="AD2140:AF2140"/>
    <mergeCell ref="B2142:B2144"/>
    <mergeCell ref="C2142:E2142"/>
    <mergeCell ref="F2142:I2142"/>
    <mergeCell ref="J2142:J2143"/>
    <mergeCell ref="K2142:N2142"/>
    <mergeCell ref="O2142:O2143"/>
    <mergeCell ref="R2142:R2144"/>
    <mergeCell ref="S2142:U2142"/>
    <mergeCell ref="V2142:Y2142"/>
    <mergeCell ref="Z2142:Z2143"/>
    <mergeCell ref="AA2142:AD2142"/>
    <mergeCell ref="AE2142:AE2143"/>
    <mergeCell ref="P2142:P2144"/>
    <mergeCell ref="AF2142:AF2144"/>
    <mergeCell ref="B2151:P2151"/>
    <mergeCell ref="R2151:AF2151"/>
    <mergeCell ref="B2152:C2152"/>
    <mergeCell ref="D2152:E2152"/>
    <mergeCell ref="G2152:H2152"/>
    <mergeCell ref="I2152:J2152"/>
    <mergeCell ref="L2152:M2152"/>
    <mergeCell ref="N2152:O2152"/>
    <mergeCell ref="R2152:S2152"/>
    <mergeCell ref="T2152:U2152"/>
    <mergeCell ref="W2152:X2152"/>
    <mergeCell ref="Y2152:Z2152"/>
    <mergeCell ref="AB2152:AC2152"/>
    <mergeCell ref="AD2152:AE2152"/>
    <mergeCell ref="B2153:D2153"/>
    <mergeCell ref="G2153:I2153"/>
    <mergeCell ref="L2153:N2153"/>
    <mergeCell ref="R2153:T2153"/>
    <mergeCell ref="W2153:Y2153"/>
    <mergeCell ref="AB2153:AD2153"/>
    <mergeCell ref="B2154:D2154"/>
    <mergeCell ref="E2154:H2154"/>
    <mergeCell ref="I2154:L2154"/>
    <mergeCell ref="M2154:P2154"/>
    <mergeCell ref="R2154:T2154"/>
    <mergeCell ref="U2154:X2154"/>
    <mergeCell ref="Y2154:AB2154"/>
    <mergeCell ref="AC2154:AF2154"/>
    <mergeCell ref="E2155:H2155"/>
    <mergeCell ref="I2155:L2155"/>
    <mergeCell ref="M2155:P2155"/>
    <mergeCell ref="U2155:X2155"/>
    <mergeCell ref="Y2155:AB2155"/>
    <mergeCell ref="AC2155:AF2155"/>
    <mergeCell ref="B2184:D2184"/>
    <mergeCell ref="R2184:T2184"/>
    <mergeCell ref="B2182:D2182"/>
    <mergeCell ref="R2182:T2182"/>
    <mergeCell ref="E2182:H2182"/>
    <mergeCell ref="I2182:L2182"/>
    <mergeCell ref="M2182:P2182"/>
    <mergeCell ref="U2182:X2182"/>
    <mergeCell ref="Y2182:AB2182"/>
    <mergeCell ref="AC2182:AF2182"/>
    <mergeCell ref="G2183:H2183"/>
    <mergeCell ref="W2183:X2183"/>
    <mergeCell ref="E2184:G2184"/>
    <mergeCell ref="U2184:W2184"/>
    <mergeCell ref="K2169:N2169"/>
    <mergeCell ref="O2169:O2170"/>
    <mergeCell ref="R2169:R2171"/>
    <mergeCell ref="S2169:U2169"/>
    <mergeCell ref="V2169:Y2169"/>
    <mergeCell ref="Z2169:Z2170"/>
    <mergeCell ref="AA2169:AD2169"/>
    <mergeCell ref="AE2169:AE2170"/>
    <mergeCell ref="X2164:Y2164"/>
    <mergeCell ref="Z2164:AC2164"/>
    <mergeCell ref="AD2164:AF2164"/>
    <mergeCell ref="B2165:D2165"/>
    <mergeCell ref="E2165:I2165"/>
    <mergeCell ref="J2165:M2165"/>
    <mergeCell ref="N2165:P2165"/>
    <mergeCell ref="R2165:T2165"/>
    <mergeCell ref="U2165:Y2165"/>
    <mergeCell ref="Z2165:AC2165"/>
    <mergeCell ref="AD2165:AF2165"/>
    <mergeCell ref="B2166:D2166"/>
    <mergeCell ref="E2166:I2166"/>
    <mergeCell ref="J2166:M2166"/>
    <mergeCell ref="N2166:P2166"/>
    <mergeCell ref="R2166:T2166"/>
    <mergeCell ref="U2166:Y2166"/>
    <mergeCell ref="Z2166:AC2166"/>
    <mergeCell ref="AD2166:AF2166"/>
    <mergeCell ref="B2183:D2183"/>
    <mergeCell ref="I2183:L2183"/>
    <mergeCell ref="M2183:P2183"/>
    <mergeCell ref="R2183:T2183"/>
    <mergeCell ref="Y2183:AB2183"/>
    <mergeCell ref="AC2183:AF2183"/>
    <mergeCell ref="Q2161:Q2186"/>
    <mergeCell ref="R2161:AF2161"/>
    <mergeCell ref="B2162:P2162"/>
    <mergeCell ref="R2162:AF2162"/>
    <mergeCell ref="B2163:D2163"/>
    <mergeCell ref="E2163:P2163"/>
    <mergeCell ref="R2163:T2163"/>
    <mergeCell ref="U2163:AF2163"/>
    <mergeCell ref="N2179:O2179"/>
    <mergeCell ref="R2179:S2179"/>
    <mergeCell ref="T2179:U2179"/>
    <mergeCell ref="W2179:X2179"/>
    <mergeCell ref="Y2179:Z2179"/>
    <mergeCell ref="AB2179:AC2179"/>
    <mergeCell ref="AD2179:AE2179"/>
    <mergeCell ref="B2180:D2180"/>
    <mergeCell ref="G2180:I2180"/>
    <mergeCell ref="X2191:Y2191"/>
    <mergeCell ref="Z2191:AC2191"/>
    <mergeCell ref="AD2191:AF2191"/>
    <mergeCell ref="B2192:D2192"/>
    <mergeCell ref="E2192:I2192"/>
    <mergeCell ref="J2192:M2192"/>
    <mergeCell ref="N2192:P2192"/>
    <mergeCell ref="R2192:T2192"/>
    <mergeCell ref="U2192:Y2192"/>
    <mergeCell ref="Z2192:AC2192"/>
    <mergeCell ref="AD2192:AF2192"/>
    <mergeCell ref="B2193:D2193"/>
    <mergeCell ref="E2193:I2193"/>
    <mergeCell ref="J2193:M2193"/>
    <mergeCell ref="N2193:P2193"/>
    <mergeCell ref="R2193:T2193"/>
    <mergeCell ref="U2193:Y2193"/>
    <mergeCell ref="Z2193:AC2193"/>
    <mergeCell ref="AD2193:AF2193"/>
    <mergeCell ref="B2185:E2185"/>
    <mergeCell ref="F2185:J2185"/>
    <mergeCell ref="K2185:P2185"/>
    <mergeCell ref="R2185:U2185"/>
    <mergeCell ref="V2185:Z2185"/>
    <mergeCell ref="AA2185:AF2185"/>
    <mergeCell ref="B2186:E2186"/>
    <mergeCell ref="F2186:J2186"/>
    <mergeCell ref="K2186:P2186"/>
    <mergeCell ref="R2186:U2186"/>
    <mergeCell ref="V2186:Z2186"/>
    <mergeCell ref="AA2186:AF2186"/>
    <mergeCell ref="B2188:P2188"/>
    <mergeCell ref="Q2188:Q2213"/>
    <mergeCell ref="R2188:AF2188"/>
    <mergeCell ref="B2189:P2189"/>
    <mergeCell ref="R2189:AF2189"/>
    <mergeCell ref="B2190:D2190"/>
    <mergeCell ref="E2190:P2190"/>
    <mergeCell ref="R2190:T2190"/>
    <mergeCell ref="U2190:AF2190"/>
    <mergeCell ref="C2191:D2191"/>
    <mergeCell ref="E2191:G2191"/>
    <mergeCell ref="H2191:I2191"/>
    <mergeCell ref="J2191:M2191"/>
    <mergeCell ref="N2191:P2191"/>
    <mergeCell ref="S2191:T2191"/>
    <mergeCell ref="U2191:W2191"/>
    <mergeCell ref="G2210:H2210"/>
    <mergeCell ref="W2210:X2210"/>
    <mergeCell ref="E2211:G2211"/>
    <mergeCell ref="U2211:W2211"/>
    <mergeCell ref="B2210:D2210"/>
    <mergeCell ref="I2210:L2210"/>
    <mergeCell ref="M2210:P2210"/>
    <mergeCell ref="R2210:T2210"/>
    <mergeCell ref="Y2210:AB2210"/>
    <mergeCell ref="AC2210:AF2210"/>
    <mergeCell ref="B2211:D2211"/>
    <mergeCell ref="R2211:T2211"/>
    <mergeCell ref="B2209:D2209"/>
    <mergeCell ref="R2209:T2209"/>
    <mergeCell ref="B2194:D2194"/>
    <mergeCell ref="E2194:I2194"/>
    <mergeCell ref="J2194:M2194"/>
    <mergeCell ref="N2194:P2194"/>
    <mergeCell ref="R2194:T2194"/>
    <mergeCell ref="U2194:Y2194"/>
    <mergeCell ref="Z2194:AC2194"/>
    <mergeCell ref="AD2194:AF2194"/>
    <mergeCell ref="B2196:B2198"/>
    <mergeCell ref="C2196:E2196"/>
    <mergeCell ref="F2196:I2196"/>
    <mergeCell ref="J2196:J2197"/>
    <mergeCell ref="K2196:N2196"/>
    <mergeCell ref="O2196:O2197"/>
    <mergeCell ref="R2196:R2198"/>
    <mergeCell ref="S2196:U2196"/>
    <mergeCell ref="V2196:Y2196"/>
    <mergeCell ref="Z2196:Z2197"/>
    <mergeCell ref="AA2196:AD2196"/>
    <mergeCell ref="AE2196:AE2197"/>
    <mergeCell ref="P2196:P2198"/>
    <mergeCell ref="AF2196:AF2198"/>
    <mergeCell ref="B2205:P2205"/>
    <mergeCell ref="R2205:AF2205"/>
    <mergeCell ref="B2206:C2206"/>
    <mergeCell ref="D2206:E2206"/>
    <mergeCell ref="G2206:H2206"/>
    <mergeCell ref="I2206:J2206"/>
    <mergeCell ref="L2206:M2206"/>
    <mergeCell ref="N2206:O2206"/>
    <mergeCell ref="R2206:S2206"/>
    <mergeCell ref="T2206:U2206"/>
    <mergeCell ref="W2206:X2206"/>
    <mergeCell ref="Y2206:Z2206"/>
    <mergeCell ref="AB2206:AC2206"/>
    <mergeCell ref="AD2206:AE2206"/>
    <mergeCell ref="B2207:D2207"/>
    <mergeCell ref="G2207:I2207"/>
    <mergeCell ref="L2207:N2207"/>
    <mergeCell ref="R2207:T2207"/>
    <mergeCell ref="W2207:Y2207"/>
    <mergeCell ref="AB2207:AD2207"/>
    <mergeCell ref="B2208:D2208"/>
    <mergeCell ref="E2208:H2208"/>
    <mergeCell ref="I2208:L2208"/>
    <mergeCell ref="M2208:P2208"/>
    <mergeCell ref="R2208:T2208"/>
    <mergeCell ref="U2208:X2208"/>
    <mergeCell ref="Y2208:AB2208"/>
    <mergeCell ref="AC2208:AF2208"/>
    <mergeCell ref="E2209:H2209"/>
    <mergeCell ref="I2209:L2209"/>
    <mergeCell ref="M2209:P2209"/>
    <mergeCell ref="U2209:X2209"/>
    <mergeCell ref="Y2209:AB2209"/>
    <mergeCell ref="AC2209:AF2209"/>
    <mergeCell ref="B2238:D2238"/>
    <mergeCell ref="R2238:T2238"/>
    <mergeCell ref="B2236:D2236"/>
    <mergeCell ref="R2236:T2236"/>
    <mergeCell ref="E2236:H2236"/>
    <mergeCell ref="I2236:L2236"/>
    <mergeCell ref="M2236:P2236"/>
    <mergeCell ref="U2236:X2236"/>
    <mergeCell ref="Y2236:AB2236"/>
    <mergeCell ref="AC2236:AF2236"/>
    <mergeCell ref="G2237:H2237"/>
    <mergeCell ref="W2237:X2237"/>
    <mergeCell ref="E2238:G2238"/>
    <mergeCell ref="U2238:W2238"/>
    <mergeCell ref="K2223:N2223"/>
    <mergeCell ref="O2223:O2224"/>
    <mergeCell ref="R2223:R2225"/>
    <mergeCell ref="S2223:U2223"/>
    <mergeCell ref="V2223:Y2223"/>
    <mergeCell ref="Z2223:Z2224"/>
    <mergeCell ref="AA2223:AD2223"/>
    <mergeCell ref="AE2223:AE2224"/>
    <mergeCell ref="X2218:Y2218"/>
    <mergeCell ref="Z2218:AC2218"/>
    <mergeCell ref="AD2218:AF2218"/>
    <mergeCell ref="B2219:D2219"/>
    <mergeCell ref="E2219:I2219"/>
    <mergeCell ref="J2219:M2219"/>
    <mergeCell ref="N2219:P2219"/>
    <mergeCell ref="R2219:T2219"/>
    <mergeCell ref="U2219:Y2219"/>
    <mergeCell ref="Z2219:AC2219"/>
    <mergeCell ref="AD2219:AF2219"/>
    <mergeCell ref="B2220:D2220"/>
    <mergeCell ref="E2220:I2220"/>
    <mergeCell ref="J2220:M2220"/>
    <mergeCell ref="N2220:P2220"/>
    <mergeCell ref="R2220:T2220"/>
    <mergeCell ref="U2220:Y2220"/>
    <mergeCell ref="Z2220:AC2220"/>
    <mergeCell ref="AD2220:AF2220"/>
    <mergeCell ref="B2237:D2237"/>
    <mergeCell ref="I2237:L2237"/>
    <mergeCell ref="M2237:P2237"/>
    <mergeCell ref="R2237:T2237"/>
    <mergeCell ref="Y2237:AB2237"/>
    <mergeCell ref="AC2237:AF2237"/>
    <mergeCell ref="Q2215:Q2240"/>
    <mergeCell ref="R2215:AF2215"/>
    <mergeCell ref="B2216:P2216"/>
    <mergeCell ref="R2216:AF2216"/>
    <mergeCell ref="B2217:D2217"/>
    <mergeCell ref="E2217:P2217"/>
    <mergeCell ref="R2217:T2217"/>
    <mergeCell ref="U2217:AF2217"/>
    <mergeCell ref="X2245:Y2245"/>
    <mergeCell ref="Z2245:AC2245"/>
    <mergeCell ref="AD2245:AF2245"/>
    <mergeCell ref="B2246:D2246"/>
    <mergeCell ref="E2246:I2246"/>
    <mergeCell ref="J2246:M2246"/>
    <mergeCell ref="N2246:P2246"/>
    <mergeCell ref="R2246:T2246"/>
    <mergeCell ref="U2246:Y2246"/>
    <mergeCell ref="Z2246:AC2246"/>
    <mergeCell ref="AD2246:AF2246"/>
    <mergeCell ref="B2247:D2247"/>
    <mergeCell ref="E2247:I2247"/>
    <mergeCell ref="J2247:M2247"/>
    <mergeCell ref="N2247:P2247"/>
    <mergeCell ref="R2247:T2247"/>
    <mergeCell ref="U2247:Y2247"/>
    <mergeCell ref="Z2247:AC2247"/>
    <mergeCell ref="AD2247:AF2247"/>
    <mergeCell ref="B2239:E2239"/>
    <mergeCell ref="F2239:J2239"/>
    <mergeCell ref="K2239:P2239"/>
    <mergeCell ref="R2239:U2239"/>
    <mergeCell ref="V2239:Z2239"/>
    <mergeCell ref="AA2239:AF2239"/>
    <mergeCell ref="B2240:E2240"/>
    <mergeCell ref="F2240:J2240"/>
    <mergeCell ref="K2240:P2240"/>
    <mergeCell ref="R2240:U2240"/>
    <mergeCell ref="V2240:Z2240"/>
    <mergeCell ref="AA2240:AF2240"/>
    <mergeCell ref="B2242:P2242"/>
    <mergeCell ref="Q2242:Q2267"/>
    <mergeCell ref="R2242:AF2242"/>
    <mergeCell ref="B2243:P2243"/>
    <mergeCell ref="R2243:AF2243"/>
    <mergeCell ref="B2244:D2244"/>
    <mergeCell ref="E2244:P2244"/>
    <mergeCell ref="R2244:T2244"/>
    <mergeCell ref="U2244:AF2244"/>
    <mergeCell ref="C2245:D2245"/>
    <mergeCell ref="E2245:G2245"/>
    <mergeCell ref="H2245:I2245"/>
    <mergeCell ref="J2245:M2245"/>
    <mergeCell ref="N2245:P2245"/>
    <mergeCell ref="S2245:T2245"/>
    <mergeCell ref="U2245:W2245"/>
    <mergeCell ref="G2264:H2264"/>
    <mergeCell ref="W2264:X2264"/>
    <mergeCell ref="E2265:G2265"/>
    <mergeCell ref="U2265:W2265"/>
    <mergeCell ref="B2264:D2264"/>
    <mergeCell ref="I2264:L2264"/>
    <mergeCell ref="M2264:P2264"/>
    <mergeCell ref="R2264:T2264"/>
    <mergeCell ref="Y2264:AB2264"/>
    <mergeCell ref="AC2264:AF2264"/>
    <mergeCell ref="B2265:D2265"/>
    <mergeCell ref="R2265:T2265"/>
    <mergeCell ref="B2263:D2263"/>
    <mergeCell ref="R2263:T2263"/>
    <mergeCell ref="B2248:D2248"/>
    <mergeCell ref="E2248:I2248"/>
    <mergeCell ref="J2248:M2248"/>
    <mergeCell ref="N2248:P2248"/>
    <mergeCell ref="R2248:T2248"/>
    <mergeCell ref="U2248:Y2248"/>
    <mergeCell ref="Z2248:AC2248"/>
    <mergeCell ref="AD2248:AF2248"/>
    <mergeCell ref="B2250:B2252"/>
    <mergeCell ref="C2250:E2250"/>
    <mergeCell ref="F2250:I2250"/>
    <mergeCell ref="J2250:J2251"/>
    <mergeCell ref="K2250:N2250"/>
    <mergeCell ref="O2250:O2251"/>
    <mergeCell ref="R2250:R2252"/>
    <mergeCell ref="S2250:U2250"/>
    <mergeCell ref="V2250:Y2250"/>
    <mergeCell ref="Z2250:Z2251"/>
    <mergeCell ref="AA2250:AD2250"/>
    <mergeCell ref="AE2250:AE2251"/>
    <mergeCell ref="P2250:P2252"/>
    <mergeCell ref="AF2250:AF2252"/>
    <mergeCell ref="B2259:P2259"/>
    <mergeCell ref="R2259:AF2259"/>
    <mergeCell ref="B2260:C2260"/>
    <mergeCell ref="D2260:E2260"/>
    <mergeCell ref="G2260:H2260"/>
    <mergeCell ref="I2260:J2260"/>
    <mergeCell ref="L2260:M2260"/>
    <mergeCell ref="N2260:O2260"/>
    <mergeCell ref="R2260:S2260"/>
    <mergeCell ref="T2260:U2260"/>
    <mergeCell ref="W2260:X2260"/>
    <mergeCell ref="Y2260:Z2260"/>
    <mergeCell ref="AB2260:AC2260"/>
    <mergeCell ref="AD2260:AE2260"/>
    <mergeCell ref="B2261:D2261"/>
    <mergeCell ref="G2261:I2261"/>
    <mergeCell ref="L2261:N2261"/>
    <mergeCell ref="R2261:T2261"/>
    <mergeCell ref="W2261:Y2261"/>
    <mergeCell ref="AB2261:AD2261"/>
    <mergeCell ref="B2262:D2262"/>
    <mergeCell ref="E2262:H2262"/>
    <mergeCell ref="I2262:L2262"/>
    <mergeCell ref="M2262:P2262"/>
    <mergeCell ref="R2262:T2262"/>
    <mergeCell ref="U2262:X2262"/>
    <mergeCell ref="Y2262:AB2262"/>
    <mergeCell ref="AC2262:AF2262"/>
    <mergeCell ref="E2263:H2263"/>
    <mergeCell ref="I2263:L2263"/>
    <mergeCell ref="M2263:P2263"/>
    <mergeCell ref="U2263:X2263"/>
    <mergeCell ref="Y2263:AB2263"/>
    <mergeCell ref="AC2263:AF2263"/>
    <mergeCell ref="B2292:D2292"/>
    <mergeCell ref="R2292:T2292"/>
    <mergeCell ref="B2290:D2290"/>
    <mergeCell ref="R2290:T2290"/>
    <mergeCell ref="E2290:H2290"/>
    <mergeCell ref="I2290:L2290"/>
    <mergeCell ref="M2290:P2290"/>
    <mergeCell ref="U2290:X2290"/>
    <mergeCell ref="Y2290:AB2290"/>
    <mergeCell ref="AC2290:AF2290"/>
    <mergeCell ref="G2291:H2291"/>
    <mergeCell ref="W2291:X2291"/>
    <mergeCell ref="E2292:G2292"/>
    <mergeCell ref="U2292:W2292"/>
    <mergeCell ref="K2277:N2277"/>
    <mergeCell ref="O2277:O2278"/>
    <mergeCell ref="R2277:R2279"/>
    <mergeCell ref="S2277:U2277"/>
    <mergeCell ref="V2277:Y2277"/>
    <mergeCell ref="Z2277:Z2278"/>
    <mergeCell ref="AA2277:AD2277"/>
    <mergeCell ref="AE2277:AE2278"/>
    <mergeCell ref="X2272:Y2272"/>
    <mergeCell ref="Z2272:AC2272"/>
    <mergeCell ref="AD2272:AF2272"/>
    <mergeCell ref="B2273:D2273"/>
    <mergeCell ref="E2273:I2273"/>
    <mergeCell ref="J2273:M2273"/>
    <mergeCell ref="N2273:P2273"/>
    <mergeCell ref="R2273:T2273"/>
    <mergeCell ref="U2273:Y2273"/>
    <mergeCell ref="Z2273:AC2273"/>
    <mergeCell ref="AD2273:AF2273"/>
    <mergeCell ref="B2274:D2274"/>
    <mergeCell ref="E2274:I2274"/>
    <mergeCell ref="J2274:M2274"/>
    <mergeCell ref="N2274:P2274"/>
    <mergeCell ref="R2274:T2274"/>
    <mergeCell ref="U2274:Y2274"/>
    <mergeCell ref="Z2274:AC2274"/>
    <mergeCell ref="AD2274:AF2274"/>
    <mergeCell ref="B2291:D2291"/>
    <mergeCell ref="I2291:L2291"/>
    <mergeCell ref="M2291:P2291"/>
    <mergeCell ref="R2291:T2291"/>
    <mergeCell ref="Y2291:AB2291"/>
    <mergeCell ref="AC2291:AF2291"/>
    <mergeCell ref="Q2269:Q2294"/>
    <mergeCell ref="R2269:AF2269"/>
    <mergeCell ref="B2270:P2270"/>
    <mergeCell ref="R2270:AF2270"/>
    <mergeCell ref="B2271:D2271"/>
    <mergeCell ref="E2271:P2271"/>
    <mergeCell ref="R2271:T2271"/>
    <mergeCell ref="U2271:AF2271"/>
    <mergeCell ref="N2287:O2287"/>
    <mergeCell ref="R2287:S2287"/>
    <mergeCell ref="T2287:U2287"/>
    <mergeCell ref="W2287:X2287"/>
    <mergeCell ref="Y2287:Z2287"/>
    <mergeCell ref="AB2287:AC2287"/>
    <mergeCell ref="AD2287:AE2287"/>
    <mergeCell ref="B2288:D2288"/>
    <mergeCell ref="G2288:I2288"/>
    <mergeCell ref="X2299:Y2299"/>
    <mergeCell ref="Z2299:AC2299"/>
    <mergeCell ref="AD2299:AF2299"/>
    <mergeCell ref="B2300:D2300"/>
    <mergeCell ref="E2300:I2300"/>
    <mergeCell ref="J2300:M2300"/>
    <mergeCell ref="N2300:P2300"/>
    <mergeCell ref="R2300:T2300"/>
    <mergeCell ref="U2300:Y2300"/>
    <mergeCell ref="Z2300:AC2300"/>
    <mergeCell ref="AD2300:AF2300"/>
    <mergeCell ref="B2301:D2301"/>
    <mergeCell ref="E2301:I2301"/>
    <mergeCell ref="J2301:M2301"/>
    <mergeCell ref="N2301:P2301"/>
    <mergeCell ref="R2301:T2301"/>
    <mergeCell ref="U2301:Y2301"/>
    <mergeCell ref="Z2301:AC2301"/>
    <mergeCell ref="AD2301:AF2301"/>
    <mergeCell ref="B2293:E2293"/>
    <mergeCell ref="F2293:J2293"/>
    <mergeCell ref="K2293:P2293"/>
    <mergeCell ref="R2293:U2293"/>
    <mergeCell ref="V2293:Z2293"/>
    <mergeCell ref="AA2293:AF2293"/>
    <mergeCell ref="B2294:E2294"/>
    <mergeCell ref="F2294:J2294"/>
    <mergeCell ref="K2294:P2294"/>
    <mergeCell ref="R2294:U2294"/>
    <mergeCell ref="V2294:Z2294"/>
    <mergeCell ref="AA2294:AF2294"/>
    <mergeCell ref="B2296:P2296"/>
    <mergeCell ref="Q2296:Q2321"/>
    <mergeCell ref="R2296:AF2296"/>
    <mergeCell ref="B2297:P2297"/>
    <mergeCell ref="R2297:AF2297"/>
    <mergeCell ref="B2298:D2298"/>
    <mergeCell ref="E2298:P2298"/>
    <mergeCell ref="R2298:T2298"/>
    <mergeCell ref="U2298:AF2298"/>
    <mergeCell ref="C2299:D2299"/>
    <mergeCell ref="E2299:G2299"/>
    <mergeCell ref="H2299:I2299"/>
    <mergeCell ref="J2299:M2299"/>
    <mergeCell ref="N2299:P2299"/>
    <mergeCell ref="S2299:T2299"/>
    <mergeCell ref="U2299:W2299"/>
    <mergeCell ref="G2318:H2318"/>
    <mergeCell ref="W2318:X2318"/>
    <mergeCell ref="E2319:G2319"/>
    <mergeCell ref="U2319:W2319"/>
    <mergeCell ref="B2318:D2318"/>
    <mergeCell ref="I2318:L2318"/>
    <mergeCell ref="M2318:P2318"/>
    <mergeCell ref="R2318:T2318"/>
    <mergeCell ref="Y2318:AB2318"/>
    <mergeCell ref="AC2318:AF2318"/>
    <mergeCell ref="B2319:D2319"/>
    <mergeCell ref="R2319:T2319"/>
    <mergeCell ref="B2317:D2317"/>
    <mergeCell ref="R2317:T2317"/>
    <mergeCell ref="B2302:D2302"/>
    <mergeCell ref="E2302:I2302"/>
    <mergeCell ref="J2302:M2302"/>
    <mergeCell ref="N2302:P2302"/>
    <mergeCell ref="R2302:T2302"/>
    <mergeCell ref="U2302:Y2302"/>
    <mergeCell ref="Z2302:AC2302"/>
    <mergeCell ref="AD2302:AF2302"/>
    <mergeCell ref="B2304:B2306"/>
    <mergeCell ref="C2304:E2304"/>
    <mergeCell ref="F2304:I2304"/>
    <mergeCell ref="J2304:J2305"/>
    <mergeCell ref="K2304:N2304"/>
    <mergeCell ref="O2304:O2305"/>
    <mergeCell ref="R2304:R2306"/>
    <mergeCell ref="S2304:U2304"/>
    <mergeCell ref="V2304:Y2304"/>
    <mergeCell ref="Z2304:Z2305"/>
    <mergeCell ref="AA2304:AD2304"/>
    <mergeCell ref="AE2304:AE2305"/>
    <mergeCell ref="P2304:P2306"/>
    <mergeCell ref="AF2304:AF2306"/>
    <mergeCell ref="B2313:P2313"/>
    <mergeCell ref="R2313:AF2313"/>
    <mergeCell ref="B2314:C2314"/>
    <mergeCell ref="D2314:E2314"/>
    <mergeCell ref="G2314:H2314"/>
    <mergeCell ref="I2314:J2314"/>
    <mergeCell ref="L2314:M2314"/>
    <mergeCell ref="N2314:O2314"/>
    <mergeCell ref="R2314:S2314"/>
    <mergeCell ref="T2314:U2314"/>
    <mergeCell ref="W2314:X2314"/>
    <mergeCell ref="Y2314:Z2314"/>
    <mergeCell ref="AB2314:AC2314"/>
    <mergeCell ref="AD2314:AE2314"/>
    <mergeCell ref="B2315:D2315"/>
    <mergeCell ref="G2315:I2315"/>
    <mergeCell ref="L2315:N2315"/>
    <mergeCell ref="R2315:T2315"/>
    <mergeCell ref="W2315:Y2315"/>
    <mergeCell ref="AB2315:AD2315"/>
    <mergeCell ref="B2316:D2316"/>
    <mergeCell ref="E2316:H2316"/>
    <mergeCell ref="I2316:L2316"/>
    <mergeCell ref="M2316:P2316"/>
    <mergeCell ref="R2316:T2316"/>
    <mergeCell ref="U2316:X2316"/>
    <mergeCell ref="Y2316:AB2316"/>
    <mergeCell ref="AC2316:AF2316"/>
    <mergeCell ref="E2317:H2317"/>
    <mergeCell ref="I2317:L2317"/>
    <mergeCell ref="M2317:P2317"/>
    <mergeCell ref="U2317:X2317"/>
    <mergeCell ref="Y2317:AB2317"/>
    <mergeCell ref="AC2317:AF2317"/>
    <mergeCell ref="B2346:D2346"/>
    <mergeCell ref="R2346:T2346"/>
    <mergeCell ref="B2344:D2344"/>
    <mergeCell ref="R2344:T2344"/>
    <mergeCell ref="E2344:H2344"/>
    <mergeCell ref="I2344:L2344"/>
    <mergeCell ref="M2344:P2344"/>
    <mergeCell ref="U2344:X2344"/>
    <mergeCell ref="Y2344:AB2344"/>
    <mergeCell ref="AC2344:AF2344"/>
    <mergeCell ref="G2345:H2345"/>
    <mergeCell ref="W2345:X2345"/>
    <mergeCell ref="E2346:G2346"/>
    <mergeCell ref="U2346:W2346"/>
    <mergeCell ref="K2331:N2331"/>
    <mergeCell ref="O2331:O2332"/>
    <mergeCell ref="R2331:R2333"/>
    <mergeCell ref="S2331:U2331"/>
    <mergeCell ref="V2331:Y2331"/>
    <mergeCell ref="Z2331:Z2332"/>
    <mergeCell ref="AA2331:AD2331"/>
    <mergeCell ref="AE2331:AE2332"/>
    <mergeCell ref="X2326:Y2326"/>
    <mergeCell ref="Z2326:AC2326"/>
    <mergeCell ref="AD2326:AF2326"/>
    <mergeCell ref="B2327:D2327"/>
    <mergeCell ref="E2327:I2327"/>
    <mergeCell ref="J2327:M2327"/>
    <mergeCell ref="N2327:P2327"/>
    <mergeCell ref="R2327:T2327"/>
    <mergeCell ref="U2327:Y2327"/>
    <mergeCell ref="Z2327:AC2327"/>
    <mergeCell ref="AD2327:AF2327"/>
    <mergeCell ref="B2328:D2328"/>
    <mergeCell ref="E2328:I2328"/>
    <mergeCell ref="J2328:M2328"/>
    <mergeCell ref="N2328:P2328"/>
    <mergeCell ref="R2328:T2328"/>
    <mergeCell ref="U2328:Y2328"/>
    <mergeCell ref="Z2328:AC2328"/>
    <mergeCell ref="AD2328:AF2328"/>
    <mergeCell ref="B2345:D2345"/>
    <mergeCell ref="I2345:L2345"/>
    <mergeCell ref="M2345:P2345"/>
    <mergeCell ref="R2345:T2345"/>
    <mergeCell ref="Y2345:AB2345"/>
    <mergeCell ref="AC2345:AF2345"/>
    <mergeCell ref="Q2323:Q2348"/>
    <mergeCell ref="R2323:AF2323"/>
    <mergeCell ref="B2324:P2324"/>
    <mergeCell ref="R2324:AF2324"/>
    <mergeCell ref="B2325:D2325"/>
    <mergeCell ref="E2325:P2325"/>
    <mergeCell ref="R2325:T2325"/>
    <mergeCell ref="U2325:AF2325"/>
    <mergeCell ref="N2341:O2341"/>
    <mergeCell ref="R2341:S2341"/>
    <mergeCell ref="T2341:U2341"/>
    <mergeCell ref="W2341:X2341"/>
    <mergeCell ref="Y2341:Z2341"/>
    <mergeCell ref="AB2341:AC2341"/>
    <mergeCell ref="AD2341:AE2341"/>
    <mergeCell ref="B2342:D2342"/>
    <mergeCell ref="G2342:I2342"/>
    <mergeCell ref="X2353:Y2353"/>
    <mergeCell ref="Z2353:AC2353"/>
    <mergeCell ref="AD2353:AF2353"/>
    <mergeCell ref="B2354:D2354"/>
    <mergeCell ref="E2354:I2354"/>
    <mergeCell ref="J2354:M2354"/>
    <mergeCell ref="N2354:P2354"/>
    <mergeCell ref="R2354:T2354"/>
    <mergeCell ref="U2354:Y2354"/>
    <mergeCell ref="Z2354:AC2354"/>
    <mergeCell ref="AD2354:AF2354"/>
    <mergeCell ref="B2355:D2355"/>
    <mergeCell ref="E2355:I2355"/>
    <mergeCell ref="J2355:M2355"/>
    <mergeCell ref="N2355:P2355"/>
    <mergeCell ref="R2355:T2355"/>
    <mergeCell ref="U2355:Y2355"/>
    <mergeCell ref="Z2355:AC2355"/>
    <mergeCell ref="AD2355:AF2355"/>
    <mergeCell ref="B2347:E2347"/>
    <mergeCell ref="F2347:J2347"/>
    <mergeCell ref="K2347:P2347"/>
    <mergeCell ref="R2347:U2347"/>
    <mergeCell ref="V2347:Z2347"/>
    <mergeCell ref="AA2347:AF2347"/>
    <mergeCell ref="B2348:E2348"/>
    <mergeCell ref="F2348:J2348"/>
    <mergeCell ref="K2348:P2348"/>
    <mergeCell ref="R2348:U2348"/>
    <mergeCell ref="V2348:Z2348"/>
    <mergeCell ref="AA2348:AF2348"/>
    <mergeCell ref="B2350:P2350"/>
    <mergeCell ref="Q2350:Q2375"/>
    <mergeCell ref="R2350:AF2350"/>
    <mergeCell ref="B2351:P2351"/>
    <mergeCell ref="R2351:AF2351"/>
    <mergeCell ref="B2352:D2352"/>
    <mergeCell ref="E2352:P2352"/>
    <mergeCell ref="R2352:T2352"/>
    <mergeCell ref="U2352:AF2352"/>
    <mergeCell ref="C2353:D2353"/>
    <mergeCell ref="E2353:G2353"/>
    <mergeCell ref="H2353:I2353"/>
    <mergeCell ref="J2353:M2353"/>
    <mergeCell ref="N2353:P2353"/>
    <mergeCell ref="S2353:T2353"/>
    <mergeCell ref="U2353:W2353"/>
    <mergeCell ref="G2372:H2372"/>
    <mergeCell ref="W2372:X2372"/>
    <mergeCell ref="E2373:G2373"/>
    <mergeCell ref="U2373:W2373"/>
    <mergeCell ref="B2372:D2372"/>
    <mergeCell ref="I2372:L2372"/>
    <mergeCell ref="M2372:P2372"/>
    <mergeCell ref="R2372:T2372"/>
    <mergeCell ref="Y2372:AB2372"/>
    <mergeCell ref="AC2372:AF2372"/>
    <mergeCell ref="B2373:D2373"/>
    <mergeCell ref="R2373:T2373"/>
    <mergeCell ref="B2371:D2371"/>
    <mergeCell ref="R2371:T2371"/>
    <mergeCell ref="B2356:D2356"/>
    <mergeCell ref="E2356:I2356"/>
    <mergeCell ref="J2356:M2356"/>
    <mergeCell ref="N2356:P2356"/>
    <mergeCell ref="R2356:T2356"/>
    <mergeCell ref="U2356:Y2356"/>
    <mergeCell ref="Z2356:AC2356"/>
    <mergeCell ref="AD2356:AF2356"/>
    <mergeCell ref="B2358:B2360"/>
    <mergeCell ref="C2358:E2358"/>
    <mergeCell ref="F2358:I2358"/>
    <mergeCell ref="J2358:J2359"/>
    <mergeCell ref="K2358:N2358"/>
    <mergeCell ref="O2358:O2359"/>
    <mergeCell ref="R2358:R2360"/>
    <mergeCell ref="S2358:U2358"/>
    <mergeCell ref="V2358:Y2358"/>
    <mergeCell ref="Z2358:Z2359"/>
    <mergeCell ref="AA2358:AD2358"/>
    <mergeCell ref="AE2358:AE2359"/>
    <mergeCell ref="P2358:P2360"/>
    <mergeCell ref="AF2358:AF2360"/>
    <mergeCell ref="B2367:P2367"/>
    <mergeCell ref="R2367:AF2367"/>
    <mergeCell ref="B2368:C2368"/>
    <mergeCell ref="D2368:E2368"/>
    <mergeCell ref="G2368:H2368"/>
    <mergeCell ref="I2368:J2368"/>
    <mergeCell ref="L2368:M2368"/>
    <mergeCell ref="N2368:O2368"/>
    <mergeCell ref="R2368:S2368"/>
    <mergeCell ref="T2368:U2368"/>
    <mergeCell ref="W2368:X2368"/>
    <mergeCell ref="Y2368:Z2368"/>
    <mergeCell ref="AB2368:AC2368"/>
    <mergeCell ref="AD2368:AE2368"/>
    <mergeCell ref="B2369:D2369"/>
    <mergeCell ref="G2369:I2369"/>
    <mergeCell ref="L2369:N2369"/>
    <mergeCell ref="R2369:T2369"/>
    <mergeCell ref="W2369:Y2369"/>
    <mergeCell ref="AB2369:AD2369"/>
    <mergeCell ref="B2370:D2370"/>
    <mergeCell ref="E2370:H2370"/>
    <mergeCell ref="I2370:L2370"/>
    <mergeCell ref="M2370:P2370"/>
    <mergeCell ref="R2370:T2370"/>
    <mergeCell ref="U2370:X2370"/>
    <mergeCell ref="Y2370:AB2370"/>
    <mergeCell ref="AC2370:AF2370"/>
    <mergeCell ref="E2371:H2371"/>
    <mergeCell ref="I2371:L2371"/>
    <mergeCell ref="M2371:P2371"/>
    <mergeCell ref="U2371:X2371"/>
    <mergeCell ref="Y2371:AB2371"/>
    <mergeCell ref="AC2371:AF2371"/>
    <mergeCell ref="B2400:D2400"/>
    <mergeCell ref="R2400:T2400"/>
    <mergeCell ref="B2398:D2398"/>
    <mergeCell ref="R2398:T2398"/>
    <mergeCell ref="E2398:H2398"/>
    <mergeCell ref="I2398:L2398"/>
    <mergeCell ref="M2398:P2398"/>
    <mergeCell ref="U2398:X2398"/>
    <mergeCell ref="Y2398:AB2398"/>
    <mergeCell ref="AC2398:AF2398"/>
    <mergeCell ref="G2399:H2399"/>
    <mergeCell ref="W2399:X2399"/>
    <mergeCell ref="E2400:G2400"/>
    <mergeCell ref="U2400:W2400"/>
    <mergeCell ref="K2385:N2385"/>
    <mergeCell ref="O2385:O2386"/>
    <mergeCell ref="R2385:R2387"/>
    <mergeCell ref="S2385:U2385"/>
    <mergeCell ref="V2385:Y2385"/>
    <mergeCell ref="Z2385:Z2386"/>
    <mergeCell ref="AA2385:AD2385"/>
    <mergeCell ref="AE2385:AE2386"/>
    <mergeCell ref="X2380:Y2380"/>
    <mergeCell ref="Z2380:AC2380"/>
    <mergeCell ref="AD2380:AF2380"/>
    <mergeCell ref="B2381:D2381"/>
    <mergeCell ref="E2381:I2381"/>
    <mergeCell ref="J2381:M2381"/>
    <mergeCell ref="N2381:P2381"/>
    <mergeCell ref="R2381:T2381"/>
    <mergeCell ref="U2381:Y2381"/>
    <mergeCell ref="Z2381:AC2381"/>
    <mergeCell ref="AD2381:AF2381"/>
    <mergeCell ref="B2382:D2382"/>
    <mergeCell ref="E2382:I2382"/>
    <mergeCell ref="J2382:M2382"/>
    <mergeCell ref="N2382:P2382"/>
    <mergeCell ref="R2382:T2382"/>
    <mergeCell ref="U2382:Y2382"/>
    <mergeCell ref="Z2382:AC2382"/>
    <mergeCell ref="AD2382:AF2382"/>
    <mergeCell ref="B2399:D2399"/>
    <mergeCell ref="I2399:L2399"/>
    <mergeCell ref="M2399:P2399"/>
    <mergeCell ref="R2399:T2399"/>
    <mergeCell ref="Y2399:AB2399"/>
    <mergeCell ref="AC2399:AF2399"/>
    <mergeCell ref="Q2377:Q2402"/>
    <mergeCell ref="R2377:AF2377"/>
    <mergeCell ref="B2378:P2378"/>
    <mergeCell ref="R2378:AF2378"/>
    <mergeCell ref="B2379:D2379"/>
    <mergeCell ref="E2379:P2379"/>
    <mergeCell ref="R2379:T2379"/>
    <mergeCell ref="U2379:AF2379"/>
    <mergeCell ref="X2407:Y2407"/>
    <mergeCell ref="Z2407:AC2407"/>
    <mergeCell ref="AD2407:AF2407"/>
    <mergeCell ref="B2408:D2408"/>
    <mergeCell ref="E2408:I2408"/>
    <mergeCell ref="J2408:M2408"/>
    <mergeCell ref="N2408:P2408"/>
    <mergeCell ref="R2408:T2408"/>
    <mergeCell ref="U2408:Y2408"/>
    <mergeCell ref="Z2408:AC2408"/>
    <mergeCell ref="AD2408:AF2408"/>
    <mergeCell ref="B2409:D2409"/>
    <mergeCell ref="E2409:I2409"/>
    <mergeCell ref="J2409:M2409"/>
    <mergeCell ref="N2409:P2409"/>
    <mergeCell ref="R2409:T2409"/>
    <mergeCell ref="U2409:Y2409"/>
    <mergeCell ref="Z2409:AC2409"/>
    <mergeCell ref="AD2409:AF2409"/>
    <mergeCell ref="B2401:E2401"/>
    <mergeCell ref="F2401:J2401"/>
    <mergeCell ref="K2401:P2401"/>
    <mergeCell ref="R2401:U2401"/>
    <mergeCell ref="V2401:Z2401"/>
    <mergeCell ref="AA2401:AF2401"/>
    <mergeCell ref="B2402:E2402"/>
    <mergeCell ref="F2402:J2402"/>
    <mergeCell ref="K2402:P2402"/>
    <mergeCell ref="R2402:U2402"/>
    <mergeCell ref="V2402:Z2402"/>
    <mergeCell ref="AA2402:AF2402"/>
    <mergeCell ref="B2404:P2404"/>
    <mergeCell ref="Q2404:Q2429"/>
    <mergeCell ref="R2404:AF2404"/>
    <mergeCell ref="B2405:P2405"/>
    <mergeCell ref="R2405:AF2405"/>
    <mergeCell ref="B2406:D2406"/>
    <mergeCell ref="E2406:P2406"/>
    <mergeCell ref="R2406:T2406"/>
    <mergeCell ref="U2406:AF2406"/>
    <mergeCell ref="C2407:D2407"/>
    <mergeCell ref="E2407:G2407"/>
    <mergeCell ref="H2407:I2407"/>
    <mergeCell ref="J2407:M2407"/>
    <mergeCell ref="N2407:P2407"/>
    <mergeCell ref="S2407:T2407"/>
    <mergeCell ref="U2407:W2407"/>
    <mergeCell ref="G2426:H2426"/>
    <mergeCell ref="W2426:X2426"/>
    <mergeCell ref="E2427:G2427"/>
    <mergeCell ref="U2427:W2427"/>
    <mergeCell ref="B2426:D2426"/>
    <mergeCell ref="I2426:L2426"/>
    <mergeCell ref="M2426:P2426"/>
    <mergeCell ref="R2426:T2426"/>
    <mergeCell ref="Y2426:AB2426"/>
    <mergeCell ref="AC2426:AF2426"/>
    <mergeCell ref="B2427:D2427"/>
    <mergeCell ref="R2427:T2427"/>
    <mergeCell ref="B2425:D2425"/>
    <mergeCell ref="R2425:T2425"/>
    <mergeCell ref="B2410:D2410"/>
    <mergeCell ref="E2410:I2410"/>
    <mergeCell ref="J2410:M2410"/>
    <mergeCell ref="N2410:P2410"/>
    <mergeCell ref="R2410:T2410"/>
    <mergeCell ref="U2410:Y2410"/>
    <mergeCell ref="Z2410:AC2410"/>
    <mergeCell ref="AD2410:AF2410"/>
    <mergeCell ref="B2412:B2414"/>
    <mergeCell ref="C2412:E2412"/>
    <mergeCell ref="F2412:I2412"/>
    <mergeCell ref="J2412:J2413"/>
    <mergeCell ref="K2412:N2412"/>
    <mergeCell ref="O2412:O2413"/>
    <mergeCell ref="R2412:R2414"/>
    <mergeCell ref="S2412:U2412"/>
    <mergeCell ref="V2412:Y2412"/>
    <mergeCell ref="Z2412:Z2413"/>
    <mergeCell ref="AA2412:AD2412"/>
    <mergeCell ref="AE2412:AE2413"/>
    <mergeCell ref="P2412:P2414"/>
    <mergeCell ref="AF2412:AF2414"/>
    <mergeCell ref="B2421:P2421"/>
    <mergeCell ref="R2421:AF2421"/>
    <mergeCell ref="B2422:C2422"/>
    <mergeCell ref="D2422:E2422"/>
    <mergeCell ref="G2422:H2422"/>
    <mergeCell ref="I2422:J2422"/>
    <mergeCell ref="L2422:M2422"/>
    <mergeCell ref="N2422:O2422"/>
    <mergeCell ref="R2422:S2422"/>
    <mergeCell ref="T2422:U2422"/>
    <mergeCell ref="W2422:X2422"/>
    <mergeCell ref="Y2422:Z2422"/>
    <mergeCell ref="AB2422:AC2422"/>
    <mergeCell ref="AD2422:AE2422"/>
    <mergeCell ref="B2423:D2423"/>
    <mergeCell ref="G2423:I2423"/>
    <mergeCell ref="L2423:N2423"/>
    <mergeCell ref="R2423:T2423"/>
    <mergeCell ref="W2423:Y2423"/>
    <mergeCell ref="AB2423:AD2423"/>
    <mergeCell ref="B2424:D2424"/>
    <mergeCell ref="E2424:H2424"/>
    <mergeCell ref="I2424:L2424"/>
    <mergeCell ref="M2424:P2424"/>
    <mergeCell ref="R2424:T2424"/>
    <mergeCell ref="U2424:X2424"/>
    <mergeCell ref="Y2424:AB2424"/>
    <mergeCell ref="AC2424:AF2424"/>
    <mergeCell ref="E2425:H2425"/>
    <mergeCell ref="I2425:L2425"/>
    <mergeCell ref="M2425:P2425"/>
    <mergeCell ref="U2425:X2425"/>
    <mergeCell ref="Y2425:AB2425"/>
    <mergeCell ref="AC2425:AF2425"/>
    <mergeCell ref="B2454:D2454"/>
    <mergeCell ref="R2454:T2454"/>
    <mergeCell ref="B2452:D2452"/>
    <mergeCell ref="R2452:T2452"/>
    <mergeCell ref="E2452:H2452"/>
    <mergeCell ref="I2452:L2452"/>
    <mergeCell ref="M2452:P2452"/>
    <mergeCell ref="U2452:X2452"/>
    <mergeCell ref="Y2452:AB2452"/>
    <mergeCell ref="AC2452:AF2452"/>
    <mergeCell ref="G2453:H2453"/>
    <mergeCell ref="W2453:X2453"/>
    <mergeCell ref="E2454:G2454"/>
    <mergeCell ref="U2454:W2454"/>
    <mergeCell ref="K2439:N2439"/>
    <mergeCell ref="O2439:O2440"/>
    <mergeCell ref="R2439:R2441"/>
    <mergeCell ref="S2439:U2439"/>
    <mergeCell ref="V2439:Y2439"/>
    <mergeCell ref="Z2439:Z2440"/>
    <mergeCell ref="AA2439:AD2439"/>
    <mergeCell ref="AE2439:AE2440"/>
    <mergeCell ref="X2434:Y2434"/>
    <mergeCell ref="Z2434:AC2434"/>
    <mergeCell ref="AD2434:AF2434"/>
    <mergeCell ref="B2435:D2435"/>
    <mergeCell ref="E2435:I2435"/>
    <mergeCell ref="J2435:M2435"/>
    <mergeCell ref="N2435:P2435"/>
    <mergeCell ref="R2435:T2435"/>
    <mergeCell ref="U2435:Y2435"/>
    <mergeCell ref="Z2435:AC2435"/>
    <mergeCell ref="AD2435:AF2435"/>
    <mergeCell ref="B2436:D2436"/>
    <mergeCell ref="E2436:I2436"/>
    <mergeCell ref="J2436:M2436"/>
    <mergeCell ref="N2436:P2436"/>
    <mergeCell ref="R2436:T2436"/>
    <mergeCell ref="U2436:Y2436"/>
    <mergeCell ref="Z2436:AC2436"/>
    <mergeCell ref="AD2436:AF2436"/>
    <mergeCell ref="B2453:D2453"/>
    <mergeCell ref="I2453:L2453"/>
    <mergeCell ref="M2453:P2453"/>
    <mergeCell ref="R2453:T2453"/>
    <mergeCell ref="Y2453:AB2453"/>
    <mergeCell ref="AC2453:AF2453"/>
    <mergeCell ref="Q2431:Q2456"/>
    <mergeCell ref="R2431:AF2431"/>
    <mergeCell ref="B2432:P2432"/>
    <mergeCell ref="R2432:AF2432"/>
    <mergeCell ref="B2433:D2433"/>
    <mergeCell ref="E2433:P2433"/>
    <mergeCell ref="R2433:T2433"/>
    <mergeCell ref="U2433:AF2433"/>
    <mergeCell ref="N2449:O2449"/>
    <mergeCell ref="R2449:S2449"/>
    <mergeCell ref="T2449:U2449"/>
    <mergeCell ref="W2449:X2449"/>
    <mergeCell ref="Y2449:Z2449"/>
    <mergeCell ref="AB2449:AC2449"/>
    <mergeCell ref="AD2449:AE2449"/>
    <mergeCell ref="B2450:D2450"/>
    <mergeCell ref="G2450:I2450"/>
    <mergeCell ref="X2461:Y2461"/>
    <mergeCell ref="Z2461:AC2461"/>
    <mergeCell ref="AD2461:AF2461"/>
    <mergeCell ref="B2462:D2462"/>
    <mergeCell ref="E2462:I2462"/>
    <mergeCell ref="J2462:M2462"/>
    <mergeCell ref="N2462:P2462"/>
    <mergeCell ref="R2462:T2462"/>
    <mergeCell ref="U2462:Y2462"/>
    <mergeCell ref="Z2462:AC2462"/>
    <mergeCell ref="AD2462:AF2462"/>
    <mergeCell ref="B2463:D2463"/>
    <mergeCell ref="E2463:I2463"/>
    <mergeCell ref="J2463:M2463"/>
    <mergeCell ref="N2463:P2463"/>
    <mergeCell ref="R2463:T2463"/>
    <mergeCell ref="U2463:Y2463"/>
    <mergeCell ref="Z2463:AC2463"/>
    <mergeCell ref="AD2463:AF2463"/>
    <mergeCell ref="B2455:E2455"/>
    <mergeCell ref="F2455:J2455"/>
    <mergeCell ref="K2455:P2455"/>
    <mergeCell ref="R2455:U2455"/>
    <mergeCell ref="V2455:Z2455"/>
    <mergeCell ref="AA2455:AF2455"/>
    <mergeCell ref="B2456:E2456"/>
    <mergeCell ref="F2456:J2456"/>
    <mergeCell ref="K2456:P2456"/>
    <mergeCell ref="R2456:U2456"/>
    <mergeCell ref="V2456:Z2456"/>
    <mergeCell ref="AA2456:AF2456"/>
    <mergeCell ref="B2458:P2458"/>
    <mergeCell ref="Q2458:Q2483"/>
    <mergeCell ref="R2458:AF2458"/>
    <mergeCell ref="B2459:P2459"/>
    <mergeCell ref="R2459:AF2459"/>
    <mergeCell ref="B2460:D2460"/>
    <mergeCell ref="E2460:P2460"/>
    <mergeCell ref="R2460:T2460"/>
    <mergeCell ref="U2460:AF2460"/>
    <mergeCell ref="C2461:D2461"/>
    <mergeCell ref="E2461:G2461"/>
    <mergeCell ref="H2461:I2461"/>
    <mergeCell ref="J2461:M2461"/>
    <mergeCell ref="N2461:P2461"/>
    <mergeCell ref="S2461:T2461"/>
    <mergeCell ref="U2461:W2461"/>
    <mergeCell ref="G2480:H2480"/>
    <mergeCell ref="W2480:X2480"/>
    <mergeCell ref="E2481:G2481"/>
    <mergeCell ref="U2481:W2481"/>
    <mergeCell ref="B2480:D2480"/>
    <mergeCell ref="I2480:L2480"/>
    <mergeCell ref="M2480:P2480"/>
    <mergeCell ref="R2480:T2480"/>
    <mergeCell ref="Y2480:AB2480"/>
    <mergeCell ref="AC2480:AF2480"/>
    <mergeCell ref="B2481:D2481"/>
    <mergeCell ref="R2481:T2481"/>
    <mergeCell ref="B2479:D2479"/>
    <mergeCell ref="R2479:T2479"/>
    <mergeCell ref="B2464:D2464"/>
    <mergeCell ref="E2464:I2464"/>
    <mergeCell ref="J2464:M2464"/>
    <mergeCell ref="N2464:P2464"/>
    <mergeCell ref="R2464:T2464"/>
    <mergeCell ref="U2464:Y2464"/>
    <mergeCell ref="Z2464:AC2464"/>
    <mergeCell ref="AD2464:AF2464"/>
    <mergeCell ref="B2466:B2468"/>
    <mergeCell ref="C2466:E2466"/>
    <mergeCell ref="F2466:I2466"/>
    <mergeCell ref="J2466:J2467"/>
    <mergeCell ref="K2466:N2466"/>
    <mergeCell ref="O2466:O2467"/>
    <mergeCell ref="R2466:R2468"/>
    <mergeCell ref="S2466:U2466"/>
    <mergeCell ref="V2466:Y2466"/>
    <mergeCell ref="Z2466:Z2467"/>
    <mergeCell ref="AA2466:AD2466"/>
    <mergeCell ref="AE2466:AE2467"/>
    <mergeCell ref="P2466:P2468"/>
    <mergeCell ref="AF2466:AF2468"/>
    <mergeCell ref="B2475:P2475"/>
    <mergeCell ref="R2475:AF2475"/>
    <mergeCell ref="B2476:C2476"/>
    <mergeCell ref="D2476:E2476"/>
    <mergeCell ref="G2476:H2476"/>
    <mergeCell ref="I2476:J2476"/>
    <mergeCell ref="L2476:M2476"/>
    <mergeCell ref="N2476:O2476"/>
    <mergeCell ref="R2476:S2476"/>
    <mergeCell ref="T2476:U2476"/>
    <mergeCell ref="W2476:X2476"/>
    <mergeCell ref="Y2476:Z2476"/>
    <mergeCell ref="AB2476:AC2476"/>
    <mergeCell ref="AD2476:AE2476"/>
    <mergeCell ref="B2477:D2477"/>
    <mergeCell ref="G2477:I2477"/>
    <mergeCell ref="L2477:N2477"/>
    <mergeCell ref="R2477:T2477"/>
    <mergeCell ref="W2477:Y2477"/>
    <mergeCell ref="AB2477:AD2477"/>
    <mergeCell ref="B2478:D2478"/>
    <mergeCell ref="E2478:H2478"/>
    <mergeCell ref="I2478:L2478"/>
    <mergeCell ref="M2478:P2478"/>
    <mergeCell ref="R2478:T2478"/>
    <mergeCell ref="U2478:X2478"/>
    <mergeCell ref="Y2478:AB2478"/>
    <mergeCell ref="AC2478:AF2478"/>
    <mergeCell ref="E2479:H2479"/>
    <mergeCell ref="I2479:L2479"/>
    <mergeCell ref="M2479:P2479"/>
    <mergeCell ref="U2479:X2479"/>
    <mergeCell ref="Y2479:AB2479"/>
    <mergeCell ref="AC2479:AF2479"/>
    <mergeCell ref="B2508:D2508"/>
    <mergeCell ref="R2508:T2508"/>
    <mergeCell ref="B2506:D2506"/>
    <mergeCell ref="R2506:T2506"/>
    <mergeCell ref="E2506:H2506"/>
    <mergeCell ref="I2506:L2506"/>
    <mergeCell ref="M2506:P2506"/>
    <mergeCell ref="U2506:X2506"/>
    <mergeCell ref="Y2506:AB2506"/>
    <mergeCell ref="AC2506:AF2506"/>
    <mergeCell ref="G2507:H2507"/>
    <mergeCell ref="W2507:X2507"/>
    <mergeCell ref="E2508:G2508"/>
    <mergeCell ref="U2508:W2508"/>
    <mergeCell ref="K2493:N2493"/>
    <mergeCell ref="O2493:O2494"/>
    <mergeCell ref="R2493:R2495"/>
    <mergeCell ref="S2493:U2493"/>
    <mergeCell ref="V2493:Y2493"/>
    <mergeCell ref="Z2493:Z2494"/>
    <mergeCell ref="AA2493:AD2493"/>
    <mergeCell ref="AE2493:AE2494"/>
    <mergeCell ref="X2488:Y2488"/>
    <mergeCell ref="Z2488:AC2488"/>
    <mergeCell ref="AD2488:AF2488"/>
    <mergeCell ref="B2489:D2489"/>
    <mergeCell ref="E2489:I2489"/>
    <mergeCell ref="J2489:M2489"/>
    <mergeCell ref="N2489:P2489"/>
    <mergeCell ref="R2489:T2489"/>
    <mergeCell ref="U2489:Y2489"/>
    <mergeCell ref="Z2489:AC2489"/>
    <mergeCell ref="AD2489:AF2489"/>
    <mergeCell ref="B2490:D2490"/>
    <mergeCell ref="E2490:I2490"/>
    <mergeCell ref="J2490:M2490"/>
    <mergeCell ref="N2490:P2490"/>
    <mergeCell ref="R2490:T2490"/>
    <mergeCell ref="U2490:Y2490"/>
    <mergeCell ref="Z2490:AC2490"/>
    <mergeCell ref="AD2490:AF2490"/>
    <mergeCell ref="B2507:D2507"/>
    <mergeCell ref="I2507:L2507"/>
    <mergeCell ref="M2507:P2507"/>
    <mergeCell ref="R2507:T2507"/>
    <mergeCell ref="Y2507:AB2507"/>
    <mergeCell ref="AC2507:AF2507"/>
    <mergeCell ref="Q2485:Q2510"/>
    <mergeCell ref="R2485:AF2485"/>
    <mergeCell ref="B2486:P2486"/>
    <mergeCell ref="R2486:AF2486"/>
    <mergeCell ref="B2487:D2487"/>
    <mergeCell ref="E2487:P2487"/>
    <mergeCell ref="R2487:T2487"/>
    <mergeCell ref="U2487:AF2487"/>
    <mergeCell ref="N2503:O2503"/>
    <mergeCell ref="R2503:S2503"/>
    <mergeCell ref="T2503:U2503"/>
    <mergeCell ref="W2503:X2503"/>
    <mergeCell ref="Y2503:Z2503"/>
    <mergeCell ref="AB2503:AC2503"/>
    <mergeCell ref="AD2503:AE2503"/>
    <mergeCell ref="B2504:D2504"/>
    <mergeCell ref="G2504:I2504"/>
    <mergeCell ref="X2515:Y2515"/>
    <mergeCell ref="Z2515:AC2515"/>
    <mergeCell ref="AD2515:AF2515"/>
    <mergeCell ref="B2516:D2516"/>
    <mergeCell ref="E2516:I2516"/>
    <mergeCell ref="J2516:M2516"/>
    <mergeCell ref="N2516:P2516"/>
    <mergeCell ref="R2516:T2516"/>
    <mergeCell ref="U2516:Y2516"/>
    <mergeCell ref="Z2516:AC2516"/>
    <mergeCell ref="AD2516:AF2516"/>
    <mergeCell ref="B2517:D2517"/>
    <mergeCell ref="E2517:I2517"/>
    <mergeCell ref="J2517:M2517"/>
    <mergeCell ref="N2517:P2517"/>
    <mergeCell ref="R2517:T2517"/>
    <mergeCell ref="U2517:Y2517"/>
    <mergeCell ref="Z2517:AC2517"/>
    <mergeCell ref="AD2517:AF2517"/>
    <mergeCell ref="B2509:E2509"/>
    <mergeCell ref="F2509:J2509"/>
    <mergeCell ref="K2509:P2509"/>
    <mergeCell ref="R2509:U2509"/>
    <mergeCell ref="V2509:Z2509"/>
    <mergeCell ref="AA2509:AF2509"/>
    <mergeCell ref="B2510:E2510"/>
    <mergeCell ref="F2510:J2510"/>
    <mergeCell ref="K2510:P2510"/>
    <mergeCell ref="R2510:U2510"/>
    <mergeCell ref="V2510:Z2510"/>
    <mergeCell ref="AA2510:AF2510"/>
    <mergeCell ref="B2512:P2512"/>
    <mergeCell ref="Q2512:Q2537"/>
    <mergeCell ref="R2512:AF2512"/>
    <mergeCell ref="B2513:P2513"/>
    <mergeCell ref="R2513:AF2513"/>
    <mergeCell ref="B2514:D2514"/>
    <mergeCell ref="E2514:P2514"/>
    <mergeCell ref="R2514:T2514"/>
    <mergeCell ref="U2514:AF2514"/>
    <mergeCell ref="C2515:D2515"/>
    <mergeCell ref="E2515:G2515"/>
    <mergeCell ref="H2515:I2515"/>
    <mergeCell ref="J2515:M2515"/>
    <mergeCell ref="N2515:P2515"/>
    <mergeCell ref="S2515:T2515"/>
    <mergeCell ref="U2515:W2515"/>
    <mergeCell ref="G2534:H2534"/>
    <mergeCell ref="W2534:X2534"/>
    <mergeCell ref="E2535:G2535"/>
    <mergeCell ref="U2535:W2535"/>
    <mergeCell ref="B2534:D2534"/>
    <mergeCell ref="I2534:L2534"/>
    <mergeCell ref="M2534:P2534"/>
    <mergeCell ref="R2534:T2534"/>
    <mergeCell ref="Y2534:AB2534"/>
    <mergeCell ref="AC2534:AF2534"/>
    <mergeCell ref="B2535:D2535"/>
    <mergeCell ref="R2535:T2535"/>
    <mergeCell ref="B2533:D2533"/>
    <mergeCell ref="R2533:T2533"/>
    <mergeCell ref="B2518:D2518"/>
    <mergeCell ref="E2518:I2518"/>
    <mergeCell ref="J2518:M2518"/>
    <mergeCell ref="N2518:P2518"/>
    <mergeCell ref="R2518:T2518"/>
    <mergeCell ref="U2518:Y2518"/>
    <mergeCell ref="Z2518:AC2518"/>
    <mergeCell ref="AD2518:AF2518"/>
    <mergeCell ref="B2520:B2522"/>
    <mergeCell ref="C2520:E2520"/>
    <mergeCell ref="F2520:I2520"/>
    <mergeCell ref="J2520:J2521"/>
    <mergeCell ref="K2520:N2520"/>
    <mergeCell ref="O2520:O2521"/>
    <mergeCell ref="R2520:R2522"/>
    <mergeCell ref="S2520:U2520"/>
    <mergeCell ref="V2520:Y2520"/>
    <mergeCell ref="Z2520:Z2521"/>
    <mergeCell ref="AA2520:AD2520"/>
    <mergeCell ref="AE2520:AE2521"/>
    <mergeCell ref="P2520:P2522"/>
    <mergeCell ref="AF2520:AF2522"/>
    <mergeCell ref="B2529:P2529"/>
    <mergeCell ref="R2529:AF2529"/>
    <mergeCell ref="B2530:C2530"/>
    <mergeCell ref="D2530:E2530"/>
    <mergeCell ref="G2530:H2530"/>
    <mergeCell ref="I2530:J2530"/>
    <mergeCell ref="L2530:M2530"/>
    <mergeCell ref="N2530:O2530"/>
    <mergeCell ref="R2530:S2530"/>
    <mergeCell ref="T2530:U2530"/>
    <mergeCell ref="W2530:X2530"/>
    <mergeCell ref="Y2530:Z2530"/>
    <mergeCell ref="AB2530:AC2530"/>
    <mergeCell ref="AD2530:AE2530"/>
    <mergeCell ref="B2531:D2531"/>
    <mergeCell ref="G2531:I2531"/>
    <mergeCell ref="L2531:N2531"/>
    <mergeCell ref="R2531:T2531"/>
    <mergeCell ref="W2531:Y2531"/>
    <mergeCell ref="AB2531:AD2531"/>
    <mergeCell ref="B2532:D2532"/>
    <mergeCell ref="E2532:H2532"/>
    <mergeCell ref="I2532:L2532"/>
    <mergeCell ref="M2532:P2532"/>
    <mergeCell ref="R2532:T2532"/>
    <mergeCell ref="U2532:X2532"/>
    <mergeCell ref="Y2532:AB2532"/>
    <mergeCell ref="AC2532:AF2532"/>
    <mergeCell ref="E2533:H2533"/>
    <mergeCell ref="I2533:L2533"/>
    <mergeCell ref="M2533:P2533"/>
    <mergeCell ref="U2533:X2533"/>
    <mergeCell ref="Y2533:AB2533"/>
    <mergeCell ref="AC2533:AF2533"/>
    <mergeCell ref="B2562:D2562"/>
    <mergeCell ref="R2562:T2562"/>
    <mergeCell ref="B2560:D2560"/>
    <mergeCell ref="R2560:T2560"/>
    <mergeCell ref="E2560:H2560"/>
    <mergeCell ref="I2560:L2560"/>
    <mergeCell ref="M2560:P2560"/>
    <mergeCell ref="U2560:X2560"/>
    <mergeCell ref="Y2560:AB2560"/>
    <mergeCell ref="AC2560:AF2560"/>
    <mergeCell ref="G2561:H2561"/>
    <mergeCell ref="W2561:X2561"/>
    <mergeCell ref="E2562:G2562"/>
    <mergeCell ref="U2562:W2562"/>
    <mergeCell ref="K2547:N2547"/>
    <mergeCell ref="O2547:O2548"/>
    <mergeCell ref="R2547:R2549"/>
    <mergeCell ref="S2547:U2547"/>
    <mergeCell ref="V2547:Y2547"/>
    <mergeCell ref="Z2547:Z2548"/>
    <mergeCell ref="AA2547:AD2547"/>
    <mergeCell ref="AE2547:AE2548"/>
    <mergeCell ref="X2542:Y2542"/>
    <mergeCell ref="Z2542:AC2542"/>
    <mergeCell ref="AD2542:AF2542"/>
    <mergeCell ref="B2543:D2543"/>
    <mergeCell ref="E2543:I2543"/>
    <mergeCell ref="J2543:M2543"/>
    <mergeCell ref="N2543:P2543"/>
    <mergeCell ref="R2543:T2543"/>
    <mergeCell ref="U2543:Y2543"/>
    <mergeCell ref="Z2543:AC2543"/>
    <mergeCell ref="AD2543:AF2543"/>
    <mergeCell ref="B2544:D2544"/>
    <mergeCell ref="E2544:I2544"/>
    <mergeCell ref="J2544:M2544"/>
    <mergeCell ref="N2544:P2544"/>
    <mergeCell ref="R2544:T2544"/>
    <mergeCell ref="U2544:Y2544"/>
    <mergeCell ref="Z2544:AC2544"/>
    <mergeCell ref="AD2544:AF2544"/>
    <mergeCell ref="B2561:D2561"/>
    <mergeCell ref="I2561:L2561"/>
    <mergeCell ref="M2561:P2561"/>
    <mergeCell ref="R2561:T2561"/>
    <mergeCell ref="Y2561:AB2561"/>
    <mergeCell ref="AC2561:AF2561"/>
    <mergeCell ref="Q2539:Q2564"/>
    <mergeCell ref="R2539:AF2539"/>
    <mergeCell ref="B2540:P2540"/>
    <mergeCell ref="R2540:AF2540"/>
    <mergeCell ref="B2541:D2541"/>
    <mergeCell ref="E2541:P2541"/>
    <mergeCell ref="R2541:T2541"/>
    <mergeCell ref="U2541:AF2541"/>
    <mergeCell ref="X2569:Y2569"/>
    <mergeCell ref="Z2569:AC2569"/>
    <mergeCell ref="AD2569:AF2569"/>
    <mergeCell ref="B2570:D2570"/>
    <mergeCell ref="E2570:I2570"/>
    <mergeCell ref="J2570:M2570"/>
    <mergeCell ref="N2570:P2570"/>
    <mergeCell ref="R2570:T2570"/>
    <mergeCell ref="U2570:Y2570"/>
    <mergeCell ref="Z2570:AC2570"/>
    <mergeCell ref="AD2570:AF2570"/>
    <mergeCell ref="B2571:D2571"/>
    <mergeCell ref="E2571:I2571"/>
    <mergeCell ref="J2571:M2571"/>
    <mergeCell ref="N2571:P2571"/>
    <mergeCell ref="R2571:T2571"/>
    <mergeCell ref="U2571:Y2571"/>
    <mergeCell ref="Z2571:AC2571"/>
    <mergeCell ref="AD2571:AF2571"/>
    <mergeCell ref="B2563:E2563"/>
    <mergeCell ref="F2563:J2563"/>
    <mergeCell ref="K2563:P2563"/>
    <mergeCell ref="R2563:U2563"/>
    <mergeCell ref="V2563:Z2563"/>
    <mergeCell ref="AA2563:AF2563"/>
    <mergeCell ref="B2564:E2564"/>
    <mergeCell ref="F2564:J2564"/>
    <mergeCell ref="K2564:P2564"/>
    <mergeCell ref="R2564:U2564"/>
    <mergeCell ref="V2564:Z2564"/>
    <mergeCell ref="AA2564:AF2564"/>
    <mergeCell ref="B2566:P2566"/>
    <mergeCell ref="Q2566:Q2591"/>
    <mergeCell ref="R2566:AF2566"/>
    <mergeCell ref="B2567:P2567"/>
    <mergeCell ref="R2567:AF2567"/>
    <mergeCell ref="B2568:D2568"/>
    <mergeCell ref="E2568:P2568"/>
    <mergeCell ref="R2568:T2568"/>
    <mergeCell ref="U2568:AF2568"/>
    <mergeCell ref="C2569:D2569"/>
    <mergeCell ref="E2569:G2569"/>
    <mergeCell ref="H2569:I2569"/>
    <mergeCell ref="J2569:M2569"/>
    <mergeCell ref="N2569:P2569"/>
    <mergeCell ref="S2569:T2569"/>
    <mergeCell ref="U2569:W2569"/>
    <mergeCell ref="G2588:H2588"/>
    <mergeCell ref="W2588:X2588"/>
    <mergeCell ref="E2589:G2589"/>
    <mergeCell ref="U2589:W2589"/>
    <mergeCell ref="B2588:D2588"/>
    <mergeCell ref="I2588:L2588"/>
    <mergeCell ref="M2588:P2588"/>
    <mergeCell ref="R2588:T2588"/>
    <mergeCell ref="Y2588:AB2588"/>
    <mergeCell ref="AC2588:AF2588"/>
    <mergeCell ref="B2589:D2589"/>
    <mergeCell ref="R2589:T2589"/>
    <mergeCell ref="B2587:D2587"/>
    <mergeCell ref="R2587:T2587"/>
    <mergeCell ref="B2572:D2572"/>
    <mergeCell ref="E2572:I2572"/>
    <mergeCell ref="J2572:M2572"/>
    <mergeCell ref="N2572:P2572"/>
    <mergeCell ref="R2572:T2572"/>
    <mergeCell ref="U2572:Y2572"/>
    <mergeCell ref="Z2572:AC2572"/>
    <mergeCell ref="AD2572:AF2572"/>
    <mergeCell ref="B2574:B2576"/>
    <mergeCell ref="C2574:E2574"/>
    <mergeCell ref="F2574:I2574"/>
    <mergeCell ref="J2574:J2575"/>
    <mergeCell ref="K2574:N2574"/>
    <mergeCell ref="O2574:O2575"/>
    <mergeCell ref="R2574:R2576"/>
    <mergeCell ref="S2574:U2574"/>
    <mergeCell ref="V2574:Y2574"/>
    <mergeCell ref="Z2574:Z2575"/>
    <mergeCell ref="AA2574:AD2574"/>
    <mergeCell ref="AE2574:AE2575"/>
    <mergeCell ref="P2574:P2576"/>
    <mergeCell ref="AF2574:AF2576"/>
    <mergeCell ref="B2583:P2583"/>
    <mergeCell ref="R2583:AF2583"/>
    <mergeCell ref="B2584:C2584"/>
    <mergeCell ref="D2584:E2584"/>
    <mergeCell ref="G2584:H2584"/>
    <mergeCell ref="I2584:J2584"/>
    <mergeCell ref="L2584:M2584"/>
    <mergeCell ref="N2584:O2584"/>
    <mergeCell ref="R2584:S2584"/>
    <mergeCell ref="T2584:U2584"/>
    <mergeCell ref="W2584:X2584"/>
    <mergeCell ref="Y2584:Z2584"/>
    <mergeCell ref="AB2584:AC2584"/>
    <mergeCell ref="AD2584:AE2584"/>
    <mergeCell ref="B2585:D2585"/>
    <mergeCell ref="G2585:I2585"/>
    <mergeCell ref="L2585:N2585"/>
    <mergeCell ref="R2585:T2585"/>
    <mergeCell ref="W2585:Y2585"/>
    <mergeCell ref="AB2585:AD2585"/>
    <mergeCell ref="B2586:D2586"/>
    <mergeCell ref="E2586:H2586"/>
    <mergeCell ref="I2586:L2586"/>
    <mergeCell ref="M2586:P2586"/>
    <mergeCell ref="R2586:T2586"/>
    <mergeCell ref="U2586:X2586"/>
    <mergeCell ref="Y2586:AB2586"/>
    <mergeCell ref="AC2586:AF2586"/>
    <mergeCell ref="E2587:H2587"/>
    <mergeCell ref="I2587:L2587"/>
    <mergeCell ref="M2587:P2587"/>
    <mergeCell ref="U2587:X2587"/>
    <mergeCell ref="Y2587:AB2587"/>
    <mergeCell ref="AC2587:AF2587"/>
    <mergeCell ref="B2616:D2616"/>
    <mergeCell ref="R2616:T2616"/>
    <mergeCell ref="B2614:D2614"/>
    <mergeCell ref="R2614:T2614"/>
    <mergeCell ref="E2614:H2614"/>
    <mergeCell ref="I2614:L2614"/>
    <mergeCell ref="M2614:P2614"/>
    <mergeCell ref="U2614:X2614"/>
    <mergeCell ref="Y2614:AB2614"/>
    <mergeCell ref="AC2614:AF2614"/>
    <mergeCell ref="G2615:H2615"/>
    <mergeCell ref="W2615:X2615"/>
    <mergeCell ref="E2616:G2616"/>
    <mergeCell ref="U2616:W2616"/>
    <mergeCell ref="K2601:N2601"/>
    <mergeCell ref="O2601:O2602"/>
    <mergeCell ref="R2601:R2603"/>
    <mergeCell ref="S2601:U2601"/>
    <mergeCell ref="V2601:Y2601"/>
    <mergeCell ref="Z2601:Z2602"/>
    <mergeCell ref="AA2601:AD2601"/>
    <mergeCell ref="AE2601:AE2602"/>
    <mergeCell ref="X2596:Y2596"/>
    <mergeCell ref="Z2596:AC2596"/>
    <mergeCell ref="AD2596:AF2596"/>
    <mergeCell ref="B2597:D2597"/>
    <mergeCell ref="E2597:I2597"/>
    <mergeCell ref="J2597:M2597"/>
    <mergeCell ref="N2597:P2597"/>
    <mergeCell ref="R2597:T2597"/>
    <mergeCell ref="U2597:Y2597"/>
    <mergeCell ref="Z2597:AC2597"/>
    <mergeCell ref="AD2597:AF2597"/>
    <mergeCell ref="B2598:D2598"/>
    <mergeCell ref="E2598:I2598"/>
    <mergeCell ref="J2598:M2598"/>
    <mergeCell ref="N2598:P2598"/>
    <mergeCell ref="R2598:T2598"/>
    <mergeCell ref="U2598:Y2598"/>
    <mergeCell ref="Z2598:AC2598"/>
    <mergeCell ref="AD2598:AF2598"/>
    <mergeCell ref="B2615:D2615"/>
    <mergeCell ref="I2615:L2615"/>
    <mergeCell ref="M2615:P2615"/>
    <mergeCell ref="R2615:T2615"/>
    <mergeCell ref="Y2615:AB2615"/>
    <mergeCell ref="AC2615:AF2615"/>
    <mergeCell ref="Q2593:Q2618"/>
    <mergeCell ref="R2593:AF2593"/>
    <mergeCell ref="B2594:P2594"/>
    <mergeCell ref="R2594:AF2594"/>
    <mergeCell ref="B2595:D2595"/>
    <mergeCell ref="E2595:P2595"/>
    <mergeCell ref="R2595:T2595"/>
    <mergeCell ref="U2595:AF2595"/>
    <mergeCell ref="N2611:O2611"/>
    <mergeCell ref="R2611:S2611"/>
    <mergeCell ref="T2611:U2611"/>
    <mergeCell ref="W2611:X2611"/>
    <mergeCell ref="Y2611:Z2611"/>
    <mergeCell ref="AB2611:AC2611"/>
    <mergeCell ref="AD2611:AE2611"/>
    <mergeCell ref="B2612:D2612"/>
    <mergeCell ref="G2612:I2612"/>
    <mergeCell ref="X2623:Y2623"/>
    <mergeCell ref="Z2623:AC2623"/>
    <mergeCell ref="AD2623:AF2623"/>
    <mergeCell ref="B2624:D2624"/>
    <mergeCell ref="E2624:I2624"/>
    <mergeCell ref="J2624:M2624"/>
    <mergeCell ref="N2624:P2624"/>
    <mergeCell ref="R2624:T2624"/>
    <mergeCell ref="U2624:Y2624"/>
    <mergeCell ref="Z2624:AC2624"/>
    <mergeCell ref="AD2624:AF2624"/>
    <mergeCell ref="B2625:D2625"/>
    <mergeCell ref="E2625:I2625"/>
    <mergeCell ref="J2625:M2625"/>
    <mergeCell ref="N2625:P2625"/>
    <mergeCell ref="R2625:T2625"/>
    <mergeCell ref="U2625:Y2625"/>
    <mergeCell ref="Z2625:AC2625"/>
    <mergeCell ref="AD2625:AF2625"/>
    <mergeCell ref="B2617:E2617"/>
    <mergeCell ref="F2617:J2617"/>
    <mergeCell ref="K2617:P2617"/>
    <mergeCell ref="R2617:U2617"/>
    <mergeCell ref="V2617:Z2617"/>
    <mergeCell ref="AA2617:AF2617"/>
    <mergeCell ref="B2618:E2618"/>
    <mergeCell ref="F2618:J2618"/>
    <mergeCell ref="K2618:P2618"/>
    <mergeCell ref="R2618:U2618"/>
    <mergeCell ref="V2618:Z2618"/>
    <mergeCell ref="AA2618:AF2618"/>
    <mergeCell ref="B2620:P2620"/>
    <mergeCell ref="Q2620:Q2645"/>
    <mergeCell ref="R2620:AF2620"/>
    <mergeCell ref="B2621:P2621"/>
    <mergeCell ref="R2621:AF2621"/>
    <mergeCell ref="B2622:D2622"/>
    <mergeCell ref="E2622:P2622"/>
    <mergeCell ref="R2622:T2622"/>
    <mergeCell ref="U2622:AF2622"/>
    <mergeCell ref="C2623:D2623"/>
    <mergeCell ref="E2623:G2623"/>
    <mergeCell ref="H2623:I2623"/>
    <mergeCell ref="J2623:M2623"/>
    <mergeCell ref="N2623:P2623"/>
    <mergeCell ref="S2623:T2623"/>
    <mergeCell ref="U2623:W2623"/>
    <mergeCell ref="B2641:D2641"/>
    <mergeCell ref="R2641:T2641"/>
    <mergeCell ref="B2626:D2626"/>
    <mergeCell ref="E2626:I2626"/>
    <mergeCell ref="J2626:M2626"/>
    <mergeCell ref="N2626:P2626"/>
    <mergeCell ref="R2626:T2626"/>
    <mergeCell ref="U2626:Y2626"/>
    <mergeCell ref="Z2626:AC2626"/>
    <mergeCell ref="AD2626:AF2626"/>
    <mergeCell ref="B2628:B2630"/>
    <mergeCell ref="C2628:E2628"/>
    <mergeCell ref="F2628:I2628"/>
    <mergeCell ref="J2628:J2629"/>
    <mergeCell ref="K2628:N2628"/>
    <mergeCell ref="O2628:O2629"/>
    <mergeCell ref="R2628:R2630"/>
    <mergeCell ref="S2628:U2628"/>
    <mergeCell ref="V2628:Y2628"/>
    <mergeCell ref="Z2628:Z2629"/>
    <mergeCell ref="AA2628:AD2628"/>
    <mergeCell ref="AE2628:AE2629"/>
    <mergeCell ref="P2628:P2630"/>
    <mergeCell ref="AF2628:AF2630"/>
    <mergeCell ref="B2637:P2637"/>
    <mergeCell ref="R2637:AF2637"/>
    <mergeCell ref="B2638:C2638"/>
    <mergeCell ref="D2638:E2638"/>
    <mergeCell ref="G2638:H2638"/>
    <mergeCell ref="I2638:J2638"/>
    <mergeCell ref="L2638:M2638"/>
    <mergeCell ref="N2638:O2638"/>
    <mergeCell ref="R2638:S2638"/>
    <mergeCell ref="T2638:U2638"/>
    <mergeCell ref="W2638:X2638"/>
    <mergeCell ref="Y2638:Z2638"/>
    <mergeCell ref="AB2638:AC2638"/>
    <mergeCell ref="AD2638:AE2638"/>
    <mergeCell ref="B2639:D2639"/>
    <mergeCell ref="G2639:I2639"/>
    <mergeCell ref="L2639:N2639"/>
    <mergeCell ref="R2639:T2639"/>
    <mergeCell ref="W2639:Y2639"/>
    <mergeCell ref="AB2639:AD2639"/>
    <mergeCell ref="B2640:D2640"/>
    <mergeCell ref="E2640:H2640"/>
    <mergeCell ref="I2640:L2640"/>
    <mergeCell ref="M2640:P2640"/>
    <mergeCell ref="R2640:T2640"/>
    <mergeCell ref="U2640:X2640"/>
    <mergeCell ref="Y2640:AB2640"/>
    <mergeCell ref="AC2640:AF2640"/>
    <mergeCell ref="E2641:H2641"/>
    <mergeCell ref="B2644:E2644"/>
    <mergeCell ref="F2644:J2644"/>
    <mergeCell ref="K2644:P2644"/>
    <mergeCell ref="R2644:U2644"/>
    <mergeCell ref="V2644:Z2644"/>
    <mergeCell ref="AA2644:AF2644"/>
    <mergeCell ref="B2645:E2645"/>
    <mergeCell ref="F2645:J2645"/>
    <mergeCell ref="K2645:P2645"/>
    <mergeCell ref="R2645:U2645"/>
    <mergeCell ref="V2645:Z2645"/>
    <mergeCell ref="AA2645:AF2645"/>
    <mergeCell ref="B2647:P2647"/>
    <mergeCell ref="Q2647:Q2672"/>
    <mergeCell ref="R2647:AF2647"/>
    <mergeCell ref="B2648:P2648"/>
    <mergeCell ref="R2648:AF2648"/>
    <mergeCell ref="B2649:D2649"/>
    <mergeCell ref="E2649:P2649"/>
    <mergeCell ref="R2649:T2649"/>
    <mergeCell ref="U2649:AF2649"/>
    <mergeCell ref="C2650:D2650"/>
    <mergeCell ref="E2650:G2650"/>
    <mergeCell ref="H2650:I2650"/>
    <mergeCell ref="J2650:M2650"/>
    <mergeCell ref="N2650:P2650"/>
    <mergeCell ref="S2650:T2650"/>
    <mergeCell ref="U2650:W2650"/>
    <mergeCell ref="B2642:D2642"/>
    <mergeCell ref="I2642:L2642"/>
    <mergeCell ref="M2642:P2642"/>
    <mergeCell ref="R2642:T2642"/>
    <mergeCell ref="Y2642:AB2642"/>
    <mergeCell ref="AC2642:AF2642"/>
    <mergeCell ref="B2643:D2643"/>
    <mergeCell ref="R2643:T2643"/>
    <mergeCell ref="B2653:D2653"/>
    <mergeCell ref="E2653:I2653"/>
    <mergeCell ref="J2653:M2653"/>
    <mergeCell ref="N2653:P2653"/>
    <mergeCell ref="R2653:T2653"/>
    <mergeCell ref="U2653:Y2653"/>
    <mergeCell ref="Z2653:AC2653"/>
    <mergeCell ref="AD2653:AF2653"/>
    <mergeCell ref="B2655:B2657"/>
    <mergeCell ref="C2655:E2655"/>
    <mergeCell ref="F2655:I2655"/>
    <mergeCell ref="J2655:J2656"/>
    <mergeCell ref="B2670:D2670"/>
    <mergeCell ref="R2670:T2670"/>
    <mergeCell ref="B2668:D2668"/>
    <mergeCell ref="R2668:T2668"/>
    <mergeCell ref="E2668:H2668"/>
    <mergeCell ref="I2668:L2668"/>
    <mergeCell ref="M2668:P2668"/>
    <mergeCell ref="U2668:X2668"/>
    <mergeCell ref="Y2668:AB2668"/>
    <mergeCell ref="AC2668:AF2668"/>
    <mergeCell ref="G2669:H2669"/>
    <mergeCell ref="W2669:X2669"/>
    <mergeCell ref="E2670:G2670"/>
    <mergeCell ref="U2670:W2670"/>
    <mergeCell ref="K2655:N2655"/>
    <mergeCell ref="O2655:O2656"/>
    <mergeCell ref="R2655:R2657"/>
    <mergeCell ref="S2655:U2655"/>
    <mergeCell ref="V2655:Y2655"/>
    <mergeCell ref="Z2655:Z2656"/>
    <mergeCell ref="AA2655:AD2655"/>
    <mergeCell ref="AE2655:AE2656"/>
    <mergeCell ref="X2650:Y2650"/>
    <mergeCell ref="Z2650:AC2650"/>
    <mergeCell ref="AD2650:AF2650"/>
    <mergeCell ref="B2651:D2651"/>
    <mergeCell ref="E2651:I2651"/>
    <mergeCell ref="J2651:M2651"/>
    <mergeCell ref="N2651:P2651"/>
    <mergeCell ref="R2651:T2651"/>
    <mergeCell ref="U2651:Y2651"/>
    <mergeCell ref="Z2651:AC2651"/>
    <mergeCell ref="AD2651:AF2651"/>
    <mergeCell ref="B2652:D2652"/>
    <mergeCell ref="E2652:I2652"/>
    <mergeCell ref="J2652:M2652"/>
    <mergeCell ref="N2652:P2652"/>
    <mergeCell ref="R2652:T2652"/>
    <mergeCell ref="U2652:Y2652"/>
    <mergeCell ref="Z2652:AC2652"/>
    <mergeCell ref="AD2652:AF2652"/>
    <mergeCell ref="B2669:D2669"/>
    <mergeCell ref="I2669:L2669"/>
    <mergeCell ref="M2669:P2669"/>
    <mergeCell ref="R2669:T2669"/>
    <mergeCell ref="Y2669:AB2669"/>
    <mergeCell ref="AC2669:AF2669"/>
    <mergeCell ref="R2678:T2678"/>
    <mergeCell ref="U2678:Y2678"/>
    <mergeCell ref="Z2678:AC2678"/>
    <mergeCell ref="AD2678:AF2678"/>
    <mergeCell ref="B2679:D2679"/>
    <mergeCell ref="E2679:I2679"/>
    <mergeCell ref="J2679:M2679"/>
    <mergeCell ref="N2679:P2679"/>
    <mergeCell ref="R2679:T2679"/>
    <mergeCell ref="U2679:Y2679"/>
    <mergeCell ref="Z2679:AC2679"/>
    <mergeCell ref="AD2679:AF2679"/>
    <mergeCell ref="B2671:E2671"/>
    <mergeCell ref="F2671:J2671"/>
    <mergeCell ref="K2671:P2671"/>
    <mergeCell ref="R2671:U2671"/>
    <mergeCell ref="V2671:Z2671"/>
    <mergeCell ref="AA2671:AF2671"/>
    <mergeCell ref="B2672:E2672"/>
    <mergeCell ref="F2672:J2672"/>
    <mergeCell ref="K2672:P2672"/>
    <mergeCell ref="R2672:U2672"/>
    <mergeCell ref="V2672:Z2672"/>
    <mergeCell ref="AA2672:AF2672"/>
    <mergeCell ref="B2674:P2674"/>
    <mergeCell ref="Q2674:Q2699"/>
    <mergeCell ref="R2674:AF2674"/>
    <mergeCell ref="B2675:P2675"/>
    <mergeCell ref="R2675:AF2675"/>
    <mergeCell ref="B2676:D2676"/>
    <mergeCell ref="E2676:P2676"/>
    <mergeCell ref="R2676:T2676"/>
    <mergeCell ref="U2676:AF2676"/>
    <mergeCell ref="C2677:D2677"/>
    <mergeCell ref="E2677:G2677"/>
    <mergeCell ref="H2677:I2677"/>
    <mergeCell ref="J2677:M2677"/>
    <mergeCell ref="N2677:P2677"/>
    <mergeCell ref="S2677:T2677"/>
    <mergeCell ref="U2677:W2677"/>
    <mergeCell ref="B2698:E2698"/>
    <mergeCell ref="F2698:J2698"/>
    <mergeCell ref="K2698:P2698"/>
    <mergeCell ref="R2698:U2698"/>
    <mergeCell ref="V2698:Z2698"/>
    <mergeCell ref="AA2698:AF2698"/>
    <mergeCell ref="B2699:E2699"/>
    <mergeCell ref="F2699:J2699"/>
    <mergeCell ref="K2699:P2699"/>
    <mergeCell ref="R2699:U2699"/>
    <mergeCell ref="V2699:Z2699"/>
    <mergeCell ref="AA2699:AF2699"/>
    <mergeCell ref="B2696:D2696"/>
    <mergeCell ref="I2696:L2696"/>
    <mergeCell ref="M2696:P2696"/>
    <mergeCell ref="R2696:T2696"/>
    <mergeCell ref="Y2696:AB2696"/>
    <mergeCell ref="AC2696:AF2696"/>
    <mergeCell ref="B2697:D2697"/>
    <mergeCell ref="R2697:T2697"/>
    <mergeCell ref="B2695:D2695"/>
    <mergeCell ref="R2695:T2695"/>
    <mergeCell ref="B2680:D2680"/>
    <mergeCell ref="E2680:I2680"/>
    <mergeCell ref="J2680:M2680"/>
    <mergeCell ref="N2680:P2680"/>
    <mergeCell ref="R2680:T2680"/>
    <mergeCell ref="U2680:Y2680"/>
    <mergeCell ref="Z2680:AC2680"/>
    <mergeCell ref="AD2680:AF2680"/>
    <mergeCell ref="B2682:B2684"/>
    <mergeCell ref="C2682:E2682"/>
    <mergeCell ref="F2682:I2682"/>
    <mergeCell ref="J2682:J2683"/>
    <mergeCell ref="K2682:N2682"/>
    <mergeCell ref="O2682:O2683"/>
    <mergeCell ref="R2682:R2684"/>
    <mergeCell ref="S2682:U2682"/>
    <mergeCell ref="V2682:Y2682"/>
    <mergeCell ref="Z2682:Z2683"/>
    <mergeCell ref="AA2682:AD2682"/>
    <mergeCell ref="AE2682:AE2683"/>
    <mergeCell ref="P2682:P2684"/>
    <mergeCell ref="AF2682:AF2684"/>
    <mergeCell ref="B2691:P2691"/>
    <mergeCell ref="R2691:AF2691"/>
    <mergeCell ref="B2692:C2692"/>
    <mergeCell ref="D2692:E2692"/>
    <mergeCell ref="G2692:H2692"/>
    <mergeCell ref="I2692:J2692"/>
    <mergeCell ref="L2692:M2692"/>
    <mergeCell ref="N2692:O2692"/>
    <mergeCell ref="R2692:S2692"/>
    <mergeCell ref="T2692:U2692"/>
    <mergeCell ref="W2692:X2692"/>
    <mergeCell ref="Y2692:Z2692"/>
    <mergeCell ref="AB2692:AC2692"/>
    <mergeCell ref="AD2692:AE2692"/>
    <mergeCell ref="B2693:D2693"/>
    <mergeCell ref="G2693:I2693"/>
    <mergeCell ref="L2693:N2693"/>
    <mergeCell ref="R2693:T2693"/>
    <mergeCell ref="W2693:Y2693"/>
    <mergeCell ref="AB2693:AD2693"/>
    <mergeCell ref="I46:J46"/>
    <mergeCell ref="L46:M46"/>
    <mergeCell ref="N46:O46"/>
    <mergeCell ref="R46:S46"/>
    <mergeCell ref="T46:U46"/>
    <mergeCell ref="W46:X46"/>
    <mergeCell ref="Y46:Z46"/>
    <mergeCell ref="AB46:AC46"/>
    <mergeCell ref="AD46:AE46"/>
    <mergeCell ref="B47:D47"/>
    <mergeCell ref="G47:I47"/>
    <mergeCell ref="L47:N47"/>
    <mergeCell ref="R47:T47"/>
    <mergeCell ref="W47:Y47"/>
    <mergeCell ref="AB47:AD47"/>
    <mergeCell ref="B48:D48"/>
    <mergeCell ref="E48:H48"/>
    <mergeCell ref="I48:L48"/>
    <mergeCell ref="M48:P48"/>
    <mergeCell ref="R48:T48"/>
    <mergeCell ref="U48:X48"/>
    <mergeCell ref="Y48:AB48"/>
    <mergeCell ref="AC48:AF48"/>
    <mergeCell ref="E49:H49"/>
    <mergeCell ref="I49:L49"/>
    <mergeCell ref="M49:P49"/>
    <mergeCell ref="U49:X49"/>
    <mergeCell ref="Y49:AB49"/>
    <mergeCell ref="AC49:AF49"/>
    <mergeCell ref="G50:H50"/>
    <mergeCell ref="W50:X50"/>
    <mergeCell ref="E51:G51"/>
    <mergeCell ref="U51:W51"/>
    <mergeCell ref="L73:M73"/>
    <mergeCell ref="N73:O73"/>
    <mergeCell ref="R73:S73"/>
    <mergeCell ref="T73:U73"/>
    <mergeCell ref="W73:X73"/>
    <mergeCell ref="Y73:Z73"/>
    <mergeCell ref="AB73:AC73"/>
    <mergeCell ref="AD73:AE73"/>
    <mergeCell ref="B74:D74"/>
    <mergeCell ref="G74:I74"/>
    <mergeCell ref="L74:N74"/>
    <mergeCell ref="R74:T74"/>
    <mergeCell ref="W74:Y74"/>
    <mergeCell ref="AB74:AD74"/>
    <mergeCell ref="B75:D75"/>
    <mergeCell ref="E75:H75"/>
    <mergeCell ref="I75:L75"/>
    <mergeCell ref="M75:P75"/>
    <mergeCell ref="R75:T75"/>
    <mergeCell ref="U75:X75"/>
    <mergeCell ref="Y75:AB75"/>
    <mergeCell ref="AC75:AF75"/>
    <mergeCell ref="X58:Y58"/>
    <mergeCell ref="Z58:AC58"/>
    <mergeCell ref="AD58:AF58"/>
    <mergeCell ref="B59:D59"/>
    <mergeCell ref="E59:I59"/>
    <mergeCell ref="J59:M59"/>
    <mergeCell ref="N59:P59"/>
    <mergeCell ref="R59:T59"/>
    <mergeCell ref="U59:Y59"/>
    <mergeCell ref="Z59:AC59"/>
    <mergeCell ref="AD59:AF59"/>
    <mergeCell ref="B72:P72"/>
    <mergeCell ref="R72:AF72"/>
    <mergeCell ref="B73:C73"/>
    <mergeCell ref="D73:E73"/>
    <mergeCell ref="G73:H73"/>
    <mergeCell ref="I73:J73"/>
    <mergeCell ref="R103:T103"/>
    <mergeCell ref="M129:P129"/>
    <mergeCell ref="R129:T129"/>
    <mergeCell ref="U129:X129"/>
    <mergeCell ref="Y129:AB129"/>
    <mergeCell ref="AC129:AF129"/>
    <mergeCell ref="E130:H130"/>
    <mergeCell ref="I130:L130"/>
    <mergeCell ref="M130:P130"/>
    <mergeCell ref="U130:X130"/>
    <mergeCell ref="Y130:AB130"/>
    <mergeCell ref="AC130:AF130"/>
    <mergeCell ref="B117:B119"/>
    <mergeCell ref="C117:E117"/>
    <mergeCell ref="F117:I117"/>
    <mergeCell ref="J117:J118"/>
    <mergeCell ref="K117:N117"/>
    <mergeCell ref="O117:O118"/>
    <mergeCell ref="B128:D128"/>
    <mergeCell ref="G128:I128"/>
    <mergeCell ref="L128:N128"/>
    <mergeCell ref="R128:T128"/>
    <mergeCell ref="W128:Y128"/>
    <mergeCell ref="AB128:AD128"/>
    <mergeCell ref="B129:D129"/>
    <mergeCell ref="E129:H129"/>
    <mergeCell ref="I129:L129"/>
    <mergeCell ref="B107:E107"/>
    <mergeCell ref="F107:J107"/>
    <mergeCell ref="K107:P107"/>
    <mergeCell ref="R107:U107"/>
    <mergeCell ref="V107:Z107"/>
    <mergeCell ref="AA107:AF107"/>
    <mergeCell ref="B109:P109"/>
    <mergeCell ref="R110:AF110"/>
    <mergeCell ref="B111:D111"/>
    <mergeCell ref="E111:P111"/>
    <mergeCell ref="R111:T111"/>
    <mergeCell ref="U111:AF111"/>
    <mergeCell ref="C112:D112"/>
    <mergeCell ref="B126:P126"/>
    <mergeCell ref="AC104:AF104"/>
    <mergeCell ref="B105:D105"/>
    <mergeCell ref="R105:T105"/>
    <mergeCell ref="G104:H104"/>
    <mergeCell ref="W104:X104"/>
    <mergeCell ref="E105:G105"/>
    <mergeCell ref="U105:W105"/>
    <mergeCell ref="R117:R119"/>
    <mergeCell ref="S117:U117"/>
    <mergeCell ref="B114:D114"/>
    <mergeCell ref="E114:I114"/>
    <mergeCell ref="J114:M114"/>
    <mergeCell ref="N114:P114"/>
    <mergeCell ref="R114:T114"/>
    <mergeCell ref="U114:Y114"/>
    <mergeCell ref="V117:Y117"/>
    <mergeCell ref="Z117:Z118"/>
    <mergeCell ref="AA117:AD117"/>
    <mergeCell ref="AE117:AE118"/>
    <mergeCell ref="Z114:AC114"/>
    <mergeCell ref="AD114:AF114"/>
    <mergeCell ref="B186:D186"/>
    <mergeCell ref="R186:T186"/>
    <mergeCell ref="Z193:AC193"/>
    <mergeCell ref="AD193:AF193"/>
    <mergeCell ref="B194:D194"/>
    <mergeCell ref="E194:I194"/>
    <mergeCell ref="J194:M194"/>
    <mergeCell ref="N194:P194"/>
    <mergeCell ref="R194:T194"/>
    <mergeCell ref="U194:Y194"/>
    <mergeCell ref="Z194:AC194"/>
    <mergeCell ref="AD194:AF194"/>
    <mergeCell ref="AA187:AF187"/>
    <mergeCell ref="B188:E188"/>
    <mergeCell ref="F188:J188"/>
    <mergeCell ref="K188:P188"/>
    <mergeCell ref="R188:U188"/>
    <mergeCell ref="V188:Z188"/>
    <mergeCell ref="AA188:AF188"/>
    <mergeCell ref="B190:P190"/>
    <mergeCell ref="Q190:Q215"/>
    <mergeCell ref="R190:AF190"/>
    <mergeCell ref="B191:P191"/>
    <mergeCell ref="E213:G213"/>
    <mergeCell ref="U213:W213"/>
    <mergeCell ref="B187:E187"/>
    <mergeCell ref="F187:J187"/>
    <mergeCell ref="K187:P187"/>
    <mergeCell ref="R187:U187"/>
    <mergeCell ref="V187:Z187"/>
    <mergeCell ref="AA198:AD198"/>
    <mergeCell ref="AE198:AE199"/>
    <mergeCell ref="B210:D210"/>
    <mergeCell ref="E210:H210"/>
    <mergeCell ref="I210:L210"/>
    <mergeCell ref="M210:P210"/>
    <mergeCell ref="R210:T210"/>
    <mergeCell ref="U210:X210"/>
    <mergeCell ref="Y210:AB210"/>
    <mergeCell ref="AC210:AF210"/>
    <mergeCell ref="E211:H211"/>
    <mergeCell ref="I211:L211"/>
    <mergeCell ref="M211:P211"/>
    <mergeCell ref="U211:X211"/>
    <mergeCell ref="Y211:AB211"/>
    <mergeCell ref="AC211:AF211"/>
    <mergeCell ref="G212:H212"/>
    <mergeCell ref="W212:X212"/>
    <mergeCell ref="B214:E214"/>
    <mergeCell ref="F214:J214"/>
    <mergeCell ref="K214:P214"/>
    <mergeCell ref="R214:U214"/>
    <mergeCell ref="V214:Z214"/>
    <mergeCell ref="B213:D213"/>
    <mergeCell ref="R213:T213"/>
    <mergeCell ref="AA214:AF214"/>
    <mergeCell ref="T208:U208"/>
    <mergeCell ref="W208:X208"/>
    <mergeCell ref="Y208:Z208"/>
    <mergeCell ref="AB208:AC208"/>
    <mergeCell ref="AD208:AE208"/>
    <mergeCell ref="B209:D209"/>
    <mergeCell ref="G209:I209"/>
    <mergeCell ref="L209:N209"/>
    <mergeCell ref="B234:P234"/>
    <mergeCell ref="R234:AF234"/>
    <mergeCell ref="R191:AF191"/>
    <mergeCell ref="B192:D192"/>
    <mergeCell ref="E192:P192"/>
    <mergeCell ref="R192:T192"/>
    <mergeCell ref="U192:AF192"/>
    <mergeCell ref="C193:D193"/>
    <mergeCell ref="E193:G193"/>
    <mergeCell ref="H193:I193"/>
    <mergeCell ref="J193:M193"/>
    <mergeCell ref="N193:P193"/>
    <mergeCell ref="S193:T193"/>
    <mergeCell ref="B198:B200"/>
    <mergeCell ref="C198:E198"/>
    <mergeCell ref="F198:I198"/>
    <mergeCell ref="J198:J199"/>
    <mergeCell ref="K198:N198"/>
    <mergeCell ref="O198:O199"/>
    <mergeCell ref="R198:R200"/>
    <mergeCell ref="S198:U198"/>
    <mergeCell ref="B195:D195"/>
    <mergeCell ref="E195:I195"/>
    <mergeCell ref="J195:M195"/>
    <mergeCell ref="N195:P195"/>
    <mergeCell ref="R195:T195"/>
    <mergeCell ref="U195:Y195"/>
    <mergeCell ref="Z195:AC195"/>
    <mergeCell ref="AD195:AF195"/>
    <mergeCell ref="B196:D196"/>
    <mergeCell ref="E196:I196"/>
    <mergeCell ref="J196:M196"/>
    <mergeCell ref="N196:P196"/>
    <mergeCell ref="R196:T196"/>
    <mergeCell ref="U196:Y196"/>
    <mergeCell ref="Z196:AC196"/>
    <mergeCell ref="AD196:AF196"/>
    <mergeCell ref="N220:P220"/>
    <mergeCell ref="S220:T220"/>
    <mergeCell ref="U220:W220"/>
    <mergeCell ref="X220:Y220"/>
    <mergeCell ref="B222:D222"/>
    <mergeCell ref="E222:I222"/>
    <mergeCell ref="J222:M222"/>
    <mergeCell ref="V225:Y225"/>
    <mergeCell ref="Z225:Z226"/>
    <mergeCell ref="AA225:AD225"/>
    <mergeCell ref="AE225:AE226"/>
    <mergeCell ref="B225:B227"/>
    <mergeCell ref="C225:E225"/>
    <mergeCell ref="U193:W193"/>
    <mergeCell ref="X193:Y193"/>
    <mergeCell ref="B211:D211"/>
    <mergeCell ref="R211:T211"/>
    <mergeCell ref="B212:D212"/>
    <mergeCell ref="I212:L212"/>
    <mergeCell ref="M212:P212"/>
    <mergeCell ref="R212:T212"/>
    <mergeCell ref="Y212:AB212"/>
    <mergeCell ref="AC212:AF212"/>
    <mergeCell ref="V198:Y198"/>
    <mergeCell ref="Z198:Z199"/>
    <mergeCell ref="B235:C235"/>
    <mergeCell ref="D235:E235"/>
    <mergeCell ref="G235:H235"/>
    <mergeCell ref="I235:J235"/>
    <mergeCell ref="L235:M235"/>
    <mergeCell ref="N235:O235"/>
    <mergeCell ref="R235:S235"/>
    <mergeCell ref="T235:U235"/>
    <mergeCell ref="W235:X235"/>
    <mergeCell ref="Y235:Z235"/>
    <mergeCell ref="AB235:AC235"/>
    <mergeCell ref="AD235:AE235"/>
    <mergeCell ref="B236:D236"/>
    <mergeCell ref="G236:I236"/>
    <mergeCell ref="L236:N236"/>
    <mergeCell ref="R236:T236"/>
    <mergeCell ref="W236:Y236"/>
    <mergeCell ref="AB236:AD236"/>
    <mergeCell ref="B237:D237"/>
    <mergeCell ref="E237:H237"/>
    <mergeCell ref="I237:L237"/>
    <mergeCell ref="M237:P237"/>
    <mergeCell ref="R237:T237"/>
    <mergeCell ref="U237:X237"/>
    <mergeCell ref="Y237:AB237"/>
    <mergeCell ref="AC237:AF237"/>
    <mergeCell ref="E238:H238"/>
    <mergeCell ref="I238:L238"/>
    <mergeCell ref="M238:P238"/>
    <mergeCell ref="U238:X238"/>
    <mergeCell ref="Y238:AB238"/>
    <mergeCell ref="AC238:AF238"/>
    <mergeCell ref="O252:O253"/>
    <mergeCell ref="R252:R254"/>
    <mergeCell ref="S252:U252"/>
    <mergeCell ref="B249:D249"/>
    <mergeCell ref="E249:I249"/>
    <mergeCell ref="J249:M249"/>
    <mergeCell ref="N249:P249"/>
    <mergeCell ref="R249:T249"/>
    <mergeCell ref="U249:Y249"/>
    <mergeCell ref="Z249:AC249"/>
    <mergeCell ref="AD249:AF249"/>
    <mergeCell ref="B250:D250"/>
    <mergeCell ref="U247:W247"/>
    <mergeCell ref="X247:Y247"/>
    <mergeCell ref="B240:D240"/>
    <mergeCell ref="R240:T240"/>
    <mergeCell ref="Z247:AC247"/>
    <mergeCell ref="AD247:AF247"/>
    <mergeCell ref="G239:H239"/>
    <mergeCell ref="W239:X239"/>
    <mergeCell ref="E240:G240"/>
    <mergeCell ref="U240:W240"/>
    <mergeCell ref="B248:D248"/>
    <mergeCell ref="E248:I248"/>
    <mergeCell ref="J248:M248"/>
    <mergeCell ref="N248:P248"/>
    <mergeCell ref="R248:T248"/>
    <mergeCell ref="U248:Y248"/>
    <mergeCell ref="Z248:AC248"/>
    <mergeCell ref="AD248:AF248"/>
    <mergeCell ref="AA241:AF241"/>
    <mergeCell ref="B242:E242"/>
    <mergeCell ref="G293:H293"/>
    <mergeCell ref="W293:X293"/>
    <mergeCell ref="G320:H320"/>
    <mergeCell ref="W320:X320"/>
    <mergeCell ref="B269:E269"/>
    <mergeCell ref="F269:J269"/>
    <mergeCell ref="K269:P269"/>
    <mergeCell ref="R269:U269"/>
    <mergeCell ref="V269:Z269"/>
    <mergeCell ref="AA269:AF269"/>
    <mergeCell ref="B271:P271"/>
    <mergeCell ref="Q271:Q296"/>
    <mergeCell ref="R271:AF271"/>
    <mergeCell ref="B272:P272"/>
    <mergeCell ref="R272:AF272"/>
    <mergeCell ref="B273:D273"/>
    <mergeCell ref="E273:P273"/>
    <mergeCell ref="R273:T273"/>
    <mergeCell ref="U273:AF273"/>
    <mergeCell ref="C274:D274"/>
    <mergeCell ref="E274:G274"/>
    <mergeCell ref="H274:I274"/>
    <mergeCell ref="J274:M274"/>
    <mergeCell ref="N274:P274"/>
    <mergeCell ref="S274:T274"/>
    <mergeCell ref="U274:W274"/>
    <mergeCell ref="X274:Y274"/>
    <mergeCell ref="B276:D276"/>
    <mergeCell ref="E276:I276"/>
    <mergeCell ref="J276:M276"/>
    <mergeCell ref="N276:P276"/>
    <mergeCell ref="R276:T276"/>
    <mergeCell ref="U276:Y276"/>
    <mergeCell ref="AC292:AF292"/>
    <mergeCell ref="B293:D293"/>
    <mergeCell ref="I293:L293"/>
    <mergeCell ref="M293:P293"/>
    <mergeCell ref="R293:T293"/>
    <mergeCell ref="Y293:AB293"/>
    <mergeCell ref="AC293:AF293"/>
    <mergeCell ref="B290:D290"/>
    <mergeCell ref="G290:I290"/>
    <mergeCell ref="L290:N290"/>
    <mergeCell ref="R290:T290"/>
    <mergeCell ref="W290:Y290"/>
    <mergeCell ref="AB290:AD290"/>
    <mergeCell ref="B291:D291"/>
    <mergeCell ref="E291:H291"/>
    <mergeCell ref="I291:L291"/>
    <mergeCell ref="M291:P291"/>
    <mergeCell ref="R291:T291"/>
    <mergeCell ref="U291:X291"/>
    <mergeCell ref="Y291:AB291"/>
    <mergeCell ref="AC291:AF291"/>
    <mergeCell ref="U301:W301"/>
    <mergeCell ref="X301:Y301"/>
    <mergeCell ref="B294:D294"/>
    <mergeCell ref="E294:G294"/>
    <mergeCell ref="R294:T294"/>
    <mergeCell ref="U294:W294"/>
    <mergeCell ref="B295:E295"/>
    <mergeCell ref="V279:Y279"/>
    <mergeCell ref="R441:R443"/>
    <mergeCell ref="S441:U441"/>
    <mergeCell ref="B452:D452"/>
    <mergeCell ref="B377:E377"/>
    <mergeCell ref="F377:J377"/>
    <mergeCell ref="K377:P377"/>
    <mergeCell ref="R377:U377"/>
    <mergeCell ref="V377:Z377"/>
    <mergeCell ref="AA377:AF377"/>
    <mergeCell ref="B379:P379"/>
    <mergeCell ref="Q379:Q404"/>
    <mergeCell ref="R379:AF379"/>
    <mergeCell ref="B380:P380"/>
    <mergeCell ref="R380:AF380"/>
    <mergeCell ref="B381:D381"/>
    <mergeCell ref="E381:P381"/>
    <mergeCell ref="R381:T381"/>
    <mergeCell ref="U381:AF381"/>
    <mergeCell ref="C382:D382"/>
    <mergeCell ref="E382:G382"/>
    <mergeCell ref="H382:I382"/>
    <mergeCell ref="J382:M382"/>
    <mergeCell ref="N382:P382"/>
    <mergeCell ref="S382:T382"/>
    <mergeCell ref="U382:W382"/>
    <mergeCell ref="X382:Y382"/>
    <mergeCell ref="B384:D384"/>
    <mergeCell ref="E384:I384"/>
    <mergeCell ref="J384:M384"/>
    <mergeCell ref="N384:P384"/>
    <mergeCell ref="R384:T384"/>
    <mergeCell ref="U384:Y384"/>
    <mergeCell ref="Z384:AC384"/>
    <mergeCell ref="AD384:AF384"/>
    <mergeCell ref="B385:D385"/>
    <mergeCell ref="E385:I385"/>
    <mergeCell ref="J385:M385"/>
    <mergeCell ref="N385:P385"/>
    <mergeCell ref="R385:T385"/>
    <mergeCell ref="U385:Y385"/>
    <mergeCell ref="Z385:AC385"/>
    <mergeCell ref="AD385:AF385"/>
    <mergeCell ref="Z382:AC382"/>
    <mergeCell ref="AD382:AF382"/>
    <mergeCell ref="B383:D383"/>
    <mergeCell ref="E383:I383"/>
    <mergeCell ref="J383:M383"/>
    <mergeCell ref="N383:P383"/>
    <mergeCell ref="R383:T383"/>
    <mergeCell ref="U383:Y383"/>
    <mergeCell ref="Z383:AC383"/>
    <mergeCell ref="AD383:AF383"/>
    <mergeCell ref="V387:Y387"/>
    <mergeCell ref="Z387:Z388"/>
    <mergeCell ref="AA387:AD387"/>
    <mergeCell ref="AE387:AE388"/>
    <mergeCell ref="B387:B389"/>
    <mergeCell ref="C387:E387"/>
    <mergeCell ref="F387:I387"/>
    <mergeCell ref="J387:J388"/>
    <mergeCell ref="K387:N387"/>
    <mergeCell ref="O387:O388"/>
    <mergeCell ref="R387:R389"/>
    <mergeCell ref="S387:U387"/>
    <mergeCell ref="AA549:AD549"/>
    <mergeCell ref="AE549:AE550"/>
    <mergeCell ref="B549:B551"/>
    <mergeCell ref="C549:E549"/>
    <mergeCell ref="B433:P433"/>
    <mergeCell ref="Q433:Q458"/>
    <mergeCell ref="R433:AF433"/>
    <mergeCell ref="B434:P434"/>
    <mergeCell ref="R434:AF434"/>
    <mergeCell ref="B435:D435"/>
    <mergeCell ref="E435:P435"/>
    <mergeCell ref="R435:T435"/>
    <mergeCell ref="U435:AF435"/>
    <mergeCell ref="C436:D436"/>
    <mergeCell ref="E436:G436"/>
    <mergeCell ref="H436:I436"/>
    <mergeCell ref="J436:M436"/>
    <mergeCell ref="N436:P436"/>
    <mergeCell ref="S436:T436"/>
    <mergeCell ref="U436:W436"/>
    <mergeCell ref="X436:Y436"/>
    <mergeCell ref="B438:D438"/>
    <mergeCell ref="E438:I438"/>
    <mergeCell ref="J438:M438"/>
    <mergeCell ref="N438:P438"/>
    <mergeCell ref="R438:T438"/>
    <mergeCell ref="U438:Y438"/>
    <mergeCell ref="Z438:AC438"/>
    <mergeCell ref="AD438:AF438"/>
    <mergeCell ref="B439:D439"/>
    <mergeCell ref="E439:I439"/>
    <mergeCell ref="J439:M439"/>
    <mergeCell ref="AB478:AC478"/>
    <mergeCell ref="AD478:AE478"/>
    <mergeCell ref="B479:D479"/>
    <mergeCell ref="G479:I479"/>
    <mergeCell ref="L479:N479"/>
    <mergeCell ref="W479:Y479"/>
    <mergeCell ref="AB479:AD479"/>
    <mergeCell ref="N439:P439"/>
    <mergeCell ref="R439:T439"/>
    <mergeCell ref="U439:Y439"/>
    <mergeCell ref="Z439:AC439"/>
    <mergeCell ref="AD439:AF439"/>
    <mergeCell ref="Z436:AC436"/>
    <mergeCell ref="AD436:AF436"/>
    <mergeCell ref="B437:D437"/>
    <mergeCell ref="E437:I437"/>
    <mergeCell ref="J437:M437"/>
    <mergeCell ref="N437:P437"/>
    <mergeCell ref="R437:T437"/>
    <mergeCell ref="U437:Y437"/>
    <mergeCell ref="Z437:AC437"/>
    <mergeCell ref="AD437:AF437"/>
    <mergeCell ref="V441:Y441"/>
    <mergeCell ref="Z441:Z442"/>
    <mergeCell ref="AA441:AD441"/>
    <mergeCell ref="AE441:AE442"/>
    <mergeCell ref="B441:B443"/>
    <mergeCell ref="C441:E441"/>
    <mergeCell ref="F441:I441"/>
    <mergeCell ref="J441:J442"/>
    <mergeCell ref="K441:N441"/>
    <mergeCell ref="O441:O442"/>
    <mergeCell ref="E598:G598"/>
    <mergeCell ref="H598:I598"/>
    <mergeCell ref="J598:M598"/>
    <mergeCell ref="N598:P598"/>
    <mergeCell ref="F495:I495"/>
    <mergeCell ref="J495:J496"/>
    <mergeCell ref="K495:N495"/>
    <mergeCell ref="O495:O496"/>
    <mergeCell ref="R495:R497"/>
    <mergeCell ref="S495:U495"/>
    <mergeCell ref="B485:E485"/>
    <mergeCell ref="F485:J485"/>
    <mergeCell ref="K485:P485"/>
    <mergeCell ref="R485:U485"/>
    <mergeCell ref="V485:Z485"/>
    <mergeCell ref="AA485:AF485"/>
    <mergeCell ref="B487:P487"/>
    <mergeCell ref="Q487:Q512"/>
    <mergeCell ref="R487:AF487"/>
    <mergeCell ref="B541:P541"/>
    <mergeCell ref="Q541:Q566"/>
    <mergeCell ref="R541:AF541"/>
    <mergeCell ref="B542:P542"/>
    <mergeCell ref="R542:AF542"/>
    <mergeCell ref="B543:D543"/>
    <mergeCell ref="E543:P543"/>
    <mergeCell ref="R543:T543"/>
    <mergeCell ref="U543:AF543"/>
    <mergeCell ref="C544:D544"/>
    <mergeCell ref="E544:G544"/>
    <mergeCell ref="H544:I544"/>
    <mergeCell ref="J544:M544"/>
    <mergeCell ref="N544:P544"/>
    <mergeCell ref="S544:T544"/>
    <mergeCell ref="U544:W544"/>
    <mergeCell ref="X544:Y544"/>
    <mergeCell ref="B546:D546"/>
    <mergeCell ref="E546:I546"/>
    <mergeCell ref="J546:M546"/>
    <mergeCell ref="N546:P546"/>
    <mergeCell ref="R546:T546"/>
    <mergeCell ref="U546:Y546"/>
    <mergeCell ref="Z546:AC546"/>
    <mergeCell ref="AD546:AF546"/>
    <mergeCell ref="B547:D547"/>
    <mergeCell ref="E547:I547"/>
    <mergeCell ref="J547:M547"/>
    <mergeCell ref="N547:P547"/>
    <mergeCell ref="R547:T547"/>
    <mergeCell ref="U547:Y547"/>
    <mergeCell ref="Z547:AC547"/>
    <mergeCell ref="AD547:AF547"/>
    <mergeCell ref="Z544:AC544"/>
    <mergeCell ref="AD544:AF544"/>
    <mergeCell ref="B545:D545"/>
    <mergeCell ref="E545:I545"/>
    <mergeCell ref="J545:M545"/>
    <mergeCell ref="N545:P545"/>
    <mergeCell ref="R545:T545"/>
    <mergeCell ref="U545:Y545"/>
    <mergeCell ref="Z545:AC545"/>
    <mergeCell ref="AD545:AF545"/>
    <mergeCell ref="V549:Y549"/>
    <mergeCell ref="Z549:Z550"/>
    <mergeCell ref="R653:T653"/>
    <mergeCell ref="U653:Y653"/>
    <mergeCell ref="Z653:AC653"/>
    <mergeCell ref="AD653:AF653"/>
    <mergeCell ref="V657:Y657"/>
    <mergeCell ref="Z657:Z658"/>
    <mergeCell ref="AA657:AD657"/>
    <mergeCell ref="AE657:AE658"/>
    <mergeCell ref="B657:B659"/>
    <mergeCell ref="C657:E657"/>
    <mergeCell ref="F657:I657"/>
    <mergeCell ref="J657:J658"/>
    <mergeCell ref="K657:N657"/>
    <mergeCell ref="O657:O658"/>
    <mergeCell ref="R657:R659"/>
    <mergeCell ref="S657:U657"/>
    <mergeCell ref="B668:D668"/>
    <mergeCell ref="U589:X589"/>
    <mergeCell ref="Y589:AB589"/>
    <mergeCell ref="AC589:AF589"/>
    <mergeCell ref="G590:H590"/>
    <mergeCell ref="W590:X590"/>
    <mergeCell ref="E591:G591"/>
    <mergeCell ref="U591:W591"/>
    <mergeCell ref="B612:P612"/>
    <mergeCell ref="R612:AF612"/>
    <mergeCell ref="B613:C613"/>
    <mergeCell ref="D613:E613"/>
    <mergeCell ref="G613:H613"/>
    <mergeCell ref="I613:J613"/>
    <mergeCell ref="L613:M613"/>
    <mergeCell ref="N613:O613"/>
    <mergeCell ref="R613:S613"/>
    <mergeCell ref="T613:U613"/>
    <mergeCell ref="W613:X613"/>
    <mergeCell ref="Y613:Z613"/>
    <mergeCell ref="AB613:AC613"/>
    <mergeCell ref="AD613:AE613"/>
    <mergeCell ref="AD598:AF598"/>
    <mergeCell ref="B599:D599"/>
    <mergeCell ref="E599:I599"/>
    <mergeCell ref="J599:M599"/>
    <mergeCell ref="N599:P599"/>
    <mergeCell ref="R599:T599"/>
    <mergeCell ref="U599:Y599"/>
    <mergeCell ref="Z599:AC599"/>
    <mergeCell ref="B593:E593"/>
    <mergeCell ref="F593:J593"/>
    <mergeCell ref="K593:P593"/>
    <mergeCell ref="R593:U593"/>
    <mergeCell ref="V593:Z593"/>
    <mergeCell ref="AA593:AF593"/>
    <mergeCell ref="B595:P595"/>
    <mergeCell ref="Q595:Q620"/>
    <mergeCell ref="R595:AF595"/>
    <mergeCell ref="B596:P596"/>
    <mergeCell ref="R596:AF596"/>
    <mergeCell ref="B597:D597"/>
    <mergeCell ref="E597:P597"/>
    <mergeCell ref="R597:T597"/>
    <mergeCell ref="U597:AF597"/>
    <mergeCell ref="C598:D598"/>
    <mergeCell ref="AD763:AF763"/>
    <mergeCell ref="Z760:AC760"/>
    <mergeCell ref="AD760:AF760"/>
    <mergeCell ref="B761:D761"/>
    <mergeCell ref="E761:I761"/>
    <mergeCell ref="J761:M761"/>
    <mergeCell ref="N761:P761"/>
    <mergeCell ref="R761:T761"/>
    <mergeCell ref="U761:Y761"/>
    <mergeCell ref="Z761:AC761"/>
    <mergeCell ref="AD761:AF761"/>
    <mergeCell ref="V765:Y765"/>
    <mergeCell ref="Z765:Z766"/>
    <mergeCell ref="AA765:AD765"/>
    <mergeCell ref="AE765:AE766"/>
    <mergeCell ref="B765:B767"/>
    <mergeCell ref="C765:E765"/>
    <mergeCell ref="B649:P649"/>
    <mergeCell ref="Q649:Q674"/>
    <mergeCell ref="R649:AF649"/>
    <mergeCell ref="B650:P650"/>
    <mergeCell ref="R650:AF650"/>
    <mergeCell ref="B651:D651"/>
    <mergeCell ref="E651:P651"/>
    <mergeCell ref="R651:T651"/>
    <mergeCell ref="U651:AF651"/>
    <mergeCell ref="C652:D652"/>
    <mergeCell ref="E652:G652"/>
    <mergeCell ref="H652:I652"/>
    <mergeCell ref="J652:M652"/>
    <mergeCell ref="N652:P652"/>
    <mergeCell ref="S652:T652"/>
    <mergeCell ref="U652:W652"/>
    <mergeCell ref="X652:Y652"/>
    <mergeCell ref="B654:D654"/>
    <mergeCell ref="E654:I654"/>
    <mergeCell ref="J654:M654"/>
    <mergeCell ref="N654:P654"/>
    <mergeCell ref="R654:T654"/>
    <mergeCell ref="U654:Y654"/>
    <mergeCell ref="Z654:AC654"/>
    <mergeCell ref="AD654:AF654"/>
    <mergeCell ref="B655:D655"/>
    <mergeCell ref="E655:I655"/>
    <mergeCell ref="J655:M655"/>
    <mergeCell ref="AB694:AC694"/>
    <mergeCell ref="AD694:AE694"/>
    <mergeCell ref="B695:D695"/>
    <mergeCell ref="G695:I695"/>
    <mergeCell ref="L695:N695"/>
    <mergeCell ref="R695:T695"/>
    <mergeCell ref="W695:Y695"/>
    <mergeCell ref="AB695:AD695"/>
    <mergeCell ref="N655:P655"/>
    <mergeCell ref="R655:T655"/>
    <mergeCell ref="U655:Y655"/>
    <mergeCell ref="Z655:AC655"/>
    <mergeCell ref="AD655:AF655"/>
    <mergeCell ref="Z652:AC652"/>
    <mergeCell ref="AD652:AF652"/>
    <mergeCell ref="B653:D653"/>
    <mergeCell ref="E653:I653"/>
    <mergeCell ref="J653:M653"/>
    <mergeCell ref="N653:P653"/>
    <mergeCell ref="R809:U809"/>
    <mergeCell ref="V809:Z809"/>
    <mergeCell ref="AA809:AF809"/>
    <mergeCell ref="B811:P811"/>
    <mergeCell ref="Q811:Q836"/>
    <mergeCell ref="R811:AF811"/>
    <mergeCell ref="B812:P812"/>
    <mergeCell ref="R812:AF812"/>
    <mergeCell ref="B813:D813"/>
    <mergeCell ref="E813:P813"/>
    <mergeCell ref="R813:T813"/>
    <mergeCell ref="U813:AF813"/>
    <mergeCell ref="C814:D814"/>
    <mergeCell ref="E814:G814"/>
    <mergeCell ref="H814:I814"/>
    <mergeCell ref="J814:M814"/>
    <mergeCell ref="N814:P814"/>
    <mergeCell ref="F711:I711"/>
    <mergeCell ref="J711:J712"/>
    <mergeCell ref="K711:N711"/>
    <mergeCell ref="O711:O712"/>
    <mergeCell ref="R711:R713"/>
    <mergeCell ref="S711:U711"/>
    <mergeCell ref="B701:E701"/>
    <mergeCell ref="F701:J701"/>
    <mergeCell ref="K701:P701"/>
    <mergeCell ref="R701:U701"/>
    <mergeCell ref="V701:Z701"/>
    <mergeCell ref="AA701:AF701"/>
    <mergeCell ref="B703:P703"/>
    <mergeCell ref="Q703:Q728"/>
    <mergeCell ref="R703:AF703"/>
    <mergeCell ref="B757:P757"/>
    <mergeCell ref="Q757:Q782"/>
    <mergeCell ref="R757:AF757"/>
    <mergeCell ref="B758:P758"/>
    <mergeCell ref="R758:AF758"/>
    <mergeCell ref="B759:D759"/>
    <mergeCell ref="E759:P759"/>
    <mergeCell ref="R759:T759"/>
    <mergeCell ref="U759:AF759"/>
    <mergeCell ref="C760:D760"/>
    <mergeCell ref="E760:G760"/>
    <mergeCell ref="H760:I760"/>
    <mergeCell ref="J760:M760"/>
    <mergeCell ref="N760:P760"/>
    <mergeCell ref="S760:T760"/>
    <mergeCell ref="U760:W760"/>
    <mergeCell ref="X760:Y760"/>
    <mergeCell ref="B762:D762"/>
    <mergeCell ref="E762:I762"/>
    <mergeCell ref="J762:M762"/>
    <mergeCell ref="N762:P762"/>
    <mergeCell ref="R762:T762"/>
    <mergeCell ref="U762:Y762"/>
    <mergeCell ref="Z762:AC762"/>
    <mergeCell ref="AD762:AF762"/>
    <mergeCell ref="B763:D763"/>
    <mergeCell ref="E763:I763"/>
    <mergeCell ref="J763:M763"/>
    <mergeCell ref="N763:P763"/>
    <mergeCell ref="R763:T763"/>
    <mergeCell ref="U763:Y763"/>
    <mergeCell ref="Z763:AC763"/>
    <mergeCell ref="Z868:AC868"/>
    <mergeCell ref="AD868:AF868"/>
    <mergeCell ref="B869:D869"/>
    <mergeCell ref="E869:I869"/>
    <mergeCell ref="J869:M869"/>
    <mergeCell ref="N869:P869"/>
    <mergeCell ref="R869:T869"/>
    <mergeCell ref="U869:Y869"/>
    <mergeCell ref="Z869:AC869"/>
    <mergeCell ref="AD869:AF869"/>
    <mergeCell ref="V873:Y873"/>
    <mergeCell ref="Z873:Z874"/>
    <mergeCell ref="AA873:AD873"/>
    <mergeCell ref="AE873:AE874"/>
    <mergeCell ref="B873:B875"/>
    <mergeCell ref="C873:E873"/>
    <mergeCell ref="F873:I873"/>
    <mergeCell ref="J873:J874"/>
    <mergeCell ref="K873:N873"/>
    <mergeCell ref="O873:O874"/>
    <mergeCell ref="R873:R875"/>
    <mergeCell ref="S873:U873"/>
    <mergeCell ref="B884:D884"/>
    <mergeCell ref="U805:X805"/>
    <mergeCell ref="Y805:AB805"/>
    <mergeCell ref="AC805:AF805"/>
    <mergeCell ref="G806:H806"/>
    <mergeCell ref="W806:X806"/>
    <mergeCell ref="E807:G807"/>
    <mergeCell ref="U807:W807"/>
    <mergeCell ref="B828:P828"/>
    <mergeCell ref="R828:AF828"/>
    <mergeCell ref="B829:C829"/>
    <mergeCell ref="D829:E829"/>
    <mergeCell ref="G829:H829"/>
    <mergeCell ref="I829:J829"/>
    <mergeCell ref="L829:M829"/>
    <mergeCell ref="N829:O829"/>
    <mergeCell ref="R829:S829"/>
    <mergeCell ref="T829:U829"/>
    <mergeCell ref="W829:X829"/>
    <mergeCell ref="Y829:Z829"/>
    <mergeCell ref="AB829:AC829"/>
    <mergeCell ref="AD829:AE829"/>
    <mergeCell ref="AD814:AF814"/>
    <mergeCell ref="B815:D815"/>
    <mergeCell ref="E815:I815"/>
    <mergeCell ref="J815:M815"/>
    <mergeCell ref="N815:P815"/>
    <mergeCell ref="R815:T815"/>
    <mergeCell ref="U815:Y815"/>
    <mergeCell ref="Z815:AC815"/>
    <mergeCell ref="AD815:AF815"/>
    <mergeCell ref="V819:Y819"/>
    <mergeCell ref="Z819:Z820"/>
    <mergeCell ref="AA819:AD819"/>
    <mergeCell ref="AE819:AE820"/>
    <mergeCell ref="B819:B821"/>
    <mergeCell ref="C819:E819"/>
    <mergeCell ref="B809:E809"/>
    <mergeCell ref="F809:J809"/>
    <mergeCell ref="K809:P809"/>
    <mergeCell ref="K927:N927"/>
    <mergeCell ref="O927:O928"/>
    <mergeCell ref="R927:R929"/>
    <mergeCell ref="S927:U927"/>
    <mergeCell ref="Q919:Q944"/>
    <mergeCell ref="R919:AF919"/>
    <mergeCell ref="B920:P920"/>
    <mergeCell ref="R920:AF920"/>
    <mergeCell ref="B921:D921"/>
    <mergeCell ref="E921:P921"/>
    <mergeCell ref="R921:T921"/>
    <mergeCell ref="U921:AF921"/>
    <mergeCell ref="C922:D922"/>
    <mergeCell ref="E922:G922"/>
    <mergeCell ref="H922:I922"/>
    <mergeCell ref="J922:M922"/>
    <mergeCell ref="N922:P922"/>
    <mergeCell ref="S922:T922"/>
    <mergeCell ref="U922:W922"/>
    <mergeCell ref="X922:Y922"/>
    <mergeCell ref="M940:P940"/>
    <mergeCell ref="U940:X940"/>
    <mergeCell ref="Y940:AB940"/>
    <mergeCell ref="B865:P865"/>
    <mergeCell ref="Q865:Q890"/>
    <mergeCell ref="R865:AF865"/>
    <mergeCell ref="B866:P866"/>
    <mergeCell ref="R866:AF866"/>
    <mergeCell ref="B867:D867"/>
    <mergeCell ref="E867:P867"/>
    <mergeCell ref="R867:T867"/>
    <mergeCell ref="U867:AF867"/>
    <mergeCell ref="C868:D868"/>
    <mergeCell ref="E868:G868"/>
    <mergeCell ref="H868:I868"/>
    <mergeCell ref="J868:M868"/>
    <mergeCell ref="N868:P868"/>
    <mergeCell ref="S868:T868"/>
    <mergeCell ref="U868:W868"/>
    <mergeCell ref="X868:Y868"/>
    <mergeCell ref="B870:D870"/>
    <mergeCell ref="E870:I870"/>
    <mergeCell ref="J870:M870"/>
    <mergeCell ref="N870:P870"/>
    <mergeCell ref="R870:T870"/>
    <mergeCell ref="U870:Y870"/>
    <mergeCell ref="Z870:AC870"/>
    <mergeCell ref="AD870:AF870"/>
    <mergeCell ref="B871:D871"/>
    <mergeCell ref="E871:I871"/>
    <mergeCell ref="J871:M871"/>
    <mergeCell ref="AB910:AC910"/>
    <mergeCell ref="AD910:AE910"/>
    <mergeCell ref="B911:D911"/>
    <mergeCell ref="G911:I911"/>
    <mergeCell ref="L911:N911"/>
    <mergeCell ref="R911:T911"/>
    <mergeCell ref="W911:Y911"/>
    <mergeCell ref="AB911:AD911"/>
    <mergeCell ref="N871:P871"/>
    <mergeCell ref="R871:T871"/>
    <mergeCell ref="U871:Y871"/>
    <mergeCell ref="Z871:AC871"/>
    <mergeCell ref="AD871:AF871"/>
    <mergeCell ref="L965:N965"/>
    <mergeCell ref="R965:T965"/>
    <mergeCell ref="W965:Y965"/>
    <mergeCell ref="AB965:AD965"/>
    <mergeCell ref="B966:D966"/>
    <mergeCell ref="E966:H966"/>
    <mergeCell ref="I966:L966"/>
    <mergeCell ref="M966:P966"/>
    <mergeCell ref="R966:T966"/>
    <mergeCell ref="U966:X966"/>
    <mergeCell ref="Y966:AB966"/>
    <mergeCell ref="AC966:AF966"/>
    <mergeCell ref="C954:E954"/>
    <mergeCell ref="F954:I954"/>
    <mergeCell ref="J954:J955"/>
    <mergeCell ref="K954:N954"/>
    <mergeCell ref="O954:O955"/>
    <mergeCell ref="R954:R956"/>
    <mergeCell ref="S954:U954"/>
    <mergeCell ref="B951:D951"/>
    <mergeCell ref="E951:I951"/>
    <mergeCell ref="J951:M951"/>
    <mergeCell ref="N951:P951"/>
    <mergeCell ref="M913:P913"/>
    <mergeCell ref="U913:X913"/>
    <mergeCell ref="Y913:AB913"/>
    <mergeCell ref="AC913:AF913"/>
    <mergeCell ref="G914:H914"/>
    <mergeCell ref="W914:X914"/>
    <mergeCell ref="E915:G915"/>
    <mergeCell ref="U915:W915"/>
    <mergeCell ref="B936:P936"/>
    <mergeCell ref="R936:AF936"/>
    <mergeCell ref="B937:C937"/>
    <mergeCell ref="D937:E937"/>
    <mergeCell ref="G937:H937"/>
    <mergeCell ref="I937:J937"/>
    <mergeCell ref="L937:M937"/>
    <mergeCell ref="N937:O937"/>
    <mergeCell ref="R937:S937"/>
    <mergeCell ref="T937:U937"/>
    <mergeCell ref="W937:X937"/>
    <mergeCell ref="Y937:Z937"/>
    <mergeCell ref="AB937:AC937"/>
    <mergeCell ref="AD937:AE937"/>
    <mergeCell ref="AD922:AF922"/>
    <mergeCell ref="B923:D923"/>
    <mergeCell ref="E923:I923"/>
    <mergeCell ref="J923:M923"/>
    <mergeCell ref="N923:P923"/>
    <mergeCell ref="R923:T923"/>
    <mergeCell ref="U923:Y923"/>
    <mergeCell ref="Z923:AC923"/>
    <mergeCell ref="AD923:AF923"/>
    <mergeCell ref="V927:Y927"/>
    <mergeCell ref="Z927:Z928"/>
    <mergeCell ref="AA927:AD927"/>
    <mergeCell ref="AE927:AE928"/>
    <mergeCell ref="B927:B929"/>
    <mergeCell ref="C927:E927"/>
    <mergeCell ref="F927:I927"/>
    <mergeCell ref="J927:J928"/>
    <mergeCell ref="B940:D940"/>
    <mergeCell ref="R940:T940"/>
    <mergeCell ref="B941:D941"/>
    <mergeCell ref="I941:L941"/>
    <mergeCell ref="M941:P941"/>
    <mergeCell ref="R941:T941"/>
    <mergeCell ref="Y941:AB941"/>
    <mergeCell ref="AC941:AF941"/>
    <mergeCell ref="R951:T951"/>
    <mergeCell ref="U951:Y951"/>
    <mergeCell ref="Z951:AC951"/>
    <mergeCell ref="AD951:AF951"/>
    <mergeCell ref="B952:D952"/>
    <mergeCell ref="E952:I952"/>
    <mergeCell ref="J952:M952"/>
    <mergeCell ref="N952:P952"/>
    <mergeCell ref="R952:T952"/>
    <mergeCell ref="U952:Y952"/>
    <mergeCell ref="E967:H967"/>
    <mergeCell ref="I967:L967"/>
    <mergeCell ref="M967:P967"/>
    <mergeCell ref="U967:X967"/>
    <mergeCell ref="Y967:AB967"/>
    <mergeCell ref="AC967:AF967"/>
    <mergeCell ref="G968:H968"/>
    <mergeCell ref="W968:X968"/>
    <mergeCell ref="E969:G969"/>
    <mergeCell ref="U969:W969"/>
    <mergeCell ref="B990:P990"/>
    <mergeCell ref="R990:AF990"/>
    <mergeCell ref="B991:C991"/>
    <mergeCell ref="D991:E991"/>
    <mergeCell ref="G991:H991"/>
    <mergeCell ref="I991:J991"/>
    <mergeCell ref="L991:M991"/>
    <mergeCell ref="N991:O991"/>
    <mergeCell ref="R991:S991"/>
    <mergeCell ref="T991:U991"/>
    <mergeCell ref="W991:X991"/>
    <mergeCell ref="Y991:Z991"/>
    <mergeCell ref="AB991:AC991"/>
    <mergeCell ref="AD991:AE991"/>
    <mergeCell ref="E942:G942"/>
    <mergeCell ref="U942:W942"/>
    <mergeCell ref="B963:P963"/>
    <mergeCell ref="R963:AF963"/>
    <mergeCell ref="B964:C964"/>
    <mergeCell ref="D964:E964"/>
    <mergeCell ref="G964:H964"/>
    <mergeCell ref="I964:J964"/>
    <mergeCell ref="L964:M964"/>
    <mergeCell ref="N964:O964"/>
    <mergeCell ref="R964:S964"/>
    <mergeCell ref="T964:U964"/>
    <mergeCell ref="W964:X964"/>
    <mergeCell ref="Y964:Z964"/>
    <mergeCell ref="AB964:AC964"/>
    <mergeCell ref="AD964:AE964"/>
    <mergeCell ref="B965:D965"/>
    <mergeCell ref="G965:I965"/>
    <mergeCell ref="B992:D992"/>
    <mergeCell ref="G992:I992"/>
    <mergeCell ref="L992:N992"/>
    <mergeCell ref="R992:T992"/>
    <mergeCell ref="W992:Y992"/>
    <mergeCell ref="AB992:AD992"/>
    <mergeCell ref="B993:D993"/>
    <mergeCell ref="E993:H993"/>
    <mergeCell ref="I993:L993"/>
    <mergeCell ref="M993:P993"/>
    <mergeCell ref="R993:T993"/>
    <mergeCell ref="U993:X993"/>
    <mergeCell ref="Y993:AB993"/>
    <mergeCell ref="AC993:AF993"/>
    <mergeCell ref="B973:P973"/>
    <mergeCell ref="B978:D978"/>
    <mergeCell ref="E978:I978"/>
    <mergeCell ref="J978:M978"/>
    <mergeCell ref="N978:P978"/>
    <mergeCell ref="R978:T978"/>
    <mergeCell ref="AA971:AF971"/>
    <mergeCell ref="B970:E970"/>
    <mergeCell ref="F970:J970"/>
    <mergeCell ref="K970:P970"/>
    <mergeCell ref="R970:U970"/>
    <mergeCell ref="V970:Z970"/>
    <mergeCell ref="B969:D969"/>
    <mergeCell ref="R969:T969"/>
    <mergeCell ref="B971:E971"/>
    <mergeCell ref="F971:J971"/>
    <mergeCell ref="K971:P971"/>
    <mergeCell ref="R971:U971"/>
    <mergeCell ref="V971:Z971"/>
    <mergeCell ref="B1044:P1044"/>
    <mergeCell ref="R1044:AF1044"/>
    <mergeCell ref="B1045:C1045"/>
    <mergeCell ref="D1045:E1045"/>
    <mergeCell ref="G1045:H1045"/>
    <mergeCell ref="I1045:J1045"/>
    <mergeCell ref="L1045:M1045"/>
    <mergeCell ref="N1045:O1045"/>
    <mergeCell ref="R1045:S1045"/>
    <mergeCell ref="T1045:U1045"/>
    <mergeCell ref="W1045:X1045"/>
    <mergeCell ref="Y1045:Z1045"/>
    <mergeCell ref="AB1045:AC1045"/>
    <mergeCell ref="AD1045:AE1045"/>
    <mergeCell ref="B1046:D1046"/>
    <mergeCell ref="G1046:I1046"/>
    <mergeCell ref="L1046:N1046"/>
    <mergeCell ref="R1046:T1046"/>
    <mergeCell ref="W1046:Y1046"/>
    <mergeCell ref="AB1046:AD1046"/>
    <mergeCell ref="B1047:D1047"/>
    <mergeCell ref="E1047:H1047"/>
    <mergeCell ref="I1047:L1047"/>
    <mergeCell ref="M1047:P1047"/>
    <mergeCell ref="R1047:T1047"/>
    <mergeCell ref="U1047:X1047"/>
    <mergeCell ref="Y1047:AB1047"/>
    <mergeCell ref="AC1047:AF1047"/>
    <mergeCell ref="B1024:E1024"/>
    <mergeCell ref="F1024:J1024"/>
    <mergeCell ref="K1024:P1024"/>
    <mergeCell ref="R1024:U1024"/>
    <mergeCell ref="V1024:Z1024"/>
    <mergeCell ref="AA1024:AF1024"/>
    <mergeCell ref="B1025:E1025"/>
    <mergeCell ref="F1025:J1025"/>
    <mergeCell ref="K1025:P1025"/>
    <mergeCell ref="R1025:U1025"/>
    <mergeCell ref="V1025:Z1025"/>
    <mergeCell ref="AA1025:AF1025"/>
    <mergeCell ref="B1027:P1027"/>
    <mergeCell ref="J1033:M1033"/>
    <mergeCell ref="N1033:P1033"/>
    <mergeCell ref="R1033:T1033"/>
    <mergeCell ref="U1033:Y1033"/>
    <mergeCell ref="Z1033:AC1033"/>
    <mergeCell ref="AD1033:AF1033"/>
    <mergeCell ref="B1035:B1037"/>
    <mergeCell ref="C1035:E1035"/>
    <mergeCell ref="F1035:I1035"/>
    <mergeCell ref="J1035:J1036"/>
    <mergeCell ref="B1098:P1098"/>
    <mergeCell ref="R1098:AF1098"/>
    <mergeCell ref="B1099:C1099"/>
    <mergeCell ref="D1099:E1099"/>
    <mergeCell ref="G1099:H1099"/>
    <mergeCell ref="I1099:J1099"/>
    <mergeCell ref="L1099:M1099"/>
    <mergeCell ref="N1099:O1099"/>
    <mergeCell ref="R1099:S1099"/>
    <mergeCell ref="T1099:U1099"/>
    <mergeCell ref="W1099:X1099"/>
    <mergeCell ref="Y1099:Z1099"/>
    <mergeCell ref="AB1099:AC1099"/>
    <mergeCell ref="AD1099:AE1099"/>
    <mergeCell ref="B1100:D1100"/>
    <mergeCell ref="G1100:I1100"/>
    <mergeCell ref="L1100:N1100"/>
    <mergeCell ref="R1100:T1100"/>
    <mergeCell ref="W1100:Y1100"/>
    <mergeCell ref="AB1100:AD1100"/>
    <mergeCell ref="B1101:D1101"/>
    <mergeCell ref="E1101:H1101"/>
    <mergeCell ref="I1101:L1101"/>
    <mergeCell ref="M1101:P1101"/>
    <mergeCell ref="R1101:T1101"/>
    <mergeCell ref="U1101:X1101"/>
    <mergeCell ref="Y1101:AB1101"/>
    <mergeCell ref="AC1101:AF1101"/>
    <mergeCell ref="B1078:E1078"/>
    <mergeCell ref="F1078:J1078"/>
    <mergeCell ref="K1078:P1078"/>
    <mergeCell ref="R1078:U1078"/>
    <mergeCell ref="V1078:Z1078"/>
    <mergeCell ref="AA1078:AF1078"/>
    <mergeCell ref="B1079:E1079"/>
    <mergeCell ref="F1079:J1079"/>
    <mergeCell ref="K1079:P1079"/>
    <mergeCell ref="R1079:U1079"/>
    <mergeCell ref="V1079:Z1079"/>
    <mergeCell ref="AA1079:AF1079"/>
    <mergeCell ref="B1081:P1081"/>
    <mergeCell ref="J1087:M1087"/>
    <mergeCell ref="N1087:P1087"/>
    <mergeCell ref="R1087:T1087"/>
    <mergeCell ref="U1087:Y1087"/>
    <mergeCell ref="Z1087:AC1087"/>
    <mergeCell ref="AD1087:AF1087"/>
    <mergeCell ref="B1089:B1091"/>
    <mergeCell ref="C1089:E1089"/>
    <mergeCell ref="F1089:I1089"/>
    <mergeCell ref="J1089:J1090"/>
    <mergeCell ref="C1084:D1084"/>
    <mergeCell ref="E1084:G1084"/>
    <mergeCell ref="H1084:I1084"/>
    <mergeCell ref="J1084:M1084"/>
    <mergeCell ref="N1084:P1084"/>
    <mergeCell ref="S1084:T1084"/>
    <mergeCell ref="U1084:W1084"/>
    <mergeCell ref="B1087:D1087"/>
    <mergeCell ref="E1087:I1087"/>
    <mergeCell ref="B1152:P1152"/>
    <mergeCell ref="R1152:AF1152"/>
    <mergeCell ref="B1153:C1153"/>
    <mergeCell ref="D1153:E1153"/>
    <mergeCell ref="G1153:H1153"/>
    <mergeCell ref="I1153:J1153"/>
    <mergeCell ref="L1153:M1153"/>
    <mergeCell ref="N1153:O1153"/>
    <mergeCell ref="R1153:S1153"/>
    <mergeCell ref="T1153:U1153"/>
    <mergeCell ref="W1153:X1153"/>
    <mergeCell ref="Y1153:Z1153"/>
    <mergeCell ref="AB1153:AC1153"/>
    <mergeCell ref="AD1153:AE1153"/>
    <mergeCell ref="B1154:D1154"/>
    <mergeCell ref="G1154:I1154"/>
    <mergeCell ref="L1154:N1154"/>
    <mergeCell ref="R1154:T1154"/>
    <mergeCell ref="W1154:Y1154"/>
    <mergeCell ref="AB1154:AD1154"/>
    <mergeCell ref="B1155:D1155"/>
    <mergeCell ref="E1155:H1155"/>
    <mergeCell ref="I1155:L1155"/>
    <mergeCell ref="M1155:P1155"/>
    <mergeCell ref="R1155:T1155"/>
    <mergeCell ref="U1155:X1155"/>
    <mergeCell ref="Y1155:AB1155"/>
    <mergeCell ref="AC1155:AF1155"/>
    <mergeCell ref="B1132:E1132"/>
    <mergeCell ref="F1132:J1132"/>
    <mergeCell ref="K1132:P1132"/>
    <mergeCell ref="R1132:U1132"/>
    <mergeCell ref="V1132:Z1132"/>
    <mergeCell ref="AA1132:AF1132"/>
    <mergeCell ref="B1133:E1133"/>
    <mergeCell ref="F1133:J1133"/>
    <mergeCell ref="K1133:P1133"/>
    <mergeCell ref="R1133:U1133"/>
    <mergeCell ref="V1133:Z1133"/>
    <mergeCell ref="AA1133:AF1133"/>
    <mergeCell ref="B1135:P1135"/>
    <mergeCell ref="J1141:M1141"/>
    <mergeCell ref="N1141:P1141"/>
    <mergeCell ref="R1141:T1141"/>
    <mergeCell ref="U1141:Y1141"/>
    <mergeCell ref="Z1141:AC1141"/>
    <mergeCell ref="AD1141:AF1141"/>
    <mergeCell ref="B1143:B1145"/>
    <mergeCell ref="C1143:E1143"/>
    <mergeCell ref="F1143:I1143"/>
    <mergeCell ref="J1143:J1144"/>
    <mergeCell ref="B1206:P1206"/>
    <mergeCell ref="R1206:AF1206"/>
    <mergeCell ref="B1207:C1207"/>
    <mergeCell ref="D1207:E1207"/>
    <mergeCell ref="G1207:H1207"/>
    <mergeCell ref="I1207:J1207"/>
    <mergeCell ref="L1207:M1207"/>
    <mergeCell ref="N1207:O1207"/>
    <mergeCell ref="R1207:S1207"/>
    <mergeCell ref="T1207:U1207"/>
    <mergeCell ref="W1207:X1207"/>
    <mergeCell ref="Y1207:Z1207"/>
    <mergeCell ref="AB1207:AC1207"/>
    <mergeCell ref="AD1207:AE1207"/>
    <mergeCell ref="B1208:D1208"/>
    <mergeCell ref="G1208:I1208"/>
    <mergeCell ref="L1208:N1208"/>
    <mergeCell ref="R1208:T1208"/>
    <mergeCell ref="W1208:Y1208"/>
    <mergeCell ref="AB1208:AD1208"/>
    <mergeCell ref="B1209:D1209"/>
    <mergeCell ref="E1209:H1209"/>
    <mergeCell ref="I1209:L1209"/>
    <mergeCell ref="M1209:P1209"/>
    <mergeCell ref="R1209:T1209"/>
    <mergeCell ref="U1209:X1209"/>
    <mergeCell ref="Y1209:AB1209"/>
    <mergeCell ref="AC1209:AF1209"/>
    <mergeCell ref="B1186:E1186"/>
    <mergeCell ref="F1186:J1186"/>
    <mergeCell ref="K1186:P1186"/>
    <mergeCell ref="R1186:U1186"/>
    <mergeCell ref="V1186:Z1186"/>
    <mergeCell ref="AA1186:AF1186"/>
    <mergeCell ref="B1187:E1187"/>
    <mergeCell ref="F1187:J1187"/>
    <mergeCell ref="K1187:P1187"/>
    <mergeCell ref="R1187:U1187"/>
    <mergeCell ref="V1187:Z1187"/>
    <mergeCell ref="AA1187:AF1187"/>
    <mergeCell ref="B1189:P1189"/>
    <mergeCell ref="J1195:M1195"/>
    <mergeCell ref="N1195:P1195"/>
    <mergeCell ref="R1195:T1195"/>
    <mergeCell ref="U1195:Y1195"/>
    <mergeCell ref="Z1195:AC1195"/>
    <mergeCell ref="AD1195:AF1195"/>
    <mergeCell ref="B1197:B1199"/>
    <mergeCell ref="C1197:E1197"/>
    <mergeCell ref="F1197:I1197"/>
    <mergeCell ref="J1197:J1198"/>
    <mergeCell ref="C1192:D1192"/>
    <mergeCell ref="E1192:G1192"/>
    <mergeCell ref="H1192:I1192"/>
    <mergeCell ref="J1192:M1192"/>
    <mergeCell ref="N1192:P1192"/>
    <mergeCell ref="S1192:T1192"/>
    <mergeCell ref="U1192:W1192"/>
    <mergeCell ref="B1195:D1195"/>
    <mergeCell ref="E1195:I1195"/>
    <mergeCell ref="N1261:O1261"/>
    <mergeCell ref="R1261:S1261"/>
    <mergeCell ref="T1261:U1261"/>
    <mergeCell ref="W1261:X1261"/>
    <mergeCell ref="Y1261:Z1261"/>
    <mergeCell ref="AB1261:AC1261"/>
    <mergeCell ref="AD1261:AE1261"/>
    <mergeCell ref="B1262:D1262"/>
    <mergeCell ref="G1262:I1262"/>
    <mergeCell ref="L1262:N1262"/>
    <mergeCell ref="R1262:T1262"/>
    <mergeCell ref="W1262:Y1262"/>
    <mergeCell ref="AB1262:AD1262"/>
    <mergeCell ref="B1263:D1263"/>
    <mergeCell ref="E1263:H1263"/>
    <mergeCell ref="I1263:L1263"/>
    <mergeCell ref="M1263:P1263"/>
    <mergeCell ref="R1263:T1263"/>
    <mergeCell ref="U1263:X1263"/>
    <mergeCell ref="Y1263:AB1263"/>
    <mergeCell ref="AC1263:AF1263"/>
    <mergeCell ref="B1240:E1240"/>
    <mergeCell ref="F1240:J1240"/>
    <mergeCell ref="K1240:P1240"/>
    <mergeCell ref="R1240:U1240"/>
    <mergeCell ref="V1240:Z1240"/>
    <mergeCell ref="AA1240:AF1240"/>
    <mergeCell ref="B1241:E1241"/>
    <mergeCell ref="F1241:J1241"/>
    <mergeCell ref="K1241:P1241"/>
    <mergeCell ref="R1241:U1241"/>
    <mergeCell ref="V1241:Z1241"/>
    <mergeCell ref="AA1241:AF1241"/>
    <mergeCell ref="B1243:P1243"/>
    <mergeCell ref="J1249:M1249"/>
    <mergeCell ref="N1249:P1249"/>
    <mergeCell ref="R1249:T1249"/>
    <mergeCell ref="U1249:Y1249"/>
    <mergeCell ref="Z1249:AC1249"/>
    <mergeCell ref="AD1249:AF1249"/>
    <mergeCell ref="B1251:B1253"/>
    <mergeCell ref="C1251:E1251"/>
    <mergeCell ref="F1251:I1251"/>
    <mergeCell ref="J1251:J1252"/>
    <mergeCell ref="C1246:D1246"/>
    <mergeCell ref="E1246:G1246"/>
    <mergeCell ref="H1246:I1246"/>
    <mergeCell ref="J1246:M1246"/>
    <mergeCell ref="N1246:P1246"/>
    <mergeCell ref="S1246:T1246"/>
    <mergeCell ref="U1246:W1246"/>
    <mergeCell ref="B1249:D1249"/>
    <mergeCell ref="E1249:I1249"/>
    <mergeCell ref="B1314:P1314"/>
    <mergeCell ref="R1314:AF1314"/>
    <mergeCell ref="B1315:C1315"/>
    <mergeCell ref="D1315:E1315"/>
    <mergeCell ref="G1315:H1315"/>
    <mergeCell ref="I1315:J1315"/>
    <mergeCell ref="L1315:M1315"/>
    <mergeCell ref="N1315:O1315"/>
    <mergeCell ref="R1315:S1315"/>
    <mergeCell ref="T1315:U1315"/>
    <mergeCell ref="W1315:X1315"/>
    <mergeCell ref="Y1315:Z1315"/>
    <mergeCell ref="AB1315:AC1315"/>
    <mergeCell ref="AD1315:AE1315"/>
    <mergeCell ref="B1316:D1316"/>
    <mergeCell ref="G1316:I1316"/>
    <mergeCell ref="L1316:N1316"/>
    <mergeCell ref="R1316:T1316"/>
    <mergeCell ref="W1316:Y1316"/>
    <mergeCell ref="AB1316:AD1316"/>
    <mergeCell ref="B1317:D1317"/>
    <mergeCell ref="E1317:H1317"/>
    <mergeCell ref="I1317:L1317"/>
    <mergeCell ref="M1317:P1317"/>
    <mergeCell ref="R1317:T1317"/>
    <mergeCell ref="U1317:X1317"/>
    <mergeCell ref="Y1317:AB1317"/>
    <mergeCell ref="AC1317:AF1317"/>
    <mergeCell ref="B1294:E1294"/>
    <mergeCell ref="F1294:J1294"/>
    <mergeCell ref="K1294:P1294"/>
    <mergeCell ref="R1294:U1294"/>
    <mergeCell ref="V1294:Z1294"/>
    <mergeCell ref="AA1294:AF1294"/>
    <mergeCell ref="B1295:E1295"/>
    <mergeCell ref="F1295:J1295"/>
    <mergeCell ref="K1295:P1295"/>
    <mergeCell ref="R1295:U1295"/>
    <mergeCell ref="V1295:Z1295"/>
    <mergeCell ref="AA1295:AF1295"/>
    <mergeCell ref="B1297:P1297"/>
    <mergeCell ref="J1303:M1303"/>
    <mergeCell ref="N1303:P1303"/>
    <mergeCell ref="R1303:T1303"/>
    <mergeCell ref="U1303:Y1303"/>
    <mergeCell ref="Z1303:AC1303"/>
    <mergeCell ref="AD1303:AF1303"/>
    <mergeCell ref="B1305:B1307"/>
    <mergeCell ref="C1305:E1305"/>
    <mergeCell ref="F1305:I1305"/>
    <mergeCell ref="J1305:J1306"/>
    <mergeCell ref="C1300:D1300"/>
    <mergeCell ref="E1300:G1300"/>
    <mergeCell ref="H1300:I1300"/>
    <mergeCell ref="J1300:M1300"/>
    <mergeCell ref="N1300:P1300"/>
    <mergeCell ref="S1300:T1300"/>
    <mergeCell ref="U1300:W1300"/>
    <mergeCell ref="B1303:D1303"/>
    <mergeCell ref="E1303:I1303"/>
    <mergeCell ref="N1369:O1369"/>
    <mergeCell ref="R1369:S1369"/>
    <mergeCell ref="T1369:U1369"/>
    <mergeCell ref="W1369:X1369"/>
    <mergeCell ref="Y1369:Z1369"/>
    <mergeCell ref="AB1369:AC1369"/>
    <mergeCell ref="AD1369:AE1369"/>
    <mergeCell ref="B1370:D1370"/>
    <mergeCell ref="G1370:I1370"/>
    <mergeCell ref="L1370:N1370"/>
    <mergeCell ref="R1370:T1370"/>
    <mergeCell ref="W1370:Y1370"/>
    <mergeCell ref="AB1370:AD1370"/>
    <mergeCell ref="B1371:D1371"/>
    <mergeCell ref="E1371:H1371"/>
    <mergeCell ref="I1371:L1371"/>
    <mergeCell ref="M1371:P1371"/>
    <mergeCell ref="R1371:T1371"/>
    <mergeCell ref="U1371:X1371"/>
    <mergeCell ref="Y1371:AB1371"/>
    <mergeCell ref="AC1371:AF1371"/>
    <mergeCell ref="B1348:E1348"/>
    <mergeCell ref="F1348:J1348"/>
    <mergeCell ref="K1348:P1348"/>
    <mergeCell ref="R1348:U1348"/>
    <mergeCell ref="V1348:Z1348"/>
    <mergeCell ref="AA1348:AF1348"/>
    <mergeCell ref="B1349:E1349"/>
    <mergeCell ref="F1349:J1349"/>
    <mergeCell ref="K1349:P1349"/>
    <mergeCell ref="R1349:U1349"/>
    <mergeCell ref="V1349:Z1349"/>
    <mergeCell ref="AA1349:AF1349"/>
    <mergeCell ref="B1351:P1351"/>
    <mergeCell ref="J1357:M1357"/>
    <mergeCell ref="N1357:P1357"/>
    <mergeCell ref="R1357:T1357"/>
    <mergeCell ref="U1357:Y1357"/>
    <mergeCell ref="Z1357:AC1357"/>
    <mergeCell ref="AD1357:AF1357"/>
    <mergeCell ref="B1359:B1361"/>
    <mergeCell ref="C1359:E1359"/>
    <mergeCell ref="F1359:I1359"/>
    <mergeCell ref="J1359:J1360"/>
    <mergeCell ref="C1354:D1354"/>
    <mergeCell ref="E1354:G1354"/>
    <mergeCell ref="H1354:I1354"/>
    <mergeCell ref="J1354:M1354"/>
    <mergeCell ref="N1354:P1354"/>
    <mergeCell ref="S1354:T1354"/>
    <mergeCell ref="U1354:W1354"/>
    <mergeCell ref="B1357:D1357"/>
    <mergeCell ref="E1357:I1357"/>
    <mergeCell ref="N1423:O1423"/>
    <mergeCell ref="R1423:S1423"/>
    <mergeCell ref="T1423:U1423"/>
    <mergeCell ref="W1423:X1423"/>
    <mergeCell ref="Y1423:Z1423"/>
    <mergeCell ref="AB1423:AC1423"/>
    <mergeCell ref="AD1423:AE1423"/>
    <mergeCell ref="B1424:D1424"/>
    <mergeCell ref="G1424:I1424"/>
    <mergeCell ref="L1424:N1424"/>
    <mergeCell ref="R1424:T1424"/>
    <mergeCell ref="W1424:Y1424"/>
    <mergeCell ref="AB1424:AD1424"/>
    <mergeCell ref="B1425:D1425"/>
    <mergeCell ref="E1425:H1425"/>
    <mergeCell ref="I1425:L1425"/>
    <mergeCell ref="M1425:P1425"/>
    <mergeCell ref="R1425:T1425"/>
    <mergeCell ref="U1425:X1425"/>
    <mergeCell ref="Y1425:AB1425"/>
    <mergeCell ref="AC1425:AF1425"/>
    <mergeCell ref="B1402:E1402"/>
    <mergeCell ref="F1402:J1402"/>
    <mergeCell ref="K1402:P1402"/>
    <mergeCell ref="R1402:U1402"/>
    <mergeCell ref="V1402:Z1402"/>
    <mergeCell ref="AA1402:AF1402"/>
    <mergeCell ref="B1403:E1403"/>
    <mergeCell ref="F1403:J1403"/>
    <mergeCell ref="K1403:P1403"/>
    <mergeCell ref="R1403:U1403"/>
    <mergeCell ref="V1403:Z1403"/>
    <mergeCell ref="AA1403:AF1403"/>
    <mergeCell ref="B1405:P1405"/>
    <mergeCell ref="J1411:M1411"/>
    <mergeCell ref="N1411:P1411"/>
    <mergeCell ref="R1411:T1411"/>
    <mergeCell ref="U1411:Y1411"/>
    <mergeCell ref="Z1411:AC1411"/>
    <mergeCell ref="AD1411:AF1411"/>
    <mergeCell ref="B1413:B1415"/>
    <mergeCell ref="C1413:E1413"/>
    <mergeCell ref="F1413:I1413"/>
    <mergeCell ref="J1413:J1414"/>
    <mergeCell ref="C1408:D1408"/>
    <mergeCell ref="E1408:G1408"/>
    <mergeCell ref="H1408:I1408"/>
    <mergeCell ref="J1408:M1408"/>
    <mergeCell ref="N1408:P1408"/>
    <mergeCell ref="S1408:T1408"/>
    <mergeCell ref="U1408:W1408"/>
    <mergeCell ref="B1411:D1411"/>
    <mergeCell ref="E1411:I1411"/>
    <mergeCell ref="P1413:P1415"/>
    <mergeCell ref="AF1413:AF1415"/>
    <mergeCell ref="B1422:P1422"/>
    <mergeCell ref="R1422:AF1422"/>
    <mergeCell ref="B1423:C1423"/>
    <mergeCell ref="D1423:E1423"/>
    <mergeCell ref="G1423:H1423"/>
    <mergeCell ref="I1423:J1423"/>
    <mergeCell ref="L1423:M1423"/>
    <mergeCell ref="N1477:O1477"/>
    <mergeCell ref="R1477:S1477"/>
    <mergeCell ref="T1477:U1477"/>
    <mergeCell ref="W1477:X1477"/>
    <mergeCell ref="Y1477:Z1477"/>
    <mergeCell ref="AB1477:AC1477"/>
    <mergeCell ref="AD1477:AE1477"/>
    <mergeCell ref="B1478:D1478"/>
    <mergeCell ref="G1478:I1478"/>
    <mergeCell ref="L1478:N1478"/>
    <mergeCell ref="R1478:T1478"/>
    <mergeCell ref="W1478:Y1478"/>
    <mergeCell ref="AB1478:AD1478"/>
    <mergeCell ref="B1479:D1479"/>
    <mergeCell ref="E1479:H1479"/>
    <mergeCell ref="I1479:L1479"/>
    <mergeCell ref="M1479:P1479"/>
    <mergeCell ref="R1479:T1479"/>
    <mergeCell ref="U1479:X1479"/>
    <mergeCell ref="Y1479:AB1479"/>
    <mergeCell ref="AC1479:AF1479"/>
    <mergeCell ref="B1456:E1456"/>
    <mergeCell ref="F1456:J1456"/>
    <mergeCell ref="K1456:P1456"/>
    <mergeCell ref="R1456:U1456"/>
    <mergeCell ref="V1456:Z1456"/>
    <mergeCell ref="AA1456:AF1456"/>
    <mergeCell ref="B1457:E1457"/>
    <mergeCell ref="F1457:J1457"/>
    <mergeCell ref="K1457:P1457"/>
    <mergeCell ref="R1457:U1457"/>
    <mergeCell ref="V1457:Z1457"/>
    <mergeCell ref="AA1457:AF1457"/>
    <mergeCell ref="B1459:P1459"/>
    <mergeCell ref="J1465:M1465"/>
    <mergeCell ref="N1465:P1465"/>
    <mergeCell ref="R1465:T1465"/>
    <mergeCell ref="U1465:Y1465"/>
    <mergeCell ref="Z1465:AC1465"/>
    <mergeCell ref="AD1465:AF1465"/>
    <mergeCell ref="B1467:B1469"/>
    <mergeCell ref="C1467:E1467"/>
    <mergeCell ref="F1467:I1467"/>
    <mergeCell ref="J1467:J1468"/>
    <mergeCell ref="C1462:D1462"/>
    <mergeCell ref="E1462:G1462"/>
    <mergeCell ref="H1462:I1462"/>
    <mergeCell ref="J1462:M1462"/>
    <mergeCell ref="N1462:P1462"/>
    <mergeCell ref="S1462:T1462"/>
    <mergeCell ref="U1462:W1462"/>
    <mergeCell ref="B1465:D1465"/>
    <mergeCell ref="E1465:I1465"/>
    <mergeCell ref="N1531:O1531"/>
    <mergeCell ref="R1531:S1531"/>
    <mergeCell ref="T1531:U1531"/>
    <mergeCell ref="W1531:X1531"/>
    <mergeCell ref="Y1531:Z1531"/>
    <mergeCell ref="AB1531:AC1531"/>
    <mergeCell ref="AD1531:AE1531"/>
    <mergeCell ref="B1532:D1532"/>
    <mergeCell ref="G1532:I1532"/>
    <mergeCell ref="L1532:N1532"/>
    <mergeCell ref="R1532:T1532"/>
    <mergeCell ref="W1532:Y1532"/>
    <mergeCell ref="AB1532:AD1532"/>
    <mergeCell ref="B1533:D1533"/>
    <mergeCell ref="E1533:H1533"/>
    <mergeCell ref="I1533:L1533"/>
    <mergeCell ref="M1533:P1533"/>
    <mergeCell ref="R1533:T1533"/>
    <mergeCell ref="U1533:X1533"/>
    <mergeCell ref="Y1533:AB1533"/>
    <mergeCell ref="AC1533:AF1533"/>
    <mergeCell ref="B1510:E1510"/>
    <mergeCell ref="F1510:J1510"/>
    <mergeCell ref="K1510:P1510"/>
    <mergeCell ref="R1510:U1510"/>
    <mergeCell ref="V1510:Z1510"/>
    <mergeCell ref="AA1510:AF1510"/>
    <mergeCell ref="B1511:E1511"/>
    <mergeCell ref="F1511:J1511"/>
    <mergeCell ref="K1511:P1511"/>
    <mergeCell ref="R1511:U1511"/>
    <mergeCell ref="V1511:Z1511"/>
    <mergeCell ref="AA1511:AF1511"/>
    <mergeCell ref="B1513:P1513"/>
    <mergeCell ref="J1519:M1519"/>
    <mergeCell ref="N1519:P1519"/>
    <mergeCell ref="R1519:T1519"/>
    <mergeCell ref="U1519:Y1519"/>
    <mergeCell ref="Z1519:AC1519"/>
    <mergeCell ref="AD1519:AF1519"/>
    <mergeCell ref="B1521:B1523"/>
    <mergeCell ref="C1521:E1521"/>
    <mergeCell ref="F1521:I1521"/>
    <mergeCell ref="J1521:J1522"/>
    <mergeCell ref="C1516:D1516"/>
    <mergeCell ref="E1516:G1516"/>
    <mergeCell ref="H1516:I1516"/>
    <mergeCell ref="J1516:M1516"/>
    <mergeCell ref="N1516:P1516"/>
    <mergeCell ref="S1516:T1516"/>
    <mergeCell ref="U1516:W1516"/>
    <mergeCell ref="B1519:D1519"/>
    <mergeCell ref="E1519:I1519"/>
    <mergeCell ref="P1521:P1523"/>
    <mergeCell ref="AF1521:AF1523"/>
    <mergeCell ref="B1530:P1530"/>
    <mergeCell ref="R1530:AF1530"/>
    <mergeCell ref="B1531:C1531"/>
    <mergeCell ref="D1531:E1531"/>
    <mergeCell ref="G1531:H1531"/>
    <mergeCell ref="I1531:J1531"/>
    <mergeCell ref="L1531:M1531"/>
    <mergeCell ref="L1586:N1586"/>
    <mergeCell ref="R1586:T1586"/>
    <mergeCell ref="W1586:Y1586"/>
    <mergeCell ref="AB1586:AD1586"/>
    <mergeCell ref="B1587:D1587"/>
    <mergeCell ref="E1587:H1587"/>
    <mergeCell ref="I1587:L1587"/>
    <mergeCell ref="M1587:P1587"/>
    <mergeCell ref="R1587:T1587"/>
    <mergeCell ref="U1587:X1587"/>
    <mergeCell ref="Y1587:AB1587"/>
    <mergeCell ref="AC1587:AF1587"/>
    <mergeCell ref="B1564:E1564"/>
    <mergeCell ref="F1564:J1564"/>
    <mergeCell ref="K1564:P1564"/>
    <mergeCell ref="R1564:U1564"/>
    <mergeCell ref="V1564:Z1564"/>
    <mergeCell ref="AA1564:AF1564"/>
    <mergeCell ref="B1565:E1565"/>
    <mergeCell ref="F1565:J1565"/>
    <mergeCell ref="K1565:P1565"/>
    <mergeCell ref="R1565:U1565"/>
    <mergeCell ref="V1565:Z1565"/>
    <mergeCell ref="AA1565:AF1565"/>
    <mergeCell ref="B1567:P1567"/>
    <mergeCell ref="J1573:M1573"/>
    <mergeCell ref="N1573:P1573"/>
    <mergeCell ref="R1573:T1573"/>
    <mergeCell ref="U1573:Y1573"/>
    <mergeCell ref="Z1573:AC1573"/>
    <mergeCell ref="AD1573:AF1573"/>
    <mergeCell ref="B1575:B1577"/>
    <mergeCell ref="C1575:E1575"/>
    <mergeCell ref="F1575:I1575"/>
    <mergeCell ref="J1575:J1576"/>
    <mergeCell ref="C1570:D1570"/>
    <mergeCell ref="E1570:G1570"/>
    <mergeCell ref="H1570:I1570"/>
    <mergeCell ref="J1570:M1570"/>
    <mergeCell ref="N1570:P1570"/>
    <mergeCell ref="S1570:T1570"/>
    <mergeCell ref="U1570:W1570"/>
    <mergeCell ref="B1573:D1573"/>
    <mergeCell ref="E1573:I1573"/>
    <mergeCell ref="P1575:P1577"/>
    <mergeCell ref="AF1575:AF1577"/>
    <mergeCell ref="B1584:P1584"/>
    <mergeCell ref="R1584:AF1584"/>
    <mergeCell ref="B1585:C1585"/>
    <mergeCell ref="D1585:E1585"/>
    <mergeCell ref="G1585:H1585"/>
    <mergeCell ref="I1585:J1585"/>
    <mergeCell ref="L1585:M1585"/>
    <mergeCell ref="N1639:O1639"/>
    <mergeCell ref="R1639:S1639"/>
    <mergeCell ref="T1639:U1639"/>
    <mergeCell ref="W1639:X1639"/>
    <mergeCell ref="Y1639:Z1639"/>
    <mergeCell ref="AB1639:AC1639"/>
    <mergeCell ref="AD1639:AE1639"/>
    <mergeCell ref="B1640:D1640"/>
    <mergeCell ref="G1640:I1640"/>
    <mergeCell ref="L1640:N1640"/>
    <mergeCell ref="R1640:T1640"/>
    <mergeCell ref="W1640:Y1640"/>
    <mergeCell ref="AB1640:AD1640"/>
    <mergeCell ref="B1641:D1641"/>
    <mergeCell ref="E1641:H1641"/>
    <mergeCell ref="I1641:L1641"/>
    <mergeCell ref="M1641:P1641"/>
    <mergeCell ref="R1641:T1641"/>
    <mergeCell ref="U1641:X1641"/>
    <mergeCell ref="Y1641:AB1641"/>
    <mergeCell ref="AC1641:AF1641"/>
    <mergeCell ref="B1618:E1618"/>
    <mergeCell ref="F1618:J1618"/>
    <mergeCell ref="K1618:P1618"/>
    <mergeCell ref="R1618:U1618"/>
    <mergeCell ref="V1618:Z1618"/>
    <mergeCell ref="AA1618:AF1618"/>
    <mergeCell ref="B1619:E1619"/>
    <mergeCell ref="F1619:J1619"/>
    <mergeCell ref="K1619:P1619"/>
    <mergeCell ref="R1619:U1619"/>
    <mergeCell ref="V1619:Z1619"/>
    <mergeCell ref="AA1619:AF1619"/>
    <mergeCell ref="B1621:P1621"/>
    <mergeCell ref="J1627:M1627"/>
    <mergeCell ref="N1627:P1627"/>
    <mergeCell ref="R1627:T1627"/>
    <mergeCell ref="U1627:Y1627"/>
    <mergeCell ref="Z1627:AC1627"/>
    <mergeCell ref="AD1627:AF1627"/>
    <mergeCell ref="B1629:B1631"/>
    <mergeCell ref="C1629:E1629"/>
    <mergeCell ref="F1629:I1629"/>
    <mergeCell ref="J1629:J1630"/>
    <mergeCell ref="C1624:D1624"/>
    <mergeCell ref="E1624:G1624"/>
    <mergeCell ref="H1624:I1624"/>
    <mergeCell ref="J1624:M1624"/>
    <mergeCell ref="N1624:P1624"/>
    <mergeCell ref="S1624:T1624"/>
    <mergeCell ref="U1624:W1624"/>
    <mergeCell ref="B1627:D1627"/>
    <mergeCell ref="E1627:I1627"/>
    <mergeCell ref="P1629:P1631"/>
    <mergeCell ref="AF1629:AF1631"/>
    <mergeCell ref="B1638:P1638"/>
    <mergeCell ref="R1638:AF1638"/>
    <mergeCell ref="B1639:C1639"/>
    <mergeCell ref="D1639:E1639"/>
    <mergeCell ref="G1639:H1639"/>
    <mergeCell ref="I1639:J1639"/>
    <mergeCell ref="L1639:M1639"/>
    <mergeCell ref="L1694:N1694"/>
    <mergeCell ref="R1694:T1694"/>
    <mergeCell ref="W1694:Y1694"/>
    <mergeCell ref="AB1694:AD1694"/>
    <mergeCell ref="B1695:D1695"/>
    <mergeCell ref="E1695:H1695"/>
    <mergeCell ref="I1695:L1695"/>
    <mergeCell ref="M1695:P1695"/>
    <mergeCell ref="R1695:T1695"/>
    <mergeCell ref="U1695:X1695"/>
    <mergeCell ref="Y1695:AB1695"/>
    <mergeCell ref="AC1695:AF1695"/>
    <mergeCell ref="B1672:E1672"/>
    <mergeCell ref="F1672:J1672"/>
    <mergeCell ref="K1672:P1672"/>
    <mergeCell ref="R1672:U1672"/>
    <mergeCell ref="V1672:Z1672"/>
    <mergeCell ref="AA1672:AF1672"/>
    <mergeCell ref="B1673:E1673"/>
    <mergeCell ref="F1673:J1673"/>
    <mergeCell ref="K1673:P1673"/>
    <mergeCell ref="R1673:U1673"/>
    <mergeCell ref="V1673:Z1673"/>
    <mergeCell ref="AA1673:AF1673"/>
    <mergeCell ref="B1675:P1675"/>
    <mergeCell ref="J1681:M1681"/>
    <mergeCell ref="N1681:P1681"/>
    <mergeCell ref="R1681:T1681"/>
    <mergeCell ref="U1681:Y1681"/>
    <mergeCell ref="Z1681:AC1681"/>
    <mergeCell ref="AD1681:AF1681"/>
    <mergeCell ref="B1683:B1685"/>
    <mergeCell ref="C1683:E1683"/>
    <mergeCell ref="F1683:I1683"/>
    <mergeCell ref="J1683:J1684"/>
    <mergeCell ref="C1678:D1678"/>
    <mergeCell ref="E1678:G1678"/>
    <mergeCell ref="H1678:I1678"/>
    <mergeCell ref="J1678:M1678"/>
    <mergeCell ref="N1678:P1678"/>
    <mergeCell ref="S1678:T1678"/>
    <mergeCell ref="U1678:W1678"/>
    <mergeCell ref="B1681:D1681"/>
    <mergeCell ref="E1681:I1681"/>
    <mergeCell ref="P1683:P1685"/>
    <mergeCell ref="AF1683:AF1685"/>
    <mergeCell ref="B1692:P1692"/>
    <mergeCell ref="R1692:AF1692"/>
    <mergeCell ref="B1693:C1693"/>
    <mergeCell ref="D1693:E1693"/>
    <mergeCell ref="G1693:H1693"/>
    <mergeCell ref="I1693:J1693"/>
    <mergeCell ref="L1693:M1693"/>
    <mergeCell ref="L1748:N1748"/>
    <mergeCell ref="R1748:T1748"/>
    <mergeCell ref="W1748:Y1748"/>
    <mergeCell ref="AB1748:AD1748"/>
    <mergeCell ref="B1749:D1749"/>
    <mergeCell ref="E1749:H1749"/>
    <mergeCell ref="I1749:L1749"/>
    <mergeCell ref="M1749:P1749"/>
    <mergeCell ref="R1749:T1749"/>
    <mergeCell ref="U1749:X1749"/>
    <mergeCell ref="Y1749:AB1749"/>
    <mergeCell ref="AC1749:AF1749"/>
    <mergeCell ref="B1726:E1726"/>
    <mergeCell ref="F1726:J1726"/>
    <mergeCell ref="K1726:P1726"/>
    <mergeCell ref="R1726:U1726"/>
    <mergeCell ref="V1726:Z1726"/>
    <mergeCell ref="AA1726:AF1726"/>
    <mergeCell ref="B1727:E1727"/>
    <mergeCell ref="F1727:J1727"/>
    <mergeCell ref="K1727:P1727"/>
    <mergeCell ref="R1727:U1727"/>
    <mergeCell ref="V1727:Z1727"/>
    <mergeCell ref="AA1727:AF1727"/>
    <mergeCell ref="B1729:P1729"/>
    <mergeCell ref="J1735:M1735"/>
    <mergeCell ref="N1735:P1735"/>
    <mergeCell ref="R1735:T1735"/>
    <mergeCell ref="U1735:Y1735"/>
    <mergeCell ref="Z1735:AC1735"/>
    <mergeCell ref="AD1735:AF1735"/>
    <mergeCell ref="B1737:B1739"/>
    <mergeCell ref="C1737:E1737"/>
    <mergeCell ref="F1737:I1737"/>
    <mergeCell ref="J1737:J1738"/>
    <mergeCell ref="C1732:D1732"/>
    <mergeCell ref="E1732:G1732"/>
    <mergeCell ref="H1732:I1732"/>
    <mergeCell ref="J1732:M1732"/>
    <mergeCell ref="N1732:P1732"/>
    <mergeCell ref="S1732:T1732"/>
    <mergeCell ref="U1732:W1732"/>
    <mergeCell ref="B1735:D1735"/>
    <mergeCell ref="E1735:I1735"/>
    <mergeCell ref="P1737:P1739"/>
    <mergeCell ref="AF1737:AF1739"/>
    <mergeCell ref="B1746:P1746"/>
    <mergeCell ref="R1746:AF1746"/>
    <mergeCell ref="B1747:C1747"/>
    <mergeCell ref="D1747:E1747"/>
    <mergeCell ref="G1747:H1747"/>
    <mergeCell ref="I1747:J1747"/>
    <mergeCell ref="L1747:M1747"/>
    <mergeCell ref="N1747:O1747"/>
    <mergeCell ref="R1747:S1747"/>
    <mergeCell ref="T1747:U1747"/>
    <mergeCell ref="W1747:X1747"/>
    <mergeCell ref="Y1747:Z1747"/>
    <mergeCell ref="AB1747:AC1747"/>
    <mergeCell ref="AD1747:AE1747"/>
    <mergeCell ref="B1748:D1748"/>
    <mergeCell ref="G1748:I1748"/>
    <mergeCell ref="L1802:N1802"/>
    <mergeCell ref="R1802:T1802"/>
    <mergeCell ref="W1802:Y1802"/>
    <mergeCell ref="AB1802:AD1802"/>
    <mergeCell ref="B1803:D1803"/>
    <mergeCell ref="E1803:H1803"/>
    <mergeCell ref="I1803:L1803"/>
    <mergeCell ref="M1803:P1803"/>
    <mergeCell ref="R1803:T1803"/>
    <mergeCell ref="U1803:X1803"/>
    <mergeCell ref="Y1803:AB1803"/>
    <mergeCell ref="AC1803:AF1803"/>
    <mergeCell ref="B1780:E1780"/>
    <mergeCell ref="F1780:J1780"/>
    <mergeCell ref="K1780:P1780"/>
    <mergeCell ref="R1780:U1780"/>
    <mergeCell ref="V1780:Z1780"/>
    <mergeCell ref="AA1780:AF1780"/>
    <mergeCell ref="B1781:E1781"/>
    <mergeCell ref="F1781:J1781"/>
    <mergeCell ref="K1781:P1781"/>
    <mergeCell ref="R1781:U1781"/>
    <mergeCell ref="V1781:Z1781"/>
    <mergeCell ref="AA1781:AF1781"/>
    <mergeCell ref="B1783:P1783"/>
    <mergeCell ref="J1789:M1789"/>
    <mergeCell ref="N1789:P1789"/>
    <mergeCell ref="R1789:T1789"/>
    <mergeCell ref="U1789:Y1789"/>
    <mergeCell ref="Z1789:AC1789"/>
    <mergeCell ref="AD1789:AF1789"/>
    <mergeCell ref="B1791:B1793"/>
    <mergeCell ref="C1791:E1791"/>
    <mergeCell ref="F1791:I1791"/>
    <mergeCell ref="J1791:J1792"/>
    <mergeCell ref="C1786:D1786"/>
    <mergeCell ref="E1786:G1786"/>
    <mergeCell ref="H1786:I1786"/>
    <mergeCell ref="J1786:M1786"/>
    <mergeCell ref="N1786:P1786"/>
    <mergeCell ref="S1786:T1786"/>
    <mergeCell ref="U1786:W1786"/>
    <mergeCell ref="B1789:D1789"/>
    <mergeCell ref="E1789:I1789"/>
    <mergeCell ref="P1791:P1793"/>
    <mergeCell ref="AF1791:AF1793"/>
    <mergeCell ref="B1800:P1800"/>
    <mergeCell ref="R1800:AF1800"/>
    <mergeCell ref="B1801:C1801"/>
    <mergeCell ref="D1801:E1801"/>
    <mergeCell ref="G1801:H1801"/>
    <mergeCell ref="I1801:J1801"/>
    <mergeCell ref="L1801:M1801"/>
    <mergeCell ref="L1856:N1856"/>
    <mergeCell ref="R1856:T1856"/>
    <mergeCell ref="W1856:Y1856"/>
    <mergeCell ref="AB1856:AD1856"/>
    <mergeCell ref="B1857:D1857"/>
    <mergeCell ref="E1857:H1857"/>
    <mergeCell ref="I1857:L1857"/>
    <mergeCell ref="M1857:P1857"/>
    <mergeCell ref="R1857:T1857"/>
    <mergeCell ref="U1857:X1857"/>
    <mergeCell ref="Y1857:AB1857"/>
    <mergeCell ref="AC1857:AF1857"/>
    <mergeCell ref="B1834:E1834"/>
    <mergeCell ref="F1834:J1834"/>
    <mergeCell ref="K1834:P1834"/>
    <mergeCell ref="R1834:U1834"/>
    <mergeCell ref="V1834:Z1834"/>
    <mergeCell ref="AA1834:AF1834"/>
    <mergeCell ref="B1835:E1835"/>
    <mergeCell ref="F1835:J1835"/>
    <mergeCell ref="K1835:P1835"/>
    <mergeCell ref="R1835:U1835"/>
    <mergeCell ref="V1835:Z1835"/>
    <mergeCell ref="AA1835:AF1835"/>
    <mergeCell ref="B1837:P1837"/>
    <mergeCell ref="J1843:M1843"/>
    <mergeCell ref="N1843:P1843"/>
    <mergeCell ref="R1843:T1843"/>
    <mergeCell ref="U1843:Y1843"/>
    <mergeCell ref="Z1843:AC1843"/>
    <mergeCell ref="AD1843:AF1843"/>
    <mergeCell ref="B1845:B1847"/>
    <mergeCell ref="C1845:E1845"/>
    <mergeCell ref="F1845:I1845"/>
    <mergeCell ref="J1845:J1846"/>
    <mergeCell ref="C1840:D1840"/>
    <mergeCell ref="E1840:G1840"/>
    <mergeCell ref="H1840:I1840"/>
    <mergeCell ref="J1840:M1840"/>
    <mergeCell ref="N1840:P1840"/>
    <mergeCell ref="S1840:T1840"/>
    <mergeCell ref="U1840:W1840"/>
    <mergeCell ref="B1843:D1843"/>
    <mergeCell ref="E1843:I1843"/>
    <mergeCell ref="P1845:P1847"/>
    <mergeCell ref="AF1845:AF1847"/>
    <mergeCell ref="B1854:P1854"/>
    <mergeCell ref="R1854:AF1854"/>
    <mergeCell ref="B1855:C1855"/>
    <mergeCell ref="D1855:E1855"/>
    <mergeCell ref="G1855:H1855"/>
    <mergeCell ref="I1855:J1855"/>
    <mergeCell ref="L1855:M1855"/>
    <mergeCell ref="L1910:N1910"/>
    <mergeCell ref="R1910:T1910"/>
    <mergeCell ref="W1910:Y1910"/>
    <mergeCell ref="AB1910:AD1910"/>
    <mergeCell ref="B1911:D1911"/>
    <mergeCell ref="E1911:H1911"/>
    <mergeCell ref="I1911:L1911"/>
    <mergeCell ref="M1911:P1911"/>
    <mergeCell ref="R1911:T1911"/>
    <mergeCell ref="U1911:X1911"/>
    <mergeCell ref="Y1911:AB1911"/>
    <mergeCell ref="AC1911:AF1911"/>
    <mergeCell ref="B1888:E1888"/>
    <mergeCell ref="F1888:J1888"/>
    <mergeCell ref="K1888:P1888"/>
    <mergeCell ref="R1888:U1888"/>
    <mergeCell ref="V1888:Z1888"/>
    <mergeCell ref="AA1888:AF1888"/>
    <mergeCell ref="B1889:E1889"/>
    <mergeCell ref="F1889:J1889"/>
    <mergeCell ref="K1889:P1889"/>
    <mergeCell ref="R1889:U1889"/>
    <mergeCell ref="V1889:Z1889"/>
    <mergeCell ref="AA1889:AF1889"/>
    <mergeCell ref="B1891:P1891"/>
    <mergeCell ref="J1897:M1897"/>
    <mergeCell ref="N1897:P1897"/>
    <mergeCell ref="R1897:T1897"/>
    <mergeCell ref="U1897:Y1897"/>
    <mergeCell ref="Z1897:AC1897"/>
    <mergeCell ref="AD1897:AF1897"/>
    <mergeCell ref="B1899:B1901"/>
    <mergeCell ref="C1899:E1899"/>
    <mergeCell ref="F1899:I1899"/>
    <mergeCell ref="J1899:J1900"/>
    <mergeCell ref="C1894:D1894"/>
    <mergeCell ref="E1894:G1894"/>
    <mergeCell ref="H1894:I1894"/>
    <mergeCell ref="J1894:M1894"/>
    <mergeCell ref="N1894:P1894"/>
    <mergeCell ref="S1894:T1894"/>
    <mergeCell ref="U1894:W1894"/>
    <mergeCell ref="B1897:D1897"/>
    <mergeCell ref="E1897:I1897"/>
    <mergeCell ref="P1899:P1901"/>
    <mergeCell ref="AF1899:AF1901"/>
    <mergeCell ref="B1908:P1908"/>
    <mergeCell ref="R1908:AF1908"/>
    <mergeCell ref="B1909:C1909"/>
    <mergeCell ref="D1909:E1909"/>
    <mergeCell ref="G1909:H1909"/>
    <mergeCell ref="I1909:J1909"/>
    <mergeCell ref="L1909:M1909"/>
    <mergeCell ref="N1909:O1909"/>
    <mergeCell ref="R1909:S1909"/>
    <mergeCell ref="T1909:U1909"/>
    <mergeCell ref="W1909:X1909"/>
    <mergeCell ref="Y1909:Z1909"/>
    <mergeCell ref="AB1909:AC1909"/>
    <mergeCell ref="AD1909:AE1909"/>
    <mergeCell ref="B1910:D1910"/>
    <mergeCell ref="G1910:I1910"/>
    <mergeCell ref="L1964:N1964"/>
    <mergeCell ref="R1964:T1964"/>
    <mergeCell ref="W1964:Y1964"/>
    <mergeCell ref="AB1964:AD1964"/>
    <mergeCell ref="B1965:D1965"/>
    <mergeCell ref="E1965:H1965"/>
    <mergeCell ref="I1965:L1965"/>
    <mergeCell ref="M1965:P1965"/>
    <mergeCell ref="R1965:T1965"/>
    <mergeCell ref="U1965:X1965"/>
    <mergeCell ref="Y1965:AB1965"/>
    <mergeCell ref="AC1965:AF1965"/>
    <mergeCell ref="B1942:E1942"/>
    <mergeCell ref="F1942:J1942"/>
    <mergeCell ref="K1942:P1942"/>
    <mergeCell ref="R1942:U1942"/>
    <mergeCell ref="V1942:Z1942"/>
    <mergeCell ref="AA1942:AF1942"/>
    <mergeCell ref="B1943:E1943"/>
    <mergeCell ref="F1943:J1943"/>
    <mergeCell ref="K1943:P1943"/>
    <mergeCell ref="R1943:U1943"/>
    <mergeCell ref="V1943:Z1943"/>
    <mergeCell ref="AA1943:AF1943"/>
    <mergeCell ref="B1945:P1945"/>
    <mergeCell ref="J1951:M1951"/>
    <mergeCell ref="N1951:P1951"/>
    <mergeCell ref="R1951:T1951"/>
    <mergeCell ref="U1951:Y1951"/>
    <mergeCell ref="Z1951:AC1951"/>
    <mergeCell ref="AD1951:AF1951"/>
    <mergeCell ref="B1953:B1955"/>
    <mergeCell ref="C1953:E1953"/>
    <mergeCell ref="F1953:I1953"/>
    <mergeCell ref="J1953:J1954"/>
    <mergeCell ref="C1948:D1948"/>
    <mergeCell ref="E1948:G1948"/>
    <mergeCell ref="H1948:I1948"/>
    <mergeCell ref="J1948:M1948"/>
    <mergeCell ref="N1948:P1948"/>
    <mergeCell ref="S1948:T1948"/>
    <mergeCell ref="U1948:W1948"/>
    <mergeCell ref="B1951:D1951"/>
    <mergeCell ref="E1951:I1951"/>
    <mergeCell ref="P1953:P1955"/>
    <mergeCell ref="AF1953:AF1955"/>
    <mergeCell ref="B1962:P1962"/>
    <mergeCell ref="R1962:AF1962"/>
    <mergeCell ref="B1963:C1963"/>
    <mergeCell ref="D1963:E1963"/>
    <mergeCell ref="G1963:H1963"/>
    <mergeCell ref="I1963:J1963"/>
    <mergeCell ref="L1963:M1963"/>
    <mergeCell ref="L2018:N2018"/>
    <mergeCell ref="R2018:T2018"/>
    <mergeCell ref="W2018:Y2018"/>
    <mergeCell ref="AB2018:AD2018"/>
    <mergeCell ref="B2019:D2019"/>
    <mergeCell ref="E2019:H2019"/>
    <mergeCell ref="I2019:L2019"/>
    <mergeCell ref="M2019:P2019"/>
    <mergeCell ref="R2019:T2019"/>
    <mergeCell ref="U2019:X2019"/>
    <mergeCell ref="Y2019:AB2019"/>
    <mergeCell ref="AC2019:AF2019"/>
    <mergeCell ref="B1996:E1996"/>
    <mergeCell ref="F1996:J1996"/>
    <mergeCell ref="K1996:P1996"/>
    <mergeCell ref="R1996:U1996"/>
    <mergeCell ref="V1996:Z1996"/>
    <mergeCell ref="AA1996:AF1996"/>
    <mergeCell ref="B1997:E1997"/>
    <mergeCell ref="F1997:J1997"/>
    <mergeCell ref="K1997:P1997"/>
    <mergeCell ref="R1997:U1997"/>
    <mergeCell ref="V1997:Z1997"/>
    <mergeCell ref="AA1997:AF1997"/>
    <mergeCell ref="B1999:P1999"/>
    <mergeCell ref="J2005:M2005"/>
    <mergeCell ref="N2005:P2005"/>
    <mergeCell ref="R2005:T2005"/>
    <mergeCell ref="U2005:Y2005"/>
    <mergeCell ref="Z2005:AC2005"/>
    <mergeCell ref="AD2005:AF2005"/>
    <mergeCell ref="B2007:B2009"/>
    <mergeCell ref="C2007:E2007"/>
    <mergeCell ref="F2007:I2007"/>
    <mergeCell ref="J2007:J2008"/>
    <mergeCell ref="C2002:D2002"/>
    <mergeCell ref="E2002:G2002"/>
    <mergeCell ref="H2002:I2002"/>
    <mergeCell ref="J2002:M2002"/>
    <mergeCell ref="N2002:P2002"/>
    <mergeCell ref="S2002:T2002"/>
    <mergeCell ref="U2002:W2002"/>
    <mergeCell ref="B2005:D2005"/>
    <mergeCell ref="E2005:I2005"/>
    <mergeCell ref="P2007:P2009"/>
    <mergeCell ref="AF2007:AF2009"/>
    <mergeCell ref="B2016:P2016"/>
    <mergeCell ref="R2016:AF2016"/>
    <mergeCell ref="B2017:C2017"/>
    <mergeCell ref="D2017:E2017"/>
    <mergeCell ref="G2017:H2017"/>
    <mergeCell ref="I2017:J2017"/>
    <mergeCell ref="L2017:M2017"/>
    <mergeCell ref="L2072:N2072"/>
    <mergeCell ref="R2072:T2072"/>
    <mergeCell ref="W2072:Y2072"/>
    <mergeCell ref="AB2072:AD2072"/>
    <mergeCell ref="B2073:D2073"/>
    <mergeCell ref="E2073:H2073"/>
    <mergeCell ref="I2073:L2073"/>
    <mergeCell ref="M2073:P2073"/>
    <mergeCell ref="R2073:T2073"/>
    <mergeCell ref="U2073:X2073"/>
    <mergeCell ref="Y2073:AB2073"/>
    <mergeCell ref="AC2073:AF2073"/>
    <mergeCell ref="B2050:E2050"/>
    <mergeCell ref="F2050:J2050"/>
    <mergeCell ref="K2050:P2050"/>
    <mergeCell ref="R2050:U2050"/>
    <mergeCell ref="V2050:Z2050"/>
    <mergeCell ref="AA2050:AF2050"/>
    <mergeCell ref="B2051:E2051"/>
    <mergeCell ref="F2051:J2051"/>
    <mergeCell ref="K2051:P2051"/>
    <mergeCell ref="R2051:U2051"/>
    <mergeCell ref="V2051:Z2051"/>
    <mergeCell ref="AA2051:AF2051"/>
    <mergeCell ref="B2053:P2053"/>
    <mergeCell ref="J2059:M2059"/>
    <mergeCell ref="N2059:P2059"/>
    <mergeCell ref="R2059:T2059"/>
    <mergeCell ref="U2059:Y2059"/>
    <mergeCell ref="Z2059:AC2059"/>
    <mergeCell ref="AD2059:AF2059"/>
    <mergeCell ref="B2061:B2063"/>
    <mergeCell ref="C2061:E2061"/>
    <mergeCell ref="F2061:I2061"/>
    <mergeCell ref="J2061:J2062"/>
    <mergeCell ref="C2056:D2056"/>
    <mergeCell ref="E2056:G2056"/>
    <mergeCell ref="H2056:I2056"/>
    <mergeCell ref="J2056:M2056"/>
    <mergeCell ref="N2056:P2056"/>
    <mergeCell ref="S2056:T2056"/>
    <mergeCell ref="U2056:W2056"/>
    <mergeCell ref="B2059:D2059"/>
    <mergeCell ref="E2059:I2059"/>
    <mergeCell ref="P2061:P2063"/>
    <mergeCell ref="AF2061:AF2063"/>
    <mergeCell ref="B2070:P2070"/>
    <mergeCell ref="R2070:AF2070"/>
    <mergeCell ref="B2071:C2071"/>
    <mergeCell ref="D2071:E2071"/>
    <mergeCell ref="G2071:H2071"/>
    <mergeCell ref="I2071:J2071"/>
    <mergeCell ref="L2071:M2071"/>
    <mergeCell ref="N2071:O2071"/>
    <mergeCell ref="R2071:S2071"/>
    <mergeCell ref="T2071:U2071"/>
    <mergeCell ref="W2071:X2071"/>
    <mergeCell ref="Y2071:Z2071"/>
    <mergeCell ref="AB2071:AC2071"/>
    <mergeCell ref="AD2071:AE2071"/>
    <mergeCell ref="B2072:D2072"/>
    <mergeCell ref="G2072:I2072"/>
    <mergeCell ref="L2126:N2126"/>
    <mergeCell ref="R2126:T2126"/>
    <mergeCell ref="W2126:Y2126"/>
    <mergeCell ref="AB2126:AD2126"/>
    <mergeCell ref="B2127:D2127"/>
    <mergeCell ref="E2127:H2127"/>
    <mergeCell ref="I2127:L2127"/>
    <mergeCell ref="M2127:P2127"/>
    <mergeCell ref="R2127:T2127"/>
    <mergeCell ref="U2127:X2127"/>
    <mergeCell ref="Y2127:AB2127"/>
    <mergeCell ref="AC2127:AF2127"/>
    <mergeCell ref="B2104:E2104"/>
    <mergeCell ref="F2104:J2104"/>
    <mergeCell ref="K2104:P2104"/>
    <mergeCell ref="R2104:U2104"/>
    <mergeCell ref="V2104:Z2104"/>
    <mergeCell ref="AA2104:AF2104"/>
    <mergeCell ref="B2105:E2105"/>
    <mergeCell ref="F2105:J2105"/>
    <mergeCell ref="K2105:P2105"/>
    <mergeCell ref="R2105:U2105"/>
    <mergeCell ref="V2105:Z2105"/>
    <mergeCell ref="AA2105:AF2105"/>
    <mergeCell ref="B2107:P2107"/>
    <mergeCell ref="J2113:M2113"/>
    <mergeCell ref="N2113:P2113"/>
    <mergeCell ref="R2113:T2113"/>
    <mergeCell ref="U2113:Y2113"/>
    <mergeCell ref="Z2113:AC2113"/>
    <mergeCell ref="AD2113:AF2113"/>
    <mergeCell ref="B2115:B2117"/>
    <mergeCell ref="C2115:E2115"/>
    <mergeCell ref="F2115:I2115"/>
    <mergeCell ref="J2115:J2116"/>
    <mergeCell ref="C2110:D2110"/>
    <mergeCell ref="E2110:G2110"/>
    <mergeCell ref="H2110:I2110"/>
    <mergeCell ref="J2110:M2110"/>
    <mergeCell ref="N2110:P2110"/>
    <mergeCell ref="S2110:T2110"/>
    <mergeCell ref="U2110:W2110"/>
    <mergeCell ref="B2113:D2113"/>
    <mergeCell ref="E2113:I2113"/>
    <mergeCell ref="P2115:P2117"/>
    <mergeCell ref="AF2115:AF2117"/>
    <mergeCell ref="B2124:P2124"/>
    <mergeCell ref="R2124:AF2124"/>
    <mergeCell ref="B2125:C2125"/>
    <mergeCell ref="D2125:E2125"/>
    <mergeCell ref="G2125:H2125"/>
    <mergeCell ref="I2125:J2125"/>
    <mergeCell ref="L2125:M2125"/>
    <mergeCell ref="L2180:N2180"/>
    <mergeCell ref="R2180:T2180"/>
    <mergeCell ref="W2180:Y2180"/>
    <mergeCell ref="AB2180:AD2180"/>
    <mergeCell ref="B2181:D2181"/>
    <mergeCell ref="E2181:H2181"/>
    <mergeCell ref="I2181:L2181"/>
    <mergeCell ref="M2181:P2181"/>
    <mergeCell ref="R2181:T2181"/>
    <mergeCell ref="U2181:X2181"/>
    <mergeCell ref="Y2181:AB2181"/>
    <mergeCell ref="AC2181:AF2181"/>
    <mergeCell ref="B2158:E2158"/>
    <mergeCell ref="F2158:J2158"/>
    <mergeCell ref="K2158:P2158"/>
    <mergeCell ref="R2158:U2158"/>
    <mergeCell ref="V2158:Z2158"/>
    <mergeCell ref="AA2158:AF2158"/>
    <mergeCell ref="B2159:E2159"/>
    <mergeCell ref="F2159:J2159"/>
    <mergeCell ref="K2159:P2159"/>
    <mergeCell ref="R2159:U2159"/>
    <mergeCell ref="V2159:Z2159"/>
    <mergeCell ref="AA2159:AF2159"/>
    <mergeCell ref="B2161:P2161"/>
    <mergeCell ref="J2167:M2167"/>
    <mergeCell ref="N2167:P2167"/>
    <mergeCell ref="R2167:T2167"/>
    <mergeCell ref="U2167:Y2167"/>
    <mergeCell ref="Z2167:AC2167"/>
    <mergeCell ref="AD2167:AF2167"/>
    <mergeCell ref="B2169:B2171"/>
    <mergeCell ref="C2169:E2169"/>
    <mergeCell ref="F2169:I2169"/>
    <mergeCell ref="J2169:J2170"/>
    <mergeCell ref="C2164:D2164"/>
    <mergeCell ref="E2164:G2164"/>
    <mergeCell ref="H2164:I2164"/>
    <mergeCell ref="J2164:M2164"/>
    <mergeCell ref="N2164:P2164"/>
    <mergeCell ref="S2164:T2164"/>
    <mergeCell ref="U2164:W2164"/>
    <mergeCell ref="B2167:D2167"/>
    <mergeCell ref="E2167:I2167"/>
    <mergeCell ref="P2169:P2171"/>
    <mergeCell ref="AF2169:AF2171"/>
    <mergeCell ref="B2178:P2178"/>
    <mergeCell ref="R2178:AF2178"/>
    <mergeCell ref="B2179:C2179"/>
    <mergeCell ref="D2179:E2179"/>
    <mergeCell ref="G2179:H2179"/>
    <mergeCell ref="I2179:J2179"/>
    <mergeCell ref="L2179:M2179"/>
    <mergeCell ref="L2234:N2234"/>
    <mergeCell ref="R2234:T2234"/>
    <mergeCell ref="W2234:Y2234"/>
    <mergeCell ref="AB2234:AD2234"/>
    <mergeCell ref="B2235:D2235"/>
    <mergeCell ref="E2235:H2235"/>
    <mergeCell ref="I2235:L2235"/>
    <mergeCell ref="M2235:P2235"/>
    <mergeCell ref="R2235:T2235"/>
    <mergeCell ref="U2235:X2235"/>
    <mergeCell ref="Y2235:AB2235"/>
    <mergeCell ref="AC2235:AF2235"/>
    <mergeCell ref="B2212:E2212"/>
    <mergeCell ref="F2212:J2212"/>
    <mergeCell ref="K2212:P2212"/>
    <mergeCell ref="R2212:U2212"/>
    <mergeCell ref="V2212:Z2212"/>
    <mergeCell ref="AA2212:AF2212"/>
    <mergeCell ref="B2213:E2213"/>
    <mergeCell ref="F2213:J2213"/>
    <mergeCell ref="K2213:P2213"/>
    <mergeCell ref="R2213:U2213"/>
    <mergeCell ref="V2213:Z2213"/>
    <mergeCell ref="AA2213:AF2213"/>
    <mergeCell ref="B2215:P2215"/>
    <mergeCell ref="J2221:M2221"/>
    <mergeCell ref="N2221:P2221"/>
    <mergeCell ref="R2221:T2221"/>
    <mergeCell ref="U2221:Y2221"/>
    <mergeCell ref="Z2221:AC2221"/>
    <mergeCell ref="AD2221:AF2221"/>
    <mergeCell ref="B2223:B2225"/>
    <mergeCell ref="C2223:E2223"/>
    <mergeCell ref="F2223:I2223"/>
    <mergeCell ref="J2223:J2224"/>
    <mergeCell ref="C2218:D2218"/>
    <mergeCell ref="E2218:G2218"/>
    <mergeCell ref="H2218:I2218"/>
    <mergeCell ref="J2218:M2218"/>
    <mergeCell ref="N2218:P2218"/>
    <mergeCell ref="S2218:T2218"/>
    <mergeCell ref="U2218:W2218"/>
    <mergeCell ref="B2221:D2221"/>
    <mergeCell ref="E2221:I2221"/>
    <mergeCell ref="P2223:P2225"/>
    <mergeCell ref="AF2223:AF2225"/>
    <mergeCell ref="B2232:P2232"/>
    <mergeCell ref="R2232:AF2232"/>
    <mergeCell ref="B2233:C2233"/>
    <mergeCell ref="D2233:E2233"/>
    <mergeCell ref="G2233:H2233"/>
    <mergeCell ref="I2233:J2233"/>
    <mergeCell ref="L2233:M2233"/>
    <mergeCell ref="N2233:O2233"/>
    <mergeCell ref="R2233:S2233"/>
    <mergeCell ref="T2233:U2233"/>
    <mergeCell ref="W2233:X2233"/>
    <mergeCell ref="Y2233:Z2233"/>
    <mergeCell ref="AB2233:AC2233"/>
    <mergeCell ref="AD2233:AE2233"/>
    <mergeCell ref="B2234:D2234"/>
    <mergeCell ref="G2234:I2234"/>
    <mergeCell ref="L2288:N2288"/>
    <mergeCell ref="R2288:T2288"/>
    <mergeCell ref="W2288:Y2288"/>
    <mergeCell ref="AB2288:AD2288"/>
    <mergeCell ref="B2289:D2289"/>
    <mergeCell ref="E2289:H2289"/>
    <mergeCell ref="I2289:L2289"/>
    <mergeCell ref="M2289:P2289"/>
    <mergeCell ref="R2289:T2289"/>
    <mergeCell ref="U2289:X2289"/>
    <mergeCell ref="Y2289:AB2289"/>
    <mergeCell ref="AC2289:AF2289"/>
    <mergeCell ref="B2266:E2266"/>
    <mergeCell ref="F2266:J2266"/>
    <mergeCell ref="K2266:P2266"/>
    <mergeCell ref="R2266:U2266"/>
    <mergeCell ref="V2266:Z2266"/>
    <mergeCell ref="AA2266:AF2266"/>
    <mergeCell ref="B2267:E2267"/>
    <mergeCell ref="F2267:J2267"/>
    <mergeCell ref="K2267:P2267"/>
    <mergeCell ref="R2267:U2267"/>
    <mergeCell ref="V2267:Z2267"/>
    <mergeCell ref="AA2267:AF2267"/>
    <mergeCell ref="B2269:P2269"/>
    <mergeCell ref="J2275:M2275"/>
    <mergeCell ref="N2275:P2275"/>
    <mergeCell ref="R2275:T2275"/>
    <mergeCell ref="U2275:Y2275"/>
    <mergeCell ref="Z2275:AC2275"/>
    <mergeCell ref="AD2275:AF2275"/>
    <mergeCell ref="B2277:B2279"/>
    <mergeCell ref="C2277:E2277"/>
    <mergeCell ref="F2277:I2277"/>
    <mergeCell ref="J2277:J2278"/>
    <mergeCell ref="C2272:D2272"/>
    <mergeCell ref="E2272:G2272"/>
    <mergeCell ref="H2272:I2272"/>
    <mergeCell ref="J2272:M2272"/>
    <mergeCell ref="N2272:P2272"/>
    <mergeCell ref="S2272:T2272"/>
    <mergeCell ref="U2272:W2272"/>
    <mergeCell ref="B2275:D2275"/>
    <mergeCell ref="E2275:I2275"/>
    <mergeCell ref="P2277:P2279"/>
    <mergeCell ref="AF2277:AF2279"/>
    <mergeCell ref="B2286:P2286"/>
    <mergeCell ref="R2286:AF2286"/>
    <mergeCell ref="B2287:C2287"/>
    <mergeCell ref="D2287:E2287"/>
    <mergeCell ref="G2287:H2287"/>
    <mergeCell ref="I2287:J2287"/>
    <mergeCell ref="L2287:M2287"/>
    <mergeCell ref="L2342:N2342"/>
    <mergeCell ref="R2342:T2342"/>
    <mergeCell ref="W2342:Y2342"/>
    <mergeCell ref="AB2342:AD2342"/>
    <mergeCell ref="B2343:D2343"/>
    <mergeCell ref="E2343:H2343"/>
    <mergeCell ref="I2343:L2343"/>
    <mergeCell ref="M2343:P2343"/>
    <mergeCell ref="R2343:T2343"/>
    <mergeCell ref="U2343:X2343"/>
    <mergeCell ref="Y2343:AB2343"/>
    <mergeCell ref="AC2343:AF2343"/>
    <mergeCell ref="B2320:E2320"/>
    <mergeCell ref="F2320:J2320"/>
    <mergeCell ref="K2320:P2320"/>
    <mergeCell ref="R2320:U2320"/>
    <mergeCell ref="V2320:Z2320"/>
    <mergeCell ref="AA2320:AF2320"/>
    <mergeCell ref="B2321:E2321"/>
    <mergeCell ref="F2321:J2321"/>
    <mergeCell ref="K2321:P2321"/>
    <mergeCell ref="R2321:U2321"/>
    <mergeCell ref="V2321:Z2321"/>
    <mergeCell ref="AA2321:AF2321"/>
    <mergeCell ref="B2323:P2323"/>
    <mergeCell ref="J2329:M2329"/>
    <mergeCell ref="N2329:P2329"/>
    <mergeCell ref="R2329:T2329"/>
    <mergeCell ref="U2329:Y2329"/>
    <mergeCell ref="Z2329:AC2329"/>
    <mergeCell ref="AD2329:AF2329"/>
    <mergeCell ref="B2331:B2333"/>
    <mergeCell ref="C2331:E2331"/>
    <mergeCell ref="F2331:I2331"/>
    <mergeCell ref="J2331:J2332"/>
    <mergeCell ref="C2326:D2326"/>
    <mergeCell ref="E2326:G2326"/>
    <mergeCell ref="H2326:I2326"/>
    <mergeCell ref="J2326:M2326"/>
    <mergeCell ref="N2326:P2326"/>
    <mergeCell ref="S2326:T2326"/>
    <mergeCell ref="U2326:W2326"/>
    <mergeCell ref="B2329:D2329"/>
    <mergeCell ref="E2329:I2329"/>
    <mergeCell ref="P2331:P2333"/>
    <mergeCell ref="AF2331:AF2333"/>
    <mergeCell ref="B2340:P2340"/>
    <mergeCell ref="R2340:AF2340"/>
    <mergeCell ref="B2341:C2341"/>
    <mergeCell ref="D2341:E2341"/>
    <mergeCell ref="G2341:H2341"/>
    <mergeCell ref="I2341:J2341"/>
    <mergeCell ref="L2341:M2341"/>
    <mergeCell ref="L2396:N2396"/>
    <mergeCell ref="R2396:T2396"/>
    <mergeCell ref="W2396:Y2396"/>
    <mergeCell ref="AB2396:AD2396"/>
    <mergeCell ref="B2397:D2397"/>
    <mergeCell ref="E2397:H2397"/>
    <mergeCell ref="I2397:L2397"/>
    <mergeCell ref="M2397:P2397"/>
    <mergeCell ref="R2397:T2397"/>
    <mergeCell ref="U2397:X2397"/>
    <mergeCell ref="Y2397:AB2397"/>
    <mergeCell ref="AC2397:AF2397"/>
    <mergeCell ref="B2374:E2374"/>
    <mergeCell ref="F2374:J2374"/>
    <mergeCell ref="K2374:P2374"/>
    <mergeCell ref="R2374:U2374"/>
    <mergeCell ref="V2374:Z2374"/>
    <mergeCell ref="AA2374:AF2374"/>
    <mergeCell ref="B2375:E2375"/>
    <mergeCell ref="F2375:J2375"/>
    <mergeCell ref="K2375:P2375"/>
    <mergeCell ref="R2375:U2375"/>
    <mergeCell ref="V2375:Z2375"/>
    <mergeCell ref="AA2375:AF2375"/>
    <mergeCell ref="B2377:P2377"/>
    <mergeCell ref="J2383:M2383"/>
    <mergeCell ref="N2383:P2383"/>
    <mergeCell ref="R2383:T2383"/>
    <mergeCell ref="U2383:Y2383"/>
    <mergeCell ref="Z2383:AC2383"/>
    <mergeCell ref="AD2383:AF2383"/>
    <mergeCell ref="B2385:B2387"/>
    <mergeCell ref="C2385:E2385"/>
    <mergeCell ref="F2385:I2385"/>
    <mergeCell ref="J2385:J2386"/>
    <mergeCell ref="C2380:D2380"/>
    <mergeCell ref="E2380:G2380"/>
    <mergeCell ref="H2380:I2380"/>
    <mergeCell ref="J2380:M2380"/>
    <mergeCell ref="N2380:P2380"/>
    <mergeCell ref="S2380:T2380"/>
    <mergeCell ref="U2380:W2380"/>
    <mergeCell ref="B2383:D2383"/>
    <mergeCell ref="E2383:I2383"/>
    <mergeCell ref="P2385:P2387"/>
    <mergeCell ref="AF2385:AF2387"/>
    <mergeCell ref="B2394:P2394"/>
    <mergeCell ref="R2394:AF2394"/>
    <mergeCell ref="B2395:C2395"/>
    <mergeCell ref="D2395:E2395"/>
    <mergeCell ref="G2395:H2395"/>
    <mergeCell ref="I2395:J2395"/>
    <mergeCell ref="L2395:M2395"/>
    <mergeCell ref="N2395:O2395"/>
    <mergeCell ref="R2395:S2395"/>
    <mergeCell ref="T2395:U2395"/>
    <mergeCell ref="W2395:X2395"/>
    <mergeCell ref="Y2395:Z2395"/>
    <mergeCell ref="AB2395:AC2395"/>
    <mergeCell ref="AD2395:AE2395"/>
    <mergeCell ref="B2396:D2396"/>
    <mergeCell ref="G2396:I2396"/>
    <mergeCell ref="L2450:N2450"/>
    <mergeCell ref="R2450:T2450"/>
    <mergeCell ref="W2450:Y2450"/>
    <mergeCell ref="AB2450:AD2450"/>
    <mergeCell ref="B2451:D2451"/>
    <mergeCell ref="E2451:H2451"/>
    <mergeCell ref="I2451:L2451"/>
    <mergeCell ref="M2451:P2451"/>
    <mergeCell ref="R2451:T2451"/>
    <mergeCell ref="U2451:X2451"/>
    <mergeCell ref="Y2451:AB2451"/>
    <mergeCell ref="AC2451:AF2451"/>
    <mergeCell ref="B2428:E2428"/>
    <mergeCell ref="F2428:J2428"/>
    <mergeCell ref="K2428:P2428"/>
    <mergeCell ref="R2428:U2428"/>
    <mergeCell ref="V2428:Z2428"/>
    <mergeCell ref="AA2428:AF2428"/>
    <mergeCell ref="B2429:E2429"/>
    <mergeCell ref="F2429:J2429"/>
    <mergeCell ref="K2429:P2429"/>
    <mergeCell ref="R2429:U2429"/>
    <mergeCell ref="V2429:Z2429"/>
    <mergeCell ref="AA2429:AF2429"/>
    <mergeCell ref="B2431:P2431"/>
    <mergeCell ref="J2437:M2437"/>
    <mergeCell ref="N2437:P2437"/>
    <mergeCell ref="R2437:T2437"/>
    <mergeCell ref="U2437:Y2437"/>
    <mergeCell ref="Z2437:AC2437"/>
    <mergeCell ref="AD2437:AF2437"/>
    <mergeCell ref="B2439:B2441"/>
    <mergeCell ref="C2439:E2439"/>
    <mergeCell ref="F2439:I2439"/>
    <mergeCell ref="J2439:J2440"/>
    <mergeCell ref="C2434:D2434"/>
    <mergeCell ref="E2434:G2434"/>
    <mergeCell ref="H2434:I2434"/>
    <mergeCell ref="J2434:M2434"/>
    <mergeCell ref="N2434:P2434"/>
    <mergeCell ref="S2434:T2434"/>
    <mergeCell ref="U2434:W2434"/>
    <mergeCell ref="B2437:D2437"/>
    <mergeCell ref="E2437:I2437"/>
    <mergeCell ref="P2439:P2441"/>
    <mergeCell ref="AF2439:AF2441"/>
    <mergeCell ref="B2448:P2448"/>
    <mergeCell ref="R2448:AF2448"/>
    <mergeCell ref="B2449:C2449"/>
    <mergeCell ref="D2449:E2449"/>
    <mergeCell ref="G2449:H2449"/>
    <mergeCell ref="I2449:J2449"/>
    <mergeCell ref="L2449:M2449"/>
    <mergeCell ref="L2504:N2504"/>
    <mergeCell ref="R2504:T2504"/>
    <mergeCell ref="W2504:Y2504"/>
    <mergeCell ref="AB2504:AD2504"/>
    <mergeCell ref="B2505:D2505"/>
    <mergeCell ref="E2505:H2505"/>
    <mergeCell ref="I2505:L2505"/>
    <mergeCell ref="M2505:P2505"/>
    <mergeCell ref="R2505:T2505"/>
    <mergeCell ref="U2505:X2505"/>
    <mergeCell ref="Y2505:AB2505"/>
    <mergeCell ref="AC2505:AF2505"/>
    <mergeCell ref="B2482:E2482"/>
    <mergeCell ref="F2482:J2482"/>
    <mergeCell ref="K2482:P2482"/>
    <mergeCell ref="R2482:U2482"/>
    <mergeCell ref="V2482:Z2482"/>
    <mergeCell ref="AA2482:AF2482"/>
    <mergeCell ref="B2483:E2483"/>
    <mergeCell ref="F2483:J2483"/>
    <mergeCell ref="K2483:P2483"/>
    <mergeCell ref="R2483:U2483"/>
    <mergeCell ref="V2483:Z2483"/>
    <mergeCell ref="AA2483:AF2483"/>
    <mergeCell ref="B2485:P2485"/>
    <mergeCell ref="J2491:M2491"/>
    <mergeCell ref="N2491:P2491"/>
    <mergeCell ref="R2491:T2491"/>
    <mergeCell ref="U2491:Y2491"/>
    <mergeCell ref="Z2491:AC2491"/>
    <mergeCell ref="AD2491:AF2491"/>
    <mergeCell ref="B2493:B2495"/>
    <mergeCell ref="C2493:E2493"/>
    <mergeCell ref="F2493:I2493"/>
    <mergeCell ref="J2493:J2494"/>
    <mergeCell ref="C2488:D2488"/>
    <mergeCell ref="E2488:G2488"/>
    <mergeCell ref="H2488:I2488"/>
    <mergeCell ref="J2488:M2488"/>
    <mergeCell ref="N2488:P2488"/>
    <mergeCell ref="S2488:T2488"/>
    <mergeCell ref="U2488:W2488"/>
    <mergeCell ref="B2491:D2491"/>
    <mergeCell ref="E2491:I2491"/>
    <mergeCell ref="P2493:P2495"/>
    <mergeCell ref="AF2493:AF2495"/>
    <mergeCell ref="B2502:P2502"/>
    <mergeCell ref="R2502:AF2502"/>
    <mergeCell ref="B2503:C2503"/>
    <mergeCell ref="D2503:E2503"/>
    <mergeCell ref="G2503:H2503"/>
    <mergeCell ref="I2503:J2503"/>
    <mergeCell ref="L2503:M2503"/>
    <mergeCell ref="L2558:N2558"/>
    <mergeCell ref="R2558:T2558"/>
    <mergeCell ref="W2558:Y2558"/>
    <mergeCell ref="AB2558:AD2558"/>
    <mergeCell ref="B2559:D2559"/>
    <mergeCell ref="E2559:H2559"/>
    <mergeCell ref="I2559:L2559"/>
    <mergeCell ref="M2559:P2559"/>
    <mergeCell ref="R2559:T2559"/>
    <mergeCell ref="U2559:X2559"/>
    <mergeCell ref="Y2559:AB2559"/>
    <mergeCell ref="AC2559:AF2559"/>
    <mergeCell ref="B2536:E2536"/>
    <mergeCell ref="F2536:J2536"/>
    <mergeCell ref="K2536:P2536"/>
    <mergeCell ref="R2536:U2536"/>
    <mergeCell ref="V2536:Z2536"/>
    <mergeCell ref="AA2536:AF2536"/>
    <mergeCell ref="B2537:E2537"/>
    <mergeCell ref="F2537:J2537"/>
    <mergeCell ref="K2537:P2537"/>
    <mergeCell ref="R2537:U2537"/>
    <mergeCell ref="V2537:Z2537"/>
    <mergeCell ref="AA2537:AF2537"/>
    <mergeCell ref="B2539:P2539"/>
    <mergeCell ref="J2545:M2545"/>
    <mergeCell ref="N2545:P2545"/>
    <mergeCell ref="R2545:T2545"/>
    <mergeCell ref="U2545:Y2545"/>
    <mergeCell ref="Z2545:AC2545"/>
    <mergeCell ref="AD2545:AF2545"/>
    <mergeCell ref="B2547:B2549"/>
    <mergeCell ref="C2547:E2547"/>
    <mergeCell ref="F2547:I2547"/>
    <mergeCell ref="J2547:J2548"/>
    <mergeCell ref="C2542:D2542"/>
    <mergeCell ref="E2542:G2542"/>
    <mergeCell ref="H2542:I2542"/>
    <mergeCell ref="J2542:M2542"/>
    <mergeCell ref="N2542:P2542"/>
    <mergeCell ref="S2542:T2542"/>
    <mergeCell ref="U2542:W2542"/>
    <mergeCell ref="B2545:D2545"/>
    <mergeCell ref="E2545:I2545"/>
    <mergeCell ref="P2547:P2549"/>
    <mergeCell ref="AF2547:AF2549"/>
    <mergeCell ref="B2556:P2556"/>
    <mergeCell ref="R2556:AF2556"/>
    <mergeCell ref="B2557:C2557"/>
    <mergeCell ref="D2557:E2557"/>
    <mergeCell ref="G2557:H2557"/>
    <mergeCell ref="I2557:J2557"/>
    <mergeCell ref="L2557:M2557"/>
    <mergeCell ref="N2557:O2557"/>
    <mergeCell ref="R2557:S2557"/>
    <mergeCell ref="T2557:U2557"/>
    <mergeCell ref="W2557:X2557"/>
    <mergeCell ref="Y2557:Z2557"/>
    <mergeCell ref="AB2557:AC2557"/>
    <mergeCell ref="AD2557:AE2557"/>
    <mergeCell ref="B2558:D2558"/>
    <mergeCell ref="G2558:I2558"/>
    <mergeCell ref="L2612:N2612"/>
    <mergeCell ref="R2612:T2612"/>
    <mergeCell ref="W2612:Y2612"/>
    <mergeCell ref="AB2612:AD2612"/>
    <mergeCell ref="B2613:D2613"/>
    <mergeCell ref="E2613:H2613"/>
    <mergeCell ref="I2613:L2613"/>
    <mergeCell ref="M2613:P2613"/>
    <mergeCell ref="R2613:T2613"/>
    <mergeCell ref="U2613:X2613"/>
    <mergeCell ref="Y2613:AB2613"/>
    <mergeCell ref="AC2613:AF2613"/>
    <mergeCell ref="B2590:E2590"/>
    <mergeCell ref="F2590:J2590"/>
    <mergeCell ref="K2590:P2590"/>
    <mergeCell ref="R2590:U2590"/>
    <mergeCell ref="V2590:Z2590"/>
    <mergeCell ref="AA2590:AF2590"/>
    <mergeCell ref="B2591:E2591"/>
    <mergeCell ref="F2591:J2591"/>
    <mergeCell ref="K2591:P2591"/>
    <mergeCell ref="R2591:U2591"/>
    <mergeCell ref="V2591:Z2591"/>
    <mergeCell ref="AA2591:AF2591"/>
    <mergeCell ref="B2593:P2593"/>
    <mergeCell ref="J2599:M2599"/>
    <mergeCell ref="N2599:P2599"/>
    <mergeCell ref="R2599:T2599"/>
    <mergeCell ref="U2599:Y2599"/>
    <mergeCell ref="Z2599:AC2599"/>
    <mergeCell ref="AD2599:AF2599"/>
    <mergeCell ref="B2601:B2603"/>
    <mergeCell ref="C2601:E2601"/>
    <mergeCell ref="F2601:I2601"/>
    <mergeCell ref="J2601:J2602"/>
    <mergeCell ref="C2596:D2596"/>
    <mergeCell ref="E2596:G2596"/>
    <mergeCell ref="H2596:I2596"/>
    <mergeCell ref="J2596:M2596"/>
    <mergeCell ref="N2596:P2596"/>
    <mergeCell ref="S2596:T2596"/>
    <mergeCell ref="U2596:W2596"/>
    <mergeCell ref="B2599:D2599"/>
    <mergeCell ref="E2599:I2599"/>
    <mergeCell ref="P2601:P2603"/>
    <mergeCell ref="AF2601:AF2603"/>
    <mergeCell ref="B2610:P2610"/>
    <mergeCell ref="R2610:AF2610"/>
    <mergeCell ref="B2611:C2611"/>
    <mergeCell ref="D2611:E2611"/>
    <mergeCell ref="G2611:H2611"/>
    <mergeCell ref="I2611:J2611"/>
    <mergeCell ref="L2611:M2611"/>
    <mergeCell ref="I2695:L2695"/>
    <mergeCell ref="M2695:P2695"/>
    <mergeCell ref="U2695:X2695"/>
    <mergeCell ref="Y2695:AB2695"/>
    <mergeCell ref="AC2695:AF2695"/>
    <mergeCell ref="G2696:H2696"/>
    <mergeCell ref="W2696:X2696"/>
    <mergeCell ref="E2697:G2697"/>
    <mergeCell ref="U2697:W2697"/>
    <mergeCell ref="I2641:L2641"/>
    <mergeCell ref="M2641:P2641"/>
    <mergeCell ref="U2641:X2641"/>
    <mergeCell ref="Y2641:AB2641"/>
    <mergeCell ref="AC2641:AF2641"/>
    <mergeCell ref="G2642:H2642"/>
    <mergeCell ref="W2642:X2642"/>
    <mergeCell ref="E2643:G2643"/>
    <mergeCell ref="U2643:W2643"/>
    <mergeCell ref="P2655:P2657"/>
    <mergeCell ref="AF2655:AF2657"/>
    <mergeCell ref="B2664:P2664"/>
    <mergeCell ref="R2664:AF2664"/>
    <mergeCell ref="B2665:C2665"/>
    <mergeCell ref="D2665:E2665"/>
    <mergeCell ref="G2665:H2665"/>
    <mergeCell ref="I2665:J2665"/>
    <mergeCell ref="L2665:M2665"/>
    <mergeCell ref="N2665:O2665"/>
    <mergeCell ref="R2665:S2665"/>
    <mergeCell ref="T2665:U2665"/>
    <mergeCell ref="W2665:X2665"/>
    <mergeCell ref="Y2665:Z2665"/>
    <mergeCell ref="AB2665:AC2665"/>
    <mergeCell ref="AD2665:AE2665"/>
    <mergeCell ref="B2666:D2666"/>
    <mergeCell ref="G2666:I2666"/>
    <mergeCell ref="L2666:N2666"/>
    <mergeCell ref="R2666:T2666"/>
    <mergeCell ref="W2666:Y2666"/>
    <mergeCell ref="AB2666:AD2666"/>
    <mergeCell ref="B2667:D2667"/>
    <mergeCell ref="E2667:H2667"/>
    <mergeCell ref="I2667:L2667"/>
    <mergeCell ref="M2667:P2667"/>
    <mergeCell ref="R2667:T2667"/>
    <mergeCell ref="U2667:X2667"/>
    <mergeCell ref="Y2667:AB2667"/>
    <mergeCell ref="AC2667:AF2667"/>
    <mergeCell ref="B2694:D2694"/>
    <mergeCell ref="E2694:H2694"/>
    <mergeCell ref="I2694:L2694"/>
    <mergeCell ref="M2694:P2694"/>
    <mergeCell ref="R2694:T2694"/>
    <mergeCell ref="U2694:X2694"/>
    <mergeCell ref="Y2694:AB2694"/>
    <mergeCell ref="AC2694:AF2694"/>
    <mergeCell ref="E2695:H2695"/>
    <mergeCell ref="X2677:Y2677"/>
    <mergeCell ref="Z2677:AC2677"/>
    <mergeCell ref="AD2677:AF2677"/>
    <mergeCell ref="B2678:D2678"/>
    <mergeCell ref="E2678:I2678"/>
    <mergeCell ref="J2678:M2678"/>
    <mergeCell ref="N2678:P2678"/>
  </mergeCells>
  <conditionalFormatting sqref="B2354:B2357 H2357 B2351:B2352 R2351:R2352 R2354:R2357 X2357 B5:B8 H8 B2:B3 R2:R3 R5:R8 X8 B32:B35 H35 B29:B30 R29:R30 R32:R35 X35 B59:B62 H62 B56:B57 R56:R57 R59:R62 X62 B86:B89 H89 B83:B84 R83:R84 R86:R89 X89 B113:B116 H116 B110:B111 R110:R111 R113:R116 X116 B140:B143 H143 B137:B138 R137:R138 R140:R143 X143 B167:B170 H170 B164:B165 R164:R165 R167:R170 X170 B194:B197 H197 B191:B192 R191:R192 R194:R197 X197 B221:B224 H224 B218:B219 R218:R219 R221:R224 X224 B248:B251 H251 B245:B246 R245:R246 R248:R251 X251 B275:B278 H278 B272:B273 R272:R273 R275:R278 X278 B302:B305 H305 B299:B300 R299:R300 R302:R305 X305 B329:B332 H332 B326:B327 R326:R327 R329:R332 X332 B356:B359 H359 B353:B354 R353:R354 R356:R359 X359 B383:B386 H386 B380:B381 R380:R381 R383:R386 X386 B410:B413 H413 B407:B408 R407:R408 R410:R413 X413 B437:B440 H440 B434:B435 R434:R435 R437:R440 X440 B464:B467 H467 B461:B462 R461:R462 R464:R467 X467 B491:B494 H494 B488:B489 R488:R489 R491:R494 X494 B518:B521 H521 B515:B516 R515:R516 R518:R521 X521 B545:B548 H548 B542:B543 R542:R543 R545:R548 X548 B572:B575 H575 B569:B570 R569:R570 R572:R575 X575 B599:B602 H602 B596:B597 R596:R597 R599:R602 X602 B626:B629 H629 B623:B624 R623:R624 R626:R629 X629 B653:B656 H656 B650:B651 R650:R651 R653:R656 X656 B680:B683 H683 B677:B678 R677:R678 R680:R683 X683 B707:B710 H710 B704:B705 R704:R705 R707:R710 X710 B734:B737 H737 B731:B732 R731:R732 R734:R737 X737 B761:B764 H764 B758:B759 R758:R759 R761:R764 X764 B788:B791 H791 B785:B786 R785:R786 R788:R791 X791 B815:B818 H818 B812:B813 R812:R813 R815:R818 X818 B842:B845 H845 B839:B840 R839:R840 R842:R845 X845 B869:B872 H872 B866:B867 R866:R867 R869:R872 X872 B896:B899 H899 B893:B894 R893:R894 R896:R899 X899 B923:B926 H926 B920:B921 R920:R921 R923:R926 X926 B950:B953 H953 B947:B948 R947:R948 R950:R953 X953 B977:B980 H980 B974:B975 R974:R975 R977:R980 X980 B1004:B1007 H1007 B1001:B1002 R1001:R1002 R1004:R1007 X1007 B1031:B1034 H1034 B1028:B1029 R1028:R1029 R1031:R1034 X1034 B1058:B1061 H1061 B1055:B1056 R1055:R1056 R1058:R1061 X1061 B1085:B1088 H1088 B1082:B1083 R1082:R1083 R1085:R1088 X1088 B1112:B1115 H1115 B1109:B1110 R1109:R1110 R1112:R1115 X1115 B1139:B1142 H1142 B1136:B1137 R1136:R1137 R1139:R1142 X1142 B1166:B1169 H1169 B1163:B1164 R1163:R1164 R1166:R1169 X1169 B1193:B1196 H1196 B1190:B1191 R1190:R1191 R1193:R1196 X1196 B1220:B1223 H1223 B1217:B1218 R1217:R1218 R1220:R1223 X1223 B1247:B1250 H1250 B1244:B1245 R1244:R1245 R1247:R1250 X1250 B1274:B1277 H1277 B1271:B1272 R1271:R1272 R1274:R1277 X1277 B1301:B1304 H1304 B1298:B1299 R1298:R1299 R1301:R1304 X1304 B1328:B1331 H1331 B1325:B1326 R1325:R1326 R1328:R1331 X1331 B1355:B1358 H1358 B1352:B1353 R1352:R1353 R1355:R1358 X1358 B1382:B1385 H1385 B1379:B1380 R1379:R1380 R1382:R1385 X1385 B1409:B1412 H1412 B1406:B1407 R1406:R1407 R1409:R1412 X1412 B1436:B1439 H1439 B1433:B1434 R1433:R1434 R1436:R1439 X1439 B1463:B1466 H1466 B1460:B1461 R1460:R1461 R1463:R1466 X1466 B1490:B1493 H1493 B1487:B1488 R1487:R1488 R1490:R1493 X1493 B1517:B1520 H1520 B1514:B1515 R1514:R1515 R1517:R1520 X1520 B1544:B1547 H1547 B1541:B1542 R1541:R1542 R1544:R1547 X1547 B1571:B1574 H1574 B1568:B1569 R1568:R1569 R1571:R1574 X1574 B1598:B1601 H1601 B1595:B1596 R1595:R1596 R1598:R1601 X1601 B1625:B1628 H1628 B1622:B1623 R1622:R1623 R1625:R1628 X1628 B1652:B1655 H1655 B1649:B1650 R1649:R1650 R1652:R1655 X1655 B1679:B1682 H1682 B1676:B1677 R1676:R1677 R1679:R1682 X1682 B1706:B1709 H1709 B1703:B1704 R1703:R1704 R1706:R1709 X1709 B1733:B1736 H1736 B1730:B1731 R1730:R1731 R1733:R1736 X1736 B1760:B1763 H1763 B1757:B1758 R1757:R1758 R1760:R1763 X1763 B1787:B1790 H1790 B1784:B1785 R1784:R1785 R1787:R1790 X1790 B1814:B1817 H1817 B1811:B1812 R1811:R1812 R1814:R1817 X1817 B1841:B1844 H1844 B1838:B1839 R1838:R1839 R1841:R1844 X1844 B1868:B1871 H1871 B1865:B1866 R1865:R1866 R1868:R1871 X1871 B1895:B1898 H1898 B1892:B1893 R1892:R1893 R1895:R1898 X1898 B1922:B1925 H1925 B1919:B1920 R1919:R1920 R1922:R1925 X1925 B1949:B1952 H1952 B1946:B1947 R1946:R1947 R1949:R1952 X1952 B1976:B1979 H1979 B1973:B1974 R1973:R1974 R1976:R1979 X1979 B2003:B2006 H2006 B2000:B2001 R2000:R2001 R2003:R2006 X2006 B2030:B2033 H2033 B2027:B2028 R2027:R2028 R2030:R2033 X2033 B2057:B2060 H2060 B2054:B2055 R2054:R2055 R2057:R2060 X2060 B2084:B2087 H2087 B2081:B2082 R2081:R2082 R2084:R2087 X2087 B2111:B2114 H2114 B2108:B2109 R2108:R2109 R2111:R2114 X2114 B2138:B2141 H2141 B2135:B2136 R2135:R2136 R2138:R2141 X2141 B2165:B2168 H2168 B2162:B2163 R2162:R2163 R2165:R2168 X2168 B2192:B2195 H2195 B2189:B2190 R2189:R2190 R2192:R2195 X2195 B2219:B2222 H2222 B2216:B2217 R2216:R2217 R2219:R2222 X2222 B2246:B2249 H2249 B2243:B2244 R2243:R2244 R2246:R2249 X2249 B2273:B2276 H2276 B2270:B2271 R2270:R2271 R2273:R2276 X2276 B2300:B2303 H2303 B2297:B2298 R2297:R2298 R2300:R2303 X2303 B2327:B2330 H2330 B2324:B2325 R2324:R2325 R2327:R2330 X2330 B2381:B2384 H2384 B2378:B2379 R2378:R2379 R2381:R2384 X2384 B2408:B2411 H2411 B2405:B2406 R2405:R2406 R2408:R2411 X2411 B2435:B2438 H2438 B2432:B2433 R2432:R2433 R2435:R2438 X2438 B2462:B2465 H2465 B2459:B2460 R2459:R2460 R2462:R2465 X2465 B2489:B2492 H2492 B2486:B2487 R2486:R2487 R2489:R2492 X2492 B2516:B2519 H2519 B2513:B2514 R2513:R2514 R2516:R2519 X2519 B2543:B2546 H2546 B2540:B2541 R2540:R2541 R2543:R2546 X2546 B2570:B2573 H2573 B2567:B2568 R2567:R2568 R2570:R2573 X2573 B2597:B2600 H2600 B2594:B2595 R2594:R2595 R2597:R2600 X2600 B2624:B2627 H2627 B2621:B2622 R2621:R2622 R2624:R2627 X2627 B2651:B2654 H2654 B2648:B2649 R2648:R2649 R2651:R2654 X2654 B2678:B2681 H2681 B2675:B2676 R2675:R2676 R2678:R2681 X2681">
    <cfRule type="cellIs" dxfId="4" priority="804" stopIfTrue="1" operator="equal">
      <formula>0</formula>
    </cfRule>
  </conditionalFormatting>
  <conditionalFormatting sqref="B2354:B2357 H2357 B2351:B2352 R2351:R2352 R2354:R2357 X2357 B5:B8 H8 B2:B3 R2:R3 R5:R8 X8 B32:B35 H35 B29:B30 R29:R30 R32:R35 X35 B59:B62 H62 B56:B57 R56:R57 R59:R62 X62 B86:B89 H89 B83:B84 R83:R84 R86:R89 X89 B113:B116 H116 B110:B111 R110:R111 R113:R116 X116 B140:B143 H143 B137:B138 R137:R138 R140:R143 X143 B167:B170 H170 B164:B165 R164:R165 R167:R170 X170 B194:B197 H197 B191:B192 R191:R192 R194:R197 X197 B221:B224 H224 B218:B219 R218:R219 R221:R224 X224 B248:B251 H251 B245:B246 R245:R246 R248:R251 X251 B275:B278 H278 B272:B273 R272:R273 R275:R278 X278 B302:B305 H305 B299:B300 R299:R300 R302:R305 X305 B329:B332 H332 B326:B327 R326:R327 R329:R332 X332 B356:B359 H359 B353:B354 R353:R354 R356:R359 X359 B383:B386 H386 B380:B381 R380:R381 R383:R386 X386 B410:B413 H413 B407:B408 R407:R408 R410:R413 X413 B437:B440 H440 B434:B435 R434:R435 R437:R440 X440 B464:B467 H467 B461:B462 R461:R462 R464:R467 X467 B491:B494 H494 B488:B489 R488:R489 R491:R494 X494 B518:B521 H521 B515:B516 R515:R516 R518:R521 X521 B545:B548 H548 B542:B543 R542:R543 R545:R548 X548 B572:B575 H575 B569:B570 R569:R570 R572:R575 X575 B599:B602 H602 B596:B597 R596:R597 R599:R602 X602 B626:B629 H629 B623:B624 R623:R624 R626:R629 X629 B653:B656 H656 B650:B651 R650:R651 R653:R656 X656 B680:B683 H683 B677:B678 R677:R678 R680:R683 X683 B707:B710 H710 B704:B705 R704:R705 R707:R710 X710 B734:B737 H737 B731:B732 R731:R732 R734:R737 X737 B761:B764 H764 B758:B759 R758:R759 R761:R764 X764 B788:B791 H791 B785:B786 R785:R786 R788:R791 X791 B815:B818 H818 B812:B813 R812:R813 R815:R818 X818 B842:B845 H845 B839:B840 R839:R840 R842:R845 X845 B869:B872 H872 B866:B867 R866:R867 R869:R872 X872 B896:B899 H899 B893:B894 R893:R894 R896:R899 X899 B923:B926 H926 B920:B921 R920:R921 R923:R926 X926 B950:B953 H953 B947:B948 R947:R948 R950:R953 X953 B977:B980 H980 B974:B975 R974:R975 R977:R980 X980 B1004:B1007 H1007 B1001:B1002 R1001:R1002 R1004:R1007 X1007 B1031:B1034 H1034 B1028:B1029 R1028:R1029 R1031:R1034 X1034 B1058:B1061 H1061 B1055:B1056 R1055:R1056 R1058:R1061 X1061 B1085:B1088 H1088 B1082:B1083 R1082:R1083 R1085:R1088 X1088 B1112:B1115 H1115 B1109:B1110 R1109:R1110 R1112:R1115 X1115 B1139:B1142 H1142 B1136:B1137 R1136:R1137 R1139:R1142 X1142 B1166:B1169 H1169 B1163:B1164 R1163:R1164 R1166:R1169 X1169 B1193:B1196 H1196 B1190:B1191 R1190:R1191 R1193:R1196 X1196 B1220:B1223 H1223 B1217:B1218 R1217:R1218 R1220:R1223 X1223 B1247:B1250 H1250 B1244:B1245 R1244:R1245 R1247:R1250 X1250 B1274:B1277 H1277 B1271:B1272 R1271:R1272 R1274:R1277 X1277 B1301:B1304 H1304 B1298:B1299 R1298:R1299 R1301:R1304 X1304 B1328:B1331 H1331 B1325:B1326 R1325:R1326 R1328:R1331 X1331 B1355:B1358 H1358 B1352:B1353 R1352:R1353 R1355:R1358 X1358 B1382:B1385 H1385 B1379:B1380 R1379:R1380 R1382:R1385 X1385 B1409:B1412 H1412 B1406:B1407 R1406:R1407 R1409:R1412 X1412 B1436:B1439 H1439 B1433:B1434 R1433:R1434 R1436:R1439 X1439 B1463:B1466 H1466 B1460:B1461 R1460:R1461 R1463:R1466 X1466 B1490:B1493 H1493 B1487:B1488 R1487:R1488 R1490:R1493 X1493 B1517:B1520 H1520 B1514:B1515 R1514:R1515 R1517:R1520 X1520 B1544:B1547 H1547 B1541:B1542 R1541:R1542 R1544:R1547 X1547 B1571:B1574 H1574 B1568:B1569 R1568:R1569 R1571:R1574 X1574 B1598:B1601 H1601 B1595:B1596 R1595:R1596 R1598:R1601 X1601 B1625:B1628 H1628 B1622:B1623 R1622:R1623 R1625:R1628 X1628 B1652:B1655 H1655 B1649:B1650 R1649:R1650 R1652:R1655 X1655 B1679:B1682 H1682 B1676:B1677 R1676:R1677 R1679:R1682 X1682 B1706:B1709 H1709 B1703:B1704 R1703:R1704 R1706:R1709 X1709 B1733:B1736 H1736 B1730:B1731 R1730:R1731 R1733:R1736 X1736 B1760:B1763 H1763 B1757:B1758 R1757:R1758 R1760:R1763 X1763 B1787:B1790 H1790 B1784:B1785 R1784:R1785 R1787:R1790 X1790 B1814:B1817 H1817 B1811:B1812 R1811:R1812 R1814:R1817 X1817 B1841:B1844 H1844 B1838:B1839 R1838:R1839 R1841:R1844 X1844 B1868:B1871 H1871 B1865:B1866 R1865:R1866 R1868:R1871 X1871 B1895:B1898 H1898 B1892:B1893 R1892:R1893 R1895:R1898 X1898 B1922:B1925 H1925 B1919:B1920 R1919:R1920 R1922:R1925 X1925 B1949:B1952 H1952 B1946:B1947 R1946:R1947 R1949:R1952 X1952 B1976:B1979 H1979 B1973:B1974 R1973:R1974 R1976:R1979 X1979 B2003:B2006 H2006 B2000:B2001 R2000:R2001 R2003:R2006 X2006 B2030:B2033 H2033 B2027:B2028 R2027:R2028 R2030:R2033 X2033 B2057:B2060 H2060 B2054:B2055 R2054:R2055 R2057:R2060 X2060 B2084:B2087 H2087 B2081:B2082 R2081:R2082 R2084:R2087 X2087 B2111:B2114 H2114 B2108:B2109 R2108:R2109 R2111:R2114 X2114 B2138:B2141 H2141 B2135:B2136 R2135:R2136 R2138:R2141 X2141 B2165:B2168 H2168 B2162:B2163 R2162:R2163 R2165:R2168 X2168 B2192:B2195 H2195 B2189:B2190 R2189:R2190 R2192:R2195 X2195 B2219:B2222 H2222 B2216:B2217 R2216:R2217 R2219:R2222 X2222 B2246:B2249 H2249 B2243:B2244 R2243:R2244 R2246:R2249 X2249 B2273:B2276 H2276 B2270:B2271 R2270:R2271 R2273:R2276 X2276 B2300:B2303 H2303 B2297:B2298 R2297:R2298 R2300:R2303 X2303 B2327:B2330 H2330 B2324:B2325 R2324:R2325 R2327:R2330 X2330 B2381:B2384 H2384 B2378:B2379 R2378:R2379 R2381:R2384 X2384 B2408:B2411 H2411 B2405:B2406 R2405:R2406 R2408:R2411 X2411 B2435:B2438 H2438 B2432:B2433 R2432:R2433 R2435:R2438 X2438 B2462:B2465 H2465 B2459:B2460 R2459:R2460 R2462:R2465 X2465 B2489:B2492 H2492 B2486:B2487 R2486:R2487 R2489:R2492 X2492 B2516:B2519 H2519 B2513:B2514 R2513:R2514 R2516:R2519 X2519 B2543:B2546 H2546 B2540:B2541 R2540:R2541 R2543:R2546 X2546 B2570:B2573 H2573 B2567:B2568 R2567:R2568 R2570:R2573 X2573 B2597:B2600 H2600 B2594:B2595 R2594:R2595 R2597:R2600 X2600 B2624:B2627 H2627 B2621:B2622 R2621:R2622 R2624:R2627 X2627 B2651:B2654 H2654 B2648:B2649 R2648:R2649 R2651:R2654 X2654 B2678:B2681 H2681 B2675:B2676 R2675:R2676 R2678:R2681 X2681">
    <cfRule type="containsText" dxfId="3" priority="802" stopIfTrue="1" operator="containsText" text="f'k{kk foHkkx jktLFkku">
      <formula>NOT(ISERROR(SEARCH("f'k{kk foHkkx jktLFkku",B2)))</formula>
    </cfRule>
    <cfRule type="containsText" dxfId="2" priority="803" stopIfTrue="1" operator="containsText" text="iw.kkZad">
      <formula>NOT(ISERROR(SEARCH("iw.kkZad",B2)))</formula>
    </cfRule>
  </conditionalFormatting>
  <conditionalFormatting sqref="B2354:B2357 H2357 B2351:B2352 R2351:R2352 R2354:R2357 X2357 B5:B8 H8 B2:B3 R2:R3 R5:R8 X8 B32:B35 H35 B29:B30 R29:R30 R32:R35 X35 B59:B62 H62 B56:B57 R56:R57 R59:R62 X62 B86:B89 H89 B83:B84 R83:R84 R86:R89 X89 B113:B116 H116 B110:B111 R110:R111 R113:R116 X116 B140:B143 H143 B137:B138 R137:R138 R140:R143 X143 B167:B170 H170 B164:B165 R164:R165 R167:R170 X170 B194:B197 H197 B191:B192 R191:R192 R194:R197 X197 B221:B224 H224 B218:B219 R218:R219 R221:R224 X224 B248:B251 H251 B245:B246 R245:R246 R248:R251 X251 B275:B278 H278 B272:B273 R272:R273 R275:R278 X278 B302:B305 H305 B299:B300 R299:R300 R302:R305 X305 B329:B332 H332 B326:B327 R326:R327 R329:R332 X332 B356:B359 H359 B353:B354 R353:R354 R356:R359 X359 B383:B386 H386 B380:B381 R380:R381 R383:R386 X386 B410:B413 H413 B407:B408 R407:R408 R410:R413 X413 B437:B440 H440 B434:B435 R434:R435 R437:R440 X440 B464:B467 H467 B461:B462 R461:R462 R464:R467 X467 B491:B494 H494 B488:B489 R488:R489 R491:R494 X494 B518:B521 H521 B515:B516 R515:R516 R518:R521 X521 B545:B548 H548 B542:B543 R542:R543 R545:R548 X548 B572:B575 H575 B569:B570 R569:R570 R572:R575 X575 B599:B602 H602 B596:B597 R596:R597 R599:R602 X602 B626:B629 H629 B623:B624 R623:R624 R626:R629 X629 B653:B656 H656 B650:B651 R650:R651 R653:R656 X656 B680:B683 H683 B677:B678 R677:R678 R680:R683 X683 B707:B710 H710 B704:B705 R704:R705 R707:R710 X710 B734:B737 H737 B731:B732 R731:R732 R734:R737 X737 B761:B764 H764 B758:B759 R758:R759 R761:R764 X764 B788:B791 H791 B785:B786 R785:R786 R788:R791 X791 B815:B818 H818 B812:B813 R812:R813 R815:R818 X818 B842:B845 H845 B839:B840 R839:R840 R842:R845 X845 B869:B872 H872 B866:B867 R866:R867 R869:R872 X872 B896:B899 H899 B893:B894 R893:R894 R896:R899 X899 B923:B926 H926 B920:B921 R920:R921 R923:R926 X926 B950:B953 H953 B947:B948 R947:R948 R950:R953 X953 B977:B980 H980 B974:B975 R974:R975 R977:R980 X980 B1004:B1007 H1007 B1001:B1002 R1001:R1002 R1004:R1007 X1007 B1031:B1034 H1034 B1028:B1029 R1028:R1029 R1031:R1034 X1034 B1058:B1061 H1061 B1055:B1056 R1055:R1056 R1058:R1061 X1061 B1085:B1088 H1088 B1082:B1083 R1082:R1083 R1085:R1088 X1088 B1112:B1115 H1115 B1109:B1110 R1109:R1110 R1112:R1115 X1115 B1139:B1142 H1142 B1136:B1137 R1136:R1137 R1139:R1142 X1142 B1166:B1169 H1169 B1163:B1164 R1163:R1164 R1166:R1169 X1169 B1193:B1196 H1196 B1190:B1191 R1190:R1191 R1193:R1196 X1196 B1220:B1223 H1223 B1217:B1218 R1217:R1218 R1220:R1223 X1223 B1247:B1250 H1250 B1244:B1245 R1244:R1245 R1247:R1250 X1250 B1274:B1277 H1277 B1271:B1272 R1271:R1272 R1274:R1277 X1277 B1301:B1304 H1304 B1298:B1299 R1298:R1299 R1301:R1304 X1304 B1328:B1331 H1331 B1325:B1326 R1325:R1326 R1328:R1331 X1331 B1355:B1358 H1358 B1352:B1353 R1352:R1353 R1355:R1358 X1358 B1382:B1385 H1385 B1379:B1380 R1379:R1380 R1382:R1385 X1385 B1409:B1412 H1412 B1406:B1407 R1406:R1407 R1409:R1412 X1412 B1436:B1439 H1439 B1433:B1434 R1433:R1434 R1436:R1439 X1439 B1463:B1466 H1466 B1460:B1461 R1460:R1461 R1463:R1466 X1466 B1490:B1493 H1493 B1487:B1488 R1487:R1488 R1490:R1493 X1493 B1517:B1520 H1520 B1514:B1515 R1514:R1515 R1517:R1520 X1520 B1544:B1547 H1547 B1541:B1542 R1541:R1542 R1544:R1547 X1547 B1571:B1574 H1574 B1568:B1569 R1568:R1569 R1571:R1574 X1574 B1598:B1601 H1601 B1595:B1596 R1595:R1596 R1598:R1601 X1601 B1625:B1628 H1628 B1622:B1623 R1622:R1623 R1625:R1628 X1628 B1652:B1655 H1655 B1649:B1650 R1649:R1650 R1652:R1655 X1655 B1679:B1682 H1682 B1676:B1677 R1676:R1677 R1679:R1682 X1682 B1706:B1709 H1709 B1703:B1704 R1703:R1704 R1706:R1709 X1709 B1733:B1736 H1736 B1730:B1731 R1730:R1731 R1733:R1736 X1736 B1760:B1763 H1763 B1757:B1758 R1757:R1758 R1760:R1763 X1763 B1787:B1790 H1790 B1784:B1785 R1784:R1785 R1787:R1790 X1790 B1814:B1817 H1817 B1811:B1812 R1811:R1812 R1814:R1817 X1817 B1841:B1844 H1844 B1838:B1839 R1838:R1839 R1841:R1844 X1844 B1868:B1871 H1871 B1865:B1866 R1865:R1866 R1868:R1871 X1871 B1895:B1898 H1898 B1892:B1893 R1892:R1893 R1895:R1898 X1898 B1922:B1925 H1925 B1919:B1920 R1919:R1920 R1922:R1925 X1925 B1949:B1952 H1952 B1946:B1947 R1946:R1947 R1949:R1952 X1952 B1976:B1979 H1979 B1973:B1974 R1973:R1974 R1976:R1979 X1979 B2003:B2006 H2006 B2000:B2001 R2000:R2001 R2003:R2006 X2006 B2030:B2033 H2033 B2027:B2028 R2027:R2028 R2030:R2033 X2033 B2057:B2060 H2060 B2054:B2055 R2054:R2055 R2057:R2060 X2060 B2084:B2087 H2087 B2081:B2082 R2081:R2082 R2084:R2087 X2087 B2111:B2114 H2114 B2108:B2109 R2108:R2109 R2111:R2114 X2114 B2138:B2141 H2141 B2135:B2136 R2135:R2136 R2138:R2141 X2141 B2165:B2168 H2168 B2162:B2163 R2162:R2163 R2165:R2168 X2168 B2192:B2195 H2195 B2189:B2190 R2189:R2190 R2192:R2195 X2195 B2219:B2222 H2222 B2216:B2217 R2216:R2217 R2219:R2222 X2222 B2246:B2249 H2249 B2243:B2244 R2243:R2244 R2246:R2249 X2249 B2273:B2276 H2276 B2270:B2271 R2270:R2271 R2273:R2276 X2276 B2300:B2303 H2303 B2297:B2298 R2297:R2298 R2300:R2303 X2303 B2327:B2330 H2330 B2324:B2325 R2324:R2325 R2327:R2330 X2330 B2381:B2384 H2384 B2378:B2379 R2378:R2379 R2381:R2384 X2384 B2408:B2411 H2411 B2405:B2406 R2405:R2406 R2408:R2411 X2411 B2435:B2438 H2438 B2432:B2433 R2432:R2433 R2435:R2438 X2438 B2462:B2465 H2465 B2459:B2460 R2459:R2460 R2462:R2465 X2465 B2489:B2492 H2492 B2486:B2487 R2486:R2487 R2489:R2492 X2492 B2516:B2519 H2519 B2513:B2514 R2513:R2514 R2516:R2519 X2519 B2543:B2546 H2546 B2540:B2541 R2540:R2541 R2543:R2546 X2546 B2570:B2573 H2573 B2567:B2568 R2567:R2568 R2570:R2573 X2573 B2597:B2600 H2600 B2594:B2595 R2594:R2595 R2597:R2600 X2600 B2624:B2627 H2627 B2621:B2622 R2621:R2622 R2624:R2627 X2627 B2651:B2654 H2654 B2648:B2649 R2648:R2649 R2651:R2654 X2654 B2678:B2681 H2681 B2675:B2676 R2675:R2676 R2678:R2681 X2681">
    <cfRule type="containsText" dxfId="1" priority="801" stopIfTrue="1" operator="containsText" text="dsoy jktdh; fo|ky;ksa esa iz;ksx gsrq fu%'kqYd">
      <formula>NOT(ISERROR(SEARCH("dsoy jktdh; fo|ky;ksa esa iz;ksx gsrq fu%'kqYd",B2)))</formula>
    </cfRule>
  </conditionalFormatting>
  <conditionalFormatting sqref="P28:P35 AF28:AF35 P39:P43 C28:O43 S28:AE43 AF39:AF43 B28:B2699 C45:P2699 Q28:R2699 S45:AF2699">
    <cfRule type="expression" dxfId="0" priority="1" stopIfTrue="1">
      <formula>$A28=""</formula>
    </cfRule>
  </conditionalFormatting>
  <pageMargins left="0.4" right="0.3" top="0.25" bottom="0.25" header="0.05" footer="0.05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62"/>
  <sheetViews>
    <sheetView showGridLines="0" workbookViewId="0">
      <selection activeCell="F16" sqref="F16"/>
    </sheetView>
  </sheetViews>
  <sheetFormatPr defaultColWidth="0" defaultRowHeight="0" customHeight="1" zeroHeight="1"/>
  <cols>
    <col min="1" max="1" width="4.21875" style="75" customWidth="1"/>
    <col min="2" max="2" width="45.6640625" style="75" customWidth="1"/>
    <col min="3" max="3" width="66" style="75" customWidth="1"/>
    <col min="4" max="4" width="5.44140625" style="75" customWidth="1"/>
    <col min="5" max="5" width="26" style="75" customWidth="1"/>
    <col min="6" max="6" width="25.109375" style="75" customWidth="1"/>
    <col min="7" max="7" width="3.6640625" style="75" customWidth="1"/>
    <col min="8" max="8" width="4.88671875" style="75" customWidth="1"/>
    <col min="9" max="10" width="25.109375" style="75" customWidth="1"/>
    <col min="11" max="11" width="10.109375" style="75" customWidth="1"/>
    <col min="12" max="12" width="12.77734375" style="75" customWidth="1"/>
    <col min="13" max="13" width="16.21875" style="75" hidden="1" customWidth="1"/>
    <col min="14" max="14" width="13.21875" style="75" hidden="1" customWidth="1"/>
    <col min="15" max="15" width="18.6640625" style="75" hidden="1" customWidth="1"/>
    <col min="16" max="16" width="36.6640625" style="75" hidden="1" customWidth="1"/>
    <col min="17" max="17" width="16.21875" style="75" hidden="1" customWidth="1"/>
    <col min="18" max="18" width="9" style="75" hidden="1" customWidth="1"/>
    <col min="19" max="19" width="10" style="75" hidden="1" customWidth="1"/>
    <col min="20" max="20" width="14.77734375" style="75" hidden="1" customWidth="1"/>
    <col min="21" max="21" width="23.6640625" style="75" hidden="1" customWidth="1"/>
    <col min="22" max="22" width="20" style="75" hidden="1" customWidth="1"/>
    <col min="23" max="23" width="20.109375" style="75" hidden="1" customWidth="1"/>
    <col min="24" max="24" width="15.77734375" style="75" hidden="1" customWidth="1"/>
    <col min="25" max="25" width="19.109375" style="75" hidden="1" customWidth="1"/>
    <col min="26" max="26" width="23.88671875" style="75" hidden="1" customWidth="1"/>
    <col min="27" max="31" width="24.33203125" style="75" hidden="1" customWidth="1"/>
    <col min="32" max="32" width="9" style="75" hidden="1" customWidth="1"/>
    <col min="33" max="33" width="10" style="75" hidden="1" customWidth="1"/>
    <col min="34" max="34" width="14.77734375" style="75" hidden="1" customWidth="1"/>
    <col min="35" max="35" width="23.6640625" style="75" hidden="1" customWidth="1"/>
    <col min="36" max="36" width="20" style="75" hidden="1" customWidth="1"/>
    <col min="37" max="37" width="20.109375" style="75" hidden="1" customWidth="1"/>
    <col min="38" max="38" width="15.77734375" style="75" hidden="1" customWidth="1"/>
    <col min="39" max="39" width="19.109375" style="75" hidden="1" customWidth="1"/>
    <col min="40" max="40" width="23.88671875" style="75" hidden="1" customWidth="1"/>
    <col min="41" max="50" width="24.33203125" style="75" hidden="1" customWidth="1"/>
    <col min="51" max="16384" width="9.109375" style="75" hidden="1"/>
  </cols>
  <sheetData>
    <row r="1" spans="1:16" ht="14.4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6" ht="14.4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1"/>
    </row>
    <row r="3" spans="1:16" ht="25.8">
      <c r="A3" s="131"/>
      <c r="B3" s="132"/>
      <c r="C3" s="133"/>
      <c r="D3" s="132"/>
      <c r="E3" s="132"/>
      <c r="F3" s="132"/>
      <c r="G3" s="132"/>
      <c r="H3" s="132"/>
      <c r="I3" s="132"/>
      <c r="J3" s="132"/>
      <c r="K3" s="132"/>
      <c r="L3" s="131"/>
    </row>
    <row r="4" spans="1:16" ht="21">
      <c r="A4" s="134"/>
      <c r="B4" s="135"/>
      <c r="C4" s="136"/>
      <c r="D4" s="136"/>
      <c r="E4" s="136"/>
      <c r="F4" s="136"/>
      <c r="G4" s="136"/>
      <c r="H4" s="136"/>
      <c r="I4" s="136"/>
      <c r="J4" s="136"/>
      <c r="K4" s="132"/>
      <c r="L4" s="131"/>
      <c r="P4" s="75" t="e">
        <f>IF(#REF!="","",#REF!)</f>
        <v>#REF!</v>
      </c>
    </row>
    <row r="5" spans="1:16" ht="22.8">
      <c r="A5" s="137"/>
      <c r="B5" s="138"/>
      <c r="C5" s="136"/>
      <c r="D5" s="136"/>
      <c r="E5" s="136"/>
      <c r="F5" s="136"/>
      <c r="G5" s="136"/>
      <c r="H5" s="136"/>
      <c r="I5" s="136"/>
      <c r="J5" s="136"/>
      <c r="K5" s="132"/>
      <c r="L5" s="131"/>
      <c r="P5" s="75" t="e">
        <f>IF(#REF!="","",#REF!)</f>
        <v>#REF!</v>
      </c>
    </row>
    <row r="6" spans="1:16" ht="24" customHeight="1">
      <c r="A6" s="139"/>
      <c r="B6" s="140" t="s">
        <v>230</v>
      </c>
      <c r="C6" s="307" t="s">
        <v>231</v>
      </c>
      <c r="D6" s="141">
        <v>1</v>
      </c>
      <c r="E6" s="143" t="s">
        <v>248</v>
      </c>
      <c r="F6" s="311" t="s">
        <v>374</v>
      </c>
      <c r="G6" s="136"/>
      <c r="H6" s="141">
        <v>1</v>
      </c>
      <c r="I6" s="143" t="s">
        <v>248</v>
      </c>
      <c r="J6" s="311" t="s">
        <v>374</v>
      </c>
      <c r="K6" s="132"/>
      <c r="L6" s="131"/>
      <c r="P6" s="75" t="e">
        <f>IF(#REF!="","",#REF!)</f>
        <v>#REF!</v>
      </c>
    </row>
    <row r="7" spans="1:16" ht="24" customHeight="1">
      <c r="A7" s="131"/>
      <c r="B7" s="140" t="s">
        <v>232</v>
      </c>
      <c r="C7" s="307" t="s">
        <v>233</v>
      </c>
      <c r="D7" s="141">
        <v>2</v>
      </c>
      <c r="E7" s="143" t="s">
        <v>178</v>
      </c>
      <c r="F7" s="311" t="s">
        <v>340</v>
      </c>
      <c r="G7" s="136"/>
      <c r="H7" s="141">
        <v>2</v>
      </c>
      <c r="I7" s="143" t="s">
        <v>178</v>
      </c>
      <c r="J7" s="311" t="s">
        <v>340</v>
      </c>
      <c r="K7" s="132"/>
      <c r="L7" s="131"/>
      <c r="P7" s="75" t="e">
        <f>IF(#REF!="","",#REF!)</f>
        <v>#REF!</v>
      </c>
    </row>
    <row r="8" spans="1:16" ht="24" customHeight="1">
      <c r="A8" s="131"/>
      <c r="B8" s="306" t="s">
        <v>234</v>
      </c>
      <c r="C8" s="308" t="s">
        <v>81</v>
      </c>
      <c r="D8" s="141">
        <v>3</v>
      </c>
      <c r="E8" s="143" t="s">
        <v>539</v>
      </c>
      <c r="F8" s="311" t="s">
        <v>351</v>
      </c>
      <c r="G8" s="136"/>
      <c r="H8" s="141">
        <v>3</v>
      </c>
      <c r="I8" s="143" t="s">
        <v>539</v>
      </c>
      <c r="J8" s="311" t="s">
        <v>351</v>
      </c>
      <c r="K8" s="132"/>
      <c r="L8" s="131"/>
      <c r="P8" s="75" t="e">
        <f>IF(#REF!="","",#REF!)</f>
        <v>#REF!</v>
      </c>
    </row>
    <row r="9" spans="1:16" ht="24" customHeight="1">
      <c r="A9" s="131"/>
      <c r="B9" s="312" t="s">
        <v>236</v>
      </c>
      <c r="C9" s="313" t="s">
        <v>237</v>
      </c>
      <c r="D9" s="141">
        <v>4</v>
      </c>
      <c r="E9" s="143" t="s">
        <v>107</v>
      </c>
      <c r="F9" s="311" t="s">
        <v>351</v>
      </c>
      <c r="G9" s="136"/>
      <c r="H9" s="141">
        <v>4</v>
      </c>
      <c r="I9" s="143" t="s">
        <v>107</v>
      </c>
      <c r="J9" s="311" t="s">
        <v>351</v>
      </c>
      <c r="K9" s="132"/>
      <c r="L9" s="131"/>
      <c r="P9" s="75" t="e">
        <f>IF(#REF!="","",#REF!)</f>
        <v>#REF!</v>
      </c>
    </row>
    <row r="10" spans="1:16" ht="24" customHeight="1">
      <c r="A10" s="131"/>
      <c r="B10" s="142" t="s">
        <v>238</v>
      </c>
      <c r="C10" s="309">
        <v>44697</v>
      </c>
      <c r="D10" s="141">
        <v>5</v>
      </c>
      <c r="E10" s="143" t="s">
        <v>334</v>
      </c>
      <c r="F10" s="311" t="s">
        <v>352</v>
      </c>
      <c r="G10" s="136"/>
      <c r="H10" s="141">
        <v>5</v>
      </c>
      <c r="I10" s="143" t="s">
        <v>334</v>
      </c>
      <c r="J10" s="311" t="s">
        <v>352</v>
      </c>
      <c r="K10" s="132"/>
      <c r="L10" s="131"/>
      <c r="P10" s="75" t="e">
        <f>IF(#REF!="","",#REF!)</f>
        <v>#REF!</v>
      </c>
    </row>
    <row r="11" spans="1:16" ht="24" customHeight="1">
      <c r="A11" s="131"/>
      <c r="B11" s="142" t="s">
        <v>239</v>
      </c>
      <c r="C11" s="308" t="s">
        <v>240</v>
      </c>
      <c r="D11" s="141">
        <v>6</v>
      </c>
      <c r="E11" s="310" t="s">
        <v>371</v>
      </c>
      <c r="F11" s="311" t="s">
        <v>373</v>
      </c>
      <c r="G11" s="136"/>
      <c r="H11" s="141">
        <v>6</v>
      </c>
      <c r="I11" s="310" t="s">
        <v>537</v>
      </c>
      <c r="J11" s="311" t="s">
        <v>350</v>
      </c>
      <c r="K11" s="132"/>
      <c r="L11" s="131"/>
      <c r="P11" s="75" t="e">
        <f>IF(#REF!="","",#REF!)</f>
        <v>#REF!</v>
      </c>
    </row>
    <row r="12" spans="1:16" ht="24" customHeight="1">
      <c r="A12" s="131"/>
      <c r="B12" s="142" t="s">
        <v>241</v>
      </c>
      <c r="C12" s="308" t="s">
        <v>242</v>
      </c>
      <c r="D12" s="141"/>
      <c r="E12" s="132"/>
      <c r="F12" s="132"/>
      <c r="G12" s="136"/>
      <c r="H12" s="132"/>
      <c r="I12" s="132"/>
      <c r="J12" s="132"/>
      <c r="K12" s="132"/>
      <c r="L12" s="131"/>
      <c r="P12" s="75" t="e">
        <f>IF(#REF!="","",#REF!)</f>
        <v>#REF!</v>
      </c>
    </row>
    <row r="13" spans="1:16" ht="24" customHeight="1">
      <c r="A13" s="131"/>
      <c r="B13" s="142" t="s">
        <v>243</v>
      </c>
      <c r="C13" s="308">
        <v>9828765219</v>
      </c>
      <c r="D13" s="141"/>
      <c r="E13" s="132"/>
      <c r="F13" s="132"/>
      <c r="G13" s="136"/>
      <c r="H13" s="132"/>
      <c r="I13" s="132"/>
      <c r="J13" s="132"/>
      <c r="K13" s="132"/>
      <c r="L13" s="131"/>
      <c r="P13" s="75" t="e">
        <f>IF(#REF!="","",#REF!)</f>
        <v>#REF!</v>
      </c>
    </row>
    <row r="14" spans="1:16" ht="24" customHeight="1">
      <c r="A14" s="131"/>
      <c r="B14" s="142" t="s">
        <v>244</v>
      </c>
      <c r="C14" s="308" t="s">
        <v>57</v>
      </c>
      <c r="D14" s="141">
        <v>1</v>
      </c>
      <c r="E14" s="143" t="s">
        <v>248</v>
      </c>
      <c r="F14" s="311" t="s">
        <v>350</v>
      </c>
      <c r="G14" s="136"/>
      <c r="H14" s="141">
        <v>1</v>
      </c>
      <c r="I14" s="143" t="s">
        <v>248</v>
      </c>
      <c r="J14" s="311" t="s">
        <v>350</v>
      </c>
      <c r="K14" s="132"/>
      <c r="L14" s="131"/>
      <c r="P14" s="75" t="e">
        <f>IF(#REF!="","",#REF!)</f>
        <v>#REF!</v>
      </c>
    </row>
    <row r="15" spans="1:16" ht="24" customHeight="1">
      <c r="A15" s="131"/>
      <c r="B15" s="142" t="s">
        <v>245</v>
      </c>
      <c r="C15" s="308" t="s">
        <v>235</v>
      </c>
      <c r="D15" s="141">
        <v>2</v>
      </c>
      <c r="E15" s="143" t="s">
        <v>178</v>
      </c>
      <c r="F15" s="311" t="s">
        <v>340</v>
      </c>
      <c r="G15" s="136"/>
      <c r="H15" s="141">
        <v>2</v>
      </c>
      <c r="I15" s="143" t="s">
        <v>178</v>
      </c>
      <c r="J15" s="311" t="s">
        <v>340</v>
      </c>
      <c r="K15" s="132"/>
      <c r="L15" s="131"/>
      <c r="P15" s="75" t="e">
        <f>IF(#REF!="","",#REF!)</f>
        <v>#REF!</v>
      </c>
    </row>
    <row r="16" spans="1:16" ht="24" customHeight="1">
      <c r="A16" s="131"/>
      <c r="B16" s="132"/>
      <c r="C16" s="132"/>
      <c r="D16" s="141">
        <v>3</v>
      </c>
      <c r="E16" s="143" t="s">
        <v>539</v>
      </c>
      <c r="F16" s="311" t="s">
        <v>351</v>
      </c>
      <c r="G16" s="136"/>
      <c r="H16" s="141">
        <v>3</v>
      </c>
      <c r="I16" s="143" t="s">
        <v>539</v>
      </c>
      <c r="J16" s="311" t="s">
        <v>351</v>
      </c>
      <c r="K16" s="132"/>
      <c r="L16" s="131"/>
      <c r="P16" s="75" t="e">
        <f>IF(#REF!="","",#REF!)</f>
        <v>#REF!</v>
      </c>
    </row>
    <row r="17" spans="1:16" ht="24" customHeight="1">
      <c r="A17" s="131"/>
      <c r="B17" s="132"/>
      <c r="C17" s="132"/>
      <c r="D17" s="141">
        <v>4</v>
      </c>
      <c r="E17" s="143" t="s">
        <v>107</v>
      </c>
      <c r="F17" s="311" t="s">
        <v>351</v>
      </c>
      <c r="G17" s="136"/>
      <c r="H17" s="141">
        <v>4</v>
      </c>
      <c r="I17" s="143" t="s">
        <v>107</v>
      </c>
      <c r="J17" s="311" t="s">
        <v>351</v>
      </c>
      <c r="K17" s="132"/>
      <c r="L17" s="131"/>
      <c r="P17" s="75" t="e">
        <f>IF(#REF!="","",#REF!)</f>
        <v>#REF!</v>
      </c>
    </row>
    <row r="18" spans="1:16" ht="24" customHeight="1">
      <c r="A18" s="131"/>
      <c r="B18" s="132"/>
      <c r="C18" s="132"/>
      <c r="D18" s="141">
        <v>5</v>
      </c>
      <c r="E18" s="143" t="s">
        <v>334</v>
      </c>
      <c r="F18" s="311" t="s">
        <v>352</v>
      </c>
      <c r="G18" s="136"/>
      <c r="H18" s="141">
        <v>5</v>
      </c>
      <c r="I18" s="143" t="s">
        <v>334</v>
      </c>
      <c r="J18" s="311" t="s">
        <v>352</v>
      </c>
      <c r="K18" s="132"/>
      <c r="L18" s="131"/>
      <c r="P18" s="75" t="e">
        <f>IF(#REF!="","",#REF!)</f>
        <v>#REF!</v>
      </c>
    </row>
    <row r="19" spans="1:16" ht="21">
      <c r="A19" s="131"/>
      <c r="B19" s="132"/>
      <c r="C19" s="132"/>
      <c r="D19" s="141">
        <v>6</v>
      </c>
      <c r="E19" s="310" t="s">
        <v>372</v>
      </c>
      <c r="F19" s="311" t="s">
        <v>352</v>
      </c>
      <c r="G19" s="136"/>
      <c r="H19" s="141">
        <v>6</v>
      </c>
      <c r="I19" s="310" t="s">
        <v>538</v>
      </c>
      <c r="J19" s="311" t="s">
        <v>374</v>
      </c>
      <c r="K19" s="132"/>
      <c r="L19" s="131"/>
      <c r="P19" s="75" t="e">
        <f>IF(#REF!="","",#REF!)</f>
        <v>#REF!</v>
      </c>
    </row>
    <row r="20" spans="1:16" ht="15" thickBot="1">
      <c r="A20" s="131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1"/>
      <c r="P20" s="75" t="e">
        <f>IF(#REF!="","",#REF!)</f>
        <v>#REF!</v>
      </c>
    </row>
    <row r="21" spans="1:16" ht="14.4">
      <c r="A21" s="131"/>
      <c r="B21" s="132"/>
      <c r="C21" s="464" t="s">
        <v>0</v>
      </c>
      <c r="D21" s="132"/>
      <c r="E21" s="132"/>
      <c r="F21" s="132"/>
      <c r="G21" s="132"/>
      <c r="H21" s="132"/>
      <c r="I21" s="132"/>
      <c r="J21" s="132"/>
      <c r="K21" s="132"/>
      <c r="L21" s="131"/>
      <c r="P21" s="75" t="e">
        <f>IF(#REF!="","",#REF!)</f>
        <v>#REF!</v>
      </c>
    </row>
    <row r="22" spans="1:16" ht="15" thickBot="1">
      <c r="A22" s="131"/>
      <c r="B22" s="132"/>
      <c r="C22" s="465"/>
      <c r="D22" s="132"/>
      <c r="E22" s="132"/>
      <c r="F22" s="132"/>
      <c r="G22" s="132"/>
      <c r="H22" s="132"/>
      <c r="I22" s="132"/>
      <c r="J22" s="132"/>
      <c r="K22" s="132"/>
      <c r="L22" s="131"/>
      <c r="P22" s="75" t="e">
        <f>IF(#REF!="","",#REF!)</f>
        <v>#REF!</v>
      </c>
    </row>
    <row r="23" spans="1:16" ht="18.600000000000001" thickTop="1">
      <c r="A23" s="131"/>
      <c r="B23" s="132"/>
      <c r="C23" s="466" t="s">
        <v>1</v>
      </c>
      <c r="D23" s="132"/>
      <c r="E23" s="459" t="s">
        <v>536</v>
      </c>
      <c r="F23" s="459"/>
      <c r="G23" s="382"/>
      <c r="H23" s="382"/>
      <c r="I23" s="382"/>
      <c r="J23" s="382"/>
      <c r="K23" s="132"/>
      <c r="L23" s="131"/>
      <c r="P23" s="75" t="e">
        <f>IF(#REF!="","",#REF!)</f>
        <v>#REF!</v>
      </c>
    </row>
    <row r="24" spans="1:16" ht="18.600000000000001" thickBot="1">
      <c r="A24" s="131"/>
      <c r="B24" s="132"/>
      <c r="C24" s="467"/>
      <c r="D24" s="132"/>
      <c r="E24" s="459"/>
      <c r="F24" s="459"/>
      <c r="G24" s="382"/>
      <c r="H24" s="382"/>
      <c r="I24" s="382"/>
      <c r="J24" s="382"/>
      <c r="K24" s="132"/>
      <c r="L24" s="131"/>
      <c r="P24" s="75" t="e">
        <f>IF(#REF!="","",#REF!)</f>
        <v>#REF!</v>
      </c>
    </row>
    <row r="25" spans="1:16" ht="18.600000000000001" thickTop="1">
      <c r="A25" s="131"/>
      <c r="B25" s="132"/>
      <c r="C25" s="468" t="s">
        <v>14</v>
      </c>
      <c r="D25" s="132"/>
      <c r="E25" s="458" t="s">
        <v>361</v>
      </c>
      <c r="F25" s="458"/>
      <c r="G25" s="381"/>
      <c r="H25" s="381"/>
      <c r="I25" s="381"/>
      <c r="J25" s="381"/>
      <c r="K25" s="132"/>
      <c r="L25" s="131"/>
      <c r="P25" s="75" t="e">
        <f>IF(#REF!="","",#REF!)</f>
        <v>#REF!</v>
      </c>
    </row>
    <row r="26" spans="1:16" ht="15" thickBot="1">
      <c r="A26" s="131"/>
      <c r="B26" s="132"/>
      <c r="C26" s="469"/>
      <c r="D26" s="132"/>
      <c r="E26" s="132"/>
      <c r="F26" s="132"/>
      <c r="G26" s="132"/>
      <c r="H26" s="132"/>
      <c r="I26" s="132"/>
      <c r="J26" s="132"/>
      <c r="K26" s="132"/>
      <c r="L26" s="131"/>
      <c r="P26" s="75" t="e">
        <f>IF(#REF!="","",#REF!)</f>
        <v>#REF!</v>
      </c>
    </row>
    <row r="27" spans="1:16" ht="15" thickTop="1">
      <c r="A27" s="131"/>
      <c r="B27" s="132"/>
      <c r="C27" s="470" t="s">
        <v>2</v>
      </c>
      <c r="D27" s="132"/>
      <c r="E27" s="132"/>
      <c r="F27" s="132"/>
      <c r="G27" s="132"/>
      <c r="H27" s="132"/>
      <c r="I27" s="132"/>
      <c r="J27" s="132"/>
      <c r="K27" s="132"/>
      <c r="L27" s="131"/>
      <c r="P27" s="75" t="e">
        <f>IF(#REF!="","",#REF!)</f>
        <v>#REF!</v>
      </c>
    </row>
    <row r="28" spans="1:16" ht="15" thickBot="1">
      <c r="A28" s="131"/>
      <c r="B28" s="132"/>
      <c r="C28" s="471"/>
      <c r="D28" s="132"/>
      <c r="E28" s="132"/>
      <c r="F28" s="132"/>
      <c r="G28" s="132"/>
      <c r="H28" s="132"/>
      <c r="I28" s="132"/>
      <c r="J28" s="132"/>
      <c r="K28" s="132"/>
      <c r="L28" s="131"/>
      <c r="P28" s="75" t="e">
        <f>IF(#REF!="","",#REF!)</f>
        <v>#REF!</v>
      </c>
    </row>
    <row r="29" spans="1:16" ht="15" thickTop="1">
      <c r="A29" s="131"/>
      <c r="B29" s="132"/>
      <c r="C29" s="460" t="s">
        <v>246</v>
      </c>
      <c r="D29" s="132"/>
      <c r="E29" s="132"/>
      <c r="F29" s="132"/>
      <c r="G29" s="132"/>
      <c r="H29" s="132"/>
      <c r="I29" s="132"/>
      <c r="J29" s="132"/>
      <c r="K29" s="132"/>
      <c r="L29" s="131"/>
      <c r="P29" s="75" t="e">
        <f>IF(#REF!="","",#REF!)</f>
        <v>#REF!</v>
      </c>
    </row>
    <row r="30" spans="1:16" ht="15" thickBot="1">
      <c r="A30" s="131"/>
      <c r="B30" s="132"/>
      <c r="C30" s="461"/>
      <c r="D30" s="132"/>
      <c r="E30" s="132"/>
      <c r="F30" s="132"/>
      <c r="G30" s="132"/>
      <c r="H30" s="132"/>
      <c r="I30" s="132"/>
      <c r="J30" s="132"/>
      <c r="K30" s="132"/>
      <c r="L30" s="131"/>
      <c r="P30" s="75" t="e">
        <f>IF(#REF!="","",#REF!)</f>
        <v>#REF!</v>
      </c>
    </row>
    <row r="31" spans="1:16" ht="15" thickTop="1">
      <c r="A31" s="131"/>
      <c r="B31" s="132"/>
      <c r="C31" s="462" t="s">
        <v>247</v>
      </c>
      <c r="D31" s="132"/>
      <c r="E31" s="132"/>
      <c r="F31" s="132"/>
      <c r="G31" s="132"/>
      <c r="H31" s="132"/>
      <c r="I31" s="132"/>
      <c r="J31" s="132"/>
      <c r="K31" s="132"/>
      <c r="L31" s="131"/>
      <c r="P31" s="75" t="e">
        <f>IF(#REF!="","",#REF!)</f>
        <v>#REF!</v>
      </c>
    </row>
    <row r="32" spans="1:16" ht="15" thickBot="1">
      <c r="A32" s="131"/>
      <c r="B32" s="132"/>
      <c r="C32" s="463"/>
      <c r="D32" s="132"/>
      <c r="E32" s="132"/>
      <c r="F32" s="132"/>
      <c r="G32" s="132"/>
      <c r="H32" s="132"/>
      <c r="I32" s="132"/>
      <c r="J32" s="132"/>
      <c r="K32" s="132"/>
      <c r="L32" s="131"/>
      <c r="P32" s="75" t="e">
        <f>IF(#REF!="","",#REF!)</f>
        <v>#REF!</v>
      </c>
    </row>
    <row r="33" spans="1:16" ht="14.4">
      <c r="A33" s="131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1"/>
      <c r="P33" s="75" t="e">
        <f>IF(#REF!="","",#REF!)</f>
        <v>#REF!</v>
      </c>
    </row>
    <row r="34" spans="1:16" ht="14.4">
      <c r="A34" s="13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1"/>
      <c r="P34" s="75" t="e">
        <f>IF(#REF!="","",#REF!)</f>
        <v>#REF!</v>
      </c>
    </row>
    <row r="35" spans="1:16" ht="14.4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P35" s="75" t="e">
        <f>IF(#REF!="","",#REF!)</f>
        <v>#REF!</v>
      </c>
    </row>
    <row r="36" spans="1:16" ht="14.4" hidden="1">
      <c r="P36" s="75" t="e">
        <f>IF(#REF!="","",#REF!)</f>
        <v>#REF!</v>
      </c>
    </row>
    <row r="37" spans="1:16" ht="14.4" hidden="1">
      <c r="P37" s="75" t="e">
        <f>IF(#REF!="","",#REF!)</f>
        <v>#REF!</v>
      </c>
    </row>
    <row r="38" spans="1:16" ht="14.4" hidden="1">
      <c r="P38" s="75" t="e">
        <f>IF(#REF!="","",#REF!)</f>
        <v>#REF!</v>
      </c>
    </row>
    <row r="39" spans="1:16" ht="14.4" hidden="1">
      <c r="P39" s="75" t="e">
        <f>IF(#REF!="","",#REF!)</f>
        <v>#REF!</v>
      </c>
    </row>
    <row r="40" spans="1:16" ht="14.4" hidden="1">
      <c r="P40" s="75" t="e">
        <f>IF(#REF!="","",#REF!)</f>
        <v>#REF!</v>
      </c>
    </row>
    <row r="41" spans="1:16" ht="14.4" hidden="1">
      <c r="P41" s="75" t="e">
        <f>IF(#REF!="","",#REF!)</f>
        <v>#REF!</v>
      </c>
    </row>
    <row r="42" spans="1:16" ht="14.4" hidden="1">
      <c r="P42" s="75" t="e">
        <f>IF(#REF!="","",#REF!)</f>
        <v>#REF!</v>
      </c>
    </row>
    <row r="43" spans="1:16" ht="14.4" hidden="1">
      <c r="P43" s="75" t="e">
        <f>IF(#REF!="","",#REF!)</f>
        <v>#REF!</v>
      </c>
    </row>
    <row r="44" spans="1:16" ht="14.4" hidden="1">
      <c r="P44" s="75" t="e">
        <f>IF(#REF!="","",#REF!)</f>
        <v>#REF!</v>
      </c>
    </row>
    <row r="45" spans="1:16" ht="14.4" hidden="1">
      <c r="P45" s="75" t="e">
        <f>IF(#REF!="","",#REF!)</f>
        <v>#REF!</v>
      </c>
    </row>
    <row r="46" spans="1:16" ht="14.4" hidden="1">
      <c r="P46" s="75" t="e">
        <f>IF(#REF!="","",#REF!)</f>
        <v>#REF!</v>
      </c>
    </row>
    <row r="47" spans="1:16" ht="14.4" hidden="1">
      <c r="P47" s="75" t="e">
        <f>IF(#REF!="","",#REF!)</f>
        <v>#REF!</v>
      </c>
    </row>
    <row r="48" spans="1:16" ht="14.4" hidden="1">
      <c r="P48" s="75" t="e">
        <f>IF(#REF!="","",#REF!)</f>
        <v>#REF!</v>
      </c>
    </row>
    <row r="49" spans="16:16" ht="14.4" hidden="1">
      <c r="P49" s="75" t="e">
        <f>IF(#REF!="","",#REF!)</f>
        <v>#REF!</v>
      </c>
    </row>
    <row r="50" spans="16:16" ht="14.4" hidden="1">
      <c r="P50" s="75" t="e">
        <f>IF(#REF!="","",#REF!)</f>
        <v>#REF!</v>
      </c>
    </row>
    <row r="51" spans="16:16" ht="14.4" hidden="1">
      <c r="P51" s="75" t="e">
        <f>IF(#REF!="","",#REF!)</f>
        <v>#REF!</v>
      </c>
    </row>
    <row r="52" spans="16:16" ht="14.4" hidden="1">
      <c r="P52" s="75" t="e">
        <f>IF(#REF!="","",#REF!)</f>
        <v>#REF!</v>
      </c>
    </row>
    <row r="53" spans="16:16" ht="14.4" hidden="1">
      <c r="P53" s="75" t="e">
        <f>IF(#REF!="","",#REF!)</f>
        <v>#REF!</v>
      </c>
    </row>
    <row r="54" spans="16:16" ht="14.4" hidden="1">
      <c r="P54" s="75" t="e">
        <f>IF(#REF!="","",#REF!)</f>
        <v>#REF!</v>
      </c>
    </row>
    <row r="55" spans="16:16" ht="14.4" hidden="1">
      <c r="P55" s="75" t="e">
        <f>IF(#REF!="","",#REF!)</f>
        <v>#REF!</v>
      </c>
    </row>
    <row r="56" spans="16:16" ht="14.4" hidden="1">
      <c r="P56" s="75" t="e">
        <f>IF(#REF!="","",#REF!)</f>
        <v>#REF!</v>
      </c>
    </row>
    <row r="57" spans="16:16" ht="14.4" hidden="1">
      <c r="P57" s="75" t="e">
        <f>IF(#REF!="","",#REF!)</f>
        <v>#REF!</v>
      </c>
    </row>
    <row r="58" spans="16:16" ht="14.4" hidden="1">
      <c r="P58" s="75" t="e">
        <f>IF(#REF!="","",#REF!)</f>
        <v>#REF!</v>
      </c>
    </row>
    <row r="59" spans="16:16" ht="14.4" hidden="1">
      <c r="P59" s="75" t="e">
        <f>IF(#REF!="","",#REF!)</f>
        <v>#REF!</v>
      </c>
    </row>
    <row r="60" spans="16:16" ht="14.4" hidden="1">
      <c r="P60" s="75" t="e">
        <f>IF(#REF!="","",#REF!)</f>
        <v>#REF!</v>
      </c>
    </row>
    <row r="61" spans="16:16" ht="14.4" hidden="1">
      <c r="P61" s="75" t="e">
        <f>IF(#REF!="","",#REF!)</f>
        <v>#REF!</v>
      </c>
    </row>
    <row r="62" spans="16:16" ht="14.4" hidden="1">
      <c r="P62" s="75" t="e">
        <f>IF(#REF!="","",#REF!)</f>
        <v>#REF!</v>
      </c>
    </row>
  </sheetData>
  <sheetProtection password="C1FB" sheet="1" objects="1" scenarios="1" formatColumns="0" formatRows="0" selectLockedCells="1"/>
  <protectedRanges>
    <protectedRange sqref="C12:C15 D12:D13 C6:E11 H6:I11 D14:E19 H14:I19" name="Range12"/>
    <protectedRange sqref="C4:C5" name="Range11"/>
  </protectedRanges>
  <mergeCells count="8">
    <mergeCell ref="E25:F25"/>
    <mergeCell ref="E23:F24"/>
    <mergeCell ref="C29:C30"/>
    <mergeCell ref="C31:C32"/>
    <mergeCell ref="C21:C22"/>
    <mergeCell ref="C23:C24"/>
    <mergeCell ref="C25:C26"/>
    <mergeCell ref="C27:C28"/>
  </mergeCells>
  <dataValidations count="1">
    <dataValidation allowBlank="1" showErrorMessage="1" sqref="I6:I10 E14:E18 E6:E10 I14:I18"/>
  </dataValidations>
  <hyperlinks>
    <hyperlink ref="C31" r:id="rId1"/>
    <hyperlink ref="E25" r:id="rId2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EL413"/>
  <sheetViews>
    <sheetView showGridLines="0" workbookViewId="0">
      <pane xSplit="11" ySplit="6" topLeftCell="L401" activePane="bottomRight" state="frozen"/>
      <selection pane="topRight" activeCell="J1" sqref="J1"/>
      <selection pane="bottomLeft" activeCell="A7" sqref="A7"/>
      <selection pane="bottomRight" activeCell="BI7" sqref="BI7:BJ407"/>
    </sheetView>
  </sheetViews>
  <sheetFormatPr defaultColWidth="0" defaultRowHeight="18" zeroHeight="1"/>
  <cols>
    <col min="1" max="1" width="4.77734375" style="4" customWidth="1"/>
    <col min="2" max="2" width="4.44140625" style="4" customWidth="1"/>
    <col min="3" max="3" width="4.21875" style="4" customWidth="1"/>
    <col min="4" max="4" width="7.88671875" style="4" customWidth="1"/>
    <col min="5" max="5" width="14.21875" style="4" customWidth="1"/>
    <col min="6" max="6" width="19.109375" style="2" customWidth="1"/>
    <col min="7" max="8" width="19.6640625" style="2" customWidth="1"/>
    <col min="9" max="9" width="9.77734375" style="2" customWidth="1"/>
    <col min="10" max="10" width="6.21875" style="2" customWidth="1"/>
    <col min="11" max="11" width="5.88671875" style="2" customWidth="1"/>
    <col min="12" max="51" width="5.77734375" style="2" customWidth="1"/>
    <col min="52" max="60" width="6.109375" style="2" customWidth="1"/>
    <col min="61" max="61" width="8.77734375" style="2" customWidth="1"/>
    <col min="62" max="62" width="9.21875" style="2" customWidth="1"/>
    <col min="63" max="63" width="8.21875" style="2" customWidth="1"/>
    <col min="64" max="64" width="7.77734375" style="2" customWidth="1"/>
    <col min="65" max="65" width="30" style="2" customWidth="1"/>
    <col min="66" max="66" width="8" style="2" customWidth="1"/>
    <col min="67" max="67" width="8.77734375" style="2" customWidth="1"/>
    <col min="68" max="68" width="9.109375" style="2" customWidth="1"/>
    <col min="69" max="69" width="9.109375" style="2" hidden="1" customWidth="1"/>
    <col min="70" max="79" width="6.77734375" style="2" hidden="1" customWidth="1"/>
    <col min="80" max="99" width="6.77734375" style="29" hidden="1" customWidth="1"/>
    <col min="100" max="142" width="6.77734375" style="2" hidden="1" customWidth="1"/>
    <col min="143" max="16384" width="5.77734375" style="2" hidden="1"/>
  </cols>
  <sheetData>
    <row r="1" spans="1:99" ht="24.75" customHeight="1">
      <c r="A1" s="532" t="str">
        <f>'Master sheet'!C8</f>
        <v xml:space="preserve">महात्मा गाँधी राजकीय विद्यालय (अंग्रेजी माध्यम) बर, पाली 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4"/>
      <c r="P1" s="519" t="s">
        <v>332</v>
      </c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 s="545"/>
      <c r="AV1" s="545"/>
      <c r="AW1" s="545"/>
      <c r="AX1" s="545"/>
      <c r="AY1" s="545"/>
      <c r="AZ1" s="511" t="s">
        <v>113</v>
      </c>
      <c r="BA1" s="511"/>
      <c r="BB1" s="511"/>
      <c r="BC1" s="511"/>
      <c r="BD1" s="511"/>
      <c r="BE1" s="511"/>
      <c r="BF1" s="511"/>
      <c r="BG1" s="511"/>
      <c r="BH1" s="511"/>
      <c r="BI1" s="511"/>
      <c r="BJ1" s="511"/>
      <c r="BK1" s="1"/>
      <c r="BL1" s="1"/>
      <c r="BM1" s="1"/>
      <c r="BN1" s="1"/>
      <c r="BO1" s="1"/>
      <c r="CR1" s="29" t="str">
        <f>L3</f>
        <v xml:space="preserve">हिन्दी </v>
      </c>
      <c r="CU1" s="29" t="str">
        <f>AZ3</f>
        <v xml:space="preserve">समाजोपयोगी उत्पादन कार्य एवं समाज सेवा 	  </v>
      </c>
    </row>
    <row r="2" spans="1:99" ht="24.75" customHeight="1" thickBot="1">
      <c r="A2" s="530" t="s">
        <v>171</v>
      </c>
      <c r="B2" s="530"/>
      <c r="C2" s="530"/>
      <c r="D2" s="530"/>
      <c r="E2" s="530"/>
      <c r="F2" s="530"/>
      <c r="G2" s="530"/>
      <c r="H2" s="89"/>
      <c r="I2" s="531" t="s">
        <v>172</v>
      </c>
      <c r="J2" s="531"/>
      <c r="K2" s="531"/>
      <c r="L2" s="81"/>
      <c r="M2" s="81"/>
      <c r="N2" s="81"/>
      <c r="O2" s="81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45"/>
      <c r="AK2" s="545"/>
      <c r="AL2" s="545"/>
      <c r="AM2" s="545"/>
      <c r="AN2" s="545"/>
      <c r="AO2" s="545"/>
      <c r="AP2" s="545"/>
      <c r="AQ2" s="545"/>
      <c r="AR2" s="545"/>
      <c r="AS2" s="545"/>
      <c r="AT2" s="545"/>
      <c r="AU2" s="545"/>
      <c r="AV2" s="545"/>
      <c r="AW2" s="545"/>
      <c r="AX2" s="545"/>
      <c r="AY2" s="545"/>
      <c r="AZ2" s="512"/>
      <c r="BA2" s="512"/>
      <c r="BB2" s="512"/>
      <c r="BC2" s="512"/>
      <c r="BD2" s="512"/>
      <c r="BE2" s="512"/>
      <c r="BF2" s="512"/>
      <c r="BG2" s="512"/>
      <c r="BH2" s="512"/>
      <c r="BI2" s="512"/>
      <c r="BJ2" s="512"/>
      <c r="BK2" s="1"/>
      <c r="BL2" s="1"/>
      <c r="BM2" s="1"/>
      <c r="BN2" s="1"/>
      <c r="BO2" s="1"/>
      <c r="CR2" s="29" t="str">
        <f>T3</f>
        <v>अंग्रेजी</v>
      </c>
      <c r="CU2" s="29" t="str">
        <f>BC3</f>
        <v xml:space="preserve">शारीरिक एवं स्वास्थ्य शिक्षा  </v>
      </c>
    </row>
    <row r="3" spans="1:99" s="7" customFormat="1" ht="28.5" customHeight="1" thickTop="1" thickBot="1">
      <c r="A3" s="553" t="s">
        <v>79</v>
      </c>
      <c r="B3" s="554"/>
      <c r="C3" s="554"/>
      <c r="D3" s="554"/>
      <c r="E3" s="554"/>
      <c r="F3" s="554"/>
      <c r="G3" s="554"/>
      <c r="H3" s="554"/>
      <c r="I3" s="52" t="s">
        <v>75</v>
      </c>
      <c r="J3" s="53">
        <v>1</v>
      </c>
      <c r="K3" s="5"/>
      <c r="L3" s="481" t="s">
        <v>106</v>
      </c>
      <c r="M3" s="482"/>
      <c r="N3" s="484" t="str">
        <f>UPPER('Master sheet'!F6)</f>
        <v>MANOJ KUMAR PACHORI</v>
      </c>
      <c r="O3" s="485"/>
      <c r="P3" s="485"/>
      <c r="Q3" s="485"/>
      <c r="R3" s="485"/>
      <c r="S3" s="486"/>
      <c r="T3" s="551" t="s">
        <v>95</v>
      </c>
      <c r="U3" s="552"/>
      <c r="V3" s="516" t="str">
        <f>UPPER('Master sheet'!F7)</f>
        <v>SAMPAT RAJ</v>
      </c>
      <c r="W3" s="517"/>
      <c r="X3" s="517"/>
      <c r="Y3" s="517"/>
      <c r="Z3" s="517"/>
      <c r="AA3" s="518"/>
      <c r="AB3" s="521" t="s">
        <v>539</v>
      </c>
      <c r="AC3" s="522"/>
      <c r="AD3" s="523" t="str">
        <f>UPPER('Master sheet'!F8)</f>
        <v>PRADIP SINGH</v>
      </c>
      <c r="AE3" s="524"/>
      <c r="AF3" s="524"/>
      <c r="AG3" s="524"/>
      <c r="AH3" s="524"/>
      <c r="AI3" s="525"/>
      <c r="AJ3" s="546" t="s">
        <v>107</v>
      </c>
      <c r="AK3" s="547"/>
      <c r="AL3" s="548" t="str">
        <f>UPPER('Master sheet'!F9)</f>
        <v>PRADIP SINGH</v>
      </c>
      <c r="AM3" s="549"/>
      <c r="AN3" s="549"/>
      <c r="AO3" s="549"/>
      <c r="AP3" s="549"/>
      <c r="AQ3" s="550"/>
      <c r="AR3" s="500" t="s">
        <v>334</v>
      </c>
      <c r="AS3" s="502"/>
      <c r="AT3" s="542" t="str">
        <f>UPPER('Master sheet'!F10)</f>
        <v>PUSHPENDRA JAWRA</v>
      </c>
      <c r="AU3" s="543"/>
      <c r="AV3" s="543"/>
      <c r="AW3" s="543"/>
      <c r="AX3" s="543"/>
      <c r="AY3" s="544"/>
      <c r="AZ3" s="538" t="s">
        <v>110</v>
      </c>
      <c r="BA3" s="539"/>
      <c r="BB3" s="539"/>
      <c r="BC3" s="538" t="s">
        <v>109</v>
      </c>
      <c r="BD3" s="539"/>
      <c r="BE3" s="539"/>
      <c r="BF3" s="535" t="s">
        <v>112</v>
      </c>
      <c r="BG3" s="536"/>
      <c r="BH3" s="537"/>
      <c r="BI3" s="540" t="s">
        <v>199</v>
      </c>
      <c r="BJ3" s="541"/>
      <c r="BK3" s="1"/>
      <c r="BL3" s="3"/>
      <c r="BM3" s="3"/>
      <c r="BN3" s="3"/>
      <c r="BO3" s="3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 t="e">
        <f>#REF!</f>
        <v>#REF!</v>
      </c>
      <c r="CS3" s="30"/>
      <c r="CT3" s="30"/>
      <c r="CU3" s="30" t="str">
        <f>BF3</f>
        <v xml:space="preserve">कला शिक्षा   </v>
      </c>
    </row>
    <row r="4" spans="1:99" ht="26.25" customHeight="1" thickTop="1" thickBot="1">
      <c r="A4" s="472" t="s">
        <v>9</v>
      </c>
      <c r="B4" s="475" t="s">
        <v>188</v>
      </c>
      <c r="C4" s="475" t="s">
        <v>78</v>
      </c>
      <c r="D4" s="475" t="s">
        <v>5</v>
      </c>
      <c r="E4" s="475" t="s">
        <v>76</v>
      </c>
      <c r="F4" s="472" t="s">
        <v>6</v>
      </c>
      <c r="G4" s="472" t="s">
        <v>8</v>
      </c>
      <c r="H4" s="472" t="s">
        <v>187</v>
      </c>
      <c r="I4" s="475" t="s">
        <v>7</v>
      </c>
      <c r="J4" s="476" t="s">
        <v>165</v>
      </c>
      <c r="K4" s="476" t="s">
        <v>166</v>
      </c>
      <c r="L4" s="483" t="s">
        <v>11</v>
      </c>
      <c r="M4" s="483" t="s">
        <v>12</v>
      </c>
      <c r="N4" s="478" t="s">
        <v>13</v>
      </c>
      <c r="O4" s="479"/>
      <c r="P4" s="480"/>
      <c r="Q4" s="478" t="s">
        <v>167</v>
      </c>
      <c r="R4" s="479"/>
      <c r="S4" s="480"/>
      <c r="T4" s="499" t="s">
        <v>11</v>
      </c>
      <c r="U4" s="499" t="s">
        <v>12</v>
      </c>
      <c r="V4" s="508" t="s">
        <v>13</v>
      </c>
      <c r="W4" s="509"/>
      <c r="X4" s="510"/>
      <c r="Y4" s="508" t="s">
        <v>167</v>
      </c>
      <c r="Z4" s="509"/>
      <c r="AA4" s="510"/>
      <c r="AB4" s="526" t="s">
        <v>11</v>
      </c>
      <c r="AC4" s="526" t="s">
        <v>12</v>
      </c>
      <c r="AD4" s="527" t="s">
        <v>13</v>
      </c>
      <c r="AE4" s="528"/>
      <c r="AF4" s="529"/>
      <c r="AG4" s="527" t="s">
        <v>167</v>
      </c>
      <c r="AH4" s="528"/>
      <c r="AI4" s="529"/>
      <c r="AJ4" s="503" t="s">
        <v>11</v>
      </c>
      <c r="AK4" s="503" t="s">
        <v>12</v>
      </c>
      <c r="AL4" s="505" t="s">
        <v>13</v>
      </c>
      <c r="AM4" s="506"/>
      <c r="AN4" s="507"/>
      <c r="AO4" s="505" t="s">
        <v>167</v>
      </c>
      <c r="AP4" s="506"/>
      <c r="AQ4" s="507"/>
      <c r="AR4" s="504" t="s">
        <v>11</v>
      </c>
      <c r="AS4" s="504" t="s">
        <v>12</v>
      </c>
      <c r="AT4" s="500" t="s">
        <v>13</v>
      </c>
      <c r="AU4" s="501"/>
      <c r="AV4" s="502"/>
      <c r="AW4" s="500" t="s">
        <v>167</v>
      </c>
      <c r="AX4" s="501"/>
      <c r="AY4" s="502"/>
      <c r="AZ4" s="513" t="s">
        <v>338</v>
      </c>
      <c r="BA4" s="514"/>
      <c r="BB4" s="515"/>
      <c r="BC4" s="513" t="s">
        <v>339</v>
      </c>
      <c r="BD4" s="514"/>
      <c r="BE4" s="515"/>
      <c r="BF4" s="513" t="s">
        <v>340</v>
      </c>
      <c r="BG4" s="514"/>
      <c r="BH4" s="515"/>
      <c r="BI4" s="496" t="s">
        <v>200</v>
      </c>
      <c r="BJ4" s="496" t="s">
        <v>201</v>
      </c>
      <c r="BK4" s="1"/>
      <c r="BL4" s="1"/>
      <c r="BM4" s="1"/>
      <c r="BN4" s="1"/>
      <c r="BO4" s="1"/>
      <c r="CA4" s="29"/>
      <c r="CR4" s="29" t="str">
        <f>AJ3</f>
        <v xml:space="preserve">गणित </v>
      </c>
    </row>
    <row r="5" spans="1:99" ht="92.25" customHeight="1" thickTop="1" thickBot="1">
      <c r="A5" s="473"/>
      <c r="B5" s="476"/>
      <c r="C5" s="476"/>
      <c r="D5" s="476"/>
      <c r="E5" s="476"/>
      <c r="F5" s="473"/>
      <c r="G5" s="473"/>
      <c r="H5" s="473"/>
      <c r="I5" s="476"/>
      <c r="J5" s="476"/>
      <c r="K5" s="476"/>
      <c r="L5" s="483"/>
      <c r="M5" s="483"/>
      <c r="N5" s="42" t="s">
        <v>156</v>
      </c>
      <c r="O5" s="42" t="s">
        <v>157</v>
      </c>
      <c r="P5" s="54" t="s">
        <v>10</v>
      </c>
      <c r="Q5" s="50" t="s">
        <v>156</v>
      </c>
      <c r="R5" s="50" t="s">
        <v>157</v>
      </c>
      <c r="S5" s="54" t="s">
        <v>10</v>
      </c>
      <c r="T5" s="499"/>
      <c r="U5" s="499"/>
      <c r="V5" s="41" t="s">
        <v>156</v>
      </c>
      <c r="W5" s="41" t="s">
        <v>157</v>
      </c>
      <c r="X5" s="65" t="s">
        <v>10</v>
      </c>
      <c r="Y5" s="51" t="s">
        <v>156</v>
      </c>
      <c r="Z5" s="51" t="s">
        <v>157</v>
      </c>
      <c r="AA5" s="65" t="s">
        <v>10</v>
      </c>
      <c r="AB5" s="526"/>
      <c r="AC5" s="526"/>
      <c r="AD5" s="398" t="s">
        <v>156</v>
      </c>
      <c r="AE5" s="398" t="s">
        <v>157</v>
      </c>
      <c r="AF5" s="399" t="s">
        <v>10</v>
      </c>
      <c r="AG5" s="398" t="s">
        <v>156</v>
      </c>
      <c r="AH5" s="398" t="s">
        <v>157</v>
      </c>
      <c r="AI5" s="399" t="s">
        <v>10</v>
      </c>
      <c r="AJ5" s="503"/>
      <c r="AK5" s="503"/>
      <c r="AL5" s="40" t="s">
        <v>156</v>
      </c>
      <c r="AM5" s="40" t="s">
        <v>157</v>
      </c>
      <c r="AN5" s="66" t="s">
        <v>10</v>
      </c>
      <c r="AO5" s="49" t="s">
        <v>156</v>
      </c>
      <c r="AP5" s="49" t="s">
        <v>157</v>
      </c>
      <c r="AQ5" s="66" t="s">
        <v>10</v>
      </c>
      <c r="AR5" s="504"/>
      <c r="AS5" s="504"/>
      <c r="AT5" s="39" t="s">
        <v>156</v>
      </c>
      <c r="AU5" s="39" t="s">
        <v>157</v>
      </c>
      <c r="AV5" s="67" t="s">
        <v>10</v>
      </c>
      <c r="AW5" s="48" t="s">
        <v>156</v>
      </c>
      <c r="AX5" s="48" t="s">
        <v>157</v>
      </c>
      <c r="AY5" s="67" t="s">
        <v>10</v>
      </c>
      <c r="AZ5" s="320" t="s">
        <v>13</v>
      </c>
      <c r="BA5" s="320" t="s">
        <v>167</v>
      </c>
      <c r="BB5" s="320" t="s">
        <v>179</v>
      </c>
      <c r="BC5" s="320" t="s">
        <v>13</v>
      </c>
      <c r="BD5" s="320" t="s">
        <v>167</v>
      </c>
      <c r="BE5" s="320" t="s">
        <v>179</v>
      </c>
      <c r="BF5" s="320" t="s">
        <v>13</v>
      </c>
      <c r="BG5" s="320" t="s">
        <v>167</v>
      </c>
      <c r="BH5" s="320" t="s">
        <v>179</v>
      </c>
      <c r="BI5" s="496"/>
      <c r="BJ5" s="496"/>
      <c r="BK5" s="1"/>
      <c r="BL5" s="1"/>
      <c r="BM5" s="1"/>
      <c r="BN5" s="1"/>
      <c r="BO5" s="1"/>
      <c r="CA5" s="29"/>
      <c r="CC5" s="29">
        <f>IF(AND(L6="",M6="",N6="",P6=""),"",SUM(L6,M6,N6,O6,P6))</f>
        <v>100</v>
      </c>
      <c r="CD5" s="29">
        <v>20</v>
      </c>
      <c r="CE5" s="29">
        <f>IF(AND(T6="",U6="",V6="",X6=""),"",SUM(T6,U6,V6,W6,X6))</f>
        <v>100</v>
      </c>
      <c r="CF5" s="29">
        <v>20</v>
      </c>
      <c r="CG5" s="29" t="e">
        <f>IF(AND(#REF!="",#REF!="",#REF!="",#REF!=""),"",SUM(#REF!,#REF!,#REF!,#REF!,#REF!))</f>
        <v>#REF!</v>
      </c>
      <c r="CH5" s="29">
        <v>20</v>
      </c>
      <c r="CI5" s="29">
        <f>IF(AND(AJ6="",AK6="",AL6="",AN6=""),"",SUM(AJ6,AK6,AL6,AM6,AN6))</f>
        <v>100</v>
      </c>
      <c r="CJ5" s="29">
        <v>20</v>
      </c>
      <c r="CK5" s="29">
        <f>IF(AND(AR6="",AS6="",AT6="",AV6=""),"",SUM(AR6,AS6,AT6,AU6,AV6))</f>
        <v>100</v>
      </c>
      <c r="CL5" s="29">
        <v>20</v>
      </c>
      <c r="CM5" s="29" t="e">
        <f>IF(AND(#REF!="",#REF!="",#REF!="",#REF!=""),"",SUM(#REF!,#REF!,#REF!,#REF!,#REF!))</f>
        <v>#REF!</v>
      </c>
      <c r="CN5" s="29">
        <v>20</v>
      </c>
      <c r="CR5" s="29" t="str">
        <f>AR3</f>
        <v xml:space="preserve">पर्यावरण अध्ययन </v>
      </c>
    </row>
    <row r="6" spans="1:99" ht="21" customHeight="1" thickTop="1" thickBot="1">
      <c r="A6" s="474"/>
      <c r="B6" s="477"/>
      <c r="C6" s="477"/>
      <c r="D6" s="477"/>
      <c r="E6" s="477"/>
      <c r="F6" s="474"/>
      <c r="G6" s="474"/>
      <c r="H6" s="474"/>
      <c r="I6" s="477"/>
      <c r="J6" s="477"/>
      <c r="K6" s="477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20</v>
      </c>
      <c r="AS6" s="9">
        <v>20</v>
      </c>
      <c r="AT6" s="9">
        <v>30</v>
      </c>
      <c r="AU6" s="9">
        <v>18</v>
      </c>
      <c r="AV6" s="9">
        <v>12</v>
      </c>
      <c r="AW6" s="9">
        <v>50</v>
      </c>
      <c r="AX6" s="9">
        <v>30</v>
      </c>
      <c r="AY6" s="9">
        <v>20</v>
      </c>
      <c r="AZ6" s="9">
        <v>25</v>
      </c>
      <c r="BA6" s="9">
        <v>35</v>
      </c>
      <c r="BB6" s="9">
        <v>40</v>
      </c>
      <c r="BC6" s="9">
        <v>25</v>
      </c>
      <c r="BD6" s="9">
        <v>35</v>
      </c>
      <c r="BE6" s="9">
        <v>40</v>
      </c>
      <c r="BF6" s="9">
        <v>25</v>
      </c>
      <c r="BG6" s="9">
        <v>35</v>
      </c>
      <c r="BH6" s="9">
        <v>40</v>
      </c>
      <c r="BI6" s="107"/>
      <c r="BJ6" s="9"/>
      <c r="BK6" s="1"/>
      <c r="BL6" s="489" t="s">
        <v>82</v>
      </c>
      <c r="BM6" s="490"/>
      <c r="BN6" s="490"/>
      <c r="BO6" s="1"/>
      <c r="CA6" s="29"/>
      <c r="CC6" s="29">
        <v>1</v>
      </c>
      <c r="CD6" s="29">
        <v>1</v>
      </c>
      <c r="CE6" s="29">
        <v>2</v>
      </c>
      <c r="CF6" s="29">
        <v>2</v>
      </c>
      <c r="CG6" s="29">
        <v>3</v>
      </c>
      <c r="CH6" s="29">
        <v>3</v>
      </c>
      <c r="CI6" s="29">
        <v>4</v>
      </c>
      <c r="CJ6" s="29">
        <v>4</v>
      </c>
      <c r="CK6" s="29">
        <v>5</v>
      </c>
      <c r="CL6" s="29">
        <v>5</v>
      </c>
      <c r="CM6" s="29">
        <v>6</v>
      </c>
      <c r="CN6" s="29">
        <v>6</v>
      </c>
      <c r="CR6" s="29" t="e">
        <f>#REF!</f>
        <v>#REF!</v>
      </c>
    </row>
    <row r="7" spans="1:99" ht="21.9" customHeight="1">
      <c r="A7" s="348">
        <v>1</v>
      </c>
      <c r="B7" s="349">
        <v>1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101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7">
        <v>11</v>
      </c>
      <c r="AC7" s="18">
        <v>9</v>
      </c>
      <c r="AD7" s="11">
        <v>29</v>
      </c>
      <c r="AE7" s="11">
        <v>5</v>
      </c>
      <c r="AF7" s="61">
        <v>11</v>
      </c>
      <c r="AG7" s="59">
        <v>50</v>
      </c>
      <c r="AH7" s="11">
        <v>5</v>
      </c>
      <c r="AI7" s="12">
        <v>10</v>
      </c>
      <c r="AJ7" s="10">
        <v>9</v>
      </c>
      <c r="AK7" s="11">
        <v>6</v>
      </c>
      <c r="AL7" s="11">
        <v>22</v>
      </c>
      <c r="AM7" s="11">
        <v>6</v>
      </c>
      <c r="AN7" s="55">
        <v>10</v>
      </c>
      <c r="AO7" s="59">
        <v>31</v>
      </c>
      <c r="AP7" s="11">
        <v>6</v>
      </c>
      <c r="AQ7" s="12">
        <v>4</v>
      </c>
      <c r="AR7" s="10">
        <v>9</v>
      </c>
      <c r="AS7" s="11">
        <v>7</v>
      </c>
      <c r="AT7" s="11">
        <v>22</v>
      </c>
      <c r="AU7" s="11">
        <v>6</v>
      </c>
      <c r="AV7" s="55">
        <v>8</v>
      </c>
      <c r="AW7" s="59">
        <v>45</v>
      </c>
      <c r="AX7" s="11">
        <v>6</v>
      </c>
      <c r="AY7" s="12">
        <v>4</v>
      </c>
      <c r="AZ7" s="10">
        <v>25</v>
      </c>
      <c r="BA7" s="11">
        <v>31</v>
      </c>
      <c r="BB7" s="55">
        <v>30</v>
      </c>
      <c r="BC7" s="10">
        <v>11</v>
      </c>
      <c r="BD7" s="11">
        <v>30</v>
      </c>
      <c r="BE7" s="12">
        <v>30</v>
      </c>
      <c r="BF7" s="10">
        <v>21</v>
      </c>
      <c r="BG7" s="11">
        <v>21</v>
      </c>
      <c r="BH7" s="55">
        <v>31</v>
      </c>
      <c r="BI7" s="10">
        <v>220</v>
      </c>
      <c r="BJ7" s="108">
        <v>113</v>
      </c>
      <c r="BK7" s="1"/>
      <c r="BL7" s="1"/>
      <c r="BM7" s="1"/>
      <c r="BN7" s="1"/>
      <c r="BO7" s="3"/>
      <c r="CA7" s="29"/>
      <c r="CB7" s="29">
        <f>IF(I7="","",I7)</f>
        <v>101</v>
      </c>
      <c r="CC7" s="38">
        <f>IF(AND(L7="",M7="",N7="",P7=""),"",SUM(L7,M7,N7,O7,P7))</f>
        <v>51</v>
      </c>
      <c r="CD7" s="38">
        <f>IFERROR(IF(CC7="","",ROUNDUP(CC7*20%,0)),"")</f>
        <v>11</v>
      </c>
      <c r="CE7" s="29">
        <f>IF(AND(T7="",U7="",V7="",X7=""),"",SUM(T7,U7,V7,W7,X7))</f>
        <v>55</v>
      </c>
      <c r="CF7" s="38">
        <f>IFERROR(IF(CE7="","",ROUNDUP(CE7*20%,0)),"")</f>
        <v>11</v>
      </c>
      <c r="CG7" s="29" t="e">
        <f>IF(AND(#REF!="",#REF!="",#REF!="",#REF!=""),"",SUM(#REF!,#REF!,#REF!,#REF!,#REF!))</f>
        <v>#REF!</v>
      </c>
      <c r="CH7" s="38" t="str">
        <f>IFERROR(IF(CG7="","",ROUNDUP(CG7*20%,0)),"")</f>
        <v/>
      </c>
      <c r="CI7" s="29">
        <f>IF(AND(AJ7="",AK7="",AL7="",AN7=""),"",SUM(AJ7,AK7,AL7,AM7,AN7))</f>
        <v>53</v>
      </c>
      <c r="CJ7" s="38">
        <f>IFERROR(IF(CI7="","",ROUNDUP(CI7*20%,0)),"")</f>
        <v>11</v>
      </c>
      <c r="CK7" s="29">
        <f>IF(AND(AR7="",AS7="",AT7="",AV7=""),"",SUM(AR7,AS7,AT7,AU7,AV7))</f>
        <v>52</v>
      </c>
      <c r="CL7" s="38">
        <f>IFERROR(IF(CK7="","",ROUNDUP(CK7*20%,0)),"")</f>
        <v>11</v>
      </c>
      <c r="CM7" s="29" t="e">
        <f>IF(AND(#REF!="",#REF!="",#REF!="",#REF!=""),"",SUM(#REF!,#REF!,#REF!,#REF!,#REF!))</f>
        <v>#REF!</v>
      </c>
      <c r="CN7" s="38" t="str">
        <f>IFERROR(IF(CM7="","",ROUNDUP(CM7*20%,0)),"")</f>
        <v/>
      </c>
      <c r="CO7" s="38"/>
      <c r="CP7" s="38"/>
    </row>
    <row r="8" spans="1:99" ht="21.9" customHeight="1">
      <c r="A8" s="358">
        <v>2</v>
      </c>
      <c r="B8" s="359">
        <v>1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102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9">
        <v>9</v>
      </c>
      <c r="AC8" s="20">
        <v>9</v>
      </c>
      <c r="AD8" s="8">
        <v>24</v>
      </c>
      <c r="AE8" s="8">
        <v>4</v>
      </c>
      <c r="AF8" s="62">
        <v>12</v>
      </c>
      <c r="AG8" s="60">
        <v>37</v>
      </c>
      <c r="AH8" s="8">
        <v>4</v>
      </c>
      <c r="AI8" s="14">
        <v>9</v>
      </c>
      <c r="AJ8" s="13">
        <v>9</v>
      </c>
      <c r="AK8" s="8">
        <v>6</v>
      </c>
      <c r="AL8" s="8">
        <v>23</v>
      </c>
      <c r="AM8" s="8">
        <v>3</v>
      </c>
      <c r="AN8" s="56">
        <v>11</v>
      </c>
      <c r="AO8" s="60">
        <v>31</v>
      </c>
      <c r="AP8" s="8">
        <v>3</v>
      </c>
      <c r="AQ8" s="14">
        <v>4</v>
      </c>
      <c r="AR8" s="13">
        <v>9</v>
      </c>
      <c r="AS8" s="8">
        <v>7</v>
      </c>
      <c r="AT8" s="8">
        <v>14</v>
      </c>
      <c r="AU8" s="8">
        <v>4</v>
      </c>
      <c r="AV8" s="56">
        <v>9</v>
      </c>
      <c r="AW8" s="60">
        <v>14</v>
      </c>
      <c r="AX8" s="8">
        <v>4</v>
      </c>
      <c r="AY8" s="14">
        <v>4</v>
      </c>
      <c r="AZ8" s="13">
        <v>24</v>
      </c>
      <c r="BA8" s="8">
        <v>32</v>
      </c>
      <c r="BB8" s="56">
        <v>36</v>
      </c>
      <c r="BC8" s="13">
        <v>11</v>
      </c>
      <c r="BD8" s="8">
        <v>32</v>
      </c>
      <c r="BE8" s="14">
        <v>25</v>
      </c>
      <c r="BF8" s="13">
        <v>21</v>
      </c>
      <c r="BG8" s="8">
        <v>21</v>
      </c>
      <c r="BH8" s="56">
        <v>32</v>
      </c>
      <c r="BI8" s="13">
        <v>220</v>
      </c>
      <c r="BJ8" s="109">
        <v>24</v>
      </c>
      <c r="BK8" s="1"/>
      <c r="BL8" s="491" t="s">
        <v>89</v>
      </c>
      <c r="BM8" s="491"/>
      <c r="BN8" s="491"/>
      <c r="BO8" s="1"/>
      <c r="CA8" s="29"/>
      <c r="CB8" s="29">
        <f t="shared" ref="CB8:CB71" si="0">IF(I8="","",I8)</f>
        <v>102</v>
      </c>
      <c r="CC8" s="38">
        <f t="shared" ref="CC8:CC71" si="1">IF(AND(L8="",M8="",N8="",P8=""),"",SUM(L8,M8,N8,O8,P8))</f>
        <v>60</v>
      </c>
      <c r="CD8" s="38">
        <f t="shared" ref="CD8:CD71" si="2">IFERROR(IF(CC8="","",ROUNDUP(CC8*20%,0)),"")</f>
        <v>12</v>
      </c>
      <c r="CE8" s="29">
        <f t="shared" ref="CE8:CE71" si="3">IF(AND(T8="",U8="",V8="",X8=""),"",SUM(T8,U8,V8,W8,X8))</f>
        <v>51</v>
      </c>
      <c r="CF8" s="38">
        <f t="shared" ref="CF8:CF71" si="4">IFERROR(IF(CE8="","",ROUNDUP(CE8*20%,0)),"")</f>
        <v>11</v>
      </c>
      <c r="CG8" s="29" t="e">
        <f>IF(AND(#REF!="",#REF!="",#REF!="",#REF!=""),"",SUM(#REF!,#REF!,#REF!,#REF!,#REF!))</f>
        <v>#REF!</v>
      </c>
      <c r="CH8" s="38" t="str">
        <f t="shared" ref="CH8:CH71" si="5">IFERROR(IF(CG8="","",ROUNDUP(CG8*20%,0)),"")</f>
        <v/>
      </c>
      <c r="CI8" s="29">
        <f t="shared" ref="CI8:CI71" si="6">IF(AND(AJ8="",AK8="",AL8="",AN8=""),"",SUM(AJ8,AK8,AL8,AM8,AN8))</f>
        <v>52</v>
      </c>
      <c r="CJ8" s="38">
        <f t="shared" ref="CJ8:CJ71" si="7">IFERROR(IF(CI8="","",ROUNDUP(CI8*20%,0)),"")</f>
        <v>11</v>
      </c>
      <c r="CK8" s="29">
        <f t="shared" ref="CK8:CK71" si="8">IF(AND(AR8="",AS8="",AT8="",AV8=""),"",SUM(AR8,AS8,AT8,AU8,AV8))</f>
        <v>43</v>
      </c>
      <c r="CL8" s="38">
        <f t="shared" ref="CL8:CL71" si="9">IFERROR(IF(CK8="","",ROUNDUP(CK8*20%,0)),"")</f>
        <v>9</v>
      </c>
      <c r="CM8" s="29" t="e">
        <f>IF(AND(#REF!="",#REF!="",#REF!="",#REF!=""),"",SUM(#REF!,#REF!,#REF!,#REF!,#REF!))</f>
        <v>#REF!</v>
      </c>
      <c r="CN8" s="38" t="str">
        <f t="shared" ref="CN8:CN71" si="10">IFERROR(IF(CM8="","",ROUNDUP(CM8*20%,0)),"")</f>
        <v/>
      </c>
      <c r="CO8" s="38"/>
      <c r="CP8" s="38"/>
    </row>
    <row r="9" spans="1:99" ht="21.9" customHeight="1">
      <c r="A9" s="358">
        <v>3</v>
      </c>
      <c r="B9" s="359">
        <v>1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103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9">
        <v>8</v>
      </c>
      <c r="AC9" s="20">
        <v>9</v>
      </c>
      <c r="AD9" s="20">
        <v>25</v>
      </c>
      <c r="AE9" s="8">
        <v>4</v>
      </c>
      <c r="AF9" s="62">
        <v>11</v>
      </c>
      <c r="AG9" s="60">
        <v>37</v>
      </c>
      <c r="AH9" s="8">
        <v>4</v>
      </c>
      <c r="AI9" s="14">
        <v>8</v>
      </c>
      <c r="AJ9" s="13">
        <v>9</v>
      </c>
      <c r="AK9" s="8">
        <v>6</v>
      </c>
      <c r="AL9" s="8">
        <v>25</v>
      </c>
      <c r="AM9" s="8">
        <v>4</v>
      </c>
      <c r="AN9" s="56">
        <v>12</v>
      </c>
      <c r="AO9" s="60">
        <v>44</v>
      </c>
      <c r="AP9" s="8">
        <v>15</v>
      </c>
      <c r="AQ9" s="14">
        <v>8</v>
      </c>
      <c r="AR9" s="13">
        <v>9</v>
      </c>
      <c r="AS9" s="8">
        <v>7</v>
      </c>
      <c r="AT9" s="8">
        <v>23</v>
      </c>
      <c r="AU9" s="8">
        <v>5</v>
      </c>
      <c r="AV9" s="56">
        <v>10</v>
      </c>
      <c r="AW9" s="60">
        <v>45</v>
      </c>
      <c r="AX9" s="8">
        <v>16</v>
      </c>
      <c r="AY9" s="14">
        <v>8</v>
      </c>
      <c r="AZ9" s="13">
        <v>21</v>
      </c>
      <c r="BA9" s="8">
        <v>32</v>
      </c>
      <c r="BB9" s="56">
        <v>38</v>
      </c>
      <c r="BC9" s="13">
        <v>11</v>
      </c>
      <c r="BD9" s="8">
        <v>31</v>
      </c>
      <c r="BE9" s="14">
        <v>25</v>
      </c>
      <c r="BF9" s="13">
        <v>21</v>
      </c>
      <c r="BG9" s="8">
        <v>21</v>
      </c>
      <c r="BH9" s="56">
        <v>32</v>
      </c>
      <c r="BI9" s="13">
        <v>220</v>
      </c>
      <c r="BJ9" s="109">
        <v>36</v>
      </c>
      <c r="BK9" s="1"/>
      <c r="BL9" s="1"/>
      <c r="BM9" s="1"/>
      <c r="BN9" s="1"/>
      <c r="BO9" s="1"/>
      <c r="CA9" s="29"/>
      <c r="CB9" s="29">
        <f t="shared" si="0"/>
        <v>103</v>
      </c>
      <c r="CC9" s="38">
        <f t="shared" si="1"/>
        <v>58</v>
      </c>
      <c r="CD9" s="38">
        <f t="shared" si="2"/>
        <v>12</v>
      </c>
      <c r="CE9" s="29">
        <f t="shared" si="3"/>
        <v>52</v>
      </c>
      <c r="CF9" s="38">
        <f t="shared" si="4"/>
        <v>11</v>
      </c>
      <c r="CG9" s="29" t="e">
        <f>IF(AND(#REF!="",#REF!="",#REF!="",#REF!=""),"",SUM(#REF!,#REF!,#REF!,#REF!,#REF!))</f>
        <v>#REF!</v>
      </c>
      <c r="CH9" s="38" t="str">
        <f t="shared" si="5"/>
        <v/>
      </c>
      <c r="CI9" s="29">
        <f t="shared" si="6"/>
        <v>56</v>
      </c>
      <c r="CJ9" s="38">
        <f t="shared" si="7"/>
        <v>12</v>
      </c>
      <c r="CK9" s="29">
        <f t="shared" si="8"/>
        <v>54</v>
      </c>
      <c r="CL9" s="38">
        <f t="shared" si="9"/>
        <v>11</v>
      </c>
      <c r="CM9" s="29" t="e">
        <f>IF(AND(#REF!="",#REF!="",#REF!="",#REF!=""),"",SUM(#REF!,#REF!,#REF!,#REF!,#REF!))</f>
        <v>#REF!</v>
      </c>
      <c r="CN9" s="38" t="str">
        <f t="shared" si="10"/>
        <v/>
      </c>
      <c r="CO9" s="38"/>
      <c r="CP9" s="38"/>
    </row>
    <row r="10" spans="1:99" ht="21.9" customHeight="1">
      <c r="A10" s="358">
        <v>4</v>
      </c>
      <c r="B10" s="359">
        <v>1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104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9">
        <v>11</v>
      </c>
      <c r="AC10" s="20">
        <v>9</v>
      </c>
      <c r="AD10" s="20">
        <v>25</v>
      </c>
      <c r="AE10" s="8">
        <v>4</v>
      </c>
      <c r="AF10" s="62">
        <v>11</v>
      </c>
      <c r="AG10" s="60">
        <v>37</v>
      </c>
      <c r="AH10" s="8">
        <v>4</v>
      </c>
      <c r="AI10" s="14">
        <v>8</v>
      </c>
      <c r="AJ10" s="13">
        <v>9</v>
      </c>
      <c r="AK10" s="8">
        <v>6</v>
      </c>
      <c r="AL10" s="8">
        <v>26</v>
      </c>
      <c r="AM10" s="8">
        <v>5</v>
      </c>
      <c r="AN10" s="56">
        <v>10</v>
      </c>
      <c r="AO10" s="60">
        <v>48</v>
      </c>
      <c r="AP10" s="8">
        <v>15</v>
      </c>
      <c r="AQ10" s="14">
        <v>8</v>
      </c>
      <c r="AR10" s="13">
        <v>9</v>
      </c>
      <c r="AS10" s="8">
        <v>7</v>
      </c>
      <c r="AT10" s="8">
        <v>25</v>
      </c>
      <c r="AU10" s="8">
        <v>4</v>
      </c>
      <c r="AV10" s="56">
        <v>11</v>
      </c>
      <c r="AW10" s="60">
        <v>48</v>
      </c>
      <c r="AX10" s="8">
        <v>16</v>
      </c>
      <c r="AY10" s="14">
        <v>8</v>
      </c>
      <c r="AZ10" s="13">
        <v>20</v>
      </c>
      <c r="BA10" s="8">
        <v>32</v>
      </c>
      <c r="BB10" s="56">
        <v>32</v>
      </c>
      <c r="BC10" s="13">
        <v>11</v>
      </c>
      <c r="BD10" s="8">
        <v>32</v>
      </c>
      <c r="BE10" s="14">
        <v>26</v>
      </c>
      <c r="BF10" s="13">
        <v>21</v>
      </c>
      <c r="BG10" s="8">
        <v>21</v>
      </c>
      <c r="BH10" s="56">
        <v>32</v>
      </c>
      <c r="BI10" s="13">
        <v>220</v>
      </c>
      <c r="BJ10" s="109">
        <v>36</v>
      </c>
      <c r="BK10" s="1"/>
      <c r="BL10" s="497" t="s">
        <v>0</v>
      </c>
      <c r="BM10" s="498"/>
      <c r="BN10" s="498"/>
      <c r="BO10" s="1"/>
      <c r="CA10" s="29"/>
      <c r="CB10" s="29">
        <f t="shared" si="0"/>
        <v>104</v>
      </c>
      <c r="CC10" s="38">
        <f t="shared" si="1"/>
        <v>52</v>
      </c>
      <c r="CD10" s="38">
        <f t="shared" si="2"/>
        <v>11</v>
      </c>
      <c r="CE10" s="29">
        <f t="shared" si="3"/>
        <v>44</v>
      </c>
      <c r="CF10" s="38">
        <f t="shared" si="4"/>
        <v>9</v>
      </c>
      <c r="CG10" s="29" t="e">
        <f>IF(AND(#REF!="",#REF!="",#REF!="",#REF!=""),"",SUM(#REF!,#REF!,#REF!,#REF!,#REF!))</f>
        <v>#REF!</v>
      </c>
      <c r="CH10" s="38" t="str">
        <f t="shared" si="5"/>
        <v/>
      </c>
      <c r="CI10" s="29">
        <f t="shared" si="6"/>
        <v>56</v>
      </c>
      <c r="CJ10" s="38">
        <f t="shared" si="7"/>
        <v>12</v>
      </c>
      <c r="CK10" s="29">
        <f t="shared" si="8"/>
        <v>56</v>
      </c>
      <c r="CL10" s="38">
        <f t="shared" si="9"/>
        <v>12</v>
      </c>
      <c r="CM10" s="29" t="e">
        <f>IF(AND(#REF!="",#REF!="",#REF!="",#REF!=""),"",SUM(#REF!,#REF!,#REF!,#REF!,#REF!))</f>
        <v>#REF!</v>
      </c>
      <c r="CN10" s="38" t="str">
        <f t="shared" si="10"/>
        <v/>
      </c>
      <c r="CO10" s="38"/>
      <c r="CP10" s="38"/>
    </row>
    <row r="11" spans="1:99" ht="21.9" customHeight="1">
      <c r="A11" s="358">
        <v>5</v>
      </c>
      <c r="B11" s="359">
        <v>1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>
        <v>105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9">
        <v>20</v>
      </c>
      <c r="AC11" s="20">
        <v>19</v>
      </c>
      <c r="AD11" s="20">
        <v>29</v>
      </c>
      <c r="AE11" s="8">
        <v>17</v>
      </c>
      <c r="AF11" s="62">
        <v>10</v>
      </c>
      <c r="AG11" s="60">
        <v>45</v>
      </c>
      <c r="AH11" s="8">
        <v>20</v>
      </c>
      <c r="AI11" s="14">
        <v>14</v>
      </c>
      <c r="AJ11" s="13">
        <v>9</v>
      </c>
      <c r="AK11" s="8">
        <v>6</v>
      </c>
      <c r="AL11" s="8">
        <v>24</v>
      </c>
      <c r="AM11" s="8">
        <v>6</v>
      </c>
      <c r="AN11" s="56">
        <v>8</v>
      </c>
      <c r="AO11" s="60">
        <v>47</v>
      </c>
      <c r="AP11" s="8">
        <v>15</v>
      </c>
      <c r="AQ11" s="14">
        <v>8</v>
      </c>
      <c r="AR11" s="13">
        <v>9</v>
      </c>
      <c r="AS11" s="8">
        <v>7</v>
      </c>
      <c r="AT11" s="8">
        <v>26</v>
      </c>
      <c r="AU11" s="8">
        <v>3</v>
      </c>
      <c r="AV11" s="56">
        <v>11</v>
      </c>
      <c r="AW11" s="60">
        <v>48</v>
      </c>
      <c r="AX11" s="8">
        <v>16</v>
      </c>
      <c r="AY11" s="14">
        <v>8</v>
      </c>
      <c r="AZ11" s="13">
        <v>22</v>
      </c>
      <c r="BA11" s="8">
        <v>34</v>
      </c>
      <c r="BB11" s="56">
        <v>31</v>
      </c>
      <c r="BC11" s="13">
        <v>11</v>
      </c>
      <c r="BD11" s="8">
        <v>32</v>
      </c>
      <c r="BE11" s="14">
        <v>24</v>
      </c>
      <c r="BF11" s="13">
        <v>22</v>
      </c>
      <c r="BG11" s="8">
        <v>21</v>
      </c>
      <c r="BH11" s="56">
        <v>32</v>
      </c>
      <c r="BI11" s="13">
        <v>220</v>
      </c>
      <c r="BJ11" s="109">
        <v>0</v>
      </c>
      <c r="BK11" s="1"/>
      <c r="BL11" s="497"/>
      <c r="BM11" s="498"/>
      <c r="BN11" s="498"/>
      <c r="BO11" s="1"/>
      <c r="CA11" s="29"/>
      <c r="CB11" s="29">
        <f t="shared" si="0"/>
        <v>105</v>
      </c>
      <c r="CC11" s="38">
        <f t="shared" si="1"/>
        <v>30</v>
      </c>
      <c r="CD11" s="38">
        <f t="shared" si="2"/>
        <v>6</v>
      </c>
      <c r="CE11" s="29">
        <f t="shared" si="3"/>
        <v>49</v>
      </c>
      <c r="CF11" s="38">
        <f t="shared" si="4"/>
        <v>10</v>
      </c>
      <c r="CG11" s="29" t="e">
        <f>IF(AND(#REF!="",#REF!="",#REF!="",#REF!=""),"",SUM(#REF!,#REF!,#REF!,#REF!,#REF!))</f>
        <v>#REF!</v>
      </c>
      <c r="CH11" s="38" t="str">
        <f t="shared" si="5"/>
        <v/>
      </c>
      <c r="CI11" s="29">
        <f t="shared" si="6"/>
        <v>53</v>
      </c>
      <c r="CJ11" s="38">
        <f t="shared" si="7"/>
        <v>11</v>
      </c>
      <c r="CK11" s="29">
        <f t="shared" si="8"/>
        <v>56</v>
      </c>
      <c r="CL11" s="38">
        <f t="shared" si="9"/>
        <v>12</v>
      </c>
      <c r="CM11" s="29" t="e">
        <f>IF(AND(#REF!="",#REF!="",#REF!="",#REF!=""),"",SUM(#REF!,#REF!,#REF!,#REF!,#REF!))</f>
        <v>#REF!</v>
      </c>
      <c r="CN11" s="38" t="str">
        <f t="shared" si="10"/>
        <v/>
      </c>
      <c r="CO11" s="38"/>
      <c r="CP11" s="38"/>
    </row>
    <row r="12" spans="1:99" ht="21.9" customHeight="1">
      <c r="A12" s="358">
        <v>6</v>
      </c>
      <c r="B12" s="359">
        <v>1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106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9">
        <v>20</v>
      </c>
      <c r="AC12" s="20">
        <v>19</v>
      </c>
      <c r="AD12" s="20">
        <v>29</v>
      </c>
      <c r="AE12" s="8">
        <v>17</v>
      </c>
      <c r="AF12" s="62">
        <v>10</v>
      </c>
      <c r="AG12" s="60">
        <v>45</v>
      </c>
      <c r="AH12" s="8">
        <v>20</v>
      </c>
      <c r="AI12" s="14">
        <v>14</v>
      </c>
      <c r="AJ12" s="13">
        <v>9</v>
      </c>
      <c r="AK12" s="8">
        <v>6</v>
      </c>
      <c r="AL12" s="8">
        <v>21</v>
      </c>
      <c r="AM12" s="8">
        <v>4</v>
      </c>
      <c r="AN12" s="56">
        <v>9</v>
      </c>
      <c r="AO12" s="60">
        <v>48</v>
      </c>
      <c r="AP12" s="8">
        <v>15</v>
      </c>
      <c r="AQ12" s="14">
        <v>8</v>
      </c>
      <c r="AR12" s="13">
        <v>9</v>
      </c>
      <c r="AS12" s="8">
        <v>7</v>
      </c>
      <c r="AT12" s="8">
        <v>28</v>
      </c>
      <c r="AU12" s="8">
        <v>4</v>
      </c>
      <c r="AV12" s="56">
        <v>11</v>
      </c>
      <c r="AW12" s="60">
        <v>47</v>
      </c>
      <c r="AX12" s="8">
        <v>16</v>
      </c>
      <c r="AY12" s="14">
        <v>8</v>
      </c>
      <c r="AZ12" s="13">
        <v>21</v>
      </c>
      <c r="BA12" s="8">
        <v>32</v>
      </c>
      <c r="BB12" s="56">
        <v>36</v>
      </c>
      <c r="BC12" s="13">
        <v>12</v>
      </c>
      <c r="BD12" s="8">
        <v>31</v>
      </c>
      <c r="BE12" s="14">
        <v>25</v>
      </c>
      <c r="BF12" s="13">
        <v>22</v>
      </c>
      <c r="BG12" s="8">
        <v>21</v>
      </c>
      <c r="BH12" s="56">
        <v>32</v>
      </c>
      <c r="BI12" s="13">
        <v>220</v>
      </c>
      <c r="BJ12" s="109">
        <v>26</v>
      </c>
      <c r="BK12" s="1"/>
      <c r="BL12" s="494" t="s">
        <v>1</v>
      </c>
      <c r="BM12" s="495"/>
      <c r="BN12" s="495"/>
      <c r="BO12" s="1"/>
      <c r="CA12" s="29"/>
      <c r="CB12" s="29">
        <f t="shared" si="0"/>
        <v>106</v>
      </c>
      <c r="CC12" s="38">
        <f t="shared" si="1"/>
        <v>56</v>
      </c>
      <c r="CD12" s="38">
        <f t="shared" si="2"/>
        <v>12</v>
      </c>
      <c r="CE12" s="29">
        <f t="shared" si="3"/>
        <v>52</v>
      </c>
      <c r="CF12" s="38">
        <f t="shared" si="4"/>
        <v>11</v>
      </c>
      <c r="CG12" s="29" t="e">
        <f>IF(AND(#REF!="",#REF!="",#REF!="",#REF!=""),"",SUM(#REF!,#REF!,#REF!,#REF!,#REF!))</f>
        <v>#REF!</v>
      </c>
      <c r="CH12" s="38" t="str">
        <f t="shared" si="5"/>
        <v/>
      </c>
      <c r="CI12" s="29">
        <f t="shared" si="6"/>
        <v>49</v>
      </c>
      <c r="CJ12" s="38">
        <f t="shared" si="7"/>
        <v>10</v>
      </c>
      <c r="CK12" s="29">
        <f t="shared" si="8"/>
        <v>59</v>
      </c>
      <c r="CL12" s="38">
        <f t="shared" si="9"/>
        <v>12</v>
      </c>
      <c r="CM12" s="29" t="e">
        <f>IF(AND(#REF!="",#REF!="",#REF!="",#REF!=""),"",SUM(#REF!,#REF!,#REF!,#REF!,#REF!))</f>
        <v>#REF!</v>
      </c>
      <c r="CN12" s="38" t="str">
        <f t="shared" si="10"/>
        <v/>
      </c>
      <c r="CO12" s="38"/>
      <c r="CP12" s="38"/>
    </row>
    <row r="13" spans="1:99" ht="21.9" customHeight="1">
      <c r="A13" s="358">
        <v>7</v>
      </c>
      <c r="B13" s="359">
        <v>1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108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9">
        <v>20</v>
      </c>
      <c r="AC13" s="20">
        <v>19</v>
      </c>
      <c r="AD13" s="20">
        <v>29</v>
      </c>
      <c r="AE13" s="8">
        <v>17</v>
      </c>
      <c r="AF13" s="62">
        <v>10</v>
      </c>
      <c r="AG13" s="60">
        <v>45</v>
      </c>
      <c r="AH13" s="8">
        <v>20</v>
      </c>
      <c r="AI13" s="14">
        <v>14</v>
      </c>
      <c r="AJ13" s="13">
        <v>9</v>
      </c>
      <c r="AK13" s="8">
        <v>6</v>
      </c>
      <c r="AL13" s="8">
        <v>26</v>
      </c>
      <c r="AM13" s="8">
        <v>5</v>
      </c>
      <c r="AN13" s="56">
        <v>10</v>
      </c>
      <c r="AO13" s="60">
        <v>47</v>
      </c>
      <c r="AP13" s="8">
        <v>15</v>
      </c>
      <c r="AQ13" s="14">
        <v>8</v>
      </c>
      <c r="AR13" s="13">
        <v>9</v>
      </c>
      <c r="AS13" s="8">
        <v>7</v>
      </c>
      <c r="AT13" s="8">
        <v>27</v>
      </c>
      <c r="AU13" s="8">
        <v>5</v>
      </c>
      <c r="AV13" s="56">
        <v>11</v>
      </c>
      <c r="AW13" s="60">
        <v>48</v>
      </c>
      <c r="AX13" s="8">
        <v>16</v>
      </c>
      <c r="AY13" s="14">
        <v>8</v>
      </c>
      <c r="AZ13" s="13">
        <v>22</v>
      </c>
      <c r="BA13" s="8">
        <v>32</v>
      </c>
      <c r="BB13" s="56">
        <v>35</v>
      </c>
      <c r="BC13" s="13">
        <v>13</v>
      </c>
      <c r="BD13" s="8">
        <v>31</v>
      </c>
      <c r="BE13" s="14">
        <v>26</v>
      </c>
      <c r="BF13" s="13">
        <v>23</v>
      </c>
      <c r="BG13" s="8">
        <v>21</v>
      </c>
      <c r="BH13" s="56">
        <v>32</v>
      </c>
      <c r="BI13" s="13">
        <v>220</v>
      </c>
      <c r="BJ13" s="109">
        <v>36</v>
      </c>
      <c r="BK13" s="1"/>
      <c r="BL13" s="494"/>
      <c r="BM13" s="495"/>
      <c r="BN13" s="495"/>
      <c r="BO13" s="1"/>
      <c r="CA13" s="29"/>
      <c r="CB13" s="29">
        <f t="shared" si="0"/>
        <v>108</v>
      </c>
      <c r="CC13" s="38">
        <f t="shared" si="1"/>
        <v>61</v>
      </c>
      <c r="CD13" s="38">
        <f t="shared" si="2"/>
        <v>13</v>
      </c>
      <c r="CE13" s="29">
        <f t="shared" si="3"/>
        <v>59</v>
      </c>
      <c r="CF13" s="38">
        <f t="shared" si="4"/>
        <v>12</v>
      </c>
      <c r="CG13" s="29" t="e">
        <f>IF(AND(#REF!="",#REF!="",#REF!="",#REF!=""),"",SUM(#REF!,#REF!,#REF!,#REF!,#REF!))</f>
        <v>#REF!</v>
      </c>
      <c r="CH13" s="38" t="str">
        <f t="shared" si="5"/>
        <v/>
      </c>
      <c r="CI13" s="29">
        <f t="shared" si="6"/>
        <v>56</v>
      </c>
      <c r="CJ13" s="38">
        <f t="shared" si="7"/>
        <v>12</v>
      </c>
      <c r="CK13" s="29">
        <f t="shared" si="8"/>
        <v>59</v>
      </c>
      <c r="CL13" s="38">
        <f t="shared" si="9"/>
        <v>12</v>
      </c>
      <c r="CM13" s="29" t="e">
        <f>IF(AND(#REF!="",#REF!="",#REF!="",#REF!=""),"",SUM(#REF!,#REF!,#REF!,#REF!,#REF!))</f>
        <v>#REF!</v>
      </c>
      <c r="CN13" s="38" t="str">
        <f t="shared" si="10"/>
        <v/>
      </c>
      <c r="CO13" s="38"/>
      <c r="CP13" s="38"/>
    </row>
    <row r="14" spans="1:99" ht="21.9" customHeight="1">
      <c r="A14" s="358">
        <v>8</v>
      </c>
      <c r="B14" s="359">
        <v>1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109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9">
        <v>20</v>
      </c>
      <c r="AC14" s="20">
        <v>19</v>
      </c>
      <c r="AD14" s="20">
        <v>29</v>
      </c>
      <c r="AE14" s="8">
        <v>17</v>
      </c>
      <c r="AF14" s="62">
        <v>10</v>
      </c>
      <c r="AG14" s="60">
        <v>45</v>
      </c>
      <c r="AH14" s="8">
        <v>20</v>
      </c>
      <c r="AI14" s="14">
        <v>14</v>
      </c>
      <c r="AJ14" s="13">
        <v>9</v>
      </c>
      <c r="AK14" s="8">
        <v>6</v>
      </c>
      <c r="AL14" s="8">
        <v>25</v>
      </c>
      <c r="AM14" s="8">
        <v>4</v>
      </c>
      <c r="AN14" s="56">
        <v>11</v>
      </c>
      <c r="AO14" s="60">
        <v>46</v>
      </c>
      <c r="AP14" s="8">
        <v>15</v>
      </c>
      <c r="AQ14" s="14">
        <v>8</v>
      </c>
      <c r="AR14" s="13">
        <v>9</v>
      </c>
      <c r="AS14" s="8">
        <v>7</v>
      </c>
      <c r="AT14" s="8">
        <v>29</v>
      </c>
      <c r="AU14" s="8">
        <v>6</v>
      </c>
      <c r="AV14" s="56">
        <v>11</v>
      </c>
      <c r="AW14" s="60">
        <v>49</v>
      </c>
      <c r="AX14" s="8">
        <v>16</v>
      </c>
      <c r="AY14" s="14">
        <v>8</v>
      </c>
      <c r="AZ14" s="13">
        <v>23</v>
      </c>
      <c r="BA14" s="8">
        <v>32</v>
      </c>
      <c r="BB14" s="56">
        <v>34</v>
      </c>
      <c r="BC14" s="13">
        <v>13</v>
      </c>
      <c r="BD14" s="8">
        <v>31</v>
      </c>
      <c r="BE14" s="14">
        <v>24</v>
      </c>
      <c r="BF14" s="13">
        <v>23</v>
      </c>
      <c r="BG14" s="8">
        <v>21</v>
      </c>
      <c r="BH14" s="56">
        <v>30</v>
      </c>
      <c r="BI14" s="13">
        <v>220</v>
      </c>
      <c r="BJ14" s="109">
        <v>28</v>
      </c>
      <c r="BK14" s="1"/>
      <c r="BL14" s="492" t="s">
        <v>14</v>
      </c>
      <c r="BM14" s="493"/>
      <c r="BN14" s="493"/>
      <c r="BO14" s="1"/>
      <c r="CA14" s="29"/>
      <c r="CB14" s="29">
        <f t="shared" si="0"/>
        <v>109</v>
      </c>
      <c r="CC14" s="38">
        <f t="shared" si="1"/>
        <v>60</v>
      </c>
      <c r="CD14" s="38">
        <f t="shared" si="2"/>
        <v>12</v>
      </c>
      <c r="CE14" s="29">
        <f t="shared" si="3"/>
        <v>58</v>
      </c>
      <c r="CF14" s="38">
        <f t="shared" si="4"/>
        <v>12</v>
      </c>
      <c r="CG14" s="29" t="e">
        <f>IF(AND(#REF!="",#REF!="",#REF!="",#REF!=""),"",SUM(#REF!,#REF!,#REF!,#REF!,#REF!))</f>
        <v>#REF!</v>
      </c>
      <c r="CH14" s="38" t="str">
        <f t="shared" si="5"/>
        <v/>
      </c>
      <c r="CI14" s="29">
        <f t="shared" si="6"/>
        <v>55</v>
      </c>
      <c r="CJ14" s="38">
        <f t="shared" si="7"/>
        <v>11</v>
      </c>
      <c r="CK14" s="29">
        <f t="shared" si="8"/>
        <v>62</v>
      </c>
      <c r="CL14" s="38">
        <f t="shared" si="9"/>
        <v>13</v>
      </c>
      <c r="CM14" s="29" t="e">
        <f>IF(AND(#REF!="",#REF!="",#REF!="",#REF!=""),"",SUM(#REF!,#REF!,#REF!,#REF!,#REF!))</f>
        <v>#REF!</v>
      </c>
      <c r="CN14" s="38" t="str">
        <f t="shared" si="10"/>
        <v/>
      </c>
      <c r="CO14" s="38"/>
      <c r="CP14" s="38"/>
    </row>
    <row r="15" spans="1:99" ht="21.9" customHeight="1">
      <c r="A15" s="358">
        <v>9</v>
      </c>
      <c r="B15" s="359">
        <v>1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110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9">
        <v>20</v>
      </c>
      <c r="AC15" s="20">
        <v>19</v>
      </c>
      <c r="AD15" s="20">
        <v>29</v>
      </c>
      <c r="AE15" s="8">
        <v>17</v>
      </c>
      <c r="AF15" s="62">
        <v>10</v>
      </c>
      <c r="AG15" s="60">
        <v>45</v>
      </c>
      <c r="AH15" s="8">
        <v>20</v>
      </c>
      <c r="AI15" s="14">
        <v>14</v>
      </c>
      <c r="AJ15" s="13">
        <v>9</v>
      </c>
      <c r="AK15" s="8">
        <v>6</v>
      </c>
      <c r="AL15" s="8">
        <v>26</v>
      </c>
      <c r="AM15" s="8">
        <v>5</v>
      </c>
      <c r="AN15" s="56">
        <v>9</v>
      </c>
      <c r="AO15" s="60">
        <v>45</v>
      </c>
      <c r="AP15" s="8">
        <v>15</v>
      </c>
      <c r="AQ15" s="14">
        <v>8</v>
      </c>
      <c r="AR15" s="13">
        <v>9</v>
      </c>
      <c r="AS15" s="8">
        <v>7</v>
      </c>
      <c r="AT15" s="8">
        <v>30</v>
      </c>
      <c r="AU15" s="8">
        <v>4</v>
      </c>
      <c r="AV15" s="56">
        <v>11</v>
      </c>
      <c r="AW15" s="60">
        <v>47</v>
      </c>
      <c r="AX15" s="8">
        <v>16</v>
      </c>
      <c r="AY15" s="14">
        <v>8</v>
      </c>
      <c r="AZ15" s="13">
        <v>21</v>
      </c>
      <c r="BA15" s="8">
        <v>32</v>
      </c>
      <c r="BB15" s="56">
        <v>36</v>
      </c>
      <c r="BC15" s="13">
        <v>14</v>
      </c>
      <c r="BD15" s="8">
        <v>31</v>
      </c>
      <c r="BE15" s="14">
        <v>25</v>
      </c>
      <c r="BF15" s="13">
        <v>23</v>
      </c>
      <c r="BG15" s="8">
        <v>23</v>
      </c>
      <c r="BH15" s="56">
        <v>30</v>
      </c>
      <c r="BI15" s="13">
        <v>220</v>
      </c>
      <c r="BJ15" s="109">
        <v>18</v>
      </c>
      <c r="BK15" s="1"/>
      <c r="BL15" s="492"/>
      <c r="BM15" s="493"/>
      <c r="BN15" s="493"/>
      <c r="BO15" s="1"/>
      <c r="CA15" s="29"/>
      <c r="CB15" s="29">
        <f t="shared" si="0"/>
        <v>110</v>
      </c>
      <c r="CC15" s="38">
        <f t="shared" si="1"/>
        <v>59</v>
      </c>
      <c r="CD15" s="38">
        <f t="shared" si="2"/>
        <v>12</v>
      </c>
      <c r="CE15" s="29">
        <f t="shared" si="3"/>
        <v>57</v>
      </c>
      <c r="CF15" s="38">
        <f t="shared" si="4"/>
        <v>12</v>
      </c>
      <c r="CG15" s="29" t="e">
        <f>IF(AND(#REF!="",#REF!="",#REF!="",#REF!=""),"",SUM(#REF!,#REF!,#REF!,#REF!,#REF!))</f>
        <v>#REF!</v>
      </c>
      <c r="CH15" s="38" t="str">
        <f t="shared" si="5"/>
        <v/>
      </c>
      <c r="CI15" s="29">
        <f t="shared" si="6"/>
        <v>55</v>
      </c>
      <c r="CJ15" s="38">
        <f t="shared" si="7"/>
        <v>11</v>
      </c>
      <c r="CK15" s="29">
        <f t="shared" si="8"/>
        <v>61</v>
      </c>
      <c r="CL15" s="38">
        <f t="shared" si="9"/>
        <v>13</v>
      </c>
      <c r="CM15" s="29" t="e">
        <f>IF(AND(#REF!="",#REF!="",#REF!="",#REF!=""),"",SUM(#REF!,#REF!,#REF!,#REF!,#REF!))</f>
        <v>#REF!</v>
      </c>
      <c r="CN15" s="38" t="str">
        <f t="shared" si="10"/>
        <v/>
      </c>
      <c r="CO15" s="38"/>
      <c r="CP15" s="38"/>
    </row>
    <row r="16" spans="1:99" ht="21.9" customHeight="1">
      <c r="A16" s="358">
        <v>10</v>
      </c>
      <c r="B16" s="359">
        <v>1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111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9">
        <v>20</v>
      </c>
      <c r="AC16" s="20">
        <v>19</v>
      </c>
      <c r="AD16" s="20">
        <v>29</v>
      </c>
      <c r="AE16" s="8">
        <v>17</v>
      </c>
      <c r="AF16" s="62">
        <v>10</v>
      </c>
      <c r="AG16" s="60">
        <v>45</v>
      </c>
      <c r="AH16" s="8">
        <v>20</v>
      </c>
      <c r="AI16" s="14">
        <v>14</v>
      </c>
      <c r="AJ16" s="13">
        <v>9</v>
      </c>
      <c r="AK16" s="8">
        <v>6</v>
      </c>
      <c r="AL16" s="8">
        <v>24</v>
      </c>
      <c r="AM16" s="8">
        <v>4</v>
      </c>
      <c r="AN16" s="56">
        <v>9</v>
      </c>
      <c r="AO16" s="60">
        <v>43</v>
      </c>
      <c r="AP16" s="8">
        <v>15</v>
      </c>
      <c r="AQ16" s="14">
        <v>8</v>
      </c>
      <c r="AR16" s="13">
        <v>9</v>
      </c>
      <c r="AS16" s="8">
        <v>7</v>
      </c>
      <c r="AT16" s="8">
        <v>32</v>
      </c>
      <c r="AU16" s="8">
        <v>6</v>
      </c>
      <c r="AV16" s="56">
        <v>11</v>
      </c>
      <c r="AW16" s="60">
        <v>48</v>
      </c>
      <c r="AX16" s="8">
        <v>16</v>
      </c>
      <c r="AY16" s="14">
        <v>8</v>
      </c>
      <c r="AZ16" s="13">
        <v>21</v>
      </c>
      <c r="BA16" s="8">
        <v>31</v>
      </c>
      <c r="BB16" s="56">
        <v>35</v>
      </c>
      <c r="BC16" s="13">
        <v>15</v>
      </c>
      <c r="BD16" s="8">
        <v>32</v>
      </c>
      <c r="BE16" s="14">
        <v>26</v>
      </c>
      <c r="BF16" s="13">
        <v>23</v>
      </c>
      <c r="BG16" s="8">
        <v>23</v>
      </c>
      <c r="BH16" s="56">
        <v>30</v>
      </c>
      <c r="BI16" s="13">
        <v>220</v>
      </c>
      <c r="BJ16" s="109">
        <v>36</v>
      </c>
      <c r="BK16" s="1"/>
      <c r="BL16" s="487" t="s">
        <v>2</v>
      </c>
      <c r="BM16" s="488"/>
      <c r="BN16" s="488"/>
      <c r="BO16" s="1"/>
      <c r="CA16" s="29"/>
      <c r="CB16" s="29">
        <f t="shared" si="0"/>
        <v>111</v>
      </c>
      <c r="CC16" s="38">
        <f t="shared" si="1"/>
        <v>46</v>
      </c>
      <c r="CD16" s="38">
        <f t="shared" si="2"/>
        <v>10</v>
      </c>
      <c r="CE16" s="29">
        <f t="shared" si="3"/>
        <v>57</v>
      </c>
      <c r="CF16" s="38">
        <f t="shared" si="4"/>
        <v>12</v>
      </c>
      <c r="CG16" s="29" t="e">
        <f>IF(AND(#REF!="",#REF!="",#REF!="",#REF!=""),"",SUM(#REF!,#REF!,#REF!,#REF!,#REF!))</f>
        <v>#REF!</v>
      </c>
      <c r="CH16" s="38" t="str">
        <f t="shared" si="5"/>
        <v/>
      </c>
      <c r="CI16" s="29">
        <f t="shared" si="6"/>
        <v>52</v>
      </c>
      <c r="CJ16" s="38">
        <f t="shared" si="7"/>
        <v>11</v>
      </c>
      <c r="CK16" s="29">
        <f t="shared" si="8"/>
        <v>65</v>
      </c>
      <c r="CL16" s="38">
        <f t="shared" si="9"/>
        <v>13</v>
      </c>
      <c r="CM16" s="29" t="e">
        <f>IF(AND(#REF!="",#REF!="",#REF!="",#REF!=""),"",SUM(#REF!,#REF!,#REF!,#REF!,#REF!))</f>
        <v>#REF!</v>
      </c>
      <c r="CN16" s="38" t="str">
        <f t="shared" si="10"/>
        <v/>
      </c>
      <c r="CO16" s="38"/>
      <c r="CP16" s="38"/>
    </row>
    <row r="17" spans="1:94" ht="21.9" customHeight="1">
      <c r="A17" s="358">
        <v>11</v>
      </c>
      <c r="B17" s="359">
        <v>1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112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9">
        <v>20</v>
      </c>
      <c r="AC17" s="20">
        <v>19</v>
      </c>
      <c r="AD17" s="20">
        <v>29</v>
      </c>
      <c r="AE17" s="8">
        <v>17</v>
      </c>
      <c r="AF17" s="62">
        <v>10</v>
      </c>
      <c r="AG17" s="60">
        <v>45</v>
      </c>
      <c r="AH17" s="8">
        <v>20</v>
      </c>
      <c r="AI17" s="14">
        <v>14</v>
      </c>
      <c r="AJ17" s="13">
        <v>9</v>
      </c>
      <c r="AK17" s="8">
        <v>6</v>
      </c>
      <c r="AL17" s="8">
        <v>25</v>
      </c>
      <c r="AM17" s="8">
        <v>5</v>
      </c>
      <c r="AN17" s="56">
        <v>9</v>
      </c>
      <c r="AO17" s="60">
        <v>42</v>
      </c>
      <c r="AP17" s="8">
        <v>15</v>
      </c>
      <c r="AQ17" s="14">
        <v>8</v>
      </c>
      <c r="AR17" s="13">
        <v>9</v>
      </c>
      <c r="AS17" s="8">
        <v>7</v>
      </c>
      <c r="AT17" s="8">
        <v>25</v>
      </c>
      <c r="AU17" s="8">
        <v>4</v>
      </c>
      <c r="AV17" s="56">
        <v>11</v>
      </c>
      <c r="AW17" s="60">
        <v>45</v>
      </c>
      <c r="AX17" s="8">
        <v>16</v>
      </c>
      <c r="AY17" s="14">
        <v>8</v>
      </c>
      <c r="AZ17" s="13">
        <v>23</v>
      </c>
      <c r="BA17" s="8">
        <v>31</v>
      </c>
      <c r="BB17" s="56">
        <v>35</v>
      </c>
      <c r="BC17" s="13">
        <v>15</v>
      </c>
      <c r="BD17" s="8">
        <v>32</v>
      </c>
      <c r="BE17" s="14">
        <v>28</v>
      </c>
      <c r="BF17" s="13">
        <v>23</v>
      </c>
      <c r="BG17" s="8">
        <v>23</v>
      </c>
      <c r="BH17" s="56">
        <v>30</v>
      </c>
      <c r="BI17" s="13">
        <v>220</v>
      </c>
      <c r="BJ17" s="109">
        <v>28</v>
      </c>
      <c r="BK17" s="1"/>
      <c r="BL17" s="487"/>
      <c r="BM17" s="488"/>
      <c r="BN17" s="488"/>
      <c r="BO17" s="1"/>
      <c r="CA17" s="29"/>
      <c r="CB17" s="29">
        <f t="shared" si="0"/>
        <v>112</v>
      </c>
      <c r="CC17" s="38">
        <f t="shared" si="1"/>
        <v>64</v>
      </c>
      <c r="CD17" s="38">
        <f t="shared" si="2"/>
        <v>13</v>
      </c>
      <c r="CE17" s="29">
        <f t="shared" si="3"/>
        <v>59</v>
      </c>
      <c r="CF17" s="38">
        <f t="shared" si="4"/>
        <v>12</v>
      </c>
      <c r="CG17" s="29" t="e">
        <f>IF(AND(#REF!="",#REF!="",#REF!="",#REF!=""),"",SUM(#REF!,#REF!,#REF!,#REF!,#REF!))</f>
        <v>#REF!</v>
      </c>
      <c r="CH17" s="38" t="str">
        <f t="shared" si="5"/>
        <v/>
      </c>
      <c r="CI17" s="29">
        <f t="shared" si="6"/>
        <v>54</v>
      </c>
      <c r="CJ17" s="38">
        <f t="shared" si="7"/>
        <v>11</v>
      </c>
      <c r="CK17" s="29">
        <f t="shared" si="8"/>
        <v>56</v>
      </c>
      <c r="CL17" s="38">
        <f t="shared" si="9"/>
        <v>12</v>
      </c>
      <c r="CM17" s="29" t="e">
        <f>IF(AND(#REF!="",#REF!="",#REF!="",#REF!=""),"",SUM(#REF!,#REF!,#REF!,#REF!,#REF!))</f>
        <v>#REF!</v>
      </c>
      <c r="CN17" s="38" t="str">
        <f t="shared" si="10"/>
        <v/>
      </c>
      <c r="CO17" s="38"/>
      <c r="CP17" s="38"/>
    </row>
    <row r="18" spans="1:94" ht="21.9" customHeight="1">
      <c r="A18" s="358">
        <v>12</v>
      </c>
      <c r="B18" s="359">
        <v>1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113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9">
        <v>20</v>
      </c>
      <c r="AC18" s="20">
        <v>19</v>
      </c>
      <c r="AD18" s="20">
        <v>29</v>
      </c>
      <c r="AE18" s="8">
        <v>17</v>
      </c>
      <c r="AF18" s="62">
        <v>10</v>
      </c>
      <c r="AG18" s="60">
        <v>45</v>
      </c>
      <c r="AH18" s="8">
        <v>20</v>
      </c>
      <c r="AI18" s="14">
        <v>14</v>
      </c>
      <c r="AJ18" s="13" t="s">
        <v>80</v>
      </c>
      <c r="AK18" s="8">
        <v>6</v>
      </c>
      <c r="AL18" s="8">
        <v>26</v>
      </c>
      <c r="AM18" s="8">
        <v>6</v>
      </c>
      <c r="AN18" s="56">
        <v>9</v>
      </c>
      <c r="AO18" s="60">
        <v>41</v>
      </c>
      <c r="AP18" s="8">
        <v>15</v>
      </c>
      <c r="AQ18" s="14">
        <v>8</v>
      </c>
      <c r="AR18" s="13">
        <v>9</v>
      </c>
      <c r="AS18" s="8">
        <v>7</v>
      </c>
      <c r="AT18" s="8">
        <v>29</v>
      </c>
      <c r="AU18" s="8">
        <v>4</v>
      </c>
      <c r="AV18" s="56">
        <v>11</v>
      </c>
      <c r="AW18" s="60">
        <v>49</v>
      </c>
      <c r="AX18" s="8">
        <v>16</v>
      </c>
      <c r="AY18" s="14">
        <v>8</v>
      </c>
      <c r="AZ18" s="13">
        <v>21</v>
      </c>
      <c r="BA18" s="8">
        <v>31</v>
      </c>
      <c r="BB18" s="56">
        <v>36</v>
      </c>
      <c r="BC18" s="13">
        <v>15</v>
      </c>
      <c r="BD18" s="8">
        <v>32</v>
      </c>
      <c r="BE18" s="14">
        <v>29</v>
      </c>
      <c r="BF18" s="13">
        <v>25</v>
      </c>
      <c r="BG18" s="8">
        <v>23</v>
      </c>
      <c r="BH18" s="56">
        <v>30</v>
      </c>
      <c r="BI18" s="13">
        <v>220</v>
      </c>
      <c r="BJ18" s="109">
        <v>12</v>
      </c>
      <c r="BK18" s="1"/>
      <c r="BL18" s="1"/>
      <c r="BM18" s="1"/>
      <c r="BN18" s="1"/>
      <c r="BO18" s="1"/>
      <c r="CA18" s="29"/>
      <c r="CB18" s="29">
        <f t="shared" si="0"/>
        <v>113</v>
      </c>
      <c r="CC18" s="38">
        <f t="shared" si="1"/>
        <v>55</v>
      </c>
      <c r="CD18" s="38">
        <f t="shared" si="2"/>
        <v>11</v>
      </c>
      <c r="CE18" s="29">
        <f t="shared" si="3"/>
        <v>54</v>
      </c>
      <c r="CF18" s="38">
        <f t="shared" si="4"/>
        <v>11</v>
      </c>
      <c r="CG18" s="29" t="e">
        <f>IF(AND(#REF!="",#REF!="",#REF!="",#REF!=""),"",SUM(#REF!,#REF!,#REF!,#REF!,#REF!))</f>
        <v>#REF!</v>
      </c>
      <c r="CH18" s="38" t="str">
        <f t="shared" si="5"/>
        <v/>
      </c>
      <c r="CI18" s="29">
        <f t="shared" si="6"/>
        <v>47</v>
      </c>
      <c r="CJ18" s="38">
        <f t="shared" si="7"/>
        <v>10</v>
      </c>
      <c r="CK18" s="29">
        <f t="shared" si="8"/>
        <v>60</v>
      </c>
      <c r="CL18" s="38">
        <f t="shared" si="9"/>
        <v>12</v>
      </c>
      <c r="CM18" s="29" t="e">
        <f>IF(AND(#REF!="",#REF!="",#REF!="",#REF!=""),"",SUM(#REF!,#REF!,#REF!,#REF!,#REF!))</f>
        <v>#REF!</v>
      </c>
      <c r="CN18" s="38" t="str">
        <f t="shared" si="10"/>
        <v/>
      </c>
      <c r="CO18" s="38"/>
      <c r="CP18" s="38"/>
    </row>
    <row r="19" spans="1:94" ht="21.9" customHeight="1">
      <c r="A19" s="358">
        <v>13</v>
      </c>
      <c r="B19" s="359">
        <v>1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114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9">
        <v>20</v>
      </c>
      <c r="AC19" s="20">
        <v>19</v>
      </c>
      <c r="AD19" s="20">
        <v>29</v>
      </c>
      <c r="AE19" s="8">
        <v>17</v>
      </c>
      <c r="AF19" s="62">
        <v>10</v>
      </c>
      <c r="AG19" s="60">
        <v>45</v>
      </c>
      <c r="AH19" s="8">
        <v>20</v>
      </c>
      <c r="AI19" s="14">
        <v>14</v>
      </c>
      <c r="AJ19" s="13">
        <v>9</v>
      </c>
      <c r="AK19" s="8">
        <v>6</v>
      </c>
      <c r="AL19" s="8">
        <v>21</v>
      </c>
      <c r="AM19" s="8">
        <v>5</v>
      </c>
      <c r="AN19" s="56">
        <v>9</v>
      </c>
      <c r="AO19" s="60">
        <v>41</v>
      </c>
      <c r="AP19" s="8">
        <v>15</v>
      </c>
      <c r="AQ19" s="14">
        <v>8</v>
      </c>
      <c r="AR19" s="13">
        <v>9</v>
      </c>
      <c r="AS19" s="8">
        <v>7</v>
      </c>
      <c r="AT19" s="8">
        <v>28</v>
      </c>
      <c r="AU19" s="8">
        <v>4</v>
      </c>
      <c r="AV19" s="56">
        <v>11</v>
      </c>
      <c r="AW19" s="60">
        <v>47</v>
      </c>
      <c r="AX19" s="8">
        <v>16</v>
      </c>
      <c r="AY19" s="14">
        <v>8</v>
      </c>
      <c r="AZ19" s="13">
        <v>23</v>
      </c>
      <c r="BA19" s="8">
        <v>32</v>
      </c>
      <c r="BB19" s="56">
        <v>32</v>
      </c>
      <c r="BC19" s="13">
        <v>15</v>
      </c>
      <c r="BD19" s="8">
        <v>32</v>
      </c>
      <c r="BE19" s="14">
        <v>29</v>
      </c>
      <c r="BF19" s="13">
        <v>21</v>
      </c>
      <c r="BG19" s="8">
        <v>23</v>
      </c>
      <c r="BH19" s="56">
        <v>30</v>
      </c>
      <c r="BI19" s="13">
        <v>220</v>
      </c>
      <c r="BJ19" s="109">
        <v>22</v>
      </c>
      <c r="BK19" s="1"/>
      <c r="BL19" s="1"/>
      <c r="BM19" s="1"/>
      <c r="BN19" s="1"/>
      <c r="BO19" s="1"/>
      <c r="CA19" s="29"/>
      <c r="CB19" s="29">
        <f t="shared" si="0"/>
        <v>114</v>
      </c>
      <c r="CC19" s="38">
        <f t="shared" si="1"/>
        <v>42</v>
      </c>
      <c r="CD19" s="38">
        <f t="shared" si="2"/>
        <v>9</v>
      </c>
      <c r="CE19" s="29">
        <f t="shared" si="3"/>
        <v>58</v>
      </c>
      <c r="CF19" s="38">
        <f t="shared" si="4"/>
        <v>12</v>
      </c>
      <c r="CG19" s="29" t="e">
        <f>IF(AND(#REF!="",#REF!="",#REF!="",#REF!=""),"",SUM(#REF!,#REF!,#REF!,#REF!,#REF!))</f>
        <v>#REF!</v>
      </c>
      <c r="CH19" s="38" t="str">
        <f t="shared" si="5"/>
        <v/>
      </c>
      <c r="CI19" s="29">
        <f t="shared" si="6"/>
        <v>50</v>
      </c>
      <c r="CJ19" s="38">
        <f t="shared" si="7"/>
        <v>10</v>
      </c>
      <c r="CK19" s="29">
        <f t="shared" si="8"/>
        <v>59</v>
      </c>
      <c r="CL19" s="38">
        <f t="shared" si="9"/>
        <v>12</v>
      </c>
      <c r="CM19" s="29" t="e">
        <f>IF(AND(#REF!="",#REF!="",#REF!="",#REF!=""),"",SUM(#REF!,#REF!,#REF!,#REF!,#REF!))</f>
        <v>#REF!</v>
      </c>
      <c r="CN19" s="38" t="str">
        <f t="shared" si="10"/>
        <v/>
      </c>
      <c r="CO19" s="38"/>
      <c r="CP19" s="38"/>
    </row>
    <row r="20" spans="1:94" ht="21.9" customHeight="1">
      <c r="A20" s="358">
        <v>14</v>
      </c>
      <c r="B20" s="359">
        <v>1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115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9">
        <v>20</v>
      </c>
      <c r="AC20" s="20">
        <v>19</v>
      </c>
      <c r="AD20" s="20">
        <v>29</v>
      </c>
      <c r="AE20" s="8">
        <v>17</v>
      </c>
      <c r="AF20" s="62">
        <v>10</v>
      </c>
      <c r="AG20" s="60">
        <v>45</v>
      </c>
      <c r="AH20" s="8">
        <v>20</v>
      </c>
      <c r="AI20" s="14">
        <v>14</v>
      </c>
      <c r="AJ20" s="13">
        <v>9</v>
      </c>
      <c r="AK20" s="8">
        <v>6</v>
      </c>
      <c r="AL20" s="8">
        <v>23</v>
      </c>
      <c r="AM20" s="8">
        <v>5</v>
      </c>
      <c r="AN20" s="56">
        <v>9</v>
      </c>
      <c r="AO20" s="60">
        <v>41</v>
      </c>
      <c r="AP20" s="8">
        <v>15</v>
      </c>
      <c r="AQ20" s="14">
        <v>8</v>
      </c>
      <c r="AR20" s="13">
        <v>9</v>
      </c>
      <c r="AS20" s="8">
        <v>7</v>
      </c>
      <c r="AT20" s="8">
        <v>27</v>
      </c>
      <c r="AU20" s="8">
        <v>4</v>
      </c>
      <c r="AV20" s="56">
        <v>12</v>
      </c>
      <c r="AW20" s="60">
        <v>48</v>
      </c>
      <c r="AX20" s="8">
        <v>16</v>
      </c>
      <c r="AY20" s="14">
        <v>8</v>
      </c>
      <c r="AZ20" s="13"/>
      <c r="BA20" s="8"/>
      <c r="BB20" s="56"/>
      <c r="BC20" s="13"/>
      <c r="BD20" s="8"/>
      <c r="BE20" s="14"/>
      <c r="BF20" s="13"/>
      <c r="BG20" s="8"/>
      <c r="BH20" s="56"/>
      <c r="BI20" s="13">
        <v>220</v>
      </c>
      <c r="BJ20" s="109">
        <v>40</v>
      </c>
      <c r="BK20" s="1"/>
      <c r="BL20" s="1"/>
      <c r="BM20" s="46"/>
      <c r="BN20" s="1"/>
      <c r="BO20" s="1"/>
      <c r="CA20" s="29"/>
      <c r="CB20" s="29">
        <f t="shared" si="0"/>
        <v>115</v>
      </c>
      <c r="CC20" s="38">
        <f t="shared" si="1"/>
        <v>50</v>
      </c>
      <c r="CD20" s="38">
        <f t="shared" si="2"/>
        <v>10</v>
      </c>
      <c r="CE20" s="29">
        <f t="shared" si="3"/>
        <v>55</v>
      </c>
      <c r="CF20" s="38">
        <f t="shared" si="4"/>
        <v>11</v>
      </c>
      <c r="CG20" s="29" t="e">
        <f>IF(AND(#REF!="",#REF!="",#REF!="",#REF!=""),"",SUM(#REF!,#REF!,#REF!,#REF!,#REF!))</f>
        <v>#REF!</v>
      </c>
      <c r="CH20" s="38" t="str">
        <f t="shared" si="5"/>
        <v/>
      </c>
      <c r="CI20" s="29">
        <f t="shared" si="6"/>
        <v>52</v>
      </c>
      <c r="CJ20" s="38">
        <f t="shared" si="7"/>
        <v>11</v>
      </c>
      <c r="CK20" s="29">
        <f t="shared" si="8"/>
        <v>59</v>
      </c>
      <c r="CL20" s="38">
        <f t="shared" si="9"/>
        <v>12</v>
      </c>
      <c r="CM20" s="29" t="e">
        <f>IF(AND(#REF!="",#REF!="",#REF!="",#REF!=""),"",SUM(#REF!,#REF!,#REF!,#REF!,#REF!))</f>
        <v>#REF!</v>
      </c>
      <c r="CN20" s="38" t="str">
        <f t="shared" si="10"/>
        <v/>
      </c>
      <c r="CO20" s="38"/>
      <c r="CP20" s="38"/>
    </row>
    <row r="21" spans="1:94" ht="21.9" customHeight="1">
      <c r="A21" s="358">
        <v>15</v>
      </c>
      <c r="B21" s="359">
        <v>1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117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9">
        <v>20</v>
      </c>
      <c r="AC21" s="20">
        <v>19</v>
      </c>
      <c r="AD21" s="20">
        <v>29</v>
      </c>
      <c r="AE21" s="8">
        <v>17</v>
      </c>
      <c r="AF21" s="62">
        <v>10</v>
      </c>
      <c r="AG21" s="60">
        <v>45</v>
      </c>
      <c r="AH21" s="8">
        <v>20</v>
      </c>
      <c r="AI21" s="14">
        <v>14</v>
      </c>
      <c r="AJ21" s="13">
        <v>9</v>
      </c>
      <c r="AK21" s="8">
        <v>6</v>
      </c>
      <c r="AL21" s="8">
        <v>26</v>
      </c>
      <c r="AM21" s="8">
        <v>5</v>
      </c>
      <c r="AN21" s="56">
        <v>9</v>
      </c>
      <c r="AO21" s="60">
        <v>44</v>
      </c>
      <c r="AP21" s="8">
        <v>15</v>
      </c>
      <c r="AQ21" s="14">
        <v>8</v>
      </c>
      <c r="AR21" s="13">
        <v>9</v>
      </c>
      <c r="AS21" s="8">
        <v>7</v>
      </c>
      <c r="AT21" s="8">
        <v>24</v>
      </c>
      <c r="AU21" s="8">
        <v>4</v>
      </c>
      <c r="AV21" s="56">
        <v>12</v>
      </c>
      <c r="AW21" s="60">
        <v>49</v>
      </c>
      <c r="AX21" s="8">
        <v>16</v>
      </c>
      <c r="AY21" s="14">
        <v>8</v>
      </c>
      <c r="AZ21" s="13"/>
      <c r="BA21" s="8"/>
      <c r="BB21" s="56"/>
      <c r="BC21" s="13"/>
      <c r="BD21" s="8"/>
      <c r="BE21" s="14"/>
      <c r="BF21" s="13"/>
      <c r="BG21" s="8"/>
      <c r="BH21" s="56"/>
      <c r="BI21" s="13">
        <v>220</v>
      </c>
      <c r="BJ21" s="109">
        <v>120</v>
      </c>
      <c r="BK21" s="1"/>
      <c r="BL21" s="1"/>
      <c r="BM21" s="47"/>
      <c r="BN21" s="1"/>
      <c r="BO21" s="1"/>
      <c r="CA21" s="29"/>
      <c r="CB21" s="29">
        <f t="shared" si="0"/>
        <v>117</v>
      </c>
      <c r="CC21" s="38">
        <f t="shared" si="1"/>
        <v>53</v>
      </c>
      <c r="CD21" s="38">
        <f t="shared" si="2"/>
        <v>11</v>
      </c>
      <c r="CE21" s="29">
        <f t="shared" si="3"/>
        <v>59</v>
      </c>
      <c r="CF21" s="38">
        <f t="shared" si="4"/>
        <v>12</v>
      </c>
      <c r="CG21" s="29" t="e">
        <f>IF(AND(#REF!="",#REF!="",#REF!="",#REF!=""),"",SUM(#REF!,#REF!,#REF!,#REF!,#REF!))</f>
        <v>#REF!</v>
      </c>
      <c r="CH21" s="38" t="str">
        <f t="shared" si="5"/>
        <v/>
      </c>
      <c r="CI21" s="29">
        <f t="shared" si="6"/>
        <v>55</v>
      </c>
      <c r="CJ21" s="38">
        <f t="shared" si="7"/>
        <v>11</v>
      </c>
      <c r="CK21" s="29">
        <f t="shared" si="8"/>
        <v>56</v>
      </c>
      <c r="CL21" s="38">
        <f t="shared" si="9"/>
        <v>12</v>
      </c>
      <c r="CM21" s="29" t="e">
        <f>IF(AND(#REF!="",#REF!="",#REF!="",#REF!=""),"",SUM(#REF!,#REF!,#REF!,#REF!,#REF!))</f>
        <v>#REF!</v>
      </c>
      <c r="CN21" s="38" t="str">
        <f t="shared" si="10"/>
        <v/>
      </c>
      <c r="CO21" s="38"/>
      <c r="CP21" s="38"/>
    </row>
    <row r="22" spans="1:94" ht="21.9" customHeight="1">
      <c r="A22" s="358">
        <v>16</v>
      </c>
      <c r="B22" s="359">
        <v>1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118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9">
        <v>20</v>
      </c>
      <c r="AC22" s="20">
        <v>19</v>
      </c>
      <c r="AD22" s="20">
        <v>29</v>
      </c>
      <c r="AE22" s="8">
        <v>17</v>
      </c>
      <c r="AF22" s="62">
        <v>10</v>
      </c>
      <c r="AG22" s="60">
        <v>45</v>
      </c>
      <c r="AH22" s="8">
        <v>20</v>
      </c>
      <c r="AI22" s="14">
        <v>14</v>
      </c>
      <c r="AJ22" s="13">
        <v>9</v>
      </c>
      <c r="AK22" s="8">
        <v>6</v>
      </c>
      <c r="AL22" s="8">
        <v>25</v>
      </c>
      <c r="AM22" s="8">
        <v>5</v>
      </c>
      <c r="AN22" s="56">
        <v>9</v>
      </c>
      <c r="AO22" s="60">
        <v>48</v>
      </c>
      <c r="AP22" s="8">
        <v>15</v>
      </c>
      <c r="AQ22" s="14">
        <v>8</v>
      </c>
      <c r="AR22" s="13">
        <v>9</v>
      </c>
      <c r="AS22" s="8">
        <v>7</v>
      </c>
      <c r="AT22" s="8">
        <v>21</v>
      </c>
      <c r="AU22" s="8">
        <v>4</v>
      </c>
      <c r="AV22" s="56">
        <v>12</v>
      </c>
      <c r="AW22" s="60">
        <v>48</v>
      </c>
      <c r="AX22" s="8">
        <v>16</v>
      </c>
      <c r="AY22" s="14">
        <v>8</v>
      </c>
      <c r="AZ22" s="13"/>
      <c r="BA22" s="8"/>
      <c r="BB22" s="56"/>
      <c r="BC22" s="13"/>
      <c r="BD22" s="8"/>
      <c r="BE22" s="14"/>
      <c r="BF22" s="13"/>
      <c r="BG22" s="8"/>
      <c r="BH22" s="56"/>
      <c r="BI22" s="13">
        <v>220</v>
      </c>
      <c r="BJ22" s="109">
        <v>26</v>
      </c>
      <c r="BK22" s="1"/>
      <c r="BL22" s="1"/>
      <c r="BM22" s="43"/>
      <c r="BN22" s="1"/>
      <c r="BO22" s="1"/>
      <c r="CA22" s="29"/>
      <c r="CB22" s="29">
        <f t="shared" si="0"/>
        <v>118</v>
      </c>
      <c r="CC22" s="38">
        <f t="shared" si="1"/>
        <v>51</v>
      </c>
      <c r="CD22" s="38">
        <f t="shared" si="2"/>
        <v>11</v>
      </c>
      <c r="CE22" s="29">
        <f t="shared" si="3"/>
        <v>59</v>
      </c>
      <c r="CF22" s="38">
        <f t="shared" si="4"/>
        <v>12</v>
      </c>
      <c r="CG22" s="29" t="e">
        <f>IF(AND(#REF!="",#REF!="",#REF!="",#REF!=""),"",SUM(#REF!,#REF!,#REF!,#REF!,#REF!))</f>
        <v>#REF!</v>
      </c>
      <c r="CH22" s="38" t="str">
        <f t="shared" si="5"/>
        <v/>
      </c>
      <c r="CI22" s="29">
        <f t="shared" si="6"/>
        <v>54</v>
      </c>
      <c r="CJ22" s="38">
        <f t="shared" si="7"/>
        <v>11</v>
      </c>
      <c r="CK22" s="29">
        <f t="shared" si="8"/>
        <v>53</v>
      </c>
      <c r="CL22" s="38">
        <f t="shared" si="9"/>
        <v>11</v>
      </c>
      <c r="CM22" s="29" t="e">
        <f>IF(AND(#REF!="",#REF!="",#REF!="",#REF!=""),"",SUM(#REF!,#REF!,#REF!,#REF!,#REF!))</f>
        <v>#REF!</v>
      </c>
      <c r="CN22" s="38" t="str">
        <f t="shared" si="10"/>
        <v/>
      </c>
      <c r="CO22" s="38"/>
      <c r="CP22" s="38"/>
    </row>
    <row r="23" spans="1:94" ht="21.9" customHeight="1">
      <c r="A23" s="358">
        <v>17</v>
      </c>
      <c r="B23" s="359">
        <v>1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119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9">
        <v>20</v>
      </c>
      <c r="AC23" s="20">
        <v>19</v>
      </c>
      <c r="AD23" s="20">
        <v>29</v>
      </c>
      <c r="AE23" s="8">
        <v>17</v>
      </c>
      <c r="AF23" s="62">
        <v>10</v>
      </c>
      <c r="AG23" s="60">
        <v>45</v>
      </c>
      <c r="AH23" s="8">
        <v>20</v>
      </c>
      <c r="AI23" s="14">
        <v>14</v>
      </c>
      <c r="AJ23" s="13">
        <v>9</v>
      </c>
      <c r="AK23" s="8">
        <v>6</v>
      </c>
      <c r="AL23" s="8">
        <v>24</v>
      </c>
      <c r="AM23" s="8">
        <v>5</v>
      </c>
      <c r="AN23" s="56">
        <v>9</v>
      </c>
      <c r="AO23" s="60">
        <v>47</v>
      </c>
      <c r="AP23" s="8">
        <v>15</v>
      </c>
      <c r="AQ23" s="14">
        <v>8</v>
      </c>
      <c r="AR23" s="13">
        <v>9</v>
      </c>
      <c r="AS23" s="8">
        <v>7</v>
      </c>
      <c r="AT23" s="8">
        <v>32</v>
      </c>
      <c r="AU23" s="8">
        <v>4</v>
      </c>
      <c r="AV23" s="56">
        <v>12</v>
      </c>
      <c r="AW23" s="60">
        <v>47</v>
      </c>
      <c r="AX23" s="8">
        <v>16</v>
      </c>
      <c r="AY23" s="14">
        <v>8</v>
      </c>
      <c r="AZ23" s="13"/>
      <c r="BA23" s="8"/>
      <c r="BB23" s="56"/>
      <c r="BC23" s="13"/>
      <c r="BD23" s="8"/>
      <c r="BE23" s="14"/>
      <c r="BF23" s="13"/>
      <c r="BG23" s="8"/>
      <c r="BH23" s="56"/>
      <c r="BI23" s="13">
        <v>220</v>
      </c>
      <c r="BJ23" s="109">
        <v>38</v>
      </c>
      <c r="BK23" s="1"/>
      <c r="BL23" s="1"/>
      <c r="BM23" s="43"/>
      <c r="BN23" s="1"/>
      <c r="BO23" s="1"/>
      <c r="CA23" s="29"/>
      <c r="CB23" s="29">
        <f t="shared" si="0"/>
        <v>119</v>
      </c>
      <c r="CC23" s="38">
        <f t="shared" si="1"/>
        <v>52</v>
      </c>
      <c r="CD23" s="38">
        <f t="shared" si="2"/>
        <v>11</v>
      </c>
      <c r="CE23" s="29">
        <f t="shared" si="3"/>
        <v>60</v>
      </c>
      <c r="CF23" s="38">
        <f t="shared" si="4"/>
        <v>12</v>
      </c>
      <c r="CG23" s="29" t="e">
        <f>IF(AND(#REF!="",#REF!="",#REF!="",#REF!=""),"",SUM(#REF!,#REF!,#REF!,#REF!,#REF!))</f>
        <v>#REF!</v>
      </c>
      <c r="CH23" s="38" t="str">
        <f t="shared" si="5"/>
        <v/>
      </c>
      <c r="CI23" s="29">
        <f t="shared" si="6"/>
        <v>53</v>
      </c>
      <c r="CJ23" s="38">
        <f t="shared" si="7"/>
        <v>11</v>
      </c>
      <c r="CK23" s="29">
        <f t="shared" si="8"/>
        <v>64</v>
      </c>
      <c r="CL23" s="38">
        <f t="shared" si="9"/>
        <v>13</v>
      </c>
      <c r="CM23" s="29" t="e">
        <f>IF(AND(#REF!="",#REF!="",#REF!="",#REF!=""),"",SUM(#REF!,#REF!,#REF!,#REF!,#REF!))</f>
        <v>#REF!</v>
      </c>
      <c r="CN23" s="38" t="str">
        <f t="shared" si="10"/>
        <v/>
      </c>
      <c r="CO23" s="38"/>
      <c r="CP23" s="38"/>
    </row>
    <row r="24" spans="1:94" ht="21.9" customHeight="1">
      <c r="A24" s="358">
        <v>18</v>
      </c>
      <c r="B24" s="359">
        <v>1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120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9">
        <v>20</v>
      </c>
      <c r="AC24" s="20">
        <v>19</v>
      </c>
      <c r="AD24" s="20">
        <v>29</v>
      </c>
      <c r="AE24" s="8">
        <v>17</v>
      </c>
      <c r="AF24" s="62">
        <v>10</v>
      </c>
      <c r="AG24" s="60">
        <v>45</v>
      </c>
      <c r="AH24" s="8">
        <v>20</v>
      </c>
      <c r="AI24" s="14">
        <v>14</v>
      </c>
      <c r="AJ24" s="13">
        <v>9</v>
      </c>
      <c r="AK24" s="8">
        <v>6</v>
      </c>
      <c r="AL24" s="8">
        <v>28</v>
      </c>
      <c r="AM24" s="8">
        <v>5</v>
      </c>
      <c r="AN24" s="56">
        <v>8</v>
      </c>
      <c r="AO24" s="60">
        <v>45</v>
      </c>
      <c r="AP24" s="8">
        <v>15</v>
      </c>
      <c r="AQ24" s="14">
        <v>8</v>
      </c>
      <c r="AR24" s="13">
        <v>9</v>
      </c>
      <c r="AS24" s="8">
        <v>7</v>
      </c>
      <c r="AT24" s="8">
        <v>30</v>
      </c>
      <c r="AU24" s="8">
        <v>4</v>
      </c>
      <c r="AV24" s="56">
        <v>12</v>
      </c>
      <c r="AW24" s="60">
        <v>49</v>
      </c>
      <c r="AX24" s="8">
        <v>16</v>
      </c>
      <c r="AY24" s="14">
        <v>8</v>
      </c>
      <c r="AZ24" s="13"/>
      <c r="BA24" s="8"/>
      <c r="BB24" s="56"/>
      <c r="BC24" s="13"/>
      <c r="BD24" s="8"/>
      <c r="BE24" s="14"/>
      <c r="BF24" s="13"/>
      <c r="BG24" s="8"/>
      <c r="BH24" s="56"/>
      <c r="BI24" s="13">
        <v>220</v>
      </c>
      <c r="BJ24" s="109">
        <v>22</v>
      </c>
      <c r="BK24" s="1"/>
      <c r="BL24" s="1"/>
      <c r="BM24" s="43"/>
      <c r="BN24" s="1"/>
      <c r="BO24" s="1"/>
      <c r="CA24" s="29"/>
      <c r="CB24" s="29">
        <f t="shared" si="0"/>
        <v>120</v>
      </c>
      <c r="CC24" s="38">
        <f t="shared" si="1"/>
        <v>50</v>
      </c>
      <c r="CD24" s="38">
        <f t="shared" si="2"/>
        <v>10</v>
      </c>
      <c r="CE24" s="29">
        <f t="shared" si="3"/>
        <v>58</v>
      </c>
      <c r="CF24" s="38">
        <f t="shared" si="4"/>
        <v>12</v>
      </c>
      <c r="CG24" s="29" t="e">
        <f>IF(AND(#REF!="",#REF!="",#REF!="",#REF!=""),"",SUM(#REF!,#REF!,#REF!,#REF!,#REF!))</f>
        <v>#REF!</v>
      </c>
      <c r="CH24" s="38" t="str">
        <f t="shared" si="5"/>
        <v/>
      </c>
      <c r="CI24" s="29">
        <f t="shared" si="6"/>
        <v>56</v>
      </c>
      <c r="CJ24" s="38">
        <f t="shared" si="7"/>
        <v>12</v>
      </c>
      <c r="CK24" s="29">
        <f t="shared" si="8"/>
        <v>62</v>
      </c>
      <c r="CL24" s="38">
        <f t="shared" si="9"/>
        <v>13</v>
      </c>
      <c r="CM24" s="29" t="e">
        <f>IF(AND(#REF!="",#REF!="",#REF!="",#REF!=""),"",SUM(#REF!,#REF!,#REF!,#REF!,#REF!))</f>
        <v>#REF!</v>
      </c>
      <c r="CN24" s="38" t="str">
        <f t="shared" si="10"/>
        <v/>
      </c>
      <c r="CO24" s="38"/>
      <c r="CP24" s="38"/>
    </row>
    <row r="25" spans="1:94" ht="21.9" customHeight="1">
      <c r="A25" s="358">
        <v>19</v>
      </c>
      <c r="B25" s="359">
        <v>1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121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9">
        <v>20</v>
      </c>
      <c r="AC25" s="20">
        <v>19</v>
      </c>
      <c r="AD25" s="20">
        <v>29</v>
      </c>
      <c r="AE25" s="8">
        <v>17</v>
      </c>
      <c r="AF25" s="62">
        <v>10</v>
      </c>
      <c r="AG25" s="60">
        <v>45</v>
      </c>
      <c r="AH25" s="8">
        <v>20</v>
      </c>
      <c r="AI25" s="14">
        <v>14</v>
      </c>
      <c r="AJ25" s="13">
        <v>9</v>
      </c>
      <c r="AK25" s="8">
        <v>6</v>
      </c>
      <c r="AL25" s="8">
        <v>27</v>
      </c>
      <c r="AM25" s="8">
        <v>5</v>
      </c>
      <c r="AN25" s="56">
        <v>9</v>
      </c>
      <c r="AO25" s="60">
        <v>45</v>
      </c>
      <c r="AP25" s="8">
        <v>15</v>
      </c>
      <c r="AQ25" s="14">
        <v>8</v>
      </c>
      <c r="AR25" s="13">
        <v>9</v>
      </c>
      <c r="AS25" s="8">
        <v>7</v>
      </c>
      <c r="AT25" s="8">
        <v>31</v>
      </c>
      <c r="AU25" s="8">
        <v>4</v>
      </c>
      <c r="AV25" s="56">
        <v>10</v>
      </c>
      <c r="AW25" s="60">
        <v>41</v>
      </c>
      <c r="AX25" s="8">
        <v>16</v>
      </c>
      <c r="AY25" s="14">
        <v>8</v>
      </c>
      <c r="AZ25" s="13"/>
      <c r="BA25" s="8"/>
      <c r="BB25" s="56"/>
      <c r="BC25" s="13"/>
      <c r="BD25" s="8"/>
      <c r="BE25" s="14"/>
      <c r="BF25" s="13"/>
      <c r="BG25" s="8"/>
      <c r="BH25" s="56"/>
      <c r="BI25" s="13">
        <v>220</v>
      </c>
      <c r="BJ25" s="109">
        <v>24</v>
      </c>
      <c r="BK25" s="1"/>
      <c r="BL25" s="1"/>
      <c r="BM25" s="43"/>
      <c r="BN25" s="1"/>
      <c r="BO25" s="1"/>
      <c r="CA25" s="29"/>
      <c r="CB25" s="29">
        <f t="shared" si="0"/>
        <v>121</v>
      </c>
      <c r="CC25" s="38">
        <f t="shared" si="1"/>
        <v>47</v>
      </c>
      <c r="CD25" s="38">
        <f t="shared" si="2"/>
        <v>10</v>
      </c>
      <c r="CE25" s="29">
        <f t="shared" si="3"/>
        <v>54</v>
      </c>
      <c r="CF25" s="38">
        <f t="shared" si="4"/>
        <v>11</v>
      </c>
      <c r="CG25" s="29" t="e">
        <f>IF(AND(#REF!="",#REF!="",#REF!="",#REF!=""),"",SUM(#REF!,#REF!,#REF!,#REF!,#REF!))</f>
        <v>#REF!</v>
      </c>
      <c r="CH25" s="38" t="str">
        <f t="shared" si="5"/>
        <v/>
      </c>
      <c r="CI25" s="29">
        <f t="shared" si="6"/>
        <v>56</v>
      </c>
      <c r="CJ25" s="38">
        <f t="shared" si="7"/>
        <v>12</v>
      </c>
      <c r="CK25" s="29">
        <f t="shared" si="8"/>
        <v>61</v>
      </c>
      <c r="CL25" s="38">
        <f t="shared" si="9"/>
        <v>13</v>
      </c>
      <c r="CM25" s="29" t="e">
        <f>IF(AND(#REF!="",#REF!="",#REF!="",#REF!=""),"",SUM(#REF!,#REF!,#REF!,#REF!,#REF!))</f>
        <v>#REF!</v>
      </c>
      <c r="CN25" s="38" t="str">
        <f t="shared" si="10"/>
        <v/>
      </c>
      <c r="CO25" s="38"/>
      <c r="CP25" s="38"/>
    </row>
    <row r="26" spans="1:94" ht="21.9" customHeight="1">
      <c r="A26" s="358">
        <v>20</v>
      </c>
      <c r="B26" s="359">
        <v>1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122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9">
        <v>20</v>
      </c>
      <c r="AC26" s="20">
        <v>19</v>
      </c>
      <c r="AD26" s="20">
        <v>29</v>
      </c>
      <c r="AE26" s="8">
        <v>17</v>
      </c>
      <c r="AF26" s="62">
        <v>10</v>
      </c>
      <c r="AG26" s="60">
        <v>45</v>
      </c>
      <c r="AH26" s="8">
        <v>20</v>
      </c>
      <c r="AI26" s="14">
        <v>14</v>
      </c>
      <c r="AJ26" s="13">
        <v>9</v>
      </c>
      <c r="AK26" s="8">
        <v>6</v>
      </c>
      <c r="AL26" s="8">
        <v>28</v>
      </c>
      <c r="AM26" s="8">
        <v>5</v>
      </c>
      <c r="AN26" s="56">
        <v>8</v>
      </c>
      <c r="AO26" s="60">
        <v>44</v>
      </c>
      <c r="AP26" s="8">
        <v>15</v>
      </c>
      <c r="AQ26" s="14">
        <v>8</v>
      </c>
      <c r="AR26" s="13">
        <v>9</v>
      </c>
      <c r="AS26" s="8">
        <v>7</v>
      </c>
      <c r="AT26" s="8">
        <v>32</v>
      </c>
      <c r="AU26" s="8">
        <v>4</v>
      </c>
      <c r="AV26" s="56">
        <v>10</v>
      </c>
      <c r="AW26" s="60">
        <v>44</v>
      </c>
      <c r="AX26" s="8">
        <v>16</v>
      </c>
      <c r="AY26" s="14">
        <v>8</v>
      </c>
      <c r="AZ26" s="13"/>
      <c r="BA26" s="8"/>
      <c r="BB26" s="56"/>
      <c r="BC26" s="13"/>
      <c r="BD26" s="8"/>
      <c r="BE26" s="14"/>
      <c r="BF26" s="13"/>
      <c r="BG26" s="8"/>
      <c r="BH26" s="56"/>
      <c r="BI26" s="13">
        <v>220</v>
      </c>
      <c r="BJ26" s="109">
        <v>16</v>
      </c>
      <c r="BK26" s="1"/>
      <c r="BL26" s="1"/>
      <c r="BM26" s="43"/>
      <c r="BN26" s="1"/>
      <c r="BO26" s="1"/>
      <c r="CA26" s="29"/>
      <c r="CB26" s="29">
        <f t="shared" si="0"/>
        <v>122</v>
      </c>
      <c r="CC26" s="38">
        <f t="shared" si="1"/>
        <v>49</v>
      </c>
      <c r="CD26" s="38">
        <f t="shared" si="2"/>
        <v>10</v>
      </c>
      <c r="CE26" s="29">
        <f t="shared" si="3"/>
        <v>58</v>
      </c>
      <c r="CF26" s="38">
        <f t="shared" si="4"/>
        <v>12</v>
      </c>
      <c r="CG26" s="29" t="e">
        <f>IF(AND(#REF!="",#REF!="",#REF!="",#REF!=""),"",SUM(#REF!,#REF!,#REF!,#REF!,#REF!))</f>
        <v>#REF!</v>
      </c>
      <c r="CH26" s="38" t="str">
        <f t="shared" si="5"/>
        <v/>
      </c>
      <c r="CI26" s="29">
        <f t="shared" si="6"/>
        <v>56</v>
      </c>
      <c r="CJ26" s="38">
        <f t="shared" si="7"/>
        <v>12</v>
      </c>
      <c r="CK26" s="29">
        <f t="shared" si="8"/>
        <v>62</v>
      </c>
      <c r="CL26" s="38">
        <f t="shared" si="9"/>
        <v>13</v>
      </c>
      <c r="CM26" s="29" t="e">
        <f>IF(AND(#REF!="",#REF!="",#REF!="",#REF!=""),"",SUM(#REF!,#REF!,#REF!,#REF!,#REF!))</f>
        <v>#REF!</v>
      </c>
      <c r="CN26" s="38" t="str">
        <f t="shared" si="10"/>
        <v/>
      </c>
      <c r="CO26" s="38"/>
      <c r="CP26" s="38"/>
    </row>
    <row r="27" spans="1:94" ht="21.9" customHeight="1">
      <c r="A27" s="358">
        <v>21</v>
      </c>
      <c r="B27" s="359">
        <v>1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123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9">
        <v>20</v>
      </c>
      <c r="AC27" s="20">
        <v>19</v>
      </c>
      <c r="AD27" s="20">
        <v>29</v>
      </c>
      <c r="AE27" s="8">
        <v>17</v>
      </c>
      <c r="AF27" s="62">
        <v>10</v>
      </c>
      <c r="AG27" s="60">
        <v>45</v>
      </c>
      <c r="AH27" s="8">
        <v>20</v>
      </c>
      <c r="AI27" s="14">
        <v>14</v>
      </c>
      <c r="AJ27" s="13">
        <v>9</v>
      </c>
      <c r="AK27" s="8">
        <v>6</v>
      </c>
      <c r="AL27" s="8">
        <v>29</v>
      </c>
      <c r="AM27" s="8">
        <v>5</v>
      </c>
      <c r="AN27" s="56">
        <v>9</v>
      </c>
      <c r="AO27" s="60">
        <v>49</v>
      </c>
      <c r="AP27" s="8">
        <v>15</v>
      </c>
      <c r="AQ27" s="14">
        <v>8</v>
      </c>
      <c r="AR27" s="13">
        <v>9</v>
      </c>
      <c r="AS27" s="8">
        <v>7</v>
      </c>
      <c r="AT27" s="8">
        <v>15</v>
      </c>
      <c r="AU27" s="8">
        <v>6</v>
      </c>
      <c r="AV27" s="56">
        <v>10</v>
      </c>
      <c r="AW27" s="60">
        <v>42</v>
      </c>
      <c r="AX27" s="8">
        <v>16</v>
      </c>
      <c r="AY27" s="14">
        <v>8</v>
      </c>
      <c r="AZ27" s="13"/>
      <c r="BA27" s="8"/>
      <c r="BB27" s="56"/>
      <c r="BC27" s="13"/>
      <c r="BD27" s="8"/>
      <c r="BE27" s="14"/>
      <c r="BF27" s="13"/>
      <c r="BG27" s="8"/>
      <c r="BH27" s="56"/>
      <c r="BI27" s="13">
        <v>220</v>
      </c>
      <c r="BJ27" s="109">
        <v>34</v>
      </c>
      <c r="BK27" s="1"/>
      <c r="BL27" s="1"/>
      <c r="BM27" s="43"/>
      <c r="BN27" s="1"/>
      <c r="BO27" s="1"/>
      <c r="CA27" s="29"/>
      <c r="CB27" s="29">
        <f t="shared" si="0"/>
        <v>123</v>
      </c>
      <c r="CC27" s="38">
        <f t="shared" si="1"/>
        <v>50</v>
      </c>
      <c r="CD27" s="38">
        <f t="shared" si="2"/>
        <v>10</v>
      </c>
      <c r="CE27" s="29">
        <f t="shared" si="3"/>
        <v>58</v>
      </c>
      <c r="CF27" s="38">
        <f t="shared" si="4"/>
        <v>12</v>
      </c>
      <c r="CG27" s="29" t="e">
        <f>IF(AND(#REF!="",#REF!="",#REF!="",#REF!=""),"",SUM(#REF!,#REF!,#REF!,#REF!,#REF!))</f>
        <v>#REF!</v>
      </c>
      <c r="CH27" s="38" t="str">
        <f t="shared" si="5"/>
        <v/>
      </c>
      <c r="CI27" s="29">
        <f t="shared" si="6"/>
        <v>58</v>
      </c>
      <c r="CJ27" s="38">
        <f t="shared" si="7"/>
        <v>12</v>
      </c>
      <c r="CK27" s="29">
        <f t="shared" si="8"/>
        <v>47</v>
      </c>
      <c r="CL27" s="38">
        <f t="shared" si="9"/>
        <v>10</v>
      </c>
      <c r="CM27" s="29" t="e">
        <f>IF(AND(#REF!="",#REF!="",#REF!="",#REF!=""),"",SUM(#REF!,#REF!,#REF!,#REF!,#REF!))</f>
        <v>#REF!</v>
      </c>
      <c r="CN27" s="38" t="str">
        <f t="shared" si="10"/>
        <v/>
      </c>
      <c r="CO27" s="38"/>
      <c r="CP27" s="38"/>
    </row>
    <row r="28" spans="1:94" ht="21.9" customHeight="1">
      <c r="A28" s="358">
        <v>22</v>
      </c>
      <c r="B28" s="359">
        <v>1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124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9">
        <v>20</v>
      </c>
      <c r="AC28" s="20">
        <v>19</v>
      </c>
      <c r="AD28" s="20">
        <v>29</v>
      </c>
      <c r="AE28" s="8">
        <v>17</v>
      </c>
      <c r="AF28" s="62">
        <v>10</v>
      </c>
      <c r="AG28" s="60">
        <v>45</v>
      </c>
      <c r="AH28" s="8">
        <v>20</v>
      </c>
      <c r="AI28" s="14">
        <v>14</v>
      </c>
      <c r="AJ28" s="13">
        <v>9</v>
      </c>
      <c r="AK28" s="8">
        <v>6</v>
      </c>
      <c r="AL28" s="8">
        <v>24</v>
      </c>
      <c r="AM28" s="8">
        <v>5</v>
      </c>
      <c r="AN28" s="56">
        <v>8</v>
      </c>
      <c r="AO28" s="60">
        <v>48</v>
      </c>
      <c r="AP28" s="8">
        <v>15</v>
      </c>
      <c r="AQ28" s="14">
        <v>8</v>
      </c>
      <c r="AR28" s="13">
        <v>9</v>
      </c>
      <c r="AS28" s="8">
        <v>7</v>
      </c>
      <c r="AT28" s="8">
        <v>16</v>
      </c>
      <c r="AU28" s="8">
        <v>6</v>
      </c>
      <c r="AV28" s="56">
        <v>10</v>
      </c>
      <c r="AW28" s="60">
        <v>45</v>
      </c>
      <c r="AX28" s="8">
        <v>16</v>
      </c>
      <c r="AY28" s="14">
        <v>8</v>
      </c>
      <c r="AZ28" s="13"/>
      <c r="BA28" s="8"/>
      <c r="BB28" s="56"/>
      <c r="BC28" s="13"/>
      <c r="BD28" s="8"/>
      <c r="BE28" s="14"/>
      <c r="BF28" s="13"/>
      <c r="BG28" s="8"/>
      <c r="BH28" s="56"/>
      <c r="BI28" s="13">
        <v>220</v>
      </c>
      <c r="BJ28" s="109">
        <v>22</v>
      </c>
      <c r="BK28" s="1"/>
      <c r="BL28" s="1"/>
      <c r="BM28" s="43"/>
      <c r="BN28" s="1"/>
      <c r="BO28" s="1"/>
      <c r="CA28" s="29"/>
      <c r="CB28" s="29">
        <f t="shared" si="0"/>
        <v>124</v>
      </c>
      <c r="CC28" s="38">
        <f t="shared" si="1"/>
        <v>50</v>
      </c>
      <c r="CD28" s="38">
        <f t="shared" si="2"/>
        <v>10</v>
      </c>
      <c r="CE28" s="29">
        <f t="shared" si="3"/>
        <v>58</v>
      </c>
      <c r="CF28" s="38">
        <f t="shared" si="4"/>
        <v>12</v>
      </c>
      <c r="CG28" s="29" t="e">
        <f>IF(AND(#REF!="",#REF!="",#REF!="",#REF!=""),"",SUM(#REF!,#REF!,#REF!,#REF!,#REF!))</f>
        <v>#REF!</v>
      </c>
      <c r="CH28" s="38" t="str">
        <f t="shared" si="5"/>
        <v/>
      </c>
      <c r="CI28" s="29">
        <f t="shared" si="6"/>
        <v>52</v>
      </c>
      <c r="CJ28" s="38">
        <f t="shared" si="7"/>
        <v>11</v>
      </c>
      <c r="CK28" s="29">
        <f t="shared" si="8"/>
        <v>48</v>
      </c>
      <c r="CL28" s="38">
        <f t="shared" si="9"/>
        <v>10</v>
      </c>
      <c r="CM28" s="29" t="e">
        <f>IF(AND(#REF!="",#REF!="",#REF!="",#REF!=""),"",SUM(#REF!,#REF!,#REF!,#REF!,#REF!))</f>
        <v>#REF!</v>
      </c>
      <c r="CN28" s="38" t="str">
        <f t="shared" si="10"/>
        <v/>
      </c>
      <c r="CO28" s="38"/>
      <c r="CP28" s="38"/>
    </row>
    <row r="29" spans="1:94" ht="21.9" customHeight="1">
      <c r="A29" s="358">
        <v>23</v>
      </c>
      <c r="B29" s="359">
        <v>1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125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9">
        <v>20</v>
      </c>
      <c r="AC29" s="20">
        <v>19</v>
      </c>
      <c r="AD29" s="20">
        <v>29</v>
      </c>
      <c r="AE29" s="8">
        <v>17</v>
      </c>
      <c r="AF29" s="62">
        <v>10</v>
      </c>
      <c r="AG29" s="60">
        <v>45</v>
      </c>
      <c r="AH29" s="8">
        <v>20</v>
      </c>
      <c r="AI29" s="14">
        <v>14</v>
      </c>
      <c r="AJ29" s="13">
        <v>9</v>
      </c>
      <c r="AK29" s="8">
        <v>6</v>
      </c>
      <c r="AL29" s="8">
        <v>21</v>
      </c>
      <c r="AM29" s="8">
        <v>5</v>
      </c>
      <c r="AN29" s="56">
        <v>9</v>
      </c>
      <c r="AO29" s="60">
        <v>47</v>
      </c>
      <c r="AP29" s="8">
        <v>15</v>
      </c>
      <c r="AQ29" s="14">
        <v>8</v>
      </c>
      <c r="AR29" s="13">
        <v>9</v>
      </c>
      <c r="AS29" s="8">
        <v>7</v>
      </c>
      <c r="AT29" s="8">
        <v>25</v>
      </c>
      <c r="AU29" s="8">
        <v>6</v>
      </c>
      <c r="AV29" s="56">
        <v>9</v>
      </c>
      <c r="AW29" s="60">
        <v>46</v>
      </c>
      <c r="AX29" s="8">
        <v>16</v>
      </c>
      <c r="AY29" s="14">
        <v>8</v>
      </c>
      <c r="AZ29" s="13"/>
      <c r="BA29" s="8"/>
      <c r="BB29" s="56"/>
      <c r="BC29" s="13"/>
      <c r="BD29" s="8"/>
      <c r="BE29" s="14"/>
      <c r="BF29" s="13"/>
      <c r="BG29" s="8"/>
      <c r="BH29" s="56"/>
      <c r="BI29" s="13">
        <v>220</v>
      </c>
      <c r="BJ29" s="109">
        <v>32</v>
      </c>
      <c r="BK29" s="1"/>
      <c r="BL29" s="1"/>
      <c r="BM29" s="43"/>
      <c r="BN29" s="1"/>
      <c r="BO29" s="1"/>
      <c r="CA29" s="29"/>
      <c r="CB29" s="29">
        <f t="shared" si="0"/>
        <v>125</v>
      </c>
      <c r="CC29" s="38">
        <f t="shared" si="1"/>
        <v>53</v>
      </c>
      <c r="CD29" s="38">
        <f t="shared" si="2"/>
        <v>11</v>
      </c>
      <c r="CE29" s="29">
        <f t="shared" si="3"/>
        <v>56</v>
      </c>
      <c r="CF29" s="38">
        <f t="shared" si="4"/>
        <v>12</v>
      </c>
      <c r="CG29" s="29" t="e">
        <f>IF(AND(#REF!="",#REF!="",#REF!="",#REF!=""),"",SUM(#REF!,#REF!,#REF!,#REF!,#REF!))</f>
        <v>#REF!</v>
      </c>
      <c r="CH29" s="38" t="str">
        <f t="shared" si="5"/>
        <v/>
      </c>
      <c r="CI29" s="29">
        <f t="shared" si="6"/>
        <v>50</v>
      </c>
      <c r="CJ29" s="38">
        <f t="shared" si="7"/>
        <v>10</v>
      </c>
      <c r="CK29" s="29">
        <f t="shared" si="8"/>
        <v>56</v>
      </c>
      <c r="CL29" s="38">
        <f t="shared" si="9"/>
        <v>12</v>
      </c>
      <c r="CM29" s="29" t="e">
        <f>IF(AND(#REF!="",#REF!="",#REF!="",#REF!=""),"",SUM(#REF!,#REF!,#REF!,#REF!,#REF!))</f>
        <v>#REF!</v>
      </c>
      <c r="CN29" s="38" t="str">
        <f t="shared" si="10"/>
        <v/>
      </c>
      <c r="CO29" s="38"/>
      <c r="CP29" s="38"/>
    </row>
    <row r="30" spans="1:94" ht="21.9" customHeight="1">
      <c r="A30" s="358">
        <v>24</v>
      </c>
      <c r="B30" s="359">
        <v>1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126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9">
        <v>20</v>
      </c>
      <c r="AC30" s="20">
        <v>19</v>
      </c>
      <c r="AD30" s="20">
        <v>29</v>
      </c>
      <c r="AE30" s="8">
        <v>17</v>
      </c>
      <c r="AF30" s="62">
        <v>10</v>
      </c>
      <c r="AG30" s="60">
        <v>45</v>
      </c>
      <c r="AH30" s="8">
        <v>20</v>
      </c>
      <c r="AI30" s="14">
        <v>14</v>
      </c>
      <c r="AJ30" s="13">
        <v>9</v>
      </c>
      <c r="AK30" s="8">
        <v>6</v>
      </c>
      <c r="AL30" s="8">
        <v>25</v>
      </c>
      <c r="AM30" s="8">
        <v>5</v>
      </c>
      <c r="AN30" s="56">
        <v>8</v>
      </c>
      <c r="AO30" s="60">
        <v>49</v>
      </c>
      <c r="AP30" s="8">
        <v>15</v>
      </c>
      <c r="AQ30" s="14">
        <v>8</v>
      </c>
      <c r="AR30" s="13">
        <v>9</v>
      </c>
      <c r="AS30" s="8">
        <v>7</v>
      </c>
      <c r="AT30" s="8">
        <v>32</v>
      </c>
      <c r="AU30" s="8">
        <v>6</v>
      </c>
      <c r="AV30" s="56">
        <v>9</v>
      </c>
      <c r="AW30" s="60">
        <v>48</v>
      </c>
      <c r="AX30" s="8">
        <v>16</v>
      </c>
      <c r="AY30" s="14">
        <v>8</v>
      </c>
      <c r="AZ30" s="13"/>
      <c r="BA30" s="8"/>
      <c r="BB30" s="56"/>
      <c r="BC30" s="13"/>
      <c r="BD30" s="8"/>
      <c r="BE30" s="14"/>
      <c r="BF30" s="13"/>
      <c r="BG30" s="8"/>
      <c r="BH30" s="56"/>
      <c r="BI30" s="13">
        <v>220</v>
      </c>
      <c r="BJ30" s="109">
        <v>20</v>
      </c>
      <c r="BK30" s="1"/>
      <c r="BL30" s="1"/>
      <c r="BM30" s="43"/>
      <c r="BN30" s="1"/>
      <c r="BO30" s="1"/>
      <c r="CA30" s="29"/>
      <c r="CB30" s="29">
        <f t="shared" si="0"/>
        <v>126</v>
      </c>
      <c r="CC30" s="38">
        <f t="shared" si="1"/>
        <v>52</v>
      </c>
      <c r="CD30" s="38">
        <f t="shared" si="2"/>
        <v>11</v>
      </c>
      <c r="CE30" s="29">
        <f t="shared" si="3"/>
        <v>51</v>
      </c>
      <c r="CF30" s="38">
        <f t="shared" si="4"/>
        <v>11</v>
      </c>
      <c r="CG30" s="29" t="e">
        <f>IF(AND(#REF!="",#REF!="",#REF!="",#REF!=""),"",SUM(#REF!,#REF!,#REF!,#REF!,#REF!))</f>
        <v>#REF!</v>
      </c>
      <c r="CH30" s="38" t="str">
        <f t="shared" si="5"/>
        <v/>
      </c>
      <c r="CI30" s="29">
        <f t="shared" si="6"/>
        <v>53</v>
      </c>
      <c r="CJ30" s="38">
        <f t="shared" si="7"/>
        <v>11</v>
      </c>
      <c r="CK30" s="29">
        <f t="shared" si="8"/>
        <v>63</v>
      </c>
      <c r="CL30" s="38">
        <f t="shared" si="9"/>
        <v>13</v>
      </c>
      <c r="CM30" s="29" t="e">
        <f>IF(AND(#REF!="",#REF!="",#REF!="",#REF!=""),"",SUM(#REF!,#REF!,#REF!,#REF!,#REF!))</f>
        <v>#REF!</v>
      </c>
      <c r="CN30" s="38" t="str">
        <f t="shared" si="10"/>
        <v/>
      </c>
      <c r="CO30" s="38"/>
      <c r="CP30" s="38"/>
    </row>
    <row r="31" spans="1:94" ht="21.9" customHeight="1">
      <c r="A31" s="358">
        <v>25</v>
      </c>
      <c r="B31" s="359">
        <v>1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127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9">
        <v>20</v>
      </c>
      <c r="AC31" s="20">
        <v>19</v>
      </c>
      <c r="AD31" s="20">
        <v>29</v>
      </c>
      <c r="AE31" s="8">
        <v>17</v>
      </c>
      <c r="AF31" s="62">
        <v>10</v>
      </c>
      <c r="AG31" s="60">
        <v>45</v>
      </c>
      <c r="AH31" s="8">
        <v>20</v>
      </c>
      <c r="AI31" s="14">
        <v>14</v>
      </c>
      <c r="AJ31" s="13">
        <v>9</v>
      </c>
      <c r="AK31" s="8">
        <v>6</v>
      </c>
      <c r="AL31" s="8">
        <v>26</v>
      </c>
      <c r="AM31" s="8">
        <v>5</v>
      </c>
      <c r="AN31" s="56">
        <v>9</v>
      </c>
      <c r="AO31" s="60">
        <v>48</v>
      </c>
      <c r="AP31" s="8">
        <v>15</v>
      </c>
      <c r="AQ31" s="14">
        <v>8</v>
      </c>
      <c r="AR31" s="13">
        <v>9</v>
      </c>
      <c r="AS31" s="8">
        <v>7</v>
      </c>
      <c r="AT31" s="8">
        <v>28</v>
      </c>
      <c r="AU31" s="8">
        <v>6</v>
      </c>
      <c r="AV31" s="56">
        <v>9</v>
      </c>
      <c r="AW31" s="60">
        <v>48</v>
      </c>
      <c r="AX31" s="8">
        <v>16</v>
      </c>
      <c r="AY31" s="14">
        <v>8</v>
      </c>
      <c r="AZ31" s="13"/>
      <c r="BA31" s="8"/>
      <c r="BB31" s="56"/>
      <c r="BC31" s="13"/>
      <c r="BD31" s="8"/>
      <c r="BE31" s="14"/>
      <c r="BF31" s="13"/>
      <c r="BG31" s="8"/>
      <c r="BH31" s="56"/>
      <c r="BI31" s="13">
        <v>220</v>
      </c>
      <c r="BJ31" s="109">
        <v>12</v>
      </c>
      <c r="BK31" s="1"/>
      <c r="BL31" s="1"/>
      <c r="BM31" s="43"/>
      <c r="BN31" s="1"/>
      <c r="BO31" s="1"/>
      <c r="CA31" s="29"/>
      <c r="CB31" s="29">
        <f t="shared" si="0"/>
        <v>127</v>
      </c>
      <c r="CC31" s="38">
        <f t="shared" si="1"/>
        <v>51</v>
      </c>
      <c r="CD31" s="38">
        <f t="shared" si="2"/>
        <v>11</v>
      </c>
      <c r="CE31" s="29">
        <f t="shared" si="3"/>
        <v>56</v>
      </c>
      <c r="CF31" s="38">
        <f t="shared" si="4"/>
        <v>12</v>
      </c>
      <c r="CG31" s="29" t="e">
        <f>IF(AND(#REF!="",#REF!="",#REF!="",#REF!=""),"",SUM(#REF!,#REF!,#REF!,#REF!,#REF!))</f>
        <v>#REF!</v>
      </c>
      <c r="CH31" s="38" t="str">
        <f t="shared" si="5"/>
        <v/>
      </c>
      <c r="CI31" s="29">
        <f t="shared" si="6"/>
        <v>55</v>
      </c>
      <c r="CJ31" s="38">
        <f t="shared" si="7"/>
        <v>11</v>
      </c>
      <c r="CK31" s="29">
        <f t="shared" si="8"/>
        <v>59</v>
      </c>
      <c r="CL31" s="38">
        <f t="shared" si="9"/>
        <v>12</v>
      </c>
      <c r="CM31" s="29" t="e">
        <f>IF(AND(#REF!="",#REF!="",#REF!="",#REF!=""),"",SUM(#REF!,#REF!,#REF!,#REF!,#REF!))</f>
        <v>#REF!</v>
      </c>
      <c r="CN31" s="38" t="str">
        <f t="shared" si="10"/>
        <v/>
      </c>
      <c r="CO31" s="38"/>
      <c r="CP31" s="38"/>
    </row>
    <row r="32" spans="1:94" ht="21.9" customHeight="1">
      <c r="A32" s="358">
        <v>26</v>
      </c>
      <c r="B32" s="359">
        <v>1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128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9">
        <v>20</v>
      </c>
      <c r="AC32" s="20">
        <v>19</v>
      </c>
      <c r="AD32" s="20">
        <v>29</v>
      </c>
      <c r="AE32" s="8">
        <v>17</v>
      </c>
      <c r="AF32" s="62">
        <v>10</v>
      </c>
      <c r="AG32" s="60">
        <v>45</v>
      </c>
      <c r="AH32" s="8">
        <v>20</v>
      </c>
      <c r="AI32" s="14">
        <v>14</v>
      </c>
      <c r="AJ32" s="13">
        <v>9</v>
      </c>
      <c r="AK32" s="8">
        <v>6</v>
      </c>
      <c r="AL32" s="8">
        <v>21</v>
      </c>
      <c r="AM32" s="8">
        <v>5</v>
      </c>
      <c r="AN32" s="56">
        <v>8</v>
      </c>
      <c r="AO32" s="60">
        <v>47</v>
      </c>
      <c r="AP32" s="8">
        <v>15</v>
      </c>
      <c r="AQ32" s="14">
        <v>8</v>
      </c>
      <c r="AR32" s="13">
        <v>9</v>
      </c>
      <c r="AS32" s="8">
        <v>7</v>
      </c>
      <c r="AT32" s="8">
        <v>29</v>
      </c>
      <c r="AU32" s="8">
        <v>6</v>
      </c>
      <c r="AV32" s="56">
        <v>9</v>
      </c>
      <c r="AW32" s="60">
        <v>47</v>
      </c>
      <c r="AX32" s="8">
        <v>16</v>
      </c>
      <c r="AY32" s="14">
        <v>8</v>
      </c>
      <c r="AZ32" s="13"/>
      <c r="BA32" s="8"/>
      <c r="BB32" s="56"/>
      <c r="BC32" s="13"/>
      <c r="BD32" s="8"/>
      <c r="BE32" s="14"/>
      <c r="BF32" s="13"/>
      <c r="BG32" s="8"/>
      <c r="BH32" s="56"/>
      <c r="BI32" s="13">
        <v>220</v>
      </c>
      <c r="BJ32" s="109">
        <v>22</v>
      </c>
      <c r="BK32" s="1"/>
      <c r="BL32" s="1"/>
      <c r="BM32" s="43"/>
      <c r="BN32" s="1"/>
      <c r="BO32" s="1"/>
      <c r="CA32" s="29"/>
      <c r="CB32" s="29">
        <f t="shared" si="0"/>
        <v>128</v>
      </c>
      <c r="CC32" s="38">
        <f t="shared" si="1"/>
        <v>45</v>
      </c>
      <c r="CD32" s="38">
        <f t="shared" si="2"/>
        <v>9</v>
      </c>
      <c r="CE32" s="29">
        <f t="shared" si="3"/>
        <v>56</v>
      </c>
      <c r="CF32" s="38">
        <f t="shared" si="4"/>
        <v>12</v>
      </c>
      <c r="CG32" s="29" t="e">
        <f>IF(AND(#REF!="",#REF!="",#REF!="",#REF!=""),"",SUM(#REF!,#REF!,#REF!,#REF!,#REF!))</f>
        <v>#REF!</v>
      </c>
      <c r="CH32" s="38" t="str">
        <f t="shared" si="5"/>
        <v/>
      </c>
      <c r="CI32" s="29">
        <f t="shared" si="6"/>
        <v>49</v>
      </c>
      <c r="CJ32" s="38">
        <f t="shared" si="7"/>
        <v>10</v>
      </c>
      <c r="CK32" s="29">
        <f t="shared" si="8"/>
        <v>60</v>
      </c>
      <c r="CL32" s="38">
        <f t="shared" si="9"/>
        <v>12</v>
      </c>
      <c r="CM32" s="29" t="e">
        <f>IF(AND(#REF!="",#REF!="",#REF!="",#REF!=""),"",SUM(#REF!,#REF!,#REF!,#REF!,#REF!))</f>
        <v>#REF!</v>
      </c>
      <c r="CN32" s="38" t="str">
        <f t="shared" si="10"/>
        <v/>
      </c>
      <c r="CO32" s="38"/>
      <c r="CP32" s="38"/>
    </row>
    <row r="33" spans="1:94" ht="21.9" customHeight="1">
      <c r="A33" s="358">
        <v>27</v>
      </c>
      <c r="B33" s="359">
        <v>1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129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9">
        <v>20</v>
      </c>
      <c r="AC33" s="20">
        <v>19</v>
      </c>
      <c r="AD33" s="20">
        <v>29</v>
      </c>
      <c r="AE33" s="8">
        <v>17</v>
      </c>
      <c r="AF33" s="62">
        <v>10</v>
      </c>
      <c r="AG33" s="60">
        <v>45</v>
      </c>
      <c r="AH33" s="8">
        <v>20</v>
      </c>
      <c r="AI33" s="14">
        <v>14</v>
      </c>
      <c r="AJ33" s="13">
        <v>9</v>
      </c>
      <c r="AK33" s="8">
        <v>6</v>
      </c>
      <c r="AL33" s="8">
        <v>22</v>
      </c>
      <c r="AM33" s="8">
        <v>5</v>
      </c>
      <c r="AN33" s="56">
        <v>9</v>
      </c>
      <c r="AO33" s="60">
        <v>49</v>
      </c>
      <c r="AP33" s="8">
        <v>15</v>
      </c>
      <c r="AQ33" s="14">
        <v>8</v>
      </c>
      <c r="AR33" s="13">
        <v>9</v>
      </c>
      <c r="AS33" s="8">
        <v>7</v>
      </c>
      <c r="AT33" s="8">
        <v>24</v>
      </c>
      <c r="AU33" s="8">
        <v>6</v>
      </c>
      <c r="AV33" s="56">
        <v>9</v>
      </c>
      <c r="AW33" s="60">
        <v>49</v>
      </c>
      <c r="AX33" s="8">
        <v>16</v>
      </c>
      <c r="AY33" s="14">
        <v>8</v>
      </c>
      <c r="AZ33" s="13"/>
      <c r="BA33" s="8"/>
      <c r="BB33" s="56"/>
      <c r="BC33" s="13"/>
      <c r="BD33" s="8"/>
      <c r="BE33" s="14"/>
      <c r="BF33" s="13"/>
      <c r="BG33" s="8"/>
      <c r="BH33" s="56"/>
      <c r="BI33" s="13">
        <v>220</v>
      </c>
      <c r="BJ33" s="109">
        <v>24</v>
      </c>
      <c r="BK33" s="1"/>
      <c r="BL33" s="1"/>
      <c r="BM33" s="43"/>
      <c r="BN33" s="1"/>
      <c r="BO33" s="1"/>
      <c r="CA33" s="29"/>
      <c r="CB33" s="29">
        <f t="shared" si="0"/>
        <v>129</v>
      </c>
      <c r="CC33" s="38">
        <f t="shared" si="1"/>
        <v>46</v>
      </c>
      <c r="CD33" s="38">
        <f t="shared" si="2"/>
        <v>10</v>
      </c>
      <c r="CE33" s="29">
        <f t="shared" si="3"/>
        <v>58</v>
      </c>
      <c r="CF33" s="38">
        <f t="shared" si="4"/>
        <v>12</v>
      </c>
      <c r="CG33" s="29" t="e">
        <f>IF(AND(#REF!="",#REF!="",#REF!="",#REF!=""),"",SUM(#REF!,#REF!,#REF!,#REF!,#REF!))</f>
        <v>#REF!</v>
      </c>
      <c r="CH33" s="38" t="str">
        <f t="shared" si="5"/>
        <v/>
      </c>
      <c r="CI33" s="29">
        <f t="shared" si="6"/>
        <v>51</v>
      </c>
      <c r="CJ33" s="38">
        <f t="shared" si="7"/>
        <v>11</v>
      </c>
      <c r="CK33" s="29">
        <f t="shared" si="8"/>
        <v>55</v>
      </c>
      <c r="CL33" s="38">
        <f t="shared" si="9"/>
        <v>11</v>
      </c>
      <c r="CM33" s="29" t="e">
        <f>IF(AND(#REF!="",#REF!="",#REF!="",#REF!=""),"",SUM(#REF!,#REF!,#REF!,#REF!,#REF!))</f>
        <v>#REF!</v>
      </c>
      <c r="CN33" s="38" t="str">
        <f t="shared" si="10"/>
        <v/>
      </c>
      <c r="CO33" s="38"/>
      <c r="CP33" s="38"/>
    </row>
    <row r="34" spans="1:94" ht="21.9" customHeight="1">
      <c r="A34" s="358">
        <v>28</v>
      </c>
      <c r="B34" s="359">
        <v>1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130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9">
        <v>20</v>
      </c>
      <c r="AC34" s="20">
        <v>19</v>
      </c>
      <c r="AD34" s="20">
        <v>29</v>
      </c>
      <c r="AE34" s="8">
        <v>17</v>
      </c>
      <c r="AF34" s="62">
        <v>10</v>
      </c>
      <c r="AG34" s="60">
        <v>45</v>
      </c>
      <c r="AH34" s="8">
        <v>20</v>
      </c>
      <c r="AI34" s="14">
        <v>14</v>
      </c>
      <c r="AJ34" s="13">
        <v>9</v>
      </c>
      <c r="AK34" s="8">
        <v>6</v>
      </c>
      <c r="AL34" s="8">
        <v>23</v>
      </c>
      <c r="AM34" s="8">
        <v>5</v>
      </c>
      <c r="AN34" s="56">
        <v>9</v>
      </c>
      <c r="AO34" s="60">
        <v>48</v>
      </c>
      <c r="AP34" s="8">
        <v>15</v>
      </c>
      <c r="AQ34" s="14">
        <v>8</v>
      </c>
      <c r="AR34" s="13">
        <v>9</v>
      </c>
      <c r="AS34" s="8">
        <v>7</v>
      </c>
      <c r="AT34" s="8">
        <v>25</v>
      </c>
      <c r="AU34" s="8">
        <v>6</v>
      </c>
      <c r="AV34" s="56">
        <v>9</v>
      </c>
      <c r="AW34" s="60">
        <v>46</v>
      </c>
      <c r="AX34" s="8">
        <v>16</v>
      </c>
      <c r="AY34" s="14">
        <v>8</v>
      </c>
      <c r="AZ34" s="13"/>
      <c r="BA34" s="8"/>
      <c r="BB34" s="56"/>
      <c r="BC34" s="13"/>
      <c r="BD34" s="8"/>
      <c r="BE34" s="14"/>
      <c r="BF34" s="13"/>
      <c r="BG34" s="8"/>
      <c r="BH34" s="56"/>
      <c r="BI34" s="13">
        <v>220</v>
      </c>
      <c r="BJ34" s="109">
        <v>20</v>
      </c>
      <c r="BK34" s="1"/>
      <c r="BL34" s="1"/>
      <c r="BM34" s="43"/>
      <c r="BN34" s="1"/>
      <c r="BO34" s="1"/>
      <c r="CA34" s="29"/>
      <c r="CB34" s="29">
        <f t="shared" si="0"/>
        <v>130</v>
      </c>
      <c r="CC34" s="38">
        <f t="shared" si="1"/>
        <v>47</v>
      </c>
      <c r="CD34" s="38">
        <f t="shared" si="2"/>
        <v>10</v>
      </c>
      <c r="CE34" s="29">
        <f t="shared" si="3"/>
        <v>55</v>
      </c>
      <c r="CF34" s="38">
        <f t="shared" si="4"/>
        <v>11</v>
      </c>
      <c r="CG34" s="29" t="e">
        <f>IF(AND(#REF!="",#REF!="",#REF!="",#REF!=""),"",SUM(#REF!,#REF!,#REF!,#REF!,#REF!))</f>
        <v>#REF!</v>
      </c>
      <c r="CH34" s="38" t="str">
        <f t="shared" si="5"/>
        <v/>
      </c>
      <c r="CI34" s="29">
        <f t="shared" si="6"/>
        <v>52</v>
      </c>
      <c r="CJ34" s="38">
        <f t="shared" si="7"/>
        <v>11</v>
      </c>
      <c r="CK34" s="29">
        <f t="shared" si="8"/>
        <v>56</v>
      </c>
      <c r="CL34" s="38">
        <f t="shared" si="9"/>
        <v>12</v>
      </c>
      <c r="CM34" s="29" t="e">
        <f>IF(AND(#REF!="",#REF!="",#REF!="",#REF!=""),"",SUM(#REF!,#REF!,#REF!,#REF!,#REF!))</f>
        <v>#REF!</v>
      </c>
      <c r="CN34" s="38" t="str">
        <f t="shared" si="10"/>
        <v/>
      </c>
      <c r="CO34" s="38"/>
      <c r="CP34" s="38"/>
    </row>
    <row r="35" spans="1:94" ht="21.9" customHeight="1">
      <c r="A35" s="358">
        <v>29</v>
      </c>
      <c r="B35" s="359">
        <v>1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131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9">
        <v>20</v>
      </c>
      <c r="AC35" s="20">
        <v>19</v>
      </c>
      <c r="AD35" s="20">
        <v>29</v>
      </c>
      <c r="AE35" s="8">
        <v>17</v>
      </c>
      <c r="AF35" s="62">
        <v>10</v>
      </c>
      <c r="AG35" s="60">
        <v>45</v>
      </c>
      <c r="AH35" s="8">
        <v>20</v>
      </c>
      <c r="AI35" s="14">
        <v>14</v>
      </c>
      <c r="AJ35" s="13">
        <v>9</v>
      </c>
      <c r="AK35" s="8">
        <v>6</v>
      </c>
      <c r="AL35" s="8">
        <v>26</v>
      </c>
      <c r="AM35" s="8">
        <v>5</v>
      </c>
      <c r="AN35" s="56">
        <v>9</v>
      </c>
      <c r="AO35" s="60">
        <v>47</v>
      </c>
      <c r="AP35" s="8">
        <v>15</v>
      </c>
      <c r="AQ35" s="14">
        <v>8</v>
      </c>
      <c r="AR35" s="13">
        <v>9</v>
      </c>
      <c r="AS35" s="8">
        <v>7</v>
      </c>
      <c r="AT35" s="8">
        <v>26</v>
      </c>
      <c r="AU35" s="8">
        <v>6</v>
      </c>
      <c r="AV35" s="56">
        <v>8</v>
      </c>
      <c r="AW35" s="60">
        <v>47</v>
      </c>
      <c r="AX35" s="8">
        <v>16</v>
      </c>
      <c r="AY35" s="14">
        <v>8</v>
      </c>
      <c r="AZ35" s="13"/>
      <c r="BA35" s="8"/>
      <c r="BB35" s="56"/>
      <c r="BC35" s="13"/>
      <c r="BD35" s="8"/>
      <c r="BE35" s="14"/>
      <c r="BF35" s="13"/>
      <c r="BG35" s="8"/>
      <c r="BH35" s="56"/>
      <c r="BI35" s="13">
        <v>220</v>
      </c>
      <c r="BJ35" s="109">
        <v>34</v>
      </c>
      <c r="BK35" s="1"/>
      <c r="BL35" s="1"/>
      <c r="BM35" s="43"/>
      <c r="BN35" s="1"/>
      <c r="BO35" s="1"/>
      <c r="CA35" s="29"/>
      <c r="CB35" s="29">
        <f t="shared" si="0"/>
        <v>131</v>
      </c>
      <c r="CC35" s="38">
        <f t="shared" si="1"/>
        <v>47</v>
      </c>
      <c r="CD35" s="38">
        <f t="shared" si="2"/>
        <v>10</v>
      </c>
      <c r="CE35" s="29">
        <f t="shared" si="3"/>
        <v>55</v>
      </c>
      <c r="CF35" s="38">
        <f t="shared" si="4"/>
        <v>11</v>
      </c>
      <c r="CG35" s="29" t="e">
        <f>IF(AND(#REF!="",#REF!="",#REF!="",#REF!=""),"",SUM(#REF!,#REF!,#REF!,#REF!,#REF!))</f>
        <v>#REF!</v>
      </c>
      <c r="CH35" s="38" t="str">
        <f t="shared" si="5"/>
        <v/>
      </c>
      <c r="CI35" s="29">
        <f t="shared" si="6"/>
        <v>55</v>
      </c>
      <c r="CJ35" s="38">
        <f t="shared" si="7"/>
        <v>11</v>
      </c>
      <c r="CK35" s="29">
        <f t="shared" si="8"/>
        <v>56</v>
      </c>
      <c r="CL35" s="38">
        <f t="shared" si="9"/>
        <v>12</v>
      </c>
      <c r="CM35" s="29" t="e">
        <f>IF(AND(#REF!="",#REF!="",#REF!="",#REF!=""),"",SUM(#REF!,#REF!,#REF!,#REF!,#REF!))</f>
        <v>#REF!</v>
      </c>
      <c r="CN35" s="38" t="str">
        <f t="shared" si="10"/>
        <v/>
      </c>
      <c r="CO35" s="38"/>
      <c r="CP35" s="38"/>
    </row>
    <row r="36" spans="1:94" ht="21.9" customHeight="1">
      <c r="A36" s="358">
        <v>30</v>
      </c>
      <c r="B36" s="359">
        <v>1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132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9">
        <v>20</v>
      </c>
      <c r="AC36" s="20">
        <v>19</v>
      </c>
      <c r="AD36" s="20">
        <v>29</v>
      </c>
      <c r="AE36" s="8">
        <v>17</v>
      </c>
      <c r="AF36" s="62">
        <v>10</v>
      </c>
      <c r="AG36" s="60">
        <v>45</v>
      </c>
      <c r="AH36" s="8">
        <v>20</v>
      </c>
      <c r="AI36" s="14">
        <v>14</v>
      </c>
      <c r="AJ36" s="13">
        <v>9</v>
      </c>
      <c r="AK36" s="8">
        <v>6</v>
      </c>
      <c r="AL36" s="8">
        <v>25</v>
      </c>
      <c r="AM36" s="8">
        <v>5</v>
      </c>
      <c r="AN36" s="56">
        <v>9</v>
      </c>
      <c r="AO36" s="60">
        <v>45</v>
      </c>
      <c r="AP36" s="8">
        <v>15</v>
      </c>
      <c r="AQ36" s="14">
        <v>8</v>
      </c>
      <c r="AR36" s="13">
        <v>9</v>
      </c>
      <c r="AS36" s="8">
        <v>7</v>
      </c>
      <c r="AT36" s="8">
        <v>27</v>
      </c>
      <c r="AU36" s="8">
        <v>6</v>
      </c>
      <c r="AV36" s="56">
        <v>8</v>
      </c>
      <c r="AW36" s="60">
        <v>42</v>
      </c>
      <c r="AX36" s="8">
        <v>16</v>
      </c>
      <c r="AY36" s="14">
        <v>8</v>
      </c>
      <c r="AZ36" s="13"/>
      <c r="BA36" s="8"/>
      <c r="BB36" s="56"/>
      <c r="BC36" s="13"/>
      <c r="BD36" s="8"/>
      <c r="BE36" s="14"/>
      <c r="BF36" s="13"/>
      <c r="BG36" s="8"/>
      <c r="BH36" s="56"/>
      <c r="BI36" s="13">
        <v>220</v>
      </c>
      <c r="BJ36" s="109">
        <v>28</v>
      </c>
      <c r="BK36" s="1"/>
      <c r="BL36" s="1"/>
      <c r="BM36" s="43"/>
      <c r="BN36" s="1"/>
      <c r="BO36" s="1"/>
      <c r="CA36" s="29"/>
      <c r="CB36" s="29">
        <f t="shared" si="0"/>
        <v>132</v>
      </c>
      <c r="CC36" s="38">
        <f t="shared" si="1"/>
        <v>50</v>
      </c>
      <c r="CD36" s="38">
        <f t="shared" si="2"/>
        <v>10</v>
      </c>
      <c r="CE36" s="29">
        <f t="shared" si="3"/>
        <v>55</v>
      </c>
      <c r="CF36" s="38">
        <f t="shared" si="4"/>
        <v>11</v>
      </c>
      <c r="CG36" s="29" t="e">
        <f>IF(AND(#REF!="",#REF!="",#REF!="",#REF!=""),"",SUM(#REF!,#REF!,#REF!,#REF!,#REF!))</f>
        <v>#REF!</v>
      </c>
      <c r="CH36" s="38" t="str">
        <f t="shared" si="5"/>
        <v/>
      </c>
      <c r="CI36" s="29">
        <f t="shared" si="6"/>
        <v>54</v>
      </c>
      <c r="CJ36" s="38">
        <f t="shared" si="7"/>
        <v>11</v>
      </c>
      <c r="CK36" s="29">
        <f t="shared" si="8"/>
        <v>57</v>
      </c>
      <c r="CL36" s="38">
        <f t="shared" si="9"/>
        <v>12</v>
      </c>
      <c r="CM36" s="29" t="e">
        <f>IF(AND(#REF!="",#REF!="",#REF!="",#REF!=""),"",SUM(#REF!,#REF!,#REF!,#REF!,#REF!))</f>
        <v>#REF!</v>
      </c>
      <c r="CN36" s="38" t="str">
        <f t="shared" si="10"/>
        <v/>
      </c>
      <c r="CO36" s="38"/>
      <c r="CP36" s="38"/>
    </row>
    <row r="37" spans="1:94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9"/>
      <c r="AC37" s="20"/>
      <c r="AD37" s="20"/>
      <c r="AE37" s="8"/>
      <c r="AF37" s="62"/>
      <c r="AG37" s="60"/>
      <c r="AH37" s="8"/>
      <c r="AI37" s="14"/>
      <c r="AJ37" s="13"/>
      <c r="AK37" s="8"/>
      <c r="AL37" s="8">
        <v>24</v>
      </c>
      <c r="AM37" s="8">
        <v>14</v>
      </c>
      <c r="AN37" s="56">
        <v>10</v>
      </c>
      <c r="AO37" s="60">
        <v>47</v>
      </c>
      <c r="AP37" s="8">
        <v>15</v>
      </c>
      <c r="AQ37" s="14">
        <v>8</v>
      </c>
      <c r="AR37" s="13"/>
      <c r="AS37" s="8"/>
      <c r="AT37" s="8">
        <v>30</v>
      </c>
      <c r="AU37" s="8">
        <v>5</v>
      </c>
      <c r="AV37" s="56">
        <v>8</v>
      </c>
      <c r="AW37" s="60">
        <v>41</v>
      </c>
      <c r="AX37" s="8">
        <v>16</v>
      </c>
      <c r="AY37" s="14">
        <v>8</v>
      </c>
      <c r="AZ37" s="13"/>
      <c r="BA37" s="8"/>
      <c r="BB37" s="56"/>
      <c r="BC37" s="13"/>
      <c r="BD37" s="8"/>
      <c r="BE37" s="14"/>
      <c r="BF37" s="13"/>
      <c r="BG37" s="8"/>
      <c r="BH37" s="56"/>
      <c r="BI37" s="13" t="s">
        <v>447</v>
      </c>
      <c r="BJ37" s="109" t="s">
        <v>447</v>
      </c>
      <c r="BK37" s="1"/>
      <c r="BL37" s="1"/>
      <c r="BM37" s="43"/>
      <c r="BN37" s="1"/>
      <c r="BO37" s="1"/>
      <c r="CA37" s="29"/>
      <c r="CB37" s="29" t="str">
        <f t="shared" si="0"/>
        <v/>
      </c>
      <c r="CC37" s="38">
        <f t="shared" si="1"/>
        <v>43</v>
      </c>
      <c r="CD37" s="38">
        <f t="shared" si="2"/>
        <v>9</v>
      </c>
      <c r="CE37" s="29">
        <f t="shared" si="3"/>
        <v>56</v>
      </c>
      <c r="CF37" s="38">
        <f t="shared" si="4"/>
        <v>12</v>
      </c>
      <c r="CG37" s="29" t="e">
        <f>IF(AND(#REF!="",#REF!="",#REF!="",#REF!=""),"",SUM(#REF!,#REF!,#REF!,#REF!,#REF!))</f>
        <v>#REF!</v>
      </c>
      <c r="CH37" s="38" t="str">
        <f t="shared" si="5"/>
        <v/>
      </c>
      <c r="CI37" s="29">
        <f t="shared" si="6"/>
        <v>48</v>
      </c>
      <c r="CJ37" s="38">
        <f t="shared" si="7"/>
        <v>10</v>
      </c>
      <c r="CK37" s="29">
        <f t="shared" si="8"/>
        <v>43</v>
      </c>
      <c r="CL37" s="38">
        <f t="shared" si="9"/>
        <v>9</v>
      </c>
      <c r="CM37" s="29" t="e">
        <f>IF(AND(#REF!="",#REF!="",#REF!="",#REF!=""),"",SUM(#REF!,#REF!,#REF!,#REF!,#REF!))</f>
        <v>#REF!</v>
      </c>
      <c r="CN37" s="38" t="str">
        <f t="shared" si="10"/>
        <v/>
      </c>
      <c r="CO37" s="38"/>
      <c r="CP37" s="38"/>
    </row>
    <row r="38" spans="1:94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/>
      <c r="R38" s="8"/>
      <c r="S38" s="14"/>
      <c r="T38" s="19"/>
      <c r="U38" s="20"/>
      <c r="V38" s="20"/>
      <c r="W38" s="8"/>
      <c r="X38" s="62"/>
      <c r="Y38" s="60"/>
      <c r="Z38" s="8"/>
      <c r="AA38" s="14"/>
      <c r="AB38" s="19"/>
      <c r="AC38" s="20"/>
      <c r="AD38" s="20"/>
      <c r="AE38" s="8"/>
      <c r="AF38" s="62"/>
      <c r="AG38" s="60"/>
      <c r="AH38" s="8"/>
      <c r="AI38" s="14"/>
      <c r="AJ38" s="13"/>
      <c r="AK38" s="8"/>
      <c r="AL38" s="8"/>
      <c r="AM38" s="8"/>
      <c r="AN38" s="56"/>
      <c r="AO38" s="60">
        <v>49</v>
      </c>
      <c r="AP38" s="8">
        <v>15</v>
      </c>
      <c r="AQ38" s="14">
        <v>8</v>
      </c>
      <c r="AR38" s="13"/>
      <c r="AS38" s="8"/>
      <c r="AT38" s="8">
        <v>30</v>
      </c>
      <c r="AU38" s="8">
        <v>5</v>
      </c>
      <c r="AV38" s="56">
        <v>8</v>
      </c>
      <c r="AW38" s="60">
        <v>43</v>
      </c>
      <c r="AX38" s="8">
        <v>16</v>
      </c>
      <c r="AY38" s="14">
        <v>8</v>
      </c>
      <c r="AZ38" s="13"/>
      <c r="BA38" s="8"/>
      <c r="BB38" s="56"/>
      <c r="BC38" s="13"/>
      <c r="BD38" s="8"/>
      <c r="BE38" s="14"/>
      <c r="BF38" s="13"/>
      <c r="BG38" s="8"/>
      <c r="BH38" s="56"/>
      <c r="BI38" s="13" t="s">
        <v>447</v>
      </c>
      <c r="BJ38" s="109" t="s">
        <v>447</v>
      </c>
      <c r="BK38" s="1"/>
      <c r="BL38" s="1"/>
      <c r="BM38" s="43"/>
      <c r="BN38" s="1"/>
      <c r="BO38" s="1"/>
      <c r="CA38" s="29"/>
      <c r="CB38" s="29" t="str">
        <f t="shared" si="0"/>
        <v/>
      </c>
      <c r="CC38" s="38" t="str">
        <f t="shared" si="1"/>
        <v/>
      </c>
      <c r="CD38" s="38" t="str">
        <f t="shared" si="2"/>
        <v/>
      </c>
      <c r="CE38" s="29" t="str">
        <f t="shared" si="3"/>
        <v/>
      </c>
      <c r="CF38" s="38" t="str">
        <f t="shared" si="4"/>
        <v/>
      </c>
      <c r="CG38" s="29" t="e">
        <f>IF(AND(#REF!="",#REF!="",#REF!="",#REF!=""),"",SUM(#REF!,#REF!,#REF!,#REF!,#REF!))</f>
        <v>#REF!</v>
      </c>
      <c r="CH38" s="38" t="str">
        <f t="shared" si="5"/>
        <v/>
      </c>
      <c r="CI38" s="29" t="str">
        <f t="shared" si="6"/>
        <v/>
      </c>
      <c r="CJ38" s="38" t="str">
        <f t="shared" si="7"/>
        <v/>
      </c>
      <c r="CK38" s="29">
        <f t="shared" si="8"/>
        <v>43</v>
      </c>
      <c r="CL38" s="38">
        <f t="shared" si="9"/>
        <v>9</v>
      </c>
      <c r="CM38" s="29" t="e">
        <f>IF(AND(#REF!="",#REF!="",#REF!="",#REF!=""),"",SUM(#REF!,#REF!,#REF!,#REF!,#REF!))</f>
        <v>#REF!</v>
      </c>
      <c r="CN38" s="38" t="str">
        <f t="shared" si="10"/>
        <v/>
      </c>
      <c r="CO38" s="38"/>
      <c r="CP38" s="38"/>
    </row>
    <row r="39" spans="1:94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/>
      <c r="R39" s="8"/>
      <c r="S39" s="14"/>
      <c r="T39" s="19"/>
      <c r="U39" s="20"/>
      <c r="V39" s="20"/>
      <c r="W39" s="8"/>
      <c r="X39" s="62"/>
      <c r="Y39" s="60"/>
      <c r="Z39" s="8"/>
      <c r="AA39" s="14"/>
      <c r="AB39" s="19"/>
      <c r="AC39" s="20"/>
      <c r="AD39" s="20"/>
      <c r="AE39" s="8"/>
      <c r="AF39" s="62"/>
      <c r="AG39" s="60"/>
      <c r="AH39" s="8"/>
      <c r="AI39" s="14"/>
      <c r="AJ39" s="13"/>
      <c r="AK39" s="8"/>
      <c r="AL39" s="8"/>
      <c r="AM39" s="8"/>
      <c r="AN39" s="56"/>
      <c r="AO39" s="60">
        <v>48</v>
      </c>
      <c r="AP39" s="8">
        <v>15</v>
      </c>
      <c r="AQ39" s="14">
        <v>8</v>
      </c>
      <c r="AR39" s="13"/>
      <c r="AS39" s="8"/>
      <c r="AT39" s="8">
        <v>25</v>
      </c>
      <c r="AU39" s="8">
        <v>5</v>
      </c>
      <c r="AV39" s="56">
        <v>8</v>
      </c>
      <c r="AW39" s="60">
        <v>48</v>
      </c>
      <c r="AX39" s="8">
        <v>16</v>
      </c>
      <c r="AY39" s="14">
        <v>8</v>
      </c>
      <c r="AZ39" s="13"/>
      <c r="BA39" s="8"/>
      <c r="BB39" s="56"/>
      <c r="BC39" s="13"/>
      <c r="BD39" s="8"/>
      <c r="BE39" s="14"/>
      <c r="BF39" s="13"/>
      <c r="BG39" s="8"/>
      <c r="BH39" s="56"/>
      <c r="BI39" s="13" t="s">
        <v>447</v>
      </c>
      <c r="BJ39" s="109" t="s">
        <v>447</v>
      </c>
      <c r="BK39" s="1"/>
      <c r="BL39" s="1"/>
      <c r="BM39" s="43"/>
      <c r="BN39" s="1"/>
      <c r="BO39" s="1"/>
      <c r="CA39" s="29"/>
      <c r="CB39" s="29" t="str">
        <f t="shared" si="0"/>
        <v/>
      </c>
      <c r="CC39" s="38" t="str">
        <f t="shared" si="1"/>
        <v/>
      </c>
      <c r="CD39" s="38" t="str">
        <f t="shared" si="2"/>
        <v/>
      </c>
      <c r="CE39" s="29" t="str">
        <f t="shared" si="3"/>
        <v/>
      </c>
      <c r="CF39" s="38" t="str">
        <f t="shared" si="4"/>
        <v/>
      </c>
      <c r="CG39" s="29" t="e">
        <f>IF(AND(#REF!="",#REF!="",#REF!="",#REF!=""),"",SUM(#REF!,#REF!,#REF!,#REF!,#REF!))</f>
        <v>#REF!</v>
      </c>
      <c r="CH39" s="38" t="str">
        <f t="shared" si="5"/>
        <v/>
      </c>
      <c r="CI39" s="29" t="str">
        <f t="shared" si="6"/>
        <v/>
      </c>
      <c r="CJ39" s="38" t="str">
        <f t="shared" si="7"/>
        <v/>
      </c>
      <c r="CK39" s="29">
        <f t="shared" si="8"/>
        <v>38</v>
      </c>
      <c r="CL39" s="38">
        <f t="shared" si="9"/>
        <v>8</v>
      </c>
      <c r="CM39" s="29" t="e">
        <f>IF(AND(#REF!="",#REF!="",#REF!="",#REF!=""),"",SUM(#REF!,#REF!,#REF!,#REF!,#REF!))</f>
        <v>#REF!</v>
      </c>
      <c r="CN39" s="38" t="str">
        <f t="shared" si="10"/>
        <v/>
      </c>
      <c r="CO39" s="38"/>
      <c r="CP39" s="38"/>
    </row>
    <row r="40" spans="1:94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/>
      <c r="R40" s="8"/>
      <c r="S40" s="14"/>
      <c r="T40" s="19"/>
      <c r="U40" s="20"/>
      <c r="V40" s="20"/>
      <c r="W40" s="8"/>
      <c r="X40" s="62"/>
      <c r="Y40" s="60"/>
      <c r="Z40" s="8"/>
      <c r="AA40" s="14"/>
      <c r="AB40" s="19"/>
      <c r="AC40" s="20"/>
      <c r="AD40" s="20"/>
      <c r="AE40" s="8"/>
      <c r="AF40" s="62"/>
      <c r="AG40" s="60"/>
      <c r="AH40" s="8"/>
      <c r="AI40" s="14"/>
      <c r="AJ40" s="13"/>
      <c r="AK40" s="8"/>
      <c r="AL40" s="8"/>
      <c r="AM40" s="8"/>
      <c r="AN40" s="56"/>
      <c r="AO40" s="60">
        <v>47</v>
      </c>
      <c r="AP40" s="8">
        <v>15</v>
      </c>
      <c r="AQ40" s="14">
        <v>8</v>
      </c>
      <c r="AR40" s="13"/>
      <c r="AS40" s="8"/>
      <c r="AT40" s="8">
        <v>26</v>
      </c>
      <c r="AU40" s="8">
        <v>5</v>
      </c>
      <c r="AV40" s="56">
        <v>8</v>
      </c>
      <c r="AW40" s="60">
        <v>49</v>
      </c>
      <c r="AX40" s="8">
        <v>16</v>
      </c>
      <c r="AY40" s="14">
        <v>8</v>
      </c>
      <c r="AZ40" s="13"/>
      <c r="BA40" s="8"/>
      <c r="BB40" s="56"/>
      <c r="BC40" s="13"/>
      <c r="BD40" s="8"/>
      <c r="BE40" s="14"/>
      <c r="BF40" s="13"/>
      <c r="BG40" s="8"/>
      <c r="BH40" s="56"/>
      <c r="BI40" s="13" t="s">
        <v>447</v>
      </c>
      <c r="BJ40" s="109" t="s">
        <v>447</v>
      </c>
      <c r="BK40" s="1"/>
      <c r="BL40" s="1"/>
      <c r="BM40" s="43"/>
      <c r="BN40" s="1"/>
      <c r="BO40" s="1"/>
      <c r="CA40" s="29"/>
      <c r="CB40" s="29" t="str">
        <f t="shared" si="0"/>
        <v/>
      </c>
      <c r="CC40" s="38" t="str">
        <f t="shared" si="1"/>
        <v/>
      </c>
      <c r="CD40" s="38" t="str">
        <f t="shared" si="2"/>
        <v/>
      </c>
      <c r="CE40" s="29" t="str">
        <f t="shared" si="3"/>
        <v/>
      </c>
      <c r="CF40" s="38" t="str">
        <f t="shared" si="4"/>
        <v/>
      </c>
      <c r="CG40" s="29" t="e">
        <f>IF(AND(#REF!="",#REF!="",#REF!="",#REF!=""),"",SUM(#REF!,#REF!,#REF!,#REF!,#REF!))</f>
        <v>#REF!</v>
      </c>
      <c r="CH40" s="38" t="str">
        <f t="shared" si="5"/>
        <v/>
      </c>
      <c r="CI40" s="29" t="str">
        <f t="shared" si="6"/>
        <v/>
      </c>
      <c r="CJ40" s="38" t="str">
        <f t="shared" si="7"/>
        <v/>
      </c>
      <c r="CK40" s="29">
        <f t="shared" si="8"/>
        <v>39</v>
      </c>
      <c r="CL40" s="38">
        <f t="shared" si="9"/>
        <v>8</v>
      </c>
      <c r="CM40" s="29" t="e">
        <f>IF(AND(#REF!="",#REF!="",#REF!="",#REF!=""),"",SUM(#REF!,#REF!,#REF!,#REF!,#REF!))</f>
        <v>#REF!</v>
      </c>
      <c r="CN40" s="38" t="str">
        <f t="shared" si="10"/>
        <v/>
      </c>
      <c r="CO40" s="38"/>
      <c r="CP40" s="38"/>
    </row>
    <row r="41" spans="1:94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/>
      <c r="R41" s="8"/>
      <c r="S41" s="14"/>
      <c r="T41" s="19"/>
      <c r="U41" s="20"/>
      <c r="V41" s="20"/>
      <c r="W41" s="8"/>
      <c r="X41" s="62"/>
      <c r="Y41" s="60"/>
      <c r="Z41" s="8"/>
      <c r="AA41" s="14"/>
      <c r="AB41" s="19"/>
      <c r="AC41" s="20"/>
      <c r="AD41" s="20"/>
      <c r="AE41" s="8"/>
      <c r="AF41" s="62"/>
      <c r="AG41" s="60"/>
      <c r="AH41" s="8"/>
      <c r="AI41" s="14"/>
      <c r="AJ41" s="13"/>
      <c r="AK41" s="8"/>
      <c r="AL41" s="8"/>
      <c r="AM41" s="8"/>
      <c r="AN41" s="56"/>
      <c r="AO41" s="60">
        <v>45</v>
      </c>
      <c r="AP41" s="8">
        <v>15</v>
      </c>
      <c r="AQ41" s="14">
        <v>8</v>
      </c>
      <c r="AR41" s="13"/>
      <c r="AS41" s="8"/>
      <c r="AT41" s="8">
        <v>24</v>
      </c>
      <c r="AU41" s="8">
        <v>5</v>
      </c>
      <c r="AV41" s="56">
        <v>9</v>
      </c>
      <c r="AW41" s="60">
        <v>41</v>
      </c>
      <c r="AX41" s="8">
        <v>16</v>
      </c>
      <c r="AY41" s="14">
        <v>8</v>
      </c>
      <c r="AZ41" s="13"/>
      <c r="BA41" s="8"/>
      <c r="BB41" s="56"/>
      <c r="BC41" s="13"/>
      <c r="BD41" s="8"/>
      <c r="BE41" s="14"/>
      <c r="BF41" s="13"/>
      <c r="BG41" s="8"/>
      <c r="BH41" s="56"/>
      <c r="BI41" s="13" t="s">
        <v>447</v>
      </c>
      <c r="BJ41" s="109" t="s">
        <v>447</v>
      </c>
      <c r="BK41" s="1"/>
      <c r="BL41" s="1"/>
      <c r="BM41" s="43"/>
      <c r="BN41" s="1"/>
      <c r="BO41" s="1"/>
      <c r="CA41" s="29"/>
      <c r="CB41" s="29" t="str">
        <f t="shared" si="0"/>
        <v/>
      </c>
      <c r="CC41" s="38" t="str">
        <f t="shared" si="1"/>
        <v/>
      </c>
      <c r="CD41" s="38" t="str">
        <f t="shared" si="2"/>
        <v/>
      </c>
      <c r="CE41" s="29" t="str">
        <f t="shared" si="3"/>
        <v/>
      </c>
      <c r="CF41" s="38" t="str">
        <f t="shared" si="4"/>
        <v/>
      </c>
      <c r="CG41" s="29" t="e">
        <f>IF(AND(#REF!="",#REF!="",#REF!="",#REF!=""),"",SUM(#REF!,#REF!,#REF!,#REF!,#REF!))</f>
        <v>#REF!</v>
      </c>
      <c r="CH41" s="38" t="str">
        <f t="shared" si="5"/>
        <v/>
      </c>
      <c r="CI41" s="29" t="str">
        <f t="shared" si="6"/>
        <v/>
      </c>
      <c r="CJ41" s="38" t="str">
        <f t="shared" si="7"/>
        <v/>
      </c>
      <c r="CK41" s="29">
        <f t="shared" si="8"/>
        <v>38</v>
      </c>
      <c r="CL41" s="38">
        <f t="shared" si="9"/>
        <v>8</v>
      </c>
      <c r="CM41" s="29" t="e">
        <f>IF(AND(#REF!="",#REF!="",#REF!="",#REF!=""),"",SUM(#REF!,#REF!,#REF!,#REF!,#REF!))</f>
        <v>#REF!</v>
      </c>
      <c r="CN41" s="38" t="str">
        <f t="shared" si="10"/>
        <v/>
      </c>
      <c r="CO41" s="38"/>
      <c r="CP41" s="38"/>
    </row>
    <row r="42" spans="1:94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/>
      <c r="R42" s="8"/>
      <c r="S42" s="14"/>
      <c r="T42" s="19"/>
      <c r="U42" s="20"/>
      <c r="V42" s="20"/>
      <c r="W42" s="8"/>
      <c r="X42" s="62"/>
      <c r="Y42" s="60"/>
      <c r="Z42" s="8"/>
      <c r="AA42" s="14"/>
      <c r="AB42" s="19"/>
      <c r="AC42" s="20"/>
      <c r="AD42" s="20"/>
      <c r="AE42" s="8"/>
      <c r="AF42" s="62"/>
      <c r="AG42" s="60"/>
      <c r="AH42" s="8"/>
      <c r="AI42" s="14"/>
      <c r="AJ42" s="13"/>
      <c r="AK42" s="8"/>
      <c r="AL42" s="8"/>
      <c r="AM42" s="8"/>
      <c r="AN42" s="56"/>
      <c r="AO42" s="60">
        <v>45</v>
      </c>
      <c r="AP42" s="8">
        <v>15</v>
      </c>
      <c r="AQ42" s="14">
        <v>8</v>
      </c>
      <c r="AR42" s="13"/>
      <c r="AS42" s="8"/>
      <c r="AT42" s="8">
        <v>25</v>
      </c>
      <c r="AU42" s="8">
        <v>5</v>
      </c>
      <c r="AV42" s="56">
        <v>9</v>
      </c>
      <c r="AW42" s="60">
        <v>42</v>
      </c>
      <c r="AX42" s="8">
        <v>16</v>
      </c>
      <c r="AY42" s="14">
        <v>8</v>
      </c>
      <c r="AZ42" s="13"/>
      <c r="BA42" s="8"/>
      <c r="BB42" s="56"/>
      <c r="BC42" s="13"/>
      <c r="BD42" s="8"/>
      <c r="BE42" s="14"/>
      <c r="BF42" s="13"/>
      <c r="BG42" s="8"/>
      <c r="BH42" s="56"/>
      <c r="BI42" s="13" t="s">
        <v>447</v>
      </c>
      <c r="BJ42" s="109" t="s">
        <v>447</v>
      </c>
      <c r="BK42" s="1"/>
      <c r="BL42" s="1"/>
      <c r="BM42" s="43"/>
      <c r="BN42" s="1"/>
      <c r="BO42" s="1"/>
      <c r="CA42" s="29"/>
      <c r="CB42" s="29" t="str">
        <f t="shared" si="0"/>
        <v/>
      </c>
      <c r="CC42" s="38" t="str">
        <f t="shared" si="1"/>
        <v/>
      </c>
      <c r="CD42" s="38" t="str">
        <f t="shared" si="2"/>
        <v/>
      </c>
      <c r="CE42" s="29" t="str">
        <f t="shared" si="3"/>
        <v/>
      </c>
      <c r="CF42" s="38" t="str">
        <f t="shared" si="4"/>
        <v/>
      </c>
      <c r="CG42" s="29" t="e">
        <f>IF(AND(#REF!="",#REF!="",#REF!="",#REF!=""),"",SUM(#REF!,#REF!,#REF!,#REF!,#REF!))</f>
        <v>#REF!</v>
      </c>
      <c r="CH42" s="38" t="str">
        <f t="shared" si="5"/>
        <v/>
      </c>
      <c r="CI42" s="29" t="str">
        <f t="shared" si="6"/>
        <v/>
      </c>
      <c r="CJ42" s="38" t="str">
        <f t="shared" si="7"/>
        <v/>
      </c>
      <c r="CK42" s="29">
        <f t="shared" si="8"/>
        <v>39</v>
      </c>
      <c r="CL42" s="38">
        <f t="shared" si="9"/>
        <v>8</v>
      </c>
      <c r="CM42" s="29" t="e">
        <f>IF(AND(#REF!="",#REF!="",#REF!="",#REF!=""),"",SUM(#REF!,#REF!,#REF!,#REF!,#REF!))</f>
        <v>#REF!</v>
      </c>
      <c r="CN42" s="38" t="str">
        <f t="shared" si="10"/>
        <v/>
      </c>
      <c r="CO42" s="38"/>
      <c r="CP42" s="38"/>
    </row>
    <row r="43" spans="1:94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9"/>
      <c r="AC43" s="20"/>
      <c r="AD43" s="20"/>
      <c r="AE43" s="8"/>
      <c r="AF43" s="62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8"/>
      <c r="AU43" s="8"/>
      <c r="AV43" s="56"/>
      <c r="AW43" s="60"/>
      <c r="AX43" s="8"/>
      <c r="AY43" s="14"/>
      <c r="AZ43" s="13"/>
      <c r="BA43" s="8"/>
      <c r="BB43" s="56"/>
      <c r="BC43" s="13"/>
      <c r="BD43" s="8"/>
      <c r="BE43" s="14"/>
      <c r="BF43" s="13"/>
      <c r="BG43" s="8"/>
      <c r="BH43" s="56"/>
      <c r="BI43" s="13" t="s">
        <v>447</v>
      </c>
      <c r="BJ43" s="109" t="s">
        <v>447</v>
      </c>
      <c r="BK43" s="1"/>
      <c r="BL43" s="1"/>
      <c r="BM43" s="43"/>
      <c r="BN43" s="1"/>
      <c r="BO43" s="1"/>
      <c r="CA43" s="29"/>
      <c r="CB43" s="29" t="str">
        <f t="shared" si="0"/>
        <v/>
      </c>
      <c r="CC43" s="38" t="str">
        <f t="shared" si="1"/>
        <v/>
      </c>
      <c r="CD43" s="38" t="str">
        <f t="shared" si="2"/>
        <v/>
      </c>
      <c r="CE43" s="29" t="str">
        <f t="shared" si="3"/>
        <v/>
      </c>
      <c r="CF43" s="38" t="str">
        <f t="shared" si="4"/>
        <v/>
      </c>
      <c r="CG43" s="29" t="e">
        <f>IF(AND(#REF!="",#REF!="",#REF!="",#REF!=""),"",SUM(#REF!,#REF!,#REF!,#REF!,#REF!))</f>
        <v>#REF!</v>
      </c>
      <c r="CH43" s="38" t="str">
        <f t="shared" si="5"/>
        <v/>
      </c>
      <c r="CI43" s="29" t="str">
        <f t="shared" si="6"/>
        <v/>
      </c>
      <c r="CJ43" s="38" t="str">
        <f t="shared" si="7"/>
        <v/>
      </c>
      <c r="CK43" s="29" t="str">
        <f t="shared" si="8"/>
        <v/>
      </c>
      <c r="CL43" s="38" t="str">
        <f t="shared" si="9"/>
        <v/>
      </c>
      <c r="CM43" s="29" t="e">
        <f>IF(AND(#REF!="",#REF!="",#REF!="",#REF!=""),"",SUM(#REF!,#REF!,#REF!,#REF!,#REF!))</f>
        <v>#REF!</v>
      </c>
      <c r="CN43" s="38" t="str">
        <f t="shared" si="10"/>
        <v/>
      </c>
      <c r="CO43" s="38"/>
      <c r="CP43" s="38"/>
    </row>
    <row r="44" spans="1:94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9"/>
      <c r="AC44" s="20"/>
      <c r="AD44" s="20"/>
      <c r="AE44" s="8"/>
      <c r="AF44" s="62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8"/>
      <c r="AU44" s="8"/>
      <c r="AV44" s="56"/>
      <c r="AW44" s="60"/>
      <c r="AX44" s="8"/>
      <c r="AY44" s="14"/>
      <c r="AZ44" s="13"/>
      <c r="BA44" s="8"/>
      <c r="BB44" s="56"/>
      <c r="BC44" s="13"/>
      <c r="BD44" s="8"/>
      <c r="BE44" s="14"/>
      <c r="BF44" s="13"/>
      <c r="BG44" s="8"/>
      <c r="BH44" s="56"/>
      <c r="BI44" s="13" t="s">
        <v>447</v>
      </c>
      <c r="BJ44" s="109" t="s">
        <v>447</v>
      </c>
      <c r="BK44" s="1"/>
      <c r="BL44" s="1"/>
      <c r="BM44" s="43"/>
      <c r="BN44" s="1"/>
      <c r="BO44" s="1"/>
      <c r="CA44" s="29"/>
      <c r="CB44" s="29" t="str">
        <f t="shared" si="0"/>
        <v/>
      </c>
      <c r="CC44" s="38" t="str">
        <f t="shared" si="1"/>
        <v/>
      </c>
      <c r="CD44" s="38" t="str">
        <f t="shared" si="2"/>
        <v/>
      </c>
      <c r="CE44" s="29" t="str">
        <f t="shared" si="3"/>
        <v/>
      </c>
      <c r="CF44" s="38" t="str">
        <f t="shared" si="4"/>
        <v/>
      </c>
      <c r="CG44" s="29" t="e">
        <f>IF(AND(#REF!="",#REF!="",#REF!="",#REF!=""),"",SUM(#REF!,#REF!,#REF!,#REF!,#REF!))</f>
        <v>#REF!</v>
      </c>
      <c r="CH44" s="38" t="str">
        <f t="shared" si="5"/>
        <v/>
      </c>
      <c r="CI44" s="29" t="str">
        <f t="shared" si="6"/>
        <v/>
      </c>
      <c r="CJ44" s="38" t="str">
        <f t="shared" si="7"/>
        <v/>
      </c>
      <c r="CK44" s="29" t="str">
        <f t="shared" si="8"/>
        <v/>
      </c>
      <c r="CL44" s="38" t="str">
        <f t="shared" si="9"/>
        <v/>
      </c>
      <c r="CM44" s="29" t="e">
        <f>IF(AND(#REF!="",#REF!="",#REF!="",#REF!=""),"",SUM(#REF!,#REF!,#REF!,#REF!,#REF!))</f>
        <v>#REF!</v>
      </c>
      <c r="CN44" s="38" t="str">
        <f t="shared" si="10"/>
        <v/>
      </c>
      <c r="CO44" s="38"/>
      <c r="CP44" s="38"/>
    </row>
    <row r="45" spans="1:94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9"/>
      <c r="AC45" s="20"/>
      <c r="AD45" s="20"/>
      <c r="AE45" s="8"/>
      <c r="AF45" s="62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8"/>
      <c r="AU45" s="8"/>
      <c r="AV45" s="56"/>
      <c r="AW45" s="60"/>
      <c r="AX45" s="8"/>
      <c r="AY45" s="14"/>
      <c r="AZ45" s="13"/>
      <c r="BA45" s="8"/>
      <c r="BB45" s="56"/>
      <c r="BC45" s="13"/>
      <c r="BD45" s="8"/>
      <c r="BE45" s="14"/>
      <c r="BF45" s="13"/>
      <c r="BG45" s="8"/>
      <c r="BH45" s="56"/>
      <c r="BI45" s="13" t="s">
        <v>447</v>
      </c>
      <c r="BJ45" s="109" t="s">
        <v>447</v>
      </c>
      <c r="BK45" s="1"/>
      <c r="BL45" s="1"/>
      <c r="BM45" s="43"/>
      <c r="BN45" s="1"/>
      <c r="BO45" s="1"/>
      <c r="CA45" s="29"/>
      <c r="CB45" s="29" t="str">
        <f t="shared" si="0"/>
        <v/>
      </c>
      <c r="CC45" s="38" t="str">
        <f t="shared" si="1"/>
        <v/>
      </c>
      <c r="CD45" s="38" t="str">
        <f t="shared" si="2"/>
        <v/>
      </c>
      <c r="CE45" s="29" t="str">
        <f t="shared" si="3"/>
        <v/>
      </c>
      <c r="CF45" s="38" t="str">
        <f t="shared" si="4"/>
        <v/>
      </c>
      <c r="CG45" s="29" t="e">
        <f>IF(AND(#REF!="",#REF!="",#REF!="",#REF!=""),"",SUM(#REF!,#REF!,#REF!,#REF!,#REF!))</f>
        <v>#REF!</v>
      </c>
      <c r="CH45" s="38" t="str">
        <f t="shared" si="5"/>
        <v/>
      </c>
      <c r="CI45" s="29" t="str">
        <f t="shared" si="6"/>
        <v/>
      </c>
      <c r="CJ45" s="38" t="str">
        <f t="shared" si="7"/>
        <v/>
      </c>
      <c r="CK45" s="29" t="str">
        <f t="shared" si="8"/>
        <v/>
      </c>
      <c r="CL45" s="38" t="str">
        <f t="shared" si="9"/>
        <v/>
      </c>
      <c r="CM45" s="29" t="e">
        <f>IF(AND(#REF!="",#REF!="",#REF!="",#REF!=""),"",SUM(#REF!,#REF!,#REF!,#REF!,#REF!))</f>
        <v>#REF!</v>
      </c>
      <c r="CN45" s="38" t="str">
        <f t="shared" si="10"/>
        <v/>
      </c>
      <c r="CO45" s="38"/>
      <c r="CP45" s="38"/>
    </row>
    <row r="46" spans="1:94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9"/>
      <c r="AC46" s="20"/>
      <c r="AD46" s="20"/>
      <c r="AE46" s="8"/>
      <c r="AF46" s="62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8"/>
      <c r="AU46" s="8"/>
      <c r="AV46" s="56"/>
      <c r="AW46" s="60"/>
      <c r="AX46" s="8"/>
      <c r="AY46" s="14"/>
      <c r="AZ46" s="13"/>
      <c r="BA46" s="8"/>
      <c r="BB46" s="56"/>
      <c r="BC46" s="13"/>
      <c r="BD46" s="8"/>
      <c r="BE46" s="14"/>
      <c r="BF46" s="13"/>
      <c r="BG46" s="8"/>
      <c r="BH46" s="56"/>
      <c r="BI46" s="13" t="s">
        <v>447</v>
      </c>
      <c r="BJ46" s="109" t="s">
        <v>447</v>
      </c>
      <c r="BK46" s="1"/>
      <c r="BL46" s="1"/>
      <c r="BM46" s="43"/>
      <c r="BN46" s="1"/>
      <c r="BO46" s="1"/>
      <c r="CA46" s="29"/>
      <c r="CB46" s="29" t="str">
        <f t="shared" si="0"/>
        <v/>
      </c>
      <c r="CC46" s="38" t="str">
        <f t="shared" si="1"/>
        <v/>
      </c>
      <c r="CD46" s="38" t="str">
        <f t="shared" si="2"/>
        <v/>
      </c>
      <c r="CE46" s="29" t="str">
        <f t="shared" si="3"/>
        <v/>
      </c>
      <c r="CF46" s="38" t="str">
        <f t="shared" si="4"/>
        <v/>
      </c>
      <c r="CG46" s="29" t="e">
        <f>IF(AND(#REF!="",#REF!="",#REF!="",#REF!=""),"",SUM(#REF!,#REF!,#REF!,#REF!,#REF!))</f>
        <v>#REF!</v>
      </c>
      <c r="CH46" s="38" t="str">
        <f t="shared" si="5"/>
        <v/>
      </c>
      <c r="CI46" s="29" t="str">
        <f t="shared" si="6"/>
        <v/>
      </c>
      <c r="CJ46" s="38" t="str">
        <f t="shared" si="7"/>
        <v/>
      </c>
      <c r="CK46" s="29" t="str">
        <f t="shared" si="8"/>
        <v/>
      </c>
      <c r="CL46" s="38" t="str">
        <f t="shared" si="9"/>
        <v/>
      </c>
      <c r="CM46" s="29" t="e">
        <f>IF(AND(#REF!="",#REF!="",#REF!="",#REF!=""),"",SUM(#REF!,#REF!,#REF!,#REF!,#REF!))</f>
        <v>#REF!</v>
      </c>
      <c r="CN46" s="38" t="str">
        <f t="shared" si="10"/>
        <v/>
      </c>
      <c r="CO46" s="38"/>
      <c r="CP46" s="38"/>
    </row>
    <row r="47" spans="1:94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9"/>
      <c r="AC47" s="20"/>
      <c r="AD47" s="20"/>
      <c r="AE47" s="8"/>
      <c r="AF47" s="62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8"/>
      <c r="AU47" s="8"/>
      <c r="AV47" s="56"/>
      <c r="AW47" s="60"/>
      <c r="AX47" s="8"/>
      <c r="AY47" s="14"/>
      <c r="AZ47" s="13"/>
      <c r="BA47" s="8"/>
      <c r="BB47" s="56"/>
      <c r="BC47" s="13"/>
      <c r="BD47" s="8"/>
      <c r="BE47" s="14"/>
      <c r="BF47" s="13"/>
      <c r="BG47" s="8"/>
      <c r="BH47" s="56"/>
      <c r="BI47" s="13" t="s">
        <v>447</v>
      </c>
      <c r="BJ47" s="109" t="s">
        <v>447</v>
      </c>
      <c r="BK47" s="1"/>
      <c r="BL47" s="1"/>
      <c r="BM47" s="43"/>
      <c r="BN47" s="1"/>
      <c r="BO47" s="1"/>
      <c r="CA47" s="29"/>
      <c r="CB47" s="29" t="str">
        <f t="shared" si="0"/>
        <v/>
      </c>
      <c r="CC47" s="38" t="str">
        <f t="shared" si="1"/>
        <v/>
      </c>
      <c r="CD47" s="38" t="str">
        <f t="shared" si="2"/>
        <v/>
      </c>
      <c r="CE47" s="29" t="str">
        <f t="shared" si="3"/>
        <v/>
      </c>
      <c r="CF47" s="38" t="str">
        <f t="shared" si="4"/>
        <v/>
      </c>
      <c r="CG47" s="29" t="e">
        <f>IF(AND(#REF!="",#REF!="",#REF!="",#REF!=""),"",SUM(#REF!,#REF!,#REF!,#REF!,#REF!))</f>
        <v>#REF!</v>
      </c>
      <c r="CH47" s="38" t="str">
        <f t="shared" si="5"/>
        <v/>
      </c>
      <c r="CI47" s="29" t="str">
        <f t="shared" si="6"/>
        <v/>
      </c>
      <c r="CJ47" s="38" t="str">
        <f t="shared" si="7"/>
        <v/>
      </c>
      <c r="CK47" s="29" t="str">
        <f t="shared" si="8"/>
        <v/>
      </c>
      <c r="CL47" s="38" t="str">
        <f t="shared" si="9"/>
        <v/>
      </c>
      <c r="CM47" s="29" t="e">
        <f>IF(AND(#REF!="",#REF!="",#REF!="",#REF!=""),"",SUM(#REF!,#REF!,#REF!,#REF!,#REF!))</f>
        <v>#REF!</v>
      </c>
      <c r="CN47" s="38" t="str">
        <f t="shared" si="10"/>
        <v/>
      </c>
      <c r="CO47" s="38"/>
      <c r="CP47" s="38"/>
    </row>
    <row r="48" spans="1:94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9"/>
      <c r="AC48" s="20"/>
      <c r="AD48" s="20"/>
      <c r="AE48" s="8"/>
      <c r="AF48" s="62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8"/>
      <c r="AU48" s="8"/>
      <c r="AV48" s="56"/>
      <c r="AW48" s="60"/>
      <c r="AX48" s="8"/>
      <c r="AY48" s="14"/>
      <c r="AZ48" s="13"/>
      <c r="BA48" s="8"/>
      <c r="BB48" s="56"/>
      <c r="BC48" s="13"/>
      <c r="BD48" s="8"/>
      <c r="BE48" s="14"/>
      <c r="BF48" s="13"/>
      <c r="BG48" s="8"/>
      <c r="BH48" s="56"/>
      <c r="BI48" s="13" t="s">
        <v>447</v>
      </c>
      <c r="BJ48" s="109" t="s">
        <v>447</v>
      </c>
      <c r="BK48" s="1"/>
      <c r="BL48" s="1"/>
      <c r="BM48" s="43"/>
      <c r="BN48" s="1"/>
      <c r="BO48" s="1"/>
      <c r="CA48" s="29"/>
      <c r="CB48" s="29" t="str">
        <f t="shared" si="0"/>
        <v/>
      </c>
      <c r="CC48" s="38" t="str">
        <f t="shared" si="1"/>
        <v/>
      </c>
      <c r="CD48" s="38" t="str">
        <f t="shared" si="2"/>
        <v/>
      </c>
      <c r="CE48" s="29" t="str">
        <f t="shared" si="3"/>
        <v/>
      </c>
      <c r="CF48" s="38" t="str">
        <f t="shared" si="4"/>
        <v/>
      </c>
      <c r="CG48" s="29" t="e">
        <f>IF(AND(#REF!="",#REF!="",#REF!="",#REF!=""),"",SUM(#REF!,#REF!,#REF!,#REF!,#REF!))</f>
        <v>#REF!</v>
      </c>
      <c r="CH48" s="38" t="str">
        <f t="shared" si="5"/>
        <v/>
      </c>
      <c r="CI48" s="29" t="str">
        <f t="shared" si="6"/>
        <v/>
      </c>
      <c r="CJ48" s="38" t="str">
        <f t="shared" si="7"/>
        <v/>
      </c>
      <c r="CK48" s="29" t="str">
        <f t="shared" si="8"/>
        <v/>
      </c>
      <c r="CL48" s="38" t="str">
        <f t="shared" si="9"/>
        <v/>
      </c>
      <c r="CM48" s="29" t="e">
        <f>IF(AND(#REF!="",#REF!="",#REF!="",#REF!=""),"",SUM(#REF!,#REF!,#REF!,#REF!,#REF!))</f>
        <v>#REF!</v>
      </c>
      <c r="CN48" s="38" t="str">
        <f t="shared" si="10"/>
        <v/>
      </c>
      <c r="CO48" s="38"/>
      <c r="CP48" s="38"/>
    </row>
    <row r="49" spans="1:94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9"/>
      <c r="AC49" s="20"/>
      <c r="AD49" s="20"/>
      <c r="AE49" s="8"/>
      <c r="AF49" s="62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8"/>
      <c r="AU49" s="8"/>
      <c r="AV49" s="56"/>
      <c r="AW49" s="60"/>
      <c r="AX49" s="8"/>
      <c r="AY49" s="14"/>
      <c r="AZ49" s="13"/>
      <c r="BA49" s="8"/>
      <c r="BB49" s="56"/>
      <c r="BC49" s="13"/>
      <c r="BD49" s="8"/>
      <c r="BE49" s="14"/>
      <c r="BF49" s="13"/>
      <c r="BG49" s="8"/>
      <c r="BH49" s="56"/>
      <c r="BI49" s="13" t="s">
        <v>447</v>
      </c>
      <c r="BJ49" s="109" t="s">
        <v>447</v>
      </c>
      <c r="BK49" s="1"/>
      <c r="BL49" s="1"/>
      <c r="BM49" s="43"/>
      <c r="BN49" s="1"/>
      <c r="BO49" s="1"/>
      <c r="CA49" s="29"/>
      <c r="CB49" s="29" t="str">
        <f t="shared" si="0"/>
        <v/>
      </c>
      <c r="CC49" s="38" t="str">
        <f t="shared" si="1"/>
        <v/>
      </c>
      <c r="CD49" s="38" t="str">
        <f t="shared" si="2"/>
        <v/>
      </c>
      <c r="CE49" s="29" t="str">
        <f t="shared" si="3"/>
        <v/>
      </c>
      <c r="CF49" s="38" t="str">
        <f t="shared" si="4"/>
        <v/>
      </c>
      <c r="CG49" s="29" t="e">
        <f>IF(AND(#REF!="",#REF!="",#REF!="",#REF!=""),"",SUM(#REF!,#REF!,#REF!,#REF!,#REF!))</f>
        <v>#REF!</v>
      </c>
      <c r="CH49" s="38" t="str">
        <f t="shared" si="5"/>
        <v/>
      </c>
      <c r="CI49" s="29" t="str">
        <f t="shared" si="6"/>
        <v/>
      </c>
      <c r="CJ49" s="38" t="str">
        <f t="shared" si="7"/>
        <v/>
      </c>
      <c r="CK49" s="29" t="str">
        <f t="shared" si="8"/>
        <v/>
      </c>
      <c r="CL49" s="38" t="str">
        <f t="shared" si="9"/>
        <v/>
      </c>
      <c r="CM49" s="29" t="e">
        <f>IF(AND(#REF!="",#REF!="",#REF!="",#REF!=""),"",SUM(#REF!,#REF!,#REF!,#REF!,#REF!))</f>
        <v>#REF!</v>
      </c>
      <c r="CN49" s="38" t="str">
        <f t="shared" si="10"/>
        <v/>
      </c>
      <c r="CO49" s="38"/>
      <c r="CP49" s="38"/>
    </row>
    <row r="50" spans="1:94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9"/>
      <c r="AC50" s="20"/>
      <c r="AD50" s="20"/>
      <c r="AE50" s="8"/>
      <c r="AF50" s="62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8"/>
      <c r="AU50" s="8"/>
      <c r="AV50" s="56"/>
      <c r="AW50" s="60"/>
      <c r="AX50" s="8"/>
      <c r="AY50" s="14"/>
      <c r="AZ50" s="13"/>
      <c r="BA50" s="8"/>
      <c r="BB50" s="56"/>
      <c r="BC50" s="13"/>
      <c r="BD50" s="8"/>
      <c r="BE50" s="14"/>
      <c r="BF50" s="13"/>
      <c r="BG50" s="8"/>
      <c r="BH50" s="56"/>
      <c r="BI50" s="13" t="s">
        <v>447</v>
      </c>
      <c r="BJ50" s="109" t="s">
        <v>447</v>
      </c>
      <c r="BK50" s="1"/>
      <c r="BL50" s="1"/>
      <c r="BM50" s="43"/>
      <c r="BN50" s="1"/>
      <c r="BO50" s="1"/>
      <c r="CA50" s="29"/>
      <c r="CB50" s="29" t="str">
        <f t="shared" si="0"/>
        <v/>
      </c>
      <c r="CC50" s="38" t="str">
        <f t="shared" si="1"/>
        <v/>
      </c>
      <c r="CD50" s="38" t="str">
        <f t="shared" si="2"/>
        <v/>
      </c>
      <c r="CE50" s="29" t="str">
        <f t="shared" si="3"/>
        <v/>
      </c>
      <c r="CF50" s="38" t="str">
        <f t="shared" si="4"/>
        <v/>
      </c>
      <c r="CG50" s="29" t="e">
        <f>IF(AND(#REF!="",#REF!="",#REF!="",#REF!=""),"",SUM(#REF!,#REF!,#REF!,#REF!,#REF!))</f>
        <v>#REF!</v>
      </c>
      <c r="CH50" s="38" t="str">
        <f t="shared" si="5"/>
        <v/>
      </c>
      <c r="CI50" s="29" t="str">
        <f t="shared" si="6"/>
        <v/>
      </c>
      <c r="CJ50" s="38" t="str">
        <f t="shared" si="7"/>
        <v/>
      </c>
      <c r="CK50" s="29" t="str">
        <f t="shared" si="8"/>
        <v/>
      </c>
      <c r="CL50" s="38" t="str">
        <f t="shared" si="9"/>
        <v/>
      </c>
      <c r="CM50" s="29" t="e">
        <f>IF(AND(#REF!="",#REF!="",#REF!="",#REF!=""),"",SUM(#REF!,#REF!,#REF!,#REF!,#REF!))</f>
        <v>#REF!</v>
      </c>
      <c r="CN50" s="38" t="str">
        <f t="shared" si="10"/>
        <v/>
      </c>
      <c r="CO50" s="38"/>
      <c r="CP50" s="38"/>
    </row>
    <row r="51" spans="1:94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9"/>
      <c r="AC51" s="20"/>
      <c r="AD51" s="20"/>
      <c r="AE51" s="8"/>
      <c r="AF51" s="62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8"/>
      <c r="AU51" s="8"/>
      <c r="AV51" s="56"/>
      <c r="AW51" s="60"/>
      <c r="AX51" s="8"/>
      <c r="AY51" s="14"/>
      <c r="AZ51" s="13"/>
      <c r="BA51" s="8"/>
      <c r="BB51" s="56"/>
      <c r="BC51" s="13"/>
      <c r="BD51" s="8"/>
      <c r="BE51" s="14"/>
      <c r="BF51" s="13"/>
      <c r="BG51" s="8"/>
      <c r="BH51" s="56"/>
      <c r="BI51" s="13" t="s">
        <v>447</v>
      </c>
      <c r="BJ51" s="109" t="s">
        <v>447</v>
      </c>
      <c r="BK51" s="1"/>
      <c r="BL51" s="1"/>
      <c r="BM51" s="43"/>
      <c r="BN51" s="1"/>
      <c r="BO51" s="1"/>
      <c r="CA51" s="29"/>
      <c r="CB51" s="29" t="str">
        <f t="shared" si="0"/>
        <v/>
      </c>
      <c r="CC51" s="38" t="str">
        <f t="shared" si="1"/>
        <v/>
      </c>
      <c r="CD51" s="38" t="str">
        <f t="shared" si="2"/>
        <v/>
      </c>
      <c r="CE51" s="29" t="str">
        <f t="shared" si="3"/>
        <v/>
      </c>
      <c r="CF51" s="38" t="str">
        <f t="shared" si="4"/>
        <v/>
      </c>
      <c r="CG51" s="29" t="e">
        <f>IF(AND(#REF!="",#REF!="",#REF!="",#REF!=""),"",SUM(#REF!,#REF!,#REF!,#REF!,#REF!))</f>
        <v>#REF!</v>
      </c>
      <c r="CH51" s="38" t="str">
        <f t="shared" si="5"/>
        <v/>
      </c>
      <c r="CI51" s="29" t="str">
        <f t="shared" si="6"/>
        <v/>
      </c>
      <c r="CJ51" s="38" t="str">
        <f t="shared" si="7"/>
        <v/>
      </c>
      <c r="CK51" s="29" t="str">
        <f t="shared" si="8"/>
        <v/>
      </c>
      <c r="CL51" s="38" t="str">
        <f t="shared" si="9"/>
        <v/>
      </c>
      <c r="CM51" s="29" t="e">
        <f>IF(AND(#REF!="",#REF!="",#REF!="",#REF!=""),"",SUM(#REF!,#REF!,#REF!,#REF!,#REF!))</f>
        <v>#REF!</v>
      </c>
      <c r="CN51" s="38" t="str">
        <f t="shared" si="10"/>
        <v/>
      </c>
      <c r="CO51" s="38"/>
      <c r="CP51" s="38"/>
    </row>
    <row r="52" spans="1:94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9"/>
      <c r="AC52" s="20"/>
      <c r="AD52" s="20"/>
      <c r="AE52" s="8"/>
      <c r="AF52" s="62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8"/>
      <c r="AU52" s="8"/>
      <c r="AV52" s="56"/>
      <c r="AW52" s="60"/>
      <c r="AX52" s="8"/>
      <c r="AY52" s="14"/>
      <c r="AZ52" s="13"/>
      <c r="BA52" s="8"/>
      <c r="BB52" s="56"/>
      <c r="BC52" s="13"/>
      <c r="BD52" s="8"/>
      <c r="BE52" s="14"/>
      <c r="BF52" s="13"/>
      <c r="BG52" s="8"/>
      <c r="BH52" s="56"/>
      <c r="BI52" s="13" t="s">
        <v>447</v>
      </c>
      <c r="BJ52" s="109" t="s">
        <v>447</v>
      </c>
      <c r="BK52" s="1"/>
      <c r="BL52" s="1"/>
      <c r="BM52" s="43"/>
      <c r="BN52" s="1"/>
      <c r="BO52" s="1"/>
      <c r="CA52" s="29"/>
      <c r="CB52" s="29" t="str">
        <f t="shared" si="0"/>
        <v/>
      </c>
      <c r="CC52" s="38" t="str">
        <f t="shared" si="1"/>
        <v/>
      </c>
      <c r="CD52" s="38" t="str">
        <f t="shared" si="2"/>
        <v/>
      </c>
      <c r="CE52" s="29" t="str">
        <f t="shared" si="3"/>
        <v/>
      </c>
      <c r="CF52" s="38" t="str">
        <f t="shared" si="4"/>
        <v/>
      </c>
      <c r="CG52" s="29" t="e">
        <f>IF(AND(#REF!="",#REF!="",#REF!="",#REF!=""),"",SUM(#REF!,#REF!,#REF!,#REF!,#REF!))</f>
        <v>#REF!</v>
      </c>
      <c r="CH52" s="38" t="str">
        <f t="shared" si="5"/>
        <v/>
      </c>
      <c r="CI52" s="29" t="str">
        <f t="shared" si="6"/>
        <v/>
      </c>
      <c r="CJ52" s="38" t="str">
        <f t="shared" si="7"/>
        <v/>
      </c>
      <c r="CK52" s="29" t="str">
        <f t="shared" si="8"/>
        <v/>
      </c>
      <c r="CL52" s="38" t="str">
        <f t="shared" si="9"/>
        <v/>
      </c>
      <c r="CM52" s="29" t="e">
        <f>IF(AND(#REF!="",#REF!="",#REF!="",#REF!=""),"",SUM(#REF!,#REF!,#REF!,#REF!,#REF!))</f>
        <v>#REF!</v>
      </c>
      <c r="CN52" s="38" t="str">
        <f t="shared" si="10"/>
        <v/>
      </c>
      <c r="CO52" s="38"/>
      <c r="CP52" s="38"/>
    </row>
    <row r="53" spans="1:94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9"/>
      <c r="AC53" s="20"/>
      <c r="AD53" s="20"/>
      <c r="AE53" s="8"/>
      <c r="AF53" s="62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8"/>
      <c r="AU53" s="8"/>
      <c r="AV53" s="56"/>
      <c r="AW53" s="60"/>
      <c r="AX53" s="8"/>
      <c r="AY53" s="14"/>
      <c r="AZ53" s="13"/>
      <c r="BA53" s="8"/>
      <c r="BB53" s="56"/>
      <c r="BC53" s="13"/>
      <c r="BD53" s="8"/>
      <c r="BE53" s="14"/>
      <c r="BF53" s="13"/>
      <c r="BG53" s="8"/>
      <c r="BH53" s="56"/>
      <c r="BI53" s="13" t="s">
        <v>447</v>
      </c>
      <c r="BJ53" s="109" t="s">
        <v>447</v>
      </c>
      <c r="BK53" s="1"/>
      <c r="BL53" s="1"/>
      <c r="BM53" s="43"/>
      <c r="BN53" s="1"/>
      <c r="BO53" s="1"/>
      <c r="CA53" s="29"/>
      <c r="CB53" s="29" t="str">
        <f t="shared" si="0"/>
        <v/>
      </c>
      <c r="CC53" s="38" t="str">
        <f t="shared" si="1"/>
        <v/>
      </c>
      <c r="CD53" s="38" t="str">
        <f t="shared" si="2"/>
        <v/>
      </c>
      <c r="CE53" s="29" t="str">
        <f t="shared" si="3"/>
        <v/>
      </c>
      <c r="CF53" s="38" t="str">
        <f t="shared" si="4"/>
        <v/>
      </c>
      <c r="CG53" s="29" t="e">
        <f>IF(AND(#REF!="",#REF!="",#REF!="",#REF!=""),"",SUM(#REF!,#REF!,#REF!,#REF!,#REF!))</f>
        <v>#REF!</v>
      </c>
      <c r="CH53" s="38" t="str">
        <f t="shared" si="5"/>
        <v/>
      </c>
      <c r="CI53" s="29" t="str">
        <f t="shared" si="6"/>
        <v/>
      </c>
      <c r="CJ53" s="38" t="str">
        <f t="shared" si="7"/>
        <v/>
      </c>
      <c r="CK53" s="29" t="str">
        <f t="shared" si="8"/>
        <v/>
      </c>
      <c r="CL53" s="38" t="str">
        <f t="shared" si="9"/>
        <v/>
      </c>
      <c r="CM53" s="29" t="e">
        <f>IF(AND(#REF!="",#REF!="",#REF!="",#REF!=""),"",SUM(#REF!,#REF!,#REF!,#REF!,#REF!))</f>
        <v>#REF!</v>
      </c>
      <c r="CN53" s="38" t="str">
        <f t="shared" si="10"/>
        <v/>
      </c>
      <c r="CO53" s="38"/>
      <c r="CP53" s="38"/>
    </row>
    <row r="54" spans="1:94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9"/>
      <c r="AC54" s="20"/>
      <c r="AD54" s="20"/>
      <c r="AE54" s="8"/>
      <c r="AF54" s="62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8"/>
      <c r="AU54" s="8"/>
      <c r="AV54" s="56"/>
      <c r="AW54" s="60"/>
      <c r="AX54" s="8"/>
      <c r="AY54" s="14"/>
      <c r="AZ54" s="13"/>
      <c r="BA54" s="8"/>
      <c r="BB54" s="56"/>
      <c r="BC54" s="13"/>
      <c r="BD54" s="8"/>
      <c r="BE54" s="14"/>
      <c r="BF54" s="13"/>
      <c r="BG54" s="8"/>
      <c r="BH54" s="56"/>
      <c r="BI54" s="13" t="s">
        <v>447</v>
      </c>
      <c r="BJ54" s="109" t="s">
        <v>447</v>
      </c>
      <c r="BK54" s="1"/>
      <c r="BL54" s="1"/>
      <c r="BM54" s="43"/>
      <c r="BN54" s="1"/>
      <c r="BO54" s="1"/>
      <c r="CA54" s="29"/>
      <c r="CB54" s="29" t="str">
        <f t="shared" si="0"/>
        <v/>
      </c>
      <c r="CC54" s="38" t="str">
        <f t="shared" si="1"/>
        <v/>
      </c>
      <c r="CD54" s="38" t="str">
        <f t="shared" si="2"/>
        <v/>
      </c>
      <c r="CE54" s="29" t="str">
        <f t="shared" si="3"/>
        <v/>
      </c>
      <c r="CF54" s="38" t="str">
        <f t="shared" si="4"/>
        <v/>
      </c>
      <c r="CG54" s="29" t="e">
        <f>IF(AND(#REF!="",#REF!="",#REF!="",#REF!=""),"",SUM(#REF!,#REF!,#REF!,#REF!,#REF!))</f>
        <v>#REF!</v>
      </c>
      <c r="CH54" s="38" t="str">
        <f t="shared" si="5"/>
        <v/>
      </c>
      <c r="CI54" s="29" t="str">
        <f t="shared" si="6"/>
        <v/>
      </c>
      <c r="CJ54" s="38" t="str">
        <f t="shared" si="7"/>
        <v/>
      </c>
      <c r="CK54" s="29" t="str">
        <f t="shared" si="8"/>
        <v/>
      </c>
      <c r="CL54" s="38" t="str">
        <f t="shared" si="9"/>
        <v/>
      </c>
      <c r="CM54" s="29" t="e">
        <f>IF(AND(#REF!="",#REF!="",#REF!="",#REF!=""),"",SUM(#REF!,#REF!,#REF!,#REF!,#REF!))</f>
        <v>#REF!</v>
      </c>
      <c r="CN54" s="38" t="str">
        <f t="shared" si="10"/>
        <v/>
      </c>
      <c r="CO54" s="38"/>
      <c r="CP54" s="38"/>
    </row>
    <row r="55" spans="1:94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9"/>
      <c r="AC55" s="20"/>
      <c r="AD55" s="20"/>
      <c r="AE55" s="8"/>
      <c r="AF55" s="62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8"/>
      <c r="AU55" s="8"/>
      <c r="AV55" s="56"/>
      <c r="AW55" s="60"/>
      <c r="AX55" s="8"/>
      <c r="AY55" s="14"/>
      <c r="AZ55" s="13"/>
      <c r="BA55" s="8"/>
      <c r="BB55" s="56"/>
      <c r="BC55" s="13"/>
      <c r="BD55" s="8"/>
      <c r="BE55" s="14"/>
      <c r="BF55" s="13"/>
      <c r="BG55" s="8"/>
      <c r="BH55" s="56"/>
      <c r="BI55" s="13" t="s">
        <v>447</v>
      </c>
      <c r="BJ55" s="109" t="s">
        <v>447</v>
      </c>
      <c r="BK55" s="1"/>
      <c r="BL55" s="1"/>
      <c r="BM55" s="43"/>
      <c r="BN55" s="1"/>
      <c r="BO55" s="1"/>
      <c r="CA55" s="29"/>
      <c r="CB55" s="29" t="str">
        <f t="shared" si="0"/>
        <v/>
      </c>
      <c r="CC55" s="38" t="str">
        <f t="shared" si="1"/>
        <v/>
      </c>
      <c r="CD55" s="38" t="str">
        <f t="shared" si="2"/>
        <v/>
      </c>
      <c r="CE55" s="29" t="str">
        <f t="shared" si="3"/>
        <v/>
      </c>
      <c r="CF55" s="38" t="str">
        <f t="shared" si="4"/>
        <v/>
      </c>
      <c r="CG55" s="29" t="e">
        <f>IF(AND(#REF!="",#REF!="",#REF!="",#REF!=""),"",SUM(#REF!,#REF!,#REF!,#REF!,#REF!))</f>
        <v>#REF!</v>
      </c>
      <c r="CH55" s="38" t="str">
        <f t="shared" si="5"/>
        <v/>
      </c>
      <c r="CI55" s="29" t="str">
        <f t="shared" si="6"/>
        <v/>
      </c>
      <c r="CJ55" s="38" t="str">
        <f t="shared" si="7"/>
        <v/>
      </c>
      <c r="CK55" s="29" t="str">
        <f t="shared" si="8"/>
        <v/>
      </c>
      <c r="CL55" s="38" t="str">
        <f t="shared" si="9"/>
        <v/>
      </c>
      <c r="CM55" s="29" t="e">
        <f>IF(AND(#REF!="",#REF!="",#REF!="",#REF!=""),"",SUM(#REF!,#REF!,#REF!,#REF!,#REF!))</f>
        <v>#REF!</v>
      </c>
      <c r="CN55" s="38" t="str">
        <f t="shared" si="10"/>
        <v/>
      </c>
      <c r="CO55" s="38"/>
      <c r="CP55" s="38"/>
    </row>
    <row r="56" spans="1:94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9"/>
      <c r="AC56" s="20"/>
      <c r="AD56" s="20"/>
      <c r="AE56" s="8"/>
      <c r="AF56" s="62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8"/>
      <c r="AU56" s="8"/>
      <c r="AV56" s="56"/>
      <c r="AW56" s="60"/>
      <c r="AX56" s="8"/>
      <c r="AY56" s="14"/>
      <c r="AZ56" s="13"/>
      <c r="BA56" s="8"/>
      <c r="BB56" s="56"/>
      <c r="BC56" s="13"/>
      <c r="BD56" s="8"/>
      <c r="BE56" s="14"/>
      <c r="BF56" s="13"/>
      <c r="BG56" s="8"/>
      <c r="BH56" s="56"/>
      <c r="BI56" s="13" t="s">
        <v>447</v>
      </c>
      <c r="BJ56" s="109" t="s">
        <v>447</v>
      </c>
      <c r="BK56" s="1"/>
      <c r="BL56" s="1"/>
      <c r="BM56" s="43"/>
      <c r="BN56" s="1"/>
      <c r="BO56" s="1"/>
      <c r="CA56" s="29"/>
      <c r="CB56" s="29" t="str">
        <f t="shared" si="0"/>
        <v/>
      </c>
      <c r="CC56" s="38" t="str">
        <f t="shared" si="1"/>
        <v/>
      </c>
      <c r="CD56" s="38" t="str">
        <f t="shared" si="2"/>
        <v/>
      </c>
      <c r="CE56" s="29" t="str">
        <f t="shared" si="3"/>
        <v/>
      </c>
      <c r="CF56" s="38" t="str">
        <f t="shared" si="4"/>
        <v/>
      </c>
      <c r="CG56" s="29" t="e">
        <f>IF(AND(#REF!="",#REF!="",#REF!="",#REF!=""),"",SUM(#REF!,#REF!,#REF!,#REF!,#REF!))</f>
        <v>#REF!</v>
      </c>
      <c r="CH56" s="38" t="str">
        <f t="shared" si="5"/>
        <v/>
      </c>
      <c r="CI56" s="29" t="str">
        <f t="shared" si="6"/>
        <v/>
      </c>
      <c r="CJ56" s="38" t="str">
        <f t="shared" si="7"/>
        <v/>
      </c>
      <c r="CK56" s="29" t="str">
        <f t="shared" si="8"/>
        <v/>
      </c>
      <c r="CL56" s="38" t="str">
        <f t="shared" si="9"/>
        <v/>
      </c>
      <c r="CM56" s="29" t="e">
        <f>IF(AND(#REF!="",#REF!="",#REF!="",#REF!=""),"",SUM(#REF!,#REF!,#REF!,#REF!,#REF!))</f>
        <v>#REF!</v>
      </c>
      <c r="CN56" s="38" t="str">
        <f t="shared" si="10"/>
        <v/>
      </c>
      <c r="CO56" s="38"/>
      <c r="CP56" s="38"/>
    </row>
    <row r="57" spans="1:94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9"/>
      <c r="AC57" s="20"/>
      <c r="AD57" s="20"/>
      <c r="AE57" s="8"/>
      <c r="AF57" s="62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8"/>
      <c r="AU57" s="8"/>
      <c r="AV57" s="56"/>
      <c r="AW57" s="60"/>
      <c r="AX57" s="8"/>
      <c r="AY57" s="14"/>
      <c r="AZ57" s="13"/>
      <c r="BA57" s="8"/>
      <c r="BB57" s="56"/>
      <c r="BC57" s="13"/>
      <c r="BD57" s="8"/>
      <c r="BE57" s="14"/>
      <c r="BF57" s="13"/>
      <c r="BG57" s="8"/>
      <c r="BH57" s="56"/>
      <c r="BI57" s="13" t="s">
        <v>447</v>
      </c>
      <c r="BJ57" s="109" t="s">
        <v>447</v>
      </c>
      <c r="BK57" s="1"/>
      <c r="BL57" s="1"/>
      <c r="BM57" s="43"/>
      <c r="BN57" s="1"/>
      <c r="BO57" s="1"/>
      <c r="CA57" s="29"/>
      <c r="CB57" s="29" t="str">
        <f t="shared" si="0"/>
        <v/>
      </c>
      <c r="CC57" s="38" t="str">
        <f t="shared" si="1"/>
        <v/>
      </c>
      <c r="CD57" s="38" t="str">
        <f t="shared" si="2"/>
        <v/>
      </c>
      <c r="CE57" s="29" t="str">
        <f t="shared" si="3"/>
        <v/>
      </c>
      <c r="CF57" s="38" t="str">
        <f t="shared" si="4"/>
        <v/>
      </c>
      <c r="CG57" s="29" t="e">
        <f>IF(AND(#REF!="",#REF!="",#REF!="",#REF!=""),"",SUM(#REF!,#REF!,#REF!,#REF!,#REF!))</f>
        <v>#REF!</v>
      </c>
      <c r="CH57" s="38" t="str">
        <f t="shared" si="5"/>
        <v/>
      </c>
      <c r="CI57" s="29" t="str">
        <f t="shared" si="6"/>
        <v/>
      </c>
      <c r="CJ57" s="38" t="str">
        <f t="shared" si="7"/>
        <v/>
      </c>
      <c r="CK57" s="29" t="str">
        <f t="shared" si="8"/>
        <v/>
      </c>
      <c r="CL57" s="38" t="str">
        <f t="shared" si="9"/>
        <v/>
      </c>
      <c r="CM57" s="29" t="e">
        <f>IF(AND(#REF!="",#REF!="",#REF!="",#REF!=""),"",SUM(#REF!,#REF!,#REF!,#REF!,#REF!))</f>
        <v>#REF!</v>
      </c>
      <c r="CN57" s="38" t="str">
        <f t="shared" si="10"/>
        <v/>
      </c>
      <c r="CO57" s="38"/>
      <c r="CP57" s="38"/>
    </row>
    <row r="58" spans="1:94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9"/>
      <c r="AC58" s="20"/>
      <c r="AD58" s="20"/>
      <c r="AE58" s="8"/>
      <c r="AF58" s="62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8"/>
      <c r="AU58" s="8"/>
      <c r="AV58" s="56"/>
      <c r="AW58" s="60"/>
      <c r="AX58" s="8"/>
      <c r="AY58" s="14"/>
      <c r="AZ58" s="13"/>
      <c r="BA58" s="8"/>
      <c r="BB58" s="56"/>
      <c r="BC58" s="13"/>
      <c r="BD58" s="8"/>
      <c r="BE58" s="14"/>
      <c r="BF58" s="13"/>
      <c r="BG58" s="8"/>
      <c r="BH58" s="56"/>
      <c r="BI58" s="13" t="s">
        <v>447</v>
      </c>
      <c r="BJ58" s="109" t="s">
        <v>447</v>
      </c>
      <c r="BK58" s="1"/>
      <c r="BL58" s="1"/>
      <c r="BM58" s="43"/>
      <c r="BN58" s="1"/>
      <c r="BO58" s="1"/>
      <c r="CA58" s="29"/>
      <c r="CB58" s="29" t="str">
        <f t="shared" si="0"/>
        <v/>
      </c>
      <c r="CC58" s="38" t="str">
        <f t="shared" si="1"/>
        <v/>
      </c>
      <c r="CD58" s="38" t="str">
        <f t="shared" si="2"/>
        <v/>
      </c>
      <c r="CE58" s="29" t="str">
        <f t="shared" si="3"/>
        <v/>
      </c>
      <c r="CF58" s="38" t="str">
        <f t="shared" si="4"/>
        <v/>
      </c>
      <c r="CG58" s="29" t="e">
        <f>IF(AND(#REF!="",#REF!="",#REF!="",#REF!=""),"",SUM(#REF!,#REF!,#REF!,#REF!,#REF!))</f>
        <v>#REF!</v>
      </c>
      <c r="CH58" s="38" t="str">
        <f t="shared" si="5"/>
        <v/>
      </c>
      <c r="CI58" s="29" t="str">
        <f t="shared" si="6"/>
        <v/>
      </c>
      <c r="CJ58" s="38" t="str">
        <f t="shared" si="7"/>
        <v/>
      </c>
      <c r="CK58" s="29" t="str">
        <f t="shared" si="8"/>
        <v/>
      </c>
      <c r="CL58" s="38" t="str">
        <f t="shared" si="9"/>
        <v/>
      </c>
      <c r="CM58" s="29" t="e">
        <f>IF(AND(#REF!="",#REF!="",#REF!="",#REF!=""),"",SUM(#REF!,#REF!,#REF!,#REF!,#REF!))</f>
        <v>#REF!</v>
      </c>
      <c r="CN58" s="38" t="str">
        <f t="shared" si="10"/>
        <v/>
      </c>
      <c r="CO58" s="38"/>
      <c r="CP58" s="38"/>
    </row>
    <row r="59" spans="1:94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9"/>
      <c r="AC59" s="20"/>
      <c r="AD59" s="20"/>
      <c r="AE59" s="8"/>
      <c r="AF59" s="62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8"/>
      <c r="AU59" s="8"/>
      <c r="AV59" s="56"/>
      <c r="AW59" s="60"/>
      <c r="AX59" s="8"/>
      <c r="AY59" s="14"/>
      <c r="AZ59" s="13"/>
      <c r="BA59" s="8"/>
      <c r="BB59" s="56"/>
      <c r="BC59" s="13"/>
      <c r="BD59" s="8"/>
      <c r="BE59" s="14"/>
      <c r="BF59" s="13"/>
      <c r="BG59" s="8"/>
      <c r="BH59" s="56"/>
      <c r="BI59" s="13" t="s">
        <v>447</v>
      </c>
      <c r="BJ59" s="109" t="s">
        <v>447</v>
      </c>
      <c r="BK59" s="1"/>
      <c r="BL59" s="1"/>
      <c r="BM59" s="43"/>
      <c r="BN59" s="1"/>
      <c r="BO59" s="1"/>
      <c r="CA59" s="29"/>
      <c r="CB59" s="44" t="str">
        <f t="shared" si="0"/>
        <v/>
      </c>
      <c r="CC59" s="45" t="str">
        <f t="shared" si="1"/>
        <v/>
      </c>
      <c r="CD59" s="45" t="str">
        <f t="shared" si="2"/>
        <v/>
      </c>
      <c r="CE59" s="44" t="str">
        <f t="shared" si="3"/>
        <v/>
      </c>
      <c r="CF59" s="45" t="str">
        <f t="shared" si="4"/>
        <v/>
      </c>
      <c r="CG59" s="44" t="e">
        <f>IF(AND(#REF!="",#REF!="",#REF!="",#REF!=""),"",SUM(#REF!,#REF!,#REF!,#REF!,#REF!))</f>
        <v>#REF!</v>
      </c>
      <c r="CH59" s="45" t="str">
        <f t="shared" si="5"/>
        <v/>
      </c>
      <c r="CI59" s="44" t="str">
        <f t="shared" si="6"/>
        <v/>
      </c>
      <c r="CJ59" s="45" t="str">
        <f t="shared" si="7"/>
        <v/>
      </c>
      <c r="CK59" s="44" t="str">
        <f t="shared" si="8"/>
        <v/>
      </c>
      <c r="CL59" s="45" t="str">
        <f t="shared" si="9"/>
        <v/>
      </c>
      <c r="CM59" s="44" t="e">
        <f>IF(AND(#REF!="",#REF!="",#REF!="",#REF!=""),"",SUM(#REF!,#REF!,#REF!,#REF!,#REF!))</f>
        <v>#REF!</v>
      </c>
      <c r="CN59" s="45" t="str">
        <f t="shared" si="10"/>
        <v/>
      </c>
      <c r="CO59" s="38"/>
      <c r="CP59" s="38"/>
    </row>
    <row r="60" spans="1:94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9"/>
      <c r="AC60" s="20"/>
      <c r="AD60" s="20"/>
      <c r="AE60" s="8"/>
      <c r="AF60" s="62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8"/>
      <c r="AU60" s="8"/>
      <c r="AV60" s="56"/>
      <c r="AW60" s="60"/>
      <c r="AX60" s="8"/>
      <c r="AY60" s="14"/>
      <c r="AZ60" s="13"/>
      <c r="BA60" s="8"/>
      <c r="BB60" s="56"/>
      <c r="BC60" s="13"/>
      <c r="BD60" s="8"/>
      <c r="BE60" s="14"/>
      <c r="BF60" s="13"/>
      <c r="BG60" s="8"/>
      <c r="BH60" s="56"/>
      <c r="BI60" s="13" t="s">
        <v>447</v>
      </c>
      <c r="BJ60" s="109" t="s">
        <v>447</v>
      </c>
      <c r="BK60" s="1"/>
      <c r="BL60" s="1"/>
      <c r="BM60" s="43"/>
      <c r="BN60" s="1"/>
      <c r="BO60" s="1"/>
      <c r="CA60" s="29"/>
      <c r="CB60" s="44" t="str">
        <f t="shared" si="0"/>
        <v/>
      </c>
      <c r="CC60" s="45" t="str">
        <f t="shared" si="1"/>
        <v/>
      </c>
      <c r="CD60" s="45" t="str">
        <f t="shared" si="2"/>
        <v/>
      </c>
      <c r="CE60" s="44" t="str">
        <f t="shared" si="3"/>
        <v/>
      </c>
      <c r="CF60" s="45" t="str">
        <f t="shared" si="4"/>
        <v/>
      </c>
      <c r="CG60" s="44" t="e">
        <f>IF(AND(#REF!="",#REF!="",#REF!="",#REF!=""),"",SUM(#REF!,#REF!,#REF!,#REF!,#REF!))</f>
        <v>#REF!</v>
      </c>
      <c r="CH60" s="45" t="str">
        <f t="shared" si="5"/>
        <v/>
      </c>
      <c r="CI60" s="44" t="str">
        <f t="shared" si="6"/>
        <v/>
      </c>
      <c r="CJ60" s="45" t="str">
        <f t="shared" si="7"/>
        <v/>
      </c>
      <c r="CK60" s="44" t="str">
        <f t="shared" si="8"/>
        <v/>
      </c>
      <c r="CL60" s="45" t="str">
        <f t="shared" si="9"/>
        <v/>
      </c>
      <c r="CM60" s="44" t="e">
        <f>IF(AND(#REF!="",#REF!="",#REF!="",#REF!=""),"",SUM(#REF!,#REF!,#REF!,#REF!,#REF!))</f>
        <v>#REF!</v>
      </c>
      <c r="CN60" s="45" t="str">
        <f t="shared" si="10"/>
        <v/>
      </c>
      <c r="CO60" s="38"/>
      <c r="CP60" s="38"/>
    </row>
    <row r="61" spans="1:94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9"/>
      <c r="AC61" s="20"/>
      <c r="AD61" s="20"/>
      <c r="AE61" s="8"/>
      <c r="AF61" s="62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8"/>
      <c r="AU61" s="8"/>
      <c r="AV61" s="56"/>
      <c r="AW61" s="60"/>
      <c r="AX61" s="8"/>
      <c r="AY61" s="14"/>
      <c r="AZ61" s="13"/>
      <c r="BA61" s="8"/>
      <c r="BB61" s="56"/>
      <c r="BC61" s="13"/>
      <c r="BD61" s="8"/>
      <c r="BE61" s="14"/>
      <c r="BF61" s="13"/>
      <c r="BG61" s="8"/>
      <c r="BH61" s="56"/>
      <c r="BI61" s="13" t="s">
        <v>447</v>
      </c>
      <c r="BJ61" s="109" t="s">
        <v>447</v>
      </c>
      <c r="BK61" s="1"/>
      <c r="BL61" s="1"/>
      <c r="BM61" s="43"/>
      <c r="BN61" s="1"/>
      <c r="BO61" s="1"/>
      <c r="CA61" s="29"/>
      <c r="CB61" s="44" t="str">
        <f t="shared" si="0"/>
        <v/>
      </c>
      <c r="CC61" s="45" t="str">
        <f t="shared" si="1"/>
        <v/>
      </c>
      <c r="CD61" s="45" t="str">
        <f t="shared" si="2"/>
        <v/>
      </c>
      <c r="CE61" s="44" t="str">
        <f t="shared" si="3"/>
        <v/>
      </c>
      <c r="CF61" s="45" t="str">
        <f t="shared" si="4"/>
        <v/>
      </c>
      <c r="CG61" s="44" t="e">
        <f>IF(AND(#REF!="",#REF!="",#REF!="",#REF!=""),"",SUM(#REF!,#REF!,#REF!,#REF!,#REF!))</f>
        <v>#REF!</v>
      </c>
      <c r="CH61" s="45" t="str">
        <f t="shared" si="5"/>
        <v/>
      </c>
      <c r="CI61" s="44" t="str">
        <f t="shared" si="6"/>
        <v/>
      </c>
      <c r="CJ61" s="45" t="str">
        <f t="shared" si="7"/>
        <v/>
      </c>
      <c r="CK61" s="44" t="str">
        <f t="shared" si="8"/>
        <v/>
      </c>
      <c r="CL61" s="45" t="str">
        <f t="shared" si="9"/>
        <v/>
      </c>
      <c r="CM61" s="44" t="e">
        <f>IF(AND(#REF!="",#REF!="",#REF!="",#REF!=""),"",SUM(#REF!,#REF!,#REF!,#REF!,#REF!))</f>
        <v>#REF!</v>
      </c>
      <c r="CN61" s="45" t="str">
        <f t="shared" si="10"/>
        <v/>
      </c>
      <c r="CO61" s="38"/>
      <c r="CP61" s="38"/>
    </row>
    <row r="62" spans="1:94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9"/>
      <c r="AC62" s="20"/>
      <c r="AD62" s="20"/>
      <c r="AE62" s="8"/>
      <c r="AF62" s="62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8"/>
      <c r="AU62" s="8"/>
      <c r="AV62" s="56"/>
      <c r="AW62" s="60"/>
      <c r="AX62" s="8"/>
      <c r="AY62" s="14"/>
      <c r="AZ62" s="13"/>
      <c r="BA62" s="8"/>
      <c r="BB62" s="56"/>
      <c r="BC62" s="13"/>
      <c r="BD62" s="8"/>
      <c r="BE62" s="14"/>
      <c r="BF62" s="13"/>
      <c r="BG62" s="8"/>
      <c r="BH62" s="56"/>
      <c r="BI62" s="13" t="s">
        <v>447</v>
      </c>
      <c r="BJ62" s="109" t="s">
        <v>447</v>
      </c>
      <c r="BK62" s="1"/>
      <c r="BL62" s="1"/>
      <c r="BM62" s="43"/>
      <c r="BN62" s="1"/>
      <c r="BO62" s="1"/>
      <c r="CA62" s="29"/>
      <c r="CB62" s="44" t="str">
        <f t="shared" si="0"/>
        <v/>
      </c>
      <c r="CC62" s="45" t="str">
        <f t="shared" si="1"/>
        <v/>
      </c>
      <c r="CD62" s="45" t="str">
        <f t="shared" si="2"/>
        <v/>
      </c>
      <c r="CE62" s="44" t="str">
        <f t="shared" si="3"/>
        <v/>
      </c>
      <c r="CF62" s="45" t="str">
        <f t="shared" si="4"/>
        <v/>
      </c>
      <c r="CG62" s="44" t="e">
        <f>IF(AND(#REF!="",#REF!="",#REF!="",#REF!=""),"",SUM(#REF!,#REF!,#REF!,#REF!,#REF!))</f>
        <v>#REF!</v>
      </c>
      <c r="CH62" s="45" t="str">
        <f t="shared" si="5"/>
        <v/>
      </c>
      <c r="CI62" s="44" t="str">
        <f t="shared" si="6"/>
        <v/>
      </c>
      <c r="CJ62" s="45" t="str">
        <f t="shared" si="7"/>
        <v/>
      </c>
      <c r="CK62" s="44" t="str">
        <f t="shared" si="8"/>
        <v/>
      </c>
      <c r="CL62" s="45" t="str">
        <f t="shared" si="9"/>
        <v/>
      </c>
      <c r="CM62" s="44" t="e">
        <f>IF(AND(#REF!="",#REF!="",#REF!="",#REF!=""),"",SUM(#REF!,#REF!,#REF!,#REF!,#REF!))</f>
        <v>#REF!</v>
      </c>
      <c r="CN62" s="45" t="str">
        <f t="shared" si="10"/>
        <v/>
      </c>
      <c r="CO62" s="38"/>
      <c r="CP62" s="38"/>
    </row>
    <row r="63" spans="1:94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9"/>
      <c r="AC63" s="20"/>
      <c r="AD63" s="20"/>
      <c r="AE63" s="8"/>
      <c r="AF63" s="62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8"/>
      <c r="AU63" s="8"/>
      <c r="AV63" s="56"/>
      <c r="AW63" s="60"/>
      <c r="AX63" s="8"/>
      <c r="AY63" s="14"/>
      <c r="AZ63" s="13"/>
      <c r="BA63" s="8"/>
      <c r="BB63" s="56"/>
      <c r="BC63" s="13"/>
      <c r="BD63" s="8"/>
      <c r="BE63" s="14"/>
      <c r="BF63" s="13"/>
      <c r="BG63" s="8"/>
      <c r="BH63" s="56"/>
      <c r="BI63" s="13" t="s">
        <v>447</v>
      </c>
      <c r="BJ63" s="109" t="s">
        <v>447</v>
      </c>
      <c r="BK63" s="1"/>
      <c r="BL63" s="1"/>
      <c r="BM63" s="43"/>
      <c r="BN63" s="1"/>
      <c r="BO63" s="1"/>
      <c r="CA63" s="29"/>
      <c r="CB63" s="44" t="str">
        <f t="shared" si="0"/>
        <v/>
      </c>
      <c r="CC63" s="45" t="str">
        <f t="shared" si="1"/>
        <v/>
      </c>
      <c r="CD63" s="45" t="str">
        <f t="shared" si="2"/>
        <v/>
      </c>
      <c r="CE63" s="44" t="str">
        <f t="shared" si="3"/>
        <v/>
      </c>
      <c r="CF63" s="45" t="str">
        <f t="shared" si="4"/>
        <v/>
      </c>
      <c r="CG63" s="44" t="e">
        <f>IF(AND(#REF!="",#REF!="",#REF!="",#REF!=""),"",SUM(#REF!,#REF!,#REF!,#REF!,#REF!))</f>
        <v>#REF!</v>
      </c>
      <c r="CH63" s="45" t="str">
        <f t="shared" si="5"/>
        <v/>
      </c>
      <c r="CI63" s="44" t="str">
        <f t="shared" si="6"/>
        <v/>
      </c>
      <c r="CJ63" s="45" t="str">
        <f t="shared" si="7"/>
        <v/>
      </c>
      <c r="CK63" s="44" t="str">
        <f t="shared" si="8"/>
        <v/>
      </c>
      <c r="CL63" s="45" t="str">
        <f t="shared" si="9"/>
        <v/>
      </c>
      <c r="CM63" s="44" t="e">
        <f>IF(AND(#REF!="",#REF!="",#REF!="",#REF!=""),"",SUM(#REF!,#REF!,#REF!,#REF!,#REF!))</f>
        <v>#REF!</v>
      </c>
      <c r="CN63" s="45" t="str">
        <f t="shared" si="10"/>
        <v/>
      </c>
      <c r="CO63" s="38"/>
      <c r="CP63" s="38"/>
    </row>
    <row r="64" spans="1:94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9"/>
      <c r="AC64" s="20"/>
      <c r="AD64" s="20"/>
      <c r="AE64" s="8"/>
      <c r="AF64" s="62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8"/>
      <c r="AU64" s="8"/>
      <c r="AV64" s="56"/>
      <c r="AW64" s="60"/>
      <c r="AX64" s="8"/>
      <c r="AY64" s="14"/>
      <c r="AZ64" s="13"/>
      <c r="BA64" s="8"/>
      <c r="BB64" s="56"/>
      <c r="BC64" s="13"/>
      <c r="BD64" s="8"/>
      <c r="BE64" s="14"/>
      <c r="BF64" s="13"/>
      <c r="BG64" s="8"/>
      <c r="BH64" s="56"/>
      <c r="BI64" s="13" t="s">
        <v>447</v>
      </c>
      <c r="BJ64" s="109" t="s">
        <v>447</v>
      </c>
      <c r="BK64" s="1"/>
      <c r="BL64" s="1"/>
      <c r="BM64" s="43"/>
      <c r="BN64" s="1"/>
      <c r="BO64" s="1"/>
      <c r="CA64" s="29"/>
      <c r="CB64" s="44" t="str">
        <f t="shared" si="0"/>
        <v/>
      </c>
      <c r="CC64" s="45" t="str">
        <f t="shared" si="1"/>
        <v/>
      </c>
      <c r="CD64" s="45" t="str">
        <f t="shared" si="2"/>
        <v/>
      </c>
      <c r="CE64" s="44" t="str">
        <f t="shared" si="3"/>
        <v/>
      </c>
      <c r="CF64" s="45" t="str">
        <f t="shared" si="4"/>
        <v/>
      </c>
      <c r="CG64" s="44" t="e">
        <f>IF(AND(#REF!="",#REF!="",#REF!="",#REF!=""),"",SUM(#REF!,#REF!,#REF!,#REF!,#REF!))</f>
        <v>#REF!</v>
      </c>
      <c r="CH64" s="45" t="str">
        <f t="shared" si="5"/>
        <v/>
      </c>
      <c r="CI64" s="44" t="str">
        <f t="shared" si="6"/>
        <v/>
      </c>
      <c r="CJ64" s="45" t="str">
        <f t="shared" si="7"/>
        <v/>
      </c>
      <c r="CK64" s="44" t="str">
        <f t="shared" si="8"/>
        <v/>
      </c>
      <c r="CL64" s="45" t="str">
        <f t="shared" si="9"/>
        <v/>
      </c>
      <c r="CM64" s="44" t="e">
        <f>IF(AND(#REF!="",#REF!="",#REF!="",#REF!=""),"",SUM(#REF!,#REF!,#REF!,#REF!,#REF!))</f>
        <v>#REF!</v>
      </c>
      <c r="CN64" s="45" t="str">
        <f t="shared" si="10"/>
        <v/>
      </c>
      <c r="CO64" s="38"/>
      <c r="CP64" s="38"/>
    </row>
    <row r="65" spans="1:94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9"/>
      <c r="AC65" s="20"/>
      <c r="AD65" s="20"/>
      <c r="AE65" s="8"/>
      <c r="AF65" s="62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8"/>
      <c r="AU65" s="8"/>
      <c r="AV65" s="56"/>
      <c r="AW65" s="60"/>
      <c r="AX65" s="8"/>
      <c r="AY65" s="14"/>
      <c r="AZ65" s="13"/>
      <c r="BA65" s="8"/>
      <c r="BB65" s="56"/>
      <c r="BC65" s="13"/>
      <c r="BD65" s="8"/>
      <c r="BE65" s="14"/>
      <c r="BF65" s="13"/>
      <c r="BG65" s="8"/>
      <c r="BH65" s="56"/>
      <c r="BI65" s="13" t="s">
        <v>447</v>
      </c>
      <c r="BJ65" s="109" t="s">
        <v>447</v>
      </c>
      <c r="BK65" s="1"/>
      <c r="BL65" s="1"/>
      <c r="BM65" s="43"/>
      <c r="BN65" s="1"/>
      <c r="BO65" s="1"/>
      <c r="CA65" s="29"/>
      <c r="CB65" s="44" t="str">
        <f t="shared" si="0"/>
        <v/>
      </c>
      <c r="CC65" s="45" t="str">
        <f t="shared" si="1"/>
        <v/>
      </c>
      <c r="CD65" s="45" t="str">
        <f t="shared" si="2"/>
        <v/>
      </c>
      <c r="CE65" s="44" t="str">
        <f t="shared" si="3"/>
        <v/>
      </c>
      <c r="CF65" s="45" t="str">
        <f t="shared" si="4"/>
        <v/>
      </c>
      <c r="CG65" s="44" t="e">
        <f>IF(AND(#REF!="",#REF!="",#REF!="",#REF!=""),"",SUM(#REF!,#REF!,#REF!,#REF!,#REF!))</f>
        <v>#REF!</v>
      </c>
      <c r="CH65" s="45" t="str">
        <f t="shared" si="5"/>
        <v/>
      </c>
      <c r="CI65" s="44" t="str">
        <f t="shared" si="6"/>
        <v/>
      </c>
      <c r="CJ65" s="45" t="str">
        <f t="shared" si="7"/>
        <v/>
      </c>
      <c r="CK65" s="44" t="str">
        <f t="shared" si="8"/>
        <v/>
      </c>
      <c r="CL65" s="45" t="str">
        <f t="shared" si="9"/>
        <v/>
      </c>
      <c r="CM65" s="44" t="e">
        <f>IF(AND(#REF!="",#REF!="",#REF!="",#REF!=""),"",SUM(#REF!,#REF!,#REF!,#REF!,#REF!))</f>
        <v>#REF!</v>
      </c>
      <c r="CN65" s="45" t="str">
        <f t="shared" si="10"/>
        <v/>
      </c>
      <c r="CO65" s="38"/>
      <c r="CP65" s="38"/>
    </row>
    <row r="66" spans="1:94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9"/>
      <c r="AC66" s="20"/>
      <c r="AD66" s="20"/>
      <c r="AE66" s="8"/>
      <c r="AF66" s="62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8"/>
      <c r="AU66" s="8"/>
      <c r="AV66" s="56"/>
      <c r="AW66" s="60"/>
      <c r="AX66" s="8"/>
      <c r="AY66" s="14"/>
      <c r="AZ66" s="13"/>
      <c r="BA66" s="8"/>
      <c r="BB66" s="56"/>
      <c r="BC66" s="13"/>
      <c r="BD66" s="8"/>
      <c r="BE66" s="14"/>
      <c r="BF66" s="13"/>
      <c r="BG66" s="8"/>
      <c r="BH66" s="56"/>
      <c r="BI66" s="13" t="s">
        <v>447</v>
      </c>
      <c r="BJ66" s="109" t="s">
        <v>447</v>
      </c>
      <c r="BK66" s="1"/>
      <c r="BL66" s="1"/>
      <c r="BM66" s="43"/>
      <c r="BN66" s="1"/>
      <c r="BO66" s="1"/>
      <c r="CA66" s="29"/>
      <c r="CB66" s="44" t="str">
        <f t="shared" si="0"/>
        <v/>
      </c>
      <c r="CC66" s="45" t="str">
        <f t="shared" si="1"/>
        <v/>
      </c>
      <c r="CD66" s="45" t="str">
        <f t="shared" si="2"/>
        <v/>
      </c>
      <c r="CE66" s="44" t="str">
        <f t="shared" si="3"/>
        <v/>
      </c>
      <c r="CF66" s="45" t="str">
        <f t="shared" si="4"/>
        <v/>
      </c>
      <c r="CG66" s="44" t="e">
        <f>IF(AND(#REF!="",#REF!="",#REF!="",#REF!=""),"",SUM(#REF!,#REF!,#REF!,#REF!,#REF!))</f>
        <v>#REF!</v>
      </c>
      <c r="CH66" s="45" t="str">
        <f t="shared" si="5"/>
        <v/>
      </c>
      <c r="CI66" s="44" t="str">
        <f t="shared" si="6"/>
        <v/>
      </c>
      <c r="CJ66" s="45" t="str">
        <f t="shared" si="7"/>
        <v/>
      </c>
      <c r="CK66" s="44" t="str">
        <f t="shared" si="8"/>
        <v/>
      </c>
      <c r="CL66" s="45" t="str">
        <f t="shared" si="9"/>
        <v/>
      </c>
      <c r="CM66" s="44" t="e">
        <f>IF(AND(#REF!="",#REF!="",#REF!="",#REF!=""),"",SUM(#REF!,#REF!,#REF!,#REF!,#REF!))</f>
        <v>#REF!</v>
      </c>
      <c r="CN66" s="45" t="str">
        <f t="shared" si="10"/>
        <v/>
      </c>
      <c r="CO66" s="38"/>
      <c r="CP66" s="38"/>
    </row>
    <row r="67" spans="1:94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9"/>
      <c r="AC67" s="20"/>
      <c r="AD67" s="20"/>
      <c r="AE67" s="8"/>
      <c r="AF67" s="62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8"/>
      <c r="AU67" s="8"/>
      <c r="AV67" s="56"/>
      <c r="AW67" s="60"/>
      <c r="AX67" s="8"/>
      <c r="AY67" s="14"/>
      <c r="AZ67" s="13"/>
      <c r="BA67" s="8"/>
      <c r="BB67" s="56"/>
      <c r="BC67" s="13"/>
      <c r="BD67" s="8"/>
      <c r="BE67" s="14"/>
      <c r="BF67" s="13"/>
      <c r="BG67" s="8"/>
      <c r="BH67" s="56"/>
      <c r="BI67" s="13" t="s">
        <v>447</v>
      </c>
      <c r="BJ67" s="109" t="s">
        <v>447</v>
      </c>
      <c r="BK67" s="1"/>
      <c r="BL67" s="1"/>
      <c r="BM67" s="1"/>
      <c r="BN67" s="1"/>
      <c r="BO67" s="1"/>
      <c r="CA67" s="29"/>
      <c r="CB67" s="44" t="str">
        <f t="shared" si="0"/>
        <v/>
      </c>
      <c r="CC67" s="45" t="str">
        <f t="shared" si="1"/>
        <v/>
      </c>
      <c r="CD67" s="45" t="str">
        <f t="shared" si="2"/>
        <v/>
      </c>
      <c r="CE67" s="44" t="str">
        <f t="shared" si="3"/>
        <v/>
      </c>
      <c r="CF67" s="45" t="str">
        <f t="shared" si="4"/>
        <v/>
      </c>
      <c r="CG67" s="44" t="e">
        <f>IF(AND(#REF!="",#REF!="",#REF!="",#REF!=""),"",SUM(#REF!,#REF!,#REF!,#REF!,#REF!))</f>
        <v>#REF!</v>
      </c>
      <c r="CH67" s="45" t="str">
        <f t="shared" si="5"/>
        <v/>
      </c>
      <c r="CI67" s="44" t="str">
        <f t="shared" si="6"/>
        <v/>
      </c>
      <c r="CJ67" s="45" t="str">
        <f t="shared" si="7"/>
        <v/>
      </c>
      <c r="CK67" s="44" t="str">
        <f t="shared" si="8"/>
        <v/>
      </c>
      <c r="CL67" s="45" t="str">
        <f t="shared" si="9"/>
        <v/>
      </c>
      <c r="CM67" s="44" t="e">
        <f>IF(AND(#REF!="",#REF!="",#REF!="",#REF!=""),"",SUM(#REF!,#REF!,#REF!,#REF!,#REF!))</f>
        <v>#REF!</v>
      </c>
      <c r="CN67" s="45" t="str">
        <f t="shared" si="10"/>
        <v/>
      </c>
      <c r="CO67" s="38"/>
      <c r="CP67" s="38"/>
    </row>
    <row r="68" spans="1:94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9"/>
      <c r="AC68" s="20"/>
      <c r="AD68" s="20"/>
      <c r="AE68" s="8"/>
      <c r="AF68" s="62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8"/>
      <c r="AU68" s="8"/>
      <c r="AV68" s="56"/>
      <c r="AW68" s="60"/>
      <c r="AX68" s="8"/>
      <c r="AY68" s="14"/>
      <c r="AZ68" s="13"/>
      <c r="BA68" s="8"/>
      <c r="BB68" s="56"/>
      <c r="BC68" s="13"/>
      <c r="BD68" s="8"/>
      <c r="BE68" s="14"/>
      <c r="BF68" s="13"/>
      <c r="BG68" s="8"/>
      <c r="BH68" s="56"/>
      <c r="BI68" s="13" t="s">
        <v>447</v>
      </c>
      <c r="BJ68" s="109" t="s">
        <v>447</v>
      </c>
      <c r="BK68" s="1"/>
      <c r="BL68" s="1"/>
      <c r="BM68" s="1"/>
      <c r="BN68" s="1"/>
      <c r="BO68" s="1"/>
      <c r="CA68" s="29"/>
      <c r="CB68" s="44" t="str">
        <f t="shared" si="0"/>
        <v/>
      </c>
      <c r="CC68" s="45" t="str">
        <f t="shared" si="1"/>
        <v/>
      </c>
      <c r="CD68" s="45" t="str">
        <f t="shared" si="2"/>
        <v/>
      </c>
      <c r="CE68" s="44" t="str">
        <f t="shared" si="3"/>
        <v/>
      </c>
      <c r="CF68" s="45" t="str">
        <f t="shared" si="4"/>
        <v/>
      </c>
      <c r="CG68" s="44" t="e">
        <f>IF(AND(#REF!="",#REF!="",#REF!="",#REF!=""),"",SUM(#REF!,#REF!,#REF!,#REF!,#REF!))</f>
        <v>#REF!</v>
      </c>
      <c r="CH68" s="45" t="str">
        <f t="shared" si="5"/>
        <v/>
      </c>
      <c r="CI68" s="44" t="str">
        <f t="shared" si="6"/>
        <v/>
      </c>
      <c r="CJ68" s="45" t="str">
        <f t="shared" si="7"/>
        <v/>
      </c>
      <c r="CK68" s="44" t="str">
        <f t="shared" si="8"/>
        <v/>
      </c>
      <c r="CL68" s="45" t="str">
        <f t="shared" si="9"/>
        <v/>
      </c>
      <c r="CM68" s="44" t="e">
        <f>IF(AND(#REF!="",#REF!="",#REF!="",#REF!=""),"",SUM(#REF!,#REF!,#REF!,#REF!,#REF!))</f>
        <v>#REF!</v>
      </c>
      <c r="CN68" s="45" t="str">
        <f t="shared" si="10"/>
        <v/>
      </c>
      <c r="CO68" s="38"/>
      <c r="CP68" s="38"/>
    </row>
    <row r="69" spans="1:94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9"/>
      <c r="AC69" s="20"/>
      <c r="AD69" s="20"/>
      <c r="AE69" s="8"/>
      <c r="AF69" s="62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8"/>
      <c r="AU69" s="8"/>
      <c r="AV69" s="56"/>
      <c r="AW69" s="60"/>
      <c r="AX69" s="8"/>
      <c r="AY69" s="14"/>
      <c r="AZ69" s="13"/>
      <c r="BA69" s="8"/>
      <c r="BB69" s="56"/>
      <c r="BC69" s="13"/>
      <c r="BD69" s="8"/>
      <c r="BE69" s="14"/>
      <c r="BF69" s="13"/>
      <c r="BG69" s="8"/>
      <c r="BH69" s="56"/>
      <c r="BI69" s="13" t="s">
        <v>447</v>
      </c>
      <c r="BJ69" s="109" t="s">
        <v>447</v>
      </c>
      <c r="BK69" s="1"/>
      <c r="BL69" s="1"/>
      <c r="BM69" s="1"/>
      <c r="BN69" s="1"/>
      <c r="BO69" s="1"/>
      <c r="CA69" s="29"/>
      <c r="CB69" s="44" t="str">
        <f t="shared" si="0"/>
        <v/>
      </c>
      <c r="CC69" s="45" t="str">
        <f t="shared" si="1"/>
        <v/>
      </c>
      <c r="CD69" s="45" t="str">
        <f t="shared" si="2"/>
        <v/>
      </c>
      <c r="CE69" s="44" t="str">
        <f t="shared" si="3"/>
        <v/>
      </c>
      <c r="CF69" s="45" t="str">
        <f t="shared" si="4"/>
        <v/>
      </c>
      <c r="CG69" s="44" t="e">
        <f>IF(AND(#REF!="",#REF!="",#REF!="",#REF!=""),"",SUM(#REF!,#REF!,#REF!,#REF!,#REF!))</f>
        <v>#REF!</v>
      </c>
      <c r="CH69" s="45" t="str">
        <f t="shared" si="5"/>
        <v/>
      </c>
      <c r="CI69" s="44" t="str">
        <f t="shared" si="6"/>
        <v/>
      </c>
      <c r="CJ69" s="45" t="str">
        <f t="shared" si="7"/>
        <v/>
      </c>
      <c r="CK69" s="44" t="str">
        <f t="shared" si="8"/>
        <v/>
      </c>
      <c r="CL69" s="45" t="str">
        <f t="shared" si="9"/>
        <v/>
      </c>
      <c r="CM69" s="44" t="e">
        <f>IF(AND(#REF!="",#REF!="",#REF!="",#REF!=""),"",SUM(#REF!,#REF!,#REF!,#REF!,#REF!))</f>
        <v>#REF!</v>
      </c>
      <c r="CN69" s="45" t="str">
        <f t="shared" si="10"/>
        <v/>
      </c>
      <c r="CO69" s="38"/>
      <c r="CP69" s="38"/>
    </row>
    <row r="70" spans="1:94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9"/>
      <c r="AC70" s="20"/>
      <c r="AD70" s="20"/>
      <c r="AE70" s="8"/>
      <c r="AF70" s="62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8"/>
      <c r="AU70" s="8"/>
      <c r="AV70" s="56"/>
      <c r="AW70" s="60"/>
      <c r="AX70" s="8"/>
      <c r="AY70" s="14"/>
      <c r="AZ70" s="13"/>
      <c r="BA70" s="8"/>
      <c r="BB70" s="56"/>
      <c r="BC70" s="13"/>
      <c r="BD70" s="8"/>
      <c r="BE70" s="14"/>
      <c r="BF70" s="13"/>
      <c r="BG70" s="8"/>
      <c r="BH70" s="56"/>
      <c r="BI70" s="13" t="s">
        <v>447</v>
      </c>
      <c r="BJ70" s="109" t="s">
        <v>447</v>
      </c>
      <c r="BK70" s="1"/>
      <c r="BL70" s="1"/>
      <c r="BM70" s="1"/>
      <c r="BN70" s="1"/>
      <c r="BO70" s="1"/>
      <c r="CA70" s="29"/>
      <c r="CB70" s="44" t="str">
        <f t="shared" si="0"/>
        <v/>
      </c>
      <c r="CC70" s="45" t="str">
        <f t="shared" si="1"/>
        <v/>
      </c>
      <c r="CD70" s="45" t="str">
        <f t="shared" si="2"/>
        <v/>
      </c>
      <c r="CE70" s="44" t="str">
        <f t="shared" si="3"/>
        <v/>
      </c>
      <c r="CF70" s="45" t="str">
        <f t="shared" si="4"/>
        <v/>
      </c>
      <c r="CG70" s="44" t="e">
        <f>IF(AND(#REF!="",#REF!="",#REF!="",#REF!=""),"",SUM(#REF!,#REF!,#REF!,#REF!,#REF!))</f>
        <v>#REF!</v>
      </c>
      <c r="CH70" s="45" t="str">
        <f t="shared" si="5"/>
        <v/>
      </c>
      <c r="CI70" s="44" t="str">
        <f t="shared" si="6"/>
        <v/>
      </c>
      <c r="CJ70" s="45" t="str">
        <f t="shared" si="7"/>
        <v/>
      </c>
      <c r="CK70" s="44" t="str">
        <f t="shared" si="8"/>
        <v/>
      </c>
      <c r="CL70" s="45" t="str">
        <f t="shared" si="9"/>
        <v/>
      </c>
      <c r="CM70" s="44" t="e">
        <f>IF(AND(#REF!="",#REF!="",#REF!="",#REF!=""),"",SUM(#REF!,#REF!,#REF!,#REF!,#REF!))</f>
        <v>#REF!</v>
      </c>
      <c r="CN70" s="45" t="str">
        <f t="shared" si="10"/>
        <v/>
      </c>
      <c r="CO70" s="38"/>
      <c r="CP70" s="38"/>
    </row>
    <row r="71" spans="1:94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9"/>
      <c r="AC71" s="20"/>
      <c r="AD71" s="20"/>
      <c r="AE71" s="8"/>
      <c r="AF71" s="62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8"/>
      <c r="AU71" s="8"/>
      <c r="AV71" s="56"/>
      <c r="AW71" s="60"/>
      <c r="AX71" s="8"/>
      <c r="AY71" s="14"/>
      <c r="AZ71" s="13"/>
      <c r="BA71" s="8"/>
      <c r="BB71" s="56"/>
      <c r="BC71" s="13"/>
      <c r="BD71" s="8"/>
      <c r="BE71" s="14"/>
      <c r="BF71" s="13"/>
      <c r="BG71" s="8"/>
      <c r="BH71" s="56"/>
      <c r="BI71" s="13" t="s">
        <v>447</v>
      </c>
      <c r="BJ71" s="109" t="s">
        <v>447</v>
      </c>
      <c r="BK71" s="1"/>
      <c r="BL71" s="1"/>
      <c r="BM71" s="1"/>
      <c r="BN71" s="1"/>
      <c r="BO71" s="1"/>
      <c r="CA71" s="29"/>
      <c r="CB71" s="44" t="str">
        <f t="shared" si="0"/>
        <v/>
      </c>
      <c r="CC71" s="45" t="str">
        <f t="shared" si="1"/>
        <v/>
      </c>
      <c r="CD71" s="45" t="str">
        <f t="shared" si="2"/>
        <v/>
      </c>
      <c r="CE71" s="44" t="str">
        <f t="shared" si="3"/>
        <v/>
      </c>
      <c r="CF71" s="45" t="str">
        <f t="shared" si="4"/>
        <v/>
      </c>
      <c r="CG71" s="44" t="e">
        <f>IF(AND(#REF!="",#REF!="",#REF!="",#REF!=""),"",SUM(#REF!,#REF!,#REF!,#REF!,#REF!))</f>
        <v>#REF!</v>
      </c>
      <c r="CH71" s="45" t="str">
        <f t="shared" si="5"/>
        <v/>
      </c>
      <c r="CI71" s="44" t="str">
        <f t="shared" si="6"/>
        <v/>
      </c>
      <c r="CJ71" s="45" t="str">
        <f t="shared" si="7"/>
        <v/>
      </c>
      <c r="CK71" s="44" t="str">
        <f t="shared" si="8"/>
        <v/>
      </c>
      <c r="CL71" s="45" t="str">
        <f t="shared" si="9"/>
        <v/>
      </c>
      <c r="CM71" s="44" t="e">
        <f>IF(AND(#REF!="",#REF!="",#REF!="",#REF!=""),"",SUM(#REF!,#REF!,#REF!,#REF!,#REF!))</f>
        <v>#REF!</v>
      </c>
      <c r="CN71" s="45" t="str">
        <f t="shared" si="10"/>
        <v/>
      </c>
      <c r="CO71" s="38"/>
      <c r="CP71" s="38"/>
    </row>
    <row r="72" spans="1:94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9"/>
      <c r="AC72" s="20"/>
      <c r="AD72" s="20"/>
      <c r="AE72" s="8"/>
      <c r="AF72" s="62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8"/>
      <c r="AU72" s="8"/>
      <c r="AV72" s="56"/>
      <c r="AW72" s="60"/>
      <c r="AX72" s="8"/>
      <c r="AY72" s="14"/>
      <c r="AZ72" s="13"/>
      <c r="BA72" s="8"/>
      <c r="BB72" s="56"/>
      <c r="BC72" s="13"/>
      <c r="BD72" s="8"/>
      <c r="BE72" s="14"/>
      <c r="BF72" s="13"/>
      <c r="BG72" s="8"/>
      <c r="BH72" s="56"/>
      <c r="BI72" s="13" t="s">
        <v>447</v>
      </c>
      <c r="BJ72" s="109" t="s">
        <v>447</v>
      </c>
      <c r="BK72" s="1"/>
      <c r="BL72" s="1"/>
      <c r="BM72" s="1"/>
      <c r="BN72" s="1"/>
      <c r="BO72" s="1"/>
      <c r="CA72" s="29"/>
      <c r="CB72" s="44" t="str">
        <f t="shared" ref="CB72:CB135" si="11">IF(I72="","",I72)</f>
        <v/>
      </c>
      <c r="CC72" s="45" t="str">
        <f t="shared" ref="CC72:CC135" si="12">IF(AND(L72="",M72="",N72="",P72=""),"",SUM(L72,M72,N72,O72,P72))</f>
        <v/>
      </c>
      <c r="CD72" s="45" t="str">
        <f t="shared" ref="CD72:CD135" si="13">IFERROR(IF(CC72="","",ROUNDUP(CC72*20%,0)),"")</f>
        <v/>
      </c>
      <c r="CE72" s="44" t="str">
        <f t="shared" ref="CE72:CE135" si="14">IF(AND(T72="",U72="",V72="",X72=""),"",SUM(T72,U72,V72,W72,X72))</f>
        <v/>
      </c>
      <c r="CF72" s="45" t="str">
        <f t="shared" ref="CF72:CF135" si="15">IFERROR(IF(CE72="","",ROUNDUP(CE72*20%,0)),"")</f>
        <v/>
      </c>
      <c r="CG72" s="44" t="e">
        <f>IF(AND(#REF!="",#REF!="",#REF!="",#REF!=""),"",SUM(#REF!,#REF!,#REF!,#REF!,#REF!))</f>
        <v>#REF!</v>
      </c>
      <c r="CH72" s="45" t="str">
        <f t="shared" ref="CH72:CH135" si="16">IFERROR(IF(CG72="","",ROUNDUP(CG72*20%,0)),"")</f>
        <v/>
      </c>
      <c r="CI72" s="44" t="str">
        <f t="shared" ref="CI72:CI135" si="17">IF(AND(AJ72="",AK72="",AL72="",AN72=""),"",SUM(AJ72,AK72,AL72,AM72,AN72))</f>
        <v/>
      </c>
      <c r="CJ72" s="45" t="str">
        <f t="shared" ref="CJ72:CJ135" si="18">IFERROR(IF(CI72="","",ROUNDUP(CI72*20%,0)),"")</f>
        <v/>
      </c>
      <c r="CK72" s="44" t="str">
        <f t="shared" ref="CK72:CK135" si="19">IF(AND(AR72="",AS72="",AT72="",AV72=""),"",SUM(AR72,AS72,AT72,AU72,AV72))</f>
        <v/>
      </c>
      <c r="CL72" s="45" t="str">
        <f t="shared" ref="CL72:CL135" si="20">IFERROR(IF(CK72="","",ROUNDUP(CK72*20%,0)),"")</f>
        <v/>
      </c>
      <c r="CM72" s="44" t="e">
        <f>IF(AND(#REF!="",#REF!="",#REF!="",#REF!=""),"",SUM(#REF!,#REF!,#REF!,#REF!,#REF!))</f>
        <v>#REF!</v>
      </c>
      <c r="CN72" s="45" t="str">
        <f t="shared" ref="CN72:CN135" si="21">IFERROR(IF(CM72="","",ROUNDUP(CM72*20%,0)),"")</f>
        <v/>
      </c>
      <c r="CO72" s="38"/>
      <c r="CP72" s="38"/>
    </row>
    <row r="73" spans="1:94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9"/>
      <c r="AC73" s="20"/>
      <c r="AD73" s="20"/>
      <c r="AE73" s="8"/>
      <c r="AF73" s="62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8"/>
      <c r="AU73" s="8"/>
      <c r="AV73" s="56"/>
      <c r="AW73" s="60"/>
      <c r="AX73" s="8"/>
      <c r="AY73" s="14"/>
      <c r="AZ73" s="13"/>
      <c r="BA73" s="8"/>
      <c r="BB73" s="56"/>
      <c r="BC73" s="13"/>
      <c r="BD73" s="8"/>
      <c r="BE73" s="14"/>
      <c r="BF73" s="13"/>
      <c r="BG73" s="8"/>
      <c r="BH73" s="56"/>
      <c r="BI73" s="13" t="s">
        <v>447</v>
      </c>
      <c r="BJ73" s="109" t="s">
        <v>447</v>
      </c>
      <c r="BK73" s="1"/>
      <c r="BL73" s="1"/>
      <c r="BM73" s="1"/>
      <c r="BN73" s="1"/>
      <c r="BO73" s="1"/>
      <c r="CA73" s="29"/>
      <c r="CB73" s="44" t="str">
        <f t="shared" si="11"/>
        <v/>
      </c>
      <c r="CC73" s="45" t="str">
        <f t="shared" si="12"/>
        <v/>
      </c>
      <c r="CD73" s="45" t="str">
        <f t="shared" si="13"/>
        <v/>
      </c>
      <c r="CE73" s="44" t="str">
        <f t="shared" si="14"/>
        <v/>
      </c>
      <c r="CF73" s="45" t="str">
        <f t="shared" si="15"/>
        <v/>
      </c>
      <c r="CG73" s="44" t="e">
        <f>IF(AND(#REF!="",#REF!="",#REF!="",#REF!=""),"",SUM(#REF!,#REF!,#REF!,#REF!,#REF!))</f>
        <v>#REF!</v>
      </c>
      <c r="CH73" s="45" t="str">
        <f t="shared" si="16"/>
        <v/>
      </c>
      <c r="CI73" s="44" t="str">
        <f t="shared" si="17"/>
        <v/>
      </c>
      <c r="CJ73" s="45" t="str">
        <f t="shared" si="18"/>
        <v/>
      </c>
      <c r="CK73" s="44" t="str">
        <f t="shared" si="19"/>
        <v/>
      </c>
      <c r="CL73" s="45" t="str">
        <f t="shared" si="20"/>
        <v/>
      </c>
      <c r="CM73" s="44" t="e">
        <f>IF(AND(#REF!="",#REF!="",#REF!="",#REF!=""),"",SUM(#REF!,#REF!,#REF!,#REF!,#REF!))</f>
        <v>#REF!</v>
      </c>
      <c r="CN73" s="45" t="str">
        <f t="shared" si="21"/>
        <v/>
      </c>
      <c r="CO73" s="38"/>
      <c r="CP73" s="38"/>
    </row>
    <row r="74" spans="1:94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9"/>
      <c r="AC74" s="20"/>
      <c r="AD74" s="20"/>
      <c r="AE74" s="8"/>
      <c r="AF74" s="62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8"/>
      <c r="AU74" s="8"/>
      <c r="AV74" s="56"/>
      <c r="AW74" s="60"/>
      <c r="AX74" s="8"/>
      <c r="AY74" s="14"/>
      <c r="AZ74" s="13"/>
      <c r="BA74" s="8"/>
      <c r="BB74" s="56"/>
      <c r="BC74" s="13"/>
      <c r="BD74" s="8"/>
      <c r="BE74" s="14"/>
      <c r="BF74" s="13"/>
      <c r="BG74" s="8"/>
      <c r="BH74" s="56"/>
      <c r="BI74" s="13" t="s">
        <v>447</v>
      </c>
      <c r="BJ74" s="109" t="s">
        <v>447</v>
      </c>
      <c r="BK74" s="1"/>
      <c r="BL74" s="1"/>
      <c r="BM74" s="1"/>
      <c r="BN74" s="1"/>
      <c r="BO74" s="1"/>
      <c r="CA74" s="29"/>
      <c r="CB74" s="44" t="str">
        <f t="shared" si="11"/>
        <v/>
      </c>
      <c r="CC74" s="45" t="str">
        <f t="shared" si="12"/>
        <v/>
      </c>
      <c r="CD74" s="45" t="str">
        <f t="shared" si="13"/>
        <v/>
      </c>
      <c r="CE74" s="44" t="str">
        <f t="shared" si="14"/>
        <v/>
      </c>
      <c r="CF74" s="45" t="str">
        <f t="shared" si="15"/>
        <v/>
      </c>
      <c r="CG74" s="44" t="e">
        <f>IF(AND(#REF!="",#REF!="",#REF!="",#REF!=""),"",SUM(#REF!,#REF!,#REF!,#REF!,#REF!))</f>
        <v>#REF!</v>
      </c>
      <c r="CH74" s="45" t="str">
        <f t="shared" si="16"/>
        <v/>
      </c>
      <c r="CI74" s="44" t="str">
        <f t="shared" si="17"/>
        <v/>
      </c>
      <c r="CJ74" s="45" t="str">
        <f t="shared" si="18"/>
        <v/>
      </c>
      <c r="CK74" s="44" t="str">
        <f t="shared" si="19"/>
        <v/>
      </c>
      <c r="CL74" s="45" t="str">
        <f t="shared" si="20"/>
        <v/>
      </c>
      <c r="CM74" s="44" t="e">
        <f>IF(AND(#REF!="",#REF!="",#REF!="",#REF!=""),"",SUM(#REF!,#REF!,#REF!,#REF!,#REF!))</f>
        <v>#REF!</v>
      </c>
      <c r="CN74" s="45" t="str">
        <f t="shared" si="21"/>
        <v/>
      </c>
      <c r="CO74" s="38"/>
      <c r="CP74" s="38"/>
    </row>
    <row r="75" spans="1:94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9"/>
      <c r="AC75" s="20"/>
      <c r="AD75" s="20"/>
      <c r="AE75" s="8"/>
      <c r="AF75" s="62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8"/>
      <c r="AU75" s="8"/>
      <c r="AV75" s="56"/>
      <c r="AW75" s="60"/>
      <c r="AX75" s="8"/>
      <c r="AY75" s="14"/>
      <c r="AZ75" s="13"/>
      <c r="BA75" s="8"/>
      <c r="BB75" s="56"/>
      <c r="BC75" s="13"/>
      <c r="BD75" s="8"/>
      <c r="BE75" s="14"/>
      <c r="BF75" s="13"/>
      <c r="BG75" s="8"/>
      <c r="BH75" s="56"/>
      <c r="BI75" s="13" t="s">
        <v>447</v>
      </c>
      <c r="BJ75" s="109" t="s">
        <v>447</v>
      </c>
      <c r="BK75" s="1"/>
      <c r="BL75" s="1"/>
      <c r="BM75" s="1"/>
      <c r="BN75" s="1"/>
      <c r="BO75" s="1"/>
      <c r="CA75" s="29"/>
      <c r="CB75" s="44" t="str">
        <f t="shared" si="11"/>
        <v/>
      </c>
      <c r="CC75" s="45" t="str">
        <f t="shared" si="12"/>
        <v/>
      </c>
      <c r="CD75" s="45" t="str">
        <f t="shared" si="13"/>
        <v/>
      </c>
      <c r="CE75" s="44" t="str">
        <f t="shared" si="14"/>
        <v/>
      </c>
      <c r="CF75" s="45" t="str">
        <f t="shared" si="15"/>
        <v/>
      </c>
      <c r="CG75" s="44" t="e">
        <f>IF(AND(#REF!="",#REF!="",#REF!="",#REF!=""),"",SUM(#REF!,#REF!,#REF!,#REF!,#REF!))</f>
        <v>#REF!</v>
      </c>
      <c r="CH75" s="45" t="str">
        <f t="shared" si="16"/>
        <v/>
      </c>
      <c r="CI75" s="44" t="str">
        <f t="shared" si="17"/>
        <v/>
      </c>
      <c r="CJ75" s="45" t="str">
        <f t="shared" si="18"/>
        <v/>
      </c>
      <c r="CK75" s="44" t="str">
        <f t="shared" si="19"/>
        <v/>
      </c>
      <c r="CL75" s="45" t="str">
        <f t="shared" si="20"/>
        <v/>
      </c>
      <c r="CM75" s="44" t="e">
        <f>IF(AND(#REF!="",#REF!="",#REF!="",#REF!=""),"",SUM(#REF!,#REF!,#REF!,#REF!,#REF!))</f>
        <v>#REF!</v>
      </c>
      <c r="CN75" s="45" t="str">
        <f t="shared" si="21"/>
        <v/>
      </c>
      <c r="CO75" s="38"/>
      <c r="CP75" s="38"/>
    </row>
    <row r="76" spans="1:94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9"/>
      <c r="AC76" s="20"/>
      <c r="AD76" s="20"/>
      <c r="AE76" s="8"/>
      <c r="AF76" s="62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8"/>
      <c r="AU76" s="8"/>
      <c r="AV76" s="56"/>
      <c r="AW76" s="60"/>
      <c r="AX76" s="8"/>
      <c r="AY76" s="14"/>
      <c r="AZ76" s="13"/>
      <c r="BA76" s="8"/>
      <c r="BB76" s="56"/>
      <c r="BC76" s="13"/>
      <c r="BD76" s="8"/>
      <c r="BE76" s="14"/>
      <c r="BF76" s="13"/>
      <c r="BG76" s="8"/>
      <c r="BH76" s="56"/>
      <c r="BI76" s="13" t="s">
        <v>447</v>
      </c>
      <c r="BJ76" s="109" t="s">
        <v>447</v>
      </c>
      <c r="BK76" s="1"/>
      <c r="BL76" s="1"/>
      <c r="BM76" s="1"/>
      <c r="BN76" s="1"/>
      <c r="BO76" s="1"/>
      <c r="CA76" s="29"/>
      <c r="CB76" s="44" t="str">
        <f t="shared" si="11"/>
        <v/>
      </c>
      <c r="CC76" s="45" t="str">
        <f t="shared" si="12"/>
        <v/>
      </c>
      <c r="CD76" s="45" t="str">
        <f t="shared" si="13"/>
        <v/>
      </c>
      <c r="CE76" s="44" t="str">
        <f t="shared" si="14"/>
        <v/>
      </c>
      <c r="CF76" s="45" t="str">
        <f t="shared" si="15"/>
        <v/>
      </c>
      <c r="CG76" s="44" t="e">
        <f>IF(AND(#REF!="",#REF!="",#REF!="",#REF!=""),"",SUM(#REF!,#REF!,#REF!,#REF!,#REF!))</f>
        <v>#REF!</v>
      </c>
      <c r="CH76" s="45" t="str">
        <f t="shared" si="16"/>
        <v/>
      </c>
      <c r="CI76" s="44" t="str">
        <f t="shared" si="17"/>
        <v/>
      </c>
      <c r="CJ76" s="45" t="str">
        <f t="shared" si="18"/>
        <v/>
      </c>
      <c r="CK76" s="44" t="str">
        <f t="shared" si="19"/>
        <v/>
      </c>
      <c r="CL76" s="45" t="str">
        <f t="shared" si="20"/>
        <v/>
      </c>
      <c r="CM76" s="44" t="e">
        <f>IF(AND(#REF!="",#REF!="",#REF!="",#REF!=""),"",SUM(#REF!,#REF!,#REF!,#REF!,#REF!))</f>
        <v>#REF!</v>
      </c>
      <c r="CN76" s="45" t="str">
        <f t="shared" si="21"/>
        <v/>
      </c>
      <c r="CO76" s="38"/>
      <c r="CP76" s="38"/>
    </row>
    <row r="77" spans="1:94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9"/>
      <c r="AC77" s="20"/>
      <c r="AD77" s="20"/>
      <c r="AE77" s="8"/>
      <c r="AF77" s="62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8"/>
      <c r="AU77" s="8"/>
      <c r="AV77" s="56"/>
      <c r="AW77" s="60"/>
      <c r="AX77" s="8"/>
      <c r="AY77" s="14"/>
      <c r="AZ77" s="13"/>
      <c r="BA77" s="8"/>
      <c r="BB77" s="56"/>
      <c r="BC77" s="13"/>
      <c r="BD77" s="8"/>
      <c r="BE77" s="14"/>
      <c r="BF77" s="13"/>
      <c r="BG77" s="8"/>
      <c r="BH77" s="56"/>
      <c r="BI77" s="13" t="s">
        <v>447</v>
      </c>
      <c r="BJ77" s="109" t="s">
        <v>447</v>
      </c>
      <c r="BK77" s="1"/>
      <c r="BL77" s="1"/>
      <c r="BM77" s="1"/>
      <c r="BN77" s="1"/>
      <c r="BO77" s="1"/>
      <c r="CA77" s="29"/>
      <c r="CB77" s="44" t="str">
        <f t="shared" si="11"/>
        <v/>
      </c>
      <c r="CC77" s="45" t="str">
        <f t="shared" si="12"/>
        <v/>
      </c>
      <c r="CD77" s="45" t="str">
        <f t="shared" si="13"/>
        <v/>
      </c>
      <c r="CE77" s="44" t="str">
        <f t="shared" si="14"/>
        <v/>
      </c>
      <c r="CF77" s="45" t="str">
        <f t="shared" si="15"/>
        <v/>
      </c>
      <c r="CG77" s="44" t="e">
        <f>IF(AND(#REF!="",#REF!="",#REF!="",#REF!=""),"",SUM(#REF!,#REF!,#REF!,#REF!,#REF!))</f>
        <v>#REF!</v>
      </c>
      <c r="CH77" s="45" t="str">
        <f t="shared" si="16"/>
        <v/>
      </c>
      <c r="CI77" s="44" t="str">
        <f t="shared" si="17"/>
        <v/>
      </c>
      <c r="CJ77" s="45" t="str">
        <f t="shared" si="18"/>
        <v/>
      </c>
      <c r="CK77" s="44" t="str">
        <f t="shared" si="19"/>
        <v/>
      </c>
      <c r="CL77" s="45" t="str">
        <f t="shared" si="20"/>
        <v/>
      </c>
      <c r="CM77" s="44" t="e">
        <f>IF(AND(#REF!="",#REF!="",#REF!="",#REF!=""),"",SUM(#REF!,#REF!,#REF!,#REF!,#REF!))</f>
        <v>#REF!</v>
      </c>
      <c r="CN77" s="45" t="str">
        <f t="shared" si="21"/>
        <v/>
      </c>
      <c r="CO77" s="38"/>
      <c r="CP77" s="38"/>
    </row>
    <row r="78" spans="1:94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9"/>
      <c r="AC78" s="20"/>
      <c r="AD78" s="20"/>
      <c r="AE78" s="8"/>
      <c r="AF78" s="62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8"/>
      <c r="AU78" s="8"/>
      <c r="AV78" s="56"/>
      <c r="AW78" s="60"/>
      <c r="AX78" s="8"/>
      <c r="AY78" s="14"/>
      <c r="AZ78" s="13"/>
      <c r="BA78" s="8"/>
      <c r="BB78" s="56"/>
      <c r="BC78" s="13"/>
      <c r="BD78" s="8"/>
      <c r="BE78" s="14"/>
      <c r="BF78" s="13"/>
      <c r="BG78" s="8"/>
      <c r="BH78" s="56"/>
      <c r="BI78" s="13" t="s">
        <v>447</v>
      </c>
      <c r="BJ78" s="109" t="s">
        <v>447</v>
      </c>
      <c r="BK78" s="1"/>
      <c r="BL78" s="1"/>
      <c r="BM78" s="1"/>
      <c r="BN78" s="1"/>
      <c r="BO78" s="1"/>
      <c r="CA78" s="29"/>
      <c r="CB78" s="44" t="str">
        <f t="shared" si="11"/>
        <v/>
      </c>
      <c r="CC78" s="45" t="str">
        <f t="shared" si="12"/>
        <v/>
      </c>
      <c r="CD78" s="45" t="str">
        <f t="shared" si="13"/>
        <v/>
      </c>
      <c r="CE78" s="44" t="str">
        <f t="shared" si="14"/>
        <v/>
      </c>
      <c r="CF78" s="45" t="str">
        <f t="shared" si="15"/>
        <v/>
      </c>
      <c r="CG78" s="44" t="e">
        <f>IF(AND(#REF!="",#REF!="",#REF!="",#REF!=""),"",SUM(#REF!,#REF!,#REF!,#REF!,#REF!))</f>
        <v>#REF!</v>
      </c>
      <c r="CH78" s="45" t="str">
        <f t="shared" si="16"/>
        <v/>
      </c>
      <c r="CI78" s="44" t="str">
        <f t="shared" si="17"/>
        <v/>
      </c>
      <c r="CJ78" s="45" t="str">
        <f t="shared" si="18"/>
        <v/>
      </c>
      <c r="CK78" s="44" t="str">
        <f t="shared" si="19"/>
        <v/>
      </c>
      <c r="CL78" s="45" t="str">
        <f t="shared" si="20"/>
        <v/>
      </c>
      <c r="CM78" s="44" t="e">
        <f>IF(AND(#REF!="",#REF!="",#REF!="",#REF!=""),"",SUM(#REF!,#REF!,#REF!,#REF!,#REF!))</f>
        <v>#REF!</v>
      </c>
      <c r="CN78" s="45" t="str">
        <f t="shared" si="21"/>
        <v/>
      </c>
      <c r="CO78" s="38"/>
      <c r="CP78" s="38"/>
    </row>
    <row r="79" spans="1:94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9"/>
      <c r="AC79" s="20"/>
      <c r="AD79" s="20"/>
      <c r="AE79" s="8"/>
      <c r="AF79" s="62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8"/>
      <c r="AU79" s="8"/>
      <c r="AV79" s="56"/>
      <c r="AW79" s="60"/>
      <c r="AX79" s="8"/>
      <c r="AY79" s="14"/>
      <c r="AZ79" s="13"/>
      <c r="BA79" s="8"/>
      <c r="BB79" s="56"/>
      <c r="BC79" s="13"/>
      <c r="BD79" s="8"/>
      <c r="BE79" s="14"/>
      <c r="BF79" s="13"/>
      <c r="BG79" s="8"/>
      <c r="BH79" s="56"/>
      <c r="BI79" s="13" t="s">
        <v>447</v>
      </c>
      <c r="BJ79" s="109" t="s">
        <v>447</v>
      </c>
      <c r="BK79" s="1"/>
      <c r="BL79" s="1"/>
      <c r="BM79" s="1"/>
      <c r="BN79" s="1"/>
      <c r="BO79" s="1"/>
      <c r="CA79" s="29"/>
      <c r="CB79" s="44" t="str">
        <f t="shared" si="11"/>
        <v/>
      </c>
      <c r="CC79" s="45" t="str">
        <f t="shared" si="12"/>
        <v/>
      </c>
      <c r="CD79" s="45" t="str">
        <f t="shared" si="13"/>
        <v/>
      </c>
      <c r="CE79" s="44" t="str">
        <f t="shared" si="14"/>
        <v/>
      </c>
      <c r="CF79" s="45" t="str">
        <f t="shared" si="15"/>
        <v/>
      </c>
      <c r="CG79" s="44" t="e">
        <f>IF(AND(#REF!="",#REF!="",#REF!="",#REF!=""),"",SUM(#REF!,#REF!,#REF!,#REF!,#REF!))</f>
        <v>#REF!</v>
      </c>
      <c r="CH79" s="45" t="str">
        <f t="shared" si="16"/>
        <v/>
      </c>
      <c r="CI79" s="44" t="str">
        <f t="shared" si="17"/>
        <v/>
      </c>
      <c r="CJ79" s="45" t="str">
        <f t="shared" si="18"/>
        <v/>
      </c>
      <c r="CK79" s="44" t="str">
        <f t="shared" si="19"/>
        <v/>
      </c>
      <c r="CL79" s="45" t="str">
        <f t="shared" si="20"/>
        <v/>
      </c>
      <c r="CM79" s="44" t="e">
        <f>IF(AND(#REF!="",#REF!="",#REF!="",#REF!=""),"",SUM(#REF!,#REF!,#REF!,#REF!,#REF!))</f>
        <v>#REF!</v>
      </c>
      <c r="CN79" s="45" t="str">
        <f t="shared" si="21"/>
        <v/>
      </c>
      <c r="CO79" s="38"/>
      <c r="CP79" s="38"/>
    </row>
    <row r="80" spans="1:94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9"/>
      <c r="AC80" s="20"/>
      <c r="AD80" s="20"/>
      <c r="AE80" s="8"/>
      <c r="AF80" s="62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8"/>
      <c r="AU80" s="8"/>
      <c r="AV80" s="56"/>
      <c r="AW80" s="60"/>
      <c r="AX80" s="8"/>
      <c r="AY80" s="14"/>
      <c r="AZ80" s="13"/>
      <c r="BA80" s="8"/>
      <c r="BB80" s="56"/>
      <c r="BC80" s="13"/>
      <c r="BD80" s="8"/>
      <c r="BE80" s="14"/>
      <c r="BF80" s="13"/>
      <c r="BG80" s="8"/>
      <c r="BH80" s="56"/>
      <c r="BI80" s="13" t="s">
        <v>447</v>
      </c>
      <c r="BJ80" s="109" t="s">
        <v>447</v>
      </c>
      <c r="BK80" s="1"/>
      <c r="BL80" s="1"/>
      <c r="BM80" s="1"/>
      <c r="BN80" s="1"/>
      <c r="BO80" s="1"/>
      <c r="CA80" s="29"/>
      <c r="CB80" s="44" t="str">
        <f t="shared" si="11"/>
        <v/>
      </c>
      <c r="CC80" s="45" t="str">
        <f t="shared" si="12"/>
        <v/>
      </c>
      <c r="CD80" s="45" t="str">
        <f t="shared" si="13"/>
        <v/>
      </c>
      <c r="CE80" s="44" t="str">
        <f t="shared" si="14"/>
        <v/>
      </c>
      <c r="CF80" s="45" t="str">
        <f t="shared" si="15"/>
        <v/>
      </c>
      <c r="CG80" s="44" t="e">
        <f>IF(AND(#REF!="",#REF!="",#REF!="",#REF!=""),"",SUM(#REF!,#REF!,#REF!,#REF!,#REF!))</f>
        <v>#REF!</v>
      </c>
      <c r="CH80" s="45" t="str">
        <f t="shared" si="16"/>
        <v/>
      </c>
      <c r="CI80" s="44" t="str">
        <f t="shared" si="17"/>
        <v/>
      </c>
      <c r="CJ80" s="45" t="str">
        <f t="shared" si="18"/>
        <v/>
      </c>
      <c r="CK80" s="44" t="str">
        <f t="shared" si="19"/>
        <v/>
      </c>
      <c r="CL80" s="45" t="str">
        <f t="shared" si="20"/>
        <v/>
      </c>
      <c r="CM80" s="44" t="e">
        <f>IF(AND(#REF!="",#REF!="",#REF!="",#REF!=""),"",SUM(#REF!,#REF!,#REF!,#REF!,#REF!))</f>
        <v>#REF!</v>
      </c>
      <c r="CN80" s="45" t="str">
        <f t="shared" si="21"/>
        <v/>
      </c>
      <c r="CO80" s="38"/>
      <c r="CP80" s="38"/>
    </row>
    <row r="81" spans="1:94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9"/>
      <c r="AC81" s="20"/>
      <c r="AD81" s="20"/>
      <c r="AE81" s="8"/>
      <c r="AF81" s="62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8"/>
      <c r="AU81" s="8"/>
      <c r="AV81" s="56"/>
      <c r="AW81" s="60"/>
      <c r="AX81" s="8"/>
      <c r="AY81" s="14"/>
      <c r="AZ81" s="13"/>
      <c r="BA81" s="8"/>
      <c r="BB81" s="56"/>
      <c r="BC81" s="13"/>
      <c r="BD81" s="8"/>
      <c r="BE81" s="14"/>
      <c r="BF81" s="13"/>
      <c r="BG81" s="8"/>
      <c r="BH81" s="56"/>
      <c r="BI81" s="13" t="s">
        <v>447</v>
      </c>
      <c r="BJ81" s="109" t="s">
        <v>447</v>
      </c>
      <c r="BK81" s="1"/>
      <c r="BL81" s="1"/>
      <c r="BM81" s="1"/>
      <c r="BN81" s="1"/>
      <c r="BO81" s="1"/>
      <c r="CA81" s="29"/>
      <c r="CB81" s="44" t="str">
        <f t="shared" si="11"/>
        <v/>
      </c>
      <c r="CC81" s="45" t="str">
        <f t="shared" si="12"/>
        <v/>
      </c>
      <c r="CD81" s="45" t="str">
        <f t="shared" si="13"/>
        <v/>
      </c>
      <c r="CE81" s="44" t="str">
        <f t="shared" si="14"/>
        <v/>
      </c>
      <c r="CF81" s="45" t="str">
        <f t="shared" si="15"/>
        <v/>
      </c>
      <c r="CG81" s="44" t="e">
        <f>IF(AND(#REF!="",#REF!="",#REF!="",#REF!=""),"",SUM(#REF!,#REF!,#REF!,#REF!,#REF!))</f>
        <v>#REF!</v>
      </c>
      <c r="CH81" s="45" t="str">
        <f t="shared" si="16"/>
        <v/>
      </c>
      <c r="CI81" s="44" t="str">
        <f t="shared" si="17"/>
        <v/>
      </c>
      <c r="CJ81" s="45" t="str">
        <f t="shared" si="18"/>
        <v/>
      </c>
      <c r="CK81" s="44" t="str">
        <f t="shared" si="19"/>
        <v/>
      </c>
      <c r="CL81" s="45" t="str">
        <f t="shared" si="20"/>
        <v/>
      </c>
      <c r="CM81" s="44" t="e">
        <f>IF(AND(#REF!="",#REF!="",#REF!="",#REF!=""),"",SUM(#REF!,#REF!,#REF!,#REF!,#REF!))</f>
        <v>#REF!</v>
      </c>
      <c r="CN81" s="45" t="str">
        <f t="shared" si="21"/>
        <v/>
      </c>
      <c r="CO81" s="38"/>
      <c r="CP81" s="38"/>
    </row>
    <row r="82" spans="1:94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9"/>
      <c r="AC82" s="20"/>
      <c r="AD82" s="20"/>
      <c r="AE82" s="8"/>
      <c r="AF82" s="62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8"/>
      <c r="AU82" s="8"/>
      <c r="AV82" s="56"/>
      <c r="AW82" s="60"/>
      <c r="AX82" s="8"/>
      <c r="AY82" s="14"/>
      <c r="AZ82" s="13"/>
      <c r="BA82" s="8"/>
      <c r="BB82" s="56"/>
      <c r="BC82" s="13"/>
      <c r="BD82" s="8"/>
      <c r="BE82" s="14"/>
      <c r="BF82" s="13"/>
      <c r="BG82" s="8"/>
      <c r="BH82" s="56"/>
      <c r="BI82" s="13" t="s">
        <v>447</v>
      </c>
      <c r="BJ82" s="109" t="s">
        <v>447</v>
      </c>
      <c r="BK82" s="1"/>
      <c r="BL82" s="1"/>
      <c r="BM82" s="1"/>
      <c r="BN82" s="1"/>
      <c r="BO82" s="1"/>
      <c r="CA82" s="29"/>
      <c r="CB82" s="44" t="str">
        <f t="shared" si="11"/>
        <v/>
      </c>
      <c r="CC82" s="45" t="str">
        <f t="shared" si="12"/>
        <v/>
      </c>
      <c r="CD82" s="45" t="str">
        <f t="shared" si="13"/>
        <v/>
      </c>
      <c r="CE82" s="44" t="str">
        <f t="shared" si="14"/>
        <v/>
      </c>
      <c r="CF82" s="45" t="str">
        <f t="shared" si="15"/>
        <v/>
      </c>
      <c r="CG82" s="44" t="e">
        <f>IF(AND(#REF!="",#REF!="",#REF!="",#REF!=""),"",SUM(#REF!,#REF!,#REF!,#REF!,#REF!))</f>
        <v>#REF!</v>
      </c>
      <c r="CH82" s="45" t="str">
        <f t="shared" si="16"/>
        <v/>
      </c>
      <c r="CI82" s="44" t="str">
        <f t="shared" si="17"/>
        <v/>
      </c>
      <c r="CJ82" s="45" t="str">
        <f t="shared" si="18"/>
        <v/>
      </c>
      <c r="CK82" s="44" t="str">
        <f t="shared" si="19"/>
        <v/>
      </c>
      <c r="CL82" s="45" t="str">
        <f t="shared" si="20"/>
        <v/>
      </c>
      <c r="CM82" s="44" t="e">
        <f>IF(AND(#REF!="",#REF!="",#REF!="",#REF!=""),"",SUM(#REF!,#REF!,#REF!,#REF!,#REF!))</f>
        <v>#REF!</v>
      </c>
      <c r="CN82" s="45" t="str">
        <f t="shared" si="21"/>
        <v/>
      </c>
      <c r="CO82" s="38"/>
      <c r="CP82" s="38"/>
    </row>
    <row r="83" spans="1:94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9"/>
      <c r="AC83" s="20"/>
      <c r="AD83" s="20"/>
      <c r="AE83" s="8"/>
      <c r="AF83" s="62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8"/>
      <c r="AU83" s="8"/>
      <c r="AV83" s="56"/>
      <c r="AW83" s="60"/>
      <c r="AX83" s="8"/>
      <c r="AY83" s="14"/>
      <c r="AZ83" s="13"/>
      <c r="BA83" s="8"/>
      <c r="BB83" s="56"/>
      <c r="BC83" s="13"/>
      <c r="BD83" s="8"/>
      <c r="BE83" s="14"/>
      <c r="BF83" s="13"/>
      <c r="BG83" s="8"/>
      <c r="BH83" s="56"/>
      <c r="BI83" s="13" t="s">
        <v>447</v>
      </c>
      <c r="BJ83" s="109" t="s">
        <v>447</v>
      </c>
      <c r="BK83" s="1"/>
      <c r="BL83" s="1"/>
      <c r="BM83" s="1"/>
      <c r="BN83" s="1"/>
      <c r="BO83" s="1"/>
      <c r="CA83" s="29"/>
      <c r="CB83" s="44" t="str">
        <f t="shared" si="11"/>
        <v/>
      </c>
      <c r="CC83" s="45" t="str">
        <f t="shared" si="12"/>
        <v/>
      </c>
      <c r="CD83" s="45" t="str">
        <f t="shared" si="13"/>
        <v/>
      </c>
      <c r="CE83" s="44" t="str">
        <f t="shared" si="14"/>
        <v/>
      </c>
      <c r="CF83" s="45" t="str">
        <f t="shared" si="15"/>
        <v/>
      </c>
      <c r="CG83" s="44" t="e">
        <f>IF(AND(#REF!="",#REF!="",#REF!="",#REF!=""),"",SUM(#REF!,#REF!,#REF!,#REF!,#REF!))</f>
        <v>#REF!</v>
      </c>
      <c r="CH83" s="45" t="str">
        <f t="shared" si="16"/>
        <v/>
      </c>
      <c r="CI83" s="44" t="str">
        <f t="shared" si="17"/>
        <v/>
      </c>
      <c r="CJ83" s="45" t="str">
        <f t="shared" si="18"/>
        <v/>
      </c>
      <c r="CK83" s="44" t="str">
        <f t="shared" si="19"/>
        <v/>
      </c>
      <c r="CL83" s="45" t="str">
        <f t="shared" si="20"/>
        <v/>
      </c>
      <c r="CM83" s="44" t="e">
        <f>IF(AND(#REF!="",#REF!="",#REF!="",#REF!=""),"",SUM(#REF!,#REF!,#REF!,#REF!,#REF!))</f>
        <v>#REF!</v>
      </c>
      <c r="CN83" s="45" t="str">
        <f t="shared" si="21"/>
        <v/>
      </c>
      <c r="CO83" s="38"/>
      <c r="CP83" s="38"/>
    </row>
    <row r="84" spans="1:94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9"/>
      <c r="AC84" s="20"/>
      <c r="AD84" s="20"/>
      <c r="AE84" s="8"/>
      <c r="AF84" s="62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8"/>
      <c r="AU84" s="8"/>
      <c r="AV84" s="56"/>
      <c r="AW84" s="60"/>
      <c r="AX84" s="8"/>
      <c r="AY84" s="14"/>
      <c r="AZ84" s="13"/>
      <c r="BA84" s="8"/>
      <c r="BB84" s="56"/>
      <c r="BC84" s="13"/>
      <c r="BD84" s="8"/>
      <c r="BE84" s="14"/>
      <c r="BF84" s="13"/>
      <c r="BG84" s="8"/>
      <c r="BH84" s="56"/>
      <c r="BI84" s="13" t="s">
        <v>447</v>
      </c>
      <c r="BJ84" s="109" t="s">
        <v>447</v>
      </c>
      <c r="BK84" s="1"/>
      <c r="BL84" s="1"/>
      <c r="BM84" s="1"/>
      <c r="BN84" s="1"/>
      <c r="BO84" s="1"/>
      <c r="CA84" s="29"/>
      <c r="CB84" s="44" t="str">
        <f t="shared" si="11"/>
        <v/>
      </c>
      <c r="CC84" s="45" t="str">
        <f t="shared" si="12"/>
        <v/>
      </c>
      <c r="CD84" s="45" t="str">
        <f t="shared" si="13"/>
        <v/>
      </c>
      <c r="CE84" s="44" t="str">
        <f t="shared" si="14"/>
        <v/>
      </c>
      <c r="CF84" s="45" t="str">
        <f t="shared" si="15"/>
        <v/>
      </c>
      <c r="CG84" s="44" t="e">
        <f>IF(AND(#REF!="",#REF!="",#REF!="",#REF!=""),"",SUM(#REF!,#REF!,#REF!,#REF!,#REF!))</f>
        <v>#REF!</v>
      </c>
      <c r="CH84" s="45" t="str">
        <f t="shared" si="16"/>
        <v/>
      </c>
      <c r="CI84" s="44" t="str">
        <f t="shared" si="17"/>
        <v/>
      </c>
      <c r="CJ84" s="45" t="str">
        <f t="shared" si="18"/>
        <v/>
      </c>
      <c r="CK84" s="44" t="str">
        <f t="shared" si="19"/>
        <v/>
      </c>
      <c r="CL84" s="45" t="str">
        <f t="shared" si="20"/>
        <v/>
      </c>
      <c r="CM84" s="44" t="e">
        <f>IF(AND(#REF!="",#REF!="",#REF!="",#REF!=""),"",SUM(#REF!,#REF!,#REF!,#REF!,#REF!))</f>
        <v>#REF!</v>
      </c>
      <c r="CN84" s="45" t="str">
        <f t="shared" si="21"/>
        <v/>
      </c>
      <c r="CO84" s="38"/>
      <c r="CP84" s="38"/>
    </row>
    <row r="85" spans="1:94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9"/>
      <c r="AC85" s="20"/>
      <c r="AD85" s="20"/>
      <c r="AE85" s="8"/>
      <c r="AF85" s="62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8"/>
      <c r="AU85" s="8"/>
      <c r="AV85" s="56"/>
      <c r="AW85" s="60"/>
      <c r="AX85" s="8"/>
      <c r="AY85" s="14"/>
      <c r="AZ85" s="13"/>
      <c r="BA85" s="8"/>
      <c r="BB85" s="56"/>
      <c r="BC85" s="13"/>
      <c r="BD85" s="8"/>
      <c r="BE85" s="14"/>
      <c r="BF85" s="13"/>
      <c r="BG85" s="8"/>
      <c r="BH85" s="56"/>
      <c r="BI85" s="13" t="s">
        <v>447</v>
      </c>
      <c r="BJ85" s="109" t="s">
        <v>447</v>
      </c>
      <c r="BK85" s="1"/>
      <c r="BL85" s="1"/>
      <c r="BM85" s="1"/>
      <c r="BN85" s="1"/>
      <c r="BO85" s="1"/>
      <c r="CA85" s="29"/>
      <c r="CB85" s="44" t="str">
        <f t="shared" si="11"/>
        <v/>
      </c>
      <c r="CC85" s="45" t="str">
        <f t="shared" si="12"/>
        <v/>
      </c>
      <c r="CD85" s="45" t="str">
        <f t="shared" si="13"/>
        <v/>
      </c>
      <c r="CE85" s="44" t="str">
        <f t="shared" si="14"/>
        <v/>
      </c>
      <c r="CF85" s="45" t="str">
        <f t="shared" si="15"/>
        <v/>
      </c>
      <c r="CG85" s="44" t="e">
        <f>IF(AND(#REF!="",#REF!="",#REF!="",#REF!=""),"",SUM(#REF!,#REF!,#REF!,#REF!,#REF!))</f>
        <v>#REF!</v>
      </c>
      <c r="CH85" s="45" t="str">
        <f t="shared" si="16"/>
        <v/>
      </c>
      <c r="CI85" s="44" t="str">
        <f t="shared" si="17"/>
        <v/>
      </c>
      <c r="CJ85" s="45" t="str">
        <f t="shared" si="18"/>
        <v/>
      </c>
      <c r="CK85" s="44" t="str">
        <f t="shared" si="19"/>
        <v/>
      </c>
      <c r="CL85" s="45" t="str">
        <f t="shared" si="20"/>
        <v/>
      </c>
      <c r="CM85" s="44" t="e">
        <f>IF(AND(#REF!="",#REF!="",#REF!="",#REF!=""),"",SUM(#REF!,#REF!,#REF!,#REF!,#REF!))</f>
        <v>#REF!</v>
      </c>
      <c r="CN85" s="45" t="str">
        <f t="shared" si="21"/>
        <v/>
      </c>
      <c r="CO85" s="38"/>
      <c r="CP85" s="38"/>
    </row>
    <row r="86" spans="1:94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9"/>
      <c r="AC86" s="20"/>
      <c r="AD86" s="20"/>
      <c r="AE86" s="8"/>
      <c r="AF86" s="62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8"/>
      <c r="AU86" s="8"/>
      <c r="AV86" s="56"/>
      <c r="AW86" s="60"/>
      <c r="AX86" s="8"/>
      <c r="AY86" s="14"/>
      <c r="AZ86" s="13"/>
      <c r="BA86" s="8"/>
      <c r="BB86" s="56"/>
      <c r="BC86" s="13"/>
      <c r="BD86" s="8"/>
      <c r="BE86" s="14"/>
      <c r="BF86" s="13"/>
      <c r="BG86" s="8"/>
      <c r="BH86" s="56"/>
      <c r="BI86" s="13" t="s">
        <v>447</v>
      </c>
      <c r="BJ86" s="109" t="s">
        <v>447</v>
      </c>
      <c r="BK86" s="1"/>
      <c r="BL86" s="1"/>
      <c r="BM86" s="1"/>
      <c r="BN86" s="1"/>
      <c r="BO86" s="1"/>
      <c r="CA86" s="29"/>
      <c r="CB86" s="44" t="str">
        <f t="shared" si="11"/>
        <v/>
      </c>
      <c r="CC86" s="45" t="str">
        <f t="shared" si="12"/>
        <v/>
      </c>
      <c r="CD86" s="45" t="str">
        <f t="shared" si="13"/>
        <v/>
      </c>
      <c r="CE86" s="44" t="str">
        <f t="shared" si="14"/>
        <v/>
      </c>
      <c r="CF86" s="45" t="str">
        <f t="shared" si="15"/>
        <v/>
      </c>
      <c r="CG86" s="44" t="e">
        <f>IF(AND(#REF!="",#REF!="",#REF!="",#REF!=""),"",SUM(#REF!,#REF!,#REF!,#REF!,#REF!))</f>
        <v>#REF!</v>
      </c>
      <c r="CH86" s="45" t="str">
        <f t="shared" si="16"/>
        <v/>
      </c>
      <c r="CI86" s="44" t="str">
        <f t="shared" si="17"/>
        <v/>
      </c>
      <c r="CJ86" s="45" t="str">
        <f t="shared" si="18"/>
        <v/>
      </c>
      <c r="CK86" s="44" t="str">
        <f t="shared" si="19"/>
        <v/>
      </c>
      <c r="CL86" s="45" t="str">
        <f t="shared" si="20"/>
        <v/>
      </c>
      <c r="CM86" s="44" t="e">
        <f>IF(AND(#REF!="",#REF!="",#REF!="",#REF!=""),"",SUM(#REF!,#REF!,#REF!,#REF!,#REF!))</f>
        <v>#REF!</v>
      </c>
      <c r="CN86" s="45" t="str">
        <f t="shared" si="21"/>
        <v/>
      </c>
      <c r="CO86" s="38"/>
      <c r="CP86" s="38"/>
    </row>
    <row r="87" spans="1:94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9"/>
      <c r="AC87" s="20"/>
      <c r="AD87" s="20"/>
      <c r="AE87" s="8"/>
      <c r="AF87" s="62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8"/>
      <c r="AU87" s="8"/>
      <c r="AV87" s="56"/>
      <c r="AW87" s="60"/>
      <c r="AX87" s="8"/>
      <c r="AY87" s="14"/>
      <c r="AZ87" s="13"/>
      <c r="BA87" s="8"/>
      <c r="BB87" s="56"/>
      <c r="BC87" s="13"/>
      <c r="BD87" s="8"/>
      <c r="BE87" s="14"/>
      <c r="BF87" s="13"/>
      <c r="BG87" s="8"/>
      <c r="BH87" s="56"/>
      <c r="BI87" s="13" t="s">
        <v>447</v>
      </c>
      <c r="BJ87" s="109" t="s">
        <v>447</v>
      </c>
      <c r="BK87" s="1"/>
      <c r="BL87" s="1"/>
      <c r="BM87" s="1"/>
      <c r="BN87" s="1"/>
      <c r="BO87" s="1"/>
      <c r="CA87" s="29"/>
      <c r="CB87" s="44" t="str">
        <f t="shared" si="11"/>
        <v/>
      </c>
      <c r="CC87" s="45" t="str">
        <f t="shared" si="12"/>
        <v/>
      </c>
      <c r="CD87" s="45" t="str">
        <f t="shared" si="13"/>
        <v/>
      </c>
      <c r="CE87" s="44" t="str">
        <f t="shared" si="14"/>
        <v/>
      </c>
      <c r="CF87" s="45" t="str">
        <f t="shared" si="15"/>
        <v/>
      </c>
      <c r="CG87" s="44" t="e">
        <f>IF(AND(#REF!="",#REF!="",#REF!="",#REF!=""),"",SUM(#REF!,#REF!,#REF!,#REF!,#REF!))</f>
        <v>#REF!</v>
      </c>
      <c r="CH87" s="45" t="str">
        <f t="shared" si="16"/>
        <v/>
      </c>
      <c r="CI87" s="44" t="str">
        <f t="shared" si="17"/>
        <v/>
      </c>
      <c r="CJ87" s="45" t="str">
        <f t="shared" si="18"/>
        <v/>
      </c>
      <c r="CK87" s="44" t="str">
        <f t="shared" si="19"/>
        <v/>
      </c>
      <c r="CL87" s="45" t="str">
        <f t="shared" si="20"/>
        <v/>
      </c>
      <c r="CM87" s="44" t="e">
        <f>IF(AND(#REF!="",#REF!="",#REF!="",#REF!=""),"",SUM(#REF!,#REF!,#REF!,#REF!,#REF!))</f>
        <v>#REF!</v>
      </c>
      <c r="CN87" s="45" t="str">
        <f t="shared" si="21"/>
        <v/>
      </c>
      <c r="CO87" s="38"/>
      <c r="CP87" s="38"/>
    </row>
    <row r="88" spans="1:94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9"/>
      <c r="AC88" s="20"/>
      <c r="AD88" s="20"/>
      <c r="AE88" s="8"/>
      <c r="AF88" s="62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8"/>
      <c r="AU88" s="8"/>
      <c r="AV88" s="56"/>
      <c r="AW88" s="60"/>
      <c r="AX88" s="8"/>
      <c r="AY88" s="14"/>
      <c r="AZ88" s="13"/>
      <c r="BA88" s="8"/>
      <c r="BB88" s="56"/>
      <c r="BC88" s="13"/>
      <c r="BD88" s="8"/>
      <c r="BE88" s="14"/>
      <c r="BF88" s="13"/>
      <c r="BG88" s="8"/>
      <c r="BH88" s="56"/>
      <c r="BI88" s="13" t="s">
        <v>447</v>
      </c>
      <c r="BJ88" s="109" t="s">
        <v>447</v>
      </c>
      <c r="BK88" s="1"/>
      <c r="BL88" s="1"/>
      <c r="BM88" s="1"/>
      <c r="BN88" s="1"/>
      <c r="BO88" s="1"/>
      <c r="CA88" s="29"/>
      <c r="CB88" s="44" t="str">
        <f t="shared" si="11"/>
        <v/>
      </c>
      <c r="CC88" s="45" t="str">
        <f t="shared" si="12"/>
        <v/>
      </c>
      <c r="CD88" s="45" t="str">
        <f t="shared" si="13"/>
        <v/>
      </c>
      <c r="CE88" s="44" t="str">
        <f t="shared" si="14"/>
        <v/>
      </c>
      <c r="CF88" s="45" t="str">
        <f t="shared" si="15"/>
        <v/>
      </c>
      <c r="CG88" s="44" t="e">
        <f>IF(AND(#REF!="",#REF!="",#REF!="",#REF!=""),"",SUM(#REF!,#REF!,#REF!,#REF!,#REF!))</f>
        <v>#REF!</v>
      </c>
      <c r="CH88" s="45" t="str">
        <f t="shared" si="16"/>
        <v/>
      </c>
      <c r="CI88" s="44" t="str">
        <f t="shared" si="17"/>
        <v/>
      </c>
      <c r="CJ88" s="45" t="str">
        <f t="shared" si="18"/>
        <v/>
      </c>
      <c r="CK88" s="44" t="str">
        <f t="shared" si="19"/>
        <v/>
      </c>
      <c r="CL88" s="45" t="str">
        <f t="shared" si="20"/>
        <v/>
      </c>
      <c r="CM88" s="44" t="e">
        <f>IF(AND(#REF!="",#REF!="",#REF!="",#REF!=""),"",SUM(#REF!,#REF!,#REF!,#REF!,#REF!))</f>
        <v>#REF!</v>
      </c>
      <c r="CN88" s="45" t="str">
        <f t="shared" si="21"/>
        <v/>
      </c>
      <c r="CO88" s="38"/>
      <c r="CP88" s="38"/>
    </row>
    <row r="89" spans="1:94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9"/>
      <c r="AC89" s="20"/>
      <c r="AD89" s="20"/>
      <c r="AE89" s="8"/>
      <c r="AF89" s="62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8"/>
      <c r="AU89" s="8"/>
      <c r="AV89" s="56"/>
      <c r="AW89" s="60"/>
      <c r="AX89" s="8"/>
      <c r="AY89" s="14"/>
      <c r="AZ89" s="13"/>
      <c r="BA89" s="8"/>
      <c r="BB89" s="56"/>
      <c r="BC89" s="13"/>
      <c r="BD89" s="8"/>
      <c r="BE89" s="14"/>
      <c r="BF89" s="13"/>
      <c r="BG89" s="8"/>
      <c r="BH89" s="56"/>
      <c r="BI89" s="13" t="s">
        <v>447</v>
      </c>
      <c r="BJ89" s="109" t="s">
        <v>447</v>
      </c>
      <c r="BK89" s="1"/>
      <c r="BL89" s="1"/>
      <c r="BM89" s="1"/>
      <c r="BN89" s="1"/>
      <c r="BO89" s="1"/>
      <c r="CA89" s="29"/>
      <c r="CB89" s="44" t="str">
        <f t="shared" si="11"/>
        <v/>
      </c>
      <c r="CC89" s="45" t="str">
        <f t="shared" si="12"/>
        <v/>
      </c>
      <c r="CD89" s="45" t="str">
        <f t="shared" si="13"/>
        <v/>
      </c>
      <c r="CE89" s="44" t="str">
        <f t="shared" si="14"/>
        <v/>
      </c>
      <c r="CF89" s="45" t="str">
        <f t="shared" si="15"/>
        <v/>
      </c>
      <c r="CG89" s="44" t="e">
        <f>IF(AND(#REF!="",#REF!="",#REF!="",#REF!=""),"",SUM(#REF!,#REF!,#REF!,#REF!,#REF!))</f>
        <v>#REF!</v>
      </c>
      <c r="CH89" s="45" t="str">
        <f t="shared" si="16"/>
        <v/>
      </c>
      <c r="CI89" s="44" t="str">
        <f t="shared" si="17"/>
        <v/>
      </c>
      <c r="CJ89" s="45" t="str">
        <f t="shared" si="18"/>
        <v/>
      </c>
      <c r="CK89" s="44" t="str">
        <f t="shared" si="19"/>
        <v/>
      </c>
      <c r="CL89" s="45" t="str">
        <f t="shared" si="20"/>
        <v/>
      </c>
      <c r="CM89" s="44" t="e">
        <f>IF(AND(#REF!="",#REF!="",#REF!="",#REF!=""),"",SUM(#REF!,#REF!,#REF!,#REF!,#REF!))</f>
        <v>#REF!</v>
      </c>
      <c r="CN89" s="45" t="str">
        <f t="shared" si="21"/>
        <v/>
      </c>
      <c r="CO89" s="38"/>
      <c r="CP89" s="38"/>
    </row>
    <row r="90" spans="1:94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9"/>
      <c r="AC90" s="20"/>
      <c r="AD90" s="20"/>
      <c r="AE90" s="8"/>
      <c r="AF90" s="62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8"/>
      <c r="AU90" s="8"/>
      <c r="AV90" s="56"/>
      <c r="AW90" s="60"/>
      <c r="AX90" s="8"/>
      <c r="AY90" s="14"/>
      <c r="AZ90" s="13"/>
      <c r="BA90" s="8"/>
      <c r="BB90" s="56"/>
      <c r="BC90" s="13"/>
      <c r="BD90" s="8"/>
      <c r="BE90" s="14"/>
      <c r="BF90" s="13"/>
      <c r="BG90" s="8"/>
      <c r="BH90" s="56"/>
      <c r="BI90" s="13" t="s">
        <v>447</v>
      </c>
      <c r="BJ90" s="109" t="s">
        <v>447</v>
      </c>
      <c r="BK90" s="1"/>
      <c r="BL90" s="1"/>
      <c r="BM90" s="1"/>
      <c r="BN90" s="1"/>
      <c r="BO90" s="1"/>
      <c r="CA90" s="29"/>
      <c r="CB90" s="44" t="str">
        <f t="shared" si="11"/>
        <v/>
      </c>
      <c r="CC90" s="45" t="str">
        <f t="shared" si="12"/>
        <v/>
      </c>
      <c r="CD90" s="45" t="str">
        <f t="shared" si="13"/>
        <v/>
      </c>
      <c r="CE90" s="44" t="str">
        <f t="shared" si="14"/>
        <v/>
      </c>
      <c r="CF90" s="45" t="str">
        <f t="shared" si="15"/>
        <v/>
      </c>
      <c r="CG90" s="44" t="e">
        <f>IF(AND(#REF!="",#REF!="",#REF!="",#REF!=""),"",SUM(#REF!,#REF!,#REF!,#REF!,#REF!))</f>
        <v>#REF!</v>
      </c>
      <c r="CH90" s="45" t="str">
        <f t="shared" si="16"/>
        <v/>
      </c>
      <c r="CI90" s="44" t="str">
        <f t="shared" si="17"/>
        <v/>
      </c>
      <c r="CJ90" s="45" t="str">
        <f t="shared" si="18"/>
        <v/>
      </c>
      <c r="CK90" s="44" t="str">
        <f t="shared" si="19"/>
        <v/>
      </c>
      <c r="CL90" s="45" t="str">
        <f t="shared" si="20"/>
        <v/>
      </c>
      <c r="CM90" s="44" t="e">
        <f>IF(AND(#REF!="",#REF!="",#REF!="",#REF!=""),"",SUM(#REF!,#REF!,#REF!,#REF!,#REF!))</f>
        <v>#REF!</v>
      </c>
      <c r="CN90" s="45" t="str">
        <f t="shared" si="21"/>
        <v/>
      </c>
      <c r="CO90" s="38"/>
      <c r="CP90" s="38"/>
    </row>
    <row r="91" spans="1:94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9"/>
      <c r="AC91" s="20"/>
      <c r="AD91" s="20"/>
      <c r="AE91" s="8"/>
      <c r="AF91" s="62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8"/>
      <c r="AU91" s="8"/>
      <c r="AV91" s="56"/>
      <c r="AW91" s="60"/>
      <c r="AX91" s="8"/>
      <c r="AY91" s="14"/>
      <c r="AZ91" s="13"/>
      <c r="BA91" s="8"/>
      <c r="BB91" s="56"/>
      <c r="BC91" s="13"/>
      <c r="BD91" s="8"/>
      <c r="BE91" s="14"/>
      <c r="BF91" s="13"/>
      <c r="BG91" s="8"/>
      <c r="BH91" s="56"/>
      <c r="BI91" s="13" t="s">
        <v>447</v>
      </c>
      <c r="BJ91" s="109" t="s">
        <v>447</v>
      </c>
      <c r="BK91" s="1"/>
      <c r="BL91" s="1"/>
      <c r="BM91" s="1"/>
      <c r="BN91" s="1"/>
      <c r="BO91" s="1"/>
      <c r="CA91" s="29"/>
      <c r="CB91" s="44" t="str">
        <f t="shared" si="11"/>
        <v/>
      </c>
      <c r="CC91" s="45" t="str">
        <f t="shared" si="12"/>
        <v/>
      </c>
      <c r="CD91" s="45" t="str">
        <f t="shared" si="13"/>
        <v/>
      </c>
      <c r="CE91" s="44" t="str">
        <f t="shared" si="14"/>
        <v/>
      </c>
      <c r="CF91" s="45" t="str">
        <f t="shared" si="15"/>
        <v/>
      </c>
      <c r="CG91" s="44" t="e">
        <f>IF(AND(#REF!="",#REF!="",#REF!="",#REF!=""),"",SUM(#REF!,#REF!,#REF!,#REF!,#REF!))</f>
        <v>#REF!</v>
      </c>
      <c r="CH91" s="45" t="str">
        <f t="shared" si="16"/>
        <v/>
      </c>
      <c r="CI91" s="44" t="str">
        <f t="shared" si="17"/>
        <v/>
      </c>
      <c r="CJ91" s="45" t="str">
        <f t="shared" si="18"/>
        <v/>
      </c>
      <c r="CK91" s="44" t="str">
        <f t="shared" si="19"/>
        <v/>
      </c>
      <c r="CL91" s="45" t="str">
        <f t="shared" si="20"/>
        <v/>
      </c>
      <c r="CM91" s="44" t="e">
        <f>IF(AND(#REF!="",#REF!="",#REF!="",#REF!=""),"",SUM(#REF!,#REF!,#REF!,#REF!,#REF!))</f>
        <v>#REF!</v>
      </c>
      <c r="CN91" s="45" t="str">
        <f t="shared" si="21"/>
        <v/>
      </c>
      <c r="CO91" s="38"/>
      <c r="CP91" s="38"/>
    </row>
    <row r="92" spans="1:94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9"/>
      <c r="AC92" s="20"/>
      <c r="AD92" s="20"/>
      <c r="AE92" s="8"/>
      <c r="AF92" s="62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8"/>
      <c r="AU92" s="8"/>
      <c r="AV92" s="56"/>
      <c r="AW92" s="60"/>
      <c r="AX92" s="8"/>
      <c r="AY92" s="14"/>
      <c r="AZ92" s="13"/>
      <c r="BA92" s="8"/>
      <c r="BB92" s="56"/>
      <c r="BC92" s="13"/>
      <c r="BD92" s="8"/>
      <c r="BE92" s="14"/>
      <c r="BF92" s="13"/>
      <c r="BG92" s="8"/>
      <c r="BH92" s="56"/>
      <c r="BI92" s="13" t="s">
        <v>447</v>
      </c>
      <c r="BJ92" s="109" t="s">
        <v>447</v>
      </c>
      <c r="BK92" s="1"/>
      <c r="BL92" s="1"/>
      <c r="BM92" s="1"/>
      <c r="BN92" s="1"/>
      <c r="BO92" s="1"/>
      <c r="CA92" s="29"/>
      <c r="CB92" s="44" t="str">
        <f t="shared" si="11"/>
        <v/>
      </c>
      <c r="CC92" s="45" t="str">
        <f t="shared" si="12"/>
        <v/>
      </c>
      <c r="CD92" s="45" t="str">
        <f t="shared" si="13"/>
        <v/>
      </c>
      <c r="CE92" s="44" t="str">
        <f t="shared" si="14"/>
        <v/>
      </c>
      <c r="CF92" s="45" t="str">
        <f t="shared" si="15"/>
        <v/>
      </c>
      <c r="CG92" s="44" t="e">
        <f>IF(AND(#REF!="",#REF!="",#REF!="",#REF!=""),"",SUM(#REF!,#REF!,#REF!,#REF!,#REF!))</f>
        <v>#REF!</v>
      </c>
      <c r="CH92" s="45" t="str">
        <f t="shared" si="16"/>
        <v/>
      </c>
      <c r="CI92" s="44" t="str">
        <f t="shared" si="17"/>
        <v/>
      </c>
      <c r="CJ92" s="45" t="str">
        <f t="shared" si="18"/>
        <v/>
      </c>
      <c r="CK92" s="44" t="str">
        <f t="shared" si="19"/>
        <v/>
      </c>
      <c r="CL92" s="45" t="str">
        <f t="shared" si="20"/>
        <v/>
      </c>
      <c r="CM92" s="44" t="e">
        <f>IF(AND(#REF!="",#REF!="",#REF!="",#REF!=""),"",SUM(#REF!,#REF!,#REF!,#REF!,#REF!))</f>
        <v>#REF!</v>
      </c>
      <c r="CN92" s="45" t="str">
        <f t="shared" si="21"/>
        <v/>
      </c>
      <c r="CO92" s="38"/>
      <c r="CP92" s="38"/>
    </row>
    <row r="93" spans="1:94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9"/>
      <c r="AC93" s="20"/>
      <c r="AD93" s="20"/>
      <c r="AE93" s="8"/>
      <c r="AF93" s="62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8"/>
      <c r="AU93" s="8"/>
      <c r="AV93" s="56"/>
      <c r="AW93" s="60"/>
      <c r="AX93" s="8"/>
      <c r="AY93" s="14"/>
      <c r="AZ93" s="13"/>
      <c r="BA93" s="8"/>
      <c r="BB93" s="56"/>
      <c r="BC93" s="13"/>
      <c r="BD93" s="8"/>
      <c r="BE93" s="14"/>
      <c r="BF93" s="13"/>
      <c r="BG93" s="8"/>
      <c r="BH93" s="56"/>
      <c r="BI93" s="13" t="s">
        <v>447</v>
      </c>
      <c r="BJ93" s="109" t="s">
        <v>447</v>
      </c>
      <c r="BK93" s="1"/>
      <c r="BL93" s="1"/>
      <c r="BM93" s="1"/>
      <c r="BN93" s="1"/>
      <c r="BO93" s="1"/>
      <c r="CA93" s="29"/>
      <c r="CB93" s="44" t="str">
        <f t="shared" si="11"/>
        <v/>
      </c>
      <c r="CC93" s="45" t="str">
        <f t="shared" si="12"/>
        <v/>
      </c>
      <c r="CD93" s="45" t="str">
        <f t="shared" si="13"/>
        <v/>
      </c>
      <c r="CE93" s="44" t="str">
        <f t="shared" si="14"/>
        <v/>
      </c>
      <c r="CF93" s="45" t="str">
        <f t="shared" si="15"/>
        <v/>
      </c>
      <c r="CG93" s="44" t="e">
        <f>IF(AND(#REF!="",#REF!="",#REF!="",#REF!=""),"",SUM(#REF!,#REF!,#REF!,#REF!,#REF!))</f>
        <v>#REF!</v>
      </c>
      <c r="CH93" s="45" t="str">
        <f t="shared" si="16"/>
        <v/>
      </c>
      <c r="CI93" s="44" t="str">
        <f t="shared" si="17"/>
        <v/>
      </c>
      <c r="CJ93" s="45" t="str">
        <f t="shared" si="18"/>
        <v/>
      </c>
      <c r="CK93" s="44" t="str">
        <f t="shared" si="19"/>
        <v/>
      </c>
      <c r="CL93" s="45" t="str">
        <f t="shared" si="20"/>
        <v/>
      </c>
      <c r="CM93" s="44" t="e">
        <f>IF(AND(#REF!="",#REF!="",#REF!="",#REF!=""),"",SUM(#REF!,#REF!,#REF!,#REF!,#REF!))</f>
        <v>#REF!</v>
      </c>
      <c r="CN93" s="45" t="str">
        <f t="shared" si="21"/>
        <v/>
      </c>
      <c r="CO93" s="38"/>
      <c r="CP93" s="38"/>
    </row>
    <row r="94" spans="1:94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9"/>
      <c r="AC94" s="20"/>
      <c r="AD94" s="20"/>
      <c r="AE94" s="8"/>
      <c r="AF94" s="62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8"/>
      <c r="AU94" s="8"/>
      <c r="AV94" s="56"/>
      <c r="AW94" s="60"/>
      <c r="AX94" s="8"/>
      <c r="AY94" s="14"/>
      <c r="AZ94" s="13"/>
      <c r="BA94" s="8"/>
      <c r="BB94" s="56"/>
      <c r="BC94" s="13"/>
      <c r="BD94" s="8"/>
      <c r="BE94" s="14"/>
      <c r="BF94" s="13"/>
      <c r="BG94" s="8"/>
      <c r="BH94" s="56"/>
      <c r="BI94" s="13" t="s">
        <v>447</v>
      </c>
      <c r="BJ94" s="109" t="s">
        <v>447</v>
      </c>
      <c r="BK94" s="1"/>
      <c r="BL94" s="1"/>
      <c r="BM94" s="1"/>
      <c r="BN94" s="1"/>
      <c r="BO94" s="1"/>
      <c r="CA94" s="29"/>
      <c r="CB94" s="44" t="str">
        <f t="shared" si="11"/>
        <v/>
      </c>
      <c r="CC94" s="45" t="str">
        <f t="shared" si="12"/>
        <v/>
      </c>
      <c r="CD94" s="45" t="str">
        <f t="shared" si="13"/>
        <v/>
      </c>
      <c r="CE94" s="44" t="str">
        <f t="shared" si="14"/>
        <v/>
      </c>
      <c r="CF94" s="45" t="str">
        <f t="shared" si="15"/>
        <v/>
      </c>
      <c r="CG94" s="44" t="e">
        <f>IF(AND(#REF!="",#REF!="",#REF!="",#REF!=""),"",SUM(#REF!,#REF!,#REF!,#REF!,#REF!))</f>
        <v>#REF!</v>
      </c>
      <c r="CH94" s="45" t="str">
        <f t="shared" si="16"/>
        <v/>
      </c>
      <c r="CI94" s="44" t="str">
        <f t="shared" si="17"/>
        <v/>
      </c>
      <c r="CJ94" s="45" t="str">
        <f t="shared" si="18"/>
        <v/>
      </c>
      <c r="CK94" s="44" t="str">
        <f t="shared" si="19"/>
        <v/>
      </c>
      <c r="CL94" s="45" t="str">
        <f t="shared" si="20"/>
        <v/>
      </c>
      <c r="CM94" s="44" t="e">
        <f>IF(AND(#REF!="",#REF!="",#REF!="",#REF!=""),"",SUM(#REF!,#REF!,#REF!,#REF!,#REF!))</f>
        <v>#REF!</v>
      </c>
      <c r="CN94" s="45" t="str">
        <f t="shared" si="21"/>
        <v/>
      </c>
      <c r="CO94" s="38"/>
      <c r="CP94" s="38"/>
    </row>
    <row r="95" spans="1:94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9"/>
      <c r="AC95" s="20"/>
      <c r="AD95" s="20"/>
      <c r="AE95" s="8"/>
      <c r="AF95" s="62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8"/>
      <c r="AU95" s="8"/>
      <c r="AV95" s="56"/>
      <c r="AW95" s="60"/>
      <c r="AX95" s="8"/>
      <c r="AY95" s="14"/>
      <c r="AZ95" s="13"/>
      <c r="BA95" s="8"/>
      <c r="BB95" s="56"/>
      <c r="BC95" s="13"/>
      <c r="BD95" s="8"/>
      <c r="BE95" s="14"/>
      <c r="BF95" s="13"/>
      <c r="BG95" s="8"/>
      <c r="BH95" s="56"/>
      <c r="BI95" s="13" t="s">
        <v>447</v>
      </c>
      <c r="BJ95" s="109" t="s">
        <v>447</v>
      </c>
      <c r="BK95" s="1"/>
      <c r="BL95" s="1"/>
      <c r="BM95" s="1"/>
      <c r="BN95" s="1"/>
      <c r="BO95" s="1"/>
      <c r="CA95" s="29"/>
      <c r="CB95" s="44" t="str">
        <f t="shared" si="11"/>
        <v/>
      </c>
      <c r="CC95" s="45" t="str">
        <f t="shared" si="12"/>
        <v/>
      </c>
      <c r="CD95" s="45" t="str">
        <f t="shared" si="13"/>
        <v/>
      </c>
      <c r="CE95" s="44" t="str">
        <f t="shared" si="14"/>
        <v/>
      </c>
      <c r="CF95" s="45" t="str">
        <f t="shared" si="15"/>
        <v/>
      </c>
      <c r="CG95" s="44" t="e">
        <f>IF(AND(#REF!="",#REF!="",#REF!="",#REF!=""),"",SUM(#REF!,#REF!,#REF!,#REF!,#REF!))</f>
        <v>#REF!</v>
      </c>
      <c r="CH95" s="45" t="str">
        <f t="shared" si="16"/>
        <v/>
      </c>
      <c r="CI95" s="44" t="str">
        <f t="shared" si="17"/>
        <v/>
      </c>
      <c r="CJ95" s="45" t="str">
        <f t="shared" si="18"/>
        <v/>
      </c>
      <c r="CK95" s="44" t="str">
        <f t="shared" si="19"/>
        <v/>
      </c>
      <c r="CL95" s="45" t="str">
        <f t="shared" si="20"/>
        <v/>
      </c>
      <c r="CM95" s="44" t="e">
        <f>IF(AND(#REF!="",#REF!="",#REF!="",#REF!=""),"",SUM(#REF!,#REF!,#REF!,#REF!,#REF!))</f>
        <v>#REF!</v>
      </c>
      <c r="CN95" s="45" t="str">
        <f t="shared" si="21"/>
        <v/>
      </c>
      <c r="CO95" s="38"/>
      <c r="CP95" s="38"/>
    </row>
    <row r="96" spans="1:94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9"/>
      <c r="AC96" s="20"/>
      <c r="AD96" s="20"/>
      <c r="AE96" s="8"/>
      <c r="AF96" s="62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8"/>
      <c r="AU96" s="8"/>
      <c r="AV96" s="56"/>
      <c r="AW96" s="60"/>
      <c r="AX96" s="8"/>
      <c r="AY96" s="14"/>
      <c r="AZ96" s="13"/>
      <c r="BA96" s="8"/>
      <c r="BB96" s="56"/>
      <c r="BC96" s="13"/>
      <c r="BD96" s="8"/>
      <c r="BE96" s="14"/>
      <c r="BF96" s="13"/>
      <c r="BG96" s="8"/>
      <c r="BH96" s="56"/>
      <c r="BI96" s="13" t="s">
        <v>447</v>
      </c>
      <c r="BJ96" s="109" t="s">
        <v>447</v>
      </c>
      <c r="BK96" s="1"/>
      <c r="BL96" s="1"/>
      <c r="BM96" s="1"/>
      <c r="BN96" s="1"/>
      <c r="BO96" s="1"/>
      <c r="CA96" s="29"/>
      <c r="CB96" s="44" t="str">
        <f t="shared" si="11"/>
        <v/>
      </c>
      <c r="CC96" s="45" t="str">
        <f t="shared" si="12"/>
        <v/>
      </c>
      <c r="CD96" s="45" t="str">
        <f t="shared" si="13"/>
        <v/>
      </c>
      <c r="CE96" s="44" t="str">
        <f t="shared" si="14"/>
        <v/>
      </c>
      <c r="CF96" s="45" t="str">
        <f t="shared" si="15"/>
        <v/>
      </c>
      <c r="CG96" s="44" t="e">
        <f>IF(AND(#REF!="",#REF!="",#REF!="",#REF!=""),"",SUM(#REF!,#REF!,#REF!,#REF!,#REF!))</f>
        <v>#REF!</v>
      </c>
      <c r="CH96" s="45" t="str">
        <f t="shared" si="16"/>
        <v/>
      </c>
      <c r="CI96" s="44" t="str">
        <f t="shared" si="17"/>
        <v/>
      </c>
      <c r="CJ96" s="45" t="str">
        <f t="shared" si="18"/>
        <v/>
      </c>
      <c r="CK96" s="44" t="str">
        <f t="shared" si="19"/>
        <v/>
      </c>
      <c r="CL96" s="45" t="str">
        <f t="shared" si="20"/>
        <v/>
      </c>
      <c r="CM96" s="44" t="e">
        <f>IF(AND(#REF!="",#REF!="",#REF!="",#REF!=""),"",SUM(#REF!,#REF!,#REF!,#REF!,#REF!))</f>
        <v>#REF!</v>
      </c>
      <c r="CN96" s="45" t="str">
        <f t="shared" si="21"/>
        <v/>
      </c>
      <c r="CO96" s="38"/>
      <c r="CP96" s="38"/>
    </row>
    <row r="97" spans="1:94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9"/>
      <c r="AC97" s="20"/>
      <c r="AD97" s="20"/>
      <c r="AE97" s="8"/>
      <c r="AF97" s="62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8"/>
      <c r="AU97" s="8"/>
      <c r="AV97" s="56"/>
      <c r="AW97" s="60"/>
      <c r="AX97" s="8"/>
      <c r="AY97" s="14"/>
      <c r="AZ97" s="13"/>
      <c r="BA97" s="8"/>
      <c r="BB97" s="56"/>
      <c r="BC97" s="13"/>
      <c r="BD97" s="8"/>
      <c r="BE97" s="14"/>
      <c r="BF97" s="13"/>
      <c r="BG97" s="8"/>
      <c r="BH97" s="56"/>
      <c r="BI97" s="13" t="s">
        <v>447</v>
      </c>
      <c r="BJ97" s="109" t="s">
        <v>447</v>
      </c>
      <c r="BK97" s="1"/>
      <c r="BL97" s="1"/>
      <c r="BM97" s="1"/>
      <c r="BN97" s="1"/>
      <c r="BO97" s="1"/>
      <c r="CA97" s="29"/>
      <c r="CB97" s="44" t="str">
        <f t="shared" si="11"/>
        <v/>
      </c>
      <c r="CC97" s="45" t="str">
        <f t="shared" si="12"/>
        <v/>
      </c>
      <c r="CD97" s="45" t="str">
        <f t="shared" si="13"/>
        <v/>
      </c>
      <c r="CE97" s="44" t="str">
        <f t="shared" si="14"/>
        <v/>
      </c>
      <c r="CF97" s="45" t="str">
        <f t="shared" si="15"/>
        <v/>
      </c>
      <c r="CG97" s="44" t="e">
        <f>IF(AND(#REF!="",#REF!="",#REF!="",#REF!=""),"",SUM(#REF!,#REF!,#REF!,#REF!,#REF!))</f>
        <v>#REF!</v>
      </c>
      <c r="CH97" s="45" t="str">
        <f t="shared" si="16"/>
        <v/>
      </c>
      <c r="CI97" s="44" t="str">
        <f t="shared" si="17"/>
        <v/>
      </c>
      <c r="CJ97" s="45" t="str">
        <f t="shared" si="18"/>
        <v/>
      </c>
      <c r="CK97" s="44" t="str">
        <f t="shared" si="19"/>
        <v/>
      </c>
      <c r="CL97" s="45" t="str">
        <f t="shared" si="20"/>
        <v/>
      </c>
      <c r="CM97" s="44" t="e">
        <f>IF(AND(#REF!="",#REF!="",#REF!="",#REF!=""),"",SUM(#REF!,#REF!,#REF!,#REF!,#REF!))</f>
        <v>#REF!</v>
      </c>
      <c r="CN97" s="45" t="str">
        <f t="shared" si="21"/>
        <v/>
      </c>
      <c r="CO97" s="38"/>
      <c r="CP97" s="38"/>
    </row>
    <row r="98" spans="1:94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9"/>
      <c r="AC98" s="20"/>
      <c r="AD98" s="20"/>
      <c r="AE98" s="8"/>
      <c r="AF98" s="62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8"/>
      <c r="AU98" s="8"/>
      <c r="AV98" s="56"/>
      <c r="AW98" s="60"/>
      <c r="AX98" s="8"/>
      <c r="AY98" s="14"/>
      <c r="AZ98" s="13"/>
      <c r="BA98" s="8"/>
      <c r="BB98" s="56"/>
      <c r="BC98" s="13"/>
      <c r="BD98" s="8"/>
      <c r="BE98" s="14"/>
      <c r="BF98" s="13"/>
      <c r="BG98" s="8"/>
      <c r="BH98" s="56"/>
      <c r="BI98" s="13" t="s">
        <v>447</v>
      </c>
      <c r="BJ98" s="109" t="s">
        <v>447</v>
      </c>
      <c r="BK98" s="1"/>
      <c r="BL98" s="1"/>
      <c r="BM98" s="1"/>
      <c r="BN98" s="1"/>
      <c r="BO98" s="1"/>
      <c r="CA98" s="29"/>
      <c r="CB98" s="44" t="str">
        <f t="shared" si="11"/>
        <v/>
      </c>
      <c r="CC98" s="45" t="str">
        <f t="shared" si="12"/>
        <v/>
      </c>
      <c r="CD98" s="45" t="str">
        <f t="shared" si="13"/>
        <v/>
      </c>
      <c r="CE98" s="44" t="str">
        <f t="shared" si="14"/>
        <v/>
      </c>
      <c r="CF98" s="45" t="str">
        <f t="shared" si="15"/>
        <v/>
      </c>
      <c r="CG98" s="44" t="e">
        <f>IF(AND(#REF!="",#REF!="",#REF!="",#REF!=""),"",SUM(#REF!,#REF!,#REF!,#REF!,#REF!))</f>
        <v>#REF!</v>
      </c>
      <c r="CH98" s="45" t="str">
        <f t="shared" si="16"/>
        <v/>
      </c>
      <c r="CI98" s="44" t="str">
        <f t="shared" si="17"/>
        <v/>
      </c>
      <c r="CJ98" s="45" t="str">
        <f t="shared" si="18"/>
        <v/>
      </c>
      <c r="CK98" s="44" t="str">
        <f t="shared" si="19"/>
        <v/>
      </c>
      <c r="CL98" s="45" t="str">
        <f t="shared" si="20"/>
        <v/>
      </c>
      <c r="CM98" s="44" t="e">
        <f>IF(AND(#REF!="",#REF!="",#REF!="",#REF!=""),"",SUM(#REF!,#REF!,#REF!,#REF!,#REF!))</f>
        <v>#REF!</v>
      </c>
      <c r="CN98" s="45" t="str">
        <f t="shared" si="21"/>
        <v/>
      </c>
      <c r="CO98" s="38"/>
      <c r="CP98" s="38"/>
    </row>
    <row r="99" spans="1:94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9"/>
      <c r="AC99" s="20"/>
      <c r="AD99" s="20"/>
      <c r="AE99" s="8"/>
      <c r="AF99" s="62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8"/>
      <c r="AU99" s="8"/>
      <c r="AV99" s="56"/>
      <c r="AW99" s="60"/>
      <c r="AX99" s="8"/>
      <c r="AY99" s="14"/>
      <c r="AZ99" s="13"/>
      <c r="BA99" s="8"/>
      <c r="BB99" s="56"/>
      <c r="BC99" s="13"/>
      <c r="BD99" s="8"/>
      <c r="BE99" s="14"/>
      <c r="BF99" s="13"/>
      <c r="BG99" s="8"/>
      <c r="BH99" s="56"/>
      <c r="BI99" s="13" t="s">
        <v>447</v>
      </c>
      <c r="BJ99" s="109" t="s">
        <v>447</v>
      </c>
      <c r="BK99" s="1"/>
      <c r="BL99" s="1"/>
      <c r="BM99" s="1"/>
      <c r="BN99" s="1"/>
      <c r="BO99" s="1"/>
      <c r="CA99" s="29"/>
      <c r="CB99" s="44" t="str">
        <f t="shared" si="11"/>
        <v/>
      </c>
      <c r="CC99" s="45" t="str">
        <f t="shared" si="12"/>
        <v/>
      </c>
      <c r="CD99" s="45" t="str">
        <f t="shared" si="13"/>
        <v/>
      </c>
      <c r="CE99" s="44" t="str">
        <f t="shared" si="14"/>
        <v/>
      </c>
      <c r="CF99" s="45" t="str">
        <f t="shared" si="15"/>
        <v/>
      </c>
      <c r="CG99" s="44" t="e">
        <f>IF(AND(#REF!="",#REF!="",#REF!="",#REF!=""),"",SUM(#REF!,#REF!,#REF!,#REF!,#REF!))</f>
        <v>#REF!</v>
      </c>
      <c r="CH99" s="45" t="str">
        <f t="shared" si="16"/>
        <v/>
      </c>
      <c r="CI99" s="44" t="str">
        <f t="shared" si="17"/>
        <v/>
      </c>
      <c r="CJ99" s="45" t="str">
        <f t="shared" si="18"/>
        <v/>
      </c>
      <c r="CK99" s="44" t="str">
        <f t="shared" si="19"/>
        <v/>
      </c>
      <c r="CL99" s="45" t="str">
        <f t="shared" si="20"/>
        <v/>
      </c>
      <c r="CM99" s="44" t="e">
        <f>IF(AND(#REF!="",#REF!="",#REF!="",#REF!=""),"",SUM(#REF!,#REF!,#REF!,#REF!,#REF!))</f>
        <v>#REF!</v>
      </c>
      <c r="CN99" s="45" t="str">
        <f t="shared" si="21"/>
        <v/>
      </c>
      <c r="CO99" s="38"/>
      <c r="CP99" s="38"/>
    </row>
    <row r="100" spans="1:94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9"/>
      <c r="AC100" s="20"/>
      <c r="AD100" s="20"/>
      <c r="AE100" s="8"/>
      <c r="AF100" s="62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8"/>
      <c r="AU100" s="8"/>
      <c r="AV100" s="56"/>
      <c r="AW100" s="60"/>
      <c r="AX100" s="8"/>
      <c r="AY100" s="14"/>
      <c r="AZ100" s="13"/>
      <c r="BA100" s="8"/>
      <c r="BB100" s="56"/>
      <c r="BC100" s="13"/>
      <c r="BD100" s="8"/>
      <c r="BE100" s="14"/>
      <c r="BF100" s="13"/>
      <c r="BG100" s="8"/>
      <c r="BH100" s="56"/>
      <c r="BI100" s="13" t="s">
        <v>447</v>
      </c>
      <c r="BJ100" s="109" t="s">
        <v>447</v>
      </c>
      <c r="BK100" s="1"/>
      <c r="BL100" s="1"/>
      <c r="BM100" s="1"/>
      <c r="BN100" s="1"/>
      <c r="BO100" s="1"/>
      <c r="CA100" s="29"/>
      <c r="CB100" s="44" t="str">
        <f t="shared" si="11"/>
        <v/>
      </c>
      <c r="CC100" s="45" t="str">
        <f t="shared" si="12"/>
        <v/>
      </c>
      <c r="CD100" s="45" t="str">
        <f t="shared" si="13"/>
        <v/>
      </c>
      <c r="CE100" s="44" t="str">
        <f t="shared" si="14"/>
        <v/>
      </c>
      <c r="CF100" s="45" t="str">
        <f t="shared" si="15"/>
        <v/>
      </c>
      <c r="CG100" s="44" t="e">
        <f>IF(AND(#REF!="",#REF!="",#REF!="",#REF!=""),"",SUM(#REF!,#REF!,#REF!,#REF!,#REF!))</f>
        <v>#REF!</v>
      </c>
      <c r="CH100" s="45" t="str">
        <f t="shared" si="16"/>
        <v/>
      </c>
      <c r="CI100" s="44" t="str">
        <f t="shared" si="17"/>
        <v/>
      </c>
      <c r="CJ100" s="45" t="str">
        <f t="shared" si="18"/>
        <v/>
      </c>
      <c r="CK100" s="44" t="str">
        <f t="shared" si="19"/>
        <v/>
      </c>
      <c r="CL100" s="45" t="str">
        <f t="shared" si="20"/>
        <v/>
      </c>
      <c r="CM100" s="44" t="e">
        <f>IF(AND(#REF!="",#REF!="",#REF!="",#REF!=""),"",SUM(#REF!,#REF!,#REF!,#REF!,#REF!))</f>
        <v>#REF!</v>
      </c>
      <c r="CN100" s="45" t="str">
        <f t="shared" si="21"/>
        <v/>
      </c>
      <c r="CO100" s="38"/>
      <c r="CP100" s="38"/>
    </row>
    <row r="101" spans="1:94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9"/>
      <c r="AC101" s="20"/>
      <c r="AD101" s="20"/>
      <c r="AE101" s="8"/>
      <c r="AF101" s="62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8"/>
      <c r="AU101" s="8"/>
      <c r="AV101" s="56"/>
      <c r="AW101" s="60"/>
      <c r="AX101" s="8"/>
      <c r="AY101" s="14"/>
      <c r="AZ101" s="13"/>
      <c r="BA101" s="8"/>
      <c r="BB101" s="56"/>
      <c r="BC101" s="13"/>
      <c r="BD101" s="8"/>
      <c r="BE101" s="14"/>
      <c r="BF101" s="13"/>
      <c r="BG101" s="8"/>
      <c r="BH101" s="56"/>
      <c r="BI101" s="13" t="s">
        <v>447</v>
      </c>
      <c r="BJ101" s="109" t="s">
        <v>447</v>
      </c>
      <c r="BK101" s="1"/>
      <c r="BL101" s="1"/>
      <c r="BM101" s="1"/>
      <c r="BN101" s="1"/>
      <c r="BO101" s="1"/>
      <c r="CA101" s="29"/>
      <c r="CB101" s="44" t="str">
        <f t="shared" si="11"/>
        <v/>
      </c>
      <c r="CC101" s="45" t="str">
        <f t="shared" si="12"/>
        <v/>
      </c>
      <c r="CD101" s="45" t="str">
        <f t="shared" si="13"/>
        <v/>
      </c>
      <c r="CE101" s="44" t="str">
        <f t="shared" si="14"/>
        <v/>
      </c>
      <c r="CF101" s="45" t="str">
        <f t="shared" si="15"/>
        <v/>
      </c>
      <c r="CG101" s="44" t="e">
        <f>IF(AND(#REF!="",#REF!="",#REF!="",#REF!=""),"",SUM(#REF!,#REF!,#REF!,#REF!,#REF!))</f>
        <v>#REF!</v>
      </c>
      <c r="CH101" s="45" t="str">
        <f t="shared" si="16"/>
        <v/>
      </c>
      <c r="CI101" s="44" t="str">
        <f t="shared" si="17"/>
        <v/>
      </c>
      <c r="CJ101" s="45" t="str">
        <f t="shared" si="18"/>
        <v/>
      </c>
      <c r="CK101" s="44" t="str">
        <f t="shared" si="19"/>
        <v/>
      </c>
      <c r="CL101" s="45" t="str">
        <f t="shared" si="20"/>
        <v/>
      </c>
      <c r="CM101" s="44" t="e">
        <f>IF(AND(#REF!="",#REF!="",#REF!="",#REF!=""),"",SUM(#REF!,#REF!,#REF!,#REF!,#REF!))</f>
        <v>#REF!</v>
      </c>
      <c r="CN101" s="45" t="str">
        <f t="shared" si="21"/>
        <v/>
      </c>
      <c r="CO101" s="38"/>
      <c r="CP101" s="38"/>
    </row>
    <row r="102" spans="1:94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9"/>
      <c r="AC102" s="20"/>
      <c r="AD102" s="20"/>
      <c r="AE102" s="8"/>
      <c r="AF102" s="62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8"/>
      <c r="AU102" s="8"/>
      <c r="AV102" s="56"/>
      <c r="AW102" s="60"/>
      <c r="AX102" s="8"/>
      <c r="AY102" s="14"/>
      <c r="AZ102" s="13"/>
      <c r="BA102" s="8"/>
      <c r="BB102" s="56"/>
      <c r="BC102" s="13"/>
      <c r="BD102" s="8"/>
      <c r="BE102" s="14"/>
      <c r="BF102" s="13"/>
      <c r="BG102" s="8"/>
      <c r="BH102" s="56"/>
      <c r="BI102" s="13" t="s">
        <v>447</v>
      </c>
      <c r="BJ102" s="109" t="s">
        <v>447</v>
      </c>
      <c r="BK102" s="1"/>
      <c r="BL102" s="1"/>
      <c r="BM102" s="1"/>
      <c r="BN102" s="1"/>
      <c r="BO102" s="1"/>
      <c r="CA102" s="29"/>
      <c r="CB102" s="44" t="str">
        <f t="shared" si="11"/>
        <v/>
      </c>
      <c r="CC102" s="45" t="str">
        <f t="shared" si="12"/>
        <v/>
      </c>
      <c r="CD102" s="45" t="str">
        <f t="shared" si="13"/>
        <v/>
      </c>
      <c r="CE102" s="44" t="str">
        <f t="shared" si="14"/>
        <v/>
      </c>
      <c r="CF102" s="45" t="str">
        <f t="shared" si="15"/>
        <v/>
      </c>
      <c r="CG102" s="44" t="e">
        <f>IF(AND(#REF!="",#REF!="",#REF!="",#REF!=""),"",SUM(#REF!,#REF!,#REF!,#REF!,#REF!))</f>
        <v>#REF!</v>
      </c>
      <c r="CH102" s="45" t="str">
        <f t="shared" si="16"/>
        <v/>
      </c>
      <c r="CI102" s="44" t="str">
        <f t="shared" si="17"/>
        <v/>
      </c>
      <c r="CJ102" s="45" t="str">
        <f t="shared" si="18"/>
        <v/>
      </c>
      <c r="CK102" s="44" t="str">
        <f t="shared" si="19"/>
        <v/>
      </c>
      <c r="CL102" s="45" t="str">
        <f t="shared" si="20"/>
        <v/>
      </c>
      <c r="CM102" s="44" t="e">
        <f>IF(AND(#REF!="",#REF!="",#REF!="",#REF!=""),"",SUM(#REF!,#REF!,#REF!,#REF!,#REF!))</f>
        <v>#REF!</v>
      </c>
      <c r="CN102" s="45" t="str">
        <f t="shared" si="21"/>
        <v/>
      </c>
      <c r="CO102" s="38"/>
      <c r="CP102" s="38"/>
    </row>
    <row r="103" spans="1:94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9"/>
      <c r="AC103" s="20"/>
      <c r="AD103" s="20"/>
      <c r="AE103" s="8"/>
      <c r="AF103" s="62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8"/>
      <c r="AU103" s="8"/>
      <c r="AV103" s="56"/>
      <c r="AW103" s="60"/>
      <c r="AX103" s="8"/>
      <c r="AY103" s="14"/>
      <c r="AZ103" s="13"/>
      <c r="BA103" s="8"/>
      <c r="BB103" s="56"/>
      <c r="BC103" s="13"/>
      <c r="BD103" s="8"/>
      <c r="BE103" s="14"/>
      <c r="BF103" s="13"/>
      <c r="BG103" s="8"/>
      <c r="BH103" s="56"/>
      <c r="BI103" s="13" t="s">
        <v>447</v>
      </c>
      <c r="BJ103" s="109" t="s">
        <v>447</v>
      </c>
      <c r="BK103" s="1"/>
      <c r="BL103" s="1"/>
      <c r="BM103" s="1"/>
      <c r="BN103" s="1"/>
      <c r="BO103" s="1"/>
      <c r="CA103" s="29"/>
      <c r="CB103" s="44" t="str">
        <f t="shared" si="11"/>
        <v/>
      </c>
      <c r="CC103" s="45" t="str">
        <f t="shared" si="12"/>
        <v/>
      </c>
      <c r="CD103" s="45" t="str">
        <f t="shared" si="13"/>
        <v/>
      </c>
      <c r="CE103" s="44" t="str">
        <f t="shared" si="14"/>
        <v/>
      </c>
      <c r="CF103" s="45" t="str">
        <f t="shared" si="15"/>
        <v/>
      </c>
      <c r="CG103" s="44" t="e">
        <f>IF(AND(#REF!="",#REF!="",#REF!="",#REF!=""),"",SUM(#REF!,#REF!,#REF!,#REF!,#REF!))</f>
        <v>#REF!</v>
      </c>
      <c r="CH103" s="45" t="str">
        <f t="shared" si="16"/>
        <v/>
      </c>
      <c r="CI103" s="44" t="str">
        <f t="shared" si="17"/>
        <v/>
      </c>
      <c r="CJ103" s="45" t="str">
        <f t="shared" si="18"/>
        <v/>
      </c>
      <c r="CK103" s="44" t="str">
        <f t="shared" si="19"/>
        <v/>
      </c>
      <c r="CL103" s="45" t="str">
        <f t="shared" si="20"/>
        <v/>
      </c>
      <c r="CM103" s="44" t="e">
        <f>IF(AND(#REF!="",#REF!="",#REF!="",#REF!=""),"",SUM(#REF!,#REF!,#REF!,#REF!,#REF!))</f>
        <v>#REF!</v>
      </c>
      <c r="CN103" s="45" t="str">
        <f t="shared" si="21"/>
        <v/>
      </c>
      <c r="CO103" s="38"/>
      <c r="CP103" s="38"/>
    </row>
    <row r="104" spans="1:94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9"/>
      <c r="AC104" s="20"/>
      <c r="AD104" s="20"/>
      <c r="AE104" s="8"/>
      <c r="AF104" s="62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8"/>
      <c r="AU104" s="8"/>
      <c r="AV104" s="56"/>
      <c r="AW104" s="60"/>
      <c r="AX104" s="8"/>
      <c r="AY104" s="14"/>
      <c r="AZ104" s="13"/>
      <c r="BA104" s="8"/>
      <c r="BB104" s="56"/>
      <c r="BC104" s="13"/>
      <c r="BD104" s="8"/>
      <c r="BE104" s="14"/>
      <c r="BF104" s="13"/>
      <c r="BG104" s="8"/>
      <c r="BH104" s="56"/>
      <c r="BI104" s="13" t="s">
        <v>447</v>
      </c>
      <c r="BJ104" s="109" t="s">
        <v>447</v>
      </c>
      <c r="BK104" s="1"/>
      <c r="BL104" s="1"/>
      <c r="BM104" s="1"/>
      <c r="BN104" s="1"/>
      <c r="BO104" s="1"/>
      <c r="CA104" s="29"/>
      <c r="CB104" s="44" t="str">
        <f t="shared" si="11"/>
        <v/>
      </c>
      <c r="CC104" s="45" t="str">
        <f t="shared" si="12"/>
        <v/>
      </c>
      <c r="CD104" s="45" t="str">
        <f t="shared" si="13"/>
        <v/>
      </c>
      <c r="CE104" s="44" t="str">
        <f t="shared" si="14"/>
        <v/>
      </c>
      <c r="CF104" s="45" t="str">
        <f t="shared" si="15"/>
        <v/>
      </c>
      <c r="CG104" s="44" t="e">
        <f>IF(AND(#REF!="",#REF!="",#REF!="",#REF!=""),"",SUM(#REF!,#REF!,#REF!,#REF!,#REF!))</f>
        <v>#REF!</v>
      </c>
      <c r="CH104" s="45" t="str">
        <f t="shared" si="16"/>
        <v/>
      </c>
      <c r="CI104" s="44" t="str">
        <f t="shared" si="17"/>
        <v/>
      </c>
      <c r="CJ104" s="45" t="str">
        <f t="shared" si="18"/>
        <v/>
      </c>
      <c r="CK104" s="44" t="str">
        <f t="shared" si="19"/>
        <v/>
      </c>
      <c r="CL104" s="45" t="str">
        <f t="shared" si="20"/>
        <v/>
      </c>
      <c r="CM104" s="44" t="e">
        <f>IF(AND(#REF!="",#REF!="",#REF!="",#REF!=""),"",SUM(#REF!,#REF!,#REF!,#REF!,#REF!))</f>
        <v>#REF!</v>
      </c>
      <c r="CN104" s="45" t="str">
        <f t="shared" si="21"/>
        <v/>
      </c>
      <c r="CO104" s="38"/>
      <c r="CP104" s="38"/>
    </row>
    <row r="105" spans="1:94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9"/>
      <c r="AC105" s="20"/>
      <c r="AD105" s="20"/>
      <c r="AE105" s="8"/>
      <c r="AF105" s="62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8"/>
      <c r="AU105" s="8"/>
      <c r="AV105" s="56"/>
      <c r="AW105" s="60"/>
      <c r="AX105" s="8"/>
      <c r="AY105" s="14"/>
      <c r="AZ105" s="13"/>
      <c r="BA105" s="8"/>
      <c r="BB105" s="56"/>
      <c r="BC105" s="13"/>
      <c r="BD105" s="8"/>
      <c r="BE105" s="14"/>
      <c r="BF105" s="13"/>
      <c r="BG105" s="8"/>
      <c r="BH105" s="56"/>
      <c r="BI105" s="13" t="s">
        <v>447</v>
      </c>
      <c r="BJ105" s="109" t="s">
        <v>447</v>
      </c>
      <c r="BK105" s="1"/>
      <c r="BL105" s="1"/>
      <c r="BM105" s="1"/>
      <c r="BN105" s="1"/>
      <c r="BO105" s="1"/>
      <c r="CA105" s="29"/>
      <c r="CB105" s="44" t="str">
        <f t="shared" si="11"/>
        <v/>
      </c>
      <c r="CC105" s="45" t="str">
        <f t="shared" si="12"/>
        <v/>
      </c>
      <c r="CD105" s="45" t="str">
        <f t="shared" si="13"/>
        <v/>
      </c>
      <c r="CE105" s="44" t="str">
        <f t="shared" si="14"/>
        <v/>
      </c>
      <c r="CF105" s="45" t="str">
        <f t="shared" si="15"/>
        <v/>
      </c>
      <c r="CG105" s="44" t="e">
        <f>IF(AND(#REF!="",#REF!="",#REF!="",#REF!=""),"",SUM(#REF!,#REF!,#REF!,#REF!,#REF!))</f>
        <v>#REF!</v>
      </c>
      <c r="CH105" s="45" t="str">
        <f t="shared" si="16"/>
        <v/>
      </c>
      <c r="CI105" s="44" t="str">
        <f t="shared" si="17"/>
        <v/>
      </c>
      <c r="CJ105" s="45" t="str">
        <f t="shared" si="18"/>
        <v/>
      </c>
      <c r="CK105" s="44" t="str">
        <f t="shared" si="19"/>
        <v/>
      </c>
      <c r="CL105" s="45" t="str">
        <f t="shared" si="20"/>
        <v/>
      </c>
      <c r="CM105" s="44" t="e">
        <f>IF(AND(#REF!="",#REF!="",#REF!="",#REF!=""),"",SUM(#REF!,#REF!,#REF!,#REF!,#REF!))</f>
        <v>#REF!</v>
      </c>
      <c r="CN105" s="45" t="str">
        <f t="shared" si="21"/>
        <v/>
      </c>
      <c r="CO105" s="38"/>
      <c r="CP105" s="38"/>
    </row>
    <row r="106" spans="1:94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9"/>
      <c r="AC106" s="20"/>
      <c r="AD106" s="20"/>
      <c r="AE106" s="8"/>
      <c r="AF106" s="62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8"/>
      <c r="AU106" s="8"/>
      <c r="AV106" s="56"/>
      <c r="AW106" s="60"/>
      <c r="AX106" s="8"/>
      <c r="AY106" s="14"/>
      <c r="AZ106" s="13"/>
      <c r="BA106" s="8"/>
      <c r="BB106" s="56"/>
      <c r="BC106" s="13"/>
      <c r="BD106" s="8"/>
      <c r="BE106" s="14"/>
      <c r="BF106" s="13"/>
      <c r="BG106" s="8"/>
      <c r="BH106" s="56"/>
      <c r="BI106" s="13" t="s">
        <v>447</v>
      </c>
      <c r="BJ106" s="109" t="s">
        <v>447</v>
      </c>
      <c r="BK106" s="1"/>
      <c r="BL106" s="1"/>
      <c r="BM106" s="1"/>
      <c r="BN106" s="1"/>
      <c r="BO106" s="1"/>
      <c r="CA106" s="29"/>
      <c r="CB106" s="44" t="str">
        <f t="shared" si="11"/>
        <v/>
      </c>
      <c r="CC106" s="45" t="str">
        <f t="shared" si="12"/>
        <v/>
      </c>
      <c r="CD106" s="45" t="str">
        <f t="shared" si="13"/>
        <v/>
      </c>
      <c r="CE106" s="44" t="str">
        <f t="shared" si="14"/>
        <v/>
      </c>
      <c r="CF106" s="45" t="str">
        <f t="shared" si="15"/>
        <v/>
      </c>
      <c r="CG106" s="44" t="e">
        <f>IF(AND(#REF!="",#REF!="",#REF!="",#REF!=""),"",SUM(#REF!,#REF!,#REF!,#REF!,#REF!))</f>
        <v>#REF!</v>
      </c>
      <c r="CH106" s="45" t="str">
        <f t="shared" si="16"/>
        <v/>
      </c>
      <c r="CI106" s="44" t="str">
        <f t="shared" si="17"/>
        <v/>
      </c>
      <c r="CJ106" s="45" t="str">
        <f t="shared" si="18"/>
        <v/>
      </c>
      <c r="CK106" s="44" t="str">
        <f t="shared" si="19"/>
        <v/>
      </c>
      <c r="CL106" s="45" t="str">
        <f t="shared" si="20"/>
        <v/>
      </c>
      <c r="CM106" s="44" t="e">
        <f>IF(AND(#REF!="",#REF!="",#REF!="",#REF!=""),"",SUM(#REF!,#REF!,#REF!,#REF!,#REF!))</f>
        <v>#REF!</v>
      </c>
      <c r="CN106" s="45" t="str">
        <f t="shared" si="21"/>
        <v/>
      </c>
      <c r="CO106" s="38"/>
      <c r="CP106" s="38"/>
    </row>
    <row r="107" spans="1:94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9"/>
      <c r="AC107" s="20"/>
      <c r="AD107" s="20"/>
      <c r="AE107" s="8"/>
      <c r="AF107" s="62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8"/>
      <c r="AU107" s="8"/>
      <c r="AV107" s="56"/>
      <c r="AW107" s="60"/>
      <c r="AX107" s="8"/>
      <c r="AY107" s="14"/>
      <c r="AZ107" s="13"/>
      <c r="BA107" s="8"/>
      <c r="BB107" s="56"/>
      <c r="BC107" s="13"/>
      <c r="BD107" s="8"/>
      <c r="BE107" s="14"/>
      <c r="BF107" s="13"/>
      <c r="BG107" s="8"/>
      <c r="BH107" s="56"/>
      <c r="BI107" s="13" t="s">
        <v>447</v>
      </c>
      <c r="BJ107" s="109" t="s">
        <v>447</v>
      </c>
      <c r="BK107" s="1"/>
      <c r="BL107" s="1"/>
      <c r="BM107" s="1"/>
      <c r="BN107" s="1"/>
      <c r="BO107" s="1"/>
      <c r="CA107" s="29"/>
      <c r="CB107" s="44" t="str">
        <f t="shared" si="11"/>
        <v/>
      </c>
      <c r="CC107" s="45" t="str">
        <f t="shared" si="12"/>
        <v/>
      </c>
      <c r="CD107" s="45" t="str">
        <f t="shared" si="13"/>
        <v/>
      </c>
      <c r="CE107" s="44" t="str">
        <f t="shared" si="14"/>
        <v/>
      </c>
      <c r="CF107" s="45" t="str">
        <f t="shared" si="15"/>
        <v/>
      </c>
      <c r="CG107" s="44" t="e">
        <f>IF(AND(#REF!="",#REF!="",#REF!="",#REF!=""),"",SUM(#REF!,#REF!,#REF!,#REF!,#REF!))</f>
        <v>#REF!</v>
      </c>
      <c r="CH107" s="45" t="str">
        <f t="shared" si="16"/>
        <v/>
      </c>
      <c r="CI107" s="44" t="str">
        <f t="shared" si="17"/>
        <v/>
      </c>
      <c r="CJ107" s="45" t="str">
        <f t="shared" si="18"/>
        <v/>
      </c>
      <c r="CK107" s="44" t="str">
        <f t="shared" si="19"/>
        <v/>
      </c>
      <c r="CL107" s="45" t="str">
        <f t="shared" si="20"/>
        <v/>
      </c>
      <c r="CM107" s="44" t="e">
        <f>IF(AND(#REF!="",#REF!="",#REF!="",#REF!=""),"",SUM(#REF!,#REF!,#REF!,#REF!,#REF!))</f>
        <v>#REF!</v>
      </c>
      <c r="CN107" s="45" t="str">
        <f t="shared" si="21"/>
        <v/>
      </c>
      <c r="CO107" s="38"/>
      <c r="CP107" s="38"/>
    </row>
    <row r="108" spans="1:94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9"/>
      <c r="AC108" s="20"/>
      <c r="AD108" s="20"/>
      <c r="AE108" s="8"/>
      <c r="AF108" s="62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8"/>
      <c r="AU108" s="8"/>
      <c r="AV108" s="56"/>
      <c r="AW108" s="60"/>
      <c r="AX108" s="8"/>
      <c r="AY108" s="14"/>
      <c r="AZ108" s="13"/>
      <c r="BA108" s="8"/>
      <c r="BB108" s="56"/>
      <c r="BC108" s="13"/>
      <c r="BD108" s="8"/>
      <c r="BE108" s="14"/>
      <c r="BF108" s="13"/>
      <c r="BG108" s="8"/>
      <c r="BH108" s="56"/>
      <c r="BI108" s="13" t="s">
        <v>447</v>
      </c>
      <c r="BJ108" s="109" t="s">
        <v>447</v>
      </c>
      <c r="BK108" s="1"/>
      <c r="BL108" s="1"/>
      <c r="BM108" s="1"/>
      <c r="BN108" s="1"/>
      <c r="BO108" s="1"/>
      <c r="CA108" s="29"/>
      <c r="CB108" s="44" t="str">
        <f t="shared" si="11"/>
        <v/>
      </c>
      <c r="CC108" s="45" t="str">
        <f t="shared" si="12"/>
        <v/>
      </c>
      <c r="CD108" s="45" t="str">
        <f t="shared" si="13"/>
        <v/>
      </c>
      <c r="CE108" s="44" t="str">
        <f t="shared" si="14"/>
        <v/>
      </c>
      <c r="CF108" s="45" t="str">
        <f t="shared" si="15"/>
        <v/>
      </c>
      <c r="CG108" s="44" t="e">
        <f>IF(AND(#REF!="",#REF!="",#REF!="",#REF!=""),"",SUM(#REF!,#REF!,#REF!,#REF!,#REF!))</f>
        <v>#REF!</v>
      </c>
      <c r="CH108" s="45" t="str">
        <f t="shared" si="16"/>
        <v/>
      </c>
      <c r="CI108" s="44" t="str">
        <f t="shared" si="17"/>
        <v/>
      </c>
      <c r="CJ108" s="45" t="str">
        <f t="shared" si="18"/>
        <v/>
      </c>
      <c r="CK108" s="44" t="str">
        <f t="shared" si="19"/>
        <v/>
      </c>
      <c r="CL108" s="45" t="str">
        <f t="shared" si="20"/>
        <v/>
      </c>
      <c r="CM108" s="44" t="e">
        <f>IF(AND(#REF!="",#REF!="",#REF!="",#REF!=""),"",SUM(#REF!,#REF!,#REF!,#REF!,#REF!))</f>
        <v>#REF!</v>
      </c>
      <c r="CN108" s="45" t="str">
        <f t="shared" si="21"/>
        <v/>
      </c>
      <c r="CO108" s="38"/>
      <c r="CP108" s="38"/>
    </row>
    <row r="109" spans="1:94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9"/>
      <c r="AC109" s="20"/>
      <c r="AD109" s="20"/>
      <c r="AE109" s="8"/>
      <c r="AF109" s="62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8"/>
      <c r="AU109" s="8"/>
      <c r="AV109" s="56"/>
      <c r="AW109" s="60"/>
      <c r="AX109" s="8"/>
      <c r="AY109" s="14"/>
      <c r="AZ109" s="13"/>
      <c r="BA109" s="8"/>
      <c r="BB109" s="56"/>
      <c r="BC109" s="13"/>
      <c r="BD109" s="8"/>
      <c r="BE109" s="14"/>
      <c r="BF109" s="13"/>
      <c r="BG109" s="8"/>
      <c r="BH109" s="56"/>
      <c r="BI109" s="13" t="s">
        <v>447</v>
      </c>
      <c r="BJ109" s="109" t="s">
        <v>447</v>
      </c>
      <c r="BK109" s="1"/>
      <c r="BL109" s="1"/>
      <c r="BM109" s="1"/>
      <c r="BN109" s="1"/>
      <c r="BO109" s="1"/>
      <c r="CA109" s="29"/>
      <c r="CB109" s="44" t="str">
        <f t="shared" si="11"/>
        <v/>
      </c>
      <c r="CC109" s="45" t="str">
        <f t="shared" si="12"/>
        <v/>
      </c>
      <c r="CD109" s="45" t="str">
        <f t="shared" si="13"/>
        <v/>
      </c>
      <c r="CE109" s="44" t="str">
        <f t="shared" si="14"/>
        <v/>
      </c>
      <c r="CF109" s="45" t="str">
        <f t="shared" si="15"/>
        <v/>
      </c>
      <c r="CG109" s="44" t="e">
        <f>IF(AND(#REF!="",#REF!="",#REF!="",#REF!=""),"",SUM(#REF!,#REF!,#REF!,#REF!,#REF!))</f>
        <v>#REF!</v>
      </c>
      <c r="CH109" s="45" t="str">
        <f t="shared" si="16"/>
        <v/>
      </c>
      <c r="CI109" s="44" t="str">
        <f t="shared" si="17"/>
        <v/>
      </c>
      <c r="CJ109" s="45" t="str">
        <f t="shared" si="18"/>
        <v/>
      </c>
      <c r="CK109" s="44" t="str">
        <f t="shared" si="19"/>
        <v/>
      </c>
      <c r="CL109" s="45" t="str">
        <f t="shared" si="20"/>
        <v/>
      </c>
      <c r="CM109" s="44" t="e">
        <f>IF(AND(#REF!="",#REF!="",#REF!="",#REF!=""),"",SUM(#REF!,#REF!,#REF!,#REF!,#REF!))</f>
        <v>#REF!</v>
      </c>
      <c r="CN109" s="45" t="str">
        <f t="shared" si="21"/>
        <v/>
      </c>
      <c r="CO109" s="38"/>
      <c r="CP109" s="38"/>
    </row>
    <row r="110" spans="1:94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9"/>
      <c r="AC110" s="20"/>
      <c r="AD110" s="20"/>
      <c r="AE110" s="8"/>
      <c r="AF110" s="62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8"/>
      <c r="AU110" s="8"/>
      <c r="AV110" s="56"/>
      <c r="AW110" s="60"/>
      <c r="AX110" s="8"/>
      <c r="AY110" s="14"/>
      <c r="AZ110" s="13"/>
      <c r="BA110" s="8"/>
      <c r="BB110" s="56"/>
      <c r="BC110" s="13"/>
      <c r="BD110" s="8"/>
      <c r="BE110" s="14"/>
      <c r="BF110" s="13"/>
      <c r="BG110" s="8"/>
      <c r="BH110" s="56"/>
      <c r="BI110" s="13" t="s">
        <v>447</v>
      </c>
      <c r="BJ110" s="109" t="s">
        <v>447</v>
      </c>
      <c r="BK110" s="1"/>
      <c r="BL110" s="1"/>
      <c r="BM110" s="1"/>
      <c r="BN110" s="1"/>
      <c r="BO110" s="1"/>
      <c r="CA110" s="29"/>
      <c r="CB110" s="44" t="str">
        <f t="shared" si="11"/>
        <v/>
      </c>
      <c r="CC110" s="45" t="str">
        <f t="shared" si="12"/>
        <v/>
      </c>
      <c r="CD110" s="45" t="str">
        <f t="shared" si="13"/>
        <v/>
      </c>
      <c r="CE110" s="44" t="str">
        <f t="shared" si="14"/>
        <v/>
      </c>
      <c r="CF110" s="45" t="str">
        <f t="shared" si="15"/>
        <v/>
      </c>
      <c r="CG110" s="44" t="e">
        <f>IF(AND(#REF!="",#REF!="",#REF!="",#REF!=""),"",SUM(#REF!,#REF!,#REF!,#REF!,#REF!))</f>
        <v>#REF!</v>
      </c>
      <c r="CH110" s="45" t="str">
        <f t="shared" si="16"/>
        <v/>
      </c>
      <c r="CI110" s="44" t="str">
        <f t="shared" si="17"/>
        <v/>
      </c>
      <c r="CJ110" s="45" t="str">
        <f t="shared" si="18"/>
        <v/>
      </c>
      <c r="CK110" s="44" t="str">
        <f t="shared" si="19"/>
        <v/>
      </c>
      <c r="CL110" s="45" t="str">
        <f t="shared" si="20"/>
        <v/>
      </c>
      <c r="CM110" s="44" t="e">
        <f>IF(AND(#REF!="",#REF!="",#REF!="",#REF!=""),"",SUM(#REF!,#REF!,#REF!,#REF!,#REF!))</f>
        <v>#REF!</v>
      </c>
      <c r="CN110" s="45" t="str">
        <f t="shared" si="21"/>
        <v/>
      </c>
      <c r="CO110" s="38"/>
      <c r="CP110" s="38"/>
    </row>
    <row r="111" spans="1:94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9"/>
      <c r="AC111" s="20"/>
      <c r="AD111" s="20"/>
      <c r="AE111" s="8"/>
      <c r="AF111" s="62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8"/>
      <c r="AU111" s="8"/>
      <c r="AV111" s="56"/>
      <c r="AW111" s="60"/>
      <c r="AX111" s="8"/>
      <c r="AY111" s="14"/>
      <c r="AZ111" s="13"/>
      <c r="BA111" s="8"/>
      <c r="BB111" s="56"/>
      <c r="BC111" s="13"/>
      <c r="BD111" s="8"/>
      <c r="BE111" s="14"/>
      <c r="BF111" s="13"/>
      <c r="BG111" s="8"/>
      <c r="BH111" s="56"/>
      <c r="BI111" s="13" t="s">
        <v>447</v>
      </c>
      <c r="BJ111" s="109" t="s">
        <v>447</v>
      </c>
      <c r="BK111" s="1"/>
      <c r="BL111" s="1"/>
      <c r="BM111" s="1"/>
      <c r="BN111" s="1"/>
      <c r="BO111" s="1"/>
      <c r="CA111" s="29"/>
      <c r="CB111" s="44" t="str">
        <f t="shared" si="11"/>
        <v/>
      </c>
      <c r="CC111" s="45" t="str">
        <f t="shared" si="12"/>
        <v/>
      </c>
      <c r="CD111" s="45" t="str">
        <f t="shared" si="13"/>
        <v/>
      </c>
      <c r="CE111" s="44" t="str">
        <f t="shared" si="14"/>
        <v/>
      </c>
      <c r="CF111" s="45" t="str">
        <f t="shared" si="15"/>
        <v/>
      </c>
      <c r="CG111" s="44" t="e">
        <f>IF(AND(#REF!="",#REF!="",#REF!="",#REF!=""),"",SUM(#REF!,#REF!,#REF!,#REF!,#REF!))</f>
        <v>#REF!</v>
      </c>
      <c r="CH111" s="45" t="str">
        <f t="shared" si="16"/>
        <v/>
      </c>
      <c r="CI111" s="44" t="str">
        <f t="shared" si="17"/>
        <v/>
      </c>
      <c r="CJ111" s="45" t="str">
        <f t="shared" si="18"/>
        <v/>
      </c>
      <c r="CK111" s="44" t="str">
        <f t="shared" si="19"/>
        <v/>
      </c>
      <c r="CL111" s="45" t="str">
        <f t="shared" si="20"/>
        <v/>
      </c>
      <c r="CM111" s="44" t="e">
        <f>IF(AND(#REF!="",#REF!="",#REF!="",#REF!=""),"",SUM(#REF!,#REF!,#REF!,#REF!,#REF!))</f>
        <v>#REF!</v>
      </c>
      <c r="CN111" s="45" t="str">
        <f t="shared" si="21"/>
        <v/>
      </c>
      <c r="CO111" s="38"/>
      <c r="CP111" s="38"/>
    </row>
    <row r="112" spans="1:94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9"/>
      <c r="AC112" s="20"/>
      <c r="AD112" s="20"/>
      <c r="AE112" s="8"/>
      <c r="AF112" s="62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8"/>
      <c r="AU112" s="8"/>
      <c r="AV112" s="56"/>
      <c r="AW112" s="60"/>
      <c r="AX112" s="8"/>
      <c r="AY112" s="14"/>
      <c r="AZ112" s="13"/>
      <c r="BA112" s="8"/>
      <c r="BB112" s="56"/>
      <c r="BC112" s="13"/>
      <c r="BD112" s="8"/>
      <c r="BE112" s="14"/>
      <c r="BF112" s="13"/>
      <c r="BG112" s="8"/>
      <c r="BH112" s="56"/>
      <c r="BI112" s="13" t="s">
        <v>447</v>
      </c>
      <c r="BJ112" s="109" t="s">
        <v>447</v>
      </c>
      <c r="BK112" s="1"/>
      <c r="BL112" s="1"/>
      <c r="BM112" s="1"/>
      <c r="BN112" s="1"/>
      <c r="BO112" s="1"/>
      <c r="CA112" s="29"/>
      <c r="CB112" s="44" t="str">
        <f t="shared" si="11"/>
        <v/>
      </c>
      <c r="CC112" s="45" t="str">
        <f t="shared" si="12"/>
        <v/>
      </c>
      <c r="CD112" s="45" t="str">
        <f t="shared" si="13"/>
        <v/>
      </c>
      <c r="CE112" s="44" t="str">
        <f t="shared" si="14"/>
        <v/>
      </c>
      <c r="CF112" s="45" t="str">
        <f t="shared" si="15"/>
        <v/>
      </c>
      <c r="CG112" s="44" t="e">
        <f>IF(AND(#REF!="",#REF!="",#REF!="",#REF!=""),"",SUM(#REF!,#REF!,#REF!,#REF!,#REF!))</f>
        <v>#REF!</v>
      </c>
      <c r="CH112" s="45" t="str">
        <f t="shared" si="16"/>
        <v/>
      </c>
      <c r="CI112" s="44" t="str">
        <f t="shared" si="17"/>
        <v/>
      </c>
      <c r="CJ112" s="45" t="str">
        <f t="shared" si="18"/>
        <v/>
      </c>
      <c r="CK112" s="44" t="str">
        <f t="shared" si="19"/>
        <v/>
      </c>
      <c r="CL112" s="45" t="str">
        <f t="shared" si="20"/>
        <v/>
      </c>
      <c r="CM112" s="44" t="e">
        <f>IF(AND(#REF!="",#REF!="",#REF!="",#REF!=""),"",SUM(#REF!,#REF!,#REF!,#REF!,#REF!))</f>
        <v>#REF!</v>
      </c>
      <c r="CN112" s="45" t="str">
        <f t="shared" si="21"/>
        <v/>
      </c>
      <c r="CO112" s="38"/>
      <c r="CP112" s="38"/>
    </row>
    <row r="113" spans="1:94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9"/>
      <c r="AC113" s="20"/>
      <c r="AD113" s="20"/>
      <c r="AE113" s="8"/>
      <c r="AF113" s="62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8"/>
      <c r="AU113" s="8"/>
      <c r="AV113" s="56"/>
      <c r="AW113" s="60"/>
      <c r="AX113" s="8"/>
      <c r="AY113" s="14"/>
      <c r="AZ113" s="13"/>
      <c r="BA113" s="8"/>
      <c r="BB113" s="56"/>
      <c r="BC113" s="13"/>
      <c r="BD113" s="8"/>
      <c r="BE113" s="14"/>
      <c r="BF113" s="13"/>
      <c r="BG113" s="8"/>
      <c r="BH113" s="56"/>
      <c r="BI113" s="13" t="s">
        <v>447</v>
      </c>
      <c r="BJ113" s="109" t="s">
        <v>447</v>
      </c>
      <c r="BK113" s="1"/>
      <c r="BL113" s="1"/>
      <c r="BM113" s="1"/>
      <c r="BN113" s="1"/>
      <c r="BO113" s="1"/>
      <c r="CA113" s="29"/>
      <c r="CB113" s="44" t="str">
        <f t="shared" si="11"/>
        <v/>
      </c>
      <c r="CC113" s="45" t="str">
        <f t="shared" si="12"/>
        <v/>
      </c>
      <c r="CD113" s="45" t="str">
        <f t="shared" si="13"/>
        <v/>
      </c>
      <c r="CE113" s="44" t="str">
        <f t="shared" si="14"/>
        <v/>
      </c>
      <c r="CF113" s="45" t="str">
        <f t="shared" si="15"/>
        <v/>
      </c>
      <c r="CG113" s="44" t="e">
        <f>IF(AND(#REF!="",#REF!="",#REF!="",#REF!=""),"",SUM(#REF!,#REF!,#REF!,#REF!,#REF!))</f>
        <v>#REF!</v>
      </c>
      <c r="CH113" s="45" t="str">
        <f t="shared" si="16"/>
        <v/>
      </c>
      <c r="CI113" s="44" t="str">
        <f t="shared" si="17"/>
        <v/>
      </c>
      <c r="CJ113" s="45" t="str">
        <f t="shared" si="18"/>
        <v/>
      </c>
      <c r="CK113" s="44" t="str">
        <f t="shared" si="19"/>
        <v/>
      </c>
      <c r="CL113" s="45" t="str">
        <f t="shared" si="20"/>
        <v/>
      </c>
      <c r="CM113" s="44" t="e">
        <f>IF(AND(#REF!="",#REF!="",#REF!="",#REF!=""),"",SUM(#REF!,#REF!,#REF!,#REF!,#REF!))</f>
        <v>#REF!</v>
      </c>
      <c r="CN113" s="45" t="str">
        <f t="shared" si="21"/>
        <v/>
      </c>
      <c r="CO113" s="38"/>
      <c r="CP113" s="38"/>
    </row>
    <row r="114" spans="1:94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9"/>
      <c r="AC114" s="20"/>
      <c r="AD114" s="20"/>
      <c r="AE114" s="8"/>
      <c r="AF114" s="62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8"/>
      <c r="AU114" s="8"/>
      <c r="AV114" s="56"/>
      <c r="AW114" s="60"/>
      <c r="AX114" s="8"/>
      <c r="AY114" s="14"/>
      <c r="AZ114" s="13"/>
      <c r="BA114" s="8"/>
      <c r="BB114" s="56"/>
      <c r="BC114" s="13"/>
      <c r="BD114" s="8"/>
      <c r="BE114" s="14"/>
      <c r="BF114" s="13"/>
      <c r="BG114" s="8"/>
      <c r="BH114" s="56"/>
      <c r="BI114" s="13" t="s">
        <v>447</v>
      </c>
      <c r="BJ114" s="109" t="s">
        <v>447</v>
      </c>
      <c r="BK114" s="1"/>
      <c r="BL114" s="1"/>
      <c r="BM114" s="1"/>
      <c r="BN114" s="1"/>
      <c r="BO114" s="1"/>
      <c r="CA114" s="29"/>
      <c r="CB114" s="44" t="str">
        <f t="shared" si="11"/>
        <v/>
      </c>
      <c r="CC114" s="45" t="str">
        <f t="shared" si="12"/>
        <v/>
      </c>
      <c r="CD114" s="45" t="str">
        <f t="shared" si="13"/>
        <v/>
      </c>
      <c r="CE114" s="44" t="str">
        <f t="shared" si="14"/>
        <v/>
      </c>
      <c r="CF114" s="45" t="str">
        <f t="shared" si="15"/>
        <v/>
      </c>
      <c r="CG114" s="44" t="e">
        <f>IF(AND(#REF!="",#REF!="",#REF!="",#REF!=""),"",SUM(#REF!,#REF!,#REF!,#REF!,#REF!))</f>
        <v>#REF!</v>
      </c>
      <c r="CH114" s="45" t="str">
        <f t="shared" si="16"/>
        <v/>
      </c>
      <c r="CI114" s="44" t="str">
        <f t="shared" si="17"/>
        <v/>
      </c>
      <c r="CJ114" s="45" t="str">
        <f t="shared" si="18"/>
        <v/>
      </c>
      <c r="CK114" s="44" t="str">
        <f t="shared" si="19"/>
        <v/>
      </c>
      <c r="CL114" s="45" t="str">
        <f t="shared" si="20"/>
        <v/>
      </c>
      <c r="CM114" s="44" t="e">
        <f>IF(AND(#REF!="",#REF!="",#REF!="",#REF!=""),"",SUM(#REF!,#REF!,#REF!,#REF!,#REF!))</f>
        <v>#REF!</v>
      </c>
      <c r="CN114" s="45" t="str">
        <f t="shared" si="21"/>
        <v/>
      </c>
      <c r="CO114" s="38"/>
      <c r="CP114" s="38"/>
    </row>
    <row r="115" spans="1:94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9"/>
      <c r="AC115" s="20"/>
      <c r="AD115" s="20"/>
      <c r="AE115" s="8"/>
      <c r="AF115" s="62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8"/>
      <c r="AU115" s="8"/>
      <c r="AV115" s="56"/>
      <c r="AW115" s="60"/>
      <c r="AX115" s="8"/>
      <c r="AY115" s="14"/>
      <c r="AZ115" s="13"/>
      <c r="BA115" s="8"/>
      <c r="BB115" s="56"/>
      <c r="BC115" s="13"/>
      <c r="BD115" s="8"/>
      <c r="BE115" s="14"/>
      <c r="BF115" s="13"/>
      <c r="BG115" s="8"/>
      <c r="BH115" s="56"/>
      <c r="BI115" s="13" t="s">
        <v>447</v>
      </c>
      <c r="BJ115" s="109" t="s">
        <v>447</v>
      </c>
      <c r="BK115" s="1"/>
      <c r="BL115" s="1"/>
      <c r="BM115" s="1"/>
      <c r="BN115" s="1"/>
      <c r="BO115" s="1"/>
      <c r="CA115" s="29"/>
      <c r="CB115" s="44" t="str">
        <f t="shared" si="11"/>
        <v/>
      </c>
      <c r="CC115" s="45" t="str">
        <f t="shared" si="12"/>
        <v/>
      </c>
      <c r="CD115" s="45" t="str">
        <f t="shared" si="13"/>
        <v/>
      </c>
      <c r="CE115" s="44" t="str">
        <f t="shared" si="14"/>
        <v/>
      </c>
      <c r="CF115" s="45" t="str">
        <f t="shared" si="15"/>
        <v/>
      </c>
      <c r="CG115" s="44" t="e">
        <f>IF(AND(#REF!="",#REF!="",#REF!="",#REF!=""),"",SUM(#REF!,#REF!,#REF!,#REF!,#REF!))</f>
        <v>#REF!</v>
      </c>
      <c r="CH115" s="45" t="str">
        <f t="shared" si="16"/>
        <v/>
      </c>
      <c r="CI115" s="44" t="str">
        <f t="shared" si="17"/>
        <v/>
      </c>
      <c r="CJ115" s="45" t="str">
        <f t="shared" si="18"/>
        <v/>
      </c>
      <c r="CK115" s="44" t="str">
        <f t="shared" si="19"/>
        <v/>
      </c>
      <c r="CL115" s="45" t="str">
        <f t="shared" si="20"/>
        <v/>
      </c>
      <c r="CM115" s="44" t="e">
        <f>IF(AND(#REF!="",#REF!="",#REF!="",#REF!=""),"",SUM(#REF!,#REF!,#REF!,#REF!,#REF!))</f>
        <v>#REF!</v>
      </c>
      <c r="CN115" s="45" t="str">
        <f t="shared" si="21"/>
        <v/>
      </c>
      <c r="CO115" s="38"/>
      <c r="CP115" s="38"/>
    </row>
    <row r="116" spans="1:94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9"/>
      <c r="AC116" s="20"/>
      <c r="AD116" s="20"/>
      <c r="AE116" s="8"/>
      <c r="AF116" s="62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8"/>
      <c r="AU116" s="8"/>
      <c r="AV116" s="56"/>
      <c r="AW116" s="60"/>
      <c r="AX116" s="8"/>
      <c r="AY116" s="14"/>
      <c r="AZ116" s="13"/>
      <c r="BA116" s="8"/>
      <c r="BB116" s="56"/>
      <c r="BC116" s="13"/>
      <c r="BD116" s="8"/>
      <c r="BE116" s="14"/>
      <c r="BF116" s="13"/>
      <c r="BG116" s="8"/>
      <c r="BH116" s="56"/>
      <c r="BI116" s="13" t="s">
        <v>447</v>
      </c>
      <c r="BJ116" s="109" t="s">
        <v>447</v>
      </c>
      <c r="BK116" s="1"/>
      <c r="BL116" s="1"/>
      <c r="BM116" s="1"/>
      <c r="BN116" s="1"/>
      <c r="BO116" s="1"/>
      <c r="CA116" s="29"/>
      <c r="CB116" s="44" t="str">
        <f t="shared" si="11"/>
        <v/>
      </c>
      <c r="CC116" s="45" t="str">
        <f t="shared" si="12"/>
        <v/>
      </c>
      <c r="CD116" s="45" t="str">
        <f t="shared" si="13"/>
        <v/>
      </c>
      <c r="CE116" s="44" t="str">
        <f t="shared" si="14"/>
        <v/>
      </c>
      <c r="CF116" s="45" t="str">
        <f t="shared" si="15"/>
        <v/>
      </c>
      <c r="CG116" s="44" t="e">
        <f>IF(AND(#REF!="",#REF!="",#REF!="",#REF!=""),"",SUM(#REF!,#REF!,#REF!,#REF!,#REF!))</f>
        <v>#REF!</v>
      </c>
      <c r="CH116" s="45" t="str">
        <f t="shared" si="16"/>
        <v/>
      </c>
      <c r="CI116" s="44" t="str">
        <f t="shared" si="17"/>
        <v/>
      </c>
      <c r="CJ116" s="45" t="str">
        <f t="shared" si="18"/>
        <v/>
      </c>
      <c r="CK116" s="44" t="str">
        <f t="shared" si="19"/>
        <v/>
      </c>
      <c r="CL116" s="45" t="str">
        <f t="shared" si="20"/>
        <v/>
      </c>
      <c r="CM116" s="44" t="e">
        <f>IF(AND(#REF!="",#REF!="",#REF!="",#REF!=""),"",SUM(#REF!,#REF!,#REF!,#REF!,#REF!))</f>
        <v>#REF!</v>
      </c>
      <c r="CN116" s="45" t="str">
        <f t="shared" si="21"/>
        <v/>
      </c>
      <c r="CO116" s="38"/>
      <c r="CP116" s="38"/>
    </row>
    <row r="117" spans="1:94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9"/>
      <c r="AC117" s="20"/>
      <c r="AD117" s="20"/>
      <c r="AE117" s="8"/>
      <c r="AF117" s="62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8"/>
      <c r="AU117" s="8"/>
      <c r="AV117" s="56"/>
      <c r="AW117" s="60"/>
      <c r="AX117" s="8"/>
      <c r="AY117" s="14"/>
      <c r="AZ117" s="13"/>
      <c r="BA117" s="8"/>
      <c r="BB117" s="56"/>
      <c r="BC117" s="13"/>
      <c r="BD117" s="8"/>
      <c r="BE117" s="14"/>
      <c r="BF117" s="13"/>
      <c r="BG117" s="8"/>
      <c r="BH117" s="56"/>
      <c r="BI117" s="13" t="s">
        <v>447</v>
      </c>
      <c r="BJ117" s="109" t="s">
        <v>447</v>
      </c>
      <c r="BK117" s="1"/>
      <c r="BL117" s="1"/>
      <c r="BM117" s="1"/>
      <c r="BN117" s="1"/>
      <c r="BO117" s="1"/>
      <c r="CA117" s="29"/>
      <c r="CB117" s="44" t="str">
        <f t="shared" si="11"/>
        <v/>
      </c>
      <c r="CC117" s="45" t="str">
        <f t="shared" si="12"/>
        <v/>
      </c>
      <c r="CD117" s="45" t="str">
        <f t="shared" si="13"/>
        <v/>
      </c>
      <c r="CE117" s="44" t="str">
        <f t="shared" si="14"/>
        <v/>
      </c>
      <c r="CF117" s="45" t="str">
        <f t="shared" si="15"/>
        <v/>
      </c>
      <c r="CG117" s="44" t="e">
        <f>IF(AND(#REF!="",#REF!="",#REF!="",#REF!=""),"",SUM(#REF!,#REF!,#REF!,#REF!,#REF!))</f>
        <v>#REF!</v>
      </c>
      <c r="CH117" s="45" t="str">
        <f t="shared" si="16"/>
        <v/>
      </c>
      <c r="CI117" s="44" t="str">
        <f t="shared" si="17"/>
        <v/>
      </c>
      <c r="CJ117" s="45" t="str">
        <f t="shared" si="18"/>
        <v/>
      </c>
      <c r="CK117" s="44" t="str">
        <f t="shared" si="19"/>
        <v/>
      </c>
      <c r="CL117" s="45" t="str">
        <f t="shared" si="20"/>
        <v/>
      </c>
      <c r="CM117" s="44" t="e">
        <f>IF(AND(#REF!="",#REF!="",#REF!="",#REF!=""),"",SUM(#REF!,#REF!,#REF!,#REF!,#REF!))</f>
        <v>#REF!</v>
      </c>
      <c r="CN117" s="45" t="str">
        <f t="shared" si="21"/>
        <v/>
      </c>
      <c r="CO117" s="38"/>
      <c r="CP117" s="38"/>
    </row>
    <row r="118" spans="1:94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9"/>
      <c r="AC118" s="20"/>
      <c r="AD118" s="20"/>
      <c r="AE118" s="8"/>
      <c r="AF118" s="62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8"/>
      <c r="AU118" s="8"/>
      <c r="AV118" s="56"/>
      <c r="AW118" s="60"/>
      <c r="AX118" s="8"/>
      <c r="AY118" s="14"/>
      <c r="AZ118" s="13"/>
      <c r="BA118" s="8"/>
      <c r="BB118" s="56"/>
      <c r="BC118" s="13"/>
      <c r="BD118" s="8"/>
      <c r="BE118" s="14"/>
      <c r="BF118" s="13"/>
      <c r="BG118" s="8"/>
      <c r="BH118" s="56"/>
      <c r="BI118" s="13" t="s">
        <v>447</v>
      </c>
      <c r="BJ118" s="109" t="s">
        <v>447</v>
      </c>
      <c r="BK118" s="1"/>
      <c r="BL118" s="1"/>
      <c r="BM118" s="1"/>
      <c r="BN118" s="1"/>
      <c r="BO118" s="1"/>
      <c r="CA118" s="29"/>
      <c r="CB118" s="44" t="str">
        <f t="shared" si="11"/>
        <v/>
      </c>
      <c r="CC118" s="45" t="str">
        <f t="shared" si="12"/>
        <v/>
      </c>
      <c r="CD118" s="45" t="str">
        <f t="shared" si="13"/>
        <v/>
      </c>
      <c r="CE118" s="44" t="str">
        <f t="shared" si="14"/>
        <v/>
      </c>
      <c r="CF118" s="45" t="str">
        <f t="shared" si="15"/>
        <v/>
      </c>
      <c r="CG118" s="44" t="e">
        <f>IF(AND(#REF!="",#REF!="",#REF!="",#REF!=""),"",SUM(#REF!,#REF!,#REF!,#REF!,#REF!))</f>
        <v>#REF!</v>
      </c>
      <c r="CH118" s="45" t="str">
        <f t="shared" si="16"/>
        <v/>
      </c>
      <c r="CI118" s="44" t="str">
        <f t="shared" si="17"/>
        <v/>
      </c>
      <c r="CJ118" s="45" t="str">
        <f t="shared" si="18"/>
        <v/>
      </c>
      <c r="CK118" s="44" t="str">
        <f t="shared" si="19"/>
        <v/>
      </c>
      <c r="CL118" s="45" t="str">
        <f t="shared" si="20"/>
        <v/>
      </c>
      <c r="CM118" s="44" t="e">
        <f>IF(AND(#REF!="",#REF!="",#REF!="",#REF!=""),"",SUM(#REF!,#REF!,#REF!,#REF!,#REF!))</f>
        <v>#REF!</v>
      </c>
      <c r="CN118" s="45" t="str">
        <f t="shared" si="21"/>
        <v/>
      </c>
      <c r="CO118" s="38"/>
      <c r="CP118" s="38"/>
    </row>
    <row r="119" spans="1:94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9"/>
      <c r="AC119" s="20"/>
      <c r="AD119" s="20"/>
      <c r="AE119" s="8"/>
      <c r="AF119" s="62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8"/>
      <c r="AU119" s="8"/>
      <c r="AV119" s="56"/>
      <c r="AW119" s="60"/>
      <c r="AX119" s="8"/>
      <c r="AY119" s="14"/>
      <c r="AZ119" s="13"/>
      <c r="BA119" s="8"/>
      <c r="BB119" s="56"/>
      <c r="BC119" s="13"/>
      <c r="BD119" s="8"/>
      <c r="BE119" s="14"/>
      <c r="BF119" s="13"/>
      <c r="BG119" s="8"/>
      <c r="BH119" s="56"/>
      <c r="BI119" s="13" t="s">
        <v>447</v>
      </c>
      <c r="BJ119" s="109" t="s">
        <v>447</v>
      </c>
      <c r="BK119" s="1"/>
      <c r="BL119" s="1"/>
      <c r="BM119" s="1"/>
      <c r="BN119" s="1"/>
      <c r="BO119" s="1"/>
      <c r="CA119" s="29"/>
      <c r="CB119" s="44" t="str">
        <f t="shared" si="11"/>
        <v/>
      </c>
      <c r="CC119" s="45" t="str">
        <f t="shared" si="12"/>
        <v/>
      </c>
      <c r="CD119" s="45" t="str">
        <f t="shared" si="13"/>
        <v/>
      </c>
      <c r="CE119" s="44" t="str">
        <f t="shared" si="14"/>
        <v/>
      </c>
      <c r="CF119" s="45" t="str">
        <f t="shared" si="15"/>
        <v/>
      </c>
      <c r="CG119" s="44" t="e">
        <f>IF(AND(#REF!="",#REF!="",#REF!="",#REF!=""),"",SUM(#REF!,#REF!,#REF!,#REF!,#REF!))</f>
        <v>#REF!</v>
      </c>
      <c r="CH119" s="45" t="str">
        <f t="shared" si="16"/>
        <v/>
      </c>
      <c r="CI119" s="44" t="str">
        <f t="shared" si="17"/>
        <v/>
      </c>
      <c r="CJ119" s="45" t="str">
        <f t="shared" si="18"/>
        <v/>
      </c>
      <c r="CK119" s="44" t="str">
        <f t="shared" si="19"/>
        <v/>
      </c>
      <c r="CL119" s="45" t="str">
        <f t="shared" si="20"/>
        <v/>
      </c>
      <c r="CM119" s="44" t="e">
        <f>IF(AND(#REF!="",#REF!="",#REF!="",#REF!=""),"",SUM(#REF!,#REF!,#REF!,#REF!,#REF!))</f>
        <v>#REF!</v>
      </c>
      <c r="CN119" s="45" t="str">
        <f t="shared" si="21"/>
        <v/>
      </c>
      <c r="CO119" s="38"/>
      <c r="CP119" s="38"/>
    </row>
    <row r="120" spans="1:94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9"/>
      <c r="AC120" s="20"/>
      <c r="AD120" s="20"/>
      <c r="AE120" s="8"/>
      <c r="AF120" s="62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8"/>
      <c r="AU120" s="8"/>
      <c r="AV120" s="56"/>
      <c r="AW120" s="60"/>
      <c r="AX120" s="8"/>
      <c r="AY120" s="14"/>
      <c r="AZ120" s="13"/>
      <c r="BA120" s="8"/>
      <c r="BB120" s="56"/>
      <c r="BC120" s="13"/>
      <c r="BD120" s="8"/>
      <c r="BE120" s="14"/>
      <c r="BF120" s="13"/>
      <c r="BG120" s="8"/>
      <c r="BH120" s="56"/>
      <c r="BI120" s="13" t="s">
        <v>447</v>
      </c>
      <c r="BJ120" s="109" t="s">
        <v>447</v>
      </c>
      <c r="BK120" s="1"/>
      <c r="BL120" s="1"/>
      <c r="BM120" s="1"/>
      <c r="BN120" s="1"/>
      <c r="BO120" s="1"/>
      <c r="CA120" s="29"/>
      <c r="CB120" s="44" t="str">
        <f t="shared" si="11"/>
        <v/>
      </c>
      <c r="CC120" s="45" t="str">
        <f t="shared" si="12"/>
        <v/>
      </c>
      <c r="CD120" s="45" t="str">
        <f t="shared" si="13"/>
        <v/>
      </c>
      <c r="CE120" s="44" t="str">
        <f t="shared" si="14"/>
        <v/>
      </c>
      <c r="CF120" s="45" t="str">
        <f t="shared" si="15"/>
        <v/>
      </c>
      <c r="CG120" s="44" t="e">
        <f>IF(AND(#REF!="",#REF!="",#REF!="",#REF!=""),"",SUM(#REF!,#REF!,#REF!,#REF!,#REF!))</f>
        <v>#REF!</v>
      </c>
      <c r="CH120" s="45" t="str">
        <f t="shared" si="16"/>
        <v/>
      </c>
      <c r="CI120" s="44" t="str">
        <f t="shared" si="17"/>
        <v/>
      </c>
      <c r="CJ120" s="45" t="str">
        <f t="shared" si="18"/>
        <v/>
      </c>
      <c r="CK120" s="44" t="str">
        <f t="shared" si="19"/>
        <v/>
      </c>
      <c r="CL120" s="45" t="str">
        <f t="shared" si="20"/>
        <v/>
      </c>
      <c r="CM120" s="44" t="e">
        <f>IF(AND(#REF!="",#REF!="",#REF!="",#REF!=""),"",SUM(#REF!,#REF!,#REF!,#REF!,#REF!))</f>
        <v>#REF!</v>
      </c>
      <c r="CN120" s="45" t="str">
        <f t="shared" si="21"/>
        <v/>
      </c>
      <c r="CO120" s="38"/>
      <c r="CP120" s="38"/>
    </row>
    <row r="121" spans="1:94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9"/>
      <c r="AC121" s="20"/>
      <c r="AD121" s="20"/>
      <c r="AE121" s="8"/>
      <c r="AF121" s="62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8"/>
      <c r="AU121" s="8"/>
      <c r="AV121" s="56"/>
      <c r="AW121" s="60"/>
      <c r="AX121" s="8"/>
      <c r="AY121" s="14"/>
      <c r="AZ121" s="13"/>
      <c r="BA121" s="8"/>
      <c r="BB121" s="56"/>
      <c r="BC121" s="13"/>
      <c r="BD121" s="8"/>
      <c r="BE121" s="14"/>
      <c r="BF121" s="13"/>
      <c r="BG121" s="8"/>
      <c r="BH121" s="56"/>
      <c r="BI121" s="13" t="s">
        <v>447</v>
      </c>
      <c r="BJ121" s="109" t="s">
        <v>447</v>
      </c>
      <c r="BK121" s="1"/>
      <c r="BL121" s="1"/>
      <c r="BM121" s="1"/>
      <c r="BN121" s="1"/>
      <c r="BO121" s="1"/>
      <c r="CA121" s="29"/>
      <c r="CB121" s="44" t="str">
        <f t="shared" si="11"/>
        <v/>
      </c>
      <c r="CC121" s="45" t="str">
        <f t="shared" si="12"/>
        <v/>
      </c>
      <c r="CD121" s="45" t="str">
        <f t="shared" si="13"/>
        <v/>
      </c>
      <c r="CE121" s="44" t="str">
        <f t="shared" si="14"/>
        <v/>
      </c>
      <c r="CF121" s="45" t="str">
        <f t="shared" si="15"/>
        <v/>
      </c>
      <c r="CG121" s="44" t="e">
        <f>IF(AND(#REF!="",#REF!="",#REF!="",#REF!=""),"",SUM(#REF!,#REF!,#REF!,#REF!,#REF!))</f>
        <v>#REF!</v>
      </c>
      <c r="CH121" s="45" t="str">
        <f t="shared" si="16"/>
        <v/>
      </c>
      <c r="CI121" s="44" t="str">
        <f t="shared" si="17"/>
        <v/>
      </c>
      <c r="CJ121" s="45" t="str">
        <f t="shared" si="18"/>
        <v/>
      </c>
      <c r="CK121" s="44" t="str">
        <f t="shared" si="19"/>
        <v/>
      </c>
      <c r="CL121" s="45" t="str">
        <f t="shared" si="20"/>
        <v/>
      </c>
      <c r="CM121" s="44" t="e">
        <f>IF(AND(#REF!="",#REF!="",#REF!="",#REF!=""),"",SUM(#REF!,#REF!,#REF!,#REF!,#REF!))</f>
        <v>#REF!</v>
      </c>
      <c r="CN121" s="45" t="str">
        <f t="shared" si="21"/>
        <v/>
      </c>
      <c r="CO121" s="38"/>
      <c r="CP121" s="38"/>
    </row>
    <row r="122" spans="1:94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9"/>
      <c r="AC122" s="20"/>
      <c r="AD122" s="20"/>
      <c r="AE122" s="8"/>
      <c r="AF122" s="62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8"/>
      <c r="AU122" s="8"/>
      <c r="AV122" s="56"/>
      <c r="AW122" s="60"/>
      <c r="AX122" s="8"/>
      <c r="AY122" s="14"/>
      <c r="AZ122" s="13"/>
      <c r="BA122" s="8"/>
      <c r="BB122" s="56"/>
      <c r="BC122" s="13"/>
      <c r="BD122" s="8"/>
      <c r="BE122" s="14"/>
      <c r="BF122" s="13"/>
      <c r="BG122" s="8"/>
      <c r="BH122" s="56"/>
      <c r="BI122" s="13" t="s">
        <v>447</v>
      </c>
      <c r="BJ122" s="109" t="s">
        <v>447</v>
      </c>
      <c r="BK122" s="1"/>
      <c r="BL122" s="1"/>
      <c r="BM122" s="1"/>
      <c r="BN122" s="1"/>
      <c r="BO122" s="1"/>
      <c r="CA122" s="29"/>
      <c r="CB122" s="44" t="str">
        <f t="shared" si="11"/>
        <v/>
      </c>
      <c r="CC122" s="45" t="str">
        <f t="shared" si="12"/>
        <v/>
      </c>
      <c r="CD122" s="45" t="str">
        <f t="shared" si="13"/>
        <v/>
      </c>
      <c r="CE122" s="44" t="str">
        <f t="shared" si="14"/>
        <v/>
      </c>
      <c r="CF122" s="45" t="str">
        <f t="shared" si="15"/>
        <v/>
      </c>
      <c r="CG122" s="44" t="e">
        <f>IF(AND(#REF!="",#REF!="",#REF!="",#REF!=""),"",SUM(#REF!,#REF!,#REF!,#REF!,#REF!))</f>
        <v>#REF!</v>
      </c>
      <c r="CH122" s="45" t="str">
        <f t="shared" si="16"/>
        <v/>
      </c>
      <c r="CI122" s="44" t="str">
        <f t="shared" si="17"/>
        <v/>
      </c>
      <c r="CJ122" s="45" t="str">
        <f t="shared" si="18"/>
        <v/>
      </c>
      <c r="CK122" s="44" t="str">
        <f t="shared" si="19"/>
        <v/>
      </c>
      <c r="CL122" s="45" t="str">
        <f t="shared" si="20"/>
        <v/>
      </c>
      <c r="CM122" s="44" t="e">
        <f>IF(AND(#REF!="",#REF!="",#REF!="",#REF!=""),"",SUM(#REF!,#REF!,#REF!,#REF!,#REF!))</f>
        <v>#REF!</v>
      </c>
      <c r="CN122" s="45" t="str">
        <f t="shared" si="21"/>
        <v/>
      </c>
      <c r="CO122" s="38"/>
      <c r="CP122" s="38"/>
    </row>
    <row r="123" spans="1:94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9"/>
      <c r="AC123" s="20"/>
      <c r="AD123" s="20"/>
      <c r="AE123" s="8"/>
      <c r="AF123" s="62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8"/>
      <c r="AU123" s="8"/>
      <c r="AV123" s="56"/>
      <c r="AW123" s="60"/>
      <c r="AX123" s="8"/>
      <c r="AY123" s="14"/>
      <c r="AZ123" s="13"/>
      <c r="BA123" s="8"/>
      <c r="BB123" s="56"/>
      <c r="BC123" s="13"/>
      <c r="BD123" s="8"/>
      <c r="BE123" s="14"/>
      <c r="BF123" s="13"/>
      <c r="BG123" s="8"/>
      <c r="BH123" s="56"/>
      <c r="BI123" s="13" t="s">
        <v>447</v>
      </c>
      <c r="BJ123" s="109" t="s">
        <v>447</v>
      </c>
      <c r="BK123" s="1"/>
      <c r="BL123" s="1"/>
      <c r="BM123" s="1"/>
      <c r="BN123" s="1"/>
      <c r="BO123" s="1"/>
      <c r="CA123" s="29"/>
      <c r="CB123" s="44" t="str">
        <f t="shared" si="11"/>
        <v/>
      </c>
      <c r="CC123" s="45" t="str">
        <f t="shared" si="12"/>
        <v/>
      </c>
      <c r="CD123" s="45" t="str">
        <f t="shared" si="13"/>
        <v/>
      </c>
      <c r="CE123" s="44" t="str">
        <f t="shared" si="14"/>
        <v/>
      </c>
      <c r="CF123" s="45" t="str">
        <f t="shared" si="15"/>
        <v/>
      </c>
      <c r="CG123" s="44" t="e">
        <f>IF(AND(#REF!="",#REF!="",#REF!="",#REF!=""),"",SUM(#REF!,#REF!,#REF!,#REF!,#REF!))</f>
        <v>#REF!</v>
      </c>
      <c r="CH123" s="45" t="str">
        <f t="shared" si="16"/>
        <v/>
      </c>
      <c r="CI123" s="44" t="str">
        <f t="shared" si="17"/>
        <v/>
      </c>
      <c r="CJ123" s="45" t="str">
        <f t="shared" si="18"/>
        <v/>
      </c>
      <c r="CK123" s="44" t="str">
        <f t="shared" si="19"/>
        <v/>
      </c>
      <c r="CL123" s="45" t="str">
        <f t="shared" si="20"/>
        <v/>
      </c>
      <c r="CM123" s="44" t="e">
        <f>IF(AND(#REF!="",#REF!="",#REF!="",#REF!=""),"",SUM(#REF!,#REF!,#REF!,#REF!,#REF!))</f>
        <v>#REF!</v>
      </c>
      <c r="CN123" s="45" t="str">
        <f t="shared" si="21"/>
        <v/>
      </c>
      <c r="CO123" s="38"/>
      <c r="CP123" s="38"/>
    </row>
    <row r="124" spans="1:94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9"/>
      <c r="AC124" s="20"/>
      <c r="AD124" s="20"/>
      <c r="AE124" s="8"/>
      <c r="AF124" s="62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8"/>
      <c r="AU124" s="8"/>
      <c r="AV124" s="56"/>
      <c r="AW124" s="60"/>
      <c r="AX124" s="8"/>
      <c r="AY124" s="14"/>
      <c r="AZ124" s="13"/>
      <c r="BA124" s="8"/>
      <c r="BB124" s="56"/>
      <c r="BC124" s="13"/>
      <c r="BD124" s="8"/>
      <c r="BE124" s="14"/>
      <c r="BF124" s="13"/>
      <c r="BG124" s="8"/>
      <c r="BH124" s="56"/>
      <c r="BI124" s="13" t="s">
        <v>447</v>
      </c>
      <c r="BJ124" s="109" t="s">
        <v>447</v>
      </c>
      <c r="BK124" s="1"/>
      <c r="BL124" s="1"/>
      <c r="BM124" s="1"/>
      <c r="BN124" s="1"/>
      <c r="BO124" s="1"/>
      <c r="CA124" s="29"/>
      <c r="CB124" s="44" t="str">
        <f t="shared" si="11"/>
        <v/>
      </c>
      <c r="CC124" s="45" t="str">
        <f t="shared" si="12"/>
        <v/>
      </c>
      <c r="CD124" s="45" t="str">
        <f t="shared" si="13"/>
        <v/>
      </c>
      <c r="CE124" s="44" t="str">
        <f t="shared" si="14"/>
        <v/>
      </c>
      <c r="CF124" s="45" t="str">
        <f t="shared" si="15"/>
        <v/>
      </c>
      <c r="CG124" s="44" t="e">
        <f>IF(AND(#REF!="",#REF!="",#REF!="",#REF!=""),"",SUM(#REF!,#REF!,#REF!,#REF!,#REF!))</f>
        <v>#REF!</v>
      </c>
      <c r="CH124" s="45" t="str">
        <f t="shared" si="16"/>
        <v/>
      </c>
      <c r="CI124" s="44" t="str">
        <f t="shared" si="17"/>
        <v/>
      </c>
      <c r="CJ124" s="45" t="str">
        <f t="shared" si="18"/>
        <v/>
      </c>
      <c r="CK124" s="44" t="str">
        <f t="shared" si="19"/>
        <v/>
      </c>
      <c r="CL124" s="45" t="str">
        <f t="shared" si="20"/>
        <v/>
      </c>
      <c r="CM124" s="44" t="e">
        <f>IF(AND(#REF!="",#REF!="",#REF!="",#REF!=""),"",SUM(#REF!,#REF!,#REF!,#REF!,#REF!))</f>
        <v>#REF!</v>
      </c>
      <c r="CN124" s="45" t="str">
        <f t="shared" si="21"/>
        <v/>
      </c>
      <c r="CO124" s="38"/>
      <c r="CP124" s="38"/>
    </row>
    <row r="125" spans="1:94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9"/>
      <c r="AC125" s="20"/>
      <c r="AD125" s="20"/>
      <c r="AE125" s="8"/>
      <c r="AF125" s="62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8"/>
      <c r="AU125" s="8"/>
      <c r="AV125" s="56"/>
      <c r="AW125" s="60"/>
      <c r="AX125" s="8"/>
      <c r="AY125" s="14"/>
      <c r="AZ125" s="13"/>
      <c r="BA125" s="8"/>
      <c r="BB125" s="56"/>
      <c r="BC125" s="13"/>
      <c r="BD125" s="8"/>
      <c r="BE125" s="14"/>
      <c r="BF125" s="13"/>
      <c r="BG125" s="8"/>
      <c r="BH125" s="56"/>
      <c r="BI125" s="13" t="s">
        <v>447</v>
      </c>
      <c r="BJ125" s="109" t="s">
        <v>447</v>
      </c>
      <c r="BK125" s="1"/>
      <c r="BL125" s="1"/>
      <c r="BM125" s="1"/>
      <c r="BN125" s="1"/>
      <c r="BO125" s="1"/>
      <c r="CA125" s="29"/>
      <c r="CB125" s="44" t="str">
        <f t="shared" si="11"/>
        <v/>
      </c>
      <c r="CC125" s="45" t="str">
        <f t="shared" si="12"/>
        <v/>
      </c>
      <c r="CD125" s="45" t="str">
        <f t="shared" si="13"/>
        <v/>
      </c>
      <c r="CE125" s="44" t="str">
        <f t="shared" si="14"/>
        <v/>
      </c>
      <c r="CF125" s="45" t="str">
        <f t="shared" si="15"/>
        <v/>
      </c>
      <c r="CG125" s="44" t="e">
        <f>IF(AND(#REF!="",#REF!="",#REF!="",#REF!=""),"",SUM(#REF!,#REF!,#REF!,#REF!,#REF!))</f>
        <v>#REF!</v>
      </c>
      <c r="CH125" s="45" t="str">
        <f t="shared" si="16"/>
        <v/>
      </c>
      <c r="CI125" s="44" t="str">
        <f t="shared" si="17"/>
        <v/>
      </c>
      <c r="CJ125" s="45" t="str">
        <f t="shared" si="18"/>
        <v/>
      </c>
      <c r="CK125" s="44" t="str">
        <f t="shared" si="19"/>
        <v/>
      </c>
      <c r="CL125" s="45" t="str">
        <f t="shared" si="20"/>
        <v/>
      </c>
      <c r="CM125" s="44" t="e">
        <f>IF(AND(#REF!="",#REF!="",#REF!="",#REF!=""),"",SUM(#REF!,#REF!,#REF!,#REF!,#REF!))</f>
        <v>#REF!</v>
      </c>
      <c r="CN125" s="45" t="str">
        <f t="shared" si="21"/>
        <v/>
      </c>
      <c r="CO125" s="38"/>
      <c r="CP125" s="38"/>
    </row>
    <row r="126" spans="1:94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9"/>
      <c r="AC126" s="20"/>
      <c r="AD126" s="20"/>
      <c r="AE126" s="8"/>
      <c r="AF126" s="62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8"/>
      <c r="AU126" s="8"/>
      <c r="AV126" s="56"/>
      <c r="AW126" s="60"/>
      <c r="AX126" s="8"/>
      <c r="AY126" s="14"/>
      <c r="AZ126" s="13"/>
      <c r="BA126" s="8"/>
      <c r="BB126" s="56"/>
      <c r="BC126" s="13"/>
      <c r="BD126" s="8"/>
      <c r="BE126" s="14"/>
      <c r="BF126" s="13"/>
      <c r="BG126" s="8"/>
      <c r="BH126" s="56"/>
      <c r="BI126" s="13" t="s">
        <v>447</v>
      </c>
      <c r="BJ126" s="109" t="s">
        <v>447</v>
      </c>
      <c r="BK126" s="1"/>
      <c r="BL126" s="1"/>
      <c r="BM126" s="1"/>
      <c r="BN126" s="1"/>
      <c r="BO126" s="1"/>
      <c r="CA126" s="29"/>
      <c r="CB126" s="44" t="str">
        <f t="shared" si="11"/>
        <v/>
      </c>
      <c r="CC126" s="45" t="str">
        <f t="shared" si="12"/>
        <v/>
      </c>
      <c r="CD126" s="45" t="str">
        <f t="shared" si="13"/>
        <v/>
      </c>
      <c r="CE126" s="44" t="str">
        <f t="shared" si="14"/>
        <v/>
      </c>
      <c r="CF126" s="45" t="str">
        <f t="shared" si="15"/>
        <v/>
      </c>
      <c r="CG126" s="44" t="e">
        <f>IF(AND(#REF!="",#REF!="",#REF!="",#REF!=""),"",SUM(#REF!,#REF!,#REF!,#REF!,#REF!))</f>
        <v>#REF!</v>
      </c>
      <c r="CH126" s="45" t="str">
        <f t="shared" si="16"/>
        <v/>
      </c>
      <c r="CI126" s="44" t="str">
        <f t="shared" si="17"/>
        <v/>
      </c>
      <c r="CJ126" s="45" t="str">
        <f t="shared" si="18"/>
        <v/>
      </c>
      <c r="CK126" s="44" t="str">
        <f t="shared" si="19"/>
        <v/>
      </c>
      <c r="CL126" s="45" t="str">
        <f t="shared" si="20"/>
        <v/>
      </c>
      <c r="CM126" s="44" t="e">
        <f>IF(AND(#REF!="",#REF!="",#REF!="",#REF!=""),"",SUM(#REF!,#REF!,#REF!,#REF!,#REF!))</f>
        <v>#REF!</v>
      </c>
      <c r="CN126" s="45" t="str">
        <f t="shared" si="21"/>
        <v/>
      </c>
      <c r="CO126" s="38"/>
      <c r="CP126" s="38"/>
    </row>
    <row r="127" spans="1:94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9"/>
      <c r="AC127" s="20"/>
      <c r="AD127" s="20"/>
      <c r="AE127" s="8"/>
      <c r="AF127" s="62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8"/>
      <c r="AU127" s="8"/>
      <c r="AV127" s="56"/>
      <c r="AW127" s="60"/>
      <c r="AX127" s="8"/>
      <c r="AY127" s="14"/>
      <c r="AZ127" s="13"/>
      <c r="BA127" s="8"/>
      <c r="BB127" s="56"/>
      <c r="BC127" s="13"/>
      <c r="BD127" s="8"/>
      <c r="BE127" s="14"/>
      <c r="BF127" s="13"/>
      <c r="BG127" s="8"/>
      <c r="BH127" s="56"/>
      <c r="BI127" s="13" t="s">
        <v>447</v>
      </c>
      <c r="BJ127" s="109" t="s">
        <v>447</v>
      </c>
      <c r="BK127" s="1"/>
      <c r="BL127" s="1"/>
      <c r="BM127" s="1"/>
      <c r="BN127" s="1"/>
      <c r="BO127" s="1"/>
      <c r="CA127" s="29"/>
      <c r="CB127" s="44" t="str">
        <f t="shared" si="11"/>
        <v/>
      </c>
      <c r="CC127" s="45" t="str">
        <f t="shared" si="12"/>
        <v/>
      </c>
      <c r="CD127" s="45" t="str">
        <f t="shared" si="13"/>
        <v/>
      </c>
      <c r="CE127" s="44" t="str">
        <f t="shared" si="14"/>
        <v/>
      </c>
      <c r="CF127" s="45" t="str">
        <f t="shared" si="15"/>
        <v/>
      </c>
      <c r="CG127" s="44" t="e">
        <f>IF(AND(#REF!="",#REF!="",#REF!="",#REF!=""),"",SUM(#REF!,#REF!,#REF!,#REF!,#REF!))</f>
        <v>#REF!</v>
      </c>
      <c r="CH127" s="45" t="str">
        <f t="shared" si="16"/>
        <v/>
      </c>
      <c r="CI127" s="44" t="str">
        <f t="shared" si="17"/>
        <v/>
      </c>
      <c r="CJ127" s="45" t="str">
        <f t="shared" si="18"/>
        <v/>
      </c>
      <c r="CK127" s="44" t="str">
        <f t="shared" si="19"/>
        <v/>
      </c>
      <c r="CL127" s="45" t="str">
        <f t="shared" si="20"/>
        <v/>
      </c>
      <c r="CM127" s="44" t="e">
        <f>IF(AND(#REF!="",#REF!="",#REF!="",#REF!=""),"",SUM(#REF!,#REF!,#REF!,#REF!,#REF!))</f>
        <v>#REF!</v>
      </c>
      <c r="CN127" s="45" t="str">
        <f t="shared" si="21"/>
        <v/>
      </c>
      <c r="CO127" s="38" t="e">
        <f>IF(AND(#REF!="",#REF!="",#REF!="",#REF!=""),"",SUM(#REF!,#REF!,#REF!,#REF!))</f>
        <v>#REF!</v>
      </c>
      <c r="CP127" s="38" t="str">
        <f t="shared" ref="CP127:CP135" si="22">IFERROR(IF(CO127="","",IF($CO$5=100,ROUNDUP(CO127*20%,0),IF($CO$5=86,ROUNDUP((CO127/$CO$5)*$CP$5,0),IF($CO$5=66,ROUNDUP((CO127/$CO$5)*$CP$5,0),"")))),"")</f>
        <v/>
      </c>
    </row>
    <row r="128" spans="1:94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9"/>
      <c r="AC128" s="20"/>
      <c r="AD128" s="20"/>
      <c r="AE128" s="8"/>
      <c r="AF128" s="62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8"/>
      <c r="AU128" s="8"/>
      <c r="AV128" s="56"/>
      <c r="AW128" s="60"/>
      <c r="AX128" s="8"/>
      <c r="AY128" s="14"/>
      <c r="AZ128" s="13"/>
      <c r="BA128" s="8"/>
      <c r="BB128" s="56"/>
      <c r="BC128" s="13"/>
      <c r="BD128" s="8"/>
      <c r="BE128" s="14"/>
      <c r="BF128" s="13"/>
      <c r="BG128" s="8"/>
      <c r="BH128" s="56"/>
      <c r="BI128" s="13" t="s">
        <v>447</v>
      </c>
      <c r="BJ128" s="109" t="s">
        <v>447</v>
      </c>
      <c r="BK128" s="1"/>
      <c r="BL128" s="1"/>
      <c r="BM128" s="1"/>
      <c r="BN128" s="1"/>
      <c r="BO128" s="1"/>
      <c r="CA128" s="29"/>
      <c r="CB128" s="44" t="str">
        <f t="shared" si="11"/>
        <v/>
      </c>
      <c r="CC128" s="45" t="str">
        <f t="shared" si="12"/>
        <v/>
      </c>
      <c r="CD128" s="45" t="str">
        <f t="shared" si="13"/>
        <v/>
      </c>
      <c r="CE128" s="44" t="str">
        <f t="shared" si="14"/>
        <v/>
      </c>
      <c r="CF128" s="45" t="str">
        <f t="shared" si="15"/>
        <v/>
      </c>
      <c r="CG128" s="44" t="e">
        <f>IF(AND(#REF!="",#REF!="",#REF!="",#REF!=""),"",SUM(#REF!,#REF!,#REF!,#REF!,#REF!))</f>
        <v>#REF!</v>
      </c>
      <c r="CH128" s="45" t="str">
        <f t="shared" si="16"/>
        <v/>
      </c>
      <c r="CI128" s="44" t="str">
        <f t="shared" si="17"/>
        <v/>
      </c>
      <c r="CJ128" s="45" t="str">
        <f t="shared" si="18"/>
        <v/>
      </c>
      <c r="CK128" s="44" t="str">
        <f t="shared" si="19"/>
        <v/>
      </c>
      <c r="CL128" s="45" t="str">
        <f t="shared" si="20"/>
        <v/>
      </c>
      <c r="CM128" s="44" t="e">
        <f>IF(AND(#REF!="",#REF!="",#REF!="",#REF!=""),"",SUM(#REF!,#REF!,#REF!,#REF!,#REF!))</f>
        <v>#REF!</v>
      </c>
      <c r="CN128" s="45" t="str">
        <f t="shared" si="21"/>
        <v/>
      </c>
      <c r="CO128" s="38" t="e">
        <f>IF(AND(#REF!="",#REF!="",#REF!="",#REF!=""),"",SUM(#REF!,#REF!,#REF!,#REF!))</f>
        <v>#REF!</v>
      </c>
      <c r="CP128" s="38" t="str">
        <f t="shared" si="22"/>
        <v/>
      </c>
    </row>
    <row r="129" spans="1:94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9"/>
      <c r="AC129" s="20"/>
      <c r="AD129" s="20"/>
      <c r="AE129" s="8"/>
      <c r="AF129" s="62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8"/>
      <c r="AU129" s="8"/>
      <c r="AV129" s="56"/>
      <c r="AW129" s="60"/>
      <c r="AX129" s="8"/>
      <c r="AY129" s="14"/>
      <c r="AZ129" s="13"/>
      <c r="BA129" s="8"/>
      <c r="BB129" s="56"/>
      <c r="BC129" s="13"/>
      <c r="BD129" s="8"/>
      <c r="BE129" s="14"/>
      <c r="BF129" s="13"/>
      <c r="BG129" s="8"/>
      <c r="BH129" s="56"/>
      <c r="BI129" s="13" t="s">
        <v>447</v>
      </c>
      <c r="BJ129" s="109" t="s">
        <v>447</v>
      </c>
      <c r="BK129" s="1"/>
      <c r="BL129" s="1"/>
      <c r="BM129" s="1"/>
      <c r="BN129" s="1"/>
      <c r="BO129" s="1"/>
      <c r="CA129" s="29"/>
      <c r="CB129" s="44" t="str">
        <f t="shared" si="11"/>
        <v/>
      </c>
      <c r="CC129" s="45" t="str">
        <f t="shared" si="12"/>
        <v/>
      </c>
      <c r="CD129" s="45" t="str">
        <f t="shared" si="13"/>
        <v/>
      </c>
      <c r="CE129" s="44" t="str">
        <f t="shared" si="14"/>
        <v/>
      </c>
      <c r="CF129" s="45" t="str">
        <f t="shared" si="15"/>
        <v/>
      </c>
      <c r="CG129" s="44" t="e">
        <f>IF(AND(#REF!="",#REF!="",#REF!="",#REF!=""),"",SUM(#REF!,#REF!,#REF!,#REF!,#REF!))</f>
        <v>#REF!</v>
      </c>
      <c r="CH129" s="45" t="str">
        <f t="shared" si="16"/>
        <v/>
      </c>
      <c r="CI129" s="44" t="str">
        <f t="shared" si="17"/>
        <v/>
      </c>
      <c r="CJ129" s="45" t="str">
        <f t="shared" si="18"/>
        <v/>
      </c>
      <c r="CK129" s="44" t="str">
        <f t="shared" si="19"/>
        <v/>
      </c>
      <c r="CL129" s="45" t="str">
        <f t="shared" si="20"/>
        <v/>
      </c>
      <c r="CM129" s="44" t="e">
        <f>IF(AND(#REF!="",#REF!="",#REF!="",#REF!=""),"",SUM(#REF!,#REF!,#REF!,#REF!,#REF!))</f>
        <v>#REF!</v>
      </c>
      <c r="CN129" s="45" t="str">
        <f t="shared" si="21"/>
        <v/>
      </c>
      <c r="CO129" s="38" t="e">
        <f>IF(AND(#REF!="",#REF!="",#REF!="",#REF!=""),"",SUM(#REF!,#REF!,#REF!,#REF!))</f>
        <v>#REF!</v>
      </c>
      <c r="CP129" s="38" t="str">
        <f t="shared" si="22"/>
        <v/>
      </c>
    </row>
    <row r="130" spans="1:94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9"/>
      <c r="AC130" s="20"/>
      <c r="AD130" s="20"/>
      <c r="AE130" s="8"/>
      <c r="AF130" s="62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8"/>
      <c r="AU130" s="8"/>
      <c r="AV130" s="56"/>
      <c r="AW130" s="60"/>
      <c r="AX130" s="8"/>
      <c r="AY130" s="14"/>
      <c r="AZ130" s="13"/>
      <c r="BA130" s="8"/>
      <c r="BB130" s="56"/>
      <c r="BC130" s="13"/>
      <c r="BD130" s="8"/>
      <c r="BE130" s="14"/>
      <c r="BF130" s="13"/>
      <c r="BG130" s="8"/>
      <c r="BH130" s="56"/>
      <c r="BI130" s="13" t="s">
        <v>447</v>
      </c>
      <c r="BJ130" s="109" t="s">
        <v>447</v>
      </c>
      <c r="BK130" s="1"/>
      <c r="BL130" s="1"/>
      <c r="BM130" s="1"/>
      <c r="BN130" s="1"/>
      <c r="BO130" s="1"/>
      <c r="CA130" s="29"/>
      <c r="CB130" s="44" t="str">
        <f t="shared" si="11"/>
        <v/>
      </c>
      <c r="CC130" s="45" t="str">
        <f t="shared" si="12"/>
        <v/>
      </c>
      <c r="CD130" s="45" t="str">
        <f t="shared" si="13"/>
        <v/>
      </c>
      <c r="CE130" s="44" t="str">
        <f t="shared" si="14"/>
        <v/>
      </c>
      <c r="CF130" s="45" t="str">
        <f t="shared" si="15"/>
        <v/>
      </c>
      <c r="CG130" s="44" t="e">
        <f>IF(AND(#REF!="",#REF!="",#REF!="",#REF!=""),"",SUM(#REF!,#REF!,#REF!,#REF!,#REF!))</f>
        <v>#REF!</v>
      </c>
      <c r="CH130" s="45" t="str">
        <f t="shared" si="16"/>
        <v/>
      </c>
      <c r="CI130" s="44" t="str">
        <f t="shared" si="17"/>
        <v/>
      </c>
      <c r="CJ130" s="45" t="str">
        <f t="shared" si="18"/>
        <v/>
      </c>
      <c r="CK130" s="44" t="str">
        <f t="shared" si="19"/>
        <v/>
      </c>
      <c r="CL130" s="45" t="str">
        <f t="shared" si="20"/>
        <v/>
      </c>
      <c r="CM130" s="44" t="e">
        <f>IF(AND(#REF!="",#REF!="",#REF!="",#REF!=""),"",SUM(#REF!,#REF!,#REF!,#REF!,#REF!))</f>
        <v>#REF!</v>
      </c>
      <c r="CN130" s="45" t="str">
        <f t="shared" si="21"/>
        <v/>
      </c>
      <c r="CO130" s="38" t="e">
        <f>IF(AND(#REF!="",#REF!="",#REF!="",#REF!=""),"",SUM(#REF!,#REF!,#REF!,#REF!))</f>
        <v>#REF!</v>
      </c>
      <c r="CP130" s="38" t="str">
        <f t="shared" si="22"/>
        <v/>
      </c>
    </row>
    <row r="131" spans="1:94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9"/>
      <c r="AC131" s="20"/>
      <c r="AD131" s="20"/>
      <c r="AE131" s="8"/>
      <c r="AF131" s="62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8"/>
      <c r="AU131" s="8"/>
      <c r="AV131" s="56"/>
      <c r="AW131" s="60"/>
      <c r="AX131" s="8"/>
      <c r="AY131" s="14"/>
      <c r="AZ131" s="13"/>
      <c r="BA131" s="8"/>
      <c r="BB131" s="56"/>
      <c r="BC131" s="13"/>
      <c r="BD131" s="8"/>
      <c r="BE131" s="14"/>
      <c r="BF131" s="13"/>
      <c r="BG131" s="8"/>
      <c r="BH131" s="56"/>
      <c r="BI131" s="13" t="s">
        <v>447</v>
      </c>
      <c r="BJ131" s="109" t="s">
        <v>447</v>
      </c>
      <c r="BK131" s="1"/>
      <c r="BL131" s="1"/>
      <c r="BM131" s="1"/>
      <c r="BN131" s="1"/>
      <c r="BO131" s="1"/>
      <c r="CA131" s="29"/>
      <c r="CB131" s="44" t="str">
        <f t="shared" si="11"/>
        <v/>
      </c>
      <c r="CC131" s="45" t="str">
        <f t="shared" si="12"/>
        <v/>
      </c>
      <c r="CD131" s="45" t="str">
        <f t="shared" si="13"/>
        <v/>
      </c>
      <c r="CE131" s="44" t="str">
        <f t="shared" si="14"/>
        <v/>
      </c>
      <c r="CF131" s="45" t="str">
        <f t="shared" si="15"/>
        <v/>
      </c>
      <c r="CG131" s="44" t="e">
        <f>IF(AND(#REF!="",#REF!="",#REF!="",#REF!=""),"",SUM(#REF!,#REF!,#REF!,#REF!,#REF!))</f>
        <v>#REF!</v>
      </c>
      <c r="CH131" s="45" t="str">
        <f t="shared" si="16"/>
        <v/>
      </c>
      <c r="CI131" s="44" t="str">
        <f t="shared" si="17"/>
        <v/>
      </c>
      <c r="CJ131" s="45" t="str">
        <f t="shared" si="18"/>
        <v/>
      </c>
      <c r="CK131" s="44" t="str">
        <f t="shared" si="19"/>
        <v/>
      </c>
      <c r="CL131" s="45" t="str">
        <f t="shared" si="20"/>
        <v/>
      </c>
      <c r="CM131" s="44" t="e">
        <f>IF(AND(#REF!="",#REF!="",#REF!="",#REF!=""),"",SUM(#REF!,#REF!,#REF!,#REF!,#REF!))</f>
        <v>#REF!</v>
      </c>
      <c r="CN131" s="45" t="str">
        <f t="shared" si="21"/>
        <v/>
      </c>
      <c r="CO131" s="38" t="e">
        <f>IF(AND(#REF!="",#REF!="",#REF!="",#REF!=""),"",SUM(#REF!,#REF!,#REF!,#REF!))</f>
        <v>#REF!</v>
      </c>
      <c r="CP131" s="38" t="str">
        <f t="shared" si="22"/>
        <v/>
      </c>
    </row>
    <row r="132" spans="1:94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9"/>
      <c r="AC132" s="20"/>
      <c r="AD132" s="20"/>
      <c r="AE132" s="8"/>
      <c r="AF132" s="62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8"/>
      <c r="AU132" s="8"/>
      <c r="AV132" s="56"/>
      <c r="AW132" s="60"/>
      <c r="AX132" s="8"/>
      <c r="AY132" s="14"/>
      <c r="AZ132" s="13"/>
      <c r="BA132" s="8"/>
      <c r="BB132" s="56"/>
      <c r="BC132" s="13"/>
      <c r="BD132" s="8"/>
      <c r="BE132" s="14"/>
      <c r="BF132" s="13"/>
      <c r="BG132" s="8"/>
      <c r="BH132" s="56"/>
      <c r="BI132" s="13" t="s">
        <v>447</v>
      </c>
      <c r="BJ132" s="109" t="s">
        <v>447</v>
      </c>
      <c r="BK132" s="1"/>
      <c r="BL132" s="1"/>
      <c r="BM132" s="1"/>
      <c r="BN132" s="1"/>
      <c r="BO132" s="1"/>
      <c r="CA132" s="29"/>
      <c r="CB132" s="44" t="str">
        <f t="shared" si="11"/>
        <v/>
      </c>
      <c r="CC132" s="45" t="str">
        <f t="shared" si="12"/>
        <v/>
      </c>
      <c r="CD132" s="45" t="str">
        <f t="shared" si="13"/>
        <v/>
      </c>
      <c r="CE132" s="44" t="str">
        <f t="shared" si="14"/>
        <v/>
      </c>
      <c r="CF132" s="45" t="str">
        <f t="shared" si="15"/>
        <v/>
      </c>
      <c r="CG132" s="44" t="e">
        <f>IF(AND(#REF!="",#REF!="",#REF!="",#REF!=""),"",SUM(#REF!,#REF!,#REF!,#REF!,#REF!))</f>
        <v>#REF!</v>
      </c>
      <c r="CH132" s="45" t="str">
        <f t="shared" si="16"/>
        <v/>
      </c>
      <c r="CI132" s="44" t="str">
        <f t="shared" si="17"/>
        <v/>
      </c>
      <c r="CJ132" s="45" t="str">
        <f t="shared" si="18"/>
        <v/>
      </c>
      <c r="CK132" s="44" t="str">
        <f t="shared" si="19"/>
        <v/>
      </c>
      <c r="CL132" s="45" t="str">
        <f t="shared" si="20"/>
        <v/>
      </c>
      <c r="CM132" s="44" t="e">
        <f>IF(AND(#REF!="",#REF!="",#REF!="",#REF!=""),"",SUM(#REF!,#REF!,#REF!,#REF!,#REF!))</f>
        <v>#REF!</v>
      </c>
      <c r="CN132" s="45" t="str">
        <f t="shared" si="21"/>
        <v/>
      </c>
      <c r="CO132" s="38" t="e">
        <f>IF(AND(#REF!="",#REF!="",#REF!="",#REF!=""),"",SUM(#REF!,#REF!,#REF!,#REF!))</f>
        <v>#REF!</v>
      </c>
      <c r="CP132" s="38" t="str">
        <f t="shared" si="22"/>
        <v/>
      </c>
    </row>
    <row r="133" spans="1:94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9"/>
      <c r="AC133" s="20"/>
      <c r="AD133" s="20"/>
      <c r="AE133" s="8"/>
      <c r="AF133" s="62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8"/>
      <c r="AU133" s="8"/>
      <c r="AV133" s="56"/>
      <c r="AW133" s="60"/>
      <c r="AX133" s="8"/>
      <c r="AY133" s="14"/>
      <c r="AZ133" s="13"/>
      <c r="BA133" s="8"/>
      <c r="BB133" s="56"/>
      <c r="BC133" s="13"/>
      <c r="BD133" s="8"/>
      <c r="BE133" s="14"/>
      <c r="BF133" s="13"/>
      <c r="BG133" s="8"/>
      <c r="BH133" s="56"/>
      <c r="BI133" s="13" t="s">
        <v>447</v>
      </c>
      <c r="BJ133" s="109" t="s">
        <v>447</v>
      </c>
      <c r="BK133" s="1"/>
      <c r="BL133" s="1"/>
      <c r="BM133" s="1"/>
      <c r="BN133" s="1"/>
      <c r="BO133" s="1"/>
      <c r="CA133" s="29"/>
      <c r="CB133" s="44" t="str">
        <f t="shared" si="11"/>
        <v/>
      </c>
      <c r="CC133" s="45" t="str">
        <f t="shared" si="12"/>
        <v/>
      </c>
      <c r="CD133" s="45" t="str">
        <f t="shared" si="13"/>
        <v/>
      </c>
      <c r="CE133" s="44" t="str">
        <f t="shared" si="14"/>
        <v/>
      </c>
      <c r="CF133" s="45" t="str">
        <f t="shared" si="15"/>
        <v/>
      </c>
      <c r="CG133" s="44" t="e">
        <f>IF(AND(#REF!="",#REF!="",#REF!="",#REF!=""),"",SUM(#REF!,#REF!,#REF!,#REF!,#REF!))</f>
        <v>#REF!</v>
      </c>
      <c r="CH133" s="45" t="str">
        <f t="shared" si="16"/>
        <v/>
      </c>
      <c r="CI133" s="44" t="str">
        <f t="shared" si="17"/>
        <v/>
      </c>
      <c r="CJ133" s="45" t="str">
        <f t="shared" si="18"/>
        <v/>
      </c>
      <c r="CK133" s="44" t="str">
        <f t="shared" si="19"/>
        <v/>
      </c>
      <c r="CL133" s="45" t="str">
        <f t="shared" si="20"/>
        <v/>
      </c>
      <c r="CM133" s="44" t="e">
        <f>IF(AND(#REF!="",#REF!="",#REF!="",#REF!=""),"",SUM(#REF!,#REF!,#REF!,#REF!,#REF!))</f>
        <v>#REF!</v>
      </c>
      <c r="CN133" s="45" t="str">
        <f t="shared" si="21"/>
        <v/>
      </c>
      <c r="CO133" s="38" t="e">
        <f>IF(AND(#REF!="",#REF!="",#REF!="",#REF!=""),"",SUM(#REF!,#REF!,#REF!,#REF!))</f>
        <v>#REF!</v>
      </c>
      <c r="CP133" s="38" t="str">
        <f t="shared" si="22"/>
        <v/>
      </c>
    </row>
    <row r="134" spans="1:94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9"/>
      <c r="AC134" s="20"/>
      <c r="AD134" s="20"/>
      <c r="AE134" s="8"/>
      <c r="AF134" s="62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8"/>
      <c r="AU134" s="8"/>
      <c r="AV134" s="56"/>
      <c r="AW134" s="60"/>
      <c r="AX134" s="8"/>
      <c r="AY134" s="14"/>
      <c r="AZ134" s="13"/>
      <c r="BA134" s="8"/>
      <c r="BB134" s="56"/>
      <c r="BC134" s="13"/>
      <c r="BD134" s="8"/>
      <c r="BE134" s="14"/>
      <c r="BF134" s="13"/>
      <c r="BG134" s="8"/>
      <c r="BH134" s="56"/>
      <c r="BI134" s="13" t="s">
        <v>447</v>
      </c>
      <c r="BJ134" s="109" t="s">
        <v>447</v>
      </c>
      <c r="BK134" s="1"/>
      <c r="BL134" s="1"/>
      <c r="BM134" s="1"/>
      <c r="BN134" s="1"/>
      <c r="BO134" s="1"/>
      <c r="CA134" s="29"/>
      <c r="CB134" s="44" t="str">
        <f t="shared" si="11"/>
        <v/>
      </c>
      <c r="CC134" s="45" t="str">
        <f t="shared" si="12"/>
        <v/>
      </c>
      <c r="CD134" s="45" t="str">
        <f t="shared" si="13"/>
        <v/>
      </c>
      <c r="CE134" s="44" t="str">
        <f t="shared" si="14"/>
        <v/>
      </c>
      <c r="CF134" s="45" t="str">
        <f t="shared" si="15"/>
        <v/>
      </c>
      <c r="CG134" s="44" t="e">
        <f>IF(AND(#REF!="",#REF!="",#REF!="",#REF!=""),"",SUM(#REF!,#REF!,#REF!,#REF!,#REF!))</f>
        <v>#REF!</v>
      </c>
      <c r="CH134" s="45" t="str">
        <f t="shared" si="16"/>
        <v/>
      </c>
      <c r="CI134" s="44" t="str">
        <f t="shared" si="17"/>
        <v/>
      </c>
      <c r="CJ134" s="45" t="str">
        <f t="shared" si="18"/>
        <v/>
      </c>
      <c r="CK134" s="44" t="str">
        <f t="shared" si="19"/>
        <v/>
      </c>
      <c r="CL134" s="45" t="str">
        <f t="shared" si="20"/>
        <v/>
      </c>
      <c r="CM134" s="44" t="e">
        <f>IF(AND(#REF!="",#REF!="",#REF!="",#REF!=""),"",SUM(#REF!,#REF!,#REF!,#REF!,#REF!))</f>
        <v>#REF!</v>
      </c>
      <c r="CN134" s="45" t="str">
        <f t="shared" si="21"/>
        <v/>
      </c>
      <c r="CO134" s="38" t="e">
        <f>IF(AND(#REF!="",#REF!="",#REF!="",#REF!=""),"",SUM(#REF!,#REF!,#REF!,#REF!))</f>
        <v>#REF!</v>
      </c>
      <c r="CP134" s="38" t="str">
        <f t="shared" si="22"/>
        <v/>
      </c>
    </row>
    <row r="135" spans="1:94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9"/>
      <c r="AC135" s="20"/>
      <c r="AD135" s="20"/>
      <c r="AE135" s="8"/>
      <c r="AF135" s="62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8"/>
      <c r="AU135" s="8"/>
      <c r="AV135" s="56"/>
      <c r="AW135" s="60"/>
      <c r="AX135" s="8"/>
      <c r="AY135" s="14"/>
      <c r="AZ135" s="13"/>
      <c r="BA135" s="8"/>
      <c r="BB135" s="56"/>
      <c r="BC135" s="13"/>
      <c r="BD135" s="8"/>
      <c r="BE135" s="14"/>
      <c r="BF135" s="13"/>
      <c r="BG135" s="8"/>
      <c r="BH135" s="56"/>
      <c r="BI135" s="13" t="s">
        <v>447</v>
      </c>
      <c r="BJ135" s="109" t="s">
        <v>447</v>
      </c>
      <c r="BK135" s="1"/>
      <c r="BL135" s="1"/>
      <c r="BM135" s="1"/>
      <c r="BN135" s="1"/>
      <c r="BO135" s="1"/>
      <c r="CA135" s="29"/>
      <c r="CB135" s="44" t="str">
        <f t="shared" si="11"/>
        <v/>
      </c>
      <c r="CC135" s="45" t="str">
        <f t="shared" si="12"/>
        <v/>
      </c>
      <c r="CD135" s="45" t="str">
        <f t="shared" si="13"/>
        <v/>
      </c>
      <c r="CE135" s="44" t="str">
        <f t="shared" si="14"/>
        <v/>
      </c>
      <c r="CF135" s="45" t="str">
        <f t="shared" si="15"/>
        <v/>
      </c>
      <c r="CG135" s="44" t="e">
        <f>IF(AND(#REF!="",#REF!="",#REF!="",#REF!=""),"",SUM(#REF!,#REF!,#REF!,#REF!,#REF!))</f>
        <v>#REF!</v>
      </c>
      <c r="CH135" s="45" t="str">
        <f t="shared" si="16"/>
        <v/>
      </c>
      <c r="CI135" s="44" t="str">
        <f t="shared" si="17"/>
        <v/>
      </c>
      <c r="CJ135" s="45" t="str">
        <f t="shared" si="18"/>
        <v/>
      </c>
      <c r="CK135" s="44" t="str">
        <f t="shared" si="19"/>
        <v/>
      </c>
      <c r="CL135" s="45" t="str">
        <f t="shared" si="20"/>
        <v/>
      </c>
      <c r="CM135" s="44" t="e">
        <f>IF(AND(#REF!="",#REF!="",#REF!="",#REF!=""),"",SUM(#REF!,#REF!,#REF!,#REF!,#REF!))</f>
        <v>#REF!</v>
      </c>
      <c r="CN135" s="45" t="str">
        <f t="shared" si="21"/>
        <v/>
      </c>
      <c r="CO135" s="38" t="e">
        <f>IF(AND(#REF!="",#REF!="",#REF!="",#REF!=""),"",SUM(#REF!,#REF!,#REF!,#REF!))</f>
        <v>#REF!</v>
      </c>
      <c r="CP135" s="38" t="str">
        <f t="shared" si="22"/>
        <v/>
      </c>
    </row>
    <row r="136" spans="1:94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9"/>
      <c r="AC136" s="20"/>
      <c r="AD136" s="20"/>
      <c r="AE136" s="8"/>
      <c r="AF136" s="62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8"/>
      <c r="AU136" s="8"/>
      <c r="AV136" s="56"/>
      <c r="AW136" s="60"/>
      <c r="AX136" s="8"/>
      <c r="AY136" s="14"/>
      <c r="AZ136" s="13"/>
      <c r="BA136" s="8"/>
      <c r="BB136" s="56"/>
      <c r="BC136" s="13"/>
      <c r="BD136" s="8"/>
      <c r="BE136" s="14"/>
      <c r="BF136" s="13"/>
      <c r="BG136" s="8"/>
      <c r="BH136" s="56"/>
      <c r="BI136" s="13" t="s">
        <v>447</v>
      </c>
      <c r="BJ136" s="109" t="s">
        <v>447</v>
      </c>
      <c r="BK136" s="1"/>
      <c r="BL136" s="1"/>
      <c r="BM136" s="1"/>
      <c r="BN136" s="1"/>
      <c r="BO136" s="1"/>
      <c r="CA136" s="29"/>
      <c r="CB136" s="44" t="str">
        <f t="shared" ref="CB136:CB199" si="23">IF(I136="","",I136)</f>
        <v/>
      </c>
      <c r="CC136" s="45" t="str">
        <f t="shared" ref="CC136:CC199" si="24">IF(AND(L136="",M136="",N136="",P136=""),"",SUM(L136,M136,N136,O136,P136))</f>
        <v/>
      </c>
      <c r="CD136" s="45" t="str">
        <f t="shared" ref="CD136:CD199" si="25">IFERROR(IF(CC136="","",ROUNDUP(CC136*20%,0)),"")</f>
        <v/>
      </c>
      <c r="CE136" s="44" t="str">
        <f t="shared" ref="CE136:CE199" si="26">IF(AND(T136="",U136="",V136="",X136=""),"",SUM(T136,U136,V136,W136,X136))</f>
        <v/>
      </c>
      <c r="CF136" s="45" t="str">
        <f t="shared" ref="CF136:CF199" si="27">IFERROR(IF(CE136="","",ROUNDUP(CE136*20%,0)),"")</f>
        <v/>
      </c>
      <c r="CG136" s="44" t="e">
        <f>IF(AND(#REF!="",#REF!="",#REF!="",#REF!=""),"",SUM(#REF!,#REF!,#REF!,#REF!,#REF!))</f>
        <v>#REF!</v>
      </c>
      <c r="CH136" s="45" t="str">
        <f t="shared" ref="CH136:CH199" si="28">IFERROR(IF(CG136="","",ROUNDUP(CG136*20%,0)),"")</f>
        <v/>
      </c>
      <c r="CI136" s="44" t="str">
        <f t="shared" ref="CI136:CI199" si="29">IF(AND(AJ136="",AK136="",AL136="",AN136=""),"",SUM(AJ136,AK136,AL136,AM136,AN136))</f>
        <v/>
      </c>
      <c r="CJ136" s="45" t="str">
        <f t="shared" ref="CJ136:CJ199" si="30">IFERROR(IF(CI136="","",ROUNDUP(CI136*20%,0)),"")</f>
        <v/>
      </c>
      <c r="CK136" s="44" t="str">
        <f t="shared" ref="CK136:CK199" si="31">IF(AND(AR136="",AS136="",AT136="",AV136=""),"",SUM(AR136,AS136,AT136,AU136,AV136))</f>
        <v/>
      </c>
      <c r="CL136" s="45" t="str">
        <f t="shared" ref="CL136:CL199" si="32">IFERROR(IF(CK136="","",ROUNDUP(CK136*20%,0)),"")</f>
        <v/>
      </c>
      <c r="CM136" s="44" t="e">
        <f>IF(AND(#REF!="",#REF!="",#REF!="",#REF!=""),"",SUM(#REF!,#REF!,#REF!,#REF!,#REF!))</f>
        <v>#REF!</v>
      </c>
      <c r="CN136" s="45" t="str">
        <f t="shared" ref="CN136:CN199" si="33">IFERROR(IF(CM136="","",ROUNDUP(CM136*20%,0)),"")</f>
        <v/>
      </c>
      <c r="CO136" s="38" t="e">
        <f>IF(AND(#REF!="",#REF!="",#REF!="",#REF!=""),"",SUM(#REF!,#REF!,#REF!,#REF!))</f>
        <v>#REF!</v>
      </c>
      <c r="CP136" s="38" t="str">
        <f t="shared" ref="CP136:CP199" si="34">IFERROR(IF(CO136="","",IF($CO$5=100,ROUNDUP(CO136*20%,0),IF($CO$5=86,ROUNDUP((CO136/$CO$5)*$CP$5,0),IF($CO$5=66,ROUNDUP((CO136/$CO$5)*$CP$5,0),"")))),"")</f>
        <v/>
      </c>
    </row>
    <row r="137" spans="1:94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9"/>
      <c r="AC137" s="20"/>
      <c r="AD137" s="20"/>
      <c r="AE137" s="8"/>
      <c r="AF137" s="62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8"/>
      <c r="AU137" s="8"/>
      <c r="AV137" s="56"/>
      <c r="AW137" s="60"/>
      <c r="AX137" s="8"/>
      <c r="AY137" s="14"/>
      <c r="AZ137" s="13"/>
      <c r="BA137" s="8"/>
      <c r="BB137" s="56"/>
      <c r="BC137" s="13"/>
      <c r="BD137" s="8"/>
      <c r="BE137" s="14"/>
      <c r="BF137" s="13"/>
      <c r="BG137" s="8"/>
      <c r="BH137" s="56"/>
      <c r="BI137" s="13" t="s">
        <v>447</v>
      </c>
      <c r="BJ137" s="109" t="s">
        <v>447</v>
      </c>
      <c r="BK137" s="1"/>
      <c r="BL137" s="1"/>
      <c r="BM137" s="1"/>
      <c r="BN137" s="1"/>
      <c r="BO137" s="1"/>
      <c r="CA137" s="29"/>
      <c r="CB137" s="44" t="str">
        <f t="shared" si="23"/>
        <v/>
      </c>
      <c r="CC137" s="45" t="str">
        <f t="shared" si="24"/>
        <v/>
      </c>
      <c r="CD137" s="45" t="str">
        <f t="shared" si="25"/>
        <v/>
      </c>
      <c r="CE137" s="44" t="str">
        <f t="shared" si="26"/>
        <v/>
      </c>
      <c r="CF137" s="45" t="str">
        <f t="shared" si="27"/>
        <v/>
      </c>
      <c r="CG137" s="44" t="e">
        <f>IF(AND(#REF!="",#REF!="",#REF!="",#REF!=""),"",SUM(#REF!,#REF!,#REF!,#REF!,#REF!))</f>
        <v>#REF!</v>
      </c>
      <c r="CH137" s="45" t="str">
        <f t="shared" si="28"/>
        <v/>
      </c>
      <c r="CI137" s="44" t="str">
        <f t="shared" si="29"/>
        <v/>
      </c>
      <c r="CJ137" s="45" t="str">
        <f t="shared" si="30"/>
        <v/>
      </c>
      <c r="CK137" s="44" t="str">
        <f t="shared" si="31"/>
        <v/>
      </c>
      <c r="CL137" s="45" t="str">
        <f t="shared" si="32"/>
        <v/>
      </c>
      <c r="CM137" s="44" t="e">
        <f>IF(AND(#REF!="",#REF!="",#REF!="",#REF!=""),"",SUM(#REF!,#REF!,#REF!,#REF!,#REF!))</f>
        <v>#REF!</v>
      </c>
      <c r="CN137" s="45" t="str">
        <f t="shared" si="33"/>
        <v/>
      </c>
      <c r="CO137" s="38" t="e">
        <f>IF(AND(#REF!="",#REF!="",#REF!="",#REF!=""),"",SUM(#REF!,#REF!,#REF!,#REF!))</f>
        <v>#REF!</v>
      </c>
      <c r="CP137" s="38" t="str">
        <f t="shared" si="34"/>
        <v/>
      </c>
    </row>
    <row r="138" spans="1:94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9"/>
      <c r="AC138" s="20"/>
      <c r="AD138" s="20"/>
      <c r="AE138" s="8"/>
      <c r="AF138" s="62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8"/>
      <c r="AU138" s="8"/>
      <c r="AV138" s="56"/>
      <c r="AW138" s="60"/>
      <c r="AX138" s="8"/>
      <c r="AY138" s="14"/>
      <c r="AZ138" s="13"/>
      <c r="BA138" s="8"/>
      <c r="BB138" s="56"/>
      <c r="BC138" s="13"/>
      <c r="BD138" s="8"/>
      <c r="BE138" s="14"/>
      <c r="BF138" s="13"/>
      <c r="BG138" s="8"/>
      <c r="BH138" s="56"/>
      <c r="BI138" s="13" t="s">
        <v>447</v>
      </c>
      <c r="BJ138" s="109" t="s">
        <v>447</v>
      </c>
      <c r="BK138" s="1"/>
      <c r="BL138" s="1"/>
      <c r="BM138" s="1"/>
      <c r="BN138" s="1"/>
      <c r="BO138" s="1"/>
      <c r="CA138" s="29"/>
      <c r="CB138" s="44" t="str">
        <f t="shared" si="23"/>
        <v/>
      </c>
      <c r="CC138" s="45" t="str">
        <f t="shared" si="24"/>
        <v/>
      </c>
      <c r="CD138" s="45" t="str">
        <f t="shared" si="25"/>
        <v/>
      </c>
      <c r="CE138" s="44" t="str">
        <f t="shared" si="26"/>
        <v/>
      </c>
      <c r="CF138" s="45" t="str">
        <f t="shared" si="27"/>
        <v/>
      </c>
      <c r="CG138" s="44" t="e">
        <f>IF(AND(#REF!="",#REF!="",#REF!="",#REF!=""),"",SUM(#REF!,#REF!,#REF!,#REF!,#REF!))</f>
        <v>#REF!</v>
      </c>
      <c r="CH138" s="45" t="str">
        <f t="shared" si="28"/>
        <v/>
      </c>
      <c r="CI138" s="44" t="str">
        <f t="shared" si="29"/>
        <v/>
      </c>
      <c r="CJ138" s="45" t="str">
        <f t="shared" si="30"/>
        <v/>
      </c>
      <c r="CK138" s="44" t="str">
        <f t="shared" si="31"/>
        <v/>
      </c>
      <c r="CL138" s="45" t="str">
        <f t="shared" si="32"/>
        <v/>
      </c>
      <c r="CM138" s="44" t="e">
        <f>IF(AND(#REF!="",#REF!="",#REF!="",#REF!=""),"",SUM(#REF!,#REF!,#REF!,#REF!,#REF!))</f>
        <v>#REF!</v>
      </c>
      <c r="CN138" s="45" t="str">
        <f t="shared" si="33"/>
        <v/>
      </c>
      <c r="CO138" s="38" t="e">
        <f>IF(AND(#REF!="",#REF!="",#REF!="",#REF!=""),"",SUM(#REF!,#REF!,#REF!,#REF!))</f>
        <v>#REF!</v>
      </c>
      <c r="CP138" s="38" t="str">
        <f t="shared" si="34"/>
        <v/>
      </c>
    </row>
    <row r="139" spans="1:94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9"/>
      <c r="AC139" s="20"/>
      <c r="AD139" s="20"/>
      <c r="AE139" s="8"/>
      <c r="AF139" s="62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8"/>
      <c r="AU139" s="8"/>
      <c r="AV139" s="56"/>
      <c r="AW139" s="60"/>
      <c r="AX139" s="8"/>
      <c r="AY139" s="14"/>
      <c r="AZ139" s="13"/>
      <c r="BA139" s="8"/>
      <c r="BB139" s="56"/>
      <c r="BC139" s="13"/>
      <c r="BD139" s="8"/>
      <c r="BE139" s="14"/>
      <c r="BF139" s="13"/>
      <c r="BG139" s="8"/>
      <c r="BH139" s="56"/>
      <c r="BI139" s="13" t="s">
        <v>447</v>
      </c>
      <c r="BJ139" s="109" t="s">
        <v>447</v>
      </c>
      <c r="BK139" s="1"/>
      <c r="BL139" s="1"/>
      <c r="BM139" s="1"/>
      <c r="BN139" s="1"/>
      <c r="BO139" s="1"/>
      <c r="CA139" s="29"/>
      <c r="CB139" s="44" t="str">
        <f t="shared" si="23"/>
        <v/>
      </c>
      <c r="CC139" s="45" t="str">
        <f t="shared" si="24"/>
        <v/>
      </c>
      <c r="CD139" s="45" t="str">
        <f t="shared" si="25"/>
        <v/>
      </c>
      <c r="CE139" s="44" t="str">
        <f t="shared" si="26"/>
        <v/>
      </c>
      <c r="CF139" s="45" t="str">
        <f t="shared" si="27"/>
        <v/>
      </c>
      <c r="CG139" s="44" t="e">
        <f>IF(AND(#REF!="",#REF!="",#REF!="",#REF!=""),"",SUM(#REF!,#REF!,#REF!,#REF!,#REF!))</f>
        <v>#REF!</v>
      </c>
      <c r="CH139" s="45" t="str">
        <f t="shared" si="28"/>
        <v/>
      </c>
      <c r="CI139" s="44" t="str">
        <f t="shared" si="29"/>
        <v/>
      </c>
      <c r="CJ139" s="45" t="str">
        <f t="shared" si="30"/>
        <v/>
      </c>
      <c r="CK139" s="44" t="str">
        <f t="shared" si="31"/>
        <v/>
      </c>
      <c r="CL139" s="45" t="str">
        <f t="shared" si="32"/>
        <v/>
      </c>
      <c r="CM139" s="44" t="e">
        <f>IF(AND(#REF!="",#REF!="",#REF!="",#REF!=""),"",SUM(#REF!,#REF!,#REF!,#REF!,#REF!))</f>
        <v>#REF!</v>
      </c>
      <c r="CN139" s="45" t="str">
        <f t="shared" si="33"/>
        <v/>
      </c>
      <c r="CO139" s="38" t="e">
        <f>IF(AND(#REF!="",#REF!="",#REF!="",#REF!=""),"",SUM(#REF!,#REF!,#REF!,#REF!))</f>
        <v>#REF!</v>
      </c>
      <c r="CP139" s="38" t="str">
        <f t="shared" si="34"/>
        <v/>
      </c>
    </row>
    <row r="140" spans="1:94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9"/>
      <c r="AC140" s="20"/>
      <c r="AD140" s="20"/>
      <c r="AE140" s="8"/>
      <c r="AF140" s="62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8"/>
      <c r="AU140" s="8"/>
      <c r="AV140" s="56"/>
      <c r="AW140" s="60"/>
      <c r="AX140" s="8"/>
      <c r="AY140" s="14"/>
      <c r="AZ140" s="13"/>
      <c r="BA140" s="8"/>
      <c r="BB140" s="56"/>
      <c r="BC140" s="13"/>
      <c r="BD140" s="8"/>
      <c r="BE140" s="14"/>
      <c r="BF140" s="13"/>
      <c r="BG140" s="8"/>
      <c r="BH140" s="56"/>
      <c r="BI140" s="13" t="s">
        <v>447</v>
      </c>
      <c r="BJ140" s="109" t="s">
        <v>447</v>
      </c>
      <c r="BK140" s="1"/>
      <c r="BL140" s="1"/>
      <c r="BM140" s="1"/>
      <c r="BN140" s="1"/>
      <c r="BO140" s="1"/>
      <c r="CA140" s="29"/>
      <c r="CB140" s="44" t="str">
        <f t="shared" si="23"/>
        <v/>
      </c>
      <c r="CC140" s="45" t="str">
        <f t="shared" si="24"/>
        <v/>
      </c>
      <c r="CD140" s="45" t="str">
        <f t="shared" si="25"/>
        <v/>
      </c>
      <c r="CE140" s="44" t="str">
        <f t="shared" si="26"/>
        <v/>
      </c>
      <c r="CF140" s="45" t="str">
        <f t="shared" si="27"/>
        <v/>
      </c>
      <c r="CG140" s="44" t="e">
        <f>IF(AND(#REF!="",#REF!="",#REF!="",#REF!=""),"",SUM(#REF!,#REF!,#REF!,#REF!,#REF!))</f>
        <v>#REF!</v>
      </c>
      <c r="CH140" s="45" t="str">
        <f t="shared" si="28"/>
        <v/>
      </c>
      <c r="CI140" s="44" t="str">
        <f t="shared" si="29"/>
        <v/>
      </c>
      <c r="CJ140" s="45" t="str">
        <f t="shared" si="30"/>
        <v/>
      </c>
      <c r="CK140" s="44" t="str">
        <f t="shared" si="31"/>
        <v/>
      </c>
      <c r="CL140" s="45" t="str">
        <f t="shared" si="32"/>
        <v/>
      </c>
      <c r="CM140" s="44" t="e">
        <f>IF(AND(#REF!="",#REF!="",#REF!="",#REF!=""),"",SUM(#REF!,#REF!,#REF!,#REF!,#REF!))</f>
        <v>#REF!</v>
      </c>
      <c r="CN140" s="45" t="str">
        <f t="shared" si="33"/>
        <v/>
      </c>
      <c r="CO140" s="38" t="e">
        <f>IF(AND(#REF!="",#REF!="",#REF!="",#REF!=""),"",SUM(#REF!,#REF!,#REF!,#REF!))</f>
        <v>#REF!</v>
      </c>
      <c r="CP140" s="38" t="str">
        <f t="shared" si="34"/>
        <v/>
      </c>
    </row>
    <row r="141" spans="1:94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9"/>
      <c r="AC141" s="20"/>
      <c r="AD141" s="20"/>
      <c r="AE141" s="8"/>
      <c r="AF141" s="62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8"/>
      <c r="AU141" s="8"/>
      <c r="AV141" s="56"/>
      <c r="AW141" s="60"/>
      <c r="AX141" s="8"/>
      <c r="AY141" s="14"/>
      <c r="AZ141" s="13"/>
      <c r="BA141" s="8"/>
      <c r="BB141" s="56"/>
      <c r="BC141" s="13"/>
      <c r="BD141" s="8"/>
      <c r="BE141" s="14"/>
      <c r="BF141" s="13"/>
      <c r="BG141" s="8"/>
      <c r="BH141" s="56"/>
      <c r="BI141" s="13" t="s">
        <v>447</v>
      </c>
      <c r="BJ141" s="109" t="s">
        <v>447</v>
      </c>
      <c r="BK141" s="1"/>
      <c r="BL141" s="1"/>
      <c r="BM141" s="1"/>
      <c r="BN141" s="1"/>
      <c r="BO141" s="1"/>
      <c r="CA141" s="29"/>
      <c r="CB141" s="44" t="str">
        <f t="shared" si="23"/>
        <v/>
      </c>
      <c r="CC141" s="45" t="str">
        <f t="shared" si="24"/>
        <v/>
      </c>
      <c r="CD141" s="45" t="str">
        <f t="shared" si="25"/>
        <v/>
      </c>
      <c r="CE141" s="44" t="str">
        <f t="shared" si="26"/>
        <v/>
      </c>
      <c r="CF141" s="45" t="str">
        <f t="shared" si="27"/>
        <v/>
      </c>
      <c r="CG141" s="44" t="e">
        <f>IF(AND(#REF!="",#REF!="",#REF!="",#REF!=""),"",SUM(#REF!,#REF!,#REF!,#REF!,#REF!))</f>
        <v>#REF!</v>
      </c>
      <c r="CH141" s="45" t="str">
        <f t="shared" si="28"/>
        <v/>
      </c>
      <c r="CI141" s="44" t="str">
        <f t="shared" si="29"/>
        <v/>
      </c>
      <c r="CJ141" s="45" t="str">
        <f t="shared" si="30"/>
        <v/>
      </c>
      <c r="CK141" s="44" t="str">
        <f t="shared" si="31"/>
        <v/>
      </c>
      <c r="CL141" s="45" t="str">
        <f t="shared" si="32"/>
        <v/>
      </c>
      <c r="CM141" s="44" t="e">
        <f>IF(AND(#REF!="",#REF!="",#REF!="",#REF!=""),"",SUM(#REF!,#REF!,#REF!,#REF!,#REF!))</f>
        <v>#REF!</v>
      </c>
      <c r="CN141" s="45" t="str">
        <f t="shared" si="33"/>
        <v/>
      </c>
      <c r="CO141" s="38" t="e">
        <f>IF(AND(#REF!="",#REF!="",#REF!="",#REF!=""),"",SUM(#REF!,#REF!,#REF!,#REF!))</f>
        <v>#REF!</v>
      </c>
      <c r="CP141" s="38" t="str">
        <f t="shared" si="34"/>
        <v/>
      </c>
    </row>
    <row r="142" spans="1:94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9"/>
      <c r="AC142" s="20"/>
      <c r="AD142" s="20"/>
      <c r="AE142" s="8"/>
      <c r="AF142" s="62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8"/>
      <c r="AU142" s="8"/>
      <c r="AV142" s="56"/>
      <c r="AW142" s="60"/>
      <c r="AX142" s="8"/>
      <c r="AY142" s="14"/>
      <c r="AZ142" s="13"/>
      <c r="BA142" s="8"/>
      <c r="BB142" s="56"/>
      <c r="BC142" s="13"/>
      <c r="BD142" s="8"/>
      <c r="BE142" s="14"/>
      <c r="BF142" s="13"/>
      <c r="BG142" s="8"/>
      <c r="BH142" s="56"/>
      <c r="BI142" s="13" t="s">
        <v>447</v>
      </c>
      <c r="BJ142" s="109" t="s">
        <v>447</v>
      </c>
      <c r="BK142" s="1"/>
      <c r="BL142" s="1"/>
      <c r="BM142" s="1"/>
      <c r="BN142" s="1"/>
      <c r="BO142" s="1"/>
      <c r="CA142" s="29"/>
      <c r="CB142" s="44" t="str">
        <f t="shared" si="23"/>
        <v/>
      </c>
      <c r="CC142" s="45" t="str">
        <f t="shared" si="24"/>
        <v/>
      </c>
      <c r="CD142" s="45" t="str">
        <f t="shared" si="25"/>
        <v/>
      </c>
      <c r="CE142" s="44" t="str">
        <f t="shared" si="26"/>
        <v/>
      </c>
      <c r="CF142" s="45" t="str">
        <f t="shared" si="27"/>
        <v/>
      </c>
      <c r="CG142" s="44" t="e">
        <f>IF(AND(#REF!="",#REF!="",#REF!="",#REF!=""),"",SUM(#REF!,#REF!,#REF!,#REF!,#REF!))</f>
        <v>#REF!</v>
      </c>
      <c r="CH142" s="45" t="str">
        <f t="shared" si="28"/>
        <v/>
      </c>
      <c r="CI142" s="44" t="str">
        <f t="shared" si="29"/>
        <v/>
      </c>
      <c r="CJ142" s="45" t="str">
        <f t="shared" si="30"/>
        <v/>
      </c>
      <c r="CK142" s="44" t="str">
        <f t="shared" si="31"/>
        <v/>
      </c>
      <c r="CL142" s="45" t="str">
        <f t="shared" si="32"/>
        <v/>
      </c>
      <c r="CM142" s="44" t="e">
        <f>IF(AND(#REF!="",#REF!="",#REF!="",#REF!=""),"",SUM(#REF!,#REF!,#REF!,#REF!,#REF!))</f>
        <v>#REF!</v>
      </c>
      <c r="CN142" s="45" t="str">
        <f t="shared" si="33"/>
        <v/>
      </c>
      <c r="CO142" s="38" t="e">
        <f>IF(AND(#REF!="",#REF!="",#REF!="",#REF!=""),"",SUM(#REF!,#REF!,#REF!,#REF!))</f>
        <v>#REF!</v>
      </c>
      <c r="CP142" s="38" t="str">
        <f t="shared" si="34"/>
        <v/>
      </c>
    </row>
    <row r="143" spans="1:94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9"/>
      <c r="AC143" s="20"/>
      <c r="AD143" s="20"/>
      <c r="AE143" s="8"/>
      <c r="AF143" s="62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8"/>
      <c r="AU143" s="8"/>
      <c r="AV143" s="56"/>
      <c r="AW143" s="60"/>
      <c r="AX143" s="8"/>
      <c r="AY143" s="14"/>
      <c r="AZ143" s="13"/>
      <c r="BA143" s="8"/>
      <c r="BB143" s="56"/>
      <c r="BC143" s="13"/>
      <c r="BD143" s="8"/>
      <c r="BE143" s="14"/>
      <c r="BF143" s="13"/>
      <c r="BG143" s="8"/>
      <c r="BH143" s="56"/>
      <c r="BI143" s="13" t="s">
        <v>447</v>
      </c>
      <c r="BJ143" s="109" t="s">
        <v>447</v>
      </c>
      <c r="BK143" s="1"/>
      <c r="BL143" s="1"/>
      <c r="BM143" s="1"/>
      <c r="BN143" s="1"/>
      <c r="BO143" s="1"/>
      <c r="CA143" s="29"/>
      <c r="CB143" s="44" t="str">
        <f t="shared" si="23"/>
        <v/>
      </c>
      <c r="CC143" s="45" t="str">
        <f t="shared" si="24"/>
        <v/>
      </c>
      <c r="CD143" s="45" t="str">
        <f t="shared" si="25"/>
        <v/>
      </c>
      <c r="CE143" s="44" t="str">
        <f t="shared" si="26"/>
        <v/>
      </c>
      <c r="CF143" s="45" t="str">
        <f t="shared" si="27"/>
        <v/>
      </c>
      <c r="CG143" s="44" t="e">
        <f>IF(AND(#REF!="",#REF!="",#REF!="",#REF!=""),"",SUM(#REF!,#REF!,#REF!,#REF!,#REF!))</f>
        <v>#REF!</v>
      </c>
      <c r="CH143" s="45" t="str">
        <f t="shared" si="28"/>
        <v/>
      </c>
      <c r="CI143" s="44" t="str">
        <f t="shared" si="29"/>
        <v/>
      </c>
      <c r="CJ143" s="45" t="str">
        <f t="shared" si="30"/>
        <v/>
      </c>
      <c r="CK143" s="44" t="str">
        <f t="shared" si="31"/>
        <v/>
      </c>
      <c r="CL143" s="45" t="str">
        <f t="shared" si="32"/>
        <v/>
      </c>
      <c r="CM143" s="44" t="e">
        <f>IF(AND(#REF!="",#REF!="",#REF!="",#REF!=""),"",SUM(#REF!,#REF!,#REF!,#REF!,#REF!))</f>
        <v>#REF!</v>
      </c>
      <c r="CN143" s="45" t="str">
        <f t="shared" si="33"/>
        <v/>
      </c>
      <c r="CO143" s="38" t="e">
        <f>IF(AND(#REF!="",#REF!="",#REF!="",#REF!=""),"",SUM(#REF!,#REF!,#REF!,#REF!))</f>
        <v>#REF!</v>
      </c>
      <c r="CP143" s="38" t="str">
        <f t="shared" si="34"/>
        <v/>
      </c>
    </row>
    <row r="144" spans="1:94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9"/>
      <c r="AC144" s="20"/>
      <c r="AD144" s="20"/>
      <c r="AE144" s="8"/>
      <c r="AF144" s="62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8"/>
      <c r="AU144" s="8"/>
      <c r="AV144" s="56"/>
      <c r="AW144" s="60"/>
      <c r="AX144" s="8"/>
      <c r="AY144" s="14"/>
      <c r="AZ144" s="13"/>
      <c r="BA144" s="8"/>
      <c r="BB144" s="56"/>
      <c r="BC144" s="13"/>
      <c r="BD144" s="8"/>
      <c r="BE144" s="14"/>
      <c r="BF144" s="13"/>
      <c r="BG144" s="8"/>
      <c r="BH144" s="56"/>
      <c r="BI144" s="13" t="s">
        <v>447</v>
      </c>
      <c r="BJ144" s="109" t="s">
        <v>447</v>
      </c>
      <c r="BK144" s="1"/>
      <c r="BL144" s="1"/>
      <c r="BM144" s="1"/>
      <c r="BN144" s="1"/>
      <c r="BO144" s="1"/>
      <c r="CA144" s="29"/>
      <c r="CB144" s="44" t="str">
        <f t="shared" si="23"/>
        <v/>
      </c>
      <c r="CC144" s="45" t="str">
        <f t="shared" si="24"/>
        <v/>
      </c>
      <c r="CD144" s="45" t="str">
        <f t="shared" si="25"/>
        <v/>
      </c>
      <c r="CE144" s="44" t="str">
        <f t="shared" si="26"/>
        <v/>
      </c>
      <c r="CF144" s="45" t="str">
        <f t="shared" si="27"/>
        <v/>
      </c>
      <c r="CG144" s="44" t="e">
        <f>IF(AND(#REF!="",#REF!="",#REF!="",#REF!=""),"",SUM(#REF!,#REF!,#REF!,#REF!,#REF!))</f>
        <v>#REF!</v>
      </c>
      <c r="CH144" s="45" t="str">
        <f t="shared" si="28"/>
        <v/>
      </c>
      <c r="CI144" s="44" t="str">
        <f t="shared" si="29"/>
        <v/>
      </c>
      <c r="CJ144" s="45" t="str">
        <f t="shared" si="30"/>
        <v/>
      </c>
      <c r="CK144" s="44" t="str">
        <f t="shared" si="31"/>
        <v/>
      </c>
      <c r="CL144" s="45" t="str">
        <f t="shared" si="32"/>
        <v/>
      </c>
      <c r="CM144" s="44" t="e">
        <f>IF(AND(#REF!="",#REF!="",#REF!="",#REF!=""),"",SUM(#REF!,#REF!,#REF!,#REF!,#REF!))</f>
        <v>#REF!</v>
      </c>
      <c r="CN144" s="45" t="str">
        <f t="shared" si="33"/>
        <v/>
      </c>
      <c r="CO144" s="38" t="e">
        <f>IF(AND(#REF!="",#REF!="",#REF!="",#REF!=""),"",SUM(#REF!,#REF!,#REF!,#REF!))</f>
        <v>#REF!</v>
      </c>
      <c r="CP144" s="38" t="str">
        <f t="shared" si="34"/>
        <v/>
      </c>
    </row>
    <row r="145" spans="1:94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9"/>
      <c r="AC145" s="20"/>
      <c r="AD145" s="20"/>
      <c r="AE145" s="8"/>
      <c r="AF145" s="62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8"/>
      <c r="AU145" s="8"/>
      <c r="AV145" s="56"/>
      <c r="AW145" s="60"/>
      <c r="AX145" s="8"/>
      <c r="AY145" s="14"/>
      <c r="AZ145" s="13"/>
      <c r="BA145" s="8"/>
      <c r="BB145" s="56"/>
      <c r="BC145" s="13"/>
      <c r="BD145" s="8"/>
      <c r="BE145" s="14"/>
      <c r="BF145" s="13"/>
      <c r="BG145" s="8"/>
      <c r="BH145" s="56"/>
      <c r="BI145" s="13" t="s">
        <v>447</v>
      </c>
      <c r="BJ145" s="109" t="s">
        <v>447</v>
      </c>
      <c r="BK145" s="1"/>
      <c r="BL145" s="1"/>
      <c r="BM145" s="1"/>
      <c r="BN145" s="1"/>
      <c r="BO145" s="1"/>
      <c r="CA145" s="29"/>
      <c r="CB145" s="44" t="str">
        <f t="shared" si="23"/>
        <v/>
      </c>
      <c r="CC145" s="45" t="str">
        <f t="shared" si="24"/>
        <v/>
      </c>
      <c r="CD145" s="45" t="str">
        <f t="shared" si="25"/>
        <v/>
      </c>
      <c r="CE145" s="44" t="str">
        <f t="shared" si="26"/>
        <v/>
      </c>
      <c r="CF145" s="45" t="str">
        <f t="shared" si="27"/>
        <v/>
      </c>
      <c r="CG145" s="44" t="e">
        <f>IF(AND(#REF!="",#REF!="",#REF!="",#REF!=""),"",SUM(#REF!,#REF!,#REF!,#REF!,#REF!))</f>
        <v>#REF!</v>
      </c>
      <c r="CH145" s="45" t="str">
        <f t="shared" si="28"/>
        <v/>
      </c>
      <c r="CI145" s="44" t="str">
        <f t="shared" si="29"/>
        <v/>
      </c>
      <c r="CJ145" s="45" t="str">
        <f t="shared" si="30"/>
        <v/>
      </c>
      <c r="CK145" s="44" t="str">
        <f t="shared" si="31"/>
        <v/>
      </c>
      <c r="CL145" s="45" t="str">
        <f t="shared" si="32"/>
        <v/>
      </c>
      <c r="CM145" s="44" t="e">
        <f>IF(AND(#REF!="",#REF!="",#REF!="",#REF!=""),"",SUM(#REF!,#REF!,#REF!,#REF!,#REF!))</f>
        <v>#REF!</v>
      </c>
      <c r="CN145" s="45" t="str">
        <f t="shared" si="33"/>
        <v/>
      </c>
      <c r="CO145" s="38" t="e">
        <f>IF(AND(#REF!="",#REF!="",#REF!="",#REF!=""),"",SUM(#REF!,#REF!,#REF!,#REF!))</f>
        <v>#REF!</v>
      </c>
      <c r="CP145" s="38" t="str">
        <f t="shared" si="34"/>
        <v/>
      </c>
    </row>
    <row r="146" spans="1:94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9"/>
      <c r="AC146" s="20"/>
      <c r="AD146" s="20"/>
      <c r="AE146" s="8"/>
      <c r="AF146" s="62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8"/>
      <c r="AU146" s="8"/>
      <c r="AV146" s="56"/>
      <c r="AW146" s="60"/>
      <c r="AX146" s="8"/>
      <c r="AY146" s="14"/>
      <c r="AZ146" s="13"/>
      <c r="BA146" s="8"/>
      <c r="BB146" s="56"/>
      <c r="BC146" s="13"/>
      <c r="BD146" s="8"/>
      <c r="BE146" s="14"/>
      <c r="BF146" s="13"/>
      <c r="BG146" s="8"/>
      <c r="BH146" s="56"/>
      <c r="BI146" s="13" t="s">
        <v>447</v>
      </c>
      <c r="BJ146" s="109" t="s">
        <v>447</v>
      </c>
      <c r="BK146" s="1"/>
      <c r="BL146" s="1"/>
      <c r="BM146" s="1"/>
      <c r="BN146" s="1"/>
      <c r="BO146" s="1"/>
      <c r="CA146" s="29"/>
      <c r="CB146" s="44" t="str">
        <f t="shared" si="23"/>
        <v/>
      </c>
      <c r="CC146" s="45" t="str">
        <f t="shared" si="24"/>
        <v/>
      </c>
      <c r="CD146" s="45" t="str">
        <f t="shared" si="25"/>
        <v/>
      </c>
      <c r="CE146" s="44" t="str">
        <f t="shared" si="26"/>
        <v/>
      </c>
      <c r="CF146" s="45" t="str">
        <f t="shared" si="27"/>
        <v/>
      </c>
      <c r="CG146" s="44" t="e">
        <f>IF(AND(#REF!="",#REF!="",#REF!="",#REF!=""),"",SUM(#REF!,#REF!,#REF!,#REF!,#REF!))</f>
        <v>#REF!</v>
      </c>
      <c r="CH146" s="45" t="str">
        <f t="shared" si="28"/>
        <v/>
      </c>
      <c r="CI146" s="44" t="str">
        <f t="shared" si="29"/>
        <v/>
      </c>
      <c r="CJ146" s="45" t="str">
        <f t="shared" si="30"/>
        <v/>
      </c>
      <c r="CK146" s="44" t="str">
        <f t="shared" si="31"/>
        <v/>
      </c>
      <c r="CL146" s="45" t="str">
        <f t="shared" si="32"/>
        <v/>
      </c>
      <c r="CM146" s="44" t="e">
        <f>IF(AND(#REF!="",#REF!="",#REF!="",#REF!=""),"",SUM(#REF!,#REF!,#REF!,#REF!,#REF!))</f>
        <v>#REF!</v>
      </c>
      <c r="CN146" s="45" t="str">
        <f t="shared" si="33"/>
        <v/>
      </c>
      <c r="CO146" s="38" t="e">
        <f>IF(AND(#REF!="",#REF!="",#REF!="",#REF!=""),"",SUM(#REF!,#REF!,#REF!,#REF!))</f>
        <v>#REF!</v>
      </c>
      <c r="CP146" s="38" t="str">
        <f t="shared" si="34"/>
        <v/>
      </c>
    </row>
    <row r="147" spans="1:94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9"/>
      <c r="AC147" s="20"/>
      <c r="AD147" s="20"/>
      <c r="AE147" s="8"/>
      <c r="AF147" s="62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8"/>
      <c r="AU147" s="8"/>
      <c r="AV147" s="56"/>
      <c r="AW147" s="60"/>
      <c r="AX147" s="8"/>
      <c r="AY147" s="14"/>
      <c r="AZ147" s="13"/>
      <c r="BA147" s="8"/>
      <c r="BB147" s="56"/>
      <c r="BC147" s="13"/>
      <c r="BD147" s="8"/>
      <c r="BE147" s="14"/>
      <c r="BF147" s="13"/>
      <c r="BG147" s="8"/>
      <c r="BH147" s="56"/>
      <c r="BI147" s="13" t="s">
        <v>447</v>
      </c>
      <c r="BJ147" s="109" t="s">
        <v>447</v>
      </c>
      <c r="BK147" s="1"/>
      <c r="BL147" s="1"/>
      <c r="BM147" s="1"/>
      <c r="BN147" s="1"/>
      <c r="BO147" s="1"/>
      <c r="CA147" s="29"/>
      <c r="CB147" s="44" t="str">
        <f t="shared" si="23"/>
        <v/>
      </c>
      <c r="CC147" s="45" t="str">
        <f t="shared" si="24"/>
        <v/>
      </c>
      <c r="CD147" s="45" t="str">
        <f t="shared" si="25"/>
        <v/>
      </c>
      <c r="CE147" s="44" t="str">
        <f t="shared" si="26"/>
        <v/>
      </c>
      <c r="CF147" s="45" t="str">
        <f t="shared" si="27"/>
        <v/>
      </c>
      <c r="CG147" s="44" t="e">
        <f>IF(AND(#REF!="",#REF!="",#REF!="",#REF!=""),"",SUM(#REF!,#REF!,#REF!,#REF!,#REF!))</f>
        <v>#REF!</v>
      </c>
      <c r="CH147" s="45" t="str">
        <f t="shared" si="28"/>
        <v/>
      </c>
      <c r="CI147" s="44" t="str">
        <f t="shared" si="29"/>
        <v/>
      </c>
      <c r="CJ147" s="45" t="str">
        <f t="shared" si="30"/>
        <v/>
      </c>
      <c r="CK147" s="44" t="str">
        <f t="shared" si="31"/>
        <v/>
      </c>
      <c r="CL147" s="45" t="str">
        <f t="shared" si="32"/>
        <v/>
      </c>
      <c r="CM147" s="44" t="e">
        <f>IF(AND(#REF!="",#REF!="",#REF!="",#REF!=""),"",SUM(#REF!,#REF!,#REF!,#REF!,#REF!))</f>
        <v>#REF!</v>
      </c>
      <c r="CN147" s="45" t="str">
        <f t="shared" si="33"/>
        <v/>
      </c>
      <c r="CO147" s="38" t="e">
        <f>IF(AND(#REF!="",#REF!="",#REF!="",#REF!=""),"",SUM(#REF!,#REF!,#REF!,#REF!))</f>
        <v>#REF!</v>
      </c>
      <c r="CP147" s="38" t="str">
        <f t="shared" si="34"/>
        <v/>
      </c>
    </row>
    <row r="148" spans="1:94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9"/>
      <c r="AC148" s="20"/>
      <c r="AD148" s="20"/>
      <c r="AE148" s="8"/>
      <c r="AF148" s="62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8"/>
      <c r="AU148" s="8"/>
      <c r="AV148" s="56"/>
      <c r="AW148" s="60"/>
      <c r="AX148" s="8"/>
      <c r="AY148" s="14"/>
      <c r="AZ148" s="13"/>
      <c r="BA148" s="8"/>
      <c r="BB148" s="56"/>
      <c r="BC148" s="13"/>
      <c r="BD148" s="8"/>
      <c r="BE148" s="14"/>
      <c r="BF148" s="13"/>
      <c r="BG148" s="8"/>
      <c r="BH148" s="56"/>
      <c r="BI148" s="13" t="s">
        <v>447</v>
      </c>
      <c r="BJ148" s="109" t="s">
        <v>447</v>
      </c>
      <c r="BK148" s="1"/>
      <c r="BL148" s="1"/>
      <c r="BM148" s="1"/>
      <c r="BN148" s="1"/>
      <c r="BO148" s="1"/>
      <c r="CA148" s="29"/>
      <c r="CB148" s="44" t="str">
        <f t="shared" si="23"/>
        <v/>
      </c>
      <c r="CC148" s="45" t="str">
        <f t="shared" si="24"/>
        <v/>
      </c>
      <c r="CD148" s="45" t="str">
        <f t="shared" si="25"/>
        <v/>
      </c>
      <c r="CE148" s="44" t="str">
        <f t="shared" si="26"/>
        <v/>
      </c>
      <c r="CF148" s="45" t="str">
        <f t="shared" si="27"/>
        <v/>
      </c>
      <c r="CG148" s="44" t="e">
        <f>IF(AND(#REF!="",#REF!="",#REF!="",#REF!=""),"",SUM(#REF!,#REF!,#REF!,#REF!,#REF!))</f>
        <v>#REF!</v>
      </c>
      <c r="CH148" s="45" t="str">
        <f t="shared" si="28"/>
        <v/>
      </c>
      <c r="CI148" s="44" t="str">
        <f t="shared" si="29"/>
        <v/>
      </c>
      <c r="CJ148" s="45" t="str">
        <f t="shared" si="30"/>
        <v/>
      </c>
      <c r="CK148" s="44" t="str">
        <f t="shared" si="31"/>
        <v/>
      </c>
      <c r="CL148" s="45" t="str">
        <f t="shared" si="32"/>
        <v/>
      </c>
      <c r="CM148" s="44" t="e">
        <f>IF(AND(#REF!="",#REF!="",#REF!="",#REF!=""),"",SUM(#REF!,#REF!,#REF!,#REF!,#REF!))</f>
        <v>#REF!</v>
      </c>
      <c r="CN148" s="45" t="str">
        <f t="shared" si="33"/>
        <v/>
      </c>
      <c r="CO148" s="38" t="e">
        <f>IF(AND(#REF!="",#REF!="",#REF!="",#REF!=""),"",SUM(#REF!,#REF!,#REF!,#REF!))</f>
        <v>#REF!</v>
      </c>
      <c r="CP148" s="38" t="str">
        <f t="shared" si="34"/>
        <v/>
      </c>
    </row>
    <row r="149" spans="1:94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9"/>
      <c r="AC149" s="20"/>
      <c r="AD149" s="20"/>
      <c r="AE149" s="8"/>
      <c r="AF149" s="62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8"/>
      <c r="AU149" s="8"/>
      <c r="AV149" s="56"/>
      <c r="AW149" s="60"/>
      <c r="AX149" s="8"/>
      <c r="AY149" s="14"/>
      <c r="AZ149" s="13"/>
      <c r="BA149" s="8"/>
      <c r="BB149" s="56"/>
      <c r="BC149" s="13"/>
      <c r="BD149" s="8"/>
      <c r="BE149" s="14"/>
      <c r="BF149" s="13"/>
      <c r="BG149" s="8"/>
      <c r="BH149" s="56"/>
      <c r="BI149" s="13" t="s">
        <v>447</v>
      </c>
      <c r="BJ149" s="109" t="s">
        <v>447</v>
      </c>
      <c r="BK149" s="1"/>
      <c r="BL149" s="1"/>
      <c r="BM149" s="1"/>
      <c r="BN149" s="1"/>
      <c r="BO149" s="1"/>
      <c r="CA149" s="29"/>
      <c r="CB149" s="44" t="str">
        <f t="shared" si="23"/>
        <v/>
      </c>
      <c r="CC149" s="45" t="str">
        <f t="shared" si="24"/>
        <v/>
      </c>
      <c r="CD149" s="45" t="str">
        <f t="shared" si="25"/>
        <v/>
      </c>
      <c r="CE149" s="44" t="str">
        <f t="shared" si="26"/>
        <v/>
      </c>
      <c r="CF149" s="45" t="str">
        <f t="shared" si="27"/>
        <v/>
      </c>
      <c r="CG149" s="44" t="e">
        <f>IF(AND(#REF!="",#REF!="",#REF!="",#REF!=""),"",SUM(#REF!,#REF!,#REF!,#REF!,#REF!))</f>
        <v>#REF!</v>
      </c>
      <c r="CH149" s="45" t="str">
        <f t="shared" si="28"/>
        <v/>
      </c>
      <c r="CI149" s="44" t="str">
        <f t="shared" si="29"/>
        <v/>
      </c>
      <c r="CJ149" s="45" t="str">
        <f t="shared" si="30"/>
        <v/>
      </c>
      <c r="CK149" s="44" t="str">
        <f t="shared" si="31"/>
        <v/>
      </c>
      <c r="CL149" s="45" t="str">
        <f t="shared" si="32"/>
        <v/>
      </c>
      <c r="CM149" s="44" t="e">
        <f>IF(AND(#REF!="",#REF!="",#REF!="",#REF!=""),"",SUM(#REF!,#REF!,#REF!,#REF!,#REF!))</f>
        <v>#REF!</v>
      </c>
      <c r="CN149" s="45" t="str">
        <f t="shared" si="33"/>
        <v/>
      </c>
      <c r="CO149" s="38" t="e">
        <f>IF(AND(#REF!="",#REF!="",#REF!="",#REF!=""),"",SUM(#REF!,#REF!,#REF!,#REF!))</f>
        <v>#REF!</v>
      </c>
      <c r="CP149" s="38" t="str">
        <f t="shared" si="34"/>
        <v/>
      </c>
    </row>
    <row r="150" spans="1:94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9"/>
      <c r="AC150" s="20"/>
      <c r="AD150" s="20"/>
      <c r="AE150" s="8"/>
      <c r="AF150" s="62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8"/>
      <c r="AU150" s="8"/>
      <c r="AV150" s="56"/>
      <c r="AW150" s="60"/>
      <c r="AX150" s="8"/>
      <c r="AY150" s="14"/>
      <c r="AZ150" s="13"/>
      <c r="BA150" s="8"/>
      <c r="BB150" s="56"/>
      <c r="BC150" s="13"/>
      <c r="BD150" s="8"/>
      <c r="BE150" s="14"/>
      <c r="BF150" s="13"/>
      <c r="BG150" s="8"/>
      <c r="BH150" s="56"/>
      <c r="BI150" s="13" t="s">
        <v>447</v>
      </c>
      <c r="BJ150" s="109" t="s">
        <v>447</v>
      </c>
      <c r="BK150" s="1"/>
      <c r="BL150" s="1"/>
      <c r="BM150" s="1"/>
      <c r="BN150" s="1"/>
      <c r="BO150" s="1"/>
      <c r="CA150" s="29"/>
      <c r="CB150" s="44" t="str">
        <f t="shared" si="23"/>
        <v/>
      </c>
      <c r="CC150" s="45" t="str">
        <f t="shared" si="24"/>
        <v/>
      </c>
      <c r="CD150" s="45" t="str">
        <f t="shared" si="25"/>
        <v/>
      </c>
      <c r="CE150" s="44" t="str">
        <f t="shared" si="26"/>
        <v/>
      </c>
      <c r="CF150" s="45" t="str">
        <f t="shared" si="27"/>
        <v/>
      </c>
      <c r="CG150" s="44" t="e">
        <f>IF(AND(#REF!="",#REF!="",#REF!="",#REF!=""),"",SUM(#REF!,#REF!,#REF!,#REF!,#REF!))</f>
        <v>#REF!</v>
      </c>
      <c r="CH150" s="45" t="str">
        <f t="shared" si="28"/>
        <v/>
      </c>
      <c r="CI150" s="44" t="str">
        <f t="shared" si="29"/>
        <v/>
      </c>
      <c r="CJ150" s="45" t="str">
        <f t="shared" si="30"/>
        <v/>
      </c>
      <c r="CK150" s="44" t="str">
        <f t="shared" si="31"/>
        <v/>
      </c>
      <c r="CL150" s="45" t="str">
        <f t="shared" si="32"/>
        <v/>
      </c>
      <c r="CM150" s="44" t="e">
        <f>IF(AND(#REF!="",#REF!="",#REF!="",#REF!=""),"",SUM(#REF!,#REF!,#REF!,#REF!,#REF!))</f>
        <v>#REF!</v>
      </c>
      <c r="CN150" s="45" t="str">
        <f t="shared" si="33"/>
        <v/>
      </c>
      <c r="CO150" s="38" t="e">
        <f>IF(AND(#REF!="",#REF!="",#REF!="",#REF!=""),"",SUM(#REF!,#REF!,#REF!,#REF!))</f>
        <v>#REF!</v>
      </c>
      <c r="CP150" s="38" t="str">
        <f t="shared" si="34"/>
        <v/>
      </c>
    </row>
    <row r="151" spans="1:94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9"/>
      <c r="AC151" s="20"/>
      <c r="AD151" s="20"/>
      <c r="AE151" s="8"/>
      <c r="AF151" s="62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8"/>
      <c r="AU151" s="8"/>
      <c r="AV151" s="56"/>
      <c r="AW151" s="60"/>
      <c r="AX151" s="8"/>
      <c r="AY151" s="14"/>
      <c r="AZ151" s="13"/>
      <c r="BA151" s="8"/>
      <c r="BB151" s="56"/>
      <c r="BC151" s="13"/>
      <c r="BD151" s="8"/>
      <c r="BE151" s="14"/>
      <c r="BF151" s="13"/>
      <c r="BG151" s="8"/>
      <c r="BH151" s="56"/>
      <c r="BI151" s="13" t="s">
        <v>447</v>
      </c>
      <c r="BJ151" s="109" t="s">
        <v>447</v>
      </c>
      <c r="BK151" s="1"/>
      <c r="BL151" s="1"/>
      <c r="BM151" s="1"/>
      <c r="BN151" s="1"/>
      <c r="BO151" s="1"/>
      <c r="CA151" s="29"/>
      <c r="CB151" s="44" t="str">
        <f t="shared" si="23"/>
        <v/>
      </c>
      <c r="CC151" s="45" t="str">
        <f t="shared" si="24"/>
        <v/>
      </c>
      <c r="CD151" s="45" t="str">
        <f t="shared" si="25"/>
        <v/>
      </c>
      <c r="CE151" s="44" t="str">
        <f t="shared" si="26"/>
        <v/>
      </c>
      <c r="CF151" s="45" t="str">
        <f t="shared" si="27"/>
        <v/>
      </c>
      <c r="CG151" s="44" t="e">
        <f>IF(AND(#REF!="",#REF!="",#REF!="",#REF!=""),"",SUM(#REF!,#REF!,#REF!,#REF!,#REF!))</f>
        <v>#REF!</v>
      </c>
      <c r="CH151" s="45" t="str">
        <f t="shared" si="28"/>
        <v/>
      </c>
      <c r="CI151" s="44" t="str">
        <f t="shared" si="29"/>
        <v/>
      </c>
      <c r="CJ151" s="45" t="str">
        <f t="shared" si="30"/>
        <v/>
      </c>
      <c r="CK151" s="44" t="str">
        <f t="shared" si="31"/>
        <v/>
      </c>
      <c r="CL151" s="45" t="str">
        <f t="shared" si="32"/>
        <v/>
      </c>
      <c r="CM151" s="44" t="e">
        <f>IF(AND(#REF!="",#REF!="",#REF!="",#REF!=""),"",SUM(#REF!,#REF!,#REF!,#REF!,#REF!))</f>
        <v>#REF!</v>
      </c>
      <c r="CN151" s="45" t="str">
        <f t="shared" si="33"/>
        <v/>
      </c>
      <c r="CO151" s="38" t="e">
        <f>IF(AND(#REF!="",#REF!="",#REF!="",#REF!=""),"",SUM(#REF!,#REF!,#REF!,#REF!))</f>
        <v>#REF!</v>
      </c>
      <c r="CP151" s="38" t="str">
        <f t="shared" si="34"/>
        <v/>
      </c>
    </row>
    <row r="152" spans="1:94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9"/>
      <c r="AC152" s="20"/>
      <c r="AD152" s="20"/>
      <c r="AE152" s="8"/>
      <c r="AF152" s="62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8"/>
      <c r="AU152" s="8"/>
      <c r="AV152" s="56"/>
      <c r="AW152" s="60"/>
      <c r="AX152" s="8"/>
      <c r="AY152" s="14"/>
      <c r="AZ152" s="13"/>
      <c r="BA152" s="8"/>
      <c r="BB152" s="56"/>
      <c r="BC152" s="13"/>
      <c r="BD152" s="8"/>
      <c r="BE152" s="14"/>
      <c r="BF152" s="13"/>
      <c r="BG152" s="8"/>
      <c r="BH152" s="56"/>
      <c r="BI152" s="13" t="s">
        <v>447</v>
      </c>
      <c r="BJ152" s="109" t="s">
        <v>447</v>
      </c>
      <c r="BK152" s="1"/>
      <c r="BL152" s="1"/>
      <c r="BM152" s="1"/>
      <c r="BN152" s="1"/>
      <c r="BO152" s="1"/>
      <c r="CA152" s="29"/>
      <c r="CB152" s="44" t="str">
        <f t="shared" si="23"/>
        <v/>
      </c>
      <c r="CC152" s="45" t="str">
        <f t="shared" si="24"/>
        <v/>
      </c>
      <c r="CD152" s="45" t="str">
        <f t="shared" si="25"/>
        <v/>
      </c>
      <c r="CE152" s="44" t="str">
        <f t="shared" si="26"/>
        <v/>
      </c>
      <c r="CF152" s="45" t="str">
        <f t="shared" si="27"/>
        <v/>
      </c>
      <c r="CG152" s="44" t="e">
        <f>IF(AND(#REF!="",#REF!="",#REF!="",#REF!=""),"",SUM(#REF!,#REF!,#REF!,#REF!,#REF!))</f>
        <v>#REF!</v>
      </c>
      <c r="CH152" s="45" t="str">
        <f t="shared" si="28"/>
        <v/>
      </c>
      <c r="CI152" s="44" t="str">
        <f t="shared" si="29"/>
        <v/>
      </c>
      <c r="CJ152" s="45" t="str">
        <f t="shared" si="30"/>
        <v/>
      </c>
      <c r="CK152" s="44" t="str">
        <f t="shared" si="31"/>
        <v/>
      </c>
      <c r="CL152" s="45" t="str">
        <f t="shared" si="32"/>
        <v/>
      </c>
      <c r="CM152" s="44" t="e">
        <f>IF(AND(#REF!="",#REF!="",#REF!="",#REF!=""),"",SUM(#REF!,#REF!,#REF!,#REF!,#REF!))</f>
        <v>#REF!</v>
      </c>
      <c r="CN152" s="45" t="str">
        <f t="shared" si="33"/>
        <v/>
      </c>
      <c r="CO152" s="38" t="e">
        <f>IF(AND(#REF!="",#REF!="",#REF!="",#REF!=""),"",SUM(#REF!,#REF!,#REF!,#REF!))</f>
        <v>#REF!</v>
      </c>
      <c r="CP152" s="38" t="str">
        <f t="shared" si="34"/>
        <v/>
      </c>
    </row>
    <row r="153" spans="1:94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9"/>
      <c r="AC153" s="20"/>
      <c r="AD153" s="20"/>
      <c r="AE153" s="8"/>
      <c r="AF153" s="62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8"/>
      <c r="AU153" s="8"/>
      <c r="AV153" s="56"/>
      <c r="AW153" s="60"/>
      <c r="AX153" s="8"/>
      <c r="AY153" s="14"/>
      <c r="AZ153" s="13"/>
      <c r="BA153" s="8"/>
      <c r="BB153" s="56"/>
      <c r="BC153" s="13"/>
      <c r="BD153" s="8"/>
      <c r="BE153" s="14"/>
      <c r="BF153" s="13"/>
      <c r="BG153" s="8"/>
      <c r="BH153" s="56"/>
      <c r="BI153" s="13" t="s">
        <v>447</v>
      </c>
      <c r="BJ153" s="109" t="s">
        <v>447</v>
      </c>
      <c r="BK153" s="1"/>
      <c r="BL153" s="1"/>
      <c r="BM153" s="1"/>
      <c r="BN153" s="1"/>
      <c r="BO153" s="1"/>
      <c r="CA153" s="29"/>
      <c r="CB153" s="44" t="str">
        <f t="shared" si="23"/>
        <v/>
      </c>
      <c r="CC153" s="45" t="str">
        <f t="shared" si="24"/>
        <v/>
      </c>
      <c r="CD153" s="45" t="str">
        <f t="shared" si="25"/>
        <v/>
      </c>
      <c r="CE153" s="44" t="str">
        <f t="shared" si="26"/>
        <v/>
      </c>
      <c r="CF153" s="45" t="str">
        <f t="shared" si="27"/>
        <v/>
      </c>
      <c r="CG153" s="44" t="e">
        <f>IF(AND(#REF!="",#REF!="",#REF!="",#REF!=""),"",SUM(#REF!,#REF!,#REF!,#REF!,#REF!))</f>
        <v>#REF!</v>
      </c>
      <c r="CH153" s="45" t="str">
        <f t="shared" si="28"/>
        <v/>
      </c>
      <c r="CI153" s="44" t="str">
        <f t="shared" si="29"/>
        <v/>
      </c>
      <c r="CJ153" s="45" t="str">
        <f t="shared" si="30"/>
        <v/>
      </c>
      <c r="CK153" s="44" t="str">
        <f t="shared" si="31"/>
        <v/>
      </c>
      <c r="CL153" s="45" t="str">
        <f t="shared" si="32"/>
        <v/>
      </c>
      <c r="CM153" s="44" t="e">
        <f>IF(AND(#REF!="",#REF!="",#REF!="",#REF!=""),"",SUM(#REF!,#REF!,#REF!,#REF!,#REF!))</f>
        <v>#REF!</v>
      </c>
      <c r="CN153" s="45" t="str">
        <f t="shared" si="33"/>
        <v/>
      </c>
      <c r="CO153" s="38" t="e">
        <f>IF(AND(#REF!="",#REF!="",#REF!="",#REF!=""),"",SUM(#REF!,#REF!,#REF!,#REF!))</f>
        <v>#REF!</v>
      </c>
      <c r="CP153" s="38" t="str">
        <f t="shared" si="34"/>
        <v/>
      </c>
    </row>
    <row r="154" spans="1:94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9"/>
      <c r="AC154" s="20"/>
      <c r="AD154" s="20"/>
      <c r="AE154" s="8"/>
      <c r="AF154" s="62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8"/>
      <c r="AU154" s="8"/>
      <c r="AV154" s="56"/>
      <c r="AW154" s="60"/>
      <c r="AX154" s="8"/>
      <c r="AY154" s="14"/>
      <c r="AZ154" s="13"/>
      <c r="BA154" s="8"/>
      <c r="BB154" s="56"/>
      <c r="BC154" s="13"/>
      <c r="BD154" s="8"/>
      <c r="BE154" s="14"/>
      <c r="BF154" s="13"/>
      <c r="BG154" s="8"/>
      <c r="BH154" s="56"/>
      <c r="BI154" s="13" t="s">
        <v>447</v>
      </c>
      <c r="BJ154" s="109" t="s">
        <v>447</v>
      </c>
      <c r="BK154" s="1"/>
      <c r="BL154" s="1"/>
      <c r="BM154" s="1"/>
      <c r="BN154" s="1"/>
      <c r="BO154" s="1"/>
      <c r="CA154" s="29"/>
      <c r="CB154" s="44" t="str">
        <f t="shared" si="23"/>
        <v/>
      </c>
      <c r="CC154" s="45" t="str">
        <f t="shared" si="24"/>
        <v/>
      </c>
      <c r="CD154" s="45" t="str">
        <f t="shared" si="25"/>
        <v/>
      </c>
      <c r="CE154" s="44" t="str">
        <f t="shared" si="26"/>
        <v/>
      </c>
      <c r="CF154" s="45" t="str">
        <f t="shared" si="27"/>
        <v/>
      </c>
      <c r="CG154" s="44" t="e">
        <f>IF(AND(#REF!="",#REF!="",#REF!="",#REF!=""),"",SUM(#REF!,#REF!,#REF!,#REF!,#REF!))</f>
        <v>#REF!</v>
      </c>
      <c r="CH154" s="45" t="str">
        <f t="shared" si="28"/>
        <v/>
      </c>
      <c r="CI154" s="44" t="str">
        <f t="shared" si="29"/>
        <v/>
      </c>
      <c r="CJ154" s="45" t="str">
        <f t="shared" si="30"/>
        <v/>
      </c>
      <c r="CK154" s="44" t="str">
        <f t="shared" si="31"/>
        <v/>
      </c>
      <c r="CL154" s="45" t="str">
        <f t="shared" si="32"/>
        <v/>
      </c>
      <c r="CM154" s="44" t="e">
        <f>IF(AND(#REF!="",#REF!="",#REF!="",#REF!=""),"",SUM(#REF!,#REF!,#REF!,#REF!,#REF!))</f>
        <v>#REF!</v>
      </c>
      <c r="CN154" s="45" t="str">
        <f t="shared" si="33"/>
        <v/>
      </c>
      <c r="CO154" s="38" t="e">
        <f>IF(AND(#REF!="",#REF!="",#REF!="",#REF!=""),"",SUM(#REF!,#REF!,#REF!,#REF!))</f>
        <v>#REF!</v>
      </c>
      <c r="CP154" s="38" t="str">
        <f t="shared" si="34"/>
        <v/>
      </c>
    </row>
    <row r="155" spans="1:94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9"/>
      <c r="AC155" s="20"/>
      <c r="AD155" s="20"/>
      <c r="AE155" s="8"/>
      <c r="AF155" s="62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8"/>
      <c r="AU155" s="8"/>
      <c r="AV155" s="56"/>
      <c r="AW155" s="60"/>
      <c r="AX155" s="8"/>
      <c r="AY155" s="14"/>
      <c r="AZ155" s="13"/>
      <c r="BA155" s="8"/>
      <c r="BB155" s="56"/>
      <c r="BC155" s="13"/>
      <c r="BD155" s="8"/>
      <c r="BE155" s="14"/>
      <c r="BF155" s="13"/>
      <c r="BG155" s="8"/>
      <c r="BH155" s="56"/>
      <c r="BI155" s="13" t="s">
        <v>447</v>
      </c>
      <c r="BJ155" s="109" t="s">
        <v>447</v>
      </c>
      <c r="BK155" s="1"/>
      <c r="BL155" s="1"/>
      <c r="BM155" s="1"/>
      <c r="BN155" s="1"/>
      <c r="BO155" s="1"/>
      <c r="CA155" s="29"/>
      <c r="CB155" s="44" t="str">
        <f t="shared" si="23"/>
        <v/>
      </c>
      <c r="CC155" s="45" t="str">
        <f t="shared" si="24"/>
        <v/>
      </c>
      <c r="CD155" s="45" t="str">
        <f t="shared" si="25"/>
        <v/>
      </c>
      <c r="CE155" s="44" t="str">
        <f t="shared" si="26"/>
        <v/>
      </c>
      <c r="CF155" s="45" t="str">
        <f t="shared" si="27"/>
        <v/>
      </c>
      <c r="CG155" s="44" t="e">
        <f>IF(AND(#REF!="",#REF!="",#REF!="",#REF!=""),"",SUM(#REF!,#REF!,#REF!,#REF!,#REF!))</f>
        <v>#REF!</v>
      </c>
      <c r="CH155" s="45" t="str">
        <f t="shared" si="28"/>
        <v/>
      </c>
      <c r="CI155" s="44" t="str">
        <f t="shared" si="29"/>
        <v/>
      </c>
      <c r="CJ155" s="45" t="str">
        <f t="shared" si="30"/>
        <v/>
      </c>
      <c r="CK155" s="44" t="str">
        <f t="shared" si="31"/>
        <v/>
      </c>
      <c r="CL155" s="45" t="str">
        <f t="shared" si="32"/>
        <v/>
      </c>
      <c r="CM155" s="44" t="e">
        <f>IF(AND(#REF!="",#REF!="",#REF!="",#REF!=""),"",SUM(#REF!,#REF!,#REF!,#REF!,#REF!))</f>
        <v>#REF!</v>
      </c>
      <c r="CN155" s="45" t="str">
        <f t="shared" si="33"/>
        <v/>
      </c>
      <c r="CO155" s="38" t="e">
        <f>IF(AND(#REF!="",#REF!="",#REF!="",#REF!=""),"",SUM(#REF!,#REF!,#REF!,#REF!))</f>
        <v>#REF!</v>
      </c>
      <c r="CP155" s="38" t="str">
        <f t="shared" si="34"/>
        <v/>
      </c>
    </row>
    <row r="156" spans="1:94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9"/>
      <c r="AC156" s="20"/>
      <c r="AD156" s="20"/>
      <c r="AE156" s="8"/>
      <c r="AF156" s="62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8"/>
      <c r="AU156" s="8"/>
      <c r="AV156" s="56"/>
      <c r="AW156" s="60"/>
      <c r="AX156" s="8"/>
      <c r="AY156" s="14"/>
      <c r="AZ156" s="13"/>
      <c r="BA156" s="8"/>
      <c r="BB156" s="56"/>
      <c r="BC156" s="13"/>
      <c r="BD156" s="8"/>
      <c r="BE156" s="14"/>
      <c r="BF156" s="13"/>
      <c r="BG156" s="8"/>
      <c r="BH156" s="56"/>
      <c r="BI156" s="13" t="s">
        <v>447</v>
      </c>
      <c r="BJ156" s="109" t="s">
        <v>447</v>
      </c>
      <c r="BK156" s="1"/>
      <c r="BL156" s="1"/>
      <c r="BM156" s="1"/>
      <c r="BN156" s="1"/>
      <c r="BO156" s="1"/>
      <c r="CA156" s="29"/>
      <c r="CB156" s="44" t="str">
        <f t="shared" si="23"/>
        <v/>
      </c>
      <c r="CC156" s="45" t="str">
        <f t="shared" si="24"/>
        <v/>
      </c>
      <c r="CD156" s="45" t="str">
        <f t="shared" si="25"/>
        <v/>
      </c>
      <c r="CE156" s="44" t="str">
        <f t="shared" si="26"/>
        <v/>
      </c>
      <c r="CF156" s="45" t="str">
        <f t="shared" si="27"/>
        <v/>
      </c>
      <c r="CG156" s="44" t="e">
        <f>IF(AND(#REF!="",#REF!="",#REF!="",#REF!=""),"",SUM(#REF!,#REF!,#REF!,#REF!,#REF!))</f>
        <v>#REF!</v>
      </c>
      <c r="CH156" s="45" t="str">
        <f t="shared" si="28"/>
        <v/>
      </c>
      <c r="CI156" s="44" t="str">
        <f t="shared" si="29"/>
        <v/>
      </c>
      <c r="CJ156" s="45" t="str">
        <f t="shared" si="30"/>
        <v/>
      </c>
      <c r="CK156" s="44" t="str">
        <f t="shared" si="31"/>
        <v/>
      </c>
      <c r="CL156" s="45" t="str">
        <f t="shared" si="32"/>
        <v/>
      </c>
      <c r="CM156" s="44" t="e">
        <f>IF(AND(#REF!="",#REF!="",#REF!="",#REF!=""),"",SUM(#REF!,#REF!,#REF!,#REF!,#REF!))</f>
        <v>#REF!</v>
      </c>
      <c r="CN156" s="45" t="str">
        <f t="shared" si="33"/>
        <v/>
      </c>
      <c r="CO156" s="38" t="e">
        <f>IF(AND(#REF!="",#REF!="",#REF!="",#REF!=""),"",SUM(#REF!,#REF!,#REF!,#REF!))</f>
        <v>#REF!</v>
      </c>
      <c r="CP156" s="38" t="str">
        <f t="shared" si="34"/>
        <v/>
      </c>
    </row>
    <row r="157" spans="1:94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9"/>
      <c r="AC157" s="20"/>
      <c r="AD157" s="20"/>
      <c r="AE157" s="8"/>
      <c r="AF157" s="62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8"/>
      <c r="AU157" s="8"/>
      <c r="AV157" s="56"/>
      <c r="AW157" s="60"/>
      <c r="AX157" s="8"/>
      <c r="AY157" s="14"/>
      <c r="AZ157" s="13"/>
      <c r="BA157" s="8"/>
      <c r="BB157" s="56"/>
      <c r="BC157" s="13"/>
      <c r="BD157" s="8"/>
      <c r="BE157" s="14"/>
      <c r="BF157" s="13"/>
      <c r="BG157" s="8"/>
      <c r="BH157" s="56"/>
      <c r="BI157" s="13" t="s">
        <v>447</v>
      </c>
      <c r="BJ157" s="109" t="s">
        <v>447</v>
      </c>
      <c r="BK157" s="1"/>
      <c r="BL157" s="1"/>
      <c r="BM157" s="1"/>
      <c r="BN157" s="1"/>
      <c r="BO157" s="1"/>
      <c r="CA157" s="29"/>
      <c r="CB157" s="44" t="str">
        <f t="shared" si="23"/>
        <v/>
      </c>
      <c r="CC157" s="45" t="str">
        <f t="shared" si="24"/>
        <v/>
      </c>
      <c r="CD157" s="45" t="str">
        <f t="shared" si="25"/>
        <v/>
      </c>
      <c r="CE157" s="44" t="str">
        <f t="shared" si="26"/>
        <v/>
      </c>
      <c r="CF157" s="45" t="str">
        <f t="shared" si="27"/>
        <v/>
      </c>
      <c r="CG157" s="44" t="e">
        <f>IF(AND(#REF!="",#REF!="",#REF!="",#REF!=""),"",SUM(#REF!,#REF!,#REF!,#REF!,#REF!))</f>
        <v>#REF!</v>
      </c>
      <c r="CH157" s="45" t="str">
        <f t="shared" si="28"/>
        <v/>
      </c>
      <c r="CI157" s="44" t="str">
        <f t="shared" si="29"/>
        <v/>
      </c>
      <c r="CJ157" s="45" t="str">
        <f t="shared" si="30"/>
        <v/>
      </c>
      <c r="CK157" s="44" t="str">
        <f t="shared" si="31"/>
        <v/>
      </c>
      <c r="CL157" s="45" t="str">
        <f t="shared" si="32"/>
        <v/>
      </c>
      <c r="CM157" s="44" t="e">
        <f>IF(AND(#REF!="",#REF!="",#REF!="",#REF!=""),"",SUM(#REF!,#REF!,#REF!,#REF!,#REF!))</f>
        <v>#REF!</v>
      </c>
      <c r="CN157" s="45" t="str">
        <f t="shared" si="33"/>
        <v/>
      </c>
      <c r="CO157" s="38" t="e">
        <f>IF(AND(#REF!="",#REF!="",#REF!="",#REF!=""),"",SUM(#REF!,#REF!,#REF!,#REF!))</f>
        <v>#REF!</v>
      </c>
      <c r="CP157" s="38" t="str">
        <f t="shared" si="34"/>
        <v/>
      </c>
    </row>
    <row r="158" spans="1:94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9"/>
      <c r="AC158" s="20"/>
      <c r="AD158" s="20"/>
      <c r="AE158" s="8"/>
      <c r="AF158" s="62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8"/>
      <c r="AU158" s="8"/>
      <c r="AV158" s="56"/>
      <c r="AW158" s="60"/>
      <c r="AX158" s="8"/>
      <c r="AY158" s="14"/>
      <c r="AZ158" s="13"/>
      <c r="BA158" s="8"/>
      <c r="BB158" s="56"/>
      <c r="BC158" s="13"/>
      <c r="BD158" s="8"/>
      <c r="BE158" s="14"/>
      <c r="BF158" s="13"/>
      <c r="BG158" s="8"/>
      <c r="BH158" s="56"/>
      <c r="BI158" s="13" t="s">
        <v>447</v>
      </c>
      <c r="BJ158" s="109" t="s">
        <v>447</v>
      </c>
      <c r="BK158" s="1"/>
      <c r="BL158" s="1"/>
      <c r="BM158" s="1"/>
      <c r="BN158" s="1"/>
      <c r="BO158" s="1"/>
      <c r="CA158" s="29"/>
      <c r="CB158" s="44" t="str">
        <f t="shared" si="23"/>
        <v/>
      </c>
      <c r="CC158" s="45" t="str">
        <f t="shared" si="24"/>
        <v/>
      </c>
      <c r="CD158" s="45" t="str">
        <f t="shared" si="25"/>
        <v/>
      </c>
      <c r="CE158" s="44" t="str">
        <f t="shared" si="26"/>
        <v/>
      </c>
      <c r="CF158" s="45" t="str">
        <f t="shared" si="27"/>
        <v/>
      </c>
      <c r="CG158" s="44" t="e">
        <f>IF(AND(#REF!="",#REF!="",#REF!="",#REF!=""),"",SUM(#REF!,#REF!,#REF!,#REF!,#REF!))</f>
        <v>#REF!</v>
      </c>
      <c r="CH158" s="45" t="str">
        <f t="shared" si="28"/>
        <v/>
      </c>
      <c r="CI158" s="44" t="str">
        <f t="shared" si="29"/>
        <v/>
      </c>
      <c r="CJ158" s="45" t="str">
        <f t="shared" si="30"/>
        <v/>
      </c>
      <c r="CK158" s="44" t="str">
        <f t="shared" si="31"/>
        <v/>
      </c>
      <c r="CL158" s="45" t="str">
        <f t="shared" si="32"/>
        <v/>
      </c>
      <c r="CM158" s="44" t="e">
        <f>IF(AND(#REF!="",#REF!="",#REF!="",#REF!=""),"",SUM(#REF!,#REF!,#REF!,#REF!,#REF!))</f>
        <v>#REF!</v>
      </c>
      <c r="CN158" s="45" t="str">
        <f t="shared" si="33"/>
        <v/>
      </c>
      <c r="CO158" s="38" t="e">
        <f>IF(AND(#REF!="",#REF!="",#REF!="",#REF!=""),"",SUM(#REF!,#REF!,#REF!,#REF!))</f>
        <v>#REF!</v>
      </c>
      <c r="CP158" s="38" t="str">
        <f t="shared" si="34"/>
        <v/>
      </c>
    </row>
    <row r="159" spans="1:94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9"/>
      <c r="AC159" s="20"/>
      <c r="AD159" s="20"/>
      <c r="AE159" s="8"/>
      <c r="AF159" s="62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8"/>
      <c r="AU159" s="8"/>
      <c r="AV159" s="56"/>
      <c r="AW159" s="60"/>
      <c r="AX159" s="8"/>
      <c r="AY159" s="14"/>
      <c r="AZ159" s="13"/>
      <c r="BA159" s="8"/>
      <c r="BB159" s="56"/>
      <c r="BC159" s="13"/>
      <c r="BD159" s="8"/>
      <c r="BE159" s="14"/>
      <c r="BF159" s="13"/>
      <c r="BG159" s="8"/>
      <c r="BH159" s="56"/>
      <c r="BI159" s="13" t="s">
        <v>447</v>
      </c>
      <c r="BJ159" s="109" t="s">
        <v>447</v>
      </c>
      <c r="BK159" s="1"/>
      <c r="BL159" s="1"/>
      <c r="BM159" s="1"/>
      <c r="BN159" s="1"/>
      <c r="BO159" s="1"/>
      <c r="CA159" s="29"/>
      <c r="CB159" s="44" t="str">
        <f t="shared" si="23"/>
        <v/>
      </c>
      <c r="CC159" s="45" t="str">
        <f t="shared" si="24"/>
        <v/>
      </c>
      <c r="CD159" s="45" t="str">
        <f t="shared" si="25"/>
        <v/>
      </c>
      <c r="CE159" s="44" t="str">
        <f t="shared" si="26"/>
        <v/>
      </c>
      <c r="CF159" s="45" t="str">
        <f t="shared" si="27"/>
        <v/>
      </c>
      <c r="CG159" s="44" t="e">
        <f>IF(AND(#REF!="",#REF!="",#REF!="",#REF!=""),"",SUM(#REF!,#REF!,#REF!,#REF!,#REF!))</f>
        <v>#REF!</v>
      </c>
      <c r="CH159" s="45" t="str">
        <f t="shared" si="28"/>
        <v/>
      </c>
      <c r="CI159" s="44" t="str">
        <f t="shared" si="29"/>
        <v/>
      </c>
      <c r="CJ159" s="45" t="str">
        <f t="shared" si="30"/>
        <v/>
      </c>
      <c r="CK159" s="44" t="str">
        <f t="shared" si="31"/>
        <v/>
      </c>
      <c r="CL159" s="45" t="str">
        <f t="shared" si="32"/>
        <v/>
      </c>
      <c r="CM159" s="44" t="e">
        <f>IF(AND(#REF!="",#REF!="",#REF!="",#REF!=""),"",SUM(#REF!,#REF!,#REF!,#REF!,#REF!))</f>
        <v>#REF!</v>
      </c>
      <c r="CN159" s="45" t="str">
        <f t="shared" si="33"/>
        <v/>
      </c>
      <c r="CO159" s="38" t="e">
        <f>IF(AND(#REF!="",#REF!="",#REF!="",#REF!=""),"",SUM(#REF!,#REF!,#REF!,#REF!))</f>
        <v>#REF!</v>
      </c>
      <c r="CP159" s="38" t="str">
        <f t="shared" si="34"/>
        <v/>
      </c>
    </row>
    <row r="160" spans="1:94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9"/>
      <c r="AC160" s="20"/>
      <c r="AD160" s="20"/>
      <c r="AE160" s="8"/>
      <c r="AF160" s="62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8"/>
      <c r="AU160" s="8"/>
      <c r="AV160" s="56"/>
      <c r="AW160" s="60"/>
      <c r="AX160" s="8"/>
      <c r="AY160" s="14"/>
      <c r="AZ160" s="13"/>
      <c r="BA160" s="8"/>
      <c r="BB160" s="56"/>
      <c r="BC160" s="13"/>
      <c r="BD160" s="8"/>
      <c r="BE160" s="14"/>
      <c r="BF160" s="13"/>
      <c r="BG160" s="8"/>
      <c r="BH160" s="56"/>
      <c r="BI160" s="13" t="s">
        <v>447</v>
      </c>
      <c r="BJ160" s="109" t="s">
        <v>447</v>
      </c>
      <c r="BK160" s="1"/>
      <c r="BL160" s="1"/>
      <c r="BM160" s="1"/>
      <c r="BN160" s="1"/>
      <c r="BO160" s="1"/>
      <c r="CA160" s="29"/>
      <c r="CB160" s="44" t="str">
        <f t="shared" si="23"/>
        <v/>
      </c>
      <c r="CC160" s="45" t="str">
        <f t="shared" si="24"/>
        <v/>
      </c>
      <c r="CD160" s="45" t="str">
        <f t="shared" si="25"/>
        <v/>
      </c>
      <c r="CE160" s="44" t="str">
        <f t="shared" si="26"/>
        <v/>
      </c>
      <c r="CF160" s="45" t="str">
        <f t="shared" si="27"/>
        <v/>
      </c>
      <c r="CG160" s="44" t="e">
        <f>IF(AND(#REF!="",#REF!="",#REF!="",#REF!=""),"",SUM(#REF!,#REF!,#REF!,#REF!,#REF!))</f>
        <v>#REF!</v>
      </c>
      <c r="CH160" s="45" t="str">
        <f t="shared" si="28"/>
        <v/>
      </c>
      <c r="CI160" s="44" t="str">
        <f t="shared" si="29"/>
        <v/>
      </c>
      <c r="CJ160" s="45" t="str">
        <f t="shared" si="30"/>
        <v/>
      </c>
      <c r="CK160" s="44" t="str">
        <f t="shared" si="31"/>
        <v/>
      </c>
      <c r="CL160" s="45" t="str">
        <f t="shared" si="32"/>
        <v/>
      </c>
      <c r="CM160" s="44" t="e">
        <f>IF(AND(#REF!="",#REF!="",#REF!="",#REF!=""),"",SUM(#REF!,#REF!,#REF!,#REF!,#REF!))</f>
        <v>#REF!</v>
      </c>
      <c r="CN160" s="45" t="str">
        <f t="shared" si="33"/>
        <v/>
      </c>
      <c r="CO160" s="38" t="e">
        <f>IF(AND(#REF!="",#REF!="",#REF!="",#REF!=""),"",SUM(#REF!,#REF!,#REF!,#REF!))</f>
        <v>#REF!</v>
      </c>
      <c r="CP160" s="38" t="str">
        <f t="shared" si="34"/>
        <v/>
      </c>
    </row>
    <row r="161" spans="1:94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9"/>
      <c r="AC161" s="20"/>
      <c r="AD161" s="20"/>
      <c r="AE161" s="8"/>
      <c r="AF161" s="62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8"/>
      <c r="AU161" s="8"/>
      <c r="AV161" s="56"/>
      <c r="AW161" s="60"/>
      <c r="AX161" s="8"/>
      <c r="AY161" s="14"/>
      <c r="AZ161" s="13"/>
      <c r="BA161" s="8"/>
      <c r="BB161" s="56"/>
      <c r="BC161" s="13"/>
      <c r="BD161" s="8"/>
      <c r="BE161" s="14"/>
      <c r="BF161" s="13"/>
      <c r="BG161" s="8"/>
      <c r="BH161" s="56"/>
      <c r="BI161" s="13" t="s">
        <v>447</v>
      </c>
      <c r="BJ161" s="109" t="s">
        <v>447</v>
      </c>
      <c r="BK161" s="1"/>
      <c r="BL161" s="1"/>
      <c r="BM161" s="1"/>
      <c r="BN161" s="1"/>
      <c r="BO161" s="1"/>
      <c r="CA161" s="29"/>
      <c r="CB161" s="44" t="str">
        <f t="shared" si="23"/>
        <v/>
      </c>
      <c r="CC161" s="45" t="str">
        <f t="shared" si="24"/>
        <v/>
      </c>
      <c r="CD161" s="45" t="str">
        <f t="shared" si="25"/>
        <v/>
      </c>
      <c r="CE161" s="44" t="str">
        <f t="shared" si="26"/>
        <v/>
      </c>
      <c r="CF161" s="45" t="str">
        <f t="shared" si="27"/>
        <v/>
      </c>
      <c r="CG161" s="44" t="e">
        <f>IF(AND(#REF!="",#REF!="",#REF!="",#REF!=""),"",SUM(#REF!,#REF!,#REF!,#REF!,#REF!))</f>
        <v>#REF!</v>
      </c>
      <c r="CH161" s="45" t="str">
        <f t="shared" si="28"/>
        <v/>
      </c>
      <c r="CI161" s="44" t="str">
        <f t="shared" si="29"/>
        <v/>
      </c>
      <c r="CJ161" s="45" t="str">
        <f t="shared" si="30"/>
        <v/>
      </c>
      <c r="CK161" s="44" t="str">
        <f t="shared" si="31"/>
        <v/>
      </c>
      <c r="CL161" s="45" t="str">
        <f t="shared" si="32"/>
        <v/>
      </c>
      <c r="CM161" s="44" t="e">
        <f>IF(AND(#REF!="",#REF!="",#REF!="",#REF!=""),"",SUM(#REF!,#REF!,#REF!,#REF!,#REF!))</f>
        <v>#REF!</v>
      </c>
      <c r="CN161" s="45" t="str">
        <f t="shared" si="33"/>
        <v/>
      </c>
      <c r="CO161" s="38" t="e">
        <f>IF(AND(#REF!="",#REF!="",#REF!="",#REF!=""),"",SUM(#REF!,#REF!,#REF!,#REF!))</f>
        <v>#REF!</v>
      </c>
      <c r="CP161" s="38" t="str">
        <f t="shared" si="34"/>
        <v/>
      </c>
    </row>
    <row r="162" spans="1:94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9"/>
      <c r="AC162" s="20"/>
      <c r="AD162" s="20"/>
      <c r="AE162" s="8"/>
      <c r="AF162" s="62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8"/>
      <c r="AU162" s="8"/>
      <c r="AV162" s="56"/>
      <c r="AW162" s="60"/>
      <c r="AX162" s="8"/>
      <c r="AY162" s="14"/>
      <c r="AZ162" s="13"/>
      <c r="BA162" s="8"/>
      <c r="BB162" s="56"/>
      <c r="BC162" s="13"/>
      <c r="BD162" s="8"/>
      <c r="BE162" s="14"/>
      <c r="BF162" s="13"/>
      <c r="BG162" s="8"/>
      <c r="BH162" s="56"/>
      <c r="BI162" s="13" t="s">
        <v>447</v>
      </c>
      <c r="BJ162" s="109" t="s">
        <v>447</v>
      </c>
      <c r="BK162" s="1"/>
      <c r="BL162" s="1"/>
      <c r="BM162" s="1"/>
      <c r="BN162" s="1"/>
      <c r="BO162" s="1"/>
      <c r="CA162" s="29"/>
      <c r="CB162" s="44" t="str">
        <f t="shared" si="23"/>
        <v/>
      </c>
      <c r="CC162" s="45" t="str">
        <f t="shared" si="24"/>
        <v/>
      </c>
      <c r="CD162" s="45" t="str">
        <f t="shared" si="25"/>
        <v/>
      </c>
      <c r="CE162" s="44" t="str">
        <f t="shared" si="26"/>
        <v/>
      </c>
      <c r="CF162" s="45" t="str">
        <f t="shared" si="27"/>
        <v/>
      </c>
      <c r="CG162" s="44" t="e">
        <f>IF(AND(#REF!="",#REF!="",#REF!="",#REF!=""),"",SUM(#REF!,#REF!,#REF!,#REF!,#REF!))</f>
        <v>#REF!</v>
      </c>
      <c r="CH162" s="45" t="str">
        <f t="shared" si="28"/>
        <v/>
      </c>
      <c r="CI162" s="44" t="str">
        <f t="shared" si="29"/>
        <v/>
      </c>
      <c r="CJ162" s="45" t="str">
        <f t="shared" si="30"/>
        <v/>
      </c>
      <c r="CK162" s="44" t="str">
        <f t="shared" si="31"/>
        <v/>
      </c>
      <c r="CL162" s="45" t="str">
        <f t="shared" si="32"/>
        <v/>
      </c>
      <c r="CM162" s="44" t="e">
        <f>IF(AND(#REF!="",#REF!="",#REF!="",#REF!=""),"",SUM(#REF!,#REF!,#REF!,#REF!,#REF!))</f>
        <v>#REF!</v>
      </c>
      <c r="CN162" s="45" t="str">
        <f t="shared" si="33"/>
        <v/>
      </c>
      <c r="CO162" s="38" t="e">
        <f>IF(AND(#REF!="",#REF!="",#REF!="",#REF!=""),"",SUM(#REF!,#REF!,#REF!,#REF!))</f>
        <v>#REF!</v>
      </c>
      <c r="CP162" s="38" t="str">
        <f t="shared" si="34"/>
        <v/>
      </c>
    </row>
    <row r="163" spans="1:94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9"/>
      <c r="AC163" s="20"/>
      <c r="AD163" s="20"/>
      <c r="AE163" s="8"/>
      <c r="AF163" s="62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8"/>
      <c r="AU163" s="8"/>
      <c r="AV163" s="56"/>
      <c r="AW163" s="60"/>
      <c r="AX163" s="8"/>
      <c r="AY163" s="14"/>
      <c r="AZ163" s="13"/>
      <c r="BA163" s="8"/>
      <c r="BB163" s="56"/>
      <c r="BC163" s="13"/>
      <c r="BD163" s="8"/>
      <c r="BE163" s="14"/>
      <c r="BF163" s="13"/>
      <c r="BG163" s="8"/>
      <c r="BH163" s="56"/>
      <c r="BI163" s="13" t="s">
        <v>447</v>
      </c>
      <c r="BJ163" s="109" t="s">
        <v>447</v>
      </c>
      <c r="BK163" s="1"/>
      <c r="BL163" s="1"/>
      <c r="BM163" s="1"/>
      <c r="BN163" s="1"/>
      <c r="BO163" s="1"/>
      <c r="CA163" s="29"/>
      <c r="CB163" s="44" t="str">
        <f t="shared" si="23"/>
        <v/>
      </c>
      <c r="CC163" s="45" t="str">
        <f t="shared" si="24"/>
        <v/>
      </c>
      <c r="CD163" s="45" t="str">
        <f t="shared" si="25"/>
        <v/>
      </c>
      <c r="CE163" s="44" t="str">
        <f t="shared" si="26"/>
        <v/>
      </c>
      <c r="CF163" s="45" t="str">
        <f t="shared" si="27"/>
        <v/>
      </c>
      <c r="CG163" s="44" t="e">
        <f>IF(AND(#REF!="",#REF!="",#REF!="",#REF!=""),"",SUM(#REF!,#REF!,#REF!,#REF!,#REF!))</f>
        <v>#REF!</v>
      </c>
      <c r="CH163" s="45" t="str">
        <f t="shared" si="28"/>
        <v/>
      </c>
      <c r="CI163" s="44" t="str">
        <f t="shared" si="29"/>
        <v/>
      </c>
      <c r="CJ163" s="45" t="str">
        <f t="shared" si="30"/>
        <v/>
      </c>
      <c r="CK163" s="44" t="str">
        <f t="shared" si="31"/>
        <v/>
      </c>
      <c r="CL163" s="45" t="str">
        <f t="shared" si="32"/>
        <v/>
      </c>
      <c r="CM163" s="44" t="e">
        <f>IF(AND(#REF!="",#REF!="",#REF!="",#REF!=""),"",SUM(#REF!,#REF!,#REF!,#REF!,#REF!))</f>
        <v>#REF!</v>
      </c>
      <c r="CN163" s="45" t="str">
        <f t="shared" si="33"/>
        <v/>
      </c>
      <c r="CO163" s="38" t="e">
        <f>IF(AND(#REF!="",#REF!="",#REF!="",#REF!=""),"",SUM(#REF!,#REF!,#REF!,#REF!))</f>
        <v>#REF!</v>
      </c>
      <c r="CP163" s="38" t="str">
        <f t="shared" si="34"/>
        <v/>
      </c>
    </row>
    <row r="164" spans="1:94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9"/>
      <c r="AC164" s="20"/>
      <c r="AD164" s="20"/>
      <c r="AE164" s="8"/>
      <c r="AF164" s="62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8"/>
      <c r="AU164" s="8"/>
      <c r="AV164" s="56"/>
      <c r="AW164" s="60"/>
      <c r="AX164" s="8"/>
      <c r="AY164" s="14"/>
      <c r="AZ164" s="13"/>
      <c r="BA164" s="8"/>
      <c r="BB164" s="56"/>
      <c r="BC164" s="13"/>
      <c r="BD164" s="8"/>
      <c r="BE164" s="14"/>
      <c r="BF164" s="13"/>
      <c r="BG164" s="8"/>
      <c r="BH164" s="56"/>
      <c r="BI164" s="13" t="s">
        <v>447</v>
      </c>
      <c r="BJ164" s="109" t="s">
        <v>447</v>
      </c>
      <c r="BK164" s="1"/>
      <c r="BL164" s="1"/>
      <c r="BM164" s="1"/>
      <c r="BN164" s="1"/>
      <c r="BO164" s="1"/>
      <c r="CA164" s="29"/>
      <c r="CB164" s="44" t="str">
        <f t="shared" si="23"/>
        <v/>
      </c>
      <c r="CC164" s="45" t="str">
        <f t="shared" si="24"/>
        <v/>
      </c>
      <c r="CD164" s="45" t="str">
        <f t="shared" si="25"/>
        <v/>
      </c>
      <c r="CE164" s="44" t="str">
        <f t="shared" si="26"/>
        <v/>
      </c>
      <c r="CF164" s="45" t="str">
        <f t="shared" si="27"/>
        <v/>
      </c>
      <c r="CG164" s="44" t="e">
        <f>IF(AND(#REF!="",#REF!="",#REF!="",#REF!=""),"",SUM(#REF!,#REF!,#REF!,#REF!,#REF!))</f>
        <v>#REF!</v>
      </c>
      <c r="CH164" s="45" t="str">
        <f t="shared" si="28"/>
        <v/>
      </c>
      <c r="CI164" s="44" t="str">
        <f t="shared" si="29"/>
        <v/>
      </c>
      <c r="CJ164" s="45" t="str">
        <f t="shared" si="30"/>
        <v/>
      </c>
      <c r="CK164" s="44" t="str">
        <f t="shared" si="31"/>
        <v/>
      </c>
      <c r="CL164" s="45" t="str">
        <f t="shared" si="32"/>
        <v/>
      </c>
      <c r="CM164" s="44" t="e">
        <f>IF(AND(#REF!="",#REF!="",#REF!="",#REF!=""),"",SUM(#REF!,#REF!,#REF!,#REF!,#REF!))</f>
        <v>#REF!</v>
      </c>
      <c r="CN164" s="45" t="str">
        <f t="shared" si="33"/>
        <v/>
      </c>
      <c r="CO164" s="38" t="e">
        <f>IF(AND(#REF!="",#REF!="",#REF!="",#REF!=""),"",SUM(#REF!,#REF!,#REF!,#REF!))</f>
        <v>#REF!</v>
      </c>
      <c r="CP164" s="38" t="str">
        <f t="shared" si="34"/>
        <v/>
      </c>
    </row>
    <row r="165" spans="1:94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9"/>
      <c r="AC165" s="20"/>
      <c r="AD165" s="20"/>
      <c r="AE165" s="8"/>
      <c r="AF165" s="62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8"/>
      <c r="AU165" s="8"/>
      <c r="AV165" s="56"/>
      <c r="AW165" s="60"/>
      <c r="AX165" s="8"/>
      <c r="AY165" s="14"/>
      <c r="AZ165" s="13"/>
      <c r="BA165" s="8"/>
      <c r="BB165" s="56"/>
      <c r="BC165" s="13"/>
      <c r="BD165" s="8"/>
      <c r="BE165" s="14"/>
      <c r="BF165" s="13"/>
      <c r="BG165" s="8"/>
      <c r="BH165" s="56"/>
      <c r="BI165" s="13" t="s">
        <v>447</v>
      </c>
      <c r="BJ165" s="109" t="s">
        <v>447</v>
      </c>
      <c r="BK165" s="1"/>
      <c r="BL165" s="1"/>
      <c r="BM165" s="1"/>
      <c r="BN165" s="1"/>
      <c r="BO165" s="1"/>
      <c r="CA165" s="29"/>
      <c r="CB165" s="44" t="str">
        <f t="shared" si="23"/>
        <v/>
      </c>
      <c r="CC165" s="45" t="str">
        <f t="shared" si="24"/>
        <v/>
      </c>
      <c r="CD165" s="45" t="str">
        <f t="shared" si="25"/>
        <v/>
      </c>
      <c r="CE165" s="44" t="str">
        <f t="shared" si="26"/>
        <v/>
      </c>
      <c r="CF165" s="45" t="str">
        <f t="shared" si="27"/>
        <v/>
      </c>
      <c r="CG165" s="44" t="e">
        <f>IF(AND(#REF!="",#REF!="",#REF!="",#REF!=""),"",SUM(#REF!,#REF!,#REF!,#REF!,#REF!))</f>
        <v>#REF!</v>
      </c>
      <c r="CH165" s="45" t="str">
        <f t="shared" si="28"/>
        <v/>
      </c>
      <c r="CI165" s="44" t="str">
        <f t="shared" si="29"/>
        <v/>
      </c>
      <c r="CJ165" s="45" t="str">
        <f t="shared" si="30"/>
        <v/>
      </c>
      <c r="CK165" s="44" t="str">
        <f t="shared" si="31"/>
        <v/>
      </c>
      <c r="CL165" s="45" t="str">
        <f t="shared" si="32"/>
        <v/>
      </c>
      <c r="CM165" s="44" t="e">
        <f>IF(AND(#REF!="",#REF!="",#REF!="",#REF!=""),"",SUM(#REF!,#REF!,#REF!,#REF!,#REF!))</f>
        <v>#REF!</v>
      </c>
      <c r="CN165" s="45" t="str">
        <f t="shared" si="33"/>
        <v/>
      </c>
      <c r="CO165" s="38" t="e">
        <f>IF(AND(#REF!="",#REF!="",#REF!="",#REF!=""),"",SUM(#REF!,#REF!,#REF!,#REF!))</f>
        <v>#REF!</v>
      </c>
      <c r="CP165" s="38" t="str">
        <f t="shared" si="34"/>
        <v/>
      </c>
    </row>
    <row r="166" spans="1:94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9"/>
      <c r="AC166" s="20"/>
      <c r="AD166" s="20"/>
      <c r="AE166" s="8"/>
      <c r="AF166" s="62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8"/>
      <c r="AU166" s="8"/>
      <c r="AV166" s="56"/>
      <c r="AW166" s="60"/>
      <c r="AX166" s="8"/>
      <c r="AY166" s="14"/>
      <c r="AZ166" s="13"/>
      <c r="BA166" s="8"/>
      <c r="BB166" s="56"/>
      <c r="BC166" s="13"/>
      <c r="BD166" s="8"/>
      <c r="BE166" s="14"/>
      <c r="BF166" s="13"/>
      <c r="BG166" s="8"/>
      <c r="BH166" s="56"/>
      <c r="BI166" s="13" t="s">
        <v>447</v>
      </c>
      <c r="BJ166" s="109" t="s">
        <v>447</v>
      </c>
      <c r="BK166" s="1"/>
      <c r="BL166" s="1"/>
      <c r="BM166" s="1"/>
      <c r="BN166" s="1"/>
      <c r="BO166" s="1"/>
      <c r="CA166" s="29"/>
      <c r="CB166" s="44" t="str">
        <f t="shared" si="23"/>
        <v/>
      </c>
      <c r="CC166" s="45" t="str">
        <f t="shared" si="24"/>
        <v/>
      </c>
      <c r="CD166" s="45" t="str">
        <f t="shared" si="25"/>
        <v/>
      </c>
      <c r="CE166" s="44" t="str">
        <f t="shared" si="26"/>
        <v/>
      </c>
      <c r="CF166" s="45" t="str">
        <f t="shared" si="27"/>
        <v/>
      </c>
      <c r="CG166" s="44" t="e">
        <f>IF(AND(#REF!="",#REF!="",#REF!="",#REF!=""),"",SUM(#REF!,#REF!,#REF!,#REF!,#REF!))</f>
        <v>#REF!</v>
      </c>
      <c r="CH166" s="45" t="str">
        <f t="shared" si="28"/>
        <v/>
      </c>
      <c r="CI166" s="44" t="str">
        <f t="shared" si="29"/>
        <v/>
      </c>
      <c r="CJ166" s="45" t="str">
        <f t="shared" si="30"/>
        <v/>
      </c>
      <c r="CK166" s="44" t="str">
        <f t="shared" si="31"/>
        <v/>
      </c>
      <c r="CL166" s="45" t="str">
        <f t="shared" si="32"/>
        <v/>
      </c>
      <c r="CM166" s="44" t="e">
        <f>IF(AND(#REF!="",#REF!="",#REF!="",#REF!=""),"",SUM(#REF!,#REF!,#REF!,#REF!,#REF!))</f>
        <v>#REF!</v>
      </c>
      <c r="CN166" s="45" t="str">
        <f t="shared" si="33"/>
        <v/>
      </c>
      <c r="CO166" s="38" t="e">
        <f>IF(AND(#REF!="",#REF!="",#REF!="",#REF!=""),"",SUM(#REF!,#REF!,#REF!,#REF!))</f>
        <v>#REF!</v>
      </c>
      <c r="CP166" s="38" t="str">
        <f t="shared" si="34"/>
        <v/>
      </c>
    </row>
    <row r="167" spans="1:94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9"/>
      <c r="AC167" s="20"/>
      <c r="AD167" s="20"/>
      <c r="AE167" s="8"/>
      <c r="AF167" s="62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8"/>
      <c r="AU167" s="8"/>
      <c r="AV167" s="56"/>
      <c r="AW167" s="60"/>
      <c r="AX167" s="8"/>
      <c r="AY167" s="14"/>
      <c r="AZ167" s="13"/>
      <c r="BA167" s="8"/>
      <c r="BB167" s="56"/>
      <c r="BC167" s="13"/>
      <c r="BD167" s="8"/>
      <c r="BE167" s="14"/>
      <c r="BF167" s="13"/>
      <c r="BG167" s="8"/>
      <c r="BH167" s="56"/>
      <c r="BI167" s="13" t="s">
        <v>447</v>
      </c>
      <c r="BJ167" s="109" t="s">
        <v>447</v>
      </c>
      <c r="BK167" s="1"/>
      <c r="BL167" s="1"/>
      <c r="BM167" s="1"/>
      <c r="BN167" s="1"/>
      <c r="BO167" s="1"/>
      <c r="CA167" s="29"/>
      <c r="CB167" s="44" t="str">
        <f t="shared" si="23"/>
        <v/>
      </c>
      <c r="CC167" s="45" t="str">
        <f t="shared" si="24"/>
        <v/>
      </c>
      <c r="CD167" s="45" t="str">
        <f t="shared" si="25"/>
        <v/>
      </c>
      <c r="CE167" s="44" t="str">
        <f t="shared" si="26"/>
        <v/>
      </c>
      <c r="CF167" s="45" t="str">
        <f t="shared" si="27"/>
        <v/>
      </c>
      <c r="CG167" s="44" t="e">
        <f>IF(AND(#REF!="",#REF!="",#REF!="",#REF!=""),"",SUM(#REF!,#REF!,#REF!,#REF!,#REF!))</f>
        <v>#REF!</v>
      </c>
      <c r="CH167" s="45" t="str">
        <f t="shared" si="28"/>
        <v/>
      </c>
      <c r="CI167" s="44" t="str">
        <f t="shared" si="29"/>
        <v/>
      </c>
      <c r="CJ167" s="45" t="str">
        <f t="shared" si="30"/>
        <v/>
      </c>
      <c r="CK167" s="44" t="str">
        <f t="shared" si="31"/>
        <v/>
      </c>
      <c r="CL167" s="45" t="str">
        <f t="shared" si="32"/>
        <v/>
      </c>
      <c r="CM167" s="44" t="e">
        <f>IF(AND(#REF!="",#REF!="",#REF!="",#REF!=""),"",SUM(#REF!,#REF!,#REF!,#REF!,#REF!))</f>
        <v>#REF!</v>
      </c>
      <c r="CN167" s="45" t="str">
        <f t="shared" si="33"/>
        <v/>
      </c>
      <c r="CO167" s="38" t="e">
        <f>IF(AND(#REF!="",#REF!="",#REF!="",#REF!=""),"",SUM(#REF!,#REF!,#REF!,#REF!))</f>
        <v>#REF!</v>
      </c>
      <c r="CP167" s="38" t="str">
        <f t="shared" si="34"/>
        <v/>
      </c>
    </row>
    <row r="168" spans="1:94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9"/>
      <c r="AC168" s="20"/>
      <c r="AD168" s="20"/>
      <c r="AE168" s="8"/>
      <c r="AF168" s="62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8"/>
      <c r="AU168" s="8"/>
      <c r="AV168" s="56"/>
      <c r="AW168" s="60"/>
      <c r="AX168" s="8"/>
      <c r="AY168" s="14"/>
      <c r="AZ168" s="13"/>
      <c r="BA168" s="8"/>
      <c r="BB168" s="56"/>
      <c r="BC168" s="13"/>
      <c r="BD168" s="8"/>
      <c r="BE168" s="14"/>
      <c r="BF168" s="13"/>
      <c r="BG168" s="8"/>
      <c r="BH168" s="56"/>
      <c r="BI168" s="13" t="s">
        <v>447</v>
      </c>
      <c r="BJ168" s="109" t="s">
        <v>447</v>
      </c>
      <c r="BK168" s="1"/>
      <c r="BL168" s="1"/>
      <c r="BM168" s="1"/>
      <c r="BN168" s="1"/>
      <c r="BO168" s="1"/>
      <c r="CA168" s="29"/>
      <c r="CB168" s="44" t="str">
        <f t="shared" si="23"/>
        <v/>
      </c>
      <c r="CC168" s="45" t="str">
        <f t="shared" si="24"/>
        <v/>
      </c>
      <c r="CD168" s="45" t="str">
        <f t="shared" si="25"/>
        <v/>
      </c>
      <c r="CE168" s="44" t="str">
        <f t="shared" si="26"/>
        <v/>
      </c>
      <c r="CF168" s="45" t="str">
        <f t="shared" si="27"/>
        <v/>
      </c>
      <c r="CG168" s="44" t="e">
        <f>IF(AND(#REF!="",#REF!="",#REF!="",#REF!=""),"",SUM(#REF!,#REF!,#REF!,#REF!,#REF!))</f>
        <v>#REF!</v>
      </c>
      <c r="CH168" s="45" t="str">
        <f t="shared" si="28"/>
        <v/>
      </c>
      <c r="CI168" s="44" t="str">
        <f t="shared" si="29"/>
        <v/>
      </c>
      <c r="CJ168" s="45" t="str">
        <f t="shared" si="30"/>
        <v/>
      </c>
      <c r="CK168" s="44" t="str">
        <f t="shared" si="31"/>
        <v/>
      </c>
      <c r="CL168" s="45" t="str">
        <f t="shared" si="32"/>
        <v/>
      </c>
      <c r="CM168" s="44" t="e">
        <f>IF(AND(#REF!="",#REF!="",#REF!="",#REF!=""),"",SUM(#REF!,#REF!,#REF!,#REF!,#REF!))</f>
        <v>#REF!</v>
      </c>
      <c r="CN168" s="45" t="str">
        <f t="shared" si="33"/>
        <v/>
      </c>
      <c r="CO168" s="38" t="e">
        <f>IF(AND(#REF!="",#REF!="",#REF!="",#REF!=""),"",SUM(#REF!,#REF!,#REF!,#REF!))</f>
        <v>#REF!</v>
      </c>
      <c r="CP168" s="38" t="str">
        <f t="shared" si="34"/>
        <v/>
      </c>
    </row>
    <row r="169" spans="1:94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9"/>
      <c r="AC169" s="20"/>
      <c r="AD169" s="20"/>
      <c r="AE169" s="8"/>
      <c r="AF169" s="62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8"/>
      <c r="AU169" s="8"/>
      <c r="AV169" s="56"/>
      <c r="AW169" s="60"/>
      <c r="AX169" s="8"/>
      <c r="AY169" s="14"/>
      <c r="AZ169" s="13"/>
      <c r="BA169" s="8"/>
      <c r="BB169" s="56"/>
      <c r="BC169" s="13"/>
      <c r="BD169" s="8"/>
      <c r="BE169" s="14"/>
      <c r="BF169" s="13"/>
      <c r="BG169" s="8"/>
      <c r="BH169" s="56"/>
      <c r="BI169" s="13" t="s">
        <v>447</v>
      </c>
      <c r="BJ169" s="109" t="s">
        <v>447</v>
      </c>
      <c r="BK169" s="1"/>
      <c r="BL169" s="1"/>
      <c r="BM169" s="1"/>
      <c r="BN169" s="1"/>
      <c r="BO169" s="1"/>
      <c r="CA169" s="29"/>
      <c r="CB169" s="44" t="str">
        <f t="shared" si="23"/>
        <v/>
      </c>
      <c r="CC169" s="45" t="str">
        <f t="shared" si="24"/>
        <v/>
      </c>
      <c r="CD169" s="45" t="str">
        <f t="shared" si="25"/>
        <v/>
      </c>
      <c r="CE169" s="44" t="str">
        <f t="shared" si="26"/>
        <v/>
      </c>
      <c r="CF169" s="45" t="str">
        <f t="shared" si="27"/>
        <v/>
      </c>
      <c r="CG169" s="44" t="e">
        <f>IF(AND(#REF!="",#REF!="",#REF!="",#REF!=""),"",SUM(#REF!,#REF!,#REF!,#REF!,#REF!))</f>
        <v>#REF!</v>
      </c>
      <c r="CH169" s="45" t="str">
        <f t="shared" si="28"/>
        <v/>
      </c>
      <c r="CI169" s="44" t="str">
        <f t="shared" si="29"/>
        <v/>
      </c>
      <c r="CJ169" s="45" t="str">
        <f t="shared" si="30"/>
        <v/>
      </c>
      <c r="CK169" s="44" t="str">
        <f t="shared" si="31"/>
        <v/>
      </c>
      <c r="CL169" s="45" t="str">
        <f t="shared" si="32"/>
        <v/>
      </c>
      <c r="CM169" s="44" t="e">
        <f>IF(AND(#REF!="",#REF!="",#REF!="",#REF!=""),"",SUM(#REF!,#REF!,#REF!,#REF!,#REF!))</f>
        <v>#REF!</v>
      </c>
      <c r="CN169" s="45" t="str">
        <f t="shared" si="33"/>
        <v/>
      </c>
      <c r="CO169" s="38" t="e">
        <f>IF(AND(#REF!="",#REF!="",#REF!="",#REF!=""),"",SUM(#REF!,#REF!,#REF!,#REF!))</f>
        <v>#REF!</v>
      </c>
      <c r="CP169" s="38" t="str">
        <f t="shared" si="34"/>
        <v/>
      </c>
    </row>
    <row r="170" spans="1:94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9"/>
      <c r="AC170" s="20"/>
      <c r="AD170" s="20"/>
      <c r="AE170" s="8"/>
      <c r="AF170" s="62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8"/>
      <c r="AU170" s="8"/>
      <c r="AV170" s="56"/>
      <c r="AW170" s="60"/>
      <c r="AX170" s="8"/>
      <c r="AY170" s="14"/>
      <c r="AZ170" s="13"/>
      <c r="BA170" s="8"/>
      <c r="BB170" s="56"/>
      <c r="BC170" s="13"/>
      <c r="BD170" s="8"/>
      <c r="BE170" s="14"/>
      <c r="BF170" s="13"/>
      <c r="BG170" s="8"/>
      <c r="BH170" s="56"/>
      <c r="BI170" s="13" t="s">
        <v>447</v>
      </c>
      <c r="BJ170" s="109" t="s">
        <v>447</v>
      </c>
      <c r="BK170" s="1"/>
      <c r="BL170" s="1"/>
      <c r="BM170" s="1"/>
      <c r="BN170" s="1"/>
      <c r="BO170" s="1"/>
      <c r="CA170" s="29"/>
      <c r="CB170" s="44" t="str">
        <f t="shared" si="23"/>
        <v/>
      </c>
      <c r="CC170" s="45" t="str">
        <f t="shared" si="24"/>
        <v/>
      </c>
      <c r="CD170" s="45" t="str">
        <f t="shared" si="25"/>
        <v/>
      </c>
      <c r="CE170" s="44" t="str">
        <f t="shared" si="26"/>
        <v/>
      </c>
      <c r="CF170" s="45" t="str">
        <f t="shared" si="27"/>
        <v/>
      </c>
      <c r="CG170" s="44" t="e">
        <f>IF(AND(#REF!="",#REF!="",#REF!="",#REF!=""),"",SUM(#REF!,#REF!,#REF!,#REF!,#REF!))</f>
        <v>#REF!</v>
      </c>
      <c r="CH170" s="45" t="str">
        <f t="shared" si="28"/>
        <v/>
      </c>
      <c r="CI170" s="44" t="str">
        <f t="shared" si="29"/>
        <v/>
      </c>
      <c r="CJ170" s="45" t="str">
        <f t="shared" si="30"/>
        <v/>
      </c>
      <c r="CK170" s="44" t="str">
        <f t="shared" si="31"/>
        <v/>
      </c>
      <c r="CL170" s="45" t="str">
        <f t="shared" si="32"/>
        <v/>
      </c>
      <c r="CM170" s="44" t="e">
        <f>IF(AND(#REF!="",#REF!="",#REF!="",#REF!=""),"",SUM(#REF!,#REF!,#REF!,#REF!,#REF!))</f>
        <v>#REF!</v>
      </c>
      <c r="CN170" s="45" t="str">
        <f t="shared" si="33"/>
        <v/>
      </c>
      <c r="CO170" s="38" t="e">
        <f>IF(AND(#REF!="",#REF!="",#REF!="",#REF!=""),"",SUM(#REF!,#REF!,#REF!,#REF!))</f>
        <v>#REF!</v>
      </c>
      <c r="CP170" s="38" t="str">
        <f t="shared" si="34"/>
        <v/>
      </c>
    </row>
    <row r="171" spans="1:94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9"/>
      <c r="AC171" s="20"/>
      <c r="AD171" s="20"/>
      <c r="AE171" s="8"/>
      <c r="AF171" s="62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8"/>
      <c r="AU171" s="8"/>
      <c r="AV171" s="56"/>
      <c r="AW171" s="60"/>
      <c r="AX171" s="8"/>
      <c r="AY171" s="14"/>
      <c r="AZ171" s="13"/>
      <c r="BA171" s="8"/>
      <c r="BB171" s="56"/>
      <c r="BC171" s="13"/>
      <c r="BD171" s="8"/>
      <c r="BE171" s="14"/>
      <c r="BF171" s="13"/>
      <c r="BG171" s="8"/>
      <c r="BH171" s="56"/>
      <c r="BI171" s="13" t="s">
        <v>447</v>
      </c>
      <c r="BJ171" s="109" t="s">
        <v>447</v>
      </c>
      <c r="BK171" s="1"/>
      <c r="BL171" s="1"/>
      <c r="BM171" s="1"/>
      <c r="BN171" s="1"/>
      <c r="BO171" s="1"/>
      <c r="CA171" s="29"/>
      <c r="CB171" s="44" t="str">
        <f t="shared" si="23"/>
        <v/>
      </c>
      <c r="CC171" s="45" t="str">
        <f t="shared" si="24"/>
        <v/>
      </c>
      <c r="CD171" s="45" t="str">
        <f t="shared" si="25"/>
        <v/>
      </c>
      <c r="CE171" s="44" t="str">
        <f t="shared" si="26"/>
        <v/>
      </c>
      <c r="CF171" s="45" t="str">
        <f t="shared" si="27"/>
        <v/>
      </c>
      <c r="CG171" s="44" t="e">
        <f>IF(AND(#REF!="",#REF!="",#REF!="",#REF!=""),"",SUM(#REF!,#REF!,#REF!,#REF!,#REF!))</f>
        <v>#REF!</v>
      </c>
      <c r="CH171" s="45" t="str">
        <f t="shared" si="28"/>
        <v/>
      </c>
      <c r="CI171" s="44" t="str">
        <f t="shared" si="29"/>
        <v/>
      </c>
      <c r="CJ171" s="45" t="str">
        <f t="shared" si="30"/>
        <v/>
      </c>
      <c r="CK171" s="44" t="str">
        <f t="shared" si="31"/>
        <v/>
      </c>
      <c r="CL171" s="45" t="str">
        <f t="shared" si="32"/>
        <v/>
      </c>
      <c r="CM171" s="44" t="e">
        <f>IF(AND(#REF!="",#REF!="",#REF!="",#REF!=""),"",SUM(#REF!,#REF!,#REF!,#REF!,#REF!))</f>
        <v>#REF!</v>
      </c>
      <c r="CN171" s="45" t="str">
        <f t="shared" si="33"/>
        <v/>
      </c>
      <c r="CO171" s="38" t="e">
        <f>IF(AND(#REF!="",#REF!="",#REF!="",#REF!=""),"",SUM(#REF!,#REF!,#REF!,#REF!))</f>
        <v>#REF!</v>
      </c>
      <c r="CP171" s="38" t="str">
        <f t="shared" si="34"/>
        <v/>
      </c>
    </row>
    <row r="172" spans="1:94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9"/>
      <c r="AC172" s="20"/>
      <c r="AD172" s="20"/>
      <c r="AE172" s="8"/>
      <c r="AF172" s="62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8"/>
      <c r="AU172" s="8"/>
      <c r="AV172" s="56"/>
      <c r="AW172" s="60"/>
      <c r="AX172" s="8"/>
      <c r="AY172" s="14"/>
      <c r="AZ172" s="13"/>
      <c r="BA172" s="8"/>
      <c r="BB172" s="56"/>
      <c r="BC172" s="13"/>
      <c r="BD172" s="8"/>
      <c r="BE172" s="14"/>
      <c r="BF172" s="13"/>
      <c r="BG172" s="8"/>
      <c r="BH172" s="56"/>
      <c r="BI172" s="13" t="s">
        <v>447</v>
      </c>
      <c r="BJ172" s="109" t="s">
        <v>447</v>
      </c>
      <c r="BK172" s="1"/>
      <c r="BL172" s="1"/>
      <c r="BM172" s="1"/>
      <c r="BN172" s="1"/>
      <c r="BO172" s="1"/>
      <c r="CA172" s="29"/>
      <c r="CB172" s="44" t="str">
        <f t="shared" si="23"/>
        <v/>
      </c>
      <c r="CC172" s="45" t="str">
        <f t="shared" si="24"/>
        <v/>
      </c>
      <c r="CD172" s="45" t="str">
        <f t="shared" si="25"/>
        <v/>
      </c>
      <c r="CE172" s="44" t="str">
        <f t="shared" si="26"/>
        <v/>
      </c>
      <c r="CF172" s="45" t="str">
        <f t="shared" si="27"/>
        <v/>
      </c>
      <c r="CG172" s="44" t="e">
        <f>IF(AND(#REF!="",#REF!="",#REF!="",#REF!=""),"",SUM(#REF!,#REF!,#REF!,#REF!,#REF!))</f>
        <v>#REF!</v>
      </c>
      <c r="CH172" s="45" t="str">
        <f t="shared" si="28"/>
        <v/>
      </c>
      <c r="CI172" s="44" t="str">
        <f t="shared" si="29"/>
        <v/>
      </c>
      <c r="CJ172" s="45" t="str">
        <f t="shared" si="30"/>
        <v/>
      </c>
      <c r="CK172" s="44" t="str">
        <f t="shared" si="31"/>
        <v/>
      </c>
      <c r="CL172" s="45" t="str">
        <f t="shared" si="32"/>
        <v/>
      </c>
      <c r="CM172" s="44" t="e">
        <f>IF(AND(#REF!="",#REF!="",#REF!="",#REF!=""),"",SUM(#REF!,#REF!,#REF!,#REF!,#REF!))</f>
        <v>#REF!</v>
      </c>
      <c r="CN172" s="45" t="str">
        <f t="shared" si="33"/>
        <v/>
      </c>
      <c r="CO172" s="38" t="e">
        <f>IF(AND(#REF!="",#REF!="",#REF!="",#REF!=""),"",SUM(#REF!,#REF!,#REF!,#REF!))</f>
        <v>#REF!</v>
      </c>
      <c r="CP172" s="38" t="str">
        <f t="shared" si="34"/>
        <v/>
      </c>
    </row>
    <row r="173" spans="1:94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9"/>
      <c r="AC173" s="20"/>
      <c r="AD173" s="20"/>
      <c r="AE173" s="8"/>
      <c r="AF173" s="62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8"/>
      <c r="AU173" s="8"/>
      <c r="AV173" s="56"/>
      <c r="AW173" s="60"/>
      <c r="AX173" s="8"/>
      <c r="AY173" s="14"/>
      <c r="AZ173" s="13"/>
      <c r="BA173" s="8"/>
      <c r="BB173" s="56"/>
      <c r="BC173" s="13"/>
      <c r="BD173" s="8"/>
      <c r="BE173" s="14"/>
      <c r="BF173" s="13"/>
      <c r="BG173" s="8"/>
      <c r="BH173" s="56"/>
      <c r="BI173" s="13" t="s">
        <v>447</v>
      </c>
      <c r="BJ173" s="109" t="s">
        <v>447</v>
      </c>
      <c r="BK173" s="1"/>
      <c r="BL173" s="1"/>
      <c r="BM173" s="1"/>
      <c r="BN173" s="1"/>
      <c r="BO173" s="1"/>
      <c r="CA173" s="29"/>
      <c r="CB173" s="44" t="str">
        <f t="shared" si="23"/>
        <v/>
      </c>
      <c r="CC173" s="45" t="str">
        <f t="shared" si="24"/>
        <v/>
      </c>
      <c r="CD173" s="45" t="str">
        <f t="shared" si="25"/>
        <v/>
      </c>
      <c r="CE173" s="44" t="str">
        <f t="shared" si="26"/>
        <v/>
      </c>
      <c r="CF173" s="45" t="str">
        <f t="shared" si="27"/>
        <v/>
      </c>
      <c r="CG173" s="44" t="e">
        <f>IF(AND(#REF!="",#REF!="",#REF!="",#REF!=""),"",SUM(#REF!,#REF!,#REF!,#REF!,#REF!))</f>
        <v>#REF!</v>
      </c>
      <c r="CH173" s="45" t="str">
        <f t="shared" si="28"/>
        <v/>
      </c>
      <c r="CI173" s="44" t="str">
        <f t="shared" si="29"/>
        <v/>
      </c>
      <c r="CJ173" s="45" t="str">
        <f t="shared" si="30"/>
        <v/>
      </c>
      <c r="CK173" s="44" t="str">
        <f t="shared" si="31"/>
        <v/>
      </c>
      <c r="CL173" s="45" t="str">
        <f t="shared" si="32"/>
        <v/>
      </c>
      <c r="CM173" s="44" t="e">
        <f>IF(AND(#REF!="",#REF!="",#REF!="",#REF!=""),"",SUM(#REF!,#REF!,#REF!,#REF!,#REF!))</f>
        <v>#REF!</v>
      </c>
      <c r="CN173" s="45" t="str">
        <f t="shared" si="33"/>
        <v/>
      </c>
      <c r="CO173" s="38" t="e">
        <f>IF(AND(#REF!="",#REF!="",#REF!="",#REF!=""),"",SUM(#REF!,#REF!,#REF!,#REF!))</f>
        <v>#REF!</v>
      </c>
      <c r="CP173" s="38" t="str">
        <f t="shared" si="34"/>
        <v/>
      </c>
    </row>
    <row r="174" spans="1:94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9"/>
      <c r="AC174" s="20"/>
      <c r="AD174" s="20"/>
      <c r="AE174" s="8"/>
      <c r="AF174" s="62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8"/>
      <c r="AU174" s="8"/>
      <c r="AV174" s="56"/>
      <c r="AW174" s="60"/>
      <c r="AX174" s="8"/>
      <c r="AY174" s="14"/>
      <c r="AZ174" s="13"/>
      <c r="BA174" s="8"/>
      <c r="BB174" s="56"/>
      <c r="BC174" s="13"/>
      <c r="BD174" s="8"/>
      <c r="BE174" s="14"/>
      <c r="BF174" s="13"/>
      <c r="BG174" s="8"/>
      <c r="BH174" s="56"/>
      <c r="BI174" s="13" t="s">
        <v>447</v>
      </c>
      <c r="BJ174" s="109" t="s">
        <v>447</v>
      </c>
      <c r="BK174" s="1"/>
      <c r="BL174" s="1"/>
      <c r="BM174" s="1"/>
      <c r="BN174" s="1"/>
      <c r="BO174" s="1"/>
      <c r="CA174" s="29"/>
      <c r="CB174" s="44" t="str">
        <f t="shared" si="23"/>
        <v/>
      </c>
      <c r="CC174" s="45" t="str">
        <f t="shared" si="24"/>
        <v/>
      </c>
      <c r="CD174" s="45" t="str">
        <f t="shared" si="25"/>
        <v/>
      </c>
      <c r="CE174" s="44" t="str">
        <f t="shared" si="26"/>
        <v/>
      </c>
      <c r="CF174" s="45" t="str">
        <f t="shared" si="27"/>
        <v/>
      </c>
      <c r="CG174" s="44" t="e">
        <f>IF(AND(#REF!="",#REF!="",#REF!="",#REF!=""),"",SUM(#REF!,#REF!,#REF!,#REF!,#REF!))</f>
        <v>#REF!</v>
      </c>
      <c r="CH174" s="45" t="str">
        <f t="shared" si="28"/>
        <v/>
      </c>
      <c r="CI174" s="44" t="str">
        <f t="shared" si="29"/>
        <v/>
      </c>
      <c r="CJ174" s="45" t="str">
        <f t="shared" si="30"/>
        <v/>
      </c>
      <c r="CK174" s="44" t="str">
        <f t="shared" si="31"/>
        <v/>
      </c>
      <c r="CL174" s="45" t="str">
        <f t="shared" si="32"/>
        <v/>
      </c>
      <c r="CM174" s="44" t="e">
        <f>IF(AND(#REF!="",#REF!="",#REF!="",#REF!=""),"",SUM(#REF!,#REF!,#REF!,#REF!,#REF!))</f>
        <v>#REF!</v>
      </c>
      <c r="CN174" s="45" t="str">
        <f t="shared" si="33"/>
        <v/>
      </c>
      <c r="CO174" s="38" t="e">
        <f>IF(AND(#REF!="",#REF!="",#REF!="",#REF!=""),"",SUM(#REF!,#REF!,#REF!,#REF!))</f>
        <v>#REF!</v>
      </c>
      <c r="CP174" s="38" t="str">
        <f t="shared" si="34"/>
        <v/>
      </c>
    </row>
    <row r="175" spans="1:94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9"/>
      <c r="AC175" s="20"/>
      <c r="AD175" s="20"/>
      <c r="AE175" s="8"/>
      <c r="AF175" s="62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8"/>
      <c r="AU175" s="8"/>
      <c r="AV175" s="56"/>
      <c r="AW175" s="60"/>
      <c r="AX175" s="8"/>
      <c r="AY175" s="14"/>
      <c r="AZ175" s="13"/>
      <c r="BA175" s="8"/>
      <c r="BB175" s="56"/>
      <c r="BC175" s="13"/>
      <c r="BD175" s="8"/>
      <c r="BE175" s="14"/>
      <c r="BF175" s="13"/>
      <c r="BG175" s="8"/>
      <c r="BH175" s="56"/>
      <c r="BI175" s="13" t="s">
        <v>447</v>
      </c>
      <c r="BJ175" s="109" t="s">
        <v>447</v>
      </c>
      <c r="BK175" s="1"/>
      <c r="BL175" s="1"/>
      <c r="BM175" s="1"/>
      <c r="BN175" s="1"/>
      <c r="BO175" s="1"/>
      <c r="CA175" s="29"/>
      <c r="CB175" s="44" t="str">
        <f t="shared" si="23"/>
        <v/>
      </c>
      <c r="CC175" s="45" t="str">
        <f t="shared" si="24"/>
        <v/>
      </c>
      <c r="CD175" s="45" t="str">
        <f t="shared" si="25"/>
        <v/>
      </c>
      <c r="CE175" s="44" t="str">
        <f t="shared" si="26"/>
        <v/>
      </c>
      <c r="CF175" s="45" t="str">
        <f t="shared" si="27"/>
        <v/>
      </c>
      <c r="CG175" s="44" t="e">
        <f>IF(AND(#REF!="",#REF!="",#REF!="",#REF!=""),"",SUM(#REF!,#REF!,#REF!,#REF!,#REF!))</f>
        <v>#REF!</v>
      </c>
      <c r="CH175" s="45" t="str">
        <f t="shared" si="28"/>
        <v/>
      </c>
      <c r="CI175" s="44" t="str">
        <f t="shared" si="29"/>
        <v/>
      </c>
      <c r="CJ175" s="45" t="str">
        <f t="shared" si="30"/>
        <v/>
      </c>
      <c r="CK175" s="44" t="str">
        <f t="shared" si="31"/>
        <v/>
      </c>
      <c r="CL175" s="45" t="str">
        <f t="shared" si="32"/>
        <v/>
      </c>
      <c r="CM175" s="44" t="e">
        <f>IF(AND(#REF!="",#REF!="",#REF!="",#REF!=""),"",SUM(#REF!,#REF!,#REF!,#REF!,#REF!))</f>
        <v>#REF!</v>
      </c>
      <c r="CN175" s="45" t="str">
        <f t="shared" si="33"/>
        <v/>
      </c>
      <c r="CO175" s="38" t="e">
        <f>IF(AND(#REF!="",#REF!="",#REF!="",#REF!=""),"",SUM(#REF!,#REF!,#REF!,#REF!))</f>
        <v>#REF!</v>
      </c>
      <c r="CP175" s="38" t="str">
        <f t="shared" si="34"/>
        <v/>
      </c>
    </row>
    <row r="176" spans="1:94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9"/>
      <c r="AC176" s="20"/>
      <c r="AD176" s="20"/>
      <c r="AE176" s="8"/>
      <c r="AF176" s="62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8"/>
      <c r="AU176" s="8"/>
      <c r="AV176" s="56"/>
      <c r="AW176" s="60"/>
      <c r="AX176" s="8"/>
      <c r="AY176" s="14"/>
      <c r="AZ176" s="13"/>
      <c r="BA176" s="8"/>
      <c r="BB176" s="56"/>
      <c r="BC176" s="13"/>
      <c r="BD176" s="8"/>
      <c r="BE176" s="14"/>
      <c r="BF176" s="13"/>
      <c r="BG176" s="8"/>
      <c r="BH176" s="56"/>
      <c r="BI176" s="13" t="s">
        <v>447</v>
      </c>
      <c r="BJ176" s="109" t="s">
        <v>447</v>
      </c>
      <c r="BK176" s="1"/>
      <c r="BL176" s="1"/>
      <c r="BM176" s="1"/>
      <c r="BN176" s="1"/>
      <c r="BO176" s="1"/>
      <c r="CA176" s="29"/>
      <c r="CB176" s="44" t="str">
        <f t="shared" si="23"/>
        <v/>
      </c>
      <c r="CC176" s="45" t="str">
        <f t="shared" si="24"/>
        <v/>
      </c>
      <c r="CD176" s="45" t="str">
        <f t="shared" si="25"/>
        <v/>
      </c>
      <c r="CE176" s="44" t="str">
        <f t="shared" si="26"/>
        <v/>
      </c>
      <c r="CF176" s="45" t="str">
        <f t="shared" si="27"/>
        <v/>
      </c>
      <c r="CG176" s="44" t="e">
        <f>IF(AND(#REF!="",#REF!="",#REF!="",#REF!=""),"",SUM(#REF!,#REF!,#REF!,#REF!,#REF!))</f>
        <v>#REF!</v>
      </c>
      <c r="CH176" s="45" t="str">
        <f t="shared" si="28"/>
        <v/>
      </c>
      <c r="CI176" s="44" t="str">
        <f t="shared" si="29"/>
        <v/>
      </c>
      <c r="CJ176" s="45" t="str">
        <f t="shared" si="30"/>
        <v/>
      </c>
      <c r="CK176" s="44" t="str">
        <f t="shared" si="31"/>
        <v/>
      </c>
      <c r="CL176" s="45" t="str">
        <f t="shared" si="32"/>
        <v/>
      </c>
      <c r="CM176" s="44" t="e">
        <f>IF(AND(#REF!="",#REF!="",#REF!="",#REF!=""),"",SUM(#REF!,#REF!,#REF!,#REF!,#REF!))</f>
        <v>#REF!</v>
      </c>
      <c r="CN176" s="45" t="str">
        <f t="shared" si="33"/>
        <v/>
      </c>
      <c r="CO176" s="38" t="e">
        <f>IF(AND(#REF!="",#REF!="",#REF!="",#REF!=""),"",SUM(#REF!,#REF!,#REF!,#REF!))</f>
        <v>#REF!</v>
      </c>
      <c r="CP176" s="38" t="str">
        <f t="shared" si="34"/>
        <v/>
      </c>
    </row>
    <row r="177" spans="1:94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9"/>
      <c r="AC177" s="20"/>
      <c r="AD177" s="20"/>
      <c r="AE177" s="8"/>
      <c r="AF177" s="62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8"/>
      <c r="AU177" s="8"/>
      <c r="AV177" s="56"/>
      <c r="AW177" s="60"/>
      <c r="AX177" s="8"/>
      <c r="AY177" s="14"/>
      <c r="AZ177" s="13"/>
      <c r="BA177" s="8"/>
      <c r="BB177" s="56"/>
      <c r="BC177" s="13"/>
      <c r="BD177" s="8"/>
      <c r="BE177" s="14"/>
      <c r="BF177" s="13"/>
      <c r="BG177" s="8"/>
      <c r="BH177" s="56"/>
      <c r="BI177" s="13" t="s">
        <v>447</v>
      </c>
      <c r="BJ177" s="109" t="s">
        <v>447</v>
      </c>
      <c r="BK177" s="1"/>
      <c r="BL177" s="1"/>
      <c r="BM177" s="1"/>
      <c r="BN177" s="1"/>
      <c r="BO177" s="1"/>
      <c r="CA177" s="29"/>
      <c r="CB177" s="44" t="str">
        <f t="shared" si="23"/>
        <v/>
      </c>
      <c r="CC177" s="45" t="str">
        <f t="shared" si="24"/>
        <v/>
      </c>
      <c r="CD177" s="45" t="str">
        <f t="shared" si="25"/>
        <v/>
      </c>
      <c r="CE177" s="44" t="str">
        <f t="shared" si="26"/>
        <v/>
      </c>
      <c r="CF177" s="45" t="str">
        <f t="shared" si="27"/>
        <v/>
      </c>
      <c r="CG177" s="44" t="e">
        <f>IF(AND(#REF!="",#REF!="",#REF!="",#REF!=""),"",SUM(#REF!,#REF!,#REF!,#REF!,#REF!))</f>
        <v>#REF!</v>
      </c>
      <c r="CH177" s="45" t="str">
        <f t="shared" si="28"/>
        <v/>
      </c>
      <c r="CI177" s="44" t="str">
        <f t="shared" si="29"/>
        <v/>
      </c>
      <c r="CJ177" s="45" t="str">
        <f t="shared" si="30"/>
        <v/>
      </c>
      <c r="CK177" s="44" t="str">
        <f t="shared" si="31"/>
        <v/>
      </c>
      <c r="CL177" s="45" t="str">
        <f t="shared" si="32"/>
        <v/>
      </c>
      <c r="CM177" s="44" t="e">
        <f>IF(AND(#REF!="",#REF!="",#REF!="",#REF!=""),"",SUM(#REF!,#REF!,#REF!,#REF!,#REF!))</f>
        <v>#REF!</v>
      </c>
      <c r="CN177" s="45" t="str">
        <f t="shared" si="33"/>
        <v/>
      </c>
      <c r="CO177" s="38" t="e">
        <f>IF(AND(#REF!="",#REF!="",#REF!="",#REF!=""),"",SUM(#REF!,#REF!,#REF!,#REF!))</f>
        <v>#REF!</v>
      </c>
      <c r="CP177" s="38" t="str">
        <f t="shared" si="34"/>
        <v/>
      </c>
    </row>
    <row r="178" spans="1:94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9"/>
      <c r="AC178" s="20"/>
      <c r="AD178" s="20"/>
      <c r="AE178" s="8"/>
      <c r="AF178" s="62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8"/>
      <c r="AU178" s="8"/>
      <c r="AV178" s="56"/>
      <c r="AW178" s="60"/>
      <c r="AX178" s="8"/>
      <c r="AY178" s="14"/>
      <c r="AZ178" s="13"/>
      <c r="BA178" s="8"/>
      <c r="BB178" s="56"/>
      <c r="BC178" s="13"/>
      <c r="BD178" s="8"/>
      <c r="BE178" s="14"/>
      <c r="BF178" s="13"/>
      <c r="BG178" s="8"/>
      <c r="BH178" s="56"/>
      <c r="BI178" s="13" t="s">
        <v>447</v>
      </c>
      <c r="BJ178" s="109" t="s">
        <v>447</v>
      </c>
      <c r="BK178" s="1"/>
      <c r="BL178" s="1"/>
      <c r="BM178" s="1"/>
      <c r="BN178" s="1"/>
      <c r="BO178" s="1"/>
      <c r="CA178" s="29"/>
      <c r="CB178" s="44" t="str">
        <f t="shared" si="23"/>
        <v/>
      </c>
      <c r="CC178" s="45" t="str">
        <f t="shared" si="24"/>
        <v/>
      </c>
      <c r="CD178" s="45" t="str">
        <f t="shared" si="25"/>
        <v/>
      </c>
      <c r="CE178" s="44" t="str">
        <f t="shared" si="26"/>
        <v/>
      </c>
      <c r="CF178" s="45" t="str">
        <f t="shared" si="27"/>
        <v/>
      </c>
      <c r="CG178" s="44" t="e">
        <f>IF(AND(#REF!="",#REF!="",#REF!="",#REF!=""),"",SUM(#REF!,#REF!,#REF!,#REF!,#REF!))</f>
        <v>#REF!</v>
      </c>
      <c r="CH178" s="45" t="str">
        <f t="shared" si="28"/>
        <v/>
      </c>
      <c r="CI178" s="44" t="str">
        <f t="shared" si="29"/>
        <v/>
      </c>
      <c r="CJ178" s="45" t="str">
        <f t="shared" si="30"/>
        <v/>
      </c>
      <c r="CK178" s="44" t="str">
        <f t="shared" si="31"/>
        <v/>
      </c>
      <c r="CL178" s="45" t="str">
        <f t="shared" si="32"/>
        <v/>
      </c>
      <c r="CM178" s="44" t="e">
        <f>IF(AND(#REF!="",#REF!="",#REF!="",#REF!=""),"",SUM(#REF!,#REF!,#REF!,#REF!,#REF!))</f>
        <v>#REF!</v>
      </c>
      <c r="CN178" s="45" t="str">
        <f t="shared" si="33"/>
        <v/>
      </c>
      <c r="CO178" s="38" t="e">
        <f>IF(AND(#REF!="",#REF!="",#REF!="",#REF!=""),"",SUM(#REF!,#REF!,#REF!,#REF!))</f>
        <v>#REF!</v>
      </c>
      <c r="CP178" s="38" t="str">
        <f t="shared" si="34"/>
        <v/>
      </c>
    </row>
    <row r="179" spans="1:94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9"/>
      <c r="AC179" s="20"/>
      <c r="AD179" s="20"/>
      <c r="AE179" s="8"/>
      <c r="AF179" s="62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8"/>
      <c r="AU179" s="8"/>
      <c r="AV179" s="56"/>
      <c r="AW179" s="60"/>
      <c r="AX179" s="8"/>
      <c r="AY179" s="14"/>
      <c r="AZ179" s="13"/>
      <c r="BA179" s="8"/>
      <c r="BB179" s="56"/>
      <c r="BC179" s="13"/>
      <c r="BD179" s="8"/>
      <c r="BE179" s="14"/>
      <c r="BF179" s="13"/>
      <c r="BG179" s="8"/>
      <c r="BH179" s="56"/>
      <c r="BI179" s="13" t="s">
        <v>447</v>
      </c>
      <c r="BJ179" s="109" t="s">
        <v>447</v>
      </c>
      <c r="BK179" s="1"/>
      <c r="BL179" s="1"/>
      <c r="BM179" s="1"/>
      <c r="BN179" s="1"/>
      <c r="BO179" s="1"/>
      <c r="CA179" s="29"/>
      <c r="CB179" s="44" t="str">
        <f t="shared" si="23"/>
        <v/>
      </c>
      <c r="CC179" s="45" t="str">
        <f t="shared" si="24"/>
        <v/>
      </c>
      <c r="CD179" s="45" t="str">
        <f t="shared" si="25"/>
        <v/>
      </c>
      <c r="CE179" s="44" t="str">
        <f t="shared" si="26"/>
        <v/>
      </c>
      <c r="CF179" s="45" t="str">
        <f t="shared" si="27"/>
        <v/>
      </c>
      <c r="CG179" s="44" t="e">
        <f>IF(AND(#REF!="",#REF!="",#REF!="",#REF!=""),"",SUM(#REF!,#REF!,#REF!,#REF!,#REF!))</f>
        <v>#REF!</v>
      </c>
      <c r="CH179" s="45" t="str">
        <f t="shared" si="28"/>
        <v/>
      </c>
      <c r="CI179" s="44" t="str">
        <f t="shared" si="29"/>
        <v/>
      </c>
      <c r="CJ179" s="45" t="str">
        <f t="shared" si="30"/>
        <v/>
      </c>
      <c r="CK179" s="44" t="str">
        <f t="shared" si="31"/>
        <v/>
      </c>
      <c r="CL179" s="45" t="str">
        <f t="shared" si="32"/>
        <v/>
      </c>
      <c r="CM179" s="44" t="e">
        <f>IF(AND(#REF!="",#REF!="",#REF!="",#REF!=""),"",SUM(#REF!,#REF!,#REF!,#REF!,#REF!))</f>
        <v>#REF!</v>
      </c>
      <c r="CN179" s="45" t="str">
        <f t="shared" si="33"/>
        <v/>
      </c>
      <c r="CO179" s="38" t="e">
        <f>IF(AND(#REF!="",#REF!="",#REF!="",#REF!=""),"",SUM(#REF!,#REF!,#REF!,#REF!))</f>
        <v>#REF!</v>
      </c>
      <c r="CP179" s="38" t="str">
        <f t="shared" si="34"/>
        <v/>
      </c>
    </row>
    <row r="180" spans="1:94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9"/>
      <c r="AC180" s="20"/>
      <c r="AD180" s="20"/>
      <c r="AE180" s="8"/>
      <c r="AF180" s="62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8"/>
      <c r="AU180" s="8"/>
      <c r="AV180" s="56"/>
      <c r="AW180" s="60"/>
      <c r="AX180" s="8"/>
      <c r="AY180" s="14"/>
      <c r="AZ180" s="13"/>
      <c r="BA180" s="8"/>
      <c r="BB180" s="56"/>
      <c r="BC180" s="13"/>
      <c r="BD180" s="8"/>
      <c r="BE180" s="14"/>
      <c r="BF180" s="13"/>
      <c r="BG180" s="8"/>
      <c r="BH180" s="56"/>
      <c r="BI180" s="13" t="s">
        <v>447</v>
      </c>
      <c r="BJ180" s="109" t="s">
        <v>447</v>
      </c>
      <c r="BK180" s="1"/>
      <c r="BL180" s="1"/>
      <c r="BM180" s="1"/>
      <c r="BN180" s="1"/>
      <c r="BO180" s="1"/>
      <c r="CA180" s="29"/>
      <c r="CB180" s="44" t="str">
        <f t="shared" si="23"/>
        <v/>
      </c>
      <c r="CC180" s="45" t="str">
        <f t="shared" si="24"/>
        <v/>
      </c>
      <c r="CD180" s="45" t="str">
        <f t="shared" si="25"/>
        <v/>
      </c>
      <c r="CE180" s="44" t="str">
        <f t="shared" si="26"/>
        <v/>
      </c>
      <c r="CF180" s="45" t="str">
        <f t="shared" si="27"/>
        <v/>
      </c>
      <c r="CG180" s="44" t="e">
        <f>IF(AND(#REF!="",#REF!="",#REF!="",#REF!=""),"",SUM(#REF!,#REF!,#REF!,#REF!,#REF!))</f>
        <v>#REF!</v>
      </c>
      <c r="CH180" s="45" t="str">
        <f t="shared" si="28"/>
        <v/>
      </c>
      <c r="CI180" s="44" t="str">
        <f t="shared" si="29"/>
        <v/>
      </c>
      <c r="CJ180" s="45" t="str">
        <f t="shared" si="30"/>
        <v/>
      </c>
      <c r="CK180" s="44" t="str">
        <f t="shared" si="31"/>
        <v/>
      </c>
      <c r="CL180" s="45" t="str">
        <f t="shared" si="32"/>
        <v/>
      </c>
      <c r="CM180" s="44" t="e">
        <f>IF(AND(#REF!="",#REF!="",#REF!="",#REF!=""),"",SUM(#REF!,#REF!,#REF!,#REF!,#REF!))</f>
        <v>#REF!</v>
      </c>
      <c r="CN180" s="45" t="str">
        <f t="shared" si="33"/>
        <v/>
      </c>
      <c r="CO180" s="38" t="e">
        <f>IF(AND(#REF!="",#REF!="",#REF!="",#REF!=""),"",SUM(#REF!,#REF!,#REF!,#REF!))</f>
        <v>#REF!</v>
      </c>
      <c r="CP180" s="38" t="str">
        <f t="shared" si="34"/>
        <v/>
      </c>
    </row>
    <row r="181" spans="1:94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9"/>
      <c r="AC181" s="20"/>
      <c r="AD181" s="20"/>
      <c r="AE181" s="8"/>
      <c r="AF181" s="62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8"/>
      <c r="AU181" s="8"/>
      <c r="AV181" s="56"/>
      <c r="AW181" s="60"/>
      <c r="AX181" s="8"/>
      <c r="AY181" s="14"/>
      <c r="AZ181" s="13"/>
      <c r="BA181" s="8"/>
      <c r="BB181" s="56"/>
      <c r="BC181" s="13"/>
      <c r="BD181" s="8"/>
      <c r="BE181" s="14"/>
      <c r="BF181" s="13"/>
      <c r="BG181" s="8"/>
      <c r="BH181" s="56"/>
      <c r="BI181" s="13" t="s">
        <v>447</v>
      </c>
      <c r="BJ181" s="109" t="s">
        <v>447</v>
      </c>
      <c r="BK181" s="1"/>
      <c r="BL181" s="1"/>
      <c r="BM181" s="1"/>
      <c r="BN181" s="1"/>
      <c r="BO181" s="1"/>
      <c r="CA181" s="29"/>
      <c r="CB181" s="44" t="str">
        <f t="shared" si="23"/>
        <v/>
      </c>
      <c r="CC181" s="45" t="str">
        <f t="shared" si="24"/>
        <v/>
      </c>
      <c r="CD181" s="45" t="str">
        <f t="shared" si="25"/>
        <v/>
      </c>
      <c r="CE181" s="44" t="str">
        <f t="shared" si="26"/>
        <v/>
      </c>
      <c r="CF181" s="45" t="str">
        <f t="shared" si="27"/>
        <v/>
      </c>
      <c r="CG181" s="44" t="e">
        <f>IF(AND(#REF!="",#REF!="",#REF!="",#REF!=""),"",SUM(#REF!,#REF!,#REF!,#REF!,#REF!))</f>
        <v>#REF!</v>
      </c>
      <c r="CH181" s="45" t="str">
        <f t="shared" si="28"/>
        <v/>
      </c>
      <c r="CI181" s="44" t="str">
        <f t="shared" si="29"/>
        <v/>
      </c>
      <c r="CJ181" s="45" t="str">
        <f t="shared" si="30"/>
        <v/>
      </c>
      <c r="CK181" s="44" t="str">
        <f t="shared" si="31"/>
        <v/>
      </c>
      <c r="CL181" s="45" t="str">
        <f t="shared" si="32"/>
        <v/>
      </c>
      <c r="CM181" s="44" t="e">
        <f>IF(AND(#REF!="",#REF!="",#REF!="",#REF!=""),"",SUM(#REF!,#REF!,#REF!,#REF!,#REF!))</f>
        <v>#REF!</v>
      </c>
      <c r="CN181" s="45" t="str">
        <f t="shared" si="33"/>
        <v/>
      </c>
      <c r="CO181" s="38" t="e">
        <f>IF(AND(#REF!="",#REF!="",#REF!="",#REF!=""),"",SUM(#REF!,#REF!,#REF!,#REF!))</f>
        <v>#REF!</v>
      </c>
      <c r="CP181" s="38" t="str">
        <f t="shared" si="34"/>
        <v/>
      </c>
    </row>
    <row r="182" spans="1:94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9"/>
      <c r="AC182" s="20"/>
      <c r="AD182" s="20"/>
      <c r="AE182" s="8"/>
      <c r="AF182" s="62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8"/>
      <c r="AU182" s="8"/>
      <c r="AV182" s="56"/>
      <c r="AW182" s="60"/>
      <c r="AX182" s="8"/>
      <c r="AY182" s="14"/>
      <c r="AZ182" s="13"/>
      <c r="BA182" s="8"/>
      <c r="BB182" s="56"/>
      <c r="BC182" s="13"/>
      <c r="BD182" s="8"/>
      <c r="BE182" s="14"/>
      <c r="BF182" s="13"/>
      <c r="BG182" s="8"/>
      <c r="BH182" s="56"/>
      <c r="BI182" s="13" t="s">
        <v>447</v>
      </c>
      <c r="BJ182" s="109" t="s">
        <v>447</v>
      </c>
      <c r="BK182" s="1"/>
      <c r="BL182" s="1"/>
      <c r="BM182" s="1"/>
      <c r="BN182" s="1"/>
      <c r="BO182" s="1"/>
      <c r="CA182" s="29"/>
      <c r="CB182" s="44" t="str">
        <f t="shared" si="23"/>
        <v/>
      </c>
      <c r="CC182" s="45" t="str">
        <f t="shared" si="24"/>
        <v/>
      </c>
      <c r="CD182" s="45" t="str">
        <f t="shared" si="25"/>
        <v/>
      </c>
      <c r="CE182" s="44" t="str">
        <f t="shared" si="26"/>
        <v/>
      </c>
      <c r="CF182" s="45" t="str">
        <f t="shared" si="27"/>
        <v/>
      </c>
      <c r="CG182" s="44" t="e">
        <f>IF(AND(#REF!="",#REF!="",#REF!="",#REF!=""),"",SUM(#REF!,#REF!,#REF!,#REF!,#REF!))</f>
        <v>#REF!</v>
      </c>
      <c r="CH182" s="45" t="str">
        <f t="shared" si="28"/>
        <v/>
      </c>
      <c r="CI182" s="44" t="str">
        <f t="shared" si="29"/>
        <v/>
      </c>
      <c r="CJ182" s="45" t="str">
        <f t="shared" si="30"/>
        <v/>
      </c>
      <c r="CK182" s="44" t="str">
        <f t="shared" si="31"/>
        <v/>
      </c>
      <c r="CL182" s="45" t="str">
        <f t="shared" si="32"/>
        <v/>
      </c>
      <c r="CM182" s="44" t="e">
        <f>IF(AND(#REF!="",#REF!="",#REF!="",#REF!=""),"",SUM(#REF!,#REF!,#REF!,#REF!,#REF!))</f>
        <v>#REF!</v>
      </c>
      <c r="CN182" s="45" t="str">
        <f t="shared" si="33"/>
        <v/>
      </c>
      <c r="CO182" s="38" t="e">
        <f>IF(AND(#REF!="",#REF!="",#REF!="",#REF!=""),"",SUM(#REF!,#REF!,#REF!,#REF!))</f>
        <v>#REF!</v>
      </c>
      <c r="CP182" s="38" t="str">
        <f t="shared" si="34"/>
        <v/>
      </c>
    </row>
    <row r="183" spans="1:94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9"/>
      <c r="AC183" s="20"/>
      <c r="AD183" s="20"/>
      <c r="AE183" s="8"/>
      <c r="AF183" s="62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8"/>
      <c r="AU183" s="8"/>
      <c r="AV183" s="56"/>
      <c r="AW183" s="60"/>
      <c r="AX183" s="8"/>
      <c r="AY183" s="14"/>
      <c r="AZ183" s="13"/>
      <c r="BA183" s="8"/>
      <c r="BB183" s="56"/>
      <c r="BC183" s="13"/>
      <c r="BD183" s="8"/>
      <c r="BE183" s="14"/>
      <c r="BF183" s="13"/>
      <c r="BG183" s="8"/>
      <c r="BH183" s="56"/>
      <c r="BI183" s="13" t="s">
        <v>447</v>
      </c>
      <c r="BJ183" s="109" t="s">
        <v>447</v>
      </c>
      <c r="BK183" s="1"/>
      <c r="BL183" s="1"/>
      <c r="BM183" s="1"/>
      <c r="BN183" s="1"/>
      <c r="BO183" s="1"/>
      <c r="CA183" s="29"/>
      <c r="CB183" s="44" t="str">
        <f t="shared" si="23"/>
        <v/>
      </c>
      <c r="CC183" s="45" t="str">
        <f t="shared" si="24"/>
        <v/>
      </c>
      <c r="CD183" s="45" t="str">
        <f t="shared" si="25"/>
        <v/>
      </c>
      <c r="CE183" s="44" t="str">
        <f t="shared" si="26"/>
        <v/>
      </c>
      <c r="CF183" s="45" t="str">
        <f t="shared" si="27"/>
        <v/>
      </c>
      <c r="CG183" s="44" t="e">
        <f>IF(AND(#REF!="",#REF!="",#REF!="",#REF!=""),"",SUM(#REF!,#REF!,#REF!,#REF!,#REF!))</f>
        <v>#REF!</v>
      </c>
      <c r="CH183" s="45" t="str">
        <f t="shared" si="28"/>
        <v/>
      </c>
      <c r="CI183" s="44" t="str">
        <f t="shared" si="29"/>
        <v/>
      </c>
      <c r="CJ183" s="45" t="str">
        <f t="shared" si="30"/>
        <v/>
      </c>
      <c r="CK183" s="44" t="str">
        <f t="shared" si="31"/>
        <v/>
      </c>
      <c r="CL183" s="45" t="str">
        <f t="shared" si="32"/>
        <v/>
      </c>
      <c r="CM183" s="44" t="e">
        <f>IF(AND(#REF!="",#REF!="",#REF!="",#REF!=""),"",SUM(#REF!,#REF!,#REF!,#REF!,#REF!))</f>
        <v>#REF!</v>
      </c>
      <c r="CN183" s="45" t="str">
        <f t="shared" si="33"/>
        <v/>
      </c>
      <c r="CO183" s="38" t="e">
        <f>IF(AND(#REF!="",#REF!="",#REF!="",#REF!=""),"",SUM(#REF!,#REF!,#REF!,#REF!))</f>
        <v>#REF!</v>
      </c>
      <c r="CP183" s="38" t="str">
        <f t="shared" si="34"/>
        <v/>
      </c>
    </row>
    <row r="184" spans="1:94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9"/>
      <c r="AC184" s="20"/>
      <c r="AD184" s="20"/>
      <c r="AE184" s="8"/>
      <c r="AF184" s="62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8"/>
      <c r="AU184" s="8"/>
      <c r="AV184" s="56"/>
      <c r="AW184" s="60"/>
      <c r="AX184" s="8"/>
      <c r="AY184" s="14"/>
      <c r="AZ184" s="13"/>
      <c r="BA184" s="8"/>
      <c r="BB184" s="56"/>
      <c r="BC184" s="13"/>
      <c r="BD184" s="8"/>
      <c r="BE184" s="14"/>
      <c r="BF184" s="13"/>
      <c r="BG184" s="8"/>
      <c r="BH184" s="56"/>
      <c r="BI184" s="13" t="s">
        <v>447</v>
      </c>
      <c r="BJ184" s="109" t="s">
        <v>447</v>
      </c>
      <c r="BK184" s="1"/>
      <c r="BL184" s="1"/>
      <c r="BM184" s="1"/>
      <c r="BN184" s="1"/>
      <c r="BO184" s="1"/>
      <c r="CA184" s="29"/>
      <c r="CB184" s="44" t="str">
        <f t="shared" si="23"/>
        <v/>
      </c>
      <c r="CC184" s="45" t="str">
        <f t="shared" si="24"/>
        <v/>
      </c>
      <c r="CD184" s="45" t="str">
        <f t="shared" si="25"/>
        <v/>
      </c>
      <c r="CE184" s="44" t="str">
        <f t="shared" si="26"/>
        <v/>
      </c>
      <c r="CF184" s="45" t="str">
        <f t="shared" si="27"/>
        <v/>
      </c>
      <c r="CG184" s="44" t="e">
        <f>IF(AND(#REF!="",#REF!="",#REF!="",#REF!=""),"",SUM(#REF!,#REF!,#REF!,#REF!,#REF!))</f>
        <v>#REF!</v>
      </c>
      <c r="CH184" s="45" t="str">
        <f t="shared" si="28"/>
        <v/>
      </c>
      <c r="CI184" s="44" t="str">
        <f t="shared" si="29"/>
        <v/>
      </c>
      <c r="CJ184" s="45" t="str">
        <f t="shared" si="30"/>
        <v/>
      </c>
      <c r="CK184" s="44" t="str">
        <f t="shared" si="31"/>
        <v/>
      </c>
      <c r="CL184" s="45" t="str">
        <f t="shared" si="32"/>
        <v/>
      </c>
      <c r="CM184" s="44" t="e">
        <f>IF(AND(#REF!="",#REF!="",#REF!="",#REF!=""),"",SUM(#REF!,#REF!,#REF!,#REF!,#REF!))</f>
        <v>#REF!</v>
      </c>
      <c r="CN184" s="45" t="str">
        <f t="shared" si="33"/>
        <v/>
      </c>
      <c r="CO184" s="38" t="e">
        <f>IF(AND(#REF!="",#REF!="",#REF!="",#REF!=""),"",SUM(#REF!,#REF!,#REF!,#REF!))</f>
        <v>#REF!</v>
      </c>
      <c r="CP184" s="38" t="str">
        <f t="shared" si="34"/>
        <v/>
      </c>
    </row>
    <row r="185" spans="1:94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9"/>
      <c r="AC185" s="20"/>
      <c r="AD185" s="20"/>
      <c r="AE185" s="8"/>
      <c r="AF185" s="62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8"/>
      <c r="AU185" s="8"/>
      <c r="AV185" s="56"/>
      <c r="AW185" s="60"/>
      <c r="AX185" s="8"/>
      <c r="AY185" s="14"/>
      <c r="AZ185" s="13"/>
      <c r="BA185" s="8"/>
      <c r="BB185" s="56"/>
      <c r="BC185" s="13"/>
      <c r="BD185" s="8"/>
      <c r="BE185" s="14"/>
      <c r="BF185" s="13"/>
      <c r="BG185" s="8"/>
      <c r="BH185" s="56"/>
      <c r="BI185" s="13" t="s">
        <v>447</v>
      </c>
      <c r="BJ185" s="109" t="s">
        <v>447</v>
      </c>
      <c r="BK185" s="1"/>
      <c r="BL185" s="1"/>
      <c r="BM185" s="1"/>
      <c r="BN185" s="1"/>
      <c r="BO185" s="1"/>
      <c r="CA185" s="29"/>
      <c r="CB185" s="44" t="str">
        <f t="shared" si="23"/>
        <v/>
      </c>
      <c r="CC185" s="45" t="str">
        <f t="shared" si="24"/>
        <v/>
      </c>
      <c r="CD185" s="45" t="str">
        <f t="shared" si="25"/>
        <v/>
      </c>
      <c r="CE185" s="44" t="str">
        <f t="shared" si="26"/>
        <v/>
      </c>
      <c r="CF185" s="45" t="str">
        <f t="shared" si="27"/>
        <v/>
      </c>
      <c r="CG185" s="44" t="e">
        <f>IF(AND(#REF!="",#REF!="",#REF!="",#REF!=""),"",SUM(#REF!,#REF!,#REF!,#REF!,#REF!))</f>
        <v>#REF!</v>
      </c>
      <c r="CH185" s="45" t="str">
        <f t="shared" si="28"/>
        <v/>
      </c>
      <c r="CI185" s="44" t="str">
        <f t="shared" si="29"/>
        <v/>
      </c>
      <c r="CJ185" s="45" t="str">
        <f t="shared" si="30"/>
        <v/>
      </c>
      <c r="CK185" s="44" t="str">
        <f t="shared" si="31"/>
        <v/>
      </c>
      <c r="CL185" s="45" t="str">
        <f t="shared" si="32"/>
        <v/>
      </c>
      <c r="CM185" s="44" t="e">
        <f>IF(AND(#REF!="",#REF!="",#REF!="",#REF!=""),"",SUM(#REF!,#REF!,#REF!,#REF!,#REF!))</f>
        <v>#REF!</v>
      </c>
      <c r="CN185" s="45" t="str">
        <f t="shared" si="33"/>
        <v/>
      </c>
      <c r="CO185" s="38" t="e">
        <f>IF(AND(#REF!="",#REF!="",#REF!="",#REF!=""),"",SUM(#REF!,#REF!,#REF!,#REF!))</f>
        <v>#REF!</v>
      </c>
      <c r="CP185" s="38" t="str">
        <f t="shared" si="34"/>
        <v/>
      </c>
    </row>
    <row r="186" spans="1:94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9"/>
      <c r="AC186" s="20"/>
      <c r="AD186" s="20"/>
      <c r="AE186" s="8"/>
      <c r="AF186" s="62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8"/>
      <c r="AU186" s="8"/>
      <c r="AV186" s="56"/>
      <c r="AW186" s="60"/>
      <c r="AX186" s="8"/>
      <c r="AY186" s="14"/>
      <c r="AZ186" s="13"/>
      <c r="BA186" s="8"/>
      <c r="BB186" s="56"/>
      <c r="BC186" s="13"/>
      <c r="BD186" s="8"/>
      <c r="BE186" s="14"/>
      <c r="BF186" s="13"/>
      <c r="BG186" s="8"/>
      <c r="BH186" s="56"/>
      <c r="BI186" s="13" t="s">
        <v>447</v>
      </c>
      <c r="BJ186" s="109" t="s">
        <v>447</v>
      </c>
      <c r="BK186" s="1"/>
      <c r="BL186" s="1"/>
      <c r="BM186" s="1"/>
      <c r="BN186" s="1"/>
      <c r="BO186" s="1"/>
      <c r="CA186" s="29"/>
      <c r="CB186" s="44" t="str">
        <f t="shared" si="23"/>
        <v/>
      </c>
      <c r="CC186" s="45" t="str">
        <f t="shared" si="24"/>
        <v/>
      </c>
      <c r="CD186" s="45" t="str">
        <f t="shared" si="25"/>
        <v/>
      </c>
      <c r="CE186" s="44" t="str">
        <f t="shared" si="26"/>
        <v/>
      </c>
      <c r="CF186" s="45" t="str">
        <f t="shared" si="27"/>
        <v/>
      </c>
      <c r="CG186" s="44" t="e">
        <f>IF(AND(#REF!="",#REF!="",#REF!="",#REF!=""),"",SUM(#REF!,#REF!,#REF!,#REF!,#REF!))</f>
        <v>#REF!</v>
      </c>
      <c r="CH186" s="45" t="str">
        <f t="shared" si="28"/>
        <v/>
      </c>
      <c r="CI186" s="44" t="str">
        <f t="shared" si="29"/>
        <v/>
      </c>
      <c r="CJ186" s="45" t="str">
        <f t="shared" si="30"/>
        <v/>
      </c>
      <c r="CK186" s="44" t="str">
        <f t="shared" si="31"/>
        <v/>
      </c>
      <c r="CL186" s="45" t="str">
        <f t="shared" si="32"/>
        <v/>
      </c>
      <c r="CM186" s="44" t="e">
        <f>IF(AND(#REF!="",#REF!="",#REF!="",#REF!=""),"",SUM(#REF!,#REF!,#REF!,#REF!,#REF!))</f>
        <v>#REF!</v>
      </c>
      <c r="CN186" s="45" t="str">
        <f t="shared" si="33"/>
        <v/>
      </c>
      <c r="CO186" s="38" t="e">
        <f>IF(AND(#REF!="",#REF!="",#REF!="",#REF!=""),"",SUM(#REF!,#REF!,#REF!,#REF!))</f>
        <v>#REF!</v>
      </c>
      <c r="CP186" s="38" t="str">
        <f t="shared" si="34"/>
        <v/>
      </c>
    </row>
    <row r="187" spans="1:94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9"/>
      <c r="AC187" s="20"/>
      <c r="AD187" s="20"/>
      <c r="AE187" s="8"/>
      <c r="AF187" s="62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8"/>
      <c r="AU187" s="8"/>
      <c r="AV187" s="56"/>
      <c r="AW187" s="60"/>
      <c r="AX187" s="8"/>
      <c r="AY187" s="14"/>
      <c r="AZ187" s="13"/>
      <c r="BA187" s="8"/>
      <c r="BB187" s="56"/>
      <c r="BC187" s="13"/>
      <c r="BD187" s="8"/>
      <c r="BE187" s="14"/>
      <c r="BF187" s="13"/>
      <c r="BG187" s="8"/>
      <c r="BH187" s="56"/>
      <c r="BI187" s="13" t="s">
        <v>447</v>
      </c>
      <c r="BJ187" s="109" t="s">
        <v>447</v>
      </c>
      <c r="BK187" s="1"/>
      <c r="BL187" s="1"/>
      <c r="BM187" s="1"/>
      <c r="BN187" s="1"/>
      <c r="BO187" s="1"/>
      <c r="CA187" s="29"/>
      <c r="CB187" s="44" t="str">
        <f t="shared" si="23"/>
        <v/>
      </c>
      <c r="CC187" s="45" t="str">
        <f t="shared" si="24"/>
        <v/>
      </c>
      <c r="CD187" s="45" t="str">
        <f t="shared" si="25"/>
        <v/>
      </c>
      <c r="CE187" s="44" t="str">
        <f t="shared" si="26"/>
        <v/>
      </c>
      <c r="CF187" s="45" t="str">
        <f t="shared" si="27"/>
        <v/>
      </c>
      <c r="CG187" s="44" t="e">
        <f>IF(AND(#REF!="",#REF!="",#REF!="",#REF!=""),"",SUM(#REF!,#REF!,#REF!,#REF!,#REF!))</f>
        <v>#REF!</v>
      </c>
      <c r="CH187" s="45" t="str">
        <f t="shared" si="28"/>
        <v/>
      </c>
      <c r="CI187" s="44" t="str">
        <f t="shared" si="29"/>
        <v/>
      </c>
      <c r="CJ187" s="45" t="str">
        <f t="shared" si="30"/>
        <v/>
      </c>
      <c r="CK187" s="44" t="str">
        <f t="shared" si="31"/>
        <v/>
      </c>
      <c r="CL187" s="45" t="str">
        <f t="shared" si="32"/>
        <v/>
      </c>
      <c r="CM187" s="44" t="e">
        <f>IF(AND(#REF!="",#REF!="",#REF!="",#REF!=""),"",SUM(#REF!,#REF!,#REF!,#REF!,#REF!))</f>
        <v>#REF!</v>
      </c>
      <c r="CN187" s="45" t="str">
        <f t="shared" si="33"/>
        <v/>
      </c>
      <c r="CO187" s="38" t="e">
        <f>IF(AND(#REF!="",#REF!="",#REF!="",#REF!=""),"",SUM(#REF!,#REF!,#REF!,#REF!))</f>
        <v>#REF!</v>
      </c>
      <c r="CP187" s="38" t="str">
        <f t="shared" si="34"/>
        <v/>
      </c>
    </row>
    <row r="188" spans="1:94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9"/>
      <c r="AC188" s="20"/>
      <c r="AD188" s="20"/>
      <c r="AE188" s="8"/>
      <c r="AF188" s="62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8"/>
      <c r="AU188" s="8"/>
      <c r="AV188" s="56"/>
      <c r="AW188" s="60"/>
      <c r="AX188" s="8"/>
      <c r="AY188" s="14"/>
      <c r="AZ188" s="13"/>
      <c r="BA188" s="8"/>
      <c r="BB188" s="56"/>
      <c r="BC188" s="13"/>
      <c r="BD188" s="8"/>
      <c r="BE188" s="14"/>
      <c r="BF188" s="13"/>
      <c r="BG188" s="8"/>
      <c r="BH188" s="56"/>
      <c r="BI188" s="13" t="s">
        <v>447</v>
      </c>
      <c r="BJ188" s="109" t="s">
        <v>447</v>
      </c>
      <c r="BK188" s="1"/>
      <c r="BL188" s="1"/>
      <c r="BM188" s="1"/>
      <c r="BN188" s="1"/>
      <c r="BO188" s="1"/>
      <c r="CA188" s="29"/>
      <c r="CB188" s="44" t="str">
        <f t="shared" si="23"/>
        <v/>
      </c>
      <c r="CC188" s="45" t="str">
        <f t="shared" si="24"/>
        <v/>
      </c>
      <c r="CD188" s="45" t="str">
        <f t="shared" si="25"/>
        <v/>
      </c>
      <c r="CE188" s="44" t="str">
        <f t="shared" si="26"/>
        <v/>
      </c>
      <c r="CF188" s="45" t="str">
        <f t="shared" si="27"/>
        <v/>
      </c>
      <c r="CG188" s="44" t="e">
        <f>IF(AND(#REF!="",#REF!="",#REF!="",#REF!=""),"",SUM(#REF!,#REF!,#REF!,#REF!,#REF!))</f>
        <v>#REF!</v>
      </c>
      <c r="CH188" s="45" t="str">
        <f t="shared" si="28"/>
        <v/>
      </c>
      <c r="CI188" s="44" t="str">
        <f t="shared" si="29"/>
        <v/>
      </c>
      <c r="CJ188" s="45" t="str">
        <f t="shared" si="30"/>
        <v/>
      </c>
      <c r="CK188" s="44" t="str">
        <f t="shared" si="31"/>
        <v/>
      </c>
      <c r="CL188" s="45" t="str">
        <f t="shared" si="32"/>
        <v/>
      </c>
      <c r="CM188" s="44" t="e">
        <f>IF(AND(#REF!="",#REF!="",#REF!="",#REF!=""),"",SUM(#REF!,#REF!,#REF!,#REF!,#REF!))</f>
        <v>#REF!</v>
      </c>
      <c r="CN188" s="45" t="str">
        <f t="shared" si="33"/>
        <v/>
      </c>
      <c r="CO188" s="38" t="e">
        <f>IF(AND(#REF!="",#REF!="",#REF!="",#REF!=""),"",SUM(#REF!,#REF!,#REF!,#REF!))</f>
        <v>#REF!</v>
      </c>
      <c r="CP188" s="38" t="str">
        <f t="shared" si="34"/>
        <v/>
      </c>
    </row>
    <row r="189" spans="1:94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9"/>
      <c r="AC189" s="20"/>
      <c r="AD189" s="20"/>
      <c r="AE189" s="8"/>
      <c r="AF189" s="62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8"/>
      <c r="AU189" s="8"/>
      <c r="AV189" s="56"/>
      <c r="AW189" s="60"/>
      <c r="AX189" s="8"/>
      <c r="AY189" s="14"/>
      <c r="AZ189" s="13"/>
      <c r="BA189" s="8"/>
      <c r="BB189" s="56"/>
      <c r="BC189" s="13"/>
      <c r="BD189" s="8"/>
      <c r="BE189" s="14"/>
      <c r="BF189" s="13"/>
      <c r="BG189" s="8"/>
      <c r="BH189" s="56"/>
      <c r="BI189" s="13" t="s">
        <v>447</v>
      </c>
      <c r="BJ189" s="109" t="s">
        <v>447</v>
      </c>
      <c r="BK189" s="1"/>
      <c r="BL189" s="1"/>
      <c r="BM189" s="1"/>
      <c r="BN189" s="1"/>
      <c r="BO189" s="1"/>
      <c r="CA189" s="29"/>
      <c r="CB189" s="44" t="str">
        <f t="shared" si="23"/>
        <v/>
      </c>
      <c r="CC189" s="45" t="str">
        <f t="shared" si="24"/>
        <v/>
      </c>
      <c r="CD189" s="45" t="str">
        <f t="shared" si="25"/>
        <v/>
      </c>
      <c r="CE189" s="44" t="str">
        <f t="shared" si="26"/>
        <v/>
      </c>
      <c r="CF189" s="45" t="str">
        <f t="shared" si="27"/>
        <v/>
      </c>
      <c r="CG189" s="44" t="e">
        <f>IF(AND(#REF!="",#REF!="",#REF!="",#REF!=""),"",SUM(#REF!,#REF!,#REF!,#REF!,#REF!))</f>
        <v>#REF!</v>
      </c>
      <c r="CH189" s="45" t="str">
        <f t="shared" si="28"/>
        <v/>
      </c>
      <c r="CI189" s="44" t="str">
        <f t="shared" si="29"/>
        <v/>
      </c>
      <c r="CJ189" s="45" t="str">
        <f t="shared" si="30"/>
        <v/>
      </c>
      <c r="CK189" s="44" t="str">
        <f t="shared" si="31"/>
        <v/>
      </c>
      <c r="CL189" s="45" t="str">
        <f t="shared" si="32"/>
        <v/>
      </c>
      <c r="CM189" s="44" t="e">
        <f>IF(AND(#REF!="",#REF!="",#REF!="",#REF!=""),"",SUM(#REF!,#REF!,#REF!,#REF!,#REF!))</f>
        <v>#REF!</v>
      </c>
      <c r="CN189" s="45" t="str">
        <f t="shared" si="33"/>
        <v/>
      </c>
      <c r="CO189" s="38" t="e">
        <f>IF(AND(#REF!="",#REF!="",#REF!="",#REF!=""),"",SUM(#REF!,#REF!,#REF!,#REF!))</f>
        <v>#REF!</v>
      </c>
      <c r="CP189" s="38" t="str">
        <f t="shared" si="34"/>
        <v/>
      </c>
    </row>
    <row r="190" spans="1:94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9"/>
      <c r="AC190" s="20"/>
      <c r="AD190" s="20"/>
      <c r="AE190" s="8"/>
      <c r="AF190" s="62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8"/>
      <c r="AU190" s="8"/>
      <c r="AV190" s="56"/>
      <c r="AW190" s="60"/>
      <c r="AX190" s="8"/>
      <c r="AY190" s="14"/>
      <c r="AZ190" s="13"/>
      <c r="BA190" s="8"/>
      <c r="BB190" s="56"/>
      <c r="BC190" s="13"/>
      <c r="BD190" s="8"/>
      <c r="BE190" s="14"/>
      <c r="BF190" s="13"/>
      <c r="BG190" s="8"/>
      <c r="BH190" s="56"/>
      <c r="BI190" s="13" t="s">
        <v>447</v>
      </c>
      <c r="BJ190" s="109" t="s">
        <v>447</v>
      </c>
      <c r="BK190" s="1"/>
      <c r="BL190" s="1"/>
      <c r="BM190" s="1"/>
      <c r="BN190" s="1"/>
      <c r="BO190" s="1"/>
      <c r="CA190" s="29"/>
      <c r="CB190" s="44" t="str">
        <f t="shared" si="23"/>
        <v/>
      </c>
      <c r="CC190" s="45" t="str">
        <f t="shared" si="24"/>
        <v/>
      </c>
      <c r="CD190" s="45" t="str">
        <f t="shared" si="25"/>
        <v/>
      </c>
      <c r="CE190" s="44" t="str">
        <f t="shared" si="26"/>
        <v/>
      </c>
      <c r="CF190" s="45" t="str">
        <f t="shared" si="27"/>
        <v/>
      </c>
      <c r="CG190" s="44" t="e">
        <f>IF(AND(#REF!="",#REF!="",#REF!="",#REF!=""),"",SUM(#REF!,#REF!,#REF!,#REF!,#REF!))</f>
        <v>#REF!</v>
      </c>
      <c r="CH190" s="45" t="str">
        <f t="shared" si="28"/>
        <v/>
      </c>
      <c r="CI190" s="44" t="str">
        <f t="shared" si="29"/>
        <v/>
      </c>
      <c r="CJ190" s="45" t="str">
        <f t="shared" si="30"/>
        <v/>
      </c>
      <c r="CK190" s="44" t="str">
        <f t="shared" si="31"/>
        <v/>
      </c>
      <c r="CL190" s="45" t="str">
        <f t="shared" si="32"/>
        <v/>
      </c>
      <c r="CM190" s="44" t="e">
        <f>IF(AND(#REF!="",#REF!="",#REF!="",#REF!=""),"",SUM(#REF!,#REF!,#REF!,#REF!,#REF!))</f>
        <v>#REF!</v>
      </c>
      <c r="CN190" s="45" t="str">
        <f t="shared" si="33"/>
        <v/>
      </c>
      <c r="CO190" s="38" t="e">
        <f>IF(AND(#REF!="",#REF!="",#REF!="",#REF!=""),"",SUM(#REF!,#REF!,#REF!,#REF!))</f>
        <v>#REF!</v>
      </c>
      <c r="CP190" s="38" t="str">
        <f t="shared" si="34"/>
        <v/>
      </c>
    </row>
    <row r="191" spans="1:94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9"/>
      <c r="AC191" s="20"/>
      <c r="AD191" s="20"/>
      <c r="AE191" s="8"/>
      <c r="AF191" s="62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8"/>
      <c r="AU191" s="8"/>
      <c r="AV191" s="56"/>
      <c r="AW191" s="60"/>
      <c r="AX191" s="8"/>
      <c r="AY191" s="14"/>
      <c r="AZ191" s="13"/>
      <c r="BA191" s="8"/>
      <c r="BB191" s="56"/>
      <c r="BC191" s="13"/>
      <c r="BD191" s="8"/>
      <c r="BE191" s="14"/>
      <c r="BF191" s="13"/>
      <c r="BG191" s="8"/>
      <c r="BH191" s="56"/>
      <c r="BI191" s="13" t="s">
        <v>447</v>
      </c>
      <c r="BJ191" s="109" t="s">
        <v>447</v>
      </c>
      <c r="BK191" s="1"/>
      <c r="BL191" s="1"/>
      <c r="BM191" s="1"/>
      <c r="BN191" s="1"/>
      <c r="BO191" s="1"/>
      <c r="CA191" s="29"/>
      <c r="CB191" s="44" t="str">
        <f t="shared" si="23"/>
        <v/>
      </c>
      <c r="CC191" s="45" t="str">
        <f t="shared" si="24"/>
        <v/>
      </c>
      <c r="CD191" s="45" t="str">
        <f t="shared" si="25"/>
        <v/>
      </c>
      <c r="CE191" s="44" t="str">
        <f t="shared" si="26"/>
        <v/>
      </c>
      <c r="CF191" s="45" t="str">
        <f t="shared" si="27"/>
        <v/>
      </c>
      <c r="CG191" s="44" t="e">
        <f>IF(AND(#REF!="",#REF!="",#REF!="",#REF!=""),"",SUM(#REF!,#REF!,#REF!,#REF!,#REF!))</f>
        <v>#REF!</v>
      </c>
      <c r="CH191" s="45" t="str">
        <f t="shared" si="28"/>
        <v/>
      </c>
      <c r="CI191" s="44" t="str">
        <f t="shared" si="29"/>
        <v/>
      </c>
      <c r="CJ191" s="45" t="str">
        <f t="shared" si="30"/>
        <v/>
      </c>
      <c r="CK191" s="44" t="str">
        <f t="shared" si="31"/>
        <v/>
      </c>
      <c r="CL191" s="45" t="str">
        <f t="shared" si="32"/>
        <v/>
      </c>
      <c r="CM191" s="44" t="e">
        <f>IF(AND(#REF!="",#REF!="",#REF!="",#REF!=""),"",SUM(#REF!,#REF!,#REF!,#REF!,#REF!))</f>
        <v>#REF!</v>
      </c>
      <c r="CN191" s="45" t="str">
        <f t="shared" si="33"/>
        <v/>
      </c>
      <c r="CO191" s="38" t="e">
        <f>IF(AND(#REF!="",#REF!="",#REF!="",#REF!=""),"",SUM(#REF!,#REF!,#REF!,#REF!))</f>
        <v>#REF!</v>
      </c>
      <c r="CP191" s="38" t="str">
        <f t="shared" si="34"/>
        <v/>
      </c>
    </row>
    <row r="192" spans="1:94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9"/>
      <c r="AC192" s="20"/>
      <c r="AD192" s="20"/>
      <c r="AE192" s="8"/>
      <c r="AF192" s="62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8"/>
      <c r="AU192" s="8"/>
      <c r="AV192" s="56"/>
      <c r="AW192" s="60"/>
      <c r="AX192" s="8"/>
      <c r="AY192" s="14"/>
      <c r="AZ192" s="13"/>
      <c r="BA192" s="8"/>
      <c r="BB192" s="56"/>
      <c r="BC192" s="13"/>
      <c r="BD192" s="8"/>
      <c r="BE192" s="14"/>
      <c r="BF192" s="13"/>
      <c r="BG192" s="8"/>
      <c r="BH192" s="56"/>
      <c r="BI192" s="13" t="s">
        <v>447</v>
      </c>
      <c r="BJ192" s="109" t="s">
        <v>447</v>
      </c>
      <c r="BK192" s="1"/>
      <c r="BL192" s="1"/>
      <c r="BM192" s="1"/>
      <c r="BN192" s="1"/>
      <c r="BO192" s="1"/>
      <c r="CA192" s="29"/>
      <c r="CB192" s="44" t="str">
        <f t="shared" si="23"/>
        <v/>
      </c>
      <c r="CC192" s="45" t="str">
        <f t="shared" si="24"/>
        <v/>
      </c>
      <c r="CD192" s="45" t="str">
        <f t="shared" si="25"/>
        <v/>
      </c>
      <c r="CE192" s="44" t="str">
        <f t="shared" si="26"/>
        <v/>
      </c>
      <c r="CF192" s="45" t="str">
        <f t="shared" si="27"/>
        <v/>
      </c>
      <c r="CG192" s="44" t="e">
        <f>IF(AND(#REF!="",#REF!="",#REF!="",#REF!=""),"",SUM(#REF!,#REF!,#REF!,#REF!,#REF!))</f>
        <v>#REF!</v>
      </c>
      <c r="CH192" s="45" t="str">
        <f t="shared" si="28"/>
        <v/>
      </c>
      <c r="CI192" s="44" t="str">
        <f t="shared" si="29"/>
        <v/>
      </c>
      <c r="CJ192" s="45" t="str">
        <f t="shared" si="30"/>
        <v/>
      </c>
      <c r="CK192" s="44" t="str">
        <f t="shared" si="31"/>
        <v/>
      </c>
      <c r="CL192" s="45" t="str">
        <f t="shared" si="32"/>
        <v/>
      </c>
      <c r="CM192" s="44" t="e">
        <f>IF(AND(#REF!="",#REF!="",#REF!="",#REF!=""),"",SUM(#REF!,#REF!,#REF!,#REF!,#REF!))</f>
        <v>#REF!</v>
      </c>
      <c r="CN192" s="45" t="str">
        <f t="shared" si="33"/>
        <v/>
      </c>
      <c r="CO192" s="38" t="e">
        <f>IF(AND(#REF!="",#REF!="",#REF!="",#REF!=""),"",SUM(#REF!,#REF!,#REF!,#REF!))</f>
        <v>#REF!</v>
      </c>
      <c r="CP192" s="38" t="str">
        <f t="shared" si="34"/>
        <v/>
      </c>
    </row>
    <row r="193" spans="1:94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9"/>
      <c r="AC193" s="20"/>
      <c r="AD193" s="20"/>
      <c r="AE193" s="8"/>
      <c r="AF193" s="62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8"/>
      <c r="AU193" s="8"/>
      <c r="AV193" s="56"/>
      <c r="AW193" s="60"/>
      <c r="AX193" s="8"/>
      <c r="AY193" s="14"/>
      <c r="AZ193" s="13"/>
      <c r="BA193" s="8"/>
      <c r="BB193" s="56"/>
      <c r="BC193" s="13"/>
      <c r="BD193" s="8"/>
      <c r="BE193" s="14"/>
      <c r="BF193" s="13"/>
      <c r="BG193" s="8"/>
      <c r="BH193" s="56"/>
      <c r="BI193" s="13" t="s">
        <v>447</v>
      </c>
      <c r="BJ193" s="109" t="s">
        <v>447</v>
      </c>
      <c r="BK193" s="1"/>
      <c r="BL193" s="1"/>
      <c r="BM193" s="1"/>
      <c r="BN193" s="1"/>
      <c r="BO193" s="1"/>
      <c r="CA193" s="29"/>
      <c r="CB193" s="44" t="str">
        <f t="shared" si="23"/>
        <v/>
      </c>
      <c r="CC193" s="45" t="str">
        <f t="shared" si="24"/>
        <v/>
      </c>
      <c r="CD193" s="45" t="str">
        <f t="shared" si="25"/>
        <v/>
      </c>
      <c r="CE193" s="44" t="str">
        <f t="shared" si="26"/>
        <v/>
      </c>
      <c r="CF193" s="45" t="str">
        <f t="shared" si="27"/>
        <v/>
      </c>
      <c r="CG193" s="44" t="e">
        <f>IF(AND(#REF!="",#REF!="",#REF!="",#REF!=""),"",SUM(#REF!,#REF!,#REF!,#REF!,#REF!))</f>
        <v>#REF!</v>
      </c>
      <c r="CH193" s="45" t="str">
        <f t="shared" si="28"/>
        <v/>
      </c>
      <c r="CI193" s="44" t="str">
        <f t="shared" si="29"/>
        <v/>
      </c>
      <c r="CJ193" s="45" t="str">
        <f t="shared" si="30"/>
        <v/>
      </c>
      <c r="CK193" s="44" t="str">
        <f t="shared" si="31"/>
        <v/>
      </c>
      <c r="CL193" s="45" t="str">
        <f t="shared" si="32"/>
        <v/>
      </c>
      <c r="CM193" s="44" t="e">
        <f>IF(AND(#REF!="",#REF!="",#REF!="",#REF!=""),"",SUM(#REF!,#REF!,#REF!,#REF!,#REF!))</f>
        <v>#REF!</v>
      </c>
      <c r="CN193" s="45" t="str">
        <f t="shared" si="33"/>
        <v/>
      </c>
      <c r="CO193" s="38" t="e">
        <f>IF(AND(#REF!="",#REF!="",#REF!="",#REF!=""),"",SUM(#REF!,#REF!,#REF!,#REF!))</f>
        <v>#REF!</v>
      </c>
      <c r="CP193" s="38" t="str">
        <f t="shared" si="34"/>
        <v/>
      </c>
    </row>
    <row r="194" spans="1:94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9"/>
      <c r="AC194" s="20"/>
      <c r="AD194" s="20"/>
      <c r="AE194" s="8"/>
      <c r="AF194" s="62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8"/>
      <c r="AU194" s="8"/>
      <c r="AV194" s="56"/>
      <c r="AW194" s="60"/>
      <c r="AX194" s="8"/>
      <c r="AY194" s="14"/>
      <c r="AZ194" s="13"/>
      <c r="BA194" s="8"/>
      <c r="BB194" s="56"/>
      <c r="BC194" s="13"/>
      <c r="BD194" s="8"/>
      <c r="BE194" s="14"/>
      <c r="BF194" s="13"/>
      <c r="BG194" s="8"/>
      <c r="BH194" s="56"/>
      <c r="BI194" s="13" t="s">
        <v>447</v>
      </c>
      <c r="BJ194" s="109" t="s">
        <v>447</v>
      </c>
      <c r="BK194" s="1"/>
      <c r="BL194" s="1"/>
      <c r="BM194" s="1"/>
      <c r="BN194" s="1"/>
      <c r="BO194" s="1"/>
      <c r="CA194" s="29"/>
      <c r="CB194" s="44" t="str">
        <f t="shared" si="23"/>
        <v/>
      </c>
      <c r="CC194" s="45" t="str">
        <f t="shared" si="24"/>
        <v/>
      </c>
      <c r="CD194" s="45" t="str">
        <f t="shared" si="25"/>
        <v/>
      </c>
      <c r="CE194" s="44" t="str">
        <f t="shared" si="26"/>
        <v/>
      </c>
      <c r="CF194" s="45" t="str">
        <f t="shared" si="27"/>
        <v/>
      </c>
      <c r="CG194" s="44" t="e">
        <f>IF(AND(#REF!="",#REF!="",#REF!="",#REF!=""),"",SUM(#REF!,#REF!,#REF!,#REF!,#REF!))</f>
        <v>#REF!</v>
      </c>
      <c r="CH194" s="45" t="str">
        <f t="shared" si="28"/>
        <v/>
      </c>
      <c r="CI194" s="44" t="str">
        <f t="shared" si="29"/>
        <v/>
      </c>
      <c r="CJ194" s="45" t="str">
        <f t="shared" si="30"/>
        <v/>
      </c>
      <c r="CK194" s="44" t="str">
        <f t="shared" si="31"/>
        <v/>
      </c>
      <c r="CL194" s="45" t="str">
        <f t="shared" si="32"/>
        <v/>
      </c>
      <c r="CM194" s="44" t="e">
        <f>IF(AND(#REF!="",#REF!="",#REF!="",#REF!=""),"",SUM(#REF!,#REF!,#REF!,#REF!,#REF!))</f>
        <v>#REF!</v>
      </c>
      <c r="CN194" s="45" t="str">
        <f t="shared" si="33"/>
        <v/>
      </c>
      <c r="CO194" s="38" t="e">
        <f>IF(AND(#REF!="",#REF!="",#REF!="",#REF!=""),"",SUM(#REF!,#REF!,#REF!,#REF!))</f>
        <v>#REF!</v>
      </c>
      <c r="CP194" s="38" t="str">
        <f t="shared" si="34"/>
        <v/>
      </c>
    </row>
    <row r="195" spans="1:94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9"/>
      <c r="AC195" s="20"/>
      <c r="AD195" s="20"/>
      <c r="AE195" s="8"/>
      <c r="AF195" s="62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8"/>
      <c r="AU195" s="8"/>
      <c r="AV195" s="56"/>
      <c r="AW195" s="60"/>
      <c r="AX195" s="8"/>
      <c r="AY195" s="14"/>
      <c r="AZ195" s="13"/>
      <c r="BA195" s="8"/>
      <c r="BB195" s="56"/>
      <c r="BC195" s="13"/>
      <c r="BD195" s="8"/>
      <c r="BE195" s="14"/>
      <c r="BF195" s="13"/>
      <c r="BG195" s="8"/>
      <c r="BH195" s="56"/>
      <c r="BI195" s="13" t="s">
        <v>447</v>
      </c>
      <c r="BJ195" s="109" t="s">
        <v>447</v>
      </c>
      <c r="BK195" s="1"/>
      <c r="BL195" s="1"/>
      <c r="BM195" s="1"/>
      <c r="BN195" s="1"/>
      <c r="BO195" s="1"/>
      <c r="CA195" s="29"/>
      <c r="CB195" s="44" t="str">
        <f t="shared" si="23"/>
        <v/>
      </c>
      <c r="CC195" s="45" t="str">
        <f t="shared" si="24"/>
        <v/>
      </c>
      <c r="CD195" s="45" t="str">
        <f t="shared" si="25"/>
        <v/>
      </c>
      <c r="CE195" s="44" t="str">
        <f t="shared" si="26"/>
        <v/>
      </c>
      <c r="CF195" s="45" t="str">
        <f t="shared" si="27"/>
        <v/>
      </c>
      <c r="CG195" s="44" t="e">
        <f>IF(AND(#REF!="",#REF!="",#REF!="",#REF!=""),"",SUM(#REF!,#REF!,#REF!,#REF!,#REF!))</f>
        <v>#REF!</v>
      </c>
      <c r="CH195" s="45" t="str">
        <f t="shared" si="28"/>
        <v/>
      </c>
      <c r="CI195" s="44" t="str">
        <f t="shared" si="29"/>
        <v/>
      </c>
      <c r="CJ195" s="45" t="str">
        <f t="shared" si="30"/>
        <v/>
      </c>
      <c r="CK195" s="44" t="str">
        <f t="shared" si="31"/>
        <v/>
      </c>
      <c r="CL195" s="45" t="str">
        <f t="shared" si="32"/>
        <v/>
      </c>
      <c r="CM195" s="44" t="e">
        <f>IF(AND(#REF!="",#REF!="",#REF!="",#REF!=""),"",SUM(#REF!,#REF!,#REF!,#REF!,#REF!))</f>
        <v>#REF!</v>
      </c>
      <c r="CN195" s="45" t="str">
        <f t="shared" si="33"/>
        <v/>
      </c>
      <c r="CO195" s="38" t="e">
        <f>IF(AND(#REF!="",#REF!="",#REF!="",#REF!=""),"",SUM(#REF!,#REF!,#REF!,#REF!))</f>
        <v>#REF!</v>
      </c>
      <c r="CP195" s="38" t="str">
        <f t="shared" si="34"/>
        <v/>
      </c>
    </row>
    <row r="196" spans="1:94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9"/>
      <c r="AC196" s="20"/>
      <c r="AD196" s="20"/>
      <c r="AE196" s="8"/>
      <c r="AF196" s="62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8"/>
      <c r="AU196" s="8"/>
      <c r="AV196" s="56"/>
      <c r="AW196" s="60"/>
      <c r="AX196" s="8"/>
      <c r="AY196" s="14"/>
      <c r="AZ196" s="13"/>
      <c r="BA196" s="8"/>
      <c r="BB196" s="56"/>
      <c r="BC196" s="13"/>
      <c r="BD196" s="8"/>
      <c r="BE196" s="14"/>
      <c r="BF196" s="13"/>
      <c r="BG196" s="8"/>
      <c r="BH196" s="56"/>
      <c r="BI196" s="13" t="s">
        <v>447</v>
      </c>
      <c r="BJ196" s="109" t="s">
        <v>447</v>
      </c>
      <c r="BK196" s="1"/>
      <c r="BL196" s="1"/>
      <c r="BM196" s="1"/>
      <c r="BN196" s="1"/>
      <c r="BO196" s="1"/>
      <c r="CA196" s="29"/>
      <c r="CB196" s="44" t="str">
        <f t="shared" si="23"/>
        <v/>
      </c>
      <c r="CC196" s="45" t="str">
        <f t="shared" si="24"/>
        <v/>
      </c>
      <c r="CD196" s="45" t="str">
        <f t="shared" si="25"/>
        <v/>
      </c>
      <c r="CE196" s="44" t="str">
        <f t="shared" si="26"/>
        <v/>
      </c>
      <c r="CF196" s="45" t="str">
        <f t="shared" si="27"/>
        <v/>
      </c>
      <c r="CG196" s="44" t="e">
        <f>IF(AND(#REF!="",#REF!="",#REF!="",#REF!=""),"",SUM(#REF!,#REF!,#REF!,#REF!,#REF!))</f>
        <v>#REF!</v>
      </c>
      <c r="CH196" s="45" t="str">
        <f t="shared" si="28"/>
        <v/>
      </c>
      <c r="CI196" s="44" t="str">
        <f t="shared" si="29"/>
        <v/>
      </c>
      <c r="CJ196" s="45" t="str">
        <f t="shared" si="30"/>
        <v/>
      </c>
      <c r="CK196" s="44" t="str">
        <f t="shared" si="31"/>
        <v/>
      </c>
      <c r="CL196" s="45" t="str">
        <f t="shared" si="32"/>
        <v/>
      </c>
      <c r="CM196" s="44" t="e">
        <f>IF(AND(#REF!="",#REF!="",#REF!="",#REF!=""),"",SUM(#REF!,#REF!,#REF!,#REF!,#REF!))</f>
        <v>#REF!</v>
      </c>
      <c r="CN196" s="45" t="str">
        <f t="shared" si="33"/>
        <v/>
      </c>
      <c r="CO196" s="38" t="e">
        <f>IF(AND(#REF!="",#REF!="",#REF!="",#REF!=""),"",SUM(#REF!,#REF!,#REF!,#REF!))</f>
        <v>#REF!</v>
      </c>
      <c r="CP196" s="38" t="str">
        <f t="shared" si="34"/>
        <v/>
      </c>
    </row>
    <row r="197" spans="1:94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9"/>
      <c r="AC197" s="20"/>
      <c r="AD197" s="20"/>
      <c r="AE197" s="8"/>
      <c r="AF197" s="62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8"/>
      <c r="AU197" s="8"/>
      <c r="AV197" s="56"/>
      <c r="AW197" s="60"/>
      <c r="AX197" s="8"/>
      <c r="AY197" s="14"/>
      <c r="AZ197" s="13"/>
      <c r="BA197" s="8"/>
      <c r="BB197" s="56"/>
      <c r="BC197" s="13"/>
      <c r="BD197" s="8"/>
      <c r="BE197" s="14"/>
      <c r="BF197" s="13"/>
      <c r="BG197" s="8"/>
      <c r="BH197" s="56"/>
      <c r="BI197" s="13" t="s">
        <v>447</v>
      </c>
      <c r="BJ197" s="109" t="s">
        <v>447</v>
      </c>
      <c r="BK197" s="1"/>
      <c r="BL197" s="1"/>
      <c r="BM197" s="1"/>
      <c r="BN197" s="1"/>
      <c r="BO197" s="1"/>
      <c r="CA197" s="29"/>
      <c r="CB197" s="44" t="str">
        <f t="shared" si="23"/>
        <v/>
      </c>
      <c r="CC197" s="45" t="str">
        <f t="shared" si="24"/>
        <v/>
      </c>
      <c r="CD197" s="45" t="str">
        <f t="shared" si="25"/>
        <v/>
      </c>
      <c r="CE197" s="44" t="str">
        <f t="shared" si="26"/>
        <v/>
      </c>
      <c r="CF197" s="45" t="str">
        <f t="shared" si="27"/>
        <v/>
      </c>
      <c r="CG197" s="44" t="e">
        <f>IF(AND(#REF!="",#REF!="",#REF!="",#REF!=""),"",SUM(#REF!,#REF!,#REF!,#REF!,#REF!))</f>
        <v>#REF!</v>
      </c>
      <c r="CH197" s="45" t="str">
        <f t="shared" si="28"/>
        <v/>
      </c>
      <c r="CI197" s="44" t="str">
        <f t="shared" si="29"/>
        <v/>
      </c>
      <c r="CJ197" s="45" t="str">
        <f t="shared" si="30"/>
        <v/>
      </c>
      <c r="CK197" s="44" t="str">
        <f t="shared" si="31"/>
        <v/>
      </c>
      <c r="CL197" s="45" t="str">
        <f t="shared" si="32"/>
        <v/>
      </c>
      <c r="CM197" s="44" t="e">
        <f>IF(AND(#REF!="",#REF!="",#REF!="",#REF!=""),"",SUM(#REF!,#REF!,#REF!,#REF!,#REF!))</f>
        <v>#REF!</v>
      </c>
      <c r="CN197" s="45" t="str">
        <f t="shared" si="33"/>
        <v/>
      </c>
      <c r="CO197" s="38" t="e">
        <f>IF(AND(#REF!="",#REF!="",#REF!="",#REF!=""),"",SUM(#REF!,#REF!,#REF!,#REF!))</f>
        <v>#REF!</v>
      </c>
      <c r="CP197" s="38" t="str">
        <f t="shared" si="34"/>
        <v/>
      </c>
    </row>
    <row r="198" spans="1:94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9"/>
      <c r="AC198" s="20"/>
      <c r="AD198" s="20"/>
      <c r="AE198" s="8"/>
      <c r="AF198" s="62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8"/>
      <c r="AU198" s="8"/>
      <c r="AV198" s="56"/>
      <c r="AW198" s="60"/>
      <c r="AX198" s="8"/>
      <c r="AY198" s="14"/>
      <c r="AZ198" s="13"/>
      <c r="BA198" s="8"/>
      <c r="BB198" s="56"/>
      <c r="BC198" s="13"/>
      <c r="BD198" s="8"/>
      <c r="BE198" s="14"/>
      <c r="BF198" s="13"/>
      <c r="BG198" s="8"/>
      <c r="BH198" s="56"/>
      <c r="BI198" s="13" t="s">
        <v>447</v>
      </c>
      <c r="BJ198" s="109" t="s">
        <v>447</v>
      </c>
      <c r="BK198" s="1"/>
      <c r="BL198" s="1"/>
      <c r="BM198" s="1"/>
      <c r="BN198" s="1"/>
      <c r="BO198" s="1"/>
      <c r="CA198" s="29"/>
      <c r="CB198" s="44" t="str">
        <f t="shared" si="23"/>
        <v/>
      </c>
      <c r="CC198" s="45" t="str">
        <f t="shared" si="24"/>
        <v/>
      </c>
      <c r="CD198" s="45" t="str">
        <f t="shared" si="25"/>
        <v/>
      </c>
      <c r="CE198" s="44" t="str">
        <f t="shared" si="26"/>
        <v/>
      </c>
      <c r="CF198" s="45" t="str">
        <f t="shared" si="27"/>
        <v/>
      </c>
      <c r="CG198" s="44" t="e">
        <f>IF(AND(#REF!="",#REF!="",#REF!="",#REF!=""),"",SUM(#REF!,#REF!,#REF!,#REF!,#REF!))</f>
        <v>#REF!</v>
      </c>
      <c r="CH198" s="45" t="str">
        <f t="shared" si="28"/>
        <v/>
      </c>
      <c r="CI198" s="44" t="str">
        <f t="shared" si="29"/>
        <v/>
      </c>
      <c r="CJ198" s="45" t="str">
        <f t="shared" si="30"/>
        <v/>
      </c>
      <c r="CK198" s="44" t="str">
        <f t="shared" si="31"/>
        <v/>
      </c>
      <c r="CL198" s="45" t="str">
        <f t="shared" si="32"/>
        <v/>
      </c>
      <c r="CM198" s="44" t="e">
        <f>IF(AND(#REF!="",#REF!="",#REF!="",#REF!=""),"",SUM(#REF!,#REF!,#REF!,#REF!,#REF!))</f>
        <v>#REF!</v>
      </c>
      <c r="CN198" s="45" t="str">
        <f t="shared" si="33"/>
        <v/>
      </c>
      <c r="CO198" s="38" t="e">
        <f>IF(AND(#REF!="",#REF!="",#REF!="",#REF!=""),"",SUM(#REF!,#REF!,#REF!,#REF!))</f>
        <v>#REF!</v>
      </c>
      <c r="CP198" s="38" t="str">
        <f t="shared" si="34"/>
        <v/>
      </c>
    </row>
    <row r="199" spans="1:94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9"/>
      <c r="AC199" s="20"/>
      <c r="AD199" s="20"/>
      <c r="AE199" s="8"/>
      <c r="AF199" s="62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8"/>
      <c r="AU199" s="8"/>
      <c r="AV199" s="56"/>
      <c r="AW199" s="60"/>
      <c r="AX199" s="8"/>
      <c r="AY199" s="14"/>
      <c r="AZ199" s="13"/>
      <c r="BA199" s="8"/>
      <c r="BB199" s="56"/>
      <c r="BC199" s="13"/>
      <c r="BD199" s="8"/>
      <c r="BE199" s="14"/>
      <c r="BF199" s="13"/>
      <c r="BG199" s="8"/>
      <c r="BH199" s="56"/>
      <c r="BI199" s="13" t="s">
        <v>447</v>
      </c>
      <c r="BJ199" s="109" t="s">
        <v>447</v>
      </c>
      <c r="BK199" s="1"/>
      <c r="BL199" s="1"/>
      <c r="BM199" s="1"/>
      <c r="BN199" s="1"/>
      <c r="BO199" s="1"/>
      <c r="CA199" s="29"/>
      <c r="CB199" s="44" t="str">
        <f t="shared" si="23"/>
        <v/>
      </c>
      <c r="CC199" s="45" t="str">
        <f t="shared" si="24"/>
        <v/>
      </c>
      <c r="CD199" s="45" t="str">
        <f t="shared" si="25"/>
        <v/>
      </c>
      <c r="CE199" s="44" t="str">
        <f t="shared" si="26"/>
        <v/>
      </c>
      <c r="CF199" s="45" t="str">
        <f t="shared" si="27"/>
        <v/>
      </c>
      <c r="CG199" s="44" t="e">
        <f>IF(AND(#REF!="",#REF!="",#REF!="",#REF!=""),"",SUM(#REF!,#REF!,#REF!,#REF!,#REF!))</f>
        <v>#REF!</v>
      </c>
      <c r="CH199" s="45" t="str">
        <f t="shared" si="28"/>
        <v/>
      </c>
      <c r="CI199" s="44" t="str">
        <f t="shared" si="29"/>
        <v/>
      </c>
      <c r="CJ199" s="45" t="str">
        <f t="shared" si="30"/>
        <v/>
      </c>
      <c r="CK199" s="44" t="str">
        <f t="shared" si="31"/>
        <v/>
      </c>
      <c r="CL199" s="45" t="str">
        <f t="shared" si="32"/>
        <v/>
      </c>
      <c r="CM199" s="44" t="e">
        <f>IF(AND(#REF!="",#REF!="",#REF!="",#REF!=""),"",SUM(#REF!,#REF!,#REF!,#REF!,#REF!))</f>
        <v>#REF!</v>
      </c>
      <c r="CN199" s="45" t="str">
        <f t="shared" si="33"/>
        <v/>
      </c>
      <c r="CO199" s="38" t="e">
        <f>IF(AND(#REF!="",#REF!="",#REF!="",#REF!=""),"",SUM(#REF!,#REF!,#REF!,#REF!))</f>
        <v>#REF!</v>
      </c>
      <c r="CP199" s="38" t="str">
        <f t="shared" si="34"/>
        <v/>
      </c>
    </row>
    <row r="200" spans="1:94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9"/>
      <c r="AC200" s="20"/>
      <c r="AD200" s="20"/>
      <c r="AE200" s="8"/>
      <c r="AF200" s="62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8"/>
      <c r="AU200" s="8"/>
      <c r="AV200" s="56"/>
      <c r="AW200" s="60"/>
      <c r="AX200" s="8"/>
      <c r="AY200" s="14"/>
      <c r="AZ200" s="13"/>
      <c r="BA200" s="8"/>
      <c r="BB200" s="56"/>
      <c r="BC200" s="13"/>
      <c r="BD200" s="8"/>
      <c r="BE200" s="14"/>
      <c r="BF200" s="13"/>
      <c r="BG200" s="8"/>
      <c r="BH200" s="56"/>
      <c r="BI200" s="13" t="s">
        <v>447</v>
      </c>
      <c r="BJ200" s="109" t="s">
        <v>447</v>
      </c>
      <c r="BK200" s="1"/>
      <c r="BL200" s="1"/>
      <c r="BM200" s="1"/>
      <c r="BN200" s="1"/>
      <c r="BO200" s="1"/>
      <c r="CA200" s="29"/>
      <c r="CB200" s="44" t="str">
        <f t="shared" ref="CB200:CB263" si="35">IF(I200="","",I200)</f>
        <v/>
      </c>
      <c r="CC200" s="45" t="str">
        <f t="shared" ref="CC200:CC263" si="36">IF(AND(L200="",M200="",N200="",P200=""),"",SUM(L200,M200,N200,O200,P200))</f>
        <v/>
      </c>
      <c r="CD200" s="45" t="str">
        <f t="shared" ref="CD200:CD263" si="37">IFERROR(IF(CC200="","",ROUNDUP(CC200*20%,0)),"")</f>
        <v/>
      </c>
      <c r="CE200" s="44" t="str">
        <f t="shared" ref="CE200:CE263" si="38">IF(AND(T200="",U200="",V200="",X200=""),"",SUM(T200,U200,V200,W200,X200))</f>
        <v/>
      </c>
      <c r="CF200" s="45" t="str">
        <f t="shared" ref="CF200:CF263" si="39">IFERROR(IF(CE200="","",ROUNDUP(CE200*20%,0)),"")</f>
        <v/>
      </c>
      <c r="CG200" s="44" t="e">
        <f>IF(AND(#REF!="",#REF!="",#REF!="",#REF!=""),"",SUM(#REF!,#REF!,#REF!,#REF!,#REF!))</f>
        <v>#REF!</v>
      </c>
      <c r="CH200" s="45" t="str">
        <f t="shared" ref="CH200:CH263" si="40">IFERROR(IF(CG200="","",ROUNDUP(CG200*20%,0)),"")</f>
        <v/>
      </c>
      <c r="CI200" s="44" t="str">
        <f t="shared" ref="CI200:CI263" si="41">IF(AND(AJ200="",AK200="",AL200="",AN200=""),"",SUM(AJ200,AK200,AL200,AM200,AN200))</f>
        <v/>
      </c>
      <c r="CJ200" s="45" t="str">
        <f t="shared" ref="CJ200:CJ263" si="42">IFERROR(IF(CI200="","",ROUNDUP(CI200*20%,0)),"")</f>
        <v/>
      </c>
      <c r="CK200" s="44" t="str">
        <f t="shared" ref="CK200:CK263" si="43">IF(AND(AR200="",AS200="",AT200="",AV200=""),"",SUM(AR200,AS200,AT200,AU200,AV200))</f>
        <v/>
      </c>
      <c r="CL200" s="45" t="str">
        <f t="shared" ref="CL200:CL263" si="44">IFERROR(IF(CK200="","",ROUNDUP(CK200*20%,0)),"")</f>
        <v/>
      </c>
      <c r="CM200" s="44" t="e">
        <f>IF(AND(#REF!="",#REF!="",#REF!="",#REF!=""),"",SUM(#REF!,#REF!,#REF!,#REF!,#REF!))</f>
        <v>#REF!</v>
      </c>
      <c r="CN200" s="45" t="str">
        <f t="shared" ref="CN200:CN263" si="45">IFERROR(IF(CM200="","",ROUNDUP(CM200*20%,0)),"")</f>
        <v/>
      </c>
      <c r="CO200" s="38" t="e">
        <f>IF(AND(#REF!="",#REF!="",#REF!="",#REF!=""),"",SUM(#REF!,#REF!,#REF!,#REF!))</f>
        <v>#REF!</v>
      </c>
      <c r="CP200" s="38" t="str">
        <f t="shared" ref="CP200:CP263" si="46">IFERROR(IF(CO200="","",IF($CO$5=100,ROUNDUP(CO200*20%,0),IF($CO$5=86,ROUNDUP((CO200/$CO$5)*$CP$5,0),IF($CO$5=66,ROUNDUP((CO200/$CO$5)*$CP$5,0),"")))),"")</f>
        <v/>
      </c>
    </row>
    <row r="201" spans="1:94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9"/>
      <c r="AC201" s="20"/>
      <c r="AD201" s="20"/>
      <c r="AE201" s="8"/>
      <c r="AF201" s="62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8"/>
      <c r="AU201" s="8"/>
      <c r="AV201" s="56"/>
      <c r="AW201" s="60"/>
      <c r="AX201" s="8"/>
      <c r="AY201" s="14"/>
      <c r="AZ201" s="13"/>
      <c r="BA201" s="8"/>
      <c r="BB201" s="56"/>
      <c r="BC201" s="13"/>
      <c r="BD201" s="8"/>
      <c r="BE201" s="14"/>
      <c r="BF201" s="13"/>
      <c r="BG201" s="8"/>
      <c r="BH201" s="56"/>
      <c r="BI201" s="13" t="s">
        <v>447</v>
      </c>
      <c r="BJ201" s="109" t="s">
        <v>447</v>
      </c>
      <c r="BK201" s="1"/>
      <c r="BL201" s="1"/>
      <c r="BM201" s="1"/>
      <c r="BN201" s="1"/>
      <c r="BO201" s="1"/>
      <c r="CA201" s="29"/>
      <c r="CB201" s="44" t="str">
        <f t="shared" si="35"/>
        <v/>
      </c>
      <c r="CC201" s="45" t="str">
        <f t="shared" si="36"/>
        <v/>
      </c>
      <c r="CD201" s="45" t="str">
        <f t="shared" si="37"/>
        <v/>
      </c>
      <c r="CE201" s="44" t="str">
        <f t="shared" si="38"/>
        <v/>
      </c>
      <c r="CF201" s="45" t="str">
        <f t="shared" si="39"/>
        <v/>
      </c>
      <c r="CG201" s="44" t="e">
        <f>IF(AND(#REF!="",#REF!="",#REF!="",#REF!=""),"",SUM(#REF!,#REF!,#REF!,#REF!,#REF!))</f>
        <v>#REF!</v>
      </c>
      <c r="CH201" s="45" t="str">
        <f t="shared" si="40"/>
        <v/>
      </c>
      <c r="CI201" s="44" t="str">
        <f t="shared" si="41"/>
        <v/>
      </c>
      <c r="CJ201" s="45" t="str">
        <f t="shared" si="42"/>
        <v/>
      </c>
      <c r="CK201" s="44" t="str">
        <f t="shared" si="43"/>
        <v/>
      </c>
      <c r="CL201" s="45" t="str">
        <f t="shared" si="44"/>
        <v/>
      </c>
      <c r="CM201" s="44" t="e">
        <f>IF(AND(#REF!="",#REF!="",#REF!="",#REF!=""),"",SUM(#REF!,#REF!,#REF!,#REF!,#REF!))</f>
        <v>#REF!</v>
      </c>
      <c r="CN201" s="45" t="str">
        <f t="shared" si="45"/>
        <v/>
      </c>
      <c r="CO201" s="38" t="e">
        <f>IF(AND(#REF!="",#REF!="",#REF!="",#REF!=""),"",SUM(#REF!,#REF!,#REF!,#REF!))</f>
        <v>#REF!</v>
      </c>
      <c r="CP201" s="38" t="str">
        <f t="shared" si="46"/>
        <v/>
      </c>
    </row>
    <row r="202" spans="1:94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9"/>
      <c r="AC202" s="20"/>
      <c r="AD202" s="20"/>
      <c r="AE202" s="8"/>
      <c r="AF202" s="62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8"/>
      <c r="AU202" s="8"/>
      <c r="AV202" s="56"/>
      <c r="AW202" s="60"/>
      <c r="AX202" s="8"/>
      <c r="AY202" s="14"/>
      <c r="AZ202" s="13"/>
      <c r="BA202" s="8"/>
      <c r="BB202" s="56"/>
      <c r="BC202" s="13"/>
      <c r="BD202" s="8"/>
      <c r="BE202" s="14"/>
      <c r="BF202" s="13"/>
      <c r="BG202" s="8"/>
      <c r="BH202" s="56"/>
      <c r="BI202" s="13" t="s">
        <v>447</v>
      </c>
      <c r="BJ202" s="109" t="s">
        <v>447</v>
      </c>
      <c r="BK202" s="1"/>
      <c r="BL202" s="1"/>
      <c r="BM202" s="1"/>
      <c r="BN202" s="1"/>
      <c r="BO202" s="1"/>
      <c r="CA202" s="29"/>
      <c r="CB202" s="44" t="str">
        <f t="shared" si="35"/>
        <v/>
      </c>
      <c r="CC202" s="45" t="str">
        <f t="shared" si="36"/>
        <v/>
      </c>
      <c r="CD202" s="45" t="str">
        <f t="shared" si="37"/>
        <v/>
      </c>
      <c r="CE202" s="44" t="str">
        <f t="shared" si="38"/>
        <v/>
      </c>
      <c r="CF202" s="45" t="str">
        <f t="shared" si="39"/>
        <v/>
      </c>
      <c r="CG202" s="44" t="e">
        <f>IF(AND(#REF!="",#REF!="",#REF!="",#REF!=""),"",SUM(#REF!,#REF!,#REF!,#REF!,#REF!))</f>
        <v>#REF!</v>
      </c>
      <c r="CH202" s="45" t="str">
        <f t="shared" si="40"/>
        <v/>
      </c>
      <c r="CI202" s="44" t="str">
        <f t="shared" si="41"/>
        <v/>
      </c>
      <c r="CJ202" s="45" t="str">
        <f t="shared" si="42"/>
        <v/>
      </c>
      <c r="CK202" s="44" t="str">
        <f t="shared" si="43"/>
        <v/>
      </c>
      <c r="CL202" s="45" t="str">
        <f t="shared" si="44"/>
        <v/>
      </c>
      <c r="CM202" s="44" t="e">
        <f>IF(AND(#REF!="",#REF!="",#REF!="",#REF!=""),"",SUM(#REF!,#REF!,#REF!,#REF!,#REF!))</f>
        <v>#REF!</v>
      </c>
      <c r="CN202" s="45" t="str">
        <f t="shared" si="45"/>
        <v/>
      </c>
      <c r="CO202" s="38" t="e">
        <f>IF(AND(#REF!="",#REF!="",#REF!="",#REF!=""),"",SUM(#REF!,#REF!,#REF!,#REF!))</f>
        <v>#REF!</v>
      </c>
      <c r="CP202" s="38" t="str">
        <f t="shared" si="46"/>
        <v/>
      </c>
    </row>
    <row r="203" spans="1:94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9"/>
      <c r="AC203" s="20"/>
      <c r="AD203" s="20"/>
      <c r="AE203" s="8"/>
      <c r="AF203" s="62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8"/>
      <c r="AU203" s="8"/>
      <c r="AV203" s="56"/>
      <c r="AW203" s="60"/>
      <c r="AX203" s="8"/>
      <c r="AY203" s="14"/>
      <c r="AZ203" s="13"/>
      <c r="BA203" s="8"/>
      <c r="BB203" s="56"/>
      <c r="BC203" s="13"/>
      <c r="BD203" s="8"/>
      <c r="BE203" s="14"/>
      <c r="BF203" s="13"/>
      <c r="BG203" s="8"/>
      <c r="BH203" s="56"/>
      <c r="BI203" s="13" t="s">
        <v>447</v>
      </c>
      <c r="BJ203" s="109" t="s">
        <v>447</v>
      </c>
      <c r="BK203" s="1"/>
      <c r="BL203" s="1"/>
      <c r="BM203" s="1"/>
      <c r="BN203" s="1"/>
      <c r="BO203" s="1"/>
      <c r="CA203" s="29"/>
      <c r="CB203" s="44" t="str">
        <f t="shared" si="35"/>
        <v/>
      </c>
      <c r="CC203" s="45" t="str">
        <f t="shared" si="36"/>
        <v/>
      </c>
      <c r="CD203" s="45" t="str">
        <f t="shared" si="37"/>
        <v/>
      </c>
      <c r="CE203" s="44" t="str">
        <f t="shared" si="38"/>
        <v/>
      </c>
      <c r="CF203" s="45" t="str">
        <f t="shared" si="39"/>
        <v/>
      </c>
      <c r="CG203" s="44" t="e">
        <f>IF(AND(#REF!="",#REF!="",#REF!="",#REF!=""),"",SUM(#REF!,#REF!,#REF!,#REF!,#REF!))</f>
        <v>#REF!</v>
      </c>
      <c r="CH203" s="45" t="str">
        <f t="shared" si="40"/>
        <v/>
      </c>
      <c r="CI203" s="44" t="str">
        <f t="shared" si="41"/>
        <v/>
      </c>
      <c r="CJ203" s="45" t="str">
        <f t="shared" si="42"/>
        <v/>
      </c>
      <c r="CK203" s="44" t="str">
        <f t="shared" si="43"/>
        <v/>
      </c>
      <c r="CL203" s="45" t="str">
        <f t="shared" si="44"/>
        <v/>
      </c>
      <c r="CM203" s="44" t="e">
        <f>IF(AND(#REF!="",#REF!="",#REF!="",#REF!=""),"",SUM(#REF!,#REF!,#REF!,#REF!,#REF!))</f>
        <v>#REF!</v>
      </c>
      <c r="CN203" s="45" t="str">
        <f t="shared" si="45"/>
        <v/>
      </c>
      <c r="CO203" s="38" t="e">
        <f>IF(AND(#REF!="",#REF!="",#REF!="",#REF!=""),"",SUM(#REF!,#REF!,#REF!,#REF!))</f>
        <v>#REF!</v>
      </c>
      <c r="CP203" s="38" t="str">
        <f t="shared" si="46"/>
        <v/>
      </c>
    </row>
    <row r="204" spans="1:94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9"/>
      <c r="AC204" s="20"/>
      <c r="AD204" s="20"/>
      <c r="AE204" s="8"/>
      <c r="AF204" s="62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8"/>
      <c r="AU204" s="8"/>
      <c r="AV204" s="56"/>
      <c r="AW204" s="60"/>
      <c r="AX204" s="8"/>
      <c r="AY204" s="14"/>
      <c r="AZ204" s="13"/>
      <c r="BA204" s="8"/>
      <c r="BB204" s="56"/>
      <c r="BC204" s="13"/>
      <c r="BD204" s="8"/>
      <c r="BE204" s="14"/>
      <c r="BF204" s="13"/>
      <c r="BG204" s="8"/>
      <c r="BH204" s="56"/>
      <c r="BI204" s="13" t="s">
        <v>447</v>
      </c>
      <c r="BJ204" s="109" t="s">
        <v>447</v>
      </c>
      <c r="BK204" s="1"/>
      <c r="BL204" s="1"/>
      <c r="BM204" s="1"/>
      <c r="BN204" s="1"/>
      <c r="BO204" s="1"/>
      <c r="CA204" s="29"/>
      <c r="CB204" s="44" t="str">
        <f t="shared" si="35"/>
        <v/>
      </c>
      <c r="CC204" s="45" t="str">
        <f t="shared" si="36"/>
        <v/>
      </c>
      <c r="CD204" s="45" t="str">
        <f t="shared" si="37"/>
        <v/>
      </c>
      <c r="CE204" s="44" t="str">
        <f t="shared" si="38"/>
        <v/>
      </c>
      <c r="CF204" s="45" t="str">
        <f t="shared" si="39"/>
        <v/>
      </c>
      <c r="CG204" s="44" t="e">
        <f>IF(AND(#REF!="",#REF!="",#REF!="",#REF!=""),"",SUM(#REF!,#REF!,#REF!,#REF!,#REF!))</f>
        <v>#REF!</v>
      </c>
      <c r="CH204" s="45" t="str">
        <f t="shared" si="40"/>
        <v/>
      </c>
      <c r="CI204" s="44" t="str">
        <f t="shared" si="41"/>
        <v/>
      </c>
      <c r="CJ204" s="45" t="str">
        <f t="shared" si="42"/>
        <v/>
      </c>
      <c r="CK204" s="44" t="str">
        <f t="shared" si="43"/>
        <v/>
      </c>
      <c r="CL204" s="45" t="str">
        <f t="shared" si="44"/>
        <v/>
      </c>
      <c r="CM204" s="44" t="e">
        <f>IF(AND(#REF!="",#REF!="",#REF!="",#REF!=""),"",SUM(#REF!,#REF!,#REF!,#REF!,#REF!))</f>
        <v>#REF!</v>
      </c>
      <c r="CN204" s="45" t="str">
        <f t="shared" si="45"/>
        <v/>
      </c>
      <c r="CO204" s="38" t="e">
        <f>IF(AND(#REF!="",#REF!="",#REF!="",#REF!=""),"",SUM(#REF!,#REF!,#REF!,#REF!))</f>
        <v>#REF!</v>
      </c>
      <c r="CP204" s="38" t="str">
        <f t="shared" si="46"/>
        <v/>
      </c>
    </row>
    <row r="205" spans="1:94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9"/>
      <c r="AC205" s="20"/>
      <c r="AD205" s="20"/>
      <c r="AE205" s="8"/>
      <c r="AF205" s="62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8"/>
      <c r="AU205" s="8"/>
      <c r="AV205" s="56"/>
      <c r="AW205" s="60"/>
      <c r="AX205" s="8"/>
      <c r="AY205" s="14"/>
      <c r="AZ205" s="13"/>
      <c r="BA205" s="8"/>
      <c r="BB205" s="56"/>
      <c r="BC205" s="13"/>
      <c r="BD205" s="8"/>
      <c r="BE205" s="14"/>
      <c r="BF205" s="13"/>
      <c r="BG205" s="8"/>
      <c r="BH205" s="56"/>
      <c r="BI205" s="13" t="s">
        <v>447</v>
      </c>
      <c r="BJ205" s="109" t="s">
        <v>447</v>
      </c>
      <c r="BK205" s="1"/>
      <c r="BL205" s="1"/>
      <c r="BM205" s="1"/>
      <c r="BN205" s="1"/>
      <c r="BO205" s="1"/>
      <c r="CA205" s="29"/>
      <c r="CB205" s="44" t="str">
        <f t="shared" si="35"/>
        <v/>
      </c>
      <c r="CC205" s="45" t="str">
        <f t="shared" si="36"/>
        <v/>
      </c>
      <c r="CD205" s="45" t="str">
        <f t="shared" si="37"/>
        <v/>
      </c>
      <c r="CE205" s="44" t="str">
        <f t="shared" si="38"/>
        <v/>
      </c>
      <c r="CF205" s="45" t="str">
        <f t="shared" si="39"/>
        <v/>
      </c>
      <c r="CG205" s="44" t="e">
        <f>IF(AND(#REF!="",#REF!="",#REF!="",#REF!=""),"",SUM(#REF!,#REF!,#REF!,#REF!,#REF!))</f>
        <v>#REF!</v>
      </c>
      <c r="CH205" s="45" t="str">
        <f t="shared" si="40"/>
        <v/>
      </c>
      <c r="CI205" s="44" t="str">
        <f t="shared" si="41"/>
        <v/>
      </c>
      <c r="CJ205" s="45" t="str">
        <f t="shared" si="42"/>
        <v/>
      </c>
      <c r="CK205" s="44" t="str">
        <f t="shared" si="43"/>
        <v/>
      </c>
      <c r="CL205" s="45" t="str">
        <f t="shared" si="44"/>
        <v/>
      </c>
      <c r="CM205" s="44" t="e">
        <f>IF(AND(#REF!="",#REF!="",#REF!="",#REF!=""),"",SUM(#REF!,#REF!,#REF!,#REF!,#REF!))</f>
        <v>#REF!</v>
      </c>
      <c r="CN205" s="45" t="str">
        <f t="shared" si="45"/>
        <v/>
      </c>
      <c r="CO205" s="38" t="e">
        <f>IF(AND(#REF!="",#REF!="",#REF!="",#REF!=""),"",SUM(#REF!,#REF!,#REF!,#REF!))</f>
        <v>#REF!</v>
      </c>
      <c r="CP205" s="38" t="str">
        <f t="shared" si="46"/>
        <v/>
      </c>
    </row>
    <row r="206" spans="1:94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19"/>
      <c r="AC206" s="20"/>
      <c r="AD206" s="20"/>
      <c r="AE206" s="8"/>
      <c r="AF206" s="62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25"/>
      <c r="AU206" s="8"/>
      <c r="AV206" s="57"/>
      <c r="AW206" s="60"/>
      <c r="AX206" s="8"/>
      <c r="AY206" s="14"/>
      <c r="AZ206" s="24"/>
      <c r="BA206" s="25"/>
      <c r="BB206" s="57"/>
      <c r="BC206" s="24"/>
      <c r="BD206" s="25"/>
      <c r="BE206" s="97"/>
      <c r="BF206" s="24"/>
      <c r="BG206" s="25"/>
      <c r="BH206" s="57"/>
      <c r="BI206" s="13" t="s">
        <v>447</v>
      </c>
      <c r="BJ206" s="109" t="s">
        <v>447</v>
      </c>
      <c r="BK206" s="1"/>
      <c r="BL206" s="1"/>
      <c r="BM206" s="1"/>
      <c r="BN206" s="1"/>
      <c r="BO206" s="1"/>
      <c r="CA206" s="29"/>
      <c r="CB206" s="44" t="str">
        <f t="shared" si="35"/>
        <v/>
      </c>
      <c r="CC206" s="45" t="str">
        <f t="shared" si="36"/>
        <v/>
      </c>
      <c r="CD206" s="45" t="str">
        <f t="shared" si="37"/>
        <v/>
      </c>
      <c r="CE206" s="44" t="str">
        <f t="shared" si="38"/>
        <v/>
      </c>
      <c r="CF206" s="45" t="str">
        <f t="shared" si="39"/>
        <v/>
      </c>
      <c r="CG206" s="44" t="e">
        <f>IF(AND(#REF!="",#REF!="",#REF!="",#REF!=""),"",SUM(#REF!,#REF!,#REF!,#REF!,#REF!))</f>
        <v>#REF!</v>
      </c>
      <c r="CH206" s="45" t="str">
        <f t="shared" si="40"/>
        <v/>
      </c>
      <c r="CI206" s="44" t="str">
        <f t="shared" si="41"/>
        <v/>
      </c>
      <c r="CJ206" s="45" t="str">
        <f t="shared" si="42"/>
        <v/>
      </c>
      <c r="CK206" s="44" t="str">
        <f t="shared" si="43"/>
        <v/>
      </c>
      <c r="CL206" s="45" t="str">
        <f t="shared" si="44"/>
        <v/>
      </c>
      <c r="CM206" s="44" t="e">
        <f>IF(AND(#REF!="",#REF!="",#REF!="",#REF!=""),"",SUM(#REF!,#REF!,#REF!,#REF!,#REF!))</f>
        <v>#REF!</v>
      </c>
      <c r="CN206" s="45" t="str">
        <f t="shared" si="45"/>
        <v/>
      </c>
      <c r="CO206" s="38" t="e">
        <f>IF(AND(#REF!="",#REF!="",#REF!="",#REF!=""),"",SUM(#REF!,#REF!,#REF!,#REF!))</f>
        <v>#REF!</v>
      </c>
      <c r="CP206" s="38" t="str">
        <f t="shared" si="46"/>
        <v/>
      </c>
    </row>
    <row r="207" spans="1:94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19"/>
      <c r="AC207" s="20"/>
      <c r="AD207" s="20"/>
      <c r="AE207" s="8"/>
      <c r="AF207" s="62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25"/>
      <c r="AU207" s="8"/>
      <c r="AV207" s="57"/>
      <c r="AW207" s="60"/>
      <c r="AX207" s="8"/>
      <c r="AY207" s="14"/>
      <c r="AZ207" s="24"/>
      <c r="BA207" s="25"/>
      <c r="BB207" s="57"/>
      <c r="BC207" s="24"/>
      <c r="BD207" s="25"/>
      <c r="BE207" s="97"/>
      <c r="BF207" s="24"/>
      <c r="BG207" s="25"/>
      <c r="BH207" s="57"/>
      <c r="BI207" s="13" t="s">
        <v>447</v>
      </c>
      <c r="BJ207" s="109" t="s">
        <v>447</v>
      </c>
      <c r="BK207" s="1"/>
      <c r="BL207" s="1"/>
      <c r="BM207" s="1"/>
      <c r="BN207" s="1"/>
      <c r="BO207" s="1"/>
      <c r="CA207" s="29"/>
      <c r="CB207" s="44" t="str">
        <f t="shared" si="35"/>
        <v/>
      </c>
      <c r="CC207" s="45" t="str">
        <f t="shared" si="36"/>
        <v/>
      </c>
      <c r="CD207" s="45" t="str">
        <f t="shared" si="37"/>
        <v/>
      </c>
      <c r="CE207" s="44" t="str">
        <f t="shared" si="38"/>
        <v/>
      </c>
      <c r="CF207" s="45" t="str">
        <f t="shared" si="39"/>
        <v/>
      </c>
      <c r="CG207" s="44" t="e">
        <f>IF(AND(#REF!="",#REF!="",#REF!="",#REF!=""),"",SUM(#REF!,#REF!,#REF!,#REF!,#REF!))</f>
        <v>#REF!</v>
      </c>
      <c r="CH207" s="45" t="str">
        <f t="shared" si="40"/>
        <v/>
      </c>
      <c r="CI207" s="44" t="str">
        <f t="shared" si="41"/>
        <v/>
      </c>
      <c r="CJ207" s="45" t="str">
        <f t="shared" si="42"/>
        <v/>
      </c>
      <c r="CK207" s="44" t="str">
        <f t="shared" si="43"/>
        <v/>
      </c>
      <c r="CL207" s="45" t="str">
        <f t="shared" si="44"/>
        <v/>
      </c>
      <c r="CM207" s="44" t="e">
        <f>IF(AND(#REF!="",#REF!="",#REF!="",#REF!=""),"",SUM(#REF!,#REF!,#REF!,#REF!,#REF!))</f>
        <v>#REF!</v>
      </c>
      <c r="CN207" s="45" t="str">
        <f t="shared" si="45"/>
        <v/>
      </c>
      <c r="CO207" s="38" t="e">
        <f>IF(AND(#REF!="",#REF!="",#REF!="",#REF!=""),"",SUM(#REF!,#REF!,#REF!,#REF!))</f>
        <v>#REF!</v>
      </c>
      <c r="CP207" s="38" t="str">
        <f t="shared" si="46"/>
        <v/>
      </c>
    </row>
    <row r="208" spans="1:94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19"/>
      <c r="AC208" s="20"/>
      <c r="AD208" s="20"/>
      <c r="AE208" s="8"/>
      <c r="AF208" s="62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25"/>
      <c r="AU208" s="8"/>
      <c r="AV208" s="57"/>
      <c r="AW208" s="60"/>
      <c r="AX208" s="8"/>
      <c r="AY208" s="14"/>
      <c r="AZ208" s="24"/>
      <c r="BA208" s="25"/>
      <c r="BB208" s="57"/>
      <c r="BC208" s="24"/>
      <c r="BD208" s="25"/>
      <c r="BE208" s="97"/>
      <c r="BF208" s="24"/>
      <c r="BG208" s="25"/>
      <c r="BH208" s="57"/>
      <c r="BI208" s="13" t="s">
        <v>447</v>
      </c>
      <c r="BJ208" s="109" t="s">
        <v>447</v>
      </c>
      <c r="BK208" s="1"/>
      <c r="BL208" s="1"/>
      <c r="BM208" s="1"/>
      <c r="BN208" s="1"/>
      <c r="BO208" s="1"/>
      <c r="CA208" s="29"/>
      <c r="CB208" s="44" t="str">
        <f t="shared" si="35"/>
        <v/>
      </c>
      <c r="CC208" s="45" t="str">
        <f t="shared" si="36"/>
        <v/>
      </c>
      <c r="CD208" s="45" t="str">
        <f t="shared" si="37"/>
        <v/>
      </c>
      <c r="CE208" s="44" t="str">
        <f t="shared" si="38"/>
        <v/>
      </c>
      <c r="CF208" s="45" t="str">
        <f t="shared" si="39"/>
        <v/>
      </c>
      <c r="CG208" s="44" t="e">
        <f>IF(AND(#REF!="",#REF!="",#REF!="",#REF!=""),"",SUM(#REF!,#REF!,#REF!,#REF!,#REF!))</f>
        <v>#REF!</v>
      </c>
      <c r="CH208" s="45" t="str">
        <f t="shared" si="40"/>
        <v/>
      </c>
      <c r="CI208" s="44" t="str">
        <f t="shared" si="41"/>
        <v/>
      </c>
      <c r="CJ208" s="45" t="str">
        <f t="shared" si="42"/>
        <v/>
      </c>
      <c r="CK208" s="44" t="str">
        <f t="shared" si="43"/>
        <v/>
      </c>
      <c r="CL208" s="45" t="str">
        <f t="shared" si="44"/>
        <v/>
      </c>
      <c r="CM208" s="44" t="e">
        <f>IF(AND(#REF!="",#REF!="",#REF!="",#REF!=""),"",SUM(#REF!,#REF!,#REF!,#REF!,#REF!))</f>
        <v>#REF!</v>
      </c>
      <c r="CN208" s="45" t="str">
        <f t="shared" si="45"/>
        <v/>
      </c>
      <c r="CO208" s="38" t="e">
        <f>IF(AND(#REF!="",#REF!="",#REF!="",#REF!=""),"",SUM(#REF!,#REF!,#REF!,#REF!))</f>
        <v>#REF!</v>
      </c>
      <c r="CP208" s="38" t="str">
        <f t="shared" si="46"/>
        <v/>
      </c>
    </row>
    <row r="209" spans="1:94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19"/>
      <c r="AC209" s="20"/>
      <c r="AD209" s="20"/>
      <c r="AE209" s="8"/>
      <c r="AF209" s="62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25"/>
      <c r="AU209" s="8"/>
      <c r="AV209" s="57"/>
      <c r="AW209" s="60"/>
      <c r="AX209" s="8"/>
      <c r="AY209" s="14"/>
      <c r="AZ209" s="24"/>
      <c r="BA209" s="25"/>
      <c r="BB209" s="57"/>
      <c r="BC209" s="24"/>
      <c r="BD209" s="25"/>
      <c r="BE209" s="97"/>
      <c r="BF209" s="24"/>
      <c r="BG209" s="25"/>
      <c r="BH209" s="57"/>
      <c r="BI209" s="13" t="s">
        <v>447</v>
      </c>
      <c r="BJ209" s="109" t="s">
        <v>447</v>
      </c>
      <c r="BK209" s="1"/>
      <c r="BL209" s="1"/>
      <c r="BM209" s="1"/>
      <c r="BN209" s="1"/>
      <c r="BO209" s="1"/>
      <c r="CA209" s="29"/>
      <c r="CB209" s="44" t="str">
        <f t="shared" si="35"/>
        <v/>
      </c>
      <c r="CC209" s="45" t="str">
        <f t="shared" si="36"/>
        <v/>
      </c>
      <c r="CD209" s="45" t="str">
        <f t="shared" si="37"/>
        <v/>
      </c>
      <c r="CE209" s="44" t="str">
        <f t="shared" si="38"/>
        <v/>
      </c>
      <c r="CF209" s="45" t="str">
        <f t="shared" si="39"/>
        <v/>
      </c>
      <c r="CG209" s="44" t="e">
        <f>IF(AND(#REF!="",#REF!="",#REF!="",#REF!=""),"",SUM(#REF!,#REF!,#REF!,#REF!,#REF!))</f>
        <v>#REF!</v>
      </c>
      <c r="CH209" s="45" t="str">
        <f t="shared" si="40"/>
        <v/>
      </c>
      <c r="CI209" s="44" t="str">
        <f t="shared" si="41"/>
        <v/>
      </c>
      <c r="CJ209" s="45" t="str">
        <f t="shared" si="42"/>
        <v/>
      </c>
      <c r="CK209" s="44" t="str">
        <f t="shared" si="43"/>
        <v/>
      </c>
      <c r="CL209" s="45" t="str">
        <f t="shared" si="44"/>
        <v/>
      </c>
      <c r="CM209" s="44" t="e">
        <f>IF(AND(#REF!="",#REF!="",#REF!="",#REF!=""),"",SUM(#REF!,#REF!,#REF!,#REF!,#REF!))</f>
        <v>#REF!</v>
      </c>
      <c r="CN209" s="45" t="str">
        <f t="shared" si="45"/>
        <v/>
      </c>
      <c r="CO209" s="38" t="e">
        <f>IF(AND(#REF!="",#REF!="",#REF!="",#REF!=""),"",SUM(#REF!,#REF!,#REF!,#REF!))</f>
        <v>#REF!</v>
      </c>
      <c r="CP209" s="38" t="str">
        <f t="shared" si="46"/>
        <v/>
      </c>
    </row>
    <row r="210" spans="1:94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19"/>
      <c r="AC210" s="20"/>
      <c r="AD210" s="20"/>
      <c r="AE210" s="8"/>
      <c r="AF210" s="62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25"/>
      <c r="AU210" s="8"/>
      <c r="AV210" s="57"/>
      <c r="AW210" s="60"/>
      <c r="AX210" s="8"/>
      <c r="AY210" s="14"/>
      <c r="AZ210" s="24"/>
      <c r="BA210" s="25"/>
      <c r="BB210" s="57"/>
      <c r="BC210" s="24"/>
      <c r="BD210" s="25"/>
      <c r="BE210" s="97"/>
      <c r="BF210" s="24"/>
      <c r="BG210" s="25"/>
      <c r="BH210" s="57"/>
      <c r="BI210" s="13" t="s">
        <v>447</v>
      </c>
      <c r="BJ210" s="109" t="s">
        <v>447</v>
      </c>
      <c r="BK210" s="1"/>
      <c r="BL210" s="1"/>
      <c r="BM210" s="1"/>
      <c r="BN210" s="1"/>
      <c r="BO210" s="1"/>
      <c r="CA210" s="29"/>
      <c r="CB210" s="44" t="str">
        <f t="shared" si="35"/>
        <v/>
      </c>
      <c r="CC210" s="45" t="str">
        <f t="shared" si="36"/>
        <v/>
      </c>
      <c r="CD210" s="45" t="str">
        <f t="shared" si="37"/>
        <v/>
      </c>
      <c r="CE210" s="44" t="str">
        <f t="shared" si="38"/>
        <v/>
      </c>
      <c r="CF210" s="45" t="str">
        <f t="shared" si="39"/>
        <v/>
      </c>
      <c r="CG210" s="44" t="e">
        <f>IF(AND(#REF!="",#REF!="",#REF!="",#REF!=""),"",SUM(#REF!,#REF!,#REF!,#REF!,#REF!))</f>
        <v>#REF!</v>
      </c>
      <c r="CH210" s="45" t="str">
        <f t="shared" si="40"/>
        <v/>
      </c>
      <c r="CI210" s="44" t="str">
        <f t="shared" si="41"/>
        <v/>
      </c>
      <c r="CJ210" s="45" t="str">
        <f t="shared" si="42"/>
        <v/>
      </c>
      <c r="CK210" s="44" t="str">
        <f t="shared" si="43"/>
        <v/>
      </c>
      <c r="CL210" s="45" t="str">
        <f t="shared" si="44"/>
        <v/>
      </c>
      <c r="CM210" s="44" t="e">
        <f>IF(AND(#REF!="",#REF!="",#REF!="",#REF!=""),"",SUM(#REF!,#REF!,#REF!,#REF!,#REF!))</f>
        <v>#REF!</v>
      </c>
      <c r="CN210" s="45" t="str">
        <f t="shared" si="45"/>
        <v/>
      </c>
      <c r="CO210" s="38" t="e">
        <f>IF(AND(#REF!="",#REF!="",#REF!="",#REF!=""),"",SUM(#REF!,#REF!,#REF!,#REF!))</f>
        <v>#REF!</v>
      </c>
      <c r="CP210" s="38" t="str">
        <f t="shared" si="46"/>
        <v/>
      </c>
    </row>
    <row r="211" spans="1:94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19"/>
      <c r="AC211" s="20"/>
      <c r="AD211" s="20"/>
      <c r="AE211" s="8"/>
      <c r="AF211" s="62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25"/>
      <c r="AU211" s="8"/>
      <c r="AV211" s="57"/>
      <c r="AW211" s="60"/>
      <c r="AX211" s="8"/>
      <c r="AY211" s="14"/>
      <c r="AZ211" s="24"/>
      <c r="BA211" s="25"/>
      <c r="BB211" s="57"/>
      <c r="BC211" s="24"/>
      <c r="BD211" s="25"/>
      <c r="BE211" s="97"/>
      <c r="BF211" s="24"/>
      <c r="BG211" s="25"/>
      <c r="BH211" s="57"/>
      <c r="BI211" s="13" t="s">
        <v>447</v>
      </c>
      <c r="BJ211" s="109" t="s">
        <v>447</v>
      </c>
      <c r="BK211" s="1"/>
      <c r="BL211" s="1"/>
      <c r="BM211" s="1"/>
      <c r="BN211" s="1"/>
      <c r="BO211" s="1"/>
      <c r="CA211" s="29"/>
      <c r="CB211" s="44" t="str">
        <f t="shared" si="35"/>
        <v/>
      </c>
      <c r="CC211" s="45" t="str">
        <f t="shared" si="36"/>
        <v/>
      </c>
      <c r="CD211" s="45" t="str">
        <f t="shared" si="37"/>
        <v/>
      </c>
      <c r="CE211" s="44" t="str">
        <f t="shared" si="38"/>
        <v/>
      </c>
      <c r="CF211" s="45" t="str">
        <f t="shared" si="39"/>
        <v/>
      </c>
      <c r="CG211" s="44" t="e">
        <f>IF(AND(#REF!="",#REF!="",#REF!="",#REF!=""),"",SUM(#REF!,#REF!,#REF!,#REF!,#REF!))</f>
        <v>#REF!</v>
      </c>
      <c r="CH211" s="45" t="str">
        <f t="shared" si="40"/>
        <v/>
      </c>
      <c r="CI211" s="44" t="str">
        <f t="shared" si="41"/>
        <v/>
      </c>
      <c r="CJ211" s="45" t="str">
        <f t="shared" si="42"/>
        <v/>
      </c>
      <c r="CK211" s="44" t="str">
        <f t="shared" si="43"/>
        <v/>
      </c>
      <c r="CL211" s="45" t="str">
        <f t="shared" si="44"/>
        <v/>
      </c>
      <c r="CM211" s="44" t="e">
        <f>IF(AND(#REF!="",#REF!="",#REF!="",#REF!=""),"",SUM(#REF!,#REF!,#REF!,#REF!,#REF!))</f>
        <v>#REF!</v>
      </c>
      <c r="CN211" s="45" t="str">
        <f t="shared" si="45"/>
        <v/>
      </c>
      <c r="CO211" s="38" t="e">
        <f>IF(AND(#REF!="",#REF!="",#REF!="",#REF!=""),"",SUM(#REF!,#REF!,#REF!,#REF!))</f>
        <v>#REF!</v>
      </c>
      <c r="CP211" s="38" t="str">
        <f t="shared" si="46"/>
        <v/>
      </c>
    </row>
    <row r="212" spans="1:94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19"/>
      <c r="AC212" s="20"/>
      <c r="AD212" s="20"/>
      <c r="AE212" s="8"/>
      <c r="AF212" s="62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25"/>
      <c r="AU212" s="8"/>
      <c r="AV212" s="57"/>
      <c r="AW212" s="60"/>
      <c r="AX212" s="8"/>
      <c r="AY212" s="14"/>
      <c r="AZ212" s="24"/>
      <c r="BA212" s="25"/>
      <c r="BB212" s="57"/>
      <c r="BC212" s="24"/>
      <c r="BD212" s="25"/>
      <c r="BE212" s="97"/>
      <c r="BF212" s="24"/>
      <c r="BG212" s="25"/>
      <c r="BH212" s="57"/>
      <c r="BI212" s="13" t="s">
        <v>447</v>
      </c>
      <c r="BJ212" s="109" t="s">
        <v>447</v>
      </c>
      <c r="BK212" s="1"/>
      <c r="BL212" s="1"/>
      <c r="BM212" s="1"/>
      <c r="BN212" s="1"/>
      <c r="BO212" s="1"/>
      <c r="CA212" s="29"/>
      <c r="CB212" s="44" t="str">
        <f t="shared" si="35"/>
        <v/>
      </c>
      <c r="CC212" s="45" t="str">
        <f t="shared" si="36"/>
        <v/>
      </c>
      <c r="CD212" s="45" t="str">
        <f t="shared" si="37"/>
        <v/>
      </c>
      <c r="CE212" s="44" t="str">
        <f t="shared" si="38"/>
        <v/>
      </c>
      <c r="CF212" s="45" t="str">
        <f t="shared" si="39"/>
        <v/>
      </c>
      <c r="CG212" s="44" t="e">
        <f>IF(AND(#REF!="",#REF!="",#REF!="",#REF!=""),"",SUM(#REF!,#REF!,#REF!,#REF!,#REF!))</f>
        <v>#REF!</v>
      </c>
      <c r="CH212" s="45" t="str">
        <f t="shared" si="40"/>
        <v/>
      </c>
      <c r="CI212" s="44" t="str">
        <f t="shared" si="41"/>
        <v/>
      </c>
      <c r="CJ212" s="45" t="str">
        <f t="shared" si="42"/>
        <v/>
      </c>
      <c r="CK212" s="44" t="str">
        <f t="shared" si="43"/>
        <v/>
      </c>
      <c r="CL212" s="45" t="str">
        <f t="shared" si="44"/>
        <v/>
      </c>
      <c r="CM212" s="44" t="e">
        <f>IF(AND(#REF!="",#REF!="",#REF!="",#REF!=""),"",SUM(#REF!,#REF!,#REF!,#REF!,#REF!))</f>
        <v>#REF!</v>
      </c>
      <c r="CN212" s="45" t="str">
        <f t="shared" si="45"/>
        <v/>
      </c>
      <c r="CO212" s="38" t="e">
        <f>IF(AND(#REF!="",#REF!="",#REF!="",#REF!=""),"",SUM(#REF!,#REF!,#REF!,#REF!))</f>
        <v>#REF!</v>
      </c>
      <c r="CP212" s="38" t="str">
        <f t="shared" si="46"/>
        <v/>
      </c>
    </row>
    <row r="213" spans="1:94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19"/>
      <c r="AC213" s="20"/>
      <c r="AD213" s="20"/>
      <c r="AE213" s="8"/>
      <c r="AF213" s="62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25"/>
      <c r="AU213" s="8"/>
      <c r="AV213" s="57"/>
      <c r="AW213" s="60"/>
      <c r="AX213" s="8"/>
      <c r="AY213" s="14"/>
      <c r="AZ213" s="24"/>
      <c r="BA213" s="25"/>
      <c r="BB213" s="57"/>
      <c r="BC213" s="24"/>
      <c r="BD213" s="25"/>
      <c r="BE213" s="97"/>
      <c r="BF213" s="24"/>
      <c r="BG213" s="25"/>
      <c r="BH213" s="57"/>
      <c r="BI213" s="13" t="s">
        <v>447</v>
      </c>
      <c r="BJ213" s="109" t="s">
        <v>447</v>
      </c>
      <c r="BK213" s="1"/>
      <c r="BL213" s="1"/>
      <c r="BM213" s="1"/>
      <c r="BN213" s="1"/>
      <c r="BO213" s="1"/>
      <c r="CA213" s="29"/>
      <c r="CB213" s="44" t="str">
        <f t="shared" si="35"/>
        <v/>
      </c>
      <c r="CC213" s="45" t="str">
        <f t="shared" si="36"/>
        <v/>
      </c>
      <c r="CD213" s="45" t="str">
        <f t="shared" si="37"/>
        <v/>
      </c>
      <c r="CE213" s="44" t="str">
        <f t="shared" si="38"/>
        <v/>
      </c>
      <c r="CF213" s="45" t="str">
        <f t="shared" si="39"/>
        <v/>
      </c>
      <c r="CG213" s="44" t="e">
        <f>IF(AND(#REF!="",#REF!="",#REF!="",#REF!=""),"",SUM(#REF!,#REF!,#REF!,#REF!,#REF!))</f>
        <v>#REF!</v>
      </c>
      <c r="CH213" s="45" t="str">
        <f t="shared" si="40"/>
        <v/>
      </c>
      <c r="CI213" s="44" t="str">
        <f t="shared" si="41"/>
        <v/>
      </c>
      <c r="CJ213" s="45" t="str">
        <f t="shared" si="42"/>
        <v/>
      </c>
      <c r="CK213" s="44" t="str">
        <f t="shared" si="43"/>
        <v/>
      </c>
      <c r="CL213" s="45" t="str">
        <f t="shared" si="44"/>
        <v/>
      </c>
      <c r="CM213" s="44" t="e">
        <f>IF(AND(#REF!="",#REF!="",#REF!="",#REF!=""),"",SUM(#REF!,#REF!,#REF!,#REF!,#REF!))</f>
        <v>#REF!</v>
      </c>
      <c r="CN213" s="45" t="str">
        <f t="shared" si="45"/>
        <v/>
      </c>
      <c r="CO213" s="38" t="e">
        <f>IF(AND(#REF!="",#REF!="",#REF!="",#REF!=""),"",SUM(#REF!,#REF!,#REF!,#REF!))</f>
        <v>#REF!</v>
      </c>
      <c r="CP213" s="38" t="str">
        <f t="shared" si="46"/>
        <v/>
      </c>
    </row>
    <row r="214" spans="1:94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19"/>
      <c r="AC214" s="20"/>
      <c r="AD214" s="20"/>
      <c r="AE214" s="8"/>
      <c r="AF214" s="62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25"/>
      <c r="AU214" s="8"/>
      <c r="AV214" s="57"/>
      <c r="AW214" s="60"/>
      <c r="AX214" s="8"/>
      <c r="AY214" s="14"/>
      <c r="AZ214" s="24"/>
      <c r="BA214" s="25"/>
      <c r="BB214" s="57"/>
      <c r="BC214" s="24"/>
      <c r="BD214" s="25"/>
      <c r="BE214" s="97"/>
      <c r="BF214" s="24"/>
      <c r="BG214" s="25"/>
      <c r="BH214" s="57"/>
      <c r="BI214" s="13" t="s">
        <v>447</v>
      </c>
      <c r="BJ214" s="109" t="s">
        <v>447</v>
      </c>
      <c r="BK214" s="1"/>
      <c r="BL214" s="1"/>
      <c r="BM214" s="1"/>
      <c r="BN214" s="1"/>
      <c r="BO214" s="1"/>
      <c r="CA214" s="29"/>
      <c r="CB214" s="44" t="str">
        <f t="shared" si="35"/>
        <v/>
      </c>
      <c r="CC214" s="45" t="str">
        <f t="shared" si="36"/>
        <v/>
      </c>
      <c r="CD214" s="45" t="str">
        <f t="shared" si="37"/>
        <v/>
      </c>
      <c r="CE214" s="44" t="str">
        <f t="shared" si="38"/>
        <v/>
      </c>
      <c r="CF214" s="45" t="str">
        <f t="shared" si="39"/>
        <v/>
      </c>
      <c r="CG214" s="44" t="e">
        <f>IF(AND(#REF!="",#REF!="",#REF!="",#REF!=""),"",SUM(#REF!,#REF!,#REF!,#REF!,#REF!))</f>
        <v>#REF!</v>
      </c>
      <c r="CH214" s="45" t="str">
        <f t="shared" si="40"/>
        <v/>
      </c>
      <c r="CI214" s="44" t="str">
        <f t="shared" si="41"/>
        <v/>
      </c>
      <c r="CJ214" s="45" t="str">
        <f t="shared" si="42"/>
        <v/>
      </c>
      <c r="CK214" s="44" t="str">
        <f t="shared" si="43"/>
        <v/>
      </c>
      <c r="CL214" s="45" t="str">
        <f t="shared" si="44"/>
        <v/>
      </c>
      <c r="CM214" s="44" t="e">
        <f>IF(AND(#REF!="",#REF!="",#REF!="",#REF!=""),"",SUM(#REF!,#REF!,#REF!,#REF!,#REF!))</f>
        <v>#REF!</v>
      </c>
      <c r="CN214" s="45" t="str">
        <f t="shared" si="45"/>
        <v/>
      </c>
      <c r="CO214" s="38" t="e">
        <f>IF(AND(#REF!="",#REF!="",#REF!="",#REF!=""),"",SUM(#REF!,#REF!,#REF!,#REF!))</f>
        <v>#REF!</v>
      </c>
      <c r="CP214" s="38" t="str">
        <f t="shared" si="46"/>
        <v/>
      </c>
    </row>
    <row r="215" spans="1:94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19"/>
      <c r="AC215" s="20"/>
      <c r="AD215" s="20"/>
      <c r="AE215" s="8"/>
      <c r="AF215" s="62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25"/>
      <c r="AU215" s="8"/>
      <c r="AV215" s="57"/>
      <c r="AW215" s="60"/>
      <c r="AX215" s="8"/>
      <c r="AY215" s="14"/>
      <c r="AZ215" s="24"/>
      <c r="BA215" s="25"/>
      <c r="BB215" s="57"/>
      <c r="BC215" s="24"/>
      <c r="BD215" s="25"/>
      <c r="BE215" s="97"/>
      <c r="BF215" s="24"/>
      <c r="BG215" s="25"/>
      <c r="BH215" s="57"/>
      <c r="BI215" s="13" t="s">
        <v>447</v>
      </c>
      <c r="BJ215" s="109" t="s">
        <v>447</v>
      </c>
      <c r="BK215" s="1"/>
      <c r="BL215" s="1"/>
      <c r="BM215" s="1"/>
      <c r="BN215" s="1"/>
      <c r="BO215" s="1"/>
      <c r="CA215" s="29"/>
      <c r="CB215" s="44" t="str">
        <f t="shared" si="35"/>
        <v/>
      </c>
      <c r="CC215" s="45" t="str">
        <f t="shared" si="36"/>
        <v/>
      </c>
      <c r="CD215" s="45" t="str">
        <f t="shared" si="37"/>
        <v/>
      </c>
      <c r="CE215" s="44" t="str">
        <f t="shared" si="38"/>
        <v/>
      </c>
      <c r="CF215" s="45" t="str">
        <f t="shared" si="39"/>
        <v/>
      </c>
      <c r="CG215" s="44" t="e">
        <f>IF(AND(#REF!="",#REF!="",#REF!="",#REF!=""),"",SUM(#REF!,#REF!,#REF!,#REF!,#REF!))</f>
        <v>#REF!</v>
      </c>
      <c r="CH215" s="45" t="str">
        <f t="shared" si="40"/>
        <v/>
      </c>
      <c r="CI215" s="44" t="str">
        <f t="shared" si="41"/>
        <v/>
      </c>
      <c r="CJ215" s="45" t="str">
        <f t="shared" si="42"/>
        <v/>
      </c>
      <c r="CK215" s="44" t="str">
        <f t="shared" si="43"/>
        <v/>
      </c>
      <c r="CL215" s="45" t="str">
        <f t="shared" si="44"/>
        <v/>
      </c>
      <c r="CM215" s="44" t="e">
        <f>IF(AND(#REF!="",#REF!="",#REF!="",#REF!=""),"",SUM(#REF!,#REF!,#REF!,#REF!,#REF!))</f>
        <v>#REF!</v>
      </c>
      <c r="CN215" s="45" t="str">
        <f t="shared" si="45"/>
        <v/>
      </c>
      <c r="CO215" s="38" t="e">
        <f>IF(AND(#REF!="",#REF!="",#REF!="",#REF!=""),"",SUM(#REF!,#REF!,#REF!,#REF!))</f>
        <v>#REF!</v>
      </c>
      <c r="CP215" s="38" t="str">
        <f t="shared" si="46"/>
        <v/>
      </c>
    </row>
    <row r="216" spans="1:94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19"/>
      <c r="AC216" s="20"/>
      <c r="AD216" s="20"/>
      <c r="AE216" s="8"/>
      <c r="AF216" s="62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25"/>
      <c r="AU216" s="8"/>
      <c r="AV216" s="57"/>
      <c r="AW216" s="60"/>
      <c r="AX216" s="8"/>
      <c r="AY216" s="14"/>
      <c r="AZ216" s="24"/>
      <c r="BA216" s="25"/>
      <c r="BB216" s="57"/>
      <c r="BC216" s="24"/>
      <c r="BD216" s="25"/>
      <c r="BE216" s="97"/>
      <c r="BF216" s="24"/>
      <c r="BG216" s="25"/>
      <c r="BH216" s="57"/>
      <c r="BI216" s="13" t="s">
        <v>447</v>
      </c>
      <c r="BJ216" s="109" t="s">
        <v>447</v>
      </c>
      <c r="BK216" s="1"/>
      <c r="BL216" s="1"/>
      <c r="BM216" s="1"/>
      <c r="BN216" s="1"/>
      <c r="BO216" s="1"/>
      <c r="CA216" s="29"/>
      <c r="CB216" s="44" t="str">
        <f t="shared" si="35"/>
        <v/>
      </c>
      <c r="CC216" s="45" t="str">
        <f t="shared" si="36"/>
        <v/>
      </c>
      <c r="CD216" s="45" t="str">
        <f t="shared" si="37"/>
        <v/>
      </c>
      <c r="CE216" s="44" t="str">
        <f t="shared" si="38"/>
        <v/>
      </c>
      <c r="CF216" s="45" t="str">
        <f t="shared" si="39"/>
        <v/>
      </c>
      <c r="CG216" s="44" t="e">
        <f>IF(AND(#REF!="",#REF!="",#REF!="",#REF!=""),"",SUM(#REF!,#REF!,#REF!,#REF!,#REF!))</f>
        <v>#REF!</v>
      </c>
      <c r="CH216" s="45" t="str">
        <f t="shared" si="40"/>
        <v/>
      </c>
      <c r="CI216" s="44" t="str">
        <f t="shared" si="41"/>
        <v/>
      </c>
      <c r="CJ216" s="45" t="str">
        <f t="shared" si="42"/>
        <v/>
      </c>
      <c r="CK216" s="44" t="str">
        <f t="shared" si="43"/>
        <v/>
      </c>
      <c r="CL216" s="45" t="str">
        <f t="shared" si="44"/>
        <v/>
      </c>
      <c r="CM216" s="44" t="e">
        <f>IF(AND(#REF!="",#REF!="",#REF!="",#REF!=""),"",SUM(#REF!,#REF!,#REF!,#REF!,#REF!))</f>
        <v>#REF!</v>
      </c>
      <c r="CN216" s="45" t="str">
        <f t="shared" si="45"/>
        <v/>
      </c>
      <c r="CO216" s="38" t="e">
        <f>IF(AND(#REF!="",#REF!="",#REF!="",#REF!=""),"",SUM(#REF!,#REF!,#REF!,#REF!))</f>
        <v>#REF!</v>
      </c>
      <c r="CP216" s="38" t="str">
        <f t="shared" si="46"/>
        <v/>
      </c>
    </row>
    <row r="217" spans="1:94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19"/>
      <c r="AC217" s="20"/>
      <c r="AD217" s="20"/>
      <c r="AE217" s="8"/>
      <c r="AF217" s="62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25"/>
      <c r="AU217" s="8"/>
      <c r="AV217" s="57"/>
      <c r="AW217" s="60"/>
      <c r="AX217" s="8"/>
      <c r="AY217" s="14"/>
      <c r="AZ217" s="24"/>
      <c r="BA217" s="25"/>
      <c r="BB217" s="57"/>
      <c r="BC217" s="24"/>
      <c r="BD217" s="25"/>
      <c r="BE217" s="97"/>
      <c r="BF217" s="24"/>
      <c r="BG217" s="25"/>
      <c r="BH217" s="57"/>
      <c r="BI217" s="13" t="s">
        <v>447</v>
      </c>
      <c r="BJ217" s="109" t="s">
        <v>447</v>
      </c>
      <c r="BK217" s="1"/>
      <c r="BL217" s="1"/>
      <c r="BM217" s="1"/>
      <c r="BN217" s="1"/>
      <c r="BO217" s="1"/>
      <c r="CA217" s="29"/>
      <c r="CB217" s="44" t="str">
        <f t="shared" si="35"/>
        <v/>
      </c>
      <c r="CC217" s="45" t="str">
        <f t="shared" si="36"/>
        <v/>
      </c>
      <c r="CD217" s="45" t="str">
        <f t="shared" si="37"/>
        <v/>
      </c>
      <c r="CE217" s="44" t="str">
        <f t="shared" si="38"/>
        <v/>
      </c>
      <c r="CF217" s="45" t="str">
        <f t="shared" si="39"/>
        <v/>
      </c>
      <c r="CG217" s="44" t="e">
        <f>IF(AND(#REF!="",#REF!="",#REF!="",#REF!=""),"",SUM(#REF!,#REF!,#REF!,#REF!,#REF!))</f>
        <v>#REF!</v>
      </c>
      <c r="CH217" s="45" t="str">
        <f t="shared" si="40"/>
        <v/>
      </c>
      <c r="CI217" s="44" t="str">
        <f t="shared" si="41"/>
        <v/>
      </c>
      <c r="CJ217" s="45" t="str">
        <f t="shared" si="42"/>
        <v/>
      </c>
      <c r="CK217" s="44" t="str">
        <f t="shared" si="43"/>
        <v/>
      </c>
      <c r="CL217" s="45" t="str">
        <f t="shared" si="44"/>
        <v/>
      </c>
      <c r="CM217" s="44" t="e">
        <f>IF(AND(#REF!="",#REF!="",#REF!="",#REF!=""),"",SUM(#REF!,#REF!,#REF!,#REF!,#REF!))</f>
        <v>#REF!</v>
      </c>
      <c r="CN217" s="45" t="str">
        <f t="shared" si="45"/>
        <v/>
      </c>
      <c r="CO217" s="38" t="e">
        <f>IF(AND(#REF!="",#REF!="",#REF!="",#REF!=""),"",SUM(#REF!,#REF!,#REF!,#REF!))</f>
        <v>#REF!</v>
      </c>
      <c r="CP217" s="38" t="str">
        <f t="shared" si="46"/>
        <v/>
      </c>
    </row>
    <row r="218" spans="1:94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19"/>
      <c r="AC218" s="20"/>
      <c r="AD218" s="20"/>
      <c r="AE218" s="8"/>
      <c r="AF218" s="62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25"/>
      <c r="AU218" s="8"/>
      <c r="AV218" s="57"/>
      <c r="AW218" s="60"/>
      <c r="AX218" s="8"/>
      <c r="AY218" s="14"/>
      <c r="AZ218" s="24"/>
      <c r="BA218" s="25"/>
      <c r="BB218" s="57"/>
      <c r="BC218" s="24"/>
      <c r="BD218" s="25"/>
      <c r="BE218" s="97"/>
      <c r="BF218" s="24"/>
      <c r="BG218" s="25"/>
      <c r="BH218" s="57"/>
      <c r="BI218" s="13" t="s">
        <v>447</v>
      </c>
      <c r="BJ218" s="109" t="s">
        <v>447</v>
      </c>
      <c r="BK218" s="1"/>
      <c r="BL218" s="1"/>
      <c r="BM218" s="1"/>
      <c r="BN218" s="1"/>
      <c r="BO218" s="1"/>
      <c r="CA218" s="29"/>
      <c r="CB218" s="44" t="str">
        <f t="shared" si="35"/>
        <v/>
      </c>
      <c r="CC218" s="45" t="str">
        <f t="shared" si="36"/>
        <v/>
      </c>
      <c r="CD218" s="45" t="str">
        <f t="shared" si="37"/>
        <v/>
      </c>
      <c r="CE218" s="44" t="str">
        <f t="shared" si="38"/>
        <v/>
      </c>
      <c r="CF218" s="45" t="str">
        <f t="shared" si="39"/>
        <v/>
      </c>
      <c r="CG218" s="44" t="e">
        <f>IF(AND(#REF!="",#REF!="",#REF!="",#REF!=""),"",SUM(#REF!,#REF!,#REF!,#REF!,#REF!))</f>
        <v>#REF!</v>
      </c>
      <c r="CH218" s="45" t="str">
        <f t="shared" si="40"/>
        <v/>
      </c>
      <c r="CI218" s="44" t="str">
        <f t="shared" si="41"/>
        <v/>
      </c>
      <c r="CJ218" s="45" t="str">
        <f t="shared" si="42"/>
        <v/>
      </c>
      <c r="CK218" s="44" t="str">
        <f t="shared" si="43"/>
        <v/>
      </c>
      <c r="CL218" s="45" t="str">
        <f t="shared" si="44"/>
        <v/>
      </c>
      <c r="CM218" s="44" t="e">
        <f>IF(AND(#REF!="",#REF!="",#REF!="",#REF!=""),"",SUM(#REF!,#REF!,#REF!,#REF!,#REF!))</f>
        <v>#REF!</v>
      </c>
      <c r="CN218" s="45" t="str">
        <f t="shared" si="45"/>
        <v/>
      </c>
      <c r="CO218" s="38" t="e">
        <f>IF(AND(#REF!="",#REF!="",#REF!="",#REF!=""),"",SUM(#REF!,#REF!,#REF!,#REF!))</f>
        <v>#REF!</v>
      </c>
      <c r="CP218" s="38" t="str">
        <f t="shared" si="46"/>
        <v/>
      </c>
    </row>
    <row r="219" spans="1:94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19"/>
      <c r="AC219" s="20"/>
      <c r="AD219" s="20"/>
      <c r="AE219" s="8"/>
      <c r="AF219" s="62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25"/>
      <c r="AU219" s="8"/>
      <c r="AV219" s="57"/>
      <c r="AW219" s="60"/>
      <c r="AX219" s="8"/>
      <c r="AY219" s="14"/>
      <c r="AZ219" s="24"/>
      <c r="BA219" s="25"/>
      <c r="BB219" s="57"/>
      <c r="BC219" s="24"/>
      <c r="BD219" s="25"/>
      <c r="BE219" s="97"/>
      <c r="BF219" s="24"/>
      <c r="BG219" s="25"/>
      <c r="BH219" s="57"/>
      <c r="BI219" s="13" t="s">
        <v>447</v>
      </c>
      <c r="BJ219" s="109" t="s">
        <v>447</v>
      </c>
      <c r="BK219" s="1"/>
      <c r="BL219" s="1"/>
      <c r="BM219" s="1"/>
      <c r="BN219" s="1"/>
      <c r="BO219" s="1"/>
      <c r="CA219" s="29"/>
      <c r="CB219" s="44" t="str">
        <f t="shared" si="35"/>
        <v/>
      </c>
      <c r="CC219" s="45" t="str">
        <f t="shared" si="36"/>
        <v/>
      </c>
      <c r="CD219" s="45" t="str">
        <f t="shared" si="37"/>
        <v/>
      </c>
      <c r="CE219" s="44" t="str">
        <f t="shared" si="38"/>
        <v/>
      </c>
      <c r="CF219" s="45" t="str">
        <f t="shared" si="39"/>
        <v/>
      </c>
      <c r="CG219" s="44" t="e">
        <f>IF(AND(#REF!="",#REF!="",#REF!="",#REF!=""),"",SUM(#REF!,#REF!,#REF!,#REF!,#REF!))</f>
        <v>#REF!</v>
      </c>
      <c r="CH219" s="45" t="str">
        <f t="shared" si="40"/>
        <v/>
      </c>
      <c r="CI219" s="44" t="str">
        <f t="shared" si="41"/>
        <v/>
      </c>
      <c r="CJ219" s="45" t="str">
        <f t="shared" si="42"/>
        <v/>
      </c>
      <c r="CK219" s="44" t="str">
        <f t="shared" si="43"/>
        <v/>
      </c>
      <c r="CL219" s="45" t="str">
        <f t="shared" si="44"/>
        <v/>
      </c>
      <c r="CM219" s="44" t="e">
        <f>IF(AND(#REF!="",#REF!="",#REF!="",#REF!=""),"",SUM(#REF!,#REF!,#REF!,#REF!,#REF!))</f>
        <v>#REF!</v>
      </c>
      <c r="CN219" s="45" t="str">
        <f t="shared" si="45"/>
        <v/>
      </c>
      <c r="CO219" s="38" t="e">
        <f>IF(AND(#REF!="",#REF!="",#REF!="",#REF!=""),"",SUM(#REF!,#REF!,#REF!,#REF!))</f>
        <v>#REF!</v>
      </c>
      <c r="CP219" s="38" t="str">
        <f t="shared" si="46"/>
        <v/>
      </c>
    </row>
    <row r="220" spans="1:94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19"/>
      <c r="AC220" s="20"/>
      <c r="AD220" s="20"/>
      <c r="AE220" s="8"/>
      <c r="AF220" s="62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25"/>
      <c r="AU220" s="8"/>
      <c r="AV220" s="57"/>
      <c r="AW220" s="60"/>
      <c r="AX220" s="8"/>
      <c r="AY220" s="14"/>
      <c r="AZ220" s="24"/>
      <c r="BA220" s="25"/>
      <c r="BB220" s="57"/>
      <c r="BC220" s="24"/>
      <c r="BD220" s="25"/>
      <c r="BE220" s="97"/>
      <c r="BF220" s="24"/>
      <c r="BG220" s="25"/>
      <c r="BH220" s="57"/>
      <c r="BI220" s="13" t="s">
        <v>447</v>
      </c>
      <c r="BJ220" s="109" t="s">
        <v>447</v>
      </c>
      <c r="BK220" s="1"/>
      <c r="BL220" s="1"/>
      <c r="BM220" s="1"/>
      <c r="BN220" s="1"/>
      <c r="BO220" s="1"/>
      <c r="CA220" s="29"/>
      <c r="CB220" s="44" t="str">
        <f t="shared" si="35"/>
        <v/>
      </c>
      <c r="CC220" s="45" t="str">
        <f t="shared" si="36"/>
        <v/>
      </c>
      <c r="CD220" s="45" t="str">
        <f t="shared" si="37"/>
        <v/>
      </c>
      <c r="CE220" s="44" t="str">
        <f t="shared" si="38"/>
        <v/>
      </c>
      <c r="CF220" s="45" t="str">
        <f t="shared" si="39"/>
        <v/>
      </c>
      <c r="CG220" s="44" t="e">
        <f>IF(AND(#REF!="",#REF!="",#REF!="",#REF!=""),"",SUM(#REF!,#REF!,#REF!,#REF!,#REF!))</f>
        <v>#REF!</v>
      </c>
      <c r="CH220" s="45" t="str">
        <f t="shared" si="40"/>
        <v/>
      </c>
      <c r="CI220" s="44" t="str">
        <f t="shared" si="41"/>
        <v/>
      </c>
      <c r="CJ220" s="45" t="str">
        <f t="shared" si="42"/>
        <v/>
      </c>
      <c r="CK220" s="44" t="str">
        <f t="shared" si="43"/>
        <v/>
      </c>
      <c r="CL220" s="45" t="str">
        <f t="shared" si="44"/>
        <v/>
      </c>
      <c r="CM220" s="44" t="e">
        <f>IF(AND(#REF!="",#REF!="",#REF!="",#REF!=""),"",SUM(#REF!,#REF!,#REF!,#REF!,#REF!))</f>
        <v>#REF!</v>
      </c>
      <c r="CN220" s="45" t="str">
        <f t="shared" si="45"/>
        <v/>
      </c>
      <c r="CO220" s="38" t="e">
        <f>IF(AND(#REF!="",#REF!="",#REF!="",#REF!=""),"",SUM(#REF!,#REF!,#REF!,#REF!))</f>
        <v>#REF!</v>
      </c>
      <c r="CP220" s="38" t="str">
        <f t="shared" si="46"/>
        <v/>
      </c>
    </row>
    <row r="221" spans="1:94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19"/>
      <c r="AC221" s="20"/>
      <c r="AD221" s="20"/>
      <c r="AE221" s="8"/>
      <c r="AF221" s="62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25"/>
      <c r="AU221" s="8"/>
      <c r="AV221" s="57"/>
      <c r="AW221" s="60"/>
      <c r="AX221" s="8"/>
      <c r="AY221" s="14"/>
      <c r="AZ221" s="24"/>
      <c r="BA221" s="25"/>
      <c r="BB221" s="57"/>
      <c r="BC221" s="24"/>
      <c r="BD221" s="25"/>
      <c r="BE221" s="97"/>
      <c r="BF221" s="24"/>
      <c r="BG221" s="25"/>
      <c r="BH221" s="57"/>
      <c r="BI221" s="13" t="s">
        <v>447</v>
      </c>
      <c r="BJ221" s="109" t="s">
        <v>447</v>
      </c>
      <c r="BK221" s="1"/>
      <c r="BL221" s="1"/>
      <c r="BM221" s="1"/>
      <c r="BN221" s="1"/>
      <c r="BO221" s="1"/>
      <c r="CA221" s="29"/>
      <c r="CB221" s="44" t="str">
        <f t="shared" si="35"/>
        <v/>
      </c>
      <c r="CC221" s="45" t="str">
        <f t="shared" si="36"/>
        <v/>
      </c>
      <c r="CD221" s="45" t="str">
        <f t="shared" si="37"/>
        <v/>
      </c>
      <c r="CE221" s="44" t="str">
        <f t="shared" si="38"/>
        <v/>
      </c>
      <c r="CF221" s="45" t="str">
        <f t="shared" si="39"/>
        <v/>
      </c>
      <c r="CG221" s="44" t="e">
        <f>IF(AND(#REF!="",#REF!="",#REF!="",#REF!=""),"",SUM(#REF!,#REF!,#REF!,#REF!,#REF!))</f>
        <v>#REF!</v>
      </c>
      <c r="CH221" s="45" t="str">
        <f t="shared" si="40"/>
        <v/>
      </c>
      <c r="CI221" s="44" t="str">
        <f t="shared" si="41"/>
        <v/>
      </c>
      <c r="CJ221" s="45" t="str">
        <f t="shared" si="42"/>
        <v/>
      </c>
      <c r="CK221" s="44" t="str">
        <f t="shared" si="43"/>
        <v/>
      </c>
      <c r="CL221" s="45" t="str">
        <f t="shared" si="44"/>
        <v/>
      </c>
      <c r="CM221" s="44" t="e">
        <f>IF(AND(#REF!="",#REF!="",#REF!="",#REF!=""),"",SUM(#REF!,#REF!,#REF!,#REF!,#REF!))</f>
        <v>#REF!</v>
      </c>
      <c r="CN221" s="45" t="str">
        <f t="shared" si="45"/>
        <v/>
      </c>
      <c r="CO221" s="38" t="e">
        <f>IF(AND(#REF!="",#REF!="",#REF!="",#REF!=""),"",SUM(#REF!,#REF!,#REF!,#REF!))</f>
        <v>#REF!</v>
      </c>
      <c r="CP221" s="38" t="str">
        <f t="shared" si="46"/>
        <v/>
      </c>
    </row>
    <row r="222" spans="1:94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19"/>
      <c r="AC222" s="20"/>
      <c r="AD222" s="20"/>
      <c r="AE222" s="8"/>
      <c r="AF222" s="62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25"/>
      <c r="AU222" s="8"/>
      <c r="AV222" s="57"/>
      <c r="AW222" s="60"/>
      <c r="AX222" s="8"/>
      <c r="AY222" s="14"/>
      <c r="AZ222" s="24"/>
      <c r="BA222" s="25"/>
      <c r="BB222" s="57"/>
      <c r="BC222" s="24"/>
      <c r="BD222" s="25"/>
      <c r="BE222" s="97"/>
      <c r="BF222" s="24"/>
      <c r="BG222" s="25"/>
      <c r="BH222" s="57"/>
      <c r="BI222" s="13" t="s">
        <v>447</v>
      </c>
      <c r="BJ222" s="109" t="s">
        <v>447</v>
      </c>
      <c r="BK222" s="1"/>
      <c r="BL222" s="1"/>
      <c r="BM222" s="1"/>
      <c r="BN222" s="1"/>
      <c r="BO222" s="1"/>
      <c r="CA222" s="29"/>
      <c r="CB222" s="44" t="str">
        <f t="shared" si="35"/>
        <v/>
      </c>
      <c r="CC222" s="45" t="str">
        <f t="shared" si="36"/>
        <v/>
      </c>
      <c r="CD222" s="45" t="str">
        <f t="shared" si="37"/>
        <v/>
      </c>
      <c r="CE222" s="44" t="str">
        <f t="shared" si="38"/>
        <v/>
      </c>
      <c r="CF222" s="45" t="str">
        <f t="shared" si="39"/>
        <v/>
      </c>
      <c r="CG222" s="44" t="e">
        <f>IF(AND(#REF!="",#REF!="",#REF!="",#REF!=""),"",SUM(#REF!,#REF!,#REF!,#REF!,#REF!))</f>
        <v>#REF!</v>
      </c>
      <c r="CH222" s="45" t="str">
        <f t="shared" si="40"/>
        <v/>
      </c>
      <c r="CI222" s="44" t="str">
        <f t="shared" si="41"/>
        <v/>
      </c>
      <c r="CJ222" s="45" t="str">
        <f t="shared" si="42"/>
        <v/>
      </c>
      <c r="CK222" s="44" t="str">
        <f t="shared" si="43"/>
        <v/>
      </c>
      <c r="CL222" s="45" t="str">
        <f t="shared" si="44"/>
        <v/>
      </c>
      <c r="CM222" s="44" t="e">
        <f>IF(AND(#REF!="",#REF!="",#REF!="",#REF!=""),"",SUM(#REF!,#REF!,#REF!,#REF!,#REF!))</f>
        <v>#REF!</v>
      </c>
      <c r="CN222" s="45" t="str">
        <f t="shared" si="45"/>
        <v/>
      </c>
      <c r="CO222" s="38" t="e">
        <f>IF(AND(#REF!="",#REF!="",#REF!="",#REF!=""),"",SUM(#REF!,#REF!,#REF!,#REF!))</f>
        <v>#REF!</v>
      </c>
      <c r="CP222" s="38" t="str">
        <f t="shared" si="46"/>
        <v/>
      </c>
    </row>
    <row r="223" spans="1:94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19"/>
      <c r="AC223" s="20"/>
      <c r="AD223" s="20"/>
      <c r="AE223" s="8"/>
      <c r="AF223" s="62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25"/>
      <c r="AU223" s="8"/>
      <c r="AV223" s="57"/>
      <c r="AW223" s="60"/>
      <c r="AX223" s="8"/>
      <c r="AY223" s="14"/>
      <c r="AZ223" s="24"/>
      <c r="BA223" s="25"/>
      <c r="BB223" s="57"/>
      <c r="BC223" s="24"/>
      <c r="BD223" s="25"/>
      <c r="BE223" s="97"/>
      <c r="BF223" s="24"/>
      <c r="BG223" s="25"/>
      <c r="BH223" s="57"/>
      <c r="BI223" s="13" t="s">
        <v>447</v>
      </c>
      <c r="BJ223" s="109" t="s">
        <v>447</v>
      </c>
      <c r="BK223" s="1"/>
      <c r="BL223" s="1"/>
      <c r="BM223" s="1"/>
      <c r="BN223" s="1"/>
      <c r="BO223" s="1"/>
      <c r="CA223" s="29"/>
      <c r="CB223" s="44" t="str">
        <f t="shared" si="35"/>
        <v/>
      </c>
      <c r="CC223" s="45" t="str">
        <f t="shared" si="36"/>
        <v/>
      </c>
      <c r="CD223" s="45" t="str">
        <f t="shared" si="37"/>
        <v/>
      </c>
      <c r="CE223" s="44" t="str">
        <f t="shared" si="38"/>
        <v/>
      </c>
      <c r="CF223" s="45" t="str">
        <f t="shared" si="39"/>
        <v/>
      </c>
      <c r="CG223" s="44" t="e">
        <f>IF(AND(#REF!="",#REF!="",#REF!="",#REF!=""),"",SUM(#REF!,#REF!,#REF!,#REF!,#REF!))</f>
        <v>#REF!</v>
      </c>
      <c r="CH223" s="45" t="str">
        <f t="shared" si="40"/>
        <v/>
      </c>
      <c r="CI223" s="44" t="str">
        <f t="shared" si="41"/>
        <v/>
      </c>
      <c r="CJ223" s="45" t="str">
        <f t="shared" si="42"/>
        <v/>
      </c>
      <c r="CK223" s="44" t="str">
        <f t="shared" si="43"/>
        <v/>
      </c>
      <c r="CL223" s="45" t="str">
        <f t="shared" si="44"/>
        <v/>
      </c>
      <c r="CM223" s="44" t="e">
        <f>IF(AND(#REF!="",#REF!="",#REF!="",#REF!=""),"",SUM(#REF!,#REF!,#REF!,#REF!,#REF!))</f>
        <v>#REF!</v>
      </c>
      <c r="CN223" s="45" t="str">
        <f t="shared" si="45"/>
        <v/>
      </c>
      <c r="CO223" s="38" t="e">
        <f>IF(AND(#REF!="",#REF!="",#REF!="",#REF!=""),"",SUM(#REF!,#REF!,#REF!,#REF!))</f>
        <v>#REF!</v>
      </c>
      <c r="CP223" s="38" t="str">
        <f t="shared" si="46"/>
        <v/>
      </c>
    </row>
    <row r="224" spans="1:94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19"/>
      <c r="AC224" s="20"/>
      <c r="AD224" s="20"/>
      <c r="AE224" s="8"/>
      <c r="AF224" s="62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25"/>
      <c r="AU224" s="8"/>
      <c r="AV224" s="57"/>
      <c r="AW224" s="60"/>
      <c r="AX224" s="8"/>
      <c r="AY224" s="14"/>
      <c r="AZ224" s="24"/>
      <c r="BA224" s="25"/>
      <c r="BB224" s="57"/>
      <c r="BC224" s="24"/>
      <c r="BD224" s="25"/>
      <c r="BE224" s="97"/>
      <c r="BF224" s="24"/>
      <c r="BG224" s="25"/>
      <c r="BH224" s="57"/>
      <c r="BI224" s="13" t="s">
        <v>447</v>
      </c>
      <c r="BJ224" s="109" t="s">
        <v>447</v>
      </c>
      <c r="BK224" s="1"/>
      <c r="BL224" s="1"/>
      <c r="BM224" s="1"/>
      <c r="BN224" s="1"/>
      <c r="BO224" s="1"/>
      <c r="CA224" s="29"/>
      <c r="CB224" s="44" t="str">
        <f t="shared" si="35"/>
        <v/>
      </c>
      <c r="CC224" s="45" t="str">
        <f t="shared" si="36"/>
        <v/>
      </c>
      <c r="CD224" s="45" t="str">
        <f t="shared" si="37"/>
        <v/>
      </c>
      <c r="CE224" s="44" t="str">
        <f t="shared" si="38"/>
        <v/>
      </c>
      <c r="CF224" s="45" t="str">
        <f t="shared" si="39"/>
        <v/>
      </c>
      <c r="CG224" s="44" t="e">
        <f>IF(AND(#REF!="",#REF!="",#REF!="",#REF!=""),"",SUM(#REF!,#REF!,#REF!,#REF!,#REF!))</f>
        <v>#REF!</v>
      </c>
      <c r="CH224" s="45" t="str">
        <f t="shared" si="40"/>
        <v/>
      </c>
      <c r="CI224" s="44" t="str">
        <f t="shared" si="41"/>
        <v/>
      </c>
      <c r="CJ224" s="45" t="str">
        <f t="shared" si="42"/>
        <v/>
      </c>
      <c r="CK224" s="44" t="str">
        <f t="shared" si="43"/>
        <v/>
      </c>
      <c r="CL224" s="45" t="str">
        <f t="shared" si="44"/>
        <v/>
      </c>
      <c r="CM224" s="44" t="e">
        <f>IF(AND(#REF!="",#REF!="",#REF!="",#REF!=""),"",SUM(#REF!,#REF!,#REF!,#REF!,#REF!))</f>
        <v>#REF!</v>
      </c>
      <c r="CN224" s="45" t="str">
        <f t="shared" si="45"/>
        <v/>
      </c>
      <c r="CO224" s="38" t="e">
        <f>IF(AND(#REF!="",#REF!="",#REF!="",#REF!=""),"",SUM(#REF!,#REF!,#REF!,#REF!))</f>
        <v>#REF!</v>
      </c>
      <c r="CP224" s="38" t="str">
        <f t="shared" si="46"/>
        <v/>
      </c>
    </row>
    <row r="225" spans="1:94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19"/>
      <c r="AC225" s="20"/>
      <c r="AD225" s="20"/>
      <c r="AE225" s="8"/>
      <c r="AF225" s="62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25"/>
      <c r="AU225" s="8"/>
      <c r="AV225" s="57"/>
      <c r="AW225" s="60"/>
      <c r="AX225" s="8"/>
      <c r="AY225" s="14"/>
      <c r="AZ225" s="24"/>
      <c r="BA225" s="25"/>
      <c r="BB225" s="57"/>
      <c r="BC225" s="24"/>
      <c r="BD225" s="25"/>
      <c r="BE225" s="97"/>
      <c r="BF225" s="24"/>
      <c r="BG225" s="25"/>
      <c r="BH225" s="57"/>
      <c r="BI225" s="13" t="s">
        <v>447</v>
      </c>
      <c r="BJ225" s="109" t="s">
        <v>447</v>
      </c>
      <c r="BK225" s="1"/>
      <c r="BL225" s="1"/>
      <c r="BM225" s="1"/>
      <c r="BN225" s="1"/>
      <c r="BO225" s="1"/>
      <c r="CA225" s="29"/>
      <c r="CB225" s="44" t="str">
        <f t="shared" si="35"/>
        <v/>
      </c>
      <c r="CC225" s="45" t="str">
        <f t="shared" si="36"/>
        <v/>
      </c>
      <c r="CD225" s="45" t="str">
        <f t="shared" si="37"/>
        <v/>
      </c>
      <c r="CE225" s="44" t="str">
        <f t="shared" si="38"/>
        <v/>
      </c>
      <c r="CF225" s="45" t="str">
        <f t="shared" si="39"/>
        <v/>
      </c>
      <c r="CG225" s="44" t="e">
        <f>IF(AND(#REF!="",#REF!="",#REF!="",#REF!=""),"",SUM(#REF!,#REF!,#REF!,#REF!,#REF!))</f>
        <v>#REF!</v>
      </c>
      <c r="CH225" s="45" t="str">
        <f t="shared" si="40"/>
        <v/>
      </c>
      <c r="CI225" s="44" t="str">
        <f t="shared" si="41"/>
        <v/>
      </c>
      <c r="CJ225" s="45" t="str">
        <f t="shared" si="42"/>
        <v/>
      </c>
      <c r="CK225" s="44" t="str">
        <f t="shared" si="43"/>
        <v/>
      </c>
      <c r="CL225" s="45" t="str">
        <f t="shared" si="44"/>
        <v/>
      </c>
      <c r="CM225" s="44" t="e">
        <f>IF(AND(#REF!="",#REF!="",#REF!="",#REF!=""),"",SUM(#REF!,#REF!,#REF!,#REF!,#REF!))</f>
        <v>#REF!</v>
      </c>
      <c r="CN225" s="45" t="str">
        <f t="shared" si="45"/>
        <v/>
      </c>
      <c r="CO225" s="38" t="e">
        <f>IF(AND(#REF!="",#REF!="",#REF!="",#REF!=""),"",SUM(#REF!,#REF!,#REF!,#REF!))</f>
        <v>#REF!</v>
      </c>
      <c r="CP225" s="38" t="str">
        <f t="shared" si="46"/>
        <v/>
      </c>
    </row>
    <row r="226" spans="1:94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19"/>
      <c r="AC226" s="20"/>
      <c r="AD226" s="20"/>
      <c r="AE226" s="8"/>
      <c r="AF226" s="62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25"/>
      <c r="AU226" s="8"/>
      <c r="AV226" s="57"/>
      <c r="AW226" s="60"/>
      <c r="AX226" s="8"/>
      <c r="AY226" s="14"/>
      <c r="AZ226" s="24"/>
      <c r="BA226" s="25"/>
      <c r="BB226" s="57"/>
      <c r="BC226" s="24"/>
      <c r="BD226" s="25"/>
      <c r="BE226" s="97"/>
      <c r="BF226" s="24"/>
      <c r="BG226" s="25"/>
      <c r="BH226" s="57"/>
      <c r="BI226" s="13" t="s">
        <v>447</v>
      </c>
      <c r="BJ226" s="109" t="s">
        <v>447</v>
      </c>
      <c r="BK226" s="1"/>
      <c r="BL226" s="1"/>
      <c r="BM226" s="1"/>
      <c r="BN226" s="1"/>
      <c r="BO226" s="1"/>
      <c r="CA226" s="29"/>
      <c r="CB226" s="44" t="str">
        <f t="shared" si="35"/>
        <v/>
      </c>
      <c r="CC226" s="45" t="str">
        <f t="shared" si="36"/>
        <v/>
      </c>
      <c r="CD226" s="45" t="str">
        <f t="shared" si="37"/>
        <v/>
      </c>
      <c r="CE226" s="44" t="str">
        <f t="shared" si="38"/>
        <v/>
      </c>
      <c r="CF226" s="45" t="str">
        <f t="shared" si="39"/>
        <v/>
      </c>
      <c r="CG226" s="44" t="e">
        <f>IF(AND(#REF!="",#REF!="",#REF!="",#REF!=""),"",SUM(#REF!,#REF!,#REF!,#REF!,#REF!))</f>
        <v>#REF!</v>
      </c>
      <c r="CH226" s="45" t="str">
        <f t="shared" si="40"/>
        <v/>
      </c>
      <c r="CI226" s="44" t="str">
        <f t="shared" si="41"/>
        <v/>
      </c>
      <c r="CJ226" s="45" t="str">
        <f t="shared" si="42"/>
        <v/>
      </c>
      <c r="CK226" s="44" t="str">
        <f t="shared" si="43"/>
        <v/>
      </c>
      <c r="CL226" s="45" t="str">
        <f t="shared" si="44"/>
        <v/>
      </c>
      <c r="CM226" s="44" t="e">
        <f>IF(AND(#REF!="",#REF!="",#REF!="",#REF!=""),"",SUM(#REF!,#REF!,#REF!,#REF!,#REF!))</f>
        <v>#REF!</v>
      </c>
      <c r="CN226" s="45" t="str">
        <f t="shared" si="45"/>
        <v/>
      </c>
      <c r="CO226" s="38" t="e">
        <f>IF(AND(#REF!="",#REF!="",#REF!="",#REF!=""),"",SUM(#REF!,#REF!,#REF!,#REF!))</f>
        <v>#REF!</v>
      </c>
      <c r="CP226" s="38" t="str">
        <f t="shared" si="46"/>
        <v/>
      </c>
    </row>
    <row r="227" spans="1:94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19"/>
      <c r="AC227" s="20"/>
      <c r="AD227" s="20"/>
      <c r="AE227" s="8"/>
      <c r="AF227" s="62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25"/>
      <c r="AU227" s="8"/>
      <c r="AV227" s="57"/>
      <c r="AW227" s="60"/>
      <c r="AX227" s="8"/>
      <c r="AY227" s="14"/>
      <c r="AZ227" s="24"/>
      <c r="BA227" s="25"/>
      <c r="BB227" s="57"/>
      <c r="BC227" s="24"/>
      <c r="BD227" s="25"/>
      <c r="BE227" s="97"/>
      <c r="BF227" s="24"/>
      <c r="BG227" s="25"/>
      <c r="BH227" s="57"/>
      <c r="BI227" s="13" t="s">
        <v>447</v>
      </c>
      <c r="BJ227" s="109" t="s">
        <v>447</v>
      </c>
      <c r="BK227" s="1"/>
      <c r="BL227" s="1"/>
      <c r="BM227" s="1"/>
      <c r="BN227" s="1"/>
      <c r="BO227" s="1"/>
      <c r="CA227" s="29"/>
      <c r="CB227" s="44" t="str">
        <f t="shared" si="35"/>
        <v/>
      </c>
      <c r="CC227" s="45" t="str">
        <f t="shared" si="36"/>
        <v/>
      </c>
      <c r="CD227" s="45" t="str">
        <f t="shared" si="37"/>
        <v/>
      </c>
      <c r="CE227" s="44" t="str">
        <f t="shared" si="38"/>
        <v/>
      </c>
      <c r="CF227" s="45" t="str">
        <f t="shared" si="39"/>
        <v/>
      </c>
      <c r="CG227" s="44" t="e">
        <f>IF(AND(#REF!="",#REF!="",#REF!="",#REF!=""),"",SUM(#REF!,#REF!,#REF!,#REF!,#REF!))</f>
        <v>#REF!</v>
      </c>
      <c r="CH227" s="45" t="str">
        <f t="shared" si="40"/>
        <v/>
      </c>
      <c r="CI227" s="44" t="str">
        <f t="shared" si="41"/>
        <v/>
      </c>
      <c r="CJ227" s="45" t="str">
        <f t="shared" si="42"/>
        <v/>
      </c>
      <c r="CK227" s="44" t="str">
        <f t="shared" si="43"/>
        <v/>
      </c>
      <c r="CL227" s="45" t="str">
        <f t="shared" si="44"/>
        <v/>
      </c>
      <c r="CM227" s="44" t="e">
        <f>IF(AND(#REF!="",#REF!="",#REF!="",#REF!=""),"",SUM(#REF!,#REF!,#REF!,#REF!,#REF!))</f>
        <v>#REF!</v>
      </c>
      <c r="CN227" s="45" t="str">
        <f t="shared" si="45"/>
        <v/>
      </c>
      <c r="CO227" s="38" t="e">
        <f>IF(AND(#REF!="",#REF!="",#REF!="",#REF!=""),"",SUM(#REF!,#REF!,#REF!,#REF!))</f>
        <v>#REF!</v>
      </c>
      <c r="CP227" s="38" t="str">
        <f t="shared" si="46"/>
        <v/>
      </c>
    </row>
    <row r="228" spans="1:94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19"/>
      <c r="AC228" s="20"/>
      <c r="AD228" s="20"/>
      <c r="AE228" s="8"/>
      <c r="AF228" s="62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25"/>
      <c r="AU228" s="8"/>
      <c r="AV228" s="57"/>
      <c r="AW228" s="60"/>
      <c r="AX228" s="8"/>
      <c r="AY228" s="14"/>
      <c r="AZ228" s="24"/>
      <c r="BA228" s="25"/>
      <c r="BB228" s="57"/>
      <c r="BC228" s="24"/>
      <c r="BD228" s="25"/>
      <c r="BE228" s="97"/>
      <c r="BF228" s="24"/>
      <c r="BG228" s="25"/>
      <c r="BH228" s="57"/>
      <c r="BI228" s="13" t="s">
        <v>447</v>
      </c>
      <c r="BJ228" s="109" t="s">
        <v>447</v>
      </c>
      <c r="BK228" s="1"/>
      <c r="BL228" s="1"/>
      <c r="BM228" s="1"/>
      <c r="BN228" s="1"/>
      <c r="BO228" s="1"/>
      <c r="CA228" s="29"/>
      <c r="CB228" s="44" t="str">
        <f t="shared" si="35"/>
        <v/>
      </c>
      <c r="CC228" s="45" t="str">
        <f t="shared" si="36"/>
        <v/>
      </c>
      <c r="CD228" s="45" t="str">
        <f t="shared" si="37"/>
        <v/>
      </c>
      <c r="CE228" s="44" t="str">
        <f t="shared" si="38"/>
        <v/>
      </c>
      <c r="CF228" s="45" t="str">
        <f t="shared" si="39"/>
        <v/>
      </c>
      <c r="CG228" s="44" t="e">
        <f>IF(AND(#REF!="",#REF!="",#REF!="",#REF!=""),"",SUM(#REF!,#REF!,#REF!,#REF!,#REF!))</f>
        <v>#REF!</v>
      </c>
      <c r="CH228" s="45" t="str">
        <f t="shared" si="40"/>
        <v/>
      </c>
      <c r="CI228" s="44" t="str">
        <f t="shared" si="41"/>
        <v/>
      </c>
      <c r="CJ228" s="45" t="str">
        <f t="shared" si="42"/>
        <v/>
      </c>
      <c r="CK228" s="44" t="str">
        <f t="shared" si="43"/>
        <v/>
      </c>
      <c r="CL228" s="45" t="str">
        <f t="shared" si="44"/>
        <v/>
      </c>
      <c r="CM228" s="44" t="e">
        <f>IF(AND(#REF!="",#REF!="",#REF!="",#REF!=""),"",SUM(#REF!,#REF!,#REF!,#REF!,#REF!))</f>
        <v>#REF!</v>
      </c>
      <c r="CN228" s="45" t="str">
        <f t="shared" si="45"/>
        <v/>
      </c>
      <c r="CO228" s="38" t="e">
        <f>IF(AND(#REF!="",#REF!="",#REF!="",#REF!=""),"",SUM(#REF!,#REF!,#REF!,#REF!))</f>
        <v>#REF!</v>
      </c>
      <c r="CP228" s="38" t="str">
        <f t="shared" si="46"/>
        <v/>
      </c>
    </row>
    <row r="229" spans="1:94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19"/>
      <c r="AC229" s="20"/>
      <c r="AD229" s="20"/>
      <c r="AE229" s="8"/>
      <c r="AF229" s="62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25"/>
      <c r="AU229" s="8"/>
      <c r="AV229" s="57"/>
      <c r="AW229" s="60"/>
      <c r="AX229" s="8"/>
      <c r="AY229" s="14"/>
      <c r="AZ229" s="24"/>
      <c r="BA229" s="25"/>
      <c r="BB229" s="57"/>
      <c r="BC229" s="24"/>
      <c r="BD229" s="25"/>
      <c r="BE229" s="97"/>
      <c r="BF229" s="24"/>
      <c r="BG229" s="25"/>
      <c r="BH229" s="57"/>
      <c r="BI229" s="13" t="s">
        <v>447</v>
      </c>
      <c r="BJ229" s="109" t="s">
        <v>447</v>
      </c>
      <c r="BK229" s="1"/>
      <c r="BL229" s="1"/>
      <c r="BM229" s="1"/>
      <c r="BN229" s="1"/>
      <c r="BO229" s="1"/>
      <c r="CA229" s="29"/>
      <c r="CB229" s="44" t="str">
        <f t="shared" si="35"/>
        <v/>
      </c>
      <c r="CC229" s="45" t="str">
        <f t="shared" si="36"/>
        <v/>
      </c>
      <c r="CD229" s="45" t="str">
        <f t="shared" si="37"/>
        <v/>
      </c>
      <c r="CE229" s="44" t="str">
        <f t="shared" si="38"/>
        <v/>
      </c>
      <c r="CF229" s="45" t="str">
        <f t="shared" si="39"/>
        <v/>
      </c>
      <c r="CG229" s="44" t="e">
        <f>IF(AND(#REF!="",#REF!="",#REF!="",#REF!=""),"",SUM(#REF!,#REF!,#REF!,#REF!,#REF!))</f>
        <v>#REF!</v>
      </c>
      <c r="CH229" s="45" t="str">
        <f t="shared" si="40"/>
        <v/>
      </c>
      <c r="CI229" s="44" t="str">
        <f t="shared" si="41"/>
        <v/>
      </c>
      <c r="CJ229" s="45" t="str">
        <f t="shared" si="42"/>
        <v/>
      </c>
      <c r="CK229" s="44" t="str">
        <f t="shared" si="43"/>
        <v/>
      </c>
      <c r="CL229" s="45" t="str">
        <f t="shared" si="44"/>
        <v/>
      </c>
      <c r="CM229" s="44" t="e">
        <f>IF(AND(#REF!="",#REF!="",#REF!="",#REF!=""),"",SUM(#REF!,#REF!,#REF!,#REF!,#REF!))</f>
        <v>#REF!</v>
      </c>
      <c r="CN229" s="45" t="str">
        <f t="shared" si="45"/>
        <v/>
      </c>
      <c r="CO229" s="38" t="e">
        <f>IF(AND(#REF!="",#REF!="",#REF!="",#REF!=""),"",SUM(#REF!,#REF!,#REF!,#REF!))</f>
        <v>#REF!</v>
      </c>
      <c r="CP229" s="38" t="str">
        <f t="shared" si="46"/>
        <v/>
      </c>
    </row>
    <row r="230" spans="1:94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19"/>
      <c r="AC230" s="20"/>
      <c r="AD230" s="20"/>
      <c r="AE230" s="8"/>
      <c r="AF230" s="62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25"/>
      <c r="AU230" s="8"/>
      <c r="AV230" s="57"/>
      <c r="AW230" s="60"/>
      <c r="AX230" s="8"/>
      <c r="AY230" s="14"/>
      <c r="AZ230" s="24"/>
      <c r="BA230" s="25"/>
      <c r="BB230" s="57"/>
      <c r="BC230" s="24"/>
      <c r="BD230" s="25"/>
      <c r="BE230" s="97"/>
      <c r="BF230" s="24"/>
      <c r="BG230" s="25"/>
      <c r="BH230" s="57"/>
      <c r="BI230" s="13" t="s">
        <v>447</v>
      </c>
      <c r="BJ230" s="109" t="s">
        <v>447</v>
      </c>
      <c r="BK230" s="1"/>
      <c r="BL230" s="1"/>
      <c r="BM230" s="1"/>
      <c r="BN230" s="1"/>
      <c r="BO230" s="1"/>
      <c r="CA230" s="29"/>
      <c r="CB230" s="44" t="str">
        <f t="shared" si="35"/>
        <v/>
      </c>
      <c r="CC230" s="45" t="str">
        <f t="shared" si="36"/>
        <v/>
      </c>
      <c r="CD230" s="45" t="str">
        <f t="shared" si="37"/>
        <v/>
      </c>
      <c r="CE230" s="44" t="str">
        <f t="shared" si="38"/>
        <v/>
      </c>
      <c r="CF230" s="45" t="str">
        <f t="shared" si="39"/>
        <v/>
      </c>
      <c r="CG230" s="44" t="e">
        <f>IF(AND(#REF!="",#REF!="",#REF!="",#REF!=""),"",SUM(#REF!,#REF!,#REF!,#REF!,#REF!))</f>
        <v>#REF!</v>
      </c>
      <c r="CH230" s="45" t="str">
        <f t="shared" si="40"/>
        <v/>
      </c>
      <c r="CI230" s="44" t="str">
        <f t="shared" si="41"/>
        <v/>
      </c>
      <c r="CJ230" s="45" t="str">
        <f t="shared" si="42"/>
        <v/>
      </c>
      <c r="CK230" s="44" t="str">
        <f t="shared" si="43"/>
        <v/>
      </c>
      <c r="CL230" s="45" t="str">
        <f t="shared" si="44"/>
        <v/>
      </c>
      <c r="CM230" s="44" t="e">
        <f>IF(AND(#REF!="",#REF!="",#REF!="",#REF!=""),"",SUM(#REF!,#REF!,#REF!,#REF!,#REF!))</f>
        <v>#REF!</v>
      </c>
      <c r="CN230" s="45" t="str">
        <f t="shared" si="45"/>
        <v/>
      </c>
      <c r="CO230" s="38" t="e">
        <f>IF(AND(#REF!="",#REF!="",#REF!="",#REF!=""),"",SUM(#REF!,#REF!,#REF!,#REF!))</f>
        <v>#REF!</v>
      </c>
      <c r="CP230" s="38" t="str">
        <f t="shared" si="46"/>
        <v/>
      </c>
    </row>
    <row r="231" spans="1:94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19"/>
      <c r="AC231" s="20"/>
      <c r="AD231" s="20"/>
      <c r="AE231" s="8"/>
      <c r="AF231" s="62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25"/>
      <c r="AU231" s="8"/>
      <c r="AV231" s="57"/>
      <c r="AW231" s="60"/>
      <c r="AX231" s="8"/>
      <c r="AY231" s="14"/>
      <c r="AZ231" s="24"/>
      <c r="BA231" s="25"/>
      <c r="BB231" s="57"/>
      <c r="BC231" s="24"/>
      <c r="BD231" s="25"/>
      <c r="BE231" s="97"/>
      <c r="BF231" s="24"/>
      <c r="BG231" s="25"/>
      <c r="BH231" s="57"/>
      <c r="BI231" s="13" t="s">
        <v>447</v>
      </c>
      <c r="BJ231" s="109" t="s">
        <v>447</v>
      </c>
      <c r="BK231" s="1"/>
      <c r="BL231" s="1"/>
      <c r="BM231" s="1"/>
      <c r="BN231" s="1"/>
      <c r="BO231" s="1"/>
      <c r="CA231" s="29"/>
      <c r="CB231" s="44" t="str">
        <f t="shared" si="35"/>
        <v/>
      </c>
      <c r="CC231" s="45" t="str">
        <f t="shared" si="36"/>
        <v/>
      </c>
      <c r="CD231" s="45" t="str">
        <f t="shared" si="37"/>
        <v/>
      </c>
      <c r="CE231" s="44" t="str">
        <f t="shared" si="38"/>
        <v/>
      </c>
      <c r="CF231" s="45" t="str">
        <f t="shared" si="39"/>
        <v/>
      </c>
      <c r="CG231" s="44" t="e">
        <f>IF(AND(#REF!="",#REF!="",#REF!="",#REF!=""),"",SUM(#REF!,#REF!,#REF!,#REF!,#REF!))</f>
        <v>#REF!</v>
      </c>
      <c r="CH231" s="45" t="str">
        <f t="shared" si="40"/>
        <v/>
      </c>
      <c r="CI231" s="44" t="str">
        <f t="shared" si="41"/>
        <v/>
      </c>
      <c r="CJ231" s="45" t="str">
        <f t="shared" si="42"/>
        <v/>
      </c>
      <c r="CK231" s="44" t="str">
        <f t="shared" si="43"/>
        <v/>
      </c>
      <c r="CL231" s="45" t="str">
        <f t="shared" si="44"/>
        <v/>
      </c>
      <c r="CM231" s="44" t="e">
        <f>IF(AND(#REF!="",#REF!="",#REF!="",#REF!=""),"",SUM(#REF!,#REF!,#REF!,#REF!,#REF!))</f>
        <v>#REF!</v>
      </c>
      <c r="CN231" s="45" t="str">
        <f t="shared" si="45"/>
        <v/>
      </c>
      <c r="CO231" s="38" t="e">
        <f>IF(AND(#REF!="",#REF!="",#REF!="",#REF!=""),"",SUM(#REF!,#REF!,#REF!,#REF!))</f>
        <v>#REF!</v>
      </c>
      <c r="CP231" s="38" t="str">
        <f t="shared" si="46"/>
        <v/>
      </c>
    </row>
    <row r="232" spans="1:94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19"/>
      <c r="AC232" s="20"/>
      <c r="AD232" s="20"/>
      <c r="AE232" s="8"/>
      <c r="AF232" s="62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25"/>
      <c r="AU232" s="8"/>
      <c r="AV232" s="57"/>
      <c r="AW232" s="60"/>
      <c r="AX232" s="8"/>
      <c r="AY232" s="14"/>
      <c r="AZ232" s="24"/>
      <c r="BA232" s="25"/>
      <c r="BB232" s="57"/>
      <c r="BC232" s="24"/>
      <c r="BD232" s="25"/>
      <c r="BE232" s="97"/>
      <c r="BF232" s="24"/>
      <c r="BG232" s="25"/>
      <c r="BH232" s="57"/>
      <c r="BI232" s="13" t="s">
        <v>447</v>
      </c>
      <c r="BJ232" s="109" t="s">
        <v>447</v>
      </c>
      <c r="BK232" s="1"/>
      <c r="BL232" s="1"/>
      <c r="BM232" s="1"/>
      <c r="BN232" s="1"/>
      <c r="BO232" s="1"/>
      <c r="CA232" s="29"/>
      <c r="CB232" s="44" t="str">
        <f t="shared" si="35"/>
        <v/>
      </c>
      <c r="CC232" s="45" t="str">
        <f t="shared" si="36"/>
        <v/>
      </c>
      <c r="CD232" s="45" t="str">
        <f t="shared" si="37"/>
        <v/>
      </c>
      <c r="CE232" s="44" t="str">
        <f t="shared" si="38"/>
        <v/>
      </c>
      <c r="CF232" s="45" t="str">
        <f t="shared" si="39"/>
        <v/>
      </c>
      <c r="CG232" s="44" t="e">
        <f>IF(AND(#REF!="",#REF!="",#REF!="",#REF!=""),"",SUM(#REF!,#REF!,#REF!,#REF!,#REF!))</f>
        <v>#REF!</v>
      </c>
      <c r="CH232" s="45" t="str">
        <f t="shared" si="40"/>
        <v/>
      </c>
      <c r="CI232" s="44" t="str">
        <f t="shared" si="41"/>
        <v/>
      </c>
      <c r="CJ232" s="45" t="str">
        <f t="shared" si="42"/>
        <v/>
      </c>
      <c r="CK232" s="44" t="str">
        <f t="shared" si="43"/>
        <v/>
      </c>
      <c r="CL232" s="45" t="str">
        <f t="shared" si="44"/>
        <v/>
      </c>
      <c r="CM232" s="44" t="e">
        <f>IF(AND(#REF!="",#REF!="",#REF!="",#REF!=""),"",SUM(#REF!,#REF!,#REF!,#REF!,#REF!))</f>
        <v>#REF!</v>
      </c>
      <c r="CN232" s="45" t="str">
        <f t="shared" si="45"/>
        <v/>
      </c>
      <c r="CO232" s="38" t="e">
        <f>IF(AND(#REF!="",#REF!="",#REF!="",#REF!=""),"",SUM(#REF!,#REF!,#REF!,#REF!))</f>
        <v>#REF!</v>
      </c>
      <c r="CP232" s="38" t="str">
        <f t="shared" si="46"/>
        <v/>
      </c>
    </row>
    <row r="233" spans="1:94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19"/>
      <c r="AC233" s="20"/>
      <c r="AD233" s="20"/>
      <c r="AE233" s="8"/>
      <c r="AF233" s="62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25"/>
      <c r="AU233" s="8"/>
      <c r="AV233" s="57"/>
      <c r="AW233" s="60"/>
      <c r="AX233" s="8"/>
      <c r="AY233" s="14"/>
      <c r="AZ233" s="24"/>
      <c r="BA233" s="25"/>
      <c r="BB233" s="57"/>
      <c r="BC233" s="24"/>
      <c r="BD233" s="25"/>
      <c r="BE233" s="97"/>
      <c r="BF233" s="24"/>
      <c r="BG233" s="25"/>
      <c r="BH233" s="57"/>
      <c r="BI233" s="13" t="s">
        <v>447</v>
      </c>
      <c r="BJ233" s="109" t="s">
        <v>447</v>
      </c>
      <c r="BK233" s="1"/>
      <c r="BL233" s="1"/>
      <c r="BM233" s="1"/>
      <c r="BN233" s="1"/>
      <c r="BO233" s="1"/>
      <c r="CA233" s="29"/>
      <c r="CB233" s="44" t="str">
        <f t="shared" si="35"/>
        <v/>
      </c>
      <c r="CC233" s="45" t="str">
        <f t="shared" si="36"/>
        <v/>
      </c>
      <c r="CD233" s="45" t="str">
        <f t="shared" si="37"/>
        <v/>
      </c>
      <c r="CE233" s="44" t="str">
        <f t="shared" si="38"/>
        <v/>
      </c>
      <c r="CF233" s="45" t="str">
        <f t="shared" si="39"/>
        <v/>
      </c>
      <c r="CG233" s="44" t="e">
        <f>IF(AND(#REF!="",#REF!="",#REF!="",#REF!=""),"",SUM(#REF!,#REF!,#REF!,#REF!,#REF!))</f>
        <v>#REF!</v>
      </c>
      <c r="CH233" s="45" t="str">
        <f t="shared" si="40"/>
        <v/>
      </c>
      <c r="CI233" s="44" t="str">
        <f t="shared" si="41"/>
        <v/>
      </c>
      <c r="CJ233" s="45" t="str">
        <f t="shared" si="42"/>
        <v/>
      </c>
      <c r="CK233" s="44" t="str">
        <f t="shared" si="43"/>
        <v/>
      </c>
      <c r="CL233" s="45" t="str">
        <f t="shared" si="44"/>
        <v/>
      </c>
      <c r="CM233" s="44" t="e">
        <f>IF(AND(#REF!="",#REF!="",#REF!="",#REF!=""),"",SUM(#REF!,#REF!,#REF!,#REF!,#REF!))</f>
        <v>#REF!</v>
      </c>
      <c r="CN233" s="45" t="str">
        <f t="shared" si="45"/>
        <v/>
      </c>
      <c r="CO233" s="38" t="e">
        <f>IF(AND(#REF!="",#REF!="",#REF!="",#REF!=""),"",SUM(#REF!,#REF!,#REF!,#REF!))</f>
        <v>#REF!</v>
      </c>
      <c r="CP233" s="38" t="str">
        <f t="shared" si="46"/>
        <v/>
      </c>
    </row>
    <row r="234" spans="1:94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19"/>
      <c r="AC234" s="20"/>
      <c r="AD234" s="20"/>
      <c r="AE234" s="8"/>
      <c r="AF234" s="62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25"/>
      <c r="AU234" s="8"/>
      <c r="AV234" s="57"/>
      <c r="AW234" s="60"/>
      <c r="AX234" s="8"/>
      <c r="AY234" s="14"/>
      <c r="AZ234" s="24"/>
      <c r="BA234" s="25"/>
      <c r="BB234" s="57"/>
      <c r="BC234" s="24"/>
      <c r="BD234" s="25"/>
      <c r="BE234" s="97"/>
      <c r="BF234" s="24"/>
      <c r="BG234" s="25"/>
      <c r="BH234" s="57"/>
      <c r="BI234" s="13" t="s">
        <v>447</v>
      </c>
      <c r="BJ234" s="109" t="s">
        <v>447</v>
      </c>
      <c r="BK234" s="1"/>
      <c r="BL234" s="1"/>
      <c r="BM234" s="1"/>
      <c r="BN234" s="1"/>
      <c r="BO234" s="1"/>
      <c r="CA234" s="29"/>
      <c r="CB234" s="44" t="str">
        <f t="shared" si="35"/>
        <v/>
      </c>
      <c r="CC234" s="45" t="str">
        <f t="shared" si="36"/>
        <v/>
      </c>
      <c r="CD234" s="45" t="str">
        <f t="shared" si="37"/>
        <v/>
      </c>
      <c r="CE234" s="44" t="str">
        <f t="shared" si="38"/>
        <v/>
      </c>
      <c r="CF234" s="45" t="str">
        <f t="shared" si="39"/>
        <v/>
      </c>
      <c r="CG234" s="44" t="e">
        <f>IF(AND(#REF!="",#REF!="",#REF!="",#REF!=""),"",SUM(#REF!,#REF!,#REF!,#REF!,#REF!))</f>
        <v>#REF!</v>
      </c>
      <c r="CH234" s="45" t="str">
        <f t="shared" si="40"/>
        <v/>
      </c>
      <c r="CI234" s="44" t="str">
        <f t="shared" si="41"/>
        <v/>
      </c>
      <c r="CJ234" s="45" t="str">
        <f t="shared" si="42"/>
        <v/>
      </c>
      <c r="CK234" s="44" t="str">
        <f t="shared" si="43"/>
        <v/>
      </c>
      <c r="CL234" s="45" t="str">
        <f t="shared" si="44"/>
        <v/>
      </c>
      <c r="CM234" s="44" t="e">
        <f>IF(AND(#REF!="",#REF!="",#REF!="",#REF!=""),"",SUM(#REF!,#REF!,#REF!,#REF!,#REF!))</f>
        <v>#REF!</v>
      </c>
      <c r="CN234" s="45" t="str">
        <f t="shared" si="45"/>
        <v/>
      </c>
      <c r="CO234" s="38" t="e">
        <f>IF(AND(#REF!="",#REF!="",#REF!="",#REF!=""),"",SUM(#REF!,#REF!,#REF!,#REF!))</f>
        <v>#REF!</v>
      </c>
      <c r="CP234" s="38" t="str">
        <f t="shared" si="46"/>
        <v/>
      </c>
    </row>
    <row r="235" spans="1:94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19"/>
      <c r="AC235" s="20"/>
      <c r="AD235" s="20"/>
      <c r="AE235" s="8"/>
      <c r="AF235" s="62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25"/>
      <c r="AU235" s="8"/>
      <c r="AV235" s="57"/>
      <c r="AW235" s="60"/>
      <c r="AX235" s="8"/>
      <c r="AY235" s="14"/>
      <c r="AZ235" s="24"/>
      <c r="BA235" s="25"/>
      <c r="BB235" s="57"/>
      <c r="BC235" s="24"/>
      <c r="BD235" s="25"/>
      <c r="BE235" s="97"/>
      <c r="BF235" s="24"/>
      <c r="BG235" s="25"/>
      <c r="BH235" s="57"/>
      <c r="BI235" s="13" t="s">
        <v>447</v>
      </c>
      <c r="BJ235" s="109" t="s">
        <v>447</v>
      </c>
      <c r="BK235" s="1"/>
      <c r="BL235" s="1"/>
      <c r="BM235" s="1"/>
      <c r="BN235" s="1"/>
      <c r="BO235" s="1"/>
      <c r="CA235" s="29"/>
      <c r="CB235" s="44" t="str">
        <f t="shared" si="35"/>
        <v/>
      </c>
      <c r="CC235" s="45" t="str">
        <f t="shared" si="36"/>
        <v/>
      </c>
      <c r="CD235" s="45" t="str">
        <f t="shared" si="37"/>
        <v/>
      </c>
      <c r="CE235" s="44" t="str">
        <f t="shared" si="38"/>
        <v/>
      </c>
      <c r="CF235" s="45" t="str">
        <f t="shared" si="39"/>
        <v/>
      </c>
      <c r="CG235" s="44" t="e">
        <f>IF(AND(#REF!="",#REF!="",#REF!="",#REF!=""),"",SUM(#REF!,#REF!,#REF!,#REF!,#REF!))</f>
        <v>#REF!</v>
      </c>
      <c r="CH235" s="45" t="str">
        <f t="shared" si="40"/>
        <v/>
      </c>
      <c r="CI235" s="44" t="str">
        <f t="shared" si="41"/>
        <v/>
      </c>
      <c r="CJ235" s="45" t="str">
        <f t="shared" si="42"/>
        <v/>
      </c>
      <c r="CK235" s="44" t="str">
        <f t="shared" si="43"/>
        <v/>
      </c>
      <c r="CL235" s="45" t="str">
        <f t="shared" si="44"/>
        <v/>
      </c>
      <c r="CM235" s="44" t="e">
        <f>IF(AND(#REF!="",#REF!="",#REF!="",#REF!=""),"",SUM(#REF!,#REF!,#REF!,#REF!,#REF!))</f>
        <v>#REF!</v>
      </c>
      <c r="CN235" s="45" t="str">
        <f t="shared" si="45"/>
        <v/>
      </c>
      <c r="CO235" s="38" t="e">
        <f>IF(AND(#REF!="",#REF!="",#REF!="",#REF!=""),"",SUM(#REF!,#REF!,#REF!,#REF!))</f>
        <v>#REF!</v>
      </c>
      <c r="CP235" s="38" t="str">
        <f t="shared" si="46"/>
        <v/>
      </c>
    </row>
    <row r="236" spans="1:94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19"/>
      <c r="AC236" s="20"/>
      <c r="AD236" s="20"/>
      <c r="AE236" s="8"/>
      <c r="AF236" s="62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25"/>
      <c r="AU236" s="8"/>
      <c r="AV236" s="57"/>
      <c r="AW236" s="60"/>
      <c r="AX236" s="8"/>
      <c r="AY236" s="14"/>
      <c r="AZ236" s="24"/>
      <c r="BA236" s="25"/>
      <c r="BB236" s="57"/>
      <c r="BC236" s="24"/>
      <c r="BD236" s="25"/>
      <c r="BE236" s="97"/>
      <c r="BF236" s="24"/>
      <c r="BG236" s="25"/>
      <c r="BH236" s="57"/>
      <c r="BI236" s="13" t="s">
        <v>447</v>
      </c>
      <c r="BJ236" s="109" t="s">
        <v>447</v>
      </c>
      <c r="BK236" s="1"/>
      <c r="BL236" s="1"/>
      <c r="BM236" s="1"/>
      <c r="BN236" s="1"/>
      <c r="BO236" s="1"/>
      <c r="CA236" s="29"/>
      <c r="CB236" s="44" t="str">
        <f t="shared" si="35"/>
        <v/>
      </c>
      <c r="CC236" s="45" t="str">
        <f t="shared" si="36"/>
        <v/>
      </c>
      <c r="CD236" s="45" t="str">
        <f t="shared" si="37"/>
        <v/>
      </c>
      <c r="CE236" s="44" t="str">
        <f t="shared" si="38"/>
        <v/>
      </c>
      <c r="CF236" s="45" t="str">
        <f t="shared" si="39"/>
        <v/>
      </c>
      <c r="CG236" s="44" t="e">
        <f>IF(AND(#REF!="",#REF!="",#REF!="",#REF!=""),"",SUM(#REF!,#REF!,#REF!,#REF!,#REF!))</f>
        <v>#REF!</v>
      </c>
      <c r="CH236" s="45" t="str">
        <f t="shared" si="40"/>
        <v/>
      </c>
      <c r="CI236" s="44" t="str">
        <f t="shared" si="41"/>
        <v/>
      </c>
      <c r="CJ236" s="45" t="str">
        <f t="shared" si="42"/>
        <v/>
      </c>
      <c r="CK236" s="44" t="str">
        <f t="shared" si="43"/>
        <v/>
      </c>
      <c r="CL236" s="45" t="str">
        <f t="shared" si="44"/>
        <v/>
      </c>
      <c r="CM236" s="44" t="e">
        <f>IF(AND(#REF!="",#REF!="",#REF!="",#REF!=""),"",SUM(#REF!,#REF!,#REF!,#REF!,#REF!))</f>
        <v>#REF!</v>
      </c>
      <c r="CN236" s="45" t="str">
        <f t="shared" si="45"/>
        <v/>
      </c>
      <c r="CO236" s="38" t="e">
        <f>IF(AND(#REF!="",#REF!="",#REF!="",#REF!=""),"",SUM(#REF!,#REF!,#REF!,#REF!))</f>
        <v>#REF!</v>
      </c>
      <c r="CP236" s="38" t="str">
        <f t="shared" si="46"/>
        <v/>
      </c>
    </row>
    <row r="237" spans="1:94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19"/>
      <c r="AC237" s="20"/>
      <c r="AD237" s="20"/>
      <c r="AE237" s="8"/>
      <c r="AF237" s="62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25"/>
      <c r="AU237" s="8"/>
      <c r="AV237" s="57"/>
      <c r="AW237" s="60"/>
      <c r="AX237" s="8"/>
      <c r="AY237" s="14"/>
      <c r="AZ237" s="24"/>
      <c r="BA237" s="25"/>
      <c r="BB237" s="57"/>
      <c r="BC237" s="24"/>
      <c r="BD237" s="25"/>
      <c r="BE237" s="97"/>
      <c r="BF237" s="24"/>
      <c r="BG237" s="25"/>
      <c r="BH237" s="57"/>
      <c r="BI237" s="13" t="s">
        <v>447</v>
      </c>
      <c r="BJ237" s="109" t="s">
        <v>447</v>
      </c>
      <c r="BK237" s="1"/>
      <c r="BL237" s="1"/>
      <c r="BM237" s="1"/>
      <c r="BN237" s="1"/>
      <c r="BO237" s="1"/>
      <c r="CA237" s="29"/>
      <c r="CB237" s="44" t="str">
        <f t="shared" si="35"/>
        <v/>
      </c>
      <c r="CC237" s="45" t="str">
        <f t="shared" si="36"/>
        <v/>
      </c>
      <c r="CD237" s="45" t="str">
        <f t="shared" si="37"/>
        <v/>
      </c>
      <c r="CE237" s="44" t="str">
        <f t="shared" si="38"/>
        <v/>
      </c>
      <c r="CF237" s="45" t="str">
        <f t="shared" si="39"/>
        <v/>
      </c>
      <c r="CG237" s="44" t="e">
        <f>IF(AND(#REF!="",#REF!="",#REF!="",#REF!=""),"",SUM(#REF!,#REF!,#REF!,#REF!,#REF!))</f>
        <v>#REF!</v>
      </c>
      <c r="CH237" s="45" t="str">
        <f t="shared" si="40"/>
        <v/>
      </c>
      <c r="CI237" s="44" t="str">
        <f t="shared" si="41"/>
        <v/>
      </c>
      <c r="CJ237" s="45" t="str">
        <f t="shared" si="42"/>
        <v/>
      </c>
      <c r="CK237" s="44" t="str">
        <f t="shared" si="43"/>
        <v/>
      </c>
      <c r="CL237" s="45" t="str">
        <f t="shared" si="44"/>
        <v/>
      </c>
      <c r="CM237" s="44" t="e">
        <f>IF(AND(#REF!="",#REF!="",#REF!="",#REF!=""),"",SUM(#REF!,#REF!,#REF!,#REF!,#REF!))</f>
        <v>#REF!</v>
      </c>
      <c r="CN237" s="45" t="str">
        <f t="shared" si="45"/>
        <v/>
      </c>
      <c r="CO237" s="38" t="e">
        <f>IF(AND(#REF!="",#REF!="",#REF!="",#REF!=""),"",SUM(#REF!,#REF!,#REF!,#REF!))</f>
        <v>#REF!</v>
      </c>
      <c r="CP237" s="38" t="str">
        <f t="shared" si="46"/>
        <v/>
      </c>
    </row>
    <row r="238" spans="1:94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19"/>
      <c r="AC238" s="20"/>
      <c r="AD238" s="20"/>
      <c r="AE238" s="8"/>
      <c r="AF238" s="62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25"/>
      <c r="AU238" s="8"/>
      <c r="AV238" s="57"/>
      <c r="AW238" s="60"/>
      <c r="AX238" s="8"/>
      <c r="AY238" s="14"/>
      <c r="AZ238" s="24"/>
      <c r="BA238" s="25"/>
      <c r="BB238" s="57"/>
      <c r="BC238" s="24"/>
      <c r="BD238" s="25"/>
      <c r="BE238" s="97"/>
      <c r="BF238" s="24"/>
      <c r="BG238" s="25"/>
      <c r="BH238" s="57"/>
      <c r="BI238" s="13" t="s">
        <v>447</v>
      </c>
      <c r="BJ238" s="109" t="s">
        <v>447</v>
      </c>
      <c r="BK238" s="1"/>
      <c r="BL238" s="1"/>
      <c r="BM238" s="1"/>
      <c r="BN238" s="1"/>
      <c r="BO238" s="1"/>
      <c r="CA238" s="29"/>
      <c r="CB238" s="44" t="str">
        <f t="shared" si="35"/>
        <v/>
      </c>
      <c r="CC238" s="45" t="str">
        <f t="shared" si="36"/>
        <v/>
      </c>
      <c r="CD238" s="45" t="str">
        <f t="shared" si="37"/>
        <v/>
      </c>
      <c r="CE238" s="44" t="str">
        <f t="shared" si="38"/>
        <v/>
      </c>
      <c r="CF238" s="45" t="str">
        <f t="shared" si="39"/>
        <v/>
      </c>
      <c r="CG238" s="44" t="e">
        <f>IF(AND(#REF!="",#REF!="",#REF!="",#REF!=""),"",SUM(#REF!,#REF!,#REF!,#REF!,#REF!))</f>
        <v>#REF!</v>
      </c>
      <c r="CH238" s="45" t="str">
        <f t="shared" si="40"/>
        <v/>
      </c>
      <c r="CI238" s="44" t="str">
        <f t="shared" si="41"/>
        <v/>
      </c>
      <c r="CJ238" s="45" t="str">
        <f t="shared" si="42"/>
        <v/>
      </c>
      <c r="CK238" s="44" t="str">
        <f t="shared" si="43"/>
        <v/>
      </c>
      <c r="CL238" s="45" t="str">
        <f t="shared" si="44"/>
        <v/>
      </c>
      <c r="CM238" s="44" t="e">
        <f>IF(AND(#REF!="",#REF!="",#REF!="",#REF!=""),"",SUM(#REF!,#REF!,#REF!,#REF!,#REF!))</f>
        <v>#REF!</v>
      </c>
      <c r="CN238" s="45" t="str">
        <f t="shared" si="45"/>
        <v/>
      </c>
      <c r="CO238" s="38" t="e">
        <f>IF(AND(#REF!="",#REF!="",#REF!="",#REF!=""),"",SUM(#REF!,#REF!,#REF!,#REF!))</f>
        <v>#REF!</v>
      </c>
      <c r="CP238" s="38" t="str">
        <f t="shared" si="46"/>
        <v/>
      </c>
    </row>
    <row r="239" spans="1:94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19"/>
      <c r="AC239" s="20"/>
      <c r="AD239" s="20"/>
      <c r="AE239" s="8"/>
      <c r="AF239" s="62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25"/>
      <c r="AU239" s="8"/>
      <c r="AV239" s="57"/>
      <c r="AW239" s="60"/>
      <c r="AX239" s="8"/>
      <c r="AY239" s="14"/>
      <c r="AZ239" s="24"/>
      <c r="BA239" s="25"/>
      <c r="BB239" s="57"/>
      <c r="BC239" s="24"/>
      <c r="BD239" s="25"/>
      <c r="BE239" s="97"/>
      <c r="BF239" s="24"/>
      <c r="BG239" s="25"/>
      <c r="BH239" s="57"/>
      <c r="BI239" s="13" t="s">
        <v>447</v>
      </c>
      <c r="BJ239" s="109" t="s">
        <v>447</v>
      </c>
      <c r="BK239" s="1"/>
      <c r="BL239" s="1"/>
      <c r="BM239" s="1"/>
      <c r="BN239" s="1"/>
      <c r="BO239" s="1"/>
      <c r="CA239" s="29"/>
      <c r="CB239" s="44" t="str">
        <f t="shared" si="35"/>
        <v/>
      </c>
      <c r="CC239" s="45" t="str">
        <f t="shared" si="36"/>
        <v/>
      </c>
      <c r="CD239" s="45" t="str">
        <f t="shared" si="37"/>
        <v/>
      </c>
      <c r="CE239" s="44" t="str">
        <f t="shared" si="38"/>
        <v/>
      </c>
      <c r="CF239" s="45" t="str">
        <f t="shared" si="39"/>
        <v/>
      </c>
      <c r="CG239" s="44" t="e">
        <f>IF(AND(#REF!="",#REF!="",#REF!="",#REF!=""),"",SUM(#REF!,#REF!,#REF!,#REF!,#REF!))</f>
        <v>#REF!</v>
      </c>
      <c r="CH239" s="45" t="str">
        <f t="shared" si="40"/>
        <v/>
      </c>
      <c r="CI239" s="44" t="str">
        <f t="shared" si="41"/>
        <v/>
      </c>
      <c r="CJ239" s="45" t="str">
        <f t="shared" si="42"/>
        <v/>
      </c>
      <c r="CK239" s="44" t="str">
        <f t="shared" si="43"/>
        <v/>
      </c>
      <c r="CL239" s="45" t="str">
        <f t="shared" si="44"/>
        <v/>
      </c>
      <c r="CM239" s="44" t="e">
        <f>IF(AND(#REF!="",#REF!="",#REF!="",#REF!=""),"",SUM(#REF!,#REF!,#REF!,#REF!,#REF!))</f>
        <v>#REF!</v>
      </c>
      <c r="CN239" s="45" t="str">
        <f t="shared" si="45"/>
        <v/>
      </c>
      <c r="CO239" s="38" t="e">
        <f>IF(AND(#REF!="",#REF!="",#REF!="",#REF!=""),"",SUM(#REF!,#REF!,#REF!,#REF!))</f>
        <v>#REF!</v>
      </c>
      <c r="CP239" s="38" t="str">
        <f t="shared" si="46"/>
        <v/>
      </c>
    </row>
    <row r="240" spans="1:94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19"/>
      <c r="AC240" s="20"/>
      <c r="AD240" s="20"/>
      <c r="AE240" s="8"/>
      <c r="AF240" s="62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25"/>
      <c r="AU240" s="8"/>
      <c r="AV240" s="57"/>
      <c r="AW240" s="60"/>
      <c r="AX240" s="8"/>
      <c r="AY240" s="14"/>
      <c r="AZ240" s="24"/>
      <c r="BA240" s="25"/>
      <c r="BB240" s="57"/>
      <c r="BC240" s="24"/>
      <c r="BD240" s="25"/>
      <c r="BE240" s="97"/>
      <c r="BF240" s="24"/>
      <c r="BG240" s="25"/>
      <c r="BH240" s="57"/>
      <c r="BI240" s="13" t="s">
        <v>447</v>
      </c>
      <c r="BJ240" s="109" t="s">
        <v>447</v>
      </c>
      <c r="BK240" s="1"/>
      <c r="BL240" s="1"/>
      <c r="BM240" s="1"/>
      <c r="BN240" s="1"/>
      <c r="BO240" s="1"/>
      <c r="CA240" s="29"/>
      <c r="CB240" s="44" t="str">
        <f t="shared" si="35"/>
        <v/>
      </c>
      <c r="CC240" s="45" t="str">
        <f t="shared" si="36"/>
        <v/>
      </c>
      <c r="CD240" s="45" t="str">
        <f t="shared" si="37"/>
        <v/>
      </c>
      <c r="CE240" s="44" t="str">
        <f t="shared" si="38"/>
        <v/>
      </c>
      <c r="CF240" s="45" t="str">
        <f t="shared" si="39"/>
        <v/>
      </c>
      <c r="CG240" s="44" t="e">
        <f>IF(AND(#REF!="",#REF!="",#REF!="",#REF!=""),"",SUM(#REF!,#REF!,#REF!,#REF!,#REF!))</f>
        <v>#REF!</v>
      </c>
      <c r="CH240" s="45" t="str">
        <f t="shared" si="40"/>
        <v/>
      </c>
      <c r="CI240" s="44" t="str">
        <f t="shared" si="41"/>
        <v/>
      </c>
      <c r="CJ240" s="45" t="str">
        <f t="shared" si="42"/>
        <v/>
      </c>
      <c r="CK240" s="44" t="str">
        <f t="shared" si="43"/>
        <v/>
      </c>
      <c r="CL240" s="45" t="str">
        <f t="shared" si="44"/>
        <v/>
      </c>
      <c r="CM240" s="44" t="e">
        <f>IF(AND(#REF!="",#REF!="",#REF!="",#REF!=""),"",SUM(#REF!,#REF!,#REF!,#REF!,#REF!))</f>
        <v>#REF!</v>
      </c>
      <c r="CN240" s="45" t="str">
        <f t="shared" si="45"/>
        <v/>
      </c>
      <c r="CO240" s="38" t="e">
        <f>IF(AND(#REF!="",#REF!="",#REF!="",#REF!=""),"",SUM(#REF!,#REF!,#REF!,#REF!))</f>
        <v>#REF!</v>
      </c>
      <c r="CP240" s="38" t="str">
        <f t="shared" si="46"/>
        <v/>
      </c>
    </row>
    <row r="241" spans="1:94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19"/>
      <c r="AC241" s="20"/>
      <c r="AD241" s="20"/>
      <c r="AE241" s="8"/>
      <c r="AF241" s="62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25"/>
      <c r="AU241" s="8"/>
      <c r="AV241" s="57"/>
      <c r="AW241" s="60"/>
      <c r="AX241" s="8"/>
      <c r="AY241" s="14"/>
      <c r="AZ241" s="24"/>
      <c r="BA241" s="25"/>
      <c r="BB241" s="57"/>
      <c r="BC241" s="24"/>
      <c r="BD241" s="25"/>
      <c r="BE241" s="97"/>
      <c r="BF241" s="24"/>
      <c r="BG241" s="25"/>
      <c r="BH241" s="57"/>
      <c r="BI241" s="13" t="s">
        <v>447</v>
      </c>
      <c r="BJ241" s="109" t="s">
        <v>447</v>
      </c>
      <c r="BK241" s="1"/>
      <c r="BL241" s="1"/>
      <c r="BM241" s="1"/>
      <c r="BN241" s="1"/>
      <c r="BO241" s="1"/>
      <c r="CA241" s="29"/>
      <c r="CB241" s="44" t="str">
        <f t="shared" si="35"/>
        <v/>
      </c>
      <c r="CC241" s="45" t="str">
        <f t="shared" si="36"/>
        <v/>
      </c>
      <c r="CD241" s="45" t="str">
        <f t="shared" si="37"/>
        <v/>
      </c>
      <c r="CE241" s="44" t="str">
        <f t="shared" si="38"/>
        <v/>
      </c>
      <c r="CF241" s="45" t="str">
        <f t="shared" si="39"/>
        <v/>
      </c>
      <c r="CG241" s="44" t="e">
        <f>IF(AND(#REF!="",#REF!="",#REF!="",#REF!=""),"",SUM(#REF!,#REF!,#REF!,#REF!,#REF!))</f>
        <v>#REF!</v>
      </c>
      <c r="CH241" s="45" t="str">
        <f t="shared" si="40"/>
        <v/>
      </c>
      <c r="CI241" s="44" t="str">
        <f t="shared" si="41"/>
        <v/>
      </c>
      <c r="CJ241" s="45" t="str">
        <f t="shared" si="42"/>
        <v/>
      </c>
      <c r="CK241" s="44" t="str">
        <f t="shared" si="43"/>
        <v/>
      </c>
      <c r="CL241" s="45" t="str">
        <f t="shared" si="44"/>
        <v/>
      </c>
      <c r="CM241" s="44" t="e">
        <f>IF(AND(#REF!="",#REF!="",#REF!="",#REF!=""),"",SUM(#REF!,#REF!,#REF!,#REF!,#REF!))</f>
        <v>#REF!</v>
      </c>
      <c r="CN241" s="45" t="str">
        <f t="shared" si="45"/>
        <v/>
      </c>
      <c r="CO241" s="38" t="e">
        <f>IF(AND(#REF!="",#REF!="",#REF!="",#REF!=""),"",SUM(#REF!,#REF!,#REF!,#REF!))</f>
        <v>#REF!</v>
      </c>
      <c r="CP241" s="38" t="str">
        <f t="shared" si="46"/>
        <v/>
      </c>
    </row>
    <row r="242" spans="1:94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19"/>
      <c r="AC242" s="20"/>
      <c r="AD242" s="20"/>
      <c r="AE242" s="8"/>
      <c r="AF242" s="62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25"/>
      <c r="AU242" s="8"/>
      <c r="AV242" s="57"/>
      <c r="AW242" s="60"/>
      <c r="AX242" s="8"/>
      <c r="AY242" s="14"/>
      <c r="AZ242" s="24"/>
      <c r="BA242" s="25"/>
      <c r="BB242" s="57"/>
      <c r="BC242" s="24"/>
      <c r="BD242" s="25"/>
      <c r="BE242" s="97"/>
      <c r="BF242" s="24"/>
      <c r="BG242" s="25"/>
      <c r="BH242" s="57"/>
      <c r="BI242" s="13" t="s">
        <v>447</v>
      </c>
      <c r="BJ242" s="109" t="s">
        <v>447</v>
      </c>
      <c r="BK242" s="1"/>
      <c r="BL242" s="1"/>
      <c r="BM242" s="1"/>
      <c r="BN242" s="1"/>
      <c r="BO242" s="1"/>
      <c r="CA242" s="29"/>
      <c r="CB242" s="44" t="str">
        <f t="shared" si="35"/>
        <v/>
      </c>
      <c r="CC242" s="45" t="str">
        <f t="shared" si="36"/>
        <v/>
      </c>
      <c r="CD242" s="45" t="str">
        <f t="shared" si="37"/>
        <v/>
      </c>
      <c r="CE242" s="44" t="str">
        <f t="shared" si="38"/>
        <v/>
      </c>
      <c r="CF242" s="45" t="str">
        <f t="shared" si="39"/>
        <v/>
      </c>
      <c r="CG242" s="44" t="e">
        <f>IF(AND(#REF!="",#REF!="",#REF!="",#REF!=""),"",SUM(#REF!,#REF!,#REF!,#REF!,#REF!))</f>
        <v>#REF!</v>
      </c>
      <c r="CH242" s="45" t="str">
        <f t="shared" si="40"/>
        <v/>
      </c>
      <c r="CI242" s="44" t="str">
        <f t="shared" si="41"/>
        <v/>
      </c>
      <c r="CJ242" s="45" t="str">
        <f t="shared" si="42"/>
        <v/>
      </c>
      <c r="CK242" s="44" t="str">
        <f t="shared" si="43"/>
        <v/>
      </c>
      <c r="CL242" s="45" t="str">
        <f t="shared" si="44"/>
        <v/>
      </c>
      <c r="CM242" s="44" t="e">
        <f>IF(AND(#REF!="",#REF!="",#REF!="",#REF!=""),"",SUM(#REF!,#REF!,#REF!,#REF!,#REF!))</f>
        <v>#REF!</v>
      </c>
      <c r="CN242" s="45" t="str">
        <f t="shared" si="45"/>
        <v/>
      </c>
      <c r="CO242" s="38" t="e">
        <f>IF(AND(#REF!="",#REF!="",#REF!="",#REF!=""),"",SUM(#REF!,#REF!,#REF!,#REF!))</f>
        <v>#REF!</v>
      </c>
      <c r="CP242" s="38" t="str">
        <f t="shared" si="46"/>
        <v/>
      </c>
    </row>
    <row r="243" spans="1:94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19"/>
      <c r="AC243" s="20"/>
      <c r="AD243" s="20"/>
      <c r="AE243" s="8"/>
      <c r="AF243" s="62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25"/>
      <c r="AU243" s="8"/>
      <c r="AV243" s="57"/>
      <c r="AW243" s="60"/>
      <c r="AX243" s="8"/>
      <c r="AY243" s="14"/>
      <c r="AZ243" s="24"/>
      <c r="BA243" s="25"/>
      <c r="BB243" s="57"/>
      <c r="BC243" s="24"/>
      <c r="BD243" s="25"/>
      <c r="BE243" s="97"/>
      <c r="BF243" s="24"/>
      <c r="BG243" s="25"/>
      <c r="BH243" s="57"/>
      <c r="BI243" s="13" t="s">
        <v>447</v>
      </c>
      <c r="BJ243" s="109" t="s">
        <v>447</v>
      </c>
      <c r="BK243" s="1"/>
      <c r="BL243" s="1"/>
      <c r="BM243" s="1"/>
      <c r="BN243" s="1"/>
      <c r="BO243" s="1"/>
      <c r="CA243" s="29"/>
      <c r="CB243" s="44" t="str">
        <f t="shared" si="35"/>
        <v/>
      </c>
      <c r="CC243" s="45" t="str">
        <f t="shared" si="36"/>
        <v/>
      </c>
      <c r="CD243" s="45" t="str">
        <f t="shared" si="37"/>
        <v/>
      </c>
      <c r="CE243" s="44" t="str">
        <f t="shared" si="38"/>
        <v/>
      </c>
      <c r="CF243" s="45" t="str">
        <f t="shared" si="39"/>
        <v/>
      </c>
      <c r="CG243" s="44" t="e">
        <f>IF(AND(#REF!="",#REF!="",#REF!="",#REF!=""),"",SUM(#REF!,#REF!,#REF!,#REF!,#REF!))</f>
        <v>#REF!</v>
      </c>
      <c r="CH243" s="45" t="str">
        <f t="shared" si="40"/>
        <v/>
      </c>
      <c r="CI243" s="44" t="str">
        <f t="shared" si="41"/>
        <v/>
      </c>
      <c r="CJ243" s="45" t="str">
        <f t="shared" si="42"/>
        <v/>
      </c>
      <c r="CK243" s="44" t="str">
        <f t="shared" si="43"/>
        <v/>
      </c>
      <c r="CL243" s="45" t="str">
        <f t="shared" si="44"/>
        <v/>
      </c>
      <c r="CM243" s="44" t="e">
        <f>IF(AND(#REF!="",#REF!="",#REF!="",#REF!=""),"",SUM(#REF!,#REF!,#REF!,#REF!,#REF!))</f>
        <v>#REF!</v>
      </c>
      <c r="CN243" s="45" t="str">
        <f t="shared" si="45"/>
        <v/>
      </c>
      <c r="CO243" s="38" t="e">
        <f>IF(AND(#REF!="",#REF!="",#REF!="",#REF!=""),"",SUM(#REF!,#REF!,#REF!,#REF!))</f>
        <v>#REF!</v>
      </c>
      <c r="CP243" s="38" t="str">
        <f t="shared" si="46"/>
        <v/>
      </c>
    </row>
    <row r="244" spans="1:94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19"/>
      <c r="AC244" s="20"/>
      <c r="AD244" s="20"/>
      <c r="AE244" s="8"/>
      <c r="AF244" s="62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25"/>
      <c r="AU244" s="8"/>
      <c r="AV244" s="57"/>
      <c r="AW244" s="60"/>
      <c r="AX244" s="8"/>
      <c r="AY244" s="14"/>
      <c r="AZ244" s="24"/>
      <c r="BA244" s="25"/>
      <c r="BB244" s="57"/>
      <c r="BC244" s="24"/>
      <c r="BD244" s="25"/>
      <c r="BE244" s="97"/>
      <c r="BF244" s="24"/>
      <c r="BG244" s="25"/>
      <c r="BH244" s="57"/>
      <c r="BI244" s="13" t="s">
        <v>447</v>
      </c>
      <c r="BJ244" s="109" t="s">
        <v>447</v>
      </c>
      <c r="BK244" s="1"/>
      <c r="BL244" s="1"/>
      <c r="BM244" s="1"/>
      <c r="BN244" s="1"/>
      <c r="BO244" s="1"/>
      <c r="CA244" s="29"/>
      <c r="CB244" s="44" t="str">
        <f t="shared" si="35"/>
        <v/>
      </c>
      <c r="CC244" s="45" t="str">
        <f t="shared" si="36"/>
        <v/>
      </c>
      <c r="CD244" s="45" t="str">
        <f t="shared" si="37"/>
        <v/>
      </c>
      <c r="CE244" s="44" t="str">
        <f t="shared" si="38"/>
        <v/>
      </c>
      <c r="CF244" s="45" t="str">
        <f t="shared" si="39"/>
        <v/>
      </c>
      <c r="CG244" s="44" t="e">
        <f>IF(AND(#REF!="",#REF!="",#REF!="",#REF!=""),"",SUM(#REF!,#REF!,#REF!,#REF!,#REF!))</f>
        <v>#REF!</v>
      </c>
      <c r="CH244" s="45" t="str">
        <f t="shared" si="40"/>
        <v/>
      </c>
      <c r="CI244" s="44" t="str">
        <f t="shared" si="41"/>
        <v/>
      </c>
      <c r="CJ244" s="45" t="str">
        <f t="shared" si="42"/>
        <v/>
      </c>
      <c r="CK244" s="44" t="str">
        <f t="shared" si="43"/>
        <v/>
      </c>
      <c r="CL244" s="45" t="str">
        <f t="shared" si="44"/>
        <v/>
      </c>
      <c r="CM244" s="44" t="e">
        <f>IF(AND(#REF!="",#REF!="",#REF!="",#REF!=""),"",SUM(#REF!,#REF!,#REF!,#REF!,#REF!))</f>
        <v>#REF!</v>
      </c>
      <c r="CN244" s="45" t="str">
        <f t="shared" si="45"/>
        <v/>
      </c>
      <c r="CO244" s="38" t="e">
        <f>IF(AND(#REF!="",#REF!="",#REF!="",#REF!=""),"",SUM(#REF!,#REF!,#REF!,#REF!))</f>
        <v>#REF!</v>
      </c>
      <c r="CP244" s="38" t="str">
        <f t="shared" si="46"/>
        <v/>
      </c>
    </row>
    <row r="245" spans="1:94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19"/>
      <c r="AC245" s="20"/>
      <c r="AD245" s="20"/>
      <c r="AE245" s="8"/>
      <c r="AF245" s="62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25"/>
      <c r="AU245" s="8"/>
      <c r="AV245" s="57"/>
      <c r="AW245" s="60"/>
      <c r="AX245" s="8"/>
      <c r="AY245" s="14"/>
      <c r="AZ245" s="24"/>
      <c r="BA245" s="25"/>
      <c r="BB245" s="57"/>
      <c r="BC245" s="24"/>
      <c r="BD245" s="25"/>
      <c r="BE245" s="97"/>
      <c r="BF245" s="24"/>
      <c r="BG245" s="25"/>
      <c r="BH245" s="57"/>
      <c r="BI245" s="13" t="s">
        <v>447</v>
      </c>
      <c r="BJ245" s="109" t="s">
        <v>447</v>
      </c>
      <c r="BK245" s="1"/>
      <c r="BL245" s="1"/>
      <c r="BM245" s="1"/>
      <c r="BN245" s="1"/>
      <c r="BO245" s="1"/>
      <c r="CA245" s="29"/>
      <c r="CB245" s="44" t="str">
        <f t="shared" si="35"/>
        <v/>
      </c>
      <c r="CC245" s="45" t="str">
        <f t="shared" si="36"/>
        <v/>
      </c>
      <c r="CD245" s="45" t="str">
        <f t="shared" si="37"/>
        <v/>
      </c>
      <c r="CE245" s="44" t="str">
        <f t="shared" si="38"/>
        <v/>
      </c>
      <c r="CF245" s="45" t="str">
        <f t="shared" si="39"/>
        <v/>
      </c>
      <c r="CG245" s="44" t="e">
        <f>IF(AND(#REF!="",#REF!="",#REF!="",#REF!=""),"",SUM(#REF!,#REF!,#REF!,#REF!,#REF!))</f>
        <v>#REF!</v>
      </c>
      <c r="CH245" s="45" t="str">
        <f t="shared" si="40"/>
        <v/>
      </c>
      <c r="CI245" s="44" t="str">
        <f t="shared" si="41"/>
        <v/>
      </c>
      <c r="CJ245" s="45" t="str">
        <f t="shared" si="42"/>
        <v/>
      </c>
      <c r="CK245" s="44" t="str">
        <f t="shared" si="43"/>
        <v/>
      </c>
      <c r="CL245" s="45" t="str">
        <f t="shared" si="44"/>
        <v/>
      </c>
      <c r="CM245" s="44" t="e">
        <f>IF(AND(#REF!="",#REF!="",#REF!="",#REF!=""),"",SUM(#REF!,#REF!,#REF!,#REF!,#REF!))</f>
        <v>#REF!</v>
      </c>
      <c r="CN245" s="45" t="str">
        <f t="shared" si="45"/>
        <v/>
      </c>
      <c r="CO245" s="38" t="e">
        <f>IF(AND(#REF!="",#REF!="",#REF!="",#REF!=""),"",SUM(#REF!,#REF!,#REF!,#REF!))</f>
        <v>#REF!</v>
      </c>
      <c r="CP245" s="38" t="str">
        <f t="shared" si="46"/>
        <v/>
      </c>
    </row>
    <row r="246" spans="1:94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19"/>
      <c r="AC246" s="20"/>
      <c r="AD246" s="20"/>
      <c r="AE246" s="8"/>
      <c r="AF246" s="62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25"/>
      <c r="AU246" s="8"/>
      <c r="AV246" s="57"/>
      <c r="AW246" s="60"/>
      <c r="AX246" s="8"/>
      <c r="AY246" s="14"/>
      <c r="AZ246" s="24"/>
      <c r="BA246" s="25"/>
      <c r="BB246" s="57"/>
      <c r="BC246" s="24"/>
      <c r="BD246" s="25"/>
      <c r="BE246" s="97"/>
      <c r="BF246" s="24"/>
      <c r="BG246" s="25"/>
      <c r="BH246" s="57"/>
      <c r="BI246" s="13" t="s">
        <v>447</v>
      </c>
      <c r="BJ246" s="109" t="s">
        <v>447</v>
      </c>
      <c r="BK246" s="1"/>
      <c r="BL246" s="1"/>
      <c r="BM246" s="1"/>
      <c r="BN246" s="1"/>
      <c r="BO246" s="1"/>
      <c r="CA246" s="29"/>
      <c r="CB246" s="44" t="str">
        <f t="shared" si="35"/>
        <v/>
      </c>
      <c r="CC246" s="45" t="str">
        <f t="shared" si="36"/>
        <v/>
      </c>
      <c r="CD246" s="45" t="str">
        <f t="shared" si="37"/>
        <v/>
      </c>
      <c r="CE246" s="44" t="str">
        <f t="shared" si="38"/>
        <v/>
      </c>
      <c r="CF246" s="45" t="str">
        <f t="shared" si="39"/>
        <v/>
      </c>
      <c r="CG246" s="44" t="e">
        <f>IF(AND(#REF!="",#REF!="",#REF!="",#REF!=""),"",SUM(#REF!,#REF!,#REF!,#REF!,#REF!))</f>
        <v>#REF!</v>
      </c>
      <c r="CH246" s="45" t="str">
        <f t="shared" si="40"/>
        <v/>
      </c>
      <c r="CI246" s="44" t="str">
        <f t="shared" si="41"/>
        <v/>
      </c>
      <c r="CJ246" s="45" t="str">
        <f t="shared" si="42"/>
        <v/>
      </c>
      <c r="CK246" s="44" t="str">
        <f t="shared" si="43"/>
        <v/>
      </c>
      <c r="CL246" s="45" t="str">
        <f t="shared" si="44"/>
        <v/>
      </c>
      <c r="CM246" s="44" t="e">
        <f>IF(AND(#REF!="",#REF!="",#REF!="",#REF!=""),"",SUM(#REF!,#REF!,#REF!,#REF!,#REF!))</f>
        <v>#REF!</v>
      </c>
      <c r="CN246" s="45" t="str">
        <f t="shared" si="45"/>
        <v/>
      </c>
      <c r="CO246" s="38" t="e">
        <f>IF(AND(#REF!="",#REF!="",#REF!="",#REF!=""),"",SUM(#REF!,#REF!,#REF!,#REF!))</f>
        <v>#REF!</v>
      </c>
      <c r="CP246" s="38" t="str">
        <f t="shared" si="46"/>
        <v/>
      </c>
    </row>
    <row r="247" spans="1:94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19"/>
      <c r="AC247" s="20"/>
      <c r="AD247" s="20"/>
      <c r="AE247" s="8"/>
      <c r="AF247" s="62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25"/>
      <c r="AU247" s="8"/>
      <c r="AV247" s="57"/>
      <c r="AW247" s="60"/>
      <c r="AX247" s="8"/>
      <c r="AY247" s="14"/>
      <c r="AZ247" s="24"/>
      <c r="BA247" s="25"/>
      <c r="BB247" s="57"/>
      <c r="BC247" s="24"/>
      <c r="BD247" s="25"/>
      <c r="BE247" s="97"/>
      <c r="BF247" s="24"/>
      <c r="BG247" s="25"/>
      <c r="BH247" s="57"/>
      <c r="BI247" s="13" t="s">
        <v>447</v>
      </c>
      <c r="BJ247" s="109" t="s">
        <v>447</v>
      </c>
      <c r="BK247" s="1"/>
      <c r="BL247" s="1"/>
      <c r="BM247" s="1"/>
      <c r="BN247" s="1"/>
      <c r="BO247" s="1"/>
      <c r="CA247" s="29"/>
      <c r="CB247" s="44" t="str">
        <f t="shared" si="35"/>
        <v/>
      </c>
      <c r="CC247" s="45" t="str">
        <f t="shared" si="36"/>
        <v/>
      </c>
      <c r="CD247" s="45" t="str">
        <f t="shared" si="37"/>
        <v/>
      </c>
      <c r="CE247" s="44" t="str">
        <f t="shared" si="38"/>
        <v/>
      </c>
      <c r="CF247" s="45" t="str">
        <f t="shared" si="39"/>
        <v/>
      </c>
      <c r="CG247" s="44" t="e">
        <f>IF(AND(#REF!="",#REF!="",#REF!="",#REF!=""),"",SUM(#REF!,#REF!,#REF!,#REF!,#REF!))</f>
        <v>#REF!</v>
      </c>
      <c r="CH247" s="45" t="str">
        <f t="shared" si="40"/>
        <v/>
      </c>
      <c r="CI247" s="44" t="str">
        <f t="shared" si="41"/>
        <v/>
      </c>
      <c r="CJ247" s="45" t="str">
        <f t="shared" si="42"/>
        <v/>
      </c>
      <c r="CK247" s="44" t="str">
        <f t="shared" si="43"/>
        <v/>
      </c>
      <c r="CL247" s="45" t="str">
        <f t="shared" si="44"/>
        <v/>
      </c>
      <c r="CM247" s="44" t="e">
        <f>IF(AND(#REF!="",#REF!="",#REF!="",#REF!=""),"",SUM(#REF!,#REF!,#REF!,#REF!,#REF!))</f>
        <v>#REF!</v>
      </c>
      <c r="CN247" s="45" t="str">
        <f t="shared" si="45"/>
        <v/>
      </c>
      <c r="CO247" s="38" t="e">
        <f>IF(AND(#REF!="",#REF!="",#REF!="",#REF!=""),"",SUM(#REF!,#REF!,#REF!,#REF!))</f>
        <v>#REF!</v>
      </c>
      <c r="CP247" s="38" t="str">
        <f t="shared" si="46"/>
        <v/>
      </c>
    </row>
    <row r="248" spans="1:94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19"/>
      <c r="AC248" s="20"/>
      <c r="AD248" s="20"/>
      <c r="AE248" s="8"/>
      <c r="AF248" s="62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25"/>
      <c r="AU248" s="8"/>
      <c r="AV248" s="57"/>
      <c r="AW248" s="60"/>
      <c r="AX248" s="8"/>
      <c r="AY248" s="14"/>
      <c r="AZ248" s="24"/>
      <c r="BA248" s="25"/>
      <c r="BB248" s="57"/>
      <c r="BC248" s="24"/>
      <c r="BD248" s="25"/>
      <c r="BE248" s="97"/>
      <c r="BF248" s="24"/>
      <c r="BG248" s="25"/>
      <c r="BH248" s="57"/>
      <c r="BI248" s="13" t="s">
        <v>447</v>
      </c>
      <c r="BJ248" s="109" t="s">
        <v>447</v>
      </c>
      <c r="BK248" s="1"/>
      <c r="BL248" s="1"/>
      <c r="BM248" s="1"/>
      <c r="BN248" s="1"/>
      <c r="BO248" s="1"/>
      <c r="CA248" s="29"/>
      <c r="CB248" s="44" t="str">
        <f t="shared" si="35"/>
        <v/>
      </c>
      <c r="CC248" s="45" t="str">
        <f t="shared" si="36"/>
        <v/>
      </c>
      <c r="CD248" s="45" t="str">
        <f t="shared" si="37"/>
        <v/>
      </c>
      <c r="CE248" s="44" t="str">
        <f t="shared" si="38"/>
        <v/>
      </c>
      <c r="CF248" s="45" t="str">
        <f t="shared" si="39"/>
        <v/>
      </c>
      <c r="CG248" s="44" t="e">
        <f>IF(AND(#REF!="",#REF!="",#REF!="",#REF!=""),"",SUM(#REF!,#REF!,#REF!,#REF!,#REF!))</f>
        <v>#REF!</v>
      </c>
      <c r="CH248" s="45" t="str">
        <f t="shared" si="40"/>
        <v/>
      </c>
      <c r="CI248" s="44" t="str">
        <f t="shared" si="41"/>
        <v/>
      </c>
      <c r="CJ248" s="45" t="str">
        <f t="shared" si="42"/>
        <v/>
      </c>
      <c r="CK248" s="44" t="str">
        <f t="shared" si="43"/>
        <v/>
      </c>
      <c r="CL248" s="45" t="str">
        <f t="shared" si="44"/>
        <v/>
      </c>
      <c r="CM248" s="44" t="e">
        <f>IF(AND(#REF!="",#REF!="",#REF!="",#REF!=""),"",SUM(#REF!,#REF!,#REF!,#REF!,#REF!))</f>
        <v>#REF!</v>
      </c>
      <c r="CN248" s="45" t="str">
        <f t="shared" si="45"/>
        <v/>
      </c>
      <c r="CO248" s="38" t="e">
        <f>IF(AND(#REF!="",#REF!="",#REF!="",#REF!=""),"",SUM(#REF!,#REF!,#REF!,#REF!))</f>
        <v>#REF!</v>
      </c>
      <c r="CP248" s="38" t="str">
        <f t="shared" si="46"/>
        <v/>
      </c>
    </row>
    <row r="249" spans="1:94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19"/>
      <c r="AC249" s="20"/>
      <c r="AD249" s="20"/>
      <c r="AE249" s="8"/>
      <c r="AF249" s="62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25"/>
      <c r="AU249" s="8"/>
      <c r="AV249" s="57"/>
      <c r="AW249" s="60"/>
      <c r="AX249" s="8"/>
      <c r="AY249" s="14"/>
      <c r="AZ249" s="24"/>
      <c r="BA249" s="25"/>
      <c r="BB249" s="57"/>
      <c r="BC249" s="24"/>
      <c r="BD249" s="25"/>
      <c r="BE249" s="97"/>
      <c r="BF249" s="24"/>
      <c r="BG249" s="25"/>
      <c r="BH249" s="57"/>
      <c r="BI249" s="13" t="s">
        <v>447</v>
      </c>
      <c r="BJ249" s="109" t="s">
        <v>447</v>
      </c>
      <c r="BK249" s="1"/>
      <c r="BL249" s="1"/>
      <c r="BM249" s="1"/>
      <c r="BN249" s="1"/>
      <c r="BO249" s="1"/>
      <c r="CA249" s="29"/>
      <c r="CB249" s="44" t="str">
        <f t="shared" si="35"/>
        <v/>
      </c>
      <c r="CC249" s="45" t="str">
        <f t="shared" si="36"/>
        <v/>
      </c>
      <c r="CD249" s="45" t="str">
        <f t="shared" si="37"/>
        <v/>
      </c>
      <c r="CE249" s="44" t="str">
        <f t="shared" si="38"/>
        <v/>
      </c>
      <c r="CF249" s="45" t="str">
        <f t="shared" si="39"/>
        <v/>
      </c>
      <c r="CG249" s="44" t="e">
        <f>IF(AND(#REF!="",#REF!="",#REF!="",#REF!=""),"",SUM(#REF!,#REF!,#REF!,#REF!,#REF!))</f>
        <v>#REF!</v>
      </c>
      <c r="CH249" s="45" t="str">
        <f t="shared" si="40"/>
        <v/>
      </c>
      <c r="CI249" s="44" t="str">
        <f t="shared" si="41"/>
        <v/>
      </c>
      <c r="CJ249" s="45" t="str">
        <f t="shared" si="42"/>
        <v/>
      </c>
      <c r="CK249" s="44" t="str">
        <f t="shared" si="43"/>
        <v/>
      </c>
      <c r="CL249" s="45" t="str">
        <f t="shared" si="44"/>
        <v/>
      </c>
      <c r="CM249" s="44" t="e">
        <f>IF(AND(#REF!="",#REF!="",#REF!="",#REF!=""),"",SUM(#REF!,#REF!,#REF!,#REF!,#REF!))</f>
        <v>#REF!</v>
      </c>
      <c r="CN249" s="45" t="str">
        <f t="shared" si="45"/>
        <v/>
      </c>
      <c r="CO249" s="38" t="e">
        <f>IF(AND(#REF!="",#REF!="",#REF!="",#REF!=""),"",SUM(#REF!,#REF!,#REF!,#REF!))</f>
        <v>#REF!</v>
      </c>
      <c r="CP249" s="38" t="str">
        <f t="shared" si="46"/>
        <v/>
      </c>
    </row>
    <row r="250" spans="1:94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19"/>
      <c r="AC250" s="20"/>
      <c r="AD250" s="20"/>
      <c r="AE250" s="8"/>
      <c r="AF250" s="62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25"/>
      <c r="AU250" s="8"/>
      <c r="AV250" s="57"/>
      <c r="AW250" s="60"/>
      <c r="AX250" s="8"/>
      <c r="AY250" s="14"/>
      <c r="AZ250" s="24"/>
      <c r="BA250" s="25"/>
      <c r="BB250" s="57"/>
      <c r="BC250" s="24"/>
      <c r="BD250" s="25"/>
      <c r="BE250" s="97"/>
      <c r="BF250" s="24"/>
      <c r="BG250" s="25"/>
      <c r="BH250" s="57"/>
      <c r="BI250" s="13" t="s">
        <v>447</v>
      </c>
      <c r="BJ250" s="109" t="s">
        <v>447</v>
      </c>
      <c r="BK250" s="1"/>
      <c r="BL250" s="1"/>
      <c r="BM250" s="1"/>
      <c r="BN250" s="1"/>
      <c r="BO250" s="1"/>
      <c r="CA250" s="29"/>
      <c r="CB250" s="44" t="str">
        <f t="shared" si="35"/>
        <v/>
      </c>
      <c r="CC250" s="45" t="str">
        <f t="shared" si="36"/>
        <v/>
      </c>
      <c r="CD250" s="45" t="str">
        <f t="shared" si="37"/>
        <v/>
      </c>
      <c r="CE250" s="44" t="str">
        <f t="shared" si="38"/>
        <v/>
      </c>
      <c r="CF250" s="45" t="str">
        <f t="shared" si="39"/>
        <v/>
      </c>
      <c r="CG250" s="44" t="e">
        <f>IF(AND(#REF!="",#REF!="",#REF!="",#REF!=""),"",SUM(#REF!,#REF!,#REF!,#REF!,#REF!))</f>
        <v>#REF!</v>
      </c>
      <c r="CH250" s="45" t="str">
        <f t="shared" si="40"/>
        <v/>
      </c>
      <c r="CI250" s="44" t="str">
        <f t="shared" si="41"/>
        <v/>
      </c>
      <c r="CJ250" s="45" t="str">
        <f t="shared" si="42"/>
        <v/>
      </c>
      <c r="CK250" s="44" t="str">
        <f t="shared" si="43"/>
        <v/>
      </c>
      <c r="CL250" s="45" t="str">
        <f t="shared" si="44"/>
        <v/>
      </c>
      <c r="CM250" s="44" t="e">
        <f>IF(AND(#REF!="",#REF!="",#REF!="",#REF!=""),"",SUM(#REF!,#REF!,#REF!,#REF!,#REF!))</f>
        <v>#REF!</v>
      </c>
      <c r="CN250" s="45" t="str">
        <f t="shared" si="45"/>
        <v/>
      </c>
      <c r="CO250" s="38" t="e">
        <f>IF(AND(#REF!="",#REF!="",#REF!="",#REF!=""),"",SUM(#REF!,#REF!,#REF!,#REF!))</f>
        <v>#REF!</v>
      </c>
      <c r="CP250" s="38" t="str">
        <f t="shared" si="46"/>
        <v/>
      </c>
    </row>
    <row r="251" spans="1:94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19"/>
      <c r="AC251" s="20"/>
      <c r="AD251" s="20"/>
      <c r="AE251" s="8"/>
      <c r="AF251" s="62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25"/>
      <c r="AU251" s="8"/>
      <c r="AV251" s="57"/>
      <c r="AW251" s="60"/>
      <c r="AX251" s="8"/>
      <c r="AY251" s="14"/>
      <c r="AZ251" s="24"/>
      <c r="BA251" s="25"/>
      <c r="BB251" s="57"/>
      <c r="BC251" s="24"/>
      <c r="BD251" s="25"/>
      <c r="BE251" s="97"/>
      <c r="BF251" s="24"/>
      <c r="BG251" s="25"/>
      <c r="BH251" s="57"/>
      <c r="BI251" s="13" t="s">
        <v>447</v>
      </c>
      <c r="BJ251" s="109" t="s">
        <v>447</v>
      </c>
      <c r="BK251" s="1"/>
      <c r="BL251" s="1"/>
      <c r="BM251" s="1"/>
      <c r="BN251" s="1"/>
      <c r="BO251" s="1"/>
      <c r="CA251" s="29"/>
      <c r="CB251" s="44" t="str">
        <f t="shared" si="35"/>
        <v/>
      </c>
      <c r="CC251" s="45" t="str">
        <f t="shared" si="36"/>
        <v/>
      </c>
      <c r="CD251" s="45" t="str">
        <f t="shared" si="37"/>
        <v/>
      </c>
      <c r="CE251" s="44" t="str">
        <f t="shared" si="38"/>
        <v/>
      </c>
      <c r="CF251" s="45" t="str">
        <f t="shared" si="39"/>
        <v/>
      </c>
      <c r="CG251" s="44" t="e">
        <f>IF(AND(#REF!="",#REF!="",#REF!="",#REF!=""),"",SUM(#REF!,#REF!,#REF!,#REF!,#REF!))</f>
        <v>#REF!</v>
      </c>
      <c r="CH251" s="45" t="str">
        <f t="shared" si="40"/>
        <v/>
      </c>
      <c r="CI251" s="44" t="str">
        <f t="shared" si="41"/>
        <v/>
      </c>
      <c r="CJ251" s="45" t="str">
        <f t="shared" si="42"/>
        <v/>
      </c>
      <c r="CK251" s="44" t="str">
        <f t="shared" si="43"/>
        <v/>
      </c>
      <c r="CL251" s="45" t="str">
        <f t="shared" si="44"/>
        <v/>
      </c>
      <c r="CM251" s="44" t="e">
        <f>IF(AND(#REF!="",#REF!="",#REF!="",#REF!=""),"",SUM(#REF!,#REF!,#REF!,#REF!,#REF!))</f>
        <v>#REF!</v>
      </c>
      <c r="CN251" s="45" t="str">
        <f t="shared" si="45"/>
        <v/>
      </c>
      <c r="CO251" s="38" t="e">
        <f>IF(AND(#REF!="",#REF!="",#REF!="",#REF!=""),"",SUM(#REF!,#REF!,#REF!,#REF!))</f>
        <v>#REF!</v>
      </c>
      <c r="CP251" s="38" t="str">
        <f t="shared" si="46"/>
        <v/>
      </c>
    </row>
    <row r="252" spans="1:94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19"/>
      <c r="AC252" s="20"/>
      <c r="AD252" s="20"/>
      <c r="AE252" s="8"/>
      <c r="AF252" s="62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25"/>
      <c r="AU252" s="8"/>
      <c r="AV252" s="57"/>
      <c r="AW252" s="60"/>
      <c r="AX252" s="8"/>
      <c r="AY252" s="14"/>
      <c r="AZ252" s="24"/>
      <c r="BA252" s="25"/>
      <c r="BB252" s="57"/>
      <c r="BC252" s="24"/>
      <c r="BD252" s="25"/>
      <c r="BE252" s="97"/>
      <c r="BF252" s="24"/>
      <c r="BG252" s="25"/>
      <c r="BH252" s="57"/>
      <c r="BI252" s="13" t="s">
        <v>447</v>
      </c>
      <c r="BJ252" s="109" t="s">
        <v>447</v>
      </c>
      <c r="BK252" s="1"/>
      <c r="BL252" s="1"/>
      <c r="BM252" s="1"/>
      <c r="BN252" s="1"/>
      <c r="BO252" s="1"/>
      <c r="CA252" s="29"/>
      <c r="CB252" s="44" t="str">
        <f t="shared" si="35"/>
        <v/>
      </c>
      <c r="CC252" s="45" t="str">
        <f t="shared" si="36"/>
        <v/>
      </c>
      <c r="CD252" s="45" t="str">
        <f t="shared" si="37"/>
        <v/>
      </c>
      <c r="CE252" s="44" t="str">
        <f t="shared" si="38"/>
        <v/>
      </c>
      <c r="CF252" s="45" t="str">
        <f t="shared" si="39"/>
        <v/>
      </c>
      <c r="CG252" s="44" t="e">
        <f>IF(AND(#REF!="",#REF!="",#REF!="",#REF!=""),"",SUM(#REF!,#REF!,#REF!,#REF!,#REF!))</f>
        <v>#REF!</v>
      </c>
      <c r="CH252" s="45" t="str">
        <f t="shared" si="40"/>
        <v/>
      </c>
      <c r="CI252" s="44" t="str">
        <f t="shared" si="41"/>
        <v/>
      </c>
      <c r="CJ252" s="45" t="str">
        <f t="shared" si="42"/>
        <v/>
      </c>
      <c r="CK252" s="44" t="str">
        <f t="shared" si="43"/>
        <v/>
      </c>
      <c r="CL252" s="45" t="str">
        <f t="shared" si="44"/>
        <v/>
      </c>
      <c r="CM252" s="44" t="e">
        <f>IF(AND(#REF!="",#REF!="",#REF!="",#REF!=""),"",SUM(#REF!,#REF!,#REF!,#REF!,#REF!))</f>
        <v>#REF!</v>
      </c>
      <c r="CN252" s="45" t="str">
        <f t="shared" si="45"/>
        <v/>
      </c>
      <c r="CO252" s="38" t="e">
        <f>IF(AND(#REF!="",#REF!="",#REF!="",#REF!=""),"",SUM(#REF!,#REF!,#REF!,#REF!))</f>
        <v>#REF!</v>
      </c>
      <c r="CP252" s="38" t="str">
        <f t="shared" si="46"/>
        <v/>
      </c>
    </row>
    <row r="253" spans="1:94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19"/>
      <c r="AC253" s="20"/>
      <c r="AD253" s="20"/>
      <c r="AE253" s="8"/>
      <c r="AF253" s="62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25"/>
      <c r="AU253" s="8"/>
      <c r="AV253" s="57"/>
      <c r="AW253" s="60"/>
      <c r="AX253" s="8"/>
      <c r="AY253" s="14"/>
      <c r="AZ253" s="24"/>
      <c r="BA253" s="25"/>
      <c r="BB253" s="57"/>
      <c r="BC253" s="24"/>
      <c r="BD253" s="25"/>
      <c r="BE253" s="97"/>
      <c r="BF253" s="24"/>
      <c r="BG253" s="25"/>
      <c r="BH253" s="57"/>
      <c r="BI253" s="13" t="s">
        <v>447</v>
      </c>
      <c r="BJ253" s="109" t="s">
        <v>447</v>
      </c>
      <c r="BK253" s="1"/>
      <c r="BL253" s="1"/>
      <c r="BM253" s="1"/>
      <c r="BN253" s="1"/>
      <c r="BO253" s="1"/>
      <c r="CA253" s="29"/>
      <c r="CB253" s="44" t="str">
        <f t="shared" si="35"/>
        <v/>
      </c>
      <c r="CC253" s="45" t="str">
        <f t="shared" si="36"/>
        <v/>
      </c>
      <c r="CD253" s="45" t="str">
        <f t="shared" si="37"/>
        <v/>
      </c>
      <c r="CE253" s="44" t="str">
        <f t="shared" si="38"/>
        <v/>
      </c>
      <c r="CF253" s="45" t="str">
        <f t="shared" si="39"/>
        <v/>
      </c>
      <c r="CG253" s="44" t="e">
        <f>IF(AND(#REF!="",#REF!="",#REF!="",#REF!=""),"",SUM(#REF!,#REF!,#REF!,#REF!,#REF!))</f>
        <v>#REF!</v>
      </c>
      <c r="CH253" s="45" t="str">
        <f t="shared" si="40"/>
        <v/>
      </c>
      <c r="CI253" s="44" t="str">
        <f t="shared" si="41"/>
        <v/>
      </c>
      <c r="CJ253" s="45" t="str">
        <f t="shared" si="42"/>
        <v/>
      </c>
      <c r="CK253" s="44" t="str">
        <f t="shared" si="43"/>
        <v/>
      </c>
      <c r="CL253" s="45" t="str">
        <f t="shared" si="44"/>
        <v/>
      </c>
      <c r="CM253" s="44" t="e">
        <f>IF(AND(#REF!="",#REF!="",#REF!="",#REF!=""),"",SUM(#REF!,#REF!,#REF!,#REF!,#REF!))</f>
        <v>#REF!</v>
      </c>
      <c r="CN253" s="45" t="str">
        <f t="shared" si="45"/>
        <v/>
      </c>
      <c r="CO253" s="38" t="e">
        <f>IF(AND(#REF!="",#REF!="",#REF!="",#REF!=""),"",SUM(#REF!,#REF!,#REF!,#REF!))</f>
        <v>#REF!</v>
      </c>
      <c r="CP253" s="38" t="str">
        <f t="shared" si="46"/>
        <v/>
      </c>
    </row>
    <row r="254" spans="1:94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19"/>
      <c r="AC254" s="20"/>
      <c r="AD254" s="20"/>
      <c r="AE254" s="8"/>
      <c r="AF254" s="62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25"/>
      <c r="AU254" s="8"/>
      <c r="AV254" s="57"/>
      <c r="AW254" s="60"/>
      <c r="AX254" s="8"/>
      <c r="AY254" s="14"/>
      <c r="AZ254" s="24"/>
      <c r="BA254" s="25"/>
      <c r="BB254" s="57"/>
      <c r="BC254" s="24"/>
      <c r="BD254" s="25"/>
      <c r="BE254" s="97"/>
      <c r="BF254" s="24"/>
      <c r="BG254" s="25"/>
      <c r="BH254" s="57"/>
      <c r="BI254" s="13" t="s">
        <v>447</v>
      </c>
      <c r="BJ254" s="109" t="s">
        <v>447</v>
      </c>
      <c r="BK254" s="1"/>
      <c r="BL254" s="1"/>
      <c r="BM254" s="1"/>
      <c r="BN254" s="1"/>
      <c r="BO254" s="1"/>
      <c r="CA254" s="29"/>
      <c r="CB254" s="44" t="str">
        <f t="shared" si="35"/>
        <v/>
      </c>
      <c r="CC254" s="45" t="str">
        <f t="shared" si="36"/>
        <v/>
      </c>
      <c r="CD254" s="45" t="str">
        <f t="shared" si="37"/>
        <v/>
      </c>
      <c r="CE254" s="44" t="str">
        <f t="shared" si="38"/>
        <v/>
      </c>
      <c r="CF254" s="45" t="str">
        <f t="shared" si="39"/>
        <v/>
      </c>
      <c r="CG254" s="44" t="e">
        <f>IF(AND(#REF!="",#REF!="",#REF!="",#REF!=""),"",SUM(#REF!,#REF!,#REF!,#REF!,#REF!))</f>
        <v>#REF!</v>
      </c>
      <c r="CH254" s="45" t="str">
        <f t="shared" si="40"/>
        <v/>
      </c>
      <c r="CI254" s="44" t="str">
        <f t="shared" si="41"/>
        <v/>
      </c>
      <c r="CJ254" s="45" t="str">
        <f t="shared" si="42"/>
        <v/>
      </c>
      <c r="CK254" s="44" t="str">
        <f t="shared" si="43"/>
        <v/>
      </c>
      <c r="CL254" s="45" t="str">
        <f t="shared" si="44"/>
        <v/>
      </c>
      <c r="CM254" s="44" t="e">
        <f>IF(AND(#REF!="",#REF!="",#REF!="",#REF!=""),"",SUM(#REF!,#REF!,#REF!,#REF!,#REF!))</f>
        <v>#REF!</v>
      </c>
      <c r="CN254" s="45" t="str">
        <f t="shared" si="45"/>
        <v/>
      </c>
      <c r="CO254" s="38" t="e">
        <f>IF(AND(#REF!="",#REF!="",#REF!="",#REF!=""),"",SUM(#REF!,#REF!,#REF!,#REF!))</f>
        <v>#REF!</v>
      </c>
      <c r="CP254" s="38" t="str">
        <f t="shared" si="46"/>
        <v/>
      </c>
    </row>
    <row r="255" spans="1:94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19"/>
      <c r="AC255" s="20"/>
      <c r="AD255" s="20"/>
      <c r="AE255" s="8"/>
      <c r="AF255" s="62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25"/>
      <c r="AU255" s="8"/>
      <c r="AV255" s="57"/>
      <c r="AW255" s="60"/>
      <c r="AX255" s="8"/>
      <c r="AY255" s="14"/>
      <c r="AZ255" s="24"/>
      <c r="BA255" s="25"/>
      <c r="BB255" s="57"/>
      <c r="BC255" s="24"/>
      <c r="BD255" s="25"/>
      <c r="BE255" s="97"/>
      <c r="BF255" s="24"/>
      <c r="BG255" s="25"/>
      <c r="BH255" s="57"/>
      <c r="BI255" s="13" t="s">
        <v>447</v>
      </c>
      <c r="BJ255" s="109" t="s">
        <v>447</v>
      </c>
      <c r="BK255" s="1"/>
      <c r="BL255" s="1"/>
      <c r="BM255" s="1"/>
      <c r="BN255" s="1"/>
      <c r="BO255" s="1"/>
      <c r="CA255" s="29"/>
      <c r="CB255" s="44" t="str">
        <f t="shared" si="35"/>
        <v/>
      </c>
      <c r="CC255" s="45" t="str">
        <f t="shared" si="36"/>
        <v/>
      </c>
      <c r="CD255" s="45" t="str">
        <f t="shared" si="37"/>
        <v/>
      </c>
      <c r="CE255" s="44" t="str">
        <f t="shared" si="38"/>
        <v/>
      </c>
      <c r="CF255" s="45" t="str">
        <f t="shared" si="39"/>
        <v/>
      </c>
      <c r="CG255" s="44" t="e">
        <f>IF(AND(#REF!="",#REF!="",#REF!="",#REF!=""),"",SUM(#REF!,#REF!,#REF!,#REF!,#REF!))</f>
        <v>#REF!</v>
      </c>
      <c r="CH255" s="45" t="str">
        <f t="shared" si="40"/>
        <v/>
      </c>
      <c r="CI255" s="44" t="str">
        <f t="shared" si="41"/>
        <v/>
      </c>
      <c r="CJ255" s="45" t="str">
        <f t="shared" si="42"/>
        <v/>
      </c>
      <c r="CK255" s="44" t="str">
        <f t="shared" si="43"/>
        <v/>
      </c>
      <c r="CL255" s="45" t="str">
        <f t="shared" si="44"/>
        <v/>
      </c>
      <c r="CM255" s="44" t="e">
        <f>IF(AND(#REF!="",#REF!="",#REF!="",#REF!=""),"",SUM(#REF!,#REF!,#REF!,#REF!,#REF!))</f>
        <v>#REF!</v>
      </c>
      <c r="CN255" s="45" t="str">
        <f t="shared" si="45"/>
        <v/>
      </c>
      <c r="CO255" s="38" t="e">
        <f>IF(AND(#REF!="",#REF!="",#REF!="",#REF!=""),"",SUM(#REF!,#REF!,#REF!,#REF!))</f>
        <v>#REF!</v>
      </c>
      <c r="CP255" s="38" t="str">
        <f t="shared" si="46"/>
        <v/>
      </c>
    </row>
    <row r="256" spans="1:94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19"/>
      <c r="AC256" s="20"/>
      <c r="AD256" s="20"/>
      <c r="AE256" s="8"/>
      <c r="AF256" s="62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25"/>
      <c r="AU256" s="8"/>
      <c r="AV256" s="57"/>
      <c r="AW256" s="60"/>
      <c r="AX256" s="8"/>
      <c r="AY256" s="14"/>
      <c r="AZ256" s="24"/>
      <c r="BA256" s="25"/>
      <c r="BB256" s="57"/>
      <c r="BC256" s="24"/>
      <c r="BD256" s="25"/>
      <c r="BE256" s="97"/>
      <c r="BF256" s="24"/>
      <c r="BG256" s="25"/>
      <c r="BH256" s="57"/>
      <c r="BI256" s="13" t="s">
        <v>447</v>
      </c>
      <c r="BJ256" s="109" t="s">
        <v>447</v>
      </c>
      <c r="BK256" s="1"/>
      <c r="BL256" s="1"/>
      <c r="BM256" s="1"/>
      <c r="BN256" s="1"/>
      <c r="BO256" s="1"/>
      <c r="CA256" s="29"/>
      <c r="CB256" s="44" t="str">
        <f t="shared" si="35"/>
        <v/>
      </c>
      <c r="CC256" s="45" t="str">
        <f t="shared" si="36"/>
        <v/>
      </c>
      <c r="CD256" s="45" t="str">
        <f t="shared" si="37"/>
        <v/>
      </c>
      <c r="CE256" s="44" t="str">
        <f t="shared" si="38"/>
        <v/>
      </c>
      <c r="CF256" s="45" t="str">
        <f t="shared" si="39"/>
        <v/>
      </c>
      <c r="CG256" s="44" t="e">
        <f>IF(AND(#REF!="",#REF!="",#REF!="",#REF!=""),"",SUM(#REF!,#REF!,#REF!,#REF!,#REF!))</f>
        <v>#REF!</v>
      </c>
      <c r="CH256" s="45" t="str">
        <f t="shared" si="40"/>
        <v/>
      </c>
      <c r="CI256" s="44" t="str">
        <f t="shared" si="41"/>
        <v/>
      </c>
      <c r="CJ256" s="45" t="str">
        <f t="shared" si="42"/>
        <v/>
      </c>
      <c r="CK256" s="44" t="str">
        <f t="shared" si="43"/>
        <v/>
      </c>
      <c r="CL256" s="45" t="str">
        <f t="shared" si="44"/>
        <v/>
      </c>
      <c r="CM256" s="44" t="e">
        <f>IF(AND(#REF!="",#REF!="",#REF!="",#REF!=""),"",SUM(#REF!,#REF!,#REF!,#REF!,#REF!))</f>
        <v>#REF!</v>
      </c>
      <c r="CN256" s="45" t="str">
        <f t="shared" si="45"/>
        <v/>
      </c>
      <c r="CO256" s="38" t="e">
        <f>IF(AND(#REF!="",#REF!="",#REF!="",#REF!=""),"",SUM(#REF!,#REF!,#REF!,#REF!))</f>
        <v>#REF!</v>
      </c>
      <c r="CP256" s="38" t="str">
        <f t="shared" si="46"/>
        <v/>
      </c>
    </row>
    <row r="257" spans="1:94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19"/>
      <c r="AC257" s="20"/>
      <c r="AD257" s="20"/>
      <c r="AE257" s="8"/>
      <c r="AF257" s="62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25"/>
      <c r="AU257" s="8"/>
      <c r="AV257" s="57"/>
      <c r="AW257" s="60"/>
      <c r="AX257" s="8"/>
      <c r="AY257" s="14"/>
      <c r="AZ257" s="24"/>
      <c r="BA257" s="25"/>
      <c r="BB257" s="57"/>
      <c r="BC257" s="24"/>
      <c r="BD257" s="25"/>
      <c r="BE257" s="97"/>
      <c r="BF257" s="24"/>
      <c r="BG257" s="25"/>
      <c r="BH257" s="57"/>
      <c r="BI257" s="13" t="s">
        <v>447</v>
      </c>
      <c r="BJ257" s="109" t="s">
        <v>447</v>
      </c>
      <c r="BK257" s="1"/>
      <c r="BL257" s="1"/>
      <c r="BM257" s="1"/>
      <c r="BN257" s="1"/>
      <c r="BO257" s="1"/>
      <c r="CA257" s="29"/>
      <c r="CB257" s="44" t="str">
        <f t="shared" si="35"/>
        <v/>
      </c>
      <c r="CC257" s="45" t="str">
        <f t="shared" si="36"/>
        <v/>
      </c>
      <c r="CD257" s="45" t="str">
        <f t="shared" si="37"/>
        <v/>
      </c>
      <c r="CE257" s="44" t="str">
        <f t="shared" si="38"/>
        <v/>
      </c>
      <c r="CF257" s="45" t="str">
        <f t="shared" si="39"/>
        <v/>
      </c>
      <c r="CG257" s="44" t="e">
        <f>IF(AND(#REF!="",#REF!="",#REF!="",#REF!=""),"",SUM(#REF!,#REF!,#REF!,#REF!,#REF!))</f>
        <v>#REF!</v>
      </c>
      <c r="CH257" s="45" t="str">
        <f t="shared" si="40"/>
        <v/>
      </c>
      <c r="CI257" s="44" t="str">
        <f t="shared" si="41"/>
        <v/>
      </c>
      <c r="CJ257" s="45" t="str">
        <f t="shared" si="42"/>
        <v/>
      </c>
      <c r="CK257" s="44" t="str">
        <f t="shared" si="43"/>
        <v/>
      </c>
      <c r="CL257" s="45" t="str">
        <f t="shared" si="44"/>
        <v/>
      </c>
      <c r="CM257" s="44" t="e">
        <f>IF(AND(#REF!="",#REF!="",#REF!="",#REF!=""),"",SUM(#REF!,#REF!,#REF!,#REF!,#REF!))</f>
        <v>#REF!</v>
      </c>
      <c r="CN257" s="45" t="str">
        <f t="shared" si="45"/>
        <v/>
      </c>
      <c r="CO257" s="38" t="e">
        <f>IF(AND(#REF!="",#REF!="",#REF!="",#REF!=""),"",SUM(#REF!,#REF!,#REF!,#REF!))</f>
        <v>#REF!</v>
      </c>
      <c r="CP257" s="38" t="str">
        <f t="shared" si="46"/>
        <v/>
      </c>
    </row>
    <row r="258" spans="1:94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19"/>
      <c r="AC258" s="20"/>
      <c r="AD258" s="20"/>
      <c r="AE258" s="8"/>
      <c r="AF258" s="62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25"/>
      <c r="AU258" s="8"/>
      <c r="AV258" s="57"/>
      <c r="AW258" s="60"/>
      <c r="AX258" s="8"/>
      <c r="AY258" s="14"/>
      <c r="AZ258" s="24"/>
      <c r="BA258" s="25"/>
      <c r="BB258" s="57"/>
      <c r="BC258" s="24"/>
      <c r="BD258" s="25"/>
      <c r="BE258" s="97"/>
      <c r="BF258" s="24"/>
      <c r="BG258" s="25"/>
      <c r="BH258" s="57"/>
      <c r="BI258" s="13" t="s">
        <v>447</v>
      </c>
      <c r="BJ258" s="109" t="s">
        <v>447</v>
      </c>
      <c r="BK258" s="1"/>
      <c r="BL258" s="1"/>
      <c r="BM258" s="1"/>
      <c r="BN258" s="1"/>
      <c r="BO258" s="1"/>
      <c r="CA258" s="29"/>
      <c r="CB258" s="44" t="str">
        <f t="shared" si="35"/>
        <v/>
      </c>
      <c r="CC258" s="45" t="str">
        <f t="shared" si="36"/>
        <v/>
      </c>
      <c r="CD258" s="45" t="str">
        <f t="shared" si="37"/>
        <v/>
      </c>
      <c r="CE258" s="44" t="str">
        <f t="shared" si="38"/>
        <v/>
      </c>
      <c r="CF258" s="45" t="str">
        <f t="shared" si="39"/>
        <v/>
      </c>
      <c r="CG258" s="44" t="e">
        <f>IF(AND(#REF!="",#REF!="",#REF!="",#REF!=""),"",SUM(#REF!,#REF!,#REF!,#REF!,#REF!))</f>
        <v>#REF!</v>
      </c>
      <c r="CH258" s="45" t="str">
        <f t="shared" si="40"/>
        <v/>
      </c>
      <c r="CI258" s="44" t="str">
        <f t="shared" si="41"/>
        <v/>
      </c>
      <c r="CJ258" s="45" t="str">
        <f t="shared" si="42"/>
        <v/>
      </c>
      <c r="CK258" s="44" t="str">
        <f t="shared" si="43"/>
        <v/>
      </c>
      <c r="CL258" s="45" t="str">
        <f t="shared" si="44"/>
        <v/>
      </c>
      <c r="CM258" s="44" t="e">
        <f>IF(AND(#REF!="",#REF!="",#REF!="",#REF!=""),"",SUM(#REF!,#REF!,#REF!,#REF!,#REF!))</f>
        <v>#REF!</v>
      </c>
      <c r="CN258" s="45" t="str">
        <f t="shared" si="45"/>
        <v/>
      </c>
      <c r="CO258" s="38" t="e">
        <f>IF(AND(#REF!="",#REF!="",#REF!="",#REF!=""),"",SUM(#REF!,#REF!,#REF!,#REF!))</f>
        <v>#REF!</v>
      </c>
      <c r="CP258" s="38" t="str">
        <f t="shared" si="46"/>
        <v/>
      </c>
    </row>
    <row r="259" spans="1:94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19"/>
      <c r="AC259" s="20"/>
      <c r="AD259" s="20"/>
      <c r="AE259" s="8"/>
      <c r="AF259" s="62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25"/>
      <c r="AU259" s="8"/>
      <c r="AV259" s="57"/>
      <c r="AW259" s="60"/>
      <c r="AX259" s="8"/>
      <c r="AY259" s="14"/>
      <c r="AZ259" s="24"/>
      <c r="BA259" s="25"/>
      <c r="BB259" s="57"/>
      <c r="BC259" s="24"/>
      <c r="BD259" s="25"/>
      <c r="BE259" s="97"/>
      <c r="BF259" s="24"/>
      <c r="BG259" s="25"/>
      <c r="BH259" s="57"/>
      <c r="BI259" s="13" t="s">
        <v>447</v>
      </c>
      <c r="BJ259" s="109" t="s">
        <v>447</v>
      </c>
      <c r="BK259" s="1"/>
      <c r="BL259" s="1"/>
      <c r="BM259" s="1"/>
      <c r="BN259" s="1"/>
      <c r="BO259" s="1"/>
      <c r="CA259" s="29"/>
      <c r="CB259" s="44" t="str">
        <f t="shared" si="35"/>
        <v/>
      </c>
      <c r="CC259" s="45" t="str">
        <f t="shared" si="36"/>
        <v/>
      </c>
      <c r="CD259" s="45" t="str">
        <f t="shared" si="37"/>
        <v/>
      </c>
      <c r="CE259" s="44" t="str">
        <f t="shared" si="38"/>
        <v/>
      </c>
      <c r="CF259" s="45" t="str">
        <f t="shared" si="39"/>
        <v/>
      </c>
      <c r="CG259" s="44" t="e">
        <f>IF(AND(#REF!="",#REF!="",#REF!="",#REF!=""),"",SUM(#REF!,#REF!,#REF!,#REF!,#REF!))</f>
        <v>#REF!</v>
      </c>
      <c r="CH259" s="45" t="str">
        <f t="shared" si="40"/>
        <v/>
      </c>
      <c r="CI259" s="44" t="str">
        <f t="shared" si="41"/>
        <v/>
      </c>
      <c r="CJ259" s="45" t="str">
        <f t="shared" si="42"/>
        <v/>
      </c>
      <c r="CK259" s="44" t="str">
        <f t="shared" si="43"/>
        <v/>
      </c>
      <c r="CL259" s="45" t="str">
        <f t="shared" si="44"/>
        <v/>
      </c>
      <c r="CM259" s="44" t="e">
        <f>IF(AND(#REF!="",#REF!="",#REF!="",#REF!=""),"",SUM(#REF!,#REF!,#REF!,#REF!,#REF!))</f>
        <v>#REF!</v>
      </c>
      <c r="CN259" s="45" t="str">
        <f t="shared" si="45"/>
        <v/>
      </c>
      <c r="CO259" s="38" t="e">
        <f>IF(AND(#REF!="",#REF!="",#REF!="",#REF!=""),"",SUM(#REF!,#REF!,#REF!,#REF!))</f>
        <v>#REF!</v>
      </c>
      <c r="CP259" s="38" t="str">
        <f t="shared" si="46"/>
        <v/>
      </c>
    </row>
    <row r="260" spans="1:94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19"/>
      <c r="AC260" s="20"/>
      <c r="AD260" s="20"/>
      <c r="AE260" s="8"/>
      <c r="AF260" s="62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25"/>
      <c r="AU260" s="8"/>
      <c r="AV260" s="57"/>
      <c r="AW260" s="60"/>
      <c r="AX260" s="8"/>
      <c r="AY260" s="14"/>
      <c r="AZ260" s="24"/>
      <c r="BA260" s="25"/>
      <c r="BB260" s="57"/>
      <c r="BC260" s="24"/>
      <c r="BD260" s="25"/>
      <c r="BE260" s="97"/>
      <c r="BF260" s="24"/>
      <c r="BG260" s="25"/>
      <c r="BH260" s="57"/>
      <c r="BI260" s="13" t="s">
        <v>447</v>
      </c>
      <c r="BJ260" s="109" t="s">
        <v>447</v>
      </c>
      <c r="BK260" s="1"/>
      <c r="BL260" s="1"/>
      <c r="BM260" s="1"/>
      <c r="BN260" s="1"/>
      <c r="BO260" s="1"/>
      <c r="CA260" s="29"/>
      <c r="CB260" s="44" t="str">
        <f t="shared" si="35"/>
        <v/>
      </c>
      <c r="CC260" s="45" t="str">
        <f t="shared" si="36"/>
        <v/>
      </c>
      <c r="CD260" s="45" t="str">
        <f t="shared" si="37"/>
        <v/>
      </c>
      <c r="CE260" s="44" t="str">
        <f t="shared" si="38"/>
        <v/>
      </c>
      <c r="CF260" s="45" t="str">
        <f t="shared" si="39"/>
        <v/>
      </c>
      <c r="CG260" s="44" t="e">
        <f>IF(AND(#REF!="",#REF!="",#REF!="",#REF!=""),"",SUM(#REF!,#REF!,#REF!,#REF!,#REF!))</f>
        <v>#REF!</v>
      </c>
      <c r="CH260" s="45" t="str">
        <f t="shared" si="40"/>
        <v/>
      </c>
      <c r="CI260" s="44" t="str">
        <f t="shared" si="41"/>
        <v/>
      </c>
      <c r="CJ260" s="45" t="str">
        <f t="shared" si="42"/>
        <v/>
      </c>
      <c r="CK260" s="44" t="str">
        <f t="shared" si="43"/>
        <v/>
      </c>
      <c r="CL260" s="45" t="str">
        <f t="shared" si="44"/>
        <v/>
      </c>
      <c r="CM260" s="44" t="e">
        <f>IF(AND(#REF!="",#REF!="",#REF!="",#REF!=""),"",SUM(#REF!,#REF!,#REF!,#REF!,#REF!))</f>
        <v>#REF!</v>
      </c>
      <c r="CN260" s="45" t="str">
        <f t="shared" si="45"/>
        <v/>
      </c>
      <c r="CO260" s="38" t="e">
        <f>IF(AND(#REF!="",#REF!="",#REF!="",#REF!=""),"",SUM(#REF!,#REF!,#REF!,#REF!))</f>
        <v>#REF!</v>
      </c>
      <c r="CP260" s="38" t="str">
        <f t="shared" si="46"/>
        <v/>
      </c>
    </row>
    <row r="261" spans="1:94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19"/>
      <c r="AC261" s="20"/>
      <c r="AD261" s="20"/>
      <c r="AE261" s="8"/>
      <c r="AF261" s="62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25"/>
      <c r="AU261" s="8"/>
      <c r="AV261" s="57"/>
      <c r="AW261" s="60"/>
      <c r="AX261" s="8"/>
      <c r="AY261" s="14"/>
      <c r="AZ261" s="24"/>
      <c r="BA261" s="25"/>
      <c r="BB261" s="57"/>
      <c r="BC261" s="24"/>
      <c r="BD261" s="25"/>
      <c r="BE261" s="97"/>
      <c r="BF261" s="24"/>
      <c r="BG261" s="25"/>
      <c r="BH261" s="57"/>
      <c r="BI261" s="13" t="s">
        <v>447</v>
      </c>
      <c r="BJ261" s="109" t="s">
        <v>447</v>
      </c>
      <c r="BK261" s="1"/>
      <c r="BL261" s="1"/>
      <c r="BM261" s="1"/>
      <c r="BN261" s="1"/>
      <c r="BO261" s="1"/>
      <c r="CA261" s="29"/>
      <c r="CB261" s="44" t="str">
        <f t="shared" si="35"/>
        <v/>
      </c>
      <c r="CC261" s="45" t="str">
        <f t="shared" si="36"/>
        <v/>
      </c>
      <c r="CD261" s="45" t="str">
        <f t="shared" si="37"/>
        <v/>
      </c>
      <c r="CE261" s="44" t="str">
        <f t="shared" si="38"/>
        <v/>
      </c>
      <c r="CF261" s="45" t="str">
        <f t="shared" si="39"/>
        <v/>
      </c>
      <c r="CG261" s="44" t="e">
        <f>IF(AND(#REF!="",#REF!="",#REF!="",#REF!=""),"",SUM(#REF!,#REF!,#REF!,#REF!,#REF!))</f>
        <v>#REF!</v>
      </c>
      <c r="CH261" s="45" t="str">
        <f t="shared" si="40"/>
        <v/>
      </c>
      <c r="CI261" s="44" t="str">
        <f t="shared" si="41"/>
        <v/>
      </c>
      <c r="CJ261" s="45" t="str">
        <f t="shared" si="42"/>
        <v/>
      </c>
      <c r="CK261" s="44" t="str">
        <f t="shared" si="43"/>
        <v/>
      </c>
      <c r="CL261" s="45" t="str">
        <f t="shared" si="44"/>
        <v/>
      </c>
      <c r="CM261" s="44" t="e">
        <f>IF(AND(#REF!="",#REF!="",#REF!="",#REF!=""),"",SUM(#REF!,#REF!,#REF!,#REF!,#REF!))</f>
        <v>#REF!</v>
      </c>
      <c r="CN261" s="45" t="str">
        <f t="shared" si="45"/>
        <v/>
      </c>
      <c r="CO261" s="38" t="e">
        <f>IF(AND(#REF!="",#REF!="",#REF!="",#REF!=""),"",SUM(#REF!,#REF!,#REF!,#REF!))</f>
        <v>#REF!</v>
      </c>
      <c r="CP261" s="38" t="str">
        <f t="shared" si="46"/>
        <v/>
      </c>
    </row>
    <row r="262" spans="1:94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19"/>
      <c r="AC262" s="20"/>
      <c r="AD262" s="20"/>
      <c r="AE262" s="8"/>
      <c r="AF262" s="62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25"/>
      <c r="AU262" s="8"/>
      <c r="AV262" s="57"/>
      <c r="AW262" s="60"/>
      <c r="AX262" s="8"/>
      <c r="AY262" s="14"/>
      <c r="AZ262" s="24"/>
      <c r="BA262" s="25"/>
      <c r="BB262" s="57"/>
      <c r="BC262" s="24"/>
      <c r="BD262" s="25"/>
      <c r="BE262" s="97"/>
      <c r="BF262" s="24"/>
      <c r="BG262" s="25"/>
      <c r="BH262" s="57"/>
      <c r="BI262" s="13" t="s">
        <v>447</v>
      </c>
      <c r="BJ262" s="109" t="s">
        <v>447</v>
      </c>
      <c r="BK262" s="1"/>
      <c r="BL262" s="1"/>
      <c r="BM262" s="1"/>
      <c r="BN262" s="1"/>
      <c r="BO262" s="1"/>
      <c r="CA262" s="29"/>
      <c r="CB262" s="44" t="str">
        <f t="shared" si="35"/>
        <v/>
      </c>
      <c r="CC262" s="45" t="str">
        <f t="shared" si="36"/>
        <v/>
      </c>
      <c r="CD262" s="45" t="str">
        <f t="shared" si="37"/>
        <v/>
      </c>
      <c r="CE262" s="44" t="str">
        <f t="shared" si="38"/>
        <v/>
      </c>
      <c r="CF262" s="45" t="str">
        <f t="shared" si="39"/>
        <v/>
      </c>
      <c r="CG262" s="44" t="e">
        <f>IF(AND(#REF!="",#REF!="",#REF!="",#REF!=""),"",SUM(#REF!,#REF!,#REF!,#REF!,#REF!))</f>
        <v>#REF!</v>
      </c>
      <c r="CH262" s="45" t="str">
        <f t="shared" si="40"/>
        <v/>
      </c>
      <c r="CI262" s="44" t="str">
        <f t="shared" si="41"/>
        <v/>
      </c>
      <c r="CJ262" s="45" t="str">
        <f t="shared" si="42"/>
        <v/>
      </c>
      <c r="CK262" s="44" t="str">
        <f t="shared" si="43"/>
        <v/>
      </c>
      <c r="CL262" s="45" t="str">
        <f t="shared" si="44"/>
        <v/>
      </c>
      <c r="CM262" s="44" t="e">
        <f>IF(AND(#REF!="",#REF!="",#REF!="",#REF!=""),"",SUM(#REF!,#REF!,#REF!,#REF!,#REF!))</f>
        <v>#REF!</v>
      </c>
      <c r="CN262" s="45" t="str">
        <f t="shared" si="45"/>
        <v/>
      </c>
      <c r="CO262" s="38" t="e">
        <f>IF(AND(#REF!="",#REF!="",#REF!="",#REF!=""),"",SUM(#REF!,#REF!,#REF!,#REF!))</f>
        <v>#REF!</v>
      </c>
      <c r="CP262" s="38" t="str">
        <f t="shared" si="46"/>
        <v/>
      </c>
    </row>
    <row r="263" spans="1:94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19"/>
      <c r="AC263" s="20"/>
      <c r="AD263" s="20"/>
      <c r="AE263" s="8"/>
      <c r="AF263" s="62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25"/>
      <c r="AU263" s="8"/>
      <c r="AV263" s="57"/>
      <c r="AW263" s="60"/>
      <c r="AX263" s="8"/>
      <c r="AY263" s="14"/>
      <c r="AZ263" s="24"/>
      <c r="BA263" s="25"/>
      <c r="BB263" s="57"/>
      <c r="BC263" s="24"/>
      <c r="BD263" s="25"/>
      <c r="BE263" s="97"/>
      <c r="BF263" s="24"/>
      <c r="BG263" s="25"/>
      <c r="BH263" s="57"/>
      <c r="BI263" s="13" t="s">
        <v>447</v>
      </c>
      <c r="BJ263" s="109" t="s">
        <v>447</v>
      </c>
      <c r="BK263" s="1"/>
      <c r="BL263" s="1"/>
      <c r="BM263" s="1"/>
      <c r="BN263" s="1"/>
      <c r="BO263" s="1"/>
      <c r="CA263" s="29"/>
      <c r="CB263" s="44" t="str">
        <f t="shared" si="35"/>
        <v/>
      </c>
      <c r="CC263" s="45" t="str">
        <f t="shared" si="36"/>
        <v/>
      </c>
      <c r="CD263" s="45" t="str">
        <f t="shared" si="37"/>
        <v/>
      </c>
      <c r="CE263" s="44" t="str">
        <f t="shared" si="38"/>
        <v/>
      </c>
      <c r="CF263" s="45" t="str">
        <f t="shared" si="39"/>
        <v/>
      </c>
      <c r="CG263" s="44" t="e">
        <f>IF(AND(#REF!="",#REF!="",#REF!="",#REF!=""),"",SUM(#REF!,#REF!,#REF!,#REF!,#REF!))</f>
        <v>#REF!</v>
      </c>
      <c r="CH263" s="45" t="str">
        <f t="shared" si="40"/>
        <v/>
      </c>
      <c r="CI263" s="44" t="str">
        <f t="shared" si="41"/>
        <v/>
      </c>
      <c r="CJ263" s="45" t="str">
        <f t="shared" si="42"/>
        <v/>
      </c>
      <c r="CK263" s="44" t="str">
        <f t="shared" si="43"/>
        <v/>
      </c>
      <c r="CL263" s="45" t="str">
        <f t="shared" si="44"/>
        <v/>
      </c>
      <c r="CM263" s="44" t="e">
        <f>IF(AND(#REF!="",#REF!="",#REF!="",#REF!=""),"",SUM(#REF!,#REF!,#REF!,#REF!,#REF!))</f>
        <v>#REF!</v>
      </c>
      <c r="CN263" s="45" t="str">
        <f t="shared" si="45"/>
        <v/>
      </c>
      <c r="CO263" s="38" t="e">
        <f>IF(AND(#REF!="",#REF!="",#REF!="",#REF!=""),"",SUM(#REF!,#REF!,#REF!,#REF!))</f>
        <v>#REF!</v>
      </c>
      <c r="CP263" s="38" t="str">
        <f t="shared" si="46"/>
        <v/>
      </c>
    </row>
    <row r="264" spans="1:94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19"/>
      <c r="AC264" s="20"/>
      <c r="AD264" s="20"/>
      <c r="AE264" s="8"/>
      <c r="AF264" s="62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25"/>
      <c r="AU264" s="8"/>
      <c r="AV264" s="57"/>
      <c r="AW264" s="60"/>
      <c r="AX264" s="8"/>
      <c r="AY264" s="14"/>
      <c r="AZ264" s="24"/>
      <c r="BA264" s="25"/>
      <c r="BB264" s="57"/>
      <c r="BC264" s="24"/>
      <c r="BD264" s="25"/>
      <c r="BE264" s="97"/>
      <c r="BF264" s="24"/>
      <c r="BG264" s="25"/>
      <c r="BH264" s="57"/>
      <c r="BI264" s="13" t="s">
        <v>447</v>
      </c>
      <c r="BJ264" s="109" t="s">
        <v>447</v>
      </c>
      <c r="BK264" s="1"/>
      <c r="BL264" s="1"/>
      <c r="BM264" s="1"/>
      <c r="BN264" s="1"/>
      <c r="BO264" s="1"/>
      <c r="CA264" s="29"/>
      <c r="CB264" s="44" t="str">
        <f t="shared" ref="CB264:CB327" si="47">IF(I264="","",I264)</f>
        <v/>
      </c>
      <c r="CC264" s="45" t="str">
        <f t="shared" ref="CC264:CC327" si="48">IF(AND(L264="",M264="",N264="",P264=""),"",SUM(L264,M264,N264,O264,P264))</f>
        <v/>
      </c>
      <c r="CD264" s="45" t="str">
        <f t="shared" ref="CD264:CD327" si="49">IFERROR(IF(CC264="","",ROUNDUP(CC264*20%,0)),"")</f>
        <v/>
      </c>
      <c r="CE264" s="44" t="str">
        <f t="shared" ref="CE264:CE327" si="50">IF(AND(T264="",U264="",V264="",X264=""),"",SUM(T264,U264,V264,W264,X264))</f>
        <v/>
      </c>
      <c r="CF264" s="45" t="str">
        <f t="shared" ref="CF264:CF327" si="51">IFERROR(IF(CE264="","",ROUNDUP(CE264*20%,0)),"")</f>
        <v/>
      </c>
      <c r="CG264" s="44" t="e">
        <f>IF(AND(#REF!="",#REF!="",#REF!="",#REF!=""),"",SUM(#REF!,#REF!,#REF!,#REF!,#REF!))</f>
        <v>#REF!</v>
      </c>
      <c r="CH264" s="45" t="str">
        <f t="shared" ref="CH264:CH327" si="52">IFERROR(IF(CG264="","",ROUNDUP(CG264*20%,0)),"")</f>
        <v/>
      </c>
      <c r="CI264" s="44" t="str">
        <f t="shared" ref="CI264:CI327" si="53">IF(AND(AJ264="",AK264="",AL264="",AN264=""),"",SUM(AJ264,AK264,AL264,AM264,AN264))</f>
        <v/>
      </c>
      <c r="CJ264" s="45" t="str">
        <f t="shared" ref="CJ264:CJ327" si="54">IFERROR(IF(CI264="","",ROUNDUP(CI264*20%,0)),"")</f>
        <v/>
      </c>
      <c r="CK264" s="44" t="str">
        <f t="shared" ref="CK264:CK327" si="55">IF(AND(AR264="",AS264="",AT264="",AV264=""),"",SUM(AR264,AS264,AT264,AU264,AV264))</f>
        <v/>
      </c>
      <c r="CL264" s="45" t="str">
        <f t="shared" ref="CL264:CL327" si="56">IFERROR(IF(CK264="","",ROUNDUP(CK264*20%,0)),"")</f>
        <v/>
      </c>
      <c r="CM264" s="44" t="e">
        <f>IF(AND(#REF!="",#REF!="",#REF!="",#REF!=""),"",SUM(#REF!,#REF!,#REF!,#REF!,#REF!))</f>
        <v>#REF!</v>
      </c>
      <c r="CN264" s="45" t="str">
        <f t="shared" ref="CN264:CN327" si="57">IFERROR(IF(CM264="","",ROUNDUP(CM264*20%,0)),"")</f>
        <v/>
      </c>
      <c r="CO264" s="38" t="e">
        <f>IF(AND(#REF!="",#REF!="",#REF!="",#REF!=""),"",SUM(#REF!,#REF!,#REF!,#REF!))</f>
        <v>#REF!</v>
      </c>
      <c r="CP264" s="38" t="str">
        <f t="shared" ref="CP264:CP327" si="58">IFERROR(IF(CO264="","",IF($CO$5=100,ROUNDUP(CO264*20%,0),IF($CO$5=86,ROUNDUP((CO264/$CO$5)*$CP$5,0),IF($CO$5=66,ROUNDUP((CO264/$CO$5)*$CP$5,0),"")))),"")</f>
        <v/>
      </c>
    </row>
    <row r="265" spans="1:94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19"/>
      <c r="AC265" s="20"/>
      <c r="AD265" s="20"/>
      <c r="AE265" s="8"/>
      <c r="AF265" s="62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25"/>
      <c r="AU265" s="8"/>
      <c r="AV265" s="57"/>
      <c r="AW265" s="60"/>
      <c r="AX265" s="8"/>
      <c r="AY265" s="14"/>
      <c r="AZ265" s="24"/>
      <c r="BA265" s="25"/>
      <c r="BB265" s="57"/>
      <c r="BC265" s="24"/>
      <c r="BD265" s="25"/>
      <c r="BE265" s="97"/>
      <c r="BF265" s="24"/>
      <c r="BG265" s="25"/>
      <c r="BH265" s="57"/>
      <c r="BI265" s="13" t="s">
        <v>447</v>
      </c>
      <c r="BJ265" s="109" t="s">
        <v>447</v>
      </c>
      <c r="BK265" s="1"/>
      <c r="BL265" s="1"/>
      <c r="BM265" s="1"/>
      <c r="BN265" s="1"/>
      <c r="BO265" s="1"/>
      <c r="CA265" s="29"/>
      <c r="CB265" s="44" t="str">
        <f t="shared" si="47"/>
        <v/>
      </c>
      <c r="CC265" s="45" t="str">
        <f t="shared" si="48"/>
        <v/>
      </c>
      <c r="CD265" s="45" t="str">
        <f t="shared" si="49"/>
        <v/>
      </c>
      <c r="CE265" s="44" t="str">
        <f t="shared" si="50"/>
        <v/>
      </c>
      <c r="CF265" s="45" t="str">
        <f t="shared" si="51"/>
        <v/>
      </c>
      <c r="CG265" s="44" t="e">
        <f>IF(AND(#REF!="",#REF!="",#REF!="",#REF!=""),"",SUM(#REF!,#REF!,#REF!,#REF!,#REF!))</f>
        <v>#REF!</v>
      </c>
      <c r="CH265" s="45" t="str">
        <f t="shared" si="52"/>
        <v/>
      </c>
      <c r="CI265" s="44" t="str">
        <f t="shared" si="53"/>
        <v/>
      </c>
      <c r="CJ265" s="45" t="str">
        <f t="shared" si="54"/>
        <v/>
      </c>
      <c r="CK265" s="44" t="str">
        <f t="shared" si="55"/>
        <v/>
      </c>
      <c r="CL265" s="45" t="str">
        <f t="shared" si="56"/>
        <v/>
      </c>
      <c r="CM265" s="44" t="e">
        <f>IF(AND(#REF!="",#REF!="",#REF!="",#REF!=""),"",SUM(#REF!,#REF!,#REF!,#REF!,#REF!))</f>
        <v>#REF!</v>
      </c>
      <c r="CN265" s="45" t="str">
        <f t="shared" si="57"/>
        <v/>
      </c>
      <c r="CO265" s="38" t="e">
        <f>IF(AND(#REF!="",#REF!="",#REF!="",#REF!=""),"",SUM(#REF!,#REF!,#REF!,#REF!))</f>
        <v>#REF!</v>
      </c>
      <c r="CP265" s="38" t="str">
        <f t="shared" si="58"/>
        <v/>
      </c>
    </row>
    <row r="266" spans="1:94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19"/>
      <c r="AC266" s="20"/>
      <c r="AD266" s="20"/>
      <c r="AE266" s="8"/>
      <c r="AF266" s="62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25"/>
      <c r="AU266" s="8"/>
      <c r="AV266" s="57"/>
      <c r="AW266" s="60"/>
      <c r="AX266" s="8"/>
      <c r="AY266" s="14"/>
      <c r="AZ266" s="24"/>
      <c r="BA266" s="25"/>
      <c r="BB266" s="57"/>
      <c r="BC266" s="24"/>
      <c r="BD266" s="25"/>
      <c r="BE266" s="97"/>
      <c r="BF266" s="24"/>
      <c r="BG266" s="25"/>
      <c r="BH266" s="57"/>
      <c r="BI266" s="13" t="s">
        <v>447</v>
      </c>
      <c r="BJ266" s="109" t="s">
        <v>447</v>
      </c>
      <c r="BK266" s="1"/>
      <c r="BL266" s="1"/>
      <c r="BM266" s="1"/>
      <c r="BN266" s="1"/>
      <c r="BO266" s="1"/>
      <c r="CA266" s="29"/>
      <c r="CB266" s="44" t="str">
        <f t="shared" si="47"/>
        <v/>
      </c>
      <c r="CC266" s="45" t="str">
        <f t="shared" si="48"/>
        <v/>
      </c>
      <c r="CD266" s="45" t="str">
        <f t="shared" si="49"/>
        <v/>
      </c>
      <c r="CE266" s="44" t="str">
        <f t="shared" si="50"/>
        <v/>
      </c>
      <c r="CF266" s="45" t="str">
        <f t="shared" si="51"/>
        <v/>
      </c>
      <c r="CG266" s="44" t="e">
        <f>IF(AND(#REF!="",#REF!="",#REF!="",#REF!=""),"",SUM(#REF!,#REF!,#REF!,#REF!,#REF!))</f>
        <v>#REF!</v>
      </c>
      <c r="CH266" s="45" t="str">
        <f t="shared" si="52"/>
        <v/>
      </c>
      <c r="CI266" s="44" t="str">
        <f t="shared" si="53"/>
        <v/>
      </c>
      <c r="CJ266" s="45" t="str">
        <f t="shared" si="54"/>
        <v/>
      </c>
      <c r="CK266" s="44" t="str">
        <f t="shared" si="55"/>
        <v/>
      </c>
      <c r="CL266" s="45" t="str">
        <f t="shared" si="56"/>
        <v/>
      </c>
      <c r="CM266" s="44" t="e">
        <f>IF(AND(#REF!="",#REF!="",#REF!="",#REF!=""),"",SUM(#REF!,#REF!,#REF!,#REF!,#REF!))</f>
        <v>#REF!</v>
      </c>
      <c r="CN266" s="45" t="str">
        <f t="shared" si="57"/>
        <v/>
      </c>
      <c r="CO266" s="38" t="e">
        <f>IF(AND(#REF!="",#REF!="",#REF!="",#REF!=""),"",SUM(#REF!,#REF!,#REF!,#REF!))</f>
        <v>#REF!</v>
      </c>
      <c r="CP266" s="38" t="str">
        <f t="shared" si="58"/>
        <v/>
      </c>
    </row>
    <row r="267" spans="1:94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19"/>
      <c r="AC267" s="20"/>
      <c r="AD267" s="20"/>
      <c r="AE267" s="8"/>
      <c r="AF267" s="62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25"/>
      <c r="AU267" s="8"/>
      <c r="AV267" s="57"/>
      <c r="AW267" s="60"/>
      <c r="AX267" s="8"/>
      <c r="AY267" s="14"/>
      <c r="AZ267" s="24"/>
      <c r="BA267" s="25"/>
      <c r="BB267" s="57"/>
      <c r="BC267" s="24"/>
      <c r="BD267" s="25"/>
      <c r="BE267" s="97"/>
      <c r="BF267" s="24"/>
      <c r="BG267" s="25"/>
      <c r="BH267" s="57"/>
      <c r="BI267" s="13" t="s">
        <v>447</v>
      </c>
      <c r="BJ267" s="109" t="s">
        <v>447</v>
      </c>
      <c r="BK267" s="1"/>
      <c r="BL267" s="1"/>
      <c r="BM267" s="1"/>
      <c r="BN267" s="1"/>
      <c r="BO267" s="1"/>
      <c r="CA267" s="29"/>
      <c r="CB267" s="44" t="str">
        <f t="shared" si="47"/>
        <v/>
      </c>
      <c r="CC267" s="45" t="str">
        <f t="shared" si="48"/>
        <v/>
      </c>
      <c r="CD267" s="45" t="str">
        <f t="shared" si="49"/>
        <v/>
      </c>
      <c r="CE267" s="44" t="str">
        <f t="shared" si="50"/>
        <v/>
      </c>
      <c r="CF267" s="45" t="str">
        <f t="shared" si="51"/>
        <v/>
      </c>
      <c r="CG267" s="44" t="e">
        <f>IF(AND(#REF!="",#REF!="",#REF!="",#REF!=""),"",SUM(#REF!,#REF!,#REF!,#REF!,#REF!))</f>
        <v>#REF!</v>
      </c>
      <c r="CH267" s="45" t="str">
        <f t="shared" si="52"/>
        <v/>
      </c>
      <c r="CI267" s="44" t="str">
        <f t="shared" si="53"/>
        <v/>
      </c>
      <c r="CJ267" s="45" t="str">
        <f t="shared" si="54"/>
        <v/>
      </c>
      <c r="CK267" s="44" t="str">
        <f t="shared" si="55"/>
        <v/>
      </c>
      <c r="CL267" s="45" t="str">
        <f t="shared" si="56"/>
        <v/>
      </c>
      <c r="CM267" s="44" t="e">
        <f>IF(AND(#REF!="",#REF!="",#REF!="",#REF!=""),"",SUM(#REF!,#REF!,#REF!,#REF!,#REF!))</f>
        <v>#REF!</v>
      </c>
      <c r="CN267" s="45" t="str">
        <f t="shared" si="57"/>
        <v/>
      </c>
      <c r="CO267" s="38" t="e">
        <f>IF(AND(#REF!="",#REF!="",#REF!="",#REF!=""),"",SUM(#REF!,#REF!,#REF!,#REF!))</f>
        <v>#REF!</v>
      </c>
      <c r="CP267" s="38" t="str">
        <f t="shared" si="58"/>
        <v/>
      </c>
    </row>
    <row r="268" spans="1:94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19"/>
      <c r="AC268" s="20"/>
      <c r="AD268" s="20"/>
      <c r="AE268" s="8"/>
      <c r="AF268" s="62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25"/>
      <c r="AU268" s="8"/>
      <c r="AV268" s="57"/>
      <c r="AW268" s="60"/>
      <c r="AX268" s="8"/>
      <c r="AY268" s="14"/>
      <c r="AZ268" s="24"/>
      <c r="BA268" s="25"/>
      <c r="BB268" s="57"/>
      <c r="BC268" s="24"/>
      <c r="BD268" s="25"/>
      <c r="BE268" s="97"/>
      <c r="BF268" s="24"/>
      <c r="BG268" s="25"/>
      <c r="BH268" s="57"/>
      <c r="BI268" s="13" t="s">
        <v>447</v>
      </c>
      <c r="BJ268" s="109" t="s">
        <v>447</v>
      </c>
      <c r="BK268" s="1"/>
      <c r="BL268" s="1"/>
      <c r="BM268" s="1"/>
      <c r="BN268" s="1"/>
      <c r="BO268" s="1"/>
      <c r="CA268" s="29"/>
      <c r="CB268" s="44" t="str">
        <f t="shared" si="47"/>
        <v/>
      </c>
      <c r="CC268" s="45" t="str">
        <f t="shared" si="48"/>
        <v/>
      </c>
      <c r="CD268" s="45" t="str">
        <f t="shared" si="49"/>
        <v/>
      </c>
      <c r="CE268" s="44" t="str">
        <f t="shared" si="50"/>
        <v/>
      </c>
      <c r="CF268" s="45" t="str">
        <f t="shared" si="51"/>
        <v/>
      </c>
      <c r="CG268" s="44" t="e">
        <f>IF(AND(#REF!="",#REF!="",#REF!="",#REF!=""),"",SUM(#REF!,#REF!,#REF!,#REF!,#REF!))</f>
        <v>#REF!</v>
      </c>
      <c r="CH268" s="45" t="str">
        <f t="shared" si="52"/>
        <v/>
      </c>
      <c r="CI268" s="44" t="str">
        <f t="shared" si="53"/>
        <v/>
      </c>
      <c r="CJ268" s="45" t="str">
        <f t="shared" si="54"/>
        <v/>
      </c>
      <c r="CK268" s="44" t="str">
        <f t="shared" si="55"/>
        <v/>
      </c>
      <c r="CL268" s="45" t="str">
        <f t="shared" si="56"/>
        <v/>
      </c>
      <c r="CM268" s="44" t="e">
        <f>IF(AND(#REF!="",#REF!="",#REF!="",#REF!=""),"",SUM(#REF!,#REF!,#REF!,#REF!,#REF!))</f>
        <v>#REF!</v>
      </c>
      <c r="CN268" s="45" t="str">
        <f t="shared" si="57"/>
        <v/>
      </c>
      <c r="CO268" s="38" t="e">
        <f>IF(AND(#REF!="",#REF!="",#REF!="",#REF!=""),"",SUM(#REF!,#REF!,#REF!,#REF!))</f>
        <v>#REF!</v>
      </c>
      <c r="CP268" s="38" t="str">
        <f t="shared" si="58"/>
        <v/>
      </c>
    </row>
    <row r="269" spans="1:94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19"/>
      <c r="AC269" s="20"/>
      <c r="AD269" s="20"/>
      <c r="AE269" s="8"/>
      <c r="AF269" s="62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25"/>
      <c r="AU269" s="8"/>
      <c r="AV269" s="57"/>
      <c r="AW269" s="60"/>
      <c r="AX269" s="8"/>
      <c r="AY269" s="14"/>
      <c r="AZ269" s="24"/>
      <c r="BA269" s="25"/>
      <c r="BB269" s="57"/>
      <c r="BC269" s="24"/>
      <c r="BD269" s="25"/>
      <c r="BE269" s="97"/>
      <c r="BF269" s="24"/>
      <c r="BG269" s="25"/>
      <c r="BH269" s="57"/>
      <c r="BI269" s="13" t="s">
        <v>447</v>
      </c>
      <c r="BJ269" s="109" t="s">
        <v>447</v>
      </c>
      <c r="BK269" s="1"/>
      <c r="BL269" s="1"/>
      <c r="BM269" s="1"/>
      <c r="BN269" s="1"/>
      <c r="BO269" s="1"/>
      <c r="CA269" s="29"/>
      <c r="CB269" s="44" t="str">
        <f t="shared" si="47"/>
        <v/>
      </c>
      <c r="CC269" s="45" t="str">
        <f t="shared" si="48"/>
        <v/>
      </c>
      <c r="CD269" s="45" t="str">
        <f t="shared" si="49"/>
        <v/>
      </c>
      <c r="CE269" s="44" t="str">
        <f t="shared" si="50"/>
        <v/>
      </c>
      <c r="CF269" s="45" t="str">
        <f t="shared" si="51"/>
        <v/>
      </c>
      <c r="CG269" s="44" t="e">
        <f>IF(AND(#REF!="",#REF!="",#REF!="",#REF!=""),"",SUM(#REF!,#REF!,#REF!,#REF!,#REF!))</f>
        <v>#REF!</v>
      </c>
      <c r="CH269" s="45" t="str">
        <f t="shared" si="52"/>
        <v/>
      </c>
      <c r="CI269" s="44" t="str">
        <f t="shared" si="53"/>
        <v/>
      </c>
      <c r="CJ269" s="45" t="str">
        <f t="shared" si="54"/>
        <v/>
      </c>
      <c r="CK269" s="44" t="str">
        <f t="shared" si="55"/>
        <v/>
      </c>
      <c r="CL269" s="45" t="str">
        <f t="shared" si="56"/>
        <v/>
      </c>
      <c r="CM269" s="44" t="e">
        <f>IF(AND(#REF!="",#REF!="",#REF!="",#REF!=""),"",SUM(#REF!,#REF!,#REF!,#REF!,#REF!))</f>
        <v>#REF!</v>
      </c>
      <c r="CN269" s="45" t="str">
        <f t="shared" si="57"/>
        <v/>
      </c>
      <c r="CO269" s="38" t="e">
        <f>IF(AND(#REF!="",#REF!="",#REF!="",#REF!=""),"",SUM(#REF!,#REF!,#REF!,#REF!))</f>
        <v>#REF!</v>
      </c>
      <c r="CP269" s="38" t="str">
        <f t="shared" si="58"/>
        <v/>
      </c>
    </row>
    <row r="270" spans="1:94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19"/>
      <c r="AC270" s="20"/>
      <c r="AD270" s="20"/>
      <c r="AE270" s="8"/>
      <c r="AF270" s="62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25"/>
      <c r="AU270" s="8"/>
      <c r="AV270" s="57"/>
      <c r="AW270" s="60"/>
      <c r="AX270" s="8"/>
      <c r="AY270" s="14"/>
      <c r="AZ270" s="24"/>
      <c r="BA270" s="25"/>
      <c r="BB270" s="57"/>
      <c r="BC270" s="24"/>
      <c r="BD270" s="25"/>
      <c r="BE270" s="97"/>
      <c r="BF270" s="24"/>
      <c r="BG270" s="25"/>
      <c r="BH270" s="57"/>
      <c r="BI270" s="13" t="s">
        <v>447</v>
      </c>
      <c r="BJ270" s="109" t="s">
        <v>447</v>
      </c>
      <c r="BK270" s="1"/>
      <c r="BL270" s="1"/>
      <c r="BM270" s="1"/>
      <c r="BN270" s="1"/>
      <c r="BO270" s="1"/>
      <c r="CA270" s="29"/>
      <c r="CB270" s="44" t="str">
        <f t="shared" si="47"/>
        <v/>
      </c>
      <c r="CC270" s="45" t="str">
        <f t="shared" si="48"/>
        <v/>
      </c>
      <c r="CD270" s="45" t="str">
        <f t="shared" si="49"/>
        <v/>
      </c>
      <c r="CE270" s="44" t="str">
        <f t="shared" si="50"/>
        <v/>
      </c>
      <c r="CF270" s="45" t="str">
        <f t="shared" si="51"/>
        <v/>
      </c>
      <c r="CG270" s="44" t="e">
        <f>IF(AND(#REF!="",#REF!="",#REF!="",#REF!=""),"",SUM(#REF!,#REF!,#REF!,#REF!,#REF!))</f>
        <v>#REF!</v>
      </c>
      <c r="CH270" s="45" t="str">
        <f t="shared" si="52"/>
        <v/>
      </c>
      <c r="CI270" s="44" t="str">
        <f t="shared" si="53"/>
        <v/>
      </c>
      <c r="CJ270" s="45" t="str">
        <f t="shared" si="54"/>
        <v/>
      </c>
      <c r="CK270" s="44" t="str">
        <f t="shared" si="55"/>
        <v/>
      </c>
      <c r="CL270" s="45" t="str">
        <f t="shared" si="56"/>
        <v/>
      </c>
      <c r="CM270" s="44" t="e">
        <f>IF(AND(#REF!="",#REF!="",#REF!="",#REF!=""),"",SUM(#REF!,#REF!,#REF!,#REF!,#REF!))</f>
        <v>#REF!</v>
      </c>
      <c r="CN270" s="45" t="str">
        <f t="shared" si="57"/>
        <v/>
      </c>
      <c r="CO270" s="38" t="e">
        <f>IF(AND(#REF!="",#REF!="",#REF!="",#REF!=""),"",SUM(#REF!,#REF!,#REF!,#REF!))</f>
        <v>#REF!</v>
      </c>
      <c r="CP270" s="38" t="str">
        <f t="shared" si="58"/>
        <v/>
      </c>
    </row>
    <row r="271" spans="1:94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19"/>
      <c r="AC271" s="20"/>
      <c r="AD271" s="20"/>
      <c r="AE271" s="8"/>
      <c r="AF271" s="62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25"/>
      <c r="AU271" s="8"/>
      <c r="AV271" s="57"/>
      <c r="AW271" s="60"/>
      <c r="AX271" s="8"/>
      <c r="AY271" s="14"/>
      <c r="AZ271" s="24"/>
      <c r="BA271" s="25"/>
      <c r="BB271" s="57"/>
      <c r="BC271" s="24"/>
      <c r="BD271" s="25"/>
      <c r="BE271" s="97"/>
      <c r="BF271" s="24"/>
      <c r="BG271" s="25"/>
      <c r="BH271" s="57"/>
      <c r="BI271" s="13" t="s">
        <v>447</v>
      </c>
      <c r="BJ271" s="109" t="s">
        <v>447</v>
      </c>
      <c r="BK271" s="1"/>
      <c r="BL271" s="1"/>
      <c r="BM271" s="1"/>
      <c r="BN271" s="1"/>
      <c r="BO271" s="1"/>
      <c r="CA271" s="29"/>
      <c r="CB271" s="44" t="str">
        <f t="shared" si="47"/>
        <v/>
      </c>
      <c r="CC271" s="45" t="str">
        <f t="shared" si="48"/>
        <v/>
      </c>
      <c r="CD271" s="45" t="str">
        <f t="shared" si="49"/>
        <v/>
      </c>
      <c r="CE271" s="44" t="str">
        <f t="shared" si="50"/>
        <v/>
      </c>
      <c r="CF271" s="45" t="str">
        <f t="shared" si="51"/>
        <v/>
      </c>
      <c r="CG271" s="44" t="e">
        <f>IF(AND(#REF!="",#REF!="",#REF!="",#REF!=""),"",SUM(#REF!,#REF!,#REF!,#REF!,#REF!))</f>
        <v>#REF!</v>
      </c>
      <c r="CH271" s="45" t="str">
        <f t="shared" si="52"/>
        <v/>
      </c>
      <c r="CI271" s="44" t="str">
        <f t="shared" si="53"/>
        <v/>
      </c>
      <c r="CJ271" s="45" t="str">
        <f t="shared" si="54"/>
        <v/>
      </c>
      <c r="CK271" s="44" t="str">
        <f t="shared" si="55"/>
        <v/>
      </c>
      <c r="CL271" s="45" t="str">
        <f t="shared" si="56"/>
        <v/>
      </c>
      <c r="CM271" s="44" t="e">
        <f>IF(AND(#REF!="",#REF!="",#REF!="",#REF!=""),"",SUM(#REF!,#REF!,#REF!,#REF!,#REF!))</f>
        <v>#REF!</v>
      </c>
      <c r="CN271" s="45" t="str">
        <f t="shared" si="57"/>
        <v/>
      </c>
      <c r="CO271" s="38" t="e">
        <f>IF(AND(#REF!="",#REF!="",#REF!="",#REF!=""),"",SUM(#REF!,#REF!,#REF!,#REF!))</f>
        <v>#REF!</v>
      </c>
      <c r="CP271" s="38" t="str">
        <f t="shared" si="58"/>
        <v/>
      </c>
    </row>
    <row r="272" spans="1:94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19"/>
      <c r="AC272" s="20"/>
      <c r="AD272" s="20"/>
      <c r="AE272" s="8"/>
      <c r="AF272" s="62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25"/>
      <c r="AU272" s="8"/>
      <c r="AV272" s="57"/>
      <c r="AW272" s="60"/>
      <c r="AX272" s="8"/>
      <c r="AY272" s="14"/>
      <c r="AZ272" s="24"/>
      <c r="BA272" s="25"/>
      <c r="BB272" s="57"/>
      <c r="BC272" s="24"/>
      <c r="BD272" s="25"/>
      <c r="BE272" s="97"/>
      <c r="BF272" s="24"/>
      <c r="BG272" s="25"/>
      <c r="BH272" s="57"/>
      <c r="BI272" s="13" t="s">
        <v>447</v>
      </c>
      <c r="BJ272" s="109" t="s">
        <v>447</v>
      </c>
      <c r="BK272" s="1"/>
      <c r="BL272" s="1"/>
      <c r="BM272" s="1"/>
      <c r="BN272" s="1"/>
      <c r="BO272" s="1"/>
      <c r="CA272" s="29"/>
      <c r="CB272" s="44" t="str">
        <f t="shared" si="47"/>
        <v/>
      </c>
      <c r="CC272" s="45" t="str">
        <f t="shared" si="48"/>
        <v/>
      </c>
      <c r="CD272" s="45" t="str">
        <f t="shared" si="49"/>
        <v/>
      </c>
      <c r="CE272" s="44" t="str">
        <f t="shared" si="50"/>
        <v/>
      </c>
      <c r="CF272" s="45" t="str">
        <f t="shared" si="51"/>
        <v/>
      </c>
      <c r="CG272" s="44" t="e">
        <f>IF(AND(#REF!="",#REF!="",#REF!="",#REF!=""),"",SUM(#REF!,#REF!,#REF!,#REF!,#REF!))</f>
        <v>#REF!</v>
      </c>
      <c r="CH272" s="45" t="str">
        <f t="shared" si="52"/>
        <v/>
      </c>
      <c r="CI272" s="44" t="str">
        <f t="shared" si="53"/>
        <v/>
      </c>
      <c r="CJ272" s="45" t="str">
        <f t="shared" si="54"/>
        <v/>
      </c>
      <c r="CK272" s="44" t="str">
        <f t="shared" si="55"/>
        <v/>
      </c>
      <c r="CL272" s="45" t="str">
        <f t="shared" si="56"/>
        <v/>
      </c>
      <c r="CM272" s="44" t="e">
        <f>IF(AND(#REF!="",#REF!="",#REF!="",#REF!=""),"",SUM(#REF!,#REF!,#REF!,#REF!,#REF!))</f>
        <v>#REF!</v>
      </c>
      <c r="CN272" s="45" t="str">
        <f t="shared" si="57"/>
        <v/>
      </c>
      <c r="CO272" s="38" t="e">
        <f>IF(AND(#REF!="",#REF!="",#REF!="",#REF!=""),"",SUM(#REF!,#REF!,#REF!,#REF!))</f>
        <v>#REF!</v>
      </c>
      <c r="CP272" s="38" t="str">
        <f t="shared" si="58"/>
        <v/>
      </c>
    </row>
    <row r="273" spans="1:94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19"/>
      <c r="AC273" s="20"/>
      <c r="AD273" s="20"/>
      <c r="AE273" s="8"/>
      <c r="AF273" s="62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25"/>
      <c r="AU273" s="8"/>
      <c r="AV273" s="57"/>
      <c r="AW273" s="60"/>
      <c r="AX273" s="8"/>
      <c r="AY273" s="14"/>
      <c r="AZ273" s="24"/>
      <c r="BA273" s="25"/>
      <c r="BB273" s="57"/>
      <c r="BC273" s="24"/>
      <c r="BD273" s="25"/>
      <c r="BE273" s="97"/>
      <c r="BF273" s="24"/>
      <c r="BG273" s="25"/>
      <c r="BH273" s="57"/>
      <c r="BI273" s="13" t="s">
        <v>447</v>
      </c>
      <c r="BJ273" s="109" t="s">
        <v>447</v>
      </c>
      <c r="BK273" s="1"/>
      <c r="BL273" s="1"/>
      <c r="BM273" s="1"/>
      <c r="BN273" s="1"/>
      <c r="BO273" s="1"/>
      <c r="CA273" s="29"/>
      <c r="CB273" s="44" t="str">
        <f t="shared" si="47"/>
        <v/>
      </c>
      <c r="CC273" s="45" t="str">
        <f t="shared" si="48"/>
        <v/>
      </c>
      <c r="CD273" s="45" t="str">
        <f t="shared" si="49"/>
        <v/>
      </c>
      <c r="CE273" s="44" t="str">
        <f t="shared" si="50"/>
        <v/>
      </c>
      <c r="CF273" s="45" t="str">
        <f t="shared" si="51"/>
        <v/>
      </c>
      <c r="CG273" s="44" t="e">
        <f>IF(AND(#REF!="",#REF!="",#REF!="",#REF!=""),"",SUM(#REF!,#REF!,#REF!,#REF!,#REF!))</f>
        <v>#REF!</v>
      </c>
      <c r="CH273" s="45" t="str">
        <f t="shared" si="52"/>
        <v/>
      </c>
      <c r="CI273" s="44" t="str">
        <f t="shared" si="53"/>
        <v/>
      </c>
      <c r="CJ273" s="45" t="str">
        <f t="shared" si="54"/>
        <v/>
      </c>
      <c r="CK273" s="44" t="str">
        <f t="shared" si="55"/>
        <v/>
      </c>
      <c r="CL273" s="45" t="str">
        <f t="shared" si="56"/>
        <v/>
      </c>
      <c r="CM273" s="44" t="e">
        <f>IF(AND(#REF!="",#REF!="",#REF!="",#REF!=""),"",SUM(#REF!,#REF!,#REF!,#REF!,#REF!))</f>
        <v>#REF!</v>
      </c>
      <c r="CN273" s="45" t="str">
        <f t="shared" si="57"/>
        <v/>
      </c>
      <c r="CO273" s="38" t="e">
        <f>IF(AND(#REF!="",#REF!="",#REF!="",#REF!=""),"",SUM(#REF!,#REF!,#REF!,#REF!))</f>
        <v>#REF!</v>
      </c>
      <c r="CP273" s="38" t="str">
        <f t="shared" si="58"/>
        <v/>
      </c>
    </row>
    <row r="274" spans="1:94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19"/>
      <c r="AC274" s="20"/>
      <c r="AD274" s="20"/>
      <c r="AE274" s="8"/>
      <c r="AF274" s="62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25"/>
      <c r="AU274" s="8"/>
      <c r="AV274" s="57"/>
      <c r="AW274" s="60"/>
      <c r="AX274" s="8"/>
      <c r="AY274" s="14"/>
      <c r="AZ274" s="24"/>
      <c r="BA274" s="25"/>
      <c r="BB274" s="57"/>
      <c r="BC274" s="24"/>
      <c r="BD274" s="25"/>
      <c r="BE274" s="97"/>
      <c r="BF274" s="24"/>
      <c r="BG274" s="25"/>
      <c r="BH274" s="57"/>
      <c r="BI274" s="13" t="s">
        <v>447</v>
      </c>
      <c r="BJ274" s="109" t="s">
        <v>447</v>
      </c>
      <c r="BK274" s="1"/>
      <c r="BL274" s="1"/>
      <c r="BM274" s="1"/>
      <c r="BN274" s="1"/>
      <c r="BO274" s="1"/>
      <c r="CA274" s="29"/>
      <c r="CB274" s="44" t="str">
        <f t="shared" si="47"/>
        <v/>
      </c>
      <c r="CC274" s="45" t="str">
        <f t="shared" si="48"/>
        <v/>
      </c>
      <c r="CD274" s="45" t="str">
        <f t="shared" si="49"/>
        <v/>
      </c>
      <c r="CE274" s="44" t="str">
        <f t="shared" si="50"/>
        <v/>
      </c>
      <c r="CF274" s="45" t="str">
        <f t="shared" si="51"/>
        <v/>
      </c>
      <c r="CG274" s="44" t="e">
        <f>IF(AND(#REF!="",#REF!="",#REF!="",#REF!=""),"",SUM(#REF!,#REF!,#REF!,#REF!,#REF!))</f>
        <v>#REF!</v>
      </c>
      <c r="CH274" s="45" t="str">
        <f t="shared" si="52"/>
        <v/>
      </c>
      <c r="CI274" s="44" t="str">
        <f t="shared" si="53"/>
        <v/>
      </c>
      <c r="CJ274" s="45" t="str">
        <f t="shared" si="54"/>
        <v/>
      </c>
      <c r="CK274" s="44" t="str">
        <f t="shared" si="55"/>
        <v/>
      </c>
      <c r="CL274" s="45" t="str">
        <f t="shared" si="56"/>
        <v/>
      </c>
      <c r="CM274" s="44" t="e">
        <f>IF(AND(#REF!="",#REF!="",#REF!="",#REF!=""),"",SUM(#REF!,#REF!,#REF!,#REF!,#REF!))</f>
        <v>#REF!</v>
      </c>
      <c r="CN274" s="45" t="str">
        <f t="shared" si="57"/>
        <v/>
      </c>
      <c r="CO274" s="38" t="e">
        <f>IF(AND(#REF!="",#REF!="",#REF!="",#REF!=""),"",SUM(#REF!,#REF!,#REF!,#REF!))</f>
        <v>#REF!</v>
      </c>
      <c r="CP274" s="38" t="str">
        <f t="shared" si="58"/>
        <v/>
      </c>
    </row>
    <row r="275" spans="1:94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19"/>
      <c r="AC275" s="20"/>
      <c r="AD275" s="20"/>
      <c r="AE275" s="8"/>
      <c r="AF275" s="62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25"/>
      <c r="AU275" s="8"/>
      <c r="AV275" s="57"/>
      <c r="AW275" s="60"/>
      <c r="AX275" s="8"/>
      <c r="AY275" s="14"/>
      <c r="AZ275" s="24"/>
      <c r="BA275" s="25"/>
      <c r="BB275" s="57"/>
      <c r="BC275" s="24"/>
      <c r="BD275" s="25"/>
      <c r="BE275" s="97"/>
      <c r="BF275" s="24"/>
      <c r="BG275" s="25"/>
      <c r="BH275" s="57"/>
      <c r="BI275" s="13" t="s">
        <v>447</v>
      </c>
      <c r="BJ275" s="109" t="s">
        <v>447</v>
      </c>
      <c r="BK275" s="1"/>
      <c r="BL275" s="1"/>
      <c r="BM275" s="1"/>
      <c r="BN275" s="1"/>
      <c r="BO275" s="1"/>
      <c r="CA275" s="29"/>
      <c r="CB275" s="44" t="str">
        <f t="shared" si="47"/>
        <v/>
      </c>
      <c r="CC275" s="45" t="str">
        <f t="shared" si="48"/>
        <v/>
      </c>
      <c r="CD275" s="45" t="str">
        <f t="shared" si="49"/>
        <v/>
      </c>
      <c r="CE275" s="44" t="str">
        <f t="shared" si="50"/>
        <v/>
      </c>
      <c r="CF275" s="45" t="str">
        <f t="shared" si="51"/>
        <v/>
      </c>
      <c r="CG275" s="44" t="e">
        <f>IF(AND(#REF!="",#REF!="",#REF!="",#REF!=""),"",SUM(#REF!,#REF!,#REF!,#REF!,#REF!))</f>
        <v>#REF!</v>
      </c>
      <c r="CH275" s="45" t="str">
        <f t="shared" si="52"/>
        <v/>
      </c>
      <c r="CI275" s="44" t="str">
        <f t="shared" si="53"/>
        <v/>
      </c>
      <c r="CJ275" s="45" t="str">
        <f t="shared" si="54"/>
        <v/>
      </c>
      <c r="CK275" s="44" t="str">
        <f t="shared" si="55"/>
        <v/>
      </c>
      <c r="CL275" s="45" t="str">
        <f t="shared" si="56"/>
        <v/>
      </c>
      <c r="CM275" s="44" t="e">
        <f>IF(AND(#REF!="",#REF!="",#REF!="",#REF!=""),"",SUM(#REF!,#REF!,#REF!,#REF!,#REF!))</f>
        <v>#REF!</v>
      </c>
      <c r="CN275" s="45" t="str">
        <f t="shared" si="57"/>
        <v/>
      </c>
      <c r="CO275" s="38" t="e">
        <f>IF(AND(#REF!="",#REF!="",#REF!="",#REF!=""),"",SUM(#REF!,#REF!,#REF!,#REF!))</f>
        <v>#REF!</v>
      </c>
      <c r="CP275" s="38" t="str">
        <f t="shared" si="58"/>
        <v/>
      </c>
    </row>
    <row r="276" spans="1:94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19"/>
      <c r="AC276" s="20"/>
      <c r="AD276" s="20"/>
      <c r="AE276" s="8"/>
      <c r="AF276" s="62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25"/>
      <c r="AU276" s="8"/>
      <c r="AV276" s="57"/>
      <c r="AW276" s="60"/>
      <c r="AX276" s="8"/>
      <c r="AY276" s="14"/>
      <c r="AZ276" s="24"/>
      <c r="BA276" s="25"/>
      <c r="BB276" s="57"/>
      <c r="BC276" s="24"/>
      <c r="BD276" s="25"/>
      <c r="BE276" s="97"/>
      <c r="BF276" s="24"/>
      <c r="BG276" s="25"/>
      <c r="BH276" s="57"/>
      <c r="BI276" s="13" t="s">
        <v>447</v>
      </c>
      <c r="BJ276" s="109" t="s">
        <v>447</v>
      </c>
      <c r="BK276" s="1"/>
      <c r="BL276" s="1"/>
      <c r="BM276" s="1"/>
      <c r="BN276" s="1"/>
      <c r="BO276" s="1"/>
      <c r="CA276" s="29"/>
      <c r="CB276" s="44" t="str">
        <f t="shared" si="47"/>
        <v/>
      </c>
      <c r="CC276" s="45" t="str">
        <f t="shared" si="48"/>
        <v/>
      </c>
      <c r="CD276" s="45" t="str">
        <f t="shared" si="49"/>
        <v/>
      </c>
      <c r="CE276" s="44" t="str">
        <f t="shared" si="50"/>
        <v/>
      </c>
      <c r="CF276" s="45" t="str">
        <f t="shared" si="51"/>
        <v/>
      </c>
      <c r="CG276" s="44" t="e">
        <f>IF(AND(#REF!="",#REF!="",#REF!="",#REF!=""),"",SUM(#REF!,#REF!,#REF!,#REF!,#REF!))</f>
        <v>#REF!</v>
      </c>
      <c r="CH276" s="45" t="str">
        <f t="shared" si="52"/>
        <v/>
      </c>
      <c r="CI276" s="44" t="str">
        <f t="shared" si="53"/>
        <v/>
      </c>
      <c r="CJ276" s="45" t="str">
        <f t="shared" si="54"/>
        <v/>
      </c>
      <c r="CK276" s="44" t="str">
        <f t="shared" si="55"/>
        <v/>
      </c>
      <c r="CL276" s="45" t="str">
        <f t="shared" si="56"/>
        <v/>
      </c>
      <c r="CM276" s="44" t="e">
        <f>IF(AND(#REF!="",#REF!="",#REF!="",#REF!=""),"",SUM(#REF!,#REF!,#REF!,#REF!,#REF!))</f>
        <v>#REF!</v>
      </c>
      <c r="CN276" s="45" t="str">
        <f t="shared" si="57"/>
        <v/>
      </c>
      <c r="CO276" s="38" t="e">
        <f>IF(AND(#REF!="",#REF!="",#REF!="",#REF!=""),"",SUM(#REF!,#REF!,#REF!,#REF!))</f>
        <v>#REF!</v>
      </c>
      <c r="CP276" s="38" t="str">
        <f t="shared" si="58"/>
        <v/>
      </c>
    </row>
    <row r="277" spans="1:94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19"/>
      <c r="AC277" s="20"/>
      <c r="AD277" s="20"/>
      <c r="AE277" s="8"/>
      <c r="AF277" s="62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25"/>
      <c r="AU277" s="8"/>
      <c r="AV277" s="57"/>
      <c r="AW277" s="60"/>
      <c r="AX277" s="8"/>
      <c r="AY277" s="14"/>
      <c r="AZ277" s="24"/>
      <c r="BA277" s="25"/>
      <c r="BB277" s="57"/>
      <c r="BC277" s="24"/>
      <c r="BD277" s="25"/>
      <c r="BE277" s="97"/>
      <c r="BF277" s="24"/>
      <c r="BG277" s="25"/>
      <c r="BH277" s="57"/>
      <c r="BI277" s="13" t="s">
        <v>447</v>
      </c>
      <c r="BJ277" s="109" t="s">
        <v>447</v>
      </c>
      <c r="BK277" s="1"/>
      <c r="BL277" s="1"/>
      <c r="BM277" s="1"/>
      <c r="BN277" s="1"/>
      <c r="BO277" s="1"/>
      <c r="CA277" s="29"/>
      <c r="CB277" s="44" t="str">
        <f t="shared" si="47"/>
        <v/>
      </c>
      <c r="CC277" s="45" t="str">
        <f t="shared" si="48"/>
        <v/>
      </c>
      <c r="CD277" s="45" t="str">
        <f t="shared" si="49"/>
        <v/>
      </c>
      <c r="CE277" s="44" t="str">
        <f t="shared" si="50"/>
        <v/>
      </c>
      <c r="CF277" s="45" t="str">
        <f t="shared" si="51"/>
        <v/>
      </c>
      <c r="CG277" s="44" t="e">
        <f>IF(AND(#REF!="",#REF!="",#REF!="",#REF!=""),"",SUM(#REF!,#REF!,#REF!,#REF!,#REF!))</f>
        <v>#REF!</v>
      </c>
      <c r="CH277" s="45" t="str">
        <f t="shared" si="52"/>
        <v/>
      </c>
      <c r="CI277" s="44" t="str">
        <f t="shared" si="53"/>
        <v/>
      </c>
      <c r="CJ277" s="45" t="str">
        <f t="shared" si="54"/>
        <v/>
      </c>
      <c r="CK277" s="44" t="str">
        <f t="shared" si="55"/>
        <v/>
      </c>
      <c r="CL277" s="45" t="str">
        <f t="shared" si="56"/>
        <v/>
      </c>
      <c r="CM277" s="44" t="e">
        <f>IF(AND(#REF!="",#REF!="",#REF!="",#REF!=""),"",SUM(#REF!,#REF!,#REF!,#REF!,#REF!))</f>
        <v>#REF!</v>
      </c>
      <c r="CN277" s="45" t="str">
        <f t="shared" si="57"/>
        <v/>
      </c>
      <c r="CO277" s="38" t="e">
        <f>IF(AND(#REF!="",#REF!="",#REF!="",#REF!=""),"",SUM(#REF!,#REF!,#REF!,#REF!))</f>
        <v>#REF!</v>
      </c>
      <c r="CP277" s="38" t="str">
        <f t="shared" si="58"/>
        <v/>
      </c>
    </row>
    <row r="278" spans="1:94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19"/>
      <c r="AC278" s="20"/>
      <c r="AD278" s="20"/>
      <c r="AE278" s="8"/>
      <c r="AF278" s="62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25"/>
      <c r="AU278" s="8"/>
      <c r="AV278" s="57"/>
      <c r="AW278" s="60"/>
      <c r="AX278" s="8"/>
      <c r="AY278" s="14"/>
      <c r="AZ278" s="24"/>
      <c r="BA278" s="25"/>
      <c r="BB278" s="57"/>
      <c r="BC278" s="24"/>
      <c r="BD278" s="25"/>
      <c r="BE278" s="97"/>
      <c r="BF278" s="24"/>
      <c r="BG278" s="25"/>
      <c r="BH278" s="57"/>
      <c r="BI278" s="13" t="s">
        <v>447</v>
      </c>
      <c r="BJ278" s="109" t="s">
        <v>447</v>
      </c>
      <c r="BK278" s="1"/>
      <c r="BL278" s="1"/>
      <c r="BM278" s="1"/>
      <c r="BN278" s="1"/>
      <c r="BO278" s="1"/>
      <c r="CA278" s="29"/>
      <c r="CB278" s="44" t="str">
        <f t="shared" si="47"/>
        <v/>
      </c>
      <c r="CC278" s="45" t="str">
        <f t="shared" si="48"/>
        <v/>
      </c>
      <c r="CD278" s="45" t="str">
        <f t="shared" si="49"/>
        <v/>
      </c>
      <c r="CE278" s="44" t="str">
        <f t="shared" si="50"/>
        <v/>
      </c>
      <c r="CF278" s="45" t="str">
        <f t="shared" si="51"/>
        <v/>
      </c>
      <c r="CG278" s="44" t="e">
        <f>IF(AND(#REF!="",#REF!="",#REF!="",#REF!=""),"",SUM(#REF!,#REF!,#REF!,#REF!,#REF!))</f>
        <v>#REF!</v>
      </c>
      <c r="CH278" s="45" t="str">
        <f t="shared" si="52"/>
        <v/>
      </c>
      <c r="CI278" s="44" t="str">
        <f t="shared" si="53"/>
        <v/>
      </c>
      <c r="CJ278" s="45" t="str">
        <f t="shared" si="54"/>
        <v/>
      </c>
      <c r="CK278" s="44" t="str">
        <f t="shared" si="55"/>
        <v/>
      </c>
      <c r="CL278" s="45" t="str">
        <f t="shared" si="56"/>
        <v/>
      </c>
      <c r="CM278" s="44" t="e">
        <f>IF(AND(#REF!="",#REF!="",#REF!="",#REF!=""),"",SUM(#REF!,#REF!,#REF!,#REF!,#REF!))</f>
        <v>#REF!</v>
      </c>
      <c r="CN278" s="45" t="str">
        <f t="shared" si="57"/>
        <v/>
      </c>
      <c r="CO278" s="38" t="e">
        <f>IF(AND(#REF!="",#REF!="",#REF!="",#REF!=""),"",SUM(#REF!,#REF!,#REF!,#REF!))</f>
        <v>#REF!</v>
      </c>
      <c r="CP278" s="38" t="str">
        <f t="shared" si="58"/>
        <v/>
      </c>
    </row>
    <row r="279" spans="1:94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19"/>
      <c r="AC279" s="20"/>
      <c r="AD279" s="20"/>
      <c r="AE279" s="8"/>
      <c r="AF279" s="62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25"/>
      <c r="AU279" s="8"/>
      <c r="AV279" s="57"/>
      <c r="AW279" s="60"/>
      <c r="AX279" s="8"/>
      <c r="AY279" s="14"/>
      <c r="AZ279" s="24"/>
      <c r="BA279" s="25"/>
      <c r="BB279" s="57"/>
      <c r="BC279" s="24"/>
      <c r="BD279" s="25"/>
      <c r="BE279" s="97"/>
      <c r="BF279" s="24"/>
      <c r="BG279" s="25"/>
      <c r="BH279" s="57"/>
      <c r="BI279" s="13" t="s">
        <v>447</v>
      </c>
      <c r="BJ279" s="109" t="s">
        <v>447</v>
      </c>
      <c r="BK279" s="1"/>
      <c r="BL279" s="1"/>
      <c r="BM279" s="1"/>
      <c r="BN279" s="1"/>
      <c r="BO279" s="1"/>
      <c r="CA279" s="29"/>
      <c r="CB279" s="44" t="str">
        <f t="shared" si="47"/>
        <v/>
      </c>
      <c r="CC279" s="45" t="str">
        <f t="shared" si="48"/>
        <v/>
      </c>
      <c r="CD279" s="45" t="str">
        <f t="shared" si="49"/>
        <v/>
      </c>
      <c r="CE279" s="44" t="str">
        <f t="shared" si="50"/>
        <v/>
      </c>
      <c r="CF279" s="45" t="str">
        <f t="shared" si="51"/>
        <v/>
      </c>
      <c r="CG279" s="44" t="e">
        <f>IF(AND(#REF!="",#REF!="",#REF!="",#REF!=""),"",SUM(#REF!,#REF!,#REF!,#REF!,#REF!))</f>
        <v>#REF!</v>
      </c>
      <c r="CH279" s="45" t="str">
        <f t="shared" si="52"/>
        <v/>
      </c>
      <c r="CI279" s="44" t="str">
        <f t="shared" si="53"/>
        <v/>
      </c>
      <c r="CJ279" s="45" t="str">
        <f t="shared" si="54"/>
        <v/>
      </c>
      <c r="CK279" s="44" t="str">
        <f t="shared" si="55"/>
        <v/>
      </c>
      <c r="CL279" s="45" t="str">
        <f t="shared" si="56"/>
        <v/>
      </c>
      <c r="CM279" s="44" t="e">
        <f>IF(AND(#REF!="",#REF!="",#REF!="",#REF!=""),"",SUM(#REF!,#REF!,#REF!,#REF!,#REF!))</f>
        <v>#REF!</v>
      </c>
      <c r="CN279" s="45" t="str">
        <f t="shared" si="57"/>
        <v/>
      </c>
      <c r="CO279" s="38" t="e">
        <f>IF(AND(#REF!="",#REF!="",#REF!="",#REF!=""),"",SUM(#REF!,#REF!,#REF!,#REF!))</f>
        <v>#REF!</v>
      </c>
      <c r="CP279" s="38" t="str">
        <f t="shared" si="58"/>
        <v/>
      </c>
    </row>
    <row r="280" spans="1:94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19"/>
      <c r="AC280" s="20"/>
      <c r="AD280" s="20"/>
      <c r="AE280" s="8"/>
      <c r="AF280" s="62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25"/>
      <c r="AU280" s="8"/>
      <c r="AV280" s="57"/>
      <c r="AW280" s="60"/>
      <c r="AX280" s="8"/>
      <c r="AY280" s="14"/>
      <c r="AZ280" s="24"/>
      <c r="BA280" s="25"/>
      <c r="BB280" s="57"/>
      <c r="BC280" s="24"/>
      <c r="BD280" s="25"/>
      <c r="BE280" s="97"/>
      <c r="BF280" s="24"/>
      <c r="BG280" s="25"/>
      <c r="BH280" s="57"/>
      <c r="BI280" s="13" t="s">
        <v>447</v>
      </c>
      <c r="BJ280" s="109" t="s">
        <v>447</v>
      </c>
      <c r="BK280" s="1"/>
      <c r="BL280" s="1"/>
      <c r="BM280" s="1"/>
      <c r="BN280" s="1"/>
      <c r="BO280" s="1"/>
      <c r="CA280" s="29"/>
      <c r="CB280" s="44" t="str">
        <f t="shared" si="47"/>
        <v/>
      </c>
      <c r="CC280" s="45" t="str">
        <f t="shared" si="48"/>
        <v/>
      </c>
      <c r="CD280" s="45" t="str">
        <f t="shared" si="49"/>
        <v/>
      </c>
      <c r="CE280" s="44" t="str">
        <f t="shared" si="50"/>
        <v/>
      </c>
      <c r="CF280" s="45" t="str">
        <f t="shared" si="51"/>
        <v/>
      </c>
      <c r="CG280" s="44" t="e">
        <f>IF(AND(#REF!="",#REF!="",#REF!="",#REF!=""),"",SUM(#REF!,#REF!,#REF!,#REF!,#REF!))</f>
        <v>#REF!</v>
      </c>
      <c r="CH280" s="45" t="str">
        <f t="shared" si="52"/>
        <v/>
      </c>
      <c r="CI280" s="44" t="str">
        <f t="shared" si="53"/>
        <v/>
      </c>
      <c r="CJ280" s="45" t="str">
        <f t="shared" si="54"/>
        <v/>
      </c>
      <c r="CK280" s="44" t="str">
        <f t="shared" si="55"/>
        <v/>
      </c>
      <c r="CL280" s="45" t="str">
        <f t="shared" si="56"/>
        <v/>
      </c>
      <c r="CM280" s="44" t="e">
        <f>IF(AND(#REF!="",#REF!="",#REF!="",#REF!=""),"",SUM(#REF!,#REF!,#REF!,#REF!,#REF!))</f>
        <v>#REF!</v>
      </c>
      <c r="CN280" s="45" t="str">
        <f t="shared" si="57"/>
        <v/>
      </c>
      <c r="CO280" s="38" t="e">
        <f>IF(AND(#REF!="",#REF!="",#REF!="",#REF!=""),"",SUM(#REF!,#REF!,#REF!,#REF!))</f>
        <v>#REF!</v>
      </c>
      <c r="CP280" s="38" t="str">
        <f t="shared" si="58"/>
        <v/>
      </c>
    </row>
    <row r="281" spans="1:94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19"/>
      <c r="AC281" s="20"/>
      <c r="AD281" s="20"/>
      <c r="AE281" s="8"/>
      <c r="AF281" s="62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25"/>
      <c r="AU281" s="8"/>
      <c r="AV281" s="57"/>
      <c r="AW281" s="60"/>
      <c r="AX281" s="8"/>
      <c r="AY281" s="14"/>
      <c r="AZ281" s="24"/>
      <c r="BA281" s="25"/>
      <c r="BB281" s="57"/>
      <c r="BC281" s="24"/>
      <c r="BD281" s="25"/>
      <c r="BE281" s="97"/>
      <c r="BF281" s="24"/>
      <c r="BG281" s="25"/>
      <c r="BH281" s="57"/>
      <c r="BI281" s="13" t="s">
        <v>447</v>
      </c>
      <c r="BJ281" s="109" t="s">
        <v>447</v>
      </c>
      <c r="BK281" s="1"/>
      <c r="BL281" s="1"/>
      <c r="BM281" s="1"/>
      <c r="BN281" s="1"/>
      <c r="BO281" s="1"/>
      <c r="CA281" s="29"/>
      <c r="CB281" s="44" t="str">
        <f t="shared" si="47"/>
        <v/>
      </c>
      <c r="CC281" s="45" t="str">
        <f t="shared" si="48"/>
        <v/>
      </c>
      <c r="CD281" s="45" t="str">
        <f t="shared" si="49"/>
        <v/>
      </c>
      <c r="CE281" s="44" t="str">
        <f t="shared" si="50"/>
        <v/>
      </c>
      <c r="CF281" s="45" t="str">
        <f t="shared" si="51"/>
        <v/>
      </c>
      <c r="CG281" s="44" t="e">
        <f>IF(AND(#REF!="",#REF!="",#REF!="",#REF!=""),"",SUM(#REF!,#REF!,#REF!,#REF!,#REF!))</f>
        <v>#REF!</v>
      </c>
      <c r="CH281" s="45" t="str">
        <f t="shared" si="52"/>
        <v/>
      </c>
      <c r="CI281" s="44" t="str">
        <f t="shared" si="53"/>
        <v/>
      </c>
      <c r="CJ281" s="45" t="str">
        <f t="shared" si="54"/>
        <v/>
      </c>
      <c r="CK281" s="44" t="str">
        <f t="shared" si="55"/>
        <v/>
      </c>
      <c r="CL281" s="45" t="str">
        <f t="shared" si="56"/>
        <v/>
      </c>
      <c r="CM281" s="44" t="e">
        <f>IF(AND(#REF!="",#REF!="",#REF!="",#REF!=""),"",SUM(#REF!,#REF!,#REF!,#REF!,#REF!))</f>
        <v>#REF!</v>
      </c>
      <c r="CN281" s="45" t="str">
        <f t="shared" si="57"/>
        <v/>
      </c>
      <c r="CO281" s="38" t="e">
        <f>IF(AND(#REF!="",#REF!="",#REF!="",#REF!=""),"",SUM(#REF!,#REF!,#REF!,#REF!))</f>
        <v>#REF!</v>
      </c>
      <c r="CP281" s="38" t="str">
        <f t="shared" si="58"/>
        <v/>
      </c>
    </row>
    <row r="282" spans="1:94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19"/>
      <c r="AC282" s="20"/>
      <c r="AD282" s="20"/>
      <c r="AE282" s="8"/>
      <c r="AF282" s="62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25"/>
      <c r="AU282" s="8"/>
      <c r="AV282" s="57"/>
      <c r="AW282" s="60"/>
      <c r="AX282" s="8"/>
      <c r="AY282" s="14"/>
      <c r="AZ282" s="24"/>
      <c r="BA282" s="25"/>
      <c r="BB282" s="57"/>
      <c r="BC282" s="24"/>
      <c r="BD282" s="25"/>
      <c r="BE282" s="97"/>
      <c r="BF282" s="24"/>
      <c r="BG282" s="25"/>
      <c r="BH282" s="57"/>
      <c r="BI282" s="13" t="s">
        <v>447</v>
      </c>
      <c r="BJ282" s="109" t="s">
        <v>447</v>
      </c>
      <c r="BK282" s="1"/>
      <c r="BL282" s="1"/>
      <c r="BM282" s="1"/>
      <c r="BN282" s="1"/>
      <c r="BO282" s="1"/>
      <c r="CA282" s="29"/>
      <c r="CB282" s="44" t="str">
        <f t="shared" si="47"/>
        <v/>
      </c>
      <c r="CC282" s="45" t="str">
        <f t="shared" si="48"/>
        <v/>
      </c>
      <c r="CD282" s="45" t="str">
        <f t="shared" si="49"/>
        <v/>
      </c>
      <c r="CE282" s="44" t="str">
        <f t="shared" si="50"/>
        <v/>
      </c>
      <c r="CF282" s="45" t="str">
        <f t="shared" si="51"/>
        <v/>
      </c>
      <c r="CG282" s="44" t="e">
        <f>IF(AND(#REF!="",#REF!="",#REF!="",#REF!=""),"",SUM(#REF!,#REF!,#REF!,#REF!,#REF!))</f>
        <v>#REF!</v>
      </c>
      <c r="CH282" s="45" t="str">
        <f t="shared" si="52"/>
        <v/>
      </c>
      <c r="CI282" s="44" t="str">
        <f t="shared" si="53"/>
        <v/>
      </c>
      <c r="CJ282" s="45" t="str">
        <f t="shared" si="54"/>
        <v/>
      </c>
      <c r="CK282" s="44" t="str">
        <f t="shared" si="55"/>
        <v/>
      </c>
      <c r="CL282" s="45" t="str">
        <f t="shared" si="56"/>
        <v/>
      </c>
      <c r="CM282" s="44" t="e">
        <f>IF(AND(#REF!="",#REF!="",#REF!="",#REF!=""),"",SUM(#REF!,#REF!,#REF!,#REF!,#REF!))</f>
        <v>#REF!</v>
      </c>
      <c r="CN282" s="45" t="str">
        <f t="shared" si="57"/>
        <v/>
      </c>
      <c r="CO282" s="38" t="e">
        <f>IF(AND(#REF!="",#REF!="",#REF!="",#REF!=""),"",SUM(#REF!,#REF!,#REF!,#REF!))</f>
        <v>#REF!</v>
      </c>
      <c r="CP282" s="38" t="str">
        <f t="shared" si="58"/>
        <v/>
      </c>
    </row>
    <row r="283" spans="1:94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19"/>
      <c r="AC283" s="20"/>
      <c r="AD283" s="20"/>
      <c r="AE283" s="8"/>
      <c r="AF283" s="62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25"/>
      <c r="AU283" s="8"/>
      <c r="AV283" s="57"/>
      <c r="AW283" s="60"/>
      <c r="AX283" s="8"/>
      <c r="AY283" s="14"/>
      <c r="AZ283" s="24"/>
      <c r="BA283" s="25"/>
      <c r="BB283" s="57"/>
      <c r="BC283" s="24"/>
      <c r="BD283" s="25"/>
      <c r="BE283" s="97"/>
      <c r="BF283" s="24"/>
      <c r="BG283" s="25"/>
      <c r="BH283" s="57"/>
      <c r="BI283" s="13" t="s">
        <v>447</v>
      </c>
      <c r="BJ283" s="109" t="s">
        <v>447</v>
      </c>
      <c r="BK283" s="1"/>
      <c r="BL283" s="1"/>
      <c r="BM283" s="1"/>
      <c r="BN283" s="1"/>
      <c r="BO283" s="1"/>
      <c r="CA283" s="29"/>
      <c r="CB283" s="44" t="str">
        <f t="shared" si="47"/>
        <v/>
      </c>
      <c r="CC283" s="45" t="str">
        <f t="shared" si="48"/>
        <v/>
      </c>
      <c r="CD283" s="45" t="str">
        <f t="shared" si="49"/>
        <v/>
      </c>
      <c r="CE283" s="44" t="str">
        <f t="shared" si="50"/>
        <v/>
      </c>
      <c r="CF283" s="45" t="str">
        <f t="shared" si="51"/>
        <v/>
      </c>
      <c r="CG283" s="44" t="e">
        <f>IF(AND(#REF!="",#REF!="",#REF!="",#REF!=""),"",SUM(#REF!,#REF!,#REF!,#REF!,#REF!))</f>
        <v>#REF!</v>
      </c>
      <c r="CH283" s="45" t="str">
        <f t="shared" si="52"/>
        <v/>
      </c>
      <c r="CI283" s="44" t="str">
        <f t="shared" si="53"/>
        <v/>
      </c>
      <c r="CJ283" s="45" t="str">
        <f t="shared" si="54"/>
        <v/>
      </c>
      <c r="CK283" s="44" t="str">
        <f t="shared" si="55"/>
        <v/>
      </c>
      <c r="CL283" s="45" t="str">
        <f t="shared" si="56"/>
        <v/>
      </c>
      <c r="CM283" s="44" t="e">
        <f>IF(AND(#REF!="",#REF!="",#REF!="",#REF!=""),"",SUM(#REF!,#REF!,#REF!,#REF!,#REF!))</f>
        <v>#REF!</v>
      </c>
      <c r="CN283" s="45" t="str">
        <f t="shared" si="57"/>
        <v/>
      </c>
      <c r="CO283" s="38" t="e">
        <f>IF(AND(#REF!="",#REF!="",#REF!="",#REF!=""),"",SUM(#REF!,#REF!,#REF!,#REF!))</f>
        <v>#REF!</v>
      </c>
      <c r="CP283" s="38" t="str">
        <f t="shared" si="58"/>
        <v/>
      </c>
    </row>
    <row r="284" spans="1:94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19"/>
      <c r="AC284" s="20"/>
      <c r="AD284" s="20"/>
      <c r="AE284" s="8"/>
      <c r="AF284" s="62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25"/>
      <c r="AU284" s="8"/>
      <c r="AV284" s="57"/>
      <c r="AW284" s="60"/>
      <c r="AX284" s="8"/>
      <c r="AY284" s="14"/>
      <c r="AZ284" s="24"/>
      <c r="BA284" s="25"/>
      <c r="BB284" s="57"/>
      <c r="BC284" s="24"/>
      <c r="BD284" s="25"/>
      <c r="BE284" s="97"/>
      <c r="BF284" s="24"/>
      <c r="BG284" s="25"/>
      <c r="BH284" s="57"/>
      <c r="BI284" s="13" t="s">
        <v>447</v>
      </c>
      <c r="BJ284" s="109" t="s">
        <v>447</v>
      </c>
      <c r="BK284" s="1"/>
      <c r="BL284" s="1"/>
      <c r="BM284" s="1"/>
      <c r="BN284" s="1"/>
      <c r="BO284" s="1"/>
      <c r="CA284" s="29"/>
      <c r="CB284" s="44" t="str">
        <f t="shared" si="47"/>
        <v/>
      </c>
      <c r="CC284" s="45" t="str">
        <f t="shared" si="48"/>
        <v/>
      </c>
      <c r="CD284" s="45" t="str">
        <f t="shared" si="49"/>
        <v/>
      </c>
      <c r="CE284" s="44" t="str">
        <f t="shared" si="50"/>
        <v/>
      </c>
      <c r="CF284" s="45" t="str">
        <f t="shared" si="51"/>
        <v/>
      </c>
      <c r="CG284" s="44" t="e">
        <f>IF(AND(#REF!="",#REF!="",#REF!="",#REF!=""),"",SUM(#REF!,#REF!,#REF!,#REF!,#REF!))</f>
        <v>#REF!</v>
      </c>
      <c r="CH284" s="45" t="str">
        <f t="shared" si="52"/>
        <v/>
      </c>
      <c r="CI284" s="44" t="str">
        <f t="shared" si="53"/>
        <v/>
      </c>
      <c r="CJ284" s="45" t="str">
        <f t="shared" si="54"/>
        <v/>
      </c>
      <c r="CK284" s="44" t="str">
        <f t="shared" si="55"/>
        <v/>
      </c>
      <c r="CL284" s="45" t="str">
        <f t="shared" si="56"/>
        <v/>
      </c>
      <c r="CM284" s="44" t="e">
        <f>IF(AND(#REF!="",#REF!="",#REF!="",#REF!=""),"",SUM(#REF!,#REF!,#REF!,#REF!,#REF!))</f>
        <v>#REF!</v>
      </c>
      <c r="CN284" s="45" t="str">
        <f t="shared" si="57"/>
        <v/>
      </c>
      <c r="CO284" s="38" t="e">
        <f>IF(AND(#REF!="",#REF!="",#REF!="",#REF!=""),"",SUM(#REF!,#REF!,#REF!,#REF!))</f>
        <v>#REF!</v>
      </c>
      <c r="CP284" s="38" t="str">
        <f t="shared" si="58"/>
        <v/>
      </c>
    </row>
    <row r="285" spans="1:94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19"/>
      <c r="AC285" s="20"/>
      <c r="AD285" s="20"/>
      <c r="AE285" s="8"/>
      <c r="AF285" s="62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25"/>
      <c r="AU285" s="8"/>
      <c r="AV285" s="57"/>
      <c r="AW285" s="60"/>
      <c r="AX285" s="8"/>
      <c r="AY285" s="14"/>
      <c r="AZ285" s="24"/>
      <c r="BA285" s="25"/>
      <c r="BB285" s="57"/>
      <c r="BC285" s="24"/>
      <c r="BD285" s="25"/>
      <c r="BE285" s="97"/>
      <c r="BF285" s="24"/>
      <c r="BG285" s="25"/>
      <c r="BH285" s="57"/>
      <c r="BI285" s="13" t="s">
        <v>447</v>
      </c>
      <c r="BJ285" s="109" t="s">
        <v>447</v>
      </c>
      <c r="BK285" s="1"/>
      <c r="BL285" s="1"/>
      <c r="BM285" s="1"/>
      <c r="BN285" s="1"/>
      <c r="BO285" s="1"/>
      <c r="CA285" s="29"/>
      <c r="CB285" s="44" t="str">
        <f t="shared" si="47"/>
        <v/>
      </c>
      <c r="CC285" s="45" t="str">
        <f t="shared" si="48"/>
        <v/>
      </c>
      <c r="CD285" s="45" t="str">
        <f t="shared" si="49"/>
        <v/>
      </c>
      <c r="CE285" s="44" t="str">
        <f t="shared" si="50"/>
        <v/>
      </c>
      <c r="CF285" s="45" t="str">
        <f t="shared" si="51"/>
        <v/>
      </c>
      <c r="CG285" s="44" t="e">
        <f>IF(AND(#REF!="",#REF!="",#REF!="",#REF!=""),"",SUM(#REF!,#REF!,#REF!,#REF!,#REF!))</f>
        <v>#REF!</v>
      </c>
      <c r="CH285" s="45" t="str">
        <f t="shared" si="52"/>
        <v/>
      </c>
      <c r="CI285" s="44" t="str">
        <f t="shared" si="53"/>
        <v/>
      </c>
      <c r="CJ285" s="45" t="str">
        <f t="shared" si="54"/>
        <v/>
      </c>
      <c r="CK285" s="44" t="str">
        <f t="shared" si="55"/>
        <v/>
      </c>
      <c r="CL285" s="45" t="str">
        <f t="shared" si="56"/>
        <v/>
      </c>
      <c r="CM285" s="44" t="e">
        <f>IF(AND(#REF!="",#REF!="",#REF!="",#REF!=""),"",SUM(#REF!,#REF!,#REF!,#REF!,#REF!))</f>
        <v>#REF!</v>
      </c>
      <c r="CN285" s="45" t="str">
        <f t="shared" si="57"/>
        <v/>
      </c>
      <c r="CO285" s="38" t="e">
        <f>IF(AND(#REF!="",#REF!="",#REF!="",#REF!=""),"",SUM(#REF!,#REF!,#REF!,#REF!))</f>
        <v>#REF!</v>
      </c>
      <c r="CP285" s="38" t="str">
        <f t="shared" si="58"/>
        <v/>
      </c>
    </row>
    <row r="286" spans="1:94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19"/>
      <c r="AC286" s="20"/>
      <c r="AD286" s="20"/>
      <c r="AE286" s="8"/>
      <c r="AF286" s="62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25"/>
      <c r="AU286" s="8"/>
      <c r="AV286" s="57"/>
      <c r="AW286" s="60"/>
      <c r="AX286" s="8"/>
      <c r="AY286" s="14"/>
      <c r="AZ286" s="24"/>
      <c r="BA286" s="25"/>
      <c r="BB286" s="57"/>
      <c r="BC286" s="24"/>
      <c r="BD286" s="25"/>
      <c r="BE286" s="97"/>
      <c r="BF286" s="24"/>
      <c r="BG286" s="25"/>
      <c r="BH286" s="57"/>
      <c r="BI286" s="13" t="s">
        <v>447</v>
      </c>
      <c r="BJ286" s="109" t="s">
        <v>447</v>
      </c>
      <c r="BK286" s="1"/>
      <c r="BL286" s="1"/>
      <c r="BM286" s="1"/>
      <c r="BN286" s="1"/>
      <c r="BO286" s="1"/>
      <c r="CA286" s="29"/>
      <c r="CB286" s="44" t="str">
        <f t="shared" si="47"/>
        <v/>
      </c>
      <c r="CC286" s="45" t="str">
        <f t="shared" si="48"/>
        <v/>
      </c>
      <c r="CD286" s="45" t="str">
        <f t="shared" si="49"/>
        <v/>
      </c>
      <c r="CE286" s="44" t="str">
        <f t="shared" si="50"/>
        <v/>
      </c>
      <c r="CF286" s="45" t="str">
        <f t="shared" si="51"/>
        <v/>
      </c>
      <c r="CG286" s="44" t="e">
        <f>IF(AND(#REF!="",#REF!="",#REF!="",#REF!=""),"",SUM(#REF!,#REF!,#REF!,#REF!,#REF!))</f>
        <v>#REF!</v>
      </c>
      <c r="CH286" s="45" t="str">
        <f t="shared" si="52"/>
        <v/>
      </c>
      <c r="CI286" s="44" t="str">
        <f t="shared" si="53"/>
        <v/>
      </c>
      <c r="CJ286" s="45" t="str">
        <f t="shared" si="54"/>
        <v/>
      </c>
      <c r="CK286" s="44" t="str">
        <f t="shared" si="55"/>
        <v/>
      </c>
      <c r="CL286" s="45" t="str">
        <f t="shared" si="56"/>
        <v/>
      </c>
      <c r="CM286" s="44" t="e">
        <f>IF(AND(#REF!="",#REF!="",#REF!="",#REF!=""),"",SUM(#REF!,#REF!,#REF!,#REF!,#REF!))</f>
        <v>#REF!</v>
      </c>
      <c r="CN286" s="45" t="str">
        <f t="shared" si="57"/>
        <v/>
      </c>
      <c r="CO286" s="38" t="e">
        <f>IF(AND(#REF!="",#REF!="",#REF!="",#REF!=""),"",SUM(#REF!,#REF!,#REF!,#REF!))</f>
        <v>#REF!</v>
      </c>
      <c r="CP286" s="38" t="str">
        <f t="shared" si="58"/>
        <v/>
      </c>
    </row>
    <row r="287" spans="1:94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19"/>
      <c r="AC287" s="20"/>
      <c r="AD287" s="20"/>
      <c r="AE287" s="8"/>
      <c r="AF287" s="62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25"/>
      <c r="AU287" s="8"/>
      <c r="AV287" s="57"/>
      <c r="AW287" s="60"/>
      <c r="AX287" s="8"/>
      <c r="AY287" s="14"/>
      <c r="AZ287" s="24"/>
      <c r="BA287" s="25"/>
      <c r="BB287" s="57"/>
      <c r="BC287" s="24"/>
      <c r="BD287" s="25"/>
      <c r="BE287" s="97"/>
      <c r="BF287" s="24"/>
      <c r="BG287" s="25"/>
      <c r="BH287" s="57"/>
      <c r="BI287" s="13" t="s">
        <v>447</v>
      </c>
      <c r="BJ287" s="109" t="s">
        <v>447</v>
      </c>
      <c r="BK287" s="1"/>
      <c r="BL287" s="1"/>
      <c r="BM287" s="1"/>
      <c r="BN287" s="1"/>
      <c r="BO287" s="1"/>
      <c r="CA287" s="29"/>
      <c r="CB287" s="44" t="str">
        <f t="shared" si="47"/>
        <v/>
      </c>
      <c r="CC287" s="45" t="str">
        <f t="shared" si="48"/>
        <v/>
      </c>
      <c r="CD287" s="45" t="str">
        <f t="shared" si="49"/>
        <v/>
      </c>
      <c r="CE287" s="44" t="str">
        <f t="shared" si="50"/>
        <v/>
      </c>
      <c r="CF287" s="45" t="str">
        <f t="shared" si="51"/>
        <v/>
      </c>
      <c r="CG287" s="44" t="e">
        <f>IF(AND(#REF!="",#REF!="",#REF!="",#REF!=""),"",SUM(#REF!,#REF!,#REF!,#REF!,#REF!))</f>
        <v>#REF!</v>
      </c>
      <c r="CH287" s="45" t="str">
        <f t="shared" si="52"/>
        <v/>
      </c>
      <c r="CI287" s="44" t="str">
        <f t="shared" si="53"/>
        <v/>
      </c>
      <c r="CJ287" s="45" t="str">
        <f t="shared" si="54"/>
        <v/>
      </c>
      <c r="CK287" s="44" t="str">
        <f t="shared" si="55"/>
        <v/>
      </c>
      <c r="CL287" s="45" t="str">
        <f t="shared" si="56"/>
        <v/>
      </c>
      <c r="CM287" s="44" t="e">
        <f>IF(AND(#REF!="",#REF!="",#REF!="",#REF!=""),"",SUM(#REF!,#REF!,#REF!,#REF!,#REF!))</f>
        <v>#REF!</v>
      </c>
      <c r="CN287" s="45" t="str">
        <f t="shared" si="57"/>
        <v/>
      </c>
      <c r="CO287" s="38" t="e">
        <f>IF(AND(#REF!="",#REF!="",#REF!="",#REF!=""),"",SUM(#REF!,#REF!,#REF!,#REF!))</f>
        <v>#REF!</v>
      </c>
      <c r="CP287" s="38" t="str">
        <f t="shared" si="58"/>
        <v/>
      </c>
    </row>
    <row r="288" spans="1:94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19"/>
      <c r="AC288" s="20"/>
      <c r="AD288" s="20"/>
      <c r="AE288" s="8"/>
      <c r="AF288" s="62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25"/>
      <c r="AU288" s="8"/>
      <c r="AV288" s="57"/>
      <c r="AW288" s="60"/>
      <c r="AX288" s="8"/>
      <c r="AY288" s="14"/>
      <c r="AZ288" s="24"/>
      <c r="BA288" s="25"/>
      <c r="BB288" s="57"/>
      <c r="BC288" s="24"/>
      <c r="BD288" s="25"/>
      <c r="BE288" s="97"/>
      <c r="BF288" s="24"/>
      <c r="BG288" s="25"/>
      <c r="BH288" s="57"/>
      <c r="BI288" s="13" t="s">
        <v>447</v>
      </c>
      <c r="BJ288" s="109" t="s">
        <v>447</v>
      </c>
      <c r="BK288" s="1"/>
      <c r="BL288" s="1"/>
      <c r="BM288" s="1"/>
      <c r="BN288" s="1"/>
      <c r="BO288" s="1"/>
      <c r="CA288" s="29"/>
      <c r="CB288" s="44" t="str">
        <f t="shared" si="47"/>
        <v/>
      </c>
      <c r="CC288" s="45" t="str">
        <f t="shared" si="48"/>
        <v/>
      </c>
      <c r="CD288" s="45" t="str">
        <f t="shared" si="49"/>
        <v/>
      </c>
      <c r="CE288" s="44" t="str">
        <f t="shared" si="50"/>
        <v/>
      </c>
      <c r="CF288" s="45" t="str">
        <f t="shared" si="51"/>
        <v/>
      </c>
      <c r="CG288" s="44" t="e">
        <f>IF(AND(#REF!="",#REF!="",#REF!="",#REF!=""),"",SUM(#REF!,#REF!,#REF!,#REF!,#REF!))</f>
        <v>#REF!</v>
      </c>
      <c r="CH288" s="45" t="str">
        <f t="shared" si="52"/>
        <v/>
      </c>
      <c r="CI288" s="44" t="str">
        <f t="shared" si="53"/>
        <v/>
      </c>
      <c r="CJ288" s="45" t="str">
        <f t="shared" si="54"/>
        <v/>
      </c>
      <c r="CK288" s="44" t="str">
        <f t="shared" si="55"/>
        <v/>
      </c>
      <c r="CL288" s="45" t="str">
        <f t="shared" si="56"/>
        <v/>
      </c>
      <c r="CM288" s="44" t="e">
        <f>IF(AND(#REF!="",#REF!="",#REF!="",#REF!=""),"",SUM(#REF!,#REF!,#REF!,#REF!,#REF!))</f>
        <v>#REF!</v>
      </c>
      <c r="CN288" s="45" t="str">
        <f t="shared" si="57"/>
        <v/>
      </c>
      <c r="CO288" s="38" t="e">
        <f>IF(AND(#REF!="",#REF!="",#REF!="",#REF!=""),"",SUM(#REF!,#REF!,#REF!,#REF!))</f>
        <v>#REF!</v>
      </c>
      <c r="CP288" s="38" t="str">
        <f t="shared" si="58"/>
        <v/>
      </c>
    </row>
    <row r="289" spans="1:94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19"/>
      <c r="AC289" s="20"/>
      <c r="AD289" s="20"/>
      <c r="AE289" s="8"/>
      <c r="AF289" s="62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25"/>
      <c r="AU289" s="8"/>
      <c r="AV289" s="57"/>
      <c r="AW289" s="60"/>
      <c r="AX289" s="8"/>
      <c r="AY289" s="14"/>
      <c r="AZ289" s="24"/>
      <c r="BA289" s="25"/>
      <c r="BB289" s="57"/>
      <c r="BC289" s="24"/>
      <c r="BD289" s="25"/>
      <c r="BE289" s="97"/>
      <c r="BF289" s="24"/>
      <c r="BG289" s="25"/>
      <c r="BH289" s="57"/>
      <c r="BI289" s="13" t="s">
        <v>447</v>
      </c>
      <c r="BJ289" s="109" t="s">
        <v>447</v>
      </c>
      <c r="BK289" s="1"/>
      <c r="BL289" s="1"/>
      <c r="BM289" s="1"/>
      <c r="BN289" s="1"/>
      <c r="BO289" s="1"/>
      <c r="CA289" s="29"/>
      <c r="CB289" s="44" t="str">
        <f t="shared" si="47"/>
        <v/>
      </c>
      <c r="CC289" s="45" t="str">
        <f t="shared" si="48"/>
        <v/>
      </c>
      <c r="CD289" s="45" t="str">
        <f t="shared" si="49"/>
        <v/>
      </c>
      <c r="CE289" s="44" t="str">
        <f t="shared" si="50"/>
        <v/>
      </c>
      <c r="CF289" s="45" t="str">
        <f t="shared" si="51"/>
        <v/>
      </c>
      <c r="CG289" s="44" t="e">
        <f>IF(AND(#REF!="",#REF!="",#REF!="",#REF!=""),"",SUM(#REF!,#REF!,#REF!,#REF!,#REF!))</f>
        <v>#REF!</v>
      </c>
      <c r="CH289" s="45" t="str">
        <f t="shared" si="52"/>
        <v/>
      </c>
      <c r="CI289" s="44" t="str">
        <f t="shared" si="53"/>
        <v/>
      </c>
      <c r="CJ289" s="45" t="str">
        <f t="shared" si="54"/>
        <v/>
      </c>
      <c r="CK289" s="44" t="str">
        <f t="shared" si="55"/>
        <v/>
      </c>
      <c r="CL289" s="45" t="str">
        <f t="shared" si="56"/>
        <v/>
      </c>
      <c r="CM289" s="44" t="e">
        <f>IF(AND(#REF!="",#REF!="",#REF!="",#REF!=""),"",SUM(#REF!,#REF!,#REF!,#REF!,#REF!))</f>
        <v>#REF!</v>
      </c>
      <c r="CN289" s="45" t="str">
        <f t="shared" si="57"/>
        <v/>
      </c>
      <c r="CO289" s="38" t="e">
        <f>IF(AND(#REF!="",#REF!="",#REF!="",#REF!=""),"",SUM(#REF!,#REF!,#REF!,#REF!))</f>
        <v>#REF!</v>
      </c>
      <c r="CP289" s="38" t="str">
        <f t="shared" si="58"/>
        <v/>
      </c>
    </row>
    <row r="290" spans="1:94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19"/>
      <c r="AC290" s="20"/>
      <c r="AD290" s="20"/>
      <c r="AE290" s="8"/>
      <c r="AF290" s="62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25"/>
      <c r="AU290" s="8"/>
      <c r="AV290" s="57"/>
      <c r="AW290" s="60"/>
      <c r="AX290" s="8"/>
      <c r="AY290" s="14"/>
      <c r="AZ290" s="24"/>
      <c r="BA290" s="25"/>
      <c r="BB290" s="57"/>
      <c r="BC290" s="24"/>
      <c r="BD290" s="25"/>
      <c r="BE290" s="97"/>
      <c r="BF290" s="24"/>
      <c r="BG290" s="25"/>
      <c r="BH290" s="57"/>
      <c r="BI290" s="13" t="s">
        <v>447</v>
      </c>
      <c r="BJ290" s="109" t="s">
        <v>447</v>
      </c>
      <c r="BK290" s="1"/>
      <c r="BL290" s="1"/>
      <c r="BM290" s="1"/>
      <c r="BN290" s="1"/>
      <c r="BO290" s="1"/>
      <c r="CA290" s="29"/>
      <c r="CB290" s="44" t="str">
        <f t="shared" si="47"/>
        <v/>
      </c>
      <c r="CC290" s="45" t="str">
        <f t="shared" si="48"/>
        <v/>
      </c>
      <c r="CD290" s="45" t="str">
        <f t="shared" si="49"/>
        <v/>
      </c>
      <c r="CE290" s="44" t="str">
        <f t="shared" si="50"/>
        <v/>
      </c>
      <c r="CF290" s="45" t="str">
        <f t="shared" si="51"/>
        <v/>
      </c>
      <c r="CG290" s="44" t="e">
        <f>IF(AND(#REF!="",#REF!="",#REF!="",#REF!=""),"",SUM(#REF!,#REF!,#REF!,#REF!,#REF!))</f>
        <v>#REF!</v>
      </c>
      <c r="CH290" s="45" t="str">
        <f t="shared" si="52"/>
        <v/>
      </c>
      <c r="CI290" s="44" t="str">
        <f t="shared" si="53"/>
        <v/>
      </c>
      <c r="CJ290" s="45" t="str">
        <f t="shared" si="54"/>
        <v/>
      </c>
      <c r="CK290" s="44" t="str">
        <f t="shared" si="55"/>
        <v/>
      </c>
      <c r="CL290" s="45" t="str">
        <f t="shared" si="56"/>
        <v/>
      </c>
      <c r="CM290" s="44" t="e">
        <f>IF(AND(#REF!="",#REF!="",#REF!="",#REF!=""),"",SUM(#REF!,#REF!,#REF!,#REF!,#REF!))</f>
        <v>#REF!</v>
      </c>
      <c r="CN290" s="45" t="str">
        <f t="shared" si="57"/>
        <v/>
      </c>
      <c r="CO290" s="38" t="e">
        <f>IF(AND(#REF!="",#REF!="",#REF!="",#REF!=""),"",SUM(#REF!,#REF!,#REF!,#REF!))</f>
        <v>#REF!</v>
      </c>
      <c r="CP290" s="38" t="str">
        <f t="shared" si="58"/>
        <v/>
      </c>
    </row>
    <row r="291" spans="1:94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19"/>
      <c r="AC291" s="20"/>
      <c r="AD291" s="20"/>
      <c r="AE291" s="8"/>
      <c r="AF291" s="62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25"/>
      <c r="AU291" s="8"/>
      <c r="AV291" s="57"/>
      <c r="AW291" s="60"/>
      <c r="AX291" s="8"/>
      <c r="AY291" s="14"/>
      <c r="AZ291" s="24"/>
      <c r="BA291" s="25"/>
      <c r="BB291" s="57"/>
      <c r="BC291" s="24"/>
      <c r="BD291" s="25"/>
      <c r="BE291" s="97"/>
      <c r="BF291" s="24"/>
      <c r="BG291" s="25"/>
      <c r="BH291" s="57"/>
      <c r="BI291" s="13" t="s">
        <v>447</v>
      </c>
      <c r="BJ291" s="109" t="s">
        <v>447</v>
      </c>
      <c r="BK291" s="1"/>
      <c r="BL291" s="1"/>
      <c r="BM291" s="1"/>
      <c r="BN291" s="1"/>
      <c r="BO291" s="1"/>
      <c r="CA291" s="29"/>
      <c r="CB291" s="44" t="str">
        <f t="shared" si="47"/>
        <v/>
      </c>
      <c r="CC291" s="45" t="str">
        <f t="shared" si="48"/>
        <v/>
      </c>
      <c r="CD291" s="45" t="str">
        <f t="shared" si="49"/>
        <v/>
      </c>
      <c r="CE291" s="44" t="str">
        <f t="shared" si="50"/>
        <v/>
      </c>
      <c r="CF291" s="45" t="str">
        <f t="shared" si="51"/>
        <v/>
      </c>
      <c r="CG291" s="44" t="e">
        <f>IF(AND(#REF!="",#REF!="",#REF!="",#REF!=""),"",SUM(#REF!,#REF!,#REF!,#REF!,#REF!))</f>
        <v>#REF!</v>
      </c>
      <c r="CH291" s="45" t="str">
        <f t="shared" si="52"/>
        <v/>
      </c>
      <c r="CI291" s="44" t="str">
        <f t="shared" si="53"/>
        <v/>
      </c>
      <c r="CJ291" s="45" t="str">
        <f t="shared" si="54"/>
        <v/>
      </c>
      <c r="CK291" s="44" t="str">
        <f t="shared" si="55"/>
        <v/>
      </c>
      <c r="CL291" s="45" t="str">
        <f t="shared" si="56"/>
        <v/>
      </c>
      <c r="CM291" s="44" t="e">
        <f>IF(AND(#REF!="",#REF!="",#REF!="",#REF!=""),"",SUM(#REF!,#REF!,#REF!,#REF!,#REF!))</f>
        <v>#REF!</v>
      </c>
      <c r="CN291" s="45" t="str">
        <f t="shared" si="57"/>
        <v/>
      </c>
      <c r="CO291" s="38" t="e">
        <f>IF(AND(#REF!="",#REF!="",#REF!="",#REF!=""),"",SUM(#REF!,#REF!,#REF!,#REF!))</f>
        <v>#REF!</v>
      </c>
      <c r="CP291" s="38" t="str">
        <f t="shared" si="58"/>
        <v/>
      </c>
    </row>
    <row r="292" spans="1:94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19"/>
      <c r="AC292" s="20"/>
      <c r="AD292" s="20"/>
      <c r="AE292" s="8"/>
      <c r="AF292" s="62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25"/>
      <c r="AU292" s="8"/>
      <c r="AV292" s="57"/>
      <c r="AW292" s="60"/>
      <c r="AX292" s="8"/>
      <c r="AY292" s="14"/>
      <c r="AZ292" s="24"/>
      <c r="BA292" s="25"/>
      <c r="BB292" s="57"/>
      <c r="BC292" s="24"/>
      <c r="BD292" s="25"/>
      <c r="BE292" s="97"/>
      <c r="BF292" s="24"/>
      <c r="BG292" s="25"/>
      <c r="BH292" s="57"/>
      <c r="BI292" s="13" t="s">
        <v>447</v>
      </c>
      <c r="BJ292" s="109" t="s">
        <v>447</v>
      </c>
      <c r="BK292" s="1"/>
      <c r="BL292" s="1"/>
      <c r="BM292" s="1"/>
      <c r="BN292" s="1"/>
      <c r="BO292" s="1"/>
      <c r="CA292" s="29"/>
      <c r="CB292" s="44" t="str">
        <f t="shared" si="47"/>
        <v/>
      </c>
      <c r="CC292" s="45" t="str">
        <f t="shared" si="48"/>
        <v/>
      </c>
      <c r="CD292" s="45" t="str">
        <f t="shared" si="49"/>
        <v/>
      </c>
      <c r="CE292" s="44" t="str">
        <f t="shared" si="50"/>
        <v/>
      </c>
      <c r="CF292" s="45" t="str">
        <f t="shared" si="51"/>
        <v/>
      </c>
      <c r="CG292" s="44" t="e">
        <f>IF(AND(#REF!="",#REF!="",#REF!="",#REF!=""),"",SUM(#REF!,#REF!,#REF!,#REF!,#REF!))</f>
        <v>#REF!</v>
      </c>
      <c r="CH292" s="45" t="str">
        <f t="shared" si="52"/>
        <v/>
      </c>
      <c r="CI292" s="44" t="str">
        <f t="shared" si="53"/>
        <v/>
      </c>
      <c r="CJ292" s="45" t="str">
        <f t="shared" si="54"/>
        <v/>
      </c>
      <c r="CK292" s="44" t="str">
        <f t="shared" si="55"/>
        <v/>
      </c>
      <c r="CL292" s="45" t="str">
        <f t="shared" si="56"/>
        <v/>
      </c>
      <c r="CM292" s="44" t="e">
        <f>IF(AND(#REF!="",#REF!="",#REF!="",#REF!=""),"",SUM(#REF!,#REF!,#REF!,#REF!,#REF!))</f>
        <v>#REF!</v>
      </c>
      <c r="CN292" s="45" t="str">
        <f t="shared" si="57"/>
        <v/>
      </c>
      <c r="CO292" s="38" t="e">
        <f>IF(AND(#REF!="",#REF!="",#REF!="",#REF!=""),"",SUM(#REF!,#REF!,#REF!,#REF!))</f>
        <v>#REF!</v>
      </c>
      <c r="CP292" s="38" t="str">
        <f t="shared" si="58"/>
        <v/>
      </c>
    </row>
    <row r="293" spans="1:94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19"/>
      <c r="AC293" s="20"/>
      <c r="AD293" s="20"/>
      <c r="AE293" s="8"/>
      <c r="AF293" s="62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25"/>
      <c r="AU293" s="8"/>
      <c r="AV293" s="57"/>
      <c r="AW293" s="60"/>
      <c r="AX293" s="8"/>
      <c r="AY293" s="14"/>
      <c r="AZ293" s="24"/>
      <c r="BA293" s="25"/>
      <c r="BB293" s="57"/>
      <c r="BC293" s="24"/>
      <c r="BD293" s="25"/>
      <c r="BE293" s="97"/>
      <c r="BF293" s="24"/>
      <c r="BG293" s="25"/>
      <c r="BH293" s="57"/>
      <c r="BI293" s="13" t="s">
        <v>447</v>
      </c>
      <c r="BJ293" s="109" t="s">
        <v>447</v>
      </c>
      <c r="BK293" s="1"/>
      <c r="BL293" s="1"/>
      <c r="BM293" s="1"/>
      <c r="BN293" s="1"/>
      <c r="BO293" s="1"/>
      <c r="CA293" s="29"/>
      <c r="CB293" s="44" t="str">
        <f t="shared" si="47"/>
        <v/>
      </c>
      <c r="CC293" s="45" t="str">
        <f t="shared" si="48"/>
        <v/>
      </c>
      <c r="CD293" s="45" t="str">
        <f t="shared" si="49"/>
        <v/>
      </c>
      <c r="CE293" s="44" t="str">
        <f t="shared" si="50"/>
        <v/>
      </c>
      <c r="CF293" s="45" t="str">
        <f t="shared" si="51"/>
        <v/>
      </c>
      <c r="CG293" s="44" t="e">
        <f>IF(AND(#REF!="",#REF!="",#REF!="",#REF!=""),"",SUM(#REF!,#REF!,#REF!,#REF!,#REF!))</f>
        <v>#REF!</v>
      </c>
      <c r="CH293" s="45" t="str">
        <f t="shared" si="52"/>
        <v/>
      </c>
      <c r="CI293" s="44" t="str">
        <f t="shared" si="53"/>
        <v/>
      </c>
      <c r="CJ293" s="45" t="str">
        <f t="shared" si="54"/>
        <v/>
      </c>
      <c r="CK293" s="44" t="str">
        <f t="shared" si="55"/>
        <v/>
      </c>
      <c r="CL293" s="45" t="str">
        <f t="shared" si="56"/>
        <v/>
      </c>
      <c r="CM293" s="44" t="e">
        <f>IF(AND(#REF!="",#REF!="",#REF!="",#REF!=""),"",SUM(#REF!,#REF!,#REF!,#REF!,#REF!))</f>
        <v>#REF!</v>
      </c>
      <c r="CN293" s="45" t="str">
        <f t="shared" si="57"/>
        <v/>
      </c>
      <c r="CO293" s="38" t="e">
        <f>IF(AND(#REF!="",#REF!="",#REF!="",#REF!=""),"",SUM(#REF!,#REF!,#REF!,#REF!))</f>
        <v>#REF!</v>
      </c>
      <c r="CP293" s="38" t="str">
        <f t="shared" si="58"/>
        <v/>
      </c>
    </row>
    <row r="294" spans="1:94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19"/>
      <c r="AC294" s="20"/>
      <c r="AD294" s="20"/>
      <c r="AE294" s="8"/>
      <c r="AF294" s="62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25"/>
      <c r="AU294" s="8"/>
      <c r="AV294" s="57"/>
      <c r="AW294" s="60"/>
      <c r="AX294" s="8"/>
      <c r="AY294" s="14"/>
      <c r="AZ294" s="24"/>
      <c r="BA294" s="25"/>
      <c r="BB294" s="57"/>
      <c r="BC294" s="24"/>
      <c r="BD294" s="25"/>
      <c r="BE294" s="97"/>
      <c r="BF294" s="24"/>
      <c r="BG294" s="25"/>
      <c r="BH294" s="57"/>
      <c r="BI294" s="13" t="s">
        <v>447</v>
      </c>
      <c r="BJ294" s="109" t="s">
        <v>447</v>
      </c>
      <c r="BK294" s="1"/>
      <c r="BL294" s="1"/>
      <c r="BM294" s="1"/>
      <c r="BN294" s="1"/>
      <c r="BO294" s="1"/>
      <c r="CA294" s="29"/>
      <c r="CB294" s="44" t="str">
        <f t="shared" si="47"/>
        <v/>
      </c>
      <c r="CC294" s="45" t="str">
        <f t="shared" si="48"/>
        <v/>
      </c>
      <c r="CD294" s="45" t="str">
        <f t="shared" si="49"/>
        <v/>
      </c>
      <c r="CE294" s="44" t="str">
        <f t="shared" si="50"/>
        <v/>
      </c>
      <c r="CF294" s="45" t="str">
        <f t="shared" si="51"/>
        <v/>
      </c>
      <c r="CG294" s="44" t="e">
        <f>IF(AND(#REF!="",#REF!="",#REF!="",#REF!=""),"",SUM(#REF!,#REF!,#REF!,#REF!,#REF!))</f>
        <v>#REF!</v>
      </c>
      <c r="CH294" s="45" t="str">
        <f t="shared" si="52"/>
        <v/>
      </c>
      <c r="CI294" s="44" t="str">
        <f t="shared" si="53"/>
        <v/>
      </c>
      <c r="CJ294" s="45" t="str">
        <f t="shared" si="54"/>
        <v/>
      </c>
      <c r="CK294" s="44" t="str">
        <f t="shared" si="55"/>
        <v/>
      </c>
      <c r="CL294" s="45" t="str">
        <f t="shared" si="56"/>
        <v/>
      </c>
      <c r="CM294" s="44" t="e">
        <f>IF(AND(#REF!="",#REF!="",#REF!="",#REF!=""),"",SUM(#REF!,#REF!,#REF!,#REF!,#REF!))</f>
        <v>#REF!</v>
      </c>
      <c r="CN294" s="45" t="str">
        <f t="shared" si="57"/>
        <v/>
      </c>
      <c r="CO294" s="38" t="e">
        <f>IF(AND(#REF!="",#REF!="",#REF!="",#REF!=""),"",SUM(#REF!,#REF!,#REF!,#REF!))</f>
        <v>#REF!</v>
      </c>
      <c r="CP294" s="38" t="str">
        <f t="shared" si="58"/>
        <v/>
      </c>
    </row>
    <row r="295" spans="1:94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19"/>
      <c r="AC295" s="20"/>
      <c r="AD295" s="20"/>
      <c r="AE295" s="8"/>
      <c r="AF295" s="62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25"/>
      <c r="AU295" s="8"/>
      <c r="AV295" s="57"/>
      <c r="AW295" s="60"/>
      <c r="AX295" s="8"/>
      <c r="AY295" s="14"/>
      <c r="AZ295" s="24"/>
      <c r="BA295" s="25"/>
      <c r="BB295" s="57"/>
      <c r="BC295" s="24"/>
      <c r="BD295" s="25"/>
      <c r="BE295" s="97"/>
      <c r="BF295" s="24"/>
      <c r="BG295" s="25"/>
      <c r="BH295" s="57"/>
      <c r="BI295" s="13" t="s">
        <v>447</v>
      </c>
      <c r="BJ295" s="109" t="s">
        <v>447</v>
      </c>
      <c r="BK295" s="1"/>
      <c r="BL295" s="1"/>
      <c r="BM295" s="1"/>
      <c r="BN295" s="1"/>
      <c r="BO295" s="1"/>
      <c r="CA295" s="29"/>
      <c r="CB295" s="44" t="str">
        <f t="shared" si="47"/>
        <v/>
      </c>
      <c r="CC295" s="45" t="str">
        <f t="shared" si="48"/>
        <v/>
      </c>
      <c r="CD295" s="45" t="str">
        <f t="shared" si="49"/>
        <v/>
      </c>
      <c r="CE295" s="44" t="str">
        <f t="shared" si="50"/>
        <v/>
      </c>
      <c r="CF295" s="45" t="str">
        <f t="shared" si="51"/>
        <v/>
      </c>
      <c r="CG295" s="44" t="e">
        <f>IF(AND(#REF!="",#REF!="",#REF!="",#REF!=""),"",SUM(#REF!,#REF!,#REF!,#REF!,#REF!))</f>
        <v>#REF!</v>
      </c>
      <c r="CH295" s="45" t="str">
        <f t="shared" si="52"/>
        <v/>
      </c>
      <c r="CI295" s="44" t="str">
        <f t="shared" si="53"/>
        <v/>
      </c>
      <c r="CJ295" s="45" t="str">
        <f t="shared" si="54"/>
        <v/>
      </c>
      <c r="CK295" s="44" t="str">
        <f t="shared" si="55"/>
        <v/>
      </c>
      <c r="CL295" s="45" t="str">
        <f t="shared" si="56"/>
        <v/>
      </c>
      <c r="CM295" s="44" t="e">
        <f>IF(AND(#REF!="",#REF!="",#REF!="",#REF!=""),"",SUM(#REF!,#REF!,#REF!,#REF!,#REF!))</f>
        <v>#REF!</v>
      </c>
      <c r="CN295" s="45" t="str">
        <f t="shared" si="57"/>
        <v/>
      </c>
      <c r="CO295" s="38" t="e">
        <f>IF(AND(#REF!="",#REF!="",#REF!="",#REF!=""),"",SUM(#REF!,#REF!,#REF!,#REF!))</f>
        <v>#REF!</v>
      </c>
      <c r="CP295" s="38" t="str">
        <f t="shared" si="58"/>
        <v/>
      </c>
    </row>
    <row r="296" spans="1:94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19"/>
      <c r="AC296" s="20"/>
      <c r="AD296" s="20"/>
      <c r="AE296" s="8"/>
      <c r="AF296" s="62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25"/>
      <c r="AU296" s="8"/>
      <c r="AV296" s="57"/>
      <c r="AW296" s="60"/>
      <c r="AX296" s="8"/>
      <c r="AY296" s="14"/>
      <c r="AZ296" s="24"/>
      <c r="BA296" s="25"/>
      <c r="BB296" s="57"/>
      <c r="BC296" s="24"/>
      <c r="BD296" s="25"/>
      <c r="BE296" s="97"/>
      <c r="BF296" s="24"/>
      <c r="BG296" s="25"/>
      <c r="BH296" s="57"/>
      <c r="BI296" s="13" t="s">
        <v>447</v>
      </c>
      <c r="BJ296" s="109" t="s">
        <v>447</v>
      </c>
      <c r="BK296" s="1"/>
      <c r="BL296" s="1"/>
      <c r="BM296" s="1"/>
      <c r="BN296" s="1"/>
      <c r="BO296" s="1"/>
      <c r="CA296" s="29"/>
      <c r="CB296" s="44" t="str">
        <f t="shared" si="47"/>
        <v/>
      </c>
      <c r="CC296" s="45" t="str">
        <f t="shared" si="48"/>
        <v/>
      </c>
      <c r="CD296" s="45" t="str">
        <f t="shared" si="49"/>
        <v/>
      </c>
      <c r="CE296" s="44" t="str">
        <f t="shared" si="50"/>
        <v/>
      </c>
      <c r="CF296" s="45" t="str">
        <f t="shared" si="51"/>
        <v/>
      </c>
      <c r="CG296" s="44" t="e">
        <f>IF(AND(#REF!="",#REF!="",#REF!="",#REF!=""),"",SUM(#REF!,#REF!,#REF!,#REF!,#REF!))</f>
        <v>#REF!</v>
      </c>
      <c r="CH296" s="45" t="str">
        <f t="shared" si="52"/>
        <v/>
      </c>
      <c r="CI296" s="44" t="str">
        <f t="shared" si="53"/>
        <v/>
      </c>
      <c r="CJ296" s="45" t="str">
        <f t="shared" si="54"/>
        <v/>
      </c>
      <c r="CK296" s="44" t="str">
        <f t="shared" si="55"/>
        <v/>
      </c>
      <c r="CL296" s="45" t="str">
        <f t="shared" si="56"/>
        <v/>
      </c>
      <c r="CM296" s="44" t="e">
        <f>IF(AND(#REF!="",#REF!="",#REF!="",#REF!=""),"",SUM(#REF!,#REF!,#REF!,#REF!,#REF!))</f>
        <v>#REF!</v>
      </c>
      <c r="CN296" s="45" t="str">
        <f t="shared" si="57"/>
        <v/>
      </c>
      <c r="CO296" s="38" t="e">
        <f>IF(AND(#REF!="",#REF!="",#REF!="",#REF!=""),"",SUM(#REF!,#REF!,#REF!,#REF!))</f>
        <v>#REF!</v>
      </c>
      <c r="CP296" s="38" t="str">
        <f t="shared" si="58"/>
        <v/>
      </c>
    </row>
    <row r="297" spans="1:94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19"/>
      <c r="AC297" s="20"/>
      <c r="AD297" s="20"/>
      <c r="AE297" s="8"/>
      <c r="AF297" s="62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25"/>
      <c r="AU297" s="8"/>
      <c r="AV297" s="57"/>
      <c r="AW297" s="60"/>
      <c r="AX297" s="8"/>
      <c r="AY297" s="14"/>
      <c r="AZ297" s="24"/>
      <c r="BA297" s="25"/>
      <c r="BB297" s="57"/>
      <c r="BC297" s="24"/>
      <c r="BD297" s="25"/>
      <c r="BE297" s="97"/>
      <c r="BF297" s="24"/>
      <c r="BG297" s="25"/>
      <c r="BH297" s="57"/>
      <c r="BI297" s="13" t="s">
        <v>447</v>
      </c>
      <c r="BJ297" s="109" t="s">
        <v>447</v>
      </c>
      <c r="BK297" s="1"/>
      <c r="BL297" s="1"/>
      <c r="BM297" s="1"/>
      <c r="BN297" s="1"/>
      <c r="BO297" s="1"/>
      <c r="CA297" s="29"/>
      <c r="CB297" s="44" t="str">
        <f t="shared" si="47"/>
        <v/>
      </c>
      <c r="CC297" s="45" t="str">
        <f t="shared" si="48"/>
        <v/>
      </c>
      <c r="CD297" s="45" t="str">
        <f t="shared" si="49"/>
        <v/>
      </c>
      <c r="CE297" s="44" t="str">
        <f t="shared" si="50"/>
        <v/>
      </c>
      <c r="CF297" s="45" t="str">
        <f t="shared" si="51"/>
        <v/>
      </c>
      <c r="CG297" s="44" t="e">
        <f>IF(AND(#REF!="",#REF!="",#REF!="",#REF!=""),"",SUM(#REF!,#REF!,#REF!,#REF!,#REF!))</f>
        <v>#REF!</v>
      </c>
      <c r="CH297" s="45" t="str">
        <f t="shared" si="52"/>
        <v/>
      </c>
      <c r="CI297" s="44" t="str">
        <f t="shared" si="53"/>
        <v/>
      </c>
      <c r="CJ297" s="45" t="str">
        <f t="shared" si="54"/>
        <v/>
      </c>
      <c r="CK297" s="44" t="str">
        <f t="shared" si="55"/>
        <v/>
      </c>
      <c r="CL297" s="45" t="str">
        <f t="shared" si="56"/>
        <v/>
      </c>
      <c r="CM297" s="44" t="e">
        <f>IF(AND(#REF!="",#REF!="",#REF!="",#REF!=""),"",SUM(#REF!,#REF!,#REF!,#REF!,#REF!))</f>
        <v>#REF!</v>
      </c>
      <c r="CN297" s="45" t="str">
        <f t="shared" si="57"/>
        <v/>
      </c>
      <c r="CO297" s="38" t="e">
        <f>IF(AND(#REF!="",#REF!="",#REF!="",#REF!=""),"",SUM(#REF!,#REF!,#REF!,#REF!))</f>
        <v>#REF!</v>
      </c>
      <c r="CP297" s="38" t="str">
        <f t="shared" si="58"/>
        <v/>
      </c>
    </row>
    <row r="298" spans="1:94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19"/>
      <c r="AC298" s="20"/>
      <c r="AD298" s="20"/>
      <c r="AE298" s="8"/>
      <c r="AF298" s="62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25"/>
      <c r="AU298" s="8"/>
      <c r="AV298" s="57"/>
      <c r="AW298" s="60"/>
      <c r="AX298" s="8"/>
      <c r="AY298" s="14"/>
      <c r="AZ298" s="24"/>
      <c r="BA298" s="25"/>
      <c r="BB298" s="57"/>
      <c r="BC298" s="24"/>
      <c r="BD298" s="25"/>
      <c r="BE298" s="97"/>
      <c r="BF298" s="24"/>
      <c r="BG298" s="25"/>
      <c r="BH298" s="57"/>
      <c r="BI298" s="13" t="s">
        <v>447</v>
      </c>
      <c r="BJ298" s="109" t="s">
        <v>447</v>
      </c>
      <c r="BK298" s="1"/>
      <c r="BL298" s="1"/>
      <c r="BM298" s="1"/>
      <c r="BN298" s="1"/>
      <c r="BO298" s="1"/>
      <c r="CA298" s="29"/>
      <c r="CB298" s="44" t="str">
        <f t="shared" si="47"/>
        <v/>
      </c>
      <c r="CC298" s="45" t="str">
        <f t="shared" si="48"/>
        <v/>
      </c>
      <c r="CD298" s="45" t="str">
        <f t="shared" si="49"/>
        <v/>
      </c>
      <c r="CE298" s="44" t="str">
        <f t="shared" si="50"/>
        <v/>
      </c>
      <c r="CF298" s="45" t="str">
        <f t="shared" si="51"/>
        <v/>
      </c>
      <c r="CG298" s="44" t="e">
        <f>IF(AND(#REF!="",#REF!="",#REF!="",#REF!=""),"",SUM(#REF!,#REF!,#REF!,#REF!,#REF!))</f>
        <v>#REF!</v>
      </c>
      <c r="CH298" s="45" t="str">
        <f t="shared" si="52"/>
        <v/>
      </c>
      <c r="CI298" s="44" t="str">
        <f t="shared" si="53"/>
        <v/>
      </c>
      <c r="CJ298" s="45" t="str">
        <f t="shared" si="54"/>
        <v/>
      </c>
      <c r="CK298" s="44" t="str">
        <f t="shared" si="55"/>
        <v/>
      </c>
      <c r="CL298" s="45" t="str">
        <f t="shared" si="56"/>
        <v/>
      </c>
      <c r="CM298" s="44" t="e">
        <f>IF(AND(#REF!="",#REF!="",#REF!="",#REF!=""),"",SUM(#REF!,#REF!,#REF!,#REF!,#REF!))</f>
        <v>#REF!</v>
      </c>
      <c r="CN298" s="45" t="str">
        <f t="shared" si="57"/>
        <v/>
      </c>
      <c r="CO298" s="38" t="e">
        <f>IF(AND(#REF!="",#REF!="",#REF!="",#REF!=""),"",SUM(#REF!,#REF!,#REF!,#REF!))</f>
        <v>#REF!</v>
      </c>
      <c r="CP298" s="38" t="str">
        <f t="shared" si="58"/>
        <v/>
      </c>
    </row>
    <row r="299" spans="1:94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19"/>
      <c r="AC299" s="20"/>
      <c r="AD299" s="20"/>
      <c r="AE299" s="8"/>
      <c r="AF299" s="62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25"/>
      <c r="AU299" s="8"/>
      <c r="AV299" s="57"/>
      <c r="AW299" s="60"/>
      <c r="AX299" s="8"/>
      <c r="AY299" s="14"/>
      <c r="AZ299" s="24"/>
      <c r="BA299" s="25"/>
      <c r="BB299" s="57"/>
      <c r="BC299" s="24"/>
      <c r="BD299" s="25"/>
      <c r="BE299" s="97"/>
      <c r="BF299" s="24"/>
      <c r="BG299" s="25"/>
      <c r="BH299" s="57"/>
      <c r="BI299" s="13" t="s">
        <v>447</v>
      </c>
      <c r="BJ299" s="109" t="s">
        <v>447</v>
      </c>
      <c r="BK299" s="1"/>
      <c r="BL299" s="1"/>
      <c r="BM299" s="1"/>
      <c r="BN299" s="1"/>
      <c r="BO299" s="1"/>
      <c r="CA299" s="29"/>
      <c r="CB299" s="44" t="str">
        <f t="shared" si="47"/>
        <v/>
      </c>
      <c r="CC299" s="45" t="str">
        <f t="shared" si="48"/>
        <v/>
      </c>
      <c r="CD299" s="45" t="str">
        <f t="shared" si="49"/>
        <v/>
      </c>
      <c r="CE299" s="44" t="str">
        <f t="shared" si="50"/>
        <v/>
      </c>
      <c r="CF299" s="45" t="str">
        <f t="shared" si="51"/>
        <v/>
      </c>
      <c r="CG299" s="44" t="e">
        <f>IF(AND(#REF!="",#REF!="",#REF!="",#REF!=""),"",SUM(#REF!,#REF!,#REF!,#REF!,#REF!))</f>
        <v>#REF!</v>
      </c>
      <c r="CH299" s="45" t="str">
        <f t="shared" si="52"/>
        <v/>
      </c>
      <c r="CI299" s="44" t="str">
        <f t="shared" si="53"/>
        <v/>
      </c>
      <c r="CJ299" s="45" t="str">
        <f t="shared" si="54"/>
        <v/>
      </c>
      <c r="CK299" s="44" t="str">
        <f t="shared" si="55"/>
        <v/>
      </c>
      <c r="CL299" s="45" t="str">
        <f t="shared" si="56"/>
        <v/>
      </c>
      <c r="CM299" s="44" t="e">
        <f>IF(AND(#REF!="",#REF!="",#REF!="",#REF!=""),"",SUM(#REF!,#REF!,#REF!,#REF!,#REF!))</f>
        <v>#REF!</v>
      </c>
      <c r="CN299" s="45" t="str">
        <f t="shared" si="57"/>
        <v/>
      </c>
      <c r="CO299" s="38" t="e">
        <f>IF(AND(#REF!="",#REF!="",#REF!="",#REF!=""),"",SUM(#REF!,#REF!,#REF!,#REF!))</f>
        <v>#REF!</v>
      </c>
      <c r="CP299" s="38" t="str">
        <f t="shared" si="58"/>
        <v/>
      </c>
    </row>
    <row r="300" spans="1:94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19"/>
      <c r="AC300" s="20"/>
      <c r="AD300" s="20"/>
      <c r="AE300" s="8"/>
      <c r="AF300" s="62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25"/>
      <c r="AU300" s="8"/>
      <c r="AV300" s="57"/>
      <c r="AW300" s="60"/>
      <c r="AX300" s="8"/>
      <c r="AY300" s="14"/>
      <c r="AZ300" s="24"/>
      <c r="BA300" s="25"/>
      <c r="BB300" s="57"/>
      <c r="BC300" s="24"/>
      <c r="BD300" s="25"/>
      <c r="BE300" s="97"/>
      <c r="BF300" s="24"/>
      <c r="BG300" s="25"/>
      <c r="BH300" s="57"/>
      <c r="BI300" s="13" t="s">
        <v>447</v>
      </c>
      <c r="BJ300" s="109" t="s">
        <v>447</v>
      </c>
      <c r="BK300" s="1"/>
      <c r="BL300" s="1"/>
      <c r="BM300" s="1"/>
      <c r="BN300" s="1"/>
      <c r="BO300" s="1"/>
      <c r="CA300" s="29"/>
      <c r="CB300" s="44" t="str">
        <f t="shared" si="47"/>
        <v/>
      </c>
      <c r="CC300" s="45" t="str">
        <f t="shared" si="48"/>
        <v/>
      </c>
      <c r="CD300" s="45" t="str">
        <f t="shared" si="49"/>
        <v/>
      </c>
      <c r="CE300" s="44" t="str">
        <f t="shared" si="50"/>
        <v/>
      </c>
      <c r="CF300" s="45" t="str">
        <f t="shared" si="51"/>
        <v/>
      </c>
      <c r="CG300" s="44" t="e">
        <f>IF(AND(#REF!="",#REF!="",#REF!="",#REF!=""),"",SUM(#REF!,#REF!,#REF!,#REF!,#REF!))</f>
        <v>#REF!</v>
      </c>
      <c r="CH300" s="45" t="str">
        <f t="shared" si="52"/>
        <v/>
      </c>
      <c r="CI300" s="44" t="str">
        <f t="shared" si="53"/>
        <v/>
      </c>
      <c r="CJ300" s="45" t="str">
        <f t="shared" si="54"/>
        <v/>
      </c>
      <c r="CK300" s="44" t="str">
        <f t="shared" si="55"/>
        <v/>
      </c>
      <c r="CL300" s="45" t="str">
        <f t="shared" si="56"/>
        <v/>
      </c>
      <c r="CM300" s="44" t="e">
        <f>IF(AND(#REF!="",#REF!="",#REF!="",#REF!=""),"",SUM(#REF!,#REF!,#REF!,#REF!,#REF!))</f>
        <v>#REF!</v>
      </c>
      <c r="CN300" s="45" t="str">
        <f t="shared" si="57"/>
        <v/>
      </c>
      <c r="CO300" s="38" t="e">
        <f>IF(AND(#REF!="",#REF!="",#REF!="",#REF!=""),"",SUM(#REF!,#REF!,#REF!,#REF!))</f>
        <v>#REF!</v>
      </c>
      <c r="CP300" s="38" t="str">
        <f t="shared" si="58"/>
        <v/>
      </c>
    </row>
    <row r="301" spans="1:94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19"/>
      <c r="AC301" s="20"/>
      <c r="AD301" s="20"/>
      <c r="AE301" s="8"/>
      <c r="AF301" s="62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25"/>
      <c r="AU301" s="8"/>
      <c r="AV301" s="57"/>
      <c r="AW301" s="60"/>
      <c r="AX301" s="8"/>
      <c r="AY301" s="14"/>
      <c r="AZ301" s="24"/>
      <c r="BA301" s="25"/>
      <c r="BB301" s="57"/>
      <c r="BC301" s="24"/>
      <c r="BD301" s="25"/>
      <c r="BE301" s="97"/>
      <c r="BF301" s="24"/>
      <c r="BG301" s="25"/>
      <c r="BH301" s="57"/>
      <c r="BI301" s="13" t="s">
        <v>447</v>
      </c>
      <c r="BJ301" s="109" t="s">
        <v>447</v>
      </c>
      <c r="BK301" s="1"/>
      <c r="BL301" s="1"/>
      <c r="BM301" s="1"/>
      <c r="BN301" s="1"/>
      <c r="BO301" s="1"/>
      <c r="CA301" s="29"/>
      <c r="CB301" s="44" t="str">
        <f t="shared" si="47"/>
        <v/>
      </c>
      <c r="CC301" s="45" t="str">
        <f t="shared" si="48"/>
        <v/>
      </c>
      <c r="CD301" s="45" t="str">
        <f t="shared" si="49"/>
        <v/>
      </c>
      <c r="CE301" s="44" t="str">
        <f t="shared" si="50"/>
        <v/>
      </c>
      <c r="CF301" s="45" t="str">
        <f t="shared" si="51"/>
        <v/>
      </c>
      <c r="CG301" s="44" t="e">
        <f>IF(AND(#REF!="",#REF!="",#REF!="",#REF!=""),"",SUM(#REF!,#REF!,#REF!,#REF!,#REF!))</f>
        <v>#REF!</v>
      </c>
      <c r="CH301" s="45" t="str">
        <f t="shared" si="52"/>
        <v/>
      </c>
      <c r="CI301" s="44" t="str">
        <f t="shared" si="53"/>
        <v/>
      </c>
      <c r="CJ301" s="45" t="str">
        <f t="shared" si="54"/>
        <v/>
      </c>
      <c r="CK301" s="44" t="str">
        <f t="shared" si="55"/>
        <v/>
      </c>
      <c r="CL301" s="45" t="str">
        <f t="shared" si="56"/>
        <v/>
      </c>
      <c r="CM301" s="44" t="e">
        <f>IF(AND(#REF!="",#REF!="",#REF!="",#REF!=""),"",SUM(#REF!,#REF!,#REF!,#REF!,#REF!))</f>
        <v>#REF!</v>
      </c>
      <c r="CN301" s="45" t="str">
        <f t="shared" si="57"/>
        <v/>
      </c>
      <c r="CO301" s="38" t="e">
        <f>IF(AND(#REF!="",#REF!="",#REF!="",#REF!=""),"",SUM(#REF!,#REF!,#REF!,#REF!))</f>
        <v>#REF!</v>
      </c>
      <c r="CP301" s="38" t="str">
        <f t="shared" si="58"/>
        <v/>
      </c>
    </row>
    <row r="302" spans="1:94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19"/>
      <c r="AC302" s="20"/>
      <c r="AD302" s="20"/>
      <c r="AE302" s="8"/>
      <c r="AF302" s="62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25"/>
      <c r="AU302" s="8"/>
      <c r="AV302" s="57"/>
      <c r="AW302" s="60"/>
      <c r="AX302" s="8"/>
      <c r="AY302" s="14"/>
      <c r="AZ302" s="24"/>
      <c r="BA302" s="25"/>
      <c r="BB302" s="57"/>
      <c r="BC302" s="24"/>
      <c r="BD302" s="25"/>
      <c r="BE302" s="97"/>
      <c r="BF302" s="24"/>
      <c r="BG302" s="25"/>
      <c r="BH302" s="57"/>
      <c r="BI302" s="13" t="s">
        <v>447</v>
      </c>
      <c r="BJ302" s="109" t="s">
        <v>447</v>
      </c>
      <c r="BK302" s="1"/>
      <c r="BL302" s="1"/>
      <c r="BM302" s="1"/>
      <c r="BN302" s="1"/>
      <c r="BO302" s="1"/>
      <c r="CA302" s="29"/>
      <c r="CB302" s="44" t="str">
        <f t="shared" si="47"/>
        <v/>
      </c>
      <c r="CC302" s="45" t="str">
        <f t="shared" si="48"/>
        <v/>
      </c>
      <c r="CD302" s="45" t="str">
        <f t="shared" si="49"/>
        <v/>
      </c>
      <c r="CE302" s="44" t="str">
        <f t="shared" si="50"/>
        <v/>
      </c>
      <c r="CF302" s="45" t="str">
        <f t="shared" si="51"/>
        <v/>
      </c>
      <c r="CG302" s="44" t="e">
        <f>IF(AND(#REF!="",#REF!="",#REF!="",#REF!=""),"",SUM(#REF!,#REF!,#REF!,#REF!,#REF!))</f>
        <v>#REF!</v>
      </c>
      <c r="CH302" s="45" t="str">
        <f t="shared" si="52"/>
        <v/>
      </c>
      <c r="CI302" s="44" t="str">
        <f t="shared" si="53"/>
        <v/>
      </c>
      <c r="CJ302" s="45" t="str">
        <f t="shared" si="54"/>
        <v/>
      </c>
      <c r="CK302" s="44" t="str">
        <f t="shared" si="55"/>
        <v/>
      </c>
      <c r="CL302" s="45" t="str">
        <f t="shared" si="56"/>
        <v/>
      </c>
      <c r="CM302" s="44" t="e">
        <f>IF(AND(#REF!="",#REF!="",#REF!="",#REF!=""),"",SUM(#REF!,#REF!,#REF!,#REF!,#REF!))</f>
        <v>#REF!</v>
      </c>
      <c r="CN302" s="45" t="str">
        <f t="shared" si="57"/>
        <v/>
      </c>
      <c r="CO302" s="38" t="e">
        <f>IF(AND(#REF!="",#REF!="",#REF!="",#REF!=""),"",SUM(#REF!,#REF!,#REF!,#REF!))</f>
        <v>#REF!</v>
      </c>
      <c r="CP302" s="38" t="str">
        <f t="shared" si="58"/>
        <v/>
      </c>
    </row>
    <row r="303" spans="1:94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19"/>
      <c r="AC303" s="20"/>
      <c r="AD303" s="20"/>
      <c r="AE303" s="8"/>
      <c r="AF303" s="62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25"/>
      <c r="AU303" s="8"/>
      <c r="AV303" s="57"/>
      <c r="AW303" s="60"/>
      <c r="AX303" s="8"/>
      <c r="AY303" s="14"/>
      <c r="AZ303" s="24"/>
      <c r="BA303" s="25"/>
      <c r="BB303" s="57"/>
      <c r="BC303" s="24"/>
      <c r="BD303" s="25"/>
      <c r="BE303" s="97"/>
      <c r="BF303" s="24"/>
      <c r="BG303" s="25"/>
      <c r="BH303" s="57"/>
      <c r="BI303" s="13" t="s">
        <v>447</v>
      </c>
      <c r="BJ303" s="109" t="s">
        <v>447</v>
      </c>
      <c r="BK303" s="1"/>
      <c r="BL303" s="1"/>
      <c r="BM303" s="1"/>
      <c r="BN303" s="1"/>
      <c r="BO303" s="1"/>
      <c r="CA303" s="29"/>
      <c r="CB303" s="44" t="str">
        <f t="shared" si="47"/>
        <v/>
      </c>
      <c r="CC303" s="45" t="str">
        <f t="shared" si="48"/>
        <v/>
      </c>
      <c r="CD303" s="45" t="str">
        <f t="shared" si="49"/>
        <v/>
      </c>
      <c r="CE303" s="44" t="str">
        <f t="shared" si="50"/>
        <v/>
      </c>
      <c r="CF303" s="45" t="str">
        <f t="shared" si="51"/>
        <v/>
      </c>
      <c r="CG303" s="44" t="e">
        <f>IF(AND(#REF!="",#REF!="",#REF!="",#REF!=""),"",SUM(#REF!,#REF!,#REF!,#REF!,#REF!))</f>
        <v>#REF!</v>
      </c>
      <c r="CH303" s="45" t="str">
        <f t="shared" si="52"/>
        <v/>
      </c>
      <c r="CI303" s="44" t="str">
        <f t="shared" si="53"/>
        <v/>
      </c>
      <c r="CJ303" s="45" t="str">
        <f t="shared" si="54"/>
        <v/>
      </c>
      <c r="CK303" s="44" t="str">
        <f t="shared" si="55"/>
        <v/>
      </c>
      <c r="CL303" s="45" t="str">
        <f t="shared" si="56"/>
        <v/>
      </c>
      <c r="CM303" s="44" t="e">
        <f>IF(AND(#REF!="",#REF!="",#REF!="",#REF!=""),"",SUM(#REF!,#REF!,#REF!,#REF!,#REF!))</f>
        <v>#REF!</v>
      </c>
      <c r="CN303" s="45" t="str">
        <f t="shared" si="57"/>
        <v/>
      </c>
      <c r="CO303" s="38" t="e">
        <f>IF(AND(#REF!="",#REF!="",#REF!="",#REF!=""),"",SUM(#REF!,#REF!,#REF!,#REF!))</f>
        <v>#REF!</v>
      </c>
      <c r="CP303" s="38" t="str">
        <f t="shared" si="58"/>
        <v/>
      </c>
    </row>
    <row r="304" spans="1:94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19"/>
      <c r="AC304" s="20"/>
      <c r="AD304" s="20"/>
      <c r="AE304" s="8"/>
      <c r="AF304" s="62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25"/>
      <c r="AU304" s="8"/>
      <c r="AV304" s="57"/>
      <c r="AW304" s="60"/>
      <c r="AX304" s="8"/>
      <c r="AY304" s="14"/>
      <c r="AZ304" s="24"/>
      <c r="BA304" s="25"/>
      <c r="BB304" s="57"/>
      <c r="BC304" s="24"/>
      <c r="BD304" s="25"/>
      <c r="BE304" s="97"/>
      <c r="BF304" s="24"/>
      <c r="BG304" s="25"/>
      <c r="BH304" s="57"/>
      <c r="BI304" s="13" t="s">
        <v>447</v>
      </c>
      <c r="BJ304" s="109" t="s">
        <v>447</v>
      </c>
      <c r="BK304" s="1"/>
      <c r="BL304" s="1"/>
      <c r="BM304" s="1"/>
      <c r="BN304" s="1"/>
      <c r="BO304" s="1"/>
      <c r="CA304" s="29"/>
      <c r="CB304" s="44" t="str">
        <f t="shared" si="47"/>
        <v/>
      </c>
      <c r="CC304" s="45" t="str">
        <f t="shared" si="48"/>
        <v/>
      </c>
      <c r="CD304" s="45" t="str">
        <f t="shared" si="49"/>
        <v/>
      </c>
      <c r="CE304" s="44" t="str">
        <f t="shared" si="50"/>
        <v/>
      </c>
      <c r="CF304" s="45" t="str">
        <f t="shared" si="51"/>
        <v/>
      </c>
      <c r="CG304" s="44" t="e">
        <f>IF(AND(#REF!="",#REF!="",#REF!="",#REF!=""),"",SUM(#REF!,#REF!,#REF!,#REF!,#REF!))</f>
        <v>#REF!</v>
      </c>
      <c r="CH304" s="45" t="str">
        <f t="shared" si="52"/>
        <v/>
      </c>
      <c r="CI304" s="44" t="str">
        <f t="shared" si="53"/>
        <v/>
      </c>
      <c r="CJ304" s="45" t="str">
        <f t="shared" si="54"/>
        <v/>
      </c>
      <c r="CK304" s="44" t="str">
        <f t="shared" si="55"/>
        <v/>
      </c>
      <c r="CL304" s="45" t="str">
        <f t="shared" si="56"/>
        <v/>
      </c>
      <c r="CM304" s="44" t="e">
        <f>IF(AND(#REF!="",#REF!="",#REF!="",#REF!=""),"",SUM(#REF!,#REF!,#REF!,#REF!,#REF!))</f>
        <v>#REF!</v>
      </c>
      <c r="CN304" s="45" t="str">
        <f t="shared" si="57"/>
        <v/>
      </c>
      <c r="CO304" s="38" t="e">
        <f>IF(AND(#REF!="",#REF!="",#REF!="",#REF!=""),"",SUM(#REF!,#REF!,#REF!,#REF!))</f>
        <v>#REF!</v>
      </c>
      <c r="CP304" s="38" t="str">
        <f t="shared" si="58"/>
        <v/>
      </c>
    </row>
    <row r="305" spans="1:94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19"/>
      <c r="AC305" s="20"/>
      <c r="AD305" s="20"/>
      <c r="AE305" s="8"/>
      <c r="AF305" s="62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25"/>
      <c r="AU305" s="8"/>
      <c r="AV305" s="57"/>
      <c r="AW305" s="60"/>
      <c r="AX305" s="8"/>
      <c r="AY305" s="14"/>
      <c r="AZ305" s="24"/>
      <c r="BA305" s="25"/>
      <c r="BB305" s="57"/>
      <c r="BC305" s="24"/>
      <c r="BD305" s="25"/>
      <c r="BE305" s="97"/>
      <c r="BF305" s="24"/>
      <c r="BG305" s="25"/>
      <c r="BH305" s="57"/>
      <c r="BI305" s="13" t="s">
        <v>447</v>
      </c>
      <c r="BJ305" s="109" t="s">
        <v>447</v>
      </c>
      <c r="BK305" s="1"/>
      <c r="BL305" s="1"/>
      <c r="BM305" s="1"/>
      <c r="BN305" s="1"/>
      <c r="BO305" s="1"/>
      <c r="CA305" s="29"/>
      <c r="CB305" s="44" t="str">
        <f t="shared" si="47"/>
        <v/>
      </c>
      <c r="CC305" s="45" t="str">
        <f t="shared" si="48"/>
        <v/>
      </c>
      <c r="CD305" s="45" t="str">
        <f t="shared" si="49"/>
        <v/>
      </c>
      <c r="CE305" s="44" t="str">
        <f t="shared" si="50"/>
        <v/>
      </c>
      <c r="CF305" s="45" t="str">
        <f t="shared" si="51"/>
        <v/>
      </c>
      <c r="CG305" s="44" t="e">
        <f>IF(AND(#REF!="",#REF!="",#REF!="",#REF!=""),"",SUM(#REF!,#REF!,#REF!,#REF!,#REF!))</f>
        <v>#REF!</v>
      </c>
      <c r="CH305" s="45" t="str">
        <f t="shared" si="52"/>
        <v/>
      </c>
      <c r="CI305" s="44" t="str">
        <f t="shared" si="53"/>
        <v/>
      </c>
      <c r="CJ305" s="45" t="str">
        <f t="shared" si="54"/>
        <v/>
      </c>
      <c r="CK305" s="44" t="str">
        <f t="shared" si="55"/>
        <v/>
      </c>
      <c r="CL305" s="45" t="str">
        <f t="shared" si="56"/>
        <v/>
      </c>
      <c r="CM305" s="44" t="e">
        <f>IF(AND(#REF!="",#REF!="",#REF!="",#REF!=""),"",SUM(#REF!,#REF!,#REF!,#REF!,#REF!))</f>
        <v>#REF!</v>
      </c>
      <c r="CN305" s="45" t="str">
        <f t="shared" si="57"/>
        <v/>
      </c>
      <c r="CO305" s="38" t="e">
        <f>IF(AND(#REF!="",#REF!="",#REF!="",#REF!=""),"",SUM(#REF!,#REF!,#REF!,#REF!))</f>
        <v>#REF!</v>
      </c>
      <c r="CP305" s="38" t="str">
        <f t="shared" si="58"/>
        <v/>
      </c>
    </row>
    <row r="306" spans="1:94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19"/>
      <c r="AC306" s="20"/>
      <c r="AD306" s="20"/>
      <c r="AE306" s="8"/>
      <c r="AF306" s="62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25"/>
      <c r="AU306" s="8"/>
      <c r="AV306" s="57"/>
      <c r="AW306" s="60"/>
      <c r="AX306" s="8"/>
      <c r="AY306" s="14"/>
      <c r="AZ306" s="24"/>
      <c r="BA306" s="25"/>
      <c r="BB306" s="57"/>
      <c r="BC306" s="24"/>
      <c r="BD306" s="25"/>
      <c r="BE306" s="97"/>
      <c r="BF306" s="24"/>
      <c r="BG306" s="25"/>
      <c r="BH306" s="57"/>
      <c r="BI306" s="13" t="s">
        <v>447</v>
      </c>
      <c r="BJ306" s="109" t="s">
        <v>447</v>
      </c>
      <c r="BK306" s="1"/>
      <c r="BL306" s="1"/>
      <c r="BM306" s="1"/>
      <c r="BN306" s="1"/>
      <c r="BO306" s="1"/>
      <c r="CA306" s="29"/>
      <c r="CB306" s="44" t="str">
        <f t="shared" si="47"/>
        <v/>
      </c>
      <c r="CC306" s="45" t="str">
        <f t="shared" si="48"/>
        <v/>
      </c>
      <c r="CD306" s="45" t="str">
        <f t="shared" si="49"/>
        <v/>
      </c>
      <c r="CE306" s="44" t="str">
        <f t="shared" si="50"/>
        <v/>
      </c>
      <c r="CF306" s="45" t="str">
        <f t="shared" si="51"/>
        <v/>
      </c>
      <c r="CG306" s="44" t="e">
        <f>IF(AND(#REF!="",#REF!="",#REF!="",#REF!=""),"",SUM(#REF!,#REF!,#REF!,#REF!,#REF!))</f>
        <v>#REF!</v>
      </c>
      <c r="CH306" s="45" t="str">
        <f t="shared" si="52"/>
        <v/>
      </c>
      <c r="CI306" s="44" t="str">
        <f t="shared" si="53"/>
        <v/>
      </c>
      <c r="CJ306" s="45" t="str">
        <f t="shared" si="54"/>
        <v/>
      </c>
      <c r="CK306" s="44" t="str">
        <f t="shared" si="55"/>
        <v/>
      </c>
      <c r="CL306" s="45" t="str">
        <f t="shared" si="56"/>
        <v/>
      </c>
      <c r="CM306" s="44" t="e">
        <f>IF(AND(#REF!="",#REF!="",#REF!="",#REF!=""),"",SUM(#REF!,#REF!,#REF!,#REF!,#REF!))</f>
        <v>#REF!</v>
      </c>
      <c r="CN306" s="45" t="str">
        <f t="shared" si="57"/>
        <v/>
      </c>
      <c r="CO306" s="38" t="e">
        <f>IF(AND(#REF!="",#REF!="",#REF!="",#REF!=""),"",SUM(#REF!,#REF!,#REF!,#REF!))</f>
        <v>#REF!</v>
      </c>
      <c r="CP306" s="38" t="str">
        <f t="shared" si="58"/>
        <v/>
      </c>
    </row>
    <row r="307" spans="1:94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19"/>
      <c r="AC307" s="20"/>
      <c r="AD307" s="20"/>
      <c r="AE307" s="8"/>
      <c r="AF307" s="62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25"/>
      <c r="AU307" s="8"/>
      <c r="AV307" s="57"/>
      <c r="AW307" s="60"/>
      <c r="AX307" s="8"/>
      <c r="AY307" s="14"/>
      <c r="AZ307" s="24"/>
      <c r="BA307" s="25"/>
      <c r="BB307" s="57"/>
      <c r="BC307" s="24"/>
      <c r="BD307" s="25"/>
      <c r="BE307" s="97"/>
      <c r="BF307" s="24"/>
      <c r="BG307" s="25"/>
      <c r="BH307" s="57"/>
      <c r="BI307" s="13" t="s">
        <v>447</v>
      </c>
      <c r="BJ307" s="109" t="s">
        <v>447</v>
      </c>
      <c r="BK307" s="1"/>
      <c r="BL307" s="1"/>
      <c r="BM307" s="1"/>
      <c r="BN307" s="1"/>
      <c r="BO307" s="1"/>
      <c r="CA307" s="29"/>
      <c r="CB307" s="44" t="str">
        <f t="shared" si="47"/>
        <v/>
      </c>
      <c r="CC307" s="45" t="str">
        <f t="shared" si="48"/>
        <v/>
      </c>
      <c r="CD307" s="45" t="str">
        <f t="shared" si="49"/>
        <v/>
      </c>
      <c r="CE307" s="44" t="str">
        <f t="shared" si="50"/>
        <v/>
      </c>
      <c r="CF307" s="45" t="str">
        <f t="shared" si="51"/>
        <v/>
      </c>
      <c r="CG307" s="44" t="e">
        <f>IF(AND(#REF!="",#REF!="",#REF!="",#REF!=""),"",SUM(#REF!,#REF!,#REF!,#REF!,#REF!))</f>
        <v>#REF!</v>
      </c>
      <c r="CH307" s="45" t="str">
        <f t="shared" si="52"/>
        <v/>
      </c>
      <c r="CI307" s="44" t="str">
        <f t="shared" si="53"/>
        <v/>
      </c>
      <c r="CJ307" s="45" t="str">
        <f t="shared" si="54"/>
        <v/>
      </c>
      <c r="CK307" s="44" t="str">
        <f t="shared" si="55"/>
        <v/>
      </c>
      <c r="CL307" s="45" t="str">
        <f t="shared" si="56"/>
        <v/>
      </c>
      <c r="CM307" s="44" t="e">
        <f>IF(AND(#REF!="",#REF!="",#REF!="",#REF!=""),"",SUM(#REF!,#REF!,#REF!,#REF!,#REF!))</f>
        <v>#REF!</v>
      </c>
      <c r="CN307" s="45" t="str">
        <f t="shared" si="57"/>
        <v/>
      </c>
      <c r="CO307" s="38" t="e">
        <f>IF(AND(#REF!="",#REF!="",#REF!="",#REF!=""),"",SUM(#REF!,#REF!,#REF!,#REF!))</f>
        <v>#REF!</v>
      </c>
      <c r="CP307" s="38" t="str">
        <f t="shared" si="58"/>
        <v/>
      </c>
    </row>
    <row r="308" spans="1:94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19"/>
      <c r="AC308" s="20"/>
      <c r="AD308" s="20"/>
      <c r="AE308" s="8"/>
      <c r="AF308" s="62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25"/>
      <c r="AU308" s="8"/>
      <c r="AV308" s="57"/>
      <c r="AW308" s="60"/>
      <c r="AX308" s="8"/>
      <c r="AY308" s="14"/>
      <c r="AZ308" s="24"/>
      <c r="BA308" s="25"/>
      <c r="BB308" s="57"/>
      <c r="BC308" s="24"/>
      <c r="BD308" s="25"/>
      <c r="BE308" s="97"/>
      <c r="BF308" s="24"/>
      <c r="BG308" s="25"/>
      <c r="BH308" s="57"/>
      <c r="BI308" s="13" t="s">
        <v>447</v>
      </c>
      <c r="BJ308" s="109" t="s">
        <v>447</v>
      </c>
      <c r="BK308" s="1"/>
      <c r="BL308" s="1"/>
      <c r="BM308" s="1"/>
      <c r="BN308" s="1"/>
      <c r="BO308" s="1"/>
      <c r="CA308" s="29"/>
      <c r="CB308" s="44" t="str">
        <f t="shared" si="47"/>
        <v/>
      </c>
      <c r="CC308" s="45" t="str">
        <f t="shared" si="48"/>
        <v/>
      </c>
      <c r="CD308" s="45" t="str">
        <f t="shared" si="49"/>
        <v/>
      </c>
      <c r="CE308" s="44" t="str">
        <f t="shared" si="50"/>
        <v/>
      </c>
      <c r="CF308" s="45" t="str">
        <f t="shared" si="51"/>
        <v/>
      </c>
      <c r="CG308" s="44" t="e">
        <f>IF(AND(#REF!="",#REF!="",#REF!="",#REF!=""),"",SUM(#REF!,#REF!,#REF!,#REF!,#REF!))</f>
        <v>#REF!</v>
      </c>
      <c r="CH308" s="45" t="str">
        <f t="shared" si="52"/>
        <v/>
      </c>
      <c r="CI308" s="44" t="str">
        <f t="shared" si="53"/>
        <v/>
      </c>
      <c r="CJ308" s="45" t="str">
        <f t="shared" si="54"/>
        <v/>
      </c>
      <c r="CK308" s="44" t="str">
        <f t="shared" si="55"/>
        <v/>
      </c>
      <c r="CL308" s="45" t="str">
        <f t="shared" si="56"/>
        <v/>
      </c>
      <c r="CM308" s="44" t="e">
        <f>IF(AND(#REF!="",#REF!="",#REF!="",#REF!=""),"",SUM(#REF!,#REF!,#REF!,#REF!,#REF!))</f>
        <v>#REF!</v>
      </c>
      <c r="CN308" s="45" t="str">
        <f t="shared" si="57"/>
        <v/>
      </c>
      <c r="CO308" s="38" t="e">
        <f>IF(AND(#REF!="",#REF!="",#REF!="",#REF!=""),"",SUM(#REF!,#REF!,#REF!,#REF!))</f>
        <v>#REF!</v>
      </c>
      <c r="CP308" s="38" t="str">
        <f t="shared" si="58"/>
        <v/>
      </c>
    </row>
    <row r="309" spans="1:94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19"/>
      <c r="AC309" s="20"/>
      <c r="AD309" s="20"/>
      <c r="AE309" s="8"/>
      <c r="AF309" s="62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25"/>
      <c r="AU309" s="8"/>
      <c r="AV309" s="57"/>
      <c r="AW309" s="60"/>
      <c r="AX309" s="8"/>
      <c r="AY309" s="14"/>
      <c r="AZ309" s="24"/>
      <c r="BA309" s="25"/>
      <c r="BB309" s="57"/>
      <c r="BC309" s="24"/>
      <c r="BD309" s="25"/>
      <c r="BE309" s="97"/>
      <c r="BF309" s="24"/>
      <c r="BG309" s="25"/>
      <c r="BH309" s="57"/>
      <c r="BI309" s="13" t="s">
        <v>447</v>
      </c>
      <c r="BJ309" s="109" t="s">
        <v>447</v>
      </c>
      <c r="BK309" s="1"/>
      <c r="BL309" s="1"/>
      <c r="BM309" s="1"/>
      <c r="BN309" s="1"/>
      <c r="BO309" s="1"/>
      <c r="CA309" s="29"/>
      <c r="CB309" s="44" t="str">
        <f t="shared" si="47"/>
        <v/>
      </c>
      <c r="CC309" s="45" t="str">
        <f t="shared" si="48"/>
        <v/>
      </c>
      <c r="CD309" s="45" t="str">
        <f t="shared" si="49"/>
        <v/>
      </c>
      <c r="CE309" s="44" t="str">
        <f t="shared" si="50"/>
        <v/>
      </c>
      <c r="CF309" s="45" t="str">
        <f t="shared" si="51"/>
        <v/>
      </c>
      <c r="CG309" s="44" t="e">
        <f>IF(AND(#REF!="",#REF!="",#REF!="",#REF!=""),"",SUM(#REF!,#REF!,#REF!,#REF!,#REF!))</f>
        <v>#REF!</v>
      </c>
      <c r="CH309" s="45" t="str">
        <f t="shared" si="52"/>
        <v/>
      </c>
      <c r="CI309" s="44" t="str">
        <f t="shared" si="53"/>
        <v/>
      </c>
      <c r="CJ309" s="45" t="str">
        <f t="shared" si="54"/>
        <v/>
      </c>
      <c r="CK309" s="44" t="str">
        <f t="shared" si="55"/>
        <v/>
      </c>
      <c r="CL309" s="45" t="str">
        <f t="shared" si="56"/>
        <v/>
      </c>
      <c r="CM309" s="44" t="e">
        <f>IF(AND(#REF!="",#REF!="",#REF!="",#REF!=""),"",SUM(#REF!,#REF!,#REF!,#REF!,#REF!))</f>
        <v>#REF!</v>
      </c>
      <c r="CN309" s="45" t="str">
        <f t="shared" si="57"/>
        <v/>
      </c>
      <c r="CO309" s="38" t="e">
        <f>IF(AND(#REF!="",#REF!="",#REF!="",#REF!=""),"",SUM(#REF!,#REF!,#REF!,#REF!))</f>
        <v>#REF!</v>
      </c>
      <c r="CP309" s="38" t="str">
        <f t="shared" si="58"/>
        <v/>
      </c>
    </row>
    <row r="310" spans="1:94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19"/>
      <c r="AC310" s="20"/>
      <c r="AD310" s="20"/>
      <c r="AE310" s="8"/>
      <c r="AF310" s="62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25"/>
      <c r="AU310" s="8"/>
      <c r="AV310" s="57"/>
      <c r="AW310" s="60"/>
      <c r="AX310" s="8"/>
      <c r="AY310" s="14"/>
      <c r="AZ310" s="24"/>
      <c r="BA310" s="25"/>
      <c r="BB310" s="57"/>
      <c r="BC310" s="24"/>
      <c r="BD310" s="25"/>
      <c r="BE310" s="97"/>
      <c r="BF310" s="24"/>
      <c r="BG310" s="25"/>
      <c r="BH310" s="57"/>
      <c r="BI310" s="13" t="s">
        <v>447</v>
      </c>
      <c r="BJ310" s="109" t="s">
        <v>447</v>
      </c>
      <c r="BK310" s="1"/>
      <c r="BL310" s="1"/>
      <c r="BM310" s="1"/>
      <c r="BN310" s="1"/>
      <c r="BO310" s="1"/>
      <c r="CA310" s="29"/>
      <c r="CB310" s="44" t="str">
        <f t="shared" si="47"/>
        <v/>
      </c>
      <c r="CC310" s="45" t="str">
        <f t="shared" si="48"/>
        <v/>
      </c>
      <c r="CD310" s="45" t="str">
        <f t="shared" si="49"/>
        <v/>
      </c>
      <c r="CE310" s="44" t="str">
        <f t="shared" si="50"/>
        <v/>
      </c>
      <c r="CF310" s="45" t="str">
        <f t="shared" si="51"/>
        <v/>
      </c>
      <c r="CG310" s="44" t="e">
        <f>IF(AND(#REF!="",#REF!="",#REF!="",#REF!=""),"",SUM(#REF!,#REF!,#REF!,#REF!,#REF!))</f>
        <v>#REF!</v>
      </c>
      <c r="CH310" s="45" t="str">
        <f t="shared" si="52"/>
        <v/>
      </c>
      <c r="CI310" s="44" t="str">
        <f t="shared" si="53"/>
        <v/>
      </c>
      <c r="CJ310" s="45" t="str">
        <f t="shared" si="54"/>
        <v/>
      </c>
      <c r="CK310" s="44" t="str">
        <f t="shared" si="55"/>
        <v/>
      </c>
      <c r="CL310" s="45" t="str">
        <f t="shared" si="56"/>
        <v/>
      </c>
      <c r="CM310" s="44" t="e">
        <f>IF(AND(#REF!="",#REF!="",#REF!="",#REF!=""),"",SUM(#REF!,#REF!,#REF!,#REF!,#REF!))</f>
        <v>#REF!</v>
      </c>
      <c r="CN310" s="45" t="str">
        <f t="shared" si="57"/>
        <v/>
      </c>
      <c r="CO310" s="38" t="e">
        <f>IF(AND(#REF!="",#REF!="",#REF!="",#REF!=""),"",SUM(#REF!,#REF!,#REF!,#REF!))</f>
        <v>#REF!</v>
      </c>
      <c r="CP310" s="38" t="str">
        <f t="shared" si="58"/>
        <v/>
      </c>
    </row>
    <row r="311" spans="1:94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19"/>
      <c r="AC311" s="20"/>
      <c r="AD311" s="20"/>
      <c r="AE311" s="8"/>
      <c r="AF311" s="62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25"/>
      <c r="AU311" s="8"/>
      <c r="AV311" s="57"/>
      <c r="AW311" s="60"/>
      <c r="AX311" s="8"/>
      <c r="AY311" s="14"/>
      <c r="AZ311" s="24"/>
      <c r="BA311" s="25"/>
      <c r="BB311" s="57"/>
      <c r="BC311" s="24"/>
      <c r="BD311" s="25"/>
      <c r="BE311" s="97"/>
      <c r="BF311" s="24"/>
      <c r="BG311" s="25"/>
      <c r="BH311" s="57"/>
      <c r="BI311" s="13" t="s">
        <v>447</v>
      </c>
      <c r="BJ311" s="109" t="s">
        <v>447</v>
      </c>
      <c r="BK311" s="1"/>
      <c r="BL311" s="1"/>
      <c r="BM311" s="1"/>
      <c r="BN311" s="1"/>
      <c r="BO311" s="1"/>
      <c r="CA311" s="29"/>
      <c r="CB311" s="44" t="str">
        <f t="shared" si="47"/>
        <v/>
      </c>
      <c r="CC311" s="45" t="str">
        <f t="shared" si="48"/>
        <v/>
      </c>
      <c r="CD311" s="45" t="str">
        <f t="shared" si="49"/>
        <v/>
      </c>
      <c r="CE311" s="44" t="str">
        <f t="shared" si="50"/>
        <v/>
      </c>
      <c r="CF311" s="45" t="str">
        <f t="shared" si="51"/>
        <v/>
      </c>
      <c r="CG311" s="44" t="e">
        <f>IF(AND(#REF!="",#REF!="",#REF!="",#REF!=""),"",SUM(#REF!,#REF!,#REF!,#REF!,#REF!))</f>
        <v>#REF!</v>
      </c>
      <c r="CH311" s="45" t="str">
        <f t="shared" si="52"/>
        <v/>
      </c>
      <c r="CI311" s="44" t="str">
        <f t="shared" si="53"/>
        <v/>
      </c>
      <c r="CJ311" s="45" t="str">
        <f t="shared" si="54"/>
        <v/>
      </c>
      <c r="CK311" s="44" t="str">
        <f t="shared" si="55"/>
        <v/>
      </c>
      <c r="CL311" s="45" t="str">
        <f t="shared" si="56"/>
        <v/>
      </c>
      <c r="CM311" s="44" t="e">
        <f>IF(AND(#REF!="",#REF!="",#REF!="",#REF!=""),"",SUM(#REF!,#REF!,#REF!,#REF!,#REF!))</f>
        <v>#REF!</v>
      </c>
      <c r="CN311" s="45" t="str">
        <f t="shared" si="57"/>
        <v/>
      </c>
      <c r="CO311" s="38" t="e">
        <f>IF(AND(#REF!="",#REF!="",#REF!="",#REF!=""),"",SUM(#REF!,#REF!,#REF!,#REF!))</f>
        <v>#REF!</v>
      </c>
      <c r="CP311" s="38" t="str">
        <f t="shared" si="58"/>
        <v/>
      </c>
    </row>
    <row r="312" spans="1:94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19"/>
      <c r="AC312" s="20"/>
      <c r="AD312" s="20"/>
      <c r="AE312" s="8"/>
      <c r="AF312" s="62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25"/>
      <c r="AU312" s="8"/>
      <c r="AV312" s="57"/>
      <c r="AW312" s="60"/>
      <c r="AX312" s="8"/>
      <c r="AY312" s="14"/>
      <c r="AZ312" s="24"/>
      <c r="BA312" s="25"/>
      <c r="BB312" s="57"/>
      <c r="BC312" s="24"/>
      <c r="BD312" s="25"/>
      <c r="BE312" s="97"/>
      <c r="BF312" s="24"/>
      <c r="BG312" s="25"/>
      <c r="BH312" s="57"/>
      <c r="BI312" s="13" t="s">
        <v>447</v>
      </c>
      <c r="BJ312" s="109" t="s">
        <v>447</v>
      </c>
      <c r="BK312" s="1"/>
      <c r="BL312" s="1"/>
      <c r="BM312" s="1"/>
      <c r="BN312" s="1"/>
      <c r="BO312" s="1"/>
      <c r="CA312" s="29"/>
      <c r="CB312" s="44" t="str">
        <f t="shared" si="47"/>
        <v/>
      </c>
      <c r="CC312" s="45" t="str">
        <f t="shared" si="48"/>
        <v/>
      </c>
      <c r="CD312" s="45" t="str">
        <f t="shared" si="49"/>
        <v/>
      </c>
      <c r="CE312" s="44" t="str">
        <f t="shared" si="50"/>
        <v/>
      </c>
      <c r="CF312" s="45" t="str">
        <f t="shared" si="51"/>
        <v/>
      </c>
      <c r="CG312" s="44" t="e">
        <f>IF(AND(#REF!="",#REF!="",#REF!="",#REF!=""),"",SUM(#REF!,#REF!,#REF!,#REF!,#REF!))</f>
        <v>#REF!</v>
      </c>
      <c r="CH312" s="45" t="str">
        <f t="shared" si="52"/>
        <v/>
      </c>
      <c r="CI312" s="44" t="str">
        <f t="shared" si="53"/>
        <v/>
      </c>
      <c r="CJ312" s="45" t="str">
        <f t="shared" si="54"/>
        <v/>
      </c>
      <c r="CK312" s="44" t="str">
        <f t="shared" si="55"/>
        <v/>
      </c>
      <c r="CL312" s="45" t="str">
        <f t="shared" si="56"/>
        <v/>
      </c>
      <c r="CM312" s="44" t="e">
        <f>IF(AND(#REF!="",#REF!="",#REF!="",#REF!=""),"",SUM(#REF!,#REF!,#REF!,#REF!,#REF!))</f>
        <v>#REF!</v>
      </c>
      <c r="CN312" s="45" t="str">
        <f t="shared" si="57"/>
        <v/>
      </c>
      <c r="CO312" s="38" t="e">
        <f>IF(AND(#REF!="",#REF!="",#REF!="",#REF!=""),"",SUM(#REF!,#REF!,#REF!,#REF!))</f>
        <v>#REF!</v>
      </c>
      <c r="CP312" s="38" t="str">
        <f t="shared" si="58"/>
        <v/>
      </c>
    </row>
    <row r="313" spans="1:94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19"/>
      <c r="AC313" s="20"/>
      <c r="AD313" s="20"/>
      <c r="AE313" s="8"/>
      <c r="AF313" s="62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25"/>
      <c r="AU313" s="8"/>
      <c r="AV313" s="57"/>
      <c r="AW313" s="60"/>
      <c r="AX313" s="8"/>
      <c r="AY313" s="14"/>
      <c r="AZ313" s="24"/>
      <c r="BA313" s="25"/>
      <c r="BB313" s="57"/>
      <c r="BC313" s="24"/>
      <c r="BD313" s="25"/>
      <c r="BE313" s="97"/>
      <c r="BF313" s="24"/>
      <c r="BG313" s="25"/>
      <c r="BH313" s="57"/>
      <c r="BI313" s="13" t="s">
        <v>447</v>
      </c>
      <c r="BJ313" s="109" t="s">
        <v>447</v>
      </c>
      <c r="BK313" s="1"/>
      <c r="BL313" s="1"/>
      <c r="BM313" s="1"/>
      <c r="BN313" s="1"/>
      <c r="BO313" s="1"/>
      <c r="CA313" s="29"/>
      <c r="CB313" s="44" t="str">
        <f t="shared" si="47"/>
        <v/>
      </c>
      <c r="CC313" s="45" t="str">
        <f t="shared" si="48"/>
        <v/>
      </c>
      <c r="CD313" s="45" t="str">
        <f t="shared" si="49"/>
        <v/>
      </c>
      <c r="CE313" s="44" t="str">
        <f t="shared" si="50"/>
        <v/>
      </c>
      <c r="CF313" s="45" t="str">
        <f t="shared" si="51"/>
        <v/>
      </c>
      <c r="CG313" s="44" t="e">
        <f>IF(AND(#REF!="",#REF!="",#REF!="",#REF!=""),"",SUM(#REF!,#REF!,#REF!,#REF!,#REF!))</f>
        <v>#REF!</v>
      </c>
      <c r="CH313" s="45" t="str">
        <f t="shared" si="52"/>
        <v/>
      </c>
      <c r="CI313" s="44" t="str">
        <f t="shared" si="53"/>
        <v/>
      </c>
      <c r="CJ313" s="45" t="str">
        <f t="shared" si="54"/>
        <v/>
      </c>
      <c r="CK313" s="44" t="str">
        <f t="shared" si="55"/>
        <v/>
      </c>
      <c r="CL313" s="45" t="str">
        <f t="shared" si="56"/>
        <v/>
      </c>
      <c r="CM313" s="44" t="e">
        <f>IF(AND(#REF!="",#REF!="",#REF!="",#REF!=""),"",SUM(#REF!,#REF!,#REF!,#REF!,#REF!))</f>
        <v>#REF!</v>
      </c>
      <c r="CN313" s="45" t="str">
        <f t="shared" si="57"/>
        <v/>
      </c>
      <c r="CO313" s="38" t="e">
        <f>IF(AND(#REF!="",#REF!="",#REF!="",#REF!=""),"",SUM(#REF!,#REF!,#REF!,#REF!))</f>
        <v>#REF!</v>
      </c>
      <c r="CP313" s="38" t="str">
        <f t="shared" si="58"/>
        <v/>
      </c>
    </row>
    <row r="314" spans="1:94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19"/>
      <c r="AC314" s="20"/>
      <c r="AD314" s="20"/>
      <c r="AE314" s="8"/>
      <c r="AF314" s="62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25"/>
      <c r="AU314" s="8"/>
      <c r="AV314" s="57"/>
      <c r="AW314" s="60"/>
      <c r="AX314" s="8"/>
      <c r="AY314" s="14"/>
      <c r="AZ314" s="24"/>
      <c r="BA314" s="25"/>
      <c r="BB314" s="57"/>
      <c r="BC314" s="24"/>
      <c r="BD314" s="25"/>
      <c r="BE314" s="97"/>
      <c r="BF314" s="24"/>
      <c r="BG314" s="25"/>
      <c r="BH314" s="57"/>
      <c r="BI314" s="13" t="s">
        <v>447</v>
      </c>
      <c r="BJ314" s="109" t="s">
        <v>447</v>
      </c>
      <c r="BK314" s="1"/>
      <c r="BL314" s="1"/>
      <c r="BM314" s="1"/>
      <c r="BN314" s="1"/>
      <c r="BO314" s="1"/>
      <c r="CA314" s="29"/>
      <c r="CB314" s="44" t="str">
        <f t="shared" si="47"/>
        <v/>
      </c>
      <c r="CC314" s="45" t="str">
        <f t="shared" si="48"/>
        <v/>
      </c>
      <c r="CD314" s="45" t="str">
        <f t="shared" si="49"/>
        <v/>
      </c>
      <c r="CE314" s="44" t="str">
        <f t="shared" si="50"/>
        <v/>
      </c>
      <c r="CF314" s="45" t="str">
        <f t="shared" si="51"/>
        <v/>
      </c>
      <c r="CG314" s="44" t="e">
        <f>IF(AND(#REF!="",#REF!="",#REF!="",#REF!=""),"",SUM(#REF!,#REF!,#REF!,#REF!,#REF!))</f>
        <v>#REF!</v>
      </c>
      <c r="CH314" s="45" t="str">
        <f t="shared" si="52"/>
        <v/>
      </c>
      <c r="CI314" s="44" t="str">
        <f t="shared" si="53"/>
        <v/>
      </c>
      <c r="CJ314" s="45" t="str">
        <f t="shared" si="54"/>
        <v/>
      </c>
      <c r="CK314" s="44" t="str">
        <f t="shared" si="55"/>
        <v/>
      </c>
      <c r="CL314" s="45" t="str">
        <f t="shared" si="56"/>
        <v/>
      </c>
      <c r="CM314" s="44" t="e">
        <f>IF(AND(#REF!="",#REF!="",#REF!="",#REF!=""),"",SUM(#REF!,#REF!,#REF!,#REF!,#REF!))</f>
        <v>#REF!</v>
      </c>
      <c r="CN314" s="45" t="str">
        <f t="shared" si="57"/>
        <v/>
      </c>
      <c r="CO314" s="38" t="e">
        <f>IF(AND(#REF!="",#REF!="",#REF!="",#REF!=""),"",SUM(#REF!,#REF!,#REF!,#REF!))</f>
        <v>#REF!</v>
      </c>
      <c r="CP314" s="38" t="str">
        <f t="shared" si="58"/>
        <v/>
      </c>
    </row>
    <row r="315" spans="1:94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19"/>
      <c r="AC315" s="20"/>
      <c r="AD315" s="20"/>
      <c r="AE315" s="8"/>
      <c r="AF315" s="62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25"/>
      <c r="AU315" s="8"/>
      <c r="AV315" s="57"/>
      <c r="AW315" s="60"/>
      <c r="AX315" s="8"/>
      <c r="AY315" s="14"/>
      <c r="AZ315" s="24"/>
      <c r="BA315" s="25"/>
      <c r="BB315" s="57"/>
      <c r="BC315" s="24"/>
      <c r="BD315" s="25"/>
      <c r="BE315" s="97"/>
      <c r="BF315" s="24"/>
      <c r="BG315" s="25"/>
      <c r="BH315" s="57"/>
      <c r="BI315" s="13" t="s">
        <v>447</v>
      </c>
      <c r="BJ315" s="109" t="s">
        <v>447</v>
      </c>
      <c r="BK315" s="1"/>
      <c r="BL315" s="1"/>
      <c r="BM315" s="1"/>
      <c r="BN315" s="1"/>
      <c r="BO315" s="1"/>
      <c r="CA315" s="29"/>
      <c r="CB315" s="44" t="str">
        <f t="shared" si="47"/>
        <v/>
      </c>
      <c r="CC315" s="45" t="str">
        <f t="shared" si="48"/>
        <v/>
      </c>
      <c r="CD315" s="45" t="str">
        <f t="shared" si="49"/>
        <v/>
      </c>
      <c r="CE315" s="44" t="str">
        <f t="shared" si="50"/>
        <v/>
      </c>
      <c r="CF315" s="45" t="str">
        <f t="shared" si="51"/>
        <v/>
      </c>
      <c r="CG315" s="44" t="e">
        <f>IF(AND(#REF!="",#REF!="",#REF!="",#REF!=""),"",SUM(#REF!,#REF!,#REF!,#REF!,#REF!))</f>
        <v>#REF!</v>
      </c>
      <c r="CH315" s="45" t="str">
        <f t="shared" si="52"/>
        <v/>
      </c>
      <c r="CI315" s="44" t="str">
        <f t="shared" si="53"/>
        <v/>
      </c>
      <c r="CJ315" s="45" t="str">
        <f t="shared" si="54"/>
        <v/>
      </c>
      <c r="CK315" s="44" t="str">
        <f t="shared" si="55"/>
        <v/>
      </c>
      <c r="CL315" s="45" t="str">
        <f t="shared" si="56"/>
        <v/>
      </c>
      <c r="CM315" s="44" t="e">
        <f>IF(AND(#REF!="",#REF!="",#REF!="",#REF!=""),"",SUM(#REF!,#REF!,#REF!,#REF!,#REF!))</f>
        <v>#REF!</v>
      </c>
      <c r="CN315" s="45" t="str">
        <f t="shared" si="57"/>
        <v/>
      </c>
      <c r="CO315" s="38" t="e">
        <f>IF(AND(#REF!="",#REF!="",#REF!="",#REF!=""),"",SUM(#REF!,#REF!,#REF!,#REF!))</f>
        <v>#REF!</v>
      </c>
      <c r="CP315" s="38" t="str">
        <f t="shared" si="58"/>
        <v/>
      </c>
    </row>
    <row r="316" spans="1:94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19"/>
      <c r="AC316" s="20"/>
      <c r="AD316" s="20"/>
      <c r="AE316" s="8"/>
      <c r="AF316" s="62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25"/>
      <c r="AU316" s="8"/>
      <c r="AV316" s="57"/>
      <c r="AW316" s="60"/>
      <c r="AX316" s="8"/>
      <c r="AY316" s="14"/>
      <c r="AZ316" s="24"/>
      <c r="BA316" s="25"/>
      <c r="BB316" s="57"/>
      <c r="BC316" s="24"/>
      <c r="BD316" s="25"/>
      <c r="BE316" s="97"/>
      <c r="BF316" s="24"/>
      <c r="BG316" s="25"/>
      <c r="BH316" s="57"/>
      <c r="BI316" s="13" t="s">
        <v>447</v>
      </c>
      <c r="BJ316" s="109" t="s">
        <v>447</v>
      </c>
      <c r="BK316" s="1"/>
      <c r="BL316" s="1"/>
      <c r="BM316" s="1"/>
      <c r="BN316" s="1"/>
      <c r="BO316" s="1"/>
      <c r="CA316" s="29"/>
      <c r="CB316" s="44" t="str">
        <f t="shared" si="47"/>
        <v/>
      </c>
      <c r="CC316" s="45" t="str">
        <f t="shared" si="48"/>
        <v/>
      </c>
      <c r="CD316" s="45" t="str">
        <f t="shared" si="49"/>
        <v/>
      </c>
      <c r="CE316" s="44" t="str">
        <f t="shared" si="50"/>
        <v/>
      </c>
      <c r="CF316" s="45" t="str">
        <f t="shared" si="51"/>
        <v/>
      </c>
      <c r="CG316" s="44" t="e">
        <f>IF(AND(#REF!="",#REF!="",#REF!="",#REF!=""),"",SUM(#REF!,#REF!,#REF!,#REF!,#REF!))</f>
        <v>#REF!</v>
      </c>
      <c r="CH316" s="45" t="str">
        <f t="shared" si="52"/>
        <v/>
      </c>
      <c r="CI316" s="44" t="str">
        <f t="shared" si="53"/>
        <v/>
      </c>
      <c r="CJ316" s="45" t="str">
        <f t="shared" si="54"/>
        <v/>
      </c>
      <c r="CK316" s="44" t="str">
        <f t="shared" si="55"/>
        <v/>
      </c>
      <c r="CL316" s="45" t="str">
        <f t="shared" si="56"/>
        <v/>
      </c>
      <c r="CM316" s="44" t="e">
        <f>IF(AND(#REF!="",#REF!="",#REF!="",#REF!=""),"",SUM(#REF!,#REF!,#REF!,#REF!,#REF!))</f>
        <v>#REF!</v>
      </c>
      <c r="CN316" s="45" t="str">
        <f t="shared" si="57"/>
        <v/>
      </c>
      <c r="CO316" s="38" t="e">
        <f>IF(AND(#REF!="",#REF!="",#REF!="",#REF!=""),"",SUM(#REF!,#REF!,#REF!,#REF!))</f>
        <v>#REF!</v>
      </c>
      <c r="CP316" s="38" t="str">
        <f t="shared" si="58"/>
        <v/>
      </c>
    </row>
    <row r="317" spans="1:94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19"/>
      <c r="AC317" s="20"/>
      <c r="AD317" s="20"/>
      <c r="AE317" s="8"/>
      <c r="AF317" s="62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25"/>
      <c r="AU317" s="8"/>
      <c r="AV317" s="57"/>
      <c r="AW317" s="60"/>
      <c r="AX317" s="8"/>
      <c r="AY317" s="14"/>
      <c r="AZ317" s="24"/>
      <c r="BA317" s="25"/>
      <c r="BB317" s="57"/>
      <c r="BC317" s="24"/>
      <c r="BD317" s="25"/>
      <c r="BE317" s="97"/>
      <c r="BF317" s="24"/>
      <c r="BG317" s="25"/>
      <c r="BH317" s="57"/>
      <c r="BI317" s="13" t="s">
        <v>447</v>
      </c>
      <c r="BJ317" s="109" t="s">
        <v>447</v>
      </c>
      <c r="BK317" s="1"/>
      <c r="BL317" s="1"/>
      <c r="BM317" s="1"/>
      <c r="BN317" s="1"/>
      <c r="BO317" s="1"/>
      <c r="CA317" s="29"/>
      <c r="CB317" s="44" t="str">
        <f t="shared" si="47"/>
        <v/>
      </c>
      <c r="CC317" s="45" t="str">
        <f t="shared" si="48"/>
        <v/>
      </c>
      <c r="CD317" s="45" t="str">
        <f t="shared" si="49"/>
        <v/>
      </c>
      <c r="CE317" s="44" t="str">
        <f t="shared" si="50"/>
        <v/>
      </c>
      <c r="CF317" s="45" t="str">
        <f t="shared" si="51"/>
        <v/>
      </c>
      <c r="CG317" s="44" t="e">
        <f>IF(AND(#REF!="",#REF!="",#REF!="",#REF!=""),"",SUM(#REF!,#REF!,#REF!,#REF!,#REF!))</f>
        <v>#REF!</v>
      </c>
      <c r="CH317" s="45" t="str">
        <f t="shared" si="52"/>
        <v/>
      </c>
      <c r="CI317" s="44" t="str">
        <f t="shared" si="53"/>
        <v/>
      </c>
      <c r="CJ317" s="45" t="str">
        <f t="shared" si="54"/>
        <v/>
      </c>
      <c r="CK317" s="44" t="str">
        <f t="shared" si="55"/>
        <v/>
      </c>
      <c r="CL317" s="45" t="str">
        <f t="shared" si="56"/>
        <v/>
      </c>
      <c r="CM317" s="44" t="e">
        <f>IF(AND(#REF!="",#REF!="",#REF!="",#REF!=""),"",SUM(#REF!,#REF!,#REF!,#REF!,#REF!))</f>
        <v>#REF!</v>
      </c>
      <c r="CN317" s="45" t="str">
        <f t="shared" si="57"/>
        <v/>
      </c>
      <c r="CO317" s="38" t="e">
        <f>IF(AND(#REF!="",#REF!="",#REF!="",#REF!=""),"",SUM(#REF!,#REF!,#REF!,#REF!))</f>
        <v>#REF!</v>
      </c>
      <c r="CP317" s="38" t="str">
        <f t="shared" si="58"/>
        <v/>
      </c>
    </row>
    <row r="318" spans="1:94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19"/>
      <c r="AC318" s="20"/>
      <c r="AD318" s="20"/>
      <c r="AE318" s="8"/>
      <c r="AF318" s="62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25"/>
      <c r="AU318" s="8"/>
      <c r="AV318" s="57"/>
      <c r="AW318" s="60"/>
      <c r="AX318" s="8"/>
      <c r="AY318" s="14"/>
      <c r="AZ318" s="24"/>
      <c r="BA318" s="25"/>
      <c r="BB318" s="57"/>
      <c r="BC318" s="24"/>
      <c r="BD318" s="25"/>
      <c r="BE318" s="97"/>
      <c r="BF318" s="24"/>
      <c r="BG318" s="25"/>
      <c r="BH318" s="57"/>
      <c r="BI318" s="13" t="s">
        <v>447</v>
      </c>
      <c r="BJ318" s="109" t="s">
        <v>447</v>
      </c>
      <c r="BK318" s="1"/>
      <c r="BL318" s="1"/>
      <c r="BM318" s="1"/>
      <c r="BN318" s="1"/>
      <c r="BO318" s="1"/>
      <c r="CA318" s="29"/>
      <c r="CB318" s="44" t="str">
        <f t="shared" si="47"/>
        <v/>
      </c>
      <c r="CC318" s="45" t="str">
        <f t="shared" si="48"/>
        <v/>
      </c>
      <c r="CD318" s="45" t="str">
        <f t="shared" si="49"/>
        <v/>
      </c>
      <c r="CE318" s="44" t="str">
        <f t="shared" si="50"/>
        <v/>
      </c>
      <c r="CF318" s="45" t="str">
        <f t="shared" si="51"/>
        <v/>
      </c>
      <c r="CG318" s="44" t="e">
        <f>IF(AND(#REF!="",#REF!="",#REF!="",#REF!=""),"",SUM(#REF!,#REF!,#REF!,#REF!,#REF!))</f>
        <v>#REF!</v>
      </c>
      <c r="CH318" s="45" t="str">
        <f t="shared" si="52"/>
        <v/>
      </c>
      <c r="CI318" s="44" t="str">
        <f t="shared" si="53"/>
        <v/>
      </c>
      <c r="CJ318" s="45" t="str">
        <f t="shared" si="54"/>
        <v/>
      </c>
      <c r="CK318" s="44" t="str">
        <f t="shared" si="55"/>
        <v/>
      </c>
      <c r="CL318" s="45" t="str">
        <f t="shared" si="56"/>
        <v/>
      </c>
      <c r="CM318" s="44" t="e">
        <f>IF(AND(#REF!="",#REF!="",#REF!="",#REF!=""),"",SUM(#REF!,#REF!,#REF!,#REF!,#REF!))</f>
        <v>#REF!</v>
      </c>
      <c r="CN318" s="45" t="str">
        <f t="shared" si="57"/>
        <v/>
      </c>
      <c r="CO318" s="38" t="e">
        <f>IF(AND(#REF!="",#REF!="",#REF!="",#REF!=""),"",SUM(#REF!,#REF!,#REF!,#REF!))</f>
        <v>#REF!</v>
      </c>
      <c r="CP318" s="38" t="str">
        <f t="shared" si="58"/>
        <v/>
      </c>
    </row>
    <row r="319" spans="1:94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19"/>
      <c r="AC319" s="20"/>
      <c r="AD319" s="20"/>
      <c r="AE319" s="8"/>
      <c r="AF319" s="62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25"/>
      <c r="AU319" s="8"/>
      <c r="AV319" s="57"/>
      <c r="AW319" s="60"/>
      <c r="AX319" s="8"/>
      <c r="AY319" s="14"/>
      <c r="AZ319" s="24"/>
      <c r="BA319" s="25"/>
      <c r="BB319" s="57"/>
      <c r="BC319" s="24"/>
      <c r="BD319" s="25"/>
      <c r="BE319" s="97"/>
      <c r="BF319" s="24"/>
      <c r="BG319" s="25"/>
      <c r="BH319" s="57"/>
      <c r="BI319" s="13" t="s">
        <v>447</v>
      </c>
      <c r="BJ319" s="109" t="s">
        <v>447</v>
      </c>
      <c r="BK319" s="1"/>
      <c r="BL319" s="1"/>
      <c r="BM319" s="1"/>
      <c r="BN319" s="1"/>
      <c r="BO319" s="1"/>
      <c r="CA319" s="29"/>
      <c r="CB319" s="44" t="str">
        <f t="shared" si="47"/>
        <v/>
      </c>
      <c r="CC319" s="45" t="str">
        <f t="shared" si="48"/>
        <v/>
      </c>
      <c r="CD319" s="45" t="str">
        <f t="shared" si="49"/>
        <v/>
      </c>
      <c r="CE319" s="44" t="str">
        <f t="shared" si="50"/>
        <v/>
      </c>
      <c r="CF319" s="45" t="str">
        <f t="shared" si="51"/>
        <v/>
      </c>
      <c r="CG319" s="44" t="e">
        <f>IF(AND(#REF!="",#REF!="",#REF!="",#REF!=""),"",SUM(#REF!,#REF!,#REF!,#REF!,#REF!))</f>
        <v>#REF!</v>
      </c>
      <c r="CH319" s="45" t="str">
        <f t="shared" si="52"/>
        <v/>
      </c>
      <c r="CI319" s="44" t="str">
        <f t="shared" si="53"/>
        <v/>
      </c>
      <c r="CJ319" s="45" t="str">
        <f t="shared" si="54"/>
        <v/>
      </c>
      <c r="CK319" s="44" t="str">
        <f t="shared" si="55"/>
        <v/>
      </c>
      <c r="CL319" s="45" t="str">
        <f t="shared" si="56"/>
        <v/>
      </c>
      <c r="CM319" s="44" t="e">
        <f>IF(AND(#REF!="",#REF!="",#REF!="",#REF!=""),"",SUM(#REF!,#REF!,#REF!,#REF!,#REF!))</f>
        <v>#REF!</v>
      </c>
      <c r="CN319" s="45" t="str">
        <f t="shared" si="57"/>
        <v/>
      </c>
      <c r="CO319" s="38" t="e">
        <f>IF(AND(#REF!="",#REF!="",#REF!="",#REF!=""),"",SUM(#REF!,#REF!,#REF!,#REF!))</f>
        <v>#REF!</v>
      </c>
      <c r="CP319" s="38" t="str">
        <f t="shared" si="58"/>
        <v/>
      </c>
    </row>
    <row r="320" spans="1:94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19"/>
      <c r="AC320" s="20"/>
      <c r="AD320" s="20"/>
      <c r="AE320" s="8"/>
      <c r="AF320" s="62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25"/>
      <c r="AU320" s="8"/>
      <c r="AV320" s="57"/>
      <c r="AW320" s="60"/>
      <c r="AX320" s="8"/>
      <c r="AY320" s="14"/>
      <c r="AZ320" s="24"/>
      <c r="BA320" s="25"/>
      <c r="BB320" s="57"/>
      <c r="BC320" s="24"/>
      <c r="BD320" s="25"/>
      <c r="BE320" s="97"/>
      <c r="BF320" s="24"/>
      <c r="BG320" s="25"/>
      <c r="BH320" s="57"/>
      <c r="BI320" s="13" t="s">
        <v>447</v>
      </c>
      <c r="BJ320" s="109" t="s">
        <v>447</v>
      </c>
      <c r="BK320" s="1"/>
      <c r="BL320" s="1"/>
      <c r="BM320" s="1"/>
      <c r="BN320" s="1"/>
      <c r="BO320" s="1"/>
      <c r="CA320" s="29"/>
      <c r="CB320" s="44" t="str">
        <f t="shared" si="47"/>
        <v/>
      </c>
      <c r="CC320" s="45" t="str">
        <f t="shared" si="48"/>
        <v/>
      </c>
      <c r="CD320" s="45" t="str">
        <f t="shared" si="49"/>
        <v/>
      </c>
      <c r="CE320" s="44" t="str">
        <f t="shared" si="50"/>
        <v/>
      </c>
      <c r="CF320" s="45" t="str">
        <f t="shared" si="51"/>
        <v/>
      </c>
      <c r="CG320" s="44" t="e">
        <f>IF(AND(#REF!="",#REF!="",#REF!="",#REF!=""),"",SUM(#REF!,#REF!,#REF!,#REF!,#REF!))</f>
        <v>#REF!</v>
      </c>
      <c r="CH320" s="45" t="str">
        <f t="shared" si="52"/>
        <v/>
      </c>
      <c r="CI320" s="44" t="str">
        <f t="shared" si="53"/>
        <v/>
      </c>
      <c r="CJ320" s="45" t="str">
        <f t="shared" si="54"/>
        <v/>
      </c>
      <c r="CK320" s="44" t="str">
        <f t="shared" si="55"/>
        <v/>
      </c>
      <c r="CL320" s="45" t="str">
        <f t="shared" si="56"/>
        <v/>
      </c>
      <c r="CM320" s="44" t="e">
        <f>IF(AND(#REF!="",#REF!="",#REF!="",#REF!=""),"",SUM(#REF!,#REF!,#REF!,#REF!,#REF!))</f>
        <v>#REF!</v>
      </c>
      <c r="CN320" s="45" t="str">
        <f t="shared" si="57"/>
        <v/>
      </c>
      <c r="CO320" s="38" t="e">
        <f>IF(AND(#REF!="",#REF!="",#REF!="",#REF!=""),"",SUM(#REF!,#REF!,#REF!,#REF!))</f>
        <v>#REF!</v>
      </c>
      <c r="CP320" s="38" t="str">
        <f t="shared" si="58"/>
        <v/>
      </c>
    </row>
    <row r="321" spans="1:94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19"/>
      <c r="AC321" s="20"/>
      <c r="AD321" s="20"/>
      <c r="AE321" s="8"/>
      <c r="AF321" s="62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25"/>
      <c r="AU321" s="8"/>
      <c r="AV321" s="57"/>
      <c r="AW321" s="60"/>
      <c r="AX321" s="8"/>
      <c r="AY321" s="14"/>
      <c r="AZ321" s="24"/>
      <c r="BA321" s="25"/>
      <c r="BB321" s="57"/>
      <c r="BC321" s="24"/>
      <c r="BD321" s="25"/>
      <c r="BE321" s="97"/>
      <c r="BF321" s="24"/>
      <c r="BG321" s="25"/>
      <c r="BH321" s="57"/>
      <c r="BI321" s="13" t="s">
        <v>447</v>
      </c>
      <c r="BJ321" s="109" t="s">
        <v>447</v>
      </c>
      <c r="BK321" s="1"/>
      <c r="BL321" s="1"/>
      <c r="BM321" s="1"/>
      <c r="BN321" s="1"/>
      <c r="BO321" s="1"/>
      <c r="CA321" s="29"/>
      <c r="CB321" s="44" t="str">
        <f t="shared" si="47"/>
        <v/>
      </c>
      <c r="CC321" s="45" t="str">
        <f t="shared" si="48"/>
        <v/>
      </c>
      <c r="CD321" s="45" t="str">
        <f t="shared" si="49"/>
        <v/>
      </c>
      <c r="CE321" s="44" t="str">
        <f t="shared" si="50"/>
        <v/>
      </c>
      <c r="CF321" s="45" t="str">
        <f t="shared" si="51"/>
        <v/>
      </c>
      <c r="CG321" s="44" t="e">
        <f>IF(AND(#REF!="",#REF!="",#REF!="",#REF!=""),"",SUM(#REF!,#REF!,#REF!,#REF!,#REF!))</f>
        <v>#REF!</v>
      </c>
      <c r="CH321" s="45" t="str">
        <f t="shared" si="52"/>
        <v/>
      </c>
      <c r="CI321" s="44" t="str">
        <f t="shared" si="53"/>
        <v/>
      </c>
      <c r="CJ321" s="45" t="str">
        <f t="shared" si="54"/>
        <v/>
      </c>
      <c r="CK321" s="44" t="str">
        <f t="shared" si="55"/>
        <v/>
      </c>
      <c r="CL321" s="45" t="str">
        <f t="shared" si="56"/>
        <v/>
      </c>
      <c r="CM321" s="44" t="e">
        <f>IF(AND(#REF!="",#REF!="",#REF!="",#REF!=""),"",SUM(#REF!,#REF!,#REF!,#REF!,#REF!))</f>
        <v>#REF!</v>
      </c>
      <c r="CN321" s="45" t="str">
        <f t="shared" si="57"/>
        <v/>
      </c>
      <c r="CO321" s="38" t="e">
        <f>IF(AND(#REF!="",#REF!="",#REF!="",#REF!=""),"",SUM(#REF!,#REF!,#REF!,#REF!))</f>
        <v>#REF!</v>
      </c>
      <c r="CP321" s="38" t="str">
        <f t="shared" si="58"/>
        <v/>
      </c>
    </row>
    <row r="322" spans="1:94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19"/>
      <c r="AC322" s="20"/>
      <c r="AD322" s="20"/>
      <c r="AE322" s="8"/>
      <c r="AF322" s="62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25"/>
      <c r="AU322" s="8"/>
      <c r="AV322" s="57"/>
      <c r="AW322" s="60"/>
      <c r="AX322" s="8"/>
      <c r="AY322" s="14"/>
      <c r="AZ322" s="24"/>
      <c r="BA322" s="25"/>
      <c r="BB322" s="57"/>
      <c r="BC322" s="24"/>
      <c r="BD322" s="25"/>
      <c r="BE322" s="97"/>
      <c r="BF322" s="24"/>
      <c r="BG322" s="25"/>
      <c r="BH322" s="57"/>
      <c r="BI322" s="13" t="s">
        <v>447</v>
      </c>
      <c r="BJ322" s="109" t="s">
        <v>447</v>
      </c>
      <c r="BK322" s="1"/>
      <c r="BL322" s="1"/>
      <c r="BM322" s="1"/>
      <c r="BN322" s="1"/>
      <c r="BO322" s="1"/>
      <c r="CA322" s="29"/>
      <c r="CB322" s="44" t="str">
        <f t="shared" si="47"/>
        <v/>
      </c>
      <c r="CC322" s="45" t="str">
        <f t="shared" si="48"/>
        <v/>
      </c>
      <c r="CD322" s="45" t="str">
        <f t="shared" si="49"/>
        <v/>
      </c>
      <c r="CE322" s="44" t="str">
        <f t="shared" si="50"/>
        <v/>
      </c>
      <c r="CF322" s="45" t="str">
        <f t="shared" si="51"/>
        <v/>
      </c>
      <c r="CG322" s="44" t="e">
        <f>IF(AND(#REF!="",#REF!="",#REF!="",#REF!=""),"",SUM(#REF!,#REF!,#REF!,#REF!,#REF!))</f>
        <v>#REF!</v>
      </c>
      <c r="CH322" s="45" t="str">
        <f t="shared" si="52"/>
        <v/>
      </c>
      <c r="CI322" s="44" t="str">
        <f t="shared" si="53"/>
        <v/>
      </c>
      <c r="CJ322" s="45" t="str">
        <f t="shared" si="54"/>
        <v/>
      </c>
      <c r="CK322" s="44" t="str">
        <f t="shared" si="55"/>
        <v/>
      </c>
      <c r="CL322" s="45" t="str">
        <f t="shared" si="56"/>
        <v/>
      </c>
      <c r="CM322" s="44" t="e">
        <f>IF(AND(#REF!="",#REF!="",#REF!="",#REF!=""),"",SUM(#REF!,#REF!,#REF!,#REF!,#REF!))</f>
        <v>#REF!</v>
      </c>
      <c r="CN322" s="45" t="str">
        <f t="shared" si="57"/>
        <v/>
      </c>
      <c r="CO322" s="38" t="e">
        <f>IF(AND(#REF!="",#REF!="",#REF!="",#REF!=""),"",SUM(#REF!,#REF!,#REF!,#REF!))</f>
        <v>#REF!</v>
      </c>
      <c r="CP322" s="38" t="str">
        <f t="shared" si="58"/>
        <v/>
      </c>
    </row>
    <row r="323" spans="1:94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19"/>
      <c r="AC323" s="20"/>
      <c r="AD323" s="20"/>
      <c r="AE323" s="8"/>
      <c r="AF323" s="62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25"/>
      <c r="AU323" s="8"/>
      <c r="AV323" s="57"/>
      <c r="AW323" s="60"/>
      <c r="AX323" s="8"/>
      <c r="AY323" s="14"/>
      <c r="AZ323" s="24"/>
      <c r="BA323" s="25"/>
      <c r="BB323" s="57"/>
      <c r="BC323" s="24"/>
      <c r="BD323" s="25"/>
      <c r="BE323" s="97"/>
      <c r="BF323" s="24"/>
      <c r="BG323" s="25"/>
      <c r="BH323" s="57"/>
      <c r="BI323" s="13" t="s">
        <v>447</v>
      </c>
      <c r="BJ323" s="109" t="s">
        <v>447</v>
      </c>
      <c r="BK323" s="1"/>
      <c r="BL323" s="1"/>
      <c r="BM323" s="1"/>
      <c r="BN323" s="1"/>
      <c r="BO323" s="1"/>
      <c r="CA323" s="29"/>
      <c r="CB323" s="44" t="str">
        <f t="shared" si="47"/>
        <v/>
      </c>
      <c r="CC323" s="45" t="str">
        <f t="shared" si="48"/>
        <v/>
      </c>
      <c r="CD323" s="45" t="str">
        <f t="shared" si="49"/>
        <v/>
      </c>
      <c r="CE323" s="44" t="str">
        <f t="shared" si="50"/>
        <v/>
      </c>
      <c r="CF323" s="45" t="str">
        <f t="shared" si="51"/>
        <v/>
      </c>
      <c r="CG323" s="44" t="e">
        <f>IF(AND(#REF!="",#REF!="",#REF!="",#REF!=""),"",SUM(#REF!,#REF!,#REF!,#REF!,#REF!))</f>
        <v>#REF!</v>
      </c>
      <c r="CH323" s="45" t="str">
        <f t="shared" si="52"/>
        <v/>
      </c>
      <c r="CI323" s="44" t="str">
        <f t="shared" si="53"/>
        <v/>
      </c>
      <c r="CJ323" s="45" t="str">
        <f t="shared" si="54"/>
        <v/>
      </c>
      <c r="CK323" s="44" t="str">
        <f t="shared" si="55"/>
        <v/>
      </c>
      <c r="CL323" s="45" t="str">
        <f t="shared" si="56"/>
        <v/>
      </c>
      <c r="CM323" s="44" t="e">
        <f>IF(AND(#REF!="",#REF!="",#REF!="",#REF!=""),"",SUM(#REF!,#REF!,#REF!,#REF!,#REF!))</f>
        <v>#REF!</v>
      </c>
      <c r="CN323" s="45" t="str">
        <f t="shared" si="57"/>
        <v/>
      </c>
      <c r="CO323" s="38" t="e">
        <f>IF(AND(#REF!="",#REF!="",#REF!="",#REF!=""),"",SUM(#REF!,#REF!,#REF!,#REF!))</f>
        <v>#REF!</v>
      </c>
      <c r="CP323" s="38" t="str">
        <f t="shared" si="58"/>
        <v/>
      </c>
    </row>
    <row r="324" spans="1:94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19"/>
      <c r="AC324" s="20"/>
      <c r="AD324" s="20"/>
      <c r="AE324" s="8"/>
      <c r="AF324" s="62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25"/>
      <c r="AU324" s="8"/>
      <c r="AV324" s="57"/>
      <c r="AW324" s="60"/>
      <c r="AX324" s="8"/>
      <c r="AY324" s="14"/>
      <c r="AZ324" s="24"/>
      <c r="BA324" s="25"/>
      <c r="BB324" s="57"/>
      <c r="BC324" s="24"/>
      <c r="BD324" s="25"/>
      <c r="BE324" s="97"/>
      <c r="BF324" s="24"/>
      <c r="BG324" s="25"/>
      <c r="BH324" s="57"/>
      <c r="BI324" s="13" t="s">
        <v>447</v>
      </c>
      <c r="BJ324" s="109" t="s">
        <v>447</v>
      </c>
      <c r="BK324" s="1"/>
      <c r="BL324" s="1"/>
      <c r="BM324" s="1"/>
      <c r="BN324" s="1"/>
      <c r="BO324" s="1"/>
      <c r="CA324" s="29"/>
      <c r="CB324" s="44" t="str">
        <f t="shared" si="47"/>
        <v/>
      </c>
      <c r="CC324" s="45" t="str">
        <f t="shared" si="48"/>
        <v/>
      </c>
      <c r="CD324" s="45" t="str">
        <f t="shared" si="49"/>
        <v/>
      </c>
      <c r="CE324" s="44" t="str">
        <f t="shared" si="50"/>
        <v/>
      </c>
      <c r="CF324" s="45" t="str">
        <f t="shared" si="51"/>
        <v/>
      </c>
      <c r="CG324" s="44" t="e">
        <f>IF(AND(#REF!="",#REF!="",#REF!="",#REF!=""),"",SUM(#REF!,#REF!,#REF!,#REF!,#REF!))</f>
        <v>#REF!</v>
      </c>
      <c r="CH324" s="45" t="str">
        <f t="shared" si="52"/>
        <v/>
      </c>
      <c r="CI324" s="44" t="str">
        <f t="shared" si="53"/>
        <v/>
      </c>
      <c r="CJ324" s="45" t="str">
        <f t="shared" si="54"/>
        <v/>
      </c>
      <c r="CK324" s="44" t="str">
        <f t="shared" si="55"/>
        <v/>
      </c>
      <c r="CL324" s="45" t="str">
        <f t="shared" si="56"/>
        <v/>
      </c>
      <c r="CM324" s="44" t="e">
        <f>IF(AND(#REF!="",#REF!="",#REF!="",#REF!=""),"",SUM(#REF!,#REF!,#REF!,#REF!,#REF!))</f>
        <v>#REF!</v>
      </c>
      <c r="CN324" s="45" t="str">
        <f t="shared" si="57"/>
        <v/>
      </c>
      <c r="CO324" s="38" t="e">
        <f>IF(AND(#REF!="",#REF!="",#REF!="",#REF!=""),"",SUM(#REF!,#REF!,#REF!,#REF!))</f>
        <v>#REF!</v>
      </c>
      <c r="CP324" s="38" t="str">
        <f t="shared" si="58"/>
        <v/>
      </c>
    </row>
    <row r="325" spans="1:94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19"/>
      <c r="AC325" s="20"/>
      <c r="AD325" s="20"/>
      <c r="AE325" s="8"/>
      <c r="AF325" s="62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25"/>
      <c r="AU325" s="8"/>
      <c r="AV325" s="57"/>
      <c r="AW325" s="60"/>
      <c r="AX325" s="8"/>
      <c r="AY325" s="14"/>
      <c r="AZ325" s="24"/>
      <c r="BA325" s="25"/>
      <c r="BB325" s="57"/>
      <c r="BC325" s="24"/>
      <c r="BD325" s="25"/>
      <c r="BE325" s="97"/>
      <c r="BF325" s="24"/>
      <c r="BG325" s="25"/>
      <c r="BH325" s="57"/>
      <c r="BI325" s="13" t="s">
        <v>447</v>
      </c>
      <c r="BJ325" s="109" t="s">
        <v>447</v>
      </c>
      <c r="BK325" s="1"/>
      <c r="BL325" s="1"/>
      <c r="BM325" s="1"/>
      <c r="BN325" s="1"/>
      <c r="BO325" s="1"/>
      <c r="CA325" s="29"/>
      <c r="CB325" s="44" t="str">
        <f t="shared" si="47"/>
        <v/>
      </c>
      <c r="CC325" s="45" t="str">
        <f t="shared" si="48"/>
        <v/>
      </c>
      <c r="CD325" s="45" t="str">
        <f t="shared" si="49"/>
        <v/>
      </c>
      <c r="CE325" s="44" t="str">
        <f t="shared" si="50"/>
        <v/>
      </c>
      <c r="CF325" s="45" t="str">
        <f t="shared" si="51"/>
        <v/>
      </c>
      <c r="CG325" s="44" t="e">
        <f>IF(AND(#REF!="",#REF!="",#REF!="",#REF!=""),"",SUM(#REF!,#REF!,#REF!,#REF!,#REF!))</f>
        <v>#REF!</v>
      </c>
      <c r="CH325" s="45" t="str">
        <f t="shared" si="52"/>
        <v/>
      </c>
      <c r="CI325" s="44" t="str">
        <f t="shared" si="53"/>
        <v/>
      </c>
      <c r="CJ325" s="45" t="str">
        <f t="shared" si="54"/>
        <v/>
      </c>
      <c r="CK325" s="44" t="str">
        <f t="shared" si="55"/>
        <v/>
      </c>
      <c r="CL325" s="45" t="str">
        <f t="shared" si="56"/>
        <v/>
      </c>
      <c r="CM325" s="44" t="e">
        <f>IF(AND(#REF!="",#REF!="",#REF!="",#REF!=""),"",SUM(#REF!,#REF!,#REF!,#REF!,#REF!))</f>
        <v>#REF!</v>
      </c>
      <c r="CN325" s="45" t="str">
        <f t="shared" si="57"/>
        <v/>
      </c>
      <c r="CO325" s="38" t="e">
        <f>IF(AND(#REF!="",#REF!="",#REF!="",#REF!=""),"",SUM(#REF!,#REF!,#REF!,#REF!))</f>
        <v>#REF!</v>
      </c>
      <c r="CP325" s="38" t="str">
        <f t="shared" si="58"/>
        <v/>
      </c>
    </row>
    <row r="326" spans="1:94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19"/>
      <c r="AC326" s="20"/>
      <c r="AD326" s="20"/>
      <c r="AE326" s="8"/>
      <c r="AF326" s="62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25"/>
      <c r="AU326" s="8"/>
      <c r="AV326" s="57"/>
      <c r="AW326" s="60"/>
      <c r="AX326" s="8"/>
      <c r="AY326" s="14"/>
      <c r="AZ326" s="24"/>
      <c r="BA326" s="25"/>
      <c r="BB326" s="57"/>
      <c r="BC326" s="24"/>
      <c r="BD326" s="25"/>
      <c r="BE326" s="97"/>
      <c r="BF326" s="24"/>
      <c r="BG326" s="25"/>
      <c r="BH326" s="57"/>
      <c r="BI326" s="13" t="s">
        <v>447</v>
      </c>
      <c r="BJ326" s="109" t="s">
        <v>447</v>
      </c>
      <c r="BK326" s="1"/>
      <c r="BL326" s="1"/>
      <c r="BM326" s="1"/>
      <c r="BN326" s="1"/>
      <c r="BO326" s="1"/>
      <c r="CA326" s="29"/>
      <c r="CB326" s="44" t="str">
        <f t="shared" si="47"/>
        <v/>
      </c>
      <c r="CC326" s="45" t="str">
        <f t="shared" si="48"/>
        <v/>
      </c>
      <c r="CD326" s="45" t="str">
        <f t="shared" si="49"/>
        <v/>
      </c>
      <c r="CE326" s="44" t="str">
        <f t="shared" si="50"/>
        <v/>
      </c>
      <c r="CF326" s="45" t="str">
        <f t="shared" si="51"/>
        <v/>
      </c>
      <c r="CG326" s="44" t="e">
        <f>IF(AND(#REF!="",#REF!="",#REF!="",#REF!=""),"",SUM(#REF!,#REF!,#REF!,#REF!,#REF!))</f>
        <v>#REF!</v>
      </c>
      <c r="CH326" s="45" t="str">
        <f t="shared" si="52"/>
        <v/>
      </c>
      <c r="CI326" s="44" t="str">
        <f t="shared" si="53"/>
        <v/>
      </c>
      <c r="CJ326" s="45" t="str">
        <f t="shared" si="54"/>
        <v/>
      </c>
      <c r="CK326" s="44" t="str">
        <f t="shared" si="55"/>
        <v/>
      </c>
      <c r="CL326" s="45" t="str">
        <f t="shared" si="56"/>
        <v/>
      </c>
      <c r="CM326" s="44" t="e">
        <f>IF(AND(#REF!="",#REF!="",#REF!="",#REF!=""),"",SUM(#REF!,#REF!,#REF!,#REF!,#REF!))</f>
        <v>#REF!</v>
      </c>
      <c r="CN326" s="45" t="str">
        <f t="shared" si="57"/>
        <v/>
      </c>
      <c r="CO326" s="38" t="e">
        <f>IF(AND(#REF!="",#REF!="",#REF!="",#REF!=""),"",SUM(#REF!,#REF!,#REF!,#REF!))</f>
        <v>#REF!</v>
      </c>
      <c r="CP326" s="38" t="str">
        <f t="shared" si="58"/>
        <v/>
      </c>
    </row>
    <row r="327" spans="1:94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19"/>
      <c r="AC327" s="20"/>
      <c r="AD327" s="20"/>
      <c r="AE327" s="8"/>
      <c r="AF327" s="62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25"/>
      <c r="AU327" s="8"/>
      <c r="AV327" s="57"/>
      <c r="AW327" s="60"/>
      <c r="AX327" s="8"/>
      <c r="AY327" s="14"/>
      <c r="AZ327" s="24"/>
      <c r="BA327" s="25"/>
      <c r="BB327" s="57"/>
      <c r="BC327" s="24"/>
      <c r="BD327" s="25"/>
      <c r="BE327" s="97"/>
      <c r="BF327" s="24"/>
      <c r="BG327" s="25"/>
      <c r="BH327" s="57"/>
      <c r="BI327" s="13" t="s">
        <v>447</v>
      </c>
      <c r="BJ327" s="109" t="s">
        <v>447</v>
      </c>
      <c r="BK327" s="1"/>
      <c r="BL327" s="1"/>
      <c r="BM327" s="1"/>
      <c r="BN327" s="1"/>
      <c r="BO327" s="1"/>
      <c r="CA327" s="29"/>
      <c r="CB327" s="44" t="str">
        <f t="shared" si="47"/>
        <v/>
      </c>
      <c r="CC327" s="45" t="str">
        <f t="shared" si="48"/>
        <v/>
      </c>
      <c r="CD327" s="45" t="str">
        <f t="shared" si="49"/>
        <v/>
      </c>
      <c r="CE327" s="44" t="str">
        <f t="shared" si="50"/>
        <v/>
      </c>
      <c r="CF327" s="45" t="str">
        <f t="shared" si="51"/>
        <v/>
      </c>
      <c r="CG327" s="44" t="e">
        <f>IF(AND(#REF!="",#REF!="",#REF!="",#REF!=""),"",SUM(#REF!,#REF!,#REF!,#REF!,#REF!))</f>
        <v>#REF!</v>
      </c>
      <c r="CH327" s="45" t="str">
        <f t="shared" si="52"/>
        <v/>
      </c>
      <c r="CI327" s="44" t="str">
        <f t="shared" si="53"/>
        <v/>
      </c>
      <c r="CJ327" s="45" t="str">
        <f t="shared" si="54"/>
        <v/>
      </c>
      <c r="CK327" s="44" t="str">
        <f t="shared" si="55"/>
        <v/>
      </c>
      <c r="CL327" s="45" t="str">
        <f t="shared" si="56"/>
        <v/>
      </c>
      <c r="CM327" s="44" t="e">
        <f>IF(AND(#REF!="",#REF!="",#REF!="",#REF!=""),"",SUM(#REF!,#REF!,#REF!,#REF!,#REF!))</f>
        <v>#REF!</v>
      </c>
      <c r="CN327" s="45" t="str">
        <f t="shared" si="57"/>
        <v/>
      </c>
      <c r="CO327" s="38" t="e">
        <f>IF(AND(#REF!="",#REF!="",#REF!="",#REF!=""),"",SUM(#REF!,#REF!,#REF!,#REF!))</f>
        <v>#REF!</v>
      </c>
      <c r="CP327" s="38" t="str">
        <f t="shared" si="58"/>
        <v/>
      </c>
    </row>
    <row r="328" spans="1:94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19"/>
      <c r="AC328" s="20"/>
      <c r="AD328" s="20"/>
      <c r="AE328" s="8"/>
      <c r="AF328" s="62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25"/>
      <c r="AU328" s="8"/>
      <c r="AV328" s="57"/>
      <c r="AW328" s="60"/>
      <c r="AX328" s="8"/>
      <c r="AY328" s="14"/>
      <c r="AZ328" s="24"/>
      <c r="BA328" s="25"/>
      <c r="BB328" s="57"/>
      <c r="BC328" s="24"/>
      <c r="BD328" s="25"/>
      <c r="BE328" s="97"/>
      <c r="BF328" s="24"/>
      <c r="BG328" s="25"/>
      <c r="BH328" s="57"/>
      <c r="BI328" s="13" t="s">
        <v>447</v>
      </c>
      <c r="BJ328" s="109" t="s">
        <v>447</v>
      </c>
      <c r="BK328" s="1"/>
      <c r="BL328" s="1"/>
      <c r="BM328" s="1"/>
      <c r="BN328" s="1"/>
      <c r="BO328" s="1"/>
      <c r="CA328" s="29"/>
      <c r="CB328" s="44" t="str">
        <f t="shared" ref="CB328:CB391" si="59">IF(I328="","",I328)</f>
        <v/>
      </c>
      <c r="CC328" s="45" t="str">
        <f t="shared" ref="CC328:CC391" si="60">IF(AND(L328="",M328="",N328="",P328=""),"",SUM(L328,M328,N328,O328,P328))</f>
        <v/>
      </c>
      <c r="CD328" s="45" t="str">
        <f t="shared" ref="CD328:CD391" si="61">IFERROR(IF(CC328="","",ROUNDUP(CC328*20%,0)),"")</f>
        <v/>
      </c>
      <c r="CE328" s="44" t="str">
        <f t="shared" ref="CE328:CE391" si="62">IF(AND(T328="",U328="",V328="",X328=""),"",SUM(T328,U328,V328,W328,X328))</f>
        <v/>
      </c>
      <c r="CF328" s="45" t="str">
        <f t="shared" ref="CF328:CF391" si="63">IFERROR(IF(CE328="","",ROUNDUP(CE328*20%,0)),"")</f>
        <v/>
      </c>
      <c r="CG328" s="44" t="e">
        <f>IF(AND(#REF!="",#REF!="",#REF!="",#REF!=""),"",SUM(#REF!,#REF!,#REF!,#REF!,#REF!))</f>
        <v>#REF!</v>
      </c>
      <c r="CH328" s="45" t="str">
        <f t="shared" ref="CH328:CH391" si="64">IFERROR(IF(CG328="","",ROUNDUP(CG328*20%,0)),"")</f>
        <v/>
      </c>
      <c r="CI328" s="44" t="str">
        <f t="shared" ref="CI328:CI391" si="65">IF(AND(AJ328="",AK328="",AL328="",AN328=""),"",SUM(AJ328,AK328,AL328,AM328,AN328))</f>
        <v/>
      </c>
      <c r="CJ328" s="45" t="str">
        <f t="shared" ref="CJ328:CJ391" si="66">IFERROR(IF(CI328="","",ROUNDUP(CI328*20%,0)),"")</f>
        <v/>
      </c>
      <c r="CK328" s="44" t="str">
        <f t="shared" ref="CK328:CK391" si="67">IF(AND(AR328="",AS328="",AT328="",AV328=""),"",SUM(AR328,AS328,AT328,AU328,AV328))</f>
        <v/>
      </c>
      <c r="CL328" s="45" t="str">
        <f t="shared" ref="CL328:CL391" si="68">IFERROR(IF(CK328="","",ROUNDUP(CK328*20%,0)),"")</f>
        <v/>
      </c>
      <c r="CM328" s="44" t="e">
        <f>IF(AND(#REF!="",#REF!="",#REF!="",#REF!=""),"",SUM(#REF!,#REF!,#REF!,#REF!,#REF!))</f>
        <v>#REF!</v>
      </c>
      <c r="CN328" s="45" t="str">
        <f t="shared" ref="CN328:CN391" si="69">IFERROR(IF(CM328="","",ROUNDUP(CM328*20%,0)),"")</f>
        <v/>
      </c>
      <c r="CO328" s="38" t="e">
        <f>IF(AND(#REF!="",#REF!="",#REF!="",#REF!=""),"",SUM(#REF!,#REF!,#REF!,#REF!))</f>
        <v>#REF!</v>
      </c>
      <c r="CP328" s="38" t="str">
        <f t="shared" ref="CP328:CP391" si="70">IFERROR(IF(CO328="","",IF($CO$5=100,ROUNDUP(CO328*20%,0),IF($CO$5=86,ROUNDUP((CO328/$CO$5)*$CP$5,0),IF($CO$5=66,ROUNDUP((CO328/$CO$5)*$CP$5,0),"")))),"")</f>
        <v/>
      </c>
    </row>
    <row r="329" spans="1:94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19"/>
      <c r="AC329" s="20"/>
      <c r="AD329" s="20"/>
      <c r="AE329" s="8"/>
      <c r="AF329" s="62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25"/>
      <c r="AU329" s="8"/>
      <c r="AV329" s="57"/>
      <c r="AW329" s="60"/>
      <c r="AX329" s="8"/>
      <c r="AY329" s="14"/>
      <c r="AZ329" s="24"/>
      <c r="BA329" s="25"/>
      <c r="BB329" s="57"/>
      <c r="BC329" s="24"/>
      <c r="BD329" s="25"/>
      <c r="BE329" s="97"/>
      <c r="BF329" s="24"/>
      <c r="BG329" s="25"/>
      <c r="BH329" s="57"/>
      <c r="BI329" s="13" t="s">
        <v>447</v>
      </c>
      <c r="BJ329" s="109" t="s">
        <v>447</v>
      </c>
      <c r="BK329" s="1"/>
      <c r="BL329" s="1"/>
      <c r="BM329" s="1"/>
      <c r="BN329" s="1"/>
      <c r="BO329" s="1"/>
      <c r="CA329" s="29"/>
      <c r="CB329" s="44" t="str">
        <f t="shared" si="59"/>
        <v/>
      </c>
      <c r="CC329" s="45" t="str">
        <f t="shared" si="60"/>
        <v/>
      </c>
      <c r="CD329" s="45" t="str">
        <f t="shared" si="61"/>
        <v/>
      </c>
      <c r="CE329" s="44" t="str">
        <f t="shared" si="62"/>
        <v/>
      </c>
      <c r="CF329" s="45" t="str">
        <f t="shared" si="63"/>
        <v/>
      </c>
      <c r="CG329" s="44" t="e">
        <f>IF(AND(#REF!="",#REF!="",#REF!="",#REF!=""),"",SUM(#REF!,#REF!,#REF!,#REF!,#REF!))</f>
        <v>#REF!</v>
      </c>
      <c r="CH329" s="45" t="str">
        <f t="shared" si="64"/>
        <v/>
      </c>
      <c r="CI329" s="44" t="str">
        <f t="shared" si="65"/>
        <v/>
      </c>
      <c r="CJ329" s="45" t="str">
        <f t="shared" si="66"/>
        <v/>
      </c>
      <c r="CK329" s="44" t="str">
        <f t="shared" si="67"/>
        <v/>
      </c>
      <c r="CL329" s="45" t="str">
        <f t="shared" si="68"/>
        <v/>
      </c>
      <c r="CM329" s="44" t="e">
        <f>IF(AND(#REF!="",#REF!="",#REF!="",#REF!=""),"",SUM(#REF!,#REF!,#REF!,#REF!,#REF!))</f>
        <v>#REF!</v>
      </c>
      <c r="CN329" s="45" t="str">
        <f t="shared" si="69"/>
        <v/>
      </c>
      <c r="CO329" s="38" t="e">
        <f>IF(AND(#REF!="",#REF!="",#REF!="",#REF!=""),"",SUM(#REF!,#REF!,#REF!,#REF!))</f>
        <v>#REF!</v>
      </c>
      <c r="CP329" s="38" t="str">
        <f t="shared" si="70"/>
        <v/>
      </c>
    </row>
    <row r="330" spans="1:94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19"/>
      <c r="AC330" s="20"/>
      <c r="AD330" s="20"/>
      <c r="AE330" s="8"/>
      <c r="AF330" s="62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25"/>
      <c r="AU330" s="8"/>
      <c r="AV330" s="57"/>
      <c r="AW330" s="60"/>
      <c r="AX330" s="8"/>
      <c r="AY330" s="14"/>
      <c r="AZ330" s="24"/>
      <c r="BA330" s="25"/>
      <c r="BB330" s="57"/>
      <c r="BC330" s="24"/>
      <c r="BD330" s="25"/>
      <c r="BE330" s="97"/>
      <c r="BF330" s="24"/>
      <c r="BG330" s="25"/>
      <c r="BH330" s="57"/>
      <c r="BI330" s="13" t="s">
        <v>447</v>
      </c>
      <c r="BJ330" s="109" t="s">
        <v>447</v>
      </c>
      <c r="BK330" s="1"/>
      <c r="BL330" s="1"/>
      <c r="BM330" s="1"/>
      <c r="BN330" s="1"/>
      <c r="BO330" s="1"/>
      <c r="CA330" s="29"/>
      <c r="CB330" s="44" t="str">
        <f t="shared" si="59"/>
        <v/>
      </c>
      <c r="CC330" s="45" t="str">
        <f t="shared" si="60"/>
        <v/>
      </c>
      <c r="CD330" s="45" t="str">
        <f t="shared" si="61"/>
        <v/>
      </c>
      <c r="CE330" s="44" t="str">
        <f t="shared" si="62"/>
        <v/>
      </c>
      <c r="CF330" s="45" t="str">
        <f t="shared" si="63"/>
        <v/>
      </c>
      <c r="CG330" s="44" t="e">
        <f>IF(AND(#REF!="",#REF!="",#REF!="",#REF!=""),"",SUM(#REF!,#REF!,#REF!,#REF!,#REF!))</f>
        <v>#REF!</v>
      </c>
      <c r="CH330" s="45" t="str">
        <f t="shared" si="64"/>
        <v/>
      </c>
      <c r="CI330" s="44" t="str">
        <f t="shared" si="65"/>
        <v/>
      </c>
      <c r="CJ330" s="45" t="str">
        <f t="shared" si="66"/>
        <v/>
      </c>
      <c r="CK330" s="44" t="str">
        <f t="shared" si="67"/>
        <v/>
      </c>
      <c r="CL330" s="45" t="str">
        <f t="shared" si="68"/>
        <v/>
      </c>
      <c r="CM330" s="44" t="e">
        <f>IF(AND(#REF!="",#REF!="",#REF!="",#REF!=""),"",SUM(#REF!,#REF!,#REF!,#REF!,#REF!))</f>
        <v>#REF!</v>
      </c>
      <c r="CN330" s="45" t="str">
        <f t="shared" si="69"/>
        <v/>
      </c>
      <c r="CO330" s="38" t="e">
        <f>IF(AND(#REF!="",#REF!="",#REF!="",#REF!=""),"",SUM(#REF!,#REF!,#REF!,#REF!))</f>
        <v>#REF!</v>
      </c>
      <c r="CP330" s="38" t="str">
        <f t="shared" si="70"/>
        <v/>
      </c>
    </row>
    <row r="331" spans="1:94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19"/>
      <c r="AC331" s="20"/>
      <c r="AD331" s="20"/>
      <c r="AE331" s="8"/>
      <c r="AF331" s="62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25"/>
      <c r="AU331" s="8"/>
      <c r="AV331" s="57"/>
      <c r="AW331" s="60"/>
      <c r="AX331" s="8"/>
      <c r="AY331" s="14"/>
      <c r="AZ331" s="24"/>
      <c r="BA331" s="25"/>
      <c r="BB331" s="57"/>
      <c r="BC331" s="24"/>
      <c r="BD331" s="25"/>
      <c r="BE331" s="97"/>
      <c r="BF331" s="24"/>
      <c r="BG331" s="25"/>
      <c r="BH331" s="57"/>
      <c r="BI331" s="13" t="s">
        <v>447</v>
      </c>
      <c r="BJ331" s="109" t="s">
        <v>447</v>
      </c>
      <c r="BK331" s="1"/>
      <c r="BL331" s="1"/>
      <c r="BM331" s="1"/>
      <c r="BN331" s="1"/>
      <c r="BO331" s="1"/>
      <c r="CA331" s="29"/>
      <c r="CB331" s="44" t="str">
        <f t="shared" si="59"/>
        <v/>
      </c>
      <c r="CC331" s="45" t="str">
        <f t="shared" si="60"/>
        <v/>
      </c>
      <c r="CD331" s="45" t="str">
        <f t="shared" si="61"/>
        <v/>
      </c>
      <c r="CE331" s="44" t="str">
        <f t="shared" si="62"/>
        <v/>
      </c>
      <c r="CF331" s="45" t="str">
        <f t="shared" si="63"/>
        <v/>
      </c>
      <c r="CG331" s="44" t="e">
        <f>IF(AND(#REF!="",#REF!="",#REF!="",#REF!=""),"",SUM(#REF!,#REF!,#REF!,#REF!,#REF!))</f>
        <v>#REF!</v>
      </c>
      <c r="CH331" s="45" t="str">
        <f t="shared" si="64"/>
        <v/>
      </c>
      <c r="CI331" s="44" t="str">
        <f t="shared" si="65"/>
        <v/>
      </c>
      <c r="CJ331" s="45" t="str">
        <f t="shared" si="66"/>
        <v/>
      </c>
      <c r="CK331" s="44" t="str">
        <f t="shared" si="67"/>
        <v/>
      </c>
      <c r="CL331" s="45" t="str">
        <f t="shared" si="68"/>
        <v/>
      </c>
      <c r="CM331" s="44" t="e">
        <f>IF(AND(#REF!="",#REF!="",#REF!="",#REF!=""),"",SUM(#REF!,#REF!,#REF!,#REF!,#REF!))</f>
        <v>#REF!</v>
      </c>
      <c r="CN331" s="45" t="str">
        <f t="shared" si="69"/>
        <v/>
      </c>
      <c r="CO331" s="38" t="e">
        <f>IF(AND(#REF!="",#REF!="",#REF!="",#REF!=""),"",SUM(#REF!,#REF!,#REF!,#REF!))</f>
        <v>#REF!</v>
      </c>
      <c r="CP331" s="38" t="str">
        <f t="shared" si="70"/>
        <v/>
      </c>
    </row>
    <row r="332" spans="1:94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19"/>
      <c r="AC332" s="20"/>
      <c r="AD332" s="20"/>
      <c r="AE332" s="8"/>
      <c r="AF332" s="62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25"/>
      <c r="AU332" s="8"/>
      <c r="AV332" s="57"/>
      <c r="AW332" s="60"/>
      <c r="AX332" s="8"/>
      <c r="AY332" s="14"/>
      <c r="AZ332" s="24"/>
      <c r="BA332" s="25"/>
      <c r="BB332" s="57"/>
      <c r="BC332" s="24"/>
      <c r="BD332" s="25"/>
      <c r="BE332" s="97"/>
      <c r="BF332" s="24"/>
      <c r="BG332" s="25"/>
      <c r="BH332" s="57"/>
      <c r="BI332" s="13" t="s">
        <v>447</v>
      </c>
      <c r="BJ332" s="109" t="s">
        <v>447</v>
      </c>
      <c r="BK332" s="1"/>
      <c r="BL332" s="1"/>
      <c r="BM332" s="1"/>
      <c r="BN332" s="1"/>
      <c r="BO332" s="1"/>
      <c r="CA332" s="29"/>
      <c r="CB332" s="44" t="str">
        <f t="shared" si="59"/>
        <v/>
      </c>
      <c r="CC332" s="45" t="str">
        <f t="shared" si="60"/>
        <v/>
      </c>
      <c r="CD332" s="45" t="str">
        <f t="shared" si="61"/>
        <v/>
      </c>
      <c r="CE332" s="44" t="str">
        <f t="shared" si="62"/>
        <v/>
      </c>
      <c r="CF332" s="45" t="str">
        <f t="shared" si="63"/>
        <v/>
      </c>
      <c r="CG332" s="44" t="e">
        <f>IF(AND(#REF!="",#REF!="",#REF!="",#REF!=""),"",SUM(#REF!,#REF!,#REF!,#REF!,#REF!))</f>
        <v>#REF!</v>
      </c>
      <c r="CH332" s="45" t="str">
        <f t="shared" si="64"/>
        <v/>
      </c>
      <c r="CI332" s="44" t="str">
        <f t="shared" si="65"/>
        <v/>
      </c>
      <c r="CJ332" s="45" t="str">
        <f t="shared" si="66"/>
        <v/>
      </c>
      <c r="CK332" s="44" t="str">
        <f t="shared" si="67"/>
        <v/>
      </c>
      <c r="CL332" s="45" t="str">
        <f t="shared" si="68"/>
        <v/>
      </c>
      <c r="CM332" s="44" t="e">
        <f>IF(AND(#REF!="",#REF!="",#REF!="",#REF!=""),"",SUM(#REF!,#REF!,#REF!,#REF!,#REF!))</f>
        <v>#REF!</v>
      </c>
      <c r="CN332" s="45" t="str">
        <f t="shared" si="69"/>
        <v/>
      </c>
      <c r="CO332" s="38" t="e">
        <f>IF(AND(#REF!="",#REF!="",#REF!="",#REF!=""),"",SUM(#REF!,#REF!,#REF!,#REF!))</f>
        <v>#REF!</v>
      </c>
      <c r="CP332" s="38" t="str">
        <f t="shared" si="70"/>
        <v/>
      </c>
    </row>
    <row r="333" spans="1:94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19"/>
      <c r="AC333" s="20"/>
      <c r="AD333" s="20"/>
      <c r="AE333" s="8"/>
      <c r="AF333" s="62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25"/>
      <c r="AU333" s="8"/>
      <c r="AV333" s="57"/>
      <c r="AW333" s="60"/>
      <c r="AX333" s="8"/>
      <c r="AY333" s="14"/>
      <c r="AZ333" s="24"/>
      <c r="BA333" s="25"/>
      <c r="BB333" s="57"/>
      <c r="BC333" s="24"/>
      <c r="BD333" s="25"/>
      <c r="BE333" s="97"/>
      <c r="BF333" s="24"/>
      <c r="BG333" s="25"/>
      <c r="BH333" s="57"/>
      <c r="BI333" s="13" t="s">
        <v>447</v>
      </c>
      <c r="BJ333" s="109" t="s">
        <v>447</v>
      </c>
      <c r="BK333" s="1"/>
      <c r="BL333" s="1"/>
      <c r="BM333" s="1"/>
      <c r="BN333" s="1"/>
      <c r="BO333" s="1"/>
      <c r="CA333" s="29"/>
      <c r="CB333" s="44" t="str">
        <f t="shared" si="59"/>
        <v/>
      </c>
      <c r="CC333" s="45" t="str">
        <f t="shared" si="60"/>
        <v/>
      </c>
      <c r="CD333" s="45" t="str">
        <f t="shared" si="61"/>
        <v/>
      </c>
      <c r="CE333" s="44" t="str">
        <f t="shared" si="62"/>
        <v/>
      </c>
      <c r="CF333" s="45" t="str">
        <f t="shared" si="63"/>
        <v/>
      </c>
      <c r="CG333" s="44" t="e">
        <f>IF(AND(#REF!="",#REF!="",#REF!="",#REF!=""),"",SUM(#REF!,#REF!,#REF!,#REF!,#REF!))</f>
        <v>#REF!</v>
      </c>
      <c r="CH333" s="45" t="str">
        <f t="shared" si="64"/>
        <v/>
      </c>
      <c r="CI333" s="44" t="str">
        <f t="shared" si="65"/>
        <v/>
      </c>
      <c r="CJ333" s="45" t="str">
        <f t="shared" si="66"/>
        <v/>
      </c>
      <c r="CK333" s="44" t="str">
        <f t="shared" si="67"/>
        <v/>
      </c>
      <c r="CL333" s="45" t="str">
        <f t="shared" si="68"/>
        <v/>
      </c>
      <c r="CM333" s="44" t="e">
        <f>IF(AND(#REF!="",#REF!="",#REF!="",#REF!=""),"",SUM(#REF!,#REF!,#REF!,#REF!,#REF!))</f>
        <v>#REF!</v>
      </c>
      <c r="CN333" s="45" t="str">
        <f t="shared" si="69"/>
        <v/>
      </c>
      <c r="CO333" s="38" t="e">
        <f>IF(AND(#REF!="",#REF!="",#REF!="",#REF!=""),"",SUM(#REF!,#REF!,#REF!,#REF!))</f>
        <v>#REF!</v>
      </c>
      <c r="CP333" s="38" t="str">
        <f t="shared" si="70"/>
        <v/>
      </c>
    </row>
    <row r="334" spans="1:94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19"/>
      <c r="AC334" s="20"/>
      <c r="AD334" s="20"/>
      <c r="AE334" s="8"/>
      <c r="AF334" s="62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25"/>
      <c r="AU334" s="8"/>
      <c r="AV334" s="57"/>
      <c r="AW334" s="60"/>
      <c r="AX334" s="8"/>
      <c r="AY334" s="14"/>
      <c r="AZ334" s="24"/>
      <c r="BA334" s="25"/>
      <c r="BB334" s="57"/>
      <c r="BC334" s="24"/>
      <c r="BD334" s="25"/>
      <c r="BE334" s="97"/>
      <c r="BF334" s="24"/>
      <c r="BG334" s="25"/>
      <c r="BH334" s="57"/>
      <c r="BI334" s="13" t="s">
        <v>447</v>
      </c>
      <c r="BJ334" s="109" t="s">
        <v>447</v>
      </c>
      <c r="BK334" s="1"/>
      <c r="BL334" s="1"/>
      <c r="BM334" s="1"/>
      <c r="BN334" s="1"/>
      <c r="BO334" s="1"/>
      <c r="CA334" s="29"/>
      <c r="CB334" s="44" t="str">
        <f t="shared" si="59"/>
        <v/>
      </c>
      <c r="CC334" s="45" t="str">
        <f t="shared" si="60"/>
        <v/>
      </c>
      <c r="CD334" s="45" t="str">
        <f t="shared" si="61"/>
        <v/>
      </c>
      <c r="CE334" s="44" t="str">
        <f t="shared" si="62"/>
        <v/>
      </c>
      <c r="CF334" s="45" t="str">
        <f t="shared" si="63"/>
        <v/>
      </c>
      <c r="CG334" s="44" t="e">
        <f>IF(AND(#REF!="",#REF!="",#REF!="",#REF!=""),"",SUM(#REF!,#REF!,#REF!,#REF!,#REF!))</f>
        <v>#REF!</v>
      </c>
      <c r="CH334" s="45" t="str">
        <f t="shared" si="64"/>
        <v/>
      </c>
      <c r="CI334" s="44" t="str">
        <f t="shared" si="65"/>
        <v/>
      </c>
      <c r="CJ334" s="45" t="str">
        <f t="shared" si="66"/>
        <v/>
      </c>
      <c r="CK334" s="44" t="str">
        <f t="shared" si="67"/>
        <v/>
      </c>
      <c r="CL334" s="45" t="str">
        <f t="shared" si="68"/>
        <v/>
      </c>
      <c r="CM334" s="44" t="e">
        <f>IF(AND(#REF!="",#REF!="",#REF!="",#REF!=""),"",SUM(#REF!,#REF!,#REF!,#REF!,#REF!))</f>
        <v>#REF!</v>
      </c>
      <c r="CN334" s="45" t="str">
        <f t="shared" si="69"/>
        <v/>
      </c>
      <c r="CO334" s="38" t="e">
        <f>IF(AND(#REF!="",#REF!="",#REF!="",#REF!=""),"",SUM(#REF!,#REF!,#REF!,#REF!))</f>
        <v>#REF!</v>
      </c>
      <c r="CP334" s="38" t="str">
        <f t="shared" si="70"/>
        <v/>
      </c>
    </row>
    <row r="335" spans="1:94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19"/>
      <c r="AC335" s="20"/>
      <c r="AD335" s="20"/>
      <c r="AE335" s="8"/>
      <c r="AF335" s="62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25"/>
      <c r="AU335" s="8"/>
      <c r="AV335" s="57"/>
      <c r="AW335" s="60"/>
      <c r="AX335" s="8"/>
      <c r="AY335" s="14"/>
      <c r="AZ335" s="24"/>
      <c r="BA335" s="25"/>
      <c r="BB335" s="57"/>
      <c r="BC335" s="24"/>
      <c r="BD335" s="25"/>
      <c r="BE335" s="97"/>
      <c r="BF335" s="24"/>
      <c r="BG335" s="25"/>
      <c r="BH335" s="57"/>
      <c r="BI335" s="13" t="s">
        <v>447</v>
      </c>
      <c r="BJ335" s="109" t="s">
        <v>447</v>
      </c>
      <c r="BK335" s="1"/>
      <c r="BL335" s="1"/>
      <c r="BM335" s="1"/>
      <c r="BN335" s="1"/>
      <c r="BO335" s="1"/>
      <c r="CA335" s="29"/>
      <c r="CB335" s="44" t="str">
        <f t="shared" si="59"/>
        <v/>
      </c>
      <c r="CC335" s="45" t="str">
        <f t="shared" si="60"/>
        <v/>
      </c>
      <c r="CD335" s="45" t="str">
        <f t="shared" si="61"/>
        <v/>
      </c>
      <c r="CE335" s="44" t="str">
        <f t="shared" si="62"/>
        <v/>
      </c>
      <c r="CF335" s="45" t="str">
        <f t="shared" si="63"/>
        <v/>
      </c>
      <c r="CG335" s="44" t="e">
        <f>IF(AND(#REF!="",#REF!="",#REF!="",#REF!=""),"",SUM(#REF!,#REF!,#REF!,#REF!,#REF!))</f>
        <v>#REF!</v>
      </c>
      <c r="CH335" s="45" t="str">
        <f t="shared" si="64"/>
        <v/>
      </c>
      <c r="CI335" s="44" t="str">
        <f t="shared" si="65"/>
        <v/>
      </c>
      <c r="CJ335" s="45" t="str">
        <f t="shared" si="66"/>
        <v/>
      </c>
      <c r="CK335" s="44" t="str">
        <f t="shared" si="67"/>
        <v/>
      </c>
      <c r="CL335" s="45" t="str">
        <f t="shared" si="68"/>
        <v/>
      </c>
      <c r="CM335" s="44" t="e">
        <f>IF(AND(#REF!="",#REF!="",#REF!="",#REF!=""),"",SUM(#REF!,#REF!,#REF!,#REF!,#REF!))</f>
        <v>#REF!</v>
      </c>
      <c r="CN335" s="45" t="str">
        <f t="shared" si="69"/>
        <v/>
      </c>
      <c r="CO335" s="38" t="e">
        <f>IF(AND(#REF!="",#REF!="",#REF!="",#REF!=""),"",SUM(#REF!,#REF!,#REF!,#REF!))</f>
        <v>#REF!</v>
      </c>
      <c r="CP335" s="38" t="str">
        <f t="shared" si="70"/>
        <v/>
      </c>
    </row>
    <row r="336" spans="1:94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19"/>
      <c r="AC336" s="20"/>
      <c r="AD336" s="20"/>
      <c r="AE336" s="8"/>
      <c r="AF336" s="62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25"/>
      <c r="AU336" s="8"/>
      <c r="AV336" s="57"/>
      <c r="AW336" s="60"/>
      <c r="AX336" s="8"/>
      <c r="AY336" s="14"/>
      <c r="AZ336" s="24"/>
      <c r="BA336" s="25"/>
      <c r="BB336" s="57"/>
      <c r="BC336" s="24"/>
      <c r="BD336" s="25"/>
      <c r="BE336" s="97"/>
      <c r="BF336" s="24"/>
      <c r="BG336" s="25"/>
      <c r="BH336" s="57"/>
      <c r="BI336" s="13" t="s">
        <v>447</v>
      </c>
      <c r="BJ336" s="109" t="s">
        <v>447</v>
      </c>
      <c r="BK336" s="1"/>
      <c r="BL336" s="1"/>
      <c r="BM336" s="1"/>
      <c r="BN336" s="1"/>
      <c r="BO336" s="1"/>
      <c r="CA336" s="29"/>
      <c r="CB336" s="44" t="str">
        <f t="shared" si="59"/>
        <v/>
      </c>
      <c r="CC336" s="45" t="str">
        <f t="shared" si="60"/>
        <v/>
      </c>
      <c r="CD336" s="45" t="str">
        <f t="shared" si="61"/>
        <v/>
      </c>
      <c r="CE336" s="44" t="str">
        <f t="shared" si="62"/>
        <v/>
      </c>
      <c r="CF336" s="45" t="str">
        <f t="shared" si="63"/>
        <v/>
      </c>
      <c r="CG336" s="44" t="e">
        <f>IF(AND(#REF!="",#REF!="",#REF!="",#REF!=""),"",SUM(#REF!,#REF!,#REF!,#REF!,#REF!))</f>
        <v>#REF!</v>
      </c>
      <c r="CH336" s="45" t="str">
        <f t="shared" si="64"/>
        <v/>
      </c>
      <c r="CI336" s="44" t="str">
        <f t="shared" si="65"/>
        <v/>
      </c>
      <c r="CJ336" s="45" t="str">
        <f t="shared" si="66"/>
        <v/>
      </c>
      <c r="CK336" s="44" t="str">
        <f t="shared" si="67"/>
        <v/>
      </c>
      <c r="CL336" s="45" t="str">
        <f t="shared" si="68"/>
        <v/>
      </c>
      <c r="CM336" s="44" t="e">
        <f>IF(AND(#REF!="",#REF!="",#REF!="",#REF!=""),"",SUM(#REF!,#REF!,#REF!,#REF!,#REF!))</f>
        <v>#REF!</v>
      </c>
      <c r="CN336" s="45" t="str">
        <f t="shared" si="69"/>
        <v/>
      </c>
      <c r="CO336" s="38" t="e">
        <f>IF(AND(#REF!="",#REF!="",#REF!="",#REF!=""),"",SUM(#REF!,#REF!,#REF!,#REF!))</f>
        <v>#REF!</v>
      </c>
      <c r="CP336" s="38" t="str">
        <f t="shared" si="70"/>
        <v/>
      </c>
    </row>
    <row r="337" spans="1:94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19"/>
      <c r="AC337" s="20"/>
      <c r="AD337" s="20"/>
      <c r="AE337" s="8"/>
      <c r="AF337" s="62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25"/>
      <c r="AU337" s="8"/>
      <c r="AV337" s="57"/>
      <c r="AW337" s="60"/>
      <c r="AX337" s="8"/>
      <c r="AY337" s="14"/>
      <c r="AZ337" s="24"/>
      <c r="BA337" s="25"/>
      <c r="BB337" s="57"/>
      <c r="BC337" s="24"/>
      <c r="BD337" s="25"/>
      <c r="BE337" s="97"/>
      <c r="BF337" s="24"/>
      <c r="BG337" s="25"/>
      <c r="BH337" s="57"/>
      <c r="BI337" s="13" t="s">
        <v>447</v>
      </c>
      <c r="BJ337" s="109" t="s">
        <v>447</v>
      </c>
      <c r="BK337" s="1"/>
      <c r="BL337" s="1"/>
      <c r="BM337" s="1"/>
      <c r="BN337" s="1"/>
      <c r="BO337" s="1"/>
      <c r="CA337" s="29"/>
      <c r="CB337" s="44" t="str">
        <f t="shared" si="59"/>
        <v/>
      </c>
      <c r="CC337" s="45" t="str">
        <f t="shared" si="60"/>
        <v/>
      </c>
      <c r="CD337" s="45" t="str">
        <f t="shared" si="61"/>
        <v/>
      </c>
      <c r="CE337" s="44" t="str">
        <f t="shared" si="62"/>
        <v/>
      </c>
      <c r="CF337" s="45" t="str">
        <f t="shared" si="63"/>
        <v/>
      </c>
      <c r="CG337" s="44" t="e">
        <f>IF(AND(#REF!="",#REF!="",#REF!="",#REF!=""),"",SUM(#REF!,#REF!,#REF!,#REF!,#REF!))</f>
        <v>#REF!</v>
      </c>
      <c r="CH337" s="45" t="str">
        <f t="shared" si="64"/>
        <v/>
      </c>
      <c r="CI337" s="44" t="str">
        <f t="shared" si="65"/>
        <v/>
      </c>
      <c r="CJ337" s="45" t="str">
        <f t="shared" si="66"/>
        <v/>
      </c>
      <c r="CK337" s="44" t="str">
        <f t="shared" si="67"/>
        <v/>
      </c>
      <c r="CL337" s="45" t="str">
        <f t="shared" si="68"/>
        <v/>
      </c>
      <c r="CM337" s="44" t="e">
        <f>IF(AND(#REF!="",#REF!="",#REF!="",#REF!=""),"",SUM(#REF!,#REF!,#REF!,#REF!,#REF!))</f>
        <v>#REF!</v>
      </c>
      <c r="CN337" s="45" t="str">
        <f t="shared" si="69"/>
        <v/>
      </c>
      <c r="CO337" s="38" t="e">
        <f>IF(AND(#REF!="",#REF!="",#REF!="",#REF!=""),"",SUM(#REF!,#REF!,#REF!,#REF!))</f>
        <v>#REF!</v>
      </c>
      <c r="CP337" s="38" t="str">
        <f t="shared" si="70"/>
        <v/>
      </c>
    </row>
    <row r="338" spans="1:94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19"/>
      <c r="AC338" s="20"/>
      <c r="AD338" s="20"/>
      <c r="AE338" s="8"/>
      <c r="AF338" s="62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25"/>
      <c r="AU338" s="8"/>
      <c r="AV338" s="57"/>
      <c r="AW338" s="60"/>
      <c r="AX338" s="8"/>
      <c r="AY338" s="14"/>
      <c r="AZ338" s="24"/>
      <c r="BA338" s="25"/>
      <c r="BB338" s="57"/>
      <c r="BC338" s="24"/>
      <c r="BD338" s="25"/>
      <c r="BE338" s="97"/>
      <c r="BF338" s="24"/>
      <c r="BG338" s="25"/>
      <c r="BH338" s="57"/>
      <c r="BI338" s="13" t="s">
        <v>447</v>
      </c>
      <c r="BJ338" s="109" t="s">
        <v>447</v>
      </c>
      <c r="BK338" s="1"/>
      <c r="BL338" s="1"/>
      <c r="BM338" s="1"/>
      <c r="BN338" s="1"/>
      <c r="BO338" s="1"/>
      <c r="CA338" s="29"/>
      <c r="CB338" s="44" t="str">
        <f t="shared" si="59"/>
        <v/>
      </c>
      <c r="CC338" s="45" t="str">
        <f t="shared" si="60"/>
        <v/>
      </c>
      <c r="CD338" s="45" t="str">
        <f t="shared" si="61"/>
        <v/>
      </c>
      <c r="CE338" s="44" t="str">
        <f t="shared" si="62"/>
        <v/>
      </c>
      <c r="CF338" s="45" t="str">
        <f t="shared" si="63"/>
        <v/>
      </c>
      <c r="CG338" s="44" t="e">
        <f>IF(AND(#REF!="",#REF!="",#REF!="",#REF!=""),"",SUM(#REF!,#REF!,#REF!,#REF!,#REF!))</f>
        <v>#REF!</v>
      </c>
      <c r="CH338" s="45" t="str">
        <f t="shared" si="64"/>
        <v/>
      </c>
      <c r="CI338" s="44" t="str">
        <f t="shared" si="65"/>
        <v/>
      </c>
      <c r="CJ338" s="45" t="str">
        <f t="shared" si="66"/>
        <v/>
      </c>
      <c r="CK338" s="44" t="str">
        <f t="shared" si="67"/>
        <v/>
      </c>
      <c r="CL338" s="45" t="str">
        <f t="shared" si="68"/>
        <v/>
      </c>
      <c r="CM338" s="44" t="e">
        <f>IF(AND(#REF!="",#REF!="",#REF!="",#REF!=""),"",SUM(#REF!,#REF!,#REF!,#REF!,#REF!))</f>
        <v>#REF!</v>
      </c>
      <c r="CN338" s="45" t="str">
        <f t="shared" si="69"/>
        <v/>
      </c>
      <c r="CO338" s="38" t="e">
        <f>IF(AND(#REF!="",#REF!="",#REF!="",#REF!=""),"",SUM(#REF!,#REF!,#REF!,#REF!))</f>
        <v>#REF!</v>
      </c>
      <c r="CP338" s="38" t="str">
        <f t="shared" si="70"/>
        <v/>
      </c>
    </row>
    <row r="339" spans="1:94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19"/>
      <c r="AC339" s="20"/>
      <c r="AD339" s="20"/>
      <c r="AE339" s="8"/>
      <c r="AF339" s="62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25"/>
      <c r="AU339" s="8"/>
      <c r="AV339" s="57"/>
      <c r="AW339" s="60"/>
      <c r="AX339" s="8"/>
      <c r="AY339" s="14"/>
      <c r="AZ339" s="24"/>
      <c r="BA339" s="25"/>
      <c r="BB339" s="57"/>
      <c r="BC339" s="24"/>
      <c r="BD339" s="25"/>
      <c r="BE339" s="97"/>
      <c r="BF339" s="24"/>
      <c r="BG339" s="25"/>
      <c r="BH339" s="57"/>
      <c r="BI339" s="13" t="s">
        <v>447</v>
      </c>
      <c r="BJ339" s="109" t="s">
        <v>447</v>
      </c>
      <c r="BK339" s="1"/>
      <c r="BL339" s="1"/>
      <c r="BM339" s="1"/>
      <c r="BN339" s="1"/>
      <c r="BO339" s="1"/>
      <c r="CA339" s="29"/>
      <c r="CB339" s="44" t="str">
        <f t="shared" si="59"/>
        <v/>
      </c>
      <c r="CC339" s="45" t="str">
        <f t="shared" si="60"/>
        <v/>
      </c>
      <c r="CD339" s="45" t="str">
        <f t="shared" si="61"/>
        <v/>
      </c>
      <c r="CE339" s="44" t="str">
        <f t="shared" si="62"/>
        <v/>
      </c>
      <c r="CF339" s="45" t="str">
        <f t="shared" si="63"/>
        <v/>
      </c>
      <c r="CG339" s="44" t="e">
        <f>IF(AND(#REF!="",#REF!="",#REF!="",#REF!=""),"",SUM(#REF!,#REF!,#REF!,#REF!,#REF!))</f>
        <v>#REF!</v>
      </c>
      <c r="CH339" s="45" t="str">
        <f t="shared" si="64"/>
        <v/>
      </c>
      <c r="CI339" s="44" t="str">
        <f t="shared" si="65"/>
        <v/>
      </c>
      <c r="CJ339" s="45" t="str">
        <f t="shared" si="66"/>
        <v/>
      </c>
      <c r="CK339" s="44" t="str">
        <f t="shared" si="67"/>
        <v/>
      </c>
      <c r="CL339" s="45" t="str">
        <f t="shared" si="68"/>
        <v/>
      </c>
      <c r="CM339" s="44" t="e">
        <f>IF(AND(#REF!="",#REF!="",#REF!="",#REF!=""),"",SUM(#REF!,#REF!,#REF!,#REF!,#REF!))</f>
        <v>#REF!</v>
      </c>
      <c r="CN339" s="45" t="str">
        <f t="shared" si="69"/>
        <v/>
      </c>
      <c r="CO339" s="38" t="e">
        <f>IF(AND(#REF!="",#REF!="",#REF!="",#REF!=""),"",SUM(#REF!,#REF!,#REF!,#REF!))</f>
        <v>#REF!</v>
      </c>
      <c r="CP339" s="38" t="str">
        <f t="shared" si="70"/>
        <v/>
      </c>
    </row>
    <row r="340" spans="1:94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19"/>
      <c r="AC340" s="20"/>
      <c r="AD340" s="20"/>
      <c r="AE340" s="8"/>
      <c r="AF340" s="62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25"/>
      <c r="AU340" s="8"/>
      <c r="AV340" s="57"/>
      <c r="AW340" s="60"/>
      <c r="AX340" s="8"/>
      <c r="AY340" s="14"/>
      <c r="AZ340" s="24"/>
      <c r="BA340" s="25"/>
      <c r="BB340" s="57"/>
      <c r="BC340" s="24"/>
      <c r="BD340" s="25"/>
      <c r="BE340" s="97"/>
      <c r="BF340" s="24"/>
      <c r="BG340" s="25"/>
      <c r="BH340" s="57"/>
      <c r="BI340" s="13" t="s">
        <v>447</v>
      </c>
      <c r="BJ340" s="109" t="s">
        <v>447</v>
      </c>
      <c r="BK340" s="1"/>
      <c r="BL340" s="1"/>
      <c r="BM340" s="1"/>
      <c r="BN340" s="1"/>
      <c r="BO340" s="1"/>
      <c r="CA340" s="29"/>
      <c r="CB340" s="44" t="str">
        <f t="shared" si="59"/>
        <v/>
      </c>
      <c r="CC340" s="45" t="str">
        <f t="shared" si="60"/>
        <v/>
      </c>
      <c r="CD340" s="45" t="str">
        <f t="shared" si="61"/>
        <v/>
      </c>
      <c r="CE340" s="44" t="str">
        <f t="shared" si="62"/>
        <v/>
      </c>
      <c r="CF340" s="45" t="str">
        <f t="shared" si="63"/>
        <v/>
      </c>
      <c r="CG340" s="44" t="e">
        <f>IF(AND(#REF!="",#REF!="",#REF!="",#REF!=""),"",SUM(#REF!,#REF!,#REF!,#REF!,#REF!))</f>
        <v>#REF!</v>
      </c>
      <c r="CH340" s="45" t="str">
        <f t="shared" si="64"/>
        <v/>
      </c>
      <c r="CI340" s="44" t="str">
        <f t="shared" si="65"/>
        <v/>
      </c>
      <c r="CJ340" s="45" t="str">
        <f t="shared" si="66"/>
        <v/>
      </c>
      <c r="CK340" s="44" t="str">
        <f t="shared" si="67"/>
        <v/>
      </c>
      <c r="CL340" s="45" t="str">
        <f t="shared" si="68"/>
        <v/>
      </c>
      <c r="CM340" s="44" t="e">
        <f>IF(AND(#REF!="",#REF!="",#REF!="",#REF!=""),"",SUM(#REF!,#REF!,#REF!,#REF!,#REF!))</f>
        <v>#REF!</v>
      </c>
      <c r="CN340" s="45" t="str">
        <f t="shared" si="69"/>
        <v/>
      </c>
      <c r="CO340" s="38" t="e">
        <f>IF(AND(#REF!="",#REF!="",#REF!="",#REF!=""),"",SUM(#REF!,#REF!,#REF!,#REF!))</f>
        <v>#REF!</v>
      </c>
      <c r="CP340" s="38" t="str">
        <f t="shared" si="70"/>
        <v/>
      </c>
    </row>
    <row r="341" spans="1:94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19"/>
      <c r="AC341" s="20"/>
      <c r="AD341" s="20"/>
      <c r="AE341" s="8"/>
      <c r="AF341" s="62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25"/>
      <c r="AU341" s="8"/>
      <c r="AV341" s="57"/>
      <c r="AW341" s="60"/>
      <c r="AX341" s="8"/>
      <c r="AY341" s="14"/>
      <c r="AZ341" s="24"/>
      <c r="BA341" s="25"/>
      <c r="BB341" s="57"/>
      <c r="BC341" s="24"/>
      <c r="BD341" s="25"/>
      <c r="BE341" s="97"/>
      <c r="BF341" s="24"/>
      <c r="BG341" s="25"/>
      <c r="BH341" s="57"/>
      <c r="BI341" s="13" t="s">
        <v>447</v>
      </c>
      <c r="BJ341" s="109" t="s">
        <v>447</v>
      </c>
      <c r="BK341" s="1"/>
      <c r="BL341" s="1"/>
      <c r="BM341" s="1"/>
      <c r="BN341" s="1"/>
      <c r="BO341" s="1"/>
      <c r="CA341" s="29"/>
      <c r="CB341" s="44" t="str">
        <f t="shared" si="59"/>
        <v/>
      </c>
      <c r="CC341" s="45" t="str">
        <f t="shared" si="60"/>
        <v/>
      </c>
      <c r="CD341" s="45" t="str">
        <f t="shared" si="61"/>
        <v/>
      </c>
      <c r="CE341" s="44" t="str">
        <f t="shared" si="62"/>
        <v/>
      </c>
      <c r="CF341" s="45" t="str">
        <f t="shared" si="63"/>
        <v/>
      </c>
      <c r="CG341" s="44" t="e">
        <f>IF(AND(#REF!="",#REF!="",#REF!="",#REF!=""),"",SUM(#REF!,#REF!,#REF!,#REF!,#REF!))</f>
        <v>#REF!</v>
      </c>
      <c r="CH341" s="45" t="str">
        <f t="shared" si="64"/>
        <v/>
      </c>
      <c r="CI341" s="44" t="str">
        <f t="shared" si="65"/>
        <v/>
      </c>
      <c r="CJ341" s="45" t="str">
        <f t="shared" si="66"/>
        <v/>
      </c>
      <c r="CK341" s="44" t="str">
        <f t="shared" si="67"/>
        <v/>
      </c>
      <c r="CL341" s="45" t="str">
        <f t="shared" si="68"/>
        <v/>
      </c>
      <c r="CM341" s="44" t="e">
        <f>IF(AND(#REF!="",#REF!="",#REF!="",#REF!=""),"",SUM(#REF!,#REF!,#REF!,#REF!,#REF!))</f>
        <v>#REF!</v>
      </c>
      <c r="CN341" s="45" t="str">
        <f t="shared" si="69"/>
        <v/>
      </c>
      <c r="CO341" s="38" t="e">
        <f>IF(AND(#REF!="",#REF!="",#REF!="",#REF!=""),"",SUM(#REF!,#REF!,#REF!,#REF!))</f>
        <v>#REF!</v>
      </c>
      <c r="CP341" s="38" t="str">
        <f t="shared" si="70"/>
        <v/>
      </c>
    </row>
    <row r="342" spans="1:94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19"/>
      <c r="AC342" s="20"/>
      <c r="AD342" s="20"/>
      <c r="AE342" s="8"/>
      <c r="AF342" s="62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25"/>
      <c r="AU342" s="8"/>
      <c r="AV342" s="57"/>
      <c r="AW342" s="60"/>
      <c r="AX342" s="8"/>
      <c r="AY342" s="14"/>
      <c r="AZ342" s="24"/>
      <c r="BA342" s="25"/>
      <c r="BB342" s="57"/>
      <c r="BC342" s="24"/>
      <c r="BD342" s="25"/>
      <c r="BE342" s="97"/>
      <c r="BF342" s="24"/>
      <c r="BG342" s="25"/>
      <c r="BH342" s="57"/>
      <c r="BI342" s="13" t="s">
        <v>447</v>
      </c>
      <c r="BJ342" s="109" t="s">
        <v>447</v>
      </c>
      <c r="BK342" s="1"/>
      <c r="BL342" s="1"/>
      <c r="BM342" s="1"/>
      <c r="BN342" s="1"/>
      <c r="BO342" s="1"/>
      <c r="CA342" s="29"/>
      <c r="CB342" s="44" t="str">
        <f t="shared" si="59"/>
        <v/>
      </c>
      <c r="CC342" s="45" t="str">
        <f t="shared" si="60"/>
        <v/>
      </c>
      <c r="CD342" s="45" t="str">
        <f t="shared" si="61"/>
        <v/>
      </c>
      <c r="CE342" s="44" t="str">
        <f t="shared" si="62"/>
        <v/>
      </c>
      <c r="CF342" s="45" t="str">
        <f t="shared" si="63"/>
        <v/>
      </c>
      <c r="CG342" s="44" t="e">
        <f>IF(AND(#REF!="",#REF!="",#REF!="",#REF!=""),"",SUM(#REF!,#REF!,#REF!,#REF!,#REF!))</f>
        <v>#REF!</v>
      </c>
      <c r="CH342" s="45" t="str">
        <f t="shared" si="64"/>
        <v/>
      </c>
      <c r="CI342" s="44" t="str">
        <f t="shared" si="65"/>
        <v/>
      </c>
      <c r="CJ342" s="45" t="str">
        <f t="shared" si="66"/>
        <v/>
      </c>
      <c r="CK342" s="44" t="str">
        <f t="shared" si="67"/>
        <v/>
      </c>
      <c r="CL342" s="45" t="str">
        <f t="shared" si="68"/>
        <v/>
      </c>
      <c r="CM342" s="44" t="e">
        <f>IF(AND(#REF!="",#REF!="",#REF!="",#REF!=""),"",SUM(#REF!,#REF!,#REF!,#REF!,#REF!))</f>
        <v>#REF!</v>
      </c>
      <c r="CN342" s="45" t="str">
        <f t="shared" si="69"/>
        <v/>
      </c>
      <c r="CO342" s="38" t="e">
        <f>IF(AND(#REF!="",#REF!="",#REF!="",#REF!=""),"",SUM(#REF!,#REF!,#REF!,#REF!))</f>
        <v>#REF!</v>
      </c>
      <c r="CP342" s="38" t="str">
        <f t="shared" si="70"/>
        <v/>
      </c>
    </row>
    <row r="343" spans="1:94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19"/>
      <c r="AC343" s="20"/>
      <c r="AD343" s="20"/>
      <c r="AE343" s="8"/>
      <c r="AF343" s="62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25"/>
      <c r="AU343" s="8"/>
      <c r="AV343" s="57"/>
      <c r="AW343" s="60"/>
      <c r="AX343" s="8"/>
      <c r="AY343" s="14"/>
      <c r="AZ343" s="24"/>
      <c r="BA343" s="25"/>
      <c r="BB343" s="57"/>
      <c r="BC343" s="24"/>
      <c r="BD343" s="25"/>
      <c r="BE343" s="97"/>
      <c r="BF343" s="24"/>
      <c r="BG343" s="25"/>
      <c r="BH343" s="57"/>
      <c r="BI343" s="13" t="s">
        <v>447</v>
      </c>
      <c r="BJ343" s="109" t="s">
        <v>447</v>
      </c>
      <c r="BK343" s="1"/>
      <c r="BL343" s="1"/>
      <c r="BM343" s="1"/>
      <c r="BN343" s="1"/>
      <c r="BO343" s="1"/>
      <c r="CA343" s="29"/>
      <c r="CB343" s="44" t="str">
        <f t="shared" si="59"/>
        <v/>
      </c>
      <c r="CC343" s="45" t="str">
        <f t="shared" si="60"/>
        <v/>
      </c>
      <c r="CD343" s="45" t="str">
        <f t="shared" si="61"/>
        <v/>
      </c>
      <c r="CE343" s="44" t="str">
        <f t="shared" si="62"/>
        <v/>
      </c>
      <c r="CF343" s="45" t="str">
        <f t="shared" si="63"/>
        <v/>
      </c>
      <c r="CG343" s="44" t="e">
        <f>IF(AND(#REF!="",#REF!="",#REF!="",#REF!=""),"",SUM(#REF!,#REF!,#REF!,#REF!,#REF!))</f>
        <v>#REF!</v>
      </c>
      <c r="CH343" s="45" t="str">
        <f t="shared" si="64"/>
        <v/>
      </c>
      <c r="CI343" s="44" t="str">
        <f t="shared" si="65"/>
        <v/>
      </c>
      <c r="CJ343" s="45" t="str">
        <f t="shared" si="66"/>
        <v/>
      </c>
      <c r="CK343" s="44" t="str">
        <f t="shared" si="67"/>
        <v/>
      </c>
      <c r="CL343" s="45" t="str">
        <f t="shared" si="68"/>
        <v/>
      </c>
      <c r="CM343" s="44" t="e">
        <f>IF(AND(#REF!="",#REF!="",#REF!="",#REF!=""),"",SUM(#REF!,#REF!,#REF!,#REF!,#REF!))</f>
        <v>#REF!</v>
      </c>
      <c r="CN343" s="45" t="str">
        <f t="shared" si="69"/>
        <v/>
      </c>
      <c r="CO343" s="38" t="e">
        <f>IF(AND(#REF!="",#REF!="",#REF!="",#REF!=""),"",SUM(#REF!,#REF!,#REF!,#REF!))</f>
        <v>#REF!</v>
      </c>
      <c r="CP343" s="38" t="str">
        <f t="shared" si="70"/>
        <v/>
      </c>
    </row>
    <row r="344" spans="1:94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19"/>
      <c r="AC344" s="20"/>
      <c r="AD344" s="20"/>
      <c r="AE344" s="8"/>
      <c r="AF344" s="62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25"/>
      <c r="AU344" s="8"/>
      <c r="AV344" s="57"/>
      <c r="AW344" s="60"/>
      <c r="AX344" s="8"/>
      <c r="AY344" s="14"/>
      <c r="AZ344" s="24"/>
      <c r="BA344" s="25"/>
      <c r="BB344" s="57"/>
      <c r="BC344" s="24"/>
      <c r="BD344" s="25"/>
      <c r="BE344" s="97"/>
      <c r="BF344" s="24"/>
      <c r="BG344" s="25"/>
      <c r="BH344" s="57"/>
      <c r="BI344" s="13" t="s">
        <v>447</v>
      </c>
      <c r="BJ344" s="109" t="s">
        <v>447</v>
      </c>
      <c r="BK344" s="1"/>
      <c r="BL344" s="1"/>
      <c r="BM344" s="1"/>
      <c r="BN344" s="1"/>
      <c r="BO344" s="1"/>
      <c r="CA344" s="29"/>
      <c r="CB344" s="44" t="str">
        <f t="shared" si="59"/>
        <v/>
      </c>
      <c r="CC344" s="45" t="str">
        <f t="shared" si="60"/>
        <v/>
      </c>
      <c r="CD344" s="45" t="str">
        <f t="shared" si="61"/>
        <v/>
      </c>
      <c r="CE344" s="44" t="str">
        <f t="shared" si="62"/>
        <v/>
      </c>
      <c r="CF344" s="45" t="str">
        <f t="shared" si="63"/>
        <v/>
      </c>
      <c r="CG344" s="44" t="e">
        <f>IF(AND(#REF!="",#REF!="",#REF!="",#REF!=""),"",SUM(#REF!,#REF!,#REF!,#REF!,#REF!))</f>
        <v>#REF!</v>
      </c>
      <c r="CH344" s="45" t="str">
        <f t="shared" si="64"/>
        <v/>
      </c>
      <c r="CI344" s="44" t="str">
        <f t="shared" si="65"/>
        <v/>
      </c>
      <c r="CJ344" s="45" t="str">
        <f t="shared" si="66"/>
        <v/>
      </c>
      <c r="CK344" s="44" t="str">
        <f t="shared" si="67"/>
        <v/>
      </c>
      <c r="CL344" s="45" t="str">
        <f t="shared" si="68"/>
        <v/>
      </c>
      <c r="CM344" s="44" t="e">
        <f>IF(AND(#REF!="",#REF!="",#REF!="",#REF!=""),"",SUM(#REF!,#REF!,#REF!,#REF!,#REF!))</f>
        <v>#REF!</v>
      </c>
      <c r="CN344" s="45" t="str">
        <f t="shared" si="69"/>
        <v/>
      </c>
      <c r="CO344" s="38" t="e">
        <f>IF(AND(#REF!="",#REF!="",#REF!="",#REF!=""),"",SUM(#REF!,#REF!,#REF!,#REF!))</f>
        <v>#REF!</v>
      </c>
      <c r="CP344" s="38" t="str">
        <f t="shared" si="70"/>
        <v/>
      </c>
    </row>
    <row r="345" spans="1:94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19"/>
      <c r="AC345" s="20"/>
      <c r="AD345" s="20"/>
      <c r="AE345" s="8"/>
      <c r="AF345" s="62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25"/>
      <c r="AU345" s="8"/>
      <c r="AV345" s="57"/>
      <c r="AW345" s="60"/>
      <c r="AX345" s="8"/>
      <c r="AY345" s="14"/>
      <c r="AZ345" s="24"/>
      <c r="BA345" s="25"/>
      <c r="BB345" s="57"/>
      <c r="BC345" s="24"/>
      <c r="BD345" s="25"/>
      <c r="BE345" s="97"/>
      <c r="BF345" s="24"/>
      <c r="BG345" s="25"/>
      <c r="BH345" s="57"/>
      <c r="BI345" s="13" t="s">
        <v>447</v>
      </c>
      <c r="BJ345" s="109" t="s">
        <v>447</v>
      </c>
      <c r="BK345" s="1"/>
      <c r="BL345" s="1"/>
      <c r="BM345" s="1"/>
      <c r="BN345" s="1"/>
      <c r="BO345" s="1"/>
      <c r="CA345" s="29"/>
      <c r="CB345" s="44" t="str">
        <f t="shared" si="59"/>
        <v/>
      </c>
      <c r="CC345" s="45" t="str">
        <f t="shared" si="60"/>
        <v/>
      </c>
      <c r="CD345" s="45" t="str">
        <f t="shared" si="61"/>
        <v/>
      </c>
      <c r="CE345" s="44" t="str">
        <f t="shared" si="62"/>
        <v/>
      </c>
      <c r="CF345" s="45" t="str">
        <f t="shared" si="63"/>
        <v/>
      </c>
      <c r="CG345" s="44" t="e">
        <f>IF(AND(#REF!="",#REF!="",#REF!="",#REF!=""),"",SUM(#REF!,#REF!,#REF!,#REF!,#REF!))</f>
        <v>#REF!</v>
      </c>
      <c r="CH345" s="45" t="str">
        <f t="shared" si="64"/>
        <v/>
      </c>
      <c r="CI345" s="44" t="str">
        <f t="shared" si="65"/>
        <v/>
      </c>
      <c r="CJ345" s="45" t="str">
        <f t="shared" si="66"/>
        <v/>
      </c>
      <c r="CK345" s="44" t="str">
        <f t="shared" si="67"/>
        <v/>
      </c>
      <c r="CL345" s="45" t="str">
        <f t="shared" si="68"/>
        <v/>
      </c>
      <c r="CM345" s="44" t="e">
        <f>IF(AND(#REF!="",#REF!="",#REF!="",#REF!=""),"",SUM(#REF!,#REF!,#REF!,#REF!,#REF!))</f>
        <v>#REF!</v>
      </c>
      <c r="CN345" s="45" t="str">
        <f t="shared" si="69"/>
        <v/>
      </c>
      <c r="CO345" s="38" t="e">
        <f>IF(AND(#REF!="",#REF!="",#REF!="",#REF!=""),"",SUM(#REF!,#REF!,#REF!,#REF!))</f>
        <v>#REF!</v>
      </c>
      <c r="CP345" s="38" t="str">
        <f t="shared" si="70"/>
        <v/>
      </c>
    </row>
    <row r="346" spans="1:94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19"/>
      <c r="AC346" s="20"/>
      <c r="AD346" s="20"/>
      <c r="AE346" s="8"/>
      <c r="AF346" s="62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25"/>
      <c r="AU346" s="8"/>
      <c r="AV346" s="57"/>
      <c r="AW346" s="60"/>
      <c r="AX346" s="8"/>
      <c r="AY346" s="14"/>
      <c r="AZ346" s="24"/>
      <c r="BA346" s="25"/>
      <c r="BB346" s="57"/>
      <c r="BC346" s="24"/>
      <c r="BD346" s="25"/>
      <c r="BE346" s="97"/>
      <c r="BF346" s="24"/>
      <c r="BG346" s="25"/>
      <c r="BH346" s="57"/>
      <c r="BI346" s="13" t="s">
        <v>447</v>
      </c>
      <c r="BJ346" s="109" t="s">
        <v>447</v>
      </c>
      <c r="BK346" s="1"/>
      <c r="BL346" s="1"/>
      <c r="BM346" s="1"/>
      <c r="BN346" s="1"/>
      <c r="BO346" s="1"/>
      <c r="CA346" s="29"/>
      <c r="CB346" s="44" t="str">
        <f t="shared" si="59"/>
        <v/>
      </c>
      <c r="CC346" s="45" t="str">
        <f t="shared" si="60"/>
        <v/>
      </c>
      <c r="CD346" s="45" t="str">
        <f t="shared" si="61"/>
        <v/>
      </c>
      <c r="CE346" s="44" t="str">
        <f t="shared" si="62"/>
        <v/>
      </c>
      <c r="CF346" s="45" t="str">
        <f t="shared" si="63"/>
        <v/>
      </c>
      <c r="CG346" s="44" t="e">
        <f>IF(AND(#REF!="",#REF!="",#REF!="",#REF!=""),"",SUM(#REF!,#REF!,#REF!,#REF!,#REF!))</f>
        <v>#REF!</v>
      </c>
      <c r="CH346" s="45" t="str">
        <f t="shared" si="64"/>
        <v/>
      </c>
      <c r="CI346" s="44" t="str">
        <f t="shared" si="65"/>
        <v/>
      </c>
      <c r="CJ346" s="45" t="str">
        <f t="shared" si="66"/>
        <v/>
      </c>
      <c r="CK346" s="44" t="str">
        <f t="shared" si="67"/>
        <v/>
      </c>
      <c r="CL346" s="45" t="str">
        <f t="shared" si="68"/>
        <v/>
      </c>
      <c r="CM346" s="44" t="e">
        <f>IF(AND(#REF!="",#REF!="",#REF!="",#REF!=""),"",SUM(#REF!,#REF!,#REF!,#REF!,#REF!))</f>
        <v>#REF!</v>
      </c>
      <c r="CN346" s="45" t="str">
        <f t="shared" si="69"/>
        <v/>
      </c>
      <c r="CO346" s="38" t="e">
        <f>IF(AND(#REF!="",#REF!="",#REF!="",#REF!=""),"",SUM(#REF!,#REF!,#REF!,#REF!))</f>
        <v>#REF!</v>
      </c>
      <c r="CP346" s="38" t="str">
        <f t="shared" si="70"/>
        <v/>
      </c>
    </row>
    <row r="347" spans="1:94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19"/>
      <c r="AC347" s="20"/>
      <c r="AD347" s="20"/>
      <c r="AE347" s="8"/>
      <c r="AF347" s="62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25"/>
      <c r="AU347" s="8"/>
      <c r="AV347" s="57"/>
      <c r="AW347" s="60"/>
      <c r="AX347" s="8"/>
      <c r="AY347" s="14"/>
      <c r="AZ347" s="24"/>
      <c r="BA347" s="25"/>
      <c r="BB347" s="57"/>
      <c r="BC347" s="24"/>
      <c r="BD347" s="25"/>
      <c r="BE347" s="97"/>
      <c r="BF347" s="24"/>
      <c r="BG347" s="25"/>
      <c r="BH347" s="57"/>
      <c r="BI347" s="13" t="s">
        <v>447</v>
      </c>
      <c r="BJ347" s="109" t="s">
        <v>447</v>
      </c>
      <c r="BK347" s="1"/>
      <c r="BL347" s="1"/>
      <c r="BM347" s="1"/>
      <c r="BN347" s="1"/>
      <c r="BO347" s="1"/>
      <c r="CA347" s="29"/>
      <c r="CB347" s="44" t="str">
        <f t="shared" si="59"/>
        <v/>
      </c>
      <c r="CC347" s="45" t="str">
        <f t="shared" si="60"/>
        <v/>
      </c>
      <c r="CD347" s="45" t="str">
        <f t="shared" si="61"/>
        <v/>
      </c>
      <c r="CE347" s="44" t="str">
        <f t="shared" si="62"/>
        <v/>
      </c>
      <c r="CF347" s="45" t="str">
        <f t="shared" si="63"/>
        <v/>
      </c>
      <c r="CG347" s="44" t="e">
        <f>IF(AND(#REF!="",#REF!="",#REF!="",#REF!=""),"",SUM(#REF!,#REF!,#REF!,#REF!,#REF!))</f>
        <v>#REF!</v>
      </c>
      <c r="CH347" s="45" t="str">
        <f t="shared" si="64"/>
        <v/>
      </c>
      <c r="CI347" s="44" t="str">
        <f t="shared" si="65"/>
        <v/>
      </c>
      <c r="CJ347" s="45" t="str">
        <f t="shared" si="66"/>
        <v/>
      </c>
      <c r="CK347" s="44" t="str">
        <f t="shared" si="67"/>
        <v/>
      </c>
      <c r="CL347" s="45" t="str">
        <f t="shared" si="68"/>
        <v/>
      </c>
      <c r="CM347" s="44" t="e">
        <f>IF(AND(#REF!="",#REF!="",#REF!="",#REF!=""),"",SUM(#REF!,#REF!,#REF!,#REF!,#REF!))</f>
        <v>#REF!</v>
      </c>
      <c r="CN347" s="45" t="str">
        <f t="shared" si="69"/>
        <v/>
      </c>
      <c r="CO347" s="38" t="e">
        <f>IF(AND(#REF!="",#REF!="",#REF!="",#REF!=""),"",SUM(#REF!,#REF!,#REF!,#REF!))</f>
        <v>#REF!</v>
      </c>
      <c r="CP347" s="38" t="str">
        <f t="shared" si="70"/>
        <v/>
      </c>
    </row>
    <row r="348" spans="1:94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19"/>
      <c r="AC348" s="20"/>
      <c r="AD348" s="20"/>
      <c r="AE348" s="8"/>
      <c r="AF348" s="62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25"/>
      <c r="AU348" s="8"/>
      <c r="AV348" s="57"/>
      <c r="AW348" s="60"/>
      <c r="AX348" s="8"/>
      <c r="AY348" s="14"/>
      <c r="AZ348" s="24"/>
      <c r="BA348" s="25"/>
      <c r="BB348" s="57"/>
      <c r="BC348" s="24"/>
      <c r="BD348" s="25"/>
      <c r="BE348" s="97"/>
      <c r="BF348" s="24"/>
      <c r="BG348" s="25"/>
      <c r="BH348" s="57"/>
      <c r="BI348" s="13" t="s">
        <v>447</v>
      </c>
      <c r="BJ348" s="109" t="s">
        <v>447</v>
      </c>
      <c r="BK348" s="1"/>
      <c r="BL348" s="1"/>
      <c r="BM348" s="1"/>
      <c r="BN348" s="1"/>
      <c r="BO348" s="1"/>
      <c r="CA348" s="29"/>
      <c r="CB348" s="44" t="str">
        <f t="shared" si="59"/>
        <v/>
      </c>
      <c r="CC348" s="45" t="str">
        <f t="shared" si="60"/>
        <v/>
      </c>
      <c r="CD348" s="45" t="str">
        <f t="shared" si="61"/>
        <v/>
      </c>
      <c r="CE348" s="44" t="str">
        <f t="shared" si="62"/>
        <v/>
      </c>
      <c r="CF348" s="45" t="str">
        <f t="shared" si="63"/>
        <v/>
      </c>
      <c r="CG348" s="44" t="e">
        <f>IF(AND(#REF!="",#REF!="",#REF!="",#REF!=""),"",SUM(#REF!,#REF!,#REF!,#REF!,#REF!))</f>
        <v>#REF!</v>
      </c>
      <c r="CH348" s="45" t="str">
        <f t="shared" si="64"/>
        <v/>
      </c>
      <c r="CI348" s="44" t="str">
        <f t="shared" si="65"/>
        <v/>
      </c>
      <c r="CJ348" s="45" t="str">
        <f t="shared" si="66"/>
        <v/>
      </c>
      <c r="CK348" s="44" t="str">
        <f t="shared" si="67"/>
        <v/>
      </c>
      <c r="CL348" s="45" t="str">
        <f t="shared" si="68"/>
        <v/>
      </c>
      <c r="CM348" s="44" t="e">
        <f>IF(AND(#REF!="",#REF!="",#REF!="",#REF!=""),"",SUM(#REF!,#REF!,#REF!,#REF!,#REF!))</f>
        <v>#REF!</v>
      </c>
      <c r="CN348" s="45" t="str">
        <f t="shared" si="69"/>
        <v/>
      </c>
      <c r="CO348" s="38" t="e">
        <f>IF(AND(#REF!="",#REF!="",#REF!="",#REF!=""),"",SUM(#REF!,#REF!,#REF!,#REF!))</f>
        <v>#REF!</v>
      </c>
      <c r="CP348" s="38" t="str">
        <f t="shared" si="70"/>
        <v/>
      </c>
    </row>
    <row r="349" spans="1:94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19"/>
      <c r="AC349" s="20"/>
      <c r="AD349" s="20"/>
      <c r="AE349" s="8"/>
      <c r="AF349" s="62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25"/>
      <c r="AU349" s="8"/>
      <c r="AV349" s="57"/>
      <c r="AW349" s="60"/>
      <c r="AX349" s="8"/>
      <c r="AY349" s="14"/>
      <c r="AZ349" s="24"/>
      <c r="BA349" s="25"/>
      <c r="BB349" s="57"/>
      <c r="BC349" s="24"/>
      <c r="BD349" s="25"/>
      <c r="BE349" s="97"/>
      <c r="BF349" s="24"/>
      <c r="BG349" s="25"/>
      <c r="BH349" s="57"/>
      <c r="BI349" s="13" t="s">
        <v>447</v>
      </c>
      <c r="BJ349" s="109" t="s">
        <v>447</v>
      </c>
      <c r="BK349" s="1"/>
      <c r="BL349" s="1"/>
      <c r="BM349" s="1"/>
      <c r="BN349" s="1"/>
      <c r="BO349" s="1"/>
      <c r="CA349" s="29"/>
      <c r="CB349" s="44" t="str">
        <f t="shared" si="59"/>
        <v/>
      </c>
      <c r="CC349" s="45" t="str">
        <f t="shared" si="60"/>
        <v/>
      </c>
      <c r="CD349" s="45" t="str">
        <f t="shared" si="61"/>
        <v/>
      </c>
      <c r="CE349" s="44" t="str">
        <f t="shared" si="62"/>
        <v/>
      </c>
      <c r="CF349" s="45" t="str">
        <f t="shared" si="63"/>
        <v/>
      </c>
      <c r="CG349" s="44" t="e">
        <f>IF(AND(#REF!="",#REF!="",#REF!="",#REF!=""),"",SUM(#REF!,#REF!,#REF!,#REF!,#REF!))</f>
        <v>#REF!</v>
      </c>
      <c r="CH349" s="45" t="str">
        <f t="shared" si="64"/>
        <v/>
      </c>
      <c r="CI349" s="44" t="str">
        <f t="shared" si="65"/>
        <v/>
      </c>
      <c r="CJ349" s="45" t="str">
        <f t="shared" si="66"/>
        <v/>
      </c>
      <c r="CK349" s="44" t="str">
        <f t="shared" si="67"/>
        <v/>
      </c>
      <c r="CL349" s="45" t="str">
        <f t="shared" si="68"/>
        <v/>
      </c>
      <c r="CM349" s="44" t="e">
        <f>IF(AND(#REF!="",#REF!="",#REF!="",#REF!=""),"",SUM(#REF!,#REF!,#REF!,#REF!,#REF!))</f>
        <v>#REF!</v>
      </c>
      <c r="CN349" s="45" t="str">
        <f t="shared" si="69"/>
        <v/>
      </c>
      <c r="CO349" s="38" t="e">
        <f>IF(AND(#REF!="",#REF!="",#REF!="",#REF!=""),"",SUM(#REF!,#REF!,#REF!,#REF!))</f>
        <v>#REF!</v>
      </c>
      <c r="CP349" s="38" t="str">
        <f t="shared" si="70"/>
        <v/>
      </c>
    </row>
    <row r="350" spans="1:94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19"/>
      <c r="AC350" s="20"/>
      <c r="AD350" s="20"/>
      <c r="AE350" s="8"/>
      <c r="AF350" s="62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25"/>
      <c r="AU350" s="8"/>
      <c r="AV350" s="57"/>
      <c r="AW350" s="60"/>
      <c r="AX350" s="8"/>
      <c r="AY350" s="14"/>
      <c r="AZ350" s="24"/>
      <c r="BA350" s="25"/>
      <c r="BB350" s="57"/>
      <c r="BC350" s="24"/>
      <c r="BD350" s="25"/>
      <c r="BE350" s="97"/>
      <c r="BF350" s="24"/>
      <c r="BG350" s="25"/>
      <c r="BH350" s="57"/>
      <c r="BI350" s="13" t="s">
        <v>447</v>
      </c>
      <c r="BJ350" s="109" t="s">
        <v>447</v>
      </c>
      <c r="BK350" s="1"/>
      <c r="BL350" s="1"/>
      <c r="BM350" s="1"/>
      <c r="BN350" s="1"/>
      <c r="BO350" s="1"/>
      <c r="CA350" s="29"/>
      <c r="CB350" s="44" t="str">
        <f t="shared" si="59"/>
        <v/>
      </c>
      <c r="CC350" s="45" t="str">
        <f t="shared" si="60"/>
        <v/>
      </c>
      <c r="CD350" s="45" t="str">
        <f t="shared" si="61"/>
        <v/>
      </c>
      <c r="CE350" s="44" t="str">
        <f t="shared" si="62"/>
        <v/>
      </c>
      <c r="CF350" s="45" t="str">
        <f t="shared" si="63"/>
        <v/>
      </c>
      <c r="CG350" s="44" t="e">
        <f>IF(AND(#REF!="",#REF!="",#REF!="",#REF!=""),"",SUM(#REF!,#REF!,#REF!,#REF!,#REF!))</f>
        <v>#REF!</v>
      </c>
      <c r="CH350" s="45" t="str">
        <f t="shared" si="64"/>
        <v/>
      </c>
      <c r="CI350" s="44" t="str">
        <f t="shared" si="65"/>
        <v/>
      </c>
      <c r="CJ350" s="45" t="str">
        <f t="shared" si="66"/>
        <v/>
      </c>
      <c r="CK350" s="44" t="str">
        <f t="shared" si="67"/>
        <v/>
      </c>
      <c r="CL350" s="45" t="str">
        <f t="shared" si="68"/>
        <v/>
      </c>
      <c r="CM350" s="44" t="e">
        <f>IF(AND(#REF!="",#REF!="",#REF!="",#REF!=""),"",SUM(#REF!,#REF!,#REF!,#REF!,#REF!))</f>
        <v>#REF!</v>
      </c>
      <c r="CN350" s="45" t="str">
        <f t="shared" si="69"/>
        <v/>
      </c>
      <c r="CO350" s="38" t="e">
        <f>IF(AND(#REF!="",#REF!="",#REF!="",#REF!=""),"",SUM(#REF!,#REF!,#REF!,#REF!))</f>
        <v>#REF!</v>
      </c>
      <c r="CP350" s="38" t="str">
        <f t="shared" si="70"/>
        <v/>
      </c>
    </row>
    <row r="351" spans="1:94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19"/>
      <c r="AC351" s="20"/>
      <c r="AD351" s="20"/>
      <c r="AE351" s="8"/>
      <c r="AF351" s="62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25"/>
      <c r="AU351" s="8"/>
      <c r="AV351" s="57"/>
      <c r="AW351" s="60"/>
      <c r="AX351" s="8"/>
      <c r="AY351" s="14"/>
      <c r="AZ351" s="24"/>
      <c r="BA351" s="25"/>
      <c r="BB351" s="57"/>
      <c r="BC351" s="24"/>
      <c r="BD351" s="25"/>
      <c r="BE351" s="97"/>
      <c r="BF351" s="24"/>
      <c r="BG351" s="25"/>
      <c r="BH351" s="57"/>
      <c r="BI351" s="13" t="s">
        <v>447</v>
      </c>
      <c r="BJ351" s="109" t="s">
        <v>447</v>
      </c>
      <c r="BK351" s="1"/>
      <c r="BL351" s="1"/>
      <c r="BM351" s="1"/>
      <c r="BN351" s="1"/>
      <c r="BO351" s="1"/>
      <c r="CA351" s="29"/>
      <c r="CB351" s="44" t="str">
        <f t="shared" si="59"/>
        <v/>
      </c>
      <c r="CC351" s="45" t="str">
        <f t="shared" si="60"/>
        <v/>
      </c>
      <c r="CD351" s="45" t="str">
        <f t="shared" si="61"/>
        <v/>
      </c>
      <c r="CE351" s="44" t="str">
        <f t="shared" si="62"/>
        <v/>
      </c>
      <c r="CF351" s="45" t="str">
        <f t="shared" si="63"/>
        <v/>
      </c>
      <c r="CG351" s="44" t="e">
        <f>IF(AND(#REF!="",#REF!="",#REF!="",#REF!=""),"",SUM(#REF!,#REF!,#REF!,#REF!,#REF!))</f>
        <v>#REF!</v>
      </c>
      <c r="CH351" s="45" t="str">
        <f t="shared" si="64"/>
        <v/>
      </c>
      <c r="CI351" s="44" t="str">
        <f t="shared" si="65"/>
        <v/>
      </c>
      <c r="CJ351" s="45" t="str">
        <f t="shared" si="66"/>
        <v/>
      </c>
      <c r="CK351" s="44" t="str">
        <f t="shared" si="67"/>
        <v/>
      </c>
      <c r="CL351" s="45" t="str">
        <f t="shared" si="68"/>
        <v/>
      </c>
      <c r="CM351" s="44" t="e">
        <f>IF(AND(#REF!="",#REF!="",#REF!="",#REF!=""),"",SUM(#REF!,#REF!,#REF!,#REF!,#REF!))</f>
        <v>#REF!</v>
      </c>
      <c r="CN351" s="45" t="str">
        <f t="shared" si="69"/>
        <v/>
      </c>
      <c r="CO351" s="38" t="e">
        <f>IF(AND(#REF!="",#REF!="",#REF!="",#REF!=""),"",SUM(#REF!,#REF!,#REF!,#REF!))</f>
        <v>#REF!</v>
      </c>
      <c r="CP351" s="38" t="str">
        <f t="shared" si="70"/>
        <v/>
      </c>
    </row>
    <row r="352" spans="1:94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19"/>
      <c r="AC352" s="20"/>
      <c r="AD352" s="20"/>
      <c r="AE352" s="8"/>
      <c r="AF352" s="62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25"/>
      <c r="AU352" s="8"/>
      <c r="AV352" s="57"/>
      <c r="AW352" s="60"/>
      <c r="AX352" s="8"/>
      <c r="AY352" s="14"/>
      <c r="AZ352" s="24"/>
      <c r="BA352" s="25"/>
      <c r="BB352" s="57"/>
      <c r="BC352" s="24"/>
      <c r="BD352" s="25"/>
      <c r="BE352" s="97"/>
      <c r="BF352" s="24"/>
      <c r="BG352" s="25"/>
      <c r="BH352" s="57"/>
      <c r="BI352" s="13" t="s">
        <v>447</v>
      </c>
      <c r="BJ352" s="109" t="s">
        <v>447</v>
      </c>
      <c r="BK352" s="1"/>
      <c r="BL352" s="1"/>
      <c r="BM352" s="1"/>
      <c r="BN352" s="1"/>
      <c r="BO352" s="1"/>
      <c r="CA352" s="29"/>
      <c r="CB352" s="44" t="str">
        <f t="shared" si="59"/>
        <v/>
      </c>
      <c r="CC352" s="45" t="str">
        <f t="shared" si="60"/>
        <v/>
      </c>
      <c r="CD352" s="45" t="str">
        <f t="shared" si="61"/>
        <v/>
      </c>
      <c r="CE352" s="44" t="str">
        <f t="shared" si="62"/>
        <v/>
      </c>
      <c r="CF352" s="45" t="str">
        <f t="shared" si="63"/>
        <v/>
      </c>
      <c r="CG352" s="44" t="e">
        <f>IF(AND(#REF!="",#REF!="",#REF!="",#REF!=""),"",SUM(#REF!,#REF!,#REF!,#REF!,#REF!))</f>
        <v>#REF!</v>
      </c>
      <c r="CH352" s="45" t="str">
        <f t="shared" si="64"/>
        <v/>
      </c>
      <c r="CI352" s="44" t="str">
        <f t="shared" si="65"/>
        <v/>
      </c>
      <c r="CJ352" s="45" t="str">
        <f t="shared" si="66"/>
        <v/>
      </c>
      <c r="CK352" s="44" t="str">
        <f t="shared" si="67"/>
        <v/>
      </c>
      <c r="CL352" s="45" t="str">
        <f t="shared" si="68"/>
        <v/>
      </c>
      <c r="CM352" s="44" t="e">
        <f>IF(AND(#REF!="",#REF!="",#REF!="",#REF!=""),"",SUM(#REF!,#REF!,#REF!,#REF!,#REF!))</f>
        <v>#REF!</v>
      </c>
      <c r="CN352" s="45" t="str">
        <f t="shared" si="69"/>
        <v/>
      </c>
      <c r="CO352" s="38" t="e">
        <f>IF(AND(#REF!="",#REF!="",#REF!="",#REF!=""),"",SUM(#REF!,#REF!,#REF!,#REF!))</f>
        <v>#REF!</v>
      </c>
      <c r="CP352" s="38" t="str">
        <f t="shared" si="70"/>
        <v/>
      </c>
    </row>
    <row r="353" spans="1:94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19"/>
      <c r="AC353" s="20"/>
      <c r="AD353" s="20"/>
      <c r="AE353" s="8"/>
      <c r="AF353" s="62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25"/>
      <c r="AU353" s="8"/>
      <c r="AV353" s="57"/>
      <c r="AW353" s="60"/>
      <c r="AX353" s="8"/>
      <c r="AY353" s="14"/>
      <c r="AZ353" s="24"/>
      <c r="BA353" s="25"/>
      <c r="BB353" s="57"/>
      <c r="BC353" s="24"/>
      <c r="BD353" s="25"/>
      <c r="BE353" s="97"/>
      <c r="BF353" s="24"/>
      <c r="BG353" s="25"/>
      <c r="BH353" s="57"/>
      <c r="BI353" s="13" t="s">
        <v>447</v>
      </c>
      <c r="BJ353" s="109" t="s">
        <v>447</v>
      </c>
      <c r="BK353" s="1"/>
      <c r="BL353" s="1"/>
      <c r="BM353" s="1"/>
      <c r="BN353" s="1"/>
      <c r="BO353" s="1"/>
      <c r="CA353" s="29"/>
      <c r="CB353" s="44" t="str">
        <f t="shared" si="59"/>
        <v/>
      </c>
      <c r="CC353" s="45" t="str">
        <f t="shared" si="60"/>
        <v/>
      </c>
      <c r="CD353" s="45" t="str">
        <f t="shared" si="61"/>
        <v/>
      </c>
      <c r="CE353" s="44" t="str">
        <f t="shared" si="62"/>
        <v/>
      </c>
      <c r="CF353" s="45" t="str">
        <f t="shared" si="63"/>
        <v/>
      </c>
      <c r="CG353" s="44" t="e">
        <f>IF(AND(#REF!="",#REF!="",#REF!="",#REF!=""),"",SUM(#REF!,#REF!,#REF!,#REF!,#REF!))</f>
        <v>#REF!</v>
      </c>
      <c r="CH353" s="45" t="str">
        <f t="shared" si="64"/>
        <v/>
      </c>
      <c r="CI353" s="44" t="str">
        <f t="shared" si="65"/>
        <v/>
      </c>
      <c r="CJ353" s="45" t="str">
        <f t="shared" si="66"/>
        <v/>
      </c>
      <c r="CK353" s="44" t="str">
        <f t="shared" si="67"/>
        <v/>
      </c>
      <c r="CL353" s="45" t="str">
        <f t="shared" si="68"/>
        <v/>
      </c>
      <c r="CM353" s="44" t="e">
        <f>IF(AND(#REF!="",#REF!="",#REF!="",#REF!=""),"",SUM(#REF!,#REF!,#REF!,#REF!,#REF!))</f>
        <v>#REF!</v>
      </c>
      <c r="CN353" s="45" t="str">
        <f t="shared" si="69"/>
        <v/>
      </c>
      <c r="CO353" s="38" t="e">
        <f>IF(AND(#REF!="",#REF!="",#REF!="",#REF!=""),"",SUM(#REF!,#REF!,#REF!,#REF!))</f>
        <v>#REF!</v>
      </c>
      <c r="CP353" s="38" t="str">
        <f t="shared" si="70"/>
        <v/>
      </c>
    </row>
    <row r="354" spans="1:94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19"/>
      <c r="AC354" s="20"/>
      <c r="AD354" s="20"/>
      <c r="AE354" s="8"/>
      <c r="AF354" s="62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25"/>
      <c r="AU354" s="8"/>
      <c r="AV354" s="57"/>
      <c r="AW354" s="60"/>
      <c r="AX354" s="8"/>
      <c r="AY354" s="14"/>
      <c r="AZ354" s="24"/>
      <c r="BA354" s="25"/>
      <c r="BB354" s="57"/>
      <c r="BC354" s="24"/>
      <c r="BD354" s="25"/>
      <c r="BE354" s="97"/>
      <c r="BF354" s="24"/>
      <c r="BG354" s="25"/>
      <c r="BH354" s="57"/>
      <c r="BI354" s="13" t="s">
        <v>447</v>
      </c>
      <c r="BJ354" s="109" t="s">
        <v>447</v>
      </c>
      <c r="BK354" s="1"/>
      <c r="BL354" s="1"/>
      <c r="BM354" s="1"/>
      <c r="BN354" s="1"/>
      <c r="BO354" s="1"/>
      <c r="CA354" s="29"/>
      <c r="CB354" s="44" t="str">
        <f t="shared" si="59"/>
        <v/>
      </c>
      <c r="CC354" s="45" t="str">
        <f t="shared" si="60"/>
        <v/>
      </c>
      <c r="CD354" s="45" t="str">
        <f t="shared" si="61"/>
        <v/>
      </c>
      <c r="CE354" s="44" t="str">
        <f t="shared" si="62"/>
        <v/>
      </c>
      <c r="CF354" s="45" t="str">
        <f t="shared" si="63"/>
        <v/>
      </c>
      <c r="CG354" s="44" t="e">
        <f>IF(AND(#REF!="",#REF!="",#REF!="",#REF!=""),"",SUM(#REF!,#REF!,#REF!,#REF!,#REF!))</f>
        <v>#REF!</v>
      </c>
      <c r="CH354" s="45" t="str">
        <f t="shared" si="64"/>
        <v/>
      </c>
      <c r="CI354" s="44" t="str">
        <f t="shared" si="65"/>
        <v/>
      </c>
      <c r="CJ354" s="45" t="str">
        <f t="shared" si="66"/>
        <v/>
      </c>
      <c r="CK354" s="44" t="str">
        <f t="shared" si="67"/>
        <v/>
      </c>
      <c r="CL354" s="45" t="str">
        <f t="shared" si="68"/>
        <v/>
      </c>
      <c r="CM354" s="44" t="e">
        <f>IF(AND(#REF!="",#REF!="",#REF!="",#REF!=""),"",SUM(#REF!,#REF!,#REF!,#REF!,#REF!))</f>
        <v>#REF!</v>
      </c>
      <c r="CN354" s="45" t="str">
        <f t="shared" si="69"/>
        <v/>
      </c>
      <c r="CO354" s="38" t="e">
        <f>IF(AND(#REF!="",#REF!="",#REF!="",#REF!=""),"",SUM(#REF!,#REF!,#REF!,#REF!))</f>
        <v>#REF!</v>
      </c>
      <c r="CP354" s="38" t="str">
        <f t="shared" si="70"/>
        <v/>
      </c>
    </row>
    <row r="355" spans="1:94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19"/>
      <c r="AC355" s="20"/>
      <c r="AD355" s="20"/>
      <c r="AE355" s="8"/>
      <c r="AF355" s="62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25"/>
      <c r="AU355" s="8"/>
      <c r="AV355" s="57"/>
      <c r="AW355" s="60"/>
      <c r="AX355" s="8"/>
      <c r="AY355" s="14"/>
      <c r="AZ355" s="24"/>
      <c r="BA355" s="25"/>
      <c r="BB355" s="57"/>
      <c r="BC355" s="24"/>
      <c r="BD355" s="25"/>
      <c r="BE355" s="97"/>
      <c r="BF355" s="24"/>
      <c r="BG355" s="25"/>
      <c r="BH355" s="57"/>
      <c r="BI355" s="13" t="s">
        <v>447</v>
      </c>
      <c r="BJ355" s="109" t="s">
        <v>447</v>
      </c>
      <c r="BK355" s="1"/>
      <c r="BL355" s="1"/>
      <c r="BM355" s="1"/>
      <c r="BN355" s="1"/>
      <c r="BO355" s="1"/>
      <c r="CA355" s="29"/>
      <c r="CB355" s="44" t="str">
        <f t="shared" si="59"/>
        <v/>
      </c>
      <c r="CC355" s="45" t="str">
        <f t="shared" si="60"/>
        <v/>
      </c>
      <c r="CD355" s="45" t="str">
        <f t="shared" si="61"/>
        <v/>
      </c>
      <c r="CE355" s="44" t="str">
        <f t="shared" si="62"/>
        <v/>
      </c>
      <c r="CF355" s="45" t="str">
        <f t="shared" si="63"/>
        <v/>
      </c>
      <c r="CG355" s="44" t="e">
        <f>IF(AND(#REF!="",#REF!="",#REF!="",#REF!=""),"",SUM(#REF!,#REF!,#REF!,#REF!,#REF!))</f>
        <v>#REF!</v>
      </c>
      <c r="CH355" s="45" t="str">
        <f t="shared" si="64"/>
        <v/>
      </c>
      <c r="CI355" s="44" t="str">
        <f t="shared" si="65"/>
        <v/>
      </c>
      <c r="CJ355" s="45" t="str">
        <f t="shared" si="66"/>
        <v/>
      </c>
      <c r="CK355" s="44" t="str">
        <f t="shared" si="67"/>
        <v/>
      </c>
      <c r="CL355" s="45" t="str">
        <f t="shared" si="68"/>
        <v/>
      </c>
      <c r="CM355" s="44" t="e">
        <f>IF(AND(#REF!="",#REF!="",#REF!="",#REF!=""),"",SUM(#REF!,#REF!,#REF!,#REF!,#REF!))</f>
        <v>#REF!</v>
      </c>
      <c r="CN355" s="45" t="str">
        <f t="shared" si="69"/>
        <v/>
      </c>
      <c r="CO355" s="38" t="e">
        <f>IF(AND(#REF!="",#REF!="",#REF!="",#REF!=""),"",SUM(#REF!,#REF!,#REF!,#REF!))</f>
        <v>#REF!</v>
      </c>
      <c r="CP355" s="38" t="str">
        <f t="shared" si="70"/>
        <v/>
      </c>
    </row>
    <row r="356" spans="1:94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19"/>
      <c r="AC356" s="20"/>
      <c r="AD356" s="20"/>
      <c r="AE356" s="8"/>
      <c r="AF356" s="62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25"/>
      <c r="AU356" s="8"/>
      <c r="AV356" s="57"/>
      <c r="AW356" s="60"/>
      <c r="AX356" s="8"/>
      <c r="AY356" s="14"/>
      <c r="AZ356" s="24"/>
      <c r="BA356" s="25"/>
      <c r="BB356" s="57"/>
      <c r="BC356" s="24"/>
      <c r="BD356" s="25"/>
      <c r="BE356" s="97"/>
      <c r="BF356" s="24"/>
      <c r="BG356" s="25"/>
      <c r="BH356" s="57"/>
      <c r="BI356" s="13" t="s">
        <v>447</v>
      </c>
      <c r="BJ356" s="109" t="s">
        <v>447</v>
      </c>
      <c r="BK356" s="1"/>
      <c r="BL356" s="1"/>
      <c r="BM356" s="1"/>
      <c r="BN356" s="1"/>
      <c r="BO356" s="1"/>
      <c r="CA356" s="29"/>
      <c r="CB356" s="44" t="str">
        <f t="shared" si="59"/>
        <v/>
      </c>
      <c r="CC356" s="45" t="str">
        <f t="shared" si="60"/>
        <v/>
      </c>
      <c r="CD356" s="45" t="str">
        <f t="shared" si="61"/>
        <v/>
      </c>
      <c r="CE356" s="44" t="str">
        <f t="shared" si="62"/>
        <v/>
      </c>
      <c r="CF356" s="45" t="str">
        <f t="shared" si="63"/>
        <v/>
      </c>
      <c r="CG356" s="44" t="e">
        <f>IF(AND(#REF!="",#REF!="",#REF!="",#REF!=""),"",SUM(#REF!,#REF!,#REF!,#REF!,#REF!))</f>
        <v>#REF!</v>
      </c>
      <c r="CH356" s="45" t="str">
        <f t="shared" si="64"/>
        <v/>
      </c>
      <c r="CI356" s="44" t="str">
        <f t="shared" si="65"/>
        <v/>
      </c>
      <c r="CJ356" s="45" t="str">
        <f t="shared" si="66"/>
        <v/>
      </c>
      <c r="CK356" s="44" t="str">
        <f t="shared" si="67"/>
        <v/>
      </c>
      <c r="CL356" s="45" t="str">
        <f t="shared" si="68"/>
        <v/>
      </c>
      <c r="CM356" s="44" t="e">
        <f>IF(AND(#REF!="",#REF!="",#REF!="",#REF!=""),"",SUM(#REF!,#REF!,#REF!,#REF!,#REF!))</f>
        <v>#REF!</v>
      </c>
      <c r="CN356" s="45" t="str">
        <f t="shared" si="69"/>
        <v/>
      </c>
      <c r="CO356" s="38" t="e">
        <f>IF(AND(#REF!="",#REF!="",#REF!="",#REF!=""),"",SUM(#REF!,#REF!,#REF!,#REF!))</f>
        <v>#REF!</v>
      </c>
      <c r="CP356" s="38" t="str">
        <f t="shared" si="70"/>
        <v/>
      </c>
    </row>
    <row r="357" spans="1:94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19"/>
      <c r="AC357" s="20"/>
      <c r="AD357" s="20"/>
      <c r="AE357" s="8"/>
      <c r="AF357" s="62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25"/>
      <c r="AU357" s="8"/>
      <c r="AV357" s="57"/>
      <c r="AW357" s="60"/>
      <c r="AX357" s="8"/>
      <c r="AY357" s="14"/>
      <c r="AZ357" s="24"/>
      <c r="BA357" s="25"/>
      <c r="BB357" s="57"/>
      <c r="BC357" s="24"/>
      <c r="BD357" s="25"/>
      <c r="BE357" s="97"/>
      <c r="BF357" s="24"/>
      <c r="BG357" s="25"/>
      <c r="BH357" s="57"/>
      <c r="BI357" s="13" t="s">
        <v>447</v>
      </c>
      <c r="BJ357" s="109" t="s">
        <v>447</v>
      </c>
      <c r="BK357" s="1"/>
      <c r="BL357" s="1"/>
      <c r="BM357" s="1"/>
      <c r="BN357" s="1"/>
      <c r="BO357" s="1"/>
      <c r="CA357" s="29"/>
      <c r="CB357" s="44" t="str">
        <f t="shared" si="59"/>
        <v/>
      </c>
      <c r="CC357" s="45" t="str">
        <f t="shared" si="60"/>
        <v/>
      </c>
      <c r="CD357" s="45" t="str">
        <f t="shared" si="61"/>
        <v/>
      </c>
      <c r="CE357" s="44" t="str">
        <f t="shared" si="62"/>
        <v/>
      </c>
      <c r="CF357" s="45" t="str">
        <f t="shared" si="63"/>
        <v/>
      </c>
      <c r="CG357" s="44" t="e">
        <f>IF(AND(#REF!="",#REF!="",#REF!="",#REF!=""),"",SUM(#REF!,#REF!,#REF!,#REF!,#REF!))</f>
        <v>#REF!</v>
      </c>
      <c r="CH357" s="45" t="str">
        <f t="shared" si="64"/>
        <v/>
      </c>
      <c r="CI357" s="44" t="str">
        <f t="shared" si="65"/>
        <v/>
      </c>
      <c r="CJ357" s="45" t="str">
        <f t="shared" si="66"/>
        <v/>
      </c>
      <c r="CK357" s="44" t="str">
        <f t="shared" si="67"/>
        <v/>
      </c>
      <c r="CL357" s="45" t="str">
        <f t="shared" si="68"/>
        <v/>
      </c>
      <c r="CM357" s="44" t="e">
        <f>IF(AND(#REF!="",#REF!="",#REF!="",#REF!=""),"",SUM(#REF!,#REF!,#REF!,#REF!,#REF!))</f>
        <v>#REF!</v>
      </c>
      <c r="CN357" s="45" t="str">
        <f t="shared" si="69"/>
        <v/>
      </c>
      <c r="CO357" s="38" t="e">
        <f>IF(AND(#REF!="",#REF!="",#REF!="",#REF!=""),"",SUM(#REF!,#REF!,#REF!,#REF!))</f>
        <v>#REF!</v>
      </c>
      <c r="CP357" s="38" t="str">
        <f t="shared" si="70"/>
        <v/>
      </c>
    </row>
    <row r="358" spans="1:94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19"/>
      <c r="AC358" s="20"/>
      <c r="AD358" s="20"/>
      <c r="AE358" s="8"/>
      <c r="AF358" s="62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25"/>
      <c r="AU358" s="8"/>
      <c r="AV358" s="57"/>
      <c r="AW358" s="60"/>
      <c r="AX358" s="8"/>
      <c r="AY358" s="14"/>
      <c r="AZ358" s="24"/>
      <c r="BA358" s="25"/>
      <c r="BB358" s="57"/>
      <c r="BC358" s="24"/>
      <c r="BD358" s="25"/>
      <c r="BE358" s="97"/>
      <c r="BF358" s="24"/>
      <c r="BG358" s="25"/>
      <c r="BH358" s="57"/>
      <c r="BI358" s="13" t="s">
        <v>447</v>
      </c>
      <c r="BJ358" s="109" t="s">
        <v>447</v>
      </c>
      <c r="BK358" s="1"/>
      <c r="BL358" s="1"/>
      <c r="BM358" s="1"/>
      <c r="BN358" s="1"/>
      <c r="BO358" s="1"/>
      <c r="CA358" s="29"/>
      <c r="CB358" s="44" t="str">
        <f t="shared" si="59"/>
        <v/>
      </c>
      <c r="CC358" s="45" t="str">
        <f t="shared" si="60"/>
        <v/>
      </c>
      <c r="CD358" s="45" t="str">
        <f t="shared" si="61"/>
        <v/>
      </c>
      <c r="CE358" s="44" t="str">
        <f t="shared" si="62"/>
        <v/>
      </c>
      <c r="CF358" s="45" t="str">
        <f t="shared" si="63"/>
        <v/>
      </c>
      <c r="CG358" s="44" t="e">
        <f>IF(AND(#REF!="",#REF!="",#REF!="",#REF!=""),"",SUM(#REF!,#REF!,#REF!,#REF!,#REF!))</f>
        <v>#REF!</v>
      </c>
      <c r="CH358" s="45" t="str">
        <f t="shared" si="64"/>
        <v/>
      </c>
      <c r="CI358" s="44" t="str">
        <f t="shared" si="65"/>
        <v/>
      </c>
      <c r="CJ358" s="45" t="str">
        <f t="shared" si="66"/>
        <v/>
      </c>
      <c r="CK358" s="44" t="str">
        <f t="shared" si="67"/>
        <v/>
      </c>
      <c r="CL358" s="45" t="str">
        <f t="shared" si="68"/>
        <v/>
      </c>
      <c r="CM358" s="44" t="e">
        <f>IF(AND(#REF!="",#REF!="",#REF!="",#REF!=""),"",SUM(#REF!,#REF!,#REF!,#REF!,#REF!))</f>
        <v>#REF!</v>
      </c>
      <c r="CN358" s="45" t="str">
        <f t="shared" si="69"/>
        <v/>
      </c>
      <c r="CO358" s="38" t="e">
        <f>IF(AND(#REF!="",#REF!="",#REF!="",#REF!=""),"",SUM(#REF!,#REF!,#REF!,#REF!))</f>
        <v>#REF!</v>
      </c>
      <c r="CP358" s="38" t="str">
        <f t="shared" si="70"/>
        <v/>
      </c>
    </row>
    <row r="359" spans="1:94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19"/>
      <c r="AC359" s="20"/>
      <c r="AD359" s="20"/>
      <c r="AE359" s="8"/>
      <c r="AF359" s="62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25"/>
      <c r="AU359" s="8"/>
      <c r="AV359" s="57"/>
      <c r="AW359" s="60"/>
      <c r="AX359" s="8"/>
      <c r="AY359" s="14"/>
      <c r="AZ359" s="24"/>
      <c r="BA359" s="25"/>
      <c r="BB359" s="57"/>
      <c r="BC359" s="24"/>
      <c r="BD359" s="25"/>
      <c r="BE359" s="97"/>
      <c r="BF359" s="24"/>
      <c r="BG359" s="25"/>
      <c r="BH359" s="57"/>
      <c r="BI359" s="13" t="s">
        <v>447</v>
      </c>
      <c r="BJ359" s="109" t="s">
        <v>447</v>
      </c>
      <c r="BK359" s="1"/>
      <c r="BL359" s="1"/>
      <c r="BM359" s="1"/>
      <c r="BN359" s="1"/>
      <c r="BO359" s="1"/>
      <c r="CA359" s="29"/>
      <c r="CB359" s="44" t="str">
        <f t="shared" si="59"/>
        <v/>
      </c>
      <c r="CC359" s="45" t="str">
        <f t="shared" si="60"/>
        <v/>
      </c>
      <c r="CD359" s="45" t="str">
        <f t="shared" si="61"/>
        <v/>
      </c>
      <c r="CE359" s="44" t="str">
        <f t="shared" si="62"/>
        <v/>
      </c>
      <c r="CF359" s="45" t="str">
        <f t="shared" si="63"/>
        <v/>
      </c>
      <c r="CG359" s="44" t="e">
        <f>IF(AND(#REF!="",#REF!="",#REF!="",#REF!=""),"",SUM(#REF!,#REF!,#REF!,#REF!,#REF!))</f>
        <v>#REF!</v>
      </c>
      <c r="CH359" s="45" t="str">
        <f t="shared" si="64"/>
        <v/>
      </c>
      <c r="CI359" s="44" t="str">
        <f t="shared" si="65"/>
        <v/>
      </c>
      <c r="CJ359" s="45" t="str">
        <f t="shared" si="66"/>
        <v/>
      </c>
      <c r="CK359" s="44" t="str">
        <f t="shared" si="67"/>
        <v/>
      </c>
      <c r="CL359" s="45" t="str">
        <f t="shared" si="68"/>
        <v/>
      </c>
      <c r="CM359" s="44" t="e">
        <f>IF(AND(#REF!="",#REF!="",#REF!="",#REF!=""),"",SUM(#REF!,#REF!,#REF!,#REF!,#REF!))</f>
        <v>#REF!</v>
      </c>
      <c r="CN359" s="45" t="str">
        <f t="shared" si="69"/>
        <v/>
      </c>
      <c r="CO359" s="38" t="e">
        <f>IF(AND(#REF!="",#REF!="",#REF!="",#REF!=""),"",SUM(#REF!,#REF!,#REF!,#REF!))</f>
        <v>#REF!</v>
      </c>
      <c r="CP359" s="38" t="str">
        <f t="shared" si="70"/>
        <v/>
      </c>
    </row>
    <row r="360" spans="1:94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19"/>
      <c r="AC360" s="20"/>
      <c r="AD360" s="20"/>
      <c r="AE360" s="8"/>
      <c r="AF360" s="62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25"/>
      <c r="AU360" s="8"/>
      <c r="AV360" s="57"/>
      <c r="AW360" s="60"/>
      <c r="AX360" s="8"/>
      <c r="AY360" s="14"/>
      <c r="AZ360" s="24"/>
      <c r="BA360" s="25"/>
      <c r="BB360" s="57"/>
      <c r="BC360" s="24"/>
      <c r="BD360" s="25"/>
      <c r="BE360" s="97"/>
      <c r="BF360" s="24"/>
      <c r="BG360" s="25"/>
      <c r="BH360" s="57"/>
      <c r="BI360" s="13" t="s">
        <v>447</v>
      </c>
      <c r="BJ360" s="109" t="s">
        <v>447</v>
      </c>
      <c r="BK360" s="1"/>
      <c r="BL360" s="1"/>
      <c r="BM360" s="1"/>
      <c r="BN360" s="1"/>
      <c r="BO360" s="1"/>
      <c r="CA360" s="29"/>
      <c r="CB360" s="44" t="str">
        <f t="shared" si="59"/>
        <v/>
      </c>
      <c r="CC360" s="45" t="str">
        <f t="shared" si="60"/>
        <v/>
      </c>
      <c r="CD360" s="45" t="str">
        <f t="shared" si="61"/>
        <v/>
      </c>
      <c r="CE360" s="44" t="str">
        <f t="shared" si="62"/>
        <v/>
      </c>
      <c r="CF360" s="45" t="str">
        <f t="shared" si="63"/>
        <v/>
      </c>
      <c r="CG360" s="44" t="e">
        <f>IF(AND(#REF!="",#REF!="",#REF!="",#REF!=""),"",SUM(#REF!,#REF!,#REF!,#REF!,#REF!))</f>
        <v>#REF!</v>
      </c>
      <c r="CH360" s="45" t="str">
        <f t="shared" si="64"/>
        <v/>
      </c>
      <c r="CI360" s="44" t="str">
        <f t="shared" si="65"/>
        <v/>
      </c>
      <c r="CJ360" s="45" t="str">
        <f t="shared" si="66"/>
        <v/>
      </c>
      <c r="CK360" s="44" t="str">
        <f t="shared" si="67"/>
        <v/>
      </c>
      <c r="CL360" s="45" t="str">
        <f t="shared" si="68"/>
        <v/>
      </c>
      <c r="CM360" s="44" t="e">
        <f>IF(AND(#REF!="",#REF!="",#REF!="",#REF!=""),"",SUM(#REF!,#REF!,#REF!,#REF!,#REF!))</f>
        <v>#REF!</v>
      </c>
      <c r="CN360" s="45" t="str">
        <f t="shared" si="69"/>
        <v/>
      </c>
      <c r="CO360" s="38" t="e">
        <f>IF(AND(#REF!="",#REF!="",#REF!="",#REF!=""),"",SUM(#REF!,#REF!,#REF!,#REF!))</f>
        <v>#REF!</v>
      </c>
      <c r="CP360" s="38" t="str">
        <f t="shared" si="70"/>
        <v/>
      </c>
    </row>
    <row r="361" spans="1:94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19"/>
      <c r="AC361" s="20"/>
      <c r="AD361" s="20"/>
      <c r="AE361" s="8"/>
      <c r="AF361" s="62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25"/>
      <c r="AU361" s="8"/>
      <c r="AV361" s="57"/>
      <c r="AW361" s="60"/>
      <c r="AX361" s="8"/>
      <c r="AY361" s="14"/>
      <c r="AZ361" s="24"/>
      <c r="BA361" s="25"/>
      <c r="BB361" s="57"/>
      <c r="BC361" s="24"/>
      <c r="BD361" s="25"/>
      <c r="BE361" s="97"/>
      <c r="BF361" s="24"/>
      <c r="BG361" s="25"/>
      <c r="BH361" s="57"/>
      <c r="BI361" s="13" t="s">
        <v>447</v>
      </c>
      <c r="BJ361" s="109" t="s">
        <v>447</v>
      </c>
      <c r="BK361" s="1"/>
      <c r="BL361" s="1"/>
      <c r="BM361" s="1"/>
      <c r="BN361" s="1"/>
      <c r="BO361" s="1"/>
      <c r="CA361" s="29"/>
      <c r="CB361" s="44" t="str">
        <f t="shared" si="59"/>
        <v/>
      </c>
      <c r="CC361" s="45" t="str">
        <f t="shared" si="60"/>
        <v/>
      </c>
      <c r="CD361" s="45" t="str">
        <f t="shared" si="61"/>
        <v/>
      </c>
      <c r="CE361" s="44" t="str">
        <f t="shared" si="62"/>
        <v/>
      </c>
      <c r="CF361" s="45" t="str">
        <f t="shared" si="63"/>
        <v/>
      </c>
      <c r="CG361" s="44" t="e">
        <f>IF(AND(#REF!="",#REF!="",#REF!="",#REF!=""),"",SUM(#REF!,#REF!,#REF!,#REF!,#REF!))</f>
        <v>#REF!</v>
      </c>
      <c r="CH361" s="45" t="str">
        <f t="shared" si="64"/>
        <v/>
      </c>
      <c r="CI361" s="44" t="str">
        <f t="shared" si="65"/>
        <v/>
      </c>
      <c r="CJ361" s="45" t="str">
        <f t="shared" si="66"/>
        <v/>
      </c>
      <c r="CK361" s="44" t="str">
        <f t="shared" si="67"/>
        <v/>
      </c>
      <c r="CL361" s="45" t="str">
        <f t="shared" si="68"/>
        <v/>
      </c>
      <c r="CM361" s="44" t="e">
        <f>IF(AND(#REF!="",#REF!="",#REF!="",#REF!=""),"",SUM(#REF!,#REF!,#REF!,#REF!,#REF!))</f>
        <v>#REF!</v>
      </c>
      <c r="CN361" s="45" t="str">
        <f t="shared" si="69"/>
        <v/>
      </c>
      <c r="CO361" s="38" t="e">
        <f>IF(AND(#REF!="",#REF!="",#REF!="",#REF!=""),"",SUM(#REF!,#REF!,#REF!,#REF!))</f>
        <v>#REF!</v>
      </c>
      <c r="CP361" s="38" t="str">
        <f t="shared" si="70"/>
        <v/>
      </c>
    </row>
    <row r="362" spans="1:94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19"/>
      <c r="AC362" s="20"/>
      <c r="AD362" s="20"/>
      <c r="AE362" s="8"/>
      <c r="AF362" s="62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25"/>
      <c r="AU362" s="8"/>
      <c r="AV362" s="57"/>
      <c r="AW362" s="60"/>
      <c r="AX362" s="8"/>
      <c r="AY362" s="14"/>
      <c r="AZ362" s="24"/>
      <c r="BA362" s="25"/>
      <c r="BB362" s="57"/>
      <c r="BC362" s="24"/>
      <c r="BD362" s="25"/>
      <c r="BE362" s="97"/>
      <c r="BF362" s="24"/>
      <c r="BG362" s="25"/>
      <c r="BH362" s="57"/>
      <c r="BI362" s="13" t="s">
        <v>447</v>
      </c>
      <c r="BJ362" s="109" t="s">
        <v>447</v>
      </c>
      <c r="BK362" s="1"/>
      <c r="BL362" s="1"/>
      <c r="BM362" s="1"/>
      <c r="BN362" s="1"/>
      <c r="BO362" s="1"/>
      <c r="CA362" s="29"/>
      <c r="CB362" s="44" t="str">
        <f t="shared" si="59"/>
        <v/>
      </c>
      <c r="CC362" s="45" t="str">
        <f t="shared" si="60"/>
        <v/>
      </c>
      <c r="CD362" s="45" t="str">
        <f t="shared" si="61"/>
        <v/>
      </c>
      <c r="CE362" s="44" t="str">
        <f t="shared" si="62"/>
        <v/>
      </c>
      <c r="CF362" s="45" t="str">
        <f t="shared" si="63"/>
        <v/>
      </c>
      <c r="CG362" s="44" t="e">
        <f>IF(AND(#REF!="",#REF!="",#REF!="",#REF!=""),"",SUM(#REF!,#REF!,#REF!,#REF!,#REF!))</f>
        <v>#REF!</v>
      </c>
      <c r="CH362" s="45" t="str">
        <f t="shared" si="64"/>
        <v/>
      </c>
      <c r="CI362" s="44" t="str">
        <f t="shared" si="65"/>
        <v/>
      </c>
      <c r="CJ362" s="45" t="str">
        <f t="shared" si="66"/>
        <v/>
      </c>
      <c r="CK362" s="44" t="str">
        <f t="shared" si="67"/>
        <v/>
      </c>
      <c r="CL362" s="45" t="str">
        <f t="shared" si="68"/>
        <v/>
      </c>
      <c r="CM362" s="44" t="e">
        <f>IF(AND(#REF!="",#REF!="",#REF!="",#REF!=""),"",SUM(#REF!,#REF!,#REF!,#REF!,#REF!))</f>
        <v>#REF!</v>
      </c>
      <c r="CN362" s="45" t="str">
        <f t="shared" si="69"/>
        <v/>
      </c>
      <c r="CO362" s="38" t="e">
        <f>IF(AND(#REF!="",#REF!="",#REF!="",#REF!=""),"",SUM(#REF!,#REF!,#REF!,#REF!))</f>
        <v>#REF!</v>
      </c>
      <c r="CP362" s="38" t="str">
        <f t="shared" si="70"/>
        <v/>
      </c>
    </row>
    <row r="363" spans="1:94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19"/>
      <c r="AC363" s="20"/>
      <c r="AD363" s="20"/>
      <c r="AE363" s="8"/>
      <c r="AF363" s="62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25"/>
      <c r="AU363" s="8"/>
      <c r="AV363" s="57"/>
      <c r="AW363" s="60"/>
      <c r="AX363" s="8"/>
      <c r="AY363" s="14"/>
      <c r="AZ363" s="24"/>
      <c r="BA363" s="25"/>
      <c r="BB363" s="57"/>
      <c r="BC363" s="24"/>
      <c r="BD363" s="25"/>
      <c r="BE363" s="97"/>
      <c r="BF363" s="24"/>
      <c r="BG363" s="25"/>
      <c r="BH363" s="57"/>
      <c r="BI363" s="13" t="s">
        <v>447</v>
      </c>
      <c r="BJ363" s="109" t="s">
        <v>447</v>
      </c>
      <c r="BK363" s="1"/>
      <c r="BL363" s="1"/>
      <c r="BM363" s="1"/>
      <c r="BN363" s="1"/>
      <c r="BO363" s="1"/>
      <c r="CA363" s="29"/>
      <c r="CB363" s="44" t="str">
        <f t="shared" si="59"/>
        <v/>
      </c>
      <c r="CC363" s="45" t="str">
        <f t="shared" si="60"/>
        <v/>
      </c>
      <c r="CD363" s="45" t="str">
        <f t="shared" si="61"/>
        <v/>
      </c>
      <c r="CE363" s="44" t="str">
        <f t="shared" si="62"/>
        <v/>
      </c>
      <c r="CF363" s="45" t="str">
        <f t="shared" si="63"/>
        <v/>
      </c>
      <c r="CG363" s="44" t="e">
        <f>IF(AND(#REF!="",#REF!="",#REF!="",#REF!=""),"",SUM(#REF!,#REF!,#REF!,#REF!,#REF!))</f>
        <v>#REF!</v>
      </c>
      <c r="CH363" s="45" t="str">
        <f t="shared" si="64"/>
        <v/>
      </c>
      <c r="CI363" s="44" t="str">
        <f t="shared" si="65"/>
        <v/>
      </c>
      <c r="CJ363" s="45" t="str">
        <f t="shared" si="66"/>
        <v/>
      </c>
      <c r="CK363" s="44" t="str">
        <f t="shared" si="67"/>
        <v/>
      </c>
      <c r="CL363" s="45" t="str">
        <f t="shared" si="68"/>
        <v/>
      </c>
      <c r="CM363" s="44" t="e">
        <f>IF(AND(#REF!="",#REF!="",#REF!="",#REF!=""),"",SUM(#REF!,#REF!,#REF!,#REF!,#REF!))</f>
        <v>#REF!</v>
      </c>
      <c r="CN363" s="45" t="str">
        <f t="shared" si="69"/>
        <v/>
      </c>
      <c r="CO363" s="38" t="e">
        <f>IF(AND(#REF!="",#REF!="",#REF!="",#REF!=""),"",SUM(#REF!,#REF!,#REF!,#REF!))</f>
        <v>#REF!</v>
      </c>
      <c r="CP363" s="38" t="str">
        <f t="shared" si="70"/>
        <v/>
      </c>
    </row>
    <row r="364" spans="1:94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19"/>
      <c r="AC364" s="20"/>
      <c r="AD364" s="20"/>
      <c r="AE364" s="8"/>
      <c r="AF364" s="62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25"/>
      <c r="AU364" s="8"/>
      <c r="AV364" s="57"/>
      <c r="AW364" s="60"/>
      <c r="AX364" s="8"/>
      <c r="AY364" s="14"/>
      <c r="AZ364" s="24"/>
      <c r="BA364" s="25"/>
      <c r="BB364" s="57"/>
      <c r="BC364" s="24"/>
      <c r="BD364" s="25"/>
      <c r="BE364" s="97"/>
      <c r="BF364" s="24"/>
      <c r="BG364" s="25"/>
      <c r="BH364" s="57"/>
      <c r="BI364" s="13" t="s">
        <v>447</v>
      </c>
      <c r="BJ364" s="109" t="s">
        <v>447</v>
      </c>
      <c r="BK364" s="1"/>
      <c r="BL364" s="1"/>
      <c r="BM364" s="1"/>
      <c r="BN364" s="1"/>
      <c r="BO364" s="1"/>
      <c r="CA364" s="29"/>
      <c r="CB364" s="44" t="str">
        <f t="shared" si="59"/>
        <v/>
      </c>
      <c r="CC364" s="45" t="str">
        <f t="shared" si="60"/>
        <v/>
      </c>
      <c r="CD364" s="45" t="str">
        <f t="shared" si="61"/>
        <v/>
      </c>
      <c r="CE364" s="44" t="str">
        <f t="shared" si="62"/>
        <v/>
      </c>
      <c r="CF364" s="45" t="str">
        <f t="shared" si="63"/>
        <v/>
      </c>
      <c r="CG364" s="44" t="e">
        <f>IF(AND(#REF!="",#REF!="",#REF!="",#REF!=""),"",SUM(#REF!,#REF!,#REF!,#REF!,#REF!))</f>
        <v>#REF!</v>
      </c>
      <c r="CH364" s="45" t="str">
        <f t="shared" si="64"/>
        <v/>
      </c>
      <c r="CI364" s="44" t="str">
        <f t="shared" si="65"/>
        <v/>
      </c>
      <c r="CJ364" s="45" t="str">
        <f t="shared" si="66"/>
        <v/>
      </c>
      <c r="CK364" s="44" t="str">
        <f t="shared" si="67"/>
        <v/>
      </c>
      <c r="CL364" s="45" t="str">
        <f t="shared" si="68"/>
        <v/>
      </c>
      <c r="CM364" s="44" t="e">
        <f>IF(AND(#REF!="",#REF!="",#REF!="",#REF!=""),"",SUM(#REF!,#REF!,#REF!,#REF!,#REF!))</f>
        <v>#REF!</v>
      </c>
      <c r="CN364" s="45" t="str">
        <f t="shared" si="69"/>
        <v/>
      </c>
      <c r="CO364" s="38" t="e">
        <f>IF(AND(#REF!="",#REF!="",#REF!="",#REF!=""),"",SUM(#REF!,#REF!,#REF!,#REF!))</f>
        <v>#REF!</v>
      </c>
      <c r="CP364" s="38" t="str">
        <f t="shared" si="70"/>
        <v/>
      </c>
    </row>
    <row r="365" spans="1:94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19"/>
      <c r="AC365" s="20"/>
      <c r="AD365" s="20"/>
      <c r="AE365" s="8"/>
      <c r="AF365" s="62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25"/>
      <c r="AU365" s="8"/>
      <c r="AV365" s="57"/>
      <c r="AW365" s="60"/>
      <c r="AX365" s="8"/>
      <c r="AY365" s="14"/>
      <c r="AZ365" s="24"/>
      <c r="BA365" s="25"/>
      <c r="BB365" s="57"/>
      <c r="BC365" s="24"/>
      <c r="BD365" s="25"/>
      <c r="BE365" s="97"/>
      <c r="BF365" s="24"/>
      <c r="BG365" s="25"/>
      <c r="BH365" s="57"/>
      <c r="BI365" s="13" t="s">
        <v>447</v>
      </c>
      <c r="BJ365" s="109" t="s">
        <v>447</v>
      </c>
      <c r="BK365" s="1"/>
      <c r="BL365" s="1"/>
      <c r="BM365" s="1"/>
      <c r="BN365" s="1"/>
      <c r="BO365" s="1"/>
      <c r="CA365" s="29"/>
      <c r="CB365" s="44" t="str">
        <f t="shared" si="59"/>
        <v/>
      </c>
      <c r="CC365" s="45" t="str">
        <f t="shared" si="60"/>
        <v/>
      </c>
      <c r="CD365" s="45" t="str">
        <f t="shared" si="61"/>
        <v/>
      </c>
      <c r="CE365" s="44" t="str">
        <f t="shared" si="62"/>
        <v/>
      </c>
      <c r="CF365" s="45" t="str">
        <f t="shared" si="63"/>
        <v/>
      </c>
      <c r="CG365" s="44" t="e">
        <f>IF(AND(#REF!="",#REF!="",#REF!="",#REF!=""),"",SUM(#REF!,#REF!,#REF!,#REF!,#REF!))</f>
        <v>#REF!</v>
      </c>
      <c r="CH365" s="45" t="str">
        <f t="shared" si="64"/>
        <v/>
      </c>
      <c r="CI365" s="44" t="str">
        <f t="shared" si="65"/>
        <v/>
      </c>
      <c r="CJ365" s="45" t="str">
        <f t="shared" si="66"/>
        <v/>
      </c>
      <c r="CK365" s="44" t="str">
        <f t="shared" si="67"/>
        <v/>
      </c>
      <c r="CL365" s="45" t="str">
        <f t="shared" si="68"/>
        <v/>
      </c>
      <c r="CM365" s="44" t="e">
        <f>IF(AND(#REF!="",#REF!="",#REF!="",#REF!=""),"",SUM(#REF!,#REF!,#REF!,#REF!,#REF!))</f>
        <v>#REF!</v>
      </c>
      <c r="CN365" s="45" t="str">
        <f t="shared" si="69"/>
        <v/>
      </c>
      <c r="CO365" s="38" t="e">
        <f>IF(AND(#REF!="",#REF!="",#REF!="",#REF!=""),"",SUM(#REF!,#REF!,#REF!,#REF!))</f>
        <v>#REF!</v>
      </c>
      <c r="CP365" s="38" t="str">
        <f t="shared" si="70"/>
        <v/>
      </c>
    </row>
    <row r="366" spans="1:94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19"/>
      <c r="AC366" s="20"/>
      <c r="AD366" s="20"/>
      <c r="AE366" s="8"/>
      <c r="AF366" s="62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25"/>
      <c r="AU366" s="8"/>
      <c r="AV366" s="57"/>
      <c r="AW366" s="60"/>
      <c r="AX366" s="8"/>
      <c r="AY366" s="14"/>
      <c r="AZ366" s="24"/>
      <c r="BA366" s="25"/>
      <c r="BB366" s="57"/>
      <c r="BC366" s="24"/>
      <c r="BD366" s="25"/>
      <c r="BE366" s="97"/>
      <c r="BF366" s="24"/>
      <c r="BG366" s="25"/>
      <c r="BH366" s="57"/>
      <c r="BI366" s="13" t="s">
        <v>447</v>
      </c>
      <c r="BJ366" s="109" t="s">
        <v>447</v>
      </c>
      <c r="BK366" s="1"/>
      <c r="BL366" s="1"/>
      <c r="BM366" s="1"/>
      <c r="BN366" s="1"/>
      <c r="BO366" s="1"/>
      <c r="CA366" s="29"/>
      <c r="CB366" s="44" t="str">
        <f t="shared" si="59"/>
        <v/>
      </c>
      <c r="CC366" s="45" t="str">
        <f t="shared" si="60"/>
        <v/>
      </c>
      <c r="CD366" s="45" t="str">
        <f t="shared" si="61"/>
        <v/>
      </c>
      <c r="CE366" s="44" t="str">
        <f t="shared" si="62"/>
        <v/>
      </c>
      <c r="CF366" s="45" t="str">
        <f t="shared" si="63"/>
        <v/>
      </c>
      <c r="CG366" s="44" t="e">
        <f>IF(AND(#REF!="",#REF!="",#REF!="",#REF!=""),"",SUM(#REF!,#REF!,#REF!,#REF!,#REF!))</f>
        <v>#REF!</v>
      </c>
      <c r="CH366" s="45" t="str">
        <f t="shared" si="64"/>
        <v/>
      </c>
      <c r="CI366" s="44" t="str">
        <f t="shared" si="65"/>
        <v/>
      </c>
      <c r="CJ366" s="45" t="str">
        <f t="shared" si="66"/>
        <v/>
      </c>
      <c r="CK366" s="44" t="str">
        <f t="shared" si="67"/>
        <v/>
      </c>
      <c r="CL366" s="45" t="str">
        <f t="shared" si="68"/>
        <v/>
      </c>
      <c r="CM366" s="44" t="e">
        <f>IF(AND(#REF!="",#REF!="",#REF!="",#REF!=""),"",SUM(#REF!,#REF!,#REF!,#REF!,#REF!))</f>
        <v>#REF!</v>
      </c>
      <c r="CN366" s="45" t="str">
        <f t="shared" si="69"/>
        <v/>
      </c>
      <c r="CO366" s="38" t="e">
        <f>IF(AND(#REF!="",#REF!="",#REF!="",#REF!=""),"",SUM(#REF!,#REF!,#REF!,#REF!))</f>
        <v>#REF!</v>
      </c>
      <c r="CP366" s="38" t="str">
        <f t="shared" si="70"/>
        <v/>
      </c>
    </row>
    <row r="367" spans="1:94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19"/>
      <c r="AC367" s="20"/>
      <c r="AD367" s="20"/>
      <c r="AE367" s="8"/>
      <c r="AF367" s="62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25"/>
      <c r="AU367" s="8"/>
      <c r="AV367" s="57"/>
      <c r="AW367" s="60"/>
      <c r="AX367" s="8"/>
      <c r="AY367" s="14"/>
      <c r="AZ367" s="24"/>
      <c r="BA367" s="25"/>
      <c r="BB367" s="57"/>
      <c r="BC367" s="24"/>
      <c r="BD367" s="25"/>
      <c r="BE367" s="97"/>
      <c r="BF367" s="24"/>
      <c r="BG367" s="25"/>
      <c r="BH367" s="57"/>
      <c r="BI367" s="13" t="s">
        <v>447</v>
      </c>
      <c r="BJ367" s="109" t="s">
        <v>447</v>
      </c>
      <c r="BK367" s="1"/>
      <c r="BL367" s="1"/>
      <c r="BM367" s="1"/>
      <c r="BN367" s="1"/>
      <c r="BO367" s="1"/>
      <c r="CA367" s="29"/>
      <c r="CB367" s="44" t="str">
        <f t="shared" si="59"/>
        <v/>
      </c>
      <c r="CC367" s="45" t="str">
        <f t="shared" si="60"/>
        <v/>
      </c>
      <c r="CD367" s="45" t="str">
        <f t="shared" si="61"/>
        <v/>
      </c>
      <c r="CE367" s="44" t="str">
        <f t="shared" si="62"/>
        <v/>
      </c>
      <c r="CF367" s="45" t="str">
        <f t="shared" si="63"/>
        <v/>
      </c>
      <c r="CG367" s="44" t="e">
        <f>IF(AND(#REF!="",#REF!="",#REF!="",#REF!=""),"",SUM(#REF!,#REF!,#REF!,#REF!,#REF!))</f>
        <v>#REF!</v>
      </c>
      <c r="CH367" s="45" t="str">
        <f t="shared" si="64"/>
        <v/>
      </c>
      <c r="CI367" s="44" t="str">
        <f t="shared" si="65"/>
        <v/>
      </c>
      <c r="CJ367" s="45" t="str">
        <f t="shared" si="66"/>
        <v/>
      </c>
      <c r="CK367" s="44" t="str">
        <f t="shared" si="67"/>
        <v/>
      </c>
      <c r="CL367" s="45" t="str">
        <f t="shared" si="68"/>
        <v/>
      </c>
      <c r="CM367" s="44" t="e">
        <f>IF(AND(#REF!="",#REF!="",#REF!="",#REF!=""),"",SUM(#REF!,#REF!,#REF!,#REF!,#REF!))</f>
        <v>#REF!</v>
      </c>
      <c r="CN367" s="45" t="str">
        <f t="shared" si="69"/>
        <v/>
      </c>
      <c r="CO367" s="38" t="e">
        <f>IF(AND(#REF!="",#REF!="",#REF!="",#REF!=""),"",SUM(#REF!,#REF!,#REF!,#REF!))</f>
        <v>#REF!</v>
      </c>
      <c r="CP367" s="38" t="str">
        <f t="shared" si="70"/>
        <v/>
      </c>
    </row>
    <row r="368" spans="1:94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19"/>
      <c r="AC368" s="20"/>
      <c r="AD368" s="20"/>
      <c r="AE368" s="8"/>
      <c r="AF368" s="62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25"/>
      <c r="AU368" s="8"/>
      <c r="AV368" s="57"/>
      <c r="AW368" s="60"/>
      <c r="AX368" s="8"/>
      <c r="AY368" s="14"/>
      <c r="AZ368" s="24"/>
      <c r="BA368" s="25"/>
      <c r="BB368" s="57"/>
      <c r="BC368" s="24"/>
      <c r="BD368" s="25"/>
      <c r="BE368" s="97"/>
      <c r="BF368" s="24"/>
      <c r="BG368" s="25"/>
      <c r="BH368" s="57"/>
      <c r="BI368" s="13" t="s">
        <v>447</v>
      </c>
      <c r="BJ368" s="109" t="s">
        <v>447</v>
      </c>
      <c r="BK368" s="1"/>
      <c r="BL368" s="1"/>
      <c r="BM368" s="1"/>
      <c r="BN368" s="1"/>
      <c r="BO368" s="1"/>
      <c r="CA368" s="29"/>
      <c r="CB368" s="44" t="str">
        <f t="shared" si="59"/>
        <v/>
      </c>
      <c r="CC368" s="45" t="str">
        <f t="shared" si="60"/>
        <v/>
      </c>
      <c r="CD368" s="45" t="str">
        <f t="shared" si="61"/>
        <v/>
      </c>
      <c r="CE368" s="44" t="str">
        <f t="shared" si="62"/>
        <v/>
      </c>
      <c r="CF368" s="45" t="str">
        <f t="shared" si="63"/>
        <v/>
      </c>
      <c r="CG368" s="44" t="e">
        <f>IF(AND(#REF!="",#REF!="",#REF!="",#REF!=""),"",SUM(#REF!,#REF!,#REF!,#REF!,#REF!))</f>
        <v>#REF!</v>
      </c>
      <c r="CH368" s="45" t="str">
        <f t="shared" si="64"/>
        <v/>
      </c>
      <c r="CI368" s="44" t="str">
        <f t="shared" si="65"/>
        <v/>
      </c>
      <c r="CJ368" s="45" t="str">
        <f t="shared" si="66"/>
        <v/>
      </c>
      <c r="CK368" s="44" t="str">
        <f t="shared" si="67"/>
        <v/>
      </c>
      <c r="CL368" s="45" t="str">
        <f t="shared" si="68"/>
        <v/>
      </c>
      <c r="CM368" s="44" t="e">
        <f>IF(AND(#REF!="",#REF!="",#REF!="",#REF!=""),"",SUM(#REF!,#REF!,#REF!,#REF!,#REF!))</f>
        <v>#REF!</v>
      </c>
      <c r="CN368" s="45" t="str">
        <f t="shared" si="69"/>
        <v/>
      </c>
      <c r="CO368" s="38" t="e">
        <f>IF(AND(#REF!="",#REF!="",#REF!="",#REF!=""),"",SUM(#REF!,#REF!,#REF!,#REF!))</f>
        <v>#REF!</v>
      </c>
      <c r="CP368" s="38" t="str">
        <f t="shared" si="70"/>
        <v/>
      </c>
    </row>
    <row r="369" spans="1:94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19"/>
      <c r="AC369" s="20"/>
      <c r="AD369" s="20"/>
      <c r="AE369" s="8"/>
      <c r="AF369" s="62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25"/>
      <c r="AU369" s="8"/>
      <c r="AV369" s="57"/>
      <c r="AW369" s="60"/>
      <c r="AX369" s="8"/>
      <c r="AY369" s="14"/>
      <c r="AZ369" s="24"/>
      <c r="BA369" s="25"/>
      <c r="BB369" s="57"/>
      <c r="BC369" s="24"/>
      <c r="BD369" s="25"/>
      <c r="BE369" s="97"/>
      <c r="BF369" s="24"/>
      <c r="BG369" s="25"/>
      <c r="BH369" s="57"/>
      <c r="BI369" s="13" t="s">
        <v>447</v>
      </c>
      <c r="BJ369" s="109" t="s">
        <v>447</v>
      </c>
      <c r="BK369" s="1"/>
      <c r="BL369" s="1"/>
      <c r="BM369" s="1"/>
      <c r="BN369" s="1"/>
      <c r="BO369" s="1"/>
      <c r="CA369" s="29"/>
      <c r="CB369" s="44" t="str">
        <f t="shared" si="59"/>
        <v/>
      </c>
      <c r="CC369" s="45" t="str">
        <f t="shared" si="60"/>
        <v/>
      </c>
      <c r="CD369" s="45" t="str">
        <f t="shared" si="61"/>
        <v/>
      </c>
      <c r="CE369" s="44" t="str">
        <f t="shared" si="62"/>
        <v/>
      </c>
      <c r="CF369" s="45" t="str">
        <f t="shared" si="63"/>
        <v/>
      </c>
      <c r="CG369" s="44" t="e">
        <f>IF(AND(#REF!="",#REF!="",#REF!="",#REF!=""),"",SUM(#REF!,#REF!,#REF!,#REF!,#REF!))</f>
        <v>#REF!</v>
      </c>
      <c r="CH369" s="45" t="str">
        <f t="shared" si="64"/>
        <v/>
      </c>
      <c r="CI369" s="44" t="str">
        <f t="shared" si="65"/>
        <v/>
      </c>
      <c r="CJ369" s="45" t="str">
        <f t="shared" si="66"/>
        <v/>
      </c>
      <c r="CK369" s="44" t="str">
        <f t="shared" si="67"/>
        <v/>
      </c>
      <c r="CL369" s="45" t="str">
        <f t="shared" si="68"/>
        <v/>
      </c>
      <c r="CM369" s="44" t="e">
        <f>IF(AND(#REF!="",#REF!="",#REF!="",#REF!=""),"",SUM(#REF!,#REF!,#REF!,#REF!,#REF!))</f>
        <v>#REF!</v>
      </c>
      <c r="CN369" s="45" t="str">
        <f t="shared" si="69"/>
        <v/>
      </c>
      <c r="CO369" s="38" t="e">
        <f>IF(AND(#REF!="",#REF!="",#REF!="",#REF!=""),"",SUM(#REF!,#REF!,#REF!,#REF!))</f>
        <v>#REF!</v>
      </c>
      <c r="CP369" s="38" t="str">
        <f t="shared" si="70"/>
        <v/>
      </c>
    </row>
    <row r="370" spans="1:94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19"/>
      <c r="AC370" s="20"/>
      <c r="AD370" s="20"/>
      <c r="AE370" s="8"/>
      <c r="AF370" s="62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25"/>
      <c r="AU370" s="8"/>
      <c r="AV370" s="57"/>
      <c r="AW370" s="60"/>
      <c r="AX370" s="8"/>
      <c r="AY370" s="14"/>
      <c r="AZ370" s="24"/>
      <c r="BA370" s="25"/>
      <c r="BB370" s="57"/>
      <c r="BC370" s="24"/>
      <c r="BD370" s="25"/>
      <c r="BE370" s="97"/>
      <c r="BF370" s="24"/>
      <c r="BG370" s="25"/>
      <c r="BH370" s="57"/>
      <c r="BI370" s="13" t="s">
        <v>447</v>
      </c>
      <c r="BJ370" s="109" t="s">
        <v>447</v>
      </c>
      <c r="BK370" s="1"/>
      <c r="BL370" s="1"/>
      <c r="BM370" s="1"/>
      <c r="BN370" s="1"/>
      <c r="BO370" s="1"/>
      <c r="CA370" s="29"/>
      <c r="CB370" s="44" t="str">
        <f t="shared" si="59"/>
        <v/>
      </c>
      <c r="CC370" s="45" t="str">
        <f t="shared" si="60"/>
        <v/>
      </c>
      <c r="CD370" s="45" t="str">
        <f t="shared" si="61"/>
        <v/>
      </c>
      <c r="CE370" s="44" t="str">
        <f t="shared" si="62"/>
        <v/>
      </c>
      <c r="CF370" s="45" t="str">
        <f t="shared" si="63"/>
        <v/>
      </c>
      <c r="CG370" s="44" t="e">
        <f>IF(AND(#REF!="",#REF!="",#REF!="",#REF!=""),"",SUM(#REF!,#REF!,#REF!,#REF!,#REF!))</f>
        <v>#REF!</v>
      </c>
      <c r="CH370" s="45" t="str">
        <f t="shared" si="64"/>
        <v/>
      </c>
      <c r="CI370" s="44" t="str">
        <f t="shared" si="65"/>
        <v/>
      </c>
      <c r="CJ370" s="45" t="str">
        <f t="shared" si="66"/>
        <v/>
      </c>
      <c r="CK370" s="44" t="str">
        <f t="shared" si="67"/>
        <v/>
      </c>
      <c r="CL370" s="45" t="str">
        <f t="shared" si="68"/>
        <v/>
      </c>
      <c r="CM370" s="44" t="e">
        <f>IF(AND(#REF!="",#REF!="",#REF!="",#REF!=""),"",SUM(#REF!,#REF!,#REF!,#REF!,#REF!))</f>
        <v>#REF!</v>
      </c>
      <c r="CN370" s="45" t="str">
        <f t="shared" si="69"/>
        <v/>
      </c>
      <c r="CO370" s="38" t="e">
        <f>IF(AND(#REF!="",#REF!="",#REF!="",#REF!=""),"",SUM(#REF!,#REF!,#REF!,#REF!))</f>
        <v>#REF!</v>
      </c>
      <c r="CP370" s="38" t="str">
        <f t="shared" si="70"/>
        <v/>
      </c>
    </row>
    <row r="371" spans="1:94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19"/>
      <c r="AC371" s="20"/>
      <c r="AD371" s="20"/>
      <c r="AE371" s="8"/>
      <c r="AF371" s="62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25"/>
      <c r="AU371" s="8"/>
      <c r="AV371" s="57"/>
      <c r="AW371" s="60"/>
      <c r="AX371" s="8"/>
      <c r="AY371" s="14"/>
      <c r="AZ371" s="24"/>
      <c r="BA371" s="25"/>
      <c r="BB371" s="57"/>
      <c r="BC371" s="24"/>
      <c r="BD371" s="25"/>
      <c r="BE371" s="97"/>
      <c r="BF371" s="24"/>
      <c r="BG371" s="25"/>
      <c r="BH371" s="57"/>
      <c r="BI371" s="13" t="s">
        <v>447</v>
      </c>
      <c r="BJ371" s="109" t="s">
        <v>447</v>
      </c>
      <c r="BK371" s="1"/>
      <c r="BL371" s="1"/>
      <c r="BM371" s="1"/>
      <c r="BN371" s="1"/>
      <c r="BO371" s="1"/>
      <c r="CA371" s="29"/>
      <c r="CB371" s="44" t="str">
        <f t="shared" si="59"/>
        <v/>
      </c>
      <c r="CC371" s="45" t="str">
        <f t="shared" si="60"/>
        <v/>
      </c>
      <c r="CD371" s="45" t="str">
        <f t="shared" si="61"/>
        <v/>
      </c>
      <c r="CE371" s="44" t="str">
        <f t="shared" si="62"/>
        <v/>
      </c>
      <c r="CF371" s="45" t="str">
        <f t="shared" si="63"/>
        <v/>
      </c>
      <c r="CG371" s="44" t="e">
        <f>IF(AND(#REF!="",#REF!="",#REF!="",#REF!=""),"",SUM(#REF!,#REF!,#REF!,#REF!,#REF!))</f>
        <v>#REF!</v>
      </c>
      <c r="CH371" s="45" t="str">
        <f t="shared" si="64"/>
        <v/>
      </c>
      <c r="CI371" s="44" t="str">
        <f t="shared" si="65"/>
        <v/>
      </c>
      <c r="CJ371" s="45" t="str">
        <f t="shared" si="66"/>
        <v/>
      </c>
      <c r="CK371" s="44" t="str">
        <f t="shared" si="67"/>
        <v/>
      </c>
      <c r="CL371" s="45" t="str">
        <f t="shared" si="68"/>
        <v/>
      </c>
      <c r="CM371" s="44" t="e">
        <f>IF(AND(#REF!="",#REF!="",#REF!="",#REF!=""),"",SUM(#REF!,#REF!,#REF!,#REF!,#REF!))</f>
        <v>#REF!</v>
      </c>
      <c r="CN371" s="45" t="str">
        <f t="shared" si="69"/>
        <v/>
      </c>
      <c r="CO371" s="38" t="e">
        <f>IF(AND(#REF!="",#REF!="",#REF!="",#REF!=""),"",SUM(#REF!,#REF!,#REF!,#REF!))</f>
        <v>#REF!</v>
      </c>
      <c r="CP371" s="38" t="str">
        <f t="shared" si="70"/>
        <v/>
      </c>
    </row>
    <row r="372" spans="1:94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19"/>
      <c r="AC372" s="20"/>
      <c r="AD372" s="20"/>
      <c r="AE372" s="8"/>
      <c r="AF372" s="62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25"/>
      <c r="AU372" s="8"/>
      <c r="AV372" s="57"/>
      <c r="AW372" s="60"/>
      <c r="AX372" s="8"/>
      <c r="AY372" s="14"/>
      <c r="AZ372" s="24"/>
      <c r="BA372" s="25"/>
      <c r="BB372" s="57"/>
      <c r="BC372" s="24"/>
      <c r="BD372" s="25"/>
      <c r="BE372" s="97"/>
      <c r="BF372" s="24"/>
      <c r="BG372" s="25"/>
      <c r="BH372" s="57"/>
      <c r="BI372" s="13" t="s">
        <v>447</v>
      </c>
      <c r="BJ372" s="109" t="s">
        <v>447</v>
      </c>
      <c r="BK372" s="1"/>
      <c r="BL372" s="1"/>
      <c r="BM372" s="1"/>
      <c r="BN372" s="1"/>
      <c r="BO372" s="1"/>
      <c r="CA372" s="29"/>
      <c r="CB372" s="44" t="str">
        <f t="shared" si="59"/>
        <v/>
      </c>
      <c r="CC372" s="45" t="str">
        <f t="shared" si="60"/>
        <v/>
      </c>
      <c r="CD372" s="45" t="str">
        <f t="shared" si="61"/>
        <v/>
      </c>
      <c r="CE372" s="44" t="str">
        <f t="shared" si="62"/>
        <v/>
      </c>
      <c r="CF372" s="45" t="str">
        <f t="shared" si="63"/>
        <v/>
      </c>
      <c r="CG372" s="44" t="e">
        <f>IF(AND(#REF!="",#REF!="",#REF!="",#REF!=""),"",SUM(#REF!,#REF!,#REF!,#REF!,#REF!))</f>
        <v>#REF!</v>
      </c>
      <c r="CH372" s="45" t="str">
        <f t="shared" si="64"/>
        <v/>
      </c>
      <c r="CI372" s="44" t="str">
        <f t="shared" si="65"/>
        <v/>
      </c>
      <c r="CJ372" s="45" t="str">
        <f t="shared" si="66"/>
        <v/>
      </c>
      <c r="CK372" s="44" t="str">
        <f t="shared" si="67"/>
        <v/>
      </c>
      <c r="CL372" s="45" t="str">
        <f t="shared" si="68"/>
        <v/>
      </c>
      <c r="CM372" s="44" t="e">
        <f>IF(AND(#REF!="",#REF!="",#REF!="",#REF!=""),"",SUM(#REF!,#REF!,#REF!,#REF!,#REF!))</f>
        <v>#REF!</v>
      </c>
      <c r="CN372" s="45" t="str">
        <f t="shared" si="69"/>
        <v/>
      </c>
      <c r="CO372" s="38" t="e">
        <f>IF(AND(#REF!="",#REF!="",#REF!="",#REF!=""),"",SUM(#REF!,#REF!,#REF!,#REF!))</f>
        <v>#REF!</v>
      </c>
      <c r="CP372" s="38" t="str">
        <f t="shared" si="70"/>
        <v/>
      </c>
    </row>
    <row r="373" spans="1:94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19"/>
      <c r="AC373" s="20"/>
      <c r="AD373" s="20"/>
      <c r="AE373" s="8"/>
      <c r="AF373" s="62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25"/>
      <c r="AU373" s="8"/>
      <c r="AV373" s="57"/>
      <c r="AW373" s="60"/>
      <c r="AX373" s="8"/>
      <c r="AY373" s="14"/>
      <c r="AZ373" s="24"/>
      <c r="BA373" s="25"/>
      <c r="BB373" s="57"/>
      <c r="BC373" s="24"/>
      <c r="BD373" s="25"/>
      <c r="BE373" s="97"/>
      <c r="BF373" s="24"/>
      <c r="BG373" s="25"/>
      <c r="BH373" s="57"/>
      <c r="BI373" s="13" t="s">
        <v>447</v>
      </c>
      <c r="BJ373" s="109" t="s">
        <v>447</v>
      </c>
      <c r="BK373" s="1"/>
      <c r="BL373" s="1"/>
      <c r="BM373" s="1"/>
      <c r="BN373" s="1"/>
      <c r="BO373" s="1"/>
      <c r="CA373" s="29"/>
      <c r="CB373" s="44" t="str">
        <f t="shared" si="59"/>
        <v/>
      </c>
      <c r="CC373" s="45" t="str">
        <f t="shared" si="60"/>
        <v/>
      </c>
      <c r="CD373" s="45" t="str">
        <f t="shared" si="61"/>
        <v/>
      </c>
      <c r="CE373" s="44" t="str">
        <f t="shared" si="62"/>
        <v/>
      </c>
      <c r="CF373" s="45" t="str">
        <f t="shared" si="63"/>
        <v/>
      </c>
      <c r="CG373" s="44" t="e">
        <f>IF(AND(#REF!="",#REF!="",#REF!="",#REF!=""),"",SUM(#REF!,#REF!,#REF!,#REF!,#REF!))</f>
        <v>#REF!</v>
      </c>
      <c r="CH373" s="45" t="str">
        <f t="shared" si="64"/>
        <v/>
      </c>
      <c r="CI373" s="44" t="str">
        <f t="shared" si="65"/>
        <v/>
      </c>
      <c r="CJ373" s="45" t="str">
        <f t="shared" si="66"/>
        <v/>
      </c>
      <c r="CK373" s="44" t="str">
        <f t="shared" si="67"/>
        <v/>
      </c>
      <c r="CL373" s="45" t="str">
        <f t="shared" si="68"/>
        <v/>
      </c>
      <c r="CM373" s="44" t="e">
        <f>IF(AND(#REF!="",#REF!="",#REF!="",#REF!=""),"",SUM(#REF!,#REF!,#REF!,#REF!,#REF!))</f>
        <v>#REF!</v>
      </c>
      <c r="CN373" s="45" t="str">
        <f t="shared" si="69"/>
        <v/>
      </c>
      <c r="CO373" s="38" t="e">
        <f>IF(AND(#REF!="",#REF!="",#REF!="",#REF!=""),"",SUM(#REF!,#REF!,#REF!,#REF!))</f>
        <v>#REF!</v>
      </c>
      <c r="CP373" s="38" t="str">
        <f t="shared" si="70"/>
        <v/>
      </c>
    </row>
    <row r="374" spans="1:94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19"/>
      <c r="AC374" s="20"/>
      <c r="AD374" s="20"/>
      <c r="AE374" s="8"/>
      <c r="AF374" s="62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25"/>
      <c r="AU374" s="8"/>
      <c r="AV374" s="57"/>
      <c r="AW374" s="60"/>
      <c r="AX374" s="8"/>
      <c r="AY374" s="14"/>
      <c r="AZ374" s="24"/>
      <c r="BA374" s="25"/>
      <c r="BB374" s="57"/>
      <c r="BC374" s="24"/>
      <c r="BD374" s="25"/>
      <c r="BE374" s="97"/>
      <c r="BF374" s="24"/>
      <c r="BG374" s="25"/>
      <c r="BH374" s="57"/>
      <c r="BI374" s="13" t="s">
        <v>447</v>
      </c>
      <c r="BJ374" s="109" t="s">
        <v>447</v>
      </c>
      <c r="BK374" s="1"/>
      <c r="BL374" s="1"/>
      <c r="BM374" s="1"/>
      <c r="BN374" s="1"/>
      <c r="BO374" s="1"/>
      <c r="CA374" s="29"/>
      <c r="CB374" s="44" t="str">
        <f t="shared" si="59"/>
        <v/>
      </c>
      <c r="CC374" s="45" t="str">
        <f t="shared" si="60"/>
        <v/>
      </c>
      <c r="CD374" s="45" t="str">
        <f t="shared" si="61"/>
        <v/>
      </c>
      <c r="CE374" s="44" t="str">
        <f t="shared" si="62"/>
        <v/>
      </c>
      <c r="CF374" s="45" t="str">
        <f t="shared" si="63"/>
        <v/>
      </c>
      <c r="CG374" s="44" t="e">
        <f>IF(AND(#REF!="",#REF!="",#REF!="",#REF!=""),"",SUM(#REF!,#REF!,#REF!,#REF!,#REF!))</f>
        <v>#REF!</v>
      </c>
      <c r="CH374" s="45" t="str">
        <f t="shared" si="64"/>
        <v/>
      </c>
      <c r="CI374" s="44" t="str">
        <f t="shared" si="65"/>
        <v/>
      </c>
      <c r="CJ374" s="45" t="str">
        <f t="shared" si="66"/>
        <v/>
      </c>
      <c r="CK374" s="44" t="str">
        <f t="shared" si="67"/>
        <v/>
      </c>
      <c r="CL374" s="45" t="str">
        <f t="shared" si="68"/>
        <v/>
      </c>
      <c r="CM374" s="44" t="e">
        <f>IF(AND(#REF!="",#REF!="",#REF!="",#REF!=""),"",SUM(#REF!,#REF!,#REF!,#REF!,#REF!))</f>
        <v>#REF!</v>
      </c>
      <c r="CN374" s="45" t="str">
        <f t="shared" si="69"/>
        <v/>
      </c>
      <c r="CO374" s="38" t="e">
        <f>IF(AND(#REF!="",#REF!="",#REF!="",#REF!=""),"",SUM(#REF!,#REF!,#REF!,#REF!))</f>
        <v>#REF!</v>
      </c>
      <c r="CP374" s="38" t="str">
        <f t="shared" si="70"/>
        <v/>
      </c>
    </row>
    <row r="375" spans="1:94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19"/>
      <c r="AC375" s="20"/>
      <c r="AD375" s="20"/>
      <c r="AE375" s="8"/>
      <c r="AF375" s="62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25"/>
      <c r="AU375" s="8"/>
      <c r="AV375" s="57"/>
      <c r="AW375" s="60"/>
      <c r="AX375" s="8"/>
      <c r="AY375" s="14"/>
      <c r="AZ375" s="24"/>
      <c r="BA375" s="25"/>
      <c r="BB375" s="57"/>
      <c r="BC375" s="24"/>
      <c r="BD375" s="25"/>
      <c r="BE375" s="97"/>
      <c r="BF375" s="24"/>
      <c r="BG375" s="25"/>
      <c r="BH375" s="57"/>
      <c r="BI375" s="13" t="s">
        <v>447</v>
      </c>
      <c r="BJ375" s="109" t="s">
        <v>447</v>
      </c>
      <c r="BK375" s="1"/>
      <c r="BL375" s="1"/>
      <c r="BM375" s="1"/>
      <c r="BN375" s="1"/>
      <c r="BO375" s="1"/>
      <c r="CA375" s="29"/>
      <c r="CB375" s="44" t="str">
        <f t="shared" si="59"/>
        <v/>
      </c>
      <c r="CC375" s="45" t="str">
        <f t="shared" si="60"/>
        <v/>
      </c>
      <c r="CD375" s="45" t="str">
        <f t="shared" si="61"/>
        <v/>
      </c>
      <c r="CE375" s="44" t="str">
        <f t="shared" si="62"/>
        <v/>
      </c>
      <c r="CF375" s="45" t="str">
        <f t="shared" si="63"/>
        <v/>
      </c>
      <c r="CG375" s="44" t="e">
        <f>IF(AND(#REF!="",#REF!="",#REF!="",#REF!=""),"",SUM(#REF!,#REF!,#REF!,#REF!,#REF!))</f>
        <v>#REF!</v>
      </c>
      <c r="CH375" s="45" t="str">
        <f t="shared" si="64"/>
        <v/>
      </c>
      <c r="CI375" s="44" t="str">
        <f t="shared" si="65"/>
        <v/>
      </c>
      <c r="CJ375" s="45" t="str">
        <f t="shared" si="66"/>
        <v/>
      </c>
      <c r="CK375" s="44" t="str">
        <f t="shared" si="67"/>
        <v/>
      </c>
      <c r="CL375" s="45" t="str">
        <f t="shared" si="68"/>
        <v/>
      </c>
      <c r="CM375" s="44" t="e">
        <f>IF(AND(#REF!="",#REF!="",#REF!="",#REF!=""),"",SUM(#REF!,#REF!,#REF!,#REF!,#REF!))</f>
        <v>#REF!</v>
      </c>
      <c r="CN375" s="45" t="str">
        <f t="shared" si="69"/>
        <v/>
      </c>
      <c r="CO375" s="38" t="e">
        <f>IF(AND(#REF!="",#REF!="",#REF!="",#REF!=""),"",SUM(#REF!,#REF!,#REF!,#REF!))</f>
        <v>#REF!</v>
      </c>
      <c r="CP375" s="38" t="str">
        <f t="shared" si="70"/>
        <v/>
      </c>
    </row>
    <row r="376" spans="1:94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19"/>
      <c r="AC376" s="20"/>
      <c r="AD376" s="20"/>
      <c r="AE376" s="8"/>
      <c r="AF376" s="62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25"/>
      <c r="AU376" s="8"/>
      <c r="AV376" s="57"/>
      <c r="AW376" s="60"/>
      <c r="AX376" s="8"/>
      <c r="AY376" s="14"/>
      <c r="AZ376" s="24"/>
      <c r="BA376" s="25"/>
      <c r="BB376" s="57"/>
      <c r="BC376" s="24"/>
      <c r="BD376" s="25"/>
      <c r="BE376" s="97"/>
      <c r="BF376" s="24"/>
      <c r="BG376" s="25"/>
      <c r="BH376" s="57"/>
      <c r="BI376" s="13" t="s">
        <v>447</v>
      </c>
      <c r="BJ376" s="109" t="s">
        <v>447</v>
      </c>
      <c r="BK376" s="1"/>
      <c r="BL376" s="1"/>
      <c r="BM376" s="1"/>
      <c r="BN376" s="1"/>
      <c r="BO376" s="1"/>
      <c r="CA376" s="29"/>
      <c r="CB376" s="44" t="str">
        <f t="shared" si="59"/>
        <v/>
      </c>
      <c r="CC376" s="45" t="str">
        <f t="shared" si="60"/>
        <v/>
      </c>
      <c r="CD376" s="45" t="str">
        <f t="shared" si="61"/>
        <v/>
      </c>
      <c r="CE376" s="44" t="str">
        <f t="shared" si="62"/>
        <v/>
      </c>
      <c r="CF376" s="45" t="str">
        <f t="shared" si="63"/>
        <v/>
      </c>
      <c r="CG376" s="44" t="e">
        <f>IF(AND(#REF!="",#REF!="",#REF!="",#REF!=""),"",SUM(#REF!,#REF!,#REF!,#REF!,#REF!))</f>
        <v>#REF!</v>
      </c>
      <c r="CH376" s="45" t="str">
        <f t="shared" si="64"/>
        <v/>
      </c>
      <c r="CI376" s="44" t="str">
        <f t="shared" si="65"/>
        <v/>
      </c>
      <c r="CJ376" s="45" t="str">
        <f t="shared" si="66"/>
        <v/>
      </c>
      <c r="CK376" s="44" t="str">
        <f t="shared" si="67"/>
        <v/>
      </c>
      <c r="CL376" s="45" t="str">
        <f t="shared" si="68"/>
        <v/>
      </c>
      <c r="CM376" s="44" t="e">
        <f>IF(AND(#REF!="",#REF!="",#REF!="",#REF!=""),"",SUM(#REF!,#REF!,#REF!,#REF!,#REF!))</f>
        <v>#REF!</v>
      </c>
      <c r="CN376" s="45" t="str">
        <f t="shared" si="69"/>
        <v/>
      </c>
      <c r="CO376" s="38" t="e">
        <f>IF(AND(#REF!="",#REF!="",#REF!="",#REF!=""),"",SUM(#REF!,#REF!,#REF!,#REF!))</f>
        <v>#REF!</v>
      </c>
      <c r="CP376" s="38" t="str">
        <f t="shared" si="70"/>
        <v/>
      </c>
    </row>
    <row r="377" spans="1:94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19"/>
      <c r="AC377" s="20"/>
      <c r="AD377" s="20"/>
      <c r="AE377" s="8"/>
      <c r="AF377" s="62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25"/>
      <c r="AU377" s="8"/>
      <c r="AV377" s="57"/>
      <c r="AW377" s="60"/>
      <c r="AX377" s="8"/>
      <c r="AY377" s="14"/>
      <c r="AZ377" s="24"/>
      <c r="BA377" s="25"/>
      <c r="BB377" s="57"/>
      <c r="BC377" s="24"/>
      <c r="BD377" s="25"/>
      <c r="BE377" s="97"/>
      <c r="BF377" s="24"/>
      <c r="BG377" s="25"/>
      <c r="BH377" s="57"/>
      <c r="BI377" s="13" t="s">
        <v>447</v>
      </c>
      <c r="BJ377" s="109" t="s">
        <v>447</v>
      </c>
      <c r="BK377" s="1"/>
      <c r="BL377" s="1"/>
      <c r="BM377" s="1"/>
      <c r="BN377" s="1"/>
      <c r="BO377" s="1"/>
      <c r="CA377" s="29"/>
      <c r="CB377" s="44" t="str">
        <f t="shared" si="59"/>
        <v/>
      </c>
      <c r="CC377" s="45" t="str">
        <f t="shared" si="60"/>
        <v/>
      </c>
      <c r="CD377" s="45" t="str">
        <f t="shared" si="61"/>
        <v/>
      </c>
      <c r="CE377" s="44" t="str">
        <f t="shared" si="62"/>
        <v/>
      </c>
      <c r="CF377" s="45" t="str">
        <f t="shared" si="63"/>
        <v/>
      </c>
      <c r="CG377" s="44" t="e">
        <f>IF(AND(#REF!="",#REF!="",#REF!="",#REF!=""),"",SUM(#REF!,#REF!,#REF!,#REF!,#REF!))</f>
        <v>#REF!</v>
      </c>
      <c r="CH377" s="45" t="str">
        <f t="shared" si="64"/>
        <v/>
      </c>
      <c r="CI377" s="44" t="str">
        <f t="shared" si="65"/>
        <v/>
      </c>
      <c r="CJ377" s="45" t="str">
        <f t="shared" si="66"/>
        <v/>
      </c>
      <c r="CK377" s="44" t="str">
        <f t="shared" si="67"/>
        <v/>
      </c>
      <c r="CL377" s="45" t="str">
        <f t="shared" si="68"/>
        <v/>
      </c>
      <c r="CM377" s="44" t="e">
        <f>IF(AND(#REF!="",#REF!="",#REF!="",#REF!=""),"",SUM(#REF!,#REF!,#REF!,#REF!,#REF!))</f>
        <v>#REF!</v>
      </c>
      <c r="CN377" s="45" t="str">
        <f t="shared" si="69"/>
        <v/>
      </c>
      <c r="CO377" s="38" t="e">
        <f>IF(AND(#REF!="",#REF!="",#REF!="",#REF!=""),"",SUM(#REF!,#REF!,#REF!,#REF!))</f>
        <v>#REF!</v>
      </c>
      <c r="CP377" s="38" t="str">
        <f t="shared" si="70"/>
        <v/>
      </c>
    </row>
    <row r="378" spans="1:94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19"/>
      <c r="AC378" s="20"/>
      <c r="AD378" s="20"/>
      <c r="AE378" s="8"/>
      <c r="AF378" s="62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25"/>
      <c r="AU378" s="8"/>
      <c r="AV378" s="57"/>
      <c r="AW378" s="60"/>
      <c r="AX378" s="8"/>
      <c r="AY378" s="14"/>
      <c r="AZ378" s="24"/>
      <c r="BA378" s="25"/>
      <c r="BB378" s="57"/>
      <c r="BC378" s="24"/>
      <c r="BD378" s="25"/>
      <c r="BE378" s="97"/>
      <c r="BF378" s="24"/>
      <c r="BG378" s="25"/>
      <c r="BH378" s="57"/>
      <c r="BI378" s="13" t="s">
        <v>447</v>
      </c>
      <c r="BJ378" s="109" t="s">
        <v>447</v>
      </c>
      <c r="BK378" s="1"/>
      <c r="BL378" s="1"/>
      <c r="BM378" s="1"/>
      <c r="BN378" s="1"/>
      <c r="BO378" s="1"/>
      <c r="CA378" s="29"/>
      <c r="CB378" s="44" t="str">
        <f t="shared" si="59"/>
        <v/>
      </c>
      <c r="CC378" s="45" t="str">
        <f t="shared" si="60"/>
        <v/>
      </c>
      <c r="CD378" s="45" t="str">
        <f t="shared" si="61"/>
        <v/>
      </c>
      <c r="CE378" s="44" t="str">
        <f t="shared" si="62"/>
        <v/>
      </c>
      <c r="CF378" s="45" t="str">
        <f t="shared" si="63"/>
        <v/>
      </c>
      <c r="CG378" s="44" t="e">
        <f>IF(AND(#REF!="",#REF!="",#REF!="",#REF!=""),"",SUM(#REF!,#REF!,#REF!,#REF!,#REF!))</f>
        <v>#REF!</v>
      </c>
      <c r="CH378" s="45" t="str">
        <f t="shared" si="64"/>
        <v/>
      </c>
      <c r="CI378" s="44" t="str">
        <f t="shared" si="65"/>
        <v/>
      </c>
      <c r="CJ378" s="45" t="str">
        <f t="shared" si="66"/>
        <v/>
      </c>
      <c r="CK378" s="44" t="str">
        <f t="shared" si="67"/>
        <v/>
      </c>
      <c r="CL378" s="45" t="str">
        <f t="shared" si="68"/>
        <v/>
      </c>
      <c r="CM378" s="44" t="e">
        <f>IF(AND(#REF!="",#REF!="",#REF!="",#REF!=""),"",SUM(#REF!,#REF!,#REF!,#REF!,#REF!))</f>
        <v>#REF!</v>
      </c>
      <c r="CN378" s="45" t="str">
        <f t="shared" si="69"/>
        <v/>
      </c>
      <c r="CO378" s="38" t="e">
        <f>IF(AND(#REF!="",#REF!="",#REF!="",#REF!=""),"",SUM(#REF!,#REF!,#REF!,#REF!))</f>
        <v>#REF!</v>
      </c>
      <c r="CP378" s="38" t="str">
        <f t="shared" si="70"/>
        <v/>
      </c>
    </row>
    <row r="379" spans="1:94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19"/>
      <c r="AC379" s="20"/>
      <c r="AD379" s="20"/>
      <c r="AE379" s="8"/>
      <c r="AF379" s="62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25"/>
      <c r="AU379" s="8"/>
      <c r="AV379" s="57"/>
      <c r="AW379" s="60"/>
      <c r="AX379" s="8"/>
      <c r="AY379" s="14"/>
      <c r="AZ379" s="24"/>
      <c r="BA379" s="25"/>
      <c r="BB379" s="57"/>
      <c r="BC379" s="24"/>
      <c r="BD379" s="25"/>
      <c r="BE379" s="97"/>
      <c r="BF379" s="24"/>
      <c r="BG379" s="25"/>
      <c r="BH379" s="57"/>
      <c r="BI379" s="13" t="s">
        <v>447</v>
      </c>
      <c r="BJ379" s="109" t="s">
        <v>447</v>
      </c>
      <c r="BK379" s="1"/>
      <c r="BL379" s="1"/>
      <c r="BM379" s="1"/>
      <c r="BN379" s="1"/>
      <c r="BO379" s="1"/>
      <c r="CA379" s="29"/>
      <c r="CB379" s="44" t="str">
        <f t="shared" si="59"/>
        <v/>
      </c>
      <c r="CC379" s="45" t="str">
        <f t="shared" si="60"/>
        <v/>
      </c>
      <c r="CD379" s="45" t="str">
        <f t="shared" si="61"/>
        <v/>
      </c>
      <c r="CE379" s="44" t="str">
        <f t="shared" si="62"/>
        <v/>
      </c>
      <c r="CF379" s="45" t="str">
        <f t="shared" si="63"/>
        <v/>
      </c>
      <c r="CG379" s="44" t="e">
        <f>IF(AND(#REF!="",#REF!="",#REF!="",#REF!=""),"",SUM(#REF!,#REF!,#REF!,#REF!,#REF!))</f>
        <v>#REF!</v>
      </c>
      <c r="CH379" s="45" t="str">
        <f t="shared" si="64"/>
        <v/>
      </c>
      <c r="CI379" s="44" t="str">
        <f t="shared" si="65"/>
        <v/>
      </c>
      <c r="CJ379" s="45" t="str">
        <f t="shared" si="66"/>
        <v/>
      </c>
      <c r="CK379" s="44" t="str">
        <f t="shared" si="67"/>
        <v/>
      </c>
      <c r="CL379" s="45" t="str">
        <f t="shared" si="68"/>
        <v/>
      </c>
      <c r="CM379" s="44" t="e">
        <f>IF(AND(#REF!="",#REF!="",#REF!="",#REF!=""),"",SUM(#REF!,#REF!,#REF!,#REF!,#REF!))</f>
        <v>#REF!</v>
      </c>
      <c r="CN379" s="45" t="str">
        <f t="shared" si="69"/>
        <v/>
      </c>
      <c r="CO379" s="38" t="e">
        <f>IF(AND(#REF!="",#REF!="",#REF!="",#REF!=""),"",SUM(#REF!,#REF!,#REF!,#REF!))</f>
        <v>#REF!</v>
      </c>
      <c r="CP379" s="38" t="str">
        <f t="shared" si="70"/>
        <v/>
      </c>
    </row>
    <row r="380" spans="1:94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19"/>
      <c r="AC380" s="20"/>
      <c r="AD380" s="20"/>
      <c r="AE380" s="8"/>
      <c r="AF380" s="62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25"/>
      <c r="AU380" s="8"/>
      <c r="AV380" s="57"/>
      <c r="AW380" s="60"/>
      <c r="AX380" s="8"/>
      <c r="AY380" s="14"/>
      <c r="AZ380" s="24"/>
      <c r="BA380" s="25"/>
      <c r="BB380" s="57"/>
      <c r="BC380" s="24"/>
      <c r="BD380" s="25"/>
      <c r="BE380" s="97"/>
      <c r="BF380" s="24"/>
      <c r="BG380" s="25"/>
      <c r="BH380" s="57"/>
      <c r="BI380" s="13" t="s">
        <v>447</v>
      </c>
      <c r="BJ380" s="109" t="s">
        <v>447</v>
      </c>
      <c r="BK380" s="1"/>
      <c r="BL380" s="1"/>
      <c r="BM380" s="1"/>
      <c r="BN380" s="1"/>
      <c r="BO380" s="1"/>
      <c r="CA380" s="29"/>
      <c r="CB380" s="44" t="str">
        <f t="shared" si="59"/>
        <v/>
      </c>
      <c r="CC380" s="45" t="str">
        <f t="shared" si="60"/>
        <v/>
      </c>
      <c r="CD380" s="45" t="str">
        <f t="shared" si="61"/>
        <v/>
      </c>
      <c r="CE380" s="44" t="str">
        <f t="shared" si="62"/>
        <v/>
      </c>
      <c r="CF380" s="45" t="str">
        <f t="shared" si="63"/>
        <v/>
      </c>
      <c r="CG380" s="44" t="e">
        <f>IF(AND(#REF!="",#REF!="",#REF!="",#REF!=""),"",SUM(#REF!,#REF!,#REF!,#REF!,#REF!))</f>
        <v>#REF!</v>
      </c>
      <c r="CH380" s="45" t="str">
        <f t="shared" si="64"/>
        <v/>
      </c>
      <c r="CI380" s="44" t="str">
        <f t="shared" si="65"/>
        <v/>
      </c>
      <c r="CJ380" s="45" t="str">
        <f t="shared" si="66"/>
        <v/>
      </c>
      <c r="CK380" s="44" t="str">
        <f t="shared" si="67"/>
        <v/>
      </c>
      <c r="CL380" s="45" t="str">
        <f t="shared" si="68"/>
        <v/>
      </c>
      <c r="CM380" s="44" t="e">
        <f>IF(AND(#REF!="",#REF!="",#REF!="",#REF!=""),"",SUM(#REF!,#REF!,#REF!,#REF!,#REF!))</f>
        <v>#REF!</v>
      </c>
      <c r="CN380" s="45" t="str">
        <f t="shared" si="69"/>
        <v/>
      </c>
      <c r="CO380" s="38" t="e">
        <f>IF(AND(#REF!="",#REF!="",#REF!="",#REF!=""),"",SUM(#REF!,#REF!,#REF!,#REF!))</f>
        <v>#REF!</v>
      </c>
      <c r="CP380" s="38" t="str">
        <f t="shared" si="70"/>
        <v/>
      </c>
    </row>
    <row r="381" spans="1:94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19"/>
      <c r="AC381" s="20"/>
      <c r="AD381" s="20"/>
      <c r="AE381" s="8"/>
      <c r="AF381" s="62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25"/>
      <c r="AU381" s="8"/>
      <c r="AV381" s="57"/>
      <c r="AW381" s="60"/>
      <c r="AX381" s="8"/>
      <c r="AY381" s="14"/>
      <c r="AZ381" s="24"/>
      <c r="BA381" s="25"/>
      <c r="BB381" s="57"/>
      <c r="BC381" s="24"/>
      <c r="BD381" s="25"/>
      <c r="BE381" s="97"/>
      <c r="BF381" s="24"/>
      <c r="BG381" s="25"/>
      <c r="BH381" s="57"/>
      <c r="BI381" s="13" t="s">
        <v>447</v>
      </c>
      <c r="BJ381" s="109" t="s">
        <v>447</v>
      </c>
      <c r="BK381" s="1"/>
      <c r="BL381" s="1"/>
      <c r="BM381" s="1"/>
      <c r="BN381" s="1"/>
      <c r="BO381" s="1"/>
      <c r="CA381" s="29"/>
      <c r="CB381" s="44" t="str">
        <f t="shared" si="59"/>
        <v/>
      </c>
      <c r="CC381" s="45" t="str">
        <f t="shared" si="60"/>
        <v/>
      </c>
      <c r="CD381" s="45" t="str">
        <f t="shared" si="61"/>
        <v/>
      </c>
      <c r="CE381" s="44" t="str">
        <f t="shared" si="62"/>
        <v/>
      </c>
      <c r="CF381" s="45" t="str">
        <f t="shared" si="63"/>
        <v/>
      </c>
      <c r="CG381" s="44" t="e">
        <f>IF(AND(#REF!="",#REF!="",#REF!="",#REF!=""),"",SUM(#REF!,#REF!,#REF!,#REF!,#REF!))</f>
        <v>#REF!</v>
      </c>
      <c r="CH381" s="45" t="str">
        <f t="shared" si="64"/>
        <v/>
      </c>
      <c r="CI381" s="44" t="str">
        <f t="shared" si="65"/>
        <v/>
      </c>
      <c r="CJ381" s="45" t="str">
        <f t="shared" si="66"/>
        <v/>
      </c>
      <c r="CK381" s="44" t="str">
        <f t="shared" si="67"/>
        <v/>
      </c>
      <c r="CL381" s="45" t="str">
        <f t="shared" si="68"/>
        <v/>
      </c>
      <c r="CM381" s="44" t="e">
        <f>IF(AND(#REF!="",#REF!="",#REF!="",#REF!=""),"",SUM(#REF!,#REF!,#REF!,#REF!,#REF!))</f>
        <v>#REF!</v>
      </c>
      <c r="CN381" s="45" t="str">
        <f t="shared" si="69"/>
        <v/>
      </c>
      <c r="CO381" s="38" t="e">
        <f>IF(AND(#REF!="",#REF!="",#REF!="",#REF!=""),"",SUM(#REF!,#REF!,#REF!,#REF!))</f>
        <v>#REF!</v>
      </c>
      <c r="CP381" s="38" t="str">
        <f t="shared" si="70"/>
        <v/>
      </c>
    </row>
    <row r="382" spans="1:94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19"/>
      <c r="AC382" s="20"/>
      <c r="AD382" s="20"/>
      <c r="AE382" s="8"/>
      <c r="AF382" s="62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25"/>
      <c r="AU382" s="8"/>
      <c r="AV382" s="57"/>
      <c r="AW382" s="60"/>
      <c r="AX382" s="8"/>
      <c r="AY382" s="14"/>
      <c r="AZ382" s="24"/>
      <c r="BA382" s="25"/>
      <c r="BB382" s="57"/>
      <c r="BC382" s="24"/>
      <c r="BD382" s="25"/>
      <c r="BE382" s="97"/>
      <c r="BF382" s="24"/>
      <c r="BG382" s="25"/>
      <c r="BH382" s="57"/>
      <c r="BI382" s="13" t="s">
        <v>447</v>
      </c>
      <c r="BJ382" s="109" t="s">
        <v>447</v>
      </c>
      <c r="BK382" s="1"/>
      <c r="BL382" s="1"/>
      <c r="BM382" s="1"/>
      <c r="BN382" s="1"/>
      <c r="BO382" s="1"/>
      <c r="CA382" s="29"/>
      <c r="CB382" s="44" t="str">
        <f t="shared" si="59"/>
        <v/>
      </c>
      <c r="CC382" s="45" t="str">
        <f t="shared" si="60"/>
        <v/>
      </c>
      <c r="CD382" s="45" t="str">
        <f t="shared" si="61"/>
        <v/>
      </c>
      <c r="CE382" s="44" t="str">
        <f t="shared" si="62"/>
        <v/>
      </c>
      <c r="CF382" s="45" t="str">
        <f t="shared" si="63"/>
        <v/>
      </c>
      <c r="CG382" s="44" t="e">
        <f>IF(AND(#REF!="",#REF!="",#REF!="",#REF!=""),"",SUM(#REF!,#REF!,#REF!,#REF!,#REF!))</f>
        <v>#REF!</v>
      </c>
      <c r="CH382" s="45" t="str">
        <f t="shared" si="64"/>
        <v/>
      </c>
      <c r="CI382" s="44" t="str">
        <f t="shared" si="65"/>
        <v/>
      </c>
      <c r="CJ382" s="45" t="str">
        <f t="shared" si="66"/>
        <v/>
      </c>
      <c r="CK382" s="44" t="str">
        <f t="shared" si="67"/>
        <v/>
      </c>
      <c r="CL382" s="45" t="str">
        <f t="shared" si="68"/>
        <v/>
      </c>
      <c r="CM382" s="44" t="e">
        <f>IF(AND(#REF!="",#REF!="",#REF!="",#REF!=""),"",SUM(#REF!,#REF!,#REF!,#REF!,#REF!))</f>
        <v>#REF!</v>
      </c>
      <c r="CN382" s="45" t="str">
        <f t="shared" si="69"/>
        <v/>
      </c>
      <c r="CO382" s="38" t="e">
        <f>IF(AND(#REF!="",#REF!="",#REF!="",#REF!=""),"",SUM(#REF!,#REF!,#REF!,#REF!))</f>
        <v>#REF!</v>
      </c>
      <c r="CP382" s="38" t="str">
        <f t="shared" si="70"/>
        <v/>
      </c>
    </row>
    <row r="383" spans="1:94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19"/>
      <c r="AC383" s="20"/>
      <c r="AD383" s="20"/>
      <c r="AE383" s="8"/>
      <c r="AF383" s="62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25"/>
      <c r="AU383" s="8"/>
      <c r="AV383" s="57"/>
      <c r="AW383" s="60"/>
      <c r="AX383" s="8"/>
      <c r="AY383" s="14"/>
      <c r="AZ383" s="24"/>
      <c r="BA383" s="25"/>
      <c r="BB383" s="57"/>
      <c r="BC383" s="24"/>
      <c r="BD383" s="25"/>
      <c r="BE383" s="97"/>
      <c r="BF383" s="24"/>
      <c r="BG383" s="25"/>
      <c r="BH383" s="57"/>
      <c r="BI383" s="13" t="s">
        <v>447</v>
      </c>
      <c r="BJ383" s="109" t="s">
        <v>447</v>
      </c>
      <c r="BK383" s="1"/>
      <c r="BL383" s="1"/>
      <c r="BM383" s="1"/>
      <c r="BN383" s="1"/>
      <c r="BO383" s="1"/>
      <c r="CA383" s="29"/>
      <c r="CB383" s="44" t="str">
        <f t="shared" si="59"/>
        <v/>
      </c>
      <c r="CC383" s="45" t="str">
        <f t="shared" si="60"/>
        <v/>
      </c>
      <c r="CD383" s="45" t="str">
        <f t="shared" si="61"/>
        <v/>
      </c>
      <c r="CE383" s="44" t="str">
        <f t="shared" si="62"/>
        <v/>
      </c>
      <c r="CF383" s="45" t="str">
        <f t="shared" si="63"/>
        <v/>
      </c>
      <c r="CG383" s="44" t="e">
        <f>IF(AND(#REF!="",#REF!="",#REF!="",#REF!=""),"",SUM(#REF!,#REF!,#REF!,#REF!,#REF!))</f>
        <v>#REF!</v>
      </c>
      <c r="CH383" s="45" t="str">
        <f t="shared" si="64"/>
        <v/>
      </c>
      <c r="CI383" s="44" t="str">
        <f t="shared" si="65"/>
        <v/>
      </c>
      <c r="CJ383" s="45" t="str">
        <f t="shared" si="66"/>
        <v/>
      </c>
      <c r="CK383" s="44" t="str">
        <f t="shared" si="67"/>
        <v/>
      </c>
      <c r="CL383" s="45" t="str">
        <f t="shared" si="68"/>
        <v/>
      </c>
      <c r="CM383" s="44" t="e">
        <f>IF(AND(#REF!="",#REF!="",#REF!="",#REF!=""),"",SUM(#REF!,#REF!,#REF!,#REF!,#REF!))</f>
        <v>#REF!</v>
      </c>
      <c r="CN383" s="45" t="str">
        <f t="shared" si="69"/>
        <v/>
      </c>
      <c r="CO383" s="38" t="e">
        <f>IF(AND(#REF!="",#REF!="",#REF!="",#REF!=""),"",SUM(#REF!,#REF!,#REF!,#REF!))</f>
        <v>#REF!</v>
      </c>
      <c r="CP383" s="38" t="str">
        <f t="shared" si="70"/>
        <v/>
      </c>
    </row>
    <row r="384" spans="1:94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19"/>
      <c r="AC384" s="20"/>
      <c r="AD384" s="20"/>
      <c r="AE384" s="8"/>
      <c r="AF384" s="62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25"/>
      <c r="AU384" s="8"/>
      <c r="AV384" s="57"/>
      <c r="AW384" s="60"/>
      <c r="AX384" s="8"/>
      <c r="AY384" s="14"/>
      <c r="AZ384" s="24"/>
      <c r="BA384" s="25"/>
      <c r="BB384" s="57"/>
      <c r="BC384" s="24"/>
      <c r="BD384" s="25"/>
      <c r="BE384" s="97"/>
      <c r="BF384" s="24"/>
      <c r="BG384" s="25"/>
      <c r="BH384" s="57"/>
      <c r="BI384" s="13" t="s">
        <v>447</v>
      </c>
      <c r="BJ384" s="109" t="s">
        <v>447</v>
      </c>
      <c r="BK384" s="1"/>
      <c r="BL384" s="1"/>
      <c r="BM384" s="1"/>
      <c r="BN384" s="1"/>
      <c r="BO384" s="1"/>
      <c r="CA384" s="29"/>
      <c r="CB384" s="44" t="str">
        <f t="shared" si="59"/>
        <v/>
      </c>
      <c r="CC384" s="45" t="str">
        <f t="shared" si="60"/>
        <v/>
      </c>
      <c r="CD384" s="45" t="str">
        <f t="shared" si="61"/>
        <v/>
      </c>
      <c r="CE384" s="44" t="str">
        <f t="shared" si="62"/>
        <v/>
      </c>
      <c r="CF384" s="45" t="str">
        <f t="shared" si="63"/>
        <v/>
      </c>
      <c r="CG384" s="44" t="e">
        <f>IF(AND(#REF!="",#REF!="",#REF!="",#REF!=""),"",SUM(#REF!,#REF!,#REF!,#REF!,#REF!))</f>
        <v>#REF!</v>
      </c>
      <c r="CH384" s="45" t="str">
        <f t="shared" si="64"/>
        <v/>
      </c>
      <c r="CI384" s="44" t="str">
        <f t="shared" si="65"/>
        <v/>
      </c>
      <c r="CJ384" s="45" t="str">
        <f t="shared" si="66"/>
        <v/>
      </c>
      <c r="CK384" s="44" t="str">
        <f t="shared" si="67"/>
        <v/>
      </c>
      <c r="CL384" s="45" t="str">
        <f t="shared" si="68"/>
        <v/>
      </c>
      <c r="CM384" s="44" t="e">
        <f>IF(AND(#REF!="",#REF!="",#REF!="",#REF!=""),"",SUM(#REF!,#REF!,#REF!,#REF!,#REF!))</f>
        <v>#REF!</v>
      </c>
      <c r="CN384" s="45" t="str">
        <f t="shared" si="69"/>
        <v/>
      </c>
      <c r="CO384" s="38" t="e">
        <f>IF(AND(#REF!="",#REF!="",#REF!="",#REF!=""),"",SUM(#REF!,#REF!,#REF!,#REF!))</f>
        <v>#REF!</v>
      </c>
      <c r="CP384" s="38" t="str">
        <f t="shared" si="70"/>
        <v/>
      </c>
    </row>
    <row r="385" spans="1:94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19"/>
      <c r="AC385" s="20"/>
      <c r="AD385" s="20"/>
      <c r="AE385" s="8"/>
      <c r="AF385" s="62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25"/>
      <c r="AU385" s="8"/>
      <c r="AV385" s="57"/>
      <c r="AW385" s="60"/>
      <c r="AX385" s="8"/>
      <c r="AY385" s="14"/>
      <c r="AZ385" s="24"/>
      <c r="BA385" s="25"/>
      <c r="BB385" s="57"/>
      <c r="BC385" s="24"/>
      <c r="BD385" s="25"/>
      <c r="BE385" s="97"/>
      <c r="BF385" s="24"/>
      <c r="BG385" s="25"/>
      <c r="BH385" s="57"/>
      <c r="BI385" s="13" t="s">
        <v>447</v>
      </c>
      <c r="BJ385" s="109" t="s">
        <v>447</v>
      </c>
      <c r="BK385" s="1"/>
      <c r="BL385" s="1"/>
      <c r="BM385" s="1"/>
      <c r="BN385" s="1"/>
      <c r="BO385" s="1"/>
      <c r="CA385" s="29"/>
      <c r="CB385" s="44" t="str">
        <f t="shared" si="59"/>
        <v/>
      </c>
      <c r="CC385" s="45" t="str">
        <f t="shared" si="60"/>
        <v/>
      </c>
      <c r="CD385" s="45" t="str">
        <f t="shared" si="61"/>
        <v/>
      </c>
      <c r="CE385" s="44" t="str">
        <f t="shared" si="62"/>
        <v/>
      </c>
      <c r="CF385" s="45" t="str">
        <f t="shared" si="63"/>
        <v/>
      </c>
      <c r="CG385" s="44" t="e">
        <f>IF(AND(#REF!="",#REF!="",#REF!="",#REF!=""),"",SUM(#REF!,#REF!,#REF!,#REF!,#REF!))</f>
        <v>#REF!</v>
      </c>
      <c r="CH385" s="45" t="str">
        <f t="shared" si="64"/>
        <v/>
      </c>
      <c r="CI385" s="44" t="str">
        <f t="shared" si="65"/>
        <v/>
      </c>
      <c r="CJ385" s="45" t="str">
        <f t="shared" si="66"/>
        <v/>
      </c>
      <c r="CK385" s="44" t="str">
        <f t="shared" si="67"/>
        <v/>
      </c>
      <c r="CL385" s="45" t="str">
        <f t="shared" si="68"/>
        <v/>
      </c>
      <c r="CM385" s="44" t="e">
        <f>IF(AND(#REF!="",#REF!="",#REF!="",#REF!=""),"",SUM(#REF!,#REF!,#REF!,#REF!,#REF!))</f>
        <v>#REF!</v>
      </c>
      <c r="CN385" s="45" t="str">
        <f t="shared" si="69"/>
        <v/>
      </c>
      <c r="CO385" s="38" t="e">
        <f>IF(AND(#REF!="",#REF!="",#REF!="",#REF!=""),"",SUM(#REF!,#REF!,#REF!,#REF!))</f>
        <v>#REF!</v>
      </c>
      <c r="CP385" s="38" t="str">
        <f t="shared" si="70"/>
        <v/>
      </c>
    </row>
    <row r="386" spans="1:94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19"/>
      <c r="AC386" s="20"/>
      <c r="AD386" s="20"/>
      <c r="AE386" s="8"/>
      <c r="AF386" s="62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25"/>
      <c r="AU386" s="8"/>
      <c r="AV386" s="57"/>
      <c r="AW386" s="60"/>
      <c r="AX386" s="8"/>
      <c r="AY386" s="14"/>
      <c r="AZ386" s="24"/>
      <c r="BA386" s="25"/>
      <c r="BB386" s="57"/>
      <c r="BC386" s="24"/>
      <c r="BD386" s="25"/>
      <c r="BE386" s="97"/>
      <c r="BF386" s="24"/>
      <c r="BG386" s="25"/>
      <c r="BH386" s="57"/>
      <c r="BI386" s="13" t="s">
        <v>447</v>
      </c>
      <c r="BJ386" s="109" t="s">
        <v>447</v>
      </c>
      <c r="BK386" s="1"/>
      <c r="BL386" s="1"/>
      <c r="BM386" s="1"/>
      <c r="BN386" s="1"/>
      <c r="BO386" s="1"/>
      <c r="CA386" s="29"/>
      <c r="CB386" s="44" t="str">
        <f t="shared" si="59"/>
        <v/>
      </c>
      <c r="CC386" s="45" t="str">
        <f t="shared" si="60"/>
        <v/>
      </c>
      <c r="CD386" s="45" t="str">
        <f t="shared" si="61"/>
        <v/>
      </c>
      <c r="CE386" s="44" t="str">
        <f t="shared" si="62"/>
        <v/>
      </c>
      <c r="CF386" s="45" t="str">
        <f t="shared" si="63"/>
        <v/>
      </c>
      <c r="CG386" s="44" t="e">
        <f>IF(AND(#REF!="",#REF!="",#REF!="",#REF!=""),"",SUM(#REF!,#REF!,#REF!,#REF!,#REF!))</f>
        <v>#REF!</v>
      </c>
      <c r="CH386" s="45" t="str">
        <f t="shared" si="64"/>
        <v/>
      </c>
      <c r="CI386" s="44" t="str">
        <f t="shared" si="65"/>
        <v/>
      </c>
      <c r="CJ386" s="45" t="str">
        <f t="shared" si="66"/>
        <v/>
      </c>
      <c r="CK386" s="44" t="str">
        <f t="shared" si="67"/>
        <v/>
      </c>
      <c r="CL386" s="45" t="str">
        <f t="shared" si="68"/>
        <v/>
      </c>
      <c r="CM386" s="44" t="e">
        <f>IF(AND(#REF!="",#REF!="",#REF!="",#REF!=""),"",SUM(#REF!,#REF!,#REF!,#REF!,#REF!))</f>
        <v>#REF!</v>
      </c>
      <c r="CN386" s="45" t="str">
        <f t="shared" si="69"/>
        <v/>
      </c>
      <c r="CO386" s="38" t="e">
        <f>IF(AND(#REF!="",#REF!="",#REF!="",#REF!=""),"",SUM(#REF!,#REF!,#REF!,#REF!))</f>
        <v>#REF!</v>
      </c>
      <c r="CP386" s="38" t="str">
        <f t="shared" si="70"/>
        <v/>
      </c>
    </row>
    <row r="387" spans="1:94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19"/>
      <c r="AC387" s="20"/>
      <c r="AD387" s="20"/>
      <c r="AE387" s="8"/>
      <c r="AF387" s="62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25"/>
      <c r="AU387" s="8"/>
      <c r="AV387" s="57"/>
      <c r="AW387" s="60"/>
      <c r="AX387" s="8"/>
      <c r="AY387" s="14"/>
      <c r="AZ387" s="24"/>
      <c r="BA387" s="25"/>
      <c r="BB387" s="57"/>
      <c r="BC387" s="24"/>
      <c r="BD387" s="25"/>
      <c r="BE387" s="97"/>
      <c r="BF387" s="24"/>
      <c r="BG387" s="25"/>
      <c r="BH387" s="57"/>
      <c r="BI387" s="13" t="s">
        <v>447</v>
      </c>
      <c r="BJ387" s="109" t="s">
        <v>447</v>
      </c>
      <c r="BK387" s="1"/>
      <c r="BL387" s="1"/>
      <c r="BM387" s="1"/>
      <c r="BN387" s="1"/>
      <c r="BO387" s="1"/>
      <c r="CA387" s="29"/>
      <c r="CB387" s="44" t="str">
        <f t="shared" si="59"/>
        <v/>
      </c>
      <c r="CC387" s="45" t="str">
        <f t="shared" si="60"/>
        <v/>
      </c>
      <c r="CD387" s="45" t="str">
        <f t="shared" si="61"/>
        <v/>
      </c>
      <c r="CE387" s="44" t="str">
        <f t="shared" si="62"/>
        <v/>
      </c>
      <c r="CF387" s="45" t="str">
        <f t="shared" si="63"/>
        <v/>
      </c>
      <c r="CG387" s="44" t="e">
        <f>IF(AND(#REF!="",#REF!="",#REF!="",#REF!=""),"",SUM(#REF!,#REF!,#REF!,#REF!,#REF!))</f>
        <v>#REF!</v>
      </c>
      <c r="CH387" s="45" t="str">
        <f t="shared" si="64"/>
        <v/>
      </c>
      <c r="CI387" s="44" t="str">
        <f t="shared" si="65"/>
        <v/>
      </c>
      <c r="CJ387" s="45" t="str">
        <f t="shared" si="66"/>
        <v/>
      </c>
      <c r="CK387" s="44" t="str">
        <f t="shared" si="67"/>
        <v/>
      </c>
      <c r="CL387" s="45" t="str">
        <f t="shared" si="68"/>
        <v/>
      </c>
      <c r="CM387" s="44" t="e">
        <f>IF(AND(#REF!="",#REF!="",#REF!="",#REF!=""),"",SUM(#REF!,#REF!,#REF!,#REF!,#REF!))</f>
        <v>#REF!</v>
      </c>
      <c r="CN387" s="45" t="str">
        <f t="shared" si="69"/>
        <v/>
      </c>
      <c r="CO387" s="38" t="e">
        <f>IF(AND(#REF!="",#REF!="",#REF!="",#REF!=""),"",SUM(#REF!,#REF!,#REF!,#REF!))</f>
        <v>#REF!</v>
      </c>
      <c r="CP387" s="38" t="str">
        <f t="shared" si="70"/>
        <v/>
      </c>
    </row>
    <row r="388" spans="1:94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19"/>
      <c r="AC388" s="20"/>
      <c r="AD388" s="20"/>
      <c r="AE388" s="8"/>
      <c r="AF388" s="62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25"/>
      <c r="AU388" s="8"/>
      <c r="AV388" s="57"/>
      <c r="AW388" s="60"/>
      <c r="AX388" s="8"/>
      <c r="AY388" s="14"/>
      <c r="AZ388" s="24"/>
      <c r="BA388" s="25"/>
      <c r="BB388" s="57"/>
      <c r="BC388" s="24"/>
      <c r="BD388" s="25"/>
      <c r="BE388" s="97"/>
      <c r="BF388" s="24"/>
      <c r="BG388" s="25"/>
      <c r="BH388" s="57"/>
      <c r="BI388" s="13" t="s">
        <v>447</v>
      </c>
      <c r="BJ388" s="109" t="s">
        <v>447</v>
      </c>
      <c r="BK388" s="1"/>
      <c r="BL388" s="1"/>
      <c r="BM388" s="1"/>
      <c r="BN388" s="1"/>
      <c r="BO388" s="1"/>
      <c r="CA388" s="29"/>
      <c r="CB388" s="44" t="str">
        <f t="shared" si="59"/>
        <v/>
      </c>
      <c r="CC388" s="45" t="str">
        <f t="shared" si="60"/>
        <v/>
      </c>
      <c r="CD388" s="45" t="str">
        <f t="shared" si="61"/>
        <v/>
      </c>
      <c r="CE388" s="44" t="str">
        <f t="shared" si="62"/>
        <v/>
      </c>
      <c r="CF388" s="45" t="str">
        <f t="shared" si="63"/>
        <v/>
      </c>
      <c r="CG388" s="44" t="e">
        <f>IF(AND(#REF!="",#REF!="",#REF!="",#REF!=""),"",SUM(#REF!,#REF!,#REF!,#REF!,#REF!))</f>
        <v>#REF!</v>
      </c>
      <c r="CH388" s="45" t="str">
        <f t="shared" si="64"/>
        <v/>
      </c>
      <c r="CI388" s="44" t="str">
        <f t="shared" si="65"/>
        <v/>
      </c>
      <c r="CJ388" s="45" t="str">
        <f t="shared" si="66"/>
        <v/>
      </c>
      <c r="CK388" s="44" t="str">
        <f t="shared" si="67"/>
        <v/>
      </c>
      <c r="CL388" s="45" t="str">
        <f t="shared" si="68"/>
        <v/>
      </c>
      <c r="CM388" s="44" t="e">
        <f>IF(AND(#REF!="",#REF!="",#REF!="",#REF!=""),"",SUM(#REF!,#REF!,#REF!,#REF!,#REF!))</f>
        <v>#REF!</v>
      </c>
      <c r="CN388" s="45" t="str">
        <f t="shared" si="69"/>
        <v/>
      </c>
      <c r="CO388" s="38" t="e">
        <f>IF(AND(#REF!="",#REF!="",#REF!="",#REF!=""),"",SUM(#REF!,#REF!,#REF!,#REF!))</f>
        <v>#REF!</v>
      </c>
      <c r="CP388" s="38" t="str">
        <f t="shared" si="70"/>
        <v/>
      </c>
    </row>
    <row r="389" spans="1:94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19"/>
      <c r="AC389" s="20"/>
      <c r="AD389" s="20"/>
      <c r="AE389" s="8"/>
      <c r="AF389" s="62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25"/>
      <c r="AU389" s="8"/>
      <c r="AV389" s="57"/>
      <c r="AW389" s="60"/>
      <c r="AX389" s="8"/>
      <c r="AY389" s="14"/>
      <c r="AZ389" s="24"/>
      <c r="BA389" s="25"/>
      <c r="BB389" s="57"/>
      <c r="BC389" s="24"/>
      <c r="BD389" s="25"/>
      <c r="BE389" s="97"/>
      <c r="BF389" s="24"/>
      <c r="BG389" s="25"/>
      <c r="BH389" s="57"/>
      <c r="BI389" s="13" t="s">
        <v>447</v>
      </c>
      <c r="BJ389" s="109" t="s">
        <v>447</v>
      </c>
      <c r="BK389" s="1"/>
      <c r="BL389" s="1"/>
      <c r="BM389" s="1"/>
      <c r="BN389" s="1"/>
      <c r="BO389" s="1"/>
      <c r="CA389" s="29"/>
      <c r="CB389" s="44" t="str">
        <f t="shared" si="59"/>
        <v/>
      </c>
      <c r="CC389" s="45" t="str">
        <f t="shared" si="60"/>
        <v/>
      </c>
      <c r="CD389" s="45" t="str">
        <f t="shared" si="61"/>
        <v/>
      </c>
      <c r="CE389" s="44" t="str">
        <f t="shared" si="62"/>
        <v/>
      </c>
      <c r="CF389" s="45" t="str">
        <f t="shared" si="63"/>
        <v/>
      </c>
      <c r="CG389" s="44" t="e">
        <f>IF(AND(#REF!="",#REF!="",#REF!="",#REF!=""),"",SUM(#REF!,#REF!,#REF!,#REF!,#REF!))</f>
        <v>#REF!</v>
      </c>
      <c r="CH389" s="45" t="str">
        <f t="shared" si="64"/>
        <v/>
      </c>
      <c r="CI389" s="44" t="str">
        <f t="shared" si="65"/>
        <v/>
      </c>
      <c r="CJ389" s="45" t="str">
        <f t="shared" si="66"/>
        <v/>
      </c>
      <c r="CK389" s="44" t="str">
        <f t="shared" si="67"/>
        <v/>
      </c>
      <c r="CL389" s="45" t="str">
        <f t="shared" si="68"/>
        <v/>
      </c>
      <c r="CM389" s="44" t="e">
        <f>IF(AND(#REF!="",#REF!="",#REF!="",#REF!=""),"",SUM(#REF!,#REF!,#REF!,#REF!,#REF!))</f>
        <v>#REF!</v>
      </c>
      <c r="CN389" s="45" t="str">
        <f t="shared" si="69"/>
        <v/>
      </c>
      <c r="CO389" s="38" t="e">
        <f>IF(AND(#REF!="",#REF!="",#REF!="",#REF!=""),"",SUM(#REF!,#REF!,#REF!,#REF!))</f>
        <v>#REF!</v>
      </c>
      <c r="CP389" s="38" t="str">
        <f t="shared" si="70"/>
        <v/>
      </c>
    </row>
    <row r="390" spans="1:94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19"/>
      <c r="AC390" s="20"/>
      <c r="AD390" s="20"/>
      <c r="AE390" s="8"/>
      <c r="AF390" s="62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25"/>
      <c r="AU390" s="8"/>
      <c r="AV390" s="57"/>
      <c r="AW390" s="60"/>
      <c r="AX390" s="8"/>
      <c r="AY390" s="14"/>
      <c r="AZ390" s="24"/>
      <c r="BA390" s="25"/>
      <c r="BB390" s="57"/>
      <c r="BC390" s="24"/>
      <c r="BD390" s="25"/>
      <c r="BE390" s="97"/>
      <c r="BF390" s="24"/>
      <c r="BG390" s="25"/>
      <c r="BH390" s="57"/>
      <c r="BI390" s="13" t="s">
        <v>447</v>
      </c>
      <c r="BJ390" s="109" t="s">
        <v>447</v>
      </c>
      <c r="BK390" s="1"/>
      <c r="BL390" s="1"/>
      <c r="BM390" s="1"/>
      <c r="BN390" s="1"/>
      <c r="BO390" s="1"/>
      <c r="CA390" s="29"/>
      <c r="CB390" s="44" t="str">
        <f t="shared" si="59"/>
        <v/>
      </c>
      <c r="CC390" s="45" t="str">
        <f t="shared" si="60"/>
        <v/>
      </c>
      <c r="CD390" s="45" t="str">
        <f t="shared" si="61"/>
        <v/>
      </c>
      <c r="CE390" s="44" t="str">
        <f t="shared" si="62"/>
        <v/>
      </c>
      <c r="CF390" s="45" t="str">
        <f t="shared" si="63"/>
        <v/>
      </c>
      <c r="CG390" s="44" t="e">
        <f>IF(AND(#REF!="",#REF!="",#REF!="",#REF!=""),"",SUM(#REF!,#REF!,#REF!,#REF!,#REF!))</f>
        <v>#REF!</v>
      </c>
      <c r="CH390" s="45" t="str">
        <f t="shared" si="64"/>
        <v/>
      </c>
      <c r="CI390" s="44" t="str">
        <f t="shared" si="65"/>
        <v/>
      </c>
      <c r="CJ390" s="45" t="str">
        <f t="shared" si="66"/>
        <v/>
      </c>
      <c r="CK390" s="44" t="str">
        <f t="shared" si="67"/>
        <v/>
      </c>
      <c r="CL390" s="45" t="str">
        <f t="shared" si="68"/>
        <v/>
      </c>
      <c r="CM390" s="44" t="e">
        <f>IF(AND(#REF!="",#REF!="",#REF!="",#REF!=""),"",SUM(#REF!,#REF!,#REF!,#REF!,#REF!))</f>
        <v>#REF!</v>
      </c>
      <c r="CN390" s="45" t="str">
        <f t="shared" si="69"/>
        <v/>
      </c>
      <c r="CO390" s="38" t="e">
        <f>IF(AND(#REF!="",#REF!="",#REF!="",#REF!=""),"",SUM(#REF!,#REF!,#REF!,#REF!))</f>
        <v>#REF!</v>
      </c>
      <c r="CP390" s="38" t="str">
        <f t="shared" si="70"/>
        <v/>
      </c>
    </row>
    <row r="391" spans="1:94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19"/>
      <c r="AC391" s="20"/>
      <c r="AD391" s="20"/>
      <c r="AE391" s="8"/>
      <c r="AF391" s="62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25"/>
      <c r="AU391" s="8"/>
      <c r="AV391" s="57"/>
      <c r="AW391" s="60"/>
      <c r="AX391" s="8"/>
      <c r="AY391" s="14"/>
      <c r="AZ391" s="24"/>
      <c r="BA391" s="25"/>
      <c r="BB391" s="57"/>
      <c r="BC391" s="24"/>
      <c r="BD391" s="25"/>
      <c r="BE391" s="97"/>
      <c r="BF391" s="24"/>
      <c r="BG391" s="25"/>
      <c r="BH391" s="57"/>
      <c r="BI391" s="13" t="s">
        <v>447</v>
      </c>
      <c r="BJ391" s="109" t="s">
        <v>447</v>
      </c>
      <c r="BK391" s="1"/>
      <c r="BL391" s="1"/>
      <c r="BM391" s="1"/>
      <c r="BN391" s="1"/>
      <c r="BO391" s="1"/>
      <c r="CA391" s="29"/>
      <c r="CB391" s="44" t="str">
        <f t="shared" si="59"/>
        <v/>
      </c>
      <c r="CC391" s="45" t="str">
        <f t="shared" si="60"/>
        <v/>
      </c>
      <c r="CD391" s="45" t="str">
        <f t="shared" si="61"/>
        <v/>
      </c>
      <c r="CE391" s="44" t="str">
        <f t="shared" si="62"/>
        <v/>
      </c>
      <c r="CF391" s="45" t="str">
        <f t="shared" si="63"/>
        <v/>
      </c>
      <c r="CG391" s="44" t="e">
        <f>IF(AND(#REF!="",#REF!="",#REF!="",#REF!=""),"",SUM(#REF!,#REF!,#REF!,#REF!,#REF!))</f>
        <v>#REF!</v>
      </c>
      <c r="CH391" s="45" t="str">
        <f t="shared" si="64"/>
        <v/>
      </c>
      <c r="CI391" s="44" t="str">
        <f t="shared" si="65"/>
        <v/>
      </c>
      <c r="CJ391" s="45" t="str">
        <f t="shared" si="66"/>
        <v/>
      </c>
      <c r="CK391" s="44" t="str">
        <f t="shared" si="67"/>
        <v/>
      </c>
      <c r="CL391" s="45" t="str">
        <f t="shared" si="68"/>
        <v/>
      </c>
      <c r="CM391" s="44" t="e">
        <f>IF(AND(#REF!="",#REF!="",#REF!="",#REF!=""),"",SUM(#REF!,#REF!,#REF!,#REF!,#REF!))</f>
        <v>#REF!</v>
      </c>
      <c r="CN391" s="45" t="str">
        <f t="shared" si="69"/>
        <v/>
      </c>
      <c r="CO391" s="38" t="e">
        <f>IF(AND(#REF!="",#REF!="",#REF!="",#REF!=""),"",SUM(#REF!,#REF!,#REF!,#REF!))</f>
        <v>#REF!</v>
      </c>
      <c r="CP391" s="38" t="str">
        <f t="shared" si="70"/>
        <v/>
      </c>
    </row>
    <row r="392" spans="1:94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19"/>
      <c r="AC392" s="20"/>
      <c r="AD392" s="20"/>
      <c r="AE392" s="8"/>
      <c r="AF392" s="62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25"/>
      <c r="AU392" s="8"/>
      <c r="AV392" s="57"/>
      <c r="AW392" s="60"/>
      <c r="AX392" s="8"/>
      <c r="AY392" s="14"/>
      <c r="AZ392" s="24"/>
      <c r="BA392" s="25"/>
      <c r="BB392" s="57"/>
      <c r="BC392" s="24"/>
      <c r="BD392" s="25"/>
      <c r="BE392" s="97"/>
      <c r="BF392" s="24"/>
      <c r="BG392" s="25"/>
      <c r="BH392" s="57"/>
      <c r="BI392" s="13" t="s">
        <v>447</v>
      </c>
      <c r="BJ392" s="109" t="s">
        <v>447</v>
      </c>
      <c r="BK392" s="1"/>
      <c r="BL392" s="1"/>
      <c r="BM392" s="1"/>
      <c r="BN392" s="1"/>
      <c r="BO392" s="1"/>
      <c r="CA392" s="29"/>
      <c r="CB392" s="44" t="str">
        <f t="shared" ref="CB392:CB407" si="71">IF(I392="","",I392)</f>
        <v/>
      </c>
      <c r="CC392" s="45" t="str">
        <f t="shared" ref="CC392:CC407" si="72">IF(AND(L392="",M392="",N392="",P392=""),"",SUM(L392,M392,N392,O392,P392))</f>
        <v/>
      </c>
      <c r="CD392" s="45" t="str">
        <f t="shared" ref="CD392:CD407" si="73">IFERROR(IF(CC392="","",ROUNDUP(CC392*20%,0)),"")</f>
        <v/>
      </c>
      <c r="CE392" s="44" t="str">
        <f t="shared" ref="CE392:CE407" si="74">IF(AND(T392="",U392="",V392="",X392=""),"",SUM(T392,U392,V392,W392,X392))</f>
        <v/>
      </c>
      <c r="CF392" s="45" t="str">
        <f t="shared" ref="CF392:CF407" si="75">IFERROR(IF(CE392="","",ROUNDUP(CE392*20%,0)),"")</f>
        <v/>
      </c>
      <c r="CG392" s="44" t="e">
        <f>IF(AND(#REF!="",#REF!="",#REF!="",#REF!=""),"",SUM(#REF!,#REF!,#REF!,#REF!,#REF!))</f>
        <v>#REF!</v>
      </c>
      <c r="CH392" s="45" t="str">
        <f t="shared" ref="CH392:CH407" si="76">IFERROR(IF(CG392="","",ROUNDUP(CG392*20%,0)),"")</f>
        <v/>
      </c>
      <c r="CI392" s="44" t="str">
        <f t="shared" ref="CI392:CI407" si="77">IF(AND(AJ392="",AK392="",AL392="",AN392=""),"",SUM(AJ392,AK392,AL392,AM392,AN392))</f>
        <v/>
      </c>
      <c r="CJ392" s="45" t="str">
        <f t="shared" ref="CJ392:CJ407" si="78">IFERROR(IF(CI392="","",ROUNDUP(CI392*20%,0)),"")</f>
        <v/>
      </c>
      <c r="CK392" s="44" t="str">
        <f t="shared" ref="CK392:CK407" si="79">IF(AND(AR392="",AS392="",AT392="",AV392=""),"",SUM(AR392,AS392,AT392,AU392,AV392))</f>
        <v/>
      </c>
      <c r="CL392" s="45" t="str">
        <f t="shared" ref="CL392:CL407" si="80">IFERROR(IF(CK392="","",ROUNDUP(CK392*20%,0)),"")</f>
        <v/>
      </c>
      <c r="CM392" s="44" t="e">
        <f>IF(AND(#REF!="",#REF!="",#REF!="",#REF!=""),"",SUM(#REF!,#REF!,#REF!,#REF!,#REF!))</f>
        <v>#REF!</v>
      </c>
      <c r="CN392" s="45" t="str">
        <f t="shared" ref="CN392:CN407" si="81">IFERROR(IF(CM392="","",ROUNDUP(CM392*20%,0)),"")</f>
        <v/>
      </c>
      <c r="CO392" s="38" t="e">
        <f>IF(AND(#REF!="",#REF!="",#REF!="",#REF!=""),"",SUM(#REF!,#REF!,#REF!,#REF!))</f>
        <v>#REF!</v>
      </c>
      <c r="CP392" s="38" t="str">
        <f t="shared" ref="CP392:CP407" si="82">IFERROR(IF(CO392="","",IF($CO$5=100,ROUNDUP(CO392*20%,0),IF($CO$5=86,ROUNDUP((CO392/$CO$5)*$CP$5,0),IF($CO$5=66,ROUNDUP((CO392/$CO$5)*$CP$5,0),"")))),"")</f>
        <v/>
      </c>
    </row>
    <row r="393" spans="1:94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19"/>
      <c r="AC393" s="20"/>
      <c r="AD393" s="20"/>
      <c r="AE393" s="8"/>
      <c r="AF393" s="62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25"/>
      <c r="AU393" s="8"/>
      <c r="AV393" s="57"/>
      <c r="AW393" s="60"/>
      <c r="AX393" s="8"/>
      <c r="AY393" s="14"/>
      <c r="AZ393" s="24"/>
      <c r="BA393" s="25"/>
      <c r="BB393" s="57"/>
      <c r="BC393" s="24"/>
      <c r="BD393" s="25"/>
      <c r="BE393" s="97"/>
      <c r="BF393" s="24"/>
      <c r="BG393" s="25"/>
      <c r="BH393" s="57"/>
      <c r="BI393" s="13" t="s">
        <v>447</v>
      </c>
      <c r="BJ393" s="109" t="s">
        <v>447</v>
      </c>
      <c r="BK393" s="1"/>
      <c r="BL393" s="1"/>
      <c r="BM393" s="1"/>
      <c r="BN393" s="1"/>
      <c r="BO393" s="1"/>
      <c r="CA393" s="29"/>
      <c r="CB393" s="44" t="str">
        <f t="shared" si="71"/>
        <v/>
      </c>
      <c r="CC393" s="45" t="str">
        <f t="shared" si="72"/>
        <v/>
      </c>
      <c r="CD393" s="45" t="str">
        <f t="shared" si="73"/>
        <v/>
      </c>
      <c r="CE393" s="44" t="str">
        <f t="shared" si="74"/>
        <v/>
      </c>
      <c r="CF393" s="45" t="str">
        <f t="shared" si="75"/>
        <v/>
      </c>
      <c r="CG393" s="44" t="e">
        <f>IF(AND(#REF!="",#REF!="",#REF!="",#REF!=""),"",SUM(#REF!,#REF!,#REF!,#REF!,#REF!))</f>
        <v>#REF!</v>
      </c>
      <c r="CH393" s="45" t="str">
        <f t="shared" si="76"/>
        <v/>
      </c>
      <c r="CI393" s="44" t="str">
        <f t="shared" si="77"/>
        <v/>
      </c>
      <c r="CJ393" s="45" t="str">
        <f t="shared" si="78"/>
        <v/>
      </c>
      <c r="CK393" s="44" t="str">
        <f t="shared" si="79"/>
        <v/>
      </c>
      <c r="CL393" s="45" t="str">
        <f t="shared" si="80"/>
        <v/>
      </c>
      <c r="CM393" s="44" t="e">
        <f>IF(AND(#REF!="",#REF!="",#REF!="",#REF!=""),"",SUM(#REF!,#REF!,#REF!,#REF!,#REF!))</f>
        <v>#REF!</v>
      </c>
      <c r="CN393" s="45" t="str">
        <f t="shared" si="81"/>
        <v/>
      </c>
      <c r="CO393" s="38" t="e">
        <f>IF(AND(#REF!="",#REF!="",#REF!="",#REF!=""),"",SUM(#REF!,#REF!,#REF!,#REF!))</f>
        <v>#REF!</v>
      </c>
      <c r="CP393" s="38" t="str">
        <f t="shared" si="82"/>
        <v/>
      </c>
    </row>
    <row r="394" spans="1:94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19"/>
      <c r="AC394" s="20"/>
      <c r="AD394" s="20"/>
      <c r="AE394" s="8"/>
      <c r="AF394" s="62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25"/>
      <c r="AU394" s="8"/>
      <c r="AV394" s="57"/>
      <c r="AW394" s="60"/>
      <c r="AX394" s="8"/>
      <c r="AY394" s="14"/>
      <c r="AZ394" s="24"/>
      <c r="BA394" s="25"/>
      <c r="BB394" s="57"/>
      <c r="BC394" s="24"/>
      <c r="BD394" s="25"/>
      <c r="BE394" s="97"/>
      <c r="BF394" s="24"/>
      <c r="BG394" s="25"/>
      <c r="BH394" s="57"/>
      <c r="BI394" s="13" t="s">
        <v>447</v>
      </c>
      <c r="BJ394" s="109" t="s">
        <v>447</v>
      </c>
      <c r="BK394" s="1"/>
      <c r="BL394" s="1"/>
      <c r="BM394" s="1"/>
      <c r="BN394" s="1"/>
      <c r="BO394" s="1"/>
      <c r="CA394" s="29"/>
      <c r="CB394" s="44" t="str">
        <f t="shared" si="71"/>
        <v/>
      </c>
      <c r="CC394" s="45" t="str">
        <f t="shared" si="72"/>
        <v/>
      </c>
      <c r="CD394" s="45" t="str">
        <f t="shared" si="73"/>
        <v/>
      </c>
      <c r="CE394" s="44" t="str">
        <f t="shared" si="74"/>
        <v/>
      </c>
      <c r="CF394" s="45" t="str">
        <f t="shared" si="75"/>
        <v/>
      </c>
      <c r="CG394" s="44" t="e">
        <f>IF(AND(#REF!="",#REF!="",#REF!="",#REF!=""),"",SUM(#REF!,#REF!,#REF!,#REF!,#REF!))</f>
        <v>#REF!</v>
      </c>
      <c r="CH394" s="45" t="str">
        <f t="shared" si="76"/>
        <v/>
      </c>
      <c r="CI394" s="44" t="str">
        <f t="shared" si="77"/>
        <v/>
      </c>
      <c r="CJ394" s="45" t="str">
        <f t="shared" si="78"/>
        <v/>
      </c>
      <c r="CK394" s="44" t="str">
        <f t="shared" si="79"/>
        <v/>
      </c>
      <c r="CL394" s="45" t="str">
        <f t="shared" si="80"/>
        <v/>
      </c>
      <c r="CM394" s="44" t="e">
        <f>IF(AND(#REF!="",#REF!="",#REF!="",#REF!=""),"",SUM(#REF!,#REF!,#REF!,#REF!,#REF!))</f>
        <v>#REF!</v>
      </c>
      <c r="CN394" s="45" t="str">
        <f t="shared" si="81"/>
        <v/>
      </c>
      <c r="CO394" s="38" t="e">
        <f>IF(AND(#REF!="",#REF!="",#REF!="",#REF!=""),"",SUM(#REF!,#REF!,#REF!,#REF!))</f>
        <v>#REF!</v>
      </c>
      <c r="CP394" s="38" t="str">
        <f t="shared" si="82"/>
        <v/>
      </c>
    </row>
    <row r="395" spans="1:94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19"/>
      <c r="AC395" s="20"/>
      <c r="AD395" s="20"/>
      <c r="AE395" s="8"/>
      <c r="AF395" s="62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25"/>
      <c r="AU395" s="8"/>
      <c r="AV395" s="57"/>
      <c r="AW395" s="60"/>
      <c r="AX395" s="8"/>
      <c r="AY395" s="14"/>
      <c r="AZ395" s="24"/>
      <c r="BA395" s="25"/>
      <c r="BB395" s="57"/>
      <c r="BC395" s="24"/>
      <c r="BD395" s="25"/>
      <c r="BE395" s="97"/>
      <c r="BF395" s="24"/>
      <c r="BG395" s="25"/>
      <c r="BH395" s="57"/>
      <c r="BI395" s="13" t="s">
        <v>447</v>
      </c>
      <c r="BJ395" s="109" t="s">
        <v>447</v>
      </c>
      <c r="BK395" s="1"/>
      <c r="BL395" s="1"/>
      <c r="BM395" s="1"/>
      <c r="BN395" s="1"/>
      <c r="BO395" s="1"/>
      <c r="CA395" s="29"/>
      <c r="CB395" s="44" t="str">
        <f t="shared" si="71"/>
        <v/>
      </c>
      <c r="CC395" s="45" t="str">
        <f t="shared" si="72"/>
        <v/>
      </c>
      <c r="CD395" s="45" t="str">
        <f t="shared" si="73"/>
        <v/>
      </c>
      <c r="CE395" s="44" t="str">
        <f t="shared" si="74"/>
        <v/>
      </c>
      <c r="CF395" s="45" t="str">
        <f t="shared" si="75"/>
        <v/>
      </c>
      <c r="CG395" s="44" t="e">
        <f>IF(AND(#REF!="",#REF!="",#REF!="",#REF!=""),"",SUM(#REF!,#REF!,#REF!,#REF!,#REF!))</f>
        <v>#REF!</v>
      </c>
      <c r="CH395" s="45" t="str">
        <f t="shared" si="76"/>
        <v/>
      </c>
      <c r="CI395" s="44" t="str">
        <f t="shared" si="77"/>
        <v/>
      </c>
      <c r="CJ395" s="45" t="str">
        <f t="shared" si="78"/>
        <v/>
      </c>
      <c r="CK395" s="44" t="str">
        <f t="shared" si="79"/>
        <v/>
      </c>
      <c r="CL395" s="45" t="str">
        <f t="shared" si="80"/>
        <v/>
      </c>
      <c r="CM395" s="44" t="e">
        <f>IF(AND(#REF!="",#REF!="",#REF!="",#REF!=""),"",SUM(#REF!,#REF!,#REF!,#REF!,#REF!))</f>
        <v>#REF!</v>
      </c>
      <c r="CN395" s="45" t="str">
        <f t="shared" si="81"/>
        <v/>
      </c>
      <c r="CO395" s="38" t="e">
        <f>IF(AND(#REF!="",#REF!="",#REF!="",#REF!=""),"",SUM(#REF!,#REF!,#REF!,#REF!))</f>
        <v>#REF!</v>
      </c>
      <c r="CP395" s="38" t="str">
        <f t="shared" si="82"/>
        <v/>
      </c>
    </row>
    <row r="396" spans="1:94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19"/>
      <c r="AC396" s="20"/>
      <c r="AD396" s="20"/>
      <c r="AE396" s="8"/>
      <c r="AF396" s="62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25"/>
      <c r="AU396" s="8"/>
      <c r="AV396" s="57"/>
      <c r="AW396" s="60"/>
      <c r="AX396" s="8"/>
      <c r="AY396" s="14"/>
      <c r="AZ396" s="24"/>
      <c r="BA396" s="25"/>
      <c r="BB396" s="57"/>
      <c r="BC396" s="24"/>
      <c r="BD396" s="25"/>
      <c r="BE396" s="97"/>
      <c r="BF396" s="24"/>
      <c r="BG396" s="25"/>
      <c r="BH396" s="57"/>
      <c r="BI396" s="13" t="s">
        <v>447</v>
      </c>
      <c r="BJ396" s="109" t="s">
        <v>447</v>
      </c>
      <c r="BK396" s="1"/>
      <c r="BL396" s="1"/>
      <c r="BM396" s="1"/>
      <c r="BN396" s="1"/>
      <c r="BO396" s="1"/>
      <c r="CA396" s="29"/>
      <c r="CB396" s="44" t="str">
        <f t="shared" si="71"/>
        <v/>
      </c>
      <c r="CC396" s="45" t="str">
        <f t="shared" si="72"/>
        <v/>
      </c>
      <c r="CD396" s="45" t="str">
        <f t="shared" si="73"/>
        <v/>
      </c>
      <c r="CE396" s="44" t="str">
        <f t="shared" si="74"/>
        <v/>
      </c>
      <c r="CF396" s="45" t="str">
        <f t="shared" si="75"/>
        <v/>
      </c>
      <c r="CG396" s="44" t="e">
        <f>IF(AND(#REF!="",#REF!="",#REF!="",#REF!=""),"",SUM(#REF!,#REF!,#REF!,#REF!,#REF!))</f>
        <v>#REF!</v>
      </c>
      <c r="CH396" s="45" t="str">
        <f t="shared" si="76"/>
        <v/>
      </c>
      <c r="CI396" s="44" t="str">
        <f t="shared" si="77"/>
        <v/>
      </c>
      <c r="CJ396" s="45" t="str">
        <f t="shared" si="78"/>
        <v/>
      </c>
      <c r="CK396" s="44" t="str">
        <f t="shared" si="79"/>
        <v/>
      </c>
      <c r="CL396" s="45" t="str">
        <f t="shared" si="80"/>
        <v/>
      </c>
      <c r="CM396" s="44" t="e">
        <f>IF(AND(#REF!="",#REF!="",#REF!="",#REF!=""),"",SUM(#REF!,#REF!,#REF!,#REF!,#REF!))</f>
        <v>#REF!</v>
      </c>
      <c r="CN396" s="45" t="str">
        <f t="shared" si="81"/>
        <v/>
      </c>
      <c r="CO396" s="38" t="e">
        <f>IF(AND(#REF!="",#REF!="",#REF!="",#REF!=""),"",SUM(#REF!,#REF!,#REF!,#REF!))</f>
        <v>#REF!</v>
      </c>
      <c r="CP396" s="38" t="str">
        <f t="shared" si="82"/>
        <v/>
      </c>
    </row>
    <row r="397" spans="1:94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19"/>
      <c r="AC397" s="20"/>
      <c r="AD397" s="20"/>
      <c r="AE397" s="8"/>
      <c r="AF397" s="62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25"/>
      <c r="AU397" s="8"/>
      <c r="AV397" s="57"/>
      <c r="AW397" s="60"/>
      <c r="AX397" s="8"/>
      <c r="AY397" s="14"/>
      <c r="AZ397" s="24"/>
      <c r="BA397" s="25"/>
      <c r="BB397" s="57"/>
      <c r="BC397" s="24"/>
      <c r="BD397" s="25"/>
      <c r="BE397" s="97"/>
      <c r="BF397" s="24"/>
      <c r="BG397" s="25"/>
      <c r="BH397" s="57"/>
      <c r="BI397" s="13" t="s">
        <v>447</v>
      </c>
      <c r="BJ397" s="109" t="s">
        <v>447</v>
      </c>
      <c r="BK397" s="1"/>
      <c r="BL397" s="1"/>
      <c r="BM397" s="1"/>
      <c r="BN397" s="1"/>
      <c r="BO397" s="1"/>
      <c r="CA397" s="29"/>
      <c r="CB397" s="44" t="str">
        <f t="shared" si="71"/>
        <v/>
      </c>
      <c r="CC397" s="45" t="str">
        <f t="shared" si="72"/>
        <v/>
      </c>
      <c r="CD397" s="45" t="str">
        <f t="shared" si="73"/>
        <v/>
      </c>
      <c r="CE397" s="44" t="str">
        <f t="shared" si="74"/>
        <v/>
      </c>
      <c r="CF397" s="45" t="str">
        <f t="shared" si="75"/>
        <v/>
      </c>
      <c r="CG397" s="44" t="e">
        <f>IF(AND(#REF!="",#REF!="",#REF!="",#REF!=""),"",SUM(#REF!,#REF!,#REF!,#REF!,#REF!))</f>
        <v>#REF!</v>
      </c>
      <c r="CH397" s="45" t="str">
        <f t="shared" si="76"/>
        <v/>
      </c>
      <c r="CI397" s="44" t="str">
        <f t="shared" si="77"/>
        <v/>
      </c>
      <c r="CJ397" s="45" t="str">
        <f t="shared" si="78"/>
        <v/>
      </c>
      <c r="CK397" s="44" t="str">
        <f t="shared" si="79"/>
        <v/>
      </c>
      <c r="CL397" s="45" t="str">
        <f t="shared" si="80"/>
        <v/>
      </c>
      <c r="CM397" s="44" t="e">
        <f>IF(AND(#REF!="",#REF!="",#REF!="",#REF!=""),"",SUM(#REF!,#REF!,#REF!,#REF!,#REF!))</f>
        <v>#REF!</v>
      </c>
      <c r="CN397" s="45" t="str">
        <f t="shared" si="81"/>
        <v/>
      </c>
      <c r="CO397" s="38" t="e">
        <f>IF(AND(#REF!="",#REF!="",#REF!="",#REF!=""),"",SUM(#REF!,#REF!,#REF!,#REF!))</f>
        <v>#REF!</v>
      </c>
      <c r="CP397" s="38" t="str">
        <f t="shared" si="82"/>
        <v/>
      </c>
    </row>
    <row r="398" spans="1:94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19"/>
      <c r="AC398" s="20"/>
      <c r="AD398" s="20"/>
      <c r="AE398" s="8"/>
      <c r="AF398" s="62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25"/>
      <c r="AU398" s="8"/>
      <c r="AV398" s="57"/>
      <c r="AW398" s="60"/>
      <c r="AX398" s="8"/>
      <c r="AY398" s="14"/>
      <c r="AZ398" s="24"/>
      <c r="BA398" s="25"/>
      <c r="BB398" s="57"/>
      <c r="BC398" s="24"/>
      <c r="BD398" s="25"/>
      <c r="BE398" s="97"/>
      <c r="BF398" s="24"/>
      <c r="BG398" s="25"/>
      <c r="BH398" s="57"/>
      <c r="BI398" s="13" t="s">
        <v>447</v>
      </c>
      <c r="BJ398" s="109" t="s">
        <v>447</v>
      </c>
      <c r="BK398" s="1"/>
      <c r="BL398" s="1"/>
      <c r="BM398" s="1"/>
      <c r="BN398" s="1"/>
      <c r="BO398" s="1"/>
      <c r="CA398" s="29"/>
      <c r="CB398" s="44" t="str">
        <f t="shared" si="71"/>
        <v/>
      </c>
      <c r="CC398" s="45" t="str">
        <f t="shared" si="72"/>
        <v/>
      </c>
      <c r="CD398" s="45" t="str">
        <f t="shared" si="73"/>
        <v/>
      </c>
      <c r="CE398" s="44" t="str">
        <f t="shared" si="74"/>
        <v/>
      </c>
      <c r="CF398" s="45" t="str">
        <f t="shared" si="75"/>
        <v/>
      </c>
      <c r="CG398" s="44" t="e">
        <f>IF(AND(#REF!="",#REF!="",#REF!="",#REF!=""),"",SUM(#REF!,#REF!,#REF!,#REF!,#REF!))</f>
        <v>#REF!</v>
      </c>
      <c r="CH398" s="45" t="str">
        <f t="shared" si="76"/>
        <v/>
      </c>
      <c r="CI398" s="44" t="str">
        <f t="shared" si="77"/>
        <v/>
      </c>
      <c r="CJ398" s="45" t="str">
        <f t="shared" si="78"/>
        <v/>
      </c>
      <c r="CK398" s="44" t="str">
        <f t="shared" si="79"/>
        <v/>
      </c>
      <c r="CL398" s="45" t="str">
        <f t="shared" si="80"/>
        <v/>
      </c>
      <c r="CM398" s="44" t="e">
        <f>IF(AND(#REF!="",#REF!="",#REF!="",#REF!=""),"",SUM(#REF!,#REF!,#REF!,#REF!,#REF!))</f>
        <v>#REF!</v>
      </c>
      <c r="CN398" s="45" t="str">
        <f t="shared" si="81"/>
        <v/>
      </c>
      <c r="CO398" s="38" t="e">
        <f>IF(AND(#REF!="",#REF!="",#REF!="",#REF!=""),"",SUM(#REF!,#REF!,#REF!,#REF!))</f>
        <v>#REF!</v>
      </c>
      <c r="CP398" s="38" t="str">
        <f t="shared" si="82"/>
        <v/>
      </c>
    </row>
    <row r="399" spans="1:94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19"/>
      <c r="AC399" s="20"/>
      <c r="AD399" s="20"/>
      <c r="AE399" s="8"/>
      <c r="AF399" s="62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25"/>
      <c r="AU399" s="8"/>
      <c r="AV399" s="57"/>
      <c r="AW399" s="60"/>
      <c r="AX399" s="8"/>
      <c r="AY399" s="14"/>
      <c r="AZ399" s="24"/>
      <c r="BA399" s="25"/>
      <c r="BB399" s="57"/>
      <c r="BC399" s="24"/>
      <c r="BD399" s="25"/>
      <c r="BE399" s="97"/>
      <c r="BF399" s="24"/>
      <c r="BG399" s="25"/>
      <c r="BH399" s="57"/>
      <c r="BI399" s="13" t="s">
        <v>447</v>
      </c>
      <c r="BJ399" s="109" t="s">
        <v>447</v>
      </c>
      <c r="BK399" s="1"/>
      <c r="BL399" s="1"/>
      <c r="BM399" s="1"/>
      <c r="BN399" s="1"/>
      <c r="BO399" s="1"/>
      <c r="CA399" s="29"/>
      <c r="CB399" s="44" t="str">
        <f t="shared" si="71"/>
        <v/>
      </c>
      <c r="CC399" s="45" t="str">
        <f t="shared" si="72"/>
        <v/>
      </c>
      <c r="CD399" s="45" t="str">
        <f t="shared" si="73"/>
        <v/>
      </c>
      <c r="CE399" s="44" t="str">
        <f t="shared" si="74"/>
        <v/>
      </c>
      <c r="CF399" s="45" t="str">
        <f t="shared" si="75"/>
        <v/>
      </c>
      <c r="CG399" s="44" t="e">
        <f>IF(AND(#REF!="",#REF!="",#REF!="",#REF!=""),"",SUM(#REF!,#REF!,#REF!,#REF!,#REF!))</f>
        <v>#REF!</v>
      </c>
      <c r="CH399" s="45" t="str">
        <f t="shared" si="76"/>
        <v/>
      </c>
      <c r="CI399" s="44" t="str">
        <f t="shared" si="77"/>
        <v/>
      </c>
      <c r="CJ399" s="45" t="str">
        <f t="shared" si="78"/>
        <v/>
      </c>
      <c r="CK399" s="44" t="str">
        <f t="shared" si="79"/>
        <v/>
      </c>
      <c r="CL399" s="45" t="str">
        <f t="shared" si="80"/>
        <v/>
      </c>
      <c r="CM399" s="44" t="e">
        <f>IF(AND(#REF!="",#REF!="",#REF!="",#REF!=""),"",SUM(#REF!,#REF!,#REF!,#REF!,#REF!))</f>
        <v>#REF!</v>
      </c>
      <c r="CN399" s="45" t="str">
        <f t="shared" si="81"/>
        <v/>
      </c>
      <c r="CO399" s="38" t="e">
        <f>IF(AND(#REF!="",#REF!="",#REF!="",#REF!=""),"",SUM(#REF!,#REF!,#REF!,#REF!))</f>
        <v>#REF!</v>
      </c>
      <c r="CP399" s="38" t="str">
        <f t="shared" si="82"/>
        <v/>
      </c>
    </row>
    <row r="400" spans="1:94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19"/>
      <c r="AC400" s="20"/>
      <c r="AD400" s="20"/>
      <c r="AE400" s="8"/>
      <c r="AF400" s="62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25"/>
      <c r="AU400" s="8"/>
      <c r="AV400" s="57"/>
      <c r="AW400" s="60"/>
      <c r="AX400" s="8"/>
      <c r="AY400" s="14"/>
      <c r="AZ400" s="24"/>
      <c r="BA400" s="25"/>
      <c r="BB400" s="57"/>
      <c r="BC400" s="24"/>
      <c r="BD400" s="25"/>
      <c r="BE400" s="97"/>
      <c r="BF400" s="24"/>
      <c r="BG400" s="25"/>
      <c r="BH400" s="57"/>
      <c r="BI400" s="13" t="s">
        <v>447</v>
      </c>
      <c r="BJ400" s="109" t="s">
        <v>447</v>
      </c>
      <c r="BK400" s="1"/>
      <c r="BL400" s="1"/>
      <c r="BM400" s="1"/>
      <c r="BN400" s="1"/>
      <c r="BO400" s="1"/>
      <c r="CA400" s="29"/>
      <c r="CB400" s="44" t="str">
        <f t="shared" si="71"/>
        <v/>
      </c>
      <c r="CC400" s="45" t="str">
        <f t="shared" si="72"/>
        <v/>
      </c>
      <c r="CD400" s="45" t="str">
        <f t="shared" si="73"/>
        <v/>
      </c>
      <c r="CE400" s="44" t="str">
        <f t="shared" si="74"/>
        <v/>
      </c>
      <c r="CF400" s="45" t="str">
        <f t="shared" si="75"/>
        <v/>
      </c>
      <c r="CG400" s="44" t="e">
        <f>IF(AND(#REF!="",#REF!="",#REF!="",#REF!=""),"",SUM(#REF!,#REF!,#REF!,#REF!,#REF!))</f>
        <v>#REF!</v>
      </c>
      <c r="CH400" s="45" t="str">
        <f t="shared" si="76"/>
        <v/>
      </c>
      <c r="CI400" s="44" t="str">
        <f t="shared" si="77"/>
        <v/>
      </c>
      <c r="CJ400" s="45" t="str">
        <f t="shared" si="78"/>
        <v/>
      </c>
      <c r="CK400" s="44" t="str">
        <f t="shared" si="79"/>
        <v/>
      </c>
      <c r="CL400" s="45" t="str">
        <f t="shared" si="80"/>
        <v/>
      </c>
      <c r="CM400" s="44" t="e">
        <f>IF(AND(#REF!="",#REF!="",#REF!="",#REF!=""),"",SUM(#REF!,#REF!,#REF!,#REF!,#REF!))</f>
        <v>#REF!</v>
      </c>
      <c r="CN400" s="45" t="str">
        <f t="shared" si="81"/>
        <v/>
      </c>
      <c r="CO400" s="38" t="e">
        <f>IF(AND(#REF!="",#REF!="",#REF!="",#REF!=""),"",SUM(#REF!,#REF!,#REF!,#REF!))</f>
        <v>#REF!</v>
      </c>
      <c r="CP400" s="38" t="str">
        <f t="shared" si="82"/>
        <v/>
      </c>
    </row>
    <row r="401" spans="1:94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19"/>
      <c r="AC401" s="20"/>
      <c r="AD401" s="20"/>
      <c r="AE401" s="8"/>
      <c r="AF401" s="62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25"/>
      <c r="AU401" s="8"/>
      <c r="AV401" s="57"/>
      <c r="AW401" s="60"/>
      <c r="AX401" s="8"/>
      <c r="AY401" s="14"/>
      <c r="AZ401" s="24"/>
      <c r="BA401" s="25"/>
      <c r="BB401" s="57"/>
      <c r="BC401" s="24"/>
      <c r="BD401" s="25"/>
      <c r="BE401" s="97"/>
      <c r="BF401" s="24"/>
      <c r="BG401" s="25"/>
      <c r="BH401" s="57"/>
      <c r="BI401" s="13" t="s">
        <v>447</v>
      </c>
      <c r="BJ401" s="109" t="s">
        <v>447</v>
      </c>
      <c r="BK401" s="1"/>
      <c r="BL401" s="1"/>
      <c r="BM401" s="1"/>
      <c r="BN401" s="1"/>
      <c r="BO401" s="1"/>
      <c r="CA401" s="29"/>
      <c r="CB401" s="44" t="str">
        <f t="shared" si="71"/>
        <v/>
      </c>
      <c r="CC401" s="45" t="str">
        <f t="shared" si="72"/>
        <v/>
      </c>
      <c r="CD401" s="45" t="str">
        <f t="shared" si="73"/>
        <v/>
      </c>
      <c r="CE401" s="44" t="str">
        <f t="shared" si="74"/>
        <v/>
      </c>
      <c r="CF401" s="45" t="str">
        <f t="shared" si="75"/>
        <v/>
      </c>
      <c r="CG401" s="44" t="e">
        <f>IF(AND(#REF!="",#REF!="",#REF!="",#REF!=""),"",SUM(#REF!,#REF!,#REF!,#REF!,#REF!))</f>
        <v>#REF!</v>
      </c>
      <c r="CH401" s="45" t="str">
        <f t="shared" si="76"/>
        <v/>
      </c>
      <c r="CI401" s="44" t="str">
        <f t="shared" si="77"/>
        <v/>
      </c>
      <c r="CJ401" s="45" t="str">
        <f t="shared" si="78"/>
        <v/>
      </c>
      <c r="CK401" s="44" t="str">
        <f t="shared" si="79"/>
        <v/>
      </c>
      <c r="CL401" s="45" t="str">
        <f t="shared" si="80"/>
        <v/>
      </c>
      <c r="CM401" s="44" t="e">
        <f>IF(AND(#REF!="",#REF!="",#REF!="",#REF!=""),"",SUM(#REF!,#REF!,#REF!,#REF!,#REF!))</f>
        <v>#REF!</v>
      </c>
      <c r="CN401" s="45" t="str">
        <f t="shared" si="81"/>
        <v/>
      </c>
      <c r="CO401" s="38" t="e">
        <f>IF(AND(#REF!="",#REF!="",#REF!="",#REF!=""),"",SUM(#REF!,#REF!,#REF!,#REF!))</f>
        <v>#REF!</v>
      </c>
      <c r="CP401" s="38" t="str">
        <f t="shared" si="82"/>
        <v/>
      </c>
    </row>
    <row r="402" spans="1:94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19"/>
      <c r="AC402" s="20"/>
      <c r="AD402" s="20"/>
      <c r="AE402" s="8"/>
      <c r="AF402" s="62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25"/>
      <c r="AU402" s="8"/>
      <c r="AV402" s="57"/>
      <c r="AW402" s="60"/>
      <c r="AX402" s="8"/>
      <c r="AY402" s="14"/>
      <c r="AZ402" s="24"/>
      <c r="BA402" s="25"/>
      <c r="BB402" s="57"/>
      <c r="BC402" s="24"/>
      <c r="BD402" s="25"/>
      <c r="BE402" s="97"/>
      <c r="BF402" s="24"/>
      <c r="BG402" s="25"/>
      <c r="BH402" s="57"/>
      <c r="BI402" s="13" t="s">
        <v>447</v>
      </c>
      <c r="BJ402" s="109" t="s">
        <v>447</v>
      </c>
      <c r="BK402" s="1"/>
      <c r="BL402" s="1"/>
      <c r="BM402" s="1"/>
      <c r="BN402" s="1"/>
      <c r="BO402" s="1"/>
      <c r="CA402" s="29"/>
      <c r="CB402" s="44" t="str">
        <f t="shared" si="71"/>
        <v/>
      </c>
      <c r="CC402" s="45" t="str">
        <f t="shared" si="72"/>
        <v/>
      </c>
      <c r="CD402" s="45" t="str">
        <f t="shared" si="73"/>
        <v/>
      </c>
      <c r="CE402" s="44" t="str">
        <f t="shared" si="74"/>
        <v/>
      </c>
      <c r="CF402" s="45" t="str">
        <f t="shared" si="75"/>
        <v/>
      </c>
      <c r="CG402" s="44" t="e">
        <f>IF(AND(#REF!="",#REF!="",#REF!="",#REF!=""),"",SUM(#REF!,#REF!,#REF!,#REF!,#REF!))</f>
        <v>#REF!</v>
      </c>
      <c r="CH402" s="45" t="str">
        <f t="shared" si="76"/>
        <v/>
      </c>
      <c r="CI402" s="44" t="str">
        <f t="shared" si="77"/>
        <v/>
      </c>
      <c r="CJ402" s="45" t="str">
        <f t="shared" si="78"/>
        <v/>
      </c>
      <c r="CK402" s="44" t="str">
        <f t="shared" si="79"/>
        <v/>
      </c>
      <c r="CL402" s="45" t="str">
        <f t="shared" si="80"/>
        <v/>
      </c>
      <c r="CM402" s="44" t="e">
        <f>IF(AND(#REF!="",#REF!="",#REF!="",#REF!=""),"",SUM(#REF!,#REF!,#REF!,#REF!,#REF!))</f>
        <v>#REF!</v>
      </c>
      <c r="CN402" s="45" t="str">
        <f t="shared" si="81"/>
        <v/>
      </c>
      <c r="CO402" s="38" t="e">
        <f>IF(AND(#REF!="",#REF!="",#REF!="",#REF!=""),"",SUM(#REF!,#REF!,#REF!,#REF!))</f>
        <v>#REF!</v>
      </c>
      <c r="CP402" s="38" t="str">
        <f t="shared" si="82"/>
        <v/>
      </c>
    </row>
    <row r="403" spans="1:94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19"/>
      <c r="AC403" s="20"/>
      <c r="AD403" s="20"/>
      <c r="AE403" s="8"/>
      <c r="AF403" s="62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25"/>
      <c r="AU403" s="8"/>
      <c r="AV403" s="57"/>
      <c r="AW403" s="60"/>
      <c r="AX403" s="8"/>
      <c r="AY403" s="14"/>
      <c r="AZ403" s="24"/>
      <c r="BA403" s="25"/>
      <c r="BB403" s="57"/>
      <c r="BC403" s="24"/>
      <c r="BD403" s="25"/>
      <c r="BE403" s="97"/>
      <c r="BF403" s="24"/>
      <c r="BG403" s="25"/>
      <c r="BH403" s="57"/>
      <c r="BI403" s="13" t="s">
        <v>447</v>
      </c>
      <c r="BJ403" s="109" t="s">
        <v>447</v>
      </c>
      <c r="BK403" s="1"/>
      <c r="BL403" s="1"/>
      <c r="BM403" s="1"/>
      <c r="BN403" s="1"/>
      <c r="BO403" s="1"/>
      <c r="CA403" s="29"/>
      <c r="CB403" s="44" t="str">
        <f t="shared" si="71"/>
        <v/>
      </c>
      <c r="CC403" s="45" t="str">
        <f t="shared" si="72"/>
        <v/>
      </c>
      <c r="CD403" s="45" t="str">
        <f t="shared" si="73"/>
        <v/>
      </c>
      <c r="CE403" s="44" t="str">
        <f t="shared" si="74"/>
        <v/>
      </c>
      <c r="CF403" s="45" t="str">
        <f t="shared" si="75"/>
        <v/>
      </c>
      <c r="CG403" s="44" t="e">
        <f>IF(AND(#REF!="",#REF!="",#REF!="",#REF!=""),"",SUM(#REF!,#REF!,#REF!,#REF!,#REF!))</f>
        <v>#REF!</v>
      </c>
      <c r="CH403" s="45" t="str">
        <f t="shared" si="76"/>
        <v/>
      </c>
      <c r="CI403" s="44" t="str">
        <f t="shared" si="77"/>
        <v/>
      </c>
      <c r="CJ403" s="45" t="str">
        <f t="shared" si="78"/>
        <v/>
      </c>
      <c r="CK403" s="44" t="str">
        <f t="shared" si="79"/>
        <v/>
      </c>
      <c r="CL403" s="45" t="str">
        <f t="shared" si="80"/>
        <v/>
      </c>
      <c r="CM403" s="44" t="e">
        <f>IF(AND(#REF!="",#REF!="",#REF!="",#REF!=""),"",SUM(#REF!,#REF!,#REF!,#REF!,#REF!))</f>
        <v>#REF!</v>
      </c>
      <c r="CN403" s="45" t="str">
        <f t="shared" si="81"/>
        <v/>
      </c>
      <c r="CO403" s="38" t="e">
        <f>IF(AND(#REF!="",#REF!="",#REF!="",#REF!=""),"",SUM(#REF!,#REF!,#REF!,#REF!))</f>
        <v>#REF!</v>
      </c>
      <c r="CP403" s="38" t="str">
        <f t="shared" si="82"/>
        <v/>
      </c>
    </row>
    <row r="404" spans="1:94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19"/>
      <c r="AC404" s="20"/>
      <c r="AD404" s="20"/>
      <c r="AE404" s="8"/>
      <c r="AF404" s="62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25"/>
      <c r="AU404" s="8"/>
      <c r="AV404" s="57"/>
      <c r="AW404" s="60"/>
      <c r="AX404" s="8"/>
      <c r="AY404" s="14"/>
      <c r="AZ404" s="24"/>
      <c r="BA404" s="25"/>
      <c r="BB404" s="57"/>
      <c r="BC404" s="24"/>
      <c r="BD404" s="25"/>
      <c r="BE404" s="97"/>
      <c r="BF404" s="24"/>
      <c r="BG404" s="25"/>
      <c r="BH404" s="57"/>
      <c r="BI404" s="13" t="s">
        <v>447</v>
      </c>
      <c r="BJ404" s="109" t="s">
        <v>447</v>
      </c>
      <c r="BK404" s="1"/>
      <c r="BL404" s="1"/>
      <c r="BM404" s="1"/>
      <c r="BN404" s="1"/>
      <c r="BO404" s="1"/>
      <c r="CA404" s="29"/>
      <c r="CB404" s="44" t="str">
        <f t="shared" si="71"/>
        <v/>
      </c>
      <c r="CC404" s="45" t="str">
        <f t="shared" si="72"/>
        <v/>
      </c>
      <c r="CD404" s="45" t="str">
        <f t="shared" si="73"/>
        <v/>
      </c>
      <c r="CE404" s="44" t="str">
        <f t="shared" si="74"/>
        <v/>
      </c>
      <c r="CF404" s="45" t="str">
        <f t="shared" si="75"/>
        <v/>
      </c>
      <c r="CG404" s="44" t="e">
        <f>IF(AND(#REF!="",#REF!="",#REF!="",#REF!=""),"",SUM(#REF!,#REF!,#REF!,#REF!,#REF!))</f>
        <v>#REF!</v>
      </c>
      <c r="CH404" s="45" t="str">
        <f t="shared" si="76"/>
        <v/>
      </c>
      <c r="CI404" s="44" t="str">
        <f t="shared" si="77"/>
        <v/>
      </c>
      <c r="CJ404" s="45" t="str">
        <f t="shared" si="78"/>
        <v/>
      </c>
      <c r="CK404" s="44" t="str">
        <f t="shared" si="79"/>
        <v/>
      </c>
      <c r="CL404" s="45" t="str">
        <f t="shared" si="80"/>
        <v/>
      </c>
      <c r="CM404" s="44" t="e">
        <f>IF(AND(#REF!="",#REF!="",#REF!="",#REF!=""),"",SUM(#REF!,#REF!,#REF!,#REF!,#REF!))</f>
        <v>#REF!</v>
      </c>
      <c r="CN404" s="45" t="str">
        <f t="shared" si="81"/>
        <v/>
      </c>
      <c r="CO404" s="38" t="e">
        <f>IF(AND(#REF!="",#REF!="",#REF!="",#REF!=""),"",SUM(#REF!,#REF!,#REF!,#REF!))</f>
        <v>#REF!</v>
      </c>
      <c r="CP404" s="38" t="str">
        <f t="shared" si="82"/>
        <v/>
      </c>
    </row>
    <row r="405" spans="1:94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19"/>
      <c r="AC405" s="20"/>
      <c r="AD405" s="20"/>
      <c r="AE405" s="8"/>
      <c r="AF405" s="62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25"/>
      <c r="AU405" s="8"/>
      <c r="AV405" s="57"/>
      <c r="AW405" s="60"/>
      <c r="AX405" s="8"/>
      <c r="AY405" s="14"/>
      <c r="AZ405" s="24"/>
      <c r="BA405" s="25"/>
      <c r="BB405" s="57"/>
      <c r="BC405" s="24"/>
      <c r="BD405" s="25"/>
      <c r="BE405" s="97"/>
      <c r="BF405" s="24"/>
      <c r="BG405" s="25"/>
      <c r="BH405" s="57"/>
      <c r="BI405" s="13" t="s">
        <v>447</v>
      </c>
      <c r="BJ405" s="109" t="s">
        <v>447</v>
      </c>
      <c r="BK405" s="1"/>
      <c r="BL405" s="1"/>
      <c r="BM405" s="1"/>
      <c r="BN405" s="1"/>
      <c r="BO405" s="1"/>
      <c r="CA405" s="29"/>
      <c r="CB405" s="44" t="str">
        <f t="shared" si="71"/>
        <v/>
      </c>
      <c r="CC405" s="45" t="str">
        <f t="shared" si="72"/>
        <v/>
      </c>
      <c r="CD405" s="45" t="str">
        <f t="shared" si="73"/>
        <v/>
      </c>
      <c r="CE405" s="44" t="str">
        <f t="shared" si="74"/>
        <v/>
      </c>
      <c r="CF405" s="45" t="str">
        <f t="shared" si="75"/>
        <v/>
      </c>
      <c r="CG405" s="44" t="e">
        <f>IF(AND(#REF!="",#REF!="",#REF!="",#REF!=""),"",SUM(#REF!,#REF!,#REF!,#REF!,#REF!))</f>
        <v>#REF!</v>
      </c>
      <c r="CH405" s="45" t="str">
        <f t="shared" si="76"/>
        <v/>
      </c>
      <c r="CI405" s="44" t="str">
        <f t="shared" si="77"/>
        <v/>
      </c>
      <c r="CJ405" s="45" t="str">
        <f t="shared" si="78"/>
        <v/>
      </c>
      <c r="CK405" s="44" t="str">
        <f t="shared" si="79"/>
        <v/>
      </c>
      <c r="CL405" s="45" t="str">
        <f t="shared" si="80"/>
        <v/>
      </c>
      <c r="CM405" s="44" t="e">
        <f>IF(AND(#REF!="",#REF!="",#REF!="",#REF!=""),"",SUM(#REF!,#REF!,#REF!,#REF!,#REF!))</f>
        <v>#REF!</v>
      </c>
      <c r="CN405" s="45" t="str">
        <f t="shared" si="81"/>
        <v/>
      </c>
      <c r="CO405" s="38" t="e">
        <f>IF(AND(#REF!="",#REF!="",#REF!="",#REF!=""),"",SUM(#REF!,#REF!,#REF!,#REF!))</f>
        <v>#REF!</v>
      </c>
      <c r="CP405" s="38" t="str">
        <f t="shared" si="82"/>
        <v/>
      </c>
    </row>
    <row r="406" spans="1:94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19"/>
      <c r="AC406" s="20"/>
      <c r="AD406" s="20"/>
      <c r="AE406" s="8"/>
      <c r="AF406" s="62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25"/>
      <c r="AU406" s="8"/>
      <c r="AV406" s="57"/>
      <c r="AW406" s="60"/>
      <c r="AX406" s="8"/>
      <c r="AY406" s="14"/>
      <c r="AZ406" s="24"/>
      <c r="BA406" s="25"/>
      <c r="BB406" s="57"/>
      <c r="BC406" s="24"/>
      <c r="BD406" s="25"/>
      <c r="BE406" s="97"/>
      <c r="BF406" s="24"/>
      <c r="BG406" s="25"/>
      <c r="BH406" s="57"/>
      <c r="BI406" s="13" t="s">
        <v>447</v>
      </c>
      <c r="BJ406" s="109" t="s">
        <v>447</v>
      </c>
      <c r="BK406" s="1"/>
      <c r="BL406" s="1"/>
      <c r="BM406" s="1"/>
      <c r="BN406" s="1"/>
      <c r="BO406" s="1"/>
      <c r="CA406" s="29"/>
      <c r="CB406" s="44" t="str">
        <f t="shared" si="71"/>
        <v/>
      </c>
      <c r="CC406" s="45" t="str">
        <f t="shared" si="72"/>
        <v/>
      </c>
      <c r="CD406" s="45" t="str">
        <f t="shared" si="73"/>
        <v/>
      </c>
      <c r="CE406" s="44" t="str">
        <f t="shared" si="74"/>
        <v/>
      </c>
      <c r="CF406" s="45" t="str">
        <f t="shared" si="75"/>
        <v/>
      </c>
      <c r="CG406" s="44" t="e">
        <f>IF(AND(#REF!="",#REF!="",#REF!="",#REF!=""),"",SUM(#REF!,#REF!,#REF!,#REF!,#REF!))</f>
        <v>#REF!</v>
      </c>
      <c r="CH406" s="45" t="str">
        <f t="shared" si="76"/>
        <v/>
      </c>
      <c r="CI406" s="44" t="str">
        <f t="shared" si="77"/>
        <v/>
      </c>
      <c r="CJ406" s="45" t="str">
        <f t="shared" si="78"/>
        <v/>
      </c>
      <c r="CK406" s="44" t="str">
        <f t="shared" si="79"/>
        <v/>
      </c>
      <c r="CL406" s="45" t="str">
        <f t="shared" si="80"/>
        <v/>
      </c>
      <c r="CM406" s="44" t="e">
        <f>IF(AND(#REF!="",#REF!="",#REF!="",#REF!=""),"",SUM(#REF!,#REF!,#REF!,#REF!,#REF!))</f>
        <v>#REF!</v>
      </c>
      <c r="CN406" s="45" t="str">
        <f t="shared" si="81"/>
        <v/>
      </c>
      <c r="CO406" s="38" t="e">
        <f>IF(AND(#REF!="",#REF!="",#REF!="",#REF!=""),"",SUM(#REF!,#REF!,#REF!,#REF!))</f>
        <v>#REF!</v>
      </c>
      <c r="CP406" s="38" t="str">
        <f t="shared" si="82"/>
        <v/>
      </c>
    </row>
    <row r="407" spans="1:94" ht="18.60000000000000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7"/>
      <c r="Q407" s="60"/>
      <c r="R407" s="8"/>
      <c r="S407" s="14"/>
      <c r="T407" s="21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62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16"/>
      <c r="AU407" s="16"/>
      <c r="AV407" s="58"/>
      <c r="AW407" s="60"/>
      <c r="AX407" s="8"/>
      <c r="AY407" s="14"/>
      <c r="AZ407" s="15"/>
      <c r="BA407" s="16"/>
      <c r="BB407" s="58"/>
      <c r="BC407" s="15"/>
      <c r="BD407" s="16"/>
      <c r="BE407" s="98"/>
      <c r="BF407" s="15"/>
      <c r="BG407" s="16"/>
      <c r="BH407" s="58"/>
      <c r="BI407" s="15" t="s">
        <v>447</v>
      </c>
      <c r="BJ407" s="110" t="s">
        <v>447</v>
      </c>
      <c r="BK407" s="1"/>
      <c r="BL407" s="1"/>
      <c r="BM407" s="1"/>
      <c r="BN407" s="1"/>
      <c r="BO407" s="1"/>
      <c r="CA407" s="29"/>
      <c r="CB407" s="44" t="str">
        <f t="shared" si="71"/>
        <v/>
      </c>
      <c r="CC407" s="45" t="str">
        <f t="shared" si="72"/>
        <v/>
      </c>
      <c r="CD407" s="45" t="str">
        <f t="shared" si="73"/>
        <v/>
      </c>
      <c r="CE407" s="44" t="str">
        <f t="shared" si="74"/>
        <v/>
      </c>
      <c r="CF407" s="45" t="str">
        <f t="shared" si="75"/>
        <v/>
      </c>
      <c r="CG407" s="44" t="e">
        <f>IF(AND(#REF!="",#REF!="",#REF!="",#REF!=""),"",SUM(#REF!,#REF!,#REF!,#REF!,#REF!))</f>
        <v>#REF!</v>
      </c>
      <c r="CH407" s="45" t="str">
        <f t="shared" si="76"/>
        <v/>
      </c>
      <c r="CI407" s="44" t="str">
        <f t="shared" si="77"/>
        <v/>
      </c>
      <c r="CJ407" s="45" t="str">
        <f t="shared" si="78"/>
        <v/>
      </c>
      <c r="CK407" s="44" t="str">
        <f t="shared" si="79"/>
        <v/>
      </c>
      <c r="CL407" s="45" t="str">
        <f t="shared" si="80"/>
        <v/>
      </c>
      <c r="CM407" s="44" t="e">
        <f>IF(AND(#REF!="",#REF!="",#REF!="",#REF!=""),"",SUM(#REF!,#REF!,#REF!,#REF!,#REF!))</f>
        <v>#REF!</v>
      </c>
      <c r="CN407" s="45" t="str">
        <f t="shared" si="81"/>
        <v/>
      </c>
      <c r="CO407" s="38" t="e">
        <f>IF(AND(#REF!="",#REF!="",#REF!="",#REF!=""),"",SUM(#REF!,#REF!,#REF!,#REF!))</f>
        <v>#REF!</v>
      </c>
      <c r="CP407" s="38" t="str">
        <f t="shared" si="82"/>
        <v/>
      </c>
    </row>
    <row r="408" spans="1:9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CA408" s="29"/>
    </row>
    <row r="409" spans="1:9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CA409" s="29"/>
    </row>
    <row r="410" spans="1:9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CA410" s="29"/>
    </row>
    <row r="411" spans="1:94">
      <c r="CA411" s="29"/>
    </row>
    <row r="412" spans="1:94"/>
    <row r="413" spans="1:94"/>
  </sheetData>
  <sheetProtection formatColumns="0" formatRows="0"/>
  <mergeCells count="64">
    <mergeCell ref="BI1:BJ2"/>
    <mergeCell ref="A2:G2"/>
    <mergeCell ref="I2:K2"/>
    <mergeCell ref="A1:O1"/>
    <mergeCell ref="BF3:BH3"/>
    <mergeCell ref="BC3:BE3"/>
    <mergeCell ref="BI3:BJ3"/>
    <mergeCell ref="AT3:AY3"/>
    <mergeCell ref="AZ3:BB3"/>
    <mergeCell ref="AJ1:AY2"/>
    <mergeCell ref="AJ3:AK3"/>
    <mergeCell ref="AL3:AQ3"/>
    <mergeCell ref="AR3:AS3"/>
    <mergeCell ref="T3:U3"/>
    <mergeCell ref="A3:H3"/>
    <mergeCell ref="Y4:AA4"/>
    <mergeCell ref="AZ1:BH2"/>
    <mergeCell ref="AZ4:BB4"/>
    <mergeCell ref="BC4:BE4"/>
    <mergeCell ref="BF4:BH4"/>
    <mergeCell ref="V3:AA3"/>
    <mergeCell ref="P1:AI2"/>
    <mergeCell ref="AB3:AC3"/>
    <mergeCell ref="AD3:AI3"/>
    <mergeCell ref="AB4:AB5"/>
    <mergeCell ref="AC4:AC5"/>
    <mergeCell ref="AD4:AF4"/>
    <mergeCell ref="AG4:AI4"/>
    <mergeCell ref="BJ4:BJ5"/>
    <mergeCell ref="BL10:BN11"/>
    <mergeCell ref="M4:M5"/>
    <mergeCell ref="N4:P4"/>
    <mergeCell ref="T4:T5"/>
    <mergeCell ref="AT4:AV4"/>
    <mergeCell ref="AW4:AY4"/>
    <mergeCell ref="AK4:AK5"/>
    <mergeCell ref="AR4:AR5"/>
    <mergeCell ref="AL4:AN4"/>
    <mergeCell ref="AO4:AQ4"/>
    <mergeCell ref="BI4:BI5"/>
    <mergeCell ref="U4:U5"/>
    <mergeCell ref="AS4:AS5"/>
    <mergeCell ref="AJ4:AJ5"/>
    <mergeCell ref="V4:X4"/>
    <mergeCell ref="BL16:BN17"/>
    <mergeCell ref="BL6:BN6"/>
    <mergeCell ref="BL8:BN8"/>
    <mergeCell ref="BL14:BN15"/>
    <mergeCell ref="BL12:BN13"/>
    <mergeCell ref="H4:H6"/>
    <mergeCell ref="C4:C6"/>
    <mergeCell ref="A4:A6"/>
    <mergeCell ref="Q4:S4"/>
    <mergeCell ref="L3:M3"/>
    <mergeCell ref="K4:K6"/>
    <mergeCell ref="F4:F6"/>
    <mergeCell ref="I4:I6"/>
    <mergeCell ref="J4:J6"/>
    <mergeCell ref="L4:L5"/>
    <mergeCell ref="D4:D6"/>
    <mergeCell ref="N3:S3"/>
    <mergeCell ref="B4:B6"/>
    <mergeCell ref="G4:G6"/>
    <mergeCell ref="E4:E6"/>
  </mergeCells>
  <dataValidations count="5"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H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list" allowBlank="1" showInputMessage="1" showErrorMessage="1" sqref="J3">
      <formula1>"1"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L8" r:id="rId1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L411"/>
  <sheetViews>
    <sheetView showGridLines="0" workbookViewId="0">
      <selection activeCell="BI7" sqref="BI7:BJ407"/>
    </sheetView>
  </sheetViews>
  <sheetFormatPr defaultColWidth="0" defaultRowHeight="24.75" customHeight="1"/>
  <cols>
    <col min="1" max="1" width="4.77734375" style="4" customWidth="1"/>
    <col min="2" max="2" width="4.44140625" style="4" customWidth="1"/>
    <col min="3" max="3" width="4.109375" style="4" customWidth="1"/>
    <col min="4" max="4" width="7.88671875" style="4" customWidth="1"/>
    <col min="5" max="5" width="14.21875" style="4" customWidth="1"/>
    <col min="6" max="6" width="19.109375" style="2" customWidth="1"/>
    <col min="7" max="8" width="19.6640625" style="2" customWidth="1"/>
    <col min="9" max="9" width="9.77734375" style="2" customWidth="1"/>
    <col min="10" max="10" width="6.21875" style="2" customWidth="1"/>
    <col min="11" max="11" width="5.88671875" style="2" customWidth="1"/>
    <col min="12" max="51" width="5.77734375" style="2" customWidth="1"/>
    <col min="52" max="60" width="6.109375" style="2" customWidth="1"/>
    <col min="61" max="61" width="8.6640625" style="2" customWidth="1"/>
    <col min="62" max="62" width="7.77734375" style="2" customWidth="1"/>
    <col min="63" max="63" width="8.21875" style="2" customWidth="1"/>
    <col min="64" max="64" width="7.77734375" style="2" customWidth="1"/>
    <col min="65" max="65" width="30" style="2" customWidth="1"/>
    <col min="66" max="66" width="8" style="2" customWidth="1"/>
    <col min="67" max="67" width="8.77734375" style="2" customWidth="1"/>
    <col min="68" max="68" width="9.109375" style="2" customWidth="1"/>
    <col min="69" max="69" width="9.109375" style="2" hidden="1" customWidth="1"/>
    <col min="70" max="79" width="6.77734375" style="2" hidden="1" customWidth="1"/>
    <col min="80" max="99" width="6.77734375" style="29" hidden="1" customWidth="1"/>
    <col min="100" max="142" width="6.77734375" style="2" hidden="1" customWidth="1"/>
    <col min="143" max="16384" width="5.77734375" style="2" hidden="1"/>
  </cols>
  <sheetData>
    <row r="1" spans="1:99" ht="24.75" customHeight="1">
      <c r="A1" s="532" t="str">
        <f>'Master sheet'!C8</f>
        <v xml:space="preserve">महात्मा गाँधी राजकीय विद्यालय (अंग्रेजी माध्यम) बर, पाली 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4"/>
      <c r="P1" s="519" t="s">
        <v>333</v>
      </c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70"/>
      <c r="AC1" s="570"/>
      <c r="AD1" s="570"/>
      <c r="AE1" s="570"/>
      <c r="AF1" s="570"/>
      <c r="AG1" s="570"/>
      <c r="AH1" s="570"/>
      <c r="AI1" s="570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 s="545"/>
      <c r="AV1" s="545"/>
      <c r="AW1" s="545"/>
      <c r="AX1" s="545"/>
      <c r="AY1" s="545"/>
      <c r="AZ1" s="511" t="s">
        <v>113</v>
      </c>
      <c r="BA1" s="511"/>
      <c r="BB1" s="511"/>
      <c r="BC1" s="511"/>
      <c r="BD1" s="511"/>
      <c r="BE1" s="511"/>
      <c r="BF1" s="511"/>
      <c r="BG1" s="511"/>
      <c r="BH1" s="511"/>
      <c r="BI1" s="511"/>
      <c r="BJ1" s="511"/>
      <c r="BK1" s="1"/>
      <c r="BL1" s="1"/>
      <c r="BM1" s="1"/>
      <c r="BN1" s="1"/>
      <c r="BO1" s="1"/>
      <c r="CR1" s="29" t="str">
        <f>L3</f>
        <v xml:space="preserve">हिन्दी </v>
      </c>
      <c r="CU1" s="29" t="str">
        <f>AZ3</f>
        <v xml:space="preserve">समाजोपयोगी उत्पादन कार्य एवं समाज सेवा 	  </v>
      </c>
    </row>
    <row r="2" spans="1:99" ht="24.75" customHeight="1" thickBot="1">
      <c r="A2" s="530" t="s">
        <v>171</v>
      </c>
      <c r="B2" s="530"/>
      <c r="C2" s="530"/>
      <c r="D2" s="530"/>
      <c r="E2" s="530"/>
      <c r="F2" s="530"/>
      <c r="G2" s="530"/>
      <c r="H2" s="89"/>
      <c r="I2" s="531" t="s">
        <v>172</v>
      </c>
      <c r="J2" s="531"/>
      <c r="K2" s="531"/>
      <c r="L2" s="81"/>
      <c r="M2" s="81"/>
      <c r="N2" s="81"/>
      <c r="O2" s="81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71"/>
      <c r="AC2" s="571"/>
      <c r="AD2" s="571"/>
      <c r="AE2" s="571"/>
      <c r="AF2" s="571"/>
      <c r="AG2" s="571"/>
      <c r="AH2" s="571"/>
      <c r="AI2" s="571"/>
      <c r="AJ2" s="545"/>
      <c r="AK2" s="545"/>
      <c r="AL2" s="545"/>
      <c r="AM2" s="545"/>
      <c r="AN2" s="545"/>
      <c r="AO2" s="545"/>
      <c r="AP2" s="545"/>
      <c r="AQ2" s="545"/>
      <c r="AR2" s="545"/>
      <c r="AS2" s="545"/>
      <c r="AT2" s="545"/>
      <c r="AU2" s="545"/>
      <c r="AV2" s="545"/>
      <c r="AW2" s="545"/>
      <c r="AX2" s="545"/>
      <c r="AY2" s="545"/>
      <c r="AZ2" s="512"/>
      <c r="BA2" s="512"/>
      <c r="BB2" s="512"/>
      <c r="BC2" s="512"/>
      <c r="BD2" s="512"/>
      <c r="BE2" s="512"/>
      <c r="BF2" s="512"/>
      <c r="BG2" s="512"/>
      <c r="BH2" s="512"/>
      <c r="BI2" s="511"/>
      <c r="BJ2" s="511"/>
      <c r="BK2" s="1"/>
      <c r="BL2" s="1"/>
      <c r="BM2" s="1"/>
      <c r="BN2" s="1"/>
      <c r="BO2" s="1"/>
      <c r="CR2" s="29" t="str">
        <f>T3</f>
        <v>अंग्रेजी</v>
      </c>
      <c r="CU2" s="29" t="str">
        <f>BC3</f>
        <v xml:space="preserve">शारीरिक एवं स्वास्थ्य शिक्षा  </v>
      </c>
    </row>
    <row r="3" spans="1:99" s="7" customFormat="1" ht="28.5" customHeight="1" thickTop="1" thickBot="1">
      <c r="A3" s="553" t="s">
        <v>79</v>
      </c>
      <c r="B3" s="554"/>
      <c r="C3" s="554"/>
      <c r="D3" s="554"/>
      <c r="E3" s="554"/>
      <c r="F3" s="554"/>
      <c r="G3" s="554"/>
      <c r="H3" s="83"/>
      <c r="I3" s="52" t="s">
        <v>75</v>
      </c>
      <c r="J3" s="53">
        <v>2</v>
      </c>
      <c r="K3" s="5"/>
      <c r="L3" s="481" t="s">
        <v>106</v>
      </c>
      <c r="M3" s="482"/>
      <c r="N3" s="567" t="str">
        <f>UPPER('Master sheet'!F14)</f>
        <v>ABHIMANYU SINGH</v>
      </c>
      <c r="O3" s="568"/>
      <c r="P3" s="568"/>
      <c r="Q3" s="568"/>
      <c r="R3" s="568"/>
      <c r="S3" s="569"/>
      <c r="T3" s="551" t="s">
        <v>95</v>
      </c>
      <c r="U3" s="552"/>
      <c r="V3" s="558" t="str">
        <f>UPPER('Master sheet'!F15)</f>
        <v>SAMPAT RAJ</v>
      </c>
      <c r="W3" s="559"/>
      <c r="X3" s="559"/>
      <c r="Y3" s="559"/>
      <c r="Z3" s="559"/>
      <c r="AA3" s="560"/>
      <c r="AB3" s="521" t="s">
        <v>539</v>
      </c>
      <c r="AC3" s="522"/>
      <c r="AD3" s="523" t="str">
        <f>UPPER('Master sheet'!F16)</f>
        <v>PRADIP SINGH</v>
      </c>
      <c r="AE3" s="524"/>
      <c r="AF3" s="524"/>
      <c r="AG3" s="524"/>
      <c r="AH3" s="524"/>
      <c r="AI3" s="525"/>
      <c r="AJ3" s="546" t="s">
        <v>107</v>
      </c>
      <c r="AK3" s="547"/>
      <c r="AL3" s="564" t="str">
        <f>UPPER('Master sheet'!F17)</f>
        <v>PRADIP SINGH</v>
      </c>
      <c r="AM3" s="565"/>
      <c r="AN3" s="565"/>
      <c r="AO3" s="565"/>
      <c r="AP3" s="565"/>
      <c r="AQ3" s="566"/>
      <c r="AR3" s="500" t="s">
        <v>334</v>
      </c>
      <c r="AS3" s="502"/>
      <c r="AT3" s="555" t="str">
        <f>UPPER('Master sheet'!F18)</f>
        <v>PUSHPENDRA JAWRA</v>
      </c>
      <c r="AU3" s="556"/>
      <c r="AV3" s="556"/>
      <c r="AW3" s="556"/>
      <c r="AX3" s="556"/>
      <c r="AY3" s="557"/>
      <c r="AZ3" s="538" t="s">
        <v>110</v>
      </c>
      <c r="BA3" s="539"/>
      <c r="BB3" s="539"/>
      <c r="BC3" s="538" t="s">
        <v>109</v>
      </c>
      <c r="BD3" s="539"/>
      <c r="BE3" s="539"/>
      <c r="BF3" s="535" t="s">
        <v>112</v>
      </c>
      <c r="BG3" s="536"/>
      <c r="BH3" s="537"/>
      <c r="BI3" s="540" t="s">
        <v>199</v>
      </c>
      <c r="BJ3" s="541"/>
      <c r="BK3" s="3"/>
      <c r="BL3" s="3"/>
      <c r="BM3" s="3"/>
      <c r="BN3" s="3"/>
      <c r="BO3" s="3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 t="e">
        <f>#REF!</f>
        <v>#REF!</v>
      </c>
      <c r="CS3" s="30"/>
      <c r="CT3" s="30"/>
      <c r="CU3" s="30" t="str">
        <f>BF3</f>
        <v xml:space="preserve">कला शिक्षा   </v>
      </c>
    </row>
    <row r="4" spans="1:99" ht="24.75" customHeight="1" thickTop="1" thickBot="1">
      <c r="A4" s="561" t="s">
        <v>9</v>
      </c>
      <c r="B4" s="475" t="s">
        <v>189</v>
      </c>
      <c r="C4" s="475" t="s">
        <v>78</v>
      </c>
      <c r="D4" s="475" t="s">
        <v>5</v>
      </c>
      <c r="E4" s="475" t="s">
        <v>76</v>
      </c>
      <c r="F4" s="472" t="s">
        <v>6</v>
      </c>
      <c r="G4" s="472" t="s">
        <v>8</v>
      </c>
      <c r="H4" s="472" t="s">
        <v>187</v>
      </c>
      <c r="I4" s="475" t="s">
        <v>7</v>
      </c>
      <c r="J4" s="476" t="s">
        <v>165</v>
      </c>
      <c r="K4" s="476" t="s">
        <v>166</v>
      </c>
      <c r="L4" s="483" t="s">
        <v>11</v>
      </c>
      <c r="M4" s="483" t="s">
        <v>12</v>
      </c>
      <c r="N4" s="478" t="s">
        <v>13</v>
      </c>
      <c r="O4" s="479"/>
      <c r="P4" s="480"/>
      <c r="Q4" s="478" t="s">
        <v>167</v>
      </c>
      <c r="R4" s="479"/>
      <c r="S4" s="480"/>
      <c r="T4" s="499" t="s">
        <v>11</v>
      </c>
      <c r="U4" s="499" t="s">
        <v>12</v>
      </c>
      <c r="V4" s="508" t="s">
        <v>13</v>
      </c>
      <c r="W4" s="509"/>
      <c r="X4" s="510"/>
      <c r="Y4" s="508" t="s">
        <v>167</v>
      </c>
      <c r="Z4" s="509"/>
      <c r="AA4" s="510"/>
      <c r="AB4" s="526" t="s">
        <v>11</v>
      </c>
      <c r="AC4" s="526" t="s">
        <v>12</v>
      </c>
      <c r="AD4" s="527" t="s">
        <v>13</v>
      </c>
      <c r="AE4" s="528"/>
      <c r="AF4" s="529"/>
      <c r="AG4" s="527" t="s">
        <v>167</v>
      </c>
      <c r="AH4" s="528"/>
      <c r="AI4" s="529"/>
      <c r="AJ4" s="503" t="s">
        <v>11</v>
      </c>
      <c r="AK4" s="503" t="s">
        <v>12</v>
      </c>
      <c r="AL4" s="505" t="s">
        <v>13</v>
      </c>
      <c r="AM4" s="506"/>
      <c r="AN4" s="507"/>
      <c r="AO4" s="505" t="s">
        <v>167</v>
      </c>
      <c r="AP4" s="506"/>
      <c r="AQ4" s="507"/>
      <c r="AR4" s="504" t="s">
        <v>11</v>
      </c>
      <c r="AS4" s="504" t="s">
        <v>12</v>
      </c>
      <c r="AT4" s="500" t="s">
        <v>13</v>
      </c>
      <c r="AU4" s="501"/>
      <c r="AV4" s="502"/>
      <c r="AW4" s="500" t="s">
        <v>167</v>
      </c>
      <c r="AX4" s="501"/>
      <c r="AY4" s="502"/>
      <c r="AZ4" s="513" t="s">
        <v>335</v>
      </c>
      <c r="BA4" s="514"/>
      <c r="BB4" s="515"/>
      <c r="BC4" s="513" t="s">
        <v>336</v>
      </c>
      <c r="BD4" s="514"/>
      <c r="BE4" s="515"/>
      <c r="BF4" s="513" t="s">
        <v>337</v>
      </c>
      <c r="BG4" s="514"/>
      <c r="BH4" s="515"/>
      <c r="BI4" s="496" t="s">
        <v>200</v>
      </c>
      <c r="BJ4" s="496" t="s">
        <v>201</v>
      </c>
      <c r="BK4" s="1"/>
      <c r="BL4" s="1"/>
      <c r="BM4" s="1"/>
      <c r="BN4" s="1"/>
      <c r="BO4" s="1"/>
      <c r="CA4" s="29"/>
      <c r="CR4" s="29" t="str">
        <f>AJ3</f>
        <v xml:space="preserve">गणित </v>
      </c>
    </row>
    <row r="5" spans="1:99" ht="92.85" customHeight="1" thickTop="1" thickBot="1">
      <c r="A5" s="562"/>
      <c r="B5" s="476"/>
      <c r="C5" s="476"/>
      <c r="D5" s="476"/>
      <c r="E5" s="476"/>
      <c r="F5" s="473"/>
      <c r="G5" s="473"/>
      <c r="H5" s="473"/>
      <c r="I5" s="476"/>
      <c r="J5" s="476"/>
      <c r="K5" s="476"/>
      <c r="L5" s="483"/>
      <c r="M5" s="483"/>
      <c r="N5" s="77" t="s">
        <v>156</v>
      </c>
      <c r="O5" s="77" t="s">
        <v>157</v>
      </c>
      <c r="P5" s="54" t="s">
        <v>10</v>
      </c>
      <c r="Q5" s="77" t="s">
        <v>156</v>
      </c>
      <c r="R5" s="77" t="s">
        <v>157</v>
      </c>
      <c r="S5" s="54" t="s">
        <v>10</v>
      </c>
      <c r="T5" s="499"/>
      <c r="U5" s="499"/>
      <c r="V5" s="78" t="s">
        <v>156</v>
      </c>
      <c r="W5" s="78" t="s">
        <v>157</v>
      </c>
      <c r="X5" s="65" t="s">
        <v>10</v>
      </c>
      <c r="Y5" s="78" t="s">
        <v>156</v>
      </c>
      <c r="Z5" s="78" t="s">
        <v>157</v>
      </c>
      <c r="AA5" s="65" t="s">
        <v>10</v>
      </c>
      <c r="AB5" s="526"/>
      <c r="AC5" s="526"/>
      <c r="AD5" s="398" t="s">
        <v>156</v>
      </c>
      <c r="AE5" s="398" t="s">
        <v>157</v>
      </c>
      <c r="AF5" s="399" t="s">
        <v>10</v>
      </c>
      <c r="AG5" s="398" t="s">
        <v>156</v>
      </c>
      <c r="AH5" s="398" t="s">
        <v>157</v>
      </c>
      <c r="AI5" s="399" t="s">
        <v>10</v>
      </c>
      <c r="AJ5" s="503"/>
      <c r="AK5" s="503"/>
      <c r="AL5" s="80" t="s">
        <v>156</v>
      </c>
      <c r="AM5" s="80" t="s">
        <v>157</v>
      </c>
      <c r="AN5" s="66" t="s">
        <v>10</v>
      </c>
      <c r="AO5" s="80" t="s">
        <v>156</v>
      </c>
      <c r="AP5" s="80" t="s">
        <v>157</v>
      </c>
      <c r="AQ5" s="66" t="s">
        <v>10</v>
      </c>
      <c r="AR5" s="504"/>
      <c r="AS5" s="504"/>
      <c r="AT5" s="79" t="s">
        <v>156</v>
      </c>
      <c r="AU5" s="79" t="s">
        <v>157</v>
      </c>
      <c r="AV5" s="67" t="s">
        <v>10</v>
      </c>
      <c r="AW5" s="79" t="s">
        <v>156</v>
      </c>
      <c r="AX5" s="79" t="s">
        <v>157</v>
      </c>
      <c r="AY5" s="67" t="s">
        <v>10</v>
      </c>
      <c r="AZ5" s="320" t="s">
        <v>13</v>
      </c>
      <c r="BA5" s="320" t="s">
        <v>167</v>
      </c>
      <c r="BB5" s="320" t="s">
        <v>179</v>
      </c>
      <c r="BC5" s="320" t="s">
        <v>13</v>
      </c>
      <c r="BD5" s="320" t="s">
        <v>167</v>
      </c>
      <c r="BE5" s="320" t="s">
        <v>179</v>
      </c>
      <c r="BF5" s="320" t="s">
        <v>13</v>
      </c>
      <c r="BG5" s="320" t="s">
        <v>167</v>
      </c>
      <c r="BH5" s="320" t="s">
        <v>179</v>
      </c>
      <c r="BI5" s="496"/>
      <c r="BJ5" s="496"/>
      <c r="BK5" s="1"/>
      <c r="BL5" s="1"/>
      <c r="BM5" s="1"/>
      <c r="BN5" s="1"/>
      <c r="BO5" s="1"/>
      <c r="CA5" s="29"/>
      <c r="CC5" s="29">
        <f>IF(AND(L6="",M6="",N6="",P6=""),"",SUM(L6,M6,N6,O6,P6))</f>
        <v>100</v>
      </c>
      <c r="CD5" s="29">
        <v>20</v>
      </c>
      <c r="CE5" s="29">
        <f>IF(AND(T6="",U6="",V6="",X6=""),"",SUM(T6,U6,V6,W6,X6))</f>
        <v>100</v>
      </c>
      <c r="CF5" s="29">
        <v>20</v>
      </c>
      <c r="CG5" s="29" t="e">
        <f>IF(AND(#REF!="",#REF!="",#REF!="",#REF!=""),"",SUM(#REF!,#REF!,#REF!,#REF!,#REF!))</f>
        <v>#REF!</v>
      </c>
      <c r="CH5" s="29">
        <v>20</v>
      </c>
      <c r="CI5" s="29">
        <f>IF(AND(AJ6="",AK6="",AL6="",AN6=""),"",SUM(AJ6,AK6,AL6,AM6,AN6))</f>
        <v>100</v>
      </c>
      <c r="CJ5" s="29">
        <v>20</v>
      </c>
      <c r="CK5" s="29">
        <f>IF(AND(AR6="",AS6="",AT6="",AV6=""),"",SUM(AR6,AS6,AT6,AU6,AV6))</f>
        <v>100</v>
      </c>
      <c r="CL5" s="29">
        <v>20</v>
      </c>
      <c r="CM5" s="29" t="e">
        <f>IF(AND(#REF!="",#REF!="",#REF!="",#REF!=""),"",SUM(#REF!,#REF!,#REF!,#REF!,#REF!))</f>
        <v>#REF!</v>
      </c>
      <c r="CN5" s="29">
        <v>20</v>
      </c>
      <c r="CR5" s="29" t="str">
        <f>AR3</f>
        <v xml:space="preserve">पर्यावरण अध्ययन </v>
      </c>
    </row>
    <row r="6" spans="1:99" ht="24.75" customHeight="1" thickTop="1" thickBot="1">
      <c r="A6" s="563"/>
      <c r="B6" s="477"/>
      <c r="C6" s="477"/>
      <c r="D6" s="477"/>
      <c r="E6" s="477"/>
      <c r="F6" s="474"/>
      <c r="G6" s="474"/>
      <c r="H6" s="474"/>
      <c r="I6" s="477"/>
      <c r="J6" s="477"/>
      <c r="K6" s="477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20</v>
      </c>
      <c r="AS6" s="9">
        <v>20</v>
      </c>
      <c r="AT6" s="9">
        <v>30</v>
      </c>
      <c r="AU6" s="9">
        <v>18</v>
      </c>
      <c r="AV6" s="9">
        <v>12</v>
      </c>
      <c r="AW6" s="9">
        <v>50</v>
      </c>
      <c r="AX6" s="9">
        <v>30</v>
      </c>
      <c r="AY6" s="9">
        <v>20</v>
      </c>
      <c r="AZ6" s="9">
        <v>25</v>
      </c>
      <c r="BA6" s="9">
        <v>35</v>
      </c>
      <c r="BB6" s="9">
        <v>40</v>
      </c>
      <c r="BC6" s="9">
        <v>25</v>
      </c>
      <c r="BD6" s="9">
        <v>35</v>
      </c>
      <c r="BE6" s="9">
        <v>40</v>
      </c>
      <c r="BF6" s="9">
        <v>25</v>
      </c>
      <c r="BG6" s="9">
        <v>35</v>
      </c>
      <c r="BH6" s="9">
        <v>40</v>
      </c>
      <c r="BI6" s="107"/>
      <c r="BJ6" s="9"/>
      <c r="BK6" s="1"/>
      <c r="BL6" s="489" t="s">
        <v>82</v>
      </c>
      <c r="BM6" s="490"/>
      <c r="BN6" s="490"/>
      <c r="BO6" s="1"/>
      <c r="CA6" s="29"/>
      <c r="CC6" s="29">
        <v>1</v>
      </c>
      <c r="CD6" s="29">
        <v>1</v>
      </c>
      <c r="CE6" s="29">
        <v>2</v>
      </c>
      <c r="CF6" s="29">
        <v>2</v>
      </c>
      <c r="CG6" s="29">
        <v>3</v>
      </c>
      <c r="CH6" s="29">
        <v>3</v>
      </c>
      <c r="CI6" s="29">
        <v>4</v>
      </c>
      <c r="CJ6" s="29">
        <v>4</v>
      </c>
      <c r="CK6" s="29">
        <v>5</v>
      </c>
      <c r="CL6" s="29">
        <v>5</v>
      </c>
      <c r="CM6" s="29">
        <v>6</v>
      </c>
      <c r="CN6" s="29">
        <v>6</v>
      </c>
      <c r="CR6" s="29" t="e">
        <f>#REF!</f>
        <v>#REF!</v>
      </c>
    </row>
    <row r="7" spans="1:99" ht="24.75" customHeight="1">
      <c r="A7" s="348">
        <v>1</v>
      </c>
      <c r="B7" s="349">
        <v>2</v>
      </c>
      <c r="C7" s="350" t="s">
        <v>17</v>
      </c>
      <c r="D7" s="351">
        <v>747</v>
      </c>
      <c r="E7" s="352" t="s">
        <v>136</v>
      </c>
      <c r="F7" s="353" t="s">
        <v>448</v>
      </c>
      <c r="G7" s="353" t="s">
        <v>449</v>
      </c>
      <c r="H7" s="354" t="s">
        <v>450</v>
      </c>
      <c r="I7" s="355">
        <v>201</v>
      </c>
      <c r="J7" s="356" t="s">
        <v>20</v>
      </c>
      <c r="K7" s="357" t="s">
        <v>19</v>
      </c>
      <c r="L7" s="10">
        <v>9</v>
      </c>
      <c r="M7" s="11">
        <v>9</v>
      </c>
      <c r="N7" s="11">
        <v>39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39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7">
        <v>11</v>
      </c>
      <c r="AC7" s="18">
        <v>9</v>
      </c>
      <c r="AD7" s="11">
        <v>29</v>
      </c>
      <c r="AE7" s="11">
        <v>5</v>
      </c>
      <c r="AF7" s="61">
        <v>11</v>
      </c>
      <c r="AG7" s="59">
        <v>50</v>
      </c>
      <c r="AH7" s="11">
        <v>5</v>
      </c>
      <c r="AI7" s="12">
        <v>10</v>
      </c>
      <c r="AJ7" s="10">
        <v>9</v>
      </c>
      <c r="AK7" s="11">
        <v>6</v>
      </c>
      <c r="AL7" s="11">
        <v>31</v>
      </c>
      <c r="AM7" s="11">
        <v>6</v>
      </c>
      <c r="AN7" s="55">
        <v>10</v>
      </c>
      <c r="AO7" s="59">
        <v>31</v>
      </c>
      <c r="AP7" s="11">
        <v>6</v>
      </c>
      <c r="AQ7" s="12">
        <v>4</v>
      </c>
      <c r="AR7" s="10">
        <v>9</v>
      </c>
      <c r="AS7" s="11">
        <v>7</v>
      </c>
      <c r="AT7" s="11">
        <v>22</v>
      </c>
      <c r="AU7" s="11">
        <v>6</v>
      </c>
      <c r="AV7" s="55">
        <v>8</v>
      </c>
      <c r="AW7" s="59">
        <v>45</v>
      </c>
      <c r="AX7" s="11">
        <v>6</v>
      </c>
      <c r="AY7" s="12">
        <v>4</v>
      </c>
      <c r="AZ7" s="10">
        <v>20</v>
      </c>
      <c r="BA7" s="11">
        <v>30</v>
      </c>
      <c r="BB7" s="12">
        <v>35</v>
      </c>
      <c r="BC7" s="10">
        <v>16</v>
      </c>
      <c r="BD7" s="11">
        <v>25</v>
      </c>
      <c r="BE7" s="12">
        <v>23</v>
      </c>
      <c r="BF7" s="10">
        <v>20</v>
      </c>
      <c r="BG7" s="11">
        <v>34</v>
      </c>
      <c r="BH7" s="12">
        <v>40</v>
      </c>
      <c r="BI7" s="10">
        <v>220</v>
      </c>
      <c r="BJ7" s="108">
        <v>74</v>
      </c>
      <c r="BK7" s="1"/>
      <c r="BL7" s="1"/>
      <c r="BM7" s="1"/>
      <c r="BN7" s="1"/>
      <c r="BO7" s="3"/>
      <c r="CA7" s="29"/>
      <c r="CB7" s="29">
        <f>IF(I7="","",I7)</f>
        <v>201</v>
      </c>
      <c r="CC7" s="38">
        <f>IF(AND(L7="",M7="",N7="",P7=""),"",SUM(L7,M7,N7,O7,P7))</f>
        <v>72</v>
      </c>
      <c r="CD7" s="38">
        <f>IFERROR(IF(CC7="","",ROUNDUP(CC7*20%,0)),"")</f>
        <v>15</v>
      </c>
      <c r="CE7" s="29">
        <f>IF(AND(T7="",U7="",V7="",X7=""),"",SUM(T7,U7,V7,W7,X7))</f>
        <v>65</v>
      </c>
      <c r="CF7" s="38">
        <f>IFERROR(IF(CE7="","",ROUNDUP(CE7*20%,0)),"")</f>
        <v>13</v>
      </c>
      <c r="CG7" s="29" t="e">
        <f>IF(AND(#REF!="",#REF!="",#REF!="",#REF!=""),"",SUM(#REF!,#REF!,#REF!,#REF!,#REF!))</f>
        <v>#REF!</v>
      </c>
      <c r="CH7" s="38" t="str">
        <f>IFERROR(IF(CG7="","",ROUNDUP(CG7*20%,0)),"")</f>
        <v/>
      </c>
      <c r="CI7" s="29">
        <f>IF(AND(AJ7="",AK7="",AL7="",AN7=""),"",SUM(AJ7,AK7,AL7,AM7,AN7))</f>
        <v>62</v>
      </c>
      <c r="CJ7" s="38">
        <f>IFERROR(IF(CI7="","",ROUNDUP(CI7*20%,0)),"")</f>
        <v>13</v>
      </c>
      <c r="CK7" s="29">
        <f>IF(AND(AR7="",AS7="",AT7="",AV7=""),"",SUM(AR7,AS7,AT7,AU7,AV7))</f>
        <v>52</v>
      </c>
      <c r="CL7" s="38">
        <f>IFERROR(IF(CK7="","",ROUNDUP(CK7*20%,0)),"")</f>
        <v>11</v>
      </c>
      <c r="CM7" s="29" t="e">
        <f>IF(AND(#REF!="",#REF!="",#REF!="",#REF!=""),"",SUM(#REF!,#REF!,#REF!,#REF!,#REF!))</f>
        <v>#REF!</v>
      </c>
      <c r="CN7" s="38" t="str">
        <f>IFERROR(IF(CM7="","",ROUNDUP(CM7*20%,0)),"")</f>
        <v/>
      </c>
      <c r="CO7" s="38"/>
      <c r="CP7" s="38"/>
    </row>
    <row r="8" spans="1:99" ht="24.75" customHeight="1">
      <c r="A8" s="358">
        <v>2</v>
      </c>
      <c r="B8" s="359">
        <v>2</v>
      </c>
      <c r="C8" s="360" t="s">
        <v>17</v>
      </c>
      <c r="D8" s="361">
        <v>731</v>
      </c>
      <c r="E8" s="362">
        <v>41824</v>
      </c>
      <c r="F8" s="363" t="s">
        <v>451</v>
      </c>
      <c r="G8" s="363" t="s">
        <v>452</v>
      </c>
      <c r="H8" s="364" t="s">
        <v>72</v>
      </c>
      <c r="I8" s="365">
        <v>202</v>
      </c>
      <c r="J8" s="366" t="s">
        <v>18</v>
      </c>
      <c r="K8" s="367" t="s">
        <v>19</v>
      </c>
      <c r="L8" s="13">
        <v>9</v>
      </c>
      <c r="M8" s="8">
        <v>9</v>
      </c>
      <c r="N8" s="8">
        <v>37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37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9">
        <v>9</v>
      </c>
      <c r="AC8" s="20">
        <v>9</v>
      </c>
      <c r="AD8" s="8">
        <v>24</v>
      </c>
      <c r="AE8" s="8">
        <v>4</v>
      </c>
      <c r="AF8" s="62">
        <v>12</v>
      </c>
      <c r="AG8" s="60">
        <v>37</v>
      </c>
      <c r="AH8" s="8">
        <v>4</v>
      </c>
      <c r="AI8" s="14">
        <v>9</v>
      </c>
      <c r="AJ8" s="13">
        <v>9</v>
      </c>
      <c r="AK8" s="8">
        <v>6</v>
      </c>
      <c r="AL8" s="8">
        <v>31</v>
      </c>
      <c r="AM8" s="8">
        <v>3</v>
      </c>
      <c r="AN8" s="56">
        <v>11</v>
      </c>
      <c r="AO8" s="60">
        <v>31</v>
      </c>
      <c r="AP8" s="8">
        <v>3</v>
      </c>
      <c r="AQ8" s="14">
        <v>4</v>
      </c>
      <c r="AR8" s="13">
        <v>9</v>
      </c>
      <c r="AS8" s="8">
        <v>7</v>
      </c>
      <c r="AT8" s="8">
        <v>21</v>
      </c>
      <c r="AU8" s="8">
        <v>4</v>
      </c>
      <c r="AV8" s="56">
        <v>9</v>
      </c>
      <c r="AW8" s="60">
        <v>6</v>
      </c>
      <c r="AX8" s="8">
        <v>4</v>
      </c>
      <c r="AY8" s="14">
        <v>4</v>
      </c>
      <c r="AZ8" s="13">
        <v>20</v>
      </c>
      <c r="BA8" s="8">
        <v>30</v>
      </c>
      <c r="BB8" s="14">
        <v>36</v>
      </c>
      <c r="BC8" s="13">
        <v>16</v>
      </c>
      <c r="BD8" s="8">
        <v>25</v>
      </c>
      <c r="BE8" s="14">
        <v>24</v>
      </c>
      <c r="BF8" s="13">
        <v>20</v>
      </c>
      <c r="BG8" s="8">
        <v>32</v>
      </c>
      <c r="BH8" s="14">
        <v>36</v>
      </c>
      <c r="BI8" s="13">
        <v>220</v>
      </c>
      <c r="BJ8" s="109">
        <v>60</v>
      </c>
      <c r="BK8" s="1"/>
      <c r="BL8" s="491" t="s">
        <v>89</v>
      </c>
      <c r="BM8" s="491"/>
      <c r="BN8" s="491"/>
      <c r="BO8" s="1"/>
      <c r="CA8" s="29"/>
      <c r="CB8" s="29">
        <f t="shared" ref="CB8:CB71" si="0">IF(I8="","",I8)</f>
        <v>202</v>
      </c>
      <c r="CC8" s="38">
        <f t="shared" ref="CC8:CC71" si="1">IF(AND(L8="",M8="",N8="",P8=""),"",SUM(L8,M8,N8,O8,P8))</f>
        <v>70</v>
      </c>
      <c r="CD8" s="38">
        <f t="shared" ref="CD8:CD71" si="2">IFERROR(IF(CC8="","",ROUNDUP(CC8*20%,0)),"")</f>
        <v>14</v>
      </c>
      <c r="CE8" s="29">
        <f t="shared" ref="CE8:CE71" si="3">IF(AND(T8="",U8="",V8="",X8=""),"",SUM(T8,U8,V8,W8,X8))</f>
        <v>64</v>
      </c>
      <c r="CF8" s="38">
        <f t="shared" ref="CF8:CF71" si="4">IFERROR(IF(CE8="","",ROUNDUP(CE8*20%,0)),"")</f>
        <v>13</v>
      </c>
      <c r="CG8" s="29" t="e">
        <f>IF(AND(#REF!="",#REF!="",#REF!="",#REF!=""),"",SUM(#REF!,#REF!,#REF!,#REF!,#REF!))</f>
        <v>#REF!</v>
      </c>
      <c r="CH8" s="38" t="str">
        <f t="shared" ref="CH8:CH71" si="5">IFERROR(IF(CG8="","",ROUNDUP(CG8*20%,0)),"")</f>
        <v/>
      </c>
      <c r="CI8" s="29">
        <f t="shared" ref="CI8:CI71" si="6">IF(AND(AJ8="",AK8="",AL8="",AN8=""),"",SUM(AJ8,AK8,AL8,AM8,AN8))</f>
        <v>60</v>
      </c>
      <c r="CJ8" s="38">
        <f t="shared" ref="CJ8:CJ71" si="7">IFERROR(IF(CI8="","",ROUNDUP(CI8*20%,0)),"")</f>
        <v>12</v>
      </c>
      <c r="CK8" s="29">
        <f t="shared" ref="CK8:CK71" si="8">IF(AND(AR8="",AS8="",AT8="",AV8=""),"",SUM(AR8,AS8,AT8,AU8,AV8))</f>
        <v>50</v>
      </c>
      <c r="CL8" s="38">
        <f t="shared" ref="CL8:CL71" si="9">IFERROR(IF(CK8="","",ROUNDUP(CK8*20%,0)),"")</f>
        <v>10</v>
      </c>
      <c r="CM8" s="29" t="e">
        <f>IF(AND(#REF!="",#REF!="",#REF!="",#REF!=""),"",SUM(#REF!,#REF!,#REF!,#REF!,#REF!))</f>
        <v>#REF!</v>
      </c>
      <c r="CN8" s="38" t="str">
        <f t="shared" ref="CN8:CN71" si="10">IFERROR(IF(CM8="","",ROUNDUP(CM8*20%,0)),"")</f>
        <v/>
      </c>
      <c r="CO8" s="38"/>
      <c r="CP8" s="38"/>
    </row>
    <row r="9" spans="1:99" ht="24.75" customHeight="1">
      <c r="A9" s="378">
        <v>3</v>
      </c>
      <c r="B9" s="359">
        <v>2</v>
      </c>
      <c r="C9" s="360" t="s">
        <v>17</v>
      </c>
      <c r="D9" s="361">
        <v>759</v>
      </c>
      <c r="E9" s="362">
        <v>42005</v>
      </c>
      <c r="F9" s="363" t="s">
        <v>453</v>
      </c>
      <c r="G9" s="363" t="s">
        <v>393</v>
      </c>
      <c r="H9" s="364" t="s">
        <v>454</v>
      </c>
      <c r="I9" s="365">
        <v>203</v>
      </c>
      <c r="J9" s="366" t="s">
        <v>20</v>
      </c>
      <c r="K9" s="367" t="s">
        <v>22</v>
      </c>
      <c r="L9" s="13">
        <v>9</v>
      </c>
      <c r="M9" s="8">
        <v>9</v>
      </c>
      <c r="N9" s="8">
        <v>38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40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9">
        <v>8</v>
      </c>
      <c r="AC9" s="20">
        <v>9</v>
      </c>
      <c r="AD9" s="20">
        <v>25</v>
      </c>
      <c r="AE9" s="8">
        <v>4</v>
      </c>
      <c r="AF9" s="62">
        <v>11</v>
      </c>
      <c r="AG9" s="60">
        <v>37</v>
      </c>
      <c r="AH9" s="8">
        <v>4</v>
      </c>
      <c r="AI9" s="14">
        <v>8</v>
      </c>
      <c r="AJ9" s="13">
        <v>9</v>
      </c>
      <c r="AK9" s="8">
        <v>6</v>
      </c>
      <c r="AL9" s="8">
        <v>31</v>
      </c>
      <c r="AM9" s="8">
        <v>4</v>
      </c>
      <c r="AN9" s="56">
        <v>12</v>
      </c>
      <c r="AO9" s="60">
        <v>55</v>
      </c>
      <c r="AP9" s="8">
        <v>15</v>
      </c>
      <c r="AQ9" s="14">
        <v>8</v>
      </c>
      <c r="AR9" s="13">
        <v>9</v>
      </c>
      <c r="AS9" s="8">
        <v>7</v>
      </c>
      <c r="AT9" s="8">
        <v>23</v>
      </c>
      <c r="AU9" s="8">
        <v>5</v>
      </c>
      <c r="AV9" s="56">
        <v>10</v>
      </c>
      <c r="AW9" s="60">
        <v>58</v>
      </c>
      <c r="AX9" s="8">
        <v>16</v>
      </c>
      <c r="AY9" s="14">
        <v>8</v>
      </c>
      <c r="AZ9" s="13">
        <v>20</v>
      </c>
      <c r="BA9" s="8">
        <v>30</v>
      </c>
      <c r="BB9" s="14">
        <v>35</v>
      </c>
      <c r="BC9" s="13">
        <v>16</v>
      </c>
      <c r="BD9" s="8">
        <v>26</v>
      </c>
      <c r="BE9" s="14">
        <v>25</v>
      </c>
      <c r="BF9" s="13">
        <v>21</v>
      </c>
      <c r="BG9" s="8">
        <v>31</v>
      </c>
      <c r="BH9" s="14">
        <v>35</v>
      </c>
      <c r="BI9" s="13">
        <v>220</v>
      </c>
      <c r="BJ9" s="109">
        <v>46</v>
      </c>
      <c r="BK9" s="1"/>
      <c r="BL9" s="1"/>
      <c r="BM9" s="1"/>
      <c r="BN9" s="1"/>
      <c r="BO9" s="1"/>
      <c r="CA9" s="29"/>
      <c r="CB9" s="29">
        <f t="shared" si="0"/>
        <v>203</v>
      </c>
      <c r="CC9" s="38">
        <f t="shared" si="1"/>
        <v>71</v>
      </c>
      <c r="CD9" s="38">
        <f t="shared" si="2"/>
        <v>15</v>
      </c>
      <c r="CE9" s="29">
        <f t="shared" si="3"/>
        <v>67</v>
      </c>
      <c r="CF9" s="38">
        <f t="shared" si="4"/>
        <v>14</v>
      </c>
      <c r="CG9" s="29" t="e">
        <f>IF(AND(#REF!="",#REF!="",#REF!="",#REF!=""),"",SUM(#REF!,#REF!,#REF!,#REF!,#REF!))</f>
        <v>#REF!</v>
      </c>
      <c r="CH9" s="38" t="str">
        <f t="shared" si="5"/>
        <v/>
      </c>
      <c r="CI9" s="29">
        <f t="shared" si="6"/>
        <v>62</v>
      </c>
      <c r="CJ9" s="38">
        <f t="shared" si="7"/>
        <v>13</v>
      </c>
      <c r="CK9" s="29">
        <f t="shared" si="8"/>
        <v>54</v>
      </c>
      <c r="CL9" s="38">
        <f t="shared" si="9"/>
        <v>11</v>
      </c>
      <c r="CM9" s="29" t="e">
        <f>IF(AND(#REF!="",#REF!="",#REF!="",#REF!=""),"",SUM(#REF!,#REF!,#REF!,#REF!,#REF!))</f>
        <v>#REF!</v>
      </c>
      <c r="CN9" s="38" t="str">
        <f t="shared" si="10"/>
        <v/>
      </c>
      <c r="CO9" s="38"/>
      <c r="CP9" s="38"/>
    </row>
    <row r="10" spans="1:99" ht="24.75" customHeight="1">
      <c r="A10" s="378">
        <v>4</v>
      </c>
      <c r="B10" s="359">
        <v>2</v>
      </c>
      <c r="C10" s="360" t="s">
        <v>17</v>
      </c>
      <c r="D10" s="361">
        <v>754</v>
      </c>
      <c r="E10" s="362">
        <v>42255</v>
      </c>
      <c r="F10" s="363" t="s">
        <v>455</v>
      </c>
      <c r="G10" s="363" t="s">
        <v>456</v>
      </c>
      <c r="H10" s="364" t="s">
        <v>38</v>
      </c>
      <c r="I10" s="365">
        <v>204</v>
      </c>
      <c r="J10" s="366" t="s">
        <v>18</v>
      </c>
      <c r="K10" s="367" t="s">
        <v>21</v>
      </c>
      <c r="L10" s="13">
        <v>9</v>
      </c>
      <c r="M10" s="8">
        <v>3</v>
      </c>
      <c r="N10" s="8">
        <v>35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41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9">
        <v>11</v>
      </c>
      <c r="AC10" s="20">
        <v>9</v>
      </c>
      <c r="AD10" s="20">
        <v>25</v>
      </c>
      <c r="AE10" s="8">
        <v>4</v>
      </c>
      <c r="AF10" s="62">
        <v>11</v>
      </c>
      <c r="AG10" s="60">
        <v>37</v>
      </c>
      <c r="AH10" s="8">
        <v>4</v>
      </c>
      <c r="AI10" s="14">
        <v>8</v>
      </c>
      <c r="AJ10" s="13">
        <v>9</v>
      </c>
      <c r="AK10" s="8">
        <v>6</v>
      </c>
      <c r="AL10" s="8">
        <v>31</v>
      </c>
      <c r="AM10" s="8">
        <v>5</v>
      </c>
      <c r="AN10" s="56">
        <v>10</v>
      </c>
      <c r="AO10" s="60">
        <v>55</v>
      </c>
      <c r="AP10" s="8">
        <v>15</v>
      </c>
      <c r="AQ10" s="14">
        <v>8</v>
      </c>
      <c r="AR10" s="13">
        <v>9</v>
      </c>
      <c r="AS10" s="8">
        <v>7</v>
      </c>
      <c r="AT10" s="8">
        <v>25</v>
      </c>
      <c r="AU10" s="8">
        <v>4</v>
      </c>
      <c r="AV10" s="56">
        <v>11</v>
      </c>
      <c r="AW10" s="60">
        <v>58</v>
      </c>
      <c r="AX10" s="8">
        <v>16</v>
      </c>
      <c r="AY10" s="14">
        <v>8</v>
      </c>
      <c r="AZ10" s="13">
        <v>20</v>
      </c>
      <c r="BA10" s="8">
        <v>30</v>
      </c>
      <c r="BB10" s="14">
        <v>36</v>
      </c>
      <c r="BC10" s="13">
        <v>16</v>
      </c>
      <c r="BD10" s="8">
        <v>27</v>
      </c>
      <c r="BE10" s="14">
        <v>26</v>
      </c>
      <c r="BF10" s="13">
        <v>24</v>
      </c>
      <c r="BG10" s="8">
        <v>31</v>
      </c>
      <c r="BH10" s="14">
        <v>34</v>
      </c>
      <c r="BI10" s="13">
        <v>220</v>
      </c>
      <c r="BJ10" s="109">
        <v>44</v>
      </c>
      <c r="BK10" s="1"/>
      <c r="BL10" s="497" t="s">
        <v>0</v>
      </c>
      <c r="BM10" s="498"/>
      <c r="BN10" s="498"/>
      <c r="BO10" s="1"/>
      <c r="CA10" s="29"/>
      <c r="CB10" s="29">
        <f t="shared" si="0"/>
        <v>204</v>
      </c>
      <c r="CC10" s="38">
        <f t="shared" si="1"/>
        <v>63</v>
      </c>
      <c r="CD10" s="38">
        <f t="shared" si="2"/>
        <v>13</v>
      </c>
      <c r="CE10" s="29">
        <f t="shared" si="3"/>
        <v>59</v>
      </c>
      <c r="CF10" s="38">
        <f t="shared" si="4"/>
        <v>12</v>
      </c>
      <c r="CG10" s="29" t="e">
        <f>IF(AND(#REF!="",#REF!="",#REF!="",#REF!=""),"",SUM(#REF!,#REF!,#REF!,#REF!,#REF!))</f>
        <v>#REF!</v>
      </c>
      <c r="CH10" s="38" t="str">
        <f t="shared" si="5"/>
        <v/>
      </c>
      <c r="CI10" s="29">
        <f t="shared" si="6"/>
        <v>61</v>
      </c>
      <c r="CJ10" s="38">
        <f t="shared" si="7"/>
        <v>13</v>
      </c>
      <c r="CK10" s="29">
        <f t="shared" si="8"/>
        <v>56</v>
      </c>
      <c r="CL10" s="38">
        <f t="shared" si="9"/>
        <v>12</v>
      </c>
      <c r="CM10" s="29" t="e">
        <f>IF(AND(#REF!="",#REF!="",#REF!="",#REF!=""),"",SUM(#REF!,#REF!,#REF!,#REF!,#REF!))</f>
        <v>#REF!</v>
      </c>
      <c r="CN10" s="38" t="str">
        <f t="shared" si="10"/>
        <v/>
      </c>
      <c r="CO10" s="38"/>
      <c r="CP10" s="38"/>
    </row>
    <row r="11" spans="1:99" ht="24.75" customHeight="1">
      <c r="A11" s="358">
        <v>5</v>
      </c>
      <c r="B11" s="359">
        <v>2</v>
      </c>
      <c r="C11" s="360" t="s">
        <v>17</v>
      </c>
      <c r="D11" s="361">
        <v>758</v>
      </c>
      <c r="E11" s="362">
        <v>41710</v>
      </c>
      <c r="F11" s="363" t="s">
        <v>457</v>
      </c>
      <c r="G11" s="363" t="s">
        <v>51</v>
      </c>
      <c r="H11" s="364" t="s">
        <v>36</v>
      </c>
      <c r="I11" s="365">
        <v>205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40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9">
        <v>20</v>
      </c>
      <c r="AC11" s="20">
        <v>19</v>
      </c>
      <c r="AD11" s="20">
        <v>29</v>
      </c>
      <c r="AE11" s="8">
        <v>17</v>
      </c>
      <c r="AF11" s="62">
        <v>10</v>
      </c>
      <c r="AG11" s="60">
        <v>45</v>
      </c>
      <c r="AH11" s="8">
        <v>20</v>
      </c>
      <c r="AI11" s="14">
        <v>14</v>
      </c>
      <c r="AJ11" s="13">
        <v>9</v>
      </c>
      <c r="AK11" s="8">
        <v>6</v>
      </c>
      <c r="AL11" s="8">
        <v>31</v>
      </c>
      <c r="AM11" s="8">
        <v>6</v>
      </c>
      <c r="AN11" s="56">
        <v>8</v>
      </c>
      <c r="AO11" s="60">
        <v>55</v>
      </c>
      <c r="AP11" s="8">
        <v>15</v>
      </c>
      <c r="AQ11" s="14">
        <v>8</v>
      </c>
      <c r="AR11" s="13">
        <v>9</v>
      </c>
      <c r="AS11" s="8">
        <v>7</v>
      </c>
      <c r="AT11" s="8">
        <v>26</v>
      </c>
      <c r="AU11" s="8">
        <v>3</v>
      </c>
      <c r="AV11" s="56">
        <v>11</v>
      </c>
      <c r="AW11" s="60">
        <v>58</v>
      </c>
      <c r="AX11" s="8">
        <v>16</v>
      </c>
      <c r="AY11" s="14">
        <v>8</v>
      </c>
      <c r="AZ11" s="13">
        <v>20</v>
      </c>
      <c r="BA11" s="8">
        <v>30</v>
      </c>
      <c r="BB11" s="14">
        <v>35</v>
      </c>
      <c r="BC11" s="13">
        <v>16</v>
      </c>
      <c r="BD11" s="8">
        <v>28</v>
      </c>
      <c r="BE11" s="14">
        <v>24</v>
      </c>
      <c r="BF11" s="13">
        <v>20</v>
      </c>
      <c r="BG11" s="8">
        <v>31</v>
      </c>
      <c r="BH11" s="14">
        <v>31</v>
      </c>
      <c r="BI11" s="13">
        <v>220</v>
      </c>
      <c r="BJ11" s="109">
        <v>64</v>
      </c>
      <c r="BK11" s="1"/>
      <c r="BL11" s="497"/>
      <c r="BM11" s="498"/>
      <c r="BN11" s="498"/>
      <c r="BO11" s="1"/>
      <c r="CA11" s="29"/>
      <c r="CB11" s="29">
        <f t="shared" si="0"/>
        <v>205</v>
      </c>
      <c r="CC11" s="38">
        <f t="shared" si="1"/>
        <v>30</v>
      </c>
      <c r="CD11" s="38">
        <f t="shared" si="2"/>
        <v>6</v>
      </c>
      <c r="CE11" s="29">
        <f t="shared" si="3"/>
        <v>68</v>
      </c>
      <c r="CF11" s="38">
        <f t="shared" si="4"/>
        <v>14</v>
      </c>
      <c r="CG11" s="29" t="e">
        <f>IF(AND(#REF!="",#REF!="",#REF!="",#REF!=""),"",SUM(#REF!,#REF!,#REF!,#REF!,#REF!))</f>
        <v>#REF!</v>
      </c>
      <c r="CH11" s="38" t="str">
        <f t="shared" si="5"/>
        <v/>
      </c>
      <c r="CI11" s="29">
        <f t="shared" si="6"/>
        <v>60</v>
      </c>
      <c r="CJ11" s="38">
        <f t="shared" si="7"/>
        <v>12</v>
      </c>
      <c r="CK11" s="29">
        <f t="shared" si="8"/>
        <v>56</v>
      </c>
      <c r="CL11" s="38">
        <f t="shared" si="9"/>
        <v>12</v>
      </c>
      <c r="CM11" s="29" t="e">
        <f>IF(AND(#REF!="",#REF!="",#REF!="",#REF!=""),"",SUM(#REF!,#REF!,#REF!,#REF!,#REF!))</f>
        <v>#REF!</v>
      </c>
      <c r="CN11" s="38" t="str">
        <f t="shared" si="10"/>
        <v/>
      </c>
      <c r="CO11" s="38"/>
      <c r="CP11" s="38"/>
    </row>
    <row r="12" spans="1:99" ht="24.75" customHeight="1">
      <c r="A12" s="378">
        <v>6</v>
      </c>
      <c r="B12" s="359">
        <v>2</v>
      </c>
      <c r="C12" s="360" t="s">
        <v>17</v>
      </c>
      <c r="D12" s="361">
        <v>739</v>
      </c>
      <c r="E12" s="362" t="s">
        <v>137</v>
      </c>
      <c r="F12" s="363" t="s">
        <v>458</v>
      </c>
      <c r="G12" s="363" t="s">
        <v>459</v>
      </c>
      <c r="H12" s="364" t="s">
        <v>460</v>
      </c>
      <c r="I12" s="365">
        <v>206</v>
      </c>
      <c r="J12" s="366" t="s">
        <v>18</v>
      </c>
      <c r="K12" s="367" t="s">
        <v>22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33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9">
        <v>20</v>
      </c>
      <c r="AC12" s="20">
        <v>19</v>
      </c>
      <c r="AD12" s="20">
        <v>29</v>
      </c>
      <c r="AE12" s="8">
        <v>17</v>
      </c>
      <c r="AF12" s="62">
        <v>10</v>
      </c>
      <c r="AG12" s="60">
        <v>45</v>
      </c>
      <c r="AH12" s="8">
        <v>20</v>
      </c>
      <c r="AI12" s="14">
        <v>14</v>
      </c>
      <c r="AJ12" s="13">
        <v>9</v>
      </c>
      <c r="AK12" s="8">
        <v>6</v>
      </c>
      <c r="AL12" s="8">
        <v>31</v>
      </c>
      <c r="AM12" s="8">
        <v>4</v>
      </c>
      <c r="AN12" s="56">
        <v>9</v>
      </c>
      <c r="AO12" s="60">
        <v>55</v>
      </c>
      <c r="AP12" s="8">
        <v>15</v>
      </c>
      <c r="AQ12" s="14">
        <v>8</v>
      </c>
      <c r="AR12" s="13">
        <v>9</v>
      </c>
      <c r="AS12" s="8">
        <v>7</v>
      </c>
      <c r="AT12" s="8">
        <v>28</v>
      </c>
      <c r="AU12" s="8">
        <v>4</v>
      </c>
      <c r="AV12" s="56">
        <v>11</v>
      </c>
      <c r="AW12" s="60">
        <v>58</v>
      </c>
      <c r="AX12" s="8">
        <v>16</v>
      </c>
      <c r="AY12" s="14">
        <v>8</v>
      </c>
      <c r="AZ12" s="13">
        <v>20</v>
      </c>
      <c r="BA12" s="8">
        <v>30</v>
      </c>
      <c r="BB12" s="14">
        <v>36</v>
      </c>
      <c r="BC12" s="13">
        <v>16</v>
      </c>
      <c r="BD12" s="8">
        <v>29</v>
      </c>
      <c r="BE12" s="14">
        <v>24</v>
      </c>
      <c r="BF12" s="13">
        <v>21</v>
      </c>
      <c r="BG12" s="8">
        <v>30</v>
      </c>
      <c r="BH12" s="14">
        <v>32</v>
      </c>
      <c r="BI12" s="13">
        <v>220</v>
      </c>
      <c r="BJ12" s="109">
        <v>10</v>
      </c>
      <c r="BK12" s="1"/>
      <c r="BL12" s="494" t="s">
        <v>1</v>
      </c>
      <c r="BM12" s="495"/>
      <c r="BN12" s="495"/>
      <c r="BO12" s="1"/>
      <c r="CA12" s="29"/>
      <c r="CB12" s="29">
        <f t="shared" si="0"/>
        <v>206</v>
      </c>
      <c r="CC12" s="38">
        <f t="shared" si="1"/>
        <v>56</v>
      </c>
      <c r="CD12" s="38">
        <f t="shared" si="2"/>
        <v>12</v>
      </c>
      <c r="CE12" s="29">
        <f t="shared" si="3"/>
        <v>62</v>
      </c>
      <c r="CF12" s="38">
        <f t="shared" si="4"/>
        <v>13</v>
      </c>
      <c r="CG12" s="29" t="e">
        <f>IF(AND(#REF!="",#REF!="",#REF!="",#REF!=""),"",SUM(#REF!,#REF!,#REF!,#REF!,#REF!))</f>
        <v>#REF!</v>
      </c>
      <c r="CH12" s="38" t="str">
        <f t="shared" si="5"/>
        <v/>
      </c>
      <c r="CI12" s="29">
        <f t="shared" si="6"/>
        <v>59</v>
      </c>
      <c r="CJ12" s="38">
        <f t="shared" si="7"/>
        <v>12</v>
      </c>
      <c r="CK12" s="29">
        <f t="shared" si="8"/>
        <v>59</v>
      </c>
      <c r="CL12" s="38">
        <f t="shared" si="9"/>
        <v>12</v>
      </c>
      <c r="CM12" s="29" t="e">
        <f>IF(AND(#REF!="",#REF!="",#REF!="",#REF!=""),"",SUM(#REF!,#REF!,#REF!,#REF!,#REF!))</f>
        <v>#REF!</v>
      </c>
      <c r="CN12" s="38" t="str">
        <f t="shared" si="10"/>
        <v/>
      </c>
      <c r="CO12" s="38"/>
      <c r="CP12" s="38"/>
    </row>
    <row r="13" spans="1:99" ht="24.75" customHeight="1">
      <c r="A13" s="378">
        <v>7</v>
      </c>
      <c r="B13" s="359">
        <v>2</v>
      </c>
      <c r="C13" s="360" t="s">
        <v>17</v>
      </c>
      <c r="D13" s="361">
        <v>887</v>
      </c>
      <c r="E13" s="362">
        <v>40544</v>
      </c>
      <c r="F13" s="363" t="s">
        <v>461</v>
      </c>
      <c r="G13" s="363" t="s">
        <v>52</v>
      </c>
      <c r="H13" s="364" t="s">
        <v>35</v>
      </c>
      <c r="I13" s="365">
        <v>207</v>
      </c>
      <c r="J13" s="366" t="s">
        <v>18</v>
      </c>
      <c r="K13" s="367" t="s">
        <v>21</v>
      </c>
      <c r="L13" s="13">
        <v>9</v>
      </c>
      <c r="M13" s="8">
        <v>6</v>
      </c>
      <c r="N13" s="8">
        <v>39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7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9">
        <v>20</v>
      </c>
      <c r="AC13" s="20">
        <v>19</v>
      </c>
      <c r="AD13" s="20">
        <v>29</v>
      </c>
      <c r="AE13" s="8">
        <v>17</v>
      </c>
      <c r="AF13" s="62">
        <v>10</v>
      </c>
      <c r="AG13" s="60">
        <v>45</v>
      </c>
      <c r="AH13" s="8">
        <v>20</v>
      </c>
      <c r="AI13" s="14">
        <v>14</v>
      </c>
      <c r="AJ13" s="13">
        <v>9</v>
      </c>
      <c r="AK13" s="8">
        <v>6</v>
      </c>
      <c r="AL13" s="8">
        <v>31</v>
      </c>
      <c r="AM13" s="8">
        <v>5</v>
      </c>
      <c r="AN13" s="56">
        <v>10</v>
      </c>
      <c r="AO13" s="60">
        <v>55</v>
      </c>
      <c r="AP13" s="8">
        <v>15</v>
      </c>
      <c r="AQ13" s="14">
        <v>8</v>
      </c>
      <c r="AR13" s="13">
        <v>9</v>
      </c>
      <c r="AS13" s="8">
        <v>7</v>
      </c>
      <c r="AT13" s="8">
        <v>27</v>
      </c>
      <c r="AU13" s="8">
        <v>5</v>
      </c>
      <c r="AV13" s="56">
        <v>11</v>
      </c>
      <c r="AW13" s="60">
        <v>58</v>
      </c>
      <c r="AX13" s="8">
        <v>16</v>
      </c>
      <c r="AY13" s="14">
        <v>8</v>
      </c>
      <c r="AZ13" s="13">
        <v>21</v>
      </c>
      <c r="BA13" s="8">
        <v>30</v>
      </c>
      <c r="BB13" s="14">
        <v>35</v>
      </c>
      <c r="BC13" s="13">
        <v>16</v>
      </c>
      <c r="BD13" s="8">
        <v>30</v>
      </c>
      <c r="BE13" s="14">
        <v>21</v>
      </c>
      <c r="BF13" s="13">
        <v>23</v>
      </c>
      <c r="BG13" s="8">
        <v>32</v>
      </c>
      <c r="BH13" s="14">
        <v>36</v>
      </c>
      <c r="BI13" s="13">
        <v>220</v>
      </c>
      <c r="BJ13" s="109">
        <v>66</v>
      </c>
      <c r="BK13" s="1"/>
      <c r="BL13" s="494"/>
      <c r="BM13" s="495"/>
      <c r="BN13" s="495"/>
      <c r="BO13" s="1"/>
      <c r="CA13" s="29"/>
      <c r="CB13" s="29">
        <f t="shared" si="0"/>
        <v>207</v>
      </c>
      <c r="CC13" s="38">
        <f t="shared" si="1"/>
        <v>71</v>
      </c>
      <c r="CD13" s="38">
        <f t="shared" si="2"/>
        <v>15</v>
      </c>
      <c r="CE13" s="29">
        <f t="shared" si="3"/>
        <v>41</v>
      </c>
      <c r="CF13" s="38">
        <f t="shared" si="4"/>
        <v>9</v>
      </c>
      <c r="CG13" s="29" t="e">
        <f>IF(AND(#REF!="",#REF!="",#REF!="",#REF!=""),"",SUM(#REF!,#REF!,#REF!,#REF!,#REF!))</f>
        <v>#REF!</v>
      </c>
      <c r="CH13" s="38" t="str">
        <f t="shared" si="5"/>
        <v/>
      </c>
      <c r="CI13" s="29">
        <f t="shared" si="6"/>
        <v>61</v>
      </c>
      <c r="CJ13" s="38">
        <f t="shared" si="7"/>
        <v>13</v>
      </c>
      <c r="CK13" s="29">
        <f t="shared" si="8"/>
        <v>59</v>
      </c>
      <c r="CL13" s="38">
        <f t="shared" si="9"/>
        <v>12</v>
      </c>
      <c r="CM13" s="29" t="e">
        <f>IF(AND(#REF!="",#REF!="",#REF!="",#REF!=""),"",SUM(#REF!,#REF!,#REF!,#REF!,#REF!))</f>
        <v>#REF!</v>
      </c>
      <c r="CN13" s="38" t="str">
        <f t="shared" si="10"/>
        <v/>
      </c>
      <c r="CO13" s="38"/>
      <c r="CP13" s="38"/>
    </row>
    <row r="14" spans="1:99" ht="24.75" customHeight="1">
      <c r="A14" s="358">
        <v>8</v>
      </c>
      <c r="B14" s="359">
        <v>2</v>
      </c>
      <c r="C14" s="360" t="s">
        <v>17</v>
      </c>
      <c r="D14" s="361">
        <v>744</v>
      </c>
      <c r="E14" s="362">
        <v>41649</v>
      </c>
      <c r="F14" s="363" t="s">
        <v>56</v>
      </c>
      <c r="G14" s="363" t="s">
        <v>65</v>
      </c>
      <c r="H14" s="364" t="s">
        <v>38</v>
      </c>
      <c r="I14" s="365">
        <v>208</v>
      </c>
      <c r="J14" s="366" t="s">
        <v>20</v>
      </c>
      <c r="K14" s="367" t="s">
        <v>19</v>
      </c>
      <c r="L14" s="13">
        <v>9</v>
      </c>
      <c r="M14" s="8">
        <v>7</v>
      </c>
      <c r="N14" s="8">
        <v>37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8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9">
        <v>20</v>
      </c>
      <c r="AC14" s="20">
        <v>19</v>
      </c>
      <c r="AD14" s="20">
        <v>29</v>
      </c>
      <c r="AE14" s="8">
        <v>17</v>
      </c>
      <c r="AF14" s="62">
        <v>10</v>
      </c>
      <c r="AG14" s="60">
        <v>45</v>
      </c>
      <c r="AH14" s="8">
        <v>20</v>
      </c>
      <c r="AI14" s="14">
        <v>14</v>
      </c>
      <c r="AJ14" s="13">
        <v>9</v>
      </c>
      <c r="AK14" s="8">
        <v>6</v>
      </c>
      <c r="AL14" s="8">
        <v>31</v>
      </c>
      <c r="AM14" s="8">
        <v>4</v>
      </c>
      <c r="AN14" s="56">
        <v>11</v>
      </c>
      <c r="AO14" s="60">
        <v>55</v>
      </c>
      <c r="AP14" s="8">
        <v>15</v>
      </c>
      <c r="AQ14" s="14">
        <v>8</v>
      </c>
      <c r="AR14" s="13">
        <v>9</v>
      </c>
      <c r="AS14" s="8">
        <v>7</v>
      </c>
      <c r="AT14" s="8">
        <v>29</v>
      </c>
      <c r="AU14" s="8">
        <v>6</v>
      </c>
      <c r="AV14" s="56">
        <v>11</v>
      </c>
      <c r="AW14" s="60">
        <v>58</v>
      </c>
      <c r="AX14" s="8">
        <v>16</v>
      </c>
      <c r="AY14" s="14">
        <v>8</v>
      </c>
      <c r="AZ14" s="13">
        <v>21</v>
      </c>
      <c r="BA14" s="8">
        <v>32</v>
      </c>
      <c r="BB14" s="14">
        <v>36</v>
      </c>
      <c r="BC14" s="13">
        <v>16</v>
      </c>
      <c r="BD14" s="8">
        <v>31</v>
      </c>
      <c r="BE14" s="14">
        <v>21</v>
      </c>
      <c r="BF14" s="13">
        <v>25</v>
      </c>
      <c r="BG14" s="8">
        <v>32</v>
      </c>
      <c r="BH14" s="14">
        <v>35</v>
      </c>
      <c r="BI14" s="13">
        <v>220</v>
      </c>
      <c r="BJ14" s="109">
        <v>80</v>
      </c>
      <c r="BK14" s="1"/>
      <c r="BL14" s="492" t="s">
        <v>14</v>
      </c>
      <c r="BM14" s="493"/>
      <c r="BN14" s="493"/>
      <c r="BO14" s="1"/>
      <c r="CA14" s="29"/>
      <c r="CB14" s="29">
        <f t="shared" si="0"/>
        <v>208</v>
      </c>
      <c r="CC14" s="38">
        <f t="shared" si="1"/>
        <v>70</v>
      </c>
      <c r="CD14" s="38">
        <f t="shared" si="2"/>
        <v>14</v>
      </c>
      <c r="CE14" s="29">
        <f t="shared" si="3"/>
        <v>40</v>
      </c>
      <c r="CF14" s="38">
        <f t="shared" si="4"/>
        <v>8</v>
      </c>
      <c r="CG14" s="29" t="e">
        <f>IF(AND(#REF!="",#REF!="",#REF!="",#REF!=""),"",SUM(#REF!,#REF!,#REF!,#REF!,#REF!))</f>
        <v>#REF!</v>
      </c>
      <c r="CH14" s="38" t="str">
        <f t="shared" si="5"/>
        <v/>
      </c>
      <c r="CI14" s="29">
        <f t="shared" si="6"/>
        <v>61</v>
      </c>
      <c r="CJ14" s="38">
        <f t="shared" si="7"/>
        <v>13</v>
      </c>
      <c r="CK14" s="29">
        <f t="shared" si="8"/>
        <v>62</v>
      </c>
      <c r="CL14" s="38">
        <f t="shared" si="9"/>
        <v>13</v>
      </c>
      <c r="CM14" s="29" t="e">
        <f>IF(AND(#REF!="",#REF!="",#REF!="",#REF!=""),"",SUM(#REF!,#REF!,#REF!,#REF!,#REF!))</f>
        <v>#REF!</v>
      </c>
      <c r="CN14" s="38" t="str">
        <f t="shared" si="10"/>
        <v/>
      </c>
      <c r="CO14" s="38"/>
      <c r="CP14" s="38"/>
    </row>
    <row r="15" spans="1:99" ht="24.75" customHeight="1">
      <c r="A15" s="378">
        <v>9</v>
      </c>
      <c r="B15" s="359">
        <v>2</v>
      </c>
      <c r="C15" s="360" t="s">
        <v>17</v>
      </c>
      <c r="D15" s="361">
        <v>880</v>
      </c>
      <c r="E15" s="362" t="s">
        <v>138</v>
      </c>
      <c r="F15" s="363" t="s">
        <v>462</v>
      </c>
      <c r="G15" s="363" t="s">
        <v>463</v>
      </c>
      <c r="H15" s="364" t="s">
        <v>404</v>
      </c>
      <c r="I15" s="365">
        <v>209</v>
      </c>
      <c r="J15" s="366" t="s">
        <v>20</v>
      </c>
      <c r="K15" s="367" t="s">
        <v>23</v>
      </c>
      <c r="L15" s="13">
        <v>9</v>
      </c>
      <c r="M15" s="8">
        <v>8</v>
      </c>
      <c r="N15" s="8">
        <v>35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9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9">
        <v>20</v>
      </c>
      <c r="AC15" s="20">
        <v>19</v>
      </c>
      <c r="AD15" s="20">
        <v>29</v>
      </c>
      <c r="AE15" s="8">
        <v>17</v>
      </c>
      <c r="AF15" s="62">
        <v>10</v>
      </c>
      <c r="AG15" s="60">
        <v>45</v>
      </c>
      <c r="AH15" s="8">
        <v>20</v>
      </c>
      <c r="AI15" s="14">
        <v>14</v>
      </c>
      <c r="AJ15" s="13">
        <v>9</v>
      </c>
      <c r="AK15" s="8">
        <v>6</v>
      </c>
      <c r="AL15" s="8">
        <v>31</v>
      </c>
      <c r="AM15" s="8">
        <v>5</v>
      </c>
      <c r="AN15" s="56">
        <v>9</v>
      </c>
      <c r="AO15" s="60">
        <v>55</v>
      </c>
      <c r="AP15" s="8">
        <v>15</v>
      </c>
      <c r="AQ15" s="14">
        <v>8</v>
      </c>
      <c r="AR15" s="13">
        <v>9</v>
      </c>
      <c r="AS15" s="8">
        <v>7</v>
      </c>
      <c r="AT15" s="8">
        <v>30</v>
      </c>
      <c r="AU15" s="8">
        <v>4</v>
      </c>
      <c r="AV15" s="56">
        <v>11</v>
      </c>
      <c r="AW15" s="60">
        <v>58</v>
      </c>
      <c r="AX15" s="8">
        <v>16</v>
      </c>
      <c r="AY15" s="14">
        <v>8</v>
      </c>
      <c r="AZ15" s="13">
        <v>21</v>
      </c>
      <c r="BA15" s="8">
        <v>32</v>
      </c>
      <c r="BB15" s="14">
        <v>35</v>
      </c>
      <c r="BC15" s="13">
        <v>16</v>
      </c>
      <c r="BD15" s="8">
        <v>32</v>
      </c>
      <c r="BE15" s="14">
        <v>23</v>
      </c>
      <c r="BF15" s="13">
        <v>24</v>
      </c>
      <c r="BG15" s="8">
        <v>31</v>
      </c>
      <c r="BH15" s="14">
        <v>34</v>
      </c>
      <c r="BI15" s="13">
        <v>220</v>
      </c>
      <c r="BJ15" s="109">
        <v>68</v>
      </c>
      <c r="BK15" s="1"/>
      <c r="BL15" s="492"/>
      <c r="BM15" s="493"/>
      <c r="BN15" s="493"/>
      <c r="BO15" s="1"/>
      <c r="CA15" s="29"/>
      <c r="CB15" s="29">
        <f t="shared" si="0"/>
        <v>209</v>
      </c>
      <c r="CC15" s="38">
        <f t="shared" si="1"/>
        <v>69</v>
      </c>
      <c r="CD15" s="38">
        <f t="shared" si="2"/>
        <v>14</v>
      </c>
      <c r="CE15" s="29">
        <f t="shared" si="3"/>
        <v>42</v>
      </c>
      <c r="CF15" s="38">
        <f t="shared" si="4"/>
        <v>9</v>
      </c>
      <c r="CG15" s="29" t="e">
        <f>IF(AND(#REF!="",#REF!="",#REF!="",#REF!=""),"",SUM(#REF!,#REF!,#REF!,#REF!,#REF!))</f>
        <v>#REF!</v>
      </c>
      <c r="CH15" s="38" t="str">
        <f t="shared" si="5"/>
        <v/>
      </c>
      <c r="CI15" s="29">
        <f t="shared" si="6"/>
        <v>60</v>
      </c>
      <c r="CJ15" s="38">
        <f t="shared" si="7"/>
        <v>12</v>
      </c>
      <c r="CK15" s="29">
        <f t="shared" si="8"/>
        <v>61</v>
      </c>
      <c r="CL15" s="38">
        <f t="shared" si="9"/>
        <v>13</v>
      </c>
      <c r="CM15" s="29" t="e">
        <f>IF(AND(#REF!="",#REF!="",#REF!="",#REF!=""),"",SUM(#REF!,#REF!,#REF!,#REF!,#REF!))</f>
        <v>#REF!</v>
      </c>
      <c r="CN15" s="38" t="str">
        <f t="shared" si="10"/>
        <v/>
      </c>
      <c r="CO15" s="38"/>
      <c r="CP15" s="38"/>
    </row>
    <row r="16" spans="1:99" ht="24.75" customHeight="1">
      <c r="A16" s="378">
        <v>10</v>
      </c>
      <c r="B16" s="359">
        <v>2</v>
      </c>
      <c r="C16" s="360" t="s">
        <v>17</v>
      </c>
      <c r="D16" s="361">
        <v>738</v>
      </c>
      <c r="E16" s="362" t="s">
        <v>139</v>
      </c>
      <c r="F16" s="363" t="s">
        <v>464</v>
      </c>
      <c r="G16" s="363" t="s">
        <v>465</v>
      </c>
      <c r="H16" s="364" t="s">
        <v>466</v>
      </c>
      <c r="I16" s="365">
        <v>210</v>
      </c>
      <c r="J16" s="366" t="s">
        <v>18</v>
      </c>
      <c r="K16" s="367" t="s">
        <v>19</v>
      </c>
      <c r="L16" s="13" t="s">
        <v>4</v>
      </c>
      <c r="M16" s="8">
        <v>3</v>
      </c>
      <c r="N16" s="8">
        <v>36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10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9">
        <v>20</v>
      </c>
      <c r="AC16" s="20">
        <v>19</v>
      </c>
      <c r="AD16" s="20">
        <v>29</v>
      </c>
      <c r="AE16" s="8">
        <v>17</v>
      </c>
      <c r="AF16" s="62">
        <v>10</v>
      </c>
      <c r="AG16" s="60">
        <v>45</v>
      </c>
      <c r="AH16" s="8">
        <v>20</v>
      </c>
      <c r="AI16" s="14">
        <v>14</v>
      </c>
      <c r="AJ16" s="13">
        <v>9</v>
      </c>
      <c r="AK16" s="8">
        <v>6</v>
      </c>
      <c r="AL16" s="8" t="s">
        <v>3</v>
      </c>
      <c r="AM16" s="8">
        <v>4</v>
      </c>
      <c r="AN16" s="56">
        <v>9</v>
      </c>
      <c r="AO16" s="60">
        <v>55</v>
      </c>
      <c r="AP16" s="8">
        <v>15</v>
      </c>
      <c r="AQ16" s="14">
        <v>8</v>
      </c>
      <c r="AR16" s="13">
        <v>9</v>
      </c>
      <c r="AS16" s="8">
        <v>7</v>
      </c>
      <c r="AT16" s="8">
        <v>32</v>
      </c>
      <c r="AU16" s="8">
        <v>6</v>
      </c>
      <c r="AV16" s="56">
        <v>11</v>
      </c>
      <c r="AW16" s="60">
        <v>58</v>
      </c>
      <c r="AX16" s="8">
        <v>16</v>
      </c>
      <c r="AY16" s="14">
        <v>8</v>
      </c>
      <c r="AZ16" s="13">
        <v>21</v>
      </c>
      <c r="BA16" s="8">
        <v>32</v>
      </c>
      <c r="BB16" s="14">
        <v>34</v>
      </c>
      <c r="BC16" s="13">
        <v>16</v>
      </c>
      <c r="BD16" s="8">
        <v>33</v>
      </c>
      <c r="BE16" s="14">
        <v>21</v>
      </c>
      <c r="BF16" s="13">
        <v>23</v>
      </c>
      <c r="BG16" s="8">
        <v>30</v>
      </c>
      <c r="BH16" s="14">
        <v>31</v>
      </c>
      <c r="BI16" s="13">
        <v>220</v>
      </c>
      <c r="BJ16" s="109">
        <v>72</v>
      </c>
      <c r="BK16" s="1"/>
      <c r="BL16" s="487" t="s">
        <v>2</v>
      </c>
      <c r="BM16" s="488"/>
      <c r="BN16" s="488"/>
      <c r="BO16" s="1"/>
      <c r="CA16" s="29"/>
      <c r="CB16" s="29">
        <f t="shared" si="0"/>
        <v>210</v>
      </c>
      <c r="CC16" s="38">
        <f t="shared" si="1"/>
        <v>56</v>
      </c>
      <c r="CD16" s="38">
        <f t="shared" si="2"/>
        <v>12</v>
      </c>
      <c r="CE16" s="29">
        <f t="shared" si="3"/>
        <v>42</v>
      </c>
      <c r="CF16" s="38">
        <f t="shared" si="4"/>
        <v>9</v>
      </c>
      <c r="CG16" s="29" t="e">
        <f>IF(AND(#REF!="",#REF!="",#REF!="",#REF!=""),"",SUM(#REF!,#REF!,#REF!,#REF!,#REF!))</f>
        <v>#REF!</v>
      </c>
      <c r="CH16" s="38" t="str">
        <f t="shared" si="5"/>
        <v/>
      </c>
      <c r="CI16" s="29">
        <f t="shared" si="6"/>
        <v>28</v>
      </c>
      <c r="CJ16" s="38">
        <f t="shared" si="7"/>
        <v>6</v>
      </c>
      <c r="CK16" s="29">
        <f t="shared" si="8"/>
        <v>65</v>
      </c>
      <c r="CL16" s="38">
        <f t="shared" si="9"/>
        <v>13</v>
      </c>
      <c r="CM16" s="29" t="e">
        <f>IF(AND(#REF!="",#REF!="",#REF!="",#REF!=""),"",SUM(#REF!,#REF!,#REF!,#REF!,#REF!))</f>
        <v>#REF!</v>
      </c>
      <c r="CN16" s="38" t="str">
        <f t="shared" si="10"/>
        <v/>
      </c>
      <c r="CO16" s="38"/>
      <c r="CP16" s="38"/>
    </row>
    <row r="17" spans="1:94" ht="24.75" customHeight="1">
      <c r="A17" s="358">
        <v>11</v>
      </c>
      <c r="B17" s="359">
        <v>2</v>
      </c>
      <c r="C17" s="360" t="s">
        <v>17</v>
      </c>
      <c r="D17" s="361">
        <v>881</v>
      </c>
      <c r="E17" s="362">
        <v>40909</v>
      </c>
      <c r="F17" s="363" t="s">
        <v>67</v>
      </c>
      <c r="G17" s="363" t="s">
        <v>467</v>
      </c>
      <c r="H17" s="364" t="s">
        <v>468</v>
      </c>
      <c r="I17" s="365">
        <v>211</v>
      </c>
      <c r="J17" s="366" t="s">
        <v>18</v>
      </c>
      <c r="K17" s="367" t="s">
        <v>23</v>
      </c>
      <c r="L17" s="13">
        <v>9</v>
      </c>
      <c r="M17" s="8">
        <v>9</v>
      </c>
      <c r="N17" s="8">
        <v>39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11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9">
        <v>20</v>
      </c>
      <c r="AC17" s="20">
        <v>19</v>
      </c>
      <c r="AD17" s="20">
        <v>29</v>
      </c>
      <c r="AE17" s="8">
        <v>17</v>
      </c>
      <c r="AF17" s="62">
        <v>10</v>
      </c>
      <c r="AG17" s="60">
        <v>45</v>
      </c>
      <c r="AH17" s="8">
        <v>20</v>
      </c>
      <c r="AI17" s="14">
        <v>14</v>
      </c>
      <c r="AJ17" s="13">
        <v>9</v>
      </c>
      <c r="AK17" s="8">
        <v>6</v>
      </c>
      <c r="AL17" s="8" t="s">
        <v>4</v>
      </c>
      <c r="AM17" s="8">
        <v>5</v>
      </c>
      <c r="AN17" s="56">
        <v>9</v>
      </c>
      <c r="AO17" s="60">
        <v>55</v>
      </c>
      <c r="AP17" s="8">
        <v>15</v>
      </c>
      <c r="AQ17" s="14">
        <v>8</v>
      </c>
      <c r="AR17" s="13">
        <v>9</v>
      </c>
      <c r="AS17" s="8">
        <v>7</v>
      </c>
      <c r="AT17" s="8">
        <v>25</v>
      </c>
      <c r="AU17" s="8">
        <v>4</v>
      </c>
      <c r="AV17" s="56">
        <v>11</v>
      </c>
      <c r="AW17" s="60">
        <v>58</v>
      </c>
      <c r="AX17" s="8">
        <v>16</v>
      </c>
      <c r="AY17" s="14">
        <v>8</v>
      </c>
      <c r="AZ17" s="13">
        <v>21</v>
      </c>
      <c r="BA17" s="8">
        <v>32</v>
      </c>
      <c r="BB17" s="14">
        <v>32</v>
      </c>
      <c r="BC17" s="13">
        <v>16</v>
      </c>
      <c r="BD17" s="8">
        <v>32</v>
      </c>
      <c r="BE17" s="14">
        <v>23</v>
      </c>
      <c r="BF17" s="13"/>
      <c r="BG17" s="8"/>
      <c r="BH17" s="14"/>
      <c r="BI17" s="13">
        <v>220</v>
      </c>
      <c r="BJ17" s="109">
        <v>66</v>
      </c>
      <c r="BK17" s="1"/>
      <c r="BL17" s="487"/>
      <c r="BM17" s="488"/>
      <c r="BN17" s="488"/>
      <c r="BO17" s="1"/>
      <c r="CA17" s="29"/>
      <c r="CB17" s="29">
        <f t="shared" si="0"/>
        <v>211</v>
      </c>
      <c r="CC17" s="38">
        <f t="shared" si="1"/>
        <v>74</v>
      </c>
      <c r="CD17" s="38">
        <f t="shared" si="2"/>
        <v>15</v>
      </c>
      <c r="CE17" s="29">
        <f t="shared" si="3"/>
        <v>44</v>
      </c>
      <c r="CF17" s="38">
        <f t="shared" si="4"/>
        <v>9</v>
      </c>
      <c r="CG17" s="29" t="e">
        <f>IF(AND(#REF!="",#REF!="",#REF!="",#REF!=""),"",SUM(#REF!,#REF!,#REF!,#REF!,#REF!))</f>
        <v>#REF!</v>
      </c>
      <c r="CH17" s="38" t="str">
        <f t="shared" si="5"/>
        <v/>
      </c>
      <c r="CI17" s="29">
        <f t="shared" si="6"/>
        <v>29</v>
      </c>
      <c r="CJ17" s="38">
        <f t="shared" si="7"/>
        <v>6</v>
      </c>
      <c r="CK17" s="29">
        <f t="shared" si="8"/>
        <v>56</v>
      </c>
      <c r="CL17" s="38">
        <f t="shared" si="9"/>
        <v>12</v>
      </c>
      <c r="CM17" s="29" t="e">
        <f>IF(AND(#REF!="",#REF!="",#REF!="",#REF!=""),"",SUM(#REF!,#REF!,#REF!,#REF!,#REF!))</f>
        <v>#REF!</v>
      </c>
      <c r="CN17" s="38" t="str">
        <f t="shared" si="10"/>
        <v/>
      </c>
      <c r="CO17" s="38"/>
      <c r="CP17" s="38"/>
    </row>
    <row r="18" spans="1:94" ht="24.75" customHeight="1">
      <c r="A18" s="378">
        <v>12</v>
      </c>
      <c r="B18" s="359">
        <v>2</v>
      </c>
      <c r="C18" s="360" t="s">
        <v>17</v>
      </c>
      <c r="D18" s="361">
        <v>736</v>
      </c>
      <c r="E18" s="362" t="s">
        <v>140</v>
      </c>
      <c r="F18" s="363" t="s">
        <v>469</v>
      </c>
      <c r="G18" s="363" t="s">
        <v>470</v>
      </c>
      <c r="H18" s="364" t="s">
        <v>71</v>
      </c>
      <c r="I18" s="365">
        <v>212</v>
      </c>
      <c r="J18" s="366" t="s">
        <v>18</v>
      </c>
      <c r="K18" s="367" t="s">
        <v>19</v>
      </c>
      <c r="L18" s="13">
        <v>9</v>
      </c>
      <c r="M18" s="8">
        <v>9</v>
      </c>
      <c r="N18" s="8">
        <v>40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19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9">
        <v>20</v>
      </c>
      <c r="AC18" s="20">
        <v>19</v>
      </c>
      <c r="AD18" s="20">
        <v>29</v>
      </c>
      <c r="AE18" s="8">
        <v>17</v>
      </c>
      <c r="AF18" s="62">
        <v>10</v>
      </c>
      <c r="AG18" s="60">
        <v>45</v>
      </c>
      <c r="AH18" s="8">
        <v>20</v>
      </c>
      <c r="AI18" s="14">
        <v>14</v>
      </c>
      <c r="AJ18" s="13">
        <v>9</v>
      </c>
      <c r="AK18" s="8">
        <v>6</v>
      </c>
      <c r="AL18" s="8" t="s">
        <v>80</v>
      </c>
      <c r="AM18" s="8">
        <v>6</v>
      </c>
      <c r="AN18" s="56">
        <v>9</v>
      </c>
      <c r="AO18" s="60">
        <v>55</v>
      </c>
      <c r="AP18" s="8">
        <v>15</v>
      </c>
      <c r="AQ18" s="14">
        <v>8</v>
      </c>
      <c r="AR18" s="13">
        <v>9</v>
      </c>
      <c r="AS18" s="8">
        <v>7</v>
      </c>
      <c r="AT18" s="8">
        <v>29</v>
      </c>
      <c r="AU18" s="8">
        <v>4</v>
      </c>
      <c r="AV18" s="56">
        <v>11</v>
      </c>
      <c r="AW18" s="60">
        <v>58</v>
      </c>
      <c r="AX18" s="8">
        <v>16</v>
      </c>
      <c r="AY18" s="14">
        <v>8</v>
      </c>
      <c r="AZ18" s="13">
        <v>21</v>
      </c>
      <c r="BA18" s="8">
        <v>32</v>
      </c>
      <c r="BB18" s="14">
        <v>32</v>
      </c>
      <c r="BC18" s="13">
        <v>16</v>
      </c>
      <c r="BD18" s="8">
        <v>31</v>
      </c>
      <c r="BE18" s="14">
        <v>21</v>
      </c>
      <c r="BF18" s="13"/>
      <c r="BG18" s="8"/>
      <c r="BH18" s="14"/>
      <c r="BI18" s="13">
        <v>220</v>
      </c>
      <c r="BJ18" s="109">
        <v>78</v>
      </c>
      <c r="BK18" s="1"/>
      <c r="BL18" s="1"/>
      <c r="BM18" s="1"/>
      <c r="BN18" s="1"/>
      <c r="BO18" s="1"/>
      <c r="CA18" s="29"/>
      <c r="CB18" s="29">
        <f t="shared" si="0"/>
        <v>212</v>
      </c>
      <c r="CC18" s="38">
        <f t="shared" si="1"/>
        <v>75</v>
      </c>
      <c r="CD18" s="38">
        <f t="shared" si="2"/>
        <v>15</v>
      </c>
      <c r="CE18" s="29">
        <f t="shared" si="3"/>
        <v>52</v>
      </c>
      <c r="CF18" s="38">
        <f t="shared" si="4"/>
        <v>11</v>
      </c>
      <c r="CG18" s="29" t="e">
        <f>IF(AND(#REF!="",#REF!="",#REF!="",#REF!=""),"",SUM(#REF!,#REF!,#REF!,#REF!,#REF!))</f>
        <v>#REF!</v>
      </c>
      <c r="CH18" s="38" t="str">
        <f t="shared" si="5"/>
        <v/>
      </c>
      <c r="CI18" s="29">
        <f t="shared" si="6"/>
        <v>30</v>
      </c>
      <c r="CJ18" s="38">
        <f t="shared" si="7"/>
        <v>6</v>
      </c>
      <c r="CK18" s="29">
        <f t="shared" si="8"/>
        <v>60</v>
      </c>
      <c r="CL18" s="38">
        <f t="shared" si="9"/>
        <v>12</v>
      </c>
      <c r="CM18" s="29" t="e">
        <f>IF(AND(#REF!="",#REF!="",#REF!="",#REF!=""),"",SUM(#REF!,#REF!,#REF!,#REF!,#REF!))</f>
        <v>#REF!</v>
      </c>
      <c r="CN18" s="38" t="str">
        <f t="shared" si="10"/>
        <v/>
      </c>
      <c r="CO18" s="38"/>
      <c r="CP18" s="38"/>
    </row>
    <row r="19" spans="1:94" ht="24.75" customHeight="1">
      <c r="A19" s="378">
        <v>13</v>
      </c>
      <c r="B19" s="359">
        <v>2</v>
      </c>
      <c r="C19" s="360" t="s">
        <v>17</v>
      </c>
      <c r="D19" s="361">
        <v>875</v>
      </c>
      <c r="E19" s="362">
        <v>41278</v>
      </c>
      <c r="F19" s="363" t="s">
        <v>471</v>
      </c>
      <c r="G19" s="363" t="s">
        <v>52</v>
      </c>
      <c r="H19" s="364" t="s">
        <v>61</v>
      </c>
      <c r="I19" s="365">
        <v>213</v>
      </c>
      <c r="J19" s="366" t="s">
        <v>18</v>
      </c>
      <c r="K19" s="367" t="s">
        <v>21</v>
      </c>
      <c r="L19" s="13">
        <v>5</v>
      </c>
      <c r="M19" s="8">
        <v>6</v>
      </c>
      <c r="N19" s="8">
        <v>41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18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9">
        <v>20</v>
      </c>
      <c r="AC19" s="20">
        <v>19</v>
      </c>
      <c r="AD19" s="20">
        <v>29</v>
      </c>
      <c r="AE19" s="8">
        <v>17</v>
      </c>
      <c r="AF19" s="62">
        <v>10</v>
      </c>
      <c r="AG19" s="60">
        <v>45</v>
      </c>
      <c r="AH19" s="8">
        <v>20</v>
      </c>
      <c r="AI19" s="14">
        <v>14</v>
      </c>
      <c r="AJ19" s="13">
        <v>9</v>
      </c>
      <c r="AK19" s="8">
        <v>6</v>
      </c>
      <c r="AL19" s="8">
        <v>31</v>
      </c>
      <c r="AM19" s="8">
        <v>5</v>
      </c>
      <c r="AN19" s="56">
        <v>9</v>
      </c>
      <c r="AO19" s="60">
        <v>55</v>
      </c>
      <c r="AP19" s="8">
        <v>15</v>
      </c>
      <c r="AQ19" s="14">
        <v>8</v>
      </c>
      <c r="AR19" s="13">
        <v>9</v>
      </c>
      <c r="AS19" s="8">
        <v>7</v>
      </c>
      <c r="AT19" s="8">
        <v>28</v>
      </c>
      <c r="AU19" s="8">
        <v>4</v>
      </c>
      <c r="AV19" s="56">
        <v>11</v>
      </c>
      <c r="AW19" s="60">
        <v>58</v>
      </c>
      <c r="AX19" s="8">
        <v>16</v>
      </c>
      <c r="AY19" s="14">
        <v>8</v>
      </c>
      <c r="AZ19" s="13"/>
      <c r="BA19" s="8"/>
      <c r="BB19" s="14"/>
      <c r="BC19" s="13"/>
      <c r="BD19" s="8"/>
      <c r="BE19" s="14"/>
      <c r="BF19" s="13"/>
      <c r="BG19" s="8"/>
      <c r="BH19" s="14"/>
      <c r="BI19" s="13">
        <v>220</v>
      </c>
      <c r="BJ19" s="109">
        <v>50</v>
      </c>
      <c r="BK19" s="1"/>
      <c r="BL19" s="1"/>
      <c r="BM19" s="1"/>
      <c r="BN19" s="1"/>
      <c r="BO19" s="1"/>
      <c r="CA19" s="29"/>
      <c r="CB19" s="29">
        <f t="shared" si="0"/>
        <v>213</v>
      </c>
      <c r="CC19" s="38">
        <f t="shared" si="1"/>
        <v>62</v>
      </c>
      <c r="CD19" s="38">
        <f t="shared" si="2"/>
        <v>13</v>
      </c>
      <c r="CE19" s="29">
        <f t="shared" si="3"/>
        <v>51</v>
      </c>
      <c r="CF19" s="38">
        <f t="shared" si="4"/>
        <v>11</v>
      </c>
      <c r="CG19" s="29" t="e">
        <f>IF(AND(#REF!="",#REF!="",#REF!="",#REF!=""),"",SUM(#REF!,#REF!,#REF!,#REF!,#REF!))</f>
        <v>#REF!</v>
      </c>
      <c r="CH19" s="38" t="str">
        <f t="shared" si="5"/>
        <v/>
      </c>
      <c r="CI19" s="29">
        <f t="shared" si="6"/>
        <v>60</v>
      </c>
      <c r="CJ19" s="38">
        <f t="shared" si="7"/>
        <v>12</v>
      </c>
      <c r="CK19" s="29">
        <f t="shared" si="8"/>
        <v>59</v>
      </c>
      <c r="CL19" s="38">
        <f t="shared" si="9"/>
        <v>12</v>
      </c>
      <c r="CM19" s="29" t="e">
        <f>IF(AND(#REF!="",#REF!="",#REF!="",#REF!=""),"",SUM(#REF!,#REF!,#REF!,#REF!,#REF!))</f>
        <v>#REF!</v>
      </c>
      <c r="CN19" s="38" t="str">
        <f t="shared" si="10"/>
        <v/>
      </c>
      <c r="CO19" s="38"/>
      <c r="CP19" s="38"/>
    </row>
    <row r="20" spans="1:94" ht="24.75" customHeight="1">
      <c r="A20" s="358">
        <v>14</v>
      </c>
      <c r="B20" s="359">
        <v>2</v>
      </c>
      <c r="C20" s="360" t="s">
        <v>17</v>
      </c>
      <c r="D20" s="361">
        <v>730</v>
      </c>
      <c r="E20" s="362">
        <v>42006</v>
      </c>
      <c r="F20" s="363" t="s">
        <v>472</v>
      </c>
      <c r="G20" s="363" t="s">
        <v>473</v>
      </c>
      <c r="H20" s="364" t="s">
        <v>68</v>
      </c>
      <c r="I20" s="365">
        <v>214</v>
      </c>
      <c r="J20" s="366" t="s">
        <v>20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25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9">
        <v>20</v>
      </c>
      <c r="AC20" s="20">
        <v>19</v>
      </c>
      <c r="AD20" s="20">
        <v>29</v>
      </c>
      <c r="AE20" s="8">
        <v>17</v>
      </c>
      <c r="AF20" s="62">
        <v>10</v>
      </c>
      <c r="AG20" s="60">
        <v>45</v>
      </c>
      <c r="AH20" s="8">
        <v>20</v>
      </c>
      <c r="AI20" s="14">
        <v>14</v>
      </c>
      <c r="AJ20" s="13">
        <v>9</v>
      </c>
      <c r="AK20" s="8">
        <v>6</v>
      </c>
      <c r="AL20" s="8">
        <v>32</v>
      </c>
      <c r="AM20" s="8">
        <v>5</v>
      </c>
      <c r="AN20" s="56">
        <v>9</v>
      </c>
      <c r="AO20" s="60">
        <v>55</v>
      </c>
      <c r="AP20" s="8">
        <v>15</v>
      </c>
      <c r="AQ20" s="14">
        <v>8</v>
      </c>
      <c r="AR20" s="13">
        <v>9</v>
      </c>
      <c r="AS20" s="8">
        <v>7</v>
      </c>
      <c r="AT20" s="8">
        <v>27</v>
      </c>
      <c r="AU20" s="8">
        <v>4</v>
      </c>
      <c r="AV20" s="56">
        <v>12</v>
      </c>
      <c r="AW20" s="60">
        <v>58</v>
      </c>
      <c r="AX20" s="8">
        <v>16</v>
      </c>
      <c r="AY20" s="14">
        <v>8</v>
      </c>
      <c r="AZ20" s="13"/>
      <c r="BA20" s="8"/>
      <c r="BB20" s="14"/>
      <c r="BC20" s="13"/>
      <c r="BD20" s="8"/>
      <c r="BE20" s="14"/>
      <c r="BF20" s="13"/>
      <c r="BG20" s="8"/>
      <c r="BH20" s="14"/>
      <c r="BI20" s="13">
        <v>220</v>
      </c>
      <c r="BJ20" s="109">
        <v>76</v>
      </c>
      <c r="BK20" s="1"/>
      <c r="BL20" s="1"/>
      <c r="BM20" s="46"/>
      <c r="BN20" s="1"/>
      <c r="BO20" s="1"/>
      <c r="CA20" s="29"/>
      <c r="CB20" s="29">
        <f t="shared" si="0"/>
        <v>214</v>
      </c>
      <c r="CC20" s="38">
        <f t="shared" si="1"/>
        <v>50</v>
      </c>
      <c r="CD20" s="38">
        <f t="shared" si="2"/>
        <v>10</v>
      </c>
      <c r="CE20" s="29">
        <f t="shared" si="3"/>
        <v>56</v>
      </c>
      <c r="CF20" s="38">
        <f t="shared" si="4"/>
        <v>12</v>
      </c>
      <c r="CG20" s="29" t="e">
        <f>IF(AND(#REF!="",#REF!="",#REF!="",#REF!=""),"",SUM(#REF!,#REF!,#REF!,#REF!,#REF!))</f>
        <v>#REF!</v>
      </c>
      <c r="CH20" s="38" t="str">
        <f t="shared" si="5"/>
        <v/>
      </c>
      <c r="CI20" s="29">
        <f t="shared" si="6"/>
        <v>61</v>
      </c>
      <c r="CJ20" s="38">
        <f t="shared" si="7"/>
        <v>13</v>
      </c>
      <c r="CK20" s="29">
        <f t="shared" si="8"/>
        <v>59</v>
      </c>
      <c r="CL20" s="38">
        <f t="shared" si="9"/>
        <v>12</v>
      </c>
      <c r="CM20" s="29" t="e">
        <f>IF(AND(#REF!="",#REF!="",#REF!="",#REF!=""),"",SUM(#REF!,#REF!,#REF!,#REF!,#REF!))</f>
        <v>#REF!</v>
      </c>
      <c r="CN20" s="38" t="str">
        <f t="shared" si="10"/>
        <v/>
      </c>
      <c r="CO20" s="38"/>
      <c r="CP20" s="38"/>
    </row>
    <row r="21" spans="1:94" ht="24.75" customHeight="1">
      <c r="A21" s="378">
        <v>15</v>
      </c>
      <c r="B21" s="359">
        <v>2</v>
      </c>
      <c r="C21" s="360" t="s">
        <v>17</v>
      </c>
      <c r="D21" s="361">
        <v>888</v>
      </c>
      <c r="E21" s="362">
        <v>41275</v>
      </c>
      <c r="F21" s="363" t="s">
        <v>474</v>
      </c>
      <c r="G21" s="363" t="s">
        <v>475</v>
      </c>
      <c r="H21" s="364" t="s">
        <v>49</v>
      </c>
      <c r="I21" s="365">
        <v>215</v>
      </c>
      <c r="J21" s="366" t="s">
        <v>18</v>
      </c>
      <c r="K21" s="367" t="s">
        <v>19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54</v>
      </c>
      <c r="Z21" s="8">
        <v>4</v>
      </c>
      <c r="AA21" s="14">
        <v>9</v>
      </c>
      <c r="AB21" s="19">
        <v>20</v>
      </c>
      <c r="AC21" s="20">
        <v>19</v>
      </c>
      <c r="AD21" s="20">
        <v>29</v>
      </c>
      <c r="AE21" s="8">
        <v>17</v>
      </c>
      <c r="AF21" s="62">
        <v>10</v>
      </c>
      <c r="AG21" s="60">
        <v>45</v>
      </c>
      <c r="AH21" s="8">
        <v>20</v>
      </c>
      <c r="AI21" s="14">
        <v>14</v>
      </c>
      <c r="AJ21" s="13">
        <v>9</v>
      </c>
      <c r="AK21" s="8">
        <v>6</v>
      </c>
      <c r="AL21" s="8">
        <v>36</v>
      </c>
      <c r="AM21" s="8">
        <v>5</v>
      </c>
      <c r="AN21" s="56">
        <v>9</v>
      </c>
      <c r="AO21" s="60">
        <v>55</v>
      </c>
      <c r="AP21" s="8">
        <v>15</v>
      </c>
      <c r="AQ21" s="14">
        <v>8</v>
      </c>
      <c r="AR21" s="13">
        <v>9</v>
      </c>
      <c r="AS21" s="8">
        <v>7</v>
      </c>
      <c r="AT21" s="8">
        <v>24</v>
      </c>
      <c r="AU21" s="8">
        <v>4</v>
      </c>
      <c r="AV21" s="56">
        <v>12</v>
      </c>
      <c r="AW21" s="60">
        <v>58</v>
      </c>
      <c r="AX21" s="8">
        <v>16</v>
      </c>
      <c r="AY21" s="14">
        <v>8</v>
      </c>
      <c r="AZ21" s="13"/>
      <c r="BA21" s="8"/>
      <c r="BB21" s="14"/>
      <c r="BC21" s="13"/>
      <c r="BD21" s="8"/>
      <c r="BE21" s="14"/>
      <c r="BF21" s="13"/>
      <c r="BG21" s="8"/>
      <c r="BH21" s="14"/>
      <c r="BI21" s="13">
        <v>220</v>
      </c>
      <c r="BJ21" s="109">
        <v>54</v>
      </c>
      <c r="BK21" s="1"/>
      <c r="BL21" s="1"/>
      <c r="BM21" s="47"/>
      <c r="BN21" s="1"/>
      <c r="BO21" s="1"/>
      <c r="CA21" s="29"/>
      <c r="CB21" s="29">
        <f t="shared" si="0"/>
        <v>215</v>
      </c>
      <c r="CC21" s="38">
        <f t="shared" si="1"/>
        <v>53</v>
      </c>
      <c r="CD21" s="38">
        <f t="shared" si="2"/>
        <v>11</v>
      </c>
      <c r="CE21" s="29">
        <f t="shared" si="3"/>
        <v>59</v>
      </c>
      <c r="CF21" s="38">
        <f t="shared" si="4"/>
        <v>12</v>
      </c>
      <c r="CG21" s="29" t="e">
        <f>IF(AND(#REF!="",#REF!="",#REF!="",#REF!=""),"",SUM(#REF!,#REF!,#REF!,#REF!,#REF!))</f>
        <v>#REF!</v>
      </c>
      <c r="CH21" s="38" t="str">
        <f t="shared" si="5"/>
        <v/>
      </c>
      <c r="CI21" s="29">
        <f t="shared" si="6"/>
        <v>65</v>
      </c>
      <c r="CJ21" s="38">
        <f t="shared" si="7"/>
        <v>13</v>
      </c>
      <c r="CK21" s="29">
        <f t="shared" si="8"/>
        <v>56</v>
      </c>
      <c r="CL21" s="38">
        <f t="shared" si="9"/>
        <v>12</v>
      </c>
      <c r="CM21" s="29" t="e">
        <f>IF(AND(#REF!="",#REF!="",#REF!="",#REF!=""),"",SUM(#REF!,#REF!,#REF!,#REF!,#REF!))</f>
        <v>#REF!</v>
      </c>
      <c r="CN21" s="38" t="str">
        <f t="shared" si="10"/>
        <v/>
      </c>
      <c r="CO21" s="38"/>
      <c r="CP21" s="38"/>
    </row>
    <row r="22" spans="1:94" ht="24.75" customHeight="1">
      <c r="A22" s="378">
        <v>16</v>
      </c>
      <c r="B22" s="359">
        <v>2</v>
      </c>
      <c r="C22" s="360" t="s">
        <v>17</v>
      </c>
      <c r="D22" s="361">
        <v>883</v>
      </c>
      <c r="E22" s="362">
        <v>42222</v>
      </c>
      <c r="F22" s="363" t="s">
        <v>476</v>
      </c>
      <c r="G22" s="363" t="s">
        <v>477</v>
      </c>
      <c r="H22" s="364" t="s">
        <v>50</v>
      </c>
      <c r="I22" s="365">
        <v>216</v>
      </c>
      <c r="J22" s="366" t="s">
        <v>20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56</v>
      </c>
      <c r="Z22" s="8">
        <v>4</v>
      </c>
      <c r="AA22" s="14">
        <v>8</v>
      </c>
      <c r="AB22" s="19">
        <v>20</v>
      </c>
      <c r="AC22" s="20">
        <v>19</v>
      </c>
      <c r="AD22" s="20">
        <v>29</v>
      </c>
      <c r="AE22" s="8">
        <v>17</v>
      </c>
      <c r="AF22" s="62">
        <v>10</v>
      </c>
      <c r="AG22" s="60">
        <v>45</v>
      </c>
      <c r="AH22" s="8">
        <v>20</v>
      </c>
      <c r="AI22" s="14">
        <v>14</v>
      </c>
      <c r="AJ22" s="13">
        <v>9</v>
      </c>
      <c r="AK22" s="8">
        <v>6</v>
      </c>
      <c r="AL22" s="8">
        <v>39</v>
      </c>
      <c r="AM22" s="8">
        <v>5</v>
      </c>
      <c r="AN22" s="56">
        <v>9</v>
      </c>
      <c r="AO22" s="60">
        <v>55</v>
      </c>
      <c r="AP22" s="8">
        <v>15</v>
      </c>
      <c r="AQ22" s="14">
        <v>8</v>
      </c>
      <c r="AR22" s="13">
        <v>9</v>
      </c>
      <c r="AS22" s="8">
        <v>7</v>
      </c>
      <c r="AT22" s="8">
        <v>21</v>
      </c>
      <c r="AU22" s="8">
        <v>4</v>
      </c>
      <c r="AV22" s="56">
        <v>12</v>
      </c>
      <c r="AW22" s="60">
        <v>58</v>
      </c>
      <c r="AX22" s="8">
        <v>16</v>
      </c>
      <c r="AY22" s="14">
        <v>8</v>
      </c>
      <c r="AZ22" s="13"/>
      <c r="BA22" s="8"/>
      <c r="BB22" s="14"/>
      <c r="BC22" s="13"/>
      <c r="BD22" s="8"/>
      <c r="BE22" s="14"/>
      <c r="BF22" s="13"/>
      <c r="BG22" s="8"/>
      <c r="BH22" s="14"/>
      <c r="BI22" s="13">
        <v>220</v>
      </c>
      <c r="BJ22" s="109">
        <v>56</v>
      </c>
      <c r="BK22" s="1"/>
      <c r="BL22" s="1"/>
      <c r="BM22" s="43"/>
      <c r="BN22" s="1"/>
      <c r="BO22" s="1"/>
      <c r="CA22" s="29"/>
      <c r="CB22" s="29">
        <f t="shared" si="0"/>
        <v>216</v>
      </c>
      <c r="CC22" s="38">
        <f t="shared" si="1"/>
        <v>51</v>
      </c>
      <c r="CD22" s="38">
        <f t="shared" si="2"/>
        <v>11</v>
      </c>
      <c r="CE22" s="29">
        <f t="shared" si="3"/>
        <v>59</v>
      </c>
      <c r="CF22" s="38">
        <f t="shared" si="4"/>
        <v>12</v>
      </c>
      <c r="CG22" s="29" t="e">
        <f>IF(AND(#REF!="",#REF!="",#REF!="",#REF!=""),"",SUM(#REF!,#REF!,#REF!,#REF!,#REF!))</f>
        <v>#REF!</v>
      </c>
      <c r="CH22" s="38" t="str">
        <f t="shared" si="5"/>
        <v/>
      </c>
      <c r="CI22" s="29">
        <f t="shared" si="6"/>
        <v>68</v>
      </c>
      <c r="CJ22" s="38">
        <f t="shared" si="7"/>
        <v>14</v>
      </c>
      <c r="CK22" s="29">
        <f t="shared" si="8"/>
        <v>53</v>
      </c>
      <c r="CL22" s="38">
        <f t="shared" si="9"/>
        <v>11</v>
      </c>
      <c r="CM22" s="29" t="e">
        <f>IF(AND(#REF!="",#REF!="",#REF!="",#REF!=""),"",SUM(#REF!,#REF!,#REF!,#REF!,#REF!))</f>
        <v>#REF!</v>
      </c>
      <c r="CN22" s="38" t="str">
        <f t="shared" si="10"/>
        <v/>
      </c>
      <c r="CO22" s="38"/>
      <c r="CP22" s="38"/>
    </row>
    <row r="23" spans="1:94" ht="24.75" customHeight="1">
      <c r="A23" s="358">
        <v>17</v>
      </c>
      <c r="B23" s="359">
        <v>2</v>
      </c>
      <c r="C23" s="360" t="s">
        <v>17</v>
      </c>
      <c r="D23" s="361">
        <v>733</v>
      </c>
      <c r="E23" s="362" t="s">
        <v>141</v>
      </c>
      <c r="F23" s="363" t="s">
        <v>478</v>
      </c>
      <c r="G23" s="363" t="s">
        <v>59</v>
      </c>
      <c r="H23" s="364" t="s">
        <v>479</v>
      </c>
      <c r="I23" s="365">
        <v>217</v>
      </c>
      <c r="J23" s="366" t="s">
        <v>18</v>
      </c>
      <c r="K23" s="367" t="s">
        <v>21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58</v>
      </c>
      <c r="Z23" s="8">
        <v>4</v>
      </c>
      <c r="AA23" s="14">
        <v>9</v>
      </c>
      <c r="AB23" s="19">
        <v>20</v>
      </c>
      <c r="AC23" s="20">
        <v>19</v>
      </c>
      <c r="AD23" s="20">
        <v>29</v>
      </c>
      <c r="AE23" s="8">
        <v>17</v>
      </c>
      <c r="AF23" s="62">
        <v>10</v>
      </c>
      <c r="AG23" s="60">
        <v>45</v>
      </c>
      <c r="AH23" s="8">
        <v>20</v>
      </c>
      <c r="AI23" s="14">
        <v>14</v>
      </c>
      <c r="AJ23" s="13">
        <v>9</v>
      </c>
      <c r="AK23" s="8">
        <v>6</v>
      </c>
      <c r="AL23" s="8">
        <v>38</v>
      </c>
      <c r="AM23" s="8">
        <v>5</v>
      </c>
      <c r="AN23" s="56">
        <v>9</v>
      </c>
      <c r="AO23" s="60">
        <v>55</v>
      </c>
      <c r="AP23" s="8">
        <v>15</v>
      </c>
      <c r="AQ23" s="14">
        <v>8</v>
      </c>
      <c r="AR23" s="13">
        <v>9</v>
      </c>
      <c r="AS23" s="8">
        <v>7</v>
      </c>
      <c r="AT23" s="8">
        <v>32</v>
      </c>
      <c r="AU23" s="8">
        <v>4</v>
      </c>
      <c r="AV23" s="56">
        <v>12</v>
      </c>
      <c r="AW23" s="60">
        <v>58</v>
      </c>
      <c r="AX23" s="8">
        <v>16</v>
      </c>
      <c r="AY23" s="14">
        <v>8</v>
      </c>
      <c r="AZ23" s="13"/>
      <c r="BA23" s="8"/>
      <c r="BB23" s="14"/>
      <c r="BC23" s="13"/>
      <c r="BD23" s="8"/>
      <c r="BE23" s="14"/>
      <c r="BF23" s="13"/>
      <c r="BG23" s="8"/>
      <c r="BH23" s="14"/>
      <c r="BI23" s="13">
        <v>220</v>
      </c>
      <c r="BJ23" s="109">
        <v>56</v>
      </c>
      <c r="BK23" s="1"/>
      <c r="BL23" s="1"/>
      <c r="BM23" s="43"/>
      <c r="BN23" s="1"/>
      <c r="BO23" s="1"/>
      <c r="CA23" s="29"/>
      <c r="CB23" s="29">
        <f t="shared" si="0"/>
        <v>217</v>
      </c>
      <c r="CC23" s="38">
        <f t="shared" si="1"/>
        <v>52</v>
      </c>
      <c r="CD23" s="38">
        <f t="shared" si="2"/>
        <v>11</v>
      </c>
      <c r="CE23" s="29">
        <f t="shared" si="3"/>
        <v>60</v>
      </c>
      <c r="CF23" s="38">
        <f t="shared" si="4"/>
        <v>12</v>
      </c>
      <c r="CG23" s="29" t="e">
        <f>IF(AND(#REF!="",#REF!="",#REF!="",#REF!=""),"",SUM(#REF!,#REF!,#REF!,#REF!,#REF!))</f>
        <v>#REF!</v>
      </c>
      <c r="CH23" s="38" t="str">
        <f t="shared" si="5"/>
        <v/>
      </c>
      <c r="CI23" s="29">
        <f t="shared" si="6"/>
        <v>67</v>
      </c>
      <c r="CJ23" s="38">
        <f t="shared" si="7"/>
        <v>14</v>
      </c>
      <c r="CK23" s="29">
        <f t="shared" si="8"/>
        <v>64</v>
      </c>
      <c r="CL23" s="38">
        <f t="shared" si="9"/>
        <v>13</v>
      </c>
      <c r="CM23" s="29" t="e">
        <f>IF(AND(#REF!="",#REF!="",#REF!="",#REF!=""),"",SUM(#REF!,#REF!,#REF!,#REF!,#REF!))</f>
        <v>#REF!</v>
      </c>
      <c r="CN23" s="38" t="str">
        <f t="shared" si="10"/>
        <v/>
      </c>
      <c r="CO23" s="38"/>
      <c r="CP23" s="38"/>
    </row>
    <row r="24" spans="1:94" ht="24.75" customHeight="1">
      <c r="A24" s="378">
        <v>18</v>
      </c>
      <c r="B24" s="359">
        <v>2</v>
      </c>
      <c r="C24" s="360" t="s">
        <v>17</v>
      </c>
      <c r="D24" s="361">
        <v>740</v>
      </c>
      <c r="E24" s="362" t="s">
        <v>142</v>
      </c>
      <c r="F24" s="363" t="s">
        <v>480</v>
      </c>
      <c r="G24" s="363" t="s">
        <v>63</v>
      </c>
      <c r="H24" s="364" t="s">
        <v>481</v>
      </c>
      <c r="I24" s="365">
        <v>218</v>
      </c>
      <c r="J24" s="366" t="s">
        <v>20</v>
      </c>
      <c r="K24" s="367" t="s">
        <v>21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59</v>
      </c>
      <c r="Z24" s="8">
        <v>4</v>
      </c>
      <c r="AA24" s="14">
        <v>8</v>
      </c>
      <c r="AB24" s="19">
        <v>20</v>
      </c>
      <c r="AC24" s="20">
        <v>19</v>
      </c>
      <c r="AD24" s="20">
        <v>29</v>
      </c>
      <c r="AE24" s="8">
        <v>17</v>
      </c>
      <c r="AF24" s="62">
        <v>10</v>
      </c>
      <c r="AG24" s="60">
        <v>45</v>
      </c>
      <c r="AH24" s="8">
        <v>20</v>
      </c>
      <c r="AI24" s="14">
        <v>14</v>
      </c>
      <c r="AJ24" s="13">
        <v>9</v>
      </c>
      <c r="AK24" s="8">
        <v>6</v>
      </c>
      <c r="AL24" s="8">
        <v>37</v>
      </c>
      <c r="AM24" s="8">
        <v>5</v>
      </c>
      <c r="AN24" s="56">
        <v>8</v>
      </c>
      <c r="AO24" s="60">
        <v>55</v>
      </c>
      <c r="AP24" s="8">
        <v>15</v>
      </c>
      <c r="AQ24" s="14">
        <v>8</v>
      </c>
      <c r="AR24" s="13">
        <v>9</v>
      </c>
      <c r="AS24" s="8">
        <v>7</v>
      </c>
      <c r="AT24" s="8">
        <v>30</v>
      </c>
      <c r="AU24" s="8">
        <v>4</v>
      </c>
      <c r="AV24" s="56">
        <v>12</v>
      </c>
      <c r="AW24" s="60">
        <v>58</v>
      </c>
      <c r="AX24" s="8">
        <v>16</v>
      </c>
      <c r="AY24" s="14">
        <v>8</v>
      </c>
      <c r="AZ24" s="13"/>
      <c r="BA24" s="8"/>
      <c r="BB24" s="14"/>
      <c r="BC24" s="13"/>
      <c r="BD24" s="8"/>
      <c r="BE24" s="14"/>
      <c r="BF24" s="13"/>
      <c r="BG24" s="8"/>
      <c r="BH24" s="14"/>
      <c r="BI24" s="13">
        <v>220</v>
      </c>
      <c r="BJ24" s="109">
        <v>32</v>
      </c>
      <c r="BK24" s="1"/>
      <c r="BL24" s="1"/>
      <c r="BM24" s="43"/>
      <c r="BN24" s="1"/>
      <c r="BO24" s="1"/>
      <c r="CA24" s="29"/>
      <c r="CB24" s="29">
        <f t="shared" si="0"/>
        <v>218</v>
      </c>
      <c r="CC24" s="38">
        <f t="shared" si="1"/>
        <v>50</v>
      </c>
      <c r="CD24" s="38">
        <f t="shared" si="2"/>
        <v>10</v>
      </c>
      <c r="CE24" s="29">
        <f t="shared" si="3"/>
        <v>58</v>
      </c>
      <c r="CF24" s="38">
        <f t="shared" si="4"/>
        <v>12</v>
      </c>
      <c r="CG24" s="29" t="e">
        <f>IF(AND(#REF!="",#REF!="",#REF!="",#REF!=""),"",SUM(#REF!,#REF!,#REF!,#REF!,#REF!))</f>
        <v>#REF!</v>
      </c>
      <c r="CH24" s="38" t="str">
        <f t="shared" si="5"/>
        <v/>
      </c>
      <c r="CI24" s="29">
        <f t="shared" si="6"/>
        <v>65</v>
      </c>
      <c r="CJ24" s="38">
        <f t="shared" si="7"/>
        <v>13</v>
      </c>
      <c r="CK24" s="29">
        <f t="shared" si="8"/>
        <v>62</v>
      </c>
      <c r="CL24" s="38">
        <f t="shared" si="9"/>
        <v>13</v>
      </c>
      <c r="CM24" s="29" t="e">
        <f>IF(AND(#REF!="",#REF!="",#REF!="",#REF!=""),"",SUM(#REF!,#REF!,#REF!,#REF!,#REF!))</f>
        <v>#REF!</v>
      </c>
      <c r="CN24" s="38" t="str">
        <f t="shared" si="10"/>
        <v/>
      </c>
      <c r="CO24" s="38"/>
      <c r="CP24" s="38"/>
    </row>
    <row r="25" spans="1:94" ht="24.75" customHeight="1">
      <c r="A25" s="378">
        <v>19</v>
      </c>
      <c r="B25" s="359">
        <v>2</v>
      </c>
      <c r="C25" s="360" t="s">
        <v>17</v>
      </c>
      <c r="D25" s="361">
        <v>884</v>
      </c>
      <c r="E25" s="362">
        <v>41955</v>
      </c>
      <c r="F25" s="363" t="s">
        <v>482</v>
      </c>
      <c r="G25" s="363" t="s">
        <v>69</v>
      </c>
      <c r="H25" s="364" t="s">
        <v>32</v>
      </c>
      <c r="I25" s="365">
        <v>219</v>
      </c>
      <c r="J25" s="366" t="s">
        <v>18</v>
      </c>
      <c r="K25" s="367" t="s">
        <v>21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65</v>
      </c>
      <c r="Z25" s="8">
        <v>4</v>
      </c>
      <c r="AA25" s="14">
        <v>9</v>
      </c>
      <c r="AB25" s="19">
        <v>20</v>
      </c>
      <c r="AC25" s="20">
        <v>19</v>
      </c>
      <c r="AD25" s="20">
        <v>29</v>
      </c>
      <c r="AE25" s="8">
        <v>17</v>
      </c>
      <c r="AF25" s="62">
        <v>10</v>
      </c>
      <c r="AG25" s="60">
        <v>45</v>
      </c>
      <c r="AH25" s="8">
        <v>20</v>
      </c>
      <c r="AI25" s="14">
        <v>14</v>
      </c>
      <c r="AJ25" s="13">
        <v>9</v>
      </c>
      <c r="AK25" s="8">
        <v>6</v>
      </c>
      <c r="AL25" s="8">
        <v>32</v>
      </c>
      <c r="AM25" s="8">
        <v>5</v>
      </c>
      <c r="AN25" s="56">
        <v>9</v>
      </c>
      <c r="AO25" s="60">
        <v>55</v>
      </c>
      <c r="AP25" s="8">
        <v>15</v>
      </c>
      <c r="AQ25" s="14">
        <v>8</v>
      </c>
      <c r="AR25" s="13">
        <v>9</v>
      </c>
      <c r="AS25" s="8">
        <v>7</v>
      </c>
      <c r="AT25" s="8">
        <v>31</v>
      </c>
      <c r="AU25" s="8">
        <v>4</v>
      </c>
      <c r="AV25" s="56">
        <v>10</v>
      </c>
      <c r="AW25" s="60">
        <v>58</v>
      </c>
      <c r="AX25" s="8">
        <v>16</v>
      </c>
      <c r="AY25" s="14">
        <v>8</v>
      </c>
      <c r="AZ25" s="13"/>
      <c r="BA25" s="8"/>
      <c r="BB25" s="14"/>
      <c r="BC25" s="13"/>
      <c r="BD25" s="8"/>
      <c r="BE25" s="14"/>
      <c r="BF25" s="13"/>
      <c r="BG25" s="8"/>
      <c r="BH25" s="14"/>
      <c r="BI25" s="13">
        <v>220</v>
      </c>
      <c r="BJ25" s="109">
        <v>42</v>
      </c>
      <c r="BK25" s="1"/>
      <c r="BL25" s="1"/>
      <c r="BM25" s="43"/>
      <c r="BN25" s="1"/>
      <c r="BO25" s="1"/>
      <c r="CA25" s="29"/>
      <c r="CB25" s="29">
        <f t="shared" si="0"/>
        <v>219</v>
      </c>
      <c r="CC25" s="38">
        <f t="shared" si="1"/>
        <v>47</v>
      </c>
      <c r="CD25" s="38">
        <f t="shared" si="2"/>
        <v>10</v>
      </c>
      <c r="CE25" s="29">
        <f t="shared" si="3"/>
        <v>54</v>
      </c>
      <c r="CF25" s="38">
        <f t="shared" si="4"/>
        <v>11</v>
      </c>
      <c r="CG25" s="29" t="e">
        <f>IF(AND(#REF!="",#REF!="",#REF!="",#REF!=""),"",SUM(#REF!,#REF!,#REF!,#REF!,#REF!))</f>
        <v>#REF!</v>
      </c>
      <c r="CH25" s="38" t="str">
        <f t="shared" si="5"/>
        <v/>
      </c>
      <c r="CI25" s="29">
        <f t="shared" si="6"/>
        <v>61</v>
      </c>
      <c r="CJ25" s="38">
        <f t="shared" si="7"/>
        <v>13</v>
      </c>
      <c r="CK25" s="29">
        <f t="shared" si="8"/>
        <v>61</v>
      </c>
      <c r="CL25" s="38">
        <f t="shared" si="9"/>
        <v>13</v>
      </c>
      <c r="CM25" s="29" t="e">
        <f>IF(AND(#REF!="",#REF!="",#REF!="",#REF!=""),"",SUM(#REF!,#REF!,#REF!,#REF!,#REF!))</f>
        <v>#REF!</v>
      </c>
      <c r="CN25" s="38" t="str">
        <f t="shared" si="10"/>
        <v/>
      </c>
      <c r="CO25" s="38"/>
      <c r="CP25" s="38"/>
    </row>
    <row r="26" spans="1:94" ht="24.75" customHeight="1">
      <c r="A26" s="358">
        <v>20</v>
      </c>
      <c r="B26" s="359">
        <v>2</v>
      </c>
      <c r="C26" s="360" t="s">
        <v>17</v>
      </c>
      <c r="D26" s="361">
        <v>755</v>
      </c>
      <c r="E26" s="362" t="s">
        <v>143</v>
      </c>
      <c r="F26" s="363" t="s">
        <v>483</v>
      </c>
      <c r="G26" s="363" t="s">
        <v>484</v>
      </c>
      <c r="H26" s="364" t="s">
        <v>485</v>
      </c>
      <c r="I26" s="365">
        <v>220</v>
      </c>
      <c r="J26" s="366" t="s">
        <v>18</v>
      </c>
      <c r="K26" s="367" t="s">
        <v>22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54</v>
      </c>
      <c r="Z26" s="8">
        <v>4</v>
      </c>
      <c r="AA26" s="14">
        <v>9</v>
      </c>
      <c r="AB26" s="19">
        <v>20</v>
      </c>
      <c r="AC26" s="20">
        <v>19</v>
      </c>
      <c r="AD26" s="20">
        <v>29</v>
      </c>
      <c r="AE26" s="8">
        <v>17</v>
      </c>
      <c r="AF26" s="62">
        <v>10</v>
      </c>
      <c r="AG26" s="60">
        <v>45</v>
      </c>
      <c r="AH26" s="8">
        <v>20</v>
      </c>
      <c r="AI26" s="14">
        <v>14</v>
      </c>
      <c r="AJ26" s="13">
        <v>9</v>
      </c>
      <c r="AK26" s="8">
        <v>6</v>
      </c>
      <c r="AL26" s="8">
        <v>35</v>
      </c>
      <c r="AM26" s="8">
        <v>5</v>
      </c>
      <c r="AN26" s="56">
        <v>8</v>
      </c>
      <c r="AO26" s="60">
        <v>55</v>
      </c>
      <c r="AP26" s="8">
        <v>15</v>
      </c>
      <c r="AQ26" s="14">
        <v>8</v>
      </c>
      <c r="AR26" s="13">
        <v>9</v>
      </c>
      <c r="AS26" s="8">
        <v>7</v>
      </c>
      <c r="AT26" s="8">
        <v>32</v>
      </c>
      <c r="AU26" s="8">
        <v>4</v>
      </c>
      <c r="AV26" s="56">
        <v>10</v>
      </c>
      <c r="AW26" s="60">
        <v>58</v>
      </c>
      <c r="AX26" s="8">
        <v>16</v>
      </c>
      <c r="AY26" s="14">
        <v>8</v>
      </c>
      <c r="AZ26" s="13"/>
      <c r="BA26" s="8"/>
      <c r="BB26" s="14"/>
      <c r="BC26" s="13"/>
      <c r="BD26" s="8"/>
      <c r="BE26" s="14"/>
      <c r="BF26" s="13"/>
      <c r="BG26" s="8"/>
      <c r="BH26" s="14"/>
      <c r="BI26" s="13">
        <v>220</v>
      </c>
      <c r="BJ26" s="109">
        <v>68</v>
      </c>
      <c r="BK26" s="1"/>
      <c r="BL26" s="1"/>
      <c r="BM26" s="43"/>
      <c r="BN26" s="1"/>
      <c r="BO26" s="1"/>
      <c r="CA26" s="29"/>
      <c r="CB26" s="29">
        <f t="shared" si="0"/>
        <v>220</v>
      </c>
      <c r="CC26" s="38">
        <f t="shared" si="1"/>
        <v>49</v>
      </c>
      <c r="CD26" s="38">
        <f t="shared" si="2"/>
        <v>10</v>
      </c>
      <c r="CE26" s="29">
        <f t="shared" si="3"/>
        <v>58</v>
      </c>
      <c r="CF26" s="38">
        <f t="shared" si="4"/>
        <v>12</v>
      </c>
      <c r="CG26" s="29" t="e">
        <f>IF(AND(#REF!="",#REF!="",#REF!="",#REF!=""),"",SUM(#REF!,#REF!,#REF!,#REF!,#REF!))</f>
        <v>#REF!</v>
      </c>
      <c r="CH26" s="38" t="str">
        <f t="shared" si="5"/>
        <v/>
      </c>
      <c r="CI26" s="29">
        <f t="shared" si="6"/>
        <v>63</v>
      </c>
      <c r="CJ26" s="38">
        <f t="shared" si="7"/>
        <v>13</v>
      </c>
      <c r="CK26" s="29">
        <f t="shared" si="8"/>
        <v>62</v>
      </c>
      <c r="CL26" s="38">
        <f t="shared" si="9"/>
        <v>13</v>
      </c>
      <c r="CM26" s="29" t="e">
        <f>IF(AND(#REF!="",#REF!="",#REF!="",#REF!=""),"",SUM(#REF!,#REF!,#REF!,#REF!,#REF!))</f>
        <v>#REF!</v>
      </c>
      <c r="CN26" s="38" t="str">
        <f t="shared" si="10"/>
        <v/>
      </c>
      <c r="CO26" s="38"/>
      <c r="CP26" s="38"/>
    </row>
    <row r="27" spans="1:94" ht="24.75" customHeight="1">
      <c r="A27" s="378">
        <v>21</v>
      </c>
      <c r="B27" s="359">
        <v>2</v>
      </c>
      <c r="C27" s="360" t="s">
        <v>17</v>
      </c>
      <c r="D27" s="361">
        <v>742</v>
      </c>
      <c r="E27" s="362" t="s">
        <v>144</v>
      </c>
      <c r="F27" s="363" t="s">
        <v>486</v>
      </c>
      <c r="G27" s="363" t="s">
        <v>487</v>
      </c>
      <c r="H27" s="364" t="s">
        <v>41</v>
      </c>
      <c r="I27" s="365">
        <v>221</v>
      </c>
      <c r="J27" s="366" t="s">
        <v>20</v>
      </c>
      <c r="K27" s="367" t="s">
        <v>23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36</v>
      </c>
      <c r="W27" s="8">
        <v>6</v>
      </c>
      <c r="X27" s="62">
        <v>9</v>
      </c>
      <c r="Y27" s="60">
        <v>52</v>
      </c>
      <c r="Z27" s="8">
        <v>4</v>
      </c>
      <c r="AA27" s="14">
        <v>9</v>
      </c>
      <c r="AB27" s="19">
        <v>20</v>
      </c>
      <c r="AC27" s="20">
        <v>19</v>
      </c>
      <c r="AD27" s="20">
        <v>29</v>
      </c>
      <c r="AE27" s="8">
        <v>17</v>
      </c>
      <c r="AF27" s="62">
        <v>10</v>
      </c>
      <c r="AG27" s="60">
        <v>45</v>
      </c>
      <c r="AH27" s="8">
        <v>20</v>
      </c>
      <c r="AI27" s="14">
        <v>14</v>
      </c>
      <c r="AJ27" s="13">
        <v>9</v>
      </c>
      <c r="AK27" s="8">
        <v>6</v>
      </c>
      <c r="AL27" s="8">
        <v>36</v>
      </c>
      <c r="AM27" s="8">
        <v>5</v>
      </c>
      <c r="AN27" s="56">
        <v>9</v>
      </c>
      <c r="AO27" s="60">
        <v>55</v>
      </c>
      <c r="AP27" s="8">
        <v>15</v>
      </c>
      <c r="AQ27" s="14">
        <v>8</v>
      </c>
      <c r="AR27" s="13">
        <v>9</v>
      </c>
      <c r="AS27" s="8">
        <v>7</v>
      </c>
      <c r="AT27" s="8">
        <v>15</v>
      </c>
      <c r="AU27" s="8">
        <v>6</v>
      </c>
      <c r="AV27" s="56">
        <v>10</v>
      </c>
      <c r="AW27" s="60">
        <v>58</v>
      </c>
      <c r="AX27" s="8">
        <v>16</v>
      </c>
      <c r="AY27" s="14">
        <v>8</v>
      </c>
      <c r="AZ27" s="13"/>
      <c r="BA27" s="8"/>
      <c r="BB27" s="14"/>
      <c r="BC27" s="13"/>
      <c r="BD27" s="8"/>
      <c r="BE27" s="14"/>
      <c r="BF27" s="13"/>
      <c r="BG27" s="8"/>
      <c r="BH27" s="14"/>
      <c r="BI27" s="13">
        <v>220</v>
      </c>
      <c r="BJ27" s="109">
        <v>34</v>
      </c>
      <c r="BK27" s="1"/>
      <c r="BL27" s="1"/>
      <c r="BM27" s="43"/>
      <c r="BN27" s="1"/>
      <c r="BO27" s="1"/>
      <c r="CA27" s="29"/>
      <c r="CB27" s="29">
        <f t="shared" si="0"/>
        <v>221</v>
      </c>
      <c r="CC27" s="38">
        <f t="shared" si="1"/>
        <v>50</v>
      </c>
      <c r="CD27" s="38">
        <f t="shared" si="2"/>
        <v>10</v>
      </c>
      <c r="CE27" s="29">
        <f t="shared" si="3"/>
        <v>69</v>
      </c>
      <c r="CF27" s="38">
        <f t="shared" si="4"/>
        <v>14</v>
      </c>
      <c r="CG27" s="29" t="e">
        <f>IF(AND(#REF!="",#REF!="",#REF!="",#REF!=""),"",SUM(#REF!,#REF!,#REF!,#REF!,#REF!))</f>
        <v>#REF!</v>
      </c>
      <c r="CH27" s="38" t="str">
        <f t="shared" si="5"/>
        <v/>
      </c>
      <c r="CI27" s="29">
        <f t="shared" si="6"/>
        <v>65</v>
      </c>
      <c r="CJ27" s="38">
        <f t="shared" si="7"/>
        <v>13</v>
      </c>
      <c r="CK27" s="29">
        <f t="shared" si="8"/>
        <v>47</v>
      </c>
      <c r="CL27" s="38">
        <f t="shared" si="9"/>
        <v>10</v>
      </c>
      <c r="CM27" s="29" t="e">
        <f>IF(AND(#REF!="",#REF!="",#REF!="",#REF!=""),"",SUM(#REF!,#REF!,#REF!,#REF!,#REF!))</f>
        <v>#REF!</v>
      </c>
      <c r="CN27" s="38" t="str">
        <f t="shared" si="10"/>
        <v/>
      </c>
      <c r="CO27" s="38"/>
      <c r="CP27" s="38"/>
    </row>
    <row r="28" spans="1:94" ht="24.75" customHeight="1">
      <c r="A28" s="378">
        <v>22</v>
      </c>
      <c r="B28" s="359">
        <v>2</v>
      </c>
      <c r="C28" s="360" t="s">
        <v>17</v>
      </c>
      <c r="D28" s="361">
        <v>885</v>
      </c>
      <c r="E28" s="362" t="s">
        <v>145</v>
      </c>
      <c r="F28" s="363" t="s">
        <v>488</v>
      </c>
      <c r="G28" s="363" t="s">
        <v>489</v>
      </c>
      <c r="H28" s="364" t="s">
        <v>53</v>
      </c>
      <c r="I28" s="365">
        <v>222</v>
      </c>
      <c r="J28" s="366" t="s">
        <v>20</v>
      </c>
      <c r="K28" s="367" t="s">
        <v>21</v>
      </c>
      <c r="L28" s="13">
        <v>9</v>
      </c>
      <c r="M28" s="8">
        <v>9</v>
      </c>
      <c r="N28" s="8">
        <v>36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38</v>
      </c>
      <c r="W28" s="8">
        <v>6</v>
      </c>
      <c r="X28" s="62">
        <v>8</v>
      </c>
      <c r="Y28" s="60">
        <v>51</v>
      </c>
      <c r="Z28" s="8">
        <v>4</v>
      </c>
      <c r="AA28" s="14">
        <v>9</v>
      </c>
      <c r="AB28" s="19">
        <v>20</v>
      </c>
      <c r="AC28" s="20">
        <v>19</v>
      </c>
      <c r="AD28" s="20">
        <v>29</v>
      </c>
      <c r="AE28" s="8">
        <v>17</v>
      </c>
      <c r="AF28" s="62">
        <v>10</v>
      </c>
      <c r="AG28" s="60">
        <v>45</v>
      </c>
      <c r="AH28" s="8">
        <v>20</v>
      </c>
      <c r="AI28" s="14">
        <v>14</v>
      </c>
      <c r="AJ28" s="13">
        <v>9</v>
      </c>
      <c r="AK28" s="8">
        <v>6</v>
      </c>
      <c r="AL28" s="8">
        <v>41</v>
      </c>
      <c r="AM28" s="8">
        <v>5</v>
      </c>
      <c r="AN28" s="56">
        <v>8</v>
      </c>
      <c r="AO28" s="60">
        <v>55</v>
      </c>
      <c r="AP28" s="8">
        <v>15</v>
      </c>
      <c r="AQ28" s="14">
        <v>8</v>
      </c>
      <c r="AR28" s="13">
        <v>9</v>
      </c>
      <c r="AS28" s="8">
        <v>7</v>
      </c>
      <c r="AT28" s="8">
        <v>16</v>
      </c>
      <c r="AU28" s="8">
        <v>6</v>
      </c>
      <c r="AV28" s="56">
        <v>10</v>
      </c>
      <c r="AW28" s="60">
        <v>58</v>
      </c>
      <c r="AX28" s="8">
        <v>16</v>
      </c>
      <c r="AY28" s="14">
        <v>8</v>
      </c>
      <c r="AZ28" s="13"/>
      <c r="BA28" s="8"/>
      <c r="BB28" s="14"/>
      <c r="BC28" s="13"/>
      <c r="BD28" s="8"/>
      <c r="BE28" s="14"/>
      <c r="BF28" s="13"/>
      <c r="BG28" s="8"/>
      <c r="BH28" s="14"/>
      <c r="BI28" s="13">
        <v>220</v>
      </c>
      <c r="BJ28" s="109">
        <v>32</v>
      </c>
      <c r="BK28" s="1"/>
      <c r="BL28" s="1"/>
      <c r="BM28" s="43"/>
      <c r="BN28" s="1"/>
      <c r="BO28" s="1"/>
      <c r="CA28" s="29"/>
      <c r="CB28" s="29">
        <f t="shared" si="0"/>
        <v>222</v>
      </c>
      <c r="CC28" s="38">
        <f t="shared" si="1"/>
        <v>60</v>
      </c>
      <c r="CD28" s="38">
        <f t="shared" si="2"/>
        <v>12</v>
      </c>
      <c r="CE28" s="29">
        <f t="shared" si="3"/>
        <v>70</v>
      </c>
      <c r="CF28" s="38">
        <f t="shared" si="4"/>
        <v>14</v>
      </c>
      <c r="CG28" s="29" t="e">
        <f>IF(AND(#REF!="",#REF!="",#REF!="",#REF!=""),"",SUM(#REF!,#REF!,#REF!,#REF!,#REF!))</f>
        <v>#REF!</v>
      </c>
      <c r="CH28" s="38" t="str">
        <f t="shared" si="5"/>
        <v/>
      </c>
      <c r="CI28" s="29">
        <f t="shared" si="6"/>
        <v>69</v>
      </c>
      <c r="CJ28" s="38">
        <f t="shared" si="7"/>
        <v>14</v>
      </c>
      <c r="CK28" s="29">
        <f t="shared" si="8"/>
        <v>48</v>
      </c>
      <c r="CL28" s="38">
        <f t="shared" si="9"/>
        <v>10</v>
      </c>
      <c r="CM28" s="29" t="e">
        <f>IF(AND(#REF!="",#REF!="",#REF!="",#REF!=""),"",SUM(#REF!,#REF!,#REF!,#REF!,#REF!))</f>
        <v>#REF!</v>
      </c>
      <c r="CN28" s="38" t="str">
        <f t="shared" si="10"/>
        <v/>
      </c>
      <c r="CO28" s="38"/>
      <c r="CP28" s="38"/>
    </row>
    <row r="29" spans="1:94" ht="24.75" customHeight="1">
      <c r="A29" s="358">
        <v>23</v>
      </c>
      <c r="B29" s="359">
        <v>2</v>
      </c>
      <c r="C29" s="360" t="s">
        <v>17</v>
      </c>
      <c r="D29" s="361">
        <v>746</v>
      </c>
      <c r="E29" s="362">
        <v>41703</v>
      </c>
      <c r="F29" s="363" t="s">
        <v>490</v>
      </c>
      <c r="G29" s="363" t="s">
        <v>55</v>
      </c>
      <c r="H29" s="364" t="s">
        <v>491</v>
      </c>
      <c r="I29" s="365">
        <v>223</v>
      </c>
      <c r="J29" s="366" t="s">
        <v>18</v>
      </c>
      <c r="K29" s="367" t="s">
        <v>23</v>
      </c>
      <c r="L29" s="13">
        <v>9</v>
      </c>
      <c r="M29" s="8">
        <v>9</v>
      </c>
      <c r="N29" s="8">
        <v>39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41</v>
      </c>
      <c r="W29" s="8">
        <v>5</v>
      </c>
      <c r="X29" s="62">
        <v>9</v>
      </c>
      <c r="Y29" s="60">
        <v>50</v>
      </c>
      <c r="Z29" s="8">
        <v>4</v>
      </c>
      <c r="AA29" s="14">
        <v>9</v>
      </c>
      <c r="AB29" s="19">
        <v>20</v>
      </c>
      <c r="AC29" s="20">
        <v>19</v>
      </c>
      <c r="AD29" s="20">
        <v>29</v>
      </c>
      <c r="AE29" s="8">
        <v>17</v>
      </c>
      <c r="AF29" s="62">
        <v>10</v>
      </c>
      <c r="AG29" s="60">
        <v>45</v>
      </c>
      <c r="AH29" s="8">
        <v>20</v>
      </c>
      <c r="AI29" s="14">
        <v>14</v>
      </c>
      <c r="AJ29" s="13">
        <v>9</v>
      </c>
      <c r="AK29" s="8">
        <v>6</v>
      </c>
      <c r="AL29" s="8">
        <v>45</v>
      </c>
      <c r="AM29" s="8">
        <v>5</v>
      </c>
      <c r="AN29" s="56">
        <v>9</v>
      </c>
      <c r="AO29" s="60">
        <v>55</v>
      </c>
      <c r="AP29" s="8">
        <v>15</v>
      </c>
      <c r="AQ29" s="14">
        <v>8</v>
      </c>
      <c r="AR29" s="13">
        <v>9</v>
      </c>
      <c r="AS29" s="8">
        <v>7</v>
      </c>
      <c r="AT29" s="8">
        <v>25</v>
      </c>
      <c r="AU29" s="8">
        <v>6</v>
      </c>
      <c r="AV29" s="56">
        <v>9</v>
      </c>
      <c r="AW29" s="60">
        <v>58</v>
      </c>
      <c r="AX29" s="8">
        <v>16</v>
      </c>
      <c r="AY29" s="14">
        <v>8</v>
      </c>
      <c r="AZ29" s="13"/>
      <c r="BA29" s="8"/>
      <c r="BB29" s="14"/>
      <c r="BC29" s="13"/>
      <c r="BD29" s="8"/>
      <c r="BE29" s="14"/>
      <c r="BF29" s="13"/>
      <c r="BG29" s="8"/>
      <c r="BH29" s="14"/>
      <c r="BI29" s="13">
        <v>220</v>
      </c>
      <c r="BJ29" s="109">
        <v>72</v>
      </c>
      <c r="BK29" s="1"/>
      <c r="BL29" s="1"/>
      <c r="BM29" s="43"/>
      <c r="BN29" s="1"/>
      <c r="BO29" s="1"/>
      <c r="CA29" s="29"/>
      <c r="CB29" s="29">
        <f t="shared" si="0"/>
        <v>223</v>
      </c>
      <c r="CC29" s="38">
        <f t="shared" si="1"/>
        <v>63</v>
      </c>
      <c r="CD29" s="38">
        <f t="shared" si="2"/>
        <v>13</v>
      </c>
      <c r="CE29" s="29">
        <f t="shared" si="3"/>
        <v>73</v>
      </c>
      <c r="CF29" s="38">
        <f t="shared" si="4"/>
        <v>15</v>
      </c>
      <c r="CG29" s="29" t="e">
        <f>IF(AND(#REF!="",#REF!="",#REF!="",#REF!=""),"",SUM(#REF!,#REF!,#REF!,#REF!,#REF!))</f>
        <v>#REF!</v>
      </c>
      <c r="CH29" s="38" t="str">
        <f t="shared" si="5"/>
        <v/>
      </c>
      <c r="CI29" s="29">
        <f t="shared" si="6"/>
        <v>74</v>
      </c>
      <c r="CJ29" s="38">
        <f t="shared" si="7"/>
        <v>15</v>
      </c>
      <c r="CK29" s="29">
        <f t="shared" si="8"/>
        <v>56</v>
      </c>
      <c r="CL29" s="38">
        <f t="shared" si="9"/>
        <v>12</v>
      </c>
      <c r="CM29" s="29" t="e">
        <f>IF(AND(#REF!="",#REF!="",#REF!="",#REF!=""),"",SUM(#REF!,#REF!,#REF!,#REF!,#REF!))</f>
        <v>#REF!</v>
      </c>
      <c r="CN29" s="38" t="str">
        <f t="shared" si="10"/>
        <v/>
      </c>
      <c r="CO29" s="38"/>
      <c r="CP29" s="38"/>
    </row>
    <row r="30" spans="1:94" ht="24.75" customHeight="1">
      <c r="A30" s="378">
        <v>24</v>
      </c>
      <c r="B30" s="359">
        <v>2</v>
      </c>
      <c r="C30" s="360" t="s">
        <v>17</v>
      </c>
      <c r="D30" s="361">
        <v>874</v>
      </c>
      <c r="E30" s="362">
        <v>41312</v>
      </c>
      <c r="F30" s="363" t="s">
        <v>492</v>
      </c>
      <c r="G30" s="363" t="s">
        <v>37</v>
      </c>
      <c r="H30" s="364" t="s">
        <v>493</v>
      </c>
      <c r="I30" s="365">
        <v>224</v>
      </c>
      <c r="J30" s="366" t="s">
        <v>20</v>
      </c>
      <c r="K30" s="367" t="s">
        <v>19</v>
      </c>
      <c r="L30" s="13">
        <v>9</v>
      </c>
      <c r="M30" s="8">
        <v>9</v>
      </c>
      <c r="N30" s="8">
        <v>38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42</v>
      </c>
      <c r="W30" s="8">
        <v>4</v>
      </c>
      <c r="X30" s="62">
        <v>8</v>
      </c>
      <c r="Y30" s="60">
        <v>54</v>
      </c>
      <c r="Z30" s="8">
        <v>4</v>
      </c>
      <c r="AA30" s="14">
        <v>9</v>
      </c>
      <c r="AB30" s="19">
        <v>20</v>
      </c>
      <c r="AC30" s="20">
        <v>19</v>
      </c>
      <c r="AD30" s="20">
        <v>29</v>
      </c>
      <c r="AE30" s="8">
        <v>17</v>
      </c>
      <c r="AF30" s="62">
        <v>10</v>
      </c>
      <c r="AG30" s="60">
        <v>45</v>
      </c>
      <c r="AH30" s="8">
        <v>20</v>
      </c>
      <c r="AI30" s="14">
        <v>14</v>
      </c>
      <c r="AJ30" s="13">
        <v>9</v>
      </c>
      <c r="AK30" s="8">
        <v>6</v>
      </c>
      <c r="AL30" s="8">
        <v>46</v>
      </c>
      <c r="AM30" s="8">
        <v>5</v>
      </c>
      <c r="AN30" s="56">
        <v>8</v>
      </c>
      <c r="AO30" s="60">
        <v>55</v>
      </c>
      <c r="AP30" s="8">
        <v>15</v>
      </c>
      <c r="AQ30" s="14">
        <v>8</v>
      </c>
      <c r="AR30" s="13">
        <v>9</v>
      </c>
      <c r="AS30" s="8">
        <v>7</v>
      </c>
      <c r="AT30" s="8">
        <v>32</v>
      </c>
      <c r="AU30" s="8">
        <v>6</v>
      </c>
      <c r="AV30" s="56">
        <v>9</v>
      </c>
      <c r="AW30" s="60">
        <v>58</v>
      </c>
      <c r="AX30" s="8">
        <v>16</v>
      </c>
      <c r="AY30" s="14">
        <v>8</v>
      </c>
      <c r="AZ30" s="13"/>
      <c r="BA30" s="8"/>
      <c r="BB30" s="14"/>
      <c r="BC30" s="13"/>
      <c r="BD30" s="8"/>
      <c r="BE30" s="14"/>
      <c r="BF30" s="13"/>
      <c r="BG30" s="8"/>
      <c r="BH30" s="14"/>
      <c r="BI30" s="13">
        <v>220</v>
      </c>
      <c r="BJ30" s="109">
        <v>66</v>
      </c>
      <c r="BK30" s="1"/>
      <c r="BL30" s="1"/>
      <c r="BM30" s="43"/>
      <c r="BN30" s="1"/>
      <c r="BO30" s="1"/>
      <c r="CA30" s="29"/>
      <c r="CB30" s="29">
        <f t="shared" si="0"/>
        <v>224</v>
      </c>
      <c r="CC30" s="38">
        <f t="shared" si="1"/>
        <v>62</v>
      </c>
      <c r="CD30" s="38">
        <f t="shared" si="2"/>
        <v>13</v>
      </c>
      <c r="CE30" s="29">
        <f t="shared" si="3"/>
        <v>72</v>
      </c>
      <c r="CF30" s="38">
        <f t="shared" si="4"/>
        <v>15</v>
      </c>
      <c r="CG30" s="29" t="e">
        <f>IF(AND(#REF!="",#REF!="",#REF!="",#REF!=""),"",SUM(#REF!,#REF!,#REF!,#REF!,#REF!))</f>
        <v>#REF!</v>
      </c>
      <c r="CH30" s="38" t="str">
        <f t="shared" si="5"/>
        <v/>
      </c>
      <c r="CI30" s="29">
        <f t="shared" si="6"/>
        <v>74</v>
      </c>
      <c r="CJ30" s="38">
        <f t="shared" si="7"/>
        <v>15</v>
      </c>
      <c r="CK30" s="29">
        <f t="shared" si="8"/>
        <v>63</v>
      </c>
      <c r="CL30" s="38">
        <f t="shared" si="9"/>
        <v>13</v>
      </c>
      <c r="CM30" s="29" t="e">
        <f>IF(AND(#REF!="",#REF!="",#REF!="",#REF!=""),"",SUM(#REF!,#REF!,#REF!,#REF!,#REF!))</f>
        <v>#REF!</v>
      </c>
      <c r="CN30" s="38" t="str">
        <f t="shared" si="10"/>
        <v/>
      </c>
      <c r="CO30" s="38"/>
      <c r="CP30" s="38"/>
    </row>
    <row r="31" spans="1:94" ht="24.75" customHeight="1">
      <c r="A31" s="378">
        <v>25</v>
      </c>
      <c r="B31" s="359">
        <v>2</v>
      </c>
      <c r="C31" s="360" t="s">
        <v>17</v>
      </c>
      <c r="D31" s="361">
        <v>956</v>
      </c>
      <c r="E31" s="362">
        <v>42072</v>
      </c>
      <c r="F31" s="363" t="s">
        <v>25</v>
      </c>
      <c r="G31" s="363" t="s">
        <v>26</v>
      </c>
      <c r="H31" s="364" t="s">
        <v>27</v>
      </c>
      <c r="I31" s="365">
        <v>225</v>
      </c>
      <c r="J31" s="366" t="s">
        <v>18</v>
      </c>
      <c r="K31" s="367" t="s">
        <v>22</v>
      </c>
      <c r="L31" s="13">
        <v>9</v>
      </c>
      <c r="M31" s="8">
        <v>9</v>
      </c>
      <c r="N31" s="8">
        <v>37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33</v>
      </c>
      <c r="W31" s="8">
        <v>6</v>
      </c>
      <c r="X31" s="62">
        <v>9</v>
      </c>
      <c r="Y31" s="60">
        <v>58</v>
      </c>
      <c r="Z31" s="8">
        <v>4</v>
      </c>
      <c r="AA31" s="14">
        <v>9</v>
      </c>
      <c r="AB31" s="19">
        <v>20</v>
      </c>
      <c r="AC31" s="20">
        <v>19</v>
      </c>
      <c r="AD31" s="20">
        <v>29</v>
      </c>
      <c r="AE31" s="8">
        <v>17</v>
      </c>
      <c r="AF31" s="62">
        <v>10</v>
      </c>
      <c r="AG31" s="60">
        <v>45</v>
      </c>
      <c r="AH31" s="8">
        <v>20</v>
      </c>
      <c r="AI31" s="14">
        <v>14</v>
      </c>
      <c r="AJ31" s="13">
        <v>9</v>
      </c>
      <c r="AK31" s="8">
        <v>6</v>
      </c>
      <c r="AL31" s="8">
        <v>47</v>
      </c>
      <c r="AM31" s="8">
        <v>5</v>
      </c>
      <c r="AN31" s="56">
        <v>9</v>
      </c>
      <c r="AO31" s="60">
        <v>55</v>
      </c>
      <c r="AP31" s="8">
        <v>15</v>
      </c>
      <c r="AQ31" s="14">
        <v>8</v>
      </c>
      <c r="AR31" s="13">
        <v>9</v>
      </c>
      <c r="AS31" s="8">
        <v>7</v>
      </c>
      <c r="AT31" s="8">
        <v>28</v>
      </c>
      <c r="AU31" s="8">
        <v>6</v>
      </c>
      <c r="AV31" s="56">
        <v>9</v>
      </c>
      <c r="AW31" s="60">
        <v>58</v>
      </c>
      <c r="AX31" s="8">
        <v>16</v>
      </c>
      <c r="AY31" s="14">
        <v>8</v>
      </c>
      <c r="AZ31" s="13"/>
      <c r="BA31" s="8"/>
      <c r="BB31" s="14"/>
      <c r="BC31" s="13"/>
      <c r="BD31" s="8"/>
      <c r="BE31" s="14"/>
      <c r="BF31" s="13"/>
      <c r="BG31" s="8"/>
      <c r="BH31" s="14"/>
      <c r="BI31" s="13">
        <v>220</v>
      </c>
      <c r="BJ31" s="109">
        <v>32</v>
      </c>
      <c r="BK31" s="1"/>
      <c r="BL31" s="1"/>
      <c r="BM31" s="43"/>
      <c r="BN31" s="1"/>
      <c r="BO31" s="1"/>
      <c r="CA31" s="29"/>
      <c r="CB31" s="29">
        <f t="shared" si="0"/>
        <v>225</v>
      </c>
      <c r="CC31" s="38">
        <f t="shared" si="1"/>
        <v>61</v>
      </c>
      <c r="CD31" s="38">
        <f t="shared" si="2"/>
        <v>13</v>
      </c>
      <c r="CE31" s="29">
        <f t="shared" si="3"/>
        <v>66</v>
      </c>
      <c r="CF31" s="38">
        <f t="shared" si="4"/>
        <v>14</v>
      </c>
      <c r="CG31" s="29" t="e">
        <f>IF(AND(#REF!="",#REF!="",#REF!="",#REF!=""),"",SUM(#REF!,#REF!,#REF!,#REF!,#REF!))</f>
        <v>#REF!</v>
      </c>
      <c r="CH31" s="38" t="str">
        <f t="shared" si="5"/>
        <v/>
      </c>
      <c r="CI31" s="29">
        <f t="shared" si="6"/>
        <v>76</v>
      </c>
      <c r="CJ31" s="38">
        <f t="shared" si="7"/>
        <v>16</v>
      </c>
      <c r="CK31" s="29">
        <f t="shared" si="8"/>
        <v>59</v>
      </c>
      <c r="CL31" s="38">
        <f t="shared" si="9"/>
        <v>12</v>
      </c>
      <c r="CM31" s="29" t="e">
        <f>IF(AND(#REF!="",#REF!="",#REF!="",#REF!=""),"",SUM(#REF!,#REF!,#REF!,#REF!,#REF!))</f>
        <v>#REF!</v>
      </c>
      <c r="CN31" s="38" t="str">
        <f t="shared" si="10"/>
        <v/>
      </c>
      <c r="CO31" s="38"/>
      <c r="CP31" s="38"/>
    </row>
    <row r="32" spans="1:94" ht="24.75" customHeight="1">
      <c r="A32" s="358">
        <v>26</v>
      </c>
      <c r="B32" s="359">
        <v>2</v>
      </c>
      <c r="C32" s="360" t="s">
        <v>17</v>
      </c>
      <c r="D32" s="361">
        <v>756</v>
      </c>
      <c r="E32" s="362" t="s">
        <v>146</v>
      </c>
      <c r="F32" s="363" t="s">
        <v>494</v>
      </c>
      <c r="G32" s="363" t="s">
        <v>495</v>
      </c>
      <c r="H32" s="364" t="s">
        <v>61</v>
      </c>
      <c r="I32" s="365">
        <v>226</v>
      </c>
      <c r="J32" s="366" t="s">
        <v>20</v>
      </c>
      <c r="K32" s="367" t="s">
        <v>23</v>
      </c>
      <c r="L32" s="13">
        <v>9</v>
      </c>
      <c r="M32" s="8">
        <v>9</v>
      </c>
      <c r="N32" s="8">
        <v>31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36</v>
      </c>
      <c r="W32" s="8">
        <v>5</v>
      </c>
      <c r="X32" s="62">
        <v>8</v>
      </c>
      <c r="Y32" s="60">
        <v>59</v>
      </c>
      <c r="Z32" s="8">
        <v>4</v>
      </c>
      <c r="AA32" s="14">
        <v>9</v>
      </c>
      <c r="AB32" s="19">
        <v>20</v>
      </c>
      <c r="AC32" s="20">
        <v>19</v>
      </c>
      <c r="AD32" s="20">
        <v>29</v>
      </c>
      <c r="AE32" s="8">
        <v>17</v>
      </c>
      <c r="AF32" s="62">
        <v>10</v>
      </c>
      <c r="AG32" s="60">
        <v>45</v>
      </c>
      <c r="AH32" s="8">
        <v>20</v>
      </c>
      <c r="AI32" s="14">
        <v>14</v>
      </c>
      <c r="AJ32" s="13">
        <v>9</v>
      </c>
      <c r="AK32" s="8">
        <v>6</v>
      </c>
      <c r="AL32" s="8">
        <v>48</v>
      </c>
      <c r="AM32" s="8">
        <v>5</v>
      </c>
      <c r="AN32" s="56">
        <v>8</v>
      </c>
      <c r="AO32" s="60">
        <v>55</v>
      </c>
      <c r="AP32" s="8">
        <v>15</v>
      </c>
      <c r="AQ32" s="14">
        <v>8</v>
      </c>
      <c r="AR32" s="13">
        <v>9</v>
      </c>
      <c r="AS32" s="8">
        <v>7</v>
      </c>
      <c r="AT32" s="8">
        <v>29</v>
      </c>
      <c r="AU32" s="8">
        <v>6</v>
      </c>
      <c r="AV32" s="56">
        <v>9</v>
      </c>
      <c r="AW32" s="60">
        <v>58</v>
      </c>
      <c r="AX32" s="8">
        <v>16</v>
      </c>
      <c r="AY32" s="14">
        <v>8</v>
      </c>
      <c r="AZ32" s="13"/>
      <c r="BA32" s="8"/>
      <c r="BB32" s="14"/>
      <c r="BC32" s="13"/>
      <c r="BD32" s="8"/>
      <c r="BE32" s="14"/>
      <c r="BF32" s="13"/>
      <c r="BG32" s="8"/>
      <c r="BH32" s="14"/>
      <c r="BI32" s="13">
        <v>220</v>
      </c>
      <c r="BJ32" s="109">
        <v>66</v>
      </c>
      <c r="BK32" s="1"/>
      <c r="BL32" s="1"/>
      <c r="BM32" s="43"/>
      <c r="BN32" s="1"/>
      <c r="BO32" s="1"/>
      <c r="CA32" s="29"/>
      <c r="CB32" s="29">
        <f t="shared" si="0"/>
        <v>226</v>
      </c>
      <c r="CC32" s="38">
        <f t="shared" si="1"/>
        <v>55</v>
      </c>
      <c r="CD32" s="38">
        <f t="shared" si="2"/>
        <v>11</v>
      </c>
      <c r="CE32" s="29">
        <f t="shared" si="3"/>
        <v>67</v>
      </c>
      <c r="CF32" s="38">
        <f t="shared" si="4"/>
        <v>14</v>
      </c>
      <c r="CG32" s="29" t="e">
        <f>IF(AND(#REF!="",#REF!="",#REF!="",#REF!=""),"",SUM(#REF!,#REF!,#REF!,#REF!,#REF!))</f>
        <v>#REF!</v>
      </c>
      <c r="CH32" s="38" t="str">
        <f t="shared" si="5"/>
        <v/>
      </c>
      <c r="CI32" s="29">
        <f t="shared" si="6"/>
        <v>76</v>
      </c>
      <c r="CJ32" s="38">
        <f t="shared" si="7"/>
        <v>16</v>
      </c>
      <c r="CK32" s="29">
        <f t="shared" si="8"/>
        <v>60</v>
      </c>
      <c r="CL32" s="38">
        <f t="shared" si="9"/>
        <v>12</v>
      </c>
      <c r="CM32" s="29" t="e">
        <f>IF(AND(#REF!="",#REF!="",#REF!="",#REF!=""),"",SUM(#REF!,#REF!,#REF!,#REF!,#REF!))</f>
        <v>#REF!</v>
      </c>
      <c r="CN32" s="38" t="str">
        <f t="shared" si="10"/>
        <v/>
      </c>
      <c r="CO32" s="38"/>
      <c r="CP32" s="38"/>
    </row>
    <row r="33" spans="1:94" ht="24.75" customHeight="1">
      <c r="A33" s="378">
        <v>27</v>
      </c>
      <c r="B33" s="359">
        <v>2</v>
      </c>
      <c r="C33" s="360" t="s">
        <v>17</v>
      </c>
      <c r="D33" s="361">
        <v>734</v>
      </c>
      <c r="E33" s="362" t="s">
        <v>147</v>
      </c>
      <c r="F33" s="363" t="s">
        <v>496</v>
      </c>
      <c r="G33" s="363" t="s">
        <v>497</v>
      </c>
      <c r="H33" s="364" t="s">
        <v>498</v>
      </c>
      <c r="I33" s="365">
        <v>227</v>
      </c>
      <c r="J33" s="366" t="s">
        <v>20</v>
      </c>
      <c r="K33" s="367" t="s">
        <v>23</v>
      </c>
      <c r="L33" s="13">
        <v>9</v>
      </c>
      <c r="M33" s="8">
        <v>9</v>
      </c>
      <c r="N33" s="8">
        <v>32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40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9">
        <v>20</v>
      </c>
      <c r="AC33" s="20">
        <v>19</v>
      </c>
      <c r="AD33" s="20">
        <v>29</v>
      </c>
      <c r="AE33" s="8">
        <v>17</v>
      </c>
      <c r="AF33" s="62">
        <v>10</v>
      </c>
      <c r="AG33" s="60">
        <v>45</v>
      </c>
      <c r="AH33" s="8">
        <v>20</v>
      </c>
      <c r="AI33" s="14">
        <v>14</v>
      </c>
      <c r="AJ33" s="13">
        <v>9</v>
      </c>
      <c r="AK33" s="8">
        <v>6</v>
      </c>
      <c r="AL33" s="8">
        <v>31</v>
      </c>
      <c r="AM33" s="8">
        <v>5</v>
      </c>
      <c r="AN33" s="56">
        <v>9</v>
      </c>
      <c r="AO33" s="60">
        <v>55</v>
      </c>
      <c r="AP33" s="8">
        <v>15</v>
      </c>
      <c r="AQ33" s="14">
        <v>8</v>
      </c>
      <c r="AR33" s="13">
        <v>9</v>
      </c>
      <c r="AS33" s="8">
        <v>7</v>
      </c>
      <c r="AT33" s="8">
        <v>24</v>
      </c>
      <c r="AU33" s="8">
        <v>6</v>
      </c>
      <c r="AV33" s="56">
        <v>9</v>
      </c>
      <c r="AW33" s="60">
        <v>58</v>
      </c>
      <c r="AX33" s="8">
        <v>16</v>
      </c>
      <c r="AY33" s="14">
        <v>8</v>
      </c>
      <c r="AZ33" s="13"/>
      <c r="BA33" s="8"/>
      <c r="BB33" s="14"/>
      <c r="BC33" s="13"/>
      <c r="BD33" s="8"/>
      <c r="BE33" s="14"/>
      <c r="BF33" s="13"/>
      <c r="BG33" s="8"/>
      <c r="BH33" s="14"/>
      <c r="BI33" s="13">
        <v>220</v>
      </c>
      <c r="BJ33" s="109">
        <v>56</v>
      </c>
      <c r="BK33" s="1"/>
      <c r="BL33" s="1"/>
      <c r="BM33" s="43"/>
      <c r="BN33" s="1"/>
      <c r="BO33" s="1"/>
      <c r="CA33" s="29"/>
      <c r="CB33" s="29">
        <f t="shared" si="0"/>
        <v>227</v>
      </c>
      <c r="CC33" s="38">
        <f t="shared" si="1"/>
        <v>56</v>
      </c>
      <c r="CD33" s="38">
        <f t="shared" si="2"/>
        <v>12</v>
      </c>
      <c r="CE33" s="29">
        <f t="shared" si="3"/>
        <v>72</v>
      </c>
      <c r="CF33" s="38">
        <f t="shared" si="4"/>
        <v>15</v>
      </c>
      <c r="CG33" s="29" t="e">
        <f>IF(AND(#REF!="",#REF!="",#REF!="",#REF!=""),"",SUM(#REF!,#REF!,#REF!,#REF!,#REF!))</f>
        <v>#REF!</v>
      </c>
      <c r="CH33" s="38" t="str">
        <f t="shared" si="5"/>
        <v/>
      </c>
      <c r="CI33" s="29">
        <f t="shared" si="6"/>
        <v>60</v>
      </c>
      <c r="CJ33" s="38">
        <f t="shared" si="7"/>
        <v>12</v>
      </c>
      <c r="CK33" s="29">
        <f t="shared" si="8"/>
        <v>55</v>
      </c>
      <c r="CL33" s="38">
        <f t="shared" si="9"/>
        <v>11</v>
      </c>
      <c r="CM33" s="29" t="e">
        <f>IF(AND(#REF!="",#REF!="",#REF!="",#REF!=""),"",SUM(#REF!,#REF!,#REF!,#REF!,#REF!))</f>
        <v>#REF!</v>
      </c>
      <c r="CN33" s="38" t="str">
        <f t="shared" si="10"/>
        <v/>
      </c>
      <c r="CO33" s="38"/>
      <c r="CP33" s="38"/>
    </row>
    <row r="34" spans="1:94" ht="24.75" customHeight="1">
      <c r="A34" s="378">
        <v>28</v>
      </c>
      <c r="B34" s="359">
        <v>2</v>
      </c>
      <c r="C34" s="360" t="s">
        <v>17</v>
      </c>
      <c r="D34" s="361">
        <v>752</v>
      </c>
      <c r="E34" s="362">
        <v>41255</v>
      </c>
      <c r="F34" s="363" t="s">
        <v>499</v>
      </c>
      <c r="G34" s="363" t="s">
        <v>500</v>
      </c>
      <c r="H34" s="364" t="s">
        <v>61</v>
      </c>
      <c r="I34" s="365">
        <v>228</v>
      </c>
      <c r="J34" s="366" t="s">
        <v>18</v>
      </c>
      <c r="K34" s="367" t="s">
        <v>23</v>
      </c>
      <c r="L34" s="13">
        <v>9</v>
      </c>
      <c r="M34" s="8">
        <v>9</v>
      </c>
      <c r="N34" s="8">
        <v>33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44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9">
        <v>20</v>
      </c>
      <c r="AC34" s="20">
        <v>19</v>
      </c>
      <c r="AD34" s="20">
        <v>29</v>
      </c>
      <c r="AE34" s="8">
        <v>17</v>
      </c>
      <c r="AF34" s="62">
        <v>10</v>
      </c>
      <c r="AG34" s="60">
        <v>45</v>
      </c>
      <c r="AH34" s="8">
        <v>20</v>
      </c>
      <c r="AI34" s="14">
        <v>14</v>
      </c>
      <c r="AJ34" s="13">
        <v>9</v>
      </c>
      <c r="AK34" s="8">
        <v>6</v>
      </c>
      <c r="AL34" s="8">
        <v>36</v>
      </c>
      <c r="AM34" s="8">
        <v>5</v>
      </c>
      <c r="AN34" s="56">
        <v>9</v>
      </c>
      <c r="AO34" s="60">
        <v>55</v>
      </c>
      <c r="AP34" s="8">
        <v>15</v>
      </c>
      <c r="AQ34" s="14">
        <v>8</v>
      </c>
      <c r="AR34" s="13">
        <v>9</v>
      </c>
      <c r="AS34" s="8">
        <v>7</v>
      </c>
      <c r="AT34" s="8">
        <v>25</v>
      </c>
      <c r="AU34" s="8">
        <v>6</v>
      </c>
      <c r="AV34" s="56">
        <v>9</v>
      </c>
      <c r="AW34" s="60">
        <v>58</v>
      </c>
      <c r="AX34" s="8">
        <v>16</v>
      </c>
      <c r="AY34" s="14">
        <v>8</v>
      </c>
      <c r="AZ34" s="13"/>
      <c r="BA34" s="8"/>
      <c r="BB34" s="14"/>
      <c r="BC34" s="13"/>
      <c r="BD34" s="8"/>
      <c r="BE34" s="14"/>
      <c r="BF34" s="13"/>
      <c r="BG34" s="8"/>
      <c r="BH34" s="14"/>
      <c r="BI34" s="13">
        <v>220</v>
      </c>
      <c r="BJ34" s="109">
        <v>72</v>
      </c>
      <c r="BK34" s="1"/>
      <c r="BL34" s="1"/>
      <c r="BM34" s="43"/>
      <c r="BN34" s="1"/>
      <c r="BO34" s="1"/>
      <c r="CA34" s="29"/>
      <c r="CB34" s="29">
        <f t="shared" si="0"/>
        <v>228</v>
      </c>
      <c r="CC34" s="38">
        <f t="shared" si="1"/>
        <v>57</v>
      </c>
      <c r="CD34" s="38">
        <f t="shared" si="2"/>
        <v>12</v>
      </c>
      <c r="CE34" s="29">
        <f t="shared" si="3"/>
        <v>75</v>
      </c>
      <c r="CF34" s="38">
        <f t="shared" si="4"/>
        <v>15</v>
      </c>
      <c r="CG34" s="29" t="e">
        <f>IF(AND(#REF!="",#REF!="",#REF!="",#REF!=""),"",SUM(#REF!,#REF!,#REF!,#REF!,#REF!))</f>
        <v>#REF!</v>
      </c>
      <c r="CH34" s="38" t="str">
        <f t="shared" si="5"/>
        <v/>
      </c>
      <c r="CI34" s="29">
        <f t="shared" si="6"/>
        <v>65</v>
      </c>
      <c r="CJ34" s="38">
        <f t="shared" si="7"/>
        <v>13</v>
      </c>
      <c r="CK34" s="29">
        <f t="shared" si="8"/>
        <v>56</v>
      </c>
      <c r="CL34" s="38">
        <f t="shared" si="9"/>
        <v>12</v>
      </c>
      <c r="CM34" s="29" t="e">
        <f>IF(AND(#REF!="",#REF!="",#REF!="",#REF!=""),"",SUM(#REF!,#REF!,#REF!,#REF!,#REF!))</f>
        <v>#REF!</v>
      </c>
      <c r="CN34" s="38" t="str">
        <f t="shared" si="10"/>
        <v/>
      </c>
      <c r="CO34" s="38"/>
      <c r="CP34" s="38"/>
    </row>
    <row r="35" spans="1:94" ht="24.75" customHeight="1">
      <c r="A35" s="358">
        <v>29</v>
      </c>
      <c r="B35" s="359">
        <v>2</v>
      </c>
      <c r="C35" s="360" t="s">
        <v>17</v>
      </c>
      <c r="D35" s="361">
        <v>877</v>
      </c>
      <c r="E35" s="362">
        <v>40605</v>
      </c>
      <c r="F35" s="363" t="s">
        <v>501</v>
      </c>
      <c r="G35" s="363" t="s">
        <v>502</v>
      </c>
      <c r="H35" s="364" t="s">
        <v>503</v>
      </c>
      <c r="I35" s="365">
        <v>229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33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41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9">
        <v>20</v>
      </c>
      <c r="AC35" s="20">
        <v>19</v>
      </c>
      <c r="AD35" s="20">
        <v>29</v>
      </c>
      <c r="AE35" s="8">
        <v>17</v>
      </c>
      <c r="AF35" s="62">
        <v>10</v>
      </c>
      <c r="AG35" s="60">
        <v>45</v>
      </c>
      <c r="AH35" s="8">
        <v>20</v>
      </c>
      <c r="AI35" s="14">
        <v>14</v>
      </c>
      <c r="AJ35" s="13">
        <v>9</v>
      </c>
      <c r="AK35" s="8">
        <v>6</v>
      </c>
      <c r="AL35" s="8">
        <v>41</v>
      </c>
      <c r="AM35" s="8">
        <v>5</v>
      </c>
      <c r="AN35" s="56">
        <v>9</v>
      </c>
      <c r="AO35" s="60">
        <v>55</v>
      </c>
      <c r="AP35" s="8">
        <v>15</v>
      </c>
      <c r="AQ35" s="14">
        <v>8</v>
      </c>
      <c r="AR35" s="13">
        <v>9</v>
      </c>
      <c r="AS35" s="8">
        <v>7</v>
      </c>
      <c r="AT35" s="8">
        <v>26</v>
      </c>
      <c r="AU35" s="8">
        <v>6</v>
      </c>
      <c r="AV35" s="56">
        <v>8</v>
      </c>
      <c r="AW35" s="60">
        <v>58</v>
      </c>
      <c r="AX35" s="8">
        <v>16</v>
      </c>
      <c r="AY35" s="14">
        <v>8</v>
      </c>
      <c r="AZ35" s="13"/>
      <c r="BA35" s="8"/>
      <c r="BB35" s="14"/>
      <c r="BC35" s="13"/>
      <c r="BD35" s="8"/>
      <c r="BE35" s="14"/>
      <c r="BF35" s="13"/>
      <c r="BG35" s="8"/>
      <c r="BH35" s="14"/>
      <c r="BI35" s="13">
        <v>220</v>
      </c>
      <c r="BJ35" s="109">
        <v>50</v>
      </c>
      <c r="BK35" s="1"/>
      <c r="BL35" s="1"/>
      <c r="BM35" s="43"/>
      <c r="BN35" s="1"/>
      <c r="BO35" s="1"/>
      <c r="CA35" s="29"/>
      <c r="CB35" s="29">
        <f t="shared" si="0"/>
        <v>229</v>
      </c>
      <c r="CC35" s="38">
        <f t="shared" si="1"/>
        <v>57</v>
      </c>
      <c r="CD35" s="38">
        <f t="shared" si="2"/>
        <v>12</v>
      </c>
      <c r="CE35" s="29">
        <f t="shared" si="3"/>
        <v>71</v>
      </c>
      <c r="CF35" s="38">
        <f t="shared" si="4"/>
        <v>15</v>
      </c>
      <c r="CG35" s="29" t="e">
        <f>IF(AND(#REF!="",#REF!="",#REF!="",#REF!=""),"",SUM(#REF!,#REF!,#REF!,#REF!,#REF!))</f>
        <v>#REF!</v>
      </c>
      <c r="CH35" s="38" t="str">
        <f t="shared" si="5"/>
        <v/>
      </c>
      <c r="CI35" s="29">
        <f t="shared" si="6"/>
        <v>70</v>
      </c>
      <c r="CJ35" s="38">
        <f t="shared" si="7"/>
        <v>14</v>
      </c>
      <c r="CK35" s="29">
        <f t="shared" si="8"/>
        <v>56</v>
      </c>
      <c r="CL35" s="38">
        <f t="shared" si="9"/>
        <v>12</v>
      </c>
      <c r="CM35" s="29" t="e">
        <f>IF(AND(#REF!="",#REF!="",#REF!="",#REF!=""),"",SUM(#REF!,#REF!,#REF!,#REF!,#REF!))</f>
        <v>#REF!</v>
      </c>
      <c r="CN35" s="38" t="str">
        <f t="shared" si="10"/>
        <v/>
      </c>
      <c r="CO35" s="38"/>
      <c r="CP35" s="38"/>
    </row>
    <row r="36" spans="1:94" ht="24.75" customHeight="1">
      <c r="A36" s="378">
        <v>30</v>
      </c>
      <c r="B36" s="359">
        <v>2</v>
      </c>
      <c r="C36" s="360" t="s">
        <v>17</v>
      </c>
      <c r="D36" s="361">
        <v>761</v>
      </c>
      <c r="E36" s="362">
        <v>41640</v>
      </c>
      <c r="F36" s="363" t="s">
        <v>504</v>
      </c>
      <c r="G36" s="363" t="s">
        <v>505</v>
      </c>
      <c r="H36" s="364" t="s">
        <v>468</v>
      </c>
      <c r="I36" s="365">
        <v>230</v>
      </c>
      <c r="J36" s="366" t="s">
        <v>20</v>
      </c>
      <c r="K36" s="367" t="s">
        <v>23</v>
      </c>
      <c r="L36" s="13">
        <v>9</v>
      </c>
      <c r="M36" s="8">
        <v>9</v>
      </c>
      <c r="N36" s="8">
        <v>36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40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9">
        <v>20</v>
      </c>
      <c r="AC36" s="20">
        <v>19</v>
      </c>
      <c r="AD36" s="20">
        <v>29</v>
      </c>
      <c r="AE36" s="8">
        <v>17</v>
      </c>
      <c r="AF36" s="62">
        <v>10</v>
      </c>
      <c r="AG36" s="60">
        <v>45</v>
      </c>
      <c r="AH36" s="8">
        <v>20</v>
      </c>
      <c r="AI36" s="14">
        <v>14</v>
      </c>
      <c r="AJ36" s="13">
        <v>9</v>
      </c>
      <c r="AK36" s="8">
        <v>6</v>
      </c>
      <c r="AL36" s="8">
        <v>40</v>
      </c>
      <c r="AM36" s="8">
        <v>5</v>
      </c>
      <c r="AN36" s="56">
        <v>9</v>
      </c>
      <c r="AO36" s="60">
        <v>55</v>
      </c>
      <c r="AP36" s="8">
        <v>15</v>
      </c>
      <c r="AQ36" s="14">
        <v>8</v>
      </c>
      <c r="AR36" s="13">
        <v>9</v>
      </c>
      <c r="AS36" s="8">
        <v>7</v>
      </c>
      <c r="AT36" s="8">
        <v>27</v>
      </c>
      <c r="AU36" s="8">
        <v>6</v>
      </c>
      <c r="AV36" s="56">
        <v>8</v>
      </c>
      <c r="AW36" s="60">
        <v>58</v>
      </c>
      <c r="AX36" s="8">
        <v>16</v>
      </c>
      <c r="AY36" s="14">
        <v>8</v>
      </c>
      <c r="AZ36" s="13"/>
      <c r="BA36" s="8"/>
      <c r="BB36" s="14"/>
      <c r="BC36" s="13"/>
      <c r="BD36" s="8"/>
      <c r="BE36" s="14"/>
      <c r="BF36" s="13"/>
      <c r="BG36" s="8"/>
      <c r="BH36" s="14"/>
      <c r="BI36" s="13">
        <v>220</v>
      </c>
      <c r="BJ36" s="109">
        <v>72</v>
      </c>
      <c r="BK36" s="1"/>
      <c r="BL36" s="1"/>
      <c r="BM36" s="43"/>
      <c r="BN36" s="1"/>
      <c r="BO36" s="1"/>
      <c r="CA36" s="29"/>
      <c r="CB36" s="29">
        <f t="shared" si="0"/>
        <v>230</v>
      </c>
      <c r="CC36" s="38">
        <f t="shared" si="1"/>
        <v>60</v>
      </c>
      <c r="CD36" s="38">
        <f t="shared" si="2"/>
        <v>12</v>
      </c>
      <c r="CE36" s="29">
        <f t="shared" si="3"/>
        <v>69</v>
      </c>
      <c r="CF36" s="38">
        <f t="shared" si="4"/>
        <v>14</v>
      </c>
      <c r="CG36" s="29" t="e">
        <f>IF(AND(#REF!="",#REF!="",#REF!="",#REF!=""),"",SUM(#REF!,#REF!,#REF!,#REF!,#REF!))</f>
        <v>#REF!</v>
      </c>
      <c r="CH36" s="38" t="str">
        <f t="shared" si="5"/>
        <v/>
      </c>
      <c r="CI36" s="29">
        <f t="shared" si="6"/>
        <v>69</v>
      </c>
      <c r="CJ36" s="38">
        <f t="shared" si="7"/>
        <v>14</v>
      </c>
      <c r="CK36" s="29">
        <f t="shared" si="8"/>
        <v>57</v>
      </c>
      <c r="CL36" s="38">
        <f t="shared" si="9"/>
        <v>12</v>
      </c>
      <c r="CM36" s="29" t="e">
        <f>IF(AND(#REF!="",#REF!="",#REF!="",#REF!=""),"",SUM(#REF!,#REF!,#REF!,#REF!,#REF!))</f>
        <v>#REF!</v>
      </c>
      <c r="CN36" s="38" t="str">
        <f t="shared" si="10"/>
        <v/>
      </c>
      <c r="CO36" s="38"/>
      <c r="CP36" s="38"/>
    </row>
    <row r="37" spans="1:94" ht="24.75" customHeight="1">
      <c r="A37" s="378">
        <v>31</v>
      </c>
      <c r="B37" s="359">
        <v>2</v>
      </c>
      <c r="C37" s="360" t="s">
        <v>17</v>
      </c>
      <c r="D37" s="361">
        <v>743</v>
      </c>
      <c r="E37" s="362" t="s">
        <v>128</v>
      </c>
      <c r="F37" s="363" t="s">
        <v>506</v>
      </c>
      <c r="G37" s="363" t="s">
        <v>507</v>
      </c>
      <c r="H37" s="364" t="s">
        <v>47</v>
      </c>
      <c r="I37" s="365">
        <v>231</v>
      </c>
      <c r="J37" s="366" t="s">
        <v>18</v>
      </c>
      <c r="K37" s="367" t="s">
        <v>23</v>
      </c>
      <c r="L37" s="13">
        <v>7</v>
      </c>
      <c r="M37" s="8">
        <v>8</v>
      </c>
      <c r="N37" s="8">
        <v>32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40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9"/>
      <c r="AC37" s="20"/>
      <c r="AD37" s="20"/>
      <c r="AE37" s="8"/>
      <c r="AF37" s="62"/>
      <c r="AG37" s="60"/>
      <c r="AH37" s="8"/>
      <c r="AI37" s="14"/>
      <c r="AJ37" s="13"/>
      <c r="AK37" s="8"/>
      <c r="AL37" s="8"/>
      <c r="AM37" s="8"/>
      <c r="AN37" s="56"/>
      <c r="AO37" s="60">
        <v>55</v>
      </c>
      <c r="AP37" s="8">
        <v>15</v>
      </c>
      <c r="AQ37" s="14">
        <v>8</v>
      </c>
      <c r="AR37" s="13"/>
      <c r="AS37" s="8"/>
      <c r="AT37" s="8">
        <v>30</v>
      </c>
      <c r="AU37" s="8">
        <v>5</v>
      </c>
      <c r="AV37" s="56">
        <v>8</v>
      </c>
      <c r="AW37" s="60">
        <v>58</v>
      </c>
      <c r="AX37" s="8">
        <v>16</v>
      </c>
      <c r="AY37" s="14">
        <v>8</v>
      </c>
      <c r="AZ37" s="13"/>
      <c r="BA37" s="8"/>
      <c r="BB37" s="14"/>
      <c r="BC37" s="13"/>
      <c r="BD37" s="8"/>
      <c r="BE37" s="14"/>
      <c r="BF37" s="13"/>
      <c r="BG37" s="8"/>
      <c r="BH37" s="14"/>
      <c r="BI37" s="13">
        <v>220</v>
      </c>
      <c r="BJ37" s="109">
        <v>70</v>
      </c>
      <c r="BK37" s="1"/>
      <c r="BL37" s="1"/>
      <c r="BM37" s="43"/>
      <c r="BN37" s="1"/>
      <c r="BO37" s="1"/>
      <c r="CA37" s="29"/>
      <c r="CB37" s="29">
        <f t="shared" si="0"/>
        <v>231</v>
      </c>
      <c r="CC37" s="38">
        <f t="shared" si="1"/>
        <v>53</v>
      </c>
      <c r="CD37" s="38">
        <f t="shared" si="2"/>
        <v>11</v>
      </c>
      <c r="CE37" s="29">
        <f t="shared" si="3"/>
        <v>71</v>
      </c>
      <c r="CF37" s="38">
        <f t="shared" si="4"/>
        <v>15</v>
      </c>
      <c r="CG37" s="29" t="e">
        <f>IF(AND(#REF!="",#REF!="",#REF!="",#REF!=""),"",SUM(#REF!,#REF!,#REF!,#REF!,#REF!))</f>
        <v>#REF!</v>
      </c>
      <c r="CH37" s="38" t="str">
        <f t="shared" si="5"/>
        <v/>
      </c>
      <c r="CI37" s="29" t="str">
        <f t="shared" si="6"/>
        <v/>
      </c>
      <c r="CJ37" s="38" t="str">
        <f t="shared" si="7"/>
        <v/>
      </c>
      <c r="CK37" s="29">
        <f t="shared" si="8"/>
        <v>43</v>
      </c>
      <c r="CL37" s="38">
        <f t="shared" si="9"/>
        <v>9</v>
      </c>
      <c r="CM37" s="29" t="e">
        <f>IF(AND(#REF!="",#REF!="",#REF!="",#REF!=""),"",SUM(#REF!,#REF!,#REF!,#REF!,#REF!))</f>
        <v>#REF!</v>
      </c>
      <c r="CN37" s="38" t="str">
        <f t="shared" si="10"/>
        <v/>
      </c>
      <c r="CO37" s="38"/>
      <c r="CP37" s="38"/>
    </row>
    <row r="38" spans="1:94" ht="24.75" customHeight="1">
      <c r="A38" s="358">
        <v>32</v>
      </c>
      <c r="B38" s="359">
        <v>2</v>
      </c>
      <c r="C38" s="360" t="s">
        <v>17</v>
      </c>
      <c r="D38" s="361">
        <v>757</v>
      </c>
      <c r="E38" s="362">
        <v>41826</v>
      </c>
      <c r="F38" s="363" t="s">
        <v>70</v>
      </c>
      <c r="G38" s="363" t="s">
        <v>508</v>
      </c>
      <c r="H38" s="364" t="s">
        <v>509</v>
      </c>
      <c r="I38" s="365">
        <v>232</v>
      </c>
      <c r="J38" s="366" t="s">
        <v>18</v>
      </c>
      <c r="K38" s="367" t="s">
        <v>21</v>
      </c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9"/>
      <c r="AC38" s="20"/>
      <c r="AD38" s="20"/>
      <c r="AE38" s="8"/>
      <c r="AF38" s="62"/>
      <c r="AG38" s="60"/>
      <c r="AH38" s="8"/>
      <c r="AI38" s="14"/>
      <c r="AJ38" s="13"/>
      <c r="AK38" s="8"/>
      <c r="AL38" s="8"/>
      <c r="AM38" s="8"/>
      <c r="AN38" s="56"/>
      <c r="AO38" s="60">
        <v>55</v>
      </c>
      <c r="AP38" s="8">
        <v>15</v>
      </c>
      <c r="AQ38" s="14">
        <v>8</v>
      </c>
      <c r="AR38" s="13"/>
      <c r="AS38" s="8"/>
      <c r="AT38" s="8">
        <v>30</v>
      </c>
      <c r="AU38" s="8">
        <v>5</v>
      </c>
      <c r="AV38" s="56">
        <v>8</v>
      </c>
      <c r="AW38" s="60">
        <v>58</v>
      </c>
      <c r="AX38" s="8">
        <v>16</v>
      </c>
      <c r="AY38" s="14">
        <v>8</v>
      </c>
      <c r="AZ38" s="13"/>
      <c r="BA38" s="8"/>
      <c r="BB38" s="14"/>
      <c r="BC38" s="13"/>
      <c r="BD38" s="8"/>
      <c r="BE38" s="14"/>
      <c r="BF38" s="13"/>
      <c r="BG38" s="8"/>
      <c r="BH38" s="14"/>
      <c r="BI38" s="13">
        <v>220</v>
      </c>
      <c r="BJ38" s="109">
        <v>76</v>
      </c>
      <c r="BK38" s="1"/>
      <c r="BL38" s="1"/>
      <c r="BM38" s="43"/>
      <c r="BN38" s="1"/>
      <c r="BO38" s="1"/>
      <c r="CA38" s="29"/>
      <c r="CB38" s="29">
        <f t="shared" si="0"/>
        <v>232</v>
      </c>
      <c r="CC38" s="38" t="str">
        <f t="shared" si="1"/>
        <v/>
      </c>
      <c r="CD38" s="38" t="str">
        <f t="shared" si="2"/>
        <v/>
      </c>
      <c r="CE38" s="29" t="str">
        <f t="shared" si="3"/>
        <v/>
      </c>
      <c r="CF38" s="38" t="str">
        <f t="shared" si="4"/>
        <v/>
      </c>
      <c r="CG38" s="29" t="e">
        <f>IF(AND(#REF!="",#REF!="",#REF!="",#REF!=""),"",SUM(#REF!,#REF!,#REF!,#REF!,#REF!))</f>
        <v>#REF!</v>
      </c>
      <c r="CH38" s="38" t="str">
        <f t="shared" si="5"/>
        <v/>
      </c>
      <c r="CI38" s="29" t="str">
        <f t="shared" si="6"/>
        <v/>
      </c>
      <c r="CJ38" s="38" t="str">
        <f t="shared" si="7"/>
        <v/>
      </c>
      <c r="CK38" s="29">
        <f t="shared" si="8"/>
        <v>43</v>
      </c>
      <c r="CL38" s="38">
        <f t="shared" si="9"/>
        <v>9</v>
      </c>
      <c r="CM38" s="29" t="e">
        <f>IF(AND(#REF!="",#REF!="",#REF!="",#REF!=""),"",SUM(#REF!,#REF!,#REF!,#REF!,#REF!))</f>
        <v>#REF!</v>
      </c>
      <c r="CN38" s="38" t="str">
        <f t="shared" si="10"/>
        <v/>
      </c>
      <c r="CO38" s="38"/>
      <c r="CP38" s="38"/>
    </row>
    <row r="39" spans="1:94" ht="24.75" customHeight="1">
      <c r="A39" s="378">
        <v>33</v>
      </c>
      <c r="B39" s="359">
        <v>2</v>
      </c>
      <c r="C39" s="360" t="s">
        <v>17</v>
      </c>
      <c r="D39" s="361">
        <v>882</v>
      </c>
      <c r="E39" s="362">
        <v>40909</v>
      </c>
      <c r="F39" s="363" t="s">
        <v>28</v>
      </c>
      <c r="G39" s="363" t="s">
        <v>475</v>
      </c>
      <c r="H39" s="364" t="s">
        <v>49</v>
      </c>
      <c r="I39" s="365">
        <v>233</v>
      </c>
      <c r="J39" s="366" t="s">
        <v>18</v>
      </c>
      <c r="K39" s="367" t="s">
        <v>23</v>
      </c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9"/>
      <c r="AC39" s="20"/>
      <c r="AD39" s="20"/>
      <c r="AE39" s="8"/>
      <c r="AF39" s="62"/>
      <c r="AG39" s="60"/>
      <c r="AH39" s="8"/>
      <c r="AI39" s="14"/>
      <c r="AJ39" s="13"/>
      <c r="AK39" s="8"/>
      <c r="AL39" s="8"/>
      <c r="AM39" s="8"/>
      <c r="AN39" s="56"/>
      <c r="AO39" s="60">
        <v>55</v>
      </c>
      <c r="AP39" s="8">
        <v>15</v>
      </c>
      <c r="AQ39" s="14">
        <v>8</v>
      </c>
      <c r="AR39" s="13"/>
      <c r="AS39" s="8"/>
      <c r="AT39" s="8">
        <v>31</v>
      </c>
      <c r="AU39" s="8">
        <v>5</v>
      </c>
      <c r="AV39" s="56">
        <v>8</v>
      </c>
      <c r="AW39" s="60">
        <v>58</v>
      </c>
      <c r="AX39" s="8">
        <v>16</v>
      </c>
      <c r="AY39" s="14">
        <v>8</v>
      </c>
      <c r="AZ39" s="13"/>
      <c r="BA39" s="8"/>
      <c r="BB39" s="14"/>
      <c r="BC39" s="13"/>
      <c r="BD39" s="8"/>
      <c r="BE39" s="14"/>
      <c r="BF39" s="13"/>
      <c r="BG39" s="8"/>
      <c r="BH39" s="14"/>
      <c r="BI39" s="13">
        <v>220</v>
      </c>
      <c r="BJ39" s="109">
        <v>66</v>
      </c>
      <c r="BK39" s="1"/>
      <c r="BL39" s="1"/>
      <c r="BM39" s="43"/>
      <c r="BN39" s="1"/>
      <c r="BO39" s="1"/>
      <c r="CA39" s="29"/>
      <c r="CB39" s="29">
        <f t="shared" si="0"/>
        <v>233</v>
      </c>
      <c r="CC39" s="38" t="str">
        <f t="shared" si="1"/>
        <v/>
      </c>
      <c r="CD39" s="38" t="str">
        <f t="shared" si="2"/>
        <v/>
      </c>
      <c r="CE39" s="29" t="str">
        <f t="shared" si="3"/>
        <v/>
      </c>
      <c r="CF39" s="38" t="str">
        <f t="shared" si="4"/>
        <v/>
      </c>
      <c r="CG39" s="29" t="e">
        <f>IF(AND(#REF!="",#REF!="",#REF!="",#REF!=""),"",SUM(#REF!,#REF!,#REF!,#REF!,#REF!))</f>
        <v>#REF!</v>
      </c>
      <c r="CH39" s="38" t="str">
        <f t="shared" si="5"/>
        <v/>
      </c>
      <c r="CI39" s="29" t="str">
        <f t="shared" si="6"/>
        <v/>
      </c>
      <c r="CJ39" s="38" t="str">
        <f t="shared" si="7"/>
        <v/>
      </c>
      <c r="CK39" s="29">
        <f t="shared" si="8"/>
        <v>44</v>
      </c>
      <c r="CL39" s="38">
        <f t="shared" si="9"/>
        <v>9</v>
      </c>
      <c r="CM39" s="29" t="e">
        <f>IF(AND(#REF!="",#REF!="",#REF!="",#REF!=""),"",SUM(#REF!,#REF!,#REF!,#REF!,#REF!))</f>
        <v>#REF!</v>
      </c>
      <c r="CN39" s="38" t="str">
        <f t="shared" si="10"/>
        <v/>
      </c>
      <c r="CO39" s="38"/>
      <c r="CP39" s="38"/>
    </row>
    <row r="40" spans="1:94" ht="24.75" customHeight="1">
      <c r="A40" s="378">
        <v>34</v>
      </c>
      <c r="B40" s="359">
        <v>2</v>
      </c>
      <c r="C40" s="360" t="s">
        <v>17</v>
      </c>
      <c r="D40" s="361">
        <v>760</v>
      </c>
      <c r="E40" s="362">
        <v>42218</v>
      </c>
      <c r="F40" s="363" t="s">
        <v>29</v>
      </c>
      <c r="G40" s="363" t="s">
        <v>30</v>
      </c>
      <c r="H40" s="364" t="s">
        <v>31</v>
      </c>
      <c r="I40" s="365">
        <v>234</v>
      </c>
      <c r="J40" s="366" t="s">
        <v>20</v>
      </c>
      <c r="K40" s="367" t="s">
        <v>19</v>
      </c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9"/>
      <c r="AC40" s="20"/>
      <c r="AD40" s="20"/>
      <c r="AE40" s="8"/>
      <c r="AF40" s="62"/>
      <c r="AG40" s="60"/>
      <c r="AH40" s="8"/>
      <c r="AI40" s="14"/>
      <c r="AJ40" s="13"/>
      <c r="AK40" s="8"/>
      <c r="AL40" s="8"/>
      <c r="AM40" s="8"/>
      <c r="AN40" s="56"/>
      <c r="AO40" s="60">
        <v>55</v>
      </c>
      <c r="AP40" s="8">
        <v>15</v>
      </c>
      <c r="AQ40" s="14">
        <v>8</v>
      </c>
      <c r="AR40" s="13"/>
      <c r="AS40" s="8"/>
      <c r="AT40" s="8">
        <v>32</v>
      </c>
      <c r="AU40" s="8">
        <v>5</v>
      </c>
      <c r="AV40" s="56">
        <v>8</v>
      </c>
      <c r="AW40" s="60">
        <v>58</v>
      </c>
      <c r="AX40" s="8">
        <v>16</v>
      </c>
      <c r="AY40" s="14">
        <v>8</v>
      </c>
      <c r="AZ40" s="13"/>
      <c r="BA40" s="8"/>
      <c r="BB40" s="14"/>
      <c r="BC40" s="13"/>
      <c r="BD40" s="8"/>
      <c r="BE40" s="14"/>
      <c r="BF40" s="13"/>
      <c r="BG40" s="8"/>
      <c r="BH40" s="14"/>
      <c r="BI40" s="13">
        <v>220</v>
      </c>
      <c r="BJ40" s="109">
        <v>44</v>
      </c>
      <c r="BK40" s="1"/>
      <c r="BL40" s="1"/>
      <c r="BM40" s="43"/>
      <c r="BN40" s="1"/>
      <c r="BO40" s="1"/>
      <c r="CA40" s="29"/>
      <c r="CB40" s="29">
        <f t="shared" si="0"/>
        <v>234</v>
      </c>
      <c r="CC40" s="38" t="str">
        <f t="shared" si="1"/>
        <v/>
      </c>
      <c r="CD40" s="38" t="str">
        <f t="shared" si="2"/>
        <v/>
      </c>
      <c r="CE40" s="29" t="str">
        <f t="shared" si="3"/>
        <v/>
      </c>
      <c r="CF40" s="38" t="str">
        <f t="shared" si="4"/>
        <v/>
      </c>
      <c r="CG40" s="29" t="e">
        <f>IF(AND(#REF!="",#REF!="",#REF!="",#REF!=""),"",SUM(#REF!,#REF!,#REF!,#REF!,#REF!))</f>
        <v>#REF!</v>
      </c>
      <c r="CH40" s="38" t="str">
        <f t="shared" si="5"/>
        <v/>
      </c>
      <c r="CI40" s="29" t="str">
        <f t="shared" si="6"/>
        <v/>
      </c>
      <c r="CJ40" s="38" t="str">
        <f t="shared" si="7"/>
        <v/>
      </c>
      <c r="CK40" s="29">
        <f t="shared" si="8"/>
        <v>45</v>
      </c>
      <c r="CL40" s="38">
        <f t="shared" si="9"/>
        <v>9</v>
      </c>
      <c r="CM40" s="29" t="e">
        <f>IF(AND(#REF!="",#REF!="",#REF!="",#REF!=""),"",SUM(#REF!,#REF!,#REF!,#REF!,#REF!))</f>
        <v>#REF!</v>
      </c>
      <c r="CN40" s="38" t="str">
        <f t="shared" si="10"/>
        <v/>
      </c>
      <c r="CO40" s="38"/>
      <c r="CP40" s="38"/>
    </row>
    <row r="41" spans="1:94" ht="24.75" customHeight="1">
      <c r="A41" s="358">
        <v>35</v>
      </c>
      <c r="B41" s="359">
        <v>2</v>
      </c>
      <c r="C41" s="360" t="s">
        <v>17</v>
      </c>
      <c r="D41" s="361">
        <v>750</v>
      </c>
      <c r="E41" s="362" t="s">
        <v>148</v>
      </c>
      <c r="F41" s="363" t="s">
        <v>510</v>
      </c>
      <c r="G41" s="363" t="s">
        <v>511</v>
      </c>
      <c r="H41" s="364" t="s">
        <v>512</v>
      </c>
      <c r="I41" s="365">
        <v>235</v>
      </c>
      <c r="J41" s="366" t="s">
        <v>18</v>
      </c>
      <c r="K41" s="367" t="s">
        <v>23</v>
      </c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9"/>
      <c r="AC41" s="20"/>
      <c r="AD41" s="20"/>
      <c r="AE41" s="8"/>
      <c r="AF41" s="62"/>
      <c r="AG41" s="60"/>
      <c r="AH41" s="8"/>
      <c r="AI41" s="14"/>
      <c r="AJ41" s="13"/>
      <c r="AK41" s="8"/>
      <c r="AL41" s="8"/>
      <c r="AM41" s="8"/>
      <c r="AN41" s="56"/>
      <c r="AO41" s="60">
        <v>55</v>
      </c>
      <c r="AP41" s="8">
        <v>15</v>
      </c>
      <c r="AQ41" s="14">
        <v>8</v>
      </c>
      <c r="AR41" s="13"/>
      <c r="AS41" s="8"/>
      <c r="AT41" s="8">
        <v>32</v>
      </c>
      <c r="AU41" s="8">
        <v>5</v>
      </c>
      <c r="AV41" s="56">
        <v>9</v>
      </c>
      <c r="AW41" s="60">
        <v>58</v>
      </c>
      <c r="AX41" s="8">
        <v>16</v>
      </c>
      <c r="AY41" s="14">
        <v>8</v>
      </c>
      <c r="AZ41" s="13"/>
      <c r="BA41" s="8"/>
      <c r="BB41" s="14"/>
      <c r="BC41" s="13"/>
      <c r="BD41" s="8"/>
      <c r="BE41" s="14"/>
      <c r="BF41" s="13"/>
      <c r="BG41" s="8"/>
      <c r="BH41" s="14"/>
      <c r="BI41" s="13">
        <v>220</v>
      </c>
      <c r="BJ41" s="109">
        <v>66</v>
      </c>
      <c r="BK41" s="1"/>
      <c r="BL41" s="1"/>
      <c r="BM41" s="43"/>
      <c r="BN41" s="1"/>
      <c r="BO41" s="1"/>
      <c r="CA41" s="29"/>
      <c r="CB41" s="29">
        <f t="shared" si="0"/>
        <v>235</v>
      </c>
      <c r="CC41" s="38" t="str">
        <f t="shared" si="1"/>
        <v/>
      </c>
      <c r="CD41" s="38" t="str">
        <f t="shared" si="2"/>
        <v/>
      </c>
      <c r="CE41" s="29" t="str">
        <f t="shared" si="3"/>
        <v/>
      </c>
      <c r="CF41" s="38" t="str">
        <f t="shared" si="4"/>
        <v/>
      </c>
      <c r="CG41" s="29" t="e">
        <f>IF(AND(#REF!="",#REF!="",#REF!="",#REF!=""),"",SUM(#REF!,#REF!,#REF!,#REF!,#REF!))</f>
        <v>#REF!</v>
      </c>
      <c r="CH41" s="38" t="str">
        <f t="shared" si="5"/>
        <v/>
      </c>
      <c r="CI41" s="29" t="str">
        <f t="shared" si="6"/>
        <v/>
      </c>
      <c r="CJ41" s="38" t="str">
        <f t="shared" si="7"/>
        <v/>
      </c>
      <c r="CK41" s="29">
        <f t="shared" si="8"/>
        <v>46</v>
      </c>
      <c r="CL41" s="38">
        <f t="shared" si="9"/>
        <v>10</v>
      </c>
      <c r="CM41" s="29" t="e">
        <f>IF(AND(#REF!="",#REF!="",#REF!="",#REF!=""),"",SUM(#REF!,#REF!,#REF!,#REF!,#REF!))</f>
        <v>#REF!</v>
      </c>
      <c r="CN41" s="38" t="str">
        <f t="shared" si="10"/>
        <v/>
      </c>
      <c r="CO41" s="38"/>
      <c r="CP41" s="38"/>
    </row>
    <row r="42" spans="1:94" ht="24.75" customHeight="1">
      <c r="A42" s="378">
        <v>36</v>
      </c>
      <c r="B42" s="359">
        <v>2</v>
      </c>
      <c r="C42" s="360" t="s">
        <v>17</v>
      </c>
      <c r="D42" s="361">
        <v>751</v>
      </c>
      <c r="E42" s="362">
        <v>41495</v>
      </c>
      <c r="F42" s="363" t="s">
        <v>513</v>
      </c>
      <c r="G42" s="363" t="s">
        <v>489</v>
      </c>
      <c r="H42" s="364" t="s">
        <v>53</v>
      </c>
      <c r="I42" s="365">
        <v>236</v>
      </c>
      <c r="J42" s="366" t="s">
        <v>20</v>
      </c>
      <c r="K42" s="367" t="s">
        <v>21</v>
      </c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9"/>
      <c r="AC42" s="20"/>
      <c r="AD42" s="20"/>
      <c r="AE42" s="8"/>
      <c r="AF42" s="62"/>
      <c r="AG42" s="60"/>
      <c r="AH42" s="8"/>
      <c r="AI42" s="14"/>
      <c r="AJ42" s="13"/>
      <c r="AK42" s="8"/>
      <c r="AL42" s="8"/>
      <c r="AM42" s="8"/>
      <c r="AN42" s="56"/>
      <c r="AO42" s="60">
        <v>55</v>
      </c>
      <c r="AP42" s="8">
        <v>15</v>
      </c>
      <c r="AQ42" s="14">
        <v>8</v>
      </c>
      <c r="AR42" s="13"/>
      <c r="AS42" s="8"/>
      <c r="AT42" s="8">
        <v>32</v>
      </c>
      <c r="AU42" s="8">
        <v>5</v>
      </c>
      <c r="AV42" s="56">
        <v>9</v>
      </c>
      <c r="AW42" s="60">
        <v>58</v>
      </c>
      <c r="AX42" s="8">
        <v>16</v>
      </c>
      <c r="AY42" s="14">
        <v>8</v>
      </c>
      <c r="AZ42" s="13"/>
      <c r="BA42" s="8"/>
      <c r="BB42" s="14"/>
      <c r="BC42" s="13"/>
      <c r="BD42" s="8"/>
      <c r="BE42" s="14"/>
      <c r="BF42" s="13"/>
      <c r="BG42" s="8"/>
      <c r="BH42" s="14"/>
      <c r="BI42" s="13">
        <v>220</v>
      </c>
      <c r="BJ42" s="109">
        <v>32</v>
      </c>
      <c r="BK42" s="1"/>
      <c r="BL42" s="1"/>
      <c r="BM42" s="43"/>
      <c r="BN42" s="1"/>
      <c r="BO42" s="1"/>
      <c r="CA42" s="29"/>
      <c r="CB42" s="29">
        <f t="shared" si="0"/>
        <v>236</v>
      </c>
      <c r="CC42" s="38" t="str">
        <f t="shared" si="1"/>
        <v/>
      </c>
      <c r="CD42" s="38" t="str">
        <f t="shared" si="2"/>
        <v/>
      </c>
      <c r="CE42" s="29" t="str">
        <f t="shared" si="3"/>
        <v/>
      </c>
      <c r="CF42" s="38" t="str">
        <f t="shared" si="4"/>
        <v/>
      </c>
      <c r="CG42" s="29" t="e">
        <f>IF(AND(#REF!="",#REF!="",#REF!="",#REF!=""),"",SUM(#REF!,#REF!,#REF!,#REF!,#REF!))</f>
        <v>#REF!</v>
      </c>
      <c r="CH42" s="38" t="str">
        <f t="shared" si="5"/>
        <v/>
      </c>
      <c r="CI42" s="29" t="str">
        <f t="shared" si="6"/>
        <v/>
      </c>
      <c r="CJ42" s="38" t="str">
        <f t="shared" si="7"/>
        <v/>
      </c>
      <c r="CK42" s="29">
        <f t="shared" si="8"/>
        <v>46</v>
      </c>
      <c r="CL42" s="38">
        <f t="shared" si="9"/>
        <v>10</v>
      </c>
      <c r="CM42" s="29" t="e">
        <f>IF(AND(#REF!="",#REF!="",#REF!="",#REF!=""),"",SUM(#REF!,#REF!,#REF!,#REF!,#REF!))</f>
        <v>#REF!</v>
      </c>
      <c r="CN42" s="38" t="str">
        <f t="shared" si="10"/>
        <v/>
      </c>
      <c r="CO42" s="38"/>
      <c r="CP42" s="38"/>
    </row>
    <row r="43" spans="1:94" ht="24.75" customHeight="1">
      <c r="A43" s="378">
        <v>37</v>
      </c>
      <c r="B43" s="359">
        <v>2</v>
      </c>
      <c r="C43" s="360" t="s">
        <v>17</v>
      </c>
      <c r="D43" s="361">
        <v>890</v>
      </c>
      <c r="E43" s="362" t="s">
        <v>149</v>
      </c>
      <c r="F43" s="363" t="s">
        <v>514</v>
      </c>
      <c r="G43" s="363" t="s">
        <v>515</v>
      </c>
      <c r="H43" s="364" t="s">
        <v>516</v>
      </c>
      <c r="I43" s="365">
        <v>237</v>
      </c>
      <c r="J43" s="366" t="s">
        <v>20</v>
      </c>
      <c r="K43" s="367" t="s">
        <v>21</v>
      </c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9"/>
      <c r="AC43" s="20"/>
      <c r="AD43" s="20"/>
      <c r="AE43" s="8"/>
      <c r="AF43" s="62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8"/>
      <c r="AU43" s="8"/>
      <c r="AV43" s="56"/>
      <c r="AW43" s="60"/>
      <c r="AX43" s="8"/>
      <c r="AY43" s="14"/>
      <c r="AZ43" s="13"/>
      <c r="BA43" s="8"/>
      <c r="BB43" s="14"/>
      <c r="BC43" s="13"/>
      <c r="BD43" s="8"/>
      <c r="BE43" s="14"/>
      <c r="BF43" s="13"/>
      <c r="BG43" s="8"/>
      <c r="BH43" s="14"/>
      <c r="BI43" s="13">
        <v>220</v>
      </c>
      <c r="BJ43" s="109">
        <v>12</v>
      </c>
      <c r="BK43" s="1"/>
      <c r="BL43" s="1"/>
      <c r="BM43" s="43"/>
      <c r="BN43" s="1"/>
      <c r="BO43" s="1"/>
      <c r="CA43" s="29"/>
      <c r="CB43" s="29">
        <f t="shared" si="0"/>
        <v>237</v>
      </c>
      <c r="CC43" s="38" t="str">
        <f t="shared" si="1"/>
        <v/>
      </c>
      <c r="CD43" s="38" t="str">
        <f t="shared" si="2"/>
        <v/>
      </c>
      <c r="CE43" s="29" t="str">
        <f t="shared" si="3"/>
        <v/>
      </c>
      <c r="CF43" s="38" t="str">
        <f t="shared" si="4"/>
        <v/>
      </c>
      <c r="CG43" s="29" t="e">
        <f>IF(AND(#REF!="",#REF!="",#REF!="",#REF!=""),"",SUM(#REF!,#REF!,#REF!,#REF!,#REF!))</f>
        <v>#REF!</v>
      </c>
      <c r="CH43" s="38" t="str">
        <f t="shared" si="5"/>
        <v/>
      </c>
      <c r="CI43" s="29" t="str">
        <f t="shared" si="6"/>
        <v/>
      </c>
      <c r="CJ43" s="38" t="str">
        <f t="shared" si="7"/>
        <v/>
      </c>
      <c r="CK43" s="29" t="str">
        <f t="shared" si="8"/>
        <v/>
      </c>
      <c r="CL43" s="38" t="str">
        <f t="shared" si="9"/>
        <v/>
      </c>
      <c r="CM43" s="29" t="e">
        <f>IF(AND(#REF!="",#REF!="",#REF!="",#REF!=""),"",SUM(#REF!,#REF!,#REF!,#REF!,#REF!))</f>
        <v>#REF!</v>
      </c>
      <c r="CN43" s="38" t="str">
        <f t="shared" si="10"/>
        <v/>
      </c>
      <c r="CO43" s="38"/>
      <c r="CP43" s="38"/>
    </row>
    <row r="44" spans="1:94" ht="24.75" customHeight="1">
      <c r="A44" s="358">
        <v>38</v>
      </c>
      <c r="B44" s="359">
        <v>2</v>
      </c>
      <c r="C44" s="360" t="s">
        <v>17</v>
      </c>
      <c r="D44" s="361">
        <v>753</v>
      </c>
      <c r="E44" s="362">
        <v>42128</v>
      </c>
      <c r="F44" s="363" t="s">
        <v>517</v>
      </c>
      <c r="G44" s="363" t="s">
        <v>63</v>
      </c>
      <c r="H44" s="364" t="s">
        <v>481</v>
      </c>
      <c r="I44" s="365">
        <v>238</v>
      </c>
      <c r="J44" s="366" t="s">
        <v>18</v>
      </c>
      <c r="K44" s="367" t="s">
        <v>21</v>
      </c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9"/>
      <c r="AC44" s="20"/>
      <c r="AD44" s="20"/>
      <c r="AE44" s="8"/>
      <c r="AF44" s="62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8"/>
      <c r="AU44" s="8"/>
      <c r="AV44" s="56"/>
      <c r="AW44" s="60"/>
      <c r="AX44" s="8"/>
      <c r="AY44" s="14"/>
      <c r="AZ44" s="13"/>
      <c r="BA44" s="8"/>
      <c r="BB44" s="14"/>
      <c r="BC44" s="13"/>
      <c r="BD44" s="8"/>
      <c r="BE44" s="14"/>
      <c r="BF44" s="13"/>
      <c r="BG44" s="8"/>
      <c r="BH44" s="14"/>
      <c r="BI44" s="13">
        <v>220</v>
      </c>
      <c r="BJ44" s="109">
        <v>50</v>
      </c>
      <c r="BK44" s="1"/>
      <c r="BL44" s="1"/>
      <c r="BM44" s="43"/>
      <c r="BN44" s="1"/>
      <c r="BO44" s="1"/>
      <c r="CA44" s="29"/>
      <c r="CB44" s="29">
        <f t="shared" si="0"/>
        <v>238</v>
      </c>
      <c r="CC44" s="38" t="str">
        <f t="shared" si="1"/>
        <v/>
      </c>
      <c r="CD44" s="38" t="str">
        <f t="shared" si="2"/>
        <v/>
      </c>
      <c r="CE44" s="29" t="str">
        <f t="shared" si="3"/>
        <v/>
      </c>
      <c r="CF44" s="38" t="str">
        <f t="shared" si="4"/>
        <v/>
      </c>
      <c r="CG44" s="29" t="e">
        <f>IF(AND(#REF!="",#REF!="",#REF!="",#REF!=""),"",SUM(#REF!,#REF!,#REF!,#REF!,#REF!))</f>
        <v>#REF!</v>
      </c>
      <c r="CH44" s="38" t="str">
        <f t="shared" si="5"/>
        <v/>
      </c>
      <c r="CI44" s="29" t="str">
        <f t="shared" si="6"/>
        <v/>
      </c>
      <c r="CJ44" s="38" t="str">
        <f t="shared" si="7"/>
        <v/>
      </c>
      <c r="CK44" s="29" t="str">
        <f t="shared" si="8"/>
        <v/>
      </c>
      <c r="CL44" s="38" t="str">
        <f t="shared" si="9"/>
        <v/>
      </c>
      <c r="CM44" s="29" t="e">
        <f>IF(AND(#REF!="",#REF!="",#REF!="",#REF!=""),"",SUM(#REF!,#REF!,#REF!,#REF!,#REF!))</f>
        <v>#REF!</v>
      </c>
      <c r="CN44" s="38" t="str">
        <f t="shared" si="10"/>
        <v/>
      </c>
      <c r="CO44" s="38"/>
      <c r="CP44" s="38"/>
    </row>
    <row r="45" spans="1:94" ht="24.75" customHeight="1">
      <c r="A45" s="378">
        <v>39</v>
      </c>
      <c r="B45" s="359">
        <v>2</v>
      </c>
      <c r="C45" s="360" t="s">
        <v>17</v>
      </c>
      <c r="D45" s="361">
        <v>745</v>
      </c>
      <c r="E45" s="362" t="s">
        <v>150</v>
      </c>
      <c r="F45" s="363" t="s">
        <v>518</v>
      </c>
      <c r="G45" s="363" t="s">
        <v>48</v>
      </c>
      <c r="H45" s="364" t="s">
        <v>74</v>
      </c>
      <c r="I45" s="365">
        <v>239</v>
      </c>
      <c r="J45" s="366" t="s">
        <v>20</v>
      </c>
      <c r="K45" s="367" t="s">
        <v>21</v>
      </c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9"/>
      <c r="AC45" s="20"/>
      <c r="AD45" s="20"/>
      <c r="AE45" s="8"/>
      <c r="AF45" s="62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8"/>
      <c r="AU45" s="8"/>
      <c r="AV45" s="56"/>
      <c r="AW45" s="60"/>
      <c r="AX45" s="8"/>
      <c r="AY45" s="14"/>
      <c r="AZ45" s="13"/>
      <c r="BA45" s="8"/>
      <c r="BB45" s="14"/>
      <c r="BC45" s="13"/>
      <c r="BD45" s="8"/>
      <c r="BE45" s="14"/>
      <c r="BF45" s="13"/>
      <c r="BG45" s="8"/>
      <c r="BH45" s="14"/>
      <c r="BI45" s="13">
        <v>220</v>
      </c>
      <c r="BJ45" s="109">
        <v>66</v>
      </c>
      <c r="BK45" s="1"/>
      <c r="BL45" s="1"/>
      <c r="BM45" s="43"/>
      <c r="BN45" s="1"/>
      <c r="BO45" s="1"/>
      <c r="CA45" s="29"/>
      <c r="CB45" s="29">
        <f t="shared" si="0"/>
        <v>239</v>
      </c>
      <c r="CC45" s="38" t="str">
        <f t="shared" si="1"/>
        <v/>
      </c>
      <c r="CD45" s="38" t="str">
        <f t="shared" si="2"/>
        <v/>
      </c>
      <c r="CE45" s="29" t="str">
        <f t="shared" si="3"/>
        <v/>
      </c>
      <c r="CF45" s="38" t="str">
        <f t="shared" si="4"/>
        <v/>
      </c>
      <c r="CG45" s="29" t="e">
        <f>IF(AND(#REF!="",#REF!="",#REF!="",#REF!=""),"",SUM(#REF!,#REF!,#REF!,#REF!,#REF!))</f>
        <v>#REF!</v>
      </c>
      <c r="CH45" s="38" t="str">
        <f t="shared" si="5"/>
        <v/>
      </c>
      <c r="CI45" s="29" t="str">
        <f t="shared" si="6"/>
        <v/>
      </c>
      <c r="CJ45" s="38" t="str">
        <f t="shared" si="7"/>
        <v/>
      </c>
      <c r="CK45" s="29" t="str">
        <f t="shared" si="8"/>
        <v/>
      </c>
      <c r="CL45" s="38" t="str">
        <f t="shared" si="9"/>
        <v/>
      </c>
      <c r="CM45" s="29" t="e">
        <f>IF(AND(#REF!="",#REF!="",#REF!="",#REF!=""),"",SUM(#REF!,#REF!,#REF!,#REF!,#REF!))</f>
        <v>#REF!</v>
      </c>
      <c r="CN45" s="38" t="str">
        <f t="shared" si="10"/>
        <v/>
      </c>
      <c r="CO45" s="38"/>
      <c r="CP45" s="38"/>
    </row>
    <row r="46" spans="1:94" ht="24.75" customHeight="1">
      <c r="A46" s="378">
        <v>40</v>
      </c>
      <c r="B46" s="359">
        <v>2</v>
      </c>
      <c r="C46" s="360" t="s">
        <v>17</v>
      </c>
      <c r="D46" s="361">
        <v>732</v>
      </c>
      <c r="E46" s="362">
        <v>40544</v>
      </c>
      <c r="F46" s="363" t="s">
        <v>519</v>
      </c>
      <c r="G46" s="363" t="s">
        <v>475</v>
      </c>
      <c r="H46" s="364" t="s">
        <v>49</v>
      </c>
      <c r="I46" s="365">
        <v>240</v>
      </c>
      <c r="J46" s="366" t="s">
        <v>20</v>
      </c>
      <c r="K46" s="367" t="s">
        <v>19</v>
      </c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9"/>
      <c r="AC46" s="20"/>
      <c r="AD46" s="20"/>
      <c r="AE46" s="8"/>
      <c r="AF46" s="62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8"/>
      <c r="AU46" s="8"/>
      <c r="AV46" s="56"/>
      <c r="AW46" s="60"/>
      <c r="AX46" s="8"/>
      <c r="AY46" s="14"/>
      <c r="AZ46" s="13"/>
      <c r="BA46" s="8"/>
      <c r="BB46" s="14"/>
      <c r="BC46" s="13"/>
      <c r="BD46" s="8"/>
      <c r="BE46" s="14"/>
      <c r="BF46" s="13"/>
      <c r="BG46" s="8"/>
      <c r="BH46" s="14"/>
      <c r="BI46" s="13">
        <v>220</v>
      </c>
      <c r="BJ46" s="109">
        <v>62</v>
      </c>
      <c r="BK46" s="1"/>
      <c r="BL46" s="1"/>
      <c r="BM46" s="43"/>
      <c r="BN46" s="1"/>
      <c r="BO46" s="1"/>
      <c r="CA46" s="29"/>
      <c r="CB46" s="29">
        <f t="shared" si="0"/>
        <v>240</v>
      </c>
      <c r="CC46" s="38" t="str">
        <f t="shared" si="1"/>
        <v/>
      </c>
      <c r="CD46" s="38" t="str">
        <f t="shared" si="2"/>
        <v/>
      </c>
      <c r="CE46" s="29" t="str">
        <f t="shared" si="3"/>
        <v/>
      </c>
      <c r="CF46" s="38" t="str">
        <f t="shared" si="4"/>
        <v/>
      </c>
      <c r="CG46" s="29" t="e">
        <f>IF(AND(#REF!="",#REF!="",#REF!="",#REF!=""),"",SUM(#REF!,#REF!,#REF!,#REF!,#REF!))</f>
        <v>#REF!</v>
      </c>
      <c r="CH46" s="38" t="str">
        <f t="shared" si="5"/>
        <v/>
      </c>
      <c r="CI46" s="29" t="str">
        <f t="shared" si="6"/>
        <v/>
      </c>
      <c r="CJ46" s="38" t="str">
        <f t="shared" si="7"/>
        <v/>
      </c>
      <c r="CK46" s="29" t="str">
        <f t="shared" si="8"/>
        <v/>
      </c>
      <c r="CL46" s="38" t="str">
        <f t="shared" si="9"/>
        <v/>
      </c>
      <c r="CM46" s="29" t="e">
        <f>IF(AND(#REF!="",#REF!="",#REF!="",#REF!=""),"",SUM(#REF!,#REF!,#REF!,#REF!,#REF!))</f>
        <v>#REF!</v>
      </c>
      <c r="CN46" s="38" t="str">
        <f t="shared" si="10"/>
        <v/>
      </c>
      <c r="CO46" s="38"/>
      <c r="CP46" s="38"/>
    </row>
    <row r="47" spans="1:94" ht="24.75" customHeight="1">
      <c r="A47" s="358">
        <v>41</v>
      </c>
      <c r="B47" s="359">
        <v>2</v>
      </c>
      <c r="C47" s="360" t="s">
        <v>17</v>
      </c>
      <c r="D47" s="361">
        <v>735</v>
      </c>
      <c r="E47" s="362" t="s">
        <v>151</v>
      </c>
      <c r="F47" s="363" t="s">
        <v>520</v>
      </c>
      <c r="G47" s="363" t="s">
        <v>34</v>
      </c>
      <c r="H47" s="364" t="s">
        <v>521</v>
      </c>
      <c r="I47" s="365">
        <v>241</v>
      </c>
      <c r="J47" s="366" t="s">
        <v>20</v>
      </c>
      <c r="K47" s="367" t="s">
        <v>23</v>
      </c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9"/>
      <c r="AC47" s="20"/>
      <c r="AD47" s="20"/>
      <c r="AE47" s="8"/>
      <c r="AF47" s="62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8"/>
      <c r="AU47" s="8"/>
      <c r="AV47" s="56"/>
      <c r="AW47" s="60"/>
      <c r="AX47" s="8"/>
      <c r="AY47" s="14"/>
      <c r="AZ47" s="13"/>
      <c r="BA47" s="8"/>
      <c r="BB47" s="14"/>
      <c r="BC47" s="13"/>
      <c r="BD47" s="8"/>
      <c r="BE47" s="14"/>
      <c r="BF47" s="13"/>
      <c r="BG47" s="8"/>
      <c r="BH47" s="14"/>
      <c r="BI47" s="13">
        <v>220</v>
      </c>
      <c r="BJ47" s="109">
        <v>62</v>
      </c>
      <c r="BK47" s="1"/>
      <c r="BL47" s="1"/>
      <c r="BM47" s="43"/>
      <c r="BN47" s="1"/>
      <c r="BO47" s="1"/>
      <c r="CA47" s="29"/>
      <c r="CB47" s="29">
        <f t="shared" si="0"/>
        <v>241</v>
      </c>
      <c r="CC47" s="38" t="str">
        <f t="shared" si="1"/>
        <v/>
      </c>
      <c r="CD47" s="38" t="str">
        <f t="shared" si="2"/>
        <v/>
      </c>
      <c r="CE47" s="29" t="str">
        <f t="shared" si="3"/>
        <v/>
      </c>
      <c r="CF47" s="38" t="str">
        <f t="shared" si="4"/>
        <v/>
      </c>
      <c r="CG47" s="29" t="e">
        <f>IF(AND(#REF!="",#REF!="",#REF!="",#REF!=""),"",SUM(#REF!,#REF!,#REF!,#REF!,#REF!))</f>
        <v>#REF!</v>
      </c>
      <c r="CH47" s="38" t="str">
        <f t="shared" si="5"/>
        <v/>
      </c>
      <c r="CI47" s="29" t="str">
        <f t="shared" si="6"/>
        <v/>
      </c>
      <c r="CJ47" s="38" t="str">
        <f t="shared" si="7"/>
        <v/>
      </c>
      <c r="CK47" s="29" t="str">
        <f t="shared" si="8"/>
        <v/>
      </c>
      <c r="CL47" s="38" t="str">
        <f t="shared" si="9"/>
        <v/>
      </c>
      <c r="CM47" s="29" t="e">
        <f>IF(AND(#REF!="",#REF!="",#REF!="",#REF!=""),"",SUM(#REF!,#REF!,#REF!,#REF!,#REF!))</f>
        <v>#REF!</v>
      </c>
      <c r="CN47" s="38" t="str">
        <f t="shared" si="10"/>
        <v/>
      </c>
      <c r="CO47" s="38"/>
      <c r="CP47" s="38"/>
    </row>
    <row r="48" spans="1:94" ht="24.75" customHeight="1">
      <c r="A48" s="378">
        <v>42</v>
      </c>
      <c r="B48" s="359">
        <v>2</v>
      </c>
      <c r="C48" s="360" t="s">
        <v>17</v>
      </c>
      <c r="D48" s="361">
        <v>876</v>
      </c>
      <c r="E48" s="362" t="s">
        <v>152</v>
      </c>
      <c r="F48" s="363" t="s">
        <v>522</v>
      </c>
      <c r="G48" s="363" t="s">
        <v>523</v>
      </c>
      <c r="H48" s="364" t="s">
        <v>524</v>
      </c>
      <c r="I48" s="365">
        <v>242</v>
      </c>
      <c r="J48" s="366" t="s">
        <v>18</v>
      </c>
      <c r="K48" s="367" t="s">
        <v>19</v>
      </c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9"/>
      <c r="AC48" s="20"/>
      <c r="AD48" s="20"/>
      <c r="AE48" s="8"/>
      <c r="AF48" s="62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8"/>
      <c r="AU48" s="8"/>
      <c r="AV48" s="56"/>
      <c r="AW48" s="60"/>
      <c r="AX48" s="8"/>
      <c r="AY48" s="14"/>
      <c r="AZ48" s="13"/>
      <c r="BA48" s="8"/>
      <c r="BB48" s="14"/>
      <c r="BC48" s="13"/>
      <c r="BD48" s="8"/>
      <c r="BE48" s="14"/>
      <c r="BF48" s="13"/>
      <c r="BG48" s="8"/>
      <c r="BH48" s="14"/>
      <c r="BI48" s="13">
        <v>220</v>
      </c>
      <c r="BJ48" s="109">
        <v>48</v>
      </c>
      <c r="BK48" s="1"/>
      <c r="BL48" s="1"/>
      <c r="BM48" s="43"/>
      <c r="BN48" s="1"/>
      <c r="BO48" s="1"/>
      <c r="CA48" s="29"/>
      <c r="CB48" s="29">
        <f t="shared" si="0"/>
        <v>242</v>
      </c>
      <c r="CC48" s="38" t="str">
        <f t="shared" si="1"/>
        <v/>
      </c>
      <c r="CD48" s="38" t="str">
        <f t="shared" si="2"/>
        <v/>
      </c>
      <c r="CE48" s="29" t="str">
        <f t="shared" si="3"/>
        <v/>
      </c>
      <c r="CF48" s="38" t="str">
        <f t="shared" si="4"/>
        <v/>
      </c>
      <c r="CG48" s="29" t="e">
        <f>IF(AND(#REF!="",#REF!="",#REF!="",#REF!=""),"",SUM(#REF!,#REF!,#REF!,#REF!,#REF!))</f>
        <v>#REF!</v>
      </c>
      <c r="CH48" s="38" t="str">
        <f t="shared" si="5"/>
        <v/>
      </c>
      <c r="CI48" s="29" t="str">
        <f t="shared" si="6"/>
        <v/>
      </c>
      <c r="CJ48" s="38" t="str">
        <f t="shared" si="7"/>
        <v/>
      </c>
      <c r="CK48" s="29" t="str">
        <f t="shared" si="8"/>
        <v/>
      </c>
      <c r="CL48" s="38" t="str">
        <f t="shared" si="9"/>
        <v/>
      </c>
      <c r="CM48" s="29" t="e">
        <f>IF(AND(#REF!="",#REF!="",#REF!="",#REF!=""),"",SUM(#REF!,#REF!,#REF!,#REF!,#REF!))</f>
        <v>#REF!</v>
      </c>
      <c r="CN48" s="38" t="str">
        <f t="shared" si="10"/>
        <v/>
      </c>
      <c r="CO48" s="38"/>
      <c r="CP48" s="38"/>
    </row>
    <row r="49" spans="1:94" ht="24.75" customHeight="1">
      <c r="A49" s="378">
        <v>43</v>
      </c>
      <c r="B49" s="359">
        <v>2</v>
      </c>
      <c r="C49" s="360" t="s">
        <v>17</v>
      </c>
      <c r="D49" s="361">
        <v>878</v>
      </c>
      <c r="E49" s="362">
        <v>41520</v>
      </c>
      <c r="F49" s="363" t="s">
        <v>44</v>
      </c>
      <c r="G49" s="363" t="s">
        <v>51</v>
      </c>
      <c r="H49" s="364" t="s">
        <v>36</v>
      </c>
      <c r="I49" s="365">
        <v>243</v>
      </c>
      <c r="J49" s="366" t="s">
        <v>18</v>
      </c>
      <c r="K49" s="367" t="s">
        <v>19</v>
      </c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9"/>
      <c r="AC49" s="20"/>
      <c r="AD49" s="20"/>
      <c r="AE49" s="8"/>
      <c r="AF49" s="62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8"/>
      <c r="AU49" s="8"/>
      <c r="AV49" s="56"/>
      <c r="AW49" s="60"/>
      <c r="AX49" s="8"/>
      <c r="AY49" s="14"/>
      <c r="AZ49" s="13"/>
      <c r="BA49" s="8"/>
      <c r="BB49" s="14"/>
      <c r="BC49" s="13"/>
      <c r="BD49" s="8"/>
      <c r="BE49" s="14"/>
      <c r="BF49" s="13"/>
      <c r="BG49" s="8"/>
      <c r="BH49" s="14"/>
      <c r="BI49" s="13">
        <v>220</v>
      </c>
      <c r="BJ49" s="109">
        <v>64</v>
      </c>
      <c r="BK49" s="1"/>
      <c r="BL49" s="1"/>
      <c r="BM49" s="43"/>
      <c r="BN49" s="1"/>
      <c r="BO49" s="1"/>
      <c r="CA49" s="29"/>
      <c r="CB49" s="29">
        <f t="shared" si="0"/>
        <v>243</v>
      </c>
      <c r="CC49" s="38" t="str">
        <f t="shared" si="1"/>
        <v/>
      </c>
      <c r="CD49" s="38" t="str">
        <f t="shared" si="2"/>
        <v/>
      </c>
      <c r="CE49" s="29" t="str">
        <f t="shared" si="3"/>
        <v/>
      </c>
      <c r="CF49" s="38" t="str">
        <f t="shared" si="4"/>
        <v/>
      </c>
      <c r="CG49" s="29" t="e">
        <f>IF(AND(#REF!="",#REF!="",#REF!="",#REF!=""),"",SUM(#REF!,#REF!,#REF!,#REF!,#REF!))</f>
        <v>#REF!</v>
      </c>
      <c r="CH49" s="38" t="str">
        <f t="shared" si="5"/>
        <v/>
      </c>
      <c r="CI49" s="29" t="str">
        <f t="shared" si="6"/>
        <v/>
      </c>
      <c r="CJ49" s="38" t="str">
        <f t="shared" si="7"/>
        <v/>
      </c>
      <c r="CK49" s="29" t="str">
        <f t="shared" si="8"/>
        <v/>
      </c>
      <c r="CL49" s="38" t="str">
        <f t="shared" si="9"/>
        <v/>
      </c>
      <c r="CM49" s="29" t="e">
        <f>IF(AND(#REF!="",#REF!="",#REF!="",#REF!=""),"",SUM(#REF!,#REF!,#REF!,#REF!,#REF!))</f>
        <v>#REF!</v>
      </c>
      <c r="CN49" s="38" t="str">
        <f t="shared" si="10"/>
        <v/>
      </c>
      <c r="CO49" s="38"/>
      <c r="CP49" s="38"/>
    </row>
    <row r="50" spans="1:94" ht="24.75" customHeight="1">
      <c r="A50" s="358">
        <v>44</v>
      </c>
      <c r="B50" s="359">
        <v>2</v>
      </c>
      <c r="C50" s="360" t="s">
        <v>17</v>
      </c>
      <c r="D50" s="361">
        <v>741</v>
      </c>
      <c r="E50" s="362">
        <v>41646</v>
      </c>
      <c r="F50" s="363" t="s">
        <v>525</v>
      </c>
      <c r="G50" s="363" t="s">
        <v>52</v>
      </c>
      <c r="H50" s="364" t="s">
        <v>61</v>
      </c>
      <c r="I50" s="365">
        <v>244</v>
      </c>
      <c r="J50" s="366" t="s">
        <v>18</v>
      </c>
      <c r="K50" s="367" t="s">
        <v>21</v>
      </c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9"/>
      <c r="AC50" s="20"/>
      <c r="AD50" s="20"/>
      <c r="AE50" s="8"/>
      <c r="AF50" s="62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8"/>
      <c r="AU50" s="8"/>
      <c r="AV50" s="56"/>
      <c r="AW50" s="60"/>
      <c r="AX50" s="8"/>
      <c r="AY50" s="14"/>
      <c r="AZ50" s="13"/>
      <c r="BA50" s="8"/>
      <c r="BB50" s="14"/>
      <c r="BC50" s="13"/>
      <c r="BD50" s="8"/>
      <c r="BE50" s="14"/>
      <c r="BF50" s="13"/>
      <c r="BG50" s="8"/>
      <c r="BH50" s="14"/>
      <c r="BI50" s="13">
        <v>220</v>
      </c>
      <c r="BJ50" s="109">
        <v>48</v>
      </c>
      <c r="BK50" s="1"/>
      <c r="BL50" s="1"/>
      <c r="BM50" s="43"/>
      <c r="BN50" s="1"/>
      <c r="BO50" s="1"/>
      <c r="CA50" s="29"/>
      <c r="CB50" s="29">
        <f t="shared" si="0"/>
        <v>244</v>
      </c>
      <c r="CC50" s="38" t="str">
        <f t="shared" si="1"/>
        <v/>
      </c>
      <c r="CD50" s="38" t="str">
        <f t="shared" si="2"/>
        <v/>
      </c>
      <c r="CE50" s="29" t="str">
        <f t="shared" si="3"/>
        <v/>
      </c>
      <c r="CF50" s="38" t="str">
        <f t="shared" si="4"/>
        <v/>
      </c>
      <c r="CG50" s="29" t="e">
        <f>IF(AND(#REF!="",#REF!="",#REF!="",#REF!=""),"",SUM(#REF!,#REF!,#REF!,#REF!,#REF!))</f>
        <v>#REF!</v>
      </c>
      <c r="CH50" s="38" t="str">
        <f t="shared" si="5"/>
        <v/>
      </c>
      <c r="CI50" s="29" t="str">
        <f t="shared" si="6"/>
        <v/>
      </c>
      <c r="CJ50" s="38" t="str">
        <f t="shared" si="7"/>
        <v/>
      </c>
      <c r="CK50" s="29" t="str">
        <f t="shared" si="8"/>
        <v/>
      </c>
      <c r="CL50" s="38" t="str">
        <f t="shared" si="9"/>
        <v/>
      </c>
      <c r="CM50" s="29" t="e">
        <f>IF(AND(#REF!="",#REF!="",#REF!="",#REF!=""),"",SUM(#REF!,#REF!,#REF!,#REF!,#REF!))</f>
        <v>#REF!</v>
      </c>
      <c r="CN50" s="38" t="str">
        <f t="shared" si="10"/>
        <v/>
      </c>
      <c r="CO50" s="38"/>
      <c r="CP50" s="38"/>
    </row>
    <row r="51" spans="1:94" ht="24.75" customHeight="1">
      <c r="A51" s="378">
        <v>45</v>
      </c>
      <c r="B51" s="359">
        <v>2</v>
      </c>
      <c r="C51" s="360" t="s">
        <v>17</v>
      </c>
      <c r="D51" s="361">
        <v>749</v>
      </c>
      <c r="E51" s="362" t="s">
        <v>153</v>
      </c>
      <c r="F51" s="363" t="s">
        <v>526</v>
      </c>
      <c r="G51" s="363" t="s">
        <v>497</v>
      </c>
      <c r="H51" s="364" t="s">
        <v>498</v>
      </c>
      <c r="I51" s="365">
        <v>245</v>
      </c>
      <c r="J51" s="366" t="s">
        <v>20</v>
      </c>
      <c r="K51" s="367" t="s">
        <v>23</v>
      </c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9"/>
      <c r="AC51" s="20"/>
      <c r="AD51" s="20"/>
      <c r="AE51" s="8"/>
      <c r="AF51" s="62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8"/>
      <c r="AU51" s="8"/>
      <c r="AV51" s="56"/>
      <c r="AW51" s="60"/>
      <c r="AX51" s="8"/>
      <c r="AY51" s="14"/>
      <c r="AZ51" s="13"/>
      <c r="BA51" s="8"/>
      <c r="BB51" s="14"/>
      <c r="BC51" s="13"/>
      <c r="BD51" s="8"/>
      <c r="BE51" s="14"/>
      <c r="BF51" s="13"/>
      <c r="BG51" s="8"/>
      <c r="BH51" s="14"/>
      <c r="BI51" s="13">
        <v>220</v>
      </c>
      <c r="BJ51" s="109">
        <v>60</v>
      </c>
      <c r="BK51" s="1"/>
      <c r="BL51" s="1"/>
      <c r="BM51" s="43"/>
      <c r="BN51" s="1"/>
      <c r="BO51" s="1"/>
      <c r="CA51" s="29"/>
      <c r="CB51" s="29">
        <f t="shared" si="0"/>
        <v>245</v>
      </c>
      <c r="CC51" s="38" t="str">
        <f t="shared" si="1"/>
        <v/>
      </c>
      <c r="CD51" s="38" t="str">
        <f t="shared" si="2"/>
        <v/>
      </c>
      <c r="CE51" s="29" t="str">
        <f t="shared" si="3"/>
        <v/>
      </c>
      <c r="CF51" s="38" t="str">
        <f t="shared" si="4"/>
        <v/>
      </c>
      <c r="CG51" s="29" t="e">
        <f>IF(AND(#REF!="",#REF!="",#REF!="",#REF!=""),"",SUM(#REF!,#REF!,#REF!,#REF!,#REF!))</f>
        <v>#REF!</v>
      </c>
      <c r="CH51" s="38" t="str">
        <f t="shared" si="5"/>
        <v/>
      </c>
      <c r="CI51" s="29" t="str">
        <f t="shared" si="6"/>
        <v/>
      </c>
      <c r="CJ51" s="38" t="str">
        <f t="shared" si="7"/>
        <v/>
      </c>
      <c r="CK51" s="29" t="str">
        <f t="shared" si="8"/>
        <v/>
      </c>
      <c r="CL51" s="38" t="str">
        <f t="shared" si="9"/>
        <v/>
      </c>
      <c r="CM51" s="29" t="e">
        <f>IF(AND(#REF!="",#REF!="",#REF!="",#REF!=""),"",SUM(#REF!,#REF!,#REF!,#REF!,#REF!))</f>
        <v>#REF!</v>
      </c>
      <c r="CN51" s="38" t="str">
        <f t="shared" si="10"/>
        <v/>
      </c>
      <c r="CO51" s="38"/>
      <c r="CP51" s="38"/>
    </row>
    <row r="52" spans="1:94" ht="24.75" customHeight="1">
      <c r="A52" s="378">
        <v>46</v>
      </c>
      <c r="B52" s="359">
        <v>2</v>
      </c>
      <c r="C52" s="360" t="s">
        <v>17</v>
      </c>
      <c r="D52" s="361">
        <v>889</v>
      </c>
      <c r="E52" s="362" t="s">
        <v>154</v>
      </c>
      <c r="F52" s="363" t="s">
        <v>527</v>
      </c>
      <c r="G52" s="363" t="s">
        <v>528</v>
      </c>
      <c r="H52" s="364" t="s">
        <v>58</v>
      </c>
      <c r="I52" s="365">
        <v>246</v>
      </c>
      <c r="J52" s="366" t="s">
        <v>20</v>
      </c>
      <c r="K52" s="367" t="s">
        <v>19</v>
      </c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9"/>
      <c r="AC52" s="20"/>
      <c r="AD52" s="20"/>
      <c r="AE52" s="8"/>
      <c r="AF52" s="62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8"/>
      <c r="AU52" s="8"/>
      <c r="AV52" s="56"/>
      <c r="AW52" s="60"/>
      <c r="AX52" s="8"/>
      <c r="AY52" s="14"/>
      <c r="AZ52" s="13"/>
      <c r="BA52" s="8"/>
      <c r="BB52" s="14"/>
      <c r="BC52" s="13"/>
      <c r="BD52" s="8"/>
      <c r="BE52" s="14"/>
      <c r="BF52" s="13"/>
      <c r="BG52" s="8"/>
      <c r="BH52" s="14"/>
      <c r="BI52" s="13">
        <v>220</v>
      </c>
      <c r="BJ52" s="109">
        <v>58</v>
      </c>
      <c r="BK52" s="1"/>
      <c r="BL52" s="1"/>
      <c r="BM52" s="43"/>
      <c r="BN52" s="1"/>
      <c r="BO52" s="1"/>
      <c r="CA52" s="29"/>
      <c r="CB52" s="29">
        <f t="shared" si="0"/>
        <v>246</v>
      </c>
      <c r="CC52" s="38" t="str">
        <f t="shared" si="1"/>
        <v/>
      </c>
      <c r="CD52" s="38" t="str">
        <f t="shared" si="2"/>
        <v/>
      </c>
      <c r="CE52" s="29" t="str">
        <f t="shared" si="3"/>
        <v/>
      </c>
      <c r="CF52" s="38" t="str">
        <f t="shared" si="4"/>
        <v/>
      </c>
      <c r="CG52" s="29" t="e">
        <f>IF(AND(#REF!="",#REF!="",#REF!="",#REF!=""),"",SUM(#REF!,#REF!,#REF!,#REF!,#REF!))</f>
        <v>#REF!</v>
      </c>
      <c r="CH52" s="38" t="str">
        <f t="shared" si="5"/>
        <v/>
      </c>
      <c r="CI52" s="29" t="str">
        <f t="shared" si="6"/>
        <v/>
      </c>
      <c r="CJ52" s="38" t="str">
        <f t="shared" si="7"/>
        <v/>
      </c>
      <c r="CK52" s="29" t="str">
        <f t="shared" si="8"/>
        <v/>
      </c>
      <c r="CL52" s="38" t="str">
        <f t="shared" si="9"/>
        <v/>
      </c>
      <c r="CM52" s="29" t="e">
        <f>IF(AND(#REF!="",#REF!="",#REF!="",#REF!=""),"",SUM(#REF!,#REF!,#REF!,#REF!,#REF!))</f>
        <v>#REF!</v>
      </c>
      <c r="CN52" s="38" t="str">
        <f t="shared" si="10"/>
        <v/>
      </c>
      <c r="CO52" s="38"/>
      <c r="CP52" s="38"/>
    </row>
    <row r="53" spans="1:94" ht="24.75" customHeight="1">
      <c r="A53" s="358">
        <v>47</v>
      </c>
      <c r="B53" s="359">
        <v>2</v>
      </c>
      <c r="C53" s="360" t="s">
        <v>17</v>
      </c>
      <c r="D53" s="361">
        <v>737</v>
      </c>
      <c r="E53" s="362" t="s">
        <v>155</v>
      </c>
      <c r="F53" s="363" t="s">
        <v>529</v>
      </c>
      <c r="G53" s="363" t="s">
        <v>449</v>
      </c>
      <c r="H53" s="364" t="s">
        <v>450</v>
      </c>
      <c r="I53" s="365">
        <v>248</v>
      </c>
      <c r="J53" s="366" t="s">
        <v>20</v>
      </c>
      <c r="K53" s="367" t="s">
        <v>19</v>
      </c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9"/>
      <c r="AC53" s="20"/>
      <c r="AD53" s="20"/>
      <c r="AE53" s="8"/>
      <c r="AF53" s="62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8"/>
      <c r="AU53" s="8"/>
      <c r="AV53" s="56"/>
      <c r="AW53" s="60"/>
      <c r="AX53" s="8"/>
      <c r="AY53" s="14"/>
      <c r="AZ53" s="13"/>
      <c r="BA53" s="8"/>
      <c r="BB53" s="14"/>
      <c r="BC53" s="13"/>
      <c r="BD53" s="8"/>
      <c r="BE53" s="14"/>
      <c r="BF53" s="13"/>
      <c r="BG53" s="8"/>
      <c r="BH53" s="14"/>
      <c r="BI53" s="13">
        <v>220</v>
      </c>
      <c r="BJ53" s="109">
        <v>74</v>
      </c>
      <c r="BK53" s="1"/>
      <c r="BL53" s="1"/>
      <c r="BM53" s="43"/>
      <c r="BN53" s="1"/>
      <c r="BO53" s="1"/>
      <c r="CA53" s="29"/>
      <c r="CB53" s="29">
        <f t="shared" si="0"/>
        <v>248</v>
      </c>
      <c r="CC53" s="38" t="str">
        <f t="shared" si="1"/>
        <v/>
      </c>
      <c r="CD53" s="38" t="str">
        <f t="shared" si="2"/>
        <v/>
      </c>
      <c r="CE53" s="29" t="str">
        <f t="shared" si="3"/>
        <v/>
      </c>
      <c r="CF53" s="38" t="str">
        <f t="shared" si="4"/>
        <v/>
      </c>
      <c r="CG53" s="29" t="e">
        <f>IF(AND(#REF!="",#REF!="",#REF!="",#REF!=""),"",SUM(#REF!,#REF!,#REF!,#REF!,#REF!))</f>
        <v>#REF!</v>
      </c>
      <c r="CH53" s="38" t="str">
        <f t="shared" si="5"/>
        <v/>
      </c>
      <c r="CI53" s="29" t="str">
        <f t="shared" si="6"/>
        <v/>
      </c>
      <c r="CJ53" s="38" t="str">
        <f t="shared" si="7"/>
        <v/>
      </c>
      <c r="CK53" s="29" t="str">
        <f t="shared" si="8"/>
        <v/>
      </c>
      <c r="CL53" s="38" t="str">
        <f t="shared" si="9"/>
        <v/>
      </c>
      <c r="CM53" s="29" t="e">
        <f>IF(AND(#REF!="",#REF!="",#REF!="",#REF!=""),"",SUM(#REF!,#REF!,#REF!,#REF!,#REF!))</f>
        <v>#REF!</v>
      </c>
      <c r="CN53" s="38" t="str">
        <f t="shared" si="10"/>
        <v/>
      </c>
      <c r="CO53" s="38"/>
      <c r="CP53" s="38"/>
    </row>
    <row r="54" spans="1:94" ht="24.75" customHeight="1">
      <c r="A54" s="378">
        <v>48</v>
      </c>
      <c r="B54" s="359">
        <v>2</v>
      </c>
      <c r="C54" s="360" t="s">
        <v>17</v>
      </c>
      <c r="D54" s="361">
        <v>879</v>
      </c>
      <c r="E54" s="362">
        <v>41275</v>
      </c>
      <c r="F54" s="363" t="s">
        <v>42</v>
      </c>
      <c r="G54" s="363" t="s">
        <v>52</v>
      </c>
      <c r="H54" s="364" t="s">
        <v>35</v>
      </c>
      <c r="I54" s="365">
        <v>249</v>
      </c>
      <c r="J54" s="366" t="s">
        <v>18</v>
      </c>
      <c r="K54" s="367" t="s">
        <v>21</v>
      </c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9"/>
      <c r="AC54" s="20"/>
      <c r="AD54" s="20"/>
      <c r="AE54" s="8"/>
      <c r="AF54" s="62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8"/>
      <c r="AU54" s="8"/>
      <c r="AV54" s="56"/>
      <c r="AW54" s="60"/>
      <c r="AX54" s="8"/>
      <c r="AY54" s="14"/>
      <c r="AZ54" s="13"/>
      <c r="BA54" s="8"/>
      <c r="BB54" s="14"/>
      <c r="BC54" s="13"/>
      <c r="BD54" s="8"/>
      <c r="BE54" s="14"/>
      <c r="BF54" s="13"/>
      <c r="BG54" s="8"/>
      <c r="BH54" s="14"/>
      <c r="BI54" s="13">
        <v>220</v>
      </c>
      <c r="BJ54" s="109">
        <v>66</v>
      </c>
      <c r="BK54" s="1"/>
      <c r="BL54" s="1"/>
      <c r="BM54" s="43"/>
      <c r="BN54" s="1"/>
      <c r="BO54" s="1"/>
      <c r="CA54" s="29"/>
      <c r="CB54" s="29">
        <f t="shared" si="0"/>
        <v>249</v>
      </c>
      <c r="CC54" s="38" t="str">
        <f t="shared" si="1"/>
        <v/>
      </c>
      <c r="CD54" s="38" t="str">
        <f t="shared" si="2"/>
        <v/>
      </c>
      <c r="CE54" s="29" t="str">
        <f t="shared" si="3"/>
        <v/>
      </c>
      <c r="CF54" s="38" t="str">
        <f t="shared" si="4"/>
        <v/>
      </c>
      <c r="CG54" s="29" t="e">
        <f>IF(AND(#REF!="",#REF!="",#REF!="",#REF!=""),"",SUM(#REF!,#REF!,#REF!,#REF!,#REF!))</f>
        <v>#REF!</v>
      </c>
      <c r="CH54" s="38" t="str">
        <f t="shared" si="5"/>
        <v/>
      </c>
      <c r="CI54" s="29" t="str">
        <f t="shared" si="6"/>
        <v/>
      </c>
      <c r="CJ54" s="38" t="str">
        <f t="shared" si="7"/>
        <v/>
      </c>
      <c r="CK54" s="29" t="str">
        <f t="shared" si="8"/>
        <v/>
      </c>
      <c r="CL54" s="38" t="str">
        <f t="shared" si="9"/>
        <v/>
      </c>
      <c r="CM54" s="29" t="e">
        <f>IF(AND(#REF!="",#REF!="",#REF!="",#REF!=""),"",SUM(#REF!,#REF!,#REF!,#REF!,#REF!))</f>
        <v>#REF!</v>
      </c>
      <c r="CN54" s="38" t="str">
        <f t="shared" si="10"/>
        <v/>
      </c>
      <c r="CO54" s="38"/>
      <c r="CP54" s="38"/>
    </row>
    <row r="55" spans="1:94" ht="24.75" customHeight="1">
      <c r="A55" s="37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9"/>
      <c r="AC55" s="20"/>
      <c r="AD55" s="20"/>
      <c r="AE55" s="8"/>
      <c r="AF55" s="62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8"/>
      <c r="AU55" s="8"/>
      <c r="AV55" s="56"/>
      <c r="AW55" s="60"/>
      <c r="AX55" s="8"/>
      <c r="AY55" s="14"/>
      <c r="AZ55" s="13"/>
      <c r="BA55" s="8"/>
      <c r="BB55" s="14"/>
      <c r="BC55" s="13"/>
      <c r="BD55" s="8"/>
      <c r="BE55" s="14"/>
      <c r="BF55" s="13"/>
      <c r="BG55" s="8"/>
      <c r="BH55" s="14"/>
      <c r="BI55" s="13" t="s">
        <v>447</v>
      </c>
      <c r="BJ55" s="109" t="s">
        <v>447</v>
      </c>
      <c r="BK55" s="1"/>
      <c r="BL55" s="1"/>
      <c r="BM55" s="43"/>
      <c r="BN55" s="1"/>
      <c r="BO55" s="1"/>
      <c r="CA55" s="29"/>
      <c r="CB55" s="29" t="str">
        <f t="shared" si="0"/>
        <v/>
      </c>
      <c r="CC55" s="38" t="str">
        <f t="shared" si="1"/>
        <v/>
      </c>
      <c r="CD55" s="38" t="str">
        <f t="shared" si="2"/>
        <v/>
      </c>
      <c r="CE55" s="29" t="str">
        <f t="shared" si="3"/>
        <v/>
      </c>
      <c r="CF55" s="38" t="str">
        <f t="shared" si="4"/>
        <v/>
      </c>
      <c r="CG55" s="29" t="e">
        <f>IF(AND(#REF!="",#REF!="",#REF!="",#REF!=""),"",SUM(#REF!,#REF!,#REF!,#REF!,#REF!))</f>
        <v>#REF!</v>
      </c>
      <c r="CH55" s="38" t="str">
        <f t="shared" si="5"/>
        <v/>
      </c>
      <c r="CI55" s="29" t="str">
        <f t="shared" si="6"/>
        <v/>
      </c>
      <c r="CJ55" s="38" t="str">
        <f t="shared" si="7"/>
        <v/>
      </c>
      <c r="CK55" s="29" t="str">
        <f t="shared" si="8"/>
        <v/>
      </c>
      <c r="CL55" s="38" t="str">
        <f t="shared" si="9"/>
        <v/>
      </c>
      <c r="CM55" s="29" t="e">
        <f>IF(AND(#REF!="",#REF!="",#REF!="",#REF!=""),"",SUM(#REF!,#REF!,#REF!,#REF!,#REF!))</f>
        <v>#REF!</v>
      </c>
      <c r="CN55" s="38" t="str">
        <f t="shared" si="10"/>
        <v/>
      </c>
      <c r="CO55" s="38"/>
      <c r="CP55" s="38"/>
    </row>
    <row r="56" spans="1:94" ht="24.75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9"/>
      <c r="AC56" s="20"/>
      <c r="AD56" s="20"/>
      <c r="AE56" s="8"/>
      <c r="AF56" s="62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8"/>
      <c r="AU56" s="8"/>
      <c r="AV56" s="56"/>
      <c r="AW56" s="60"/>
      <c r="AX56" s="8"/>
      <c r="AY56" s="14"/>
      <c r="AZ56" s="13"/>
      <c r="BA56" s="8"/>
      <c r="BB56" s="14"/>
      <c r="BC56" s="13"/>
      <c r="BD56" s="8"/>
      <c r="BE56" s="14"/>
      <c r="BF56" s="13"/>
      <c r="BG56" s="8"/>
      <c r="BH56" s="14"/>
      <c r="BI56" s="13" t="s">
        <v>447</v>
      </c>
      <c r="BJ56" s="109" t="s">
        <v>447</v>
      </c>
      <c r="BK56" s="1"/>
      <c r="BL56" s="1"/>
      <c r="BM56" s="43"/>
      <c r="BN56" s="1"/>
      <c r="BO56" s="1"/>
      <c r="CA56" s="29"/>
      <c r="CB56" s="29" t="str">
        <f t="shared" si="0"/>
        <v/>
      </c>
      <c r="CC56" s="38" t="str">
        <f t="shared" si="1"/>
        <v/>
      </c>
      <c r="CD56" s="38" t="str">
        <f t="shared" si="2"/>
        <v/>
      </c>
      <c r="CE56" s="29" t="str">
        <f t="shared" si="3"/>
        <v/>
      </c>
      <c r="CF56" s="38" t="str">
        <f t="shared" si="4"/>
        <v/>
      </c>
      <c r="CG56" s="29" t="e">
        <f>IF(AND(#REF!="",#REF!="",#REF!="",#REF!=""),"",SUM(#REF!,#REF!,#REF!,#REF!,#REF!))</f>
        <v>#REF!</v>
      </c>
      <c r="CH56" s="38" t="str">
        <f t="shared" si="5"/>
        <v/>
      </c>
      <c r="CI56" s="29" t="str">
        <f t="shared" si="6"/>
        <v/>
      </c>
      <c r="CJ56" s="38" t="str">
        <f t="shared" si="7"/>
        <v/>
      </c>
      <c r="CK56" s="29" t="str">
        <f t="shared" si="8"/>
        <v/>
      </c>
      <c r="CL56" s="38" t="str">
        <f t="shared" si="9"/>
        <v/>
      </c>
      <c r="CM56" s="29" t="e">
        <f>IF(AND(#REF!="",#REF!="",#REF!="",#REF!=""),"",SUM(#REF!,#REF!,#REF!,#REF!,#REF!))</f>
        <v>#REF!</v>
      </c>
      <c r="CN56" s="38" t="str">
        <f t="shared" si="10"/>
        <v/>
      </c>
      <c r="CO56" s="38"/>
      <c r="CP56" s="38"/>
    </row>
    <row r="57" spans="1:94" ht="24.75" customHeight="1">
      <c r="A57" s="37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9"/>
      <c r="AC57" s="20"/>
      <c r="AD57" s="20"/>
      <c r="AE57" s="8"/>
      <c r="AF57" s="62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8"/>
      <c r="AU57" s="8"/>
      <c r="AV57" s="56"/>
      <c r="AW57" s="60"/>
      <c r="AX57" s="8"/>
      <c r="AY57" s="14"/>
      <c r="AZ57" s="13"/>
      <c r="BA57" s="8"/>
      <c r="BB57" s="14"/>
      <c r="BC57" s="13"/>
      <c r="BD57" s="8"/>
      <c r="BE57" s="14"/>
      <c r="BF57" s="13"/>
      <c r="BG57" s="8"/>
      <c r="BH57" s="14"/>
      <c r="BI57" s="13" t="s">
        <v>447</v>
      </c>
      <c r="BJ57" s="109" t="s">
        <v>447</v>
      </c>
      <c r="BK57" s="1"/>
      <c r="BL57" s="1"/>
      <c r="BM57" s="43"/>
      <c r="BN57" s="1"/>
      <c r="BO57" s="1"/>
      <c r="CA57" s="29"/>
      <c r="CB57" s="29" t="str">
        <f t="shared" si="0"/>
        <v/>
      </c>
      <c r="CC57" s="38" t="str">
        <f t="shared" si="1"/>
        <v/>
      </c>
      <c r="CD57" s="38" t="str">
        <f t="shared" si="2"/>
        <v/>
      </c>
      <c r="CE57" s="29" t="str">
        <f t="shared" si="3"/>
        <v/>
      </c>
      <c r="CF57" s="38" t="str">
        <f t="shared" si="4"/>
        <v/>
      </c>
      <c r="CG57" s="29" t="e">
        <f>IF(AND(#REF!="",#REF!="",#REF!="",#REF!=""),"",SUM(#REF!,#REF!,#REF!,#REF!,#REF!))</f>
        <v>#REF!</v>
      </c>
      <c r="CH57" s="38" t="str">
        <f t="shared" si="5"/>
        <v/>
      </c>
      <c r="CI57" s="29" t="str">
        <f t="shared" si="6"/>
        <v/>
      </c>
      <c r="CJ57" s="38" t="str">
        <f t="shared" si="7"/>
        <v/>
      </c>
      <c r="CK57" s="29" t="str">
        <f t="shared" si="8"/>
        <v/>
      </c>
      <c r="CL57" s="38" t="str">
        <f t="shared" si="9"/>
        <v/>
      </c>
      <c r="CM57" s="29" t="e">
        <f>IF(AND(#REF!="",#REF!="",#REF!="",#REF!=""),"",SUM(#REF!,#REF!,#REF!,#REF!,#REF!))</f>
        <v>#REF!</v>
      </c>
      <c r="CN57" s="38" t="str">
        <f t="shared" si="10"/>
        <v/>
      </c>
      <c r="CO57" s="38"/>
      <c r="CP57" s="38"/>
    </row>
    <row r="58" spans="1:94" ht="24.75" customHeight="1">
      <c r="A58" s="37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9"/>
      <c r="AC58" s="20"/>
      <c r="AD58" s="20"/>
      <c r="AE58" s="8"/>
      <c r="AF58" s="62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8"/>
      <c r="AU58" s="8"/>
      <c r="AV58" s="56"/>
      <c r="AW58" s="60"/>
      <c r="AX58" s="8"/>
      <c r="AY58" s="14"/>
      <c r="AZ58" s="13"/>
      <c r="BA58" s="8"/>
      <c r="BB58" s="14"/>
      <c r="BC58" s="13"/>
      <c r="BD58" s="8"/>
      <c r="BE58" s="14"/>
      <c r="BF58" s="13"/>
      <c r="BG58" s="8"/>
      <c r="BH58" s="14"/>
      <c r="BI58" s="13" t="s">
        <v>447</v>
      </c>
      <c r="BJ58" s="109" t="s">
        <v>447</v>
      </c>
      <c r="BK58" s="1"/>
      <c r="BL58" s="1"/>
      <c r="BM58" s="43"/>
      <c r="BN58" s="1"/>
      <c r="BO58" s="1"/>
      <c r="CA58" s="29"/>
      <c r="CB58" s="29" t="str">
        <f t="shared" si="0"/>
        <v/>
      </c>
      <c r="CC58" s="38" t="str">
        <f t="shared" si="1"/>
        <v/>
      </c>
      <c r="CD58" s="38" t="str">
        <f t="shared" si="2"/>
        <v/>
      </c>
      <c r="CE58" s="29" t="str">
        <f t="shared" si="3"/>
        <v/>
      </c>
      <c r="CF58" s="38" t="str">
        <f t="shared" si="4"/>
        <v/>
      </c>
      <c r="CG58" s="29" t="e">
        <f>IF(AND(#REF!="",#REF!="",#REF!="",#REF!=""),"",SUM(#REF!,#REF!,#REF!,#REF!,#REF!))</f>
        <v>#REF!</v>
      </c>
      <c r="CH58" s="38" t="str">
        <f t="shared" si="5"/>
        <v/>
      </c>
      <c r="CI58" s="29" t="str">
        <f t="shared" si="6"/>
        <v/>
      </c>
      <c r="CJ58" s="38" t="str">
        <f t="shared" si="7"/>
        <v/>
      </c>
      <c r="CK58" s="29" t="str">
        <f t="shared" si="8"/>
        <v/>
      </c>
      <c r="CL58" s="38" t="str">
        <f t="shared" si="9"/>
        <v/>
      </c>
      <c r="CM58" s="29" t="e">
        <f>IF(AND(#REF!="",#REF!="",#REF!="",#REF!=""),"",SUM(#REF!,#REF!,#REF!,#REF!,#REF!))</f>
        <v>#REF!</v>
      </c>
      <c r="CN58" s="38" t="str">
        <f t="shared" si="10"/>
        <v/>
      </c>
      <c r="CO58" s="38"/>
      <c r="CP58" s="38"/>
    </row>
    <row r="59" spans="1:94" ht="24.75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9"/>
      <c r="AC59" s="20"/>
      <c r="AD59" s="20"/>
      <c r="AE59" s="8"/>
      <c r="AF59" s="62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8"/>
      <c r="AU59" s="8"/>
      <c r="AV59" s="56"/>
      <c r="AW59" s="60"/>
      <c r="AX59" s="8"/>
      <c r="AY59" s="14"/>
      <c r="AZ59" s="13"/>
      <c r="BA59" s="8"/>
      <c r="BB59" s="14"/>
      <c r="BC59" s="13"/>
      <c r="BD59" s="8"/>
      <c r="BE59" s="14"/>
      <c r="BF59" s="13"/>
      <c r="BG59" s="8"/>
      <c r="BH59" s="14"/>
      <c r="BI59" s="13" t="s">
        <v>447</v>
      </c>
      <c r="BJ59" s="109" t="s">
        <v>447</v>
      </c>
      <c r="BK59" s="1"/>
      <c r="BL59" s="1"/>
      <c r="BM59" s="43"/>
      <c r="BN59" s="1"/>
      <c r="BO59" s="1"/>
      <c r="CA59" s="29"/>
      <c r="CB59" s="44" t="str">
        <f t="shared" si="0"/>
        <v/>
      </c>
      <c r="CC59" s="45" t="str">
        <f t="shared" si="1"/>
        <v/>
      </c>
      <c r="CD59" s="45" t="str">
        <f t="shared" si="2"/>
        <v/>
      </c>
      <c r="CE59" s="44" t="str">
        <f t="shared" si="3"/>
        <v/>
      </c>
      <c r="CF59" s="45" t="str">
        <f t="shared" si="4"/>
        <v/>
      </c>
      <c r="CG59" s="44" t="e">
        <f>IF(AND(#REF!="",#REF!="",#REF!="",#REF!=""),"",SUM(#REF!,#REF!,#REF!,#REF!,#REF!))</f>
        <v>#REF!</v>
      </c>
      <c r="CH59" s="45" t="str">
        <f t="shared" si="5"/>
        <v/>
      </c>
      <c r="CI59" s="44" t="str">
        <f t="shared" si="6"/>
        <v/>
      </c>
      <c r="CJ59" s="45" t="str">
        <f t="shared" si="7"/>
        <v/>
      </c>
      <c r="CK59" s="44" t="str">
        <f t="shared" si="8"/>
        <v/>
      </c>
      <c r="CL59" s="45" t="str">
        <f t="shared" si="9"/>
        <v/>
      </c>
      <c r="CM59" s="44" t="e">
        <f>IF(AND(#REF!="",#REF!="",#REF!="",#REF!=""),"",SUM(#REF!,#REF!,#REF!,#REF!,#REF!))</f>
        <v>#REF!</v>
      </c>
      <c r="CN59" s="45" t="str">
        <f t="shared" si="10"/>
        <v/>
      </c>
      <c r="CO59" s="38"/>
      <c r="CP59" s="38"/>
    </row>
    <row r="60" spans="1:94" ht="24.75" customHeight="1">
      <c r="A60" s="37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9"/>
      <c r="AC60" s="20"/>
      <c r="AD60" s="20"/>
      <c r="AE60" s="8"/>
      <c r="AF60" s="62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8"/>
      <c r="AU60" s="8"/>
      <c r="AV60" s="56"/>
      <c r="AW60" s="60"/>
      <c r="AX60" s="8"/>
      <c r="AY60" s="14"/>
      <c r="AZ60" s="13"/>
      <c r="BA60" s="8"/>
      <c r="BB60" s="14"/>
      <c r="BC60" s="13"/>
      <c r="BD60" s="8"/>
      <c r="BE60" s="14"/>
      <c r="BF60" s="13"/>
      <c r="BG60" s="8"/>
      <c r="BH60" s="14"/>
      <c r="BI60" s="13" t="s">
        <v>447</v>
      </c>
      <c r="BJ60" s="109" t="s">
        <v>447</v>
      </c>
      <c r="BK60" s="1"/>
      <c r="BL60" s="1"/>
      <c r="BM60" s="43"/>
      <c r="BN60" s="1"/>
      <c r="BO60" s="1"/>
      <c r="CA60" s="29"/>
      <c r="CB60" s="44" t="str">
        <f t="shared" si="0"/>
        <v/>
      </c>
      <c r="CC60" s="45" t="str">
        <f t="shared" si="1"/>
        <v/>
      </c>
      <c r="CD60" s="45" t="str">
        <f t="shared" si="2"/>
        <v/>
      </c>
      <c r="CE60" s="44" t="str">
        <f t="shared" si="3"/>
        <v/>
      </c>
      <c r="CF60" s="45" t="str">
        <f t="shared" si="4"/>
        <v/>
      </c>
      <c r="CG60" s="44" t="e">
        <f>IF(AND(#REF!="",#REF!="",#REF!="",#REF!=""),"",SUM(#REF!,#REF!,#REF!,#REF!,#REF!))</f>
        <v>#REF!</v>
      </c>
      <c r="CH60" s="45" t="str">
        <f t="shared" si="5"/>
        <v/>
      </c>
      <c r="CI60" s="44" t="str">
        <f t="shared" si="6"/>
        <v/>
      </c>
      <c r="CJ60" s="45" t="str">
        <f t="shared" si="7"/>
        <v/>
      </c>
      <c r="CK60" s="44" t="str">
        <f t="shared" si="8"/>
        <v/>
      </c>
      <c r="CL60" s="45" t="str">
        <f t="shared" si="9"/>
        <v/>
      </c>
      <c r="CM60" s="44" t="e">
        <f>IF(AND(#REF!="",#REF!="",#REF!="",#REF!=""),"",SUM(#REF!,#REF!,#REF!,#REF!,#REF!))</f>
        <v>#REF!</v>
      </c>
      <c r="CN60" s="45" t="str">
        <f t="shared" si="10"/>
        <v/>
      </c>
      <c r="CO60" s="38"/>
      <c r="CP60" s="38"/>
    </row>
    <row r="61" spans="1:94" ht="24.75" customHeight="1">
      <c r="A61" s="37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9"/>
      <c r="AC61" s="20"/>
      <c r="AD61" s="20"/>
      <c r="AE61" s="8"/>
      <c r="AF61" s="62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8"/>
      <c r="AU61" s="8"/>
      <c r="AV61" s="56"/>
      <c r="AW61" s="60"/>
      <c r="AX61" s="8"/>
      <c r="AY61" s="14"/>
      <c r="AZ61" s="13"/>
      <c r="BA61" s="8"/>
      <c r="BB61" s="14"/>
      <c r="BC61" s="13"/>
      <c r="BD61" s="8"/>
      <c r="BE61" s="14"/>
      <c r="BF61" s="13"/>
      <c r="BG61" s="8"/>
      <c r="BH61" s="14"/>
      <c r="BI61" s="13" t="s">
        <v>447</v>
      </c>
      <c r="BJ61" s="109" t="s">
        <v>447</v>
      </c>
      <c r="BK61" s="1"/>
      <c r="BL61" s="1"/>
      <c r="BM61" s="43"/>
      <c r="BN61" s="1"/>
      <c r="BO61" s="1"/>
      <c r="CA61" s="29"/>
      <c r="CB61" s="44" t="str">
        <f t="shared" si="0"/>
        <v/>
      </c>
      <c r="CC61" s="45" t="str">
        <f t="shared" si="1"/>
        <v/>
      </c>
      <c r="CD61" s="45" t="str">
        <f t="shared" si="2"/>
        <v/>
      </c>
      <c r="CE61" s="44" t="str">
        <f t="shared" si="3"/>
        <v/>
      </c>
      <c r="CF61" s="45" t="str">
        <f t="shared" si="4"/>
        <v/>
      </c>
      <c r="CG61" s="44" t="e">
        <f>IF(AND(#REF!="",#REF!="",#REF!="",#REF!=""),"",SUM(#REF!,#REF!,#REF!,#REF!,#REF!))</f>
        <v>#REF!</v>
      </c>
      <c r="CH61" s="45" t="str">
        <f t="shared" si="5"/>
        <v/>
      </c>
      <c r="CI61" s="44" t="str">
        <f t="shared" si="6"/>
        <v/>
      </c>
      <c r="CJ61" s="45" t="str">
        <f t="shared" si="7"/>
        <v/>
      </c>
      <c r="CK61" s="44" t="str">
        <f t="shared" si="8"/>
        <v/>
      </c>
      <c r="CL61" s="45" t="str">
        <f t="shared" si="9"/>
        <v/>
      </c>
      <c r="CM61" s="44" t="e">
        <f>IF(AND(#REF!="",#REF!="",#REF!="",#REF!=""),"",SUM(#REF!,#REF!,#REF!,#REF!,#REF!))</f>
        <v>#REF!</v>
      </c>
      <c r="CN61" s="45" t="str">
        <f t="shared" si="10"/>
        <v/>
      </c>
      <c r="CO61" s="38"/>
      <c r="CP61" s="38"/>
    </row>
    <row r="62" spans="1:94" ht="24.75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9"/>
      <c r="AC62" s="20"/>
      <c r="AD62" s="20"/>
      <c r="AE62" s="8"/>
      <c r="AF62" s="62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8"/>
      <c r="AU62" s="8"/>
      <c r="AV62" s="56"/>
      <c r="AW62" s="60"/>
      <c r="AX62" s="8"/>
      <c r="AY62" s="14"/>
      <c r="AZ62" s="13"/>
      <c r="BA62" s="8"/>
      <c r="BB62" s="14"/>
      <c r="BC62" s="13"/>
      <c r="BD62" s="8"/>
      <c r="BE62" s="14"/>
      <c r="BF62" s="13"/>
      <c r="BG62" s="8"/>
      <c r="BH62" s="14"/>
      <c r="BI62" s="13" t="s">
        <v>447</v>
      </c>
      <c r="BJ62" s="109" t="s">
        <v>447</v>
      </c>
      <c r="BK62" s="1"/>
      <c r="BL62" s="1"/>
      <c r="BM62" s="43"/>
      <c r="BN62" s="1"/>
      <c r="BO62" s="1"/>
      <c r="CA62" s="29"/>
      <c r="CB62" s="44" t="str">
        <f t="shared" si="0"/>
        <v/>
      </c>
      <c r="CC62" s="45" t="str">
        <f t="shared" si="1"/>
        <v/>
      </c>
      <c r="CD62" s="45" t="str">
        <f t="shared" si="2"/>
        <v/>
      </c>
      <c r="CE62" s="44" t="str">
        <f t="shared" si="3"/>
        <v/>
      </c>
      <c r="CF62" s="45" t="str">
        <f t="shared" si="4"/>
        <v/>
      </c>
      <c r="CG62" s="44" t="e">
        <f>IF(AND(#REF!="",#REF!="",#REF!="",#REF!=""),"",SUM(#REF!,#REF!,#REF!,#REF!,#REF!))</f>
        <v>#REF!</v>
      </c>
      <c r="CH62" s="45" t="str">
        <f t="shared" si="5"/>
        <v/>
      </c>
      <c r="CI62" s="44" t="str">
        <f t="shared" si="6"/>
        <v/>
      </c>
      <c r="CJ62" s="45" t="str">
        <f t="shared" si="7"/>
        <v/>
      </c>
      <c r="CK62" s="44" t="str">
        <f t="shared" si="8"/>
        <v/>
      </c>
      <c r="CL62" s="45" t="str">
        <f t="shared" si="9"/>
        <v/>
      </c>
      <c r="CM62" s="44" t="e">
        <f>IF(AND(#REF!="",#REF!="",#REF!="",#REF!=""),"",SUM(#REF!,#REF!,#REF!,#REF!,#REF!))</f>
        <v>#REF!</v>
      </c>
      <c r="CN62" s="45" t="str">
        <f t="shared" si="10"/>
        <v/>
      </c>
      <c r="CO62" s="38"/>
      <c r="CP62" s="38"/>
    </row>
    <row r="63" spans="1:94" ht="24.75" customHeight="1">
      <c r="A63" s="37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9"/>
      <c r="AC63" s="20"/>
      <c r="AD63" s="20"/>
      <c r="AE63" s="8"/>
      <c r="AF63" s="62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8"/>
      <c r="AU63" s="8"/>
      <c r="AV63" s="56"/>
      <c r="AW63" s="60"/>
      <c r="AX63" s="8"/>
      <c r="AY63" s="14"/>
      <c r="AZ63" s="13"/>
      <c r="BA63" s="8"/>
      <c r="BB63" s="14"/>
      <c r="BC63" s="13"/>
      <c r="BD63" s="8"/>
      <c r="BE63" s="14"/>
      <c r="BF63" s="13"/>
      <c r="BG63" s="8"/>
      <c r="BH63" s="14"/>
      <c r="BI63" s="13" t="s">
        <v>447</v>
      </c>
      <c r="BJ63" s="109" t="s">
        <v>447</v>
      </c>
      <c r="BK63" s="1"/>
      <c r="BL63" s="1"/>
      <c r="BM63" s="43"/>
      <c r="BN63" s="1"/>
      <c r="BO63" s="1"/>
      <c r="CA63" s="29"/>
      <c r="CB63" s="44" t="str">
        <f t="shared" si="0"/>
        <v/>
      </c>
      <c r="CC63" s="45" t="str">
        <f t="shared" si="1"/>
        <v/>
      </c>
      <c r="CD63" s="45" t="str">
        <f t="shared" si="2"/>
        <v/>
      </c>
      <c r="CE63" s="44" t="str">
        <f t="shared" si="3"/>
        <v/>
      </c>
      <c r="CF63" s="45" t="str">
        <f t="shared" si="4"/>
        <v/>
      </c>
      <c r="CG63" s="44" t="e">
        <f>IF(AND(#REF!="",#REF!="",#REF!="",#REF!=""),"",SUM(#REF!,#REF!,#REF!,#REF!,#REF!))</f>
        <v>#REF!</v>
      </c>
      <c r="CH63" s="45" t="str">
        <f t="shared" si="5"/>
        <v/>
      </c>
      <c r="CI63" s="44" t="str">
        <f t="shared" si="6"/>
        <v/>
      </c>
      <c r="CJ63" s="45" t="str">
        <f t="shared" si="7"/>
        <v/>
      </c>
      <c r="CK63" s="44" t="str">
        <f t="shared" si="8"/>
        <v/>
      </c>
      <c r="CL63" s="45" t="str">
        <f t="shared" si="9"/>
        <v/>
      </c>
      <c r="CM63" s="44" t="e">
        <f>IF(AND(#REF!="",#REF!="",#REF!="",#REF!=""),"",SUM(#REF!,#REF!,#REF!,#REF!,#REF!))</f>
        <v>#REF!</v>
      </c>
      <c r="CN63" s="45" t="str">
        <f t="shared" si="10"/>
        <v/>
      </c>
      <c r="CO63" s="38"/>
      <c r="CP63" s="38"/>
    </row>
    <row r="64" spans="1:94" ht="24.75" customHeight="1">
      <c r="A64" s="37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9"/>
      <c r="AC64" s="20"/>
      <c r="AD64" s="20"/>
      <c r="AE64" s="8"/>
      <c r="AF64" s="62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8"/>
      <c r="AU64" s="8"/>
      <c r="AV64" s="56"/>
      <c r="AW64" s="60"/>
      <c r="AX64" s="8"/>
      <c r="AY64" s="14"/>
      <c r="AZ64" s="13"/>
      <c r="BA64" s="8"/>
      <c r="BB64" s="14"/>
      <c r="BC64" s="13"/>
      <c r="BD64" s="8"/>
      <c r="BE64" s="14"/>
      <c r="BF64" s="13"/>
      <c r="BG64" s="8"/>
      <c r="BH64" s="14"/>
      <c r="BI64" s="13" t="s">
        <v>447</v>
      </c>
      <c r="BJ64" s="109" t="s">
        <v>447</v>
      </c>
      <c r="BK64" s="1"/>
      <c r="BL64" s="1"/>
      <c r="BM64" s="43"/>
      <c r="BN64" s="1"/>
      <c r="BO64" s="1"/>
      <c r="CA64" s="29"/>
      <c r="CB64" s="44" t="str">
        <f t="shared" si="0"/>
        <v/>
      </c>
      <c r="CC64" s="45" t="str">
        <f t="shared" si="1"/>
        <v/>
      </c>
      <c r="CD64" s="45" t="str">
        <f t="shared" si="2"/>
        <v/>
      </c>
      <c r="CE64" s="44" t="str">
        <f t="shared" si="3"/>
        <v/>
      </c>
      <c r="CF64" s="45" t="str">
        <f t="shared" si="4"/>
        <v/>
      </c>
      <c r="CG64" s="44" t="e">
        <f>IF(AND(#REF!="",#REF!="",#REF!="",#REF!=""),"",SUM(#REF!,#REF!,#REF!,#REF!,#REF!))</f>
        <v>#REF!</v>
      </c>
      <c r="CH64" s="45" t="str">
        <f t="shared" si="5"/>
        <v/>
      </c>
      <c r="CI64" s="44" t="str">
        <f t="shared" si="6"/>
        <v/>
      </c>
      <c r="CJ64" s="45" t="str">
        <f t="shared" si="7"/>
        <v/>
      </c>
      <c r="CK64" s="44" t="str">
        <f t="shared" si="8"/>
        <v/>
      </c>
      <c r="CL64" s="45" t="str">
        <f t="shared" si="9"/>
        <v/>
      </c>
      <c r="CM64" s="44" t="e">
        <f>IF(AND(#REF!="",#REF!="",#REF!="",#REF!=""),"",SUM(#REF!,#REF!,#REF!,#REF!,#REF!))</f>
        <v>#REF!</v>
      </c>
      <c r="CN64" s="45" t="str">
        <f t="shared" si="10"/>
        <v/>
      </c>
      <c r="CO64" s="38"/>
      <c r="CP64" s="38"/>
    </row>
    <row r="65" spans="1:94" ht="24.75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9"/>
      <c r="AC65" s="20"/>
      <c r="AD65" s="20"/>
      <c r="AE65" s="8"/>
      <c r="AF65" s="62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8"/>
      <c r="AU65" s="8"/>
      <c r="AV65" s="56"/>
      <c r="AW65" s="60"/>
      <c r="AX65" s="8"/>
      <c r="AY65" s="14"/>
      <c r="AZ65" s="13"/>
      <c r="BA65" s="8"/>
      <c r="BB65" s="14"/>
      <c r="BC65" s="13"/>
      <c r="BD65" s="8"/>
      <c r="BE65" s="14"/>
      <c r="BF65" s="13"/>
      <c r="BG65" s="8"/>
      <c r="BH65" s="14"/>
      <c r="BI65" s="13" t="s">
        <v>447</v>
      </c>
      <c r="BJ65" s="109" t="s">
        <v>447</v>
      </c>
      <c r="BK65" s="1"/>
      <c r="BL65" s="1"/>
      <c r="BM65" s="43"/>
      <c r="BN65" s="1"/>
      <c r="BO65" s="1"/>
      <c r="CA65" s="29"/>
      <c r="CB65" s="44" t="str">
        <f t="shared" si="0"/>
        <v/>
      </c>
      <c r="CC65" s="45" t="str">
        <f t="shared" si="1"/>
        <v/>
      </c>
      <c r="CD65" s="45" t="str">
        <f t="shared" si="2"/>
        <v/>
      </c>
      <c r="CE65" s="44" t="str">
        <f t="shared" si="3"/>
        <v/>
      </c>
      <c r="CF65" s="45" t="str">
        <f t="shared" si="4"/>
        <v/>
      </c>
      <c r="CG65" s="44" t="e">
        <f>IF(AND(#REF!="",#REF!="",#REF!="",#REF!=""),"",SUM(#REF!,#REF!,#REF!,#REF!,#REF!))</f>
        <v>#REF!</v>
      </c>
      <c r="CH65" s="45" t="str">
        <f t="shared" si="5"/>
        <v/>
      </c>
      <c r="CI65" s="44" t="str">
        <f t="shared" si="6"/>
        <v/>
      </c>
      <c r="CJ65" s="45" t="str">
        <f t="shared" si="7"/>
        <v/>
      </c>
      <c r="CK65" s="44" t="str">
        <f t="shared" si="8"/>
        <v/>
      </c>
      <c r="CL65" s="45" t="str">
        <f t="shared" si="9"/>
        <v/>
      </c>
      <c r="CM65" s="44" t="e">
        <f>IF(AND(#REF!="",#REF!="",#REF!="",#REF!=""),"",SUM(#REF!,#REF!,#REF!,#REF!,#REF!))</f>
        <v>#REF!</v>
      </c>
      <c r="CN65" s="45" t="str">
        <f t="shared" si="10"/>
        <v/>
      </c>
      <c r="CO65" s="38"/>
      <c r="CP65" s="38"/>
    </row>
    <row r="66" spans="1:94" ht="24.75" customHeight="1">
      <c r="A66" s="37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9"/>
      <c r="AC66" s="20"/>
      <c r="AD66" s="20"/>
      <c r="AE66" s="8"/>
      <c r="AF66" s="62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8"/>
      <c r="AU66" s="8"/>
      <c r="AV66" s="56"/>
      <c r="AW66" s="60"/>
      <c r="AX66" s="8"/>
      <c r="AY66" s="14"/>
      <c r="AZ66" s="13"/>
      <c r="BA66" s="8"/>
      <c r="BB66" s="14"/>
      <c r="BC66" s="13"/>
      <c r="BD66" s="8"/>
      <c r="BE66" s="14"/>
      <c r="BF66" s="13"/>
      <c r="BG66" s="8"/>
      <c r="BH66" s="14"/>
      <c r="BI66" s="13" t="s">
        <v>447</v>
      </c>
      <c r="BJ66" s="109" t="s">
        <v>447</v>
      </c>
      <c r="BK66" s="1"/>
      <c r="BL66" s="1"/>
      <c r="BM66" s="43"/>
      <c r="BN66" s="1"/>
      <c r="BO66" s="1"/>
      <c r="CA66" s="29"/>
      <c r="CB66" s="44" t="str">
        <f t="shared" si="0"/>
        <v/>
      </c>
      <c r="CC66" s="45" t="str">
        <f t="shared" si="1"/>
        <v/>
      </c>
      <c r="CD66" s="45" t="str">
        <f t="shared" si="2"/>
        <v/>
      </c>
      <c r="CE66" s="44" t="str">
        <f t="shared" si="3"/>
        <v/>
      </c>
      <c r="CF66" s="45" t="str">
        <f t="shared" si="4"/>
        <v/>
      </c>
      <c r="CG66" s="44" t="e">
        <f>IF(AND(#REF!="",#REF!="",#REF!="",#REF!=""),"",SUM(#REF!,#REF!,#REF!,#REF!,#REF!))</f>
        <v>#REF!</v>
      </c>
      <c r="CH66" s="45" t="str">
        <f t="shared" si="5"/>
        <v/>
      </c>
      <c r="CI66" s="44" t="str">
        <f t="shared" si="6"/>
        <v/>
      </c>
      <c r="CJ66" s="45" t="str">
        <f t="shared" si="7"/>
        <v/>
      </c>
      <c r="CK66" s="44" t="str">
        <f t="shared" si="8"/>
        <v/>
      </c>
      <c r="CL66" s="45" t="str">
        <f t="shared" si="9"/>
        <v/>
      </c>
      <c r="CM66" s="44" t="e">
        <f>IF(AND(#REF!="",#REF!="",#REF!="",#REF!=""),"",SUM(#REF!,#REF!,#REF!,#REF!,#REF!))</f>
        <v>#REF!</v>
      </c>
      <c r="CN66" s="45" t="str">
        <f t="shared" si="10"/>
        <v/>
      </c>
      <c r="CO66" s="38"/>
      <c r="CP66" s="38"/>
    </row>
    <row r="67" spans="1:94" ht="24.75" customHeight="1">
      <c r="A67" s="37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9"/>
      <c r="AC67" s="20"/>
      <c r="AD67" s="20"/>
      <c r="AE67" s="8"/>
      <c r="AF67" s="62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8"/>
      <c r="AU67" s="8"/>
      <c r="AV67" s="56"/>
      <c r="AW67" s="60"/>
      <c r="AX67" s="8"/>
      <c r="AY67" s="14"/>
      <c r="AZ67" s="13"/>
      <c r="BA67" s="8"/>
      <c r="BB67" s="14"/>
      <c r="BC67" s="13"/>
      <c r="BD67" s="8"/>
      <c r="BE67" s="14"/>
      <c r="BF67" s="13"/>
      <c r="BG67" s="8"/>
      <c r="BH67" s="14"/>
      <c r="BI67" s="13" t="s">
        <v>447</v>
      </c>
      <c r="BJ67" s="109" t="s">
        <v>447</v>
      </c>
      <c r="BK67" s="1"/>
      <c r="BL67" s="1"/>
      <c r="BM67" s="1"/>
      <c r="BN67" s="1"/>
      <c r="BO67" s="1"/>
      <c r="CA67" s="29"/>
      <c r="CB67" s="44" t="str">
        <f t="shared" si="0"/>
        <v/>
      </c>
      <c r="CC67" s="45" t="str">
        <f t="shared" si="1"/>
        <v/>
      </c>
      <c r="CD67" s="45" t="str">
        <f t="shared" si="2"/>
        <v/>
      </c>
      <c r="CE67" s="44" t="str">
        <f t="shared" si="3"/>
        <v/>
      </c>
      <c r="CF67" s="45" t="str">
        <f t="shared" si="4"/>
        <v/>
      </c>
      <c r="CG67" s="44" t="e">
        <f>IF(AND(#REF!="",#REF!="",#REF!="",#REF!=""),"",SUM(#REF!,#REF!,#REF!,#REF!,#REF!))</f>
        <v>#REF!</v>
      </c>
      <c r="CH67" s="45" t="str">
        <f t="shared" si="5"/>
        <v/>
      </c>
      <c r="CI67" s="44" t="str">
        <f t="shared" si="6"/>
        <v/>
      </c>
      <c r="CJ67" s="45" t="str">
        <f t="shared" si="7"/>
        <v/>
      </c>
      <c r="CK67" s="44" t="str">
        <f t="shared" si="8"/>
        <v/>
      </c>
      <c r="CL67" s="45" t="str">
        <f t="shared" si="9"/>
        <v/>
      </c>
      <c r="CM67" s="44" t="e">
        <f>IF(AND(#REF!="",#REF!="",#REF!="",#REF!=""),"",SUM(#REF!,#REF!,#REF!,#REF!,#REF!))</f>
        <v>#REF!</v>
      </c>
      <c r="CN67" s="45" t="str">
        <f t="shared" si="10"/>
        <v/>
      </c>
      <c r="CO67" s="38"/>
      <c r="CP67" s="38"/>
    </row>
    <row r="68" spans="1:94" ht="24.75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9"/>
      <c r="AC68" s="20"/>
      <c r="AD68" s="20"/>
      <c r="AE68" s="8"/>
      <c r="AF68" s="62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8"/>
      <c r="AU68" s="8"/>
      <c r="AV68" s="56"/>
      <c r="AW68" s="60"/>
      <c r="AX68" s="8"/>
      <c r="AY68" s="14"/>
      <c r="AZ68" s="13"/>
      <c r="BA68" s="8"/>
      <c r="BB68" s="14"/>
      <c r="BC68" s="13"/>
      <c r="BD68" s="8"/>
      <c r="BE68" s="14"/>
      <c r="BF68" s="13"/>
      <c r="BG68" s="8"/>
      <c r="BH68" s="14"/>
      <c r="BI68" s="13" t="s">
        <v>447</v>
      </c>
      <c r="BJ68" s="109" t="s">
        <v>447</v>
      </c>
      <c r="BK68" s="1"/>
      <c r="BL68" s="1"/>
      <c r="BM68" s="1"/>
      <c r="BN68" s="1"/>
      <c r="BO68" s="1"/>
      <c r="CA68" s="29"/>
      <c r="CB68" s="44" t="str">
        <f t="shared" si="0"/>
        <v/>
      </c>
      <c r="CC68" s="45" t="str">
        <f t="shared" si="1"/>
        <v/>
      </c>
      <c r="CD68" s="45" t="str">
        <f t="shared" si="2"/>
        <v/>
      </c>
      <c r="CE68" s="44" t="str">
        <f t="shared" si="3"/>
        <v/>
      </c>
      <c r="CF68" s="45" t="str">
        <f t="shared" si="4"/>
        <v/>
      </c>
      <c r="CG68" s="44" t="e">
        <f>IF(AND(#REF!="",#REF!="",#REF!="",#REF!=""),"",SUM(#REF!,#REF!,#REF!,#REF!,#REF!))</f>
        <v>#REF!</v>
      </c>
      <c r="CH68" s="45" t="str">
        <f t="shared" si="5"/>
        <v/>
      </c>
      <c r="CI68" s="44" t="str">
        <f t="shared" si="6"/>
        <v/>
      </c>
      <c r="CJ68" s="45" t="str">
        <f t="shared" si="7"/>
        <v/>
      </c>
      <c r="CK68" s="44" t="str">
        <f t="shared" si="8"/>
        <v/>
      </c>
      <c r="CL68" s="45" t="str">
        <f t="shared" si="9"/>
        <v/>
      </c>
      <c r="CM68" s="44" t="e">
        <f>IF(AND(#REF!="",#REF!="",#REF!="",#REF!=""),"",SUM(#REF!,#REF!,#REF!,#REF!,#REF!))</f>
        <v>#REF!</v>
      </c>
      <c r="CN68" s="45" t="str">
        <f t="shared" si="10"/>
        <v/>
      </c>
      <c r="CO68" s="38"/>
      <c r="CP68" s="38"/>
    </row>
    <row r="69" spans="1:94" ht="24.75" customHeight="1">
      <c r="A69" s="37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9"/>
      <c r="AC69" s="20"/>
      <c r="AD69" s="20"/>
      <c r="AE69" s="8"/>
      <c r="AF69" s="62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8"/>
      <c r="AU69" s="8"/>
      <c r="AV69" s="56"/>
      <c r="AW69" s="60"/>
      <c r="AX69" s="8"/>
      <c r="AY69" s="14"/>
      <c r="AZ69" s="13"/>
      <c r="BA69" s="8"/>
      <c r="BB69" s="14"/>
      <c r="BC69" s="13"/>
      <c r="BD69" s="8"/>
      <c r="BE69" s="14"/>
      <c r="BF69" s="13"/>
      <c r="BG69" s="8"/>
      <c r="BH69" s="14"/>
      <c r="BI69" s="13" t="s">
        <v>447</v>
      </c>
      <c r="BJ69" s="109" t="s">
        <v>447</v>
      </c>
      <c r="BK69" s="1"/>
      <c r="BL69" s="1"/>
      <c r="BM69" s="1"/>
      <c r="BN69" s="1"/>
      <c r="BO69" s="1"/>
      <c r="CA69" s="29"/>
      <c r="CB69" s="44" t="str">
        <f t="shared" si="0"/>
        <v/>
      </c>
      <c r="CC69" s="45" t="str">
        <f t="shared" si="1"/>
        <v/>
      </c>
      <c r="CD69" s="45" t="str">
        <f t="shared" si="2"/>
        <v/>
      </c>
      <c r="CE69" s="44" t="str">
        <f t="shared" si="3"/>
        <v/>
      </c>
      <c r="CF69" s="45" t="str">
        <f t="shared" si="4"/>
        <v/>
      </c>
      <c r="CG69" s="44" t="e">
        <f>IF(AND(#REF!="",#REF!="",#REF!="",#REF!=""),"",SUM(#REF!,#REF!,#REF!,#REF!,#REF!))</f>
        <v>#REF!</v>
      </c>
      <c r="CH69" s="45" t="str">
        <f t="shared" si="5"/>
        <v/>
      </c>
      <c r="CI69" s="44" t="str">
        <f t="shared" si="6"/>
        <v/>
      </c>
      <c r="CJ69" s="45" t="str">
        <f t="shared" si="7"/>
        <v/>
      </c>
      <c r="CK69" s="44" t="str">
        <f t="shared" si="8"/>
        <v/>
      </c>
      <c r="CL69" s="45" t="str">
        <f t="shared" si="9"/>
        <v/>
      </c>
      <c r="CM69" s="44" t="e">
        <f>IF(AND(#REF!="",#REF!="",#REF!="",#REF!=""),"",SUM(#REF!,#REF!,#REF!,#REF!,#REF!))</f>
        <v>#REF!</v>
      </c>
      <c r="CN69" s="45" t="str">
        <f t="shared" si="10"/>
        <v/>
      </c>
      <c r="CO69" s="38"/>
      <c r="CP69" s="38"/>
    </row>
    <row r="70" spans="1:94" ht="24.75" customHeight="1">
      <c r="A70" s="37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9"/>
      <c r="AC70" s="20"/>
      <c r="AD70" s="20"/>
      <c r="AE70" s="8"/>
      <c r="AF70" s="62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8"/>
      <c r="AU70" s="8"/>
      <c r="AV70" s="56"/>
      <c r="AW70" s="60"/>
      <c r="AX70" s="8"/>
      <c r="AY70" s="14"/>
      <c r="AZ70" s="13"/>
      <c r="BA70" s="8"/>
      <c r="BB70" s="14"/>
      <c r="BC70" s="13"/>
      <c r="BD70" s="8"/>
      <c r="BE70" s="14"/>
      <c r="BF70" s="13"/>
      <c r="BG70" s="8"/>
      <c r="BH70" s="14"/>
      <c r="BI70" s="13" t="s">
        <v>447</v>
      </c>
      <c r="BJ70" s="109" t="s">
        <v>447</v>
      </c>
      <c r="BK70" s="1"/>
      <c r="BL70" s="1"/>
      <c r="BM70" s="1"/>
      <c r="BN70" s="1"/>
      <c r="BO70" s="1"/>
      <c r="CA70" s="29"/>
      <c r="CB70" s="44" t="str">
        <f t="shared" si="0"/>
        <v/>
      </c>
      <c r="CC70" s="45" t="str">
        <f t="shared" si="1"/>
        <v/>
      </c>
      <c r="CD70" s="45" t="str">
        <f t="shared" si="2"/>
        <v/>
      </c>
      <c r="CE70" s="44" t="str">
        <f t="shared" si="3"/>
        <v/>
      </c>
      <c r="CF70" s="45" t="str">
        <f t="shared" si="4"/>
        <v/>
      </c>
      <c r="CG70" s="44" t="e">
        <f>IF(AND(#REF!="",#REF!="",#REF!="",#REF!=""),"",SUM(#REF!,#REF!,#REF!,#REF!,#REF!))</f>
        <v>#REF!</v>
      </c>
      <c r="CH70" s="45" t="str">
        <f t="shared" si="5"/>
        <v/>
      </c>
      <c r="CI70" s="44" t="str">
        <f t="shared" si="6"/>
        <v/>
      </c>
      <c r="CJ70" s="45" t="str">
        <f t="shared" si="7"/>
        <v/>
      </c>
      <c r="CK70" s="44" t="str">
        <f t="shared" si="8"/>
        <v/>
      </c>
      <c r="CL70" s="45" t="str">
        <f t="shared" si="9"/>
        <v/>
      </c>
      <c r="CM70" s="44" t="e">
        <f>IF(AND(#REF!="",#REF!="",#REF!="",#REF!=""),"",SUM(#REF!,#REF!,#REF!,#REF!,#REF!))</f>
        <v>#REF!</v>
      </c>
      <c r="CN70" s="45" t="str">
        <f t="shared" si="10"/>
        <v/>
      </c>
      <c r="CO70" s="38"/>
      <c r="CP70" s="38"/>
    </row>
    <row r="71" spans="1:94" ht="24.75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9"/>
      <c r="AC71" s="20"/>
      <c r="AD71" s="20"/>
      <c r="AE71" s="8"/>
      <c r="AF71" s="62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8"/>
      <c r="AU71" s="8"/>
      <c r="AV71" s="56"/>
      <c r="AW71" s="60"/>
      <c r="AX71" s="8"/>
      <c r="AY71" s="14"/>
      <c r="AZ71" s="13"/>
      <c r="BA71" s="8"/>
      <c r="BB71" s="14"/>
      <c r="BC71" s="13"/>
      <c r="BD71" s="8"/>
      <c r="BE71" s="14"/>
      <c r="BF71" s="13"/>
      <c r="BG71" s="8"/>
      <c r="BH71" s="14"/>
      <c r="BI71" s="13" t="s">
        <v>447</v>
      </c>
      <c r="BJ71" s="109" t="s">
        <v>447</v>
      </c>
      <c r="BK71" s="1"/>
      <c r="BL71" s="1"/>
      <c r="BM71" s="1"/>
      <c r="BN71" s="1"/>
      <c r="BO71" s="1"/>
      <c r="CA71" s="29"/>
      <c r="CB71" s="44" t="str">
        <f t="shared" si="0"/>
        <v/>
      </c>
      <c r="CC71" s="45" t="str">
        <f t="shared" si="1"/>
        <v/>
      </c>
      <c r="CD71" s="45" t="str">
        <f t="shared" si="2"/>
        <v/>
      </c>
      <c r="CE71" s="44" t="str">
        <f t="shared" si="3"/>
        <v/>
      </c>
      <c r="CF71" s="45" t="str">
        <f t="shared" si="4"/>
        <v/>
      </c>
      <c r="CG71" s="44" t="e">
        <f>IF(AND(#REF!="",#REF!="",#REF!="",#REF!=""),"",SUM(#REF!,#REF!,#REF!,#REF!,#REF!))</f>
        <v>#REF!</v>
      </c>
      <c r="CH71" s="45" t="str">
        <f t="shared" si="5"/>
        <v/>
      </c>
      <c r="CI71" s="44" t="str">
        <f t="shared" si="6"/>
        <v/>
      </c>
      <c r="CJ71" s="45" t="str">
        <f t="shared" si="7"/>
        <v/>
      </c>
      <c r="CK71" s="44" t="str">
        <f t="shared" si="8"/>
        <v/>
      </c>
      <c r="CL71" s="45" t="str">
        <f t="shared" si="9"/>
        <v/>
      </c>
      <c r="CM71" s="44" t="e">
        <f>IF(AND(#REF!="",#REF!="",#REF!="",#REF!=""),"",SUM(#REF!,#REF!,#REF!,#REF!,#REF!))</f>
        <v>#REF!</v>
      </c>
      <c r="CN71" s="45" t="str">
        <f t="shared" si="10"/>
        <v/>
      </c>
      <c r="CO71" s="38"/>
      <c r="CP71" s="38"/>
    </row>
    <row r="72" spans="1:94" ht="24.75" customHeight="1">
      <c r="A72" s="37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9"/>
      <c r="AC72" s="20"/>
      <c r="AD72" s="20"/>
      <c r="AE72" s="8"/>
      <c r="AF72" s="62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8"/>
      <c r="AU72" s="8"/>
      <c r="AV72" s="56"/>
      <c r="AW72" s="60"/>
      <c r="AX72" s="8"/>
      <c r="AY72" s="14"/>
      <c r="AZ72" s="13"/>
      <c r="BA72" s="8"/>
      <c r="BB72" s="14"/>
      <c r="BC72" s="13"/>
      <c r="BD72" s="8"/>
      <c r="BE72" s="14"/>
      <c r="BF72" s="13"/>
      <c r="BG72" s="8"/>
      <c r="BH72" s="14"/>
      <c r="BI72" s="13" t="s">
        <v>447</v>
      </c>
      <c r="BJ72" s="109" t="s">
        <v>447</v>
      </c>
      <c r="BK72" s="1"/>
      <c r="BL72" s="1"/>
      <c r="BM72" s="1"/>
      <c r="BN72" s="1"/>
      <c r="BO72" s="1"/>
      <c r="CA72" s="29"/>
      <c r="CB72" s="44" t="str">
        <f t="shared" ref="CB72:CB135" si="11">IF(I72="","",I72)</f>
        <v/>
      </c>
      <c r="CC72" s="45" t="str">
        <f t="shared" ref="CC72:CC135" si="12">IF(AND(L72="",M72="",N72="",P72=""),"",SUM(L72,M72,N72,O72,P72))</f>
        <v/>
      </c>
      <c r="CD72" s="45" t="str">
        <f t="shared" ref="CD72:CD135" si="13">IFERROR(IF(CC72="","",ROUNDUP(CC72*20%,0)),"")</f>
        <v/>
      </c>
      <c r="CE72" s="44" t="str">
        <f t="shared" ref="CE72:CE135" si="14">IF(AND(T72="",U72="",V72="",X72=""),"",SUM(T72,U72,V72,W72,X72))</f>
        <v/>
      </c>
      <c r="CF72" s="45" t="str">
        <f t="shared" ref="CF72:CF135" si="15">IFERROR(IF(CE72="","",ROUNDUP(CE72*20%,0)),"")</f>
        <v/>
      </c>
      <c r="CG72" s="44" t="e">
        <f>IF(AND(#REF!="",#REF!="",#REF!="",#REF!=""),"",SUM(#REF!,#REF!,#REF!,#REF!,#REF!))</f>
        <v>#REF!</v>
      </c>
      <c r="CH72" s="45" t="str">
        <f t="shared" ref="CH72:CH135" si="16">IFERROR(IF(CG72="","",ROUNDUP(CG72*20%,0)),"")</f>
        <v/>
      </c>
      <c r="CI72" s="44" t="str">
        <f t="shared" ref="CI72:CI135" si="17">IF(AND(AJ72="",AK72="",AL72="",AN72=""),"",SUM(AJ72,AK72,AL72,AM72,AN72))</f>
        <v/>
      </c>
      <c r="CJ72" s="45" t="str">
        <f t="shared" ref="CJ72:CJ135" si="18">IFERROR(IF(CI72="","",ROUNDUP(CI72*20%,0)),"")</f>
        <v/>
      </c>
      <c r="CK72" s="44" t="str">
        <f t="shared" ref="CK72:CK135" si="19">IF(AND(AR72="",AS72="",AT72="",AV72=""),"",SUM(AR72,AS72,AT72,AU72,AV72))</f>
        <v/>
      </c>
      <c r="CL72" s="45" t="str">
        <f t="shared" ref="CL72:CL135" si="20">IFERROR(IF(CK72="","",ROUNDUP(CK72*20%,0)),"")</f>
        <v/>
      </c>
      <c r="CM72" s="44" t="e">
        <f>IF(AND(#REF!="",#REF!="",#REF!="",#REF!=""),"",SUM(#REF!,#REF!,#REF!,#REF!,#REF!))</f>
        <v>#REF!</v>
      </c>
      <c r="CN72" s="45" t="str">
        <f t="shared" ref="CN72:CN135" si="21">IFERROR(IF(CM72="","",ROUNDUP(CM72*20%,0)),"")</f>
        <v/>
      </c>
      <c r="CO72" s="38"/>
      <c r="CP72" s="38"/>
    </row>
    <row r="73" spans="1:94" ht="24.75" customHeight="1">
      <c r="A73" s="37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9"/>
      <c r="AC73" s="20"/>
      <c r="AD73" s="20"/>
      <c r="AE73" s="8"/>
      <c r="AF73" s="62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8"/>
      <c r="AU73" s="8"/>
      <c r="AV73" s="56"/>
      <c r="AW73" s="60"/>
      <c r="AX73" s="8"/>
      <c r="AY73" s="14"/>
      <c r="AZ73" s="13"/>
      <c r="BA73" s="8"/>
      <c r="BB73" s="14"/>
      <c r="BC73" s="13"/>
      <c r="BD73" s="8"/>
      <c r="BE73" s="14"/>
      <c r="BF73" s="13"/>
      <c r="BG73" s="8"/>
      <c r="BH73" s="14"/>
      <c r="BI73" s="13" t="s">
        <v>447</v>
      </c>
      <c r="BJ73" s="109" t="s">
        <v>447</v>
      </c>
      <c r="BK73" s="1"/>
      <c r="BL73" s="1"/>
      <c r="BM73" s="1"/>
      <c r="BN73" s="1"/>
      <c r="BO73" s="1"/>
      <c r="CA73" s="29"/>
      <c r="CB73" s="44" t="str">
        <f t="shared" si="11"/>
        <v/>
      </c>
      <c r="CC73" s="45" t="str">
        <f t="shared" si="12"/>
        <v/>
      </c>
      <c r="CD73" s="45" t="str">
        <f t="shared" si="13"/>
        <v/>
      </c>
      <c r="CE73" s="44" t="str">
        <f t="shared" si="14"/>
        <v/>
      </c>
      <c r="CF73" s="45" t="str">
        <f t="shared" si="15"/>
        <v/>
      </c>
      <c r="CG73" s="44" t="e">
        <f>IF(AND(#REF!="",#REF!="",#REF!="",#REF!=""),"",SUM(#REF!,#REF!,#REF!,#REF!,#REF!))</f>
        <v>#REF!</v>
      </c>
      <c r="CH73" s="45" t="str">
        <f t="shared" si="16"/>
        <v/>
      </c>
      <c r="CI73" s="44" t="str">
        <f t="shared" si="17"/>
        <v/>
      </c>
      <c r="CJ73" s="45" t="str">
        <f t="shared" si="18"/>
        <v/>
      </c>
      <c r="CK73" s="44" t="str">
        <f t="shared" si="19"/>
        <v/>
      </c>
      <c r="CL73" s="45" t="str">
        <f t="shared" si="20"/>
        <v/>
      </c>
      <c r="CM73" s="44" t="e">
        <f>IF(AND(#REF!="",#REF!="",#REF!="",#REF!=""),"",SUM(#REF!,#REF!,#REF!,#REF!,#REF!))</f>
        <v>#REF!</v>
      </c>
      <c r="CN73" s="45" t="str">
        <f t="shared" si="21"/>
        <v/>
      </c>
      <c r="CO73" s="38"/>
      <c r="CP73" s="38"/>
    </row>
    <row r="74" spans="1:94" ht="24.75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9"/>
      <c r="AC74" s="20"/>
      <c r="AD74" s="20"/>
      <c r="AE74" s="8"/>
      <c r="AF74" s="62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8"/>
      <c r="AU74" s="8"/>
      <c r="AV74" s="56"/>
      <c r="AW74" s="60"/>
      <c r="AX74" s="8"/>
      <c r="AY74" s="14"/>
      <c r="AZ74" s="13"/>
      <c r="BA74" s="8"/>
      <c r="BB74" s="14"/>
      <c r="BC74" s="13"/>
      <c r="BD74" s="8"/>
      <c r="BE74" s="14"/>
      <c r="BF74" s="13"/>
      <c r="BG74" s="8"/>
      <c r="BH74" s="14"/>
      <c r="BI74" s="13" t="s">
        <v>447</v>
      </c>
      <c r="BJ74" s="109" t="s">
        <v>447</v>
      </c>
      <c r="BK74" s="1"/>
      <c r="BL74" s="1"/>
      <c r="BM74" s="1"/>
      <c r="BN74" s="1"/>
      <c r="BO74" s="1"/>
      <c r="CA74" s="29"/>
      <c r="CB74" s="44" t="str">
        <f t="shared" si="11"/>
        <v/>
      </c>
      <c r="CC74" s="45" t="str">
        <f t="shared" si="12"/>
        <v/>
      </c>
      <c r="CD74" s="45" t="str">
        <f t="shared" si="13"/>
        <v/>
      </c>
      <c r="CE74" s="44" t="str">
        <f t="shared" si="14"/>
        <v/>
      </c>
      <c r="CF74" s="45" t="str">
        <f t="shared" si="15"/>
        <v/>
      </c>
      <c r="CG74" s="44" t="e">
        <f>IF(AND(#REF!="",#REF!="",#REF!="",#REF!=""),"",SUM(#REF!,#REF!,#REF!,#REF!,#REF!))</f>
        <v>#REF!</v>
      </c>
      <c r="CH74" s="45" t="str">
        <f t="shared" si="16"/>
        <v/>
      </c>
      <c r="CI74" s="44" t="str">
        <f t="shared" si="17"/>
        <v/>
      </c>
      <c r="CJ74" s="45" t="str">
        <f t="shared" si="18"/>
        <v/>
      </c>
      <c r="CK74" s="44" t="str">
        <f t="shared" si="19"/>
        <v/>
      </c>
      <c r="CL74" s="45" t="str">
        <f t="shared" si="20"/>
        <v/>
      </c>
      <c r="CM74" s="44" t="e">
        <f>IF(AND(#REF!="",#REF!="",#REF!="",#REF!=""),"",SUM(#REF!,#REF!,#REF!,#REF!,#REF!))</f>
        <v>#REF!</v>
      </c>
      <c r="CN74" s="45" t="str">
        <f t="shared" si="21"/>
        <v/>
      </c>
      <c r="CO74" s="38"/>
      <c r="CP74" s="38"/>
    </row>
    <row r="75" spans="1:94" ht="24.75" customHeight="1">
      <c r="A75" s="37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9"/>
      <c r="AC75" s="20"/>
      <c r="AD75" s="20"/>
      <c r="AE75" s="8"/>
      <c r="AF75" s="62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8"/>
      <c r="AU75" s="8"/>
      <c r="AV75" s="56"/>
      <c r="AW75" s="60"/>
      <c r="AX75" s="8"/>
      <c r="AY75" s="14"/>
      <c r="AZ75" s="13"/>
      <c r="BA75" s="8"/>
      <c r="BB75" s="14"/>
      <c r="BC75" s="13"/>
      <c r="BD75" s="8"/>
      <c r="BE75" s="14"/>
      <c r="BF75" s="13"/>
      <c r="BG75" s="8"/>
      <c r="BH75" s="14"/>
      <c r="BI75" s="13" t="s">
        <v>447</v>
      </c>
      <c r="BJ75" s="109" t="s">
        <v>447</v>
      </c>
      <c r="BK75" s="1"/>
      <c r="BL75" s="1"/>
      <c r="BM75" s="1"/>
      <c r="BN75" s="1"/>
      <c r="BO75" s="1"/>
      <c r="CA75" s="29"/>
      <c r="CB75" s="44" t="str">
        <f t="shared" si="11"/>
        <v/>
      </c>
      <c r="CC75" s="45" t="str">
        <f t="shared" si="12"/>
        <v/>
      </c>
      <c r="CD75" s="45" t="str">
        <f t="shared" si="13"/>
        <v/>
      </c>
      <c r="CE75" s="44" t="str">
        <f t="shared" si="14"/>
        <v/>
      </c>
      <c r="CF75" s="45" t="str">
        <f t="shared" si="15"/>
        <v/>
      </c>
      <c r="CG75" s="44" t="e">
        <f>IF(AND(#REF!="",#REF!="",#REF!="",#REF!=""),"",SUM(#REF!,#REF!,#REF!,#REF!,#REF!))</f>
        <v>#REF!</v>
      </c>
      <c r="CH75" s="45" t="str">
        <f t="shared" si="16"/>
        <v/>
      </c>
      <c r="CI75" s="44" t="str">
        <f t="shared" si="17"/>
        <v/>
      </c>
      <c r="CJ75" s="45" t="str">
        <f t="shared" si="18"/>
        <v/>
      </c>
      <c r="CK75" s="44" t="str">
        <f t="shared" si="19"/>
        <v/>
      </c>
      <c r="CL75" s="45" t="str">
        <f t="shared" si="20"/>
        <v/>
      </c>
      <c r="CM75" s="44" t="e">
        <f>IF(AND(#REF!="",#REF!="",#REF!="",#REF!=""),"",SUM(#REF!,#REF!,#REF!,#REF!,#REF!))</f>
        <v>#REF!</v>
      </c>
      <c r="CN75" s="45" t="str">
        <f t="shared" si="21"/>
        <v/>
      </c>
      <c r="CO75" s="38"/>
      <c r="CP75" s="38"/>
    </row>
    <row r="76" spans="1:94" ht="24.75" customHeight="1">
      <c r="A76" s="37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9"/>
      <c r="AC76" s="20"/>
      <c r="AD76" s="20"/>
      <c r="AE76" s="8"/>
      <c r="AF76" s="62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8"/>
      <c r="AU76" s="8"/>
      <c r="AV76" s="56"/>
      <c r="AW76" s="60"/>
      <c r="AX76" s="8"/>
      <c r="AY76" s="14"/>
      <c r="AZ76" s="13"/>
      <c r="BA76" s="8"/>
      <c r="BB76" s="14"/>
      <c r="BC76" s="13"/>
      <c r="BD76" s="8"/>
      <c r="BE76" s="14"/>
      <c r="BF76" s="13"/>
      <c r="BG76" s="8"/>
      <c r="BH76" s="14"/>
      <c r="BI76" s="13" t="s">
        <v>447</v>
      </c>
      <c r="BJ76" s="109" t="s">
        <v>447</v>
      </c>
      <c r="BK76" s="1"/>
      <c r="BL76" s="1"/>
      <c r="BM76" s="1"/>
      <c r="BN76" s="1"/>
      <c r="BO76" s="1"/>
      <c r="CA76" s="29"/>
      <c r="CB76" s="44" t="str">
        <f t="shared" si="11"/>
        <v/>
      </c>
      <c r="CC76" s="45" t="str">
        <f t="shared" si="12"/>
        <v/>
      </c>
      <c r="CD76" s="45" t="str">
        <f t="shared" si="13"/>
        <v/>
      </c>
      <c r="CE76" s="44" t="str">
        <f t="shared" si="14"/>
        <v/>
      </c>
      <c r="CF76" s="45" t="str">
        <f t="shared" si="15"/>
        <v/>
      </c>
      <c r="CG76" s="44" t="e">
        <f>IF(AND(#REF!="",#REF!="",#REF!="",#REF!=""),"",SUM(#REF!,#REF!,#REF!,#REF!,#REF!))</f>
        <v>#REF!</v>
      </c>
      <c r="CH76" s="45" t="str">
        <f t="shared" si="16"/>
        <v/>
      </c>
      <c r="CI76" s="44" t="str">
        <f t="shared" si="17"/>
        <v/>
      </c>
      <c r="CJ76" s="45" t="str">
        <f t="shared" si="18"/>
        <v/>
      </c>
      <c r="CK76" s="44" t="str">
        <f t="shared" si="19"/>
        <v/>
      </c>
      <c r="CL76" s="45" t="str">
        <f t="shared" si="20"/>
        <v/>
      </c>
      <c r="CM76" s="44" t="e">
        <f>IF(AND(#REF!="",#REF!="",#REF!="",#REF!=""),"",SUM(#REF!,#REF!,#REF!,#REF!,#REF!))</f>
        <v>#REF!</v>
      </c>
      <c r="CN76" s="45" t="str">
        <f t="shared" si="21"/>
        <v/>
      </c>
      <c r="CO76" s="38"/>
      <c r="CP76" s="38"/>
    </row>
    <row r="77" spans="1:94" ht="24.75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9"/>
      <c r="AC77" s="20"/>
      <c r="AD77" s="20"/>
      <c r="AE77" s="8"/>
      <c r="AF77" s="62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8"/>
      <c r="AU77" s="8"/>
      <c r="AV77" s="56"/>
      <c r="AW77" s="60"/>
      <c r="AX77" s="8"/>
      <c r="AY77" s="14"/>
      <c r="AZ77" s="13"/>
      <c r="BA77" s="8"/>
      <c r="BB77" s="14"/>
      <c r="BC77" s="13"/>
      <c r="BD77" s="8"/>
      <c r="BE77" s="14"/>
      <c r="BF77" s="13"/>
      <c r="BG77" s="8"/>
      <c r="BH77" s="14"/>
      <c r="BI77" s="13" t="s">
        <v>447</v>
      </c>
      <c r="BJ77" s="109" t="s">
        <v>447</v>
      </c>
      <c r="BK77" s="1"/>
      <c r="BL77" s="1"/>
      <c r="BM77" s="1"/>
      <c r="BN77" s="1"/>
      <c r="BO77" s="1"/>
      <c r="CA77" s="29"/>
      <c r="CB77" s="44" t="str">
        <f t="shared" si="11"/>
        <v/>
      </c>
      <c r="CC77" s="45" t="str">
        <f t="shared" si="12"/>
        <v/>
      </c>
      <c r="CD77" s="45" t="str">
        <f t="shared" si="13"/>
        <v/>
      </c>
      <c r="CE77" s="44" t="str">
        <f t="shared" si="14"/>
        <v/>
      </c>
      <c r="CF77" s="45" t="str">
        <f t="shared" si="15"/>
        <v/>
      </c>
      <c r="CG77" s="44" t="e">
        <f>IF(AND(#REF!="",#REF!="",#REF!="",#REF!=""),"",SUM(#REF!,#REF!,#REF!,#REF!,#REF!))</f>
        <v>#REF!</v>
      </c>
      <c r="CH77" s="45" t="str">
        <f t="shared" si="16"/>
        <v/>
      </c>
      <c r="CI77" s="44" t="str">
        <f t="shared" si="17"/>
        <v/>
      </c>
      <c r="CJ77" s="45" t="str">
        <f t="shared" si="18"/>
        <v/>
      </c>
      <c r="CK77" s="44" t="str">
        <f t="shared" si="19"/>
        <v/>
      </c>
      <c r="CL77" s="45" t="str">
        <f t="shared" si="20"/>
        <v/>
      </c>
      <c r="CM77" s="44" t="e">
        <f>IF(AND(#REF!="",#REF!="",#REF!="",#REF!=""),"",SUM(#REF!,#REF!,#REF!,#REF!,#REF!))</f>
        <v>#REF!</v>
      </c>
      <c r="CN77" s="45" t="str">
        <f t="shared" si="21"/>
        <v/>
      </c>
      <c r="CO77" s="38"/>
      <c r="CP77" s="38"/>
    </row>
    <row r="78" spans="1:94" ht="24.75" customHeight="1">
      <c r="A78" s="37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9"/>
      <c r="AC78" s="20"/>
      <c r="AD78" s="20"/>
      <c r="AE78" s="8"/>
      <c r="AF78" s="62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8"/>
      <c r="AU78" s="8"/>
      <c r="AV78" s="56"/>
      <c r="AW78" s="60"/>
      <c r="AX78" s="8"/>
      <c r="AY78" s="14"/>
      <c r="AZ78" s="13"/>
      <c r="BA78" s="8"/>
      <c r="BB78" s="14"/>
      <c r="BC78" s="13"/>
      <c r="BD78" s="8"/>
      <c r="BE78" s="14"/>
      <c r="BF78" s="13"/>
      <c r="BG78" s="8"/>
      <c r="BH78" s="14"/>
      <c r="BI78" s="13" t="s">
        <v>447</v>
      </c>
      <c r="BJ78" s="109" t="s">
        <v>447</v>
      </c>
      <c r="BK78" s="1"/>
      <c r="BL78" s="1"/>
      <c r="BM78" s="1"/>
      <c r="BN78" s="1"/>
      <c r="BO78" s="1"/>
      <c r="CA78" s="29"/>
      <c r="CB78" s="44" t="str">
        <f t="shared" si="11"/>
        <v/>
      </c>
      <c r="CC78" s="45" t="str">
        <f t="shared" si="12"/>
        <v/>
      </c>
      <c r="CD78" s="45" t="str">
        <f t="shared" si="13"/>
        <v/>
      </c>
      <c r="CE78" s="44" t="str">
        <f t="shared" si="14"/>
        <v/>
      </c>
      <c r="CF78" s="45" t="str">
        <f t="shared" si="15"/>
        <v/>
      </c>
      <c r="CG78" s="44" t="e">
        <f>IF(AND(#REF!="",#REF!="",#REF!="",#REF!=""),"",SUM(#REF!,#REF!,#REF!,#REF!,#REF!))</f>
        <v>#REF!</v>
      </c>
      <c r="CH78" s="45" t="str">
        <f t="shared" si="16"/>
        <v/>
      </c>
      <c r="CI78" s="44" t="str">
        <f t="shared" si="17"/>
        <v/>
      </c>
      <c r="CJ78" s="45" t="str">
        <f t="shared" si="18"/>
        <v/>
      </c>
      <c r="CK78" s="44" t="str">
        <f t="shared" si="19"/>
        <v/>
      </c>
      <c r="CL78" s="45" t="str">
        <f t="shared" si="20"/>
        <v/>
      </c>
      <c r="CM78" s="44" t="e">
        <f>IF(AND(#REF!="",#REF!="",#REF!="",#REF!=""),"",SUM(#REF!,#REF!,#REF!,#REF!,#REF!))</f>
        <v>#REF!</v>
      </c>
      <c r="CN78" s="45" t="str">
        <f t="shared" si="21"/>
        <v/>
      </c>
      <c r="CO78" s="38"/>
      <c r="CP78" s="38"/>
    </row>
    <row r="79" spans="1:94" ht="24.75" customHeight="1">
      <c r="A79" s="37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9"/>
      <c r="AC79" s="20"/>
      <c r="AD79" s="20"/>
      <c r="AE79" s="8"/>
      <c r="AF79" s="62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8"/>
      <c r="AU79" s="8"/>
      <c r="AV79" s="56"/>
      <c r="AW79" s="60"/>
      <c r="AX79" s="8"/>
      <c r="AY79" s="14"/>
      <c r="AZ79" s="13"/>
      <c r="BA79" s="8"/>
      <c r="BB79" s="14"/>
      <c r="BC79" s="13"/>
      <c r="BD79" s="8"/>
      <c r="BE79" s="14"/>
      <c r="BF79" s="13"/>
      <c r="BG79" s="8"/>
      <c r="BH79" s="14"/>
      <c r="BI79" s="13" t="s">
        <v>447</v>
      </c>
      <c r="BJ79" s="109" t="s">
        <v>447</v>
      </c>
      <c r="BK79" s="1"/>
      <c r="BL79" s="1"/>
      <c r="BM79" s="1"/>
      <c r="BN79" s="1"/>
      <c r="BO79" s="1"/>
      <c r="CA79" s="29"/>
      <c r="CB79" s="44" t="str">
        <f t="shared" si="11"/>
        <v/>
      </c>
      <c r="CC79" s="45" t="str">
        <f t="shared" si="12"/>
        <v/>
      </c>
      <c r="CD79" s="45" t="str">
        <f t="shared" si="13"/>
        <v/>
      </c>
      <c r="CE79" s="44" t="str">
        <f t="shared" si="14"/>
        <v/>
      </c>
      <c r="CF79" s="45" t="str">
        <f t="shared" si="15"/>
        <v/>
      </c>
      <c r="CG79" s="44" t="e">
        <f>IF(AND(#REF!="",#REF!="",#REF!="",#REF!=""),"",SUM(#REF!,#REF!,#REF!,#REF!,#REF!))</f>
        <v>#REF!</v>
      </c>
      <c r="CH79" s="45" t="str">
        <f t="shared" si="16"/>
        <v/>
      </c>
      <c r="CI79" s="44" t="str">
        <f t="shared" si="17"/>
        <v/>
      </c>
      <c r="CJ79" s="45" t="str">
        <f t="shared" si="18"/>
        <v/>
      </c>
      <c r="CK79" s="44" t="str">
        <f t="shared" si="19"/>
        <v/>
      </c>
      <c r="CL79" s="45" t="str">
        <f t="shared" si="20"/>
        <v/>
      </c>
      <c r="CM79" s="44" t="e">
        <f>IF(AND(#REF!="",#REF!="",#REF!="",#REF!=""),"",SUM(#REF!,#REF!,#REF!,#REF!,#REF!))</f>
        <v>#REF!</v>
      </c>
      <c r="CN79" s="45" t="str">
        <f t="shared" si="21"/>
        <v/>
      </c>
      <c r="CO79" s="38"/>
      <c r="CP79" s="38"/>
    </row>
    <row r="80" spans="1:94" ht="24.75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9"/>
      <c r="AC80" s="20"/>
      <c r="AD80" s="20"/>
      <c r="AE80" s="8"/>
      <c r="AF80" s="62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8"/>
      <c r="AU80" s="8"/>
      <c r="AV80" s="56"/>
      <c r="AW80" s="60"/>
      <c r="AX80" s="8"/>
      <c r="AY80" s="14"/>
      <c r="AZ80" s="13"/>
      <c r="BA80" s="8"/>
      <c r="BB80" s="14"/>
      <c r="BC80" s="13"/>
      <c r="BD80" s="8"/>
      <c r="BE80" s="14"/>
      <c r="BF80" s="13"/>
      <c r="BG80" s="8"/>
      <c r="BH80" s="14"/>
      <c r="BI80" s="13" t="s">
        <v>447</v>
      </c>
      <c r="BJ80" s="109" t="s">
        <v>447</v>
      </c>
      <c r="BK80" s="1"/>
      <c r="BL80" s="1"/>
      <c r="BM80" s="1"/>
      <c r="BN80" s="1"/>
      <c r="BO80" s="1"/>
      <c r="CA80" s="29"/>
      <c r="CB80" s="44" t="str">
        <f t="shared" si="11"/>
        <v/>
      </c>
      <c r="CC80" s="45" t="str">
        <f t="shared" si="12"/>
        <v/>
      </c>
      <c r="CD80" s="45" t="str">
        <f t="shared" si="13"/>
        <v/>
      </c>
      <c r="CE80" s="44" t="str">
        <f t="shared" si="14"/>
        <v/>
      </c>
      <c r="CF80" s="45" t="str">
        <f t="shared" si="15"/>
        <v/>
      </c>
      <c r="CG80" s="44" t="e">
        <f>IF(AND(#REF!="",#REF!="",#REF!="",#REF!=""),"",SUM(#REF!,#REF!,#REF!,#REF!,#REF!))</f>
        <v>#REF!</v>
      </c>
      <c r="CH80" s="45" t="str">
        <f t="shared" si="16"/>
        <v/>
      </c>
      <c r="CI80" s="44" t="str">
        <f t="shared" si="17"/>
        <v/>
      </c>
      <c r="CJ80" s="45" t="str">
        <f t="shared" si="18"/>
        <v/>
      </c>
      <c r="CK80" s="44" t="str">
        <f t="shared" si="19"/>
        <v/>
      </c>
      <c r="CL80" s="45" t="str">
        <f t="shared" si="20"/>
        <v/>
      </c>
      <c r="CM80" s="44" t="e">
        <f>IF(AND(#REF!="",#REF!="",#REF!="",#REF!=""),"",SUM(#REF!,#REF!,#REF!,#REF!,#REF!))</f>
        <v>#REF!</v>
      </c>
      <c r="CN80" s="45" t="str">
        <f t="shared" si="21"/>
        <v/>
      </c>
      <c r="CO80" s="38"/>
      <c r="CP80" s="38"/>
    </row>
    <row r="81" spans="1:94" ht="24.75" customHeight="1">
      <c r="A81" s="37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9"/>
      <c r="AC81" s="20"/>
      <c r="AD81" s="20"/>
      <c r="AE81" s="8"/>
      <c r="AF81" s="62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8"/>
      <c r="AU81" s="8"/>
      <c r="AV81" s="56"/>
      <c r="AW81" s="60"/>
      <c r="AX81" s="8"/>
      <c r="AY81" s="14"/>
      <c r="AZ81" s="13"/>
      <c r="BA81" s="8"/>
      <c r="BB81" s="14"/>
      <c r="BC81" s="13"/>
      <c r="BD81" s="8"/>
      <c r="BE81" s="14"/>
      <c r="BF81" s="13"/>
      <c r="BG81" s="8"/>
      <c r="BH81" s="14"/>
      <c r="BI81" s="13" t="s">
        <v>447</v>
      </c>
      <c r="BJ81" s="109" t="s">
        <v>447</v>
      </c>
      <c r="BK81" s="1"/>
      <c r="BL81" s="1"/>
      <c r="BM81" s="1"/>
      <c r="BN81" s="1"/>
      <c r="BO81" s="1"/>
      <c r="CA81" s="29"/>
      <c r="CB81" s="44" t="str">
        <f t="shared" si="11"/>
        <v/>
      </c>
      <c r="CC81" s="45" t="str">
        <f t="shared" si="12"/>
        <v/>
      </c>
      <c r="CD81" s="45" t="str">
        <f t="shared" si="13"/>
        <v/>
      </c>
      <c r="CE81" s="44" t="str">
        <f t="shared" si="14"/>
        <v/>
      </c>
      <c r="CF81" s="45" t="str">
        <f t="shared" si="15"/>
        <v/>
      </c>
      <c r="CG81" s="44" t="e">
        <f>IF(AND(#REF!="",#REF!="",#REF!="",#REF!=""),"",SUM(#REF!,#REF!,#REF!,#REF!,#REF!))</f>
        <v>#REF!</v>
      </c>
      <c r="CH81" s="45" t="str">
        <f t="shared" si="16"/>
        <v/>
      </c>
      <c r="CI81" s="44" t="str">
        <f t="shared" si="17"/>
        <v/>
      </c>
      <c r="CJ81" s="45" t="str">
        <f t="shared" si="18"/>
        <v/>
      </c>
      <c r="CK81" s="44" t="str">
        <f t="shared" si="19"/>
        <v/>
      </c>
      <c r="CL81" s="45" t="str">
        <f t="shared" si="20"/>
        <v/>
      </c>
      <c r="CM81" s="44" t="e">
        <f>IF(AND(#REF!="",#REF!="",#REF!="",#REF!=""),"",SUM(#REF!,#REF!,#REF!,#REF!,#REF!))</f>
        <v>#REF!</v>
      </c>
      <c r="CN81" s="45" t="str">
        <f t="shared" si="21"/>
        <v/>
      </c>
      <c r="CO81" s="38"/>
      <c r="CP81" s="38"/>
    </row>
    <row r="82" spans="1:94" ht="24.75" customHeight="1">
      <c r="A82" s="37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9"/>
      <c r="AC82" s="20"/>
      <c r="AD82" s="20"/>
      <c r="AE82" s="8"/>
      <c r="AF82" s="62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8"/>
      <c r="AU82" s="8"/>
      <c r="AV82" s="56"/>
      <c r="AW82" s="60"/>
      <c r="AX82" s="8"/>
      <c r="AY82" s="14"/>
      <c r="AZ82" s="13"/>
      <c r="BA82" s="8"/>
      <c r="BB82" s="14"/>
      <c r="BC82" s="13"/>
      <c r="BD82" s="8"/>
      <c r="BE82" s="14"/>
      <c r="BF82" s="13"/>
      <c r="BG82" s="8"/>
      <c r="BH82" s="14"/>
      <c r="BI82" s="13" t="s">
        <v>447</v>
      </c>
      <c r="BJ82" s="109" t="s">
        <v>447</v>
      </c>
      <c r="BK82" s="1"/>
      <c r="BL82" s="1"/>
      <c r="BM82" s="1"/>
      <c r="BN82" s="1"/>
      <c r="BO82" s="1"/>
      <c r="CA82" s="29"/>
      <c r="CB82" s="44" t="str">
        <f t="shared" si="11"/>
        <v/>
      </c>
      <c r="CC82" s="45" t="str">
        <f t="shared" si="12"/>
        <v/>
      </c>
      <c r="CD82" s="45" t="str">
        <f t="shared" si="13"/>
        <v/>
      </c>
      <c r="CE82" s="44" t="str">
        <f t="shared" si="14"/>
        <v/>
      </c>
      <c r="CF82" s="45" t="str">
        <f t="shared" si="15"/>
        <v/>
      </c>
      <c r="CG82" s="44" t="e">
        <f>IF(AND(#REF!="",#REF!="",#REF!="",#REF!=""),"",SUM(#REF!,#REF!,#REF!,#REF!,#REF!))</f>
        <v>#REF!</v>
      </c>
      <c r="CH82" s="45" t="str">
        <f t="shared" si="16"/>
        <v/>
      </c>
      <c r="CI82" s="44" t="str">
        <f t="shared" si="17"/>
        <v/>
      </c>
      <c r="CJ82" s="45" t="str">
        <f t="shared" si="18"/>
        <v/>
      </c>
      <c r="CK82" s="44" t="str">
        <f t="shared" si="19"/>
        <v/>
      </c>
      <c r="CL82" s="45" t="str">
        <f t="shared" si="20"/>
        <v/>
      </c>
      <c r="CM82" s="44" t="e">
        <f>IF(AND(#REF!="",#REF!="",#REF!="",#REF!=""),"",SUM(#REF!,#REF!,#REF!,#REF!,#REF!))</f>
        <v>#REF!</v>
      </c>
      <c r="CN82" s="45" t="str">
        <f t="shared" si="21"/>
        <v/>
      </c>
      <c r="CO82" s="38"/>
      <c r="CP82" s="38"/>
    </row>
    <row r="83" spans="1:94" ht="24.75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9"/>
      <c r="AC83" s="20"/>
      <c r="AD83" s="20"/>
      <c r="AE83" s="8"/>
      <c r="AF83" s="62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8"/>
      <c r="AU83" s="8"/>
      <c r="AV83" s="56"/>
      <c r="AW83" s="60"/>
      <c r="AX83" s="8"/>
      <c r="AY83" s="14"/>
      <c r="AZ83" s="13"/>
      <c r="BA83" s="8"/>
      <c r="BB83" s="14"/>
      <c r="BC83" s="13"/>
      <c r="BD83" s="8"/>
      <c r="BE83" s="14"/>
      <c r="BF83" s="13"/>
      <c r="BG83" s="8"/>
      <c r="BH83" s="14"/>
      <c r="BI83" s="13" t="s">
        <v>447</v>
      </c>
      <c r="BJ83" s="109" t="s">
        <v>447</v>
      </c>
      <c r="BK83" s="1"/>
      <c r="BL83" s="1"/>
      <c r="BM83" s="1"/>
      <c r="BN83" s="1"/>
      <c r="BO83" s="1"/>
      <c r="CA83" s="29"/>
      <c r="CB83" s="44" t="str">
        <f t="shared" si="11"/>
        <v/>
      </c>
      <c r="CC83" s="45" t="str">
        <f t="shared" si="12"/>
        <v/>
      </c>
      <c r="CD83" s="45" t="str">
        <f t="shared" si="13"/>
        <v/>
      </c>
      <c r="CE83" s="44" t="str">
        <f t="shared" si="14"/>
        <v/>
      </c>
      <c r="CF83" s="45" t="str">
        <f t="shared" si="15"/>
        <v/>
      </c>
      <c r="CG83" s="44" t="e">
        <f>IF(AND(#REF!="",#REF!="",#REF!="",#REF!=""),"",SUM(#REF!,#REF!,#REF!,#REF!,#REF!))</f>
        <v>#REF!</v>
      </c>
      <c r="CH83" s="45" t="str">
        <f t="shared" si="16"/>
        <v/>
      </c>
      <c r="CI83" s="44" t="str">
        <f t="shared" si="17"/>
        <v/>
      </c>
      <c r="CJ83" s="45" t="str">
        <f t="shared" si="18"/>
        <v/>
      </c>
      <c r="CK83" s="44" t="str">
        <f t="shared" si="19"/>
        <v/>
      </c>
      <c r="CL83" s="45" t="str">
        <f t="shared" si="20"/>
        <v/>
      </c>
      <c r="CM83" s="44" t="e">
        <f>IF(AND(#REF!="",#REF!="",#REF!="",#REF!=""),"",SUM(#REF!,#REF!,#REF!,#REF!,#REF!))</f>
        <v>#REF!</v>
      </c>
      <c r="CN83" s="45" t="str">
        <f t="shared" si="21"/>
        <v/>
      </c>
      <c r="CO83" s="38"/>
      <c r="CP83" s="38"/>
    </row>
    <row r="84" spans="1:94" ht="24.75" customHeight="1">
      <c r="A84" s="37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9"/>
      <c r="AC84" s="20"/>
      <c r="AD84" s="20"/>
      <c r="AE84" s="8"/>
      <c r="AF84" s="62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8"/>
      <c r="AU84" s="8"/>
      <c r="AV84" s="56"/>
      <c r="AW84" s="60"/>
      <c r="AX84" s="8"/>
      <c r="AY84" s="14"/>
      <c r="AZ84" s="13"/>
      <c r="BA84" s="8"/>
      <c r="BB84" s="14"/>
      <c r="BC84" s="13"/>
      <c r="BD84" s="8"/>
      <c r="BE84" s="14"/>
      <c r="BF84" s="13"/>
      <c r="BG84" s="8"/>
      <c r="BH84" s="14"/>
      <c r="BI84" s="13" t="s">
        <v>447</v>
      </c>
      <c r="BJ84" s="109" t="s">
        <v>447</v>
      </c>
      <c r="BK84" s="1"/>
      <c r="BL84" s="1"/>
      <c r="BM84" s="1"/>
      <c r="BN84" s="1"/>
      <c r="BO84" s="1"/>
      <c r="CA84" s="29"/>
      <c r="CB84" s="44" t="str">
        <f t="shared" si="11"/>
        <v/>
      </c>
      <c r="CC84" s="45" t="str">
        <f t="shared" si="12"/>
        <v/>
      </c>
      <c r="CD84" s="45" t="str">
        <f t="shared" si="13"/>
        <v/>
      </c>
      <c r="CE84" s="44" t="str">
        <f t="shared" si="14"/>
        <v/>
      </c>
      <c r="CF84" s="45" t="str">
        <f t="shared" si="15"/>
        <v/>
      </c>
      <c r="CG84" s="44" t="e">
        <f>IF(AND(#REF!="",#REF!="",#REF!="",#REF!=""),"",SUM(#REF!,#REF!,#REF!,#REF!,#REF!))</f>
        <v>#REF!</v>
      </c>
      <c r="CH84" s="45" t="str">
        <f t="shared" si="16"/>
        <v/>
      </c>
      <c r="CI84" s="44" t="str">
        <f t="shared" si="17"/>
        <v/>
      </c>
      <c r="CJ84" s="45" t="str">
        <f t="shared" si="18"/>
        <v/>
      </c>
      <c r="CK84" s="44" t="str">
        <f t="shared" si="19"/>
        <v/>
      </c>
      <c r="CL84" s="45" t="str">
        <f t="shared" si="20"/>
        <v/>
      </c>
      <c r="CM84" s="44" t="e">
        <f>IF(AND(#REF!="",#REF!="",#REF!="",#REF!=""),"",SUM(#REF!,#REF!,#REF!,#REF!,#REF!))</f>
        <v>#REF!</v>
      </c>
      <c r="CN84" s="45" t="str">
        <f t="shared" si="21"/>
        <v/>
      </c>
      <c r="CO84" s="38"/>
      <c r="CP84" s="38"/>
    </row>
    <row r="85" spans="1:94" ht="24.75" customHeight="1">
      <c r="A85" s="37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9"/>
      <c r="AC85" s="20"/>
      <c r="AD85" s="20"/>
      <c r="AE85" s="8"/>
      <c r="AF85" s="62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8"/>
      <c r="AU85" s="8"/>
      <c r="AV85" s="56"/>
      <c r="AW85" s="60"/>
      <c r="AX85" s="8"/>
      <c r="AY85" s="14"/>
      <c r="AZ85" s="13"/>
      <c r="BA85" s="8"/>
      <c r="BB85" s="14"/>
      <c r="BC85" s="13"/>
      <c r="BD85" s="8"/>
      <c r="BE85" s="14"/>
      <c r="BF85" s="13"/>
      <c r="BG85" s="8"/>
      <c r="BH85" s="14"/>
      <c r="BI85" s="13" t="s">
        <v>447</v>
      </c>
      <c r="BJ85" s="109" t="s">
        <v>447</v>
      </c>
      <c r="BK85" s="1"/>
      <c r="BL85" s="1"/>
      <c r="BM85" s="1"/>
      <c r="BN85" s="1"/>
      <c r="BO85" s="1"/>
      <c r="CA85" s="29"/>
      <c r="CB85" s="44" t="str">
        <f t="shared" si="11"/>
        <v/>
      </c>
      <c r="CC85" s="45" t="str">
        <f t="shared" si="12"/>
        <v/>
      </c>
      <c r="CD85" s="45" t="str">
        <f t="shared" si="13"/>
        <v/>
      </c>
      <c r="CE85" s="44" t="str">
        <f t="shared" si="14"/>
        <v/>
      </c>
      <c r="CF85" s="45" t="str">
        <f t="shared" si="15"/>
        <v/>
      </c>
      <c r="CG85" s="44" t="e">
        <f>IF(AND(#REF!="",#REF!="",#REF!="",#REF!=""),"",SUM(#REF!,#REF!,#REF!,#REF!,#REF!))</f>
        <v>#REF!</v>
      </c>
      <c r="CH85" s="45" t="str">
        <f t="shared" si="16"/>
        <v/>
      </c>
      <c r="CI85" s="44" t="str">
        <f t="shared" si="17"/>
        <v/>
      </c>
      <c r="CJ85" s="45" t="str">
        <f t="shared" si="18"/>
        <v/>
      </c>
      <c r="CK85" s="44" t="str">
        <f t="shared" si="19"/>
        <v/>
      </c>
      <c r="CL85" s="45" t="str">
        <f t="shared" si="20"/>
        <v/>
      </c>
      <c r="CM85" s="44" t="e">
        <f>IF(AND(#REF!="",#REF!="",#REF!="",#REF!=""),"",SUM(#REF!,#REF!,#REF!,#REF!,#REF!))</f>
        <v>#REF!</v>
      </c>
      <c r="CN85" s="45" t="str">
        <f t="shared" si="21"/>
        <v/>
      </c>
      <c r="CO85" s="38"/>
      <c r="CP85" s="38"/>
    </row>
    <row r="86" spans="1:94" ht="24.75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9"/>
      <c r="AC86" s="20"/>
      <c r="AD86" s="20"/>
      <c r="AE86" s="8"/>
      <c r="AF86" s="62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8"/>
      <c r="AU86" s="8"/>
      <c r="AV86" s="56"/>
      <c r="AW86" s="60"/>
      <c r="AX86" s="8"/>
      <c r="AY86" s="14"/>
      <c r="AZ86" s="13"/>
      <c r="BA86" s="8"/>
      <c r="BB86" s="14"/>
      <c r="BC86" s="13"/>
      <c r="BD86" s="8"/>
      <c r="BE86" s="14"/>
      <c r="BF86" s="13"/>
      <c r="BG86" s="8"/>
      <c r="BH86" s="14"/>
      <c r="BI86" s="13" t="s">
        <v>447</v>
      </c>
      <c r="BJ86" s="109" t="s">
        <v>447</v>
      </c>
      <c r="BK86" s="1"/>
      <c r="BL86" s="1"/>
      <c r="BM86" s="1"/>
      <c r="BN86" s="1"/>
      <c r="BO86" s="1"/>
      <c r="CA86" s="29"/>
      <c r="CB86" s="44" t="str">
        <f t="shared" si="11"/>
        <v/>
      </c>
      <c r="CC86" s="45" t="str">
        <f t="shared" si="12"/>
        <v/>
      </c>
      <c r="CD86" s="45" t="str">
        <f t="shared" si="13"/>
        <v/>
      </c>
      <c r="CE86" s="44" t="str">
        <f t="shared" si="14"/>
        <v/>
      </c>
      <c r="CF86" s="45" t="str">
        <f t="shared" si="15"/>
        <v/>
      </c>
      <c r="CG86" s="44" t="e">
        <f>IF(AND(#REF!="",#REF!="",#REF!="",#REF!=""),"",SUM(#REF!,#REF!,#REF!,#REF!,#REF!))</f>
        <v>#REF!</v>
      </c>
      <c r="CH86" s="45" t="str">
        <f t="shared" si="16"/>
        <v/>
      </c>
      <c r="CI86" s="44" t="str">
        <f t="shared" si="17"/>
        <v/>
      </c>
      <c r="CJ86" s="45" t="str">
        <f t="shared" si="18"/>
        <v/>
      </c>
      <c r="CK86" s="44" t="str">
        <f t="shared" si="19"/>
        <v/>
      </c>
      <c r="CL86" s="45" t="str">
        <f t="shared" si="20"/>
        <v/>
      </c>
      <c r="CM86" s="44" t="e">
        <f>IF(AND(#REF!="",#REF!="",#REF!="",#REF!=""),"",SUM(#REF!,#REF!,#REF!,#REF!,#REF!))</f>
        <v>#REF!</v>
      </c>
      <c r="CN86" s="45" t="str">
        <f t="shared" si="21"/>
        <v/>
      </c>
      <c r="CO86" s="38"/>
      <c r="CP86" s="38"/>
    </row>
    <row r="87" spans="1:94" ht="24.75" customHeight="1">
      <c r="A87" s="37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9"/>
      <c r="AC87" s="20"/>
      <c r="AD87" s="20"/>
      <c r="AE87" s="8"/>
      <c r="AF87" s="62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8"/>
      <c r="AU87" s="8"/>
      <c r="AV87" s="56"/>
      <c r="AW87" s="60"/>
      <c r="AX87" s="8"/>
      <c r="AY87" s="14"/>
      <c r="AZ87" s="13"/>
      <c r="BA87" s="8"/>
      <c r="BB87" s="14"/>
      <c r="BC87" s="13"/>
      <c r="BD87" s="8"/>
      <c r="BE87" s="14"/>
      <c r="BF87" s="13"/>
      <c r="BG87" s="8"/>
      <c r="BH87" s="14"/>
      <c r="BI87" s="13" t="s">
        <v>447</v>
      </c>
      <c r="BJ87" s="109" t="s">
        <v>447</v>
      </c>
      <c r="BK87" s="1"/>
      <c r="BL87" s="1"/>
      <c r="BM87" s="1"/>
      <c r="BN87" s="1"/>
      <c r="BO87" s="1"/>
      <c r="CA87" s="29"/>
      <c r="CB87" s="44" t="str">
        <f t="shared" si="11"/>
        <v/>
      </c>
      <c r="CC87" s="45" t="str">
        <f t="shared" si="12"/>
        <v/>
      </c>
      <c r="CD87" s="45" t="str">
        <f t="shared" si="13"/>
        <v/>
      </c>
      <c r="CE87" s="44" t="str">
        <f t="shared" si="14"/>
        <v/>
      </c>
      <c r="CF87" s="45" t="str">
        <f t="shared" si="15"/>
        <v/>
      </c>
      <c r="CG87" s="44" t="e">
        <f>IF(AND(#REF!="",#REF!="",#REF!="",#REF!=""),"",SUM(#REF!,#REF!,#REF!,#REF!,#REF!))</f>
        <v>#REF!</v>
      </c>
      <c r="CH87" s="45" t="str">
        <f t="shared" si="16"/>
        <v/>
      </c>
      <c r="CI87" s="44" t="str">
        <f t="shared" si="17"/>
        <v/>
      </c>
      <c r="CJ87" s="45" t="str">
        <f t="shared" si="18"/>
        <v/>
      </c>
      <c r="CK87" s="44" t="str">
        <f t="shared" si="19"/>
        <v/>
      </c>
      <c r="CL87" s="45" t="str">
        <f t="shared" si="20"/>
        <v/>
      </c>
      <c r="CM87" s="44" t="e">
        <f>IF(AND(#REF!="",#REF!="",#REF!="",#REF!=""),"",SUM(#REF!,#REF!,#REF!,#REF!,#REF!))</f>
        <v>#REF!</v>
      </c>
      <c r="CN87" s="45" t="str">
        <f t="shared" si="21"/>
        <v/>
      </c>
      <c r="CO87" s="38"/>
      <c r="CP87" s="38"/>
    </row>
    <row r="88" spans="1:94" ht="24.75" customHeight="1">
      <c r="A88" s="37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9"/>
      <c r="AC88" s="20"/>
      <c r="AD88" s="20"/>
      <c r="AE88" s="8"/>
      <c r="AF88" s="62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8"/>
      <c r="AU88" s="8"/>
      <c r="AV88" s="56"/>
      <c r="AW88" s="60"/>
      <c r="AX88" s="8"/>
      <c r="AY88" s="14"/>
      <c r="AZ88" s="13"/>
      <c r="BA88" s="8"/>
      <c r="BB88" s="14"/>
      <c r="BC88" s="13"/>
      <c r="BD88" s="8"/>
      <c r="BE88" s="14"/>
      <c r="BF88" s="13"/>
      <c r="BG88" s="8"/>
      <c r="BH88" s="14"/>
      <c r="BI88" s="13" t="s">
        <v>447</v>
      </c>
      <c r="BJ88" s="109" t="s">
        <v>447</v>
      </c>
      <c r="BK88" s="1"/>
      <c r="BL88" s="1"/>
      <c r="BM88" s="1"/>
      <c r="BN88" s="1"/>
      <c r="BO88" s="1"/>
      <c r="CA88" s="29"/>
      <c r="CB88" s="44" t="str">
        <f t="shared" si="11"/>
        <v/>
      </c>
      <c r="CC88" s="45" t="str">
        <f t="shared" si="12"/>
        <v/>
      </c>
      <c r="CD88" s="45" t="str">
        <f t="shared" si="13"/>
        <v/>
      </c>
      <c r="CE88" s="44" t="str">
        <f t="shared" si="14"/>
        <v/>
      </c>
      <c r="CF88" s="45" t="str">
        <f t="shared" si="15"/>
        <v/>
      </c>
      <c r="CG88" s="44" t="e">
        <f>IF(AND(#REF!="",#REF!="",#REF!="",#REF!=""),"",SUM(#REF!,#REF!,#REF!,#REF!,#REF!))</f>
        <v>#REF!</v>
      </c>
      <c r="CH88" s="45" t="str">
        <f t="shared" si="16"/>
        <v/>
      </c>
      <c r="CI88" s="44" t="str">
        <f t="shared" si="17"/>
        <v/>
      </c>
      <c r="CJ88" s="45" t="str">
        <f t="shared" si="18"/>
        <v/>
      </c>
      <c r="CK88" s="44" t="str">
        <f t="shared" si="19"/>
        <v/>
      </c>
      <c r="CL88" s="45" t="str">
        <f t="shared" si="20"/>
        <v/>
      </c>
      <c r="CM88" s="44" t="e">
        <f>IF(AND(#REF!="",#REF!="",#REF!="",#REF!=""),"",SUM(#REF!,#REF!,#REF!,#REF!,#REF!))</f>
        <v>#REF!</v>
      </c>
      <c r="CN88" s="45" t="str">
        <f t="shared" si="21"/>
        <v/>
      </c>
      <c r="CO88" s="38"/>
      <c r="CP88" s="38"/>
    </row>
    <row r="89" spans="1:94" ht="24.75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9"/>
      <c r="AC89" s="20"/>
      <c r="AD89" s="20"/>
      <c r="AE89" s="8"/>
      <c r="AF89" s="62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8"/>
      <c r="AU89" s="8"/>
      <c r="AV89" s="56"/>
      <c r="AW89" s="60"/>
      <c r="AX89" s="8"/>
      <c r="AY89" s="14"/>
      <c r="AZ89" s="13"/>
      <c r="BA89" s="8"/>
      <c r="BB89" s="14"/>
      <c r="BC89" s="13"/>
      <c r="BD89" s="8"/>
      <c r="BE89" s="14"/>
      <c r="BF89" s="13"/>
      <c r="BG89" s="8"/>
      <c r="BH89" s="14"/>
      <c r="BI89" s="13" t="s">
        <v>447</v>
      </c>
      <c r="BJ89" s="109" t="s">
        <v>447</v>
      </c>
      <c r="BK89" s="1"/>
      <c r="BL89" s="1"/>
      <c r="BM89" s="1"/>
      <c r="BN89" s="1"/>
      <c r="BO89" s="1"/>
      <c r="CA89" s="29"/>
      <c r="CB89" s="44" t="str">
        <f t="shared" si="11"/>
        <v/>
      </c>
      <c r="CC89" s="45" t="str">
        <f t="shared" si="12"/>
        <v/>
      </c>
      <c r="CD89" s="45" t="str">
        <f t="shared" si="13"/>
        <v/>
      </c>
      <c r="CE89" s="44" t="str">
        <f t="shared" si="14"/>
        <v/>
      </c>
      <c r="CF89" s="45" t="str">
        <f t="shared" si="15"/>
        <v/>
      </c>
      <c r="CG89" s="44" t="e">
        <f>IF(AND(#REF!="",#REF!="",#REF!="",#REF!=""),"",SUM(#REF!,#REF!,#REF!,#REF!,#REF!))</f>
        <v>#REF!</v>
      </c>
      <c r="CH89" s="45" t="str">
        <f t="shared" si="16"/>
        <v/>
      </c>
      <c r="CI89" s="44" t="str">
        <f t="shared" si="17"/>
        <v/>
      </c>
      <c r="CJ89" s="45" t="str">
        <f t="shared" si="18"/>
        <v/>
      </c>
      <c r="CK89" s="44" t="str">
        <f t="shared" si="19"/>
        <v/>
      </c>
      <c r="CL89" s="45" t="str">
        <f t="shared" si="20"/>
        <v/>
      </c>
      <c r="CM89" s="44" t="e">
        <f>IF(AND(#REF!="",#REF!="",#REF!="",#REF!=""),"",SUM(#REF!,#REF!,#REF!,#REF!,#REF!))</f>
        <v>#REF!</v>
      </c>
      <c r="CN89" s="45" t="str">
        <f t="shared" si="21"/>
        <v/>
      </c>
      <c r="CO89" s="38"/>
      <c r="CP89" s="38"/>
    </row>
    <row r="90" spans="1:94" ht="24.75" customHeight="1">
      <c r="A90" s="37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9"/>
      <c r="AC90" s="20"/>
      <c r="AD90" s="20"/>
      <c r="AE90" s="8"/>
      <c r="AF90" s="62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8"/>
      <c r="AU90" s="8"/>
      <c r="AV90" s="56"/>
      <c r="AW90" s="60"/>
      <c r="AX90" s="8"/>
      <c r="AY90" s="14"/>
      <c r="AZ90" s="13"/>
      <c r="BA90" s="8"/>
      <c r="BB90" s="14"/>
      <c r="BC90" s="13"/>
      <c r="BD90" s="8"/>
      <c r="BE90" s="14"/>
      <c r="BF90" s="13"/>
      <c r="BG90" s="8"/>
      <c r="BH90" s="14"/>
      <c r="BI90" s="13" t="s">
        <v>447</v>
      </c>
      <c r="BJ90" s="109" t="s">
        <v>447</v>
      </c>
      <c r="BK90" s="1"/>
      <c r="BL90" s="1"/>
      <c r="BM90" s="1"/>
      <c r="BN90" s="1"/>
      <c r="BO90" s="1"/>
      <c r="CA90" s="29"/>
      <c r="CB90" s="44" t="str">
        <f t="shared" si="11"/>
        <v/>
      </c>
      <c r="CC90" s="45" t="str">
        <f t="shared" si="12"/>
        <v/>
      </c>
      <c r="CD90" s="45" t="str">
        <f t="shared" si="13"/>
        <v/>
      </c>
      <c r="CE90" s="44" t="str">
        <f t="shared" si="14"/>
        <v/>
      </c>
      <c r="CF90" s="45" t="str">
        <f t="shared" si="15"/>
        <v/>
      </c>
      <c r="CG90" s="44" t="e">
        <f>IF(AND(#REF!="",#REF!="",#REF!="",#REF!=""),"",SUM(#REF!,#REF!,#REF!,#REF!,#REF!))</f>
        <v>#REF!</v>
      </c>
      <c r="CH90" s="45" t="str">
        <f t="shared" si="16"/>
        <v/>
      </c>
      <c r="CI90" s="44" t="str">
        <f t="shared" si="17"/>
        <v/>
      </c>
      <c r="CJ90" s="45" t="str">
        <f t="shared" si="18"/>
        <v/>
      </c>
      <c r="CK90" s="44" t="str">
        <f t="shared" si="19"/>
        <v/>
      </c>
      <c r="CL90" s="45" t="str">
        <f t="shared" si="20"/>
        <v/>
      </c>
      <c r="CM90" s="44" t="e">
        <f>IF(AND(#REF!="",#REF!="",#REF!="",#REF!=""),"",SUM(#REF!,#REF!,#REF!,#REF!,#REF!))</f>
        <v>#REF!</v>
      </c>
      <c r="CN90" s="45" t="str">
        <f t="shared" si="21"/>
        <v/>
      </c>
      <c r="CO90" s="38"/>
      <c r="CP90" s="38"/>
    </row>
    <row r="91" spans="1:94" ht="24.75" customHeight="1">
      <c r="A91" s="37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9"/>
      <c r="AC91" s="20"/>
      <c r="AD91" s="20"/>
      <c r="AE91" s="8"/>
      <c r="AF91" s="62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8"/>
      <c r="AU91" s="8"/>
      <c r="AV91" s="56"/>
      <c r="AW91" s="60"/>
      <c r="AX91" s="8"/>
      <c r="AY91" s="14"/>
      <c r="AZ91" s="13"/>
      <c r="BA91" s="8"/>
      <c r="BB91" s="14"/>
      <c r="BC91" s="13"/>
      <c r="BD91" s="8"/>
      <c r="BE91" s="14"/>
      <c r="BF91" s="13"/>
      <c r="BG91" s="8"/>
      <c r="BH91" s="14"/>
      <c r="BI91" s="13" t="s">
        <v>447</v>
      </c>
      <c r="BJ91" s="109" t="s">
        <v>447</v>
      </c>
      <c r="BK91" s="1"/>
      <c r="BL91" s="1"/>
      <c r="BM91" s="1"/>
      <c r="BN91" s="1"/>
      <c r="BO91" s="1"/>
      <c r="CA91" s="29"/>
      <c r="CB91" s="44" t="str">
        <f t="shared" si="11"/>
        <v/>
      </c>
      <c r="CC91" s="45" t="str">
        <f t="shared" si="12"/>
        <v/>
      </c>
      <c r="CD91" s="45" t="str">
        <f t="shared" si="13"/>
        <v/>
      </c>
      <c r="CE91" s="44" t="str">
        <f t="shared" si="14"/>
        <v/>
      </c>
      <c r="CF91" s="45" t="str">
        <f t="shared" si="15"/>
        <v/>
      </c>
      <c r="CG91" s="44" t="e">
        <f>IF(AND(#REF!="",#REF!="",#REF!="",#REF!=""),"",SUM(#REF!,#REF!,#REF!,#REF!,#REF!))</f>
        <v>#REF!</v>
      </c>
      <c r="CH91" s="45" t="str">
        <f t="shared" si="16"/>
        <v/>
      </c>
      <c r="CI91" s="44" t="str">
        <f t="shared" si="17"/>
        <v/>
      </c>
      <c r="CJ91" s="45" t="str">
        <f t="shared" si="18"/>
        <v/>
      </c>
      <c r="CK91" s="44" t="str">
        <f t="shared" si="19"/>
        <v/>
      </c>
      <c r="CL91" s="45" t="str">
        <f t="shared" si="20"/>
        <v/>
      </c>
      <c r="CM91" s="44" t="e">
        <f>IF(AND(#REF!="",#REF!="",#REF!="",#REF!=""),"",SUM(#REF!,#REF!,#REF!,#REF!,#REF!))</f>
        <v>#REF!</v>
      </c>
      <c r="CN91" s="45" t="str">
        <f t="shared" si="21"/>
        <v/>
      </c>
      <c r="CO91" s="38"/>
      <c r="CP91" s="38"/>
    </row>
    <row r="92" spans="1:94" ht="24.75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9"/>
      <c r="AC92" s="20"/>
      <c r="AD92" s="20"/>
      <c r="AE92" s="8"/>
      <c r="AF92" s="62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8"/>
      <c r="AU92" s="8"/>
      <c r="AV92" s="56"/>
      <c r="AW92" s="60"/>
      <c r="AX92" s="8"/>
      <c r="AY92" s="14"/>
      <c r="AZ92" s="13"/>
      <c r="BA92" s="8"/>
      <c r="BB92" s="14"/>
      <c r="BC92" s="13"/>
      <c r="BD92" s="8"/>
      <c r="BE92" s="14"/>
      <c r="BF92" s="13"/>
      <c r="BG92" s="8"/>
      <c r="BH92" s="14"/>
      <c r="BI92" s="13" t="s">
        <v>447</v>
      </c>
      <c r="BJ92" s="109" t="s">
        <v>447</v>
      </c>
      <c r="BK92" s="1"/>
      <c r="BL92" s="1"/>
      <c r="BM92" s="1"/>
      <c r="BN92" s="1"/>
      <c r="BO92" s="1"/>
      <c r="CA92" s="29"/>
      <c r="CB92" s="44" t="str">
        <f t="shared" si="11"/>
        <v/>
      </c>
      <c r="CC92" s="45" t="str">
        <f t="shared" si="12"/>
        <v/>
      </c>
      <c r="CD92" s="45" t="str">
        <f t="shared" si="13"/>
        <v/>
      </c>
      <c r="CE92" s="44" t="str">
        <f t="shared" si="14"/>
        <v/>
      </c>
      <c r="CF92" s="45" t="str">
        <f t="shared" si="15"/>
        <v/>
      </c>
      <c r="CG92" s="44" t="e">
        <f>IF(AND(#REF!="",#REF!="",#REF!="",#REF!=""),"",SUM(#REF!,#REF!,#REF!,#REF!,#REF!))</f>
        <v>#REF!</v>
      </c>
      <c r="CH92" s="45" t="str">
        <f t="shared" si="16"/>
        <v/>
      </c>
      <c r="CI92" s="44" t="str">
        <f t="shared" si="17"/>
        <v/>
      </c>
      <c r="CJ92" s="45" t="str">
        <f t="shared" si="18"/>
        <v/>
      </c>
      <c r="CK92" s="44" t="str">
        <f t="shared" si="19"/>
        <v/>
      </c>
      <c r="CL92" s="45" t="str">
        <f t="shared" si="20"/>
        <v/>
      </c>
      <c r="CM92" s="44" t="e">
        <f>IF(AND(#REF!="",#REF!="",#REF!="",#REF!=""),"",SUM(#REF!,#REF!,#REF!,#REF!,#REF!))</f>
        <v>#REF!</v>
      </c>
      <c r="CN92" s="45" t="str">
        <f t="shared" si="21"/>
        <v/>
      </c>
      <c r="CO92" s="38"/>
      <c r="CP92" s="38"/>
    </row>
    <row r="93" spans="1:94" ht="24.75" customHeight="1">
      <c r="A93" s="37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9"/>
      <c r="AC93" s="20"/>
      <c r="AD93" s="20"/>
      <c r="AE93" s="8"/>
      <c r="AF93" s="62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8"/>
      <c r="AU93" s="8"/>
      <c r="AV93" s="56"/>
      <c r="AW93" s="60"/>
      <c r="AX93" s="8"/>
      <c r="AY93" s="14"/>
      <c r="AZ93" s="13"/>
      <c r="BA93" s="8"/>
      <c r="BB93" s="14"/>
      <c r="BC93" s="13"/>
      <c r="BD93" s="8"/>
      <c r="BE93" s="14"/>
      <c r="BF93" s="13"/>
      <c r="BG93" s="8"/>
      <c r="BH93" s="14"/>
      <c r="BI93" s="13" t="s">
        <v>447</v>
      </c>
      <c r="BJ93" s="109" t="s">
        <v>447</v>
      </c>
      <c r="BK93" s="1"/>
      <c r="BL93" s="1"/>
      <c r="BM93" s="1"/>
      <c r="BN93" s="1"/>
      <c r="BO93" s="1"/>
      <c r="CA93" s="29"/>
      <c r="CB93" s="44" t="str">
        <f t="shared" si="11"/>
        <v/>
      </c>
      <c r="CC93" s="45" t="str">
        <f t="shared" si="12"/>
        <v/>
      </c>
      <c r="CD93" s="45" t="str">
        <f t="shared" si="13"/>
        <v/>
      </c>
      <c r="CE93" s="44" t="str">
        <f t="shared" si="14"/>
        <v/>
      </c>
      <c r="CF93" s="45" t="str">
        <f t="shared" si="15"/>
        <v/>
      </c>
      <c r="CG93" s="44" t="e">
        <f>IF(AND(#REF!="",#REF!="",#REF!="",#REF!=""),"",SUM(#REF!,#REF!,#REF!,#REF!,#REF!))</f>
        <v>#REF!</v>
      </c>
      <c r="CH93" s="45" t="str">
        <f t="shared" si="16"/>
        <v/>
      </c>
      <c r="CI93" s="44" t="str">
        <f t="shared" si="17"/>
        <v/>
      </c>
      <c r="CJ93" s="45" t="str">
        <f t="shared" si="18"/>
        <v/>
      </c>
      <c r="CK93" s="44" t="str">
        <f t="shared" si="19"/>
        <v/>
      </c>
      <c r="CL93" s="45" t="str">
        <f t="shared" si="20"/>
        <v/>
      </c>
      <c r="CM93" s="44" t="e">
        <f>IF(AND(#REF!="",#REF!="",#REF!="",#REF!=""),"",SUM(#REF!,#REF!,#REF!,#REF!,#REF!))</f>
        <v>#REF!</v>
      </c>
      <c r="CN93" s="45" t="str">
        <f t="shared" si="21"/>
        <v/>
      </c>
      <c r="CO93" s="38"/>
      <c r="CP93" s="38"/>
    </row>
    <row r="94" spans="1:94" ht="24.75" customHeight="1">
      <c r="A94" s="37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9"/>
      <c r="AC94" s="20"/>
      <c r="AD94" s="20"/>
      <c r="AE94" s="8"/>
      <c r="AF94" s="62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8"/>
      <c r="AU94" s="8"/>
      <c r="AV94" s="56"/>
      <c r="AW94" s="60"/>
      <c r="AX94" s="8"/>
      <c r="AY94" s="14"/>
      <c r="AZ94" s="13"/>
      <c r="BA94" s="8"/>
      <c r="BB94" s="14"/>
      <c r="BC94" s="13"/>
      <c r="BD94" s="8"/>
      <c r="BE94" s="14"/>
      <c r="BF94" s="13"/>
      <c r="BG94" s="8"/>
      <c r="BH94" s="14"/>
      <c r="BI94" s="13" t="s">
        <v>447</v>
      </c>
      <c r="BJ94" s="109" t="s">
        <v>447</v>
      </c>
      <c r="BK94" s="1"/>
      <c r="BL94" s="1"/>
      <c r="BM94" s="1"/>
      <c r="BN94" s="1"/>
      <c r="BO94" s="1"/>
      <c r="CA94" s="29"/>
      <c r="CB94" s="44" t="str">
        <f t="shared" si="11"/>
        <v/>
      </c>
      <c r="CC94" s="45" t="str">
        <f t="shared" si="12"/>
        <v/>
      </c>
      <c r="CD94" s="45" t="str">
        <f t="shared" si="13"/>
        <v/>
      </c>
      <c r="CE94" s="44" t="str">
        <f t="shared" si="14"/>
        <v/>
      </c>
      <c r="CF94" s="45" t="str">
        <f t="shared" si="15"/>
        <v/>
      </c>
      <c r="CG94" s="44" t="e">
        <f>IF(AND(#REF!="",#REF!="",#REF!="",#REF!=""),"",SUM(#REF!,#REF!,#REF!,#REF!,#REF!))</f>
        <v>#REF!</v>
      </c>
      <c r="CH94" s="45" t="str">
        <f t="shared" si="16"/>
        <v/>
      </c>
      <c r="CI94" s="44" t="str">
        <f t="shared" si="17"/>
        <v/>
      </c>
      <c r="CJ94" s="45" t="str">
        <f t="shared" si="18"/>
        <v/>
      </c>
      <c r="CK94" s="44" t="str">
        <f t="shared" si="19"/>
        <v/>
      </c>
      <c r="CL94" s="45" t="str">
        <f t="shared" si="20"/>
        <v/>
      </c>
      <c r="CM94" s="44" t="e">
        <f>IF(AND(#REF!="",#REF!="",#REF!="",#REF!=""),"",SUM(#REF!,#REF!,#REF!,#REF!,#REF!))</f>
        <v>#REF!</v>
      </c>
      <c r="CN94" s="45" t="str">
        <f t="shared" si="21"/>
        <v/>
      </c>
      <c r="CO94" s="38"/>
      <c r="CP94" s="38"/>
    </row>
    <row r="95" spans="1:94" ht="24.75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9"/>
      <c r="AC95" s="20"/>
      <c r="AD95" s="20"/>
      <c r="AE95" s="8"/>
      <c r="AF95" s="62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8"/>
      <c r="AU95" s="8"/>
      <c r="AV95" s="56"/>
      <c r="AW95" s="60"/>
      <c r="AX95" s="8"/>
      <c r="AY95" s="14"/>
      <c r="AZ95" s="13"/>
      <c r="BA95" s="8"/>
      <c r="BB95" s="14"/>
      <c r="BC95" s="13"/>
      <c r="BD95" s="8"/>
      <c r="BE95" s="14"/>
      <c r="BF95" s="13"/>
      <c r="BG95" s="8"/>
      <c r="BH95" s="14"/>
      <c r="BI95" s="13" t="s">
        <v>447</v>
      </c>
      <c r="BJ95" s="109" t="s">
        <v>447</v>
      </c>
      <c r="BK95" s="1"/>
      <c r="BL95" s="1"/>
      <c r="BM95" s="1"/>
      <c r="BN95" s="1"/>
      <c r="BO95" s="1"/>
      <c r="CA95" s="29"/>
      <c r="CB95" s="44" t="str">
        <f t="shared" si="11"/>
        <v/>
      </c>
      <c r="CC95" s="45" t="str">
        <f t="shared" si="12"/>
        <v/>
      </c>
      <c r="CD95" s="45" t="str">
        <f t="shared" si="13"/>
        <v/>
      </c>
      <c r="CE95" s="44" t="str">
        <f t="shared" si="14"/>
        <v/>
      </c>
      <c r="CF95" s="45" t="str">
        <f t="shared" si="15"/>
        <v/>
      </c>
      <c r="CG95" s="44" t="e">
        <f>IF(AND(#REF!="",#REF!="",#REF!="",#REF!=""),"",SUM(#REF!,#REF!,#REF!,#REF!,#REF!))</f>
        <v>#REF!</v>
      </c>
      <c r="CH95" s="45" t="str">
        <f t="shared" si="16"/>
        <v/>
      </c>
      <c r="CI95" s="44" t="str">
        <f t="shared" si="17"/>
        <v/>
      </c>
      <c r="CJ95" s="45" t="str">
        <f t="shared" si="18"/>
        <v/>
      </c>
      <c r="CK95" s="44" t="str">
        <f t="shared" si="19"/>
        <v/>
      </c>
      <c r="CL95" s="45" t="str">
        <f t="shared" si="20"/>
        <v/>
      </c>
      <c r="CM95" s="44" t="e">
        <f>IF(AND(#REF!="",#REF!="",#REF!="",#REF!=""),"",SUM(#REF!,#REF!,#REF!,#REF!,#REF!))</f>
        <v>#REF!</v>
      </c>
      <c r="CN95" s="45" t="str">
        <f t="shared" si="21"/>
        <v/>
      </c>
      <c r="CO95" s="38"/>
      <c r="CP95" s="38"/>
    </row>
    <row r="96" spans="1:94" ht="24.75" customHeight="1">
      <c r="A96" s="37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9"/>
      <c r="AC96" s="20"/>
      <c r="AD96" s="20"/>
      <c r="AE96" s="8"/>
      <c r="AF96" s="62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8"/>
      <c r="AU96" s="8"/>
      <c r="AV96" s="56"/>
      <c r="AW96" s="60"/>
      <c r="AX96" s="8"/>
      <c r="AY96" s="14"/>
      <c r="AZ96" s="13"/>
      <c r="BA96" s="8"/>
      <c r="BB96" s="14"/>
      <c r="BC96" s="13"/>
      <c r="BD96" s="8"/>
      <c r="BE96" s="14"/>
      <c r="BF96" s="13"/>
      <c r="BG96" s="8"/>
      <c r="BH96" s="14"/>
      <c r="BI96" s="13" t="s">
        <v>447</v>
      </c>
      <c r="BJ96" s="109" t="s">
        <v>447</v>
      </c>
      <c r="BK96" s="1"/>
      <c r="BL96" s="1"/>
      <c r="BM96" s="1"/>
      <c r="BN96" s="1"/>
      <c r="BO96" s="1"/>
      <c r="CA96" s="29"/>
      <c r="CB96" s="44" t="str">
        <f t="shared" si="11"/>
        <v/>
      </c>
      <c r="CC96" s="45" t="str">
        <f t="shared" si="12"/>
        <v/>
      </c>
      <c r="CD96" s="45" t="str">
        <f t="shared" si="13"/>
        <v/>
      </c>
      <c r="CE96" s="44" t="str">
        <f t="shared" si="14"/>
        <v/>
      </c>
      <c r="CF96" s="45" t="str">
        <f t="shared" si="15"/>
        <v/>
      </c>
      <c r="CG96" s="44" t="e">
        <f>IF(AND(#REF!="",#REF!="",#REF!="",#REF!=""),"",SUM(#REF!,#REF!,#REF!,#REF!,#REF!))</f>
        <v>#REF!</v>
      </c>
      <c r="CH96" s="45" t="str">
        <f t="shared" si="16"/>
        <v/>
      </c>
      <c r="CI96" s="44" t="str">
        <f t="shared" si="17"/>
        <v/>
      </c>
      <c r="CJ96" s="45" t="str">
        <f t="shared" si="18"/>
        <v/>
      </c>
      <c r="CK96" s="44" t="str">
        <f t="shared" si="19"/>
        <v/>
      </c>
      <c r="CL96" s="45" t="str">
        <f t="shared" si="20"/>
        <v/>
      </c>
      <c r="CM96" s="44" t="e">
        <f>IF(AND(#REF!="",#REF!="",#REF!="",#REF!=""),"",SUM(#REF!,#REF!,#REF!,#REF!,#REF!))</f>
        <v>#REF!</v>
      </c>
      <c r="CN96" s="45" t="str">
        <f t="shared" si="21"/>
        <v/>
      </c>
      <c r="CO96" s="38"/>
      <c r="CP96" s="38"/>
    </row>
    <row r="97" spans="1:94" ht="24.75" customHeight="1">
      <c r="A97" s="37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9"/>
      <c r="AC97" s="20"/>
      <c r="AD97" s="20"/>
      <c r="AE97" s="8"/>
      <c r="AF97" s="62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8"/>
      <c r="AU97" s="8"/>
      <c r="AV97" s="56"/>
      <c r="AW97" s="60"/>
      <c r="AX97" s="8"/>
      <c r="AY97" s="14"/>
      <c r="AZ97" s="13"/>
      <c r="BA97" s="8"/>
      <c r="BB97" s="14"/>
      <c r="BC97" s="13"/>
      <c r="BD97" s="8"/>
      <c r="BE97" s="14"/>
      <c r="BF97" s="13"/>
      <c r="BG97" s="8"/>
      <c r="BH97" s="14"/>
      <c r="BI97" s="13" t="s">
        <v>447</v>
      </c>
      <c r="BJ97" s="109" t="s">
        <v>447</v>
      </c>
      <c r="BK97" s="1"/>
      <c r="BL97" s="1"/>
      <c r="BM97" s="1"/>
      <c r="BN97" s="1"/>
      <c r="BO97" s="1"/>
      <c r="CA97" s="29"/>
      <c r="CB97" s="44" t="str">
        <f t="shared" si="11"/>
        <v/>
      </c>
      <c r="CC97" s="45" t="str">
        <f t="shared" si="12"/>
        <v/>
      </c>
      <c r="CD97" s="45" t="str">
        <f t="shared" si="13"/>
        <v/>
      </c>
      <c r="CE97" s="44" t="str">
        <f t="shared" si="14"/>
        <v/>
      </c>
      <c r="CF97" s="45" t="str">
        <f t="shared" si="15"/>
        <v/>
      </c>
      <c r="CG97" s="44" t="e">
        <f>IF(AND(#REF!="",#REF!="",#REF!="",#REF!=""),"",SUM(#REF!,#REF!,#REF!,#REF!,#REF!))</f>
        <v>#REF!</v>
      </c>
      <c r="CH97" s="45" t="str">
        <f t="shared" si="16"/>
        <v/>
      </c>
      <c r="CI97" s="44" t="str">
        <f t="shared" si="17"/>
        <v/>
      </c>
      <c r="CJ97" s="45" t="str">
        <f t="shared" si="18"/>
        <v/>
      </c>
      <c r="CK97" s="44" t="str">
        <f t="shared" si="19"/>
        <v/>
      </c>
      <c r="CL97" s="45" t="str">
        <f t="shared" si="20"/>
        <v/>
      </c>
      <c r="CM97" s="44" t="e">
        <f>IF(AND(#REF!="",#REF!="",#REF!="",#REF!=""),"",SUM(#REF!,#REF!,#REF!,#REF!,#REF!))</f>
        <v>#REF!</v>
      </c>
      <c r="CN97" s="45" t="str">
        <f t="shared" si="21"/>
        <v/>
      </c>
      <c r="CO97" s="38"/>
      <c r="CP97" s="38"/>
    </row>
    <row r="98" spans="1:94" ht="24.75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9"/>
      <c r="AC98" s="20"/>
      <c r="AD98" s="20"/>
      <c r="AE98" s="8"/>
      <c r="AF98" s="62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8"/>
      <c r="AU98" s="8"/>
      <c r="AV98" s="56"/>
      <c r="AW98" s="60"/>
      <c r="AX98" s="8"/>
      <c r="AY98" s="14"/>
      <c r="AZ98" s="13"/>
      <c r="BA98" s="8"/>
      <c r="BB98" s="14"/>
      <c r="BC98" s="13"/>
      <c r="BD98" s="8"/>
      <c r="BE98" s="14"/>
      <c r="BF98" s="13"/>
      <c r="BG98" s="8"/>
      <c r="BH98" s="14"/>
      <c r="BI98" s="13" t="s">
        <v>447</v>
      </c>
      <c r="BJ98" s="109" t="s">
        <v>447</v>
      </c>
      <c r="BK98" s="1"/>
      <c r="BL98" s="1"/>
      <c r="BM98" s="1"/>
      <c r="BN98" s="1"/>
      <c r="BO98" s="1"/>
      <c r="CA98" s="29"/>
      <c r="CB98" s="44" t="str">
        <f t="shared" si="11"/>
        <v/>
      </c>
      <c r="CC98" s="45" t="str">
        <f t="shared" si="12"/>
        <v/>
      </c>
      <c r="CD98" s="45" t="str">
        <f t="shared" si="13"/>
        <v/>
      </c>
      <c r="CE98" s="44" t="str">
        <f t="shared" si="14"/>
        <v/>
      </c>
      <c r="CF98" s="45" t="str">
        <f t="shared" si="15"/>
        <v/>
      </c>
      <c r="CG98" s="44" t="e">
        <f>IF(AND(#REF!="",#REF!="",#REF!="",#REF!=""),"",SUM(#REF!,#REF!,#REF!,#REF!,#REF!))</f>
        <v>#REF!</v>
      </c>
      <c r="CH98" s="45" t="str">
        <f t="shared" si="16"/>
        <v/>
      </c>
      <c r="CI98" s="44" t="str">
        <f t="shared" si="17"/>
        <v/>
      </c>
      <c r="CJ98" s="45" t="str">
        <f t="shared" si="18"/>
        <v/>
      </c>
      <c r="CK98" s="44" t="str">
        <f t="shared" si="19"/>
        <v/>
      </c>
      <c r="CL98" s="45" t="str">
        <f t="shared" si="20"/>
        <v/>
      </c>
      <c r="CM98" s="44" t="e">
        <f>IF(AND(#REF!="",#REF!="",#REF!="",#REF!=""),"",SUM(#REF!,#REF!,#REF!,#REF!,#REF!))</f>
        <v>#REF!</v>
      </c>
      <c r="CN98" s="45" t="str">
        <f t="shared" si="21"/>
        <v/>
      </c>
      <c r="CO98" s="38"/>
      <c r="CP98" s="38"/>
    </row>
    <row r="99" spans="1:94" ht="24.75" customHeight="1">
      <c r="A99" s="37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9"/>
      <c r="AC99" s="20"/>
      <c r="AD99" s="20"/>
      <c r="AE99" s="8"/>
      <c r="AF99" s="62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8"/>
      <c r="AU99" s="8"/>
      <c r="AV99" s="56"/>
      <c r="AW99" s="60"/>
      <c r="AX99" s="8"/>
      <c r="AY99" s="14"/>
      <c r="AZ99" s="13"/>
      <c r="BA99" s="8"/>
      <c r="BB99" s="14"/>
      <c r="BC99" s="13"/>
      <c r="BD99" s="8"/>
      <c r="BE99" s="14"/>
      <c r="BF99" s="13"/>
      <c r="BG99" s="8"/>
      <c r="BH99" s="14"/>
      <c r="BI99" s="13" t="s">
        <v>447</v>
      </c>
      <c r="BJ99" s="109" t="s">
        <v>447</v>
      </c>
      <c r="BK99" s="1"/>
      <c r="BL99" s="1"/>
      <c r="BM99" s="1"/>
      <c r="BN99" s="1"/>
      <c r="BO99" s="1"/>
      <c r="CA99" s="29"/>
      <c r="CB99" s="44" t="str">
        <f t="shared" si="11"/>
        <v/>
      </c>
      <c r="CC99" s="45" t="str">
        <f t="shared" si="12"/>
        <v/>
      </c>
      <c r="CD99" s="45" t="str">
        <f t="shared" si="13"/>
        <v/>
      </c>
      <c r="CE99" s="44" t="str">
        <f t="shared" si="14"/>
        <v/>
      </c>
      <c r="CF99" s="45" t="str">
        <f t="shared" si="15"/>
        <v/>
      </c>
      <c r="CG99" s="44" t="e">
        <f>IF(AND(#REF!="",#REF!="",#REF!="",#REF!=""),"",SUM(#REF!,#REF!,#REF!,#REF!,#REF!))</f>
        <v>#REF!</v>
      </c>
      <c r="CH99" s="45" t="str">
        <f t="shared" si="16"/>
        <v/>
      </c>
      <c r="CI99" s="44" t="str">
        <f t="shared" si="17"/>
        <v/>
      </c>
      <c r="CJ99" s="45" t="str">
        <f t="shared" si="18"/>
        <v/>
      </c>
      <c r="CK99" s="44" t="str">
        <f t="shared" si="19"/>
        <v/>
      </c>
      <c r="CL99" s="45" t="str">
        <f t="shared" si="20"/>
        <v/>
      </c>
      <c r="CM99" s="44" t="e">
        <f>IF(AND(#REF!="",#REF!="",#REF!="",#REF!=""),"",SUM(#REF!,#REF!,#REF!,#REF!,#REF!))</f>
        <v>#REF!</v>
      </c>
      <c r="CN99" s="45" t="str">
        <f t="shared" si="21"/>
        <v/>
      </c>
      <c r="CO99" s="38"/>
      <c r="CP99" s="38"/>
    </row>
    <row r="100" spans="1:94" ht="24.75" customHeight="1">
      <c r="A100" s="37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9"/>
      <c r="AC100" s="20"/>
      <c r="AD100" s="20"/>
      <c r="AE100" s="8"/>
      <c r="AF100" s="62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8"/>
      <c r="AU100" s="8"/>
      <c r="AV100" s="56"/>
      <c r="AW100" s="60"/>
      <c r="AX100" s="8"/>
      <c r="AY100" s="14"/>
      <c r="AZ100" s="13"/>
      <c r="BA100" s="8"/>
      <c r="BB100" s="14"/>
      <c r="BC100" s="13"/>
      <c r="BD100" s="8"/>
      <c r="BE100" s="14"/>
      <c r="BF100" s="13"/>
      <c r="BG100" s="8"/>
      <c r="BH100" s="14"/>
      <c r="BI100" s="13" t="s">
        <v>447</v>
      </c>
      <c r="BJ100" s="109" t="s">
        <v>447</v>
      </c>
      <c r="BK100" s="1"/>
      <c r="BL100" s="1"/>
      <c r="BM100" s="1"/>
      <c r="BN100" s="1"/>
      <c r="BO100" s="1"/>
      <c r="CA100" s="29"/>
      <c r="CB100" s="44" t="str">
        <f t="shared" si="11"/>
        <v/>
      </c>
      <c r="CC100" s="45" t="str">
        <f t="shared" si="12"/>
        <v/>
      </c>
      <c r="CD100" s="45" t="str">
        <f t="shared" si="13"/>
        <v/>
      </c>
      <c r="CE100" s="44" t="str">
        <f t="shared" si="14"/>
        <v/>
      </c>
      <c r="CF100" s="45" t="str">
        <f t="shared" si="15"/>
        <v/>
      </c>
      <c r="CG100" s="44" t="e">
        <f>IF(AND(#REF!="",#REF!="",#REF!="",#REF!=""),"",SUM(#REF!,#REF!,#REF!,#REF!,#REF!))</f>
        <v>#REF!</v>
      </c>
      <c r="CH100" s="45" t="str">
        <f t="shared" si="16"/>
        <v/>
      </c>
      <c r="CI100" s="44" t="str">
        <f t="shared" si="17"/>
        <v/>
      </c>
      <c r="CJ100" s="45" t="str">
        <f t="shared" si="18"/>
        <v/>
      </c>
      <c r="CK100" s="44" t="str">
        <f t="shared" si="19"/>
        <v/>
      </c>
      <c r="CL100" s="45" t="str">
        <f t="shared" si="20"/>
        <v/>
      </c>
      <c r="CM100" s="44" t="e">
        <f>IF(AND(#REF!="",#REF!="",#REF!="",#REF!=""),"",SUM(#REF!,#REF!,#REF!,#REF!,#REF!))</f>
        <v>#REF!</v>
      </c>
      <c r="CN100" s="45" t="str">
        <f t="shared" si="21"/>
        <v/>
      </c>
      <c r="CO100" s="38"/>
      <c r="CP100" s="38"/>
    </row>
    <row r="101" spans="1:94" ht="24.75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9"/>
      <c r="AC101" s="20"/>
      <c r="AD101" s="20"/>
      <c r="AE101" s="8"/>
      <c r="AF101" s="62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8"/>
      <c r="AU101" s="8"/>
      <c r="AV101" s="56"/>
      <c r="AW101" s="60"/>
      <c r="AX101" s="8"/>
      <c r="AY101" s="14"/>
      <c r="AZ101" s="13"/>
      <c r="BA101" s="8"/>
      <c r="BB101" s="14"/>
      <c r="BC101" s="13"/>
      <c r="BD101" s="8"/>
      <c r="BE101" s="14"/>
      <c r="BF101" s="13"/>
      <c r="BG101" s="8"/>
      <c r="BH101" s="14"/>
      <c r="BI101" s="13" t="s">
        <v>447</v>
      </c>
      <c r="BJ101" s="109" t="s">
        <v>447</v>
      </c>
      <c r="BK101" s="1"/>
      <c r="BL101" s="1"/>
      <c r="BM101" s="1"/>
      <c r="BN101" s="1"/>
      <c r="BO101" s="1"/>
      <c r="CA101" s="29"/>
      <c r="CB101" s="44" t="str">
        <f t="shared" si="11"/>
        <v/>
      </c>
      <c r="CC101" s="45" t="str">
        <f t="shared" si="12"/>
        <v/>
      </c>
      <c r="CD101" s="45" t="str">
        <f t="shared" si="13"/>
        <v/>
      </c>
      <c r="CE101" s="44" t="str">
        <f t="shared" si="14"/>
        <v/>
      </c>
      <c r="CF101" s="45" t="str">
        <f t="shared" si="15"/>
        <v/>
      </c>
      <c r="CG101" s="44" t="e">
        <f>IF(AND(#REF!="",#REF!="",#REF!="",#REF!=""),"",SUM(#REF!,#REF!,#REF!,#REF!,#REF!))</f>
        <v>#REF!</v>
      </c>
      <c r="CH101" s="45" t="str">
        <f t="shared" si="16"/>
        <v/>
      </c>
      <c r="CI101" s="44" t="str">
        <f t="shared" si="17"/>
        <v/>
      </c>
      <c r="CJ101" s="45" t="str">
        <f t="shared" si="18"/>
        <v/>
      </c>
      <c r="CK101" s="44" t="str">
        <f t="shared" si="19"/>
        <v/>
      </c>
      <c r="CL101" s="45" t="str">
        <f t="shared" si="20"/>
        <v/>
      </c>
      <c r="CM101" s="44" t="e">
        <f>IF(AND(#REF!="",#REF!="",#REF!="",#REF!=""),"",SUM(#REF!,#REF!,#REF!,#REF!,#REF!))</f>
        <v>#REF!</v>
      </c>
      <c r="CN101" s="45" t="str">
        <f t="shared" si="21"/>
        <v/>
      </c>
      <c r="CO101" s="38"/>
      <c r="CP101" s="38"/>
    </row>
    <row r="102" spans="1:94" ht="24.75" customHeight="1">
      <c r="A102" s="37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9"/>
      <c r="AC102" s="20"/>
      <c r="AD102" s="20"/>
      <c r="AE102" s="8"/>
      <c r="AF102" s="62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8"/>
      <c r="AU102" s="8"/>
      <c r="AV102" s="56"/>
      <c r="AW102" s="60"/>
      <c r="AX102" s="8"/>
      <c r="AY102" s="14"/>
      <c r="AZ102" s="13"/>
      <c r="BA102" s="8"/>
      <c r="BB102" s="14"/>
      <c r="BC102" s="13"/>
      <c r="BD102" s="8"/>
      <c r="BE102" s="14"/>
      <c r="BF102" s="13"/>
      <c r="BG102" s="8"/>
      <c r="BH102" s="14"/>
      <c r="BI102" s="13" t="s">
        <v>447</v>
      </c>
      <c r="BJ102" s="109" t="s">
        <v>447</v>
      </c>
      <c r="BK102" s="1"/>
      <c r="BL102" s="1"/>
      <c r="BM102" s="1"/>
      <c r="BN102" s="1"/>
      <c r="BO102" s="1"/>
      <c r="CA102" s="29"/>
      <c r="CB102" s="44" t="str">
        <f t="shared" si="11"/>
        <v/>
      </c>
      <c r="CC102" s="45" t="str">
        <f t="shared" si="12"/>
        <v/>
      </c>
      <c r="CD102" s="45" t="str">
        <f t="shared" si="13"/>
        <v/>
      </c>
      <c r="CE102" s="44" t="str">
        <f t="shared" si="14"/>
        <v/>
      </c>
      <c r="CF102" s="45" t="str">
        <f t="shared" si="15"/>
        <v/>
      </c>
      <c r="CG102" s="44" t="e">
        <f>IF(AND(#REF!="",#REF!="",#REF!="",#REF!=""),"",SUM(#REF!,#REF!,#REF!,#REF!,#REF!))</f>
        <v>#REF!</v>
      </c>
      <c r="CH102" s="45" t="str">
        <f t="shared" si="16"/>
        <v/>
      </c>
      <c r="CI102" s="44" t="str">
        <f t="shared" si="17"/>
        <v/>
      </c>
      <c r="CJ102" s="45" t="str">
        <f t="shared" si="18"/>
        <v/>
      </c>
      <c r="CK102" s="44" t="str">
        <f t="shared" si="19"/>
        <v/>
      </c>
      <c r="CL102" s="45" t="str">
        <f t="shared" si="20"/>
        <v/>
      </c>
      <c r="CM102" s="44" t="e">
        <f>IF(AND(#REF!="",#REF!="",#REF!="",#REF!=""),"",SUM(#REF!,#REF!,#REF!,#REF!,#REF!))</f>
        <v>#REF!</v>
      </c>
      <c r="CN102" s="45" t="str">
        <f t="shared" si="21"/>
        <v/>
      </c>
      <c r="CO102" s="38"/>
      <c r="CP102" s="38"/>
    </row>
    <row r="103" spans="1:94" ht="24.75" customHeight="1">
      <c r="A103" s="37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9"/>
      <c r="AC103" s="20"/>
      <c r="AD103" s="20"/>
      <c r="AE103" s="8"/>
      <c r="AF103" s="62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8"/>
      <c r="AU103" s="8"/>
      <c r="AV103" s="56"/>
      <c r="AW103" s="60"/>
      <c r="AX103" s="8"/>
      <c r="AY103" s="14"/>
      <c r="AZ103" s="13"/>
      <c r="BA103" s="8"/>
      <c r="BB103" s="14"/>
      <c r="BC103" s="13"/>
      <c r="BD103" s="8"/>
      <c r="BE103" s="14"/>
      <c r="BF103" s="13"/>
      <c r="BG103" s="8"/>
      <c r="BH103" s="14"/>
      <c r="BI103" s="13" t="s">
        <v>447</v>
      </c>
      <c r="BJ103" s="109" t="s">
        <v>447</v>
      </c>
      <c r="BK103" s="1"/>
      <c r="BL103" s="1"/>
      <c r="BM103" s="1"/>
      <c r="BN103" s="1"/>
      <c r="BO103" s="1"/>
      <c r="CA103" s="29"/>
      <c r="CB103" s="44" t="str">
        <f t="shared" si="11"/>
        <v/>
      </c>
      <c r="CC103" s="45" t="str">
        <f t="shared" si="12"/>
        <v/>
      </c>
      <c r="CD103" s="45" t="str">
        <f t="shared" si="13"/>
        <v/>
      </c>
      <c r="CE103" s="44" t="str">
        <f t="shared" si="14"/>
        <v/>
      </c>
      <c r="CF103" s="45" t="str">
        <f t="shared" si="15"/>
        <v/>
      </c>
      <c r="CG103" s="44" t="e">
        <f>IF(AND(#REF!="",#REF!="",#REF!="",#REF!=""),"",SUM(#REF!,#REF!,#REF!,#REF!,#REF!))</f>
        <v>#REF!</v>
      </c>
      <c r="CH103" s="45" t="str">
        <f t="shared" si="16"/>
        <v/>
      </c>
      <c r="CI103" s="44" t="str">
        <f t="shared" si="17"/>
        <v/>
      </c>
      <c r="CJ103" s="45" t="str">
        <f t="shared" si="18"/>
        <v/>
      </c>
      <c r="CK103" s="44" t="str">
        <f t="shared" si="19"/>
        <v/>
      </c>
      <c r="CL103" s="45" t="str">
        <f t="shared" si="20"/>
        <v/>
      </c>
      <c r="CM103" s="44" t="e">
        <f>IF(AND(#REF!="",#REF!="",#REF!="",#REF!=""),"",SUM(#REF!,#REF!,#REF!,#REF!,#REF!))</f>
        <v>#REF!</v>
      </c>
      <c r="CN103" s="45" t="str">
        <f t="shared" si="21"/>
        <v/>
      </c>
      <c r="CO103" s="38"/>
      <c r="CP103" s="38"/>
    </row>
    <row r="104" spans="1:94" ht="24.75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9"/>
      <c r="AC104" s="20"/>
      <c r="AD104" s="20"/>
      <c r="AE104" s="8"/>
      <c r="AF104" s="62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8"/>
      <c r="AU104" s="8"/>
      <c r="AV104" s="56"/>
      <c r="AW104" s="60"/>
      <c r="AX104" s="8"/>
      <c r="AY104" s="14"/>
      <c r="AZ104" s="13"/>
      <c r="BA104" s="8"/>
      <c r="BB104" s="14"/>
      <c r="BC104" s="13"/>
      <c r="BD104" s="8"/>
      <c r="BE104" s="14"/>
      <c r="BF104" s="13"/>
      <c r="BG104" s="8"/>
      <c r="BH104" s="14"/>
      <c r="BI104" s="13" t="s">
        <v>447</v>
      </c>
      <c r="BJ104" s="109" t="s">
        <v>447</v>
      </c>
      <c r="BK104" s="1"/>
      <c r="BL104" s="1"/>
      <c r="BM104" s="1"/>
      <c r="BN104" s="1"/>
      <c r="BO104" s="1"/>
      <c r="CA104" s="29"/>
      <c r="CB104" s="44" t="str">
        <f t="shared" si="11"/>
        <v/>
      </c>
      <c r="CC104" s="45" t="str">
        <f t="shared" si="12"/>
        <v/>
      </c>
      <c r="CD104" s="45" t="str">
        <f t="shared" si="13"/>
        <v/>
      </c>
      <c r="CE104" s="44" t="str">
        <f t="shared" si="14"/>
        <v/>
      </c>
      <c r="CF104" s="45" t="str">
        <f t="shared" si="15"/>
        <v/>
      </c>
      <c r="CG104" s="44" t="e">
        <f>IF(AND(#REF!="",#REF!="",#REF!="",#REF!=""),"",SUM(#REF!,#REF!,#REF!,#REF!,#REF!))</f>
        <v>#REF!</v>
      </c>
      <c r="CH104" s="45" t="str">
        <f t="shared" si="16"/>
        <v/>
      </c>
      <c r="CI104" s="44" t="str">
        <f t="shared" si="17"/>
        <v/>
      </c>
      <c r="CJ104" s="45" t="str">
        <f t="shared" si="18"/>
        <v/>
      </c>
      <c r="CK104" s="44" t="str">
        <f t="shared" si="19"/>
        <v/>
      </c>
      <c r="CL104" s="45" t="str">
        <f t="shared" si="20"/>
        <v/>
      </c>
      <c r="CM104" s="44" t="e">
        <f>IF(AND(#REF!="",#REF!="",#REF!="",#REF!=""),"",SUM(#REF!,#REF!,#REF!,#REF!,#REF!))</f>
        <v>#REF!</v>
      </c>
      <c r="CN104" s="45" t="str">
        <f t="shared" si="21"/>
        <v/>
      </c>
      <c r="CO104" s="38"/>
      <c r="CP104" s="38"/>
    </row>
    <row r="105" spans="1:94" ht="24.75" customHeight="1">
      <c r="A105" s="37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9"/>
      <c r="AC105" s="20"/>
      <c r="AD105" s="20"/>
      <c r="AE105" s="8"/>
      <c r="AF105" s="62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8"/>
      <c r="AU105" s="8"/>
      <c r="AV105" s="56"/>
      <c r="AW105" s="60"/>
      <c r="AX105" s="8"/>
      <c r="AY105" s="14"/>
      <c r="AZ105" s="13"/>
      <c r="BA105" s="8"/>
      <c r="BB105" s="14"/>
      <c r="BC105" s="13"/>
      <c r="BD105" s="8"/>
      <c r="BE105" s="14"/>
      <c r="BF105" s="13"/>
      <c r="BG105" s="8"/>
      <c r="BH105" s="14"/>
      <c r="BI105" s="13" t="s">
        <v>447</v>
      </c>
      <c r="BJ105" s="109" t="s">
        <v>447</v>
      </c>
      <c r="BK105" s="1"/>
      <c r="BL105" s="1"/>
      <c r="BM105" s="1"/>
      <c r="BN105" s="1"/>
      <c r="BO105" s="1"/>
      <c r="CA105" s="29"/>
      <c r="CB105" s="44" t="str">
        <f t="shared" si="11"/>
        <v/>
      </c>
      <c r="CC105" s="45" t="str">
        <f t="shared" si="12"/>
        <v/>
      </c>
      <c r="CD105" s="45" t="str">
        <f t="shared" si="13"/>
        <v/>
      </c>
      <c r="CE105" s="44" t="str">
        <f t="shared" si="14"/>
        <v/>
      </c>
      <c r="CF105" s="45" t="str">
        <f t="shared" si="15"/>
        <v/>
      </c>
      <c r="CG105" s="44" t="e">
        <f>IF(AND(#REF!="",#REF!="",#REF!="",#REF!=""),"",SUM(#REF!,#REF!,#REF!,#REF!,#REF!))</f>
        <v>#REF!</v>
      </c>
      <c r="CH105" s="45" t="str">
        <f t="shared" si="16"/>
        <v/>
      </c>
      <c r="CI105" s="44" t="str">
        <f t="shared" si="17"/>
        <v/>
      </c>
      <c r="CJ105" s="45" t="str">
        <f t="shared" si="18"/>
        <v/>
      </c>
      <c r="CK105" s="44" t="str">
        <f t="shared" si="19"/>
        <v/>
      </c>
      <c r="CL105" s="45" t="str">
        <f t="shared" si="20"/>
        <v/>
      </c>
      <c r="CM105" s="44" t="e">
        <f>IF(AND(#REF!="",#REF!="",#REF!="",#REF!=""),"",SUM(#REF!,#REF!,#REF!,#REF!,#REF!))</f>
        <v>#REF!</v>
      </c>
      <c r="CN105" s="45" t="str">
        <f t="shared" si="21"/>
        <v/>
      </c>
      <c r="CO105" s="38"/>
      <c r="CP105" s="38"/>
    </row>
    <row r="106" spans="1:94" ht="24.75" customHeight="1">
      <c r="A106" s="37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9"/>
      <c r="AC106" s="20"/>
      <c r="AD106" s="20"/>
      <c r="AE106" s="8"/>
      <c r="AF106" s="62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8"/>
      <c r="AU106" s="8"/>
      <c r="AV106" s="56"/>
      <c r="AW106" s="60"/>
      <c r="AX106" s="8"/>
      <c r="AY106" s="14"/>
      <c r="AZ106" s="13"/>
      <c r="BA106" s="8"/>
      <c r="BB106" s="14"/>
      <c r="BC106" s="13"/>
      <c r="BD106" s="8"/>
      <c r="BE106" s="14"/>
      <c r="BF106" s="13"/>
      <c r="BG106" s="8"/>
      <c r="BH106" s="14"/>
      <c r="BI106" s="13" t="s">
        <v>447</v>
      </c>
      <c r="BJ106" s="109" t="s">
        <v>447</v>
      </c>
      <c r="BK106" s="1"/>
      <c r="BL106" s="1"/>
      <c r="BM106" s="1"/>
      <c r="BN106" s="1"/>
      <c r="BO106" s="1"/>
      <c r="CA106" s="29"/>
      <c r="CB106" s="44" t="str">
        <f t="shared" si="11"/>
        <v/>
      </c>
      <c r="CC106" s="45" t="str">
        <f t="shared" si="12"/>
        <v/>
      </c>
      <c r="CD106" s="45" t="str">
        <f t="shared" si="13"/>
        <v/>
      </c>
      <c r="CE106" s="44" t="str">
        <f t="shared" si="14"/>
        <v/>
      </c>
      <c r="CF106" s="45" t="str">
        <f t="shared" si="15"/>
        <v/>
      </c>
      <c r="CG106" s="44" t="e">
        <f>IF(AND(#REF!="",#REF!="",#REF!="",#REF!=""),"",SUM(#REF!,#REF!,#REF!,#REF!,#REF!))</f>
        <v>#REF!</v>
      </c>
      <c r="CH106" s="45" t="str">
        <f t="shared" si="16"/>
        <v/>
      </c>
      <c r="CI106" s="44" t="str">
        <f t="shared" si="17"/>
        <v/>
      </c>
      <c r="CJ106" s="45" t="str">
        <f t="shared" si="18"/>
        <v/>
      </c>
      <c r="CK106" s="44" t="str">
        <f t="shared" si="19"/>
        <v/>
      </c>
      <c r="CL106" s="45" t="str">
        <f t="shared" si="20"/>
        <v/>
      </c>
      <c r="CM106" s="44" t="e">
        <f>IF(AND(#REF!="",#REF!="",#REF!="",#REF!=""),"",SUM(#REF!,#REF!,#REF!,#REF!,#REF!))</f>
        <v>#REF!</v>
      </c>
      <c r="CN106" s="45" t="str">
        <f t="shared" si="21"/>
        <v/>
      </c>
      <c r="CO106" s="38"/>
      <c r="CP106" s="38"/>
    </row>
    <row r="107" spans="1:94" ht="24.75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9"/>
      <c r="AC107" s="20"/>
      <c r="AD107" s="20"/>
      <c r="AE107" s="8"/>
      <c r="AF107" s="62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8"/>
      <c r="AU107" s="8"/>
      <c r="AV107" s="56"/>
      <c r="AW107" s="60"/>
      <c r="AX107" s="8"/>
      <c r="AY107" s="14"/>
      <c r="AZ107" s="13"/>
      <c r="BA107" s="8"/>
      <c r="BB107" s="14"/>
      <c r="BC107" s="13"/>
      <c r="BD107" s="8"/>
      <c r="BE107" s="14"/>
      <c r="BF107" s="13"/>
      <c r="BG107" s="8"/>
      <c r="BH107" s="14"/>
      <c r="BI107" s="13" t="s">
        <v>447</v>
      </c>
      <c r="BJ107" s="109" t="s">
        <v>447</v>
      </c>
      <c r="BK107" s="1"/>
      <c r="BL107" s="1"/>
      <c r="BM107" s="1"/>
      <c r="BN107" s="1"/>
      <c r="BO107" s="1"/>
      <c r="CA107" s="29"/>
      <c r="CB107" s="44" t="str">
        <f t="shared" si="11"/>
        <v/>
      </c>
      <c r="CC107" s="45" t="str">
        <f t="shared" si="12"/>
        <v/>
      </c>
      <c r="CD107" s="45" t="str">
        <f t="shared" si="13"/>
        <v/>
      </c>
      <c r="CE107" s="44" t="str">
        <f t="shared" si="14"/>
        <v/>
      </c>
      <c r="CF107" s="45" t="str">
        <f t="shared" si="15"/>
        <v/>
      </c>
      <c r="CG107" s="44" t="e">
        <f>IF(AND(#REF!="",#REF!="",#REF!="",#REF!=""),"",SUM(#REF!,#REF!,#REF!,#REF!,#REF!))</f>
        <v>#REF!</v>
      </c>
      <c r="CH107" s="45" t="str">
        <f t="shared" si="16"/>
        <v/>
      </c>
      <c r="CI107" s="44" t="str">
        <f t="shared" si="17"/>
        <v/>
      </c>
      <c r="CJ107" s="45" t="str">
        <f t="shared" si="18"/>
        <v/>
      </c>
      <c r="CK107" s="44" t="str">
        <f t="shared" si="19"/>
        <v/>
      </c>
      <c r="CL107" s="45" t="str">
        <f t="shared" si="20"/>
        <v/>
      </c>
      <c r="CM107" s="44" t="e">
        <f>IF(AND(#REF!="",#REF!="",#REF!="",#REF!=""),"",SUM(#REF!,#REF!,#REF!,#REF!,#REF!))</f>
        <v>#REF!</v>
      </c>
      <c r="CN107" s="45" t="str">
        <f t="shared" si="21"/>
        <v/>
      </c>
      <c r="CO107" s="38"/>
      <c r="CP107" s="38"/>
    </row>
    <row r="108" spans="1:94" ht="24.75" customHeight="1">
      <c r="A108" s="37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9"/>
      <c r="AC108" s="20"/>
      <c r="AD108" s="20"/>
      <c r="AE108" s="8"/>
      <c r="AF108" s="62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8"/>
      <c r="AU108" s="8"/>
      <c r="AV108" s="56"/>
      <c r="AW108" s="60"/>
      <c r="AX108" s="8"/>
      <c r="AY108" s="14"/>
      <c r="AZ108" s="13"/>
      <c r="BA108" s="8"/>
      <c r="BB108" s="14"/>
      <c r="BC108" s="13"/>
      <c r="BD108" s="8"/>
      <c r="BE108" s="14"/>
      <c r="BF108" s="13"/>
      <c r="BG108" s="8"/>
      <c r="BH108" s="14"/>
      <c r="BI108" s="13" t="s">
        <v>447</v>
      </c>
      <c r="BJ108" s="109" t="s">
        <v>447</v>
      </c>
      <c r="BK108" s="1"/>
      <c r="BL108" s="1"/>
      <c r="BM108" s="1"/>
      <c r="BN108" s="1"/>
      <c r="BO108" s="1"/>
      <c r="CA108" s="29"/>
      <c r="CB108" s="44" t="str">
        <f t="shared" si="11"/>
        <v/>
      </c>
      <c r="CC108" s="45" t="str">
        <f t="shared" si="12"/>
        <v/>
      </c>
      <c r="CD108" s="45" t="str">
        <f t="shared" si="13"/>
        <v/>
      </c>
      <c r="CE108" s="44" t="str">
        <f t="shared" si="14"/>
        <v/>
      </c>
      <c r="CF108" s="45" t="str">
        <f t="shared" si="15"/>
        <v/>
      </c>
      <c r="CG108" s="44" t="e">
        <f>IF(AND(#REF!="",#REF!="",#REF!="",#REF!=""),"",SUM(#REF!,#REF!,#REF!,#REF!,#REF!))</f>
        <v>#REF!</v>
      </c>
      <c r="CH108" s="45" t="str">
        <f t="shared" si="16"/>
        <v/>
      </c>
      <c r="CI108" s="44" t="str">
        <f t="shared" si="17"/>
        <v/>
      </c>
      <c r="CJ108" s="45" t="str">
        <f t="shared" si="18"/>
        <v/>
      </c>
      <c r="CK108" s="44" t="str">
        <f t="shared" si="19"/>
        <v/>
      </c>
      <c r="CL108" s="45" t="str">
        <f t="shared" si="20"/>
        <v/>
      </c>
      <c r="CM108" s="44" t="e">
        <f>IF(AND(#REF!="",#REF!="",#REF!="",#REF!=""),"",SUM(#REF!,#REF!,#REF!,#REF!,#REF!))</f>
        <v>#REF!</v>
      </c>
      <c r="CN108" s="45" t="str">
        <f t="shared" si="21"/>
        <v/>
      </c>
      <c r="CO108" s="38"/>
      <c r="CP108" s="38"/>
    </row>
    <row r="109" spans="1:94" ht="24.75" customHeight="1">
      <c r="A109" s="37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9"/>
      <c r="AC109" s="20"/>
      <c r="AD109" s="20"/>
      <c r="AE109" s="8"/>
      <c r="AF109" s="62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8"/>
      <c r="AU109" s="8"/>
      <c r="AV109" s="56"/>
      <c r="AW109" s="60"/>
      <c r="AX109" s="8"/>
      <c r="AY109" s="14"/>
      <c r="AZ109" s="13"/>
      <c r="BA109" s="8"/>
      <c r="BB109" s="14"/>
      <c r="BC109" s="13"/>
      <c r="BD109" s="8"/>
      <c r="BE109" s="14"/>
      <c r="BF109" s="13"/>
      <c r="BG109" s="8"/>
      <c r="BH109" s="14"/>
      <c r="BI109" s="13" t="s">
        <v>447</v>
      </c>
      <c r="BJ109" s="109" t="s">
        <v>447</v>
      </c>
      <c r="BK109" s="1"/>
      <c r="BL109" s="1"/>
      <c r="BM109" s="1"/>
      <c r="BN109" s="1"/>
      <c r="BO109" s="1"/>
      <c r="CA109" s="29"/>
      <c r="CB109" s="44" t="str">
        <f t="shared" si="11"/>
        <v/>
      </c>
      <c r="CC109" s="45" t="str">
        <f t="shared" si="12"/>
        <v/>
      </c>
      <c r="CD109" s="45" t="str">
        <f t="shared" si="13"/>
        <v/>
      </c>
      <c r="CE109" s="44" t="str">
        <f t="shared" si="14"/>
        <v/>
      </c>
      <c r="CF109" s="45" t="str">
        <f t="shared" si="15"/>
        <v/>
      </c>
      <c r="CG109" s="44" t="e">
        <f>IF(AND(#REF!="",#REF!="",#REF!="",#REF!=""),"",SUM(#REF!,#REF!,#REF!,#REF!,#REF!))</f>
        <v>#REF!</v>
      </c>
      <c r="CH109" s="45" t="str">
        <f t="shared" si="16"/>
        <v/>
      </c>
      <c r="CI109" s="44" t="str">
        <f t="shared" si="17"/>
        <v/>
      </c>
      <c r="CJ109" s="45" t="str">
        <f t="shared" si="18"/>
        <v/>
      </c>
      <c r="CK109" s="44" t="str">
        <f t="shared" si="19"/>
        <v/>
      </c>
      <c r="CL109" s="45" t="str">
        <f t="shared" si="20"/>
        <v/>
      </c>
      <c r="CM109" s="44" t="e">
        <f>IF(AND(#REF!="",#REF!="",#REF!="",#REF!=""),"",SUM(#REF!,#REF!,#REF!,#REF!,#REF!))</f>
        <v>#REF!</v>
      </c>
      <c r="CN109" s="45" t="str">
        <f t="shared" si="21"/>
        <v/>
      </c>
      <c r="CO109" s="38"/>
      <c r="CP109" s="38"/>
    </row>
    <row r="110" spans="1:94" ht="24.75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9"/>
      <c r="AC110" s="20"/>
      <c r="AD110" s="20"/>
      <c r="AE110" s="8"/>
      <c r="AF110" s="62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8"/>
      <c r="AU110" s="8"/>
      <c r="AV110" s="56"/>
      <c r="AW110" s="60"/>
      <c r="AX110" s="8"/>
      <c r="AY110" s="14"/>
      <c r="AZ110" s="13"/>
      <c r="BA110" s="8"/>
      <c r="BB110" s="14"/>
      <c r="BC110" s="13"/>
      <c r="BD110" s="8"/>
      <c r="BE110" s="14"/>
      <c r="BF110" s="13"/>
      <c r="BG110" s="8"/>
      <c r="BH110" s="14"/>
      <c r="BI110" s="13" t="s">
        <v>447</v>
      </c>
      <c r="BJ110" s="109" t="s">
        <v>447</v>
      </c>
      <c r="BK110" s="1"/>
      <c r="BL110" s="1"/>
      <c r="BM110" s="1"/>
      <c r="BN110" s="1"/>
      <c r="BO110" s="1"/>
      <c r="CA110" s="29"/>
      <c r="CB110" s="44" t="str">
        <f t="shared" si="11"/>
        <v/>
      </c>
      <c r="CC110" s="45" t="str">
        <f t="shared" si="12"/>
        <v/>
      </c>
      <c r="CD110" s="45" t="str">
        <f t="shared" si="13"/>
        <v/>
      </c>
      <c r="CE110" s="44" t="str">
        <f t="shared" si="14"/>
        <v/>
      </c>
      <c r="CF110" s="45" t="str">
        <f t="shared" si="15"/>
        <v/>
      </c>
      <c r="CG110" s="44" t="e">
        <f>IF(AND(#REF!="",#REF!="",#REF!="",#REF!=""),"",SUM(#REF!,#REF!,#REF!,#REF!,#REF!))</f>
        <v>#REF!</v>
      </c>
      <c r="CH110" s="45" t="str">
        <f t="shared" si="16"/>
        <v/>
      </c>
      <c r="CI110" s="44" t="str">
        <f t="shared" si="17"/>
        <v/>
      </c>
      <c r="CJ110" s="45" t="str">
        <f t="shared" si="18"/>
        <v/>
      </c>
      <c r="CK110" s="44" t="str">
        <f t="shared" si="19"/>
        <v/>
      </c>
      <c r="CL110" s="45" t="str">
        <f t="shared" si="20"/>
        <v/>
      </c>
      <c r="CM110" s="44" t="e">
        <f>IF(AND(#REF!="",#REF!="",#REF!="",#REF!=""),"",SUM(#REF!,#REF!,#REF!,#REF!,#REF!))</f>
        <v>#REF!</v>
      </c>
      <c r="CN110" s="45" t="str">
        <f t="shared" si="21"/>
        <v/>
      </c>
      <c r="CO110" s="38"/>
      <c r="CP110" s="38"/>
    </row>
    <row r="111" spans="1:94" ht="24.75" customHeight="1">
      <c r="A111" s="37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9"/>
      <c r="AC111" s="20"/>
      <c r="AD111" s="20"/>
      <c r="AE111" s="8"/>
      <c r="AF111" s="62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8"/>
      <c r="AU111" s="8"/>
      <c r="AV111" s="56"/>
      <c r="AW111" s="60"/>
      <c r="AX111" s="8"/>
      <c r="AY111" s="14"/>
      <c r="AZ111" s="13"/>
      <c r="BA111" s="8"/>
      <c r="BB111" s="14"/>
      <c r="BC111" s="13"/>
      <c r="BD111" s="8"/>
      <c r="BE111" s="14"/>
      <c r="BF111" s="13"/>
      <c r="BG111" s="8"/>
      <c r="BH111" s="14"/>
      <c r="BI111" s="13" t="s">
        <v>447</v>
      </c>
      <c r="BJ111" s="109" t="s">
        <v>447</v>
      </c>
      <c r="BK111" s="1"/>
      <c r="BL111" s="1"/>
      <c r="BM111" s="1"/>
      <c r="BN111" s="1"/>
      <c r="BO111" s="1"/>
      <c r="CA111" s="29"/>
      <c r="CB111" s="44" t="str">
        <f t="shared" si="11"/>
        <v/>
      </c>
      <c r="CC111" s="45" t="str">
        <f t="shared" si="12"/>
        <v/>
      </c>
      <c r="CD111" s="45" t="str">
        <f t="shared" si="13"/>
        <v/>
      </c>
      <c r="CE111" s="44" t="str">
        <f t="shared" si="14"/>
        <v/>
      </c>
      <c r="CF111" s="45" t="str">
        <f t="shared" si="15"/>
        <v/>
      </c>
      <c r="CG111" s="44" t="e">
        <f>IF(AND(#REF!="",#REF!="",#REF!="",#REF!=""),"",SUM(#REF!,#REF!,#REF!,#REF!,#REF!))</f>
        <v>#REF!</v>
      </c>
      <c r="CH111" s="45" t="str">
        <f t="shared" si="16"/>
        <v/>
      </c>
      <c r="CI111" s="44" t="str">
        <f t="shared" si="17"/>
        <v/>
      </c>
      <c r="CJ111" s="45" t="str">
        <f t="shared" si="18"/>
        <v/>
      </c>
      <c r="CK111" s="44" t="str">
        <f t="shared" si="19"/>
        <v/>
      </c>
      <c r="CL111" s="45" t="str">
        <f t="shared" si="20"/>
        <v/>
      </c>
      <c r="CM111" s="44" t="e">
        <f>IF(AND(#REF!="",#REF!="",#REF!="",#REF!=""),"",SUM(#REF!,#REF!,#REF!,#REF!,#REF!))</f>
        <v>#REF!</v>
      </c>
      <c r="CN111" s="45" t="str">
        <f t="shared" si="21"/>
        <v/>
      </c>
      <c r="CO111" s="38"/>
      <c r="CP111" s="38"/>
    </row>
    <row r="112" spans="1:94" ht="24.75" customHeight="1">
      <c r="A112" s="37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9"/>
      <c r="AC112" s="20"/>
      <c r="AD112" s="20"/>
      <c r="AE112" s="8"/>
      <c r="AF112" s="62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8"/>
      <c r="AU112" s="8"/>
      <c r="AV112" s="56"/>
      <c r="AW112" s="60"/>
      <c r="AX112" s="8"/>
      <c r="AY112" s="14"/>
      <c r="AZ112" s="13"/>
      <c r="BA112" s="8"/>
      <c r="BB112" s="14"/>
      <c r="BC112" s="13"/>
      <c r="BD112" s="8"/>
      <c r="BE112" s="14"/>
      <c r="BF112" s="13"/>
      <c r="BG112" s="8"/>
      <c r="BH112" s="14"/>
      <c r="BI112" s="13" t="s">
        <v>447</v>
      </c>
      <c r="BJ112" s="109" t="s">
        <v>447</v>
      </c>
      <c r="BK112" s="1"/>
      <c r="BL112" s="1"/>
      <c r="BM112" s="1"/>
      <c r="BN112" s="1"/>
      <c r="BO112" s="1"/>
      <c r="CA112" s="29"/>
      <c r="CB112" s="44" t="str">
        <f t="shared" si="11"/>
        <v/>
      </c>
      <c r="CC112" s="45" t="str">
        <f t="shared" si="12"/>
        <v/>
      </c>
      <c r="CD112" s="45" t="str">
        <f t="shared" si="13"/>
        <v/>
      </c>
      <c r="CE112" s="44" t="str">
        <f t="shared" si="14"/>
        <v/>
      </c>
      <c r="CF112" s="45" t="str">
        <f t="shared" si="15"/>
        <v/>
      </c>
      <c r="CG112" s="44" t="e">
        <f>IF(AND(#REF!="",#REF!="",#REF!="",#REF!=""),"",SUM(#REF!,#REF!,#REF!,#REF!,#REF!))</f>
        <v>#REF!</v>
      </c>
      <c r="CH112" s="45" t="str">
        <f t="shared" si="16"/>
        <v/>
      </c>
      <c r="CI112" s="44" t="str">
        <f t="shared" si="17"/>
        <v/>
      </c>
      <c r="CJ112" s="45" t="str">
        <f t="shared" si="18"/>
        <v/>
      </c>
      <c r="CK112" s="44" t="str">
        <f t="shared" si="19"/>
        <v/>
      </c>
      <c r="CL112" s="45" t="str">
        <f t="shared" si="20"/>
        <v/>
      </c>
      <c r="CM112" s="44" t="e">
        <f>IF(AND(#REF!="",#REF!="",#REF!="",#REF!=""),"",SUM(#REF!,#REF!,#REF!,#REF!,#REF!))</f>
        <v>#REF!</v>
      </c>
      <c r="CN112" s="45" t="str">
        <f t="shared" si="21"/>
        <v/>
      </c>
      <c r="CO112" s="38"/>
      <c r="CP112" s="38"/>
    </row>
    <row r="113" spans="1:94" ht="24.75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9"/>
      <c r="AC113" s="20"/>
      <c r="AD113" s="20"/>
      <c r="AE113" s="8"/>
      <c r="AF113" s="62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8"/>
      <c r="AU113" s="8"/>
      <c r="AV113" s="56"/>
      <c r="AW113" s="60"/>
      <c r="AX113" s="8"/>
      <c r="AY113" s="14"/>
      <c r="AZ113" s="13"/>
      <c r="BA113" s="8"/>
      <c r="BB113" s="14"/>
      <c r="BC113" s="13"/>
      <c r="BD113" s="8"/>
      <c r="BE113" s="14"/>
      <c r="BF113" s="13"/>
      <c r="BG113" s="8"/>
      <c r="BH113" s="14"/>
      <c r="BI113" s="13" t="s">
        <v>447</v>
      </c>
      <c r="BJ113" s="109" t="s">
        <v>447</v>
      </c>
      <c r="BK113" s="1"/>
      <c r="BL113" s="1"/>
      <c r="BM113" s="1"/>
      <c r="BN113" s="1"/>
      <c r="BO113" s="1"/>
      <c r="CA113" s="29"/>
      <c r="CB113" s="44" t="str">
        <f t="shared" si="11"/>
        <v/>
      </c>
      <c r="CC113" s="45" t="str">
        <f t="shared" si="12"/>
        <v/>
      </c>
      <c r="CD113" s="45" t="str">
        <f t="shared" si="13"/>
        <v/>
      </c>
      <c r="CE113" s="44" t="str">
        <f t="shared" si="14"/>
        <v/>
      </c>
      <c r="CF113" s="45" t="str">
        <f t="shared" si="15"/>
        <v/>
      </c>
      <c r="CG113" s="44" t="e">
        <f>IF(AND(#REF!="",#REF!="",#REF!="",#REF!=""),"",SUM(#REF!,#REF!,#REF!,#REF!,#REF!))</f>
        <v>#REF!</v>
      </c>
      <c r="CH113" s="45" t="str">
        <f t="shared" si="16"/>
        <v/>
      </c>
      <c r="CI113" s="44" t="str">
        <f t="shared" si="17"/>
        <v/>
      </c>
      <c r="CJ113" s="45" t="str">
        <f t="shared" si="18"/>
        <v/>
      </c>
      <c r="CK113" s="44" t="str">
        <f t="shared" si="19"/>
        <v/>
      </c>
      <c r="CL113" s="45" t="str">
        <f t="shared" si="20"/>
        <v/>
      </c>
      <c r="CM113" s="44" t="e">
        <f>IF(AND(#REF!="",#REF!="",#REF!="",#REF!=""),"",SUM(#REF!,#REF!,#REF!,#REF!,#REF!))</f>
        <v>#REF!</v>
      </c>
      <c r="CN113" s="45" t="str">
        <f t="shared" si="21"/>
        <v/>
      </c>
      <c r="CO113" s="38"/>
      <c r="CP113" s="38"/>
    </row>
    <row r="114" spans="1:94" ht="24.75" customHeight="1">
      <c r="A114" s="37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9"/>
      <c r="AC114" s="20"/>
      <c r="AD114" s="20"/>
      <c r="AE114" s="8"/>
      <c r="AF114" s="62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8"/>
      <c r="AU114" s="8"/>
      <c r="AV114" s="56"/>
      <c r="AW114" s="60"/>
      <c r="AX114" s="8"/>
      <c r="AY114" s="14"/>
      <c r="AZ114" s="13"/>
      <c r="BA114" s="8"/>
      <c r="BB114" s="14"/>
      <c r="BC114" s="13"/>
      <c r="BD114" s="8"/>
      <c r="BE114" s="14"/>
      <c r="BF114" s="13"/>
      <c r="BG114" s="8"/>
      <c r="BH114" s="14"/>
      <c r="BI114" s="13" t="s">
        <v>447</v>
      </c>
      <c r="BJ114" s="109" t="s">
        <v>447</v>
      </c>
      <c r="BK114" s="1"/>
      <c r="BL114" s="1"/>
      <c r="BM114" s="1"/>
      <c r="BN114" s="1"/>
      <c r="BO114" s="1"/>
      <c r="CA114" s="29"/>
      <c r="CB114" s="44" t="str">
        <f t="shared" si="11"/>
        <v/>
      </c>
      <c r="CC114" s="45" t="str">
        <f t="shared" si="12"/>
        <v/>
      </c>
      <c r="CD114" s="45" t="str">
        <f t="shared" si="13"/>
        <v/>
      </c>
      <c r="CE114" s="44" t="str">
        <f t="shared" si="14"/>
        <v/>
      </c>
      <c r="CF114" s="45" t="str">
        <f t="shared" si="15"/>
        <v/>
      </c>
      <c r="CG114" s="44" t="e">
        <f>IF(AND(#REF!="",#REF!="",#REF!="",#REF!=""),"",SUM(#REF!,#REF!,#REF!,#REF!,#REF!))</f>
        <v>#REF!</v>
      </c>
      <c r="CH114" s="45" t="str">
        <f t="shared" si="16"/>
        <v/>
      </c>
      <c r="CI114" s="44" t="str">
        <f t="shared" si="17"/>
        <v/>
      </c>
      <c r="CJ114" s="45" t="str">
        <f t="shared" si="18"/>
        <v/>
      </c>
      <c r="CK114" s="44" t="str">
        <f t="shared" si="19"/>
        <v/>
      </c>
      <c r="CL114" s="45" t="str">
        <f t="shared" si="20"/>
        <v/>
      </c>
      <c r="CM114" s="44" t="e">
        <f>IF(AND(#REF!="",#REF!="",#REF!="",#REF!=""),"",SUM(#REF!,#REF!,#REF!,#REF!,#REF!))</f>
        <v>#REF!</v>
      </c>
      <c r="CN114" s="45" t="str">
        <f t="shared" si="21"/>
        <v/>
      </c>
      <c r="CO114" s="38"/>
      <c r="CP114" s="38"/>
    </row>
    <row r="115" spans="1:94" ht="24.75" customHeight="1">
      <c r="A115" s="37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9"/>
      <c r="AC115" s="20"/>
      <c r="AD115" s="20"/>
      <c r="AE115" s="8"/>
      <c r="AF115" s="62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8"/>
      <c r="AU115" s="8"/>
      <c r="AV115" s="56"/>
      <c r="AW115" s="60"/>
      <c r="AX115" s="8"/>
      <c r="AY115" s="14"/>
      <c r="AZ115" s="13"/>
      <c r="BA115" s="8"/>
      <c r="BB115" s="14"/>
      <c r="BC115" s="13"/>
      <c r="BD115" s="8"/>
      <c r="BE115" s="14"/>
      <c r="BF115" s="13"/>
      <c r="BG115" s="8"/>
      <c r="BH115" s="14"/>
      <c r="BI115" s="13" t="s">
        <v>447</v>
      </c>
      <c r="BJ115" s="109" t="s">
        <v>447</v>
      </c>
      <c r="BK115" s="1"/>
      <c r="BL115" s="1"/>
      <c r="BM115" s="1"/>
      <c r="BN115" s="1"/>
      <c r="BO115" s="1"/>
      <c r="CA115" s="29"/>
      <c r="CB115" s="44" t="str">
        <f t="shared" si="11"/>
        <v/>
      </c>
      <c r="CC115" s="45" t="str">
        <f t="shared" si="12"/>
        <v/>
      </c>
      <c r="CD115" s="45" t="str">
        <f t="shared" si="13"/>
        <v/>
      </c>
      <c r="CE115" s="44" t="str">
        <f t="shared" si="14"/>
        <v/>
      </c>
      <c r="CF115" s="45" t="str">
        <f t="shared" si="15"/>
        <v/>
      </c>
      <c r="CG115" s="44" t="e">
        <f>IF(AND(#REF!="",#REF!="",#REF!="",#REF!=""),"",SUM(#REF!,#REF!,#REF!,#REF!,#REF!))</f>
        <v>#REF!</v>
      </c>
      <c r="CH115" s="45" t="str">
        <f t="shared" si="16"/>
        <v/>
      </c>
      <c r="CI115" s="44" t="str">
        <f t="shared" si="17"/>
        <v/>
      </c>
      <c r="CJ115" s="45" t="str">
        <f t="shared" si="18"/>
        <v/>
      </c>
      <c r="CK115" s="44" t="str">
        <f t="shared" si="19"/>
        <v/>
      </c>
      <c r="CL115" s="45" t="str">
        <f t="shared" si="20"/>
        <v/>
      </c>
      <c r="CM115" s="44" t="e">
        <f>IF(AND(#REF!="",#REF!="",#REF!="",#REF!=""),"",SUM(#REF!,#REF!,#REF!,#REF!,#REF!))</f>
        <v>#REF!</v>
      </c>
      <c r="CN115" s="45" t="str">
        <f t="shared" si="21"/>
        <v/>
      </c>
      <c r="CO115" s="38"/>
      <c r="CP115" s="38"/>
    </row>
    <row r="116" spans="1:94" ht="24.75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9"/>
      <c r="AC116" s="20"/>
      <c r="AD116" s="20"/>
      <c r="AE116" s="8"/>
      <c r="AF116" s="62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8"/>
      <c r="AU116" s="8"/>
      <c r="AV116" s="56"/>
      <c r="AW116" s="60"/>
      <c r="AX116" s="8"/>
      <c r="AY116" s="14"/>
      <c r="AZ116" s="13"/>
      <c r="BA116" s="8"/>
      <c r="BB116" s="14"/>
      <c r="BC116" s="13"/>
      <c r="BD116" s="8"/>
      <c r="BE116" s="14"/>
      <c r="BF116" s="13"/>
      <c r="BG116" s="8"/>
      <c r="BH116" s="14"/>
      <c r="BI116" s="13" t="s">
        <v>447</v>
      </c>
      <c r="BJ116" s="109" t="s">
        <v>447</v>
      </c>
      <c r="BK116" s="1"/>
      <c r="BL116" s="1"/>
      <c r="BM116" s="1"/>
      <c r="BN116" s="1"/>
      <c r="BO116" s="1"/>
      <c r="CA116" s="29"/>
      <c r="CB116" s="44" t="str">
        <f t="shared" si="11"/>
        <v/>
      </c>
      <c r="CC116" s="45" t="str">
        <f t="shared" si="12"/>
        <v/>
      </c>
      <c r="CD116" s="45" t="str">
        <f t="shared" si="13"/>
        <v/>
      </c>
      <c r="CE116" s="44" t="str">
        <f t="shared" si="14"/>
        <v/>
      </c>
      <c r="CF116" s="45" t="str">
        <f t="shared" si="15"/>
        <v/>
      </c>
      <c r="CG116" s="44" t="e">
        <f>IF(AND(#REF!="",#REF!="",#REF!="",#REF!=""),"",SUM(#REF!,#REF!,#REF!,#REF!,#REF!))</f>
        <v>#REF!</v>
      </c>
      <c r="CH116" s="45" t="str">
        <f t="shared" si="16"/>
        <v/>
      </c>
      <c r="CI116" s="44" t="str">
        <f t="shared" si="17"/>
        <v/>
      </c>
      <c r="CJ116" s="45" t="str">
        <f t="shared" si="18"/>
        <v/>
      </c>
      <c r="CK116" s="44" t="str">
        <f t="shared" si="19"/>
        <v/>
      </c>
      <c r="CL116" s="45" t="str">
        <f t="shared" si="20"/>
        <v/>
      </c>
      <c r="CM116" s="44" t="e">
        <f>IF(AND(#REF!="",#REF!="",#REF!="",#REF!=""),"",SUM(#REF!,#REF!,#REF!,#REF!,#REF!))</f>
        <v>#REF!</v>
      </c>
      <c r="CN116" s="45" t="str">
        <f t="shared" si="21"/>
        <v/>
      </c>
      <c r="CO116" s="38"/>
      <c r="CP116" s="38"/>
    </row>
    <row r="117" spans="1:94" ht="24.75" customHeight="1">
      <c r="A117" s="37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9"/>
      <c r="AC117" s="20"/>
      <c r="AD117" s="20"/>
      <c r="AE117" s="8"/>
      <c r="AF117" s="62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8"/>
      <c r="AU117" s="8"/>
      <c r="AV117" s="56"/>
      <c r="AW117" s="60"/>
      <c r="AX117" s="8"/>
      <c r="AY117" s="14"/>
      <c r="AZ117" s="13"/>
      <c r="BA117" s="8"/>
      <c r="BB117" s="14"/>
      <c r="BC117" s="13"/>
      <c r="BD117" s="8"/>
      <c r="BE117" s="14"/>
      <c r="BF117" s="13"/>
      <c r="BG117" s="8"/>
      <c r="BH117" s="14"/>
      <c r="BI117" s="13" t="s">
        <v>447</v>
      </c>
      <c r="BJ117" s="109" t="s">
        <v>447</v>
      </c>
      <c r="BK117" s="1"/>
      <c r="BL117" s="1"/>
      <c r="BM117" s="1"/>
      <c r="BN117" s="1"/>
      <c r="BO117" s="1"/>
      <c r="CA117" s="29"/>
      <c r="CB117" s="44" t="str">
        <f t="shared" si="11"/>
        <v/>
      </c>
      <c r="CC117" s="45" t="str">
        <f t="shared" si="12"/>
        <v/>
      </c>
      <c r="CD117" s="45" t="str">
        <f t="shared" si="13"/>
        <v/>
      </c>
      <c r="CE117" s="44" t="str">
        <f t="shared" si="14"/>
        <v/>
      </c>
      <c r="CF117" s="45" t="str">
        <f t="shared" si="15"/>
        <v/>
      </c>
      <c r="CG117" s="44" t="e">
        <f>IF(AND(#REF!="",#REF!="",#REF!="",#REF!=""),"",SUM(#REF!,#REF!,#REF!,#REF!,#REF!))</f>
        <v>#REF!</v>
      </c>
      <c r="CH117" s="45" t="str">
        <f t="shared" si="16"/>
        <v/>
      </c>
      <c r="CI117" s="44" t="str">
        <f t="shared" si="17"/>
        <v/>
      </c>
      <c r="CJ117" s="45" t="str">
        <f t="shared" si="18"/>
        <v/>
      </c>
      <c r="CK117" s="44" t="str">
        <f t="shared" si="19"/>
        <v/>
      </c>
      <c r="CL117" s="45" t="str">
        <f t="shared" si="20"/>
        <v/>
      </c>
      <c r="CM117" s="44" t="e">
        <f>IF(AND(#REF!="",#REF!="",#REF!="",#REF!=""),"",SUM(#REF!,#REF!,#REF!,#REF!,#REF!))</f>
        <v>#REF!</v>
      </c>
      <c r="CN117" s="45" t="str">
        <f t="shared" si="21"/>
        <v/>
      </c>
      <c r="CO117" s="38"/>
      <c r="CP117" s="38"/>
    </row>
    <row r="118" spans="1:94" ht="24.75" customHeight="1">
      <c r="A118" s="37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9"/>
      <c r="AC118" s="20"/>
      <c r="AD118" s="20"/>
      <c r="AE118" s="8"/>
      <c r="AF118" s="62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8"/>
      <c r="AU118" s="8"/>
      <c r="AV118" s="56"/>
      <c r="AW118" s="60"/>
      <c r="AX118" s="8"/>
      <c r="AY118" s="14"/>
      <c r="AZ118" s="13"/>
      <c r="BA118" s="8"/>
      <c r="BB118" s="14"/>
      <c r="BC118" s="13"/>
      <c r="BD118" s="8"/>
      <c r="BE118" s="14"/>
      <c r="BF118" s="13"/>
      <c r="BG118" s="8"/>
      <c r="BH118" s="14"/>
      <c r="BI118" s="13" t="s">
        <v>447</v>
      </c>
      <c r="BJ118" s="109" t="s">
        <v>447</v>
      </c>
      <c r="BK118" s="1"/>
      <c r="BL118" s="1"/>
      <c r="BM118" s="1"/>
      <c r="BN118" s="1"/>
      <c r="BO118" s="1"/>
      <c r="CA118" s="29"/>
      <c r="CB118" s="44" t="str">
        <f t="shared" si="11"/>
        <v/>
      </c>
      <c r="CC118" s="45" t="str">
        <f t="shared" si="12"/>
        <v/>
      </c>
      <c r="CD118" s="45" t="str">
        <f t="shared" si="13"/>
        <v/>
      </c>
      <c r="CE118" s="44" t="str">
        <f t="shared" si="14"/>
        <v/>
      </c>
      <c r="CF118" s="45" t="str">
        <f t="shared" si="15"/>
        <v/>
      </c>
      <c r="CG118" s="44" t="e">
        <f>IF(AND(#REF!="",#REF!="",#REF!="",#REF!=""),"",SUM(#REF!,#REF!,#REF!,#REF!,#REF!))</f>
        <v>#REF!</v>
      </c>
      <c r="CH118" s="45" t="str">
        <f t="shared" si="16"/>
        <v/>
      </c>
      <c r="CI118" s="44" t="str">
        <f t="shared" si="17"/>
        <v/>
      </c>
      <c r="CJ118" s="45" t="str">
        <f t="shared" si="18"/>
        <v/>
      </c>
      <c r="CK118" s="44" t="str">
        <f t="shared" si="19"/>
        <v/>
      </c>
      <c r="CL118" s="45" t="str">
        <f t="shared" si="20"/>
        <v/>
      </c>
      <c r="CM118" s="44" t="e">
        <f>IF(AND(#REF!="",#REF!="",#REF!="",#REF!=""),"",SUM(#REF!,#REF!,#REF!,#REF!,#REF!))</f>
        <v>#REF!</v>
      </c>
      <c r="CN118" s="45" t="str">
        <f t="shared" si="21"/>
        <v/>
      </c>
      <c r="CO118" s="38"/>
      <c r="CP118" s="38"/>
    </row>
    <row r="119" spans="1:94" ht="24.75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9"/>
      <c r="AC119" s="20"/>
      <c r="AD119" s="20"/>
      <c r="AE119" s="8"/>
      <c r="AF119" s="62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8"/>
      <c r="AU119" s="8"/>
      <c r="AV119" s="56"/>
      <c r="AW119" s="60"/>
      <c r="AX119" s="8"/>
      <c r="AY119" s="14"/>
      <c r="AZ119" s="13"/>
      <c r="BA119" s="8"/>
      <c r="BB119" s="14"/>
      <c r="BC119" s="13"/>
      <c r="BD119" s="8"/>
      <c r="BE119" s="14"/>
      <c r="BF119" s="13"/>
      <c r="BG119" s="8"/>
      <c r="BH119" s="14"/>
      <c r="BI119" s="13" t="s">
        <v>447</v>
      </c>
      <c r="BJ119" s="109" t="s">
        <v>447</v>
      </c>
      <c r="BK119" s="1"/>
      <c r="BL119" s="1"/>
      <c r="BM119" s="1"/>
      <c r="BN119" s="1"/>
      <c r="BO119" s="1"/>
      <c r="CA119" s="29"/>
      <c r="CB119" s="44" t="str">
        <f t="shared" si="11"/>
        <v/>
      </c>
      <c r="CC119" s="45" t="str">
        <f t="shared" si="12"/>
        <v/>
      </c>
      <c r="CD119" s="45" t="str">
        <f t="shared" si="13"/>
        <v/>
      </c>
      <c r="CE119" s="44" t="str">
        <f t="shared" si="14"/>
        <v/>
      </c>
      <c r="CF119" s="45" t="str">
        <f t="shared" si="15"/>
        <v/>
      </c>
      <c r="CG119" s="44" t="e">
        <f>IF(AND(#REF!="",#REF!="",#REF!="",#REF!=""),"",SUM(#REF!,#REF!,#REF!,#REF!,#REF!))</f>
        <v>#REF!</v>
      </c>
      <c r="CH119" s="45" t="str">
        <f t="shared" si="16"/>
        <v/>
      </c>
      <c r="CI119" s="44" t="str">
        <f t="shared" si="17"/>
        <v/>
      </c>
      <c r="CJ119" s="45" t="str">
        <f t="shared" si="18"/>
        <v/>
      </c>
      <c r="CK119" s="44" t="str">
        <f t="shared" si="19"/>
        <v/>
      </c>
      <c r="CL119" s="45" t="str">
        <f t="shared" si="20"/>
        <v/>
      </c>
      <c r="CM119" s="44" t="e">
        <f>IF(AND(#REF!="",#REF!="",#REF!="",#REF!=""),"",SUM(#REF!,#REF!,#REF!,#REF!,#REF!))</f>
        <v>#REF!</v>
      </c>
      <c r="CN119" s="45" t="str">
        <f t="shared" si="21"/>
        <v/>
      </c>
      <c r="CO119" s="38"/>
      <c r="CP119" s="38"/>
    </row>
    <row r="120" spans="1:94" ht="24.75" customHeight="1">
      <c r="A120" s="37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9"/>
      <c r="AC120" s="20"/>
      <c r="AD120" s="20"/>
      <c r="AE120" s="8"/>
      <c r="AF120" s="62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8"/>
      <c r="AU120" s="8"/>
      <c r="AV120" s="56"/>
      <c r="AW120" s="60"/>
      <c r="AX120" s="8"/>
      <c r="AY120" s="14"/>
      <c r="AZ120" s="13"/>
      <c r="BA120" s="8"/>
      <c r="BB120" s="14"/>
      <c r="BC120" s="13"/>
      <c r="BD120" s="8"/>
      <c r="BE120" s="14"/>
      <c r="BF120" s="13"/>
      <c r="BG120" s="8"/>
      <c r="BH120" s="14"/>
      <c r="BI120" s="13" t="s">
        <v>447</v>
      </c>
      <c r="BJ120" s="109" t="s">
        <v>447</v>
      </c>
      <c r="BK120" s="1"/>
      <c r="BL120" s="1"/>
      <c r="BM120" s="1"/>
      <c r="BN120" s="1"/>
      <c r="BO120" s="1"/>
      <c r="CA120" s="29"/>
      <c r="CB120" s="44" t="str">
        <f t="shared" si="11"/>
        <v/>
      </c>
      <c r="CC120" s="45" t="str">
        <f t="shared" si="12"/>
        <v/>
      </c>
      <c r="CD120" s="45" t="str">
        <f t="shared" si="13"/>
        <v/>
      </c>
      <c r="CE120" s="44" t="str">
        <f t="shared" si="14"/>
        <v/>
      </c>
      <c r="CF120" s="45" t="str">
        <f t="shared" si="15"/>
        <v/>
      </c>
      <c r="CG120" s="44" t="e">
        <f>IF(AND(#REF!="",#REF!="",#REF!="",#REF!=""),"",SUM(#REF!,#REF!,#REF!,#REF!,#REF!))</f>
        <v>#REF!</v>
      </c>
      <c r="CH120" s="45" t="str">
        <f t="shared" si="16"/>
        <v/>
      </c>
      <c r="CI120" s="44" t="str">
        <f t="shared" si="17"/>
        <v/>
      </c>
      <c r="CJ120" s="45" t="str">
        <f t="shared" si="18"/>
        <v/>
      </c>
      <c r="CK120" s="44" t="str">
        <f t="shared" si="19"/>
        <v/>
      </c>
      <c r="CL120" s="45" t="str">
        <f t="shared" si="20"/>
        <v/>
      </c>
      <c r="CM120" s="44" t="e">
        <f>IF(AND(#REF!="",#REF!="",#REF!="",#REF!=""),"",SUM(#REF!,#REF!,#REF!,#REF!,#REF!))</f>
        <v>#REF!</v>
      </c>
      <c r="CN120" s="45" t="str">
        <f t="shared" si="21"/>
        <v/>
      </c>
      <c r="CO120" s="38"/>
      <c r="CP120" s="38"/>
    </row>
    <row r="121" spans="1:94" ht="24.75" customHeight="1">
      <c r="A121" s="37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9"/>
      <c r="AC121" s="20"/>
      <c r="AD121" s="20"/>
      <c r="AE121" s="8"/>
      <c r="AF121" s="62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8"/>
      <c r="AU121" s="8"/>
      <c r="AV121" s="56"/>
      <c r="AW121" s="60"/>
      <c r="AX121" s="8"/>
      <c r="AY121" s="14"/>
      <c r="AZ121" s="13"/>
      <c r="BA121" s="8"/>
      <c r="BB121" s="14"/>
      <c r="BC121" s="13"/>
      <c r="BD121" s="8"/>
      <c r="BE121" s="14"/>
      <c r="BF121" s="13"/>
      <c r="BG121" s="8"/>
      <c r="BH121" s="14"/>
      <c r="BI121" s="13" t="s">
        <v>447</v>
      </c>
      <c r="BJ121" s="109" t="s">
        <v>447</v>
      </c>
      <c r="BK121" s="1"/>
      <c r="BL121" s="1"/>
      <c r="BM121" s="1"/>
      <c r="BN121" s="1"/>
      <c r="BO121" s="1"/>
      <c r="CA121" s="29"/>
      <c r="CB121" s="44" t="str">
        <f t="shared" si="11"/>
        <v/>
      </c>
      <c r="CC121" s="45" t="str">
        <f t="shared" si="12"/>
        <v/>
      </c>
      <c r="CD121" s="45" t="str">
        <f t="shared" si="13"/>
        <v/>
      </c>
      <c r="CE121" s="44" t="str">
        <f t="shared" si="14"/>
        <v/>
      </c>
      <c r="CF121" s="45" t="str">
        <f t="shared" si="15"/>
        <v/>
      </c>
      <c r="CG121" s="44" t="e">
        <f>IF(AND(#REF!="",#REF!="",#REF!="",#REF!=""),"",SUM(#REF!,#REF!,#REF!,#REF!,#REF!))</f>
        <v>#REF!</v>
      </c>
      <c r="CH121" s="45" t="str">
        <f t="shared" si="16"/>
        <v/>
      </c>
      <c r="CI121" s="44" t="str">
        <f t="shared" si="17"/>
        <v/>
      </c>
      <c r="CJ121" s="45" t="str">
        <f t="shared" si="18"/>
        <v/>
      </c>
      <c r="CK121" s="44" t="str">
        <f t="shared" si="19"/>
        <v/>
      </c>
      <c r="CL121" s="45" t="str">
        <f t="shared" si="20"/>
        <v/>
      </c>
      <c r="CM121" s="44" t="e">
        <f>IF(AND(#REF!="",#REF!="",#REF!="",#REF!=""),"",SUM(#REF!,#REF!,#REF!,#REF!,#REF!))</f>
        <v>#REF!</v>
      </c>
      <c r="CN121" s="45" t="str">
        <f t="shared" si="21"/>
        <v/>
      </c>
      <c r="CO121" s="38"/>
      <c r="CP121" s="38"/>
    </row>
    <row r="122" spans="1:94" ht="24.75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9"/>
      <c r="AC122" s="20"/>
      <c r="AD122" s="20"/>
      <c r="AE122" s="8"/>
      <c r="AF122" s="62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8"/>
      <c r="AU122" s="8"/>
      <c r="AV122" s="56"/>
      <c r="AW122" s="60"/>
      <c r="AX122" s="8"/>
      <c r="AY122" s="14"/>
      <c r="AZ122" s="13"/>
      <c r="BA122" s="8"/>
      <c r="BB122" s="14"/>
      <c r="BC122" s="13"/>
      <c r="BD122" s="8"/>
      <c r="BE122" s="14"/>
      <c r="BF122" s="13"/>
      <c r="BG122" s="8"/>
      <c r="BH122" s="14"/>
      <c r="BI122" s="13" t="s">
        <v>447</v>
      </c>
      <c r="BJ122" s="109" t="s">
        <v>447</v>
      </c>
      <c r="BK122" s="1"/>
      <c r="BL122" s="1"/>
      <c r="BM122" s="1"/>
      <c r="BN122" s="1"/>
      <c r="BO122" s="1"/>
      <c r="CA122" s="29"/>
      <c r="CB122" s="44" t="str">
        <f t="shared" si="11"/>
        <v/>
      </c>
      <c r="CC122" s="45" t="str">
        <f t="shared" si="12"/>
        <v/>
      </c>
      <c r="CD122" s="45" t="str">
        <f t="shared" si="13"/>
        <v/>
      </c>
      <c r="CE122" s="44" t="str">
        <f t="shared" si="14"/>
        <v/>
      </c>
      <c r="CF122" s="45" t="str">
        <f t="shared" si="15"/>
        <v/>
      </c>
      <c r="CG122" s="44" t="e">
        <f>IF(AND(#REF!="",#REF!="",#REF!="",#REF!=""),"",SUM(#REF!,#REF!,#REF!,#REF!,#REF!))</f>
        <v>#REF!</v>
      </c>
      <c r="CH122" s="45" t="str">
        <f t="shared" si="16"/>
        <v/>
      </c>
      <c r="CI122" s="44" t="str">
        <f t="shared" si="17"/>
        <v/>
      </c>
      <c r="CJ122" s="45" t="str">
        <f t="shared" si="18"/>
        <v/>
      </c>
      <c r="CK122" s="44" t="str">
        <f t="shared" si="19"/>
        <v/>
      </c>
      <c r="CL122" s="45" t="str">
        <f t="shared" si="20"/>
        <v/>
      </c>
      <c r="CM122" s="44" t="e">
        <f>IF(AND(#REF!="",#REF!="",#REF!="",#REF!=""),"",SUM(#REF!,#REF!,#REF!,#REF!,#REF!))</f>
        <v>#REF!</v>
      </c>
      <c r="CN122" s="45" t="str">
        <f t="shared" si="21"/>
        <v/>
      </c>
      <c r="CO122" s="38"/>
      <c r="CP122" s="38"/>
    </row>
    <row r="123" spans="1:94" ht="24.75" customHeight="1">
      <c r="A123" s="37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9"/>
      <c r="AC123" s="20"/>
      <c r="AD123" s="20"/>
      <c r="AE123" s="8"/>
      <c r="AF123" s="62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8"/>
      <c r="AU123" s="8"/>
      <c r="AV123" s="56"/>
      <c r="AW123" s="60"/>
      <c r="AX123" s="8"/>
      <c r="AY123" s="14"/>
      <c r="AZ123" s="13"/>
      <c r="BA123" s="8"/>
      <c r="BB123" s="14"/>
      <c r="BC123" s="13"/>
      <c r="BD123" s="8"/>
      <c r="BE123" s="14"/>
      <c r="BF123" s="13"/>
      <c r="BG123" s="8"/>
      <c r="BH123" s="14"/>
      <c r="BI123" s="13" t="s">
        <v>447</v>
      </c>
      <c r="BJ123" s="109" t="s">
        <v>447</v>
      </c>
      <c r="BK123" s="1"/>
      <c r="BL123" s="1"/>
      <c r="BM123" s="1"/>
      <c r="BN123" s="1"/>
      <c r="BO123" s="1"/>
      <c r="CA123" s="29"/>
      <c r="CB123" s="44" t="str">
        <f t="shared" si="11"/>
        <v/>
      </c>
      <c r="CC123" s="45" t="str">
        <f t="shared" si="12"/>
        <v/>
      </c>
      <c r="CD123" s="45" t="str">
        <f t="shared" si="13"/>
        <v/>
      </c>
      <c r="CE123" s="44" t="str">
        <f t="shared" si="14"/>
        <v/>
      </c>
      <c r="CF123" s="45" t="str">
        <f t="shared" si="15"/>
        <v/>
      </c>
      <c r="CG123" s="44" t="e">
        <f>IF(AND(#REF!="",#REF!="",#REF!="",#REF!=""),"",SUM(#REF!,#REF!,#REF!,#REF!,#REF!))</f>
        <v>#REF!</v>
      </c>
      <c r="CH123" s="45" t="str">
        <f t="shared" si="16"/>
        <v/>
      </c>
      <c r="CI123" s="44" t="str">
        <f t="shared" si="17"/>
        <v/>
      </c>
      <c r="CJ123" s="45" t="str">
        <f t="shared" si="18"/>
        <v/>
      </c>
      <c r="CK123" s="44" t="str">
        <f t="shared" si="19"/>
        <v/>
      </c>
      <c r="CL123" s="45" t="str">
        <f t="shared" si="20"/>
        <v/>
      </c>
      <c r="CM123" s="44" t="e">
        <f>IF(AND(#REF!="",#REF!="",#REF!="",#REF!=""),"",SUM(#REF!,#REF!,#REF!,#REF!,#REF!))</f>
        <v>#REF!</v>
      </c>
      <c r="CN123" s="45" t="str">
        <f t="shared" si="21"/>
        <v/>
      </c>
      <c r="CO123" s="38"/>
      <c r="CP123" s="38"/>
    </row>
    <row r="124" spans="1:94" ht="24.75" customHeight="1">
      <c r="A124" s="37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9"/>
      <c r="AC124" s="20"/>
      <c r="AD124" s="20"/>
      <c r="AE124" s="8"/>
      <c r="AF124" s="62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8"/>
      <c r="AU124" s="8"/>
      <c r="AV124" s="56"/>
      <c r="AW124" s="60"/>
      <c r="AX124" s="8"/>
      <c r="AY124" s="14"/>
      <c r="AZ124" s="13"/>
      <c r="BA124" s="8"/>
      <c r="BB124" s="14"/>
      <c r="BC124" s="13"/>
      <c r="BD124" s="8"/>
      <c r="BE124" s="14"/>
      <c r="BF124" s="13"/>
      <c r="BG124" s="8"/>
      <c r="BH124" s="14"/>
      <c r="BI124" s="13" t="s">
        <v>447</v>
      </c>
      <c r="BJ124" s="109" t="s">
        <v>447</v>
      </c>
      <c r="BK124" s="1"/>
      <c r="BL124" s="1"/>
      <c r="BM124" s="1"/>
      <c r="BN124" s="1"/>
      <c r="BO124" s="1"/>
      <c r="CA124" s="29"/>
      <c r="CB124" s="44" t="str">
        <f t="shared" si="11"/>
        <v/>
      </c>
      <c r="CC124" s="45" t="str">
        <f t="shared" si="12"/>
        <v/>
      </c>
      <c r="CD124" s="45" t="str">
        <f t="shared" si="13"/>
        <v/>
      </c>
      <c r="CE124" s="44" t="str">
        <f t="shared" si="14"/>
        <v/>
      </c>
      <c r="CF124" s="45" t="str">
        <f t="shared" si="15"/>
        <v/>
      </c>
      <c r="CG124" s="44" t="e">
        <f>IF(AND(#REF!="",#REF!="",#REF!="",#REF!=""),"",SUM(#REF!,#REF!,#REF!,#REF!,#REF!))</f>
        <v>#REF!</v>
      </c>
      <c r="CH124" s="45" t="str">
        <f t="shared" si="16"/>
        <v/>
      </c>
      <c r="CI124" s="44" t="str">
        <f t="shared" si="17"/>
        <v/>
      </c>
      <c r="CJ124" s="45" t="str">
        <f t="shared" si="18"/>
        <v/>
      </c>
      <c r="CK124" s="44" t="str">
        <f t="shared" si="19"/>
        <v/>
      </c>
      <c r="CL124" s="45" t="str">
        <f t="shared" si="20"/>
        <v/>
      </c>
      <c r="CM124" s="44" t="e">
        <f>IF(AND(#REF!="",#REF!="",#REF!="",#REF!=""),"",SUM(#REF!,#REF!,#REF!,#REF!,#REF!))</f>
        <v>#REF!</v>
      </c>
      <c r="CN124" s="45" t="str">
        <f t="shared" si="21"/>
        <v/>
      </c>
      <c r="CO124" s="38"/>
      <c r="CP124" s="38"/>
    </row>
    <row r="125" spans="1:94" ht="24.75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9"/>
      <c r="AC125" s="20"/>
      <c r="AD125" s="20"/>
      <c r="AE125" s="8"/>
      <c r="AF125" s="62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8"/>
      <c r="AU125" s="8"/>
      <c r="AV125" s="56"/>
      <c r="AW125" s="60"/>
      <c r="AX125" s="8"/>
      <c r="AY125" s="14"/>
      <c r="AZ125" s="13"/>
      <c r="BA125" s="8"/>
      <c r="BB125" s="14"/>
      <c r="BC125" s="13"/>
      <c r="BD125" s="8"/>
      <c r="BE125" s="14"/>
      <c r="BF125" s="13"/>
      <c r="BG125" s="8"/>
      <c r="BH125" s="14"/>
      <c r="BI125" s="13" t="s">
        <v>447</v>
      </c>
      <c r="BJ125" s="109" t="s">
        <v>447</v>
      </c>
      <c r="BK125" s="1"/>
      <c r="BL125" s="1"/>
      <c r="BM125" s="1"/>
      <c r="BN125" s="1"/>
      <c r="BO125" s="1"/>
      <c r="CA125" s="29"/>
      <c r="CB125" s="44" t="str">
        <f t="shared" si="11"/>
        <v/>
      </c>
      <c r="CC125" s="45" t="str">
        <f t="shared" si="12"/>
        <v/>
      </c>
      <c r="CD125" s="45" t="str">
        <f t="shared" si="13"/>
        <v/>
      </c>
      <c r="CE125" s="44" t="str">
        <f t="shared" si="14"/>
        <v/>
      </c>
      <c r="CF125" s="45" t="str">
        <f t="shared" si="15"/>
        <v/>
      </c>
      <c r="CG125" s="44" t="e">
        <f>IF(AND(#REF!="",#REF!="",#REF!="",#REF!=""),"",SUM(#REF!,#REF!,#REF!,#REF!,#REF!))</f>
        <v>#REF!</v>
      </c>
      <c r="CH125" s="45" t="str">
        <f t="shared" si="16"/>
        <v/>
      </c>
      <c r="CI125" s="44" t="str">
        <f t="shared" si="17"/>
        <v/>
      </c>
      <c r="CJ125" s="45" t="str">
        <f t="shared" si="18"/>
        <v/>
      </c>
      <c r="CK125" s="44" t="str">
        <f t="shared" si="19"/>
        <v/>
      </c>
      <c r="CL125" s="45" t="str">
        <f t="shared" si="20"/>
        <v/>
      </c>
      <c r="CM125" s="44" t="e">
        <f>IF(AND(#REF!="",#REF!="",#REF!="",#REF!=""),"",SUM(#REF!,#REF!,#REF!,#REF!,#REF!))</f>
        <v>#REF!</v>
      </c>
      <c r="CN125" s="45" t="str">
        <f t="shared" si="21"/>
        <v/>
      </c>
      <c r="CO125" s="38"/>
      <c r="CP125" s="38"/>
    </row>
    <row r="126" spans="1:94" ht="24.75" customHeight="1">
      <c r="A126" s="37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9"/>
      <c r="AC126" s="20"/>
      <c r="AD126" s="20"/>
      <c r="AE126" s="8"/>
      <c r="AF126" s="62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8"/>
      <c r="AU126" s="8"/>
      <c r="AV126" s="56"/>
      <c r="AW126" s="60"/>
      <c r="AX126" s="8"/>
      <c r="AY126" s="14"/>
      <c r="AZ126" s="13"/>
      <c r="BA126" s="8"/>
      <c r="BB126" s="14"/>
      <c r="BC126" s="13"/>
      <c r="BD126" s="8"/>
      <c r="BE126" s="14"/>
      <c r="BF126" s="13"/>
      <c r="BG126" s="8"/>
      <c r="BH126" s="14"/>
      <c r="BI126" s="13" t="s">
        <v>447</v>
      </c>
      <c r="BJ126" s="109" t="s">
        <v>447</v>
      </c>
      <c r="BK126" s="1"/>
      <c r="BL126" s="1"/>
      <c r="BM126" s="1"/>
      <c r="BN126" s="1"/>
      <c r="BO126" s="1"/>
      <c r="CA126" s="29"/>
      <c r="CB126" s="44" t="str">
        <f t="shared" si="11"/>
        <v/>
      </c>
      <c r="CC126" s="45" t="str">
        <f t="shared" si="12"/>
        <v/>
      </c>
      <c r="CD126" s="45" t="str">
        <f t="shared" si="13"/>
        <v/>
      </c>
      <c r="CE126" s="44" t="str">
        <f t="shared" si="14"/>
        <v/>
      </c>
      <c r="CF126" s="45" t="str">
        <f t="shared" si="15"/>
        <v/>
      </c>
      <c r="CG126" s="44" t="e">
        <f>IF(AND(#REF!="",#REF!="",#REF!="",#REF!=""),"",SUM(#REF!,#REF!,#REF!,#REF!,#REF!))</f>
        <v>#REF!</v>
      </c>
      <c r="CH126" s="45" t="str">
        <f t="shared" si="16"/>
        <v/>
      </c>
      <c r="CI126" s="44" t="str">
        <f t="shared" si="17"/>
        <v/>
      </c>
      <c r="CJ126" s="45" t="str">
        <f t="shared" si="18"/>
        <v/>
      </c>
      <c r="CK126" s="44" t="str">
        <f t="shared" si="19"/>
        <v/>
      </c>
      <c r="CL126" s="45" t="str">
        <f t="shared" si="20"/>
        <v/>
      </c>
      <c r="CM126" s="44" t="e">
        <f>IF(AND(#REF!="",#REF!="",#REF!="",#REF!=""),"",SUM(#REF!,#REF!,#REF!,#REF!,#REF!))</f>
        <v>#REF!</v>
      </c>
      <c r="CN126" s="45" t="str">
        <f t="shared" si="21"/>
        <v/>
      </c>
      <c r="CO126" s="38"/>
      <c r="CP126" s="38"/>
    </row>
    <row r="127" spans="1:94" ht="24.75" customHeight="1">
      <c r="A127" s="37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9"/>
      <c r="AC127" s="20"/>
      <c r="AD127" s="20"/>
      <c r="AE127" s="8"/>
      <c r="AF127" s="62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8"/>
      <c r="AU127" s="8"/>
      <c r="AV127" s="56"/>
      <c r="AW127" s="60"/>
      <c r="AX127" s="8"/>
      <c r="AY127" s="14"/>
      <c r="AZ127" s="13"/>
      <c r="BA127" s="8"/>
      <c r="BB127" s="14"/>
      <c r="BC127" s="13"/>
      <c r="BD127" s="8"/>
      <c r="BE127" s="14"/>
      <c r="BF127" s="13"/>
      <c r="BG127" s="8"/>
      <c r="BH127" s="14"/>
      <c r="BI127" s="13" t="s">
        <v>447</v>
      </c>
      <c r="BJ127" s="109" t="s">
        <v>447</v>
      </c>
      <c r="BK127" s="1"/>
      <c r="BL127" s="1"/>
      <c r="BM127" s="1"/>
      <c r="BN127" s="1"/>
      <c r="BO127" s="1"/>
      <c r="CA127" s="29"/>
      <c r="CB127" s="44" t="str">
        <f t="shared" si="11"/>
        <v/>
      </c>
      <c r="CC127" s="45" t="str">
        <f t="shared" si="12"/>
        <v/>
      </c>
      <c r="CD127" s="45" t="str">
        <f t="shared" si="13"/>
        <v/>
      </c>
      <c r="CE127" s="44" t="str">
        <f t="shared" si="14"/>
        <v/>
      </c>
      <c r="CF127" s="45" t="str">
        <f t="shared" si="15"/>
        <v/>
      </c>
      <c r="CG127" s="44" t="e">
        <f>IF(AND(#REF!="",#REF!="",#REF!="",#REF!=""),"",SUM(#REF!,#REF!,#REF!,#REF!,#REF!))</f>
        <v>#REF!</v>
      </c>
      <c r="CH127" s="45" t="str">
        <f t="shared" si="16"/>
        <v/>
      </c>
      <c r="CI127" s="44" t="str">
        <f t="shared" si="17"/>
        <v/>
      </c>
      <c r="CJ127" s="45" t="str">
        <f t="shared" si="18"/>
        <v/>
      </c>
      <c r="CK127" s="44" t="str">
        <f t="shared" si="19"/>
        <v/>
      </c>
      <c r="CL127" s="45" t="str">
        <f t="shared" si="20"/>
        <v/>
      </c>
      <c r="CM127" s="44" t="e">
        <f>IF(AND(#REF!="",#REF!="",#REF!="",#REF!=""),"",SUM(#REF!,#REF!,#REF!,#REF!,#REF!))</f>
        <v>#REF!</v>
      </c>
      <c r="CN127" s="45" t="str">
        <f t="shared" si="21"/>
        <v/>
      </c>
      <c r="CO127" s="38" t="e">
        <f>IF(AND(#REF!="",#REF!="",#REF!="",#REF!=""),"",SUM(#REF!,#REF!,#REF!,#REF!))</f>
        <v>#REF!</v>
      </c>
      <c r="CP127" s="38" t="str">
        <f t="shared" ref="CP127:CP190" si="22">IFERROR(IF(CO127="","",IF($CO$5=100,ROUNDUP(CO127*20%,0),IF($CO$5=86,ROUNDUP((CO127/$CO$5)*$CP$5,0),IF($CO$5=66,ROUNDUP((CO127/$CO$5)*$CP$5,0),"")))),"")</f>
        <v/>
      </c>
    </row>
    <row r="128" spans="1:94" ht="24.75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9"/>
      <c r="AC128" s="20"/>
      <c r="AD128" s="20"/>
      <c r="AE128" s="8"/>
      <c r="AF128" s="62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8"/>
      <c r="AU128" s="8"/>
      <c r="AV128" s="56"/>
      <c r="AW128" s="60"/>
      <c r="AX128" s="8"/>
      <c r="AY128" s="14"/>
      <c r="AZ128" s="13"/>
      <c r="BA128" s="8"/>
      <c r="BB128" s="14"/>
      <c r="BC128" s="13"/>
      <c r="BD128" s="8"/>
      <c r="BE128" s="14"/>
      <c r="BF128" s="13"/>
      <c r="BG128" s="8"/>
      <c r="BH128" s="14"/>
      <c r="BI128" s="13" t="s">
        <v>447</v>
      </c>
      <c r="BJ128" s="109" t="s">
        <v>447</v>
      </c>
      <c r="BK128" s="1"/>
      <c r="BL128" s="1"/>
      <c r="BM128" s="1"/>
      <c r="BN128" s="1"/>
      <c r="BO128" s="1"/>
      <c r="CA128" s="29"/>
      <c r="CB128" s="44" t="str">
        <f t="shared" si="11"/>
        <v/>
      </c>
      <c r="CC128" s="45" t="str">
        <f t="shared" si="12"/>
        <v/>
      </c>
      <c r="CD128" s="45" t="str">
        <f t="shared" si="13"/>
        <v/>
      </c>
      <c r="CE128" s="44" t="str">
        <f t="shared" si="14"/>
        <v/>
      </c>
      <c r="CF128" s="45" t="str">
        <f t="shared" si="15"/>
        <v/>
      </c>
      <c r="CG128" s="44" t="e">
        <f>IF(AND(#REF!="",#REF!="",#REF!="",#REF!=""),"",SUM(#REF!,#REF!,#REF!,#REF!,#REF!))</f>
        <v>#REF!</v>
      </c>
      <c r="CH128" s="45" t="str">
        <f t="shared" si="16"/>
        <v/>
      </c>
      <c r="CI128" s="44" t="str">
        <f t="shared" si="17"/>
        <v/>
      </c>
      <c r="CJ128" s="45" t="str">
        <f t="shared" si="18"/>
        <v/>
      </c>
      <c r="CK128" s="44" t="str">
        <f t="shared" si="19"/>
        <v/>
      </c>
      <c r="CL128" s="45" t="str">
        <f t="shared" si="20"/>
        <v/>
      </c>
      <c r="CM128" s="44" t="e">
        <f>IF(AND(#REF!="",#REF!="",#REF!="",#REF!=""),"",SUM(#REF!,#REF!,#REF!,#REF!,#REF!))</f>
        <v>#REF!</v>
      </c>
      <c r="CN128" s="45" t="str">
        <f t="shared" si="21"/>
        <v/>
      </c>
      <c r="CO128" s="38" t="e">
        <f>IF(AND(#REF!="",#REF!="",#REF!="",#REF!=""),"",SUM(#REF!,#REF!,#REF!,#REF!))</f>
        <v>#REF!</v>
      </c>
      <c r="CP128" s="38" t="str">
        <f t="shared" si="22"/>
        <v/>
      </c>
    </row>
    <row r="129" spans="1:94" ht="24.75" customHeight="1">
      <c r="A129" s="37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9"/>
      <c r="AC129" s="20"/>
      <c r="AD129" s="20"/>
      <c r="AE129" s="8"/>
      <c r="AF129" s="62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8"/>
      <c r="AU129" s="8"/>
      <c r="AV129" s="56"/>
      <c r="AW129" s="60"/>
      <c r="AX129" s="8"/>
      <c r="AY129" s="14"/>
      <c r="AZ129" s="13"/>
      <c r="BA129" s="8"/>
      <c r="BB129" s="14"/>
      <c r="BC129" s="13"/>
      <c r="BD129" s="8"/>
      <c r="BE129" s="14"/>
      <c r="BF129" s="13"/>
      <c r="BG129" s="8"/>
      <c r="BH129" s="14"/>
      <c r="BI129" s="13" t="s">
        <v>447</v>
      </c>
      <c r="BJ129" s="109" t="s">
        <v>447</v>
      </c>
      <c r="BK129" s="1"/>
      <c r="BL129" s="1"/>
      <c r="BM129" s="1"/>
      <c r="BN129" s="1"/>
      <c r="BO129" s="1"/>
      <c r="CA129" s="29"/>
      <c r="CB129" s="44" t="str">
        <f t="shared" si="11"/>
        <v/>
      </c>
      <c r="CC129" s="45" t="str">
        <f t="shared" si="12"/>
        <v/>
      </c>
      <c r="CD129" s="45" t="str">
        <f t="shared" si="13"/>
        <v/>
      </c>
      <c r="CE129" s="44" t="str">
        <f t="shared" si="14"/>
        <v/>
      </c>
      <c r="CF129" s="45" t="str">
        <f t="shared" si="15"/>
        <v/>
      </c>
      <c r="CG129" s="44" t="e">
        <f>IF(AND(#REF!="",#REF!="",#REF!="",#REF!=""),"",SUM(#REF!,#REF!,#REF!,#REF!,#REF!))</f>
        <v>#REF!</v>
      </c>
      <c r="CH129" s="45" t="str">
        <f t="shared" si="16"/>
        <v/>
      </c>
      <c r="CI129" s="44" t="str">
        <f t="shared" si="17"/>
        <v/>
      </c>
      <c r="CJ129" s="45" t="str">
        <f t="shared" si="18"/>
        <v/>
      </c>
      <c r="CK129" s="44" t="str">
        <f t="shared" si="19"/>
        <v/>
      </c>
      <c r="CL129" s="45" t="str">
        <f t="shared" si="20"/>
        <v/>
      </c>
      <c r="CM129" s="44" t="e">
        <f>IF(AND(#REF!="",#REF!="",#REF!="",#REF!=""),"",SUM(#REF!,#REF!,#REF!,#REF!,#REF!))</f>
        <v>#REF!</v>
      </c>
      <c r="CN129" s="45" t="str">
        <f t="shared" si="21"/>
        <v/>
      </c>
      <c r="CO129" s="38" t="e">
        <f>IF(AND(#REF!="",#REF!="",#REF!="",#REF!=""),"",SUM(#REF!,#REF!,#REF!,#REF!))</f>
        <v>#REF!</v>
      </c>
      <c r="CP129" s="38" t="str">
        <f t="shared" si="22"/>
        <v/>
      </c>
    </row>
    <row r="130" spans="1:94" ht="24.75" customHeight="1">
      <c r="A130" s="37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9"/>
      <c r="AC130" s="20"/>
      <c r="AD130" s="20"/>
      <c r="AE130" s="8"/>
      <c r="AF130" s="62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8"/>
      <c r="AU130" s="8"/>
      <c r="AV130" s="56"/>
      <c r="AW130" s="60"/>
      <c r="AX130" s="8"/>
      <c r="AY130" s="14"/>
      <c r="AZ130" s="13"/>
      <c r="BA130" s="8"/>
      <c r="BB130" s="14"/>
      <c r="BC130" s="13"/>
      <c r="BD130" s="8"/>
      <c r="BE130" s="14"/>
      <c r="BF130" s="13"/>
      <c r="BG130" s="8"/>
      <c r="BH130" s="14"/>
      <c r="BI130" s="13" t="s">
        <v>447</v>
      </c>
      <c r="BJ130" s="109" t="s">
        <v>447</v>
      </c>
      <c r="BK130" s="1"/>
      <c r="BL130" s="1"/>
      <c r="BM130" s="1"/>
      <c r="BN130" s="1"/>
      <c r="BO130" s="1"/>
      <c r="CA130" s="29"/>
      <c r="CB130" s="44" t="str">
        <f t="shared" si="11"/>
        <v/>
      </c>
      <c r="CC130" s="45" t="str">
        <f t="shared" si="12"/>
        <v/>
      </c>
      <c r="CD130" s="45" t="str">
        <f t="shared" si="13"/>
        <v/>
      </c>
      <c r="CE130" s="44" t="str">
        <f t="shared" si="14"/>
        <v/>
      </c>
      <c r="CF130" s="45" t="str">
        <f t="shared" si="15"/>
        <v/>
      </c>
      <c r="CG130" s="44" t="e">
        <f>IF(AND(#REF!="",#REF!="",#REF!="",#REF!=""),"",SUM(#REF!,#REF!,#REF!,#REF!,#REF!))</f>
        <v>#REF!</v>
      </c>
      <c r="CH130" s="45" t="str">
        <f t="shared" si="16"/>
        <v/>
      </c>
      <c r="CI130" s="44" t="str">
        <f t="shared" si="17"/>
        <v/>
      </c>
      <c r="CJ130" s="45" t="str">
        <f t="shared" si="18"/>
        <v/>
      </c>
      <c r="CK130" s="44" t="str">
        <f t="shared" si="19"/>
        <v/>
      </c>
      <c r="CL130" s="45" t="str">
        <f t="shared" si="20"/>
        <v/>
      </c>
      <c r="CM130" s="44" t="e">
        <f>IF(AND(#REF!="",#REF!="",#REF!="",#REF!=""),"",SUM(#REF!,#REF!,#REF!,#REF!,#REF!))</f>
        <v>#REF!</v>
      </c>
      <c r="CN130" s="45" t="str">
        <f t="shared" si="21"/>
        <v/>
      </c>
      <c r="CO130" s="38" t="e">
        <f>IF(AND(#REF!="",#REF!="",#REF!="",#REF!=""),"",SUM(#REF!,#REF!,#REF!,#REF!))</f>
        <v>#REF!</v>
      </c>
      <c r="CP130" s="38" t="str">
        <f t="shared" si="22"/>
        <v/>
      </c>
    </row>
    <row r="131" spans="1:94" ht="24.75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9"/>
      <c r="AC131" s="20"/>
      <c r="AD131" s="20"/>
      <c r="AE131" s="8"/>
      <c r="AF131" s="62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8"/>
      <c r="AU131" s="8"/>
      <c r="AV131" s="56"/>
      <c r="AW131" s="60"/>
      <c r="AX131" s="8"/>
      <c r="AY131" s="14"/>
      <c r="AZ131" s="13"/>
      <c r="BA131" s="8"/>
      <c r="BB131" s="14"/>
      <c r="BC131" s="13"/>
      <c r="BD131" s="8"/>
      <c r="BE131" s="14"/>
      <c r="BF131" s="13"/>
      <c r="BG131" s="8"/>
      <c r="BH131" s="14"/>
      <c r="BI131" s="13" t="s">
        <v>447</v>
      </c>
      <c r="BJ131" s="109" t="s">
        <v>447</v>
      </c>
      <c r="BK131" s="1"/>
      <c r="BL131" s="1"/>
      <c r="BM131" s="1"/>
      <c r="BN131" s="1"/>
      <c r="BO131" s="1"/>
      <c r="CA131" s="29"/>
      <c r="CB131" s="44" t="str">
        <f t="shared" si="11"/>
        <v/>
      </c>
      <c r="CC131" s="45" t="str">
        <f t="shared" si="12"/>
        <v/>
      </c>
      <c r="CD131" s="45" t="str">
        <f t="shared" si="13"/>
        <v/>
      </c>
      <c r="CE131" s="44" t="str">
        <f t="shared" si="14"/>
        <v/>
      </c>
      <c r="CF131" s="45" t="str">
        <f t="shared" si="15"/>
        <v/>
      </c>
      <c r="CG131" s="44" t="e">
        <f>IF(AND(#REF!="",#REF!="",#REF!="",#REF!=""),"",SUM(#REF!,#REF!,#REF!,#REF!,#REF!))</f>
        <v>#REF!</v>
      </c>
      <c r="CH131" s="45" t="str">
        <f t="shared" si="16"/>
        <v/>
      </c>
      <c r="CI131" s="44" t="str">
        <f t="shared" si="17"/>
        <v/>
      </c>
      <c r="CJ131" s="45" t="str">
        <f t="shared" si="18"/>
        <v/>
      </c>
      <c r="CK131" s="44" t="str">
        <f t="shared" si="19"/>
        <v/>
      </c>
      <c r="CL131" s="45" t="str">
        <f t="shared" si="20"/>
        <v/>
      </c>
      <c r="CM131" s="44" t="e">
        <f>IF(AND(#REF!="",#REF!="",#REF!="",#REF!=""),"",SUM(#REF!,#REF!,#REF!,#REF!,#REF!))</f>
        <v>#REF!</v>
      </c>
      <c r="CN131" s="45" t="str">
        <f t="shared" si="21"/>
        <v/>
      </c>
      <c r="CO131" s="38" t="e">
        <f>IF(AND(#REF!="",#REF!="",#REF!="",#REF!=""),"",SUM(#REF!,#REF!,#REF!,#REF!))</f>
        <v>#REF!</v>
      </c>
      <c r="CP131" s="38" t="str">
        <f t="shared" si="22"/>
        <v/>
      </c>
    </row>
    <row r="132" spans="1:94" ht="24.75" customHeight="1">
      <c r="A132" s="37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9"/>
      <c r="AC132" s="20"/>
      <c r="AD132" s="20"/>
      <c r="AE132" s="8"/>
      <c r="AF132" s="62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8"/>
      <c r="AU132" s="8"/>
      <c r="AV132" s="56"/>
      <c r="AW132" s="60"/>
      <c r="AX132" s="8"/>
      <c r="AY132" s="14"/>
      <c r="AZ132" s="13"/>
      <c r="BA132" s="8"/>
      <c r="BB132" s="14"/>
      <c r="BC132" s="13"/>
      <c r="BD132" s="8"/>
      <c r="BE132" s="14"/>
      <c r="BF132" s="13"/>
      <c r="BG132" s="8"/>
      <c r="BH132" s="14"/>
      <c r="BI132" s="13" t="s">
        <v>447</v>
      </c>
      <c r="BJ132" s="109" t="s">
        <v>447</v>
      </c>
      <c r="BK132" s="1"/>
      <c r="BL132" s="1"/>
      <c r="BM132" s="1"/>
      <c r="BN132" s="1"/>
      <c r="BO132" s="1"/>
      <c r="CA132" s="29"/>
      <c r="CB132" s="44" t="str">
        <f t="shared" si="11"/>
        <v/>
      </c>
      <c r="CC132" s="45" t="str">
        <f t="shared" si="12"/>
        <v/>
      </c>
      <c r="CD132" s="45" t="str">
        <f t="shared" si="13"/>
        <v/>
      </c>
      <c r="CE132" s="44" t="str">
        <f t="shared" si="14"/>
        <v/>
      </c>
      <c r="CF132" s="45" t="str">
        <f t="shared" si="15"/>
        <v/>
      </c>
      <c r="CG132" s="44" t="e">
        <f>IF(AND(#REF!="",#REF!="",#REF!="",#REF!=""),"",SUM(#REF!,#REF!,#REF!,#REF!,#REF!))</f>
        <v>#REF!</v>
      </c>
      <c r="CH132" s="45" t="str">
        <f t="shared" si="16"/>
        <v/>
      </c>
      <c r="CI132" s="44" t="str">
        <f t="shared" si="17"/>
        <v/>
      </c>
      <c r="CJ132" s="45" t="str">
        <f t="shared" si="18"/>
        <v/>
      </c>
      <c r="CK132" s="44" t="str">
        <f t="shared" si="19"/>
        <v/>
      </c>
      <c r="CL132" s="45" t="str">
        <f t="shared" si="20"/>
        <v/>
      </c>
      <c r="CM132" s="44" t="e">
        <f>IF(AND(#REF!="",#REF!="",#REF!="",#REF!=""),"",SUM(#REF!,#REF!,#REF!,#REF!,#REF!))</f>
        <v>#REF!</v>
      </c>
      <c r="CN132" s="45" t="str">
        <f t="shared" si="21"/>
        <v/>
      </c>
      <c r="CO132" s="38" t="e">
        <f>IF(AND(#REF!="",#REF!="",#REF!="",#REF!=""),"",SUM(#REF!,#REF!,#REF!,#REF!))</f>
        <v>#REF!</v>
      </c>
      <c r="CP132" s="38" t="str">
        <f t="shared" si="22"/>
        <v/>
      </c>
    </row>
    <row r="133" spans="1:94" ht="24.75" customHeight="1">
      <c r="A133" s="37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9"/>
      <c r="AC133" s="20"/>
      <c r="AD133" s="20"/>
      <c r="AE133" s="8"/>
      <c r="AF133" s="62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8"/>
      <c r="AU133" s="8"/>
      <c r="AV133" s="56"/>
      <c r="AW133" s="60"/>
      <c r="AX133" s="8"/>
      <c r="AY133" s="14"/>
      <c r="AZ133" s="13"/>
      <c r="BA133" s="8"/>
      <c r="BB133" s="14"/>
      <c r="BC133" s="13"/>
      <c r="BD133" s="8"/>
      <c r="BE133" s="14"/>
      <c r="BF133" s="13"/>
      <c r="BG133" s="8"/>
      <c r="BH133" s="14"/>
      <c r="BI133" s="13" t="s">
        <v>447</v>
      </c>
      <c r="BJ133" s="109" t="s">
        <v>447</v>
      </c>
      <c r="BK133" s="1"/>
      <c r="BL133" s="1"/>
      <c r="BM133" s="1"/>
      <c r="BN133" s="1"/>
      <c r="BO133" s="1"/>
      <c r="CA133" s="29"/>
      <c r="CB133" s="44" t="str">
        <f t="shared" si="11"/>
        <v/>
      </c>
      <c r="CC133" s="45" t="str">
        <f t="shared" si="12"/>
        <v/>
      </c>
      <c r="CD133" s="45" t="str">
        <f t="shared" si="13"/>
        <v/>
      </c>
      <c r="CE133" s="44" t="str">
        <f t="shared" si="14"/>
        <v/>
      </c>
      <c r="CF133" s="45" t="str">
        <f t="shared" si="15"/>
        <v/>
      </c>
      <c r="CG133" s="44" t="e">
        <f>IF(AND(#REF!="",#REF!="",#REF!="",#REF!=""),"",SUM(#REF!,#REF!,#REF!,#REF!,#REF!))</f>
        <v>#REF!</v>
      </c>
      <c r="CH133" s="45" t="str">
        <f t="shared" si="16"/>
        <v/>
      </c>
      <c r="CI133" s="44" t="str">
        <f t="shared" si="17"/>
        <v/>
      </c>
      <c r="CJ133" s="45" t="str">
        <f t="shared" si="18"/>
        <v/>
      </c>
      <c r="CK133" s="44" t="str">
        <f t="shared" si="19"/>
        <v/>
      </c>
      <c r="CL133" s="45" t="str">
        <f t="shared" si="20"/>
        <v/>
      </c>
      <c r="CM133" s="44" t="e">
        <f>IF(AND(#REF!="",#REF!="",#REF!="",#REF!=""),"",SUM(#REF!,#REF!,#REF!,#REF!,#REF!))</f>
        <v>#REF!</v>
      </c>
      <c r="CN133" s="45" t="str">
        <f t="shared" si="21"/>
        <v/>
      </c>
      <c r="CO133" s="38" t="e">
        <f>IF(AND(#REF!="",#REF!="",#REF!="",#REF!=""),"",SUM(#REF!,#REF!,#REF!,#REF!))</f>
        <v>#REF!</v>
      </c>
      <c r="CP133" s="38" t="str">
        <f t="shared" si="22"/>
        <v/>
      </c>
    </row>
    <row r="134" spans="1:94" ht="24.75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9"/>
      <c r="AC134" s="20"/>
      <c r="AD134" s="20"/>
      <c r="AE134" s="8"/>
      <c r="AF134" s="62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8"/>
      <c r="AU134" s="8"/>
      <c r="AV134" s="56"/>
      <c r="AW134" s="60"/>
      <c r="AX134" s="8"/>
      <c r="AY134" s="14"/>
      <c r="AZ134" s="13"/>
      <c r="BA134" s="8"/>
      <c r="BB134" s="14"/>
      <c r="BC134" s="13"/>
      <c r="BD134" s="8"/>
      <c r="BE134" s="14"/>
      <c r="BF134" s="13"/>
      <c r="BG134" s="8"/>
      <c r="BH134" s="14"/>
      <c r="BI134" s="13" t="s">
        <v>447</v>
      </c>
      <c r="BJ134" s="109" t="s">
        <v>447</v>
      </c>
      <c r="BK134" s="1"/>
      <c r="BL134" s="1"/>
      <c r="BM134" s="1"/>
      <c r="BN134" s="1"/>
      <c r="BO134" s="1"/>
      <c r="CA134" s="29"/>
      <c r="CB134" s="44" t="str">
        <f t="shared" si="11"/>
        <v/>
      </c>
      <c r="CC134" s="45" t="str">
        <f t="shared" si="12"/>
        <v/>
      </c>
      <c r="CD134" s="45" t="str">
        <f t="shared" si="13"/>
        <v/>
      </c>
      <c r="CE134" s="44" t="str">
        <f t="shared" si="14"/>
        <v/>
      </c>
      <c r="CF134" s="45" t="str">
        <f t="shared" si="15"/>
        <v/>
      </c>
      <c r="CG134" s="44" t="e">
        <f>IF(AND(#REF!="",#REF!="",#REF!="",#REF!=""),"",SUM(#REF!,#REF!,#REF!,#REF!,#REF!))</f>
        <v>#REF!</v>
      </c>
      <c r="CH134" s="45" t="str">
        <f t="shared" si="16"/>
        <v/>
      </c>
      <c r="CI134" s="44" t="str">
        <f t="shared" si="17"/>
        <v/>
      </c>
      <c r="CJ134" s="45" t="str">
        <f t="shared" si="18"/>
        <v/>
      </c>
      <c r="CK134" s="44" t="str">
        <f t="shared" si="19"/>
        <v/>
      </c>
      <c r="CL134" s="45" t="str">
        <f t="shared" si="20"/>
        <v/>
      </c>
      <c r="CM134" s="44" t="e">
        <f>IF(AND(#REF!="",#REF!="",#REF!="",#REF!=""),"",SUM(#REF!,#REF!,#REF!,#REF!,#REF!))</f>
        <v>#REF!</v>
      </c>
      <c r="CN134" s="45" t="str">
        <f t="shared" si="21"/>
        <v/>
      </c>
      <c r="CO134" s="38" t="e">
        <f>IF(AND(#REF!="",#REF!="",#REF!="",#REF!=""),"",SUM(#REF!,#REF!,#REF!,#REF!))</f>
        <v>#REF!</v>
      </c>
      <c r="CP134" s="38" t="str">
        <f t="shared" si="22"/>
        <v/>
      </c>
    </row>
    <row r="135" spans="1:94" ht="24.75" customHeight="1">
      <c r="A135" s="37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9"/>
      <c r="AC135" s="20"/>
      <c r="AD135" s="20"/>
      <c r="AE135" s="8"/>
      <c r="AF135" s="62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8"/>
      <c r="AU135" s="8"/>
      <c r="AV135" s="56"/>
      <c r="AW135" s="60"/>
      <c r="AX135" s="8"/>
      <c r="AY135" s="14"/>
      <c r="AZ135" s="13"/>
      <c r="BA135" s="8"/>
      <c r="BB135" s="14"/>
      <c r="BC135" s="13"/>
      <c r="BD135" s="8"/>
      <c r="BE135" s="14"/>
      <c r="BF135" s="13"/>
      <c r="BG135" s="8"/>
      <c r="BH135" s="14"/>
      <c r="BI135" s="13" t="s">
        <v>447</v>
      </c>
      <c r="BJ135" s="109" t="s">
        <v>447</v>
      </c>
      <c r="BK135" s="1"/>
      <c r="BL135" s="1"/>
      <c r="BM135" s="1"/>
      <c r="BN135" s="1"/>
      <c r="BO135" s="1"/>
      <c r="CA135" s="29"/>
      <c r="CB135" s="44" t="str">
        <f t="shared" si="11"/>
        <v/>
      </c>
      <c r="CC135" s="45" t="str">
        <f t="shared" si="12"/>
        <v/>
      </c>
      <c r="CD135" s="45" t="str">
        <f t="shared" si="13"/>
        <v/>
      </c>
      <c r="CE135" s="44" t="str">
        <f t="shared" si="14"/>
        <v/>
      </c>
      <c r="CF135" s="45" t="str">
        <f t="shared" si="15"/>
        <v/>
      </c>
      <c r="CG135" s="44" t="e">
        <f>IF(AND(#REF!="",#REF!="",#REF!="",#REF!=""),"",SUM(#REF!,#REF!,#REF!,#REF!,#REF!))</f>
        <v>#REF!</v>
      </c>
      <c r="CH135" s="45" t="str">
        <f t="shared" si="16"/>
        <v/>
      </c>
      <c r="CI135" s="44" t="str">
        <f t="shared" si="17"/>
        <v/>
      </c>
      <c r="CJ135" s="45" t="str">
        <f t="shared" si="18"/>
        <v/>
      </c>
      <c r="CK135" s="44" t="str">
        <f t="shared" si="19"/>
        <v/>
      </c>
      <c r="CL135" s="45" t="str">
        <f t="shared" si="20"/>
        <v/>
      </c>
      <c r="CM135" s="44" t="e">
        <f>IF(AND(#REF!="",#REF!="",#REF!="",#REF!=""),"",SUM(#REF!,#REF!,#REF!,#REF!,#REF!))</f>
        <v>#REF!</v>
      </c>
      <c r="CN135" s="45" t="str">
        <f t="shared" si="21"/>
        <v/>
      </c>
      <c r="CO135" s="38" t="e">
        <f>IF(AND(#REF!="",#REF!="",#REF!="",#REF!=""),"",SUM(#REF!,#REF!,#REF!,#REF!))</f>
        <v>#REF!</v>
      </c>
      <c r="CP135" s="38" t="str">
        <f t="shared" si="22"/>
        <v/>
      </c>
    </row>
    <row r="136" spans="1:94" ht="24.75" customHeight="1">
      <c r="A136" s="37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9"/>
      <c r="AC136" s="20"/>
      <c r="AD136" s="20"/>
      <c r="AE136" s="8"/>
      <c r="AF136" s="62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8"/>
      <c r="AU136" s="8"/>
      <c r="AV136" s="56"/>
      <c r="AW136" s="60"/>
      <c r="AX136" s="8"/>
      <c r="AY136" s="14"/>
      <c r="AZ136" s="13"/>
      <c r="BA136" s="8"/>
      <c r="BB136" s="14"/>
      <c r="BC136" s="13"/>
      <c r="BD136" s="8"/>
      <c r="BE136" s="14"/>
      <c r="BF136" s="13"/>
      <c r="BG136" s="8"/>
      <c r="BH136" s="14"/>
      <c r="BI136" s="13" t="s">
        <v>447</v>
      </c>
      <c r="BJ136" s="109" t="s">
        <v>447</v>
      </c>
      <c r="BK136" s="1"/>
      <c r="BL136" s="1"/>
      <c r="BM136" s="1"/>
      <c r="BN136" s="1"/>
      <c r="BO136" s="1"/>
      <c r="CA136" s="29"/>
      <c r="CB136" s="44" t="str">
        <f t="shared" ref="CB136:CB199" si="23">IF(I136="","",I136)</f>
        <v/>
      </c>
      <c r="CC136" s="45" t="str">
        <f t="shared" ref="CC136:CC199" si="24">IF(AND(L136="",M136="",N136="",P136=""),"",SUM(L136,M136,N136,O136,P136))</f>
        <v/>
      </c>
      <c r="CD136" s="45" t="str">
        <f t="shared" ref="CD136:CD199" si="25">IFERROR(IF(CC136="","",ROUNDUP(CC136*20%,0)),"")</f>
        <v/>
      </c>
      <c r="CE136" s="44" t="str">
        <f t="shared" ref="CE136:CE199" si="26">IF(AND(T136="",U136="",V136="",X136=""),"",SUM(T136,U136,V136,W136,X136))</f>
        <v/>
      </c>
      <c r="CF136" s="45" t="str">
        <f t="shared" ref="CF136:CF199" si="27">IFERROR(IF(CE136="","",ROUNDUP(CE136*20%,0)),"")</f>
        <v/>
      </c>
      <c r="CG136" s="44" t="e">
        <f>IF(AND(#REF!="",#REF!="",#REF!="",#REF!=""),"",SUM(#REF!,#REF!,#REF!,#REF!,#REF!))</f>
        <v>#REF!</v>
      </c>
      <c r="CH136" s="45" t="str">
        <f t="shared" ref="CH136:CH199" si="28">IFERROR(IF(CG136="","",ROUNDUP(CG136*20%,0)),"")</f>
        <v/>
      </c>
      <c r="CI136" s="44" t="str">
        <f t="shared" ref="CI136:CI199" si="29">IF(AND(AJ136="",AK136="",AL136="",AN136=""),"",SUM(AJ136,AK136,AL136,AM136,AN136))</f>
        <v/>
      </c>
      <c r="CJ136" s="45" t="str">
        <f t="shared" ref="CJ136:CJ199" si="30">IFERROR(IF(CI136="","",ROUNDUP(CI136*20%,0)),"")</f>
        <v/>
      </c>
      <c r="CK136" s="44" t="str">
        <f t="shared" ref="CK136:CK199" si="31">IF(AND(AR136="",AS136="",AT136="",AV136=""),"",SUM(AR136,AS136,AT136,AU136,AV136))</f>
        <v/>
      </c>
      <c r="CL136" s="45" t="str">
        <f t="shared" ref="CL136:CL199" si="32">IFERROR(IF(CK136="","",ROUNDUP(CK136*20%,0)),"")</f>
        <v/>
      </c>
      <c r="CM136" s="44" t="e">
        <f>IF(AND(#REF!="",#REF!="",#REF!="",#REF!=""),"",SUM(#REF!,#REF!,#REF!,#REF!,#REF!))</f>
        <v>#REF!</v>
      </c>
      <c r="CN136" s="45" t="str">
        <f t="shared" ref="CN136:CN199" si="33">IFERROR(IF(CM136="","",ROUNDUP(CM136*20%,0)),"")</f>
        <v/>
      </c>
      <c r="CO136" s="38" t="e">
        <f>IF(AND(#REF!="",#REF!="",#REF!="",#REF!=""),"",SUM(#REF!,#REF!,#REF!,#REF!))</f>
        <v>#REF!</v>
      </c>
      <c r="CP136" s="38" t="str">
        <f t="shared" si="22"/>
        <v/>
      </c>
    </row>
    <row r="137" spans="1:94" ht="24.75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9"/>
      <c r="AC137" s="20"/>
      <c r="AD137" s="20"/>
      <c r="AE137" s="8"/>
      <c r="AF137" s="62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8"/>
      <c r="AU137" s="8"/>
      <c r="AV137" s="56"/>
      <c r="AW137" s="60"/>
      <c r="AX137" s="8"/>
      <c r="AY137" s="14"/>
      <c r="AZ137" s="13"/>
      <c r="BA137" s="8"/>
      <c r="BB137" s="14"/>
      <c r="BC137" s="13"/>
      <c r="BD137" s="8"/>
      <c r="BE137" s="14"/>
      <c r="BF137" s="13"/>
      <c r="BG137" s="8"/>
      <c r="BH137" s="14"/>
      <c r="BI137" s="13" t="s">
        <v>447</v>
      </c>
      <c r="BJ137" s="109" t="s">
        <v>447</v>
      </c>
      <c r="BK137" s="1"/>
      <c r="BL137" s="1"/>
      <c r="BM137" s="1"/>
      <c r="BN137" s="1"/>
      <c r="BO137" s="1"/>
      <c r="CA137" s="29"/>
      <c r="CB137" s="44" t="str">
        <f t="shared" si="23"/>
        <v/>
      </c>
      <c r="CC137" s="45" t="str">
        <f t="shared" si="24"/>
        <v/>
      </c>
      <c r="CD137" s="45" t="str">
        <f t="shared" si="25"/>
        <v/>
      </c>
      <c r="CE137" s="44" t="str">
        <f t="shared" si="26"/>
        <v/>
      </c>
      <c r="CF137" s="45" t="str">
        <f t="shared" si="27"/>
        <v/>
      </c>
      <c r="CG137" s="44" t="e">
        <f>IF(AND(#REF!="",#REF!="",#REF!="",#REF!=""),"",SUM(#REF!,#REF!,#REF!,#REF!,#REF!))</f>
        <v>#REF!</v>
      </c>
      <c r="CH137" s="45" t="str">
        <f t="shared" si="28"/>
        <v/>
      </c>
      <c r="CI137" s="44" t="str">
        <f t="shared" si="29"/>
        <v/>
      </c>
      <c r="CJ137" s="45" t="str">
        <f t="shared" si="30"/>
        <v/>
      </c>
      <c r="CK137" s="44" t="str">
        <f t="shared" si="31"/>
        <v/>
      </c>
      <c r="CL137" s="45" t="str">
        <f t="shared" si="32"/>
        <v/>
      </c>
      <c r="CM137" s="44" t="e">
        <f>IF(AND(#REF!="",#REF!="",#REF!="",#REF!=""),"",SUM(#REF!,#REF!,#REF!,#REF!,#REF!))</f>
        <v>#REF!</v>
      </c>
      <c r="CN137" s="45" t="str">
        <f t="shared" si="33"/>
        <v/>
      </c>
      <c r="CO137" s="38" t="e">
        <f>IF(AND(#REF!="",#REF!="",#REF!="",#REF!=""),"",SUM(#REF!,#REF!,#REF!,#REF!))</f>
        <v>#REF!</v>
      </c>
      <c r="CP137" s="38" t="str">
        <f t="shared" si="22"/>
        <v/>
      </c>
    </row>
    <row r="138" spans="1:94" ht="24.75" customHeight="1">
      <c r="A138" s="37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9"/>
      <c r="AC138" s="20"/>
      <c r="AD138" s="20"/>
      <c r="AE138" s="8"/>
      <c r="AF138" s="62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8"/>
      <c r="AU138" s="8"/>
      <c r="AV138" s="56"/>
      <c r="AW138" s="60"/>
      <c r="AX138" s="8"/>
      <c r="AY138" s="14"/>
      <c r="AZ138" s="13"/>
      <c r="BA138" s="8"/>
      <c r="BB138" s="14"/>
      <c r="BC138" s="13"/>
      <c r="BD138" s="8"/>
      <c r="BE138" s="14"/>
      <c r="BF138" s="13"/>
      <c r="BG138" s="8"/>
      <c r="BH138" s="14"/>
      <c r="BI138" s="13" t="s">
        <v>447</v>
      </c>
      <c r="BJ138" s="109" t="s">
        <v>447</v>
      </c>
      <c r="BK138" s="1"/>
      <c r="BL138" s="1"/>
      <c r="BM138" s="1"/>
      <c r="BN138" s="1"/>
      <c r="BO138" s="1"/>
      <c r="CA138" s="29"/>
      <c r="CB138" s="44" t="str">
        <f t="shared" si="23"/>
        <v/>
      </c>
      <c r="CC138" s="45" t="str">
        <f t="shared" si="24"/>
        <v/>
      </c>
      <c r="CD138" s="45" t="str">
        <f t="shared" si="25"/>
        <v/>
      </c>
      <c r="CE138" s="44" t="str">
        <f t="shared" si="26"/>
        <v/>
      </c>
      <c r="CF138" s="45" t="str">
        <f t="shared" si="27"/>
        <v/>
      </c>
      <c r="CG138" s="44" t="e">
        <f>IF(AND(#REF!="",#REF!="",#REF!="",#REF!=""),"",SUM(#REF!,#REF!,#REF!,#REF!,#REF!))</f>
        <v>#REF!</v>
      </c>
      <c r="CH138" s="45" t="str">
        <f t="shared" si="28"/>
        <v/>
      </c>
      <c r="CI138" s="44" t="str">
        <f t="shared" si="29"/>
        <v/>
      </c>
      <c r="CJ138" s="45" t="str">
        <f t="shared" si="30"/>
        <v/>
      </c>
      <c r="CK138" s="44" t="str">
        <f t="shared" si="31"/>
        <v/>
      </c>
      <c r="CL138" s="45" t="str">
        <f t="shared" si="32"/>
        <v/>
      </c>
      <c r="CM138" s="44" t="e">
        <f>IF(AND(#REF!="",#REF!="",#REF!="",#REF!=""),"",SUM(#REF!,#REF!,#REF!,#REF!,#REF!))</f>
        <v>#REF!</v>
      </c>
      <c r="CN138" s="45" t="str">
        <f t="shared" si="33"/>
        <v/>
      </c>
      <c r="CO138" s="38" t="e">
        <f>IF(AND(#REF!="",#REF!="",#REF!="",#REF!=""),"",SUM(#REF!,#REF!,#REF!,#REF!))</f>
        <v>#REF!</v>
      </c>
      <c r="CP138" s="38" t="str">
        <f t="shared" si="22"/>
        <v/>
      </c>
    </row>
    <row r="139" spans="1:94" ht="24.75" customHeight="1">
      <c r="A139" s="37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9"/>
      <c r="AC139" s="20"/>
      <c r="AD139" s="20"/>
      <c r="AE139" s="8"/>
      <c r="AF139" s="62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8"/>
      <c r="AU139" s="8"/>
      <c r="AV139" s="56"/>
      <c r="AW139" s="60"/>
      <c r="AX139" s="8"/>
      <c r="AY139" s="14"/>
      <c r="AZ139" s="13"/>
      <c r="BA139" s="8"/>
      <c r="BB139" s="14"/>
      <c r="BC139" s="13"/>
      <c r="BD139" s="8"/>
      <c r="BE139" s="14"/>
      <c r="BF139" s="13"/>
      <c r="BG139" s="8"/>
      <c r="BH139" s="14"/>
      <c r="BI139" s="13" t="s">
        <v>447</v>
      </c>
      <c r="BJ139" s="109" t="s">
        <v>447</v>
      </c>
      <c r="BK139" s="1"/>
      <c r="BL139" s="1"/>
      <c r="BM139" s="1"/>
      <c r="BN139" s="1"/>
      <c r="BO139" s="1"/>
      <c r="CA139" s="29"/>
      <c r="CB139" s="44" t="str">
        <f t="shared" si="23"/>
        <v/>
      </c>
      <c r="CC139" s="45" t="str">
        <f t="shared" si="24"/>
        <v/>
      </c>
      <c r="CD139" s="45" t="str">
        <f t="shared" si="25"/>
        <v/>
      </c>
      <c r="CE139" s="44" t="str">
        <f t="shared" si="26"/>
        <v/>
      </c>
      <c r="CF139" s="45" t="str">
        <f t="shared" si="27"/>
        <v/>
      </c>
      <c r="CG139" s="44" t="e">
        <f>IF(AND(#REF!="",#REF!="",#REF!="",#REF!=""),"",SUM(#REF!,#REF!,#REF!,#REF!,#REF!))</f>
        <v>#REF!</v>
      </c>
      <c r="CH139" s="45" t="str">
        <f t="shared" si="28"/>
        <v/>
      </c>
      <c r="CI139" s="44" t="str">
        <f t="shared" si="29"/>
        <v/>
      </c>
      <c r="CJ139" s="45" t="str">
        <f t="shared" si="30"/>
        <v/>
      </c>
      <c r="CK139" s="44" t="str">
        <f t="shared" si="31"/>
        <v/>
      </c>
      <c r="CL139" s="45" t="str">
        <f t="shared" si="32"/>
        <v/>
      </c>
      <c r="CM139" s="44" t="e">
        <f>IF(AND(#REF!="",#REF!="",#REF!="",#REF!=""),"",SUM(#REF!,#REF!,#REF!,#REF!,#REF!))</f>
        <v>#REF!</v>
      </c>
      <c r="CN139" s="45" t="str">
        <f t="shared" si="33"/>
        <v/>
      </c>
      <c r="CO139" s="38" t="e">
        <f>IF(AND(#REF!="",#REF!="",#REF!="",#REF!=""),"",SUM(#REF!,#REF!,#REF!,#REF!))</f>
        <v>#REF!</v>
      </c>
      <c r="CP139" s="38" t="str">
        <f t="shared" si="22"/>
        <v/>
      </c>
    </row>
    <row r="140" spans="1:94" ht="24.75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9"/>
      <c r="AC140" s="20"/>
      <c r="AD140" s="20"/>
      <c r="AE140" s="8"/>
      <c r="AF140" s="62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8"/>
      <c r="AU140" s="8"/>
      <c r="AV140" s="56"/>
      <c r="AW140" s="60"/>
      <c r="AX140" s="8"/>
      <c r="AY140" s="14"/>
      <c r="AZ140" s="13"/>
      <c r="BA140" s="8"/>
      <c r="BB140" s="14"/>
      <c r="BC140" s="13"/>
      <c r="BD140" s="8"/>
      <c r="BE140" s="14"/>
      <c r="BF140" s="13"/>
      <c r="BG140" s="8"/>
      <c r="BH140" s="14"/>
      <c r="BI140" s="13" t="s">
        <v>447</v>
      </c>
      <c r="BJ140" s="109" t="s">
        <v>447</v>
      </c>
      <c r="BK140" s="1"/>
      <c r="BL140" s="1"/>
      <c r="BM140" s="1"/>
      <c r="BN140" s="1"/>
      <c r="BO140" s="1"/>
      <c r="CA140" s="29"/>
      <c r="CB140" s="44" t="str">
        <f t="shared" si="23"/>
        <v/>
      </c>
      <c r="CC140" s="45" t="str">
        <f t="shared" si="24"/>
        <v/>
      </c>
      <c r="CD140" s="45" t="str">
        <f t="shared" si="25"/>
        <v/>
      </c>
      <c r="CE140" s="44" t="str">
        <f t="shared" si="26"/>
        <v/>
      </c>
      <c r="CF140" s="45" t="str">
        <f t="shared" si="27"/>
        <v/>
      </c>
      <c r="CG140" s="44" t="e">
        <f>IF(AND(#REF!="",#REF!="",#REF!="",#REF!=""),"",SUM(#REF!,#REF!,#REF!,#REF!,#REF!))</f>
        <v>#REF!</v>
      </c>
      <c r="CH140" s="45" t="str">
        <f t="shared" si="28"/>
        <v/>
      </c>
      <c r="CI140" s="44" t="str">
        <f t="shared" si="29"/>
        <v/>
      </c>
      <c r="CJ140" s="45" t="str">
        <f t="shared" si="30"/>
        <v/>
      </c>
      <c r="CK140" s="44" t="str">
        <f t="shared" si="31"/>
        <v/>
      </c>
      <c r="CL140" s="45" t="str">
        <f t="shared" si="32"/>
        <v/>
      </c>
      <c r="CM140" s="44" t="e">
        <f>IF(AND(#REF!="",#REF!="",#REF!="",#REF!=""),"",SUM(#REF!,#REF!,#REF!,#REF!,#REF!))</f>
        <v>#REF!</v>
      </c>
      <c r="CN140" s="45" t="str">
        <f t="shared" si="33"/>
        <v/>
      </c>
      <c r="CO140" s="38" t="e">
        <f>IF(AND(#REF!="",#REF!="",#REF!="",#REF!=""),"",SUM(#REF!,#REF!,#REF!,#REF!))</f>
        <v>#REF!</v>
      </c>
      <c r="CP140" s="38" t="str">
        <f t="shared" si="22"/>
        <v/>
      </c>
    </row>
    <row r="141" spans="1:94" ht="24.75" customHeight="1">
      <c r="A141" s="37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9"/>
      <c r="AC141" s="20"/>
      <c r="AD141" s="20"/>
      <c r="AE141" s="8"/>
      <c r="AF141" s="62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8"/>
      <c r="AU141" s="8"/>
      <c r="AV141" s="56"/>
      <c r="AW141" s="60"/>
      <c r="AX141" s="8"/>
      <c r="AY141" s="14"/>
      <c r="AZ141" s="13"/>
      <c r="BA141" s="8"/>
      <c r="BB141" s="14"/>
      <c r="BC141" s="13"/>
      <c r="BD141" s="8"/>
      <c r="BE141" s="14"/>
      <c r="BF141" s="13"/>
      <c r="BG141" s="8"/>
      <c r="BH141" s="14"/>
      <c r="BI141" s="13" t="s">
        <v>447</v>
      </c>
      <c r="BJ141" s="109" t="s">
        <v>447</v>
      </c>
      <c r="BK141" s="1"/>
      <c r="BL141" s="1"/>
      <c r="BM141" s="1"/>
      <c r="BN141" s="1"/>
      <c r="BO141" s="1"/>
      <c r="CA141" s="29"/>
      <c r="CB141" s="44" t="str">
        <f t="shared" si="23"/>
        <v/>
      </c>
      <c r="CC141" s="45" t="str">
        <f t="shared" si="24"/>
        <v/>
      </c>
      <c r="CD141" s="45" t="str">
        <f t="shared" si="25"/>
        <v/>
      </c>
      <c r="CE141" s="44" t="str">
        <f t="shared" si="26"/>
        <v/>
      </c>
      <c r="CF141" s="45" t="str">
        <f t="shared" si="27"/>
        <v/>
      </c>
      <c r="CG141" s="44" t="e">
        <f>IF(AND(#REF!="",#REF!="",#REF!="",#REF!=""),"",SUM(#REF!,#REF!,#REF!,#REF!,#REF!))</f>
        <v>#REF!</v>
      </c>
      <c r="CH141" s="45" t="str">
        <f t="shared" si="28"/>
        <v/>
      </c>
      <c r="CI141" s="44" t="str">
        <f t="shared" si="29"/>
        <v/>
      </c>
      <c r="CJ141" s="45" t="str">
        <f t="shared" si="30"/>
        <v/>
      </c>
      <c r="CK141" s="44" t="str">
        <f t="shared" si="31"/>
        <v/>
      </c>
      <c r="CL141" s="45" t="str">
        <f t="shared" si="32"/>
        <v/>
      </c>
      <c r="CM141" s="44" t="e">
        <f>IF(AND(#REF!="",#REF!="",#REF!="",#REF!=""),"",SUM(#REF!,#REF!,#REF!,#REF!,#REF!))</f>
        <v>#REF!</v>
      </c>
      <c r="CN141" s="45" t="str">
        <f t="shared" si="33"/>
        <v/>
      </c>
      <c r="CO141" s="38" t="e">
        <f>IF(AND(#REF!="",#REF!="",#REF!="",#REF!=""),"",SUM(#REF!,#REF!,#REF!,#REF!))</f>
        <v>#REF!</v>
      </c>
      <c r="CP141" s="38" t="str">
        <f t="shared" si="22"/>
        <v/>
      </c>
    </row>
    <row r="142" spans="1:94" ht="24.75" customHeight="1">
      <c r="A142" s="37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9"/>
      <c r="AC142" s="20"/>
      <c r="AD142" s="20"/>
      <c r="AE142" s="8"/>
      <c r="AF142" s="62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8"/>
      <c r="AU142" s="8"/>
      <c r="AV142" s="56"/>
      <c r="AW142" s="60"/>
      <c r="AX142" s="8"/>
      <c r="AY142" s="14"/>
      <c r="AZ142" s="13"/>
      <c r="BA142" s="8"/>
      <c r="BB142" s="14"/>
      <c r="BC142" s="13"/>
      <c r="BD142" s="8"/>
      <c r="BE142" s="14"/>
      <c r="BF142" s="13"/>
      <c r="BG142" s="8"/>
      <c r="BH142" s="14"/>
      <c r="BI142" s="13" t="s">
        <v>447</v>
      </c>
      <c r="BJ142" s="109" t="s">
        <v>447</v>
      </c>
      <c r="BK142" s="1"/>
      <c r="BL142" s="1"/>
      <c r="BM142" s="1"/>
      <c r="BN142" s="1"/>
      <c r="BO142" s="1"/>
      <c r="CA142" s="29"/>
      <c r="CB142" s="44" t="str">
        <f t="shared" si="23"/>
        <v/>
      </c>
      <c r="CC142" s="45" t="str">
        <f t="shared" si="24"/>
        <v/>
      </c>
      <c r="CD142" s="45" t="str">
        <f t="shared" si="25"/>
        <v/>
      </c>
      <c r="CE142" s="44" t="str">
        <f t="shared" si="26"/>
        <v/>
      </c>
      <c r="CF142" s="45" t="str">
        <f t="shared" si="27"/>
        <v/>
      </c>
      <c r="CG142" s="44" t="e">
        <f>IF(AND(#REF!="",#REF!="",#REF!="",#REF!=""),"",SUM(#REF!,#REF!,#REF!,#REF!,#REF!))</f>
        <v>#REF!</v>
      </c>
      <c r="CH142" s="45" t="str">
        <f t="shared" si="28"/>
        <v/>
      </c>
      <c r="CI142" s="44" t="str">
        <f t="shared" si="29"/>
        <v/>
      </c>
      <c r="CJ142" s="45" t="str">
        <f t="shared" si="30"/>
        <v/>
      </c>
      <c r="CK142" s="44" t="str">
        <f t="shared" si="31"/>
        <v/>
      </c>
      <c r="CL142" s="45" t="str">
        <f t="shared" si="32"/>
        <v/>
      </c>
      <c r="CM142" s="44" t="e">
        <f>IF(AND(#REF!="",#REF!="",#REF!="",#REF!=""),"",SUM(#REF!,#REF!,#REF!,#REF!,#REF!))</f>
        <v>#REF!</v>
      </c>
      <c r="CN142" s="45" t="str">
        <f t="shared" si="33"/>
        <v/>
      </c>
      <c r="CO142" s="38" t="e">
        <f>IF(AND(#REF!="",#REF!="",#REF!="",#REF!=""),"",SUM(#REF!,#REF!,#REF!,#REF!))</f>
        <v>#REF!</v>
      </c>
      <c r="CP142" s="38" t="str">
        <f t="shared" si="22"/>
        <v/>
      </c>
    </row>
    <row r="143" spans="1:94" ht="24.75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9"/>
      <c r="AC143" s="20"/>
      <c r="AD143" s="20"/>
      <c r="AE143" s="8"/>
      <c r="AF143" s="62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8"/>
      <c r="AU143" s="8"/>
      <c r="AV143" s="56"/>
      <c r="AW143" s="60"/>
      <c r="AX143" s="8"/>
      <c r="AY143" s="14"/>
      <c r="AZ143" s="13"/>
      <c r="BA143" s="8"/>
      <c r="BB143" s="14"/>
      <c r="BC143" s="13"/>
      <c r="BD143" s="8"/>
      <c r="BE143" s="14"/>
      <c r="BF143" s="13"/>
      <c r="BG143" s="8"/>
      <c r="BH143" s="14"/>
      <c r="BI143" s="13" t="s">
        <v>447</v>
      </c>
      <c r="BJ143" s="109" t="s">
        <v>447</v>
      </c>
      <c r="BK143" s="1"/>
      <c r="BL143" s="1"/>
      <c r="BM143" s="1"/>
      <c r="BN143" s="1"/>
      <c r="BO143" s="1"/>
      <c r="CA143" s="29"/>
      <c r="CB143" s="44" t="str">
        <f t="shared" si="23"/>
        <v/>
      </c>
      <c r="CC143" s="45" t="str">
        <f t="shared" si="24"/>
        <v/>
      </c>
      <c r="CD143" s="45" t="str">
        <f t="shared" si="25"/>
        <v/>
      </c>
      <c r="CE143" s="44" t="str">
        <f t="shared" si="26"/>
        <v/>
      </c>
      <c r="CF143" s="45" t="str">
        <f t="shared" si="27"/>
        <v/>
      </c>
      <c r="CG143" s="44" t="e">
        <f>IF(AND(#REF!="",#REF!="",#REF!="",#REF!=""),"",SUM(#REF!,#REF!,#REF!,#REF!,#REF!))</f>
        <v>#REF!</v>
      </c>
      <c r="CH143" s="45" t="str">
        <f t="shared" si="28"/>
        <v/>
      </c>
      <c r="CI143" s="44" t="str">
        <f t="shared" si="29"/>
        <v/>
      </c>
      <c r="CJ143" s="45" t="str">
        <f t="shared" si="30"/>
        <v/>
      </c>
      <c r="CK143" s="44" t="str">
        <f t="shared" si="31"/>
        <v/>
      </c>
      <c r="CL143" s="45" t="str">
        <f t="shared" si="32"/>
        <v/>
      </c>
      <c r="CM143" s="44" t="e">
        <f>IF(AND(#REF!="",#REF!="",#REF!="",#REF!=""),"",SUM(#REF!,#REF!,#REF!,#REF!,#REF!))</f>
        <v>#REF!</v>
      </c>
      <c r="CN143" s="45" t="str">
        <f t="shared" si="33"/>
        <v/>
      </c>
      <c r="CO143" s="38" t="e">
        <f>IF(AND(#REF!="",#REF!="",#REF!="",#REF!=""),"",SUM(#REF!,#REF!,#REF!,#REF!))</f>
        <v>#REF!</v>
      </c>
      <c r="CP143" s="38" t="str">
        <f t="shared" si="22"/>
        <v/>
      </c>
    </row>
    <row r="144" spans="1:94" ht="24.75" customHeight="1">
      <c r="A144" s="37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9"/>
      <c r="AC144" s="20"/>
      <c r="AD144" s="20"/>
      <c r="AE144" s="8"/>
      <c r="AF144" s="62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8"/>
      <c r="AU144" s="8"/>
      <c r="AV144" s="56"/>
      <c r="AW144" s="60"/>
      <c r="AX144" s="8"/>
      <c r="AY144" s="14"/>
      <c r="AZ144" s="13"/>
      <c r="BA144" s="8"/>
      <c r="BB144" s="14"/>
      <c r="BC144" s="13"/>
      <c r="BD144" s="8"/>
      <c r="BE144" s="14"/>
      <c r="BF144" s="13"/>
      <c r="BG144" s="8"/>
      <c r="BH144" s="14"/>
      <c r="BI144" s="13" t="s">
        <v>447</v>
      </c>
      <c r="BJ144" s="109" t="s">
        <v>447</v>
      </c>
      <c r="BK144" s="1"/>
      <c r="BL144" s="1"/>
      <c r="BM144" s="1"/>
      <c r="BN144" s="1"/>
      <c r="BO144" s="1"/>
      <c r="CA144" s="29"/>
      <c r="CB144" s="44" t="str">
        <f t="shared" si="23"/>
        <v/>
      </c>
      <c r="CC144" s="45" t="str">
        <f t="shared" si="24"/>
        <v/>
      </c>
      <c r="CD144" s="45" t="str">
        <f t="shared" si="25"/>
        <v/>
      </c>
      <c r="CE144" s="44" t="str">
        <f t="shared" si="26"/>
        <v/>
      </c>
      <c r="CF144" s="45" t="str">
        <f t="shared" si="27"/>
        <v/>
      </c>
      <c r="CG144" s="44" t="e">
        <f>IF(AND(#REF!="",#REF!="",#REF!="",#REF!=""),"",SUM(#REF!,#REF!,#REF!,#REF!,#REF!))</f>
        <v>#REF!</v>
      </c>
      <c r="CH144" s="45" t="str">
        <f t="shared" si="28"/>
        <v/>
      </c>
      <c r="CI144" s="44" t="str">
        <f t="shared" si="29"/>
        <v/>
      </c>
      <c r="CJ144" s="45" t="str">
        <f t="shared" si="30"/>
        <v/>
      </c>
      <c r="CK144" s="44" t="str">
        <f t="shared" si="31"/>
        <v/>
      </c>
      <c r="CL144" s="45" t="str">
        <f t="shared" si="32"/>
        <v/>
      </c>
      <c r="CM144" s="44" t="e">
        <f>IF(AND(#REF!="",#REF!="",#REF!="",#REF!=""),"",SUM(#REF!,#REF!,#REF!,#REF!,#REF!))</f>
        <v>#REF!</v>
      </c>
      <c r="CN144" s="45" t="str">
        <f t="shared" si="33"/>
        <v/>
      </c>
      <c r="CO144" s="38" t="e">
        <f>IF(AND(#REF!="",#REF!="",#REF!="",#REF!=""),"",SUM(#REF!,#REF!,#REF!,#REF!))</f>
        <v>#REF!</v>
      </c>
      <c r="CP144" s="38" t="str">
        <f t="shared" si="22"/>
        <v/>
      </c>
    </row>
    <row r="145" spans="1:94" ht="24.75" customHeight="1">
      <c r="A145" s="37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9"/>
      <c r="AC145" s="20"/>
      <c r="AD145" s="20"/>
      <c r="AE145" s="8"/>
      <c r="AF145" s="62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8"/>
      <c r="AU145" s="8"/>
      <c r="AV145" s="56"/>
      <c r="AW145" s="60"/>
      <c r="AX145" s="8"/>
      <c r="AY145" s="14"/>
      <c r="AZ145" s="13"/>
      <c r="BA145" s="8"/>
      <c r="BB145" s="14"/>
      <c r="BC145" s="13"/>
      <c r="BD145" s="8"/>
      <c r="BE145" s="14"/>
      <c r="BF145" s="13"/>
      <c r="BG145" s="8"/>
      <c r="BH145" s="14"/>
      <c r="BI145" s="13" t="s">
        <v>447</v>
      </c>
      <c r="BJ145" s="109" t="s">
        <v>447</v>
      </c>
      <c r="BK145" s="1"/>
      <c r="BL145" s="1"/>
      <c r="BM145" s="1"/>
      <c r="BN145" s="1"/>
      <c r="BO145" s="1"/>
      <c r="CA145" s="29"/>
      <c r="CB145" s="44" t="str">
        <f t="shared" si="23"/>
        <v/>
      </c>
      <c r="CC145" s="45" t="str">
        <f t="shared" si="24"/>
        <v/>
      </c>
      <c r="CD145" s="45" t="str">
        <f t="shared" si="25"/>
        <v/>
      </c>
      <c r="CE145" s="44" t="str">
        <f t="shared" si="26"/>
        <v/>
      </c>
      <c r="CF145" s="45" t="str">
        <f t="shared" si="27"/>
        <v/>
      </c>
      <c r="CG145" s="44" t="e">
        <f>IF(AND(#REF!="",#REF!="",#REF!="",#REF!=""),"",SUM(#REF!,#REF!,#REF!,#REF!,#REF!))</f>
        <v>#REF!</v>
      </c>
      <c r="CH145" s="45" t="str">
        <f t="shared" si="28"/>
        <v/>
      </c>
      <c r="CI145" s="44" t="str">
        <f t="shared" si="29"/>
        <v/>
      </c>
      <c r="CJ145" s="45" t="str">
        <f t="shared" si="30"/>
        <v/>
      </c>
      <c r="CK145" s="44" t="str">
        <f t="shared" si="31"/>
        <v/>
      </c>
      <c r="CL145" s="45" t="str">
        <f t="shared" si="32"/>
        <v/>
      </c>
      <c r="CM145" s="44" t="e">
        <f>IF(AND(#REF!="",#REF!="",#REF!="",#REF!=""),"",SUM(#REF!,#REF!,#REF!,#REF!,#REF!))</f>
        <v>#REF!</v>
      </c>
      <c r="CN145" s="45" t="str">
        <f t="shared" si="33"/>
        <v/>
      </c>
      <c r="CO145" s="38" t="e">
        <f>IF(AND(#REF!="",#REF!="",#REF!="",#REF!=""),"",SUM(#REF!,#REF!,#REF!,#REF!))</f>
        <v>#REF!</v>
      </c>
      <c r="CP145" s="38" t="str">
        <f t="shared" si="22"/>
        <v/>
      </c>
    </row>
    <row r="146" spans="1:94" ht="24.75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9"/>
      <c r="AC146" s="20"/>
      <c r="AD146" s="20"/>
      <c r="AE146" s="8"/>
      <c r="AF146" s="62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8"/>
      <c r="AU146" s="8"/>
      <c r="AV146" s="56"/>
      <c r="AW146" s="60"/>
      <c r="AX146" s="8"/>
      <c r="AY146" s="14"/>
      <c r="AZ146" s="13"/>
      <c r="BA146" s="8"/>
      <c r="BB146" s="14"/>
      <c r="BC146" s="13"/>
      <c r="BD146" s="8"/>
      <c r="BE146" s="14"/>
      <c r="BF146" s="13"/>
      <c r="BG146" s="8"/>
      <c r="BH146" s="14"/>
      <c r="BI146" s="13" t="s">
        <v>447</v>
      </c>
      <c r="BJ146" s="109" t="s">
        <v>447</v>
      </c>
      <c r="BK146" s="1"/>
      <c r="BL146" s="1"/>
      <c r="BM146" s="1"/>
      <c r="BN146" s="1"/>
      <c r="BO146" s="1"/>
      <c r="CA146" s="29"/>
      <c r="CB146" s="44" t="str">
        <f t="shared" si="23"/>
        <v/>
      </c>
      <c r="CC146" s="45" t="str">
        <f t="shared" si="24"/>
        <v/>
      </c>
      <c r="CD146" s="45" t="str">
        <f t="shared" si="25"/>
        <v/>
      </c>
      <c r="CE146" s="44" t="str">
        <f t="shared" si="26"/>
        <v/>
      </c>
      <c r="CF146" s="45" t="str">
        <f t="shared" si="27"/>
        <v/>
      </c>
      <c r="CG146" s="44" t="e">
        <f>IF(AND(#REF!="",#REF!="",#REF!="",#REF!=""),"",SUM(#REF!,#REF!,#REF!,#REF!,#REF!))</f>
        <v>#REF!</v>
      </c>
      <c r="CH146" s="45" t="str">
        <f t="shared" si="28"/>
        <v/>
      </c>
      <c r="CI146" s="44" t="str">
        <f t="shared" si="29"/>
        <v/>
      </c>
      <c r="CJ146" s="45" t="str">
        <f t="shared" si="30"/>
        <v/>
      </c>
      <c r="CK146" s="44" t="str">
        <f t="shared" si="31"/>
        <v/>
      </c>
      <c r="CL146" s="45" t="str">
        <f t="shared" si="32"/>
        <v/>
      </c>
      <c r="CM146" s="44" t="e">
        <f>IF(AND(#REF!="",#REF!="",#REF!="",#REF!=""),"",SUM(#REF!,#REF!,#REF!,#REF!,#REF!))</f>
        <v>#REF!</v>
      </c>
      <c r="CN146" s="45" t="str">
        <f t="shared" si="33"/>
        <v/>
      </c>
      <c r="CO146" s="38" t="e">
        <f>IF(AND(#REF!="",#REF!="",#REF!="",#REF!=""),"",SUM(#REF!,#REF!,#REF!,#REF!))</f>
        <v>#REF!</v>
      </c>
      <c r="CP146" s="38" t="str">
        <f t="shared" si="22"/>
        <v/>
      </c>
    </row>
    <row r="147" spans="1:94" ht="24.75" customHeight="1">
      <c r="A147" s="37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9"/>
      <c r="AC147" s="20"/>
      <c r="AD147" s="20"/>
      <c r="AE147" s="8"/>
      <c r="AF147" s="62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8"/>
      <c r="AU147" s="8"/>
      <c r="AV147" s="56"/>
      <c r="AW147" s="60"/>
      <c r="AX147" s="8"/>
      <c r="AY147" s="14"/>
      <c r="AZ147" s="13"/>
      <c r="BA147" s="8"/>
      <c r="BB147" s="14"/>
      <c r="BC147" s="13"/>
      <c r="BD147" s="8"/>
      <c r="BE147" s="14"/>
      <c r="BF147" s="13"/>
      <c r="BG147" s="8"/>
      <c r="BH147" s="14"/>
      <c r="BI147" s="13" t="s">
        <v>447</v>
      </c>
      <c r="BJ147" s="109" t="s">
        <v>447</v>
      </c>
      <c r="BK147" s="1"/>
      <c r="BL147" s="1"/>
      <c r="BM147" s="1"/>
      <c r="BN147" s="1"/>
      <c r="BO147" s="1"/>
      <c r="CA147" s="29"/>
      <c r="CB147" s="44" t="str">
        <f t="shared" si="23"/>
        <v/>
      </c>
      <c r="CC147" s="45" t="str">
        <f t="shared" si="24"/>
        <v/>
      </c>
      <c r="CD147" s="45" t="str">
        <f t="shared" si="25"/>
        <v/>
      </c>
      <c r="CE147" s="44" t="str">
        <f t="shared" si="26"/>
        <v/>
      </c>
      <c r="CF147" s="45" t="str">
        <f t="shared" si="27"/>
        <v/>
      </c>
      <c r="CG147" s="44" t="e">
        <f>IF(AND(#REF!="",#REF!="",#REF!="",#REF!=""),"",SUM(#REF!,#REF!,#REF!,#REF!,#REF!))</f>
        <v>#REF!</v>
      </c>
      <c r="CH147" s="45" t="str">
        <f t="shared" si="28"/>
        <v/>
      </c>
      <c r="CI147" s="44" t="str">
        <f t="shared" si="29"/>
        <v/>
      </c>
      <c r="CJ147" s="45" t="str">
        <f t="shared" si="30"/>
        <v/>
      </c>
      <c r="CK147" s="44" t="str">
        <f t="shared" si="31"/>
        <v/>
      </c>
      <c r="CL147" s="45" t="str">
        <f t="shared" si="32"/>
        <v/>
      </c>
      <c r="CM147" s="44" t="e">
        <f>IF(AND(#REF!="",#REF!="",#REF!="",#REF!=""),"",SUM(#REF!,#REF!,#REF!,#REF!,#REF!))</f>
        <v>#REF!</v>
      </c>
      <c r="CN147" s="45" t="str">
        <f t="shared" si="33"/>
        <v/>
      </c>
      <c r="CO147" s="38" t="e">
        <f>IF(AND(#REF!="",#REF!="",#REF!="",#REF!=""),"",SUM(#REF!,#REF!,#REF!,#REF!))</f>
        <v>#REF!</v>
      </c>
      <c r="CP147" s="38" t="str">
        <f t="shared" si="22"/>
        <v/>
      </c>
    </row>
    <row r="148" spans="1:94" ht="24.75" customHeight="1">
      <c r="A148" s="37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9"/>
      <c r="AC148" s="20"/>
      <c r="AD148" s="20"/>
      <c r="AE148" s="8"/>
      <c r="AF148" s="62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8"/>
      <c r="AU148" s="8"/>
      <c r="AV148" s="56"/>
      <c r="AW148" s="60"/>
      <c r="AX148" s="8"/>
      <c r="AY148" s="14"/>
      <c r="AZ148" s="13"/>
      <c r="BA148" s="8"/>
      <c r="BB148" s="14"/>
      <c r="BC148" s="13"/>
      <c r="BD148" s="8"/>
      <c r="BE148" s="14"/>
      <c r="BF148" s="13"/>
      <c r="BG148" s="8"/>
      <c r="BH148" s="14"/>
      <c r="BI148" s="13" t="s">
        <v>447</v>
      </c>
      <c r="BJ148" s="109" t="s">
        <v>447</v>
      </c>
      <c r="BK148" s="1"/>
      <c r="BL148" s="1"/>
      <c r="BM148" s="1"/>
      <c r="BN148" s="1"/>
      <c r="BO148" s="1"/>
      <c r="CA148" s="29"/>
      <c r="CB148" s="44" t="str">
        <f t="shared" si="23"/>
        <v/>
      </c>
      <c r="CC148" s="45" t="str">
        <f t="shared" si="24"/>
        <v/>
      </c>
      <c r="CD148" s="45" t="str">
        <f t="shared" si="25"/>
        <v/>
      </c>
      <c r="CE148" s="44" t="str">
        <f t="shared" si="26"/>
        <v/>
      </c>
      <c r="CF148" s="45" t="str">
        <f t="shared" si="27"/>
        <v/>
      </c>
      <c r="CG148" s="44" t="e">
        <f>IF(AND(#REF!="",#REF!="",#REF!="",#REF!=""),"",SUM(#REF!,#REF!,#REF!,#REF!,#REF!))</f>
        <v>#REF!</v>
      </c>
      <c r="CH148" s="45" t="str">
        <f t="shared" si="28"/>
        <v/>
      </c>
      <c r="CI148" s="44" t="str">
        <f t="shared" si="29"/>
        <v/>
      </c>
      <c r="CJ148" s="45" t="str">
        <f t="shared" si="30"/>
        <v/>
      </c>
      <c r="CK148" s="44" t="str">
        <f t="shared" si="31"/>
        <v/>
      </c>
      <c r="CL148" s="45" t="str">
        <f t="shared" si="32"/>
        <v/>
      </c>
      <c r="CM148" s="44" t="e">
        <f>IF(AND(#REF!="",#REF!="",#REF!="",#REF!=""),"",SUM(#REF!,#REF!,#REF!,#REF!,#REF!))</f>
        <v>#REF!</v>
      </c>
      <c r="CN148" s="45" t="str">
        <f t="shared" si="33"/>
        <v/>
      </c>
      <c r="CO148" s="38" t="e">
        <f>IF(AND(#REF!="",#REF!="",#REF!="",#REF!=""),"",SUM(#REF!,#REF!,#REF!,#REF!))</f>
        <v>#REF!</v>
      </c>
      <c r="CP148" s="38" t="str">
        <f t="shared" si="22"/>
        <v/>
      </c>
    </row>
    <row r="149" spans="1:94" ht="24.75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9"/>
      <c r="AC149" s="20"/>
      <c r="AD149" s="20"/>
      <c r="AE149" s="8"/>
      <c r="AF149" s="62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8"/>
      <c r="AU149" s="8"/>
      <c r="AV149" s="56"/>
      <c r="AW149" s="60"/>
      <c r="AX149" s="8"/>
      <c r="AY149" s="14"/>
      <c r="AZ149" s="13"/>
      <c r="BA149" s="8"/>
      <c r="BB149" s="14"/>
      <c r="BC149" s="13"/>
      <c r="BD149" s="8"/>
      <c r="BE149" s="14"/>
      <c r="BF149" s="13"/>
      <c r="BG149" s="8"/>
      <c r="BH149" s="14"/>
      <c r="BI149" s="13" t="s">
        <v>447</v>
      </c>
      <c r="BJ149" s="109" t="s">
        <v>447</v>
      </c>
      <c r="BK149" s="1"/>
      <c r="BL149" s="1"/>
      <c r="BM149" s="1"/>
      <c r="BN149" s="1"/>
      <c r="BO149" s="1"/>
      <c r="CA149" s="29"/>
      <c r="CB149" s="44" t="str">
        <f t="shared" si="23"/>
        <v/>
      </c>
      <c r="CC149" s="45" t="str">
        <f t="shared" si="24"/>
        <v/>
      </c>
      <c r="CD149" s="45" t="str">
        <f t="shared" si="25"/>
        <v/>
      </c>
      <c r="CE149" s="44" t="str">
        <f t="shared" si="26"/>
        <v/>
      </c>
      <c r="CF149" s="45" t="str">
        <f t="shared" si="27"/>
        <v/>
      </c>
      <c r="CG149" s="44" t="e">
        <f>IF(AND(#REF!="",#REF!="",#REF!="",#REF!=""),"",SUM(#REF!,#REF!,#REF!,#REF!,#REF!))</f>
        <v>#REF!</v>
      </c>
      <c r="CH149" s="45" t="str">
        <f t="shared" si="28"/>
        <v/>
      </c>
      <c r="CI149" s="44" t="str">
        <f t="shared" si="29"/>
        <v/>
      </c>
      <c r="CJ149" s="45" t="str">
        <f t="shared" si="30"/>
        <v/>
      </c>
      <c r="CK149" s="44" t="str">
        <f t="shared" si="31"/>
        <v/>
      </c>
      <c r="CL149" s="45" t="str">
        <f t="shared" si="32"/>
        <v/>
      </c>
      <c r="CM149" s="44" t="e">
        <f>IF(AND(#REF!="",#REF!="",#REF!="",#REF!=""),"",SUM(#REF!,#REF!,#REF!,#REF!,#REF!))</f>
        <v>#REF!</v>
      </c>
      <c r="CN149" s="45" t="str">
        <f t="shared" si="33"/>
        <v/>
      </c>
      <c r="CO149" s="38" t="e">
        <f>IF(AND(#REF!="",#REF!="",#REF!="",#REF!=""),"",SUM(#REF!,#REF!,#REF!,#REF!))</f>
        <v>#REF!</v>
      </c>
      <c r="CP149" s="38" t="str">
        <f t="shared" si="22"/>
        <v/>
      </c>
    </row>
    <row r="150" spans="1:94" ht="24.75" customHeight="1">
      <c r="A150" s="37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9"/>
      <c r="AC150" s="20"/>
      <c r="AD150" s="20"/>
      <c r="AE150" s="8"/>
      <c r="AF150" s="62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8"/>
      <c r="AU150" s="8"/>
      <c r="AV150" s="56"/>
      <c r="AW150" s="60"/>
      <c r="AX150" s="8"/>
      <c r="AY150" s="14"/>
      <c r="AZ150" s="13"/>
      <c r="BA150" s="8"/>
      <c r="BB150" s="14"/>
      <c r="BC150" s="13"/>
      <c r="BD150" s="8"/>
      <c r="BE150" s="14"/>
      <c r="BF150" s="13"/>
      <c r="BG150" s="8"/>
      <c r="BH150" s="14"/>
      <c r="BI150" s="13" t="s">
        <v>447</v>
      </c>
      <c r="BJ150" s="109" t="s">
        <v>447</v>
      </c>
      <c r="BK150" s="1"/>
      <c r="BL150" s="1"/>
      <c r="BM150" s="1"/>
      <c r="BN150" s="1"/>
      <c r="BO150" s="1"/>
      <c r="CA150" s="29"/>
      <c r="CB150" s="44" t="str">
        <f t="shared" si="23"/>
        <v/>
      </c>
      <c r="CC150" s="45" t="str">
        <f t="shared" si="24"/>
        <v/>
      </c>
      <c r="CD150" s="45" t="str">
        <f t="shared" si="25"/>
        <v/>
      </c>
      <c r="CE150" s="44" t="str">
        <f t="shared" si="26"/>
        <v/>
      </c>
      <c r="CF150" s="45" t="str">
        <f t="shared" si="27"/>
        <v/>
      </c>
      <c r="CG150" s="44" t="e">
        <f>IF(AND(#REF!="",#REF!="",#REF!="",#REF!=""),"",SUM(#REF!,#REF!,#REF!,#REF!,#REF!))</f>
        <v>#REF!</v>
      </c>
      <c r="CH150" s="45" t="str">
        <f t="shared" si="28"/>
        <v/>
      </c>
      <c r="CI150" s="44" t="str">
        <f t="shared" si="29"/>
        <v/>
      </c>
      <c r="CJ150" s="45" t="str">
        <f t="shared" si="30"/>
        <v/>
      </c>
      <c r="CK150" s="44" t="str">
        <f t="shared" si="31"/>
        <v/>
      </c>
      <c r="CL150" s="45" t="str">
        <f t="shared" si="32"/>
        <v/>
      </c>
      <c r="CM150" s="44" t="e">
        <f>IF(AND(#REF!="",#REF!="",#REF!="",#REF!=""),"",SUM(#REF!,#REF!,#REF!,#REF!,#REF!))</f>
        <v>#REF!</v>
      </c>
      <c r="CN150" s="45" t="str">
        <f t="shared" si="33"/>
        <v/>
      </c>
      <c r="CO150" s="38" t="e">
        <f>IF(AND(#REF!="",#REF!="",#REF!="",#REF!=""),"",SUM(#REF!,#REF!,#REF!,#REF!))</f>
        <v>#REF!</v>
      </c>
      <c r="CP150" s="38" t="str">
        <f t="shared" si="22"/>
        <v/>
      </c>
    </row>
    <row r="151" spans="1:94" ht="24.75" customHeight="1">
      <c r="A151" s="37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9"/>
      <c r="AC151" s="20"/>
      <c r="AD151" s="20"/>
      <c r="AE151" s="8"/>
      <c r="AF151" s="62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8"/>
      <c r="AU151" s="8"/>
      <c r="AV151" s="56"/>
      <c r="AW151" s="60"/>
      <c r="AX151" s="8"/>
      <c r="AY151" s="14"/>
      <c r="AZ151" s="13"/>
      <c r="BA151" s="8"/>
      <c r="BB151" s="14"/>
      <c r="BC151" s="13"/>
      <c r="BD151" s="8"/>
      <c r="BE151" s="14"/>
      <c r="BF151" s="13"/>
      <c r="BG151" s="8"/>
      <c r="BH151" s="14"/>
      <c r="BI151" s="13" t="s">
        <v>447</v>
      </c>
      <c r="BJ151" s="109" t="s">
        <v>447</v>
      </c>
      <c r="BK151" s="1"/>
      <c r="BL151" s="1"/>
      <c r="BM151" s="1"/>
      <c r="BN151" s="1"/>
      <c r="BO151" s="1"/>
      <c r="CA151" s="29"/>
      <c r="CB151" s="44" t="str">
        <f t="shared" si="23"/>
        <v/>
      </c>
      <c r="CC151" s="45" t="str">
        <f t="shared" si="24"/>
        <v/>
      </c>
      <c r="CD151" s="45" t="str">
        <f t="shared" si="25"/>
        <v/>
      </c>
      <c r="CE151" s="44" t="str">
        <f t="shared" si="26"/>
        <v/>
      </c>
      <c r="CF151" s="45" t="str">
        <f t="shared" si="27"/>
        <v/>
      </c>
      <c r="CG151" s="44" t="e">
        <f>IF(AND(#REF!="",#REF!="",#REF!="",#REF!=""),"",SUM(#REF!,#REF!,#REF!,#REF!,#REF!))</f>
        <v>#REF!</v>
      </c>
      <c r="CH151" s="45" t="str">
        <f t="shared" si="28"/>
        <v/>
      </c>
      <c r="CI151" s="44" t="str">
        <f t="shared" si="29"/>
        <v/>
      </c>
      <c r="CJ151" s="45" t="str">
        <f t="shared" si="30"/>
        <v/>
      </c>
      <c r="CK151" s="44" t="str">
        <f t="shared" si="31"/>
        <v/>
      </c>
      <c r="CL151" s="45" t="str">
        <f t="shared" si="32"/>
        <v/>
      </c>
      <c r="CM151" s="44" t="e">
        <f>IF(AND(#REF!="",#REF!="",#REF!="",#REF!=""),"",SUM(#REF!,#REF!,#REF!,#REF!,#REF!))</f>
        <v>#REF!</v>
      </c>
      <c r="CN151" s="45" t="str">
        <f t="shared" si="33"/>
        <v/>
      </c>
      <c r="CO151" s="38" t="e">
        <f>IF(AND(#REF!="",#REF!="",#REF!="",#REF!=""),"",SUM(#REF!,#REF!,#REF!,#REF!))</f>
        <v>#REF!</v>
      </c>
      <c r="CP151" s="38" t="str">
        <f t="shared" si="22"/>
        <v/>
      </c>
    </row>
    <row r="152" spans="1:94" ht="24.75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9"/>
      <c r="AC152" s="20"/>
      <c r="AD152" s="20"/>
      <c r="AE152" s="8"/>
      <c r="AF152" s="62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8"/>
      <c r="AU152" s="8"/>
      <c r="AV152" s="56"/>
      <c r="AW152" s="60"/>
      <c r="AX152" s="8"/>
      <c r="AY152" s="14"/>
      <c r="AZ152" s="13"/>
      <c r="BA152" s="8"/>
      <c r="BB152" s="14"/>
      <c r="BC152" s="13"/>
      <c r="BD152" s="8"/>
      <c r="BE152" s="14"/>
      <c r="BF152" s="13"/>
      <c r="BG152" s="8"/>
      <c r="BH152" s="14"/>
      <c r="BI152" s="13" t="s">
        <v>447</v>
      </c>
      <c r="BJ152" s="109" t="s">
        <v>447</v>
      </c>
      <c r="BK152" s="1"/>
      <c r="BL152" s="1"/>
      <c r="BM152" s="1"/>
      <c r="BN152" s="1"/>
      <c r="BO152" s="1"/>
      <c r="CA152" s="29"/>
      <c r="CB152" s="44" t="str">
        <f t="shared" si="23"/>
        <v/>
      </c>
      <c r="CC152" s="45" t="str">
        <f t="shared" si="24"/>
        <v/>
      </c>
      <c r="CD152" s="45" t="str">
        <f t="shared" si="25"/>
        <v/>
      </c>
      <c r="CE152" s="44" t="str">
        <f t="shared" si="26"/>
        <v/>
      </c>
      <c r="CF152" s="45" t="str">
        <f t="shared" si="27"/>
        <v/>
      </c>
      <c r="CG152" s="44" t="e">
        <f>IF(AND(#REF!="",#REF!="",#REF!="",#REF!=""),"",SUM(#REF!,#REF!,#REF!,#REF!,#REF!))</f>
        <v>#REF!</v>
      </c>
      <c r="CH152" s="45" t="str">
        <f t="shared" si="28"/>
        <v/>
      </c>
      <c r="CI152" s="44" t="str">
        <f t="shared" si="29"/>
        <v/>
      </c>
      <c r="CJ152" s="45" t="str">
        <f t="shared" si="30"/>
        <v/>
      </c>
      <c r="CK152" s="44" t="str">
        <f t="shared" si="31"/>
        <v/>
      </c>
      <c r="CL152" s="45" t="str">
        <f t="shared" si="32"/>
        <v/>
      </c>
      <c r="CM152" s="44" t="e">
        <f>IF(AND(#REF!="",#REF!="",#REF!="",#REF!=""),"",SUM(#REF!,#REF!,#REF!,#REF!,#REF!))</f>
        <v>#REF!</v>
      </c>
      <c r="CN152" s="45" t="str">
        <f t="shared" si="33"/>
        <v/>
      </c>
      <c r="CO152" s="38" t="e">
        <f>IF(AND(#REF!="",#REF!="",#REF!="",#REF!=""),"",SUM(#REF!,#REF!,#REF!,#REF!))</f>
        <v>#REF!</v>
      </c>
      <c r="CP152" s="38" t="str">
        <f t="shared" si="22"/>
        <v/>
      </c>
    </row>
    <row r="153" spans="1:94" ht="24.75" customHeight="1">
      <c r="A153" s="37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9"/>
      <c r="AC153" s="20"/>
      <c r="AD153" s="20"/>
      <c r="AE153" s="8"/>
      <c r="AF153" s="62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8"/>
      <c r="AU153" s="8"/>
      <c r="AV153" s="56"/>
      <c r="AW153" s="60"/>
      <c r="AX153" s="8"/>
      <c r="AY153" s="14"/>
      <c r="AZ153" s="13"/>
      <c r="BA153" s="8"/>
      <c r="BB153" s="14"/>
      <c r="BC153" s="13"/>
      <c r="BD153" s="8"/>
      <c r="BE153" s="14"/>
      <c r="BF153" s="13"/>
      <c r="BG153" s="8"/>
      <c r="BH153" s="14"/>
      <c r="BI153" s="13" t="s">
        <v>447</v>
      </c>
      <c r="BJ153" s="109" t="s">
        <v>447</v>
      </c>
      <c r="BK153" s="1"/>
      <c r="BL153" s="1"/>
      <c r="BM153" s="1"/>
      <c r="BN153" s="1"/>
      <c r="BO153" s="1"/>
      <c r="CA153" s="29"/>
      <c r="CB153" s="44" t="str">
        <f t="shared" si="23"/>
        <v/>
      </c>
      <c r="CC153" s="45" t="str">
        <f t="shared" si="24"/>
        <v/>
      </c>
      <c r="CD153" s="45" t="str">
        <f t="shared" si="25"/>
        <v/>
      </c>
      <c r="CE153" s="44" t="str">
        <f t="shared" si="26"/>
        <v/>
      </c>
      <c r="CF153" s="45" t="str">
        <f t="shared" si="27"/>
        <v/>
      </c>
      <c r="CG153" s="44" t="e">
        <f>IF(AND(#REF!="",#REF!="",#REF!="",#REF!=""),"",SUM(#REF!,#REF!,#REF!,#REF!,#REF!))</f>
        <v>#REF!</v>
      </c>
      <c r="CH153" s="45" t="str">
        <f t="shared" si="28"/>
        <v/>
      </c>
      <c r="CI153" s="44" t="str">
        <f t="shared" si="29"/>
        <v/>
      </c>
      <c r="CJ153" s="45" t="str">
        <f t="shared" si="30"/>
        <v/>
      </c>
      <c r="CK153" s="44" t="str">
        <f t="shared" si="31"/>
        <v/>
      </c>
      <c r="CL153" s="45" t="str">
        <f t="shared" si="32"/>
        <v/>
      </c>
      <c r="CM153" s="44" t="e">
        <f>IF(AND(#REF!="",#REF!="",#REF!="",#REF!=""),"",SUM(#REF!,#REF!,#REF!,#REF!,#REF!))</f>
        <v>#REF!</v>
      </c>
      <c r="CN153" s="45" t="str">
        <f t="shared" si="33"/>
        <v/>
      </c>
      <c r="CO153" s="38" t="e">
        <f>IF(AND(#REF!="",#REF!="",#REF!="",#REF!=""),"",SUM(#REF!,#REF!,#REF!,#REF!))</f>
        <v>#REF!</v>
      </c>
      <c r="CP153" s="38" t="str">
        <f t="shared" si="22"/>
        <v/>
      </c>
    </row>
    <row r="154" spans="1:94" ht="24.75" customHeight="1">
      <c r="A154" s="37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9"/>
      <c r="AC154" s="20"/>
      <c r="AD154" s="20"/>
      <c r="AE154" s="8"/>
      <c r="AF154" s="62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8"/>
      <c r="AU154" s="8"/>
      <c r="AV154" s="56"/>
      <c r="AW154" s="60"/>
      <c r="AX154" s="8"/>
      <c r="AY154" s="14"/>
      <c r="AZ154" s="13"/>
      <c r="BA154" s="8"/>
      <c r="BB154" s="14"/>
      <c r="BC154" s="13"/>
      <c r="BD154" s="8"/>
      <c r="BE154" s="14"/>
      <c r="BF154" s="13"/>
      <c r="BG154" s="8"/>
      <c r="BH154" s="14"/>
      <c r="BI154" s="13" t="s">
        <v>447</v>
      </c>
      <c r="BJ154" s="109" t="s">
        <v>447</v>
      </c>
      <c r="BK154" s="1"/>
      <c r="BL154" s="1"/>
      <c r="BM154" s="1"/>
      <c r="BN154" s="1"/>
      <c r="BO154" s="1"/>
      <c r="CA154" s="29"/>
      <c r="CB154" s="44" t="str">
        <f t="shared" si="23"/>
        <v/>
      </c>
      <c r="CC154" s="45" t="str">
        <f t="shared" si="24"/>
        <v/>
      </c>
      <c r="CD154" s="45" t="str">
        <f t="shared" si="25"/>
        <v/>
      </c>
      <c r="CE154" s="44" t="str">
        <f t="shared" si="26"/>
        <v/>
      </c>
      <c r="CF154" s="45" t="str">
        <f t="shared" si="27"/>
        <v/>
      </c>
      <c r="CG154" s="44" t="e">
        <f>IF(AND(#REF!="",#REF!="",#REF!="",#REF!=""),"",SUM(#REF!,#REF!,#REF!,#REF!,#REF!))</f>
        <v>#REF!</v>
      </c>
      <c r="CH154" s="45" t="str">
        <f t="shared" si="28"/>
        <v/>
      </c>
      <c r="CI154" s="44" t="str">
        <f t="shared" si="29"/>
        <v/>
      </c>
      <c r="CJ154" s="45" t="str">
        <f t="shared" si="30"/>
        <v/>
      </c>
      <c r="CK154" s="44" t="str">
        <f t="shared" si="31"/>
        <v/>
      </c>
      <c r="CL154" s="45" t="str">
        <f t="shared" si="32"/>
        <v/>
      </c>
      <c r="CM154" s="44" t="e">
        <f>IF(AND(#REF!="",#REF!="",#REF!="",#REF!=""),"",SUM(#REF!,#REF!,#REF!,#REF!,#REF!))</f>
        <v>#REF!</v>
      </c>
      <c r="CN154" s="45" t="str">
        <f t="shared" si="33"/>
        <v/>
      </c>
      <c r="CO154" s="38" t="e">
        <f>IF(AND(#REF!="",#REF!="",#REF!="",#REF!=""),"",SUM(#REF!,#REF!,#REF!,#REF!))</f>
        <v>#REF!</v>
      </c>
      <c r="CP154" s="38" t="str">
        <f t="shared" si="22"/>
        <v/>
      </c>
    </row>
    <row r="155" spans="1:94" ht="24.75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9"/>
      <c r="AC155" s="20"/>
      <c r="AD155" s="20"/>
      <c r="AE155" s="8"/>
      <c r="AF155" s="62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8"/>
      <c r="AU155" s="8"/>
      <c r="AV155" s="56"/>
      <c r="AW155" s="60"/>
      <c r="AX155" s="8"/>
      <c r="AY155" s="14"/>
      <c r="AZ155" s="13"/>
      <c r="BA155" s="8"/>
      <c r="BB155" s="14"/>
      <c r="BC155" s="13"/>
      <c r="BD155" s="8"/>
      <c r="BE155" s="14"/>
      <c r="BF155" s="13"/>
      <c r="BG155" s="8"/>
      <c r="BH155" s="14"/>
      <c r="BI155" s="13" t="s">
        <v>447</v>
      </c>
      <c r="BJ155" s="109" t="s">
        <v>447</v>
      </c>
      <c r="BK155" s="1"/>
      <c r="BL155" s="1"/>
      <c r="BM155" s="1"/>
      <c r="BN155" s="1"/>
      <c r="BO155" s="1"/>
      <c r="CA155" s="29"/>
      <c r="CB155" s="44" t="str">
        <f t="shared" si="23"/>
        <v/>
      </c>
      <c r="CC155" s="45" t="str">
        <f t="shared" si="24"/>
        <v/>
      </c>
      <c r="CD155" s="45" t="str">
        <f t="shared" si="25"/>
        <v/>
      </c>
      <c r="CE155" s="44" t="str">
        <f t="shared" si="26"/>
        <v/>
      </c>
      <c r="CF155" s="45" t="str">
        <f t="shared" si="27"/>
        <v/>
      </c>
      <c r="CG155" s="44" t="e">
        <f>IF(AND(#REF!="",#REF!="",#REF!="",#REF!=""),"",SUM(#REF!,#REF!,#REF!,#REF!,#REF!))</f>
        <v>#REF!</v>
      </c>
      <c r="CH155" s="45" t="str">
        <f t="shared" si="28"/>
        <v/>
      </c>
      <c r="CI155" s="44" t="str">
        <f t="shared" si="29"/>
        <v/>
      </c>
      <c r="CJ155" s="45" t="str">
        <f t="shared" si="30"/>
        <v/>
      </c>
      <c r="CK155" s="44" t="str">
        <f t="shared" si="31"/>
        <v/>
      </c>
      <c r="CL155" s="45" t="str">
        <f t="shared" si="32"/>
        <v/>
      </c>
      <c r="CM155" s="44" t="e">
        <f>IF(AND(#REF!="",#REF!="",#REF!="",#REF!=""),"",SUM(#REF!,#REF!,#REF!,#REF!,#REF!))</f>
        <v>#REF!</v>
      </c>
      <c r="CN155" s="45" t="str">
        <f t="shared" si="33"/>
        <v/>
      </c>
      <c r="CO155" s="38" t="e">
        <f>IF(AND(#REF!="",#REF!="",#REF!="",#REF!=""),"",SUM(#REF!,#REF!,#REF!,#REF!))</f>
        <v>#REF!</v>
      </c>
      <c r="CP155" s="38" t="str">
        <f t="shared" si="22"/>
        <v/>
      </c>
    </row>
    <row r="156" spans="1:94" ht="24.75" customHeight="1">
      <c r="A156" s="37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9"/>
      <c r="AC156" s="20"/>
      <c r="AD156" s="20"/>
      <c r="AE156" s="8"/>
      <c r="AF156" s="62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8"/>
      <c r="AU156" s="8"/>
      <c r="AV156" s="56"/>
      <c r="AW156" s="60"/>
      <c r="AX156" s="8"/>
      <c r="AY156" s="14"/>
      <c r="AZ156" s="13"/>
      <c r="BA156" s="8"/>
      <c r="BB156" s="14"/>
      <c r="BC156" s="13"/>
      <c r="BD156" s="8"/>
      <c r="BE156" s="14"/>
      <c r="BF156" s="13"/>
      <c r="BG156" s="8"/>
      <c r="BH156" s="14"/>
      <c r="BI156" s="13" t="s">
        <v>447</v>
      </c>
      <c r="BJ156" s="109" t="s">
        <v>447</v>
      </c>
      <c r="BK156" s="1"/>
      <c r="BL156" s="1"/>
      <c r="BM156" s="1"/>
      <c r="BN156" s="1"/>
      <c r="BO156" s="1"/>
      <c r="CA156" s="29"/>
      <c r="CB156" s="44" t="str">
        <f t="shared" si="23"/>
        <v/>
      </c>
      <c r="CC156" s="45" t="str">
        <f t="shared" si="24"/>
        <v/>
      </c>
      <c r="CD156" s="45" t="str">
        <f t="shared" si="25"/>
        <v/>
      </c>
      <c r="CE156" s="44" t="str">
        <f t="shared" si="26"/>
        <v/>
      </c>
      <c r="CF156" s="45" t="str">
        <f t="shared" si="27"/>
        <v/>
      </c>
      <c r="CG156" s="44" t="e">
        <f>IF(AND(#REF!="",#REF!="",#REF!="",#REF!=""),"",SUM(#REF!,#REF!,#REF!,#REF!,#REF!))</f>
        <v>#REF!</v>
      </c>
      <c r="CH156" s="45" t="str">
        <f t="shared" si="28"/>
        <v/>
      </c>
      <c r="CI156" s="44" t="str">
        <f t="shared" si="29"/>
        <v/>
      </c>
      <c r="CJ156" s="45" t="str">
        <f t="shared" si="30"/>
        <v/>
      </c>
      <c r="CK156" s="44" t="str">
        <f t="shared" si="31"/>
        <v/>
      </c>
      <c r="CL156" s="45" t="str">
        <f t="shared" si="32"/>
        <v/>
      </c>
      <c r="CM156" s="44" t="e">
        <f>IF(AND(#REF!="",#REF!="",#REF!="",#REF!=""),"",SUM(#REF!,#REF!,#REF!,#REF!,#REF!))</f>
        <v>#REF!</v>
      </c>
      <c r="CN156" s="45" t="str">
        <f t="shared" si="33"/>
        <v/>
      </c>
      <c r="CO156" s="38" t="e">
        <f>IF(AND(#REF!="",#REF!="",#REF!="",#REF!=""),"",SUM(#REF!,#REF!,#REF!,#REF!))</f>
        <v>#REF!</v>
      </c>
      <c r="CP156" s="38" t="str">
        <f t="shared" si="22"/>
        <v/>
      </c>
    </row>
    <row r="157" spans="1:94" ht="24.75" customHeight="1">
      <c r="A157" s="37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9"/>
      <c r="AC157" s="20"/>
      <c r="AD157" s="20"/>
      <c r="AE157" s="8"/>
      <c r="AF157" s="62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8"/>
      <c r="AU157" s="8"/>
      <c r="AV157" s="56"/>
      <c r="AW157" s="60"/>
      <c r="AX157" s="8"/>
      <c r="AY157" s="14"/>
      <c r="AZ157" s="13"/>
      <c r="BA157" s="8"/>
      <c r="BB157" s="14"/>
      <c r="BC157" s="13"/>
      <c r="BD157" s="8"/>
      <c r="BE157" s="14"/>
      <c r="BF157" s="13"/>
      <c r="BG157" s="8"/>
      <c r="BH157" s="14"/>
      <c r="BI157" s="13" t="s">
        <v>447</v>
      </c>
      <c r="BJ157" s="109" t="s">
        <v>447</v>
      </c>
      <c r="BK157" s="1"/>
      <c r="BL157" s="1"/>
      <c r="BM157" s="1"/>
      <c r="BN157" s="1"/>
      <c r="BO157" s="1"/>
      <c r="CA157" s="29"/>
      <c r="CB157" s="44" t="str">
        <f t="shared" si="23"/>
        <v/>
      </c>
      <c r="CC157" s="45" t="str">
        <f t="shared" si="24"/>
        <v/>
      </c>
      <c r="CD157" s="45" t="str">
        <f t="shared" si="25"/>
        <v/>
      </c>
      <c r="CE157" s="44" t="str">
        <f t="shared" si="26"/>
        <v/>
      </c>
      <c r="CF157" s="45" t="str">
        <f t="shared" si="27"/>
        <v/>
      </c>
      <c r="CG157" s="44" t="e">
        <f>IF(AND(#REF!="",#REF!="",#REF!="",#REF!=""),"",SUM(#REF!,#REF!,#REF!,#REF!,#REF!))</f>
        <v>#REF!</v>
      </c>
      <c r="CH157" s="45" t="str">
        <f t="shared" si="28"/>
        <v/>
      </c>
      <c r="CI157" s="44" t="str">
        <f t="shared" si="29"/>
        <v/>
      </c>
      <c r="CJ157" s="45" t="str">
        <f t="shared" si="30"/>
        <v/>
      </c>
      <c r="CK157" s="44" t="str">
        <f t="shared" si="31"/>
        <v/>
      </c>
      <c r="CL157" s="45" t="str">
        <f t="shared" si="32"/>
        <v/>
      </c>
      <c r="CM157" s="44" t="e">
        <f>IF(AND(#REF!="",#REF!="",#REF!="",#REF!=""),"",SUM(#REF!,#REF!,#REF!,#REF!,#REF!))</f>
        <v>#REF!</v>
      </c>
      <c r="CN157" s="45" t="str">
        <f t="shared" si="33"/>
        <v/>
      </c>
      <c r="CO157" s="38" t="e">
        <f>IF(AND(#REF!="",#REF!="",#REF!="",#REF!=""),"",SUM(#REF!,#REF!,#REF!,#REF!))</f>
        <v>#REF!</v>
      </c>
      <c r="CP157" s="38" t="str">
        <f t="shared" si="22"/>
        <v/>
      </c>
    </row>
    <row r="158" spans="1:94" ht="24.75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9"/>
      <c r="AC158" s="20"/>
      <c r="AD158" s="20"/>
      <c r="AE158" s="8"/>
      <c r="AF158" s="62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8"/>
      <c r="AU158" s="8"/>
      <c r="AV158" s="56"/>
      <c r="AW158" s="60"/>
      <c r="AX158" s="8"/>
      <c r="AY158" s="14"/>
      <c r="AZ158" s="13"/>
      <c r="BA158" s="8"/>
      <c r="BB158" s="14"/>
      <c r="BC158" s="13"/>
      <c r="BD158" s="8"/>
      <c r="BE158" s="14"/>
      <c r="BF158" s="13"/>
      <c r="BG158" s="8"/>
      <c r="BH158" s="14"/>
      <c r="BI158" s="13" t="s">
        <v>447</v>
      </c>
      <c r="BJ158" s="109" t="s">
        <v>447</v>
      </c>
      <c r="BK158" s="1"/>
      <c r="BL158" s="1"/>
      <c r="BM158" s="1"/>
      <c r="BN158" s="1"/>
      <c r="BO158" s="1"/>
      <c r="CA158" s="29"/>
      <c r="CB158" s="44" t="str">
        <f t="shared" si="23"/>
        <v/>
      </c>
      <c r="CC158" s="45" t="str">
        <f t="shared" si="24"/>
        <v/>
      </c>
      <c r="CD158" s="45" t="str">
        <f t="shared" si="25"/>
        <v/>
      </c>
      <c r="CE158" s="44" t="str">
        <f t="shared" si="26"/>
        <v/>
      </c>
      <c r="CF158" s="45" t="str">
        <f t="shared" si="27"/>
        <v/>
      </c>
      <c r="CG158" s="44" t="e">
        <f>IF(AND(#REF!="",#REF!="",#REF!="",#REF!=""),"",SUM(#REF!,#REF!,#REF!,#REF!,#REF!))</f>
        <v>#REF!</v>
      </c>
      <c r="CH158" s="45" t="str">
        <f t="shared" si="28"/>
        <v/>
      </c>
      <c r="CI158" s="44" t="str">
        <f t="shared" si="29"/>
        <v/>
      </c>
      <c r="CJ158" s="45" t="str">
        <f t="shared" si="30"/>
        <v/>
      </c>
      <c r="CK158" s="44" t="str">
        <f t="shared" si="31"/>
        <v/>
      </c>
      <c r="CL158" s="45" t="str">
        <f t="shared" si="32"/>
        <v/>
      </c>
      <c r="CM158" s="44" t="e">
        <f>IF(AND(#REF!="",#REF!="",#REF!="",#REF!=""),"",SUM(#REF!,#REF!,#REF!,#REF!,#REF!))</f>
        <v>#REF!</v>
      </c>
      <c r="CN158" s="45" t="str">
        <f t="shared" si="33"/>
        <v/>
      </c>
      <c r="CO158" s="38" t="e">
        <f>IF(AND(#REF!="",#REF!="",#REF!="",#REF!=""),"",SUM(#REF!,#REF!,#REF!,#REF!))</f>
        <v>#REF!</v>
      </c>
      <c r="CP158" s="38" t="str">
        <f t="shared" si="22"/>
        <v/>
      </c>
    </row>
    <row r="159" spans="1:94" ht="24.75" customHeight="1">
      <c r="A159" s="37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9"/>
      <c r="AC159" s="20"/>
      <c r="AD159" s="20"/>
      <c r="AE159" s="8"/>
      <c r="AF159" s="62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8"/>
      <c r="AU159" s="8"/>
      <c r="AV159" s="56"/>
      <c r="AW159" s="60"/>
      <c r="AX159" s="8"/>
      <c r="AY159" s="14"/>
      <c r="AZ159" s="13"/>
      <c r="BA159" s="8"/>
      <c r="BB159" s="14"/>
      <c r="BC159" s="13"/>
      <c r="BD159" s="8"/>
      <c r="BE159" s="14"/>
      <c r="BF159" s="13"/>
      <c r="BG159" s="8"/>
      <c r="BH159" s="14"/>
      <c r="BI159" s="13" t="s">
        <v>447</v>
      </c>
      <c r="BJ159" s="109" t="s">
        <v>447</v>
      </c>
      <c r="BK159" s="1"/>
      <c r="BL159" s="1"/>
      <c r="BM159" s="1"/>
      <c r="BN159" s="1"/>
      <c r="BO159" s="1"/>
      <c r="CA159" s="29"/>
      <c r="CB159" s="44" t="str">
        <f t="shared" si="23"/>
        <v/>
      </c>
      <c r="CC159" s="45" t="str">
        <f t="shared" si="24"/>
        <v/>
      </c>
      <c r="CD159" s="45" t="str">
        <f t="shared" si="25"/>
        <v/>
      </c>
      <c r="CE159" s="44" t="str">
        <f t="shared" si="26"/>
        <v/>
      </c>
      <c r="CF159" s="45" t="str">
        <f t="shared" si="27"/>
        <v/>
      </c>
      <c r="CG159" s="44" t="e">
        <f>IF(AND(#REF!="",#REF!="",#REF!="",#REF!=""),"",SUM(#REF!,#REF!,#REF!,#REF!,#REF!))</f>
        <v>#REF!</v>
      </c>
      <c r="CH159" s="45" t="str">
        <f t="shared" si="28"/>
        <v/>
      </c>
      <c r="CI159" s="44" t="str">
        <f t="shared" si="29"/>
        <v/>
      </c>
      <c r="CJ159" s="45" t="str">
        <f t="shared" si="30"/>
        <v/>
      </c>
      <c r="CK159" s="44" t="str">
        <f t="shared" si="31"/>
        <v/>
      </c>
      <c r="CL159" s="45" t="str">
        <f t="shared" si="32"/>
        <v/>
      </c>
      <c r="CM159" s="44" t="e">
        <f>IF(AND(#REF!="",#REF!="",#REF!="",#REF!=""),"",SUM(#REF!,#REF!,#REF!,#REF!,#REF!))</f>
        <v>#REF!</v>
      </c>
      <c r="CN159" s="45" t="str">
        <f t="shared" si="33"/>
        <v/>
      </c>
      <c r="CO159" s="38" t="e">
        <f>IF(AND(#REF!="",#REF!="",#REF!="",#REF!=""),"",SUM(#REF!,#REF!,#REF!,#REF!))</f>
        <v>#REF!</v>
      </c>
      <c r="CP159" s="38" t="str">
        <f t="shared" si="22"/>
        <v/>
      </c>
    </row>
    <row r="160" spans="1:94" ht="24.75" customHeight="1">
      <c r="A160" s="37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9"/>
      <c r="AC160" s="20"/>
      <c r="AD160" s="20"/>
      <c r="AE160" s="8"/>
      <c r="AF160" s="62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8"/>
      <c r="AU160" s="8"/>
      <c r="AV160" s="56"/>
      <c r="AW160" s="60"/>
      <c r="AX160" s="8"/>
      <c r="AY160" s="14"/>
      <c r="AZ160" s="13"/>
      <c r="BA160" s="8"/>
      <c r="BB160" s="14"/>
      <c r="BC160" s="13"/>
      <c r="BD160" s="8"/>
      <c r="BE160" s="14"/>
      <c r="BF160" s="13"/>
      <c r="BG160" s="8"/>
      <c r="BH160" s="14"/>
      <c r="BI160" s="13" t="s">
        <v>447</v>
      </c>
      <c r="BJ160" s="109" t="s">
        <v>447</v>
      </c>
      <c r="BK160" s="1"/>
      <c r="BL160" s="1"/>
      <c r="BM160" s="1"/>
      <c r="BN160" s="1"/>
      <c r="BO160" s="1"/>
      <c r="CA160" s="29"/>
      <c r="CB160" s="44" t="str">
        <f t="shared" si="23"/>
        <v/>
      </c>
      <c r="CC160" s="45" t="str">
        <f t="shared" si="24"/>
        <v/>
      </c>
      <c r="CD160" s="45" t="str">
        <f t="shared" si="25"/>
        <v/>
      </c>
      <c r="CE160" s="44" t="str">
        <f t="shared" si="26"/>
        <v/>
      </c>
      <c r="CF160" s="45" t="str">
        <f t="shared" si="27"/>
        <v/>
      </c>
      <c r="CG160" s="44" t="e">
        <f>IF(AND(#REF!="",#REF!="",#REF!="",#REF!=""),"",SUM(#REF!,#REF!,#REF!,#REF!,#REF!))</f>
        <v>#REF!</v>
      </c>
      <c r="CH160" s="45" t="str">
        <f t="shared" si="28"/>
        <v/>
      </c>
      <c r="CI160" s="44" t="str">
        <f t="shared" si="29"/>
        <v/>
      </c>
      <c r="CJ160" s="45" t="str">
        <f t="shared" si="30"/>
        <v/>
      </c>
      <c r="CK160" s="44" t="str">
        <f t="shared" si="31"/>
        <v/>
      </c>
      <c r="CL160" s="45" t="str">
        <f t="shared" si="32"/>
        <v/>
      </c>
      <c r="CM160" s="44" t="e">
        <f>IF(AND(#REF!="",#REF!="",#REF!="",#REF!=""),"",SUM(#REF!,#REF!,#REF!,#REF!,#REF!))</f>
        <v>#REF!</v>
      </c>
      <c r="CN160" s="45" t="str">
        <f t="shared" si="33"/>
        <v/>
      </c>
      <c r="CO160" s="38" t="e">
        <f>IF(AND(#REF!="",#REF!="",#REF!="",#REF!=""),"",SUM(#REF!,#REF!,#REF!,#REF!))</f>
        <v>#REF!</v>
      </c>
      <c r="CP160" s="38" t="str">
        <f t="shared" si="22"/>
        <v/>
      </c>
    </row>
    <row r="161" spans="1:94" ht="24.75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9"/>
      <c r="AC161" s="20"/>
      <c r="AD161" s="20"/>
      <c r="AE161" s="8"/>
      <c r="AF161" s="62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8"/>
      <c r="AU161" s="8"/>
      <c r="AV161" s="56"/>
      <c r="AW161" s="60"/>
      <c r="AX161" s="8"/>
      <c r="AY161" s="14"/>
      <c r="AZ161" s="13"/>
      <c r="BA161" s="8"/>
      <c r="BB161" s="14"/>
      <c r="BC161" s="13"/>
      <c r="BD161" s="8"/>
      <c r="BE161" s="14"/>
      <c r="BF161" s="13"/>
      <c r="BG161" s="8"/>
      <c r="BH161" s="14"/>
      <c r="BI161" s="13" t="s">
        <v>447</v>
      </c>
      <c r="BJ161" s="109" t="s">
        <v>447</v>
      </c>
      <c r="BK161" s="1"/>
      <c r="BL161" s="1"/>
      <c r="BM161" s="1"/>
      <c r="BN161" s="1"/>
      <c r="BO161" s="1"/>
      <c r="CA161" s="29"/>
      <c r="CB161" s="44" t="str">
        <f t="shared" si="23"/>
        <v/>
      </c>
      <c r="CC161" s="45" t="str">
        <f t="shared" si="24"/>
        <v/>
      </c>
      <c r="CD161" s="45" t="str">
        <f t="shared" si="25"/>
        <v/>
      </c>
      <c r="CE161" s="44" t="str">
        <f t="shared" si="26"/>
        <v/>
      </c>
      <c r="CF161" s="45" t="str">
        <f t="shared" si="27"/>
        <v/>
      </c>
      <c r="CG161" s="44" t="e">
        <f>IF(AND(#REF!="",#REF!="",#REF!="",#REF!=""),"",SUM(#REF!,#REF!,#REF!,#REF!,#REF!))</f>
        <v>#REF!</v>
      </c>
      <c r="CH161" s="45" t="str">
        <f t="shared" si="28"/>
        <v/>
      </c>
      <c r="CI161" s="44" t="str">
        <f t="shared" si="29"/>
        <v/>
      </c>
      <c r="CJ161" s="45" t="str">
        <f t="shared" si="30"/>
        <v/>
      </c>
      <c r="CK161" s="44" t="str">
        <f t="shared" si="31"/>
        <v/>
      </c>
      <c r="CL161" s="45" t="str">
        <f t="shared" si="32"/>
        <v/>
      </c>
      <c r="CM161" s="44" t="e">
        <f>IF(AND(#REF!="",#REF!="",#REF!="",#REF!=""),"",SUM(#REF!,#REF!,#REF!,#REF!,#REF!))</f>
        <v>#REF!</v>
      </c>
      <c r="CN161" s="45" t="str">
        <f t="shared" si="33"/>
        <v/>
      </c>
      <c r="CO161" s="38" t="e">
        <f>IF(AND(#REF!="",#REF!="",#REF!="",#REF!=""),"",SUM(#REF!,#REF!,#REF!,#REF!))</f>
        <v>#REF!</v>
      </c>
      <c r="CP161" s="38" t="str">
        <f t="shared" si="22"/>
        <v/>
      </c>
    </row>
    <row r="162" spans="1:94" ht="24.75" customHeight="1">
      <c r="A162" s="37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9"/>
      <c r="AC162" s="20"/>
      <c r="AD162" s="20"/>
      <c r="AE162" s="8"/>
      <c r="AF162" s="62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8"/>
      <c r="AU162" s="8"/>
      <c r="AV162" s="56"/>
      <c r="AW162" s="60"/>
      <c r="AX162" s="8"/>
      <c r="AY162" s="14"/>
      <c r="AZ162" s="13"/>
      <c r="BA162" s="8"/>
      <c r="BB162" s="14"/>
      <c r="BC162" s="13"/>
      <c r="BD162" s="8"/>
      <c r="BE162" s="14"/>
      <c r="BF162" s="13"/>
      <c r="BG162" s="8"/>
      <c r="BH162" s="14"/>
      <c r="BI162" s="13" t="s">
        <v>447</v>
      </c>
      <c r="BJ162" s="109" t="s">
        <v>447</v>
      </c>
      <c r="BK162" s="1"/>
      <c r="BL162" s="1"/>
      <c r="BM162" s="1"/>
      <c r="BN162" s="1"/>
      <c r="BO162" s="1"/>
      <c r="CA162" s="29"/>
      <c r="CB162" s="44" t="str">
        <f t="shared" si="23"/>
        <v/>
      </c>
      <c r="CC162" s="45" t="str">
        <f t="shared" si="24"/>
        <v/>
      </c>
      <c r="CD162" s="45" t="str">
        <f t="shared" si="25"/>
        <v/>
      </c>
      <c r="CE162" s="44" t="str">
        <f t="shared" si="26"/>
        <v/>
      </c>
      <c r="CF162" s="45" t="str">
        <f t="shared" si="27"/>
        <v/>
      </c>
      <c r="CG162" s="44" t="e">
        <f>IF(AND(#REF!="",#REF!="",#REF!="",#REF!=""),"",SUM(#REF!,#REF!,#REF!,#REF!,#REF!))</f>
        <v>#REF!</v>
      </c>
      <c r="CH162" s="45" t="str">
        <f t="shared" si="28"/>
        <v/>
      </c>
      <c r="CI162" s="44" t="str">
        <f t="shared" si="29"/>
        <v/>
      </c>
      <c r="CJ162" s="45" t="str">
        <f t="shared" si="30"/>
        <v/>
      </c>
      <c r="CK162" s="44" t="str">
        <f t="shared" si="31"/>
        <v/>
      </c>
      <c r="CL162" s="45" t="str">
        <f t="shared" si="32"/>
        <v/>
      </c>
      <c r="CM162" s="44" t="e">
        <f>IF(AND(#REF!="",#REF!="",#REF!="",#REF!=""),"",SUM(#REF!,#REF!,#REF!,#REF!,#REF!))</f>
        <v>#REF!</v>
      </c>
      <c r="CN162" s="45" t="str">
        <f t="shared" si="33"/>
        <v/>
      </c>
      <c r="CO162" s="38" t="e">
        <f>IF(AND(#REF!="",#REF!="",#REF!="",#REF!=""),"",SUM(#REF!,#REF!,#REF!,#REF!))</f>
        <v>#REF!</v>
      </c>
      <c r="CP162" s="38" t="str">
        <f t="shared" si="22"/>
        <v/>
      </c>
    </row>
    <row r="163" spans="1:94" ht="24.75" customHeight="1">
      <c r="A163" s="37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9"/>
      <c r="AC163" s="20"/>
      <c r="AD163" s="20"/>
      <c r="AE163" s="8"/>
      <c r="AF163" s="62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8"/>
      <c r="AU163" s="8"/>
      <c r="AV163" s="56"/>
      <c r="AW163" s="60"/>
      <c r="AX163" s="8"/>
      <c r="AY163" s="14"/>
      <c r="AZ163" s="13"/>
      <c r="BA163" s="8"/>
      <c r="BB163" s="14"/>
      <c r="BC163" s="13"/>
      <c r="BD163" s="8"/>
      <c r="BE163" s="14"/>
      <c r="BF163" s="13"/>
      <c r="BG163" s="8"/>
      <c r="BH163" s="14"/>
      <c r="BI163" s="13" t="s">
        <v>447</v>
      </c>
      <c r="BJ163" s="109" t="s">
        <v>447</v>
      </c>
      <c r="BK163" s="1"/>
      <c r="BL163" s="1"/>
      <c r="BM163" s="1"/>
      <c r="BN163" s="1"/>
      <c r="BO163" s="1"/>
      <c r="CA163" s="29"/>
      <c r="CB163" s="44" t="str">
        <f t="shared" si="23"/>
        <v/>
      </c>
      <c r="CC163" s="45" t="str">
        <f t="shared" si="24"/>
        <v/>
      </c>
      <c r="CD163" s="45" t="str">
        <f t="shared" si="25"/>
        <v/>
      </c>
      <c r="CE163" s="44" t="str">
        <f t="shared" si="26"/>
        <v/>
      </c>
      <c r="CF163" s="45" t="str">
        <f t="shared" si="27"/>
        <v/>
      </c>
      <c r="CG163" s="44" t="e">
        <f>IF(AND(#REF!="",#REF!="",#REF!="",#REF!=""),"",SUM(#REF!,#REF!,#REF!,#REF!,#REF!))</f>
        <v>#REF!</v>
      </c>
      <c r="CH163" s="45" t="str">
        <f t="shared" si="28"/>
        <v/>
      </c>
      <c r="CI163" s="44" t="str">
        <f t="shared" si="29"/>
        <v/>
      </c>
      <c r="CJ163" s="45" t="str">
        <f t="shared" si="30"/>
        <v/>
      </c>
      <c r="CK163" s="44" t="str">
        <f t="shared" si="31"/>
        <v/>
      </c>
      <c r="CL163" s="45" t="str">
        <f t="shared" si="32"/>
        <v/>
      </c>
      <c r="CM163" s="44" t="e">
        <f>IF(AND(#REF!="",#REF!="",#REF!="",#REF!=""),"",SUM(#REF!,#REF!,#REF!,#REF!,#REF!))</f>
        <v>#REF!</v>
      </c>
      <c r="CN163" s="45" t="str">
        <f t="shared" si="33"/>
        <v/>
      </c>
      <c r="CO163" s="38" t="e">
        <f>IF(AND(#REF!="",#REF!="",#REF!="",#REF!=""),"",SUM(#REF!,#REF!,#REF!,#REF!))</f>
        <v>#REF!</v>
      </c>
      <c r="CP163" s="38" t="str">
        <f t="shared" si="22"/>
        <v/>
      </c>
    </row>
    <row r="164" spans="1:94" ht="24.75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9"/>
      <c r="AC164" s="20"/>
      <c r="AD164" s="20"/>
      <c r="AE164" s="8"/>
      <c r="AF164" s="62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8"/>
      <c r="AU164" s="8"/>
      <c r="AV164" s="56"/>
      <c r="AW164" s="60"/>
      <c r="AX164" s="8"/>
      <c r="AY164" s="14"/>
      <c r="AZ164" s="13"/>
      <c r="BA164" s="8"/>
      <c r="BB164" s="14"/>
      <c r="BC164" s="13"/>
      <c r="BD164" s="8"/>
      <c r="BE164" s="14"/>
      <c r="BF164" s="13"/>
      <c r="BG164" s="8"/>
      <c r="BH164" s="14"/>
      <c r="BI164" s="13" t="s">
        <v>447</v>
      </c>
      <c r="BJ164" s="109" t="s">
        <v>447</v>
      </c>
      <c r="BK164" s="1"/>
      <c r="BL164" s="1"/>
      <c r="BM164" s="1"/>
      <c r="BN164" s="1"/>
      <c r="BO164" s="1"/>
      <c r="CA164" s="29"/>
      <c r="CB164" s="44" t="str">
        <f t="shared" si="23"/>
        <v/>
      </c>
      <c r="CC164" s="45" t="str">
        <f t="shared" si="24"/>
        <v/>
      </c>
      <c r="CD164" s="45" t="str">
        <f t="shared" si="25"/>
        <v/>
      </c>
      <c r="CE164" s="44" t="str">
        <f t="shared" si="26"/>
        <v/>
      </c>
      <c r="CF164" s="45" t="str">
        <f t="shared" si="27"/>
        <v/>
      </c>
      <c r="CG164" s="44" t="e">
        <f>IF(AND(#REF!="",#REF!="",#REF!="",#REF!=""),"",SUM(#REF!,#REF!,#REF!,#REF!,#REF!))</f>
        <v>#REF!</v>
      </c>
      <c r="CH164" s="45" t="str">
        <f t="shared" si="28"/>
        <v/>
      </c>
      <c r="CI164" s="44" t="str">
        <f t="shared" si="29"/>
        <v/>
      </c>
      <c r="CJ164" s="45" t="str">
        <f t="shared" si="30"/>
        <v/>
      </c>
      <c r="CK164" s="44" t="str">
        <f t="shared" si="31"/>
        <v/>
      </c>
      <c r="CL164" s="45" t="str">
        <f t="shared" si="32"/>
        <v/>
      </c>
      <c r="CM164" s="44" t="e">
        <f>IF(AND(#REF!="",#REF!="",#REF!="",#REF!=""),"",SUM(#REF!,#REF!,#REF!,#REF!,#REF!))</f>
        <v>#REF!</v>
      </c>
      <c r="CN164" s="45" t="str">
        <f t="shared" si="33"/>
        <v/>
      </c>
      <c r="CO164" s="38" t="e">
        <f>IF(AND(#REF!="",#REF!="",#REF!="",#REF!=""),"",SUM(#REF!,#REF!,#REF!,#REF!))</f>
        <v>#REF!</v>
      </c>
      <c r="CP164" s="38" t="str">
        <f t="shared" si="22"/>
        <v/>
      </c>
    </row>
    <row r="165" spans="1:94" ht="24.75" customHeight="1">
      <c r="A165" s="37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9"/>
      <c r="AC165" s="20"/>
      <c r="AD165" s="20"/>
      <c r="AE165" s="8"/>
      <c r="AF165" s="62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8"/>
      <c r="AU165" s="8"/>
      <c r="AV165" s="56"/>
      <c r="AW165" s="60"/>
      <c r="AX165" s="8"/>
      <c r="AY165" s="14"/>
      <c r="AZ165" s="13"/>
      <c r="BA165" s="8"/>
      <c r="BB165" s="14"/>
      <c r="BC165" s="13"/>
      <c r="BD165" s="8"/>
      <c r="BE165" s="14"/>
      <c r="BF165" s="13"/>
      <c r="BG165" s="8"/>
      <c r="BH165" s="14"/>
      <c r="BI165" s="13" t="s">
        <v>447</v>
      </c>
      <c r="BJ165" s="109" t="s">
        <v>447</v>
      </c>
      <c r="BK165" s="1"/>
      <c r="BL165" s="1"/>
      <c r="BM165" s="1"/>
      <c r="BN165" s="1"/>
      <c r="BO165" s="1"/>
      <c r="CA165" s="29"/>
      <c r="CB165" s="44" t="str">
        <f t="shared" si="23"/>
        <v/>
      </c>
      <c r="CC165" s="45" t="str">
        <f t="shared" si="24"/>
        <v/>
      </c>
      <c r="CD165" s="45" t="str">
        <f t="shared" si="25"/>
        <v/>
      </c>
      <c r="CE165" s="44" t="str">
        <f t="shared" si="26"/>
        <v/>
      </c>
      <c r="CF165" s="45" t="str">
        <f t="shared" si="27"/>
        <v/>
      </c>
      <c r="CG165" s="44" t="e">
        <f>IF(AND(#REF!="",#REF!="",#REF!="",#REF!=""),"",SUM(#REF!,#REF!,#REF!,#REF!,#REF!))</f>
        <v>#REF!</v>
      </c>
      <c r="CH165" s="45" t="str">
        <f t="shared" si="28"/>
        <v/>
      </c>
      <c r="CI165" s="44" t="str">
        <f t="shared" si="29"/>
        <v/>
      </c>
      <c r="CJ165" s="45" t="str">
        <f t="shared" si="30"/>
        <v/>
      </c>
      <c r="CK165" s="44" t="str">
        <f t="shared" si="31"/>
        <v/>
      </c>
      <c r="CL165" s="45" t="str">
        <f t="shared" si="32"/>
        <v/>
      </c>
      <c r="CM165" s="44" t="e">
        <f>IF(AND(#REF!="",#REF!="",#REF!="",#REF!=""),"",SUM(#REF!,#REF!,#REF!,#REF!,#REF!))</f>
        <v>#REF!</v>
      </c>
      <c r="CN165" s="45" t="str">
        <f t="shared" si="33"/>
        <v/>
      </c>
      <c r="CO165" s="38" t="e">
        <f>IF(AND(#REF!="",#REF!="",#REF!="",#REF!=""),"",SUM(#REF!,#REF!,#REF!,#REF!))</f>
        <v>#REF!</v>
      </c>
      <c r="CP165" s="38" t="str">
        <f t="shared" si="22"/>
        <v/>
      </c>
    </row>
    <row r="166" spans="1:94" ht="24.75" customHeight="1">
      <c r="A166" s="37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9"/>
      <c r="AC166" s="20"/>
      <c r="AD166" s="20"/>
      <c r="AE166" s="8"/>
      <c r="AF166" s="62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8"/>
      <c r="AU166" s="8"/>
      <c r="AV166" s="56"/>
      <c r="AW166" s="60"/>
      <c r="AX166" s="8"/>
      <c r="AY166" s="14"/>
      <c r="AZ166" s="13"/>
      <c r="BA166" s="8"/>
      <c r="BB166" s="14"/>
      <c r="BC166" s="13"/>
      <c r="BD166" s="8"/>
      <c r="BE166" s="14"/>
      <c r="BF166" s="13"/>
      <c r="BG166" s="8"/>
      <c r="BH166" s="14"/>
      <c r="BI166" s="13" t="s">
        <v>447</v>
      </c>
      <c r="BJ166" s="109" t="s">
        <v>447</v>
      </c>
      <c r="BK166" s="1"/>
      <c r="BL166" s="1"/>
      <c r="BM166" s="1"/>
      <c r="BN166" s="1"/>
      <c r="BO166" s="1"/>
      <c r="CA166" s="29"/>
      <c r="CB166" s="44" t="str">
        <f t="shared" si="23"/>
        <v/>
      </c>
      <c r="CC166" s="45" t="str">
        <f t="shared" si="24"/>
        <v/>
      </c>
      <c r="CD166" s="45" t="str">
        <f t="shared" si="25"/>
        <v/>
      </c>
      <c r="CE166" s="44" t="str">
        <f t="shared" si="26"/>
        <v/>
      </c>
      <c r="CF166" s="45" t="str">
        <f t="shared" si="27"/>
        <v/>
      </c>
      <c r="CG166" s="44" t="e">
        <f>IF(AND(#REF!="",#REF!="",#REF!="",#REF!=""),"",SUM(#REF!,#REF!,#REF!,#REF!,#REF!))</f>
        <v>#REF!</v>
      </c>
      <c r="CH166" s="45" t="str">
        <f t="shared" si="28"/>
        <v/>
      </c>
      <c r="CI166" s="44" t="str">
        <f t="shared" si="29"/>
        <v/>
      </c>
      <c r="CJ166" s="45" t="str">
        <f t="shared" si="30"/>
        <v/>
      </c>
      <c r="CK166" s="44" t="str">
        <f t="shared" si="31"/>
        <v/>
      </c>
      <c r="CL166" s="45" t="str">
        <f t="shared" si="32"/>
        <v/>
      </c>
      <c r="CM166" s="44" t="e">
        <f>IF(AND(#REF!="",#REF!="",#REF!="",#REF!=""),"",SUM(#REF!,#REF!,#REF!,#REF!,#REF!))</f>
        <v>#REF!</v>
      </c>
      <c r="CN166" s="45" t="str">
        <f t="shared" si="33"/>
        <v/>
      </c>
      <c r="CO166" s="38" t="e">
        <f>IF(AND(#REF!="",#REF!="",#REF!="",#REF!=""),"",SUM(#REF!,#REF!,#REF!,#REF!))</f>
        <v>#REF!</v>
      </c>
      <c r="CP166" s="38" t="str">
        <f t="shared" si="22"/>
        <v/>
      </c>
    </row>
    <row r="167" spans="1:94" ht="24.75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9"/>
      <c r="AC167" s="20"/>
      <c r="AD167" s="20"/>
      <c r="AE167" s="8"/>
      <c r="AF167" s="62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8"/>
      <c r="AU167" s="8"/>
      <c r="AV167" s="56"/>
      <c r="AW167" s="60"/>
      <c r="AX167" s="8"/>
      <c r="AY167" s="14"/>
      <c r="AZ167" s="13"/>
      <c r="BA167" s="8"/>
      <c r="BB167" s="14"/>
      <c r="BC167" s="13"/>
      <c r="BD167" s="8"/>
      <c r="BE167" s="14"/>
      <c r="BF167" s="13"/>
      <c r="BG167" s="8"/>
      <c r="BH167" s="14"/>
      <c r="BI167" s="13" t="s">
        <v>447</v>
      </c>
      <c r="BJ167" s="109" t="s">
        <v>447</v>
      </c>
      <c r="BK167" s="1"/>
      <c r="BL167" s="1"/>
      <c r="BM167" s="1"/>
      <c r="BN167" s="1"/>
      <c r="BO167" s="1"/>
      <c r="CA167" s="29"/>
      <c r="CB167" s="44" t="str">
        <f t="shared" si="23"/>
        <v/>
      </c>
      <c r="CC167" s="45" t="str">
        <f t="shared" si="24"/>
        <v/>
      </c>
      <c r="CD167" s="45" t="str">
        <f t="shared" si="25"/>
        <v/>
      </c>
      <c r="CE167" s="44" t="str">
        <f t="shared" si="26"/>
        <v/>
      </c>
      <c r="CF167" s="45" t="str">
        <f t="shared" si="27"/>
        <v/>
      </c>
      <c r="CG167" s="44" t="e">
        <f>IF(AND(#REF!="",#REF!="",#REF!="",#REF!=""),"",SUM(#REF!,#REF!,#REF!,#REF!,#REF!))</f>
        <v>#REF!</v>
      </c>
      <c r="CH167" s="45" t="str">
        <f t="shared" si="28"/>
        <v/>
      </c>
      <c r="CI167" s="44" t="str">
        <f t="shared" si="29"/>
        <v/>
      </c>
      <c r="CJ167" s="45" t="str">
        <f t="shared" si="30"/>
        <v/>
      </c>
      <c r="CK167" s="44" t="str">
        <f t="shared" si="31"/>
        <v/>
      </c>
      <c r="CL167" s="45" t="str">
        <f t="shared" si="32"/>
        <v/>
      </c>
      <c r="CM167" s="44" t="e">
        <f>IF(AND(#REF!="",#REF!="",#REF!="",#REF!=""),"",SUM(#REF!,#REF!,#REF!,#REF!,#REF!))</f>
        <v>#REF!</v>
      </c>
      <c r="CN167" s="45" t="str">
        <f t="shared" si="33"/>
        <v/>
      </c>
      <c r="CO167" s="38" t="e">
        <f>IF(AND(#REF!="",#REF!="",#REF!="",#REF!=""),"",SUM(#REF!,#REF!,#REF!,#REF!))</f>
        <v>#REF!</v>
      </c>
      <c r="CP167" s="38" t="str">
        <f t="shared" si="22"/>
        <v/>
      </c>
    </row>
    <row r="168" spans="1:94" ht="24.75" customHeight="1">
      <c r="A168" s="37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9"/>
      <c r="AC168" s="20"/>
      <c r="AD168" s="20"/>
      <c r="AE168" s="8"/>
      <c r="AF168" s="62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8"/>
      <c r="AU168" s="8"/>
      <c r="AV168" s="56"/>
      <c r="AW168" s="60"/>
      <c r="AX168" s="8"/>
      <c r="AY168" s="14"/>
      <c r="AZ168" s="13"/>
      <c r="BA168" s="8"/>
      <c r="BB168" s="14"/>
      <c r="BC168" s="13"/>
      <c r="BD168" s="8"/>
      <c r="BE168" s="14"/>
      <c r="BF168" s="13"/>
      <c r="BG168" s="8"/>
      <c r="BH168" s="14"/>
      <c r="BI168" s="13" t="s">
        <v>447</v>
      </c>
      <c r="BJ168" s="109" t="s">
        <v>447</v>
      </c>
      <c r="BK168" s="1"/>
      <c r="BL168" s="1"/>
      <c r="BM168" s="1"/>
      <c r="BN168" s="1"/>
      <c r="BO168" s="1"/>
      <c r="CA168" s="29"/>
      <c r="CB168" s="44" t="str">
        <f t="shared" si="23"/>
        <v/>
      </c>
      <c r="CC168" s="45" t="str">
        <f t="shared" si="24"/>
        <v/>
      </c>
      <c r="CD168" s="45" t="str">
        <f t="shared" si="25"/>
        <v/>
      </c>
      <c r="CE168" s="44" t="str">
        <f t="shared" si="26"/>
        <v/>
      </c>
      <c r="CF168" s="45" t="str">
        <f t="shared" si="27"/>
        <v/>
      </c>
      <c r="CG168" s="44" t="e">
        <f>IF(AND(#REF!="",#REF!="",#REF!="",#REF!=""),"",SUM(#REF!,#REF!,#REF!,#REF!,#REF!))</f>
        <v>#REF!</v>
      </c>
      <c r="CH168" s="45" t="str">
        <f t="shared" si="28"/>
        <v/>
      </c>
      <c r="CI168" s="44" t="str">
        <f t="shared" si="29"/>
        <v/>
      </c>
      <c r="CJ168" s="45" t="str">
        <f t="shared" si="30"/>
        <v/>
      </c>
      <c r="CK168" s="44" t="str">
        <f t="shared" si="31"/>
        <v/>
      </c>
      <c r="CL168" s="45" t="str">
        <f t="shared" si="32"/>
        <v/>
      </c>
      <c r="CM168" s="44" t="e">
        <f>IF(AND(#REF!="",#REF!="",#REF!="",#REF!=""),"",SUM(#REF!,#REF!,#REF!,#REF!,#REF!))</f>
        <v>#REF!</v>
      </c>
      <c r="CN168" s="45" t="str">
        <f t="shared" si="33"/>
        <v/>
      </c>
      <c r="CO168" s="38" t="e">
        <f>IF(AND(#REF!="",#REF!="",#REF!="",#REF!=""),"",SUM(#REF!,#REF!,#REF!,#REF!))</f>
        <v>#REF!</v>
      </c>
      <c r="CP168" s="38" t="str">
        <f t="shared" si="22"/>
        <v/>
      </c>
    </row>
    <row r="169" spans="1:94" ht="24.75" customHeight="1">
      <c r="A169" s="37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9"/>
      <c r="AC169" s="20"/>
      <c r="AD169" s="20"/>
      <c r="AE169" s="8"/>
      <c r="AF169" s="62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8"/>
      <c r="AU169" s="8"/>
      <c r="AV169" s="56"/>
      <c r="AW169" s="60"/>
      <c r="AX169" s="8"/>
      <c r="AY169" s="14"/>
      <c r="AZ169" s="13"/>
      <c r="BA169" s="8"/>
      <c r="BB169" s="14"/>
      <c r="BC169" s="13"/>
      <c r="BD169" s="8"/>
      <c r="BE169" s="14"/>
      <c r="BF169" s="13"/>
      <c r="BG169" s="8"/>
      <c r="BH169" s="14"/>
      <c r="BI169" s="13" t="s">
        <v>447</v>
      </c>
      <c r="BJ169" s="109" t="s">
        <v>447</v>
      </c>
      <c r="BK169" s="1"/>
      <c r="BL169" s="1"/>
      <c r="BM169" s="1"/>
      <c r="BN169" s="1"/>
      <c r="BO169" s="1"/>
      <c r="CA169" s="29"/>
      <c r="CB169" s="44" t="str">
        <f t="shared" si="23"/>
        <v/>
      </c>
      <c r="CC169" s="45" t="str">
        <f t="shared" si="24"/>
        <v/>
      </c>
      <c r="CD169" s="45" t="str">
        <f t="shared" si="25"/>
        <v/>
      </c>
      <c r="CE169" s="44" t="str">
        <f t="shared" si="26"/>
        <v/>
      </c>
      <c r="CF169" s="45" t="str">
        <f t="shared" si="27"/>
        <v/>
      </c>
      <c r="CG169" s="44" t="e">
        <f>IF(AND(#REF!="",#REF!="",#REF!="",#REF!=""),"",SUM(#REF!,#REF!,#REF!,#REF!,#REF!))</f>
        <v>#REF!</v>
      </c>
      <c r="CH169" s="45" t="str">
        <f t="shared" si="28"/>
        <v/>
      </c>
      <c r="CI169" s="44" t="str">
        <f t="shared" si="29"/>
        <v/>
      </c>
      <c r="CJ169" s="45" t="str">
        <f t="shared" si="30"/>
        <v/>
      </c>
      <c r="CK169" s="44" t="str">
        <f t="shared" si="31"/>
        <v/>
      </c>
      <c r="CL169" s="45" t="str">
        <f t="shared" si="32"/>
        <v/>
      </c>
      <c r="CM169" s="44" t="e">
        <f>IF(AND(#REF!="",#REF!="",#REF!="",#REF!=""),"",SUM(#REF!,#REF!,#REF!,#REF!,#REF!))</f>
        <v>#REF!</v>
      </c>
      <c r="CN169" s="45" t="str">
        <f t="shared" si="33"/>
        <v/>
      </c>
      <c r="CO169" s="38" t="e">
        <f>IF(AND(#REF!="",#REF!="",#REF!="",#REF!=""),"",SUM(#REF!,#REF!,#REF!,#REF!))</f>
        <v>#REF!</v>
      </c>
      <c r="CP169" s="38" t="str">
        <f t="shared" si="22"/>
        <v/>
      </c>
    </row>
    <row r="170" spans="1:94" ht="24.75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9"/>
      <c r="AC170" s="20"/>
      <c r="AD170" s="20"/>
      <c r="AE170" s="8"/>
      <c r="AF170" s="62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8"/>
      <c r="AU170" s="8"/>
      <c r="AV170" s="56"/>
      <c r="AW170" s="60"/>
      <c r="AX170" s="8"/>
      <c r="AY170" s="14"/>
      <c r="AZ170" s="13"/>
      <c r="BA170" s="8"/>
      <c r="BB170" s="14"/>
      <c r="BC170" s="13"/>
      <c r="BD170" s="8"/>
      <c r="BE170" s="14"/>
      <c r="BF170" s="13"/>
      <c r="BG170" s="8"/>
      <c r="BH170" s="14"/>
      <c r="BI170" s="13" t="s">
        <v>447</v>
      </c>
      <c r="BJ170" s="109" t="s">
        <v>447</v>
      </c>
      <c r="BK170" s="1"/>
      <c r="BL170" s="1"/>
      <c r="BM170" s="1"/>
      <c r="BN170" s="1"/>
      <c r="BO170" s="1"/>
      <c r="CA170" s="29"/>
      <c r="CB170" s="44" t="str">
        <f t="shared" si="23"/>
        <v/>
      </c>
      <c r="CC170" s="45" t="str">
        <f t="shared" si="24"/>
        <v/>
      </c>
      <c r="CD170" s="45" t="str">
        <f t="shared" si="25"/>
        <v/>
      </c>
      <c r="CE170" s="44" t="str">
        <f t="shared" si="26"/>
        <v/>
      </c>
      <c r="CF170" s="45" t="str">
        <f t="shared" si="27"/>
        <v/>
      </c>
      <c r="CG170" s="44" t="e">
        <f>IF(AND(#REF!="",#REF!="",#REF!="",#REF!=""),"",SUM(#REF!,#REF!,#REF!,#REF!,#REF!))</f>
        <v>#REF!</v>
      </c>
      <c r="CH170" s="45" t="str">
        <f t="shared" si="28"/>
        <v/>
      </c>
      <c r="CI170" s="44" t="str">
        <f t="shared" si="29"/>
        <v/>
      </c>
      <c r="CJ170" s="45" t="str">
        <f t="shared" si="30"/>
        <v/>
      </c>
      <c r="CK170" s="44" t="str">
        <f t="shared" si="31"/>
        <v/>
      </c>
      <c r="CL170" s="45" t="str">
        <f t="shared" si="32"/>
        <v/>
      </c>
      <c r="CM170" s="44" t="e">
        <f>IF(AND(#REF!="",#REF!="",#REF!="",#REF!=""),"",SUM(#REF!,#REF!,#REF!,#REF!,#REF!))</f>
        <v>#REF!</v>
      </c>
      <c r="CN170" s="45" t="str">
        <f t="shared" si="33"/>
        <v/>
      </c>
      <c r="CO170" s="38" t="e">
        <f>IF(AND(#REF!="",#REF!="",#REF!="",#REF!=""),"",SUM(#REF!,#REF!,#REF!,#REF!))</f>
        <v>#REF!</v>
      </c>
      <c r="CP170" s="38" t="str">
        <f t="shared" si="22"/>
        <v/>
      </c>
    </row>
    <row r="171" spans="1:94" ht="24.75" customHeight="1">
      <c r="A171" s="37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9"/>
      <c r="AC171" s="20"/>
      <c r="AD171" s="20"/>
      <c r="AE171" s="8"/>
      <c r="AF171" s="62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8"/>
      <c r="AU171" s="8"/>
      <c r="AV171" s="56"/>
      <c r="AW171" s="60"/>
      <c r="AX171" s="8"/>
      <c r="AY171" s="14"/>
      <c r="AZ171" s="13"/>
      <c r="BA171" s="8"/>
      <c r="BB171" s="14"/>
      <c r="BC171" s="13"/>
      <c r="BD171" s="8"/>
      <c r="BE171" s="14"/>
      <c r="BF171" s="13"/>
      <c r="BG171" s="8"/>
      <c r="BH171" s="14"/>
      <c r="BI171" s="13" t="s">
        <v>447</v>
      </c>
      <c r="BJ171" s="109" t="s">
        <v>447</v>
      </c>
      <c r="BK171" s="1"/>
      <c r="BL171" s="1"/>
      <c r="BM171" s="1"/>
      <c r="BN171" s="1"/>
      <c r="BO171" s="1"/>
      <c r="CA171" s="29"/>
      <c r="CB171" s="44" t="str">
        <f t="shared" si="23"/>
        <v/>
      </c>
      <c r="CC171" s="45" t="str">
        <f t="shared" si="24"/>
        <v/>
      </c>
      <c r="CD171" s="45" t="str">
        <f t="shared" si="25"/>
        <v/>
      </c>
      <c r="CE171" s="44" t="str">
        <f t="shared" si="26"/>
        <v/>
      </c>
      <c r="CF171" s="45" t="str">
        <f t="shared" si="27"/>
        <v/>
      </c>
      <c r="CG171" s="44" t="e">
        <f>IF(AND(#REF!="",#REF!="",#REF!="",#REF!=""),"",SUM(#REF!,#REF!,#REF!,#REF!,#REF!))</f>
        <v>#REF!</v>
      </c>
      <c r="CH171" s="45" t="str">
        <f t="shared" si="28"/>
        <v/>
      </c>
      <c r="CI171" s="44" t="str">
        <f t="shared" si="29"/>
        <v/>
      </c>
      <c r="CJ171" s="45" t="str">
        <f t="shared" si="30"/>
        <v/>
      </c>
      <c r="CK171" s="44" t="str">
        <f t="shared" si="31"/>
        <v/>
      </c>
      <c r="CL171" s="45" t="str">
        <f t="shared" si="32"/>
        <v/>
      </c>
      <c r="CM171" s="44" t="e">
        <f>IF(AND(#REF!="",#REF!="",#REF!="",#REF!=""),"",SUM(#REF!,#REF!,#REF!,#REF!,#REF!))</f>
        <v>#REF!</v>
      </c>
      <c r="CN171" s="45" t="str">
        <f t="shared" si="33"/>
        <v/>
      </c>
      <c r="CO171" s="38" t="e">
        <f>IF(AND(#REF!="",#REF!="",#REF!="",#REF!=""),"",SUM(#REF!,#REF!,#REF!,#REF!))</f>
        <v>#REF!</v>
      </c>
      <c r="CP171" s="38" t="str">
        <f t="shared" si="22"/>
        <v/>
      </c>
    </row>
    <row r="172" spans="1:94" ht="24.75" customHeight="1">
      <c r="A172" s="37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9"/>
      <c r="AC172" s="20"/>
      <c r="AD172" s="20"/>
      <c r="AE172" s="8"/>
      <c r="AF172" s="62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8"/>
      <c r="AU172" s="8"/>
      <c r="AV172" s="56"/>
      <c r="AW172" s="60"/>
      <c r="AX172" s="8"/>
      <c r="AY172" s="14"/>
      <c r="AZ172" s="13"/>
      <c r="BA172" s="8"/>
      <c r="BB172" s="14"/>
      <c r="BC172" s="13"/>
      <c r="BD172" s="8"/>
      <c r="BE172" s="14"/>
      <c r="BF172" s="13"/>
      <c r="BG172" s="8"/>
      <c r="BH172" s="14"/>
      <c r="BI172" s="13" t="s">
        <v>447</v>
      </c>
      <c r="BJ172" s="109" t="s">
        <v>447</v>
      </c>
      <c r="BK172" s="1"/>
      <c r="BL172" s="1"/>
      <c r="BM172" s="1"/>
      <c r="BN172" s="1"/>
      <c r="BO172" s="1"/>
      <c r="CA172" s="29"/>
      <c r="CB172" s="44" t="str">
        <f t="shared" si="23"/>
        <v/>
      </c>
      <c r="CC172" s="45" t="str">
        <f t="shared" si="24"/>
        <v/>
      </c>
      <c r="CD172" s="45" t="str">
        <f t="shared" si="25"/>
        <v/>
      </c>
      <c r="CE172" s="44" t="str">
        <f t="shared" si="26"/>
        <v/>
      </c>
      <c r="CF172" s="45" t="str">
        <f t="shared" si="27"/>
        <v/>
      </c>
      <c r="CG172" s="44" t="e">
        <f>IF(AND(#REF!="",#REF!="",#REF!="",#REF!=""),"",SUM(#REF!,#REF!,#REF!,#REF!,#REF!))</f>
        <v>#REF!</v>
      </c>
      <c r="CH172" s="45" t="str">
        <f t="shared" si="28"/>
        <v/>
      </c>
      <c r="CI172" s="44" t="str">
        <f t="shared" si="29"/>
        <v/>
      </c>
      <c r="CJ172" s="45" t="str">
        <f t="shared" si="30"/>
        <v/>
      </c>
      <c r="CK172" s="44" t="str">
        <f t="shared" si="31"/>
        <v/>
      </c>
      <c r="CL172" s="45" t="str">
        <f t="shared" si="32"/>
        <v/>
      </c>
      <c r="CM172" s="44" t="e">
        <f>IF(AND(#REF!="",#REF!="",#REF!="",#REF!=""),"",SUM(#REF!,#REF!,#REF!,#REF!,#REF!))</f>
        <v>#REF!</v>
      </c>
      <c r="CN172" s="45" t="str">
        <f t="shared" si="33"/>
        <v/>
      </c>
      <c r="CO172" s="38" t="e">
        <f>IF(AND(#REF!="",#REF!="",#REF!="",#REF!=""),"",SUM(#REF!,#REF!,#REF!,#REF!))</f>
        <v>#REF!</v>
      </c>
      <c r="CP172" s="38" t="str">
        <f t="shared" si="22"/>
        <v/>
      </c>
    </row>
    <row r="173" spans="1:94" ht="24.75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9"/>
      <c r="AC173" s="20"/>
      <c r="AD173" s="20"/>
      <c r="AE173" s="8"/>
      <c r="AF173" s="62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8"/>
      <c r="AU173" s="8"/>
      <c r="AV173" s="56"/>
      <c r="AW173" s="60"/>
      <c r="AX173" s="8"/>
      <c r="AY173" s="14"/>
      <c r="AZ173" s="13"/>
      <c r="BA173" s="8"/>
      <c r="BB173" s="14"/>
      <c r="BC173" s="13"/>
      <c r="BD173" s="8"/>
      <c r="BE173" s="14"/>
      <c r="BF173" s="13"/>
      <c r="BG173" s="8"/>
      <c r="BH173" s="14"/>
      <c r="BI173" s="13" t="s">
        <v>447</v>
      </c>
      <c r="BJ173" s="109" t="s">
        <v>447</v>
      </c>
      <c r="BK173" s="1"/>
      <c r="BL173" s="1"/>
      <c r="BM173" s="1"/>
      <c r="BN173" s="1"/>
      <c r="BO173" s="1"/>
      <c r="CA173" s="29"/>
      <c r="CB173" s="44" t="str">
        <f t="shared" si="23"/>
        <v/>
      </c>
      <c r="CC173" s="45" t="str">
        <f t="shared" si="24"/>
        <v/>
      </c>
      <c r="CD173" s="45" t="str">
        <f t="shared" si="25"/>
        <v/>
      </c>
      <c r="CE173" s="44" t="str">
        <f t="shared" si="26"/>
        <v/>
      </c>
      <c r="CF173" s="45" t="str">
        <f t="shared" si="27"/>
        <v/>
      </c>
      <c r="CG173" s="44" t="e">
        <f>IF(AND(#REF!="",#REF!="",#REF!="",#REF!=""),"",SUM(#REF!,#REF!,#REF!,#REF!,#REF!))</f>
        <v>#REF!</v>
      </c>
      <c r="CH173" s="45" t="str">
        <f t="shared" si="28"/>
        <v/>
      </c>
      <c r="CI173" s="44" t="str">
        <f t="shared" si="29"/>
        <v/>
      </c>
      <c r="CJ173" s="45" t="str">
        <f t="shared" si="30"/>
        <v/>
      </c>
      <c r="CK173" s="44" t="str">
        <f t="shared" si="31"/>
        <v/>
      </c>
      <c r="CL173" s="45" t="str">
        <f t="shared" si="32"/>
        <v/>
      </c>
      <c r="CM173" s="44" t="e">
        <f>IF(AND(#REF!="",#REF!="",#REF!="",#REF!=""),"",SUM(#REF!,#REF!,#REF!,#REF!,#REF!))</f>
        <v>#REF!</v>
      </c>
      <c r="CN173" s="45" t="str">
        <f t="shared" si="33"/>
        <v/>
      </c>
      <c r="CO173" s="38" t="e">
        <f>IF(AND(#REF!="",#REF!="",#REF!="",#REF!=""),"",SUM(#REF!,#REF!,#REF!,#REF!))</f>
        <v>#REF!</v>
      </c>
      <c r="CP173" s="38" t="str">
        <f t="shared" si="22"/>
        <v/>
      </c>
    </row>
    <row r="174" spans="1:94" ht="24.75" customHeight="1">
      <c r="A174" s="37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9"/>
      <c r="AC174" s="20"/>
      <c r="AD174" s="20"/>
      <c r="AE174" s="8"/>
      <c r="AF174" s="62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8"/>
      <c r="AU174" s="8"/>
      <c r="AV174" s="56"/>
      <c r="AW174" s="60"/>
      <c r="AX174" s="8"/>
      <c r="AY174" s="14"/>
      <c r="AZ174" s="13"/>
      <c r="BA174" s="8"/>
      <c r="BB174" s="14"/>
      <c r="BC174" s="13"/>
      <c r="BD174" s="8"/>
      <c r="BE174" s="14"/>
      <c r="BF174" s="13"/>
      <c r="BG174" s="8"/>
      <c r="BH174" s="14"/>
      <c r="BI174" s="13" t="s">
        <v>447</v>
      </c>
      <c r="BJ174" s="109" t="s">
        <v>447</v>
      </c>
      <c r="BK174" s="1"/>
      <c r="BL174" s="1"/>
      <c r="BM174" s="1"/>
      <c r="BN174" s="1"/>
      <c r="BO174" s="1"/>
      <c r="CA174" s="29"/>
      <c r="CB174" s="44" t="str">
        <f t="shared" si="23"/>
        <v/>
      </c>
      <c r="CC174" s="45" t="str">
        <f t="shared" si="24"/>
        <v/>
      </c>
      <c r="CD174" s="45" t="str">
        <f t="shared" si="25"/>
        <v/>
      </c>
      <c r="CE174" s="44" t="str">
        <f t="shared" si="26"/>
        <v/>
      </c>
      <c r="CF174" s="45" t="str">
        <f t="shared" si="27"/>
        <v/>
      </c>
      <c r="CG174" s="44" t="e">
        <f>IF(AND(#REF!="",#REF!="",#REF!="",#REF!=""),"",SUM(#REF!,#REF!,#REF!,#REF!,#REF!))</f>
        <v>#REF!</v>
      </c>
      <c r="CH174" s="45" t="str">
        <f t="shared" si="28"/>
        <v/>
      </c>
      <c r="CI174" s="44" t="str">
        <f t="shared" si="29"/>
        <v/>
      </c>
      <c r="CJ174" s="45" t="str">
        <f t="shared" si="30"/>
        <v/>
      </c>
      <c r="CK174" s="44" t="str">
        <f t="shared" si="31"/>
        <v/>
      </c>
      <c r="CL174" s="45" t="str">
        <f t="shared" si="32"/>
        <v/>
      </c>
      <c r="CM174" s="44" t="e">
        <f>IF(AND(#REF!="",#REF!="",#REF!="",#REF!=""),"",SUM(#REF!,#REF!,#REF!,#REF!,#REF!))</f>
        <v>#REF!</v>
      </c>
      <c r="CN174" s="45" t="str">
        <f t="shared" si="33"/>
        <v/>
      </c>
      <c r="CO174" s="38" t="e">
        <f>IF(AND(#REF!="",#REF!="",#REF!="",#REF!=""),"",SUM(#REF!,#REF!,#REF!,#REF!))</f>
        <v>#REF!</v>
      </c>
      <c r="CP174" s="38" t="str">
        <f t="shared" si="22"/>
        <v/>
      </c>
    </row>
    <row r="175" spans="1:94" ht="24.75" customHeight="1">
      <c r="A175" s="37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9"/>
      <c r="AC175" s="20"/>
      <c r="AD175" s="20"/>
      <c r="AE175" s="8"/>
      <c r="AF175" s="62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8"/>
      <c r="AU175" s="8"/>
      <c r="AV175" s="56"/>
      <c r="AW175" s="60"/>
      <c r="AX175" s="8"/>
      <c r="AY175" s="14"/>
      <c r="AZ175" s="13"/>
      <c r="BA175" s="8"/>
      <c r="BB175" s="14"/>
      <c r="BC175" s="13"/>
      <c r="BD175" s="8"/>
      <c r="BE175" s="14"/>
      <c r="BF175" s="13"/>
      <c r="BG175" s="8"/>
      <c r="BH175" s="14"/>
      <c r="BI175" s="13" t="s">
        <v>447</v>
      </c>
      <c r="BJ175" s="109" t="s">
        <v>447</v>
      </c>
      <c r="BK175" s="1"/>
      <c r="BL175" s="1"/>
      <c r="BM175" s="1"/>
      <c r="BN175" s="1"/>
      <c r="BO175" s="1"/>
      <c r="CA175" s="29"/>
      <c r="CB175" s="44" t="str">
        <f t="shared" si="23"/>
        <v/>
      </c>
      <c r="CC175" s="45" t="str">
        <f t="shared" si="24"/>
        <v/>
      </c>
      <c r="CD175" s="45" t="str">
        <f t="shared" si="25"/>
        <v/>
      </c>
      <c r="CE175" s="44" t="str">
        <f t="shared" si="26"/>
        <v/>
      </c>
      <c r="CF175" s="45" t="str">
        <f t="shared" si="27"/>
        <v/>
      </c>
      <c r="CG175" s="44" t="e">
        <f>IF(AND(#REF!="",#REF!="",#REF!="",#REF!=""),"",SUM(#REF!,#REF!,#REF!,#REF!,#REF!))</f>
        <v>#REF!</v>
      </c>
      <c r="CH175" s="45" t="str">
        <f t="shared" si="28"/>
        <v/>
      </c>
      <c r="CI175" s="44" t="str">
        <f t="shared" si="29"/>
        <v/>
      </c>
      <c r="CJ175" s="45" t="str">
        <f t="shared" si="30"/>
        <v/>
      </c>
      <c r="CK175" s="44" t="str">
        <f t="shared" si="31"/>
        <v/>
      </c>
      <c r="CL175" s="45" t="str">
        <f t="shared" si="32"/>
        <v/>
      </c>
      <c r="CM175" s="44" t="e">
        <f>IF(AND(#REF!="",#REF!="",#REF!="",#REF!=""),"",SUM(#REF!,#REF!,#REF!,#REF!,#REF!))</f>
        <v>#REF!</v>
      </c>
      <c r="CN175" s="45" t="str">
        <f t="shared" si="33"/>
        <v/>
      </c>
      <c r="CO175" s="38" t="e">
        <f>IF(AND(#REF!="",#REF!="",#REF!="",#REF!=""),"",SUM(#REF!,#REF!,#REF!,#REF!))</f>
        <v>#REF!</v>
      </c>
      <c r="CP175" s="38" t="str">
        <f t="shared" si="22"/>
        <v/>
      </c>
    </row>
    <row r="176" spans="1:94" ht="24.75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9"/>
      <c r="AC176" s="20"/>
      <c r="AD176" s="20"/>
      <c r="AE176" s="8"/>
      <c r="AF176" s="62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8"/>
      <c r="AU176" s="8"/>
      <c r="AV176" s="56"/>
      <c r="AW176" s="60"/>
      <c r="AX176" s="8"/>
      <c r="AY176" s="14"/>
      <c r="AZ176" s="13"/>
      <c r="BA176" s="8"/>
      <c r="BB176" s="14"/>
      <c r="BC176" s="13"/>
      <c r="BD176" s="8"/>
      <c r="BE176" s="14"/>
      <c r="BF176" s="13"/>
      <c r="BG176" s="8"/>
      <c r="BH176" s="14"/>
      <c r="BI176" s="13" t="s">
        <v>447</v>
      </c>
      <c r="BJ176" s="109" t="s">
        <v>447</v>
      </c>
      <c r="BK176" s="1"/>
      <c r="BL176" s="1"/>
      <c r="BM176" s="1"/>
      <c r="BN176" s="1"/>
      <c r="BO176" s="1"/>
      <c r="CA176" s="29"/>
      <c r="CB176" s="44" t="str">
        <f t="shared" si="23"/>
        <v/>
      </c>
      <c r="CC176" s="45" t="str">
        <f t="shared" si="24"/>
        <v/>
      </c>
      <c r="CD176" s="45" t="str">
        <f t="shared" si="25"/>
        <v/>
      </c>
      <c r="CE176" s="44" t="str">
        <f t="shared" si="26"/>
        <v/>
      </c>
      <c r="CF176" s="45" t="str">
        <f t="shared" si="27"/>
        <v/>
      </c>
      <c r="CG176" s="44" t="e">
        <f>IF(AND(#REF!="",#REF!="",#REF!="",#REF!=""),"",SUM(#REF!,#REF!,#REF!,#REF!,#REF!))</f>
        <v>#REF!</v>
      </c>
      <c r="CH176" s="45" t="str">
        <f t="shared" si="28"/>
        <v/>
      </c>
      <c r="CI176" s="44" t="str">
        <f t="shared" si="29"/>
        <v/>
      </c>
      <c r="CJ176" s="45" t="str">
        <f t="shared" si="30"/>
        <v/>
      </c>
      <c r="CK176" s="44" t="str">
        <f t="shared" si="31"/>
        <v/>
      </c>
      <c r="CL176" s="45" t="str">
        <f t="shared" si="32"/>
        <v/>
      </c>
      <c r="CM176" s="44" t="e">
        <f>IF(AND(#REF!="",#REF!="",#REF!="",#REF!=""),"",SUM(#REF!,#REF!,#REF!,#REF!,#REF!))</f>
        <v>#REF!</v>
      </c>
      <c r="CN176" s="45" t="str">
        <f t="shared" si="33"/>
        <v/>
      </c>
      <c r="CO176" s="38" t="e">
        <f>IF(AND(#REF!="",#REF!="",#REF!="",#REF!=""),"",SUM(#REF!,#REF!,#REF!,#REF!))</f>
        <v>#REF!</v>
      </c>
      <c r="CP176" s="38" t="str">
        <f t="shared" si="22"/>
        <v/>
      </c>
    </row>
    <row r="177" spans="1:94" ht="24.75" customHeight="1">
      <c r="A177" s="37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9"/>
      <c r="AC177" s="20"/>
      <c r="AD177" s="20"/>
      <c r="AE177" s="8"/>
      <c r="AF177" s="62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8"/>
      <c r="AU177" s="8"/>
      <c r="AV177" s="56"/>
      <c r="AW177" s="60"/>
      <c r="AX177" s="8"/>
      <c r="AY177" s="14"/>
      <c r="AZ177" s="13"/>
      <c r="BA177" s="8"/>
      <c r="BB177" s="14"/>
      <c r="BC177" s="13"/>
      <c r="BD177" s="8"/>
      <c r="BE177" s="14"/>
      <c r="BF177" s="13"/>
      <c r="BG177" s="8"/>
      <c r="BH177" s="14"/>
      <c r="BI177" s="13" t="s">
        <v>447</v>
      </c>
      <c r="BJ177" s="109" t="s">
        <v>447</v>
      </c>
      <c r="BK177" s="1"/>
      <c r="BL177" s="1"/>
      <c r="BM177" s="1"/>
      <c r="BN177" s="1"/>
      <c r="BO177" s="1"/>
      <c r="CA177" s="29"/>
      <c r="CB177" s="44" t="str">
        <f t="shared" si="23"/>
        <v/>
      </c>
      <c r="CC177" s="45" t="str">
        <f t="shared" si="24"/>
        <v/>
      </c>
      <c r="CD177" s="45" t="str">
        <f t="shared" si="25"/>
        <v/>
      </c>
      <c r="CE177" s="44" t="str">
        <f t="shared" si="26"/>
        <v/>
      </c>
      <c r="CF177" s="45" t="str">
        <f t="shared" si="27"/>
        <v/>
      </c>
      <c r="CG177" s="44" t="e">
        <f>IF(AND(#REF!="",#REF!="",#REF!="",#REF!=""),"",SUM(#REF!,#REF!,#REF!,#REF!,#REF!))</f>
        <v>#REF!</v>
      </c>
      <c r="CH177" s="45" t="str">
        <f t="shared" si="28"/>
        <v/>
      </c>
      <c r="CI177" s="44" t="str">
        <f t="shared" si="29"/>
        <v/>
      </c>
      <c r="CJ177" s="45" t="str">
        <f t="shared" si="30"/>
        <v/>
      </c>
      <c r="CK177" s="44" t="str">
        <f t="shared" si="31"/>
        <v/>
      </c>
      <c r="CL177" s="45" t="str">
        <f t="shared" si="32"/>
        <v/>
      </c>
      <c r="CM177" s="44" t="e">
        <f>IF(AND(#REF!="",#REF!="",#REF!="",#REF!=""),"",SUM(#REF!,#REF!,#REF!,#REF!,#REF!))</f>
        <v>#REF!</v>
      </c>
      <c r="CN177" s="45" t="str">
        <f t="shared" si="33"/>
        <v/>
      </c>
      <c r="CO177" s="38" t="e">
        <f>IF(AND(#REF!="",#REF!="",#REF!="",#REF!=""),"",SUM(#REF!,#REF!,#REF!,#REF!))</f>
        <v>#REF!</v>
      </c>
      <c r="CP177" s="38" t="str">
        <f t="shared" si="22"/>
        <v/>
      </c>
    </row>
    <row r="178" spans="1:94" ht="24.75" customHeight="1">
      <c r="A178" s="37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9"/>
      <c r="AC178" s="20"/>
      <c r="AD178" s="20"/>
      <c r="AE178" s="8"/>
      <c r="AF178" s="62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8"/>
      <c r="AU178" s="8"/>
      <c r="AV178" s="56"/>
      <c r="AW178" s="60"/>
      <c r="AX178" s="8"/>
      <c r="AY178" s="14"/>
      <c r="AZ178" s="13"/>
      <c r="BA178" s="8"/>
      <c r="BB178" s="14"/>
      <c r="BC178" s="13"/>
      <c r="BD178" s="8"/>
      <c r="BE178" s="14"/>
      <c r="BF178" s="13"/>
      <c r="BG178" s="8"/>
      <c r="BH178" s="14"/>
      <c r="BI178" s="13" t="s">
        <v>447</v>
      </c>
      <c r="BJ178" s="109" t="s">
        <v>447</v>
      </c>
      <c r="BK178" s="1"/>
      <c r="BL178" s="1"/>
      <c r="BM178" s="1"/>
      <c r="BN178" s="1"/>
      <c r="BO178" s="1"/>
      <c r="CA178" s="29"/>
      <c r="CB178" s="44" t="str">
        <f t="shared" si="23"/>
        <v/>
      </c>
      <c r="CC178" s="45" t="str">
        <f t="shared" si="24"/>
        <v/>
      </c>
      <c r="CD178" s="45" t="str">
        <f t="shared" si="25"/>
        <v/>
      </c>
      <c r="CE178" s="44" t="str">
        <f t="shared" si="26"/>
        <v/>
      </c>
      <c r="CF178" s="45" t="str">
        <f t="shared" si="27"/>
        <v/>
      </c>
      <c r="CG178" s="44" t="e">
        <f>IF(AND(#REF!="",#REF!="",#REF!="",#REF!=""),"",SUM(#REF!,#REF!,#REF!,#REF!,#REF!))</f>
        <v>#REF!</v>
      </c>
      <c r="CH178" s="45" t="str">
        <f t="shared" si="28"/>
        <v/>
      </c>
      <c r="CI178" s="44" t="str">
        <f t="shared" si="29"/>
        <v/>
      </c>
      <c r="CJ178" s="45" t="str">
        <f t="shared" si="30"/>
        <v/>
      </c>
      <c r="CK178" s="44" t="str">
        <f t="shared" si="31"/>
        <v/>
      </c>
      <c r="CL178" s="45" t="str">
        <f t="shared" si="32"/>
        <v/>
      </c>
      <c r="CM178" s="44" t="e">
        <f>IF(AND(#REF!="",#REF!="",#REF!="",#REF!=""),"",SUM(#REF!,#REF!,#REF!,#REF!,#REF!))</f>
        <v>#REF!</v>
      </c>
      <c r="CN178" s="45" t="str">
        <f t="shared" si="33"/>
        <v/>
      </c>
      <c r="CO178" s="38" t="e">
        <f>IF(AND(#REF!="",#REF!="",#REF!="",#REF!=""),"",SUM(#REF!,#REF!,#REF!,#REF!))</f>
        <v>#REF!</v>
      </c>
      <c r="CP178" s="38" t="str">
        <f t="shared" si="22"/>
        <v/>
      </c>
    </row>
    <row r="179" spans="1:94" ht="24.75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9"/>
      <c r="AC179" s="20"/>
      <c r="AD179" s="20"/>
      <c r="AE179" s="8"/>
      <c r="AF179" s="62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8"/>
      <c r="AU179" s="8"/>
      <c r="AV179" s="56"/>
      <c r="AW179" s="60"/>
      <c r="AX179" s="8"/>
      <c r="AY179" s="14"/>
      <c r="AZ179" s="13"/>
      <c r="BA179" s="8"/>
      <c r="BB179" s="14"/>
      <c r="BC179" s="13"/>
      <c r="BD179" s="8"/>
      <c r="BE179" s="14"/>
      <c r="BF179" s="13"/>
      <c r="BG179" s="8"/>
      <c r="BH179" s="14"/>
      <c r="BI179" s="13" t="s">
        <v>447</v>
      </c>
      <c r="BJ179" s="109" t="s">
        <v>447</v>
      </c>
      <c r="BK179" s="1"/>
      <c r="BL179" s="1"/>
      <c r="BM179" s="1"/>
      <c r="BN179" s="1"/>
      <c r="BO179" s="1"/>
      <c r="CA179" s="29"/>
      <c r="CB179" s="44" t="str">
        <f t="shared" si="23"/>
        <v/>
      </c>
      <c r="CC179" s="45" t="str">
        <f t="shared" si="24"/>
        <v/>
      </c>
      <c r="CD179" s="45" t="str">
        <f t="shared" si="25"/>
        <v/>
      </c>
      <c r="CE179" s="44" t="str">
        <f t="shared" si="26"/>
        <v/>
      </c>
      <c r="CF179" s="45" t="str">
        <f t="shared" si="27"/>
        <v/>
      </c>
      <c r="CG179" s="44" t="e">
        <f>IF(AND(#REF!="",#REF!="",#REF!="",#REF!=""),"",SUM(#REF!,#REF!,#REF!,#REF!,#REF!))</f>
        <v>#REF!</v>
      </c>
      <c r="CH179" s="45" t="str">
        <f t="shared" si="28"/>
        <v/>
      </c>
      <c r="CI179" s="44" t="str">
        <f t="shared" si="29"/>
        <v/>
      </c>
      <c r="CJ179" s="45" t="str">
        <f t="shared" si="30"/>
        <v/>
      </c>
      <c r="CK179" s="44" t="str">
        <f t="shared" si="31"/>
        <v/>
      </c>
      <c r="CL179" s="45" t="str">
        <f t="shared" si="32"/>
        <v/>
      </c>
      <c r="CM179" s="44" t="e">
        <f>IF(AND(#REF!="",#REF!="",#REF!="",#REF!=""),"",SUM(#REF!,#REF!,#REF!,#REF!,#REF!))</f>
        <v>#REF!</v>
      </c>
      <c r="CN179" s="45" t="str">
        <f t="shared" si="33"/>
        <v/>
      </c>
      <c r="CO179" s="38" t="e">
        <f>IF(AND(#REF!="",#REF!="",#REF!="",#REF!=""),"",SUM(#REF!,#REF!,#REF!,#REF!))</f>
        <v>#REF!</v>
      </c>
      <c r="CP179" s="38" t="str">
        <f t="shared" si="22"/>
        <v/>
      </c>
    </row>
    <row r="180" spans="1:94" ht="24.75" customHeight="1">
      <c r="A180" s="37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9"/>
      <c r="AC180" s="20"/>
      <c r="AD180" s="20"/>
      <c r="AE180" s="8"/>
      <c r="AF180" s="62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8"/>
      <c r="AU180" s="8"/>
      <c r="AV180" s="56"/>
      <c r="AW180" s="60"/>
      <c r="AX180" s="8"/>
      <c r="AY180" s="14"/>
      <c r="AZ180" s="13"/>
      <c r="BA180" s="8"/>
      <c r="BB180" s="14"/>
      <c r="BC180" s="13"/>
      <c r="BD180" s="8"/>
      <c r="BE180" s="14"/>
      <c r="BF180" s="13"/>
      <c r="BG180" s="8"/>
      <c r="BH180" s="14"/>
      <c r="BI180" s="13" t="s">
        <v>447</v>
      </c>
      <c r="BJ180" s="109" t="s">
        <v>447</v>
      </c>
      <c r="BK180" s="1"/>
      <c r="BL180" s="1"/>
      <c r="BM180" s="1"/>
      <c r="BN180" s="1"/>
      <c r="BO180" s="1"/>
      <c r="CA180" s="29"/>
      <c r="CB180" s="44" t="str">
        <f t="shared" si="23"/>
        <v/>
      </c>
      <c r="CC180" s="45" t="str">
        <f t="shared" si="24"/>
        <v/>
      </c>
      <c r="CD180" s="45" t="str">
        <f t="shared" si="25"/>
        <v/>
      </c>
      <c r="CE180" s="44" t="str">
        <f t="shared" si="26"/>
        <v/>
      </c>
      <c r="CF180" s="45" t="str">
        <f t="shared" si="27"/>
        <v/>
      </c>
      <c r="CG180" s="44" t="e">
        <f>IF(AND(#REF!="",#REF!="",#REF!="",#REF!=""),"",SUM(#REF!,#REF!,#REF!,#REF!,#REF!))</f>
        <v>#REF!</v>
      </c>
      <c r="CH180" s="45" t="str">
        <f t="shared" si="28"/>
        <v/>
      </c>
      <c r="CI180" s="44" t="str">
        <f t="shared" si="29"/>
        <v/>
      </c>
      <c r="CJ180" s="45" t="str">
        <f t="shared" si="30"/>
        <v/>
      </c>
      <c r="CK180" s="44" t="str">
        <f t="shared" si="31"/>
        <v/>
      </c>
      <c r="CL180" s="45" t="str">
        <f t="shared" si="32"/>
        <v/>
      </c>
      <c r="CM180" s="44" t="e">
        <f>IF(AND(#REF!="",#REF!="",#REF!="",#REF!=""),"",SUM(#REF!,#REF!,#REF!,#REF!,#REF!))</f>
        <v>#REF!</v>
      </c>
      <c r="CN180" s="45" t="str">
        <f t="shared" si="33"/>
        <v/>
      </c>
      <c r="CO180" s="38" t="e">
        <f>IF(AND(#REF!="",#REF!="",#REF!="",#REF!=""),"",SUM(#REF!,#REF!,#REF!,#REF!))</f>
        <v>#REF!</v>
      </c>
      <c r="CP180" s="38" t="str">
        <f t="shared" si="22"/>
        <v/>
      </c>
    </row>
    <row r="181" spans="1:94" ht="24.75" customHeight="1">
      <c r="A181" s="37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9"/>
      <c r="AC181" s="20"/>
      <c r="AD181" s="20"/>
      <c r="AE181" s="8"/>
      <c r="AF181" s="62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8"/>
      <c r="AU181" s="8"/>
      <c r="AV181" s="56"/>
      <c r="AW181" s="60"/>
      <c r="AX181" s="8"/>
      <c r="AY181" s="14"/>
      <c r="AZ181" s="13"/>
      <c r="BA181" s="8"/>
      <c r="BB181" s="14"/>
      <c r="BC181" s="13"/>
      <c r="BD181" s="8"/>
      <c r="BE181" s="14"/>
      <c r="BF181" s="13"/>
      <c r="BG181" s="8"/>
      <c r="BH181" s="14"/>
      <c r="BI181" s="13" t="s">
        <v>447</v>
      </c>
      <c r="BJ181" s="109" t="s">
        <v>447</v>
      </c>
      <c r="BK181" s="1"/>
      <c r="BL181" s="1"/>
      <c r="BM181" s="1"/>
      <c r="BN181" s="1"/>
      <c r="BO181" s="1"/>
      <c r="CA181" s="29"/>
      <c r="CB181" s="44" t="str">
        <f t="shared" si="23"/>
        <v/>
      </c>
      <c r="CC181" s="45" t="str">
        <f t="shared" si="24"/>
        <v/>
      </c>
      <c r="CD181" s="45" t="str">
        <f t="shared" si="25"/>
        <v/>
      </c>
      <c r="CE181" s="44" t="str">
        <f t="shared" si="26"/>
        <v/>
      </c>
      <c r="CF181" s="45" t="str">
        <f t="shared" si="27"/>
        <v/>
      </c>
      <c r="CG181" s="44" t="e">
        <f>IF(AND(#REF!="",#REF!="",#REF!="",#REF!=""),"",SUM(#REF!,#REF!,#REF!,#REF!,#REF!))</f>
        <v>#REF!</v>
      </c>
      <c r="CH181" s="45" t="str">
        <f t="shared" si="28"/>
        <v/>
      </c>
      <c r="CI181" s="44" t="str">
        <f t="shared" si="29"/>
        <v/>
      </c>
      <c r="CJ181" s="45" t="str">
        <f t="shared" si="30"/>
        <v/>
      </c>
      <c r="CK181" s="44" t="str">
        <f t="shared" si="31"/>
        <v/>
      </c>
      <c r="CL181" s="45" t="str">
        <f t="shared" si="32"/>
        <v/>
      </c>
      <c r="CM181" s="44" t="e">
        <f>IF(AND(#REF!="",#REF!="",#REF!="",#REF!=""),"",SUM(#REF!,#REF!,#REF!,#REF!,#REF!))</f>
        <v>#REF!</v>
      </c>
      <c r="CN181" s="45" t="str">
        <f t="shared" si="33"/>
        <v/>
      </c>
      <c r="CO181" s="38" t="e">
        <f>IF(AND(#REF!="",#REF!="",#REF!="",#REF!=""),"",SUM(#REF!,#REF!,#REF!,#REF!))</f>
        <v>#REF!</v>
      </c>
      <c r="CP181" s="38" t="str">
        <f t="shared" si="22"/>
        <v/>
      </c>
    </row>
    <row r="182" spans="1:94" ht="24.75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9"/>
      <c r="AC182" s="20"/>
      <c r="AD182" s="20"/>
      <c r="AE182" s="8"/>
      <c r="AF182" s="62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8"/>
      <c r="AU182" s="8"/>
      <c r="AV182" s="56"/>
      <c r="AW182" s="60"/>
      <c r="AX182" s="8"/>
      <c r="AY182" s="14"/>
      <c r="AZ182" s="13"/>
      <c r="BA182" s="8"/>
      <c r="BB182" s="14"/>
      <c r="BC182" s="13"/>
      <c r="BD182" s="8"/>
      <c r="BE182" s="14"/>
      <c r="BF182" s="13"/>
      <c r="BG182" s="8"/>
      <c r="BH182" s="14"/>
      <c r="BI182" s="13" t="s">
        <v>447</v>
      </c>
      <c r="BJ182" s="109" t="s">
        <v>447</v>
      </c>
      <c r="BK182" s="1"/>
      <c r="BL182" s="1"/>
      <c r="BM182" s="1"/>
      <c r="BN182" s="1"/>
      <c r="BO182" s="1"/>
      <c r="CA182" s="29"/>
      <c r="CB182" s="44" t="str">
        <f t="shared" si="23"/>
        <v/>
      </c>
      <c r="CC182" s="45" t="str">
        <f t="shared" si="24"/>
        <v/>
      </c>
      <c r="CD182" s="45" t="str">
        <f t="shared" si="25"/>
        <v/>
      </c>
      <c r="CE182" s="44" t="str">
        <f t="shared" si="26"/>
        <v/>
      </c>
      <c r="CF182" s="45" t="str">
        <f t="shared" si="27"/>
        <v/>
      </c>
      <c r="CG182" s="44" t="e">
        <f>IF(AND(#REF!="",#REF!="",#REF!="",#REF!=""),"",SUM(#REF!,#REF!,#REF!,#REF!,#REF!))</f>
        <v>#REF!</v>
      </c>
      <c r="CH182" s="45" t="str">
        <f t="shared" si="28"/>
        <v/>
      </c>
      <c r="CI182" s="44" t="str">
        <f t="shared" si="29"/>
        <v/>
      </c>
      <c r="CJ182" s="45" t="str">
        <f t="shared" si="30"/>
        <v/>
      </c>
      <c r="CK182" s="44" t="str">
        <f t="shared" si="31"/>
        <v/>
      </c>
      <c r="CL182" s="45" t="str">
        <f t="shared" si="32"/>
        <v/>
      </c>
      <c r="CM182" s="44" t="e">
        <f>IF(AND(#REF!="",#REF!="",#REF!="",#REF!=""),"",SUM(#REF!,#REF!,#REF!,#REF!,#REF!))</f>
        <v>#REF!</v>
      </c>
      <c r="CN182" s="45" t="str">
        <f t="shared" si="33"/>
        <v/>
      </c>
      <c r="CO182" s="38" t="e">
        <f>IF(AND(#REF!="",#REF!="",#REF!="",#REF!=""),"",SUM(#REF!,#REF!,#REF!,#REF!))</f>
        <v>#REF!</v>
      </c>
      <c r="CP182" s="38" t="str">
        <f t="shared" si="22"/>
        <v/>
      </c>
    </row>
    <row r="183" spans="1:94" ht="24.75" customHeight="1">
      <c r="A183" s="37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9"/>
      <c r="AC183" s="20"/>
      <c r="AD183" s="20"/>
      <c r="AE183" s="8"/>
      <c r="AF183" s="62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8"/>
      <c r="AU183" s="8"/>
      <c r="AV183" s="56"/>
      <c r="AW183" s="60"/>
      <c r="AX183" s="8"/>
      <c r="AY183" s="14"/>
      <c r="AZ183" s="13"/>
      <c r="BA183" s="8"/>
      <c r="BB183" s="14"/>
      <c r="BC183" s="13"/>
      <c r="BD183" s="8"/>
      <c r="BE183" s="14"/>
      <c r="BF183" s="13"/>
      <c r="BG183" s="8"/>
      <c r="BH183" s="14"/>
      <c r="BI183" s="13" t="s">
        <v>447</v>
      </c>
      <c r="BJ183" s="109" t="s">
        <v>447</v>
      </c>
      <c r="BK183" s="1"/>
      <c r="BL183" s="1"/>
      <c r="BM183" s="1"/>
      <c r="BN183" s="1"/>
      <c r="BO183" s="1"/>
      <c r="CA183" s="29"/>
      <c r="CB183" s="44" t="str">
        <f t="shared" si="23"/>
        <v/>
      </c>
      <c r="CC183" s="45" t="str">
        <f t="shared" si="24"/>
        <v/>
      </c>
      <c r="CD183" s="45" t="str">
        <f t="shared" si="25"/>
        <v/>
      </c>
      <c r="CE183" s="44" t="str">
        <f t="shared" si="26"/>
        <v/>
      </c>
      <c r="CF183" s="45" t="str">
        <f t="shared" si="27"/>
        <v/>
      </c>
      <c r="CG183" s="44" t="e">
        <f>IF(AND(#REF!="",#REF!="",#REF!="",#REF!=""),"",SUM(#REF!,#REF!,#REF!,#REF!,#REF!))</f>
        <v>#REF!</v>
      </c>
      <c r="CH183" s="45" t="str">
        <f t="shared" si="28"/>
        <v/>
      </c>
      <c r="CI183" s="44" t="str">
        <f t="shared" si="29"/>
        <v/>
      </c>
      <c r="CJ183" s="45" t="str">
        <f t="shared" si="30"/>
        <v/>
      </c>
      <c r="CK183" s="44" t="str">
        <f t="shared" si="31"/>
        <v/>
      </c>
      <c r="CL183" s="45" t="str">
        <f t="shared" si="32"/>
        <v/>
      </c>
      <c r="CM183" s="44" t="e">
        <f>IF(AND(#REF!="",#REF!="",#REF!="",#REF!=""),"",SUM(#REF!,#REF!,#REF!,#REF!,#REF!))</f>
        <v>#REF!</v>
      </c>
      <c r="CN183" s="45" t="str">
        <f t="shared" si="33"/>
        <v/>
      </c>
      <c r="CO183" s="38" t="e">
        <f>IF(AND(#REF!="",#REF!="",#REF!="",#REF!=""),"",SUM(#REF!,#REF!,#REF!,#REF!))</f>
        <v>#REF!</v>
      </c>
      <c r="CP183" s="38" t="str">
        <f t="shared" si="22"/>
        <v/>
      </c>
    </row>
    <row r="184" spans="1:94" ht="24.75" customHeight="1">
      <c r="A184" s="37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9"/>
      <c r="AC184" s="20"/>
      <c r="AD184" s="20"/>
      <c r="AE184" s="8"/>
      <c r="AF184" s="62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8"/>
      <c r="AU184" s="8"/>
      <c r="AV184" s="56"/>
      <c r="AW184" s="60"/>
      <c r="AX184" s="8"/>
      <c r="AY184" s="14"/>
      <c r="AZ184" s="13"/>
      <c r="BA184" s="8"/>
      <c r="BB184" s="14"/>
      <c r="BC184" s="13"/>
      <c r="BD184" s="8"/>
      <c r="BE184" s="14"/>
      <c r="BF184" s="13"/>
      <c r="BG184" s="8"/>
      <c r="BH184" s="14"/>
      <c r="BI184" s="13" t="s">
        <v>447</v>
      </c>
      <c r="BJ184" s="109" t="s">
        <v>447</v>
      </c>
      <c r="BK184" s="1"/>
      <c r="BL184" s="1"/>
      <c r="BM184" s="1"/>
      <c r="BN184" s="1"/>
      <c r="BO184" s="1"/>
      <c r="CA184" s="29"/>
      <c r="CB184" s="44" t="str">
        <f t="shared" si="23"/>
        <v/>
      </c>
      <c r="CC184" s="45" t="str">
        <f t="shared" si="24"/>
        <v/>
      </c>
      <c r="CD184" s="45" t="str">
        <f t="shared" si="25"/>
        <v/>
      </c>
      <c r="CE184" s="44" t="str">
        <f t="shared" si="26"/>
        <v/>
      </c>
      <c r="CF184" s="45" t="str">
        <f t="shared" si="27"/>
        <v/>
      </c>
      <c r="CG184" s="44" t="e">
        <f>IF(AND(#REF!="",#REF!="",#REF!="",#REF!=""),"",SUM(#REF!,#REF!,#REF!,#REF!,#REF!))</f>
        <v>#REF!</v>
      </c>
      <c r="CH184" s="45" t="str">
        <f t="shared" si="28"/>
        <v/>
      </c>
      <c r="CI184" s="44" t="str">
        <f t="shared" si="29"/>
        <v/>
      </c>
      <c r="CJ184" s="45" t="str">
        <f t="shared" si="30"/>
        <v/>
      </c>
      <c r="CK184" s="44" t="str">
        <f t="shared" si="31"/>
        <v/>
      </c>
      <c r="CL184" s="45" t="str">
        <f t="shared" si="32"/>
        <v/>
      </c>
      <c r="CM184" s="44" t="e">
        <f>IF(AND(#REF!="",#REF!="",#REF!="",#REF!=""),"",SUM(#REF!,#REF!,#REF!,#REF!,#REF!))</f>
        <v>#REF!</v>
      </c>
      <c r="CN184" s="45" t="str">
        <f t="shared" si="33"/>
        <v/>
      </c>
      <c r="CO184" s="38" t="e">
        <f>IF(AND(#REF!="",#REF!="",#REF!="",#REF!=""),"",SUM(#REF!,#REF!,#REF!,#REF!))</f>
        <v>#REF!</v>
      </c>
      <c r="CP184" s="38" t="str">
        <f t="shared" si="22"/>
        <v/>
      </c>
    </row>
    <row r="185" spans="1:94" ht="24.75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9"/>
      <c r="AC185" s="20"/>
      <c r="AD185" s="20"/>
      <c r="AE185" s="8"/>
      <c r="AF185" s="62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8"/>
      <c r="AU185" s="8"/>
      <c r="AV185" s="56"/>
      <c r="AW185" s="60"/>
      <c r="AX185" s="8"/>
      <c r="AY185" s="14"/>
      <c r="AZ185" s="13"/>
      <c r="BA185" s="8"/>
      <c r="BB185" s="14"/>
      <c r="BC185" s="13"/>
      <c r="BD185" s="8"/>
      <c r="BE185" s="14"/>
      <c r="BF185" s="13"/>
      <c r="BG185" s="8"/>
      <c r="BH185" s="14"/>
      <c r="BI185" s="13" t="s">
        <v>447</v>
      </c>
      <c r="BJ185" s="109" t="s">
        <v>447</v>
      </c>
      <c r="BK185" s="1"/>
      <c r="BL185" s="1"/>
      <c r="BM185" s="1"/>
      <c r="BN185" s="1"/>
      <c r="BO185" s="1"/>
      <c r="CA185" s="29"/>
      <c r="CB185" s="44" t="str">
        <f t="shared" si="23"/>
        <v/>
      </c>
      <c r="CC185" s="45" t="str">
        <f t="shared" si="24"/>
        <v/>
      </c>
      <c r="CD185" s="45" t="str">
        <f t="shared" si="25"/>
        <v/>
      </c>
      <c r="CE185" s="44" t="str">
        <f t="shared" si="26"/>
        <v/>
      </c>
      <c r="CF185" s="45" t="str">
        <f t="shared" si="27"/>
        <v/>
      </c>
      <c r="CG185" s="44" t="e">
        <f>IF(AND(#REF!="",#REF!="",#REF!="",#REF!=""),"",SUM(#REF!,#REF!,#REF!,#REF!,#REF!))</f>
        <v>#REF!</v>
      </c>
      <c r="CH185" s="45" t="str">
        <f t="shared" si="28"/>
        <v/>
      </c>
      <c r="CI185" s="44" t="str">
        <f t="shared" si="29"/>
        <v/>
      </c>
      <c r="CJ185" s="45" t="str">
        <f t="shared" si="30"/>
        <v/>
      </c>
      <c r="CK185" s="44" t="str">
        <f t="shared" si="31"/>
        <v/>
      </c>
      <c r="CL185" s="45" t="str">
        <f t="shared" si="32"/>
        <v/>
      </c>
      <c r="CM185" s="44" t="e">
        <f>IF(AND(#REF!="",#REF!="",#REF!="",#REF!=""),"",SUM(#REF!,#REF!,#REF!,#REF!,#REF!))</f>
        <v>#REF!</v>
      </c>
      <c r="CN185" s="45" t="str">
        <f t="shared" si="33"/>
        <v/>
      </c>
      <c r="CO185" s="38" t="e">
        <f>IF(AND(#REF!="",#REF!="",#REF!="",#REF!=""),"",SUM(#REF!,#REF!,#REF!,#REF!))</f>
        <v>#REF!</v>
      </c>
      <c r="CP185" s="38" t="str">
        <f t="shared" si="22"/>
        <v/>
      </c>
    </row>
    <row r="186" spans="1:94" ht="24.75" customHeight="1">
      <c r="A186" s="37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9"/>
      <c r="AC186" s="20"/>
      <c r="AD186" s="20"/>
      <c r="AE186" s="8"/>
      <c r="AF186" s="62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8"/>
      <c r="AU186" s="8"/>
      <c r="AV186" s="56"/>
      <c r="AW186" s="60"/>
      <c r="AX186" s="8"/>
      <c r="AY186" s="14"/>
      <c r="AZ186" s="13"/>
      <c r="BA186" s="8"/>
      <c r="BB186" s="14"/>
      <c r="BC186" s="13"/>
      <c r="BD186" s="8"/>
      <c r="BE186" s="14"/>
      <c r="BF186" s="13"/>
      <c r="BG186" s="8"/>
      <c r="BH186" s="14"/>
      <c r="BI186" s="13" t="s">
        <v>447</v>
      </c>
      <c r="BJ186" s="109" t="s">
        <v>447</v>
      </c>
      <c r="BK186" s="1"/>
      <c r="BL186" s="1"/>
      <c r="BM186" s="1"/>
      <c r="BN186" s="1"/>
      <c r="BO186" s="1"/>
      <c r="CA186" s="29"/>
      <c r="CB186" s="44" t="str">
        <f t="shared" si="23"/>
        <v/>
      </c>
      <c r="CC186" s="45" t="str">
        <f t="shared" si="24"/>
        <v/>
      </c>
      <c r="CD186" s="45" t="str">
        <f t="shared" si="25"/>
        <v/>
      </c>
      <c r="CE186" s="44" t="str">
        <f t="shared" si="26"/>
        <v/>
      </c>
      <c r="CF186" s="45" t="str">
        <f t="shared" si="27"/>
        <v/>
      </c>
      <c r="CG186" s="44" t="e">
        <f>IF(AND(#REF!="",#REF!="",#REF!="",#REF!=""),"",SUM(#REF!,#REF!,#REF!,#REF!,#REF!))</f>
        <v>#REF!</v>
      </c>
      <c r="CH186" s="45" t="str">
        <f t="shared" si="28"/>
        <v/>
      </c>
      <c r="CI186" s="44" t="str">
        <f t="shared" si="29"/>
        <v/>
      </c>
      <c r="CJ186" s="45" t="str">
        <f t="shared" si="30"/>
        <v/>
      </c>
      <c r="CK186" s="44" t="str">
        <f t="shared" si="31"/>
        <v/>
      </c>
      <c r="CL186" s="45" t="str">
        <f t="shared" si="32"/>
        <v/>
      </c>
      <c r="CM186" s="44" t="e">
        <f>IF(AND(#REF!="",#REF!="",#REF!="",#REF!=""),"",SUM(#REF!,#REF!,#REF!,#REF!,#REF!))</f>
        <v>#REF!</v>
      </c>
      <c r="CN186" s="45" t="str">
        <f t="shared" si="33"/>
        <v/>
      </c>
      <c r="CO186" s="38" t="e">
        <f>IF(AND(#REF!="",#REF!="",#REF!="",#REF!=""),"",SUM(#REF!,#REF!,#REF!,#REF!))</f>
        <v>#REF!</v>
      </c>
      <c r="CP186" s="38" t="str">
        <f t="shared" si="22"/>
        <v/>
      </c>
    </row>
    <row r="187" spans="1:94" ht="24.75" customHeight="1">
      <c r="A187" s="37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9"/>
      <c r="AC187" s="20"/>
      <c r="AD187" s="20"/>
      <c r="AE187" s="8"/>
      <c r="AF187" s="62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8"/>
      <c r="AU187" s="8"/>
      <c r="AV187" s="56"/>
      <c r="AW187" s="60"/>
      <c r="AX187" s="8"/>
      <c r="AY187" s="14"/>
      <c r="AZ187" s="13"/>
      <c r="BA187" s="8"/>
      <c r="BB187" s="14"/>
      <c r="BC187" s="13"/>
      <c r="BD187" s="8"/>
      <c r="BE187" s="14"/>
      <c r="BF187" s="13"/>
      <c r="BG187" s="8"/>
      <c r="BH187" s="14"/>
      <c r="BI187" s="13" t="s">
        <v>447</v>
      </c>
      <c r="BJ187" s="109" t="s">
        <v>447</v>
      </c>
      <c r="BK187" s="1"/>
      <c r="BL187" s="1"/>
      <c r="BM187" s="1"/>
      <c r="BN187" s="1"/>
      <c r="BO187" s="1"/>
      <c r="CA187" s="29"/>
      <c r="CB187" s="44" t="str">
        <f t="shared" si="23"/>
        <v/>
      </c>
      <c r="CC187" s="45" t="str">
        <f t="shared" si="24"/>
        <v/>
      </c>
      <c r="CD187" s="45" t="str">
        <f t="shared" si="25"/>
        <v/>
      </c>
      <c r="CE187" s="44" t="str">
        <f t="shared" si="26"/>
        <v/>
      </c>
      <c r="CF187" s="45" t="str">
        <f t="shared" si="27"/>
        <v/>
      </c>
      <c r="CG187" s="44" t="e">
        <f>IF(AND(#REF!="",#REF!="",#REF!="",#REF!=""),"",SUM(#REF!,#REF!,#REF!,#REF!,#REF!))</f>
        <v>#REF!</v>
      </c>
      <c r="CH187" s="45" t="str">
        <f t="shared" si="28"/>
        <v/>
      </c>
      <c r="CI187" s="44" t="str">
        <f t="shared" si="29"/>
        <v/>
      </c>
      <c r="CJ187" s="45" t="str">
        <f t="shared" si="30"/>
        <v/>
      </c>
      <c r="CK187" s="44" t="str">
        <f t="shared" si="31"/>
        <v/>
      </c>
      <c r="CL187" s="45" t="str">
        <f t="shared" si="32"/>
        <v/>
      </c>
      <c r="CM187" s="44" t="e">
        <f>IF(AND(#REF!="",#REF!="",#REF!="",#REF!=""),"",SUM(#REF!,#REF!,#REF!,#REF!,#REF!))</f>
        <v>#REF!</v>
      </c>
      <c r="CN187" s="45" t="str">
        <f t="shared" si="33"/>
        <v/>
      </c>
      <c r="CO187" s="38" t="e">
        <f>IF(AND(#REF!="",#REF!="",#REF!="",#REF!=""),"",SUM(#REF!,#REF!,#REF!,#REF!))</f>
        <v>#REF!</v>
      </c>
      <c r="CP187" s="38" t="str">
        <f t="shared" si="22"/>
        <v/>
      </c>
    </row>
    <row r="188" spans="1:94" ht="24.75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9"/>
      <c r="AC188" s="20"/>
      <c r="AD188" s="20"/>
      <c r="AE188" s="8"/>
      <c r="AF188" s="62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8"/>
      <c r="AU188" s="8"/>
      <c r="AV188" s="56"/>
      <c r="AW188" s="60"/>
      <c r="AX188" s="8"/>
      <c r="AY188" s="14"/>
      <c r="AZ188" s="13"/>
      <c r="BA188" s="8"/>
      <c r="BB188" s="14"/>
      <c r="BC188" s="13"/>
      <c r="BD188" s="8"/>
      <c r="BE188" s="14"/>
      <c r="BF188" s="13"/>
      <c r="BG188" s="8"/>
      <c r="BH188" s="14"/>
      <c r="BI188" s="13" t="s">
        <v>447</v>
      </c>
      <c r="BJ188" s="109" t="s">
        <v>447</v>
      </c>
      <c r="BK188" s="1"/>
      <c r="BL188" s="1"/>
      <c r="BM188" s="1"/>
      <c r="BN188" s="1"/>
      <c r="BO188" s="1"/>
      <c r="CA188" s="29"/>
      <c r="CB188" s="44" t="str">
        <f t="shared" si="23"/>
        <v/>
      </c>
      <c r="CC188" s="45" t="str">
        <f t="shared" si="24"/>
        <v/>
      </c>
      <c r="CD188" s="45" t="str">
        <f t="shared" si="25"/>
        <v/>
      </c>
      <c r="CE188" s="44" t="str">
        <f t="shared" si="26"/>
        <v/>
      </c>
      <c r="CF188" s="45" t="str">
        <f t="shared" si="27"/>
        <v/>
      </c>
      <c r="CG188" s="44" t="e">
        <f>IF(AND(#REF!="",#REF!="",#REF!="",#REF!=""),"",SUM(#REF!,#REF!,#REF!,#REF!,#REF!))</f>
        <v>#REF!</v>
      </c>
      <c r="CH188" s="45" t="str">
        <f t="shared" si="28"/>
        <v/>
      </c>
      <c r="CI188" s="44" t="str">
        <f t="shared" si="29"/>
        <v/>
      </c>
      <c r="CJ188" s="45" t="str">
        <f t="shared" si="30"/>
        <v/>
      </c>
      <c r="CK188" s="44" t="str">
        <f t="shared" si="31"/>
        <v/>
      </c>
      <c r="CL188" s="45" t="str">
        <f t="shared" si="32"/>
        <v/>
      </c>
      <c r="CM188" s="44" t="e">
        <f>IF(AND(#REF!="",#REF!="",#REF!="",#REF!=""),"",SUM(#REF!,#REF!,#REF!,#REF!,#REF!))</f>
        <v>#REF!</v>
      </c>
      <c r="CN188" s="45" t="str">
        <f t="shared" si="33"/>
        <v/>
      </c>
      <c r="CO188" s="38" t="e">
        <f>IF(AND(#REF!="",#REF!="",#REF!="",#REF!=""),"",SUM(#REF!,#REF!,#REF!,#REF!))</f>
        <v>#REF!</v>
      </c>
      <c r="CP188" s="38" t="str">
        <f t="shared" si="22"/>
        <v/>
      </c>
    </row>
    <row r="189" spans="1:94" ht="24.75" customHeight="1">
      <c r="A189" s="37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9"/>
      <c r="AC189" s="20"/>
      <c r="AD189" s="20"/>
      <c r="AE189" s="8"/>
      <c r="AF189" s="62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8"/>
      <c r="AU189" s="8"/>
      <c r="AV189" s="56"/>
      <c r="AW189" s="60"/>
      <c r="AX189" s="8"/>
      <c r="AY189" s="14"/>
      <c r="AZ189" s="13"/>
      <c r="BA189" s="8"/>
      <c r="BB189" s="14"/>
      <c r="BC189" s="13"/>
      <c r="BD189" s="8"/>
      <c r="BE189" s="14"/>
      <c r="BF189" s="13"/>
      <c r="BG189" s="8"/>
      <c r="BH189" s="14"/>
      <c r="BI189" s="13" t="s">
        <v>447</v>
      </c>
      <c r="BJ189" s="109" t="s">
        <v>447</v>
      </c>
      <c r="BK189" s="1"/>
      <c r="BL189" s="1"/>
      <c r="BM189" s="1"/>
      <c r="BN189" s="1"/>
      <c r="BO189" s="1"/>
      <c r="CA189" s="29"/>
      <c r="CB189" s="44" t="str">
        <f t="shared" si="23"/>
        <v/>
      </c>
      <c r="CC189" s="45" t="str">
        <f t="shared" si="24"/>
        <v/>
      </c>
      <c r="CD189" s="45" t="str">
        <f t="shared" si="25"/>
        <v/>
      </c>
      <c r="CE189" s="44" t="str">
        <f t="shared" si="26"/>
        <v/>
      </c>
      <c r="CF189" s="45" t="str">
        <f t="shared" si="27"/>
        <v/>
      </c>
      <c r="CG189" s="44" t="e">
        <f>IF(AND(#REF!="",#REF!="",#REF!="",#REF!=""),"",SUM(#REF!,#REF!,#REF!,#REF!,#REF!))</f>
        <v>#REF!</v>
      </c>
      <c r="CH189" s="45" t="str">
        <f t="shared" si="28"/>
        <v/>
      </c>
      <c r="CI189" s="44" t="str">
        <f t="shared" si="29"/>
        <v/>
      </c>
      <c r="CJ189" s="45" t="str">
        <f t="shared" si="30"/>
        <v/>
      </c>
      <c r="CK189" s="44" t="str">
        <f t="shared" si="31"/>
        <v/>
      </c>
      <c r="CL189" s="45" t="str">
        <f t="shared" si="32"/>
        <v/>
      </c>
      <c r="CM189" s="44" t="e">
        <f>IF(AND(#REF!="",#REF!="",#REF!="",#REF!=""),"",SUM(#REF!,#REF!,#REF!,#REF!,#REF!))</f>
        <v>#REF!</v>
      </c>
      <c r="CN189" s="45" t="str">
        <f t="shared" si="33"/>
        <v/>
      </c>
      <c r="CO189" s="38" t="e">
        <f>IF(AND(#REF!="",#REF!="",#REF!="",#REF!=""),"",SUM(#REF!,#REF!,#REF!,#REF!))</f>
        <v>#REF!</v>
      </c>
      <c r="CP189" s="38" t="str">
        <f t="shared" si="22"/>
        <v/>
      </c>
    </row>
    <row r="190" spans="1:94" ht="24.75" customHeight="1">
      <c r="A190" s="37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9"/>
      <c r="AC190" s="20"/>
      <c r="AD190" s="20"/>
      <c r="AE190" s="8"/>
      <c r="AF190" s="62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8"/>
      <c r="AU190" s="8"/>
      <c r="AV190" s="56"/>
      <c r="AW190" s="60"/>
      <c r="AX190" s="8"/>
      <c r="AY190" s="14"/>
      <c r="AZ190" s="13"/>
      <c r="BA190" s="8"/>
      <c r="BB190" s="14"/>
      <c r="BC190" s="13"/>
      <c r="BD190" s="8"/>
      <c r="BE190" s="14"/>
      <c r="BF190" s="13"/>
      <c r="BG190" s="8"/>
      <c r="BH190" s="14"/>
      <c r="BI190" s="13" t="s">
        <v>447</v>
      </c>
      <c r="BJ190" s="109" t="s">
        <v>447</v>
      </c>
      <c r="BK190" s="1"/>
      <c r="BL190" s="1"/>
      <c r="BM190" s="1"/>
      <c r="BN190" s="1"/>
      <c r="BO190" s="1"/>
      <c r="CA190" s="29"/>
      <c r="CB190" s="44" t="str">
        <f t="shared" si="23"/>
        <v/>
      </c>
      <c r="CC190" s="45" t="str">
        <f t="shared" si="24"/>
        <v/>
      </c>
      <c r="CD190" s="45" t="str">
        <f t="shared" si="25"/>
        <v/>
      </c>
      <c r="CE190" s="44" t="str">
        <f t="shared" si="26"/>
        <v/>
      </c>
      <c r="CF190" s="45" t="str">
        <f t="shared" si="27"/>
        <v/>
      </c>
      <c r="CG190" s="44" t="e">
        <f>IF(AND(#REF!="",#REF!="",#REF!="",#REF!=""),"",SUM(#REF!,#REF!,#REF!,#REF!,#REF!))</f>
        <v>#REF!</v>
      </c>
      <c r="CH190" s="45" t="str">
        <f t="shared" si="28"/>
        <v/>
      </c>
      <c r="CI190" s="44" t="str">
        <f t="shared" si="29"/>
        <v/>
      </c>
      <c r="CJ190" s="45" t="str">
        <f t="shared" si="30"/>
        <v/>
      </c>
      <c r="CK190" s="44" t="str">
        <f t="shared" si="31"/>
        <v/>
      </c>
      <c r="CL190" s="45" t="str">
        <f t="shared" si="32"/>
        <v/>
      </c>
      <c r="CM190" s="44" t="e">
        <f>IF(AND(#REF!="",#REF!="",#REF!="",#REF!=""),"",SUM(#REF!,#REF!,#REF!,#REF!,#REF!))</f>
        <v>#REF!</v>
      </c>
      <c r="CN190" s="45" t="str">
        <f t="shared" si="33"/>
        <v/>
      </c>
      <c r="CO190" s="38" t="e">
        <f>IF(AND(#REF!="",#REF!="",#REF!="",#REF!=""),"",SUM(#REF!,#REF!,#REF!,#REF!))</f>
        <v>#REF!</v>
      </c>
      <c r="CP190" s="38" t="str">
        <f t="shared" si="22"/>
        <v/>
      </c>
    </row>
    <row r="191" spans="1:94" ht="24.75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9"/>
      <c r="AC191" s="20"/>
      <c r="AD191" s="20"/>
      <c r="AE191" s="8"/>
      <c r="AF191" s="62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8"/>
      <c r="AU191" s="8"/>
      <c r="AV191" s="56"/>
      <c r="AW191" s="60"/>
      <c r="AX191" s="8"/>
      <c r="AY191" s="14"/>
      <c r="AZ191" s="13"/>
      <c r="BA191" s="8"/>
      <c r="BB191" s="14"/>
      <c r="BC191" s="13"/>
      <c r="BD191" s="8"/>
      <c r="BE191" s="14"/>
      <c r="BF191" s="13"/>
      <c r="BG191" s="8"/>
      <c r="BH191" s="14"/>
      <c r="BI191" s="13" t="s">
        <v>447</v>
      </c>
      <c r="BJ191" s="109" t="s">
        <v>447</v>
      </c>
      <c r="BK191" s="1"/>
      <c r="BL191" s="1"/>
      <c r="BM191" s="1"/>
      <c r="BN191" s="1"/>
      <c r="BO191" s="1"/>
      <c r="CA191" s="29"/>
      <c r="CB191" s="44" t="str">
        <f t="shared" si="23"/>
        <v/>
      </c>
      <c r="CC191" s="45" t="str">
        <f t="shared" si="24"/>
        <v/>
      </c>
      <c r="CD191" s="45" t="str">
        <f t="shared" si="25"/>
        <v/>
      </c>
      <c r="CE191" s="44" t="str">
        <f t="shared" si="26"/>
        <v/>
      </c>
      <c r="CF191" s="45" t="str">
        <f t="shared" si="27"/>
        <v/>
      </c>
      <c r="CG191" s="44" t="e">
        <f>IF(AND(#REF!="",#REF!="",#REF!="",#REF!=""),"",SUM(#REF!,#REF!,#REF!,#REF!,#REF!))</f>
        <v>#REF!</v>
      </c>
      <c r="CH191" s="45" t="str">
        <f t="shared" si="28"/>
        <v/>
      </c>
      <c r="CI191" s="44" t="str">
        <f t="shared" si="29"/>
        <v/>
      </c>
      <c r="CJ191" s="45" t="str">
        <f t="shared" si="30"/>
        <v/>
      </c>
      <c r="CK191" s="44" t="str">
        <f t="shared" si="31"/>
        <v/>
      </c>
      <c r="CL191" s="45" t="str">
        <f t="shared" si="32"/>
        <v/>
      </c>
      <c r="CM191" s="44" t="e">
        <f>IF(AND(#REF!="",#REF!="",#REF!="",#REF!=""),"",SUM(#REF!,#REF!,#REF!,#REF!,#REF!))</f>
        <v>#REF!</v>
      </c>
      <c r="CN191" s="45" t="str">
        <f t="shared" si="33"/>
        <v/>
      </c>
      <c r="CO191" s="38" t="e">
        <f>IF(AND(#REF!="",#REF!="",#REF!="",#REF!=""),"",SUM(#REF!,#REF!,#REF!,#REF!))</f>
        <v>#REF!</v>
      </c>
      <c r="CP191" s="38" t="str">
        <f t="shared" ref="CP191:CP254" si="34">IFERROR(IF(CO191="","",IF($CO$5=100,ROUNDUP(CO191*20%,0),IF($CO$5=86,ROUNDUP((CO191/$CO$5)*$CP$5,0),IF($CO$5=66,ROUNDUP((CO191/$CO$5)*$CP$5,0),"")))),"")</f>
        <v/>
      </c>
    </row>
    <row r="192" spans="1:94" ht="24.75" customHeight="1">
      <c r="A192" s="37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9"/>
      <c r="AC192" s="20"/>
      <c r="AD192" s="20"/>
      <c r="AE192" s="8"/>
      <c r="AF192" s="62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8"/>
      <c r="AU192" s="8"/>
      <c r="AV192" s="56"/>
      <c r="AW192" s="60"/>
      <c r="AX192" s="8"/>
      <c r="AY192" s="14"/>
      <c r="AZ192" s="13"/>
      <c r="BA192" s="8"/>
      <c r="BB192" s="14"/>
      <c r="BC192" s="13"/>
      <c r="BD192" s="8"/>
      <c r="BE192" s="14"/>
      <c r="BF192" s="13"/>
      <c r="BG192" s="8"/>
      <c r="BH192" s="14"/>
      <c r="BI192" s="13" t="s">
        <v>447</v>
      </c>
      <c r="BJ192" s="109" t="s">
        <v>447</v>
      </c>
      <c r="BK192" s="1"/>
      <c r="BL192" s="1"/>
      <c r="BM192" s="1"/>
      <c r="BN192" s="1"/>
      <c r="BO192" s="1"/>
      <c r="CA192" s="29"/>
      <c r="CB192" s="44" t="str">
        <f t="shared" si="23"/>
        <v/>
      </c>
      <c r="CC192" s="45" t="str">
        <f t="shared" si="24"/>
        <v/>
      </c>
      <c r="CD192" s="45" t="str">
        <f t="shared" si="25"/>
        <v/>
      </c>
      <c r="CE192" s="44" t="str">
        <f t="shared" si="26"/>
        <v/>
      </c>
      <c r="CF192" s="45" t="str">
        <f t="shared" si="27"/>
        <v/>
      </c>
      <c r="CG192" s="44" t="e">
        <f>IF(AND(#REF!="",#REF!="",#REF!="",#REF!=""),"",SUM(#REF!,#REF!,#REF!,#REF!,#REF!))</f>
        <v>#REF!</v>
      </c>
      <c r="CH192" s="45" t="str">
        <f t="shared" si="28"/>
        <v/>
      </c>
      <c r="CI192" s="44" t="str">
        <f t="shared" si="29"/>
        <v/>
      </c>
      <c r="CJ192" s="45" t="str">
        <f t="shared" si="30"/>
        <v/>
      </c>
      <c r="CK192" s="44" t="str">
        <f t="shared" si="31"/>
        <v/>
      </c>
      <c r="CL192" s="45" t="str">
        <f t="shared" si="32"/>
        <v/>
      </c>
      <c r="CM192" s="44" t="e">
        <f>IF(AND(#REF!="",#REF!="",#REF!="",#REF!=""),"",SUM(#REF!,#REF!,#REF!,#REF!,#REF!))</f>
        <v>#REF!</v>
      </c>
      <c r="CN192" s="45" t="str">
        <f t="shared" si="33"/>
        <v/>
      </c>
      <c r="CO192" s="38" t="e">
        <f>IF(AND(#REF!="",#REF!="",#REF!="",#REF!=""),"",SUM(#REF!,#REF!,#REF!,#REF!))</f>
        <v>#REF!</v>
      </c>
      <c r="CP192" s="38" t="str">
        <f t="shared" si="34"/>
        <v/>
      </c>
    </row>
    <row r="193" spans="1:94" ht="24.75" customHeight="1">
      <c r="A193" s="37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9"/>
      <c r="AC193" s="20"/>
      <c r="AD193" s="20"/>
      <c r="AE193" s="8"/>
      <c r="AF193" s="62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8"/>
      <c r="AU193" s="8"/>
      <c r="AV193" s="56"/>
      <c r="AW193" s="60"/>
      <c r="AX193" s="8"/>
      <c r="AY193" s="14"/>
      <c r="AZ193" s="13"/>
      <c r="BA193" s="8"/>
      <c r="BB193" s="14"/>
      <c r="BC193" s="13"/>
      <c r="BD193" s="8"/>
      <c r="BE193" s="14"/>
      <c r="BF193" s="13"/>
      <c r="BG193" s="8"/>
      <c r="BH193" s="14"/>
      <c r="BI193" s="13" t="s">
        <v>447</v>
      </c>
      <c r="BJ193" s="109" t="s">
        <v>447</v>
      </c>
      <c r="BK193" s="1"/>
      <c r="BL193" s="1"/>
      <c r="BM193" s="1"/>
      <c r="BN193" s="1"/>
      <c r="BO193" s="1"/>
      <c r="CA193" s="29"/>
      <c r="CB193" s="44" t="str">
        <f t="shared" si="23"/>
        <v/>
      </c>
      <c r="CC193" s="45" t="str">
        <f t="shared" si="24"/>
        <v/>
      </c>
      <c r="CD193" s="45" t="str">
        <f t="shared" si="25"/>
        <v/>
      </c>
      <c r="CE193" s="44" t="str">
        <f t="shared" si="26"/>
        <v/>
      </c>
      <c r="CF193" s="45" t="str">
        <f t="shared" si="27"/>
        <v/>
      </c>
      <c r="CG193" s="44" t="e">
        <f>IF(AND(#REF!="",#REF!="",#REF!="",#REF!=""),"",SUM(#REF!,#REF!,#REF!,#REF!,#REF!))</f>
        <v>#REF!</v>
      </c>
      <c r="CH193" s="45" t="str">
        <f t="shared" si="28"/>
        <v/>
      </c>
      <c r="CI193" s="44" t="str">
        <f t="shared" si="29"/>
        <v/>
      </c>
      <c r="CJ193" s="45" t="str">
        <f t="shared" si="30"/>
        <v/>
      </c>
      <c r="CK193" s="44" t="str">
        <f t="shared" si="31"/>
        <v/>
      </c>
      <c r="CL193" s="45" t="str">
        <f t="shared" si="32"/>
        <v/>
      </c>
      <c r="CM193" s="44" t="e">
        <f>IF(AND(#REF!="",#REF!="",#REF!="",#REF!=""),"",SUM(#REF!,#REF!,#REF!,#REF!,#REF!))</f>
        <v>#REF!</v>
      </c>
      <c r="CN193" s="45" t="str">
        <f t="shared" si="33"/>
        <v/>
      </c>
      <c r="CO193" s="38" t="e">
        <f>IF(AND(#REF!="",#REF!="",#REF!="",#REF!=""),"",SUM(#REF!,#REF!,#REF!,#REF!))</f>
        <v>#REF!</v>
      </c>
      <c r="CP193" s="38" t="str">
        <f t="shared" si="34"/>
        <v/>
      </c>
    </row>
    <row r="194" spans="1:94" ht="24.75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9"/>
      <c r="AC194" s="20"/>
      <c r="AD194" s="20"/>
      <c r="AE194" s="8"/>
      <c r="AF194" s="62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8"/>
      <c r="AU194" s="8"/>
      <c r="AV194" s="56"/>
      <c r="AW194" s="60"/>
      <c r="AX194" s="8"/>
      <c r="AY194" s="14"/>
      <c r="AZ194" s="13"/>
      <c r="BA194" s="8"/>
      <c r="BB194" s="14"/>
      <c r="BC194" s="13"/>
      <c r="BD194" s="8"/>
      <c r="BE194" s="14"/>
      <c r="BF194" s="13"/>
      <c r="BG194" s="8"/>
      <c r="BH194" s="14"/>
      <c r="BI194" s="13" t="s">
        <v>447</v>
      </c>
      <c r="BJ194" s="109" t="s">
        <v>447</v>
      </c>
      <c r="BK194" s="1"/>
      <c r="BL194" s="1"/>
      <c r="BM194" s="1"/>
      <c r="BN194" s="1"/>
      <c r="BO194" s="1"/>
      <c r="CA194" s="29"/>
      <c r="CB194" s="44" t="str">
        <f t="shared" si="23"/>
        <v/>
      </c>
      <c r="CC194" s="45" t="str">
        <f t="shared" si="24"/>
        <v/>
      </c>
      <c r="CD194" s="45" t="str">
        <f t="shared" si="25"/>
        <v/>
      </c>
      <c r="CE194" s="44" t="str">
        <f t="shared" si="26"/>
        <v/>
      </c>
      <c r="CF194" s="45" t="str">
        <f t="shared" si="27"/>
        <v/>
      </c>
      <c r="CG194" s="44" t="e">
        <f>IF(AND(#REF!="",#REF!="",#REF!="",#REF!=""),"",SUM(#REF!,#REF!,#REF!,#REF!,#REF!))</f>
        <v>#REF!</v>
      </c>
      <c r="CH194" s="45" t="str">
        <f t="shared" si="28"/>
        <v/>
      </c>
      <c r="CI194" s="44" t="str">
        <f t="shared" si="29"/>
        <v/>
      </c>
      <c r="CJ194" s="45" t="str">
        <f t="shared" si="30"/>
        <v/>
      </c>
      <c r="CK194" s="44" t="str">
        <f t="shared" si="31"/>
        <v/>
      </c>
      <c r="CL194" s="45" t="str">
        <f t="shared" si="32"/>
        <v/>
      </c>
      <c r="CM194" s="44" t="e">
        <f>IF(AND(#REF!="",#REF!="",#REF!="",#REF!=""),"",SUM(#REF!,#REF!,#REF!,#REF!,#REF!))</f>
        <v>#REF!</v>
      </c>
      <c r="CN194" s="45" t="str">
        <f t="shared" si="33"/>
        <v/>
      </c>
      <c r="CO194" s="38" t="e">
        <f>IF(AND(#REF!="",#REF!="",#REF!="",#REF!=""),"",SUM(#REF!,#REF!,#REF!,#REF!))</f>
        <v>#REF!</v>
      </c>
      <c r="CP194" s="38" t="str">
        <f t="shared" si="34"/>
        <v/>
      </c>
    </row>
    <row r="195" spans="1:94" ht="24.75" customHeight="1">
      <c r="A195" s="37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9"/>
      <c r="AC195" s="20"/>
      <c r="AD195" s="20"/>
      <c r="AE195" s="8"/>
      <c r="AF195" s="62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8"/>
      <c r="AU195" s="8"/>
      <c r="AV195" s="56"/>
      <c r="AW195" s="60"/>
      <c r="AX195" s="8"/>
      <c r="AY195" s="14"/>
      <c r="AZ195" s="13"/>
      <c r="BA195" s="8"/>
      <c r="BB195" s="14"/>
      <c r="BC195" s="13"/>
      <c r="BD195" s="8"/>
      <c r="BE195" s="14"/>
      <c r="BF195" s="13"/>
      <c r="BG195" s="8"/>
      <c r="BH195" s="14"/>
      <c r="BI195" s="13" t="s">
        <v>447</v>
      </c>
      <c r="BJ195" s="109" t="s">
        <v>447</v>
      </c>
      <c r="BK195" s="1"/>
      <c r="BL195" s="1"/>
      <c r="BM195" s="1"/>
      <c r="BN195" s="1"/>
      <c r="BO195" s="1"/>
      <c r="CA195" s="29"/>
      <c r="CB195" s="44" t="str">
        <f t="shared" si="23"/>
        <v/>
      </c>
      <c r="CC195" s="45" t="str">
        <f t="shared" si="24"/>
        <v/>
      </c>
      <c r="CD195" s="45" t="str">
        <f t="shared" si="25"/>
        <v/>
      </c>
      <c r="CE195" s="44" t="str">
        <f t="shared" si="26"/>
        <v/>
      </c>
      <c r="CF195" s="45" t="str">
        <f t="shared" si="27"/>
        <v/>
      </c>
      <c r="CG195" s="44" t="e">
        <f>IF(AND(#REF!="",#REF!="",#REF!="",#REF!=""),"",SUM(#REF!,#REF!,#REF!,#REF!,#REF!))</f>
        <v>#REF!</v>
      </c>
      <c r="CH195" s="45" t="str">
        <f t="shared" si="28"/>
        <v/>
      </c>
      <c r="CI195" s="44" t="str">
        <f t="shared" si="29"/>
        <v/>
      </c>
      <c r="CJ195" s="45" t="str">
        <f t="shared" si="30"/>
        <v/>
      </c>
      <c r="CK195" s="44" t="str">
        <f t="shared" si="31"/>
        <v/>
      </c>
      <c r="CL195" s="45" t="str">
        <f t="shared" si="32"/>
        <v/>
      </c>
      <c r="CM195" s="44" t="e">
        <f>IF(AND(#REF!="",#REF!="",#REF!="",#REF!=""),"",SUM(#REF!,#REF!,#REF!,#REF!,#REF!))</f>
        <v>#REF!</v>
      </c>
      <c r="CN195" s="45" t="str">
        <f t="shared" si="33"/>
        <v/>
      </c>
      <c r="CO195" s="38" t="e">
        <f>IF(AND(#REF!="",#REF!="",#REF!="",#REF!=""),"",SUM(#REF!,#REF!,#REF!,#REF!))</f>
        <v>#REF!</v>
      </c>
      <c r="CP195" s="38" t="str">
        <f t="shared" si="34"/>
        <v/>
      </c>
    </row>
    <row r="196" spans="1:94" ht="24.75" customHeight="1">
      <c r="A196" s="37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9"/>
      <c r="AC196" s="20"/>
      <c r="AD196" s="20"/>
      <c r="AE196" s="8"/>
      <c r="AF196" s="62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8"/>
      <c r="AU196" s="8"/>
      <c r="AV196" s="56"/>
      <c r="AW196" s="60"/>
      <c r="AX196" s="8"/>
      <c r="AY196" s="14"/>
      <c r="AZ196" s="13"/>
      <c r="BA196" s="8"/>
      <c r="BB196" s="14"/>
      <c r="BC196" s="13"/>
      <c r="BD196" s="8"/>
      <c r="BE196" s="14"/>
      <c r="BF196" s="13"/>
      <c r="BG196" s="8"/>
      <c r="BH196" s="14"/>
      <c r="BI196" s="13" t="s">
        <v>447</v>
      </c>
      <c r="BJ196" s="109" t="s">
        <v>447</v>
      </c>
      <c r="BK196" s="1"/>
      <c r="BL196" s="1"/>
      <c r="BM196" s="1"/>
      <c r="BN196" s="1"/>
      <c r="BO196" s="1"/>
      <c r="CA196" s="29"/>
      <c r="CB196" s="44" t="str">
        <f t="shared" si="23"/>
        <v/>
      </c>
      <c r="CC196" s="45" t="str">
        <f t="shared" si="24"/>
        <v/>
      </c>
      <c r="CD196" s="45" t="str">
        <f t="shared" si="25"/>
        <v/>
      </c>
      <c r="CE196" s="44" t="str">
        <f t="shared" si="26"/>
        <v/>
      </c>
      <c r="CF196" s="45" t="str">
        <f t="shared" si="27"/>
        <v/>
      </c>
      <c r="CG196" s="44" t="e">
        <f>IF(AND(#REF!="",#REF!="",#REF!="",#REF!=""),"",SUM(#REF!,#REF!,#REF!,#REF!,#REF!))</f>
        <v>#REF!</v>
      </c>
      <c r="CH196" s="45" t="str">
        <f t="shared" si="28"/>
        <v/>
      </c>
      <c r="CI196" s="44" t="str">
        <f t="shared" si="29"/>
        <v/>
      </c>
      <c r="CJ196" s="45" t="str">
        <f t="shared" si="30"/>
        <v/>
      </c>
      <c r="CK196" s="44" t="str">
        <f t="shared" si="31"/>
        <v/>
      </c>
      <c r="CL196" s="45" t="str">
        <f t="shared" si="32"/>
        <v/>
      </c>
      <c r="CM196" s="44" t="e">
        <f>IF(AND(#REF!="",#REF!="",#REF!="",#REF!=""),"",SUM(#REF!,#REF!,#REF!,#REF!,#REF!))</f>
        <v>#REF!</v>
      </c>
      <c r="CN196" s="45" t="str">
        <f t="shared" si="33"/>
        <v/>
      </c>
      <c r="CO196" s="38" t="e">
        <f>IF(AND(#REF!="",#REF!="",#REF!="",#REF!=""),"",SUM(#REF!,#REF!,#REF!,#REF!))</f>
        <v>#REF!</v>
      </c>
      <c r="CP196" s="38" t="str">
        <f t="shared" si="34"/>
        <v/>
      </c>
    </row>
    <row r="197" spans="1:94" ht="24.75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9"/>
      <c r="AC197" s="20"/>
      <c r="AD197" s="20"/>
      <c r="AE197" s="8"/>
      <c r="AF197" s="62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8"/>
      <c r="AU197" s="8"/>
      <c r="AV197" s="56"/>
      <c r="AW197" s="60"/>
      <c r="AX197" s="8"/>
      <c r="AY197" s="14"/>
      <c r="AZ197" s="13"/>
      <c r="BA197" s="8"/>
      <c r="BB197" s="14"/>
      <c r="BC197" s="13"/>
      <c r="BD197" s="8"/>
      <c r="BE197" s="14"/>
      <c r="BF197" s="13"/>
      <c r="BG197" s="8"/>
      <c r="BH197" s="14"/>
      <c r="BI197" s="13" t="s">
        <v>447</v>
      </c>
      <c r="BJ197" s="109" t="s">
        <v>447</v>
      </c>
      <c r="BK197" s="1"/>
      <c r="BL197" s="1"/>
      <c r="BM197" s="1"/>
      <c r="BN197" s="1"/>
      <c r="BO197" s="1"/>
      <c r="CA197" s="29"/>
      <c r="CB197" s="44" t="str">
        <f t="shared" si="23"/>
        <v/>
      </c>
      <c r="CC197" s="45" t="str">
        <f t="shared" si="24"/>
        <v/>
      </c>
      <c r="CD197" s="45" t="str">
        <f t="shared" si="25"/>
        <v/>
      </c>
      <c r="CE197" s="44" t="str">
        <f t="shared" si="26"/>
        <v/>
      </c>
      <c r="CF197" s="45" t="str">
        <f t="shared" si="27"/>
        <v/>
      </c>
      <c r="CG197" s="44" t="e">
        <f>IF(AND(#REF!="",#REF!="",#REF!="",#REF!=""),"",SUM(#REF!,#REF!,#REF!,#REF!,#REF!))</f>
        <v>#REF!</v>
      </c>
      <c r="CH197" s="45" t="str">
        <f t="shared" si="28"/>
        <v/>
      </c>
      <c r="CI197" s="44" t="str">
        <f t="shared" si="29"/>
        <v/>
      </c>
      <c r="CJ197" s="45" t="str">
        <f t="shared" si="30"/>
        <v/>
      </c>
      <c r="CK197" s="44" t="str">
        <f t="shared" si="31"/>
        <v/>
      </c>
      <c r="CL197" s="45" t="str">
        <f t="shared" si="32"/>
        <v/>
      </c>
      <c r="CM197" s="44" t="e">
        <f>IF(AND(#REF!="",#REF!="",#REF!="",#REF!=""),"",SUM(#REF!,#REF!,#REF!,#REF!,#REF!))</f>
        <v>#REF!</v>
      </c>
      <c r="CN197" s="45" t="str">
        <f t="shared" si="33"/>
        <v/>
      </c>
      <c r="CO197" s="38" t="e">
        <f>IF(AND(#REF!="",#REF!="",#REF!="",#REF!=""),"",SUM(#REF!,#REF!,#REF!,#REF!))</f>
        <v>#REF!</v>
      </c>
      <c r="CP197" s="38" t="str">
        <f t="shared" si="34"/>
        <v/>
      </c>
    </row>
    <row r="198" spans="1:94" ht="24.75" customHeight="1">
      <c r="A198" s="37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9"/>
      <c r="AC198" s="20"/>
      <c r="AD198" s="20"/>
      <c r="AE198" s="8"/>
      <c r="AF198" s="62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8"/>
      <c r="AU198" s="8"/>
      <c r="AV198" s="56"/>
      <c r="AW198" s="60"/>
      <c r="AX198" s="8"/>
      <c r="AY198" s="14"/>
      <c r="AZ198" s="13"/>
      <c r="BA198" s="8"/>
      <c r="BB198" s="14"/>
      <c r="BC198" s="13"/>
      <c r="BD198" s="8"/>
      <c r="BE198" s="14"/>
      <c r="BF198" s="13"/>
      <c r="BG198" s="8"/>
      <c r="BH198" s="14"/>
      <c r="BI198" s="13" t="s">
        <v>447</v>
      </c>
      <c r="BJ198" s="109" t="s">
        <v>447</v>
      </c>
      <c r="BK198" s="1"/>
      <c r="BL198" s="1"/>
      <c r="BM198" s="1"/>
      <c r="BN198" s="1"/>
      <c r="BO198" s="1"/>
      <c r="CA198" s="29"/>
      <c r="CB198" s="44" t="str">
        <f t="shared" si="23"/>
        <v/>
      </c>
      <c r="CC198" s="45" t="str">
        <f t="shared" si="24"/>
        <v/>
      </c>
      <c r="CD198" s="45" t="str">
        <f t="shared" si="25"/>
        <v/>
      </c>
      <c r="CE198" s="44" t="str">
        <f t="shared" si="26"/>
        <v/>
      </c>
      <c r="CF198" s="45" t="str">
        <f t="shared" si="27"/>
        <v/>
      </c>
      <c r="CG198" s="44" t="e">
        <f>IF(AND(#REF!="",#REF!="",#REF!="",#REF!=""),"",SUM(#REF!,#REF!,#REF!,#REF!,#REF!))</f>
        <v>#REF!</v>
      </c>
      <c r="CH198" s="45" t="str">
        <f t="shared" si="28"/>
        <v/>
      </c>
      <c r="CI198" s="44" t="str">
        <f t="shared" si="29"/>
        <v/>
      </c>
      <c r="CJ198" s="45" t="str">
        <f t="shared" si="30"/>
        <v/>
      </c>
      <c r="CK198" s="44" t="str">
        <f t="shared" si="31"/>
        <v/>
      </c>
      <c r="CL198" s="45" t="str">
        <f t="shared" si="32"/>
        <v/>
      </c>
      <c r="CM198" s="44" t="e">
        <f>IF(AND(#REF!="",#REF!="",#REF!="",#REF!=""),"",SUM(#REF!,#REF!,#REF!,#REF!,#REF!))</f>
        <v>#REF!</v>
      </c>
      <c r="CN198" s="45" t="str">
        <f t="shared" si="33"/>
        <v/>
      </c>
      <c r="CO198" s="38" t="e">
        <f>IF(AND(#REF!="",#REF!="",#REF!="",#REF!=""),"",SUM(#REF!,#REF!,#REF!,#REF!))</f>
        <v>#REF!</v>
      </c>
      <c r="CP198" s="38" t="str">
        <f t="shared" si="34"/>
        <v/>
      </c>
    </row>
    <row r="199" spans="1:94" ht="24.75" customHeight="1">
      <c r="A199" s="37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9"/>
      <c r="AC199" s="20"/>
      <c r="AD199" s="20"/>
      <c r="AE199" s="8"/>
      <c r="AF199" s="62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8"/>
      <c r="AU199" s="8"/>
      <c r="AV199" s="56"/>
      <c r="AW199" s="60"/>
      <c r="AX199" s="8"/>
      <c r="AY199" s="14"/>
      <c r="AZ199" s="13"/>
      <c r="BA199" s="8"/>
      <c r="BB199" s="14"/>
      <c r="BC199" s="13"/>
      <c r="BD199" s="8"/>
      <c r="BE199" s="14"/>
      <c r="BF199" s="13"/>
      <c r="BG199" s="8"/>
      <c r="BH199" s="14"/>
      <c r="BI199" s="13" t="s">
        <v>447</v>
      </c>
      <c r="BJ199" s="109" t="s">
        <v>447</v>
      </c>
      <c r="BK199" s="1"/>
      <c r="BL199" s="1"/>
      <c r="BM199" s="1"/>
      <c r="BN199" s="1"/>
      <c r="BO199" s="1"/>
      <c r="CA199" s="29"/>
      <c r="CB199" s="44" t="str">
        <f t="shared" si="23"/>
        <v/>
      </c>
      <c r="CC199" s="45" t="str">
        <f t="shared" si="24"/>
        <v/>
      </c>
      <c r="CD199" s="45" t="str">
        <f t="shared" si="25"/>
        <v/>
      </c>
      <c r="CE199" s="44" t="str">
        <f t="shared" si="26"/>
        <v/>
      </c>
      <c r="CF199" s="45" t="str">
        <f t="shared" si="27"/>
        <v/>
      </c>
      <c r="CG199" s="44" t="e">
        <f>IF(AND(#REF!="",#REF!="",#REF!="",#REF!=""),"",SUM(#REF!,#REF!,#REF!,#REF!,#REF!))</f>
        <v>#REF!</v>
      </c>
      <c r="CH199" s="45" t="str">
        <f t="shared" si="28"/>
        <v/>
      </c>
      <c r="CI199" s="44" t="str">
        <f t="shared" si="29"/>
        <v/>
      </c>
      <c r="CJ199" s="45" t="str">
        <f t="shared" si="30"/>
        <v/>
      </c>
      <c r="CK199" s="44" t="str">
        <f t="shared" si="31"/>
        <v/>
      </c>
      <c r="CL199" s="45" t="str">
        <f t="shared" si="32"/>
        <v/>
      </c>
      <c r="CM199" s="44" t="e">
        <f>IF(AND(#REF!="",#REF!="",#REF!="",#REF!=""),"",SUM(#REF!,#REF!,#REF!,#REF!,#REF!))</f>
        <v>#REF!</v>
      </c>
      <c r="CN199" s="45" t="str">
        <f t="shared" si="33"/>
        <v/>
      </c>
      <c r="CO199" s="38" t="e">
        <f>IF(AND(#REF!="",#REF!="",#REF!="",#REF!=""),"",SUM(#REF!,#REF!,#REF!,#REF!))</f>
        <v>#REF!</v>
      </c>
      <c r="CP199" s="38" t="str">
        <f t="shared" si="34"/>
        <v/>
      </c>
    </row>
    <row r="200" spans="1:94" ht="24.75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9"/>
      <c r="AC200" s="20"/>
      <c r="AD200" s="20"/>
      <c r="AE200" s="8"/>
      <c r="AF200" s="62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8"/>
      <c r="AU200" s="8"/>
      <c r="AV200" s="56"/>
      <c r="AW200" s="60"/>
      <c r="AX200" s="8"/>
      <c r="AY200" s="14"/>
      <c r="AZ200" s="13"/>
      <c r="BA200" s="8"/>
      <c r="BB200" s="14"/>
      <c r="BC200" s="13"/>
      <c r="BD200" s="8"/>
      <c r="BE200" s="14"/>
      <c r="BF200" s="13"/>
      <c r="BG200" s="8"/>
      <c r="BH200" s="14"/>
      <c r="BI200" s="13" t="s">
        <v>447</v>
      </c>
      <c r="BJ200" s="109" t="s">
        <v>447</v>
      </c>
      <c r="BK200" s="1"/>
      <c r="BL200" s="1"/>
      <c r="BM200" s="1"/>
      <c r="BN200" s="1"/>
      <c r="BO200" s="1"/>
      <c r="CA200" s="29"/>
      <c r="CB200" s="44" t="str">
        <f t="shared" ref="CB200:CB263" si="35">IF(I200="","",I200)</f>
        <v/>
      </c>
      <c r="CC200" s="45" t="str">
        <f t="shared" ref="CC200:CC263" si="36">IF(AND(L200="",M200="",N200="",P200=""),"",SUM(L200,M200,N200,O200,P200))</f>
        <v/>
      </c>
      <c r="CD200" s="45" t="str">
        <f t="shared" ref="CD200:CD263" si="37">IFERROR(IF(CC200="","",ROUNDUP(CC200*20%,0)),"")</f>
        <v/>
      </c>
      <c r="CE200" s="44" t="str">
        <f t="shared" ref="CE200:CE263" si="38">IF(AND(T200="",U200="",V200="",X200=""),"",SUM(T200,U200,V200,W200,X200))</f>
        <v/>
      </c>
      <c r="CF200" s="45" t="str">
        <f t="shared" ref="CF200:CF263" si="39">IFERROR(IF(CE200="","",ROUNDUP(CE200*20%,0)),"")</f>
        <v/>
      </c>
      <c r="CG200" s="44" t="e">
        <f>IF(AND(#REF!="",#REF!="",#REF!="",#REF!=""),"",SUM(#REF!,#REF!,#REF!,#REF!,#REF!))</f>
        <v>#REF!</v>
      </c>
      <c r="CH200" s="45" t="str">
        <f t="shared" ref="CH200:CH263" si="40">IFERROR(IF(CG200="","",ROUNDUP(CG200*20%,0)),"")</f>
        <v/>
      </c>
      <c r="CI200" s="44" t="str">
        <f t="shared" ref="CI200:CI263" si="41">IF(AND(AJ200="",AK200="",AL200="",AN200=""),"",SUM(AJ200,AK200,AL200,AM200,AN200))</f>
        <v/>
      </c>
      <c r="CJ200" s="45" t="str">
        <f t="shared" ref="CJ200:CJ263" si="42">IFERROR(IF(CI200="","",ROUNDUP(CI200*20%,0)),"")</f>
        <v/>
      </c>
      <c r="CK200" s="44" t="str">
        <f t="shared" ref="CK200:CK263" si="43">IF(AND(AR200="",AS200="",AT200="",AV200=""),"",SUM(AR200,AS200,AT200,AU200,AV200))</f>
        <v/>
      </c>
      <c r="CL200" s="45" t="str">
        <f t="shared" ref="CL200:CL263" si="44">IFERROR(IF(CK200="","",ROUNDUP(CK200*20%,0)),"")</f>
        <v/>
      </c>
      <c r="CM200" s="44" t="e">
        <f>IF(AND(#REF!="",#REF!="",#REF!="",#REF!=""),"",SUM(#REF!,#REF!,#REF!,#REF!,#REF!))</f>
        <v>#REF!</v>
      </c>
      <c r="CN200" s="45" t="str">
        <f t="shared" ref="CN200:CN263" si="45">IFERROR(IF(CM200="","",ROUNDUP(CM200*20%,0)),"")</f>
        <v/>
      </c>
      <c r="CO200" s="38" t="e">
        <f>IF(AND(#REF!="",#REF!="",#REF!="",#REF!=""),"",SUM(#REF!,#REF!,#REF!,#REF!))</f>
        <v>#REF!</v>
      </c>
      <c r="CP200" s="38" t="str">
        <f t="shared" si="34"/>
        <v/>
      </c>
    </row>
    <row r="201" spans="1:94" ht="24.75" customHeight="1">
      <c r="A201" s="37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9"/>
      <c r="AC201" s="20"/>
      <c r="AD201" s="20"/>
      <c r="AE201" s="8"/>
      <c r="AF201" s="62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8"/>
      <c r="AU201" s="8"/>
      <c r="AV201" s="56"/>
      <c r="AW201" s="60"/>
      <c r="AX201" s="8"/>
      <c r="AY201" s="14"/>
      <c r="AZ201" s="13"/>
      <c r="BA201" s="8"/>
      <c r="BB201" s="14"/>
      <c r="BC201" s="13"/>
      <c r="BD201" s="8"/>
      <c r="BE201" s="14"/>
      <c r="BF201" s="13"/>
      <c r="BG201" s="8"/>
      <c r="BH201" s="14"/>
      <c r="BI201" s="13" t="s">
        <v>447</v>
      </c>
      <c r="BJ201" s="109" t="s">
        <v>447</v>
      </c>
      <c r="BK201" s="1"/>
      <c r="BL201" s="1"/>
      <c r="BM201" s="1"/>
      <c r="BN201" s="1"/>
      <c r="BO201" s="1"/>
      <c r="CA201" s="29"/>
      <c r="CB201" s="44" t="str">
        <f t="shared" si="35"/>
        <v/>
      </c>
      <c r="CC201" s="45" t="str">
        <f t="shared" si="36"/>
        <v/>
      </c>
      <c r="CD201" s="45" t="str">
        <f t="shared" si="37"/>
        <v/>
      </c>
      <c r="CE201" s="44" t="str">
        <f t="shared" si="38"/>
        <v/>
      </c>
      <c r="CF201" s="45" t="str">
        <f t="shared" si="39"/>
        <v/>
      </c>
      <c r="CG201" s="44" t="e">
        <f>IF(AND(#REF!="",#REF!="",#REF!="",#REF!=""),"",SUM(#REF!,#REF!,#REF!,#REF!,#REF!))</f>
        <v>#REF!</v>
      </c>
      <c r="CH201" s="45" t="str">
        <f t="shared" si="40"/>
        <v/>
      </c>
      <c r="CI201" s="44" t="str">
        <f t="shared" si="41"/>
        <v/>
      </c>
      <c r="CJ201" s="45" t="str">
        <f t="shared" si="42"/>
        <v/>
      </c>
      <c r="CK201" s="44" t="str">
        <f t="shared" si="43"/>
        <v/>
      </c>
      <c r="CL201" s="45" t="str">
        <f t="shared" si="44"/>
        <v/>
      </c>
      <c r="CM201" s="44" t="e">
        <f>IF(AND(#REF!="",#REF!="",#REF!="",#REF!=""),"",SUM(#REF!,#REF!,#REF!,#REF!,#REF!))</f>
        <v>#REF!</v>
      </c>
      <c r="CN201" s="45" t="str">
        <f t="shared" si="45"/>
        <v/>
      </c>
      <c r="CO201" s="38" t="e">
        <f>IF(AND(#REF!="",#REF!="",#REF!="",#REF!=""),"",SUM(#REF!,#REF!,#REF!,#REF!))</f>
        <v>#REF!</v>
      </c>
      <c r="CP201" s="38" t="str">
        <f t="shared" si="34"/>
        <v/>
      </c>
    </row>
    <row r="202" spans="1:94" ht="24.75" customHeight="1">
      <c r="A202" s="37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9"/>
      <c r="AC202" s="20"/>
      <c r="AD202" s="20"/>
      <c r="AE202" s="8"/>
      <c r="AF202" s="62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8"/>
      <c r="AU202" s="8"/>
      <c r="AV202" s="56"/>
      <c r="AW202" s="60"/>
      <c r="AX202" s="8"/>
      <c r="AY202" s="14"/>
      <c r="AZ202" s="13"/>
      <c r="BA202" s="8"/>
      <c r="BB202" s="14"/>
      <c r="BC202" s="13"/>
      <c r="BD202" s="8"/>
      <c r="BE202" s="14"/>
      <c r="BF202" s="13"/>
      <c r="BG202" s="8"/>
      <c r="BH202" s="14"/>
      <c r="BI202" s="13" t="s">
        <v>447</v>
      </c>
      <c r="BJ202" s="109" t="s">
        <v>447</v>
      </c>
      <c r="BK202" s="1"/>
      <c r="BL202" s="1"/>
      <c r="BM202" s="1"/>
      <c r="BN202" s="1"/>
      <c r="BO202" s="1"/>
      <c r="CA202" s="29"/>
      <c r="CB202" s="44" t="str">
        <f t="shared" si="35"/>
        <v/>
      </c>
      <c r="CC202" s="45" t="str">
        <f t="shared" si="36"/>
        <v/>
      </c>
      <c r="CD202" s="45" t="str">
        <f t="shared" si="37"/>
        <v/>
      </c>
      <c r="CE202" s="44" t="str">
        <f t="shared" si="38"/>
        <v/>
      </c>
      <c r="CF202" s="45" t="str">
        <f t="shared" si="39"/>
        <v/>
      </c>
      <c r="CG202" s="44" t="e">
        <f>IF(AND(#REF!="",#REF!="",#REF!="",#REF!=""),"",SUM(#REF!,#REF!,#REF!,#REF!,#REF!))</f>
        <v>#REF!</v>
      </c>
      <c r="CH202" s="45" t="str">
        <f t="shared" si="40"/>
        <v/>
      </c>
      <c r="CI202" s="44" t="str">
        <f t="shared" si="41"/>
        <v/>
      </c>
      <c r="CJ202" s="45" t="str">
        <f t="shared" si="42"/>
        <v/>
      </c>
      <c r="CK202" s="44" t="str">
        <f t="shared" si="43"/>
        <v/>
      </c>
      <c r="CL202" s="45" t="str">
        <f t="shared" si="44"/>
        <v/>
      </c>
      <c r="CM202" s="44" t="e">
        <f>IF(AND(#REF!="",#REF!="",#REF!="",#REF!=""),"",SUM(#REF!,#REF!,#REF!,#REF!,#REF!))</f>
        <v>#REF!</v>
      </c>
      <c r="CN202" s="45" t="str">
        <f t="shared" si="45"/>
        <v/>
      </c>
      <c r="CO202" s="38" t="e">
        <f>IF(AND(#REF!="",#REF!="",#REF!="",#REF!=""),"",SUM(#REF!,#REF!,#REF!,#REF!))</f>
        <v>#REF!</v>
      </c>
      <c r="CP202" s="38" t="str">
        <f t="shared" si="34"/>
        <v/>
      </c>
    </row>
    <row r="203" spans="1:94" ht="24.75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9"/>
      <c r="AC203" s="20"/>
      <c r="AD203" s="20"/>
      <c r="AE203" s="8"/>
      <c r="AF203" s="62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8"/>
      <c r="AU203" s="8"/>
      <c r="AV203" s="56"/>
      <c r="AW203" s="60"/>
      <c r="AX203" s="8"/>
      <c r="AY203" s="14"/>
      <c r="AZ203" s="13"/>
      <c r="BA203" s="8"/>
      <c r="BB203" s="14"/>
      <c r="BC203" s="13"/>
      <c r="BD203" s="8"/>
      <c r="BE203" s="14"/>
      <c r="BF203" s="13"/>
      <c r="BG203" s="8"/>
      <c r="BH203" s="14"/>
      <c r="BI203" s="13" t="s">
        <v>447</v>
      </c>
      <c r="BJ203" s="109" t="s">
        <v>447</v>
      </c>
      <c r="BK203" s="1"/>
      <c r="BL203" s="1"/>
      <c r="BM203" s="1"/>
      <c r="BN203" s="1"/>
      <c r="BO203" s="1"/>
      <c r="CA203" s="29"/>
      <c r="CB203" s="44" t="str">
        <f t="shared" si="35"/>
        <v/>
      </c>
      <c r="CC203" s="45" t="str">
        <f t="shared" si="36"/>
        <v/>
      </c>
      <c r="CD203" s="45" t="str">
        <f t="shared" si="37"/>
        <v/>
      </c>
      <c r="CE203" s="44" t="str">
        <f t="shared" si="38"/>
        <v/>
      </c>
      <c r="CF203" s="45" t="str">
        <f t="shared" si="39"/>
        <v/>
      </c>
      <c r="CG203" s="44" t="e">
        <f>IF(AND(#REF!="",#REF!="",#REF!="",#REF!=""),"",SUM(#REF!,#REF!,#REF!,#REF!,#REF!))</f>
        <v>#REF!</v>
      </c>
      <c r="CH203" s="45" t="str">
        <f t="shared" si="40"/>
        <v/>
      </c>
      <c r="CI203" s="44" t="str">
        <f t="shared" si="41"/>
        <v/>
      </c>
      <c r="CJ203" s="45" t="str">
        <f t="shared" si="42"/>
        <v/>
      </c>
      <c r="CK203" s="44" t="str">
        <f t="shared" si="43"/>
        <v/>
      </c>
      <c r="CL203" s="45" t="str">
        <f t="shared" si="44"/>
        <v/>
      </c>
      <c r="CM203" s="44" t="e">
        <f>IF(AND(#REF!="",#REF!="",#REF!="",#REF!=""),"",SUM(#REF!,#REF!,#REF!,#REF!,#REF!))</f>
        <v>#REF!</v>
      </c>
      <c r="CN203" s="45" t="str">
        <f t="shared" si="45"/>
        <v/>
      </c>
      <c r="CO203" s="38" t="e">
        <f>IF(AND(#REF!="",#REF!="",#REF!="",#REF!=""),"",SUM(#REF!,#REF!,#REF!,#REF!))</f>
        <v>#REF!</v>
      </c>
      <c r="CP203" s="38" t="str">
        <f t="shared" si="34"/>
        <v/>
      </c>
    </row>
    <row r="204" spans="1:94" ht="24.75" customHeight="1">
      <c r="A204" s="37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9"/>
      <c r="AC204" s="20"/>
      <c r="AD204" s="20"/>
      <c r="AE204" s="8"/>
      <c r="AF204" s="62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8"/>
      <c r="AU204" s="8"/>
      <c r="AV204" s="56"/>
      <c r="AW204" s="60"/>
      <c r="AX204" s="8"/>
      <c r="AY204" s="14"/>
      <c r="AZ204" s="13"/>
      <c r="BA204" s="8"/>
      <c r="BB204" s="14"/>
      <c r="BC204" s="13"/>
      <c r="BD204" s="8"/>
      <c r="BE204" s="14"/>
      <c r="BF204" s="13"/>
      <c r="BG204" s="8"/>
      <c r="BH204" s="14"/>
      <c r="BI204" s="13" t="s">
        <v>447</v>
      </c>
      <c r="BJ204" s="109" t="s">
        <v>447</v>
      </c>
      <c r="BK204" s="1"/>
      <c r="BL204" s="1"/>
      <c r="BM204" s="1"/>
      <c r="BN204" s="1"/>
      <c r="BO204" s="1"/>
      <c r="CA204" s="29"/>
      <c r="CB204" s="44" t="str">
        <f t="shared" si="35"/>
        <v/>
      </c>
      <c r="CC204" s="45" t="str">
        <f t="shared" si="36"/>
        <v/>
      </c>
      <c r="CD204" s="45" t="str">
        <f t="shared" si="37"/>
        <v/>
      </c>
      <c r="CE204" s="44" t="str">
        <f t="shared" si="38"/>
        <v/>
      </c>
      <c r="CF204" s="45" t="str">
        <f t="shared" si="39"/>
        <v/>
      </c>
      <c r="CG204" s="44" t="e">
        <f>IF(AND(#REF!="",#REF!="",#REF!="",#REF!=""),"",SUM(#REF!,#REF!,#REF!,#REF!,#REF!))</f>
        <v>#REF!</v>
      </c>
      <c r="CH204" s="45" t="str">
        <f t="shared" si="40"/>
        <v/>
      </c>
      <c r="CI204" s="44" t="str">
        <f t="shared" si="41"/>
        <v/>
      </c>
      <c r="CJ204" s="45" t="str">
        <f t="shared" si="42"/>
        <v/>
      </c>
      <c r="CK204" s="44" t="str">
        <f t="shared" si="43"/>
        <v/>
      </c>
      <c r="CL204" s="45" t="str">
        <f t="shared" si="44"/>
        <v/>
      </c>
      <c r="CM204" s="44" t="e">
        <f>IF(AND(#REF!="",#REF!="",#REF!="",#REF!=""),"",SUM(#REF!,#REF!,#REF!,#REF!,#REF!))</f>
        <v>#REF!</v>
      </c>
      <c r="CN204" s="45" t="str">
        <f t="shared" si="45"/>
        <v/>
      </c>
      <c r="CO204" s="38" t="e">
        <f>IF(AND(#REF!="",#REF!="",#REF!="",#REF!=""),"",SUM(#REF!,#REF!,#REF!,#REF!))</f>
        <v>#REF!</v>
      </c>
      <c r="CP204" s="38" t="str">
        <f t="shared" si="34"/>
        <v/>
      </c>
    </row>
    <row r="205" spans="1:94" ht="24.75" customHeight="1">
      <c r="A205" s="37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9"/>
      <c r="AC205" s="20"/>
      <c r="AD205" s="20"/>
      <c r="AE205" s="8"/>
      <c r="AF205" s="62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8"/>
      <c r="AU205" s="8"/>
      <c r="AV205" s="56"/>
      <c r="AW205" s="60"/>
      <c r="AX205" s="8"/>
      <c r="AY205" s="14"/>
      <c r="AZ205" s="13"/>
      <c r="BA205" s="8"/>
      <c r="BB205" s="14"/>
      <c r="BC205" s="13"/>
      <c r="BD205" s="8"/>
      <c r="BE205" s="14"/>
      <c r="BF205" s="13"/>
      <c r="BG205" s="8"/>
      <c r="BH205" s="14"/>
      <c r="BI205" s="13" t="s">
        <v>447</v>
      </c>
      <c r="BJ205" s="109" t="s">
        <v>447</v>
      </c>
      <c r="BK205" s="1"/>
      <c r="BL205" s="1"/>
      <c r="BM205" s="1"/>
      <c r="BN205" s="1"/>
      <c r="BO205" s="1"/>
      <c r="CA205" s="29"/>
      <c r="CB205" s="44" t="str">
        <f t="shared" si="35"/>
        <v/>
      </c>
      <c r="CC205" s="45" t="str">
        <f t="shared" si="36"/>
        <v/>
      </c>
      <c r="CD205" s="45" t="str">
        <f t="shared" si="37"/>
        <v/>
      </c>
      <c r="CE205" s="44" t="str">
        <f t="shared" si="38"/>
        <v/>
      </c>
      <c r="CF205" s="45" t="str">
        <f t="shared" si="39"/>
        <v/>
      </c>
      <c r="CG205" s="44" t="e">
        <f>IF(AND(#REF!="",#REF!="",#REF!="",#REF!=""),"",SUM(#REF!,#REF!,#REF!,#REF!,#REF!))</f>
        <v>#REF!</v>
      </c>
      <c r="CH205" s="45" t="str">
        <f t="shared" si="40"/>
        <v/>
      </c>
      <c r="CI205" s="44" t="str">
        <f t="shared" si="41"/>
        <v/>
      </c>
      <c r="CJ205" s="45" t="str">
        <f t="shared" si="42"/>
        <v/>
      </c>
      <c r="CK205" s="44" t="str">
        <f t="shared" si="43"/>
        <v/>
      </c>
      <c r="CL205" s="45" t="str">
        <f t="shared" si="44"/>
        <v/>
      </c>
      <c r="CM205" s="44" t="e">
        <f>IF(AND(#REF!="",#REF!="",#REF!="",#REF!=""),"",SUM(#REF!,#REF!,#REF!,#REF!,#REF!))</f>
        <v>#REF!</v>
      </c>
      <c r="CN205" s="45" t="str">
        <f t="shared" si="45"/>
        <v/>
      </c>
      <c r="CO205" s="38" t="e">
        <f>IF(AND(#REF!="",#REF!="",#REF!="",#REF!=""),"",SUM(#REF!,#REF!,#REF!,#REF!))</f>
        <v>#REF!</v>
      </c>
      <c r="CP205" s="38" t="str">
        <f t="shared" si="34"/>
        <v/>
      </c>
    </row>
    <row r="206" spans="1:94" ht="24.75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19"/>
      <c r="AC206" s="20"/>
      <c r="AD206" s="20"/>
      <c r="AE206" s="8"/>
      <c r="AF206" s="62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25"/>
      <c r="AU206" s="8"/>
      <c r="AV206" s="57"/>
      <c r="AW206" s="60"/>
      <c r="AX206" s="8"/>
      <c r="AY206" s="14"/>
      <c r="AZ206" s="24"/>
      <c r="BA206" s="25"/>
      <c r="BB206" s="97"/>
      <c r="BC206" s="24"/>
      <c r="BD206" s="25"/>
      <c r="BE206" s="97"/>
      <c r="BF206" s="24"/>
      <c r="BG206" s="25"/>
      <c r="BH206" s="97"/>
      <c r="BI206" s="13" t="s">
        <v>447</v>
      </c>
      <c r="BJ206" s="109" t="s">
        <v>447</v>
      </c>
      <c r="BK206" s="1"/>
      <c r="BL206" s="1"/>
      <c r="BM206" s="1"/>
      <c r="BN206" s="1"/>
      <c r="BO206" s="1"/>
      <c r="CA206" s="29"/>
      <c r="CB206" s="44" t="str">
        <f t="shared" si="35"/>
        <v/>
      </c>
      <c r="CC206" s="45" t="str">
        <f t="shared" si="36"/>
        <v/>
      </c>
      <c r="CD206" s="45" t="str">
        <f t="shared" si="37"/>
        <v/>
      </c>
      <c r="CE206" s="44" t="str">
        <f t="shared" si="38"/>
        <v/>
      </c>
      <c r="CF206" s="45" t="str">
        <f t="shared" si="39"/>
        <v/>
      </c>
      <c r="CG206" s="44" t="e">
        <f>IF(AND(#REF!="",#REF!="",#REF!="",#REF!=""),"",SUM(#REF!,#REF!,#REF!,#REF!,#REF!))</f>
        <v>#REF!</v>
      </c>
      <c r="CH206" s="45" t="str">
        <f t="shared" si="40"/>
        <v/>
      </c>
      <c r="CI206" s="44" t="str">
        <f t="shared" si="41"/>
        <v/>
      </c>
      <c r="CJ206" s="45" t="str">
        <f t="shared" si="42"/>
        <v/>
      </c>
      <c r="CK206" s="44" t="str">
        <f t="shared" si="43"/>
        <v/>
      </c>
      <c r="CL206" s="45" t="str">
        <f t="shared" si="44"/>
        <v/>
      </c>
      <c r="CM206" s="44" t="e">
        <f>IF(AND(#REF!="",#REF!="",#REF!="",#REF!=""),"",SUM(#REF!,#REF!,#REF!,#REF!,#REF!))</f>
        <v>#REF!</v>
      </c>
      <c r="CN206" s="45" t="str">
        <f t="shared" si="45"/>
        <v/>
      </c>
      <c r="CO206" s="38" t="e">
        <f>IF(AND(#REF!="",#REF!="",#REF!="",#REF!=""),"",SUM(#REF!,#REF!,#REF!,#REF!))</f>
        <v>#REF!</v>
      </c>
      <c r="CP206" s="38" t="str">
        <f t="shared" si="34"/>
        <v/>
      </c>
    </row>
    <row r="207" spans="1:94" ht="24.75" customHeight="1">
      <c r="A207" s="37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19"/>
      <c r="AC207" s="20"/>
      <c r="AD207" s="20"/>
      <c r="AE207" s="8"/>
      <c r="AF207" s="62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25"/>
      <c r="AU207" s="8"/>
      <c r="AV207" s="57"/>
      <c r="AW207" s="60"/>
      <c r="AX207" s="8"/>
      <c r="AY207" s="14"/>
      <c r="AZ207" s="24"/>
      <c r="BA207" s="25"/>
      <c r="BB207" s="97"/>
      <c r="BC207" s="24"/>
      <c r="BD207" s="25"/>
      <c r="BE207" s="97"/>
      <c r="BF207" s="24"/>
      <c r="BG207" s="25"/>
      <c r="BH207" s="97"/>
      <c r="BI207" s="13" t="s">
        <v>447</v>
      </c>
      <c r="BJ207" s="109" t="s">
        <v>447</v>
      </c>
      <c r="BK207" s="1"/>
      <c r="BL207" s="1"/>
      <c r="BM207" s="1"/>
      <c r="BN207" s="1"/>
      <c r="BO207" s="1"/>
      <c r="CA207" s="29"/>
      <c r="CB207" s="44" t="str">
        <f t="shared" si="35"/>
        <v/>
      </c>
      <c r="CC207" s="45" t="str">
        <f t="shared" si="36"/>
        <v/>
      </c>
      <c r="CD207" s="45" t="str">
        <f t="shared" si="37"/>
        <v/>
      </c>
      <c r="CE207" s="44" t="str">
        <f t="shared" si="38"/>
        <v/>
      </c>
      <c r="CF207" s="45" t="str">
        <f t="shared" si="39"/>
        <v/>
      </c>
      <c r="CG207" s="44" t="e">
        <f>IF(AND(#REF!="",#REF!="",#REF!="",#REF!=""),"",SUM(#REF!,#REF!,#REF!,#REF!,#REF!))</f>
        <v>#REF!</v>
      </c>
      <c r="CH207" s="45" t="str">
        <f t="shared" si="40"/>
        <v/>
      </c>
      <c r="CI207" s="44" t="str">
        <f t="shared" si="41"/>
        <v/>
      </c>
      <c r="CJ207" s="45" t="str">
        <f t="shared" si="42"/>
        <v/>
      </c>
      <c r="CK207" s="44" t="str">
        <f t="shared" si="43"/>
        <v/>
      </c>
      <c r="CL207" s="45" t="str">
        <f t="shared" si="44"/>
        <v/>
      </c>
      <c r="CM207" s="44" t="e">
        <f>IF(AND(#REF!="",#REF!="",#REF!="",#REF!=""),"",SUM(#REF!,#REF!,#REF!,#REF!,#REF!))</f>
        <v>#REF!</v>
      </c>
      <c r="CN207" s="45" t="str">
        <f t="shared" si="45"/>
        <v/>
      </c>
      <c r="CO207" s="38" t="e">
        <f>IF(AND(#REF!="",#REF!="",#REF!="",#REF!=""),"",SUM(#REF!,#REF!,#REF!,#REF!))</f>
        <v>#REF!</v>
      </c>
      <c r="CP207" s="38" t="str">
        <f t="shared" si="34"/>
        <v/>
      </c>
    </row>
    <row r="208" spans="1:94" ht="24.75" customHeight="1">
      <c r="A208" s="37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19"/>
      <c r="AC208" s="20"/>
      <c r="AD208" s="20"/>
      <c r="AE208" s="8"/>
      <c r="AF208" s="62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25"/>
      <c r="AU208" s="8"/>
      <c r="AV208" s="57"/>
      <c r="AW208" s="60"/>
      <c r="AX208" s="8"/>
      <c r="AY208" s="14"/>
      <c r="AZ208" s="24"/>
      <c r="BA208" s="25"/>
      <c r="BB208" s="97"/>
      <c r="BC208" s="24"/>
      <c r="BD208" s="25"/>
      <c r="BE208" s="97"/>
      <c r="BF208" s="24"/>
      <c r="BG208" s="25"/>
      <c r="BH208" s="97"/>
      <c r="BI208" s="13" t="s">
        <v>447</v>
      </c>
      <c r="BJ208" s="109" t="s">
        <v>447</v>
      </c>
      <c r="BK208" s="1"/>
      <c r="BL208" s="1"/>
      <c r="BM208" s="1"/>
      <c r="BN208" s="1"/>
      <c r="BO208" s="1"/>
      <c r="CA208" s="29"/>
      <c r="CB208" s="44" t="str">
        <f t="shared" si="35"/>
        <v/>
      </c>
      <c r="CC208" s="45" t="str">
        <f t="shared" si="36"/>
        <v/>
      </c>
      <c r="CD208" s="45" t="str">
        <f t="shared" si="37"/>
        <v/>
      </c>
      <c r="CE208" s="44" t="str">
        <f t="shared" si="38"/>
        <v/>
      </c>
      <c r="CF208" s="45" t="str">
        <f t="shared" si="39"/>
        <v/>
      </c>
      <c r="CG208" s="44" t="e">
        <f>IF(AND(#REF!="",#REF!="",#REF!="",#REF!=""),"",SUM(#REF!,#REF!,#REF!,#REF!,#REF!))</f>
        <v>#REF!</v>
      </c>
      <c r="CH208" s="45" t="str">
        <f t="shared" si="40"/>
        <v/>
      </c>
      <c r="CI208" s="44" t="str">
        <f t="shared" si="41"/>
        <v/>
      </c>
      <c r="CJ208" s="45" t="str">
        <f t="shared" si="42"/>
        <v/>
      </c>
      <c r="CK208" s="44" t="str">
        <f t="shared" si="43"/>
        <v/>
      </c>
      <c r="CL208" s="45" t="str">
        <f t="shared" si="44"/>
        <v/>
      </c>
      <c r="CM208" s="44" t="e">
        <f>IF(AND(#REF!="",#REF!="",#REF!="",#REF!=""),"",SUM(#REF!,#REF!,#REF!,#REF!,#REF!))</f>
        <v>#REF!</v>
      </c>
      <c r="CN208" s="45" t="str">
        <f t="shared" si="45"/>
        <v/>
      </c>
      <c r="CO208" s="38" t="e">
        <f>IF(AND(#REF!="",#REF!="",#REF!="",#REF!=""),"",SUM(#REF!,#REF!,#REF!,#REF!))</f>
        <v>#REF!</v>
      </c>
      <c r="CP208" s="38" t="str">
        <f t="shared" si="34"/>
        <v/>
      </c>
    </row>
    <row r="209" spans="1:94" ht="24.75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19"/>
      <c r="AC209" s="20"/>
      <c r="AD209" s="20"/>
      <c r="AE209" s="8"/>
      <c r="AF209" s="62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25"/>
      <c r="AU209" s="8"/>
      <c r="AV209" s="57"/>
      <c r="AW209" s="60"/>
      <c r="AX209" s="8"/>
      <c r="AY209" s="14"/>
      <c r="AZ209" s="24"/>
      <c r="BA209" s="25"/>
      <c r="BB209" s="97"/>
      <c r="BC209" s="24"/>
      <c r="BD209" s="25"/>
      <c r="BE209" s="97"/>
      <c r="BF209" s="24"/>
      <c r="BG209" s="25"/>
      <c r="BH209" s="97"/>
      <c r="BI209" s="13" t="s">
        <v>447</v>
      </c>
      <c r="BJ209" s="109" t="s">
        <v>447</v>
      </c>
      <c r="BK209" s="1"/>
      <c r="BL209" s="1"/>
      <c r="BM209" s="1"/>
      <c r="BN209" s="1"/>
      <c r="BO209" s="1"/>
      <c r="CA209" s="29"/>
      <c r="CB209" s="44" t="str">
        <f t="shared" si="35"/>
        <v/>
      </c>
      <c r="CC209" s="45" t="str">
        <f t="shared" si="36"/>
        <v/>
      </c>
      <c r="CD209" s="45" t="str">
        <f t="shared" si="37"/>
        <v/>
      </c>
      <c r="CE209" s="44" t="str">
        <f t="shared" si="38"/>
        <v/>
      </c>
      <c r="CF209" s="45" t="str">
        <f t="shared" si="39"/>
        <v/>
      </c>
      <c r="CG209" s="44" t="e">
        <f>IF(AND(#REF!="",#REF!="",#REF!="",#REF!=""),"",SUM(#REF!,#REF!,#REF!,#REF!,#REF!))</f>
        <v>#REF!</v>
      </c>
      <c r="CH209" s="45" t="str">
        <f t="shared" si="40"/>
        <v/>
      </c>
      <c r="CI209" s="44" t="str">
        <f t="shared" si="41"/>
        <v/>
      </c>
      <c r="CJ209" s="45" t="str">
        <f t="shared" si="42"/>
        <v/>
      </c>
      <c r="CK209" s="44" t="str">
        <f t="shared" si="43"/>
        <v/>
      </c>
      <c r="CL209" s="45" t="str">
        <f t="shared" si="44"/>
        <v/>
      </c>
      <c r="CM209" s="44" t="e">
        <f>IF(AND(#REF!="",#REF!="",#REF!="",#REF!=""),"",SUM(#REF!,#REF!,#REF!,#REF!,#REF!))</f>
        <v>#REF!</v>
      </c>
      <c r="CN209" s="45" t="str">
        <f t="shared" si="45"/>
        <v/>
      </c>
      <c r="CO209" s="38" t="e">
        <f>IF(AND(#REF!="",#REF!="",#REF!="",#REF!=""),"",SUM(#REF!,#REF!,#REF!,#REF!))</f>
        <v>#REF!</v>
      </c>
      <c r="CP209" s="38" t="str">
        <f t="shared" si="34"/>
        <v/>
      </c>
    </row>
    <row r="210" spans="1:94" ht="24.75" customHeight="1">
      <c r="A210" s="37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19"/>
      <c r="AC210" s="20"/>
      <c r="AD210" s="20"/>
      <c r="AE210" s="8"/>
      <c r="AF210" s="62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25"/>
      <c r="AU210" s="8"/>
      <c r="AV210" s="57"/>
      <c r="AW210" s="60"/>
      <c r="AX210" s="8"/>
      <c r="AY210" s="14"/>
      <c r="AZ210" s="24"/>
      <c r="BA210" s="25"/>
      <c r="BB210" s="97"/>
      <c r="BC210" s="24"/>
      <c r="BD210" s="25"/>
      <c r="BE210" s="97"/>
      <c r="BF210" s="24"/>
      <c r="BG210" s="25"/>
      <c r="BH210" s="97"/>
      <c r="BI210" s="13" t="s">
        <v>447</v>
      </c>
      <c r="BJ210" s="109" t="s">
        <v>447</v>
      </c>
      <c r="BK210" s="1"/>
      <c r="BL210" s="1"/>
      <c r="BM210" s="1"/>
      <c r="BN210" s="1"/>
      <c r="BO210" s="1"/>
      <c r="CA210" s="29"/>
      <c r="CB210" s="44" t="str">
        <f t="shared" si="35"/>
        <v/>
      </c>
      <c r="CC210" s="45" t="str">
        <f t="shared" si="36"/>
        <v/>
      </c>
      <c r="CD210" s="45" t="str">
        <f t="shared" si="37"/>
        <v/>
      </c>
      <c r="CE210" s="44" t="str">
        <f t="shared" si="38"/>
        <v/>
      </c>
      <c r="CF210" s="45" t="str">
        <f t="shared" si="39"/>
        <v/>
      </c>
      <c r="CG210" s="44" t="e">
        <f>IF(AND(#REF!="",#REF!="",#REF!="",#REF!=""),"",SUM(#REF!,#REF!,#REF!,#REF!,#REF!))</f>
        <v>#REF!</v>
      </c>
      <c r="CH210" s="45" t="str">
        <f t="shared" si="40"/>
        <v/>
      </c>
      <c r="CI210" s="44" t="str">
        <f t="shared" si="41"/>
        <v/>
      </c>
      <c r="CJ210" s="45" t="str">
        <f t="shared" si="42"/>
        <v/>
      </c>
      <c r="CK210" s="44" t="str">
        <f t="shared" si="43"/>
        <v/>
      </c>
      <c r="CL210" s="45" t="str">
        <f t="shared" si="44"/>
        <v/>
      </c>
      <c r="CM210" s="44" t="e">
        <f>IF(AND(#REF!="",#REF!="",#REF!="",#REF!=""),"",SUM(#REF!,#REF!,#REF!,#REF!,#REF!))</f>
        <v>#REF!</v>
      </c>
      <c r="CN210" s="45" t="str">
        <f t="shared" si="45"/>
        <v/>
      </c>
      <c r="CO210" s="38" t="e">
        <f>IF(AND(#REF!="",#REF!="",#REF!="",#REF!=""),"",SUM(#REF!,#REF!,#REF!,#REF!))</f>
        <v>#REF!</v>
      </c>
      <c r="CP210" s="38" t="str">
        <f t="shared" si="34"/>
        <v/>
      </c>
    </row>
    <row r="211" spans="1:94" ht="24.75" customHeight="1">
      <c r="A211" s="37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19"/>
      <c r="AC211" s="20"/>
      <c r="AD211" s="20"/>
      <c r="AE211" s="8"/>
      <c r="AF211" s="62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25"/>
      <c r="AU211" s="8"/>
      <c r="AV211" s="57"/>
      <c r="AW211" s="60"/>
      <c r="AX211" s="8"/>
      <c r="AY211" s="14"/>
      <c r="AZ211" s="24"/>
      <c r="BA211" s="25"/>
      <c r="BB211" s="97"/>
      <c r="BC211" s="24"/>
      <c r="BD211" s="25"/>
      <c r="BE211" s="97"/>
      <c r="BF211" s="24"/>
      <c r="BG211" s="25"/>
      <c r="BH211" s="97"/>
      <c r="BI211" s="13" t="s">
        <v>447</v>
      </c>
      <c r="BJ211" s="109" t="s">
        <v>447</v>
      </c>
      <c r="BK211" s="1"/>
      <c r="BL211" s="1"/>
      <c r="BM211" s="1"/>
      <c r="BN211" s="1"/>
      <c r="BO211" s="1"/>
      <c r="CA211" s="29"/>
      <c r="CB211" s="44" t="str">
        <f t="shared" si="35"/>
        <v/>
      </c>
      <c r="CC211" s="45" t="str">
        <f t="shared" si="36"/>
        <v/>
      </c>
      <c r="CD211" s="45" t="str">
        <f t="shared" si="37"/>
        <v/>
      </c>
      <c r="CE211" s="44" t="str">
        <f t="shared" si="38"/>
        <v/>
      </c>
      <c r="CF211" s="45" t="str">
        <f t="shared" si="39"/>
        <v/>
      </c>
      <c r="CG211" s="44" t="e">
        <f>IF(AND(#REF!="",#REF!="",#REF!="",#REF!=""),"",SUM(#REF!,#REF!,#REF!,#REF!,#REF!))</f>
        <v>#REF!</v>
      </c>
      <c r="CH211" s="45" t="str">
        <f t="shared" si="40"/>
        <v/>
      </c>
      <c r="CI211" s="44" t="str">
        <f t="shared" si="41"/>
        <v/>
      </c>
      <c r="CJ211" s="45" t="str">
        <f t="shared" si="42"/>
        <v/>
      </c>
      <c r="CK211" s="44" t="str">
        <f t="shared" si="43"/>
        <v/>
      </c>
      <c r="CL211" s="45" t="str">
        <f t="shared" si="44"/>
        <v/>
      </c>
      <c r="CM211" s="44" t="e">
        <f>IF(AND(#REF!="",#REF!="",#REF!="",#REF!=""),"",SUM(#REF!,#REF!,#REF!,#REF!,#REF!))</f>
        <v>#REF!</v>
      </c>
      <c r="CN211" s="45" t="str">
        <f t="shared" si="45"/>
        <v/>
      </c>
      <c r="CO211" s="38" t="e">
        <f>IF(AND(#REF!="",#REF!="",#REF!="",#REF!=""),"",SUM(#REF!,#REF!,#REF!,#REF!))</f>
        <v>#REF!</v>
      </c>
      <c r="CP211" s="38" t="str">
        <f t="shared" si="34"/>
        <v/>
      </c>
    </row>
    <row r="212" spans="1:94" ht="24.75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19"/>
      <c r="AC212" s="20"/>
      <c r="AD212" s="20"/>
      <c r="AE212" s="8"/>
      <c r="AF212" s="62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25"/>
      <c r="AU212" s="8"/>
      <c r="AV212" s="57"/>
      <c r="AW212" s="60"/>
      <c r="AX212" s="8"/>
      <c r="AY212" s="14"/>
      <c r="AZ212" s="24"/>
      <c r="BA212" s="25"/>
      <c r="BB212" s="97"/>
      <c r="BC212" s="24"/>
      <c r="BD212" s="25"/>
      <c r="BE212" s="97"/>
      <c r="BF212" s="24"/>
      <c r="BG212" s="25"/>
      <c r="BH212" s="97"/>
      <c r="BI212" s="13" t="s">
        <v>447</v>
      </c>
      <c r="BJ212" s="109" t="s">
        <v>447</v>
      </c>
      <c r="BK212" s="1"/>
      <c r="BL212" s="1"/>
      <c r="BM212" s="1"/>
      <c r="BN212" s="1"/>
      <c r="BO212" s="1"/>
      <c r="CA212" s="29"/>
      <c r="CB212" s="44" t="str">
        <f t="shared" si="35"/>
        <v/>
      </c>
      <c r="CC212" s="45" t="str">
        <f t="shared" si="36"/>
        <v/>
      </c>
      <c r="CD212" s="45" t="str">
        <f t="shared" si="37"/>
        <v/>
      </c>
      <c r="CE212" s="44" t="str">
        <f t="shared" si="38"/>
        <v/>
      </c>
      <c r="CF212" s="45" t="str">
        <f t="shared" si="39"/>
        <v/>
      </c>
      <c r="CG212" s="44" t="e">
        <f>IF(AND(#REF!="",#REF!="",#REF!="",#REF!=""),"",SUM(#REF!,#REF!,#REF!,#REF!,#REF!))</f>
        <v>#REF!</v>
      </c>
      <c r="CH212" s="45" t="str">
        <f t="shared" si="40"/>
        <v/>
      </c>
      <c r="CI212" s="44" t="str">
        <f t="shared" si="41"/>
        <v/>
      </c>
      <c r="CJ212" s="45" t="str">
        <f t="shared" si="42"/>
        <v/>
      </c>
      <c r="CK212" s="44" t="str">
        <f t="shared" si="43"/>
        <v/>
      </c>
      <c r="CL212" s="45" t="str">
        <f t="shared" si="44"/>
        <v/>
      </c>
      <c r="CM212" s="44" t="e">
        <f>IF(AND(#REF!="",#REF!="",#REF!="",#REF!=""),"",SUM(#REF!,#REF!,#REF!,#REF!,#REF!))</f>
        <v>#REF!</v>
      </c>
      <c r="CN212" s="45" t="str">
        <f t="shared" si="45"/>
        <v/>
      </c>
      <c r="CO212" s="38" t="e">
        <f>IF(AND(#REF!="",#REF!="",#REF!="",#REF!=""),"",SUM(#REF!,#REF!,#REF!,#REF!))</f>
        <v>#REF!</v>
      </c>
      <c r="CP212" s="38" t="str">
        <f t="shared" si="34"/>
        <v/>
      </c>
    </row>
    <row r="213" spans="1:94" ht="24.75" customHeight="1">
      <c r="A213" s="37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19"/>
      <c r="AC213" s="20"/>
      <c r="AD213" s="20"/>
      <c r="AE213" s="8"/>
      <c r="AF213" s="62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25"/>
      <c r="AU213" s="8"/>
      <c r="AV213" s="57"/>
      <c r="AW213" s="60"/>
      <c r="AX213" s="8"/>
      <c r="AY213" s="14"/>
      <c r="AZ213" s="24"/>
      <c r="BA213" s="25"/>
      <c r="BB213" s="97"/>
      <c r="BC213" s="24"/>
      <c r="BD213" s="25"/>
      <c r="BE213" s="97"/>
      <c r="BF213" s="24"/>
      <c r="BG213" s="25"/>
      <c r="BH213" s="97"/>
      <c r="BI213" s="13" t="s">
        <v>447</v>
      </c>
      <c r="BJ213" s="109" t="s">
        <v>447</v>
      </c>
      <c r="BK213" s="1"/>
      <c r="BL213" s="1"/>
      <c r="BM213" s="1"/>
      <c r="BN213" s="1"/>
      <c r="BO213" s="1"/>
      <c r="CA213" s="29"/>
      <c r="CB213" s="44" t="str">
        <f t="shared" si="35"/>
        <v/>
      </c>
      <c r="CC213" s="45" t="str">
        <f t="shared" si="36"/>
        <v/>
      </c>
      <c r="CD213" s="45" t="str">
        <f t="shared" si="37"/>
        <v/>
      </c>
      <c r="CE213" s="44" t="str">
        <f t="shared" si="38"/>
        <v/>
      </c>
      <c r="CF213" s="45" t="str">
        <f t="shared" si="39"/>
        <v/>
      </c>
      <c r="CG213" s="44" t="e">
        <f>IF(AND(#REF!="",#REF!="",#REF!="",#REF!=""),"",SUM(#REF!,#REF!,#REF!,#REF!,#REF!))</f>
        <v>#REF!</v>
      </c>
      <c r="CH213" s="45" t="str">
        <f t="shared" si="40"/>
        <v/>
      </c>
      <c r="CI213" s="44" t="str">
        <f t="shared" si="41"/>
        <v/>
      </c>
      <c r="CJ213" s="45" t="str">
        <f t="shared" si="42"/>
        <v/>
      </c>
      <c r="CK213" s="44" t="str">
        <f t="shared" si="43"/>
        <v/>
      </c>
      <c r="CL213" s="45" t="str">
        <f t="shared" si="44"/>
        <v/>
      </c>
      <c r="CM213" s="44" t="e">
        <f>IF(AND(#REF!="",#REF!="",#REF!="",#REF!=""),"",SUM(#REF!,#REF!,#REF!,#REF!,#REF!))</f>
        <v>#REF!</v>
      </c>
      <c r="CN213" s="45" t="str">
        <f t="shared" si="45"/>
        <v/>
      </c>
      <c r="CO213" s="38" t="e">
        <f>IF(AND(#REF!="",#REF!="",#REF!="",#REF!=""),"",SUM(#REF!,#REF!,#REF!,#REF!))</f>
        <v>#REF!</v>
      </c>
      <c r="CP213" s="38" t="str">
        <f t="shared" si="34"/>
        <v/>
      </c>
    </row>
    <row r="214" spans="1:94" ht="24.75" customHeight="1">
      <c r="A214" s="37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19"/>
      <c r="AC214" s="20"/>
      <c r="AD214" s="20"/>
      <c r="AE214" s="8"/>
      <c r="AF214" s="62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25"/>
      <c r="AU214" s="8"/>
      <c r="AV214" s="57"/>
      <c r="AW214" s="60"/>
      <c r="AX214" s="8"/>
      <c r="AY214" s="14"/>
      <c r="AZ214" s="24"/>
      <c r="BA214" s="25"/>
      <c r="BB214" s="97"/>
      <c r="BC214" s="24"/>
      <c r="BD214" s="25"/>
      <c r="BE214" s="97"/>
      <c r="BF214" s="24"/>
      <c r="BG214" s="25"/>
      <c r="BH214" s="97"/>
      <c r="BI214" s="13" t="s">
        <v>447</v>
      </c>
      <c r="BJ214" s="109" t="s">
        <v>447</v>
      </c>
      <c r="BK214" s="1"/>
      <c r="BL214" s="1"/>
      <c r="BM214" s="1"/>
      <c r="BN214" s="1"/>
      <c r="BO214" s="1"/>
      <c r="CA214" s="29"/>
      <c r="CB214" s="44" t="str">
        <f t="shared" si="35"/>
        <v/>
      </c>
      <c r="CC214" s="45" t="str">
        <f t="shared" si="36"/>
        <v/>
      </c>
      <c r="CD214" s="45" t="str">
        <f t="shared" si="37"/>
        <v/>
      </c>
      <c r="CE214" s="44" t="str">
        <f t="shared" si="38"/>
        <v/>
      </c>
      <c r="CF214" s="45" t="str">
        <f t="shared" si="39"/>
        <v/>
      </c>
      <c r="CG214" s="44" t="e">
        <f>IF(AND(#REF!="",#REF!="",#REF!="",#REF!=""),"",SUM(#REF!,#REF!,#REF!,#REF!,#REF!))</f>
        <v>#REF!</v>
      </c>
      <c r="CH214" s="45" t="str">
        <f t="shared" si="40"/>
        <v/>
      </c>
      <c r="CI214" s="44" t="str">
        <f t="shared" si="41"/>
        <v/>
      </c>
      <c r="CJ214" s="45" t="str">
        <f t="shared" si="42"/>
        <v/>
      </c>
      <c r="CK214" s="44" t="str">
        <f t="shared" si="43"/>
        <v/>
      </c>
      <c r="CL214" s="45" t="str">
        <f t="shared" si="44"/>
        <v/>
      </c>
      <c r="CM214" s="44" t="e">
        <f>IF(AND(#REF!="",#REF!="",#REF!="",#REF!=""),"",SUM(#REF!,#REF!,#REF!,#REF!,#REF!))</f>
        <v>#REF!</v>
      </c>
      <c r="CN214" s="45" t="str">
        <f t="shared" si="45"/>
        <v/>
      </c>
      <c r="CO214" s="38" t="e">
        <f>IF(AND(#REF!="",#REF!="",#REF!="",#REF!=""),"",SUM(#REF!,#REF!,#REF!,#REF!))</f>
        <v>#REF!</v>
      </c>
      <c r="CP214" s="38" t="str">
        <f t="shared" si="34"/>
        <v/>
      </c>
    </row>
    <row r="215" spans="1:94" ht="24.75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19"/>
      <c r="AC215" s="20"/>
      <c r="AD215" s="20"/>
      <c r="AE215" s="8"/>
      <c r="AF215" s="62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25"/>
      <c r="AU215" s="8"/>
      <c r="AV215" s="57"/>
      <c r="AW215" s="60"/>
      <c r="AX215" s="8"/>
      <c r="AY215" s="14"/>
      <c r="AZ215" s="24"/>
      <c r="BA215" s="25"/>
      <c r="BB215" s="97"/>
      <c r="BC215" s="24"/>
      <c r="BD215" s="25"/>
      <c r="BE215" s="97"/>
      <c r="BF215" s="24"/>
      <c r="BG215" s="25"/>
      <c r="BH215" s="97"/>
      <c r="BI215" s="13" t="s">
        <v>447</v>
      </c>
      <c r="BJ215" s="109" t="s">
        <v>447</v>
      </c>
      <c r="BK215" s="1"/>
      <c r="BL215" s="1"/>
      <c r="BM215" s="1"/>
      <c r="BN215" s="1"/>
      <c r="BO215" s="1"/>
      <c r="CA215" s="29"/>
      <c r="CB215" s="44" t="str">
        <f t="shared" si="35"/>
        <v/>
      </c>
      <c r="CC215" s="45" t="str">
        <f t="shared" si="36"/>
        <v/>
      </c>
      <c r="CD215" s="45" t="str">
        <f t="shared" si="37"/>
        <v/>
      </c>
      <c r="CE215" s="44" t="str">
        <f t="shared" si="38"/>
        <v/>
      </c>
      <c r="CF215" s="45" t="str">
        <f t="shared" si="39"/>
        <v/>
      </c>
      <c r="CG215" s="44" t="e">
        <f>IF(AND(#REF!="",#REF!="",#REF!="",#REF!=""),"",SUM(#REF!,#REF!,#REF!,#REF!,#REF!))</f>
        <v>#REF!</v>
      </c>
      <c r="CH215" s="45" t="str">
        <f t="shared" si="40"/>
        <v/>
      </c>
      <c r="CI215" s="44" t="str">
        <f t="shared" si="41"/>
        <v/>
      </c>
      <c r="CJ215" s="45" t="str">
        <f t="shared" si="42"/>
        <v/>
      </c>
      <c r="CK215" s="44" t="str">
        <f t="shared" si="43"/>
        <v/>
      </c>
      <c r="CL215" s="45" t="str">
        <f t="shared" si="44"/>
        <v/>
      </c>
      <c r="CM215" s="44" t="e">
        <f>IF(AND(#REF!="",#REF!="",#REF!="",#REF!=""),"",SUM(#REF!,#REF!,#REF!,#REF!,#REF!))</f>
        <v>#REF!</v>
      </c>
      <c r="CN215" s="45" t="str">
        <f t="shared" si="45"/>
        <v/>
      </c>
      <c r="CO215" s="38" t="e">
        <f>IF(AND(#REF!="",#REF!="",#REF!="",#REF!=""),"",SUM(#REF!,#REF!,#REF!,#REF!))</f>
        <v>#REF!</v>
      </c>
      <c r="CP215" s="38" t="str">
        <f t="shared" si="34"/>
        <v/>
      </c>
    </row>
    <row r="216" spans="1:94" ht="24.75" customHeight="1">
      <c r="A216" s="37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19"/>
      <c r="AC216" s="20"/>
      <c r="AD216" s="20"/>
      <c r="AE216" s="8"/>
      <c r="AF216" s="62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25"/>
      <c r="AU216" s="8"/>
      <c r="AV216" s="57"/>
      <c r="AW216" s="60"/>
      <c r="AX216" s="8"/>
      <c r="AY216" s="14"/>
      <c r="AZ216" s="24"/>
      <c r="BA216" s="25"/>
      <c r="BB216" s="97"/>
      <c r="BC216" s="24"/>
      <c r="BD216" s="25"/>
      <c r="BE216" s="97"/>
      <c r="BF216" s="24"/>
      <c r="BG216" s="25"/>
      <c r="BH216" s="97"/>
      <c r="BI216" s="13" t="s">
        <v>447</v>
      </c>
      <c r="BJ216" s="109" t="s">
        <v>447</v>
      </c>
      <c r="BK216" s="1"/>
      <c r="BL216" s="1"/>
      <c r="BM216" s="1"/>
      <c r="BN216" s="1"/>
      <c r="BO216" s="1"/>
      <c r="CA216" s="29"/>
      <c r="CB216" s="44" t="str">
        <f t="shared" si="35"/>
        <v/>
      </c>
      <c r="CC216" s="45" t="str">
        <f t="shared" si="36"/>
        <v/>
      </c>
      <c r="CD216" s="45" t="str">
        <f t="shared" si="37"/>
        <v/>
      </c>
      <c r="CE216" s="44" t="str">
        <f t="shared" si="38"/>
        <v/>
      </c>
      <c r="CF216" s="45" t="str">
        <f t="shared" si="39"/>
        <v/>
      </c>
      <c r="CG216" s="44" t="e">
        <f>IF(AND(#REF!="",#REF!="",#REF!="",#REF!=""),"",SUM(#REF!,#REF!,#REF!,#REF!,#REF!))</f>
        <v>#REF!</v>
      </c>
      <c r="CH216" s="45" t="str">
        <f t="shared" si="40"/>
        <v/>
      </c>
      <c r="CI216" s="44" t="str">
        <f t="shared" si="41"/>
        <v/>
      </c>
      <c r="CJ216" s="45" t="str">
        <f t="shared" si="42"/>
        <v/>
      </c>
      <c r="CK216" s="44" t="str">
        <f t="shared" si="43"/>
        <v/>
      </c>
      <c r="CL216" s="45" t="str">
        <f t="shared" si="44"/>
        <v/>
      </c>
      <c r="CM216" s="44" t="e">
        <f>IF(AND(#REF!="",#REF!="",#REF!="",#REF!=""),"",SUM(#REF!,#REF!,#REF!,#REF!,#REF!))</f>
        <v>#REF!</v>
      </c>
      <c r="CN216" s="45" t="str">
        <f t="shared" si="45"/>
        <v/>
      </c>
      <c r="CO216" s="38" t="e">
        <f>IF(AND(#REF!="",#REF!="",#REF!="",#REF!=""),"",SUM(#REF!,#REF!,#REF!,#REF!))</f>
        <v>#REF!</v>
      </c>
      <c r="CP216" s="38" t="str">
        <f t="shared" si="34"/>
        <v/>
      </c>
    </row>
    <row r="217" spans="1:94" ht="24.75" customHeight="1">
      <c r="A217" s="37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19"/>
      <c r="AC217" s="20"/>
      <c r="AD217" s="20"/>
      <c r="AE217" s="8"/>
      <c r="AF217" s="62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25"/>
      <c r="AU217" s="8"/>
      <c r="AV217" s="57"/>
      <c r="AW217" s="60"/>
      <c r="AX217" s="8"/>
      <c r="AY217" s="14"/>
      <c r="AZ217" s="24"/>
      <c r="BA217" s="25"/>
      <c r="BB217" s="97"/>
      <c r="BC217" s="24"/>
      <c r="BD217" s="25"/>
      <c r="BE217" s="97"/>
      <c r="BF217" s="24"/>
      <c r="BG217" s="25"/>
      <c r="BH217" s="97"/>
      <c r="BI217" s="13" t="s">
        <v>447</v>
      </c>
      <c r="BJ217" s="109" t="s">
        <v>447</v>
      </c>
      <c r="BK217" s="1"/>
      <c r="BL217" s="1"/>
      <c r="BM217" s="1"/>
      <c r="BN217" s="1"/>
      <c r="BO217" s="1"/>
      <c r="CA217" s="29"/>
      <c r="CB217" s="44" t="str">
        <f t="shared" si="35"/>
        <v/>
      </c>
      <c r="CC217" s="45" t="str">
        <f t="shared" si="36"/>
        <v/>
      </c>
      <c r="CD217" s="45" t="str">
        <f t="shared" si="37"/>
        <v/>
      </c>
      <c r="CE217" s="44" t="str">
        <f t="shared" si="38"/>
        <v/>
      </c>
      <c r="CF217" s="45" t="str">
        <f t="shared" si="39"/>
        <v/>
      </c>
      <c r="CG217" s="44" t="e">
        <f>IF(AND(#REF!="",#REF!="",#REF!="",#REF!=""),"",SUM(#REF!,#REF!,#REF!,#REF!,#REF!))</f>
        <v>#REF!</v>
      </c>
      <c r="CH217" s="45" t="str">
        <f t="shared" si="40"/>
        <v/>
      </c>
      <c r="CI217" s="44" t="str">
        <f t="shared" si="41"/>
        <v/>
      </c>
      <c r="CJ217" s="45" t="str">
        <f t="shared" si="42"/>
        <v/>
      </c>
      <c r="CK217" s="44" t="str">
        <f t="shared" si="43"/>
        <v/>
      </c>
      <c r="CL217" s="45" t="str">
        <f t="shared" si="44"/>
        <v/>
      </c>
      <c r="CM217" s="44" t="e">
        <f>IF(AND(#REF!="",#REF!="",#REF!="",#REF!=""),"",SUM(#REF!,#REF!,#REF!,#REF!,#REF!))</f>
        <v>#REF!</v>
      </c>
      <c r="CN217" s="45" t="str">
        <f t="shared" si="45"/>
        <v/>
      </c>
      <c r="CO217" s="38" t="e">
        <f>IF(AND(#REF!="",#REF!="",#REF!="",#REF!=""),"",SUM(#REF!,#REF!,#REF!,#REF!))</f>
        <v>#REF!</v>
      </c>
      <c r="CP217" s="38" t="str">
        <f t="shared" si="34"/>
        <v/>
      </c>
    </row>
    <row r="218" spans="1:94" ht="24.75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19"/>
      <c r="AC218" s="20"/>
      <c r="AD218" s="20"/>
      <c r="AE218" s="8"/>
      <c r="AF218" s="62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25"/>
      <c r="AU218" s="8"/>
      <c r="AV218" s="57"/>
      <c r="AW218" s="60"/>
      <c r="AX218" s="8"/>
      <c r="AY218" s="14"/>
      <c r="AZ218" s="24"/>
      <c r="BA218" s="25"/>
      <c r="BB218" s="97"/>
      <c r="BC218" s="24"/>
      <c r="BD218" s="25"/>
      <c r="BE218" s="97"/>
      <c r="BF218" s="24"/>
      <c r="BG218" s="25"/>
      <c r="BH218" s="97"/>
      <c r="BI218" s="13" t="s">
        <v>447</v>
      </c>
      <c r="BJ218" s="109" t="s">
        <v>447</v>
      </c>
      <c r="BK218" s="1"/>
      <c r="BL218" s="1"/>
      <c r="BM218" s="1"/>
      <c r="BN218" s="1"/>
      <c r="BO218" s="1"/>
      <c r="CA218" s="29"/>
      <c r="CB218" s="44" t="str">
        <f t="shared" si="35"/>
        <v/>
      </c>
      <c r="CC218" s="45" t="str">
        <f t="shared" si="36"/>
        <v/>
      </c>
      <c r="CD218" s="45" t="str">
        <f t="shared" si="37"/>
        <v/>
      </c>
      <c r="CE218" s="44" t="str">
        <f t="shared" si="38"/>
        <v/>
      </c>
      <c r="CF218" s="45" t="str">
        <f t="shared" si="39"/>
        <v/>
      </c>
      <c r="CG218" s="44" t="e">
        <f>IF(AND(#REF!="",#REF!="",#REF!="",#REF!=""),"",SUM(#REF!,#REF!,#REF!,#REF!,#REF!))</f>
        <v>#REF!</v>
      </c>
      <c r="CH218" s="45" t="str">
        <f t="shared" si="40"/>
        <v/>
      </c>
      <c r="CI218" s="44" t="str">
        <f t="shared" si="41"/>
        <v/>
      </c>
      <c r="CJ218" s="45" t="str">
        <f t="shared" si="42"/>
        <v/>
      </c>
      <c r="CK218" s="44" t="str">
        <f t="shared" si="43"/>
        <v/>
      </c>
      <c r="CL218" s="45" t="str">
        <f t="shared" si="44"/>
        <v/>
      </c>
      <c r="CM218" s="44" t="e">
        <f>IF(AND(#REF!="",#REF!="",#REF!="",#REF!=""),"",SUM(#REF!,#REF!,#REF!,#REF!,#REF!))</f>
        <v>#REF!</v>
      </c>
      <c r="CN218" s="45" t="str">
        <f t="shared" si="45"/>
        <v/>
      </c>
      <c r="CO218" s="38" t="e">
        <f>IF(AND(#REF!="",#REF!="",#REF!="",#REF!=""),"",SUM(#REF!,#REF!,#REF!,#REF!))</f>
        <v>#REF!</v>
      </c>
      <c r="CP218" s="38" t="str">
        <f t="shared" si="34"/>
        <v/>
      </c>
    </row>
    <row r="219" spans="1:94" ht="24.75" customHeight="1">
      <c r="A219" s="37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19"/>
      <c r="AC219" s="20"/>
      <c r="AD219" s="20"/>
      <c r="AE219" s="8"/>
      <c r="AF219" s="62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25"/>
      <c r="AU219" s="8"/>
      <c r="AV219" s="57"/>
      <c r="AW219" s="60"/>
      <c r="AX219" s="8"/>
      <c r="AY219" s="14"/>
      <c r="AZ219" s="24"/>
      <c r="BA219" s="25"/>
      <c r="BB219" s="97"/>
      <c r="BC219" s="24"/>
      <c r="BD219" s="25"/>
      <c r="BE219" s="97"/>
      <c r="BF219" s="24"/>
      <c r="BG219" s="25"/>
      <c r="BH219" s="97"/>
      <c r="BI219" s="13" t="s">
        <v>447</v>
      </c>
      <c r="BJ219" s="109" t="s">
        <v>447</v>
      </c>
      <c r="BK219" s="1"/>
      <c r="BL219" s="1"/>
      <c r="BM219" s="1"/>
      <c r="BN219" s="1"/>
      <c r="BO219" s="1"/>
      <c r="CA219" s="29"/>
      <c r="CB219" s="44" t="str">
        <f t="shared" si="35"/>
        <v/>
      </c>
      <c r="CC219" s="45" t="str">
        <f t="shared" si="36"/>
        <v/>
      </c>
      <c r="CD219" s="45" t="str">
        <f t="shared" si="37"/>
        <v/>
      </c>
      <c r="CE219" s="44" t="str">
        <f t="shared" si="38"/>
        <v/>
      </c>
      <c r="CF219" s="45" t="str">
        <f t="shared" si="39"/>
        <v/>
      </c>
      <c r="CG219" s="44" t="e">
        <f>IF(AND(#REF!="",#REF!="",#REF!="",#REF!=""),"",SUM(#REF!,#REF!,#REF!,#REF!,#REF!))</f>
        <v>#REF!</v>
      </c>
      <c r="CH219" s="45" t="str">
        <f t="shared" si="40"/>
        <v/>
      </c>
      <c r="CI219" s="44" t="str">
        <f t="shared" si="41"/>
        <v/>
      </c>
      <c r="CJ219" s="45" t="str">
        <f t="shared" si="42"/>
        <v/>
      </c>
      <c r="CK219" s="44" t="str">
        <f t="shared" si="43"/>
        <v/>
      </c>
      <c r="CL219" s="45" t="str">
        <f t="shared" si="44"/>
        <v/>
      </c>
      <c r="CM219" s="44" t="e">
        <f>IF(AND(#REF!="",#REF!="",#REF!="",#REF!=""),"",SUM(#REF!,#REF!,#REF!,#REF!,#REF!))</f>
        <v>#REF!</v>
      </c>
      <c r="CN219" s="45" t="str">
        <f t="shared" si="45"/>
        <v/>
      </c>
      <c r="CO219" s="38" t="e">
        <f>IF(AND(#REF!="",#REF!="",#REF!="",#REF!=""),"",SUM(#REF!,#REF!,#REF!,#REF!))</f>
        <v>#REF!</v>
      </c>
      <c r="CP219" s="38" t="str">
        <f t="shared" si="34"/>
        <v/>
      </c>
    </row>
    <row r="220" spans="1:94" ht="24.75" customHeight="1">
      <c r="A220" s="37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19"/>
      <c r="AC220" s="20"/>
      <c r="AD220" s="20"/>
      <c r="AE220" s="8"/>
      <c r="AF220" s="62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25"/>
      <c r="AU220" s="8"/>
      <c r="AV220" s="57"/>
      <c r="AW220" s="60"/>
      <c r="AX220" s="8"/>
      <c r="AY220" s="14"/>
      <c r="AZ220" s="24"/>
      <c r="BA220" s="25"/>
      <c r="BB220" s="97"/>
      <c r="BC220" s="24"/>
      <c r="BD220" s="25"/>
      <c r="BE220" s="97"/>
      <c r="BF220" s="24"/>
      <c r="BG220" s="25"/>
      <c r="BH220" s="97"/>
      <c r="BI220" s="13" t="s">
        <v>447</v>
      </c>
      <c r="BJ220" s="109" t="s">
        <v>447</v>
      </c>
      <c r="BK220" s="1"/>
      <c r="BL220" s="1"/>
      <c r="BM220" s="1"/>
      <c r="BN220" s="1"/>
      <c r="BO220" s="1"/>
      <c r="CA220" s="29"/>
      <c r="CB220" s="44" t="str">
        <f t="shared" si="35"/>
        <v/>
      </c>
      <c r="CC220" s="45" t="str">
        <f t="shared" si="36"/>
        <v/>
      </c>
      <c r="CD220" s="45" t="str">
        <f t="shared" si="37"/>
        <v/>
      </c>
      <c r="CE220" s="44" t="str">
        <f t="shared" si="38"/>
        <v/>
      </c>
      <c r="CF220" s="45" t="str">
        <f t="shared" si="39"/>
        <v/>
      </c>
      <c r="CG220" s="44" t="e">
        <f>IF(AND(#REF!="",#REF!="",#REF!="",#REF!=""),"",SUM(#REF!,#REF!,#REF!,#REF!,#REF!))</f>
        <v>#REF!</v>
      </c>
      <c r="CH220" s="45" t="str">
        <f t="shared" si="40"/>
        <v/>
      </c>
      <c r="CI220" s="44" t="str">
        <f t="shared" si="41"/>
        <v/>
      </c>
      <c r="CJ220" s="45" t="str">
        <f t="shared" si="42"/>
        <v/>
      </c>
      <c r="CK220" s="44" t="str">
        <f t="shared" si="43"/>
        <v/>
      </c>
      <c r="CL220" s="45" t="str">
        <f t="shared" si="44"/>
        <v/>
      </c>
      <c r="CM220" s="44" t="e">
        <f>IF(AND(#REF!="",#REF!="",#REF!="",#REF!=""),"",SUM(#REF!,#REF!,#REF!,#REF!,#REF!))</f>
        <v>#REF!</v>
      </c>
      <c r="CN220" s="45" t="str">
        <f t="shared" si="45"/>
        <v/>
      </c>
      <c r="CO220" s="38" t="e">
        <f>IF(AND(#REF!="",#REF!="",#REF!="",#REF!=""),"",SUM(#REF!,#REF!,#REF!,#REF!))</f>
        <v>#REF!</v>
      </c>
      <c r="CP220" s="38" t="str">
        <f t="shared" si="34"/>
        <v/>
      </c>
    </row>
    <row r="221" spans="1:94" ht="24.75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19"/>
      <c r="AC221" s="20"/>
      <c r="AD221" s="20"/>
      <c r="AE221" s="8"/>
      <c r="AF221" s="62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25"/>
      <c r="AU221" s="8"/>
      <c r="AV221" s="57"/>
      <c r="AW221" s="60"/>
      <c r="AX221" s="8"/>
      <c r="AY221" s="14"/>
      <c r="AZ221" s="24"/>
      <c r="BA221" s="25"/>
      <c r="BB221" s="97"/>
      <c r="BC221" s="24"/>
      <c r="BD221" s="25"/>
      <c r="BE221" s="97"/>
      <c r="BF221" s="24"/>
      <c r="BG221" s="25"/>
      <c r="BH221" s="97"/>
      <c r="BI221" s="13" t="s">
        <v>447</v>
      </c>
      <c r="BJ221" s="109" t="s">
        <v>447</v>
      </c>
      <c r="BK221" s="1"/>
      <c r="BL221" s="1"/>
      <c r="BM221" s="1"/>
      <c r="BN221" s="1"/>
      <c r="BO221" s="1"/>
      <c r="CA221" s="29"/>
      <c r="CB221" s="44" t="str">
        <f t="shared" si="35"/>
        <v/>
      </c>
      <c r="CC221" s="45" t="str">
        <f t="shared" si="36"/>
        <v/>
      </c>
      <c r="CD221" s="45" t="str">
        <f t="shared" si="37"/>
        <v/>
      </c>
      <c r="CE221" s="44" t="str">
        <f t="shared" si="38"/>
        <v/>
      </c>
      <c r="CF221" s="45" t="str">
        <f t="shared" si="39"/>
        <v/>
      </c>
      <c r="CG221" s="44" t="e">
        <f>IF(AND(#REF!="",#REF!="",#REF!="",#REF!=""),"",SUM(#REF!,#REF!,#REF!,#REF!,#REF!))</f>
        <v>#REF!</v>
      </c>
      <c r="CH221" s="45" t="str">
        <f t="shared" si="40"/>
        <v/>
      </c>
      <c r="CI221" s="44" t="str">
        <f t="shared" si="41"/>
        <v/>
      </c>
      <c r="CJ221" s="45" t="str">
        <f t="shared" si="42"/>
        <v/>
      </c>
      <c r="CK221" s="44" t="str">
        <f t="shared" si="43"/>
        <v/>
      </c>
      <c r="CL221" s="45" t="str">
        <f t="shared" si="44"/>
        <v/>
      </c>
      <c r="CM221" s="44" t="e">
        <f>IF(AND(#REF!="",#REF!="",#REF!="",#REF!=""),"",SUM(#REF!,#REF!,#REF!,#REF!,#REF!))</f>
        <v>#REF!</v>
      </c>
      <c r="CN221" s="45" t="str">
        <f t="shared" si="45"/>
        <v/>
      </c>
      <c r="CO221" s="38" t="e">
        <f>IF(AND(#REF!="",#REF!="",#REF!="",#REF!=""),"",SUM(#REF!,#REF!,#REF!,#REF!))</f>
        <v>#REF!</v>
      </c>
      <c r="CP221" s="38" t="str">
        <f t="shared" si="34"/>
        <v/>
      </c>
    </row>
    <row r="222" spans="1:94" ht="24.75" customHeight="1">
      <c r="A222" s="37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19"/>
      <c r="AC222" s="20"/>
      <c r="AD222" s="20"/>
      <c r="AE222" s="8"/>
      <c r="AF222" s="62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25"/>
      <c r="AU222" s="8"/>
      <c r="AV222" s="57"/>
      <c r="AW222" s="60"/>
      <c r="AX222" s="8"/>
      <c r="AY222" s="14"/>
      <c r="AZ222" s="24"/>
      <c r="BA222" s="25"/>
      <c r="BB222" s="97"/>
      <c r="BC222" s="24"/>
      <c r="BD222" s="25"/>
      <c r="BE222" s="97"/>
      <c r="BF222" s="24"/>
      <c r="BG222" s="25"/>
      <c r="BH222" s="97"/>
      <c r="BI222" s="13" t="s">
        <v>447</v>
      </c>
      <c r="BJ222" s="109" t="s">
        <v>447</v>
      </c>
      <c r="BK222" s="1"/>
      <c r="BL222" s="1"/>
      <c r="BM222" s="1"/>
      <c r="BN222" s="1"/>
      <c r="BO222" s="1"/>
      <c r="CA222" s="29"/>
      <c r="CB222" s="44" t="str">
        <f t="shared" si="35"/>
        <v/>
      </c>
      <c r="CC222" s="45" t="str">
        <f t="shared" si="36"/>
        <v/>
      </c>
      <c r="CD222" s="45" t="str">
        <f t="shared" si="37"/>
        <v/>
      </c>
      <c r="CE222" s="44" t="str">
        <f t="shared" si="38"/>
        <v/>
      </c>
      <c r="CF222" s="45" t="str">
        <f t="shared" si="39"/>
        <v/>
      </c>
      <c r="CG222" s="44" t="e">
        <f>IF(AND(#REF!="",#REF!="",#REF!="",#REF!=""),"",SUM(#REF!,#REF!,#REF!,#REF!,#REF!))</f>
        <v>#REF!</v>
      </c>
      <c r="CH222" s="45" t="str">
        <f t="shared" si="40"/>
        <v/>
      </c>
      <c r="CI222" s="44" t="str">
        <f t="shared" si="41"/>
        <v/>
      </c>
      <c r="CJ222" s="45" t="str">
        <f t="shared" si="42"/>
        <v/>
      </c>
      <c r="CK222" s="44" t="str">
        <f t="shared" si="43"/>
        <v/>
      </c>
      <c r="CL222" s="45" t="str">
        <f t="shared" si="44"/>
        <v/>
      </c>
      <c r="CM222" s="44" t="e">
        <f>IF(AND(#REF!="",#REF!="",#REF!="",#REF!=""),"",SUM(#REF!,#REF!,#REF!,#REF!,#REF!))</f>
        <v>#REF!</v>
      </c>
      <c r="CN222" s="45" t="str">
        <f t="shared" si="45"/>
        <v/>
      </c>
      <c r="CO222" s="38" t="e">
        <f>IF(AND(#REF!="",#REF!="",#REF!="",#REF!=""),"",SUM(#REF!,#REF!,#REF!,#REF!))</f>
        <v>#REF!</v>
      </c>
      <c r="CP222" s="38" t="str">
        <f t="shared" si="34"/>
        <v/>
      </c>
    </row>
    <row r="223" spans="1:94" ht="24.75" customHeight="1">
      <c r="A223" s="37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19"/>
      <c r="AC223" s="20"/>
      <c r="AD223" s="20"/>
      <c r="AE223" s="8"/>
      <c r="AF223" s="62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25"/>
      <c r="AU223" s="8"/>
      <c r="AV223" s="57"/>
      <c r="AW223" s="60"/>
      <c r="AX223" s="8"/>
      <c r="AY223" s="14"/>
      <c r="AZ223" s="24"/>
      <c r="BA223" s="25"/>
      <c r="BB223" s="97"/>
      <c r="BC223" s="24"/>
      <c r="BD223" s="25"/>
      <c r="BE223" s="97"/>
      <c r="BF223" s="24"/>
      <c r="BG223" s="25"/>
      <c r="BH223" s="97"/>
      <c r="BI223" s="13" t="s">
        <v>447</v>
      </c>
      <c r="BJ223" s="109" t="s">
        <v>447</v>
      </c>
      <c r="BK223" s="1"/>
      <c r="BL223" s="1"/>
      <c r="BM223" s="1"/>
      <c r="BN223" s="1"/>
      <c r="BO223" s="1"/>
      <c r="CA223" s="29"/>
      <c r="CB223" s="44" t="str">
        <f t="shared" si="35"/>
        <v/>
      </c>
      <c r="CC223" s="45" t="str">
        <f t="shared" si="36"/>
        <v/>
      </c>
      <c r="CD223" s="45" t="str">
        <f t="shared" si="37"/>
        <v/>
      </c>
      <c r="CE223" s="44" t="str">
        <f t="shared" si="38"/>
        <v/>
      </c>
      <c r="CF223" s="45" t="str">
        <f t="shared" si="39"/>
        <v/>
      </c>
      <c r="CG223" s="44" t="e">
        <f>IF(AND(#REF!="",#REF!="",#REF!="",#REF!=""),"",SUM(#REF!,#REF!,#REF!,#REF!,#REF!))</f>
        <v>#REF!</v>
      </c>
      <c r="CH223" s="45" t="str">
        <f t="shared" si="40"/>
        <v/>
      </c>
      <c r="CI223" s="44" t="str">
        <f t="shared" si="41"/>
        <v/>
      </c>
      <c r="CJ223" s="45" t="str">
        <f t="shared" si="42"/>
        <v/>
      </c>
      <c r="CK223" s="44" t="str">
        <f t="shared" si="43"/>
        <v/>
      </c>
      <c r="CL223" s="45" t="str">
        <f t="shared" si="44"/>
        <v/>
      </c>
      <c r="CM223" s="44" t="e">
        <f>IF(AND(#REF!="",#REF!="",#REF!="",#REF!=""),"",SUM(#REF!,#REF!,#REF!,#REF!,#REF!))</f>
        <v>#REF!</v>
      </c>
      <c r="CN223" s="45" t="str">
        <f t="shared" si="45"/>
        <v/>
      </c>
      <c r="CO223" s="38" t="e">
        <f>IF(AND(#REF!="",#REF!="",#REF!="",#REF!=""),"",SUM(#REF!,#REF!,#REF!,#REF!))</f>
        <v>#REF!</v>
      </c>
      <c r="CP223" s="38" t="str">
        <f t="shared" si="34"/>
        <v/>
      </c>
    </row>
    <row r="224" spans="1:94" ht="24.75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19"/>
      <c r="AC224" s="20"/>
      <c r="AD224" s="20"/>
      <c r="AE224" s="8"/>
      <c r="AF224" s="62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25"/>
      <c r="AU224" s="8"/>
      <c r="AV224" s="57"/>
      <c r="AW224" s="60"/>
      <c r="AX224" s="8"/>
      <c r="AY224" s="14"/>
      <c r="AZ224" s="24"/>
      <c r="BA224" s="25"/>
      <c r="BB224" s="97"/>
      <c r="BC224" s="24"/>
      <c r="BD224" s="25"/>
      <c r="BE224" s="97"/>
      <c r="BF224" s="24"/>
      <c r="BG224" s="25"/>
      <c r="BH224" s="97"/>
      <c r="BI224" s="13" t="s">
        <v>447</v>
      </c>
      <c r="BJ224" s="109" t="s">
        <v>447</v>
      </c>
      <c r="BK224" s="1"/>
      <c r="BL224" s="1"/>
      <c r="BM224" s="1"/>
      <c r="BN224" s="1"/>
      <c r="BO224" s="1"/>
      <c r="CA224" s="29"/>
      <c r="CB224" s="44" t="str">
        <f t="shared" si="35"/>
        <v/>
      </c>
      <c r="CC224" s="45" t="str">
        <f t="shared" si="36"/>
        <v/>
      </c>
      <c r="CD224" s="45" t="str">
        <f t="shared" si="37"/>
        <v/>
      </c>
      <c r="CE224" s="44" t="str">
        <f t="shared" si="38"/>
        <v/>
      </c>
      <c r="CF224" s="45" t="str">
        <f t="shared" si="39"/>
        <v/>
      </c>
      <c r="CG224" s="44" t="e">
        <f>IF(AND(#REF!="",#REF!="",#REF!="",#REF!=""),"",SUM(#REF!,#REF!,#REF!,#REF!,#REF!))</f>
        <v>#REF!</v>
      </c>
      <c r="CH224" s="45" t="str">
        <f t="shared" si="40"/>
        <v/>
      </c>
      <c r="CI224" s="44" t="str">
        <f t="shared" si="41"/>
        <v/>
      </c>
      <c r="CJ224" s="45" t="str">
        <f t="shared" si="42"/>
        <v/>
      </c>
      <c r="CK224" s="44" t="str">
        <f t="shared" si="43"/>
        <v/>
      </c>
      <c r="CL224" s="45" t="str">
        <f t="shared" si="44"/>
        <v/>
      </c>
      <c r="CM224" s="44" t="e">
        <f>IF(AND(#REF!="",#REF!="",#REF!="",#REF!=""),"",SUM(#REF!,#REF!,#REF!,#REF!,#REF!))</f>
        <v>#REF!</v>
      </c>
      <c r="CN224" s="45" t="str">
        <f t="shared" si="45"/>
        <v/>
      </c>
      <c r="CO224" s="38" t="e">
        <f>IF(AND(#REF!="",#REF!="",#REF!="",#REF!=""),"",SUM(#REF!,#REF!,#REF!,#REF!))</f>
        <v>#REF!</v>
      </c>
      <c r="CP224" s="38" t="str">
        <f t="shared" si="34"/>
        <v/>
      </c>
    </row>
    <row r="225" spans="1:94" ht="24.75" customHeight="1">
      <c r="A225" s="37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19"/>
      <c r="AC225" s="20"/>
      <c r="AD225" s="20"/>
      <c r="AE225" s="8"/>
      <c r="AF225" s="62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25"/>
      <c r="AU225" s="8"/>
      <c r="AV225" s="57"/>
      <c r="AW225" s="60"/>
      <c r="AX225" s="8"/>
      <c r="AY225" s="14"/>
      <c r="AZ225" s="24"/>
      <c r="BA225" s="25"/>
      <c r="BB225" s="97"/>
      <c r="BC225" s="24"/>
      <c r="BD225" s="25"/>
      <c r="BE225" s="97"/>
      <c r="BF225" s="24"/>
      <c r="BG225" s="25"/>
      <c r="BH225" s="97"/>
      <c r="BI225" s="13" t="s">
        <v>447</v>
      </c>
      <c r="BJ225" s="109" t="s">
        <v>447</v>
      </c>
      <c r="BK225" s="1"/>
      <c r="BL225" s="1"/>
      <c r="BM225" s="1"/>
      <c r="BN225" s="1"/>
      <c r="BO225" s="1"/>
      <c r="CA225" s="29"/>
      <c r="CB225" s="44" t="str">
        <f t="shared" si="35"/>
        <v/>
      </c>
      <c r="CC225" s="45" t="str">
        <f t="shared" si="36"/>
        <v/>
      </c>
      <c r="CD225" s="45" t="str">
        <f t="shared" si="37"/>
        <v/>
      </c>
      <c r="CE225" s="44" t="str">
        <f t="shared" si="38"/>
        <v/>
      </c>
      <c r="CF225" s="45" t="str">
        <f t="shared" si="39"/>
        <v/>
      </c>
      <c r="CG225" s="44" t="e">
        <f>IF(AND(#REF!="",#REF!="",#REF!="",#REF!=""),"",SUM(#REF!,#REF!,#REF!,#REF!,#REF!))</f>
        <v>#REF!</v>
      </c>
      <c r="CH225" s="45" t="str">
        <f t="shared" si="40"/>
        <v/>
      </c>
      <c r="CI225" s="44" t="str">
        <f t="shared" si="41"/>
        <v/>
      </c>
      <c r="CJ225" s="45" t="str">
        <f t="shared" si="42"/>
        <v/>
      </c>
      <c r="CK225" s="44" t="str">
        <f t="shared" si="43"/>
        <v/>
      </c>
      <c r="CL225" s="45" t="str">
        <f t="shared" si="44"/>
        <v/>
      </c>
      <c r="CM225" s="44" t="e">
        <f>IF(AND(#REF!="",#REF!="",#REF!="",#REF!=""),"",SUM(#REF!,#REF!,#REF!,#REF!,#REF!))</f>
        <v>#REF!</v>
      </c>
      <c r="CN225" s="45" t="str">
        <f t="shared" si="45"/>
        <v/>
      </c>
      <c r="CO225" s="38" t="e">
        <f>IF(AND(#REF!="",#REF!="",#REF!="",#REF!=""),"",SUM(#REF!,#REF!,#REF!,#REF!))</f>
        <v>#REF!</v>
      </c>
      <c r="CP225" s="38" t="str">
        <f t="shared" si="34"/>
        <v/>
      </c>
    </row>
    <row r="226" spans="1:94" ht="24.75" customHeight="1">
      <c r="A226" s="37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19"/>
      <c r="AC226" s="20"/>
      <c r="AD226" s="20"/>
      <c r="AE226" s="8"/>
      <c r="AF226" s="62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25"/>
      <c r="AU226" s="8"/>
      <c r="AV226" s="57"/>
      <c r="AW226" s="60"/>
      <c r="AX226" s="8"/>
      <c r="AY226" s="14"/>
      <c r="AZ226" s="24"/>
      <c r="BA226" s="25"/>
      <c r="BB226" s="97"/>
      <c r="BC226" s="24"/>
      <c r="BD226" s="25"/>
      <c r="BE226" s="97"/>
      <c r="BF226" s="24"/>
      <c r="BG226" s="25"/>
      <c r="BH226" s="97"/>
      <c r="BI226" s="13" t="s">
        <v>447</v>
      </c>
      <c r="BJ226" s="109" t="s">
        <v>447</v>
      </c>
      <c r="BK226" s="1"/>
      <c r="BL226" s="1"/>
      <c r="BM226" s="1"/>
      <c r="BN226" s="1"/>
      <c r="BO226" s="1"/>
      <c r="CA226" s="29"/>
      <c r="CB226" s="44" t="str">
        <f t="shared" si="35"/>
        <v/>
      </c>
      <c r="CC226" s="45" t="str">
        <f t="shared" si="36"/>
        <v/>
      </c>
      <c r="CD226" s="45" t="str">
        <f t="shared" si="37"/>
        <v/>
      </c>
      <c r="CE226" s="44" t="str">
        <f t="shared" si="38"/>
        <v/>
      </c>
      <c r="CF226" s="45" t="str">
        <f t="shared" si="39"/>
        <v/>
      </c>
      <c r="CG226" s="44" t="e">
        <f>IF(AND(#REF!="",#REF!="",#REF!="",#REF!=""),"",SUM(#REF!,#REF!,#REF!,#REF!,#REF!))</f>
        <v>#REF!</v>
      </c>
      <c r="CH226" s="45" t="str">
        <f t="shared" si="40"/>
        <v/>
      </c>
      <c r="CI226" s="44" t="str">
        <f t="shared" si="41"/>
        <v/>
      </c>
      <c r="CJ226" s="45" t="str">
        <f t="shared" si="42"/>
        <v/>
      </c>
      <c r="CK226" s="44" t="str">
        <f t="shared" si="43"/>
        <v/>
      </c>
      <c r="CL226" s="45" t="str">
        <f t="shared" si="44"/>
        <v/>
      </c>
      <c r="CM226" s="44" t="e">
        <f>IF(AND(#REF!="",#REF!="",#REF!="",#REF!=""),"",SUM(#REF!,#REF!,#REF!,#REF!,#REF!))</f>
        <v>#REF!</v>
      </c>
      <c r="CN226" s="45" t="str">
        <f t="shared" si="45"/>
        <v/>
      </c>
      <c r="CO226" s="38" t="e">
        <f>IF(AND(#REF!="",#REF!="",#REF!="",#REF!=""),"",SUM(#REF!,#REF!,#REF!,#REF!))</f>
        <v>#REF!</v>
      </c>
      <c r="CP226" s="38" t="str">
        <f t="shared" si="34"/>
        <v/>
      </c>
    </row>
    <row r="227" spans="1:94" ht="24.75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19"/>
      <c r="AC227" s="20"/>
      <c r="AD227" s="20"/>
      <c r="AE227" s="8"/>
      <c r="AF227" s="62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25"/>
      <c r="AU227" s="8"/>
      <c r="AV227" s="57"/>
      <c r="AW227" s="60"/>
      <c r="AX227" s="8"/>
      <c r="AY227" s="14"/>
      <c r="AZ227" s="24"/>
      <c r="BA227" s="25"/>
      <c r="BB227" s="97"/>
      <c r="BC227" s="24"/>
      <c r="BD227" s="25"/>
      <c r="BE227" s="97"/>
      <c r="BF227" s="24"/>
      <c r="BG227" s="25"/>
      <c r="BH227" s="97"/>
      <c r="BI227" s="13" t="s">
        <v>447</v>
      </c>
      <c r="BJ227" s="109" t="s">
        <v>447</v>
      </c>
      <c r="BK227" s="1"/>
      <c r="BL227" s="1"/>
      <c r="BM227" s="1"/>
      <c r="BN227" s="1"/>
      <c r="BO227" s="1"/>
      <c r="CA227" s="29"/>
      <c r="CB227" s="44" t="str">
        <f t="shared" si="35"/>
        <v/>
      </c>
      <c r="CC227" s="45" t="str">
        <f t="shared" si="36"/>
        <v/>
      </c>
      <c r="CD227" s="45" t="str">
        <f t="shared" si="37"/>
        <v/>
      </c>
      <c r="CE227" s="44" t="str">
        <f t="shared" si="38"/>
        <v/>
      </c>
      <c r="CF227" s="45" t="str">
        <f t="shared" si="39"/>
        <v/>
      </c>
      <c r="CG227" s="44" t="e">
        <f>IF(AND(#REF!="",#REF!="",#REF!="",#REF!=""),"",SUM(#REF!,#REF!,#REF!,#REF!,#REF!))</f>
        <v>#REF!</v>
      </c>
      <c r="CH227" s="45" t="str">
        <f t="shared" si="40"/>
        <v/>
      </c>
      <c r="CI227" s="44" t="str">
        <f t="shared" si="41"/>
        <v/>
      </c>
      <c r="CJ227" s="45" t="str">
        <f t="shared" si="42"/>
        <v/>
      </c>
      <c r="CK227" s="44" t="str">
        <f t="shared" si="43"/>
        <v/>
      </c>
      <c r="CL227" s="45" t="str">
        <f t="shared" si="44"/>
        <v/>
      </c>
      <c r="CM227" s="44" t="e">
        <f>IF(AND(#REF!="",#REF!="",#REF!="",#REF!=""),"",SUM(#REF!,#REF!,#REF!,#REF!,#REF!))</f>
        <v>#REF!</v>
      </c>
      <c r="CN227" s="45" t="str">
        <f t="shared" si="45"/>
        <v/>
      </c>
      <c r="CO227" s="38" t="e">
        <f>IF(AND(#REF!="",#REF!="",#REF!="",#REF!=""),"",SUM(#REF!,#REF!,#REF!,#REF!))</f>
        <v>#REF!</v>
      </c>
      <c r="CP227" s="38" t="str">
        <f t="shared" si="34"/>
        <v/>
      </c>
    </row>
    <row r="228" spans="1:94" ht="24.75" customHeight="1">
      <c r="A228" s="37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19"/>
      <c r="AC228" s="20"/>
      <c r="AD228" s="20"/>
      <c r="AE228" s="8"/>
      <c r="AF228" s="62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25"/>
      <c r="AU228" s="8"/>
      <c r="AV228" s="57"/>
      <c r="AW228" s="60"/>
      <c r="AX228" s="8"/>
      <c r="AY228" s="14"/>
      <c r="AZ228" s="24"/>
      <c r="BA228" s="25"/>
      <c r="BB228" s="97"/>
      <c r="BC228" s="24"/>
      <c r="BD228" s="25"/>
      <c r="BE228" s="97"/>
      <c r="BF228" s="24"/>
      <c r="BG228" s="25"/>
      <c r="BH228" s="97"/>
      <c r="BI228" s="13" t="s">
        <v>447</v>
      </c>
      <c r="BJ228" s="109" t="s">
        <v>447</v>
      </c>
      <c r="BK228" s="1"/>
      <c r="BL228" s="1"/>
      <c r="BM228" s="1"/>
      <c r="BN228" s="1"/>
      <c r="BO228" s="1"/>
      <c r="CA228" s="29"/>
      <c r="CB228" s="44" t="str">
        <f t="shared" si="35"/>
        <v/>
      </c>
      <c r="CC228" s="45" t="str">
        <f t="shared" si="36"/>
        <v/>
      </c>
      <c r="CD228" s="45" t="str">
        <f t="shared" si="37"/>
        <v/>
      </c>
      <c r="CE228" s="44" t="str">
        <f t="shared" si="38"/>
        <v/>
      </c>
      <c r="CF228" s="45" t="str">
        <f t="shared" si="39"/>
        <v/>
      </c>
      <c r="CG228" s="44" t="e">
        <f>IF(AND(#REF!="",#REF!="",#REF!="",#REF!=""),"",SUM(#REF!,#REF!,#REF!,#REF!,#REF!))</f>
        <v>#REF!</v>
      </c>
      <c r="CH228" s="45" t="str">
        <f t="shared" si="40"/>
        <v/>
      </c>
      <c r="CI228" s="44" t="str">
        <f t="shared" si="41"/>
        <v/>
      </c>
      <c r="CJ228" s="45" t="str">
        <f t="shared" si="42"/>
        <v/>
      </c>
      <c r="CK228" s="44" t="str">
        <f t="shared" si="43"/>
        <v/>
      </c>
      <c r="CL228" s="45" t="str">
        <f t="shared" si="44"/>
        <v/>
      </c>
      <c r="CM228" s="44" t="e">
        <f>IF(AND(#REF!="",#REF!="",#REF!="",#REF!=""),"",SUM(#REF!,#REF!,#REF!,#REF!,#REF!))</f>
        <v>#REF!</v>
      </c>
      <c r="CN228" s="45" t="str">
        <f t="shared" si="45"/>
        <v/>
      </c>
      <c r="CO228" s="38" t="e">
        <f>IF(AND(#REF!="",#REF!="",#REF!="",#REF!=""),"",SUM(#REF!,#REF!,#REF!,#REF!))</f>
        <v>#REF!</v>
      </c>
      <c r="CP228" s="38" t="str">
        <f t="shared" si="34"/>
        <v/>
      </c>
    </row>
    <row r="229" spans="1:94" ht="24.75" customHeight="1">
      <c r="A229" s="37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19"/>
      <c r="AC229" s="20"/>
      <c r="AD229" s="20"/>
      <c r="AE229" s="8"/>
      <c r="AF229" s="62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25"/>
      <c r="AU229" s="8"/>
      <c r="AV229" s="57"/>
      <c r="AW229" s="60"/>
      <c r="AX229" s="8"/>
      <c r="AY229" s="14"/>
      <c r="AZ229" s="24"/>
      <c r="BA229" s="25"/>
      <c r="BB229" s="97"/>
      <c r="BC229" s="24"/>
      <c r="BD229" s="25"/>
      <c r="BE229" s="97"/>
      <c r="BF229" s="24"/>
      <c r="BG229" s="25"/>
      <c r="BH229" s="97"/>
      <c r="BI229" s="13" t="s">
        <v>447</v>
      </c>
      <c r="BJ229" s="109" t="s">
        <v>447</v>
      </c>
      <c r="BK229" s="1"/>
      <c r="BL229" s="1"/>
      <c r="BM229" s="1"/>
      <c r="BN229" s="1"/>
      <c r="BO229" s="1"/>
      <c r="CA229" s="29"/>
      <c r="CB229" s="44" t="str">
        <f t="shared" si="35"/>
        <v/>
      </c>
      <c r="CC229" s="45" t="str">
        <f t="shared" si="36"/>
        <v/>
      </c>
      <c r="CD229" s="45" t="str">
        <f t="shared" si="37"/>
        <v/>
      </c>
      <c r="CE229" s="44" t="str">
        <f t="shared" si="38"/>
        <v/>
      </c>
      <c r="CF229" s="45" t="str">
        <f t="shared" si="39"/>
        <v/>
      </c>
      <c r="CG229" s="44" t="e">
        <f>IF(AND(#REF!="",#REF!="",#REF!="",#REF!=""),"",SUM(#REF!,#REF!,#REF!,#REF!,#REF!))</f>
        <v>#REF!</v>
      </c>
      <c r="CH229" s="45" t="str">
        <f t="shared" si="40"/>
        <v/>
      </c>
      <c r="CI229" s="44" t="str">
        <f t="shared" si="41"/>
        <v/>
      </c>
      <c r="CJ229" s="45" t="str">
        <f t="shared" si="42"/>
        <v/>
      </c>
      <c r="CK229" s="44" t="str">
        <f t="shared" si="43"/>
        <v/>
      </c>
      <c r="CL229" s="45" t="str">
        <f t="shared" si="44"/>
        <v/>
      </c>
      <c r="CM229" s="44" t="e">
        <f>IF(AND(#REF!="",#REF!="",#REF!="",#REF!=""),"",SUM(#REF!,#REF!,#REF!,#REF!,#REF!))</f>
        <v>#REF!</v>
      </c>
      <c r="CN229" s="45" t="str">
        <f t="shared" si="45"/>
        <v/>
      </c>
      <c r="CO229" s="38" t="e">
        <f>IF(AND(#REF!="",#REF!="",#REF!="",#REF!=""),"",SUM(#REF!,#REF!,#REF!,#REF!))</f>
        <v>#REF!</v>
      </c>
      <c r="CP229" s="38" t="str">
        <f t="shared" si="34"/>
        <v/>
      </c>
    </row>
    <row r="230" spans="1:94" ht="24.75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19"/>
      <c r="AC230" s="20"/>
      <c r="AD230" s="20"/>
      <c r="AE230" s="8"/>
      <c r="AF230" s="62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25"/>
      <c r="AU230" s="8"/>
      <c r="AV230" s="57"/>
      <c r="AW230" s="60"/>
      <c r="AX230" s="8"/>
      <c r="AY230" s="14"/>
      <c r="AZ230" s="24"/>
      <c r="BA230" s="25"/>
      <c r="BB230" s="97"/>
      <c r="BC230" s="24"/>
      <c r="BD230" s="25"/>
      <c r="BE230" s="97"/>
      <c r="BF230" s="24"/>
      <c r="BG230" s="25"/>
      <c r="BH230" s="97"/>
      <c r="BI230" s="13" t="s">
        <v>447</v>
      </c>
      <c r="BJ230" s="109" t="s">
        <v>447</v>
      </c>
      <c r="BK230" s="1"/>
      <c r="BL230" s="1"/>
      <c r="BM230" s="1"/>
      <c r="BN230" s="1"/>
      <c r="BO230" s="1"/>
      <c r="CA230" s="29"/>
      <c r="CB230" s="44" t="str">
        <f t="shared" si="35"/>
        <v/>
      </c>
      <c r="CC230" s="45" t="str">
        <f t="shared" si="36"/>
        <v/>
      </c>
      <c r="CD230" s="45" t="str">
        <f t="shared" si="37"/>
        <v/>
      </c>
      <c r="CE230" s="44" t="str">
        <f t="shared" si="38"/>
        <v/>
      </c>
      <c r="CF230" s="45" t="str">
        <f t="shared" si="39"/>
        <v/>
      </c>
      <c r="CG230" s="44" t="e">
        <f>IF(AND(#REF!="",#REF!="",#REF!="",#REF!=""),"",SUM(#REF!,#REF!,#REF!,#REF!,#REF!))</f>
        <v>#REF!</v>
      </c>
      <c r="CH230" s="45" t="str">
        <f t="shared" si="40"/>
        <v/>
      </c>
      <c r="CI230" s="44" t="str">
        <f t="shared" si="41"/>
        <v/>
      </c>
      <c r="CJ230" s="45" t="str">
        <f t="shared" si="42"/>
        <v/>
      </c>
      <c r="CK230" s="44" t="str">
        <f t="shared" si="43"/>
        <v/>
      </c>
      <c r="CL230" s="45" t="str">
        <f t="shared" si="44"/>
        <v/>
      </c>
      <c r="CM230" s="44" t="e">
        <f>IF(AND(#REF!="",#REF!="",#REF!="",#REF!=""),"",SUM(#REF!,#REF!,#REF!,#REF!,#REF!))</f>
        <v>#REF!</v>
      </c>
      <c r="CN230" s="45" t="str">
        <f t="shared" si="45"/>
        <v/>
      </c>
      <c r="CO230" s="38" t="e">
        <f>IF(AND(#REF!="",#REF!="",#REF!="",#REF!=""),"",SUM(#REF!,#REF!,#REF!,#REF!))</f>
        <v>#REF!</v>
      </c>
      <c r="CP230" s="38" t="str">
        <f t="shared" si="34"/>
        <v/>
      </c>
    </row>
    <row r="231" spans="1:94" ht="24.75" customHeight="1">
      <c r="A231" s="37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19"/>
      <c r="AC231" s="20"/>
      <c r="AD231" s="20"/>
      <c r="AE231" s="8"/>
      <c r="AF231" s="62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25"/>
      <c r="AU231" s="8"/>
      <c r="AV231" s="57"/>
      <c r="AW231" s="60"/>
      <c r="AX231" s="8"/>
      <c r="AY231" s="14"/>
      <c r="AZ231" s="24"/>
      <c r="BA231" s="25"/>
      <c r="BB231" s="97"/>
      <c r="BC231" s="24"/>
      <c r="BD231" s="25"/>
      <c r="BE231" s="97"/>
      <c r="BF231" s="24"/>
      <c r="BG231" s="25"/>
      <c r="BH231" s="97"/>
      <c r="BI231" s="13" t="s">
        <v>447</v>
      </c>
      <c r="BJ231" s="109" t="s">
        <v>447</v>
      </c>
      <c r="BK231" s="1"/>
      <c r="BL231" s="1"/>
      <c r="BM231" s="1"/>
      <c r="BN231" s="1"/>
      <c r="BO231" s="1"/>
      <c r="CA231" s="29"/>
      <c r="CB231" s="44" t="str">
        <f t="shared" si="35"/>
        <v/>
      </c>
      <c r="CC231" s="45" t="str">
        <f t="shared" si="36"/>
        <v/>
      </c>
      <c r="CD231" s="45" t="str">
        <f t="shared" si="37"/>
        <v/>
      </c>
      <c r="CE231" s="44" t="str">
        <f t="shared" si="38"/>
        <v/>
      </c>
      <c r="CF231" s="45" t="str">
        <f t="shared" si="39"/>
        <v/>
      </c>
      <c r="CG231" s="44" t="e">
        <f>IF(AND(#REF!="",#REF!="",#REF!="",#REF!=""),"",SUM(#REF!,#REF!,#REF!,#REF!,#REF!))</f>
        <v>#REF!</v>
      </c>
      <c r="CH231" s="45" t="str">
        <f t="shared" si="40"/>
        <v/>
      </c>
      <c r="CI231" s="44" t="str">
        <f t="shared" si="41"/>
        <v/>
      </c>
      <c r="CJ231" s="45" t="str">
        <f t="shared" si="42"/>
        <v/>
      </c>
      <c r="CK231" s="44" t="str">
        <f t="shared" si="43"/>
        <v/>
      </c>
      <c r="CL231" s="45" t="str">
        <f t="shared" si="44"/>
        <v/>
      </c>
      <c r="CM231" s="44" t="e">
        <f>IF(AND(#REF!="",#REF!="",#REF!="",#REF!=""),"",SUM(#REF!,#REF!,#REF!,#REF!,#REF!))</f>
        <v>#REF!</v>
      </c>
      <c r="CN231" s="45" t="str">
        <f t="shared" si="45"/>
        <v/>
      </c>
      <c r="CO231" s="38" t="e">
        <f>IF(AND(#REF!="",#REF!="",#REF!="",#REF!=""),"",SUM(#REF!,#REF!,#REF!,#REF!))</f>
        <v>#REF!</v>
      </c>
      <c r="CP231" s="38" t="str">
        <f t="shared" si="34"/>
        <v/>
      </c>
    </row>
    <row r="232" spans="1:94" ht="24.75" customHeight="1">
      <c r="A232" s="37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19"/>
      <c r="AC232" s="20"/>
      <c r="AD232" s="20"/>
      <c r="AE232" s="8"/>
      <c r="AF232" s="62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25"/>
      <c r="AU232" s="8"/>
      <c r="AV232" s="57"/>
      <c r="AW232" s="60"/>
      <c r="AX232" s="8"/>
      <c r="AY232" s="14"/>
      <c r="AZ232" s="24"/>
      <c r="BA232" s="25"/>
      <c r="BB232" s="97"/>
      <c r="BC232" s="24"/>
      <c r="BD232" s="25"/>
      <c r="BE232" s="97"/>
      <c r="BF232" s="24"/>
      <c r="BG232" s="25"/>
      <c r="BH232" s="97"/>
      <c r="BI232" s="13" t="s">
        <v>447</v>
      </c>
      <c r="BJ232" s="109" t="s">
        <v>447</v>
      </c>
      <c r="BK232" s="1"/>
      <c r="BL232" s="1"/>
      <c r="BM232" s="1"/>
      <c r="BN232" s="1"/>
      <c r="BO232" s="1"/>
      <c r="CA232" s="29"/>
      <c r="CB232" s="44" t="str">
        <f t="shared" si="35"/>
        <v/>
      </c>
      <c r="CC232" s="45" t="str">
        <f t="shared" si="36"/>
        <v/>
      </c>
      <c r="CD232" s="45" t="str">
        <f t="shared" si="37"/>
        <v/>
      </c>
      <c r="CE232" s="44" t="str">
        <f t="shared" si="38"/>
        <v/>
      </c>
      <c r="CF232" s="45" t="str">
        <f t="shared" si="39"/>
        <v/>
      </c>
      <c r="CG232" s="44" t="e">
        <f>IF(AND(#REF!="",#REF!="",#REF!="",#REF!=""),"",SUM(#REF!,#REF!,#REF!,#REF!,#REF!))</f>
        <v>#REF!</v>
      </c>
      <c r="CH232" s="45" t="str">
        <f t="shared" si="40"/>
        <v/>
      </c>
      <c r="CI232" s="44" t="str">
        <f t="shared" si="41"/>
        <v/>
      </c>
      <c r="CJ232" s="45" t="str">
        <f t="shared" si="42"/>
        <v/>
      </c>
      <c r="CK232" s="44" t="str">
        <f t="shared" si="43"/>
        <v/>
      </c>
      <c r="CL232" s="45" t="str">
        <f t="shared" si="44"/>
        <v/>
      </c>
      <c r="CM232" s="44" t="e">
        <f>IF(AND(#REF!="",#REF!="",#REF!="",#REF!=""),"",SUM(#REF!,#REF!,#REF!,#REF!,#REF!))</f>
        <v>#REF!</v>
      </c>
      <c r="CN232" s="45" t="str">
        <f t="shared" si="45"/>
        <v/>
      </c>
      <c r="CO232" s="38" t="e">
        <f>IF(AND(#REF!="",#REF!="",#REF!="",#REF!=""),"",SUM(#REF!,#REF!,#REF!,#REF!))</f>
        <v>#REF!</v>
      </c>
      <c r="CP232" s="38" t="str">
        <f t="shared" si="34"/>
        <v/>
      </c>
    </row>
    <row r="233" spans="1:94" ht="24.75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19"/>
      <c r="AC233" s="20"/>
      <c r="AD233" s="20"/>
      <c r="AE233" s="8"/>
      <c r="AF233" s="62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25"/>
      <c r="AU233" s="8"/>
      <c r="AV233" s="57"/>
      <c r="AW233" s="60"/>
      <c r="AX233" s="8"/>
      <c r="AY233" s="14"/>
      <c r="AZ233" s="24"/>
      <c r="BA233" s="25"/>
      <c r="BB233" s="97"/>
      <c r="BC233" s="24"/>
      <c r="BD233" s="25"/>
      <c r="BE233" s="97"/>
      <c r="BF233" s="24"/>
      <c r="BG233" s="25"/>
      <c r="BH233" s="97"/>
      <c r="BI233" s="13" t="s">
        <v>447</v>
      </c>
      <c r="BJ233" s="109" t="s">
        <v>447</v>
      </c>
      <c r="BK233" s="1"/>
      <c r="BL233" s="1"/>
      <c r="BM233" s="1"/>
      <c r="BN233" s="1"/>
      <c r="BO233" s="1"/>
      <c r="CA233" s="29"/>
      <c r="CB233" s="44" t="str">
        <f t="shared" si="35"/>
        <v/>
      </c>
      <c r="CC233" s="45" t="str">
        <f t="shared" si="36"/>
        <v/>
      </c>
      <c r="CD233" s="45" t="str">
        <f t="shared" si="37"/>
        <v/>
      </c>
      <c r="CE233" s="44" t="str">
        <f t="shared" si="38"/>
        <v/>
      </c>
      <c r="CF233" s="45" t="str">
        <f t="shared" si="39"/>
        <v/>
      </c>
      <c r="CG233" s="44" t="e">
        <f>IF(AND(#REF!="",#REF!="",#REF!="",#REF!=""),"",SUM(#REF!,#REF!,#REF!,#REF!,#REF!))</f>
        <v>#REF!</v>
      </c>
      <c r="CH233" s="45" t="str">
        <f t="shared" si="40"/>
        <v/>
      </c>
      <c r="CI233" s="44" t="str">
        <f t="shared" si="41"/>
        <v/>
      </c>
      <c r="CJ233" s="45" t="str">
        <f t="shared" si="42"/>
        <v/>
      </c>
      <c r="CK233" s="44" t="str">
        <f t="shared" si="43"/>
        <v/>
      </c>
      <c r="CL233" s="45" t="str">
        <f t="shared" si="44"/>
        <v/>
      </c>
      <c r="CM233" s="44" t="e">
        <f>IF(AND(#REF!="",#REF!="",#REF!="",#REF!=""),"",SUM(#REF!,#REF!,#REF!,#REF!,#REF!))</f>
        <v>#REF!</v>
      </c>
      <c r="CN233" s="45" t="str">
        <f t="shared" si="45"/>
        <v/>
      </c>
      <c r="CO233" s="38" t="e">
        <f>IF(AND(#REF!="",#REF!="",#REF!="",#REF!=""),"",SUM(#REF!,#REF!,#REF!,#REF!))</f>
        <v>#REF!</v>
      </c>
      <c r="CP233" s="38" t="str">
        <f t="shared" si="34"/>
        <v/>
      </c>
    </row>
    <row r="234" spans="1:94" ht="24.75" customHeight="1">
      <c r="A234" s="37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19"/>
      <c r="AC234" s="20"/>
      <c r="AD234" s="20"/>
      <c r="AE234" s="8"/>
      <c r="AF234" s="62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25"/>
      <c r="AU234" s="8"/>
      <c r="AV234" s="57"/>
      <c r="AW234" s="60"/>
      <c r="AX234" s="8"/>
      <c r="AY234" s="14"/>
      <c r="AZ234" s="24"/>
      <c r="BA234" s="25"/>
      <c r="BB234" s="97"/>
      <c r="BC234" s="24"/>
      <c r="BD234" s="25"/>
      <c r="BE234" s="97"/>
      <c r="BF234" s="24"/>
      <c r="BG234" s="25"/>
      <c r="BH234" s="97"/>
      <c r="BI234" s="13" t="s">
        <v>447</v>
      </c>
      <c r="BJ234" s="109" t="s">
        <v>447</v>
      </c>
      <c r="BK234" s="1"/>
      <c r="BL234" s="1"/>
      <c r="BM234" s="1"/>
      <c r="BN234" s="1"/>
      <c r="BO234" s="1"/>
      <c r="CA234" s="29"/>
      <c r="CB234" s="44" t="str">
        <f t="shared" si="35"/>
        <v/>
      </c>
      <c r="CC234" s="45" t="str">
        <f t="shared" si="36"/>
        <v/>
      </c>
      <c r="CD234" s="45" t="str">
        <f t="shared" si="37"/>
        <v/>
      </c>
      <c r="CE234" s="44" t="str">
        <f t="shared" si="38"/>
        <v/>
      </c>
      <c r="CF234" s="45" t="str">
        <f t="shared" si="39"/>
        <v/>
      </c>
      <c r="CG234" s="44" t="e">
        <f>IF(AND(#REF!="",#REF!="",#REF!="",#REF!=""),"",SUM(#REF!,#REF!,#REF!,#REF!,#REF!))</f>
        <v>#REF!</v>
      </c>
      <c r="CH234" s="45" t="str">
        <f t="shared" si="40"/>
        <v/>
      </c>
      <c r="CI234" s="44" t="str">
        <f t="shared" si="41"/>
        <v/>
      </c>
      <c r="CJ234" s="45" t="str">
        <f t="shared" si="42"/>
        <v/>
      </c>
      <c r="CK234" s="44" t="str">
        <f t="shared" si="43"/>
        <v/>
      </c>
      <c r="CL234" s="45" t="str">
        <f t="shared" si="44"/>
        <v/>
      </c>
      <c r="CM234" s="44" t="e">
        <f>IF(AND(#REF!="",#REF!="",#REF!="",#REF!=""),"",SUM(#REF!,#REF!,#REF!,#REF!,#REF!))</f>
        <v>#REF!</v>
      </c>
      <c r="CN234" s="45" t="str">
        <f t="shared" si="45"/>
        <v/>
      </c>
      <c r="CO234" s="38" t="e">
        <f>IF(AND(#REF!="",#REF!="",#REF!="",#REF!=""),"",SUM(#REF!,#REF!,#REF!,#REF!))</f>
        <v>#REF!</v>
      </c>
      <c r="CP234" s="38" t="str">
        <f t="shared" si="34"/>
        <v/>
      </c>
    </row>
    <row r="235" spans="1:94" ht="24.75" customHeight="1">
      <c r="A235" s="37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19"/>
      <c r="AC235" s="20"/>
      <c r="AD235" s="20"/>
      <c r="AE235" s="8"/>
      <c r="AF235" s="62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25"/>
      <c r="AU235" s="8"/>
      <c r="AV235" s="57"/>
      <c r="AW235" s="60"/>
      <c r="AX235" s="8"/>
      <c r="AY235" s="14"/>
      <c r="AZ235" s="24"/>
      <c r="BA235" s="25"/>
      <c r="BB235" s="97"/>
      <c r="BC235" s="24"/>
      <c r="BD235" s="25"/>
      <c r="BE235" s="97"/>
      <c r="BF235" s="24"/>
      <c r="BG235" s="25"/>
      <c r="BH235" s="97"/>
      <c r="BI235" s="13" t="s">
        <v>447</v>
      </c>
      <c r="BJ235" s="109" t="s">
        <v>447</v>
      </c>
      <c r="BK235" s="1"/>
      <c r="BL235" s="1"/>
      <c r="BM235" s="1"/>
      <c r="BN235" s="1"/>
      <c r="BO235" s="1"/>
      <c r="CA235" s="29"/>
      <c r="CB235" s="44" t="str">
        <f t="shared" si="35"/>
        <v/>
      </c>
      <c r="CC235" s="45" t="str">
        <f t="shared" si="36"/>
        <v/>
      </c>
      <c r="CD235" s="45" t="str">
        <f t="shared" si="37"/>
        <v/>
      </c>
      <c r="CE235" s="44" t="str">
        <f t="shared" si="38"/>
        <v/>
      </c>
      <c r="CF235" s="45" t="str">
        <f t="shared" si="39"/>
        <v/>
      </c>
      <c r="CG235" s="44" t="e">
        <f>IF(AND(#REF!="",#REF!="",#REF!="",#REF!=""),"",SUM(#REF!,#REF!,#REF!,#REF!,#REF!))</f>
        <v>#REF!</v>
      </c>
      <c r="CH235" s="45" t="str">
        <f t="shared" si="40"/>
        <v/>
      </c>
      <c r="CI235" s="44" t="str">
        <f t="shared" si="41"/>
        <v/>
      </c>
      <c r="CJ235" s="45" t="str">
        <f t="shared" si="42"/>
        <v/>
      </c>
      <c r="CK235" s="44" t="str">
        <f t="shared" si="43"/>
        <v/>
      </c>
      <c r="CL235" s="45" t="str">
        <f t="shared" si="44"/>
        <v/>
      </c>
      <c r="CM235" s="44" t="e">
        <f>IF(AND(#REF!="",#REF!="",#REF!="",#REF!=""),"",SUM(#REF!,#REF!,#REF!,#REF!,#REF!))</f>
        <v>#REF!</v>
      </c>
      <c r="CN235" s="45" t="str">
        <f t="shared" si="45"/>
        <v/>
      </c>
      <c r="CO235" s="38" t="e">
        <f>IF(AND(#REF!="",#REF!="",#REF!="",#REF!=""),"",SUM(#REF!,#REF!,#REF!,#REF!))</f>
        <v>#REF!</v>
      </c>
      <c r="CP235" s="38" t="str">
        <f t="shared" si="34"/>
        <v/>
      </c>
    </row>
    <row r="236" spans="1:94" ht="24.75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19"/>
      <c r="AC236" s="20"/>
      <c r="AD236" s="20"/>
      <c r="AE236" s="8"/>
      <c r="AF236" s="62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25"/>
      <c r="AU236" s="8"/>
      <c r="AV236" s="57"/>
      <c r="AW236" s="60"/>
      <c r="AX236" s="8"/>
      <c r="AY236" s="14"/>
      <c r="AZ236" s="24"/>
      <c r="BA236" s="25"/>
      <c r="BB236" s="97"/>
      <c r="BC236" s="24"/>
      <c r="BD236" s="25"/>
      <c r="BE236" s="97"/>
      <c r="BF236" s="24"/>
      <c r="BG236" s="25"/>
      <c r="BH236" s="97"/>
      <c r="BI236" s="13" t="s">
        <v>447</v>
      </c>
      <c r="BJ236" s="109" t="s">
        <v>447</v>
      </c>
      <c r="BK236" s="1"/>
      <c r="BL236" s="1"/>
      <c r="BM236" s="1"/>
      <c r="BN236" s="1"/>
      <c r="BO236" s="1"/>
      <c r="CA236" s="29"/>
      <c r="CB236" s="44" t="str">
        <f t="shared" si="35"/>
        <v/>
      </c>
      <c r="CC236" s="45" t="str">
        <f t="shared" si="36"/>
        <v/>
      </c>
      <c r="CD236" s="45" t="str">
        <f t="shared" si="37"/>
        <v/>
      </c>
      <c r="CE236" s="44" t="str">
        <f t="shared" si="38"/>
        <v/>
      </c>
      <c r="CF236" s="45" t="str">
        <f t="shared" si="39"/>
        <v/>
      </c>
      <c r="CG236" s="44" t="e">
        <f>IF(AND(#REF!="",#REF!="",#REF!="",#REF!=""),"",SUM(#REF!,#REF!,#REF!,#REF!,#REF!))</f>
        <v>#REF!</v>
      </c>
      <c r="CH236" s="45" t="str">
        <f t="shared" si="40"/>
        <v/>
      </c>
      <c r="CI236" s="44" t="str">
        <f t="shared" si="41"/>
        <v/>
      </c>
      <c r="CJ236" s="45" t="str">
        <f t="shared" si="42"/>
        <v/>
      </c>
      <c r="CK236" s="44" t="str">
        <f t="shared" si="43"/>
        <v/>
      </c>
      <c r="CL236" s="45" t="str">
        <f t="shared" si="44"/>
        <v/>
      </c>
      <c r="CM236" s="44" t="e">
        <f>IF(AND(#REF!="",#REF!="",#REF!="",#REF!=""),"",SUM(#REF!,#REF!,#REF!,#REF!,#REF!))</f>
        <v>#REF!</v>
      </c>
      <c r="CN236" s="45" t="str">
        <f t="shared" si="45"/>
        <v/>
      </c>
      <c r="CO236" s="38" t="e">
        <f>IF(AND(#REF!="",#REF!="",#REF!="",#REF!=""),"",SUM(#REF!,#REF!,#REF!,#REF!))</f>
        <v>#REF!</v>
      </c>
      <c r="CP236" s="38" t="str">
        <f t="shared" si="34"/>
        <v/>
      </c>
    </row>
    <row r="237" spans="1:94" ht="24.75" customHeight="1">
      <c r="A237" s="37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19"/>
      <c r="AC237" s="20"/>
      <c r="AD237" s="20"/>
      <c r="AE237" s="8"/>
      <c r="AF237" s="62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25"/>
      <c r="AU237" s="8"/>
      <c r="AV237" s="57"/>
      <c r="AW237" s="60"/>
      <c r="AX237" s="8"/>
      <c r="AY237" s="14"/>
      <c r="AZ237" s="24"/>
      <c r="BA237" s="25"/>
      <c r="BB237" s="97"/>
      <c r="BC237" s="24"/>
      <c r="BD237" s="25"/>
      <c r="BE237" s="97"/>
      <c r="BF237" s="24"/>
      <c r="BG237" s="25"/>
      <c r="BH237" s="97"/>
      <c r="BI237" s="13" t="s">
        <v>447</v>
      </c>
      <c r="BJ237" s="109" t="s">
        <v>447</v>
      </c>
      <c r="BK237" s="1"/>
      <c r="BL237" s="1"/>
      <c r="BM237" s="1"/>
      <c r="BN237" s="1"/>
      <c r="BO237" s="1"/>
      <c r="CA237" s="29"/>
      <c r="CB237" s="44" t="str">
        <f t="shared" si="35"/>
        <v/>
      </c>
      <c r="CC237" s="45" t="str">
        <f t="shared" si="36"/>
        <v/>
      </c>
      <c r="CD237" s="45" t="str">
        <f t="shared" si="37"/>
        <v/>
      </c>
      <c r="CE237" s="44" t="str">
        <f t="shared" si="38"/>
        <v/>
      </c>
      <c r="CF237" s="45" t="str">
        <f t="shared" si="39"/>
        <v/>
      </c>
      <c r="CG237" s="44" t="e">
        <f>IF(AND(#REF!="",#REF!="",#REF!="",#REF!=""),"",SUM(#REF!,#REF!,#REF!,#REF!,#REF!))</f>
        <v>#REF!</v>
      </c>
      <c r="CH237" s="45" t="str">
        <f t="shared" si="40"/>
        <v/>
      </c>
      <c r="CI237" s="44" t="str">
        <f t="shared" si="41"/>
        <v/>
      </c>
      <c r="CJ237" s="45" t="str">
        <f t="shared" si="42"/>
        <v/>
      </c>
      <c r="CK237" s="44" t="str">
        <f t="shared" si="43"/>
        <v/>
      </c>
      <c r="CL237" s="45" t="str">
        <f t="shared" si="44"/>
        <v/>
      </c>
      <c r="CM237" s="44" t="e">
        <f>IF(AND(#REF!="",#REF!="",#REF!="",#REF!=""),"",SUM(#REF!,#REF!,#REF!,#REF!,#REF!))</f>
        <v>#REF!</v>
      </c>
      <c r="CN237" s="45" t="str">
        <f t="shared" si="45"/>
        <v/>
      </c>
      <c r="CO237" s="38" t="e">
        <f>IF(AND(#REF!="",#REF!="",#REF!="",#REF!=""),"",SUM(#REF!,#REF!,#REF!,#REF!))</f>
        <v>#REF!</v>
      </c>
      <c r="CP237" s="38" t="str">
        <f t="shared" si="34"/>
        <v/>
      </c>
    </row>
    <row r="238" spans="1:94" ht="24.75" customHeight="1">
      <c r="A238" s="37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19"/>
      <c r="AC238" s="20"/>
      <c r="AD238" s="20"/>
      <c r="AE238" s="8"/>
      <c r="AF238" s="62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25"/>
      <c r="AU238" s="8"/>
      <c r="AV238" s="57"/>
      <c r="AW238" s="60"/>
      <c r="AX238" s="8"/>
      <c r="AY238" s="14"/>
      <c r="AZ238" s="24"/>
      <c r="BA238" s="25"/>
      <c r="BB238" s="97"/>
      <c r="BC238" s="24"/>
      <c r="BD238" s="25"/>
      <c r="BE238" s="97"/>
      <c r="BF238" s="24"/>
      <c r="BG238" s="25"/>
      <c r="BH238" s="97"/>
      <c r="BI238" s="13" t="s">
        <v>447</v>
      </c>
      <c r="BJ238" s="109" t="s">
        <v>447</v>
      </c>
      <c r="BK238" s="1"/>
      <c r="BL238" s="1"/>
      <c r="BM238" s="1"/>
      <c r="BN238" s="1"/>
      <c r="BO238" s="1"/>
      <c r="CA238" s="29"/>
      <c r="CB238" s="44" t="str">
        <f t="shared" si="35"/>
        <v/>
      </c>
      <c r="CC238" s="45" t="str">
        <f t="shared" si="36"/>
        <v/>
      </c>
      <c r="CD238" s="45" t="str">
        <f t="shared" si="37"/>
        <v/>
      </c>
      <c r="CE238" s="44" t="str">
        <f t="shared" si="38"/>
        <v/>
      </c>
      <c r="CF238" s="45" t="str">
        <f t="shared" si="39"/>
        <v/>
      </c>
      <c r="CG238" s="44" t="e">
        <f>IF(AND(#REF!="",#REF!="",#REF!="",#REF!=""),"",SUM(#REF!,#REF!,#REF!,#REF!,#REF!))</f>
        <v>#REF!</v>
      </c>
      <c r="CH238" s="45" t="str">
        <f t="shared" si="40"/>
        <v/>
      </c>
      <c r="CI238" s="44" t="str">
        <f t="shared" si="41"/>
        <v/>
      </c>
      <c r="CJ238" s="45" t="str">
        <f t="shared" si="42"/>
        <v/>
      </c>
      <c r="CK238" s="44" t="str">
        <f t="shared" si="43"/>
        <v/>
      </c>
      <c r="CL238" s="45" t="str">
        <f t="shared" si="44"/>
        <v/>
      </c>
      <c r="CM238" s="44" t="e">
        <f>IF(AND(#REF!="",#REF!="",#REF!="",#REF!=""),"",SUM(#REF!,#REF!,#REF!,#REF!,#REF!))</f>
        <v>#REF!</v>
      </c>
      <c r="CN238" s="45" t="str">
        <f t="shared" si="45"/>
        <v/>
      </c>
      <c r="CO238" s="38" t="e">
        <f>IF(AND(#REF!="",#REF!="",#REF!="",#REF!=""),"",SUM(#REF!,#REF!,#REF!,#REF!))</f>
        <v>#REF!</v>
      </c>
      <c r="CP238" s="38" t="str">
        <f t="shared" si="34"/>
        <v/>
      </c>
    </row>
    <row r="239" spans="1:94" ht="24.75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19"/>
      <c r="AC239" s="20"/>
      <c r="AD239" s="20"/>
      <c r="AE239" s="8"/>
      <c r="AF239" s="62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25"/>
      <c r="AU239" s="8"/>
      <c r="AV239" s="57"/>
      <c r="AW239" s="60"/>
      <c r="AX239" s="8"/>
      <c r="AY239" s="14"/>
      <c r="AZ239" s="24"/>
      <c r="BA239" s="25"/>
      <c r="BB239" s="97"/>
      <c r="BC239" s="24"/>
      <c r="BD239" s="25"/>
      <c r="BE239" s="97"/>
      <c r="BF239" s="24"/>
      <c r="BG239" s="25"/>
      <c r="BH239" s="97"/>
      <c r="BI239" s="13" t="s">
        <v>447</v>
      </c>
      <c r="BJ239" s="109" t="s">
        <v>447</v>
      </c>
      <c r="BK239" s="1"/>
      <c r="BL239" s="1"/>
      <c r="BM239" s="1"/>
      <c r="BN239" s="1"/>
      <c r="BO239" s="1"/>
      <c r="CA239" s="29"/>
      <c r="CB239" s="44" t="str">
        <f t="shared" si="35"/>
        <v/>
      </c>
      <c r="CC239" s="45" t="str">
        <f t="shared" si="36"/>
        <v/>
      </c>
      <c r="CD239" s="45" t="str">
        <f t="shared" si="37"/>
        <v/>
      </c>
      <c r="CE239" s="44" t="str">
        <f t="shared" si="38"/>
        <v/>
      </c>
      <c r="CF239" s="45" t="str">
        <f t="shared" si="39"/>
        <v/>
      </c>
      <c r="CG239" s="44" t="e">
        <f>IF(AND(#REF!="",#REF!="",#REF!="",#REF!=""),"",SUM(#REF!,#REF!,#REF!,#REF!,#REF!))</f>
        <v>#REF!</v>
      </c>
      <c r="CH239" s="45" t="str">
        <f t="shared" si="40"/>
        <v/>
      </c>
      <c r="CI239" s="44" t="str">
        <f t="shared" si="41"/>
        <v/>
      </c>
      <c r="CJ239" s="45" t="str">
        <f t="shared" si="42"/>
        <v/>
      </c>
      <c r="CK239" s="44" t="str">
        <f t="shared" si="43"/>
        <v/>
      </c>
      <c r="CL239" s="45" t="str">
        <f t="shared" si="44"/>
        <v/>
      </c>
      <c r="CM239" s="44" t="e">
        <f>IF(AND(#REF!="",#REF!="",#REF!="",#REF!=""),"",SUM(#REF!,#REF!,#REF!,#REF!,#REF!))</f>
        <v>#REF!</v>
      </c>
      <c r="CN239" s="45" t="str">
        <f t="shared" si="45"/>
        <v/>
      </c>
      <c r="CO239" s="38" t="e">
        <f>IF(AND(#REF!="",#REF!="",#REF!="",#REF!=""),"",SUM(#REF!,#REF!,#REF!,#REF!))</f>
        <v>#REF!</v>
      </c>
      <c r="CP239" s="38" t="str">
        <f t="shared" si="34"/>
        <v/>
      </c>
    </row>
    <row r="240" spans="1:94" ht="24.75" customHeight="1">
      <c r="A240" s="37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19"/>
      <c r="AC240" s="20"/>
      <c r="AD240" s="20"/>
      <c r="AE240" s="8"/>
      <c r="AF240" s="62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25"/>
      <c r="AU240" s="8"/>
      <c r="AV240" s="57"/>
      <c r="AW240" s="60"/>
      <c r="AX240" s="8"/>
      <c r="AY240" s="14"/>
      <c r="AZ240" s="24"/>
      <c r="BA240" s="25"/>
      <c r="BB240" s="97"/>
      <c r="BC240" s="24"/>
      <c r="BD240" s="25"/>
      <c r="BE240" s="97"/>
      <c r="BF240" s="24"/>
      <c r="BG240" s="25"/>
      <c r="BH240" s="97"/>
      <c r="BI240" s="13" t="s">
        <v>447</v>
      </c>
      <c r="BJ240" s="109" t="s">
        <v>447</v>
      </c>
      <c r="BK240" s="1"/>
      <c r="BL240" s="1"/>
      <c r="BM240" s="1"/>
      <c r="BN240" s="1"/>
      <c r="BO240" s="1"/>
      <c r="CA240" s="29"/>
      <c r="CB240" s="44" t="str">
        <f t="shared" si="35"/>
        <v/>
      </c>
      <c r="CC240" s="45" t="str">
        <f t="shared" si="36"/>
        <v/>
      </c>
      <c r="CD240" s="45" t="str">
        <f t="shared" si="37"/>
        <v/>
      </c>
      <c r="CE240" s="44" t="str">
        <f t="shared" si="38"/>
        <v/>
      </c>
      <c r="CF240" s="45" t="str">
        <f t="shared" si="39"/>
        <v/>
      </c>
      <c r="CG240" s="44" t="e">
        <f>IF(AND(#REF!="",#REF!="",#REF!="",#REF!=""),"",SUM(#REF!,#REF!,#REF!,#REF!,#REF!))</f>
        <v>#REF!</v>
      </c>
      <c r="CH240" s="45" t="str">
        <f t="shared" si="40"/>
        <v/>
      </c>
      <c r="CI240" s="44" t="str">
        <f t="shared" si="41"/>
        <v/>
      </c>
      <c r="CJ240" s="45" t="str">
        <f t="shared" si="42"/>
        <v/>
      </c>
      <c r="CK240" s="44" t="str">
        <f t="shared" si="43"/>
        <v/>
      </c>
      <c r="CL240" s="45" t="str">
        <f t="shared" si="44"/>
        <v/>
      </c>
      <c r="CM240" s="44" t="e">
        <f>IF(AND(#REF!="",#REF!="",#REF!="",#REF!=""),"",SUM(#REF!,#REF!,#REF!,#REF!,#REF!))</f>
        <v>#REF!</v>
      </c>
      <c r="CN240" s="45" t="str">
        <f t="shared" si="45"/>
        <v/>
      </c>
      <c r="CO240" s="38" t="e">
        <f>IF(AND(#REF!="",#REF!="",#REF!="",#REF!=""),"",SUM(#REF!,#REF!,#REF!,#REF!))</f>
        <v>#REF!</v>
      </c>
      <c r="CP240" s="38" t="str">
        <f t="shared" si="34"/>
        <v/>
      </c>
    </row>
    <row r="241" spans="1:94" ht="24.75" customHeight="1">
      <c r="A241" s="37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19"/>
      <c r="AC241" s="20"/>
      <c r="AD241" s="20"/>
      <c r="AE241" s="8"/>
      <c r="AF241" s="62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25"/>
      <c r="AU241" s="8"/>
      <c r="AV241" s="57"/>
      <c r="AW241" s="60"/>
      <c r="AX241" s="8"/>
      <c r="AY241" s="14"/>
      <c r="AZ241" s="24"/>
      <c r="BA241" s="25"/>
      <c r="BB241" s="97"/>
      <c r="BC241" s="24"/>
      <c r="BD241" s="25"/>
      <c r="BE241" s="97"/>
      <c r="BF241" s="24"/>
      <c r="BG241" s="25"/>
      <c r="BH241" s="97"/>
      <c r="BI241" s="13" t="s">
        <v>447</v>
      </c>
      <c r="BJ241" s="109" t="s">
        <v>447</v>
      </c>
      <c r="BK241" s="1"/>
      <c r="BL241" s="1"/>
      <c r="BM241" s="1"/>
      <c r="BN241" s="1"/>
      <c r="BO241" s="1"/>
      <c r="CA241" s="29"/>
      <c r="CB241" s="44" t="str">
        <f t="shared" si="35"/>
        <v/>
      </c>
      <c r="CC241" s="45" t="str">
        <f t="shared" si="36"/>
        <v/>
      </c>
      <c r="CD241" s="45" t="str">
        <f t="shared" si="37"/>
        <v/>
      </c>
      <c r="CE241" s="44" t="str">
        <f t="shared" si="38"/>
        <v/>
      </c>
      <c r="CF241" s="45" t="str">
        <f t="shared" si="39"/>
        <v/>
      </c>
      <c r="CG241" s="44" t="e">
        <f>IF(AND(#REF!="",#REF!="",#REF!="",#REF!=""),"",SUM(#REF!,#REF!,#REF!,#REF!,#REF!))</f>
        <v>#REF!</v>
      </c>
      <c r="CH241" s="45" t="str">
        <f t="shared" si="40"/>
        <v/>
      </c>
      <c r="CI241" s="44" t="str">
        <f t="shared" si="41"/>
        <v/>
      </c>
      <c r="CJ241" s="45" t="str">
        <f t="shared" si="42"/>
        <v/>
      </c>
      <c r="CK241" s="44" t="str">
        <f t="shared" si="43"/>
        <v/>
      </c>
      <c r="CL241" s="45" t="str">
        <f t="shared" si="44"/>
        <v/>
      </c>
      <c r="CM241" s="44" t="e">
        <f>IF(AND(#REF!="",#REF!="",#REF!="",#REF!=""),"",SUM(#REF!,#REF!,#REF!,#REF!,#REF!))</f>
        <v>#REF!</v>
      </c>
      <c r="CN241" s="45" t="str">
        <f t="shared" si="45"/>
        <v/>
      </c>
      <c r="CO241" s="38" t="e">
        <f>IF(AND(#REF!="",#REF!="",#REF!="",#REF!=""),"",SUM(#REF!,#REF!,#REF!,#REF!))</f>
        <v>#REF!</v>
      </c>
      <c r="CP241" s="38" t="str">
        <f t="shared" si="34"/>
        <v/>
      </c>
    </row>
    <row r="242" spans="1:94" ht="24.75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19"/>
      <c r="AC242" s="20"/>
      <c r="AD242" s="20"/>
      <c r="AE242" s="8"/>
      <c r="AF242" s="62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25"/>
      <c r="AU242" s="8"/>
      <c r="AV242" s="57"/>
      <c r="AW242" s="60"/>
      <c r="AX242" s="8"/>
      <c r="AY242" s="14"/>
      <c r="AZ242" s="24"/>
      <c r="BA242" s="25"/>
      <c r="BB242" s="97"/>
      <c r="BC242" s="24"/>
      <c r="BD242" s="25"/>
      <c r="BE242" s="97"/>
      <c r="BF242" s="24"/>
      <c r="BG242" s="25"/>
      <c r="BH242" s="97"/>
      <c r="BI242" s="13" t="s">
        <v>447</v>
      </c>
      <c r="BJ242" s="109" t="s">
        <v>447</v>
      </c>
      <c r="BK242" s="1"/>
      <c r="BL242" s="1"/>
      <c r="BM242" s="1"/>
      <c r="BN242" s="1"/>
      <c r="BO242" s="1"/>
      <c r="CA242" s="29"/>
      <c r="CB242" s="44" t="str">
        <f t="shared" si="35"/>
        <v/>
      </c>
      <c r="CC242" s="45" t="str">
        <f t="shared" si="36"/>
        <v/>
      </c>
      <c r="CD242" s="45" t="str">
        <f t="shared" si="37"/>
        <v/>
      </c>
      <c r="CE242" s="44" t="str">
        <f t="shared" si="38"/>
        <v/>
      </c>
      <c r="CF242" s="45" t="str">
        <f t="shared" si="39"/>
        <v/>
      </c>
      <c r="CG242" s="44" t="e">
        <f>IF(AND(#REF!="",#REF!="",#REF!="",#REF!=""),"",SUM(#REF!,#REF!,#REF!,#REF!,#REF!))</f>
        <v>#REF!</v>
      </c>
      <c r="CH242" s="45" t="str">
        <f t="shared" si="40"/>
        <v/>
      </c>
      <c r="CI242" s="44" t="str">
        <f t="shared" si="41"/>
        <v/>
      </c>
      <c r="CJ242" s="45" t="str">
        <f t="shared" si="42"/>
        <v/>
      </c>
      <c r="CK242" s="44" t="str">
        <f t="shared" si="43"/>
        <v/>
      </c>
      <c r="CL242" s="45" t="str">
        <f t="shared" si="44"/>
        <v/>
      </c>
      <c r="CM242" s="44" t="e">
        <f>IF(AND(#REF!="",#REF!="",#REF!="",#REF!=""),"",SUM(#REF!,#REF!,#REF!,#REF!,#REF!))</f>
        <v>#REF!</v>
      </c>
      <c r="CN242" s="45" t="str">
        <f t="shared" si="45"/>
        <v/>
      </c>
      <c r="CO242" s="38" t="e">
        <f>IF(AND(#REF!="",#REF!="",#REF!="",#REF!=""),"",SUM(#REF!,#REF!,#REF!,#REF!))</f>
        <v>#REF!</v>
      </c>
      <c r="CP242" s="38" t="str">
        <f t="shared" si="34"/>
        <v/>
      </c>
    </row>
    <row r="243" spans="1:94" ht="24.75" customHeight="1">
      <c r="A243" s="37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19"/>
      <c r="AC243" s="20"/>
      <c r="AD243" s="20"/>
      <c r="AE243" s="8"/>
      <c r="AF243" s="62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25"/>
      <c r="AU243" s="8"/>
      <c r="AV243" s="57"/>
      <c r="AW243" s="60"/>
      <c r="AX243" s="8"/>
      <c r="AY243" s="14"/>
      <c r="AZ243" s="24"/>
      <c r="BA243" s="25"/>
      <c r="BB243" s="97"/>
      <c r="BC243" s="24"/>
      <c r="BD243" s="25"/>
      <c r="BE243" s="97"/>
      <c r="BF243" s="24"/>
      <c r="BG243" s="25"/>
      <c r="BH243" s="97"/>
      <c r="BI243" s="13" t="s">
        <v>447</v>
      </c>
      <c r="BJ243" s="109" t="s">
        <v>447</v>
      </c>
      <c r="BK243" s="1"/>
      <c r="BL243" s="1"/>
      <c r="BM243" s="1"/>
      <c r="BN243" s="1"/>
      <c r="BO243" s="1"/>
      <c r="CA243" s="29"/>
      <c r="CB243" s="44" t="str">
        <f t="shared" si="35"/>
        <v/>
      </c>
      <c r="CC243" s="45" t="str">
        <f t="shared" si="36"/>
        <v/>
      </c>
      <c r="CD243" s="45" t="str">
        <f t="shared" si="37"/>
        <v/>
      </c>
      <c r="CE243" s="44" t="str">
        <f t="shared" si="38"/>
        <v/>
      </c>
      <c r="CF243" s="45" t="str">
        <f t="shared" si="39"/>
        <v/>
      </c>
      <c r="CG243" s="44" t="e">
        <f>IF(AND(#REF!="",#REF!="",#REF!="",#REF!=""),"",SUM(#REF!,#REF!,#REF!,#REF!,#REF!))</f>
        <v>#REF!</v>
      </c>
      <c r="CH243" s="45" t="str">
        <f t="shared" si="40"/>
        <v/>
      </c>
      <c r="CI243" s="44" t="str">
        <f t="shared" si="41"/>
        <v/>
      </c>
      <c r="CJ243" s="45" t="str">
        <f t="shared" si="42"/>
        <v/>
      </c>
      <c r="CK243" s="44" t="str">
        <f t="shared" si="43"/>
        <v/>
      </c>
      <c r="CL243" s="45" t="str">
        <f t="shared" si="44"/>
        <v/>
      </c>
      <c r="CM243" s="44" t="e">
        <f>IF(AND(#REF!="",#REF!="",#REF!="",#REF!=""),"",SUM(#REF!,#REF!,#REF!,#REF!,#REF!))</f>
        <v>#REF!</v>
      </c>
      <c r="CN243" s="45" t="str">
        <f t="shared" si="45"/>
        <v/>
      </c>
      <c r="CO243" s="38" t="e">
        <f>IF(AND(#REF!="",#REF!="",#REF!="",#REF!=""),"",SUM(#REF!,#REF!,#REF!,#REF!))</f>
        <v>#REF!</v>
      </c>
      <c r="CP243" s="38" t="str">
        <f t="shared" si="34"/>
        <v/>
      </c>
    </row>
    <row r="244" spans="1:94" ht="24.75" customHeight="1">
      <c r="A244" s="37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19"/>
      <c r="AC244" s="20"/>
      <c r="AD244" s="20"/>
      <c r="AE244" s="8"/>
      <c r="AF244" s="62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25"/>
      <c r="AU244" s="8"/>
      <c r="AV244" s="57"/>
      <c r="AW244" s="60"/>
      <c r="AX244" s="8"/>
      <c r="AY244" s="14"/>
      <c r="AZ244" s="24"/>
      <c r="BA244" s="25"/>
      <c r="BB244" s="97"/>
      <c r="BC244" s="24"/>
      <c r="BD244" s="25"/>
      <c r="BE244" s="97"/>
      <c r="BF244" s="24"/>
      <c r="BG244" s="25"/>
      <c r="BH244" s="97"/>
      <c r="BI244" s="13" t="s">
        <v>447</v>
      </c>
      <c r="BJ244" s="109" t="s">
        <v>447</v>
      </c>
      <c r="BK244" s="1"/>
      <c r="BL244" s="1"/>
      <c r="BM244" s="1"/>
      <c r="BN244" s="1"/>
      <c r="BO244" s="1"/>
      <c r="CA244" s="29"/>
      <c r="CB244" s="44" t="str">
        <f t="shared" si="35"/>
        <v/>
      </c>
      <c r="CC244" s="45" t="str">
        <f t="shared" si="36"/>
        <v/>
      </c>
      <c r="CD244" s="45" t="str">
        <f t="shared" si="37"/>
        <v/>
      </c>
      <c r="CE244" s="44" t="str">
        <f t="shared" si="38"/>
        <v/>
      </c>
      <c r="CF244" s="45" t="str">
        <f t="shared" si="39"/>
        <v/>
      </c>
      <c r="CG244" s="44" t="e">
        <f>IF(AND(#REF!="",#REF!="",#REF!="",#REF!=""),"",SUM(#REF!,#REF!,#REF!,#REF!,#REF!))</f>
        <v>#REF!</v>
      </c>
      <c r="CH244" s="45" t="str">
        <f t="shared" si="40"/>
        <v/>
      </c>
      <c r="CI244" s="44" t="str">
        <f t="shared" si="41"/>
        <v/>
      </c>
      <c r="CJ244" s="45" t="str">
        <f t="shared" si="42"/>
        <v/>
      </c>
      <c r="CK244" s="44" t="str">
        <f t="shared" si="43"/>
        <v/>
      </c>
      <c r="CL244" s="45" t="str">
        <f t="shared" si="44"/>
        <v/>
      </c>
      <c r="CM244" s="44" t="e">
        <f>IF(AND(#REF!="",#REF!="",#REF!="",#REF!=""),"",SUM(#REF!,#REF!,#REF!,#REF!,#REF!))</f>
        <v>#REF!</v>
      </c>
      <c r="CN244" s="45" t="str">
        <f t="shared" si="45"/>
        <v/>
      </c>
      <c r="CO244" s="38" t="e">
        <f>IF(AND(#REF!="",#REF!="",#REF!="",#REF!=""),"",SUM(#REF!,#REF!,#REF!,#REF!))</f>
        <v>#REF!</v>
      </c>
      <c r="CP244" s="38" t="str">
        <f t="shared" si="34"/>
        <v/>
      </c>
    </row>
    <row r="245" spans="1:94" ht="24.75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19"/>
      <c r="AC245" s="20"/>
      <c r="AD245" s="20"/>
      <c r="AE245" s="8"/>
      <c r="AF245" s="62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25"/>
      <c r="AU245" s="8"/>
      <c r="AV245" s="57"/>
      <c r="AW245" s="60"/>
      <c r="AX245" s="8"/>
      <c r="AY245" s="14"/>
      <c r="AZ245" s="24"/>
      <c r="BA245" s="25"/>
      <c r="BB245" s="97"/>
      <c r="BC245" s="24"/>
      <c r="BD245" s="25"/>
      <c r="BE245" s="97"/>
      <c r="BF245" s="24"/>
      <c r="BG245" s="25"/>
      <c r="BH245" s="97"/>
      <c r="BI245" s="13" t="s">
        <v>447</v>
      </c>
      <c r="BJ245" s="109" t="s">
        <v>447</v>
      </c>
      <c r="BK245" s="1"/>
      <c r="BL245" s="1"/>
      <c r="BM245" s="1"/>
      <c r="BN245" s="1"/>
      <c r="BO245" s="1"/>
      <c r="CA245" s="29"/>
      <c r="CB245" s="44" t="str">
        <f t="shared" si="35"/>
        <v/>
      </c>
      <c r="CC245" s="45" t="str">
        <f t="shared" si="36"/>
        <v/>
      </c>
      <c r="CD245" s="45" t="str">
        <f t="shared" si="37"/>
        <v/>
      </c>
      <c r="CE245" s="44" t="str">
        <f t="shared" si="38"/>
        <v/>
      </c>
      <c r="CF245" s="45" t="str">
        <f t="shared" si="39"/>
        <v/>
      </c>
      <c r="CG245" s="44" t="e">
        <f>IF(AND(#REF!="",#REF!="",#REF!="",#REF!=""),"",SUM(#REF!,#REF!,#REF!,#REF!,#REF!))</f>
        <v>#REF!</v>
      </c>
      <c r="CH245" s="45" t="str">
        <f t="shared" si="40"/>
        <v/>
      </c>
      <c r="CI245" s="44" t="str">
        <f t="shared" si="41"/>
        <v/>
      </c>
      <c r="CJ245" s="45" t="str">
        <f t="shared" si="42"/>
        <v/>
      </c>
      <c r="CK245" s="44" t="str">
        <f t="shared" si="43"/>
        <v/>
      </c>
      <c r="CL245" s="45" t="str">
        <f t="shared" si="44"/>
        <v/>
      </c>
      <c r="CM245" s="44" t="e">
        <f>IF(AND(#REF!="",#REF!="",#REF!="",#REF!=""),"",SUM(#REF!,#REF!,#REF!,#REF!,#REF!))</f>
        <v>#REF!</v>
      </c>
      <c r="CN245" s="45" t="str">
        <f t="shared" si="45"/>
        <v/>
      </c>
      <c r="CO245" s="38" t="e">
        <f>IF(AND(#REF!="",#REF!="",#REF!="",#REF!=""),"",SUM(#REF!,#REF!,#REF!,#REF!))</f>
        <v>#REF!</v>
      </c>
      <c r="CP245" s="38" t="str">
        <f t="shared" si="34"/>
        <v/>
      </c>
    </row>
    <row r="246" spans="1:94" ht="24.75" customHeight="1">
      <c r="A246" s="37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19"/>
      <c r="AC246" s="20"/>
      <c r="AD246" s="20"/>
      <c r="AE246" s="8"/>
      <c r="AF246" s="62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25"/>
      <c r="AU246" s="8"/>
      <c r="AV246" s="57"/>
      <c r="AW246" s="60"/>
      <c r="AX246" s="8"/>
      <c r="AY246" s="14"/>
      <c r="AZ246" s="24"/>
      <c r="BA246" s="25"/>
      <c r="BB246" s="97"/>
      <c r="BC246" s="24"/>
      <c r="BD246" s="25"/>
      <c r="BE246" s="97"/>
      <c r="BF246" s="24"/>
      <c r="BG246" s="25"/>
      <c r="BH246" s="97"/>
      <c r="BI246" s="13" t="s">
        <v>447</v>
      </c>
      <c r="BJ246" s="109" t="s">
        <v>447</v>
      </c>
      <c r="BK246" s="1"/>
      <c r="BL246" s="1"/>
      <c r="BM246" s="1"/>
      <c r="BN246" s="1"/>
      <c r="BO246" s="1"/>
      <c r="CA246" s="29"/>
      <c r="CB246" s="44" t="str">
        <f t="shared" si="35"/>
        <v/>
      </c>
      <c r="CC246" s="45" t="str">
        <f t="shared" si="36"/>
        <v/>
      </c>
      <c r="CD246" s="45" t="str">
        <f t="shared" si="37"/>
        <v/>
      </c>
      <c r="CE246" s="44" t="str">
        <f t="shared" si="38"/>
        <v/>
      </c>
      <c r="CF246" s="45" t="str">
        <f t="shared" si="39"/>
        <v/>
      </c>
      <c r="CG246" s="44" t="e">
        <f>IF(AND(#REF!="",#REF!="",#REF!="",#REF!=""),"",SUM(#REF!,#REF!,#REF!,#REF!,#REF!))</f>
        <v>#REF!</v>
      </c>
      <c r="CH246" s="45" t="str">
        <f t="shared" si="40"/>
        <v/>
      </c>
      <c r="CI246" s="44" t="str">
        <f t="shared" si="41"/>
        <v/>
      </c>
      <c r="CJ246" s="45" t="str">
        <f t="shared" si="42"/>
        <v/>
      </c>
      <c r="CK246" s="44" t="str">
        <f t="shared" si="43"/>
        <v/>
      </c>
      <c r="CL246" s="45" t="str">
        <f t="shared" si="44"/>
        <v/>
      </c>
      <c r="CM246" s="44" t="e">
        <f>IF(AND(#REF!="",#REF!="",#REF!="",#REF!=""),"",SUM(#REF!,#REF!,#REF!,#REF!,#REF!))</f>
        <v>#REF!</v>
      </c>
      <c r="CN246" s="45" t="str">
        <f t="shared" si="45"/>
        <v/>
      </c>
      <c r="CO246" s="38" t="e">
        <f>IF(AND(#REF!="",#REF!="",#REF!="",#REF!=""),"",SUM(#REF!,#REF!,#REF!,#REF!))</f>
        <v>#REF!</v>
      </c>
      <c r="CP246" s="38" t="str">
        <f t="shared" si="34"/>
        <v/>
      </c>
    </row>
    <row r="247" spans="1:94" ht="24.75" customHeight="1">
      <c r="A247" s="37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19"/>
      <c r="AC247" s="20"/>
      <c r="AD247" s="20"/>
      <c r="AE247" s="8"/>
      <c r="AF247" s="62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25"/>
      <c r="AU247" s="8"/>
      <c r="AV247" s="57"/>
      <c r="AW247" s="60"/>
      <c r="AX247" s="8"/>
      <c r="AY247" s="14"/>
      <c r="AZ247" s="24"/>
      <c r="BA247" s="25"/>
      <c r="BB247" s="97"/>
      <c r="BC247" s="24"/>
      <c r="BD247" s="25"/>
      <c r="BE247" s="97"/>
      <c r="BF247" s="24"/>
      <c r="BG247" s="25"/>
      <c r="BH247" s="97"/>
      <c r="BI247" s="13" t="s">
        <v>447</v>
      </c>
      <c r="BJ247" s="109" t="s">
        <v>447</v>
      </c>
      <c r="BK247" s="1"/>
      <c r="BL247" s="1"/>
      <c r="BM247" s="1"/>
      <c r="BN247" s="1"/>
      <c r="BO247" s="1"/>
      <c r="CA247" s="29"/>
      <c r="CB247" s="44" t="str">
        <f t="shared" si="35"/>
        <v/>
      </c>
      <c r="CC247" s="45" t="str">
        <f t="shared" si="36"/>
        <v/>
      </c>
      <c r="CD247" s="45" t="str">
        <f t="shared" si="37"/>
        <v/>
      </c>
      <c r="CE247" s="44" t="str">
        <f t="shared" si="38"/>
        <v/>
      </c>
      <c r="CF247" s="45" t="str">
        <f t="shared" si="39"/>
        <v/>
      </c>
      <c r="CG247" s="44" t="e">
        <f>IF(AND(#REF!="",#REF!="",#REF!="",#REF!=""),"",SUM(#REF!,#REF!,#REF!,#REF!,#REF!))</f>
        <v>#REF!</v>
      </c>
      <c r="CH247" s="45" t="str">
        <f t="shared" si="40"/>
        <v/>
      </c>
      <c r="CI247" s="44" t="str">
        <f t="shared" si="41"/>
        <v/>
      </c>
      <c r="CJ247" s="45" t="str">
        <f t="shared" si="42"/>
        <v/>
      </c>
      <c r="CK247" s="44" t="str">
        <f t="shared" si="43"/>
        <v/>
      </c>
      <c r="CL247" s="45" t="str">
        <f t="shared" si="44"/>
        <v/>
      </c>
      <c r="CM247" s="44" t="e">
        <f>IF(AND(#REF!="",#REF!="",#REF!="",#REF!=""),"",SUM(#REF!,#REF!,#REF!,#REF!,#REF!))</f>
        <v>#REF!</v>
      </c>
      <c r="CN247" s="45" t="str">
        <f t="shared" si="45"/>
        <v/>
      </c>
      <c r="CO247" s="38" t="e">
        <f>IF(AND(#REF!="",#REF!="",#REF!="",#REF!=""),"",SUM(#REF!,#REF!,#REF!,#REF!))</f>
        <v>#REF!</v>
      </c>
      <c r="CP247" s="38" t="str">
        <f t="shared" si="34"/>
        <v/>
      </c>
    </row>
    <row r="248" spans="1:94" ht="24.75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19"/>
      <c r="AC248" s="20"/>
      <c r="AD248" s="20"/>
      <c r="AE248" s="8"/>
      <c r="AF248" s="62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25"/>
      <c r="AU248" s="8"/>
      <c r="AV248" s="57"/>
      <c r="AW248" s="60"/>
      <c r="AX248" s="8"/>
      <c r="AY248" s="14"/>
      <c r="AZ248" s="24"/>
      <c r="BA248" s="25"/>
      <c r="BB248" s="97"/>
      <c r="BC248" s="24"/>
      <c r="BD248" s="25"/>
      <c r="BE248" s="97"/>
      <c r="BF248" s="24"/>
      <c r="BG248" s="25"/>
      <c r="BH248" s="97"/>
      <c r="BI248" s="13" t="s">
        <v>447</v>
      </c>
      <c r="BJ248" s="109" t="s">
        <v>447</v>
      </c>
      <c r="BK248" s="1"/>
      <c r="BL248" s="1"/>
      <c r="BM248" s="1"/>
      <c r="BN248" s="1"/>
      <c r="BO248" s="1"/>
      <c r="CA248" s="29"/>
      <c r="CB248" s="44" t="str">
        <f t="shared" si="35"/>
        <v/>
      </c>
      <c r="CC248" s="45" t="str">
        <f t="shared" si="36"/>
        <v/>
      </c>
      <c r="CD248" s="45" t="str">
        <f t="shared" si="37"/>
        <v/>
      </c>
      <c r="CE248" s="44" t="str">
        <f t="shared" si="38"/>
        <v/>
      </c>
      <c r="CF248" s="45" t="str">
        <f t="shared" si="39"/>
        <v/>
      </c>
      <c r="CG248" s="44" t="e">
        <f>IF(AND(#REF!="",#REF!="",#REF!="",#REF!=""),"",SUM(#REF!,#REF!,#REF!,#REF!,#REF!))</f>
        <v>#REF!</v>
      </c>
      <c r="CH248" s="45" t="str">
        <f t="shared" si="40"/>
        <v/>
      </c>
      <c r="CI248" s="44" t="str">
        <f t="shared" si="41"/>
        <v/>
      </c>
      <c r="CJ248" s="45" t="str">
        <f t="shared" si="42"/>
        <v/>
      </c>
      <c r="CK248" s="44" t="str">
        <f t="shared" si="43"/>
        <v/>
      </c>
      <c r="CL248" s="45" t="str">
        <f t="shared" si="44"/>
        <v/>
      </c>
      <c r="CM248" s="44" t="e">
        <f>IF(AND(#REF!="",#REF!="",#REF!="",#REF!=""),"",SUM(#REF!,#REF!,#REF!,#REF!,#REF!))</f>
        <v>#REF!</v>
      </c>
      <c r="CN248" s="45" t="str">
        <f t="shared" si="45"/>
        <v/>
      </c>
      <c r="CO248" s="38" t="e">
        <f>IF(AND(#REF!="",#REF!="",#REF!="",#REF!=""),"",SUM(#REF!,#REF!,#REF!,#REF!))</f>
        <v>#REF!</v>
      </c>
      <c r="CP248" s="38" t="str">
        <f t="shared" si="34"/>
        <v/>
      </c>
    </row>
    <row r="249" spans="1:94" ht="24.75" customHeight="1">
      <c r="A249" s="37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19"/>
      <c r="AC249" s="20"/>
      <c r="AD249" s="20"/>
      <c r="AE249" s="8"/>
      <c r="AF249" s="62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25"/>
      <c r="AU249" s="8"/>
      <c r="AV249" s="57"/>
      <c r="AW249" s="60"/>
      <c r="AX249" s="8"/>
      <c r="AY249" s="14"/>
      <c r="AZ249" s="24"/>
      <c r="BA249" s="25"/>
      <c r="BB249" s="97"/>
      <c r="BC249" s="24"/>
      <c r="BD249" s="25"/>
      <c r="BE249" s="97"/>
      <c r="BF249" s="24"/>
      <c r="BG249" s="25"/>
      <c r="BH249" s="97"/>
      <c r="BI249" s="13" t="s">
        <v>447</v>
      </c>
      <c r="BJ249" s="109" t="s">
        <v>447</v>
      </c>
      <c r="BK249" s="1"/>
      <c r="BL249" s="1"/>
      <c r="BM249" s="1"/>
      <c r="BN249" s="1"/>
      <c r="BO249" s="1"/>
      <c r="CA249" s="29"/>
      <c r="CB249" s="44" t="str">
        <f t="shared" si="35"/>
        <v/>
      </c>
      <c r="CC249" s="45" t="str">
        <f t="shared" si="36"/>
        <v/>
      </c>
      <c r="CD249" s="45" t="str">
        <f t="shared" si="37"/>
        <v/>
      </c>
      <c r="CE249" s="44" t="str">
        <f t="shared" si="38"/>
        <v/>
      </c>
      <c r="CF249" s="45" t="str">
        <f t="shared" si="39"/>
        <v/>
      </c>
      <c r="CG249" s="44" t="e">
        <f>IF(AND(#REF!="",#REF!="",#REF!="",#REF!=""),"",SUM(#REF!,#REF!,#REF!,#REF!,#REF!))</f>
        <v>#REF!</v>
      </c>
      <c r="CH249" s="45" t="str">
        <f t="shared" si="40"/>
        <v/>
      </c>
      <c r="CI249" s="44" t="str">
        <f t="shared" si="41"/>
        <v/>
      </c>
      <c r="CJ249" s="45" t="str">
        <f t="shared" si="42"/>
        <v/>
      </c>
      <c r="CK249" s="44" t="str">
        <f t="shared" si="43"/>
        <v/>
      </c>
      <c r="CL249" s="45" t="str">
        <f t="shared" si="44"/>
        <v/>
      </c>
      <c r="CM249" s="44" t="e">
        <f>IF(AND(#REF!="",#REF!="",#REF!="",#REF!=""),"",SUM(#REF!,#REF!,#REF!,#REF!,#REF!))</f>
        <v>#REF!</v>
      </c>
      <c r="CN249" s="45" t="str">
        <f t="shared" si="45"/>
        <v/>
      </c>
      <c r="CO249" s="38" t="e">
        <f>IF(AND(#REF!="",#REF!="",#REF!="",#REF!=""),"",SUM(#REF!,#REF!,#REF!,#REF!))</f>
        <v>#REF!</v>
      </c>
      <c r="CP249" s="38" t="str">
        <f t="shared" si="34"/>
        <v/>
      </c>
    </row>
    <row r="250" spans="1:94" ht="24.75" customHeight="1">
      <c r="A250" s="37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19"/>
      <c r="AC250" s="20"/>
      <c r="AD250" s="20"/>
      <c r="AE250" s="8"/>
      <c r="AF250" s="62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25"/>
      <c r="AU250" s="8"/>
      <c r="AV250" s="57"/>
      <c r="AW250" s="60"/>
      <c r="AX250" s="8"/>
      <c r="AY250" s="14"/>
      <c r="AZ250" s="24"/>
      <c r="BA250" s="25"/>
      <c r="BB250" s="97"/>
      <c r="BC250" s="24"/>
      <c r="BD250" s="25"/>
      <c r="BE250" s="97"/>
      <c r="BF250" s="24"/>
      <c r="BG250" s="25"/>
      <c r="BH250" s="97"/>
      <c r="BI250" s="13" t="s">
        <v>447</v>
      </c>
      <c r="BJ250" s="109" t="s">
        <v>447</v>
      </c>
      <c r="BK250" s="1"/>
      <c r="BL250" s="1"/>
      <c r="BM250" s="1"/>
      <c r="BN250" s="1"/>
      <c r="BO250" s="1"/>
      <c r="CA250" s="29"/>
      <c r="CB250" s="44" t="str">
        <f t="shared" si="35"/>
        <v/>
      </c>
      <c r="CC250" s="45" t="str">
        <f t="shared" si="36"/>
        <v/>
      </c>
      <c r="CD250" s="45" t="str">
        <f t="shared" si="37"/>
        <v/>
      </c>
      <c r="CE250" s="44" t="str">
        <f t="shared" si="38"/>
        <v/>
      </c>
      <c r="CF250" s="45" t="str">
        <f t="shared" si="39"/>
        <v/>
      </c>
      <c r="CG250" s="44" t="e">
        <f>IF(AND(#REF!="",#REF!="",#REF!="",#REF!=""),"",SUM(#REF!,#REF!,#REF!,#REF!,#REF!))</f>
        <v>#REF!</v>
      </c>
      <c r="CH250" s="45" t="str">
        <f t="shared" si="40"/>
        <v/>
      </c>
      <c r="CI250" s="44" t="str">
        <f t="shared" si="41"/>
        <v/>
      </c>
      <c r="CJ250" s="45" t="str">
        <f t="shared" si="42"/>
        <v/>
      </c>
      <c r="CK250" s="44" t="str">
        <f t="shared" si="43"/>
        <v/>
      </c>
      <c r="CL250" s="45" t="str">
        <f t="shared" si="44"/>
        <v/>
      </c>
      <c r="CM250" s="44" t="e">
        <f>IF(AND(#REF!="",#REF!="",#REF!="",#REF!=""),"",SUM(#REF!,#REF!,#REF!,#REF!,#REF!))</f>
        <v>#REF!</v>
      </c>
      <c r="CN250" s="45" t="str">
        <f t="shared" si="45"/>
        <v/>
      </c>
      <c r="CO250" s="38" t="e">
        <f>IF(AND(#REF!="",#REF!="",#REF!="",#REF!=""),"",SUM(#REF!,#REF!,#REF!,#REF!))</f>
        <v>#REF!</v>
      </c>
      <c r="CP250" s="38" t="str">
        <f t="shared" si="34"/>
        <v/>
      </c>
    </row>
    <row r="251" spans="1:94" ht="24.75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19"/>
      <c r="AC251" s="20"/>
      <c r="AD251" s="20"/>
      <c r="AE251" s="8"/>
      <c r="AF251" s="62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25"/>
      <c r="AU251" s="8"/>
      <c r="AV251" s="57"/>
      <c r="AW251" s="60"/>
      <c r="AX251" s="8"/>
      <c r="AY251" s="14"/>
      <c r="AZ251" s="24"/>
      <c r="BA251" s="25"/>
      <c r="BB251" s="97"/>
      <c r="BC251" s="24"/>
      <c r="BD251" s="25"/>
      <c r="BE251" s="97"/>
      <c r="BF251" s="24"/>
      <c r="BG251" s="25"/>
      <c r="BH251" s="97"/>
      <c r="BI251" s="13" t="s">
        <v>447</v>
      </c>
      <c r="BJ251" s="109" t="s">
        <v>447</v>
      </c>
      <c r="BK251" s="1"/>
      <c r="BL251" s="1"/>
      <c r="BM251" s="1"/>
      <c r="BN251" s="1"/>
      <c r="BO251" s="1"/>
      <c r="CA251" s="29"/>
      <c r="CB251" s="44" t="str">
        <f t="shared" si="35"/>
        <v/>
      </c>
      <c r="CC251" s="45" t="str">
        <f t="shared" si="36"/>
        <v/>
      </c>
      <c r="CD251" s="45" t="str">
        <f t="shared" si="37"/>
        <v/>
      </c>
      <c r="CE251" s="44" t="str">
        <f t="shared" si="38"/>
        <v/>
      </c>
      <c r="CF251" s="45" t="str">
        <f t="shared" si="39"/>
        <v/>
      </c>
      <c r="CG251" s="44" t="e">
        <f>IF(AND(#REF!="",#REF!="",#REF!="",#REF!=""),"",SUM(#REF!,#REF!,#REF!,#REF!,#REF!))</f>
        <v>#REF!</v>
      </c>
      <c r="CH251" s="45" t="str">
        <f t="shared" si="40"/>
        <v/>
      </c>
      <c r="CI251" s="44" t="str">
        <f t="shared" si="41"/>
        <v/>
      </c>
      <c r="CJ251" s="45" t="str">
        <f t="shared" si="42"/>
        <v/>
      </c>
      <c r="CK251" s="44" t="str">
        <f t="shared" si="43"/>
        <v/>
      </c>
      <c r="CL251" s="45" t="str">
        <f t="shared" si="44"/>
        <v/>
      </c>
      <c r="CM251" s="44" t="e">
        <f>IF(AND(#REF!="",#REF!="",#REF!="",#REF!=""),"",SUM(#REF!,#REF!,#REF!,#REF!,#REF!))</f>
        <v>#REF!</v>
      </c>
      <c r="CN251" s="45" t="str">
        <f t="shared" si="45"/>
        <v/>
      </c>
      <c r="CO251" s="38" t="e">
        <f>IF(AND(#REF!="",#REF!="",#REF!="",#REF!=""),"",SUM(#REF!,#REF!,#REF!,#REF!))</f>
        <v>#REF!</v>
      </c>
      <c r="CP251" s="38" t="str">
        <f t="shared" si="34"/>
        <v/>
      </c>
    </row>
    <row r="252" spans="1:94" ht="24.75" customHeight="1">
      <c r="A252" s="37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19"/>
      <c r="AC252" s="20"/>
      <c r="AD252" s="20"/>
      <c r="AE252" s="8"/>
      <c r="AF252" s="62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25"/>
      <c r="AU252" s="8"/>
      <c r="AV252" s="57"/>
      <c r="AW252" s="60"/>
      <c r="AX252" s="8"/>
      <c r="AY252" s="14"/>
      <c r="AZ252" s="24"/>
      <c r="BA252" s="25"/>
      <c r="BB252" s="97"/>
      <c r="BC252" s="24"/>
      <c r="BD252" s="25"/>
      <c r="BE252" s="97"/>
      <c r="BF252" s="24"/>
      <c r="BG252" s="25"/>
      <c r="BH252" s="97"/>
      <c r="BI252" s="13" t="s">
        <v>447</v>
      </c>
      <c r="BJ252" s="109" t="s">
        <v>447</v>
      </c>
      <c r="BK252" s="1"/>
      <c r="BL252" s="1"/>
      <c r="BM252" s="1"/>
      <c r="BN252" s="1"/>
      <c r="BO252" s="1"/>
      <c r="CA252" s="29"/>
      <c r="CB252" s="44" t="str">
        <f t="shared" si="35"/>
        <v/>
      </c>
      <c r="CC252" s="45" t="str">
        <f t="shared" si="36"/>
        <v/>
      </c>
      <c r="CD252" s="45" t="str">
        <f t="shared" si="37"/>
        <v/>
      </c>
      <c r="CE252" s="44" t="str">
        <f t="shared" si="38"/>
        <v/>
      </c>
      <c r="CF252" s="45" t="str">
        <f t="shared" si="39"/>
        <v/>
      </c>
      <c r="CG252" s="44" t="e">
        <f>IF(AND(#REF!="",#REF!="",#REF!="",#REF!=""),"",SUM(#REF!,#REF!,#REF!,#REF!,#REF!))</f>
        <v>#REF!</v>
      </c>
      <c r="CH252" s="45" t="str">
        <f t="shared" si="40"/>
        <v/>
      </c>
      <c r="CI252" s="44" t="str">
        <f t="shared" si="41"/>
        <v/>
      </c>
      <c r="CJ252" s="45" t="str">
        <f t="shared" si="42"/>
        <v/>
      </c>
      <c r="CK252" s="44" t="str">
        <f t="shared" si="43"/>
        <v/>
      </c>
      <c r="CL252" s="45" t="str">
        <f t="shared" si="44"/>
        <v/>
      </c>
      <c r="CM252" s="44" t="e">
        <f>IF(AND(#REF!="",#REF!="",#REF!="",#REF!=""),"",SUM(#REF!,#REF!,#REF!,#REF!,#REF!))</f>
        <v>#REF!</v>
      </c>
      <c r="CN252" s="45" t="str">
        <f t="shared" si="45"/>
        <v/>
      </c>
      <c r="CO252" s="38" t="e">
        <f>IF(AND(#REF!="",#REF!="",#REF!="",#REF!=""),"",SUM(#REF!,#REF!,#REF!,#REF!))</f>
        <v>#REF!</v>
      </c>
      <c r="CP252" s="38" t="str">
        <f t="shared" si="34"/>
        <v/>
      </c>
    </row>
    <row r="253" spans="1:94" ht="24.75" customHeight="1">
      <c r="A253" s="37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19"/>
      <c r="AC253" s="20"/>
      <c r="AD253" s="20"/>
      <c r="AE253" s="8"/>
      <c r="AF253" s="62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25"/>
      <c r="AU253" s="8"/>
      <c r="AV253" s="57"/>
      <c r="AW253" s="60"/>
      <c r="AX253" s="8"/>
      <c r="AY253" s="14"/>
      <c r="AZ253" s="24"/>
      <c r="BA253" s="25"/>
      <c r="BB253" s="97"/>
      <c r="BC253" s="24"/>
      <c r="BD253" s="25"/>
      <c r="BE253" s="97"/>
      <c r="BF253" s="24"/>
      <c r="BG253" s="25"/>
      <c r="BH253" s="97"/>
      <c r="BI253" s="13" t="s">
        <v>447</v>
      </c>
      <c r="BJ253" s="109" t="s">
        <v>447</v>
      </c>
      <c r="BK253" s="1"/>
      <c r="BL253" s="1"/>
      <c r="BM253" s="1"/>
      <c r="BN253" s="1"/>
      <c r="BO253" s="1"/>
      <c r="CA253" s="29"/>
      <c r="CB253" s="44" t="str">
        <f t="shared" si="35"/>
        <v/>
      </c>
      <c r="CC253" s="45" t="str">
        <f t="shared" si="36"/>
        <v/>
      </c>
      <c r="CD253" s="45" t="str">
        <f t="shared" si="37"/>
        <v/>
      </c>
      <c r="CE253" s="44" t="str">
        <f t="shared" si="38"/>
        <v/>
      </c>
      <c r="CF253" s="45" t="str">
        <f t="shared" si="39"/>
        <v/>
      </c>
      <c r="CG253" s="44" t="e">
        <f>IF(AND(#REF!="",#REF!="",#REF!="",#REF!=""),"",SUM(#REF!,#REF!,#REF!,#REF!,#REF!))</f>
        <v>#REF!</v>
      </c>
      <c r="CH253" s="45" t="str">
        <f t="shared" si="40"/>
        <v/>
      </c>
      <c r="CI253" s="44" t="str">
        <f t="shared" si="41"/>
        <v/>
      </c>
      <c r="CJ253" s="45" t="str">
        <f t="shared" si="42"/>
        <v/>
      </c>
      <c r="CK253" s="44" t="str">
        <f t="shared" si="43"/>
        <v/>
      </c>
      <c r="CL253" s="45" t="str">
        <f t="shared" si="44"/>
        <v/>
      </c>
      <c r="CM253" s="44" t="e">
        <f>IF(AND(#REF!="",#REF!="",#REF!="",#REF!=""),"",SUM(#REF!,#REF!,#REF!,#REF!,#REF!))</f>
        <v>#REF!</v>
      </c>
      <c r="CN253" s="45" t="str">
        <f t="shared" si="45"/>
        <v/>
      </c>
      <c r="CO253" s="38" t="e">
        <f>IF(AND(#REF!="",#REF!="",#REF!="",#REF!=""),"",SUM(#REF!,#REF!,#REF!,#REF!))</f>
        <v>#REF!</v>
      </c>
      <c r="CP253" s="38" t="str">
        <f t="shared" si="34"/>
        <v/>
      </c>
    </row>
    <row r="254" spans="1:94" ht="24.75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19"/>
      <c r="AC254" s="20"/>
      <c r="AD254" s="20"/>
      <c r="AE254" s="8"/>
      <c r="AF254" s="62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25"/>
      <c r="AU254" s="8"/>
      <c r="AV254" s="57"/>
      <c r="AW254" s="60"/>
      <c r="AX254" s="8"/>
      <c r="AY254" s="14"/>
      <c r="AZ254" s="24"/>
      <c r="BA254" s="25"/>
      <c r="BB254" s="97"/>
      <c r="BC254" s="24"/>
      <c r="BD254" s="25"/>
      <c r="BE254" s="97"/>
      <c r="BF254" s="24"/>
      <c r="BG254" s="25"/>
      <c r="BH254" s="97"/>
      <c r="BI254" s="13" t="s">
        <v>447</v>
      </c>
      <c r="BJ254" s="109" t="s">
        <v>447</v>
      </c>
      <c r="BK254" s="1"/>
      <c r="BL254" s="1"/>
      <c r="BM254" s="1"/>
      <c r="BN254" s="1"/>
      <c r="BO254" s="1"/>
      <c r="CA254" s="29"/>
      <c r="CB254" s="44" t="str">
        <f t="shared" si="35"/>
        <v/>
      </c>
      <c r="CC254" s="45" t="str">
        <f t="shared" si="36"/>
        <v/>
      </c>
      <c r="CD254" s="45" t="str">
        <f t="shared" si="37"/>
        <v/>
      </c>
      <c r="CE254" s="44" t="str">
        <f t="shared" si="38"/>
        <v/>
      </c>
      <c r="CF254" s="45" t="str">
        <f t="shared" si="39"/>
        <v/>
      </c>
      <c r="CG254" s="44" t="e">
        <f>IF(AND(#REF!="",#REF!="",#REF!="",#REF!=""),"",SUM(#REF!,#REF!,#REF!,#REF!,#REF!))</f>
        <v>#REF!</v>
      </c>
      <c r="CH254" s="45" t="str">
        <f t="shared" si="40"/>
        <v/>
      </c>
      <c r="CI254" s="44" t="str">
        <f t="shared" si="41"/>
        <v/>
      </c>
      <c r="CJ254" s="45" t="str">
        <f t="shared" si="42"/>
        <v/>
      </c>
      <c r="CK254" s="44" t="str">
        <f t="shared" si="43"/>
        <v/>
      </c>
      <c r="CL254" s="45" t="str">
        <f t="shared" si="44"/>
        <v/>
      </c>
      <c r="CM254" s="44" t="e">
        <f>IF(AND(#REF!="",#REF!="",#REF!="",#REF!=""),"",SUM(#REF!,#REF!,#REF!,#REF!,#REF!))</f>
        <v>#REF!</v>
      </c>
      <c r="CN254" s="45" t="str">
        <f t="shared" si="45"/>
        <v/>
      </c>
      <c r="CO254" s="38" t="e">
        <f>IF(AND(#REF!="",#REF!="",#REF!="",#REF!=""),"",SUM(#REF!,#REF!,#REF!,#REF!))</f>
        <v>#REF!</v>
      </c>
      <c r="CP254" s="38" t="str">
        <f t="shared" si="34"/>
        <v/>
      </c>
    </row>
    <row r="255" spans="1:94" ht="24.75" customHeight="1">
      <c r="A255" s="37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19"/>
      <c r="AC255" s="20"/>
      <c r="AD255" s="20"/>
      <c r="AE255" s="8"/>
      <c r="AF255" s="62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25"/>
      <c r="AU255" s="8"/>
      <c r="AV255" s="57"/>
      <c r="AW255" s="60"/>
      <c r="AX255" s="8"/>
      <c r="AY255" s="14"/>
      <c r="AZ255" s="24"/>
      <c r="BA255" s="25"/>
      <c r="BB255" s="97"/>
      <c r="BC255" s="24"/>
      <c r="BD255" s="25"/>
      <c r="BE255" s="97"/>
      <c r="BF255" s="24"/>
      <c r="BG255" s="25"/>
      <c r="BH255" s="97"/>
      <c r="BI255" s="13" t="s">
        <v>447</v>
      </c>
      <c r="BJ255" s="109" t="s">
        <v>447</v>
      </c>
      <c r="BK255" s="1"/>
      <c r="BL255" s="1"/>
      <c r="BM255" s="1"/>
      <c r="BN255" s="1"/>
      <c r="BO255" s="1"/>
      <c r="CA255" s="29"/>
      <c r="CB255" s="44" t="str">
        <f t="shared" si="35"/>
        <v/>
      </c>
      <c r="CC255" s="45" t="str">
        <f t="shared" si="36"/>
        <v/>
      </c>
      <c r="CD255" s="45" t="str">
        <f t="shared" si="37"/>
        <v/>
      </c>
      <c r="CE255" s="44" t="str">
        <f t="shared" si="38"/>
        <v/>
      </c>
      <c r="CF255" s="45" t="str">
        <f t="shared" si="39"/>
        <v/>
      </c>
      <c r="CG255" s="44" t="e">
        <f>IF(AND(#REF!="",#REF!="",#REF!="",#REF!=""),"",SUM(#REF!,#REF!,#REF!,#REF!,#REF!))</f>
        <v>#REF!</v>
      </c>
      <c r="CH255" s="45" t="str">
        <f t="shared" si="40"/>
        <v/>
      </c>
      <c r="CI255" s="44" t="str">
        <f t="shared" si="41"/>
        <v/>
      </c>
      <c r="CJ255" s="45" t="str">
        <f t="shared" si="42"/>
        <v/>
      </c>
      <c r="CK255" s="44" t="str">
        <f t="shared" si="43"/>
        <v/>
      </c>
      <c r="CL255" s="45" t="str">
        <f t="shared" si="44"/>
        <v/>
      </c>
      <c r="CM255" s="44" t="e">
        <f>IF(AND(#REF!="",#REF!="",#REF!="",#REF!=""),"",SUM(#REF!,#REF!,#REF!,#REF!,#REF!))</f>
        <v>#REF!</v>
      </c>
      <c r="CN255" s="45" t="str">
        <f t="shared" si="45"/>
        <v/>
      </c>
      <c r="CO255" s="38" t="e">
        <f>IF(AND(#REF!="",#REF!="",#REF!="",#REF!=""),"",SUM(#REF!,#REF!,#REF!,#REF!))</f>
        <v>#REF!</v>
      </c>
      <c r="CP255" s="38" t="str">
        <f t="shared" ref="CP255:CP318" si="46">IFERROR(IF(CO255="","",IF($CO$5=100,ROUNDUP(CO255*20%,0),IF($CO$5=86,ROUNDUP((CO255/$CO$5)*$CP$5,0),IF($CO$5=66,ROUNDUP((CO255/$CO$5)*$CP$5,0),"")))),"")</f>
        <v/>
      </c>
    </row>
    <row r="256" spans="1:94" ht="24.75" customHeight="1">
      <c r="A256" s="37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19"/>
      <c r="AC256" s="20"/>
      <c r="AD256" s="20"/>
      <c r="AE256" s="8"/>
      <c r="AF256" s="62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25"/>
      <c r="AU256" s="8"/>
      <c r="AV256" s="57"/>
      <c r="AW256" s="60"/>
      <c r="AX256" s="8"/>
      <c r="AY256" s="14"/>
      <c r="AZ256" s="24"/>
      <c r="BA256" s="25"/>
      <c r="BB256" s="97"/>
      <c r="BC256" s="24"/>
      <c r="BD256" s="25"/>
      <c r="BE256" s="97"/>
      <c r="BF256" s="24"/>
      <c r="BG256" s="25"/>
      <c r="BH256" s="97"/>
      <c r="BI256" s="13" t="s">
        <v>447</v>
      </c>
      <c r="BJ256" s="109" t="s">
        <v>447</v>
      </c>
      <c r="BK256" s="1"/>
      <c r="BL256" s="1"/>
      <c r="BM256" s="1"/>
      <c r="BN256" s="1"/>
      <c r="BO256" s="1"/>
      <c r="CA256" s="29"/>
      <c r="CB256" s="44" t="str">
        <f t="shared" si="35"/>
        <v/>
      </c>
      <c r="CC256" s="45" t="str">
        <f t="shared" si="36"/>
        <v/>
      </c>
      <c r="CD256" s="45" t="str">
        <f t="shared" si="37"/>
        <v/>
      </c>
      <c r="CE256" s="44" t="str">
        <f t="shared" si="38"/>
        <v/>
      </c>
      <c r="CF256" s="45" t="str">
        <f t="shared" si="39"/>
        <v/>
      </c>
      <c r="CG256" s="44" t="e">
        <f>IF(AND(#REF!="",#REF!="",#REF!="",#REF!=""),"",SUM(#REF!,#REF!,#REF!,#REF!,#REF!))</f>
        <v>#REF!</v>
      </c>
      <c r="CH256" s="45" t="str">
        <f t="shared" si="40"/>
        <v/>
      </c>
      <c r="CI256" s="44" t="str">
        <f t="shared" si="41"/>
        <v/>
      </c>
      <c r="CJ256" s="45" t="str">
        <f t="shared" si="42"/>
        <v/>
      </c>
      <c r="CK256" s="44" t="str">
        <f t="shared" si="43"/>
        <v/>
      </c>
      <c r="CL256" s="45" t="str">
        <f t="shared" si="44"/>
        <v/>
      </c>
      <c r="CM256" s="44" t="e">
        <f>IF(AND(#REF!="",#REF!="",#REF!="",#REF!=""),"",SUM(#REF!,#REF!,#REF!,#REF!,#REF!))</f>
        <v>#REF!</v>
      </c>
      <c r="CN256" s="45" t="str">
        <f t="shared" si="45"/>
        <v/>
      </c>
      <c r="CO256" s="38" t="e">
        <f>IF(AND(#REF!="",#REF!="",#REF!="",#REF!=""),"",SUM(#REF!,#REF!,#REF!,#REF!))</f>
        <v>#REF!</v>
      </c>
      <c r="CP256" s="38" t="str">
        <f t="shared" si="46"/>
        <v/>
      </c>
    </row>
    <row r="257" spans="1:94" ht="24.75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19"/>
      <c r="AC257" s="20"/>
      <c r="AD257" s="20"/>
      <c r="AE257" s="8"/>
      <c r="AF257" s="62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25"/>
      <c r="AU257" s="8"/>
      <c r="AV257" s="57"/>
      <c r="AW257" s="60"/>
      <c r="AX257" s="8"/>
      <c r="AY257" s="14"/>
      <c r="AZ257" s="24"/>
      <c r="BA257" s="25"/>
      <c r="BB257" s="97"/>
      <c r="BC257" s="24"/>
      <c r="BD257" s="25"/>
      <c r="BE257" s="97"/>
      <c r="BF257" s="24"/>
      <c r="BG257" s="25"/>
      <c r="BH257" s="97"/>
      <c r="BI257" s="13" t="s">
        <v>447</v>
      </c>
      <c r="BJ257" s="109" t="s">
        <v>447</v>
      </c>
      <c r="BK257" s="1"/>
      <c r="BL257" s="1"/>
      <c r="BM257" s="1"/>
      <c r="BN257" s="1"/>
      <c r="BO257" s="1"/>
      <c r="CA257" s="29"/>
      <c r="CB257" s="44" t="str">
        <f t="shared" si="35"/>
        <v/>
      </c>
      <c r="CC257" s="45" t="str">
        <f t="shared" si="36"/>
        <v/>
      </c>
      <c r="CD257" s="45" t="str">
        <f t="shared" si="37"/>
        <v/>
      </c>
      <c r="CE257" s="44" t="str">
        <f t="shared" si="38"/>
        <v/>
      </c>
      <c r="CF257" s="45" t="str">
        <f t="shared" si="39"/>
        <v/>
      </c>
      <c r="CG257" s="44" t="e">
        <f>IF(AND(#REF!="",#REF!="",#REF!="",#REF!=""),"",SUM(#REF!,#REF!,#REF!,#REF!,#REF!))</f>
        <v>#REF!</v>
      </c>
      <c r="CH257" s="45" t="str">
        <f t="shared" si="40"/>
        <v/>
      </c>
      <c r="CI257" s="44" t="str">
        <f t="shared" si="41"/>
        <v/>
      </c>
      <c r="CJ257" s="45" t="str">
        <f t="shared" si="42"/>
        <v/>
      </c>
      <c r="CK257" s="44" t="str">
        <f t="shared" si="43"/>
        <v/>
      </c>
      <c r="CL257" s="45" t="str">
        <f t="shared" si="44"/>
        <v/>
      </c>
      <c r="CM257" s="44" t="e">
        <f>IF(AND(#REF!="",#REF!="",#REF!="",#REF!=""),"",SUM(#REF!,#REF!,#REF!,#REF!,#REF!))</f>
        <v>#REF!</v>
      </c>
      <c r="CN257" s="45" t="str">
        <f t="shared" si="45"/>
        <v/>
      </c>
      <c r="CO257" s="38" t="e">
        <f>IF(AND(#REF!="",#REF!="",#REF!="",#REF!=""),"",SUM(#REF!,#REF!,#REF!,#REF!))</f>
        <v>#REF!</v>
      </c>
      <c r="CP257" s="38" t="str">
        <f t="shared" si="46"/>
        <v/>
      </c>
    </row>
    <row r="258" spans="1:94" ht="24.75" customHeight="1">
      <c r="A258" s="37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19"/>
      <c r="AC258" s="20"/>
      <c r="AD258" s="20"/>
      <c r="AE258" s="8"/>
      <c r="AF258" s="62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25"/>
      <c r="AU258" s="8"/>
      <c r="AV258" s="57"/>
      <c r="AW258" s="60"/>
      <c r="AX258" s="8"/>
      <c r="AY258" s="14"/>
      <c r="AZ258" s="24"/>
      <c r="BA258" s="25"/>
      <c r="BB258" s="97"/>
      <c r="BC258" s="24"/>
      <c r="BD258" s="25"/>
      <c r="BE258" s="97"/>
      <c r="BF258" s="24"/>
      <c r="BG258" s="25"/>
      <c r="BH258" s="97"/>
      <c r="BI258" s="13" t="s">
        <v>447</v>
      </c>
      <c r="BJ258" s="109" t="s">
        <v>447</v>
      </c>
      <c r="BK258" s="1"/>
      <c r="BL258" s="1"/>
      <c r="BM258" s="1"/>
      <c r="BN258" s="1"/>
      <c r="BO258" s="1"/>
      <c r="CA258" s="29"/>
      <c r="CB258" s="44" t="str">
        <f t="shared" si="35"/>
        <v/>
      </c>
      <c r="CC258" s="45" t="str">
        <f t="shared" si="36"/>
        <v/>
      </c>
      <c r="CD258" s="45" t="str">
        <f t="shared" si="37"/>
        <v/>
      </c>
      <c r="CE258" s="44" t="str">
        <f t="shared" si="38"/>
        <v/>
      </c>
      <c r="CF258" s="45" t="str">
        <f t="shared" si="39"/>
        <v/>
      </c>
      <c r="CG258" s="44" t="e">
        <f>IF(AND(#REF!="",#REF!="",#REF!="",#REF!=""),"",SUM(#REF!,#REF!,#REF!,#REF!,#REF!))</f>
        <v>#REF!</v>
      </c>
      <c r="CH258" s="45" t="str">
        <f t="shared" si="40"/>
        <v/>
      </c>
      <c r="CI258" s="44" t="str">
        <f t="shared" si="41"/>
        <v/>
      </c>
      <c r="CJ258" s="45" t="str">
        <f t="shared" si="42"/>
        <v/>
      </c>
      <c r="CK258" s="44" t="str">
        <f t="shared" si="43"/>
        <v/>
      </c>
      <c r="CL258" s="45" t="str">
        <f t="shared" si="44"/>
        <v/>
      </c>
      <c r="CM258" s="44" t="e">
        <f>IF(AND(#REF!="",#REF!="",#REF!="",#REF!=""),"",SUM(#REF!,#REF!,#REF!,#REF!,#REF!))</f>
        <v>#REF!</v>
      </c>
      <c r="CN258" s="45" t="str">
        <f t="shared" si="45"/>
        <v/>
      </c>
      <c r="CO258" s="38" t="e">
        <f>IF(AND(#REF!="",#REF!="",#REF!="",#REF!=""),"",SUM(#REF!,#REF!,#REF!,#REF!))</f>
        <v>#REF!</v>
      </c>
      <c r="CP258" s="38" t="str">
        <f t="shared" si="46"/>
        <v/>
      </c>
    </row>
    <row r="259" spans="1:94" ht="24.75" customHeight="1">
      <c r="A259" s="37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19"/>
      <c r="AC259" s="20"/>
      <c r="AD259" s="20"/>
      <c r="AE259" s="8"/>
      <c r="AF259" s="62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25"/>
      <c r="AU259" s="8"/>
      <c r="AV259" s="57"/>
      <c r="AW259" s="60"/>
      <c r="AX259" s="8"/>
      <c r="AY259" s="14"/>
      <c r="AZ259" s="24"/>
      <c r="BA259" s="25"/>
      <c r="BB259" s="97"/>
      <c r="BC259" s="24"/>
      <c r="BD259" s="25"/>
      <c r="BE259" s="97"/>
      <c r="BF259" s="24"/>
      <c r="BG259" s="25"/>
      <c r="BH259" s="97"/>
      <c r="BI259" s="13" t="s">
        <v>447</v>
      </c>
      <c r="BJ259" s="109" t="s">
        <v>447</v>
      </c>
      <c r="BK259" s="1"/>
      <c r="BL259" s="1"/>
      <c r="BM259" s="1"/>
      <c r="BN259" s="1"/>
      <c r="BO259" s="1"/>
      <c r="CA259" s="29"/>
      <c r="CB259" s="44" t="str">
        <f t="shared" si="35"/>
        <v/>
      </c>
      <c r="CC259" s="45" t="str">
        <f t="shared" si="36"/>
        <v/>
      </c>
      <c r="CD259" s="45" t="str">
        <f t="shared" si="37"/>
        <v/>
      </c>
      <c r="CE259" s="44" t="str">
        <f t="shared" si="38"/>
        <v/>
      </c>
      <c r="CF259" s="45" t="str">
        <f t="shared" si="39"/>
        <v/>
      </c>
      <c r="CG259" s="44" t="e">
        <f>IF(AND(#REF!="",#REF!="",#REF!="",#REF!=""),"",SUM(#REF!,#REF!,#REF!,#REF!,#REF!))</f>
        <v>#REF!</v>
      </c>
      <c r="CH259" s="45" t="str">
        <f t="shared" si="40"/>
        <v/>
      </c>
      <c r="CI259" s="44" t="str">
        <f t="shared" si="41"/>
        <v/>
      </c>
      <c r="CJ259" s="45" t="str">
        <f t="shared" si="42"/>
        <v/>
      </c>
      <c r="CK259" s="44" t="str">
        <f t="shared" si="43"/>
        <v/>
      </c>
      <c r="CL259" s="45" t="str">
        <f t="shared" si="44"/>
        <v/>
      </c>
      <c r="CM259" s="44" t="e">
        <f>IF(AND(#REF!="",#REF!="",#REF!="",#REF!=""),"",SUM(#REF!,#REF!,#REF!,#REF!,#REF!))</f>
        <v>#REF!</v>
      </c>
      <c r="CN259" s="45" t="str">
        <f t="shared" si="45"/>
        <v/>
      </c>
      <c r="CO259" s="38" t="e">
        <f>IF(AND(#REF!="",#REF!="",#REF!="",#REF!=""),"",SUM(#REF!,#REF!,#REF!,#REF!))</f>
        <v>#REF!</v>
      </c>
      <c r="CP259" s="38" t="str">
        <f t="shared" si="46"/>
        <v/>
      </c>
    </row>
    <row r="260" spans="1:94" ht="24.75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19"/>
      <c r="AC260" s="20"/>
      <c r="AD260" s="20"/>
      <c r="AE260" s="8"/>
      <c r="AF260" s="62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25"/>
      <c r="AU260" s="8"/>
      <c r="AV260" s="57"/>
      <c r="AW260" s="60"/>
      <c r="AX260" s="8"/>
      <c r="AY260" s="14"/>
      <c r="AZ260" s="24"/>
      <c r="BA260" s="25"/>
      <c r="BB260" s="97"/>
      <c r="BC260" s="24"/>
      <c r="BD260" s="25"/>
      <c r="BE260" s="97"/>
      <c r="BF260" s="24"/>
      <c r="BG260" s="25"/>
      <c r="BH260" s="97"/>
      <c r="BI260" s="13" t="s">
        <v>447</v>
      </c>
      <c r="BJ260" s="109" t="s">
        <v>447</v>
      </c>
      <c r="BK260" s="1"/>
      <c r="BL260" s="1"/>
      <c r="BM260" s="1"/>
      <c r="BN260" s="1"/>
      <c r="BO260" s="1"/>
      <c r="CA260" s="29"/>
      <c r="CB260" s="44" t="str">
        <f t="shared" si="35"/>
        <v/>
      </c>
      <c r="CC260" s="45" t="str">
        <f t="shared" si="36"/>
        <v/>
      </c>
      <c r="CD260" s="45" t="str">
        <f t="shared" si="37"/>
        <v/>
      </c>
      <c r="CE260" s="44" t="str">
        <f t="shared" si="38"/>
        <v/>
      </c>
      <c r="CF260" s="45" t="str">
        <f t="shared" si="39"/>
        <v/>
      </c>
      <c r="CG260" s="44" t="e">
        <f>IF(AND(#REF!="",#REF!="",#REF!="",#REF!=""),"",SUM(#REF!,#REF!,#REF!,#REF!,#REF!))</f>
        <v>#REF!</v>
      </c>
      <c r="CH260" s="45" t="str">
        <f t="shared" si="40"/>
        <v/>
      </c>
      <c r="CI260" s="44" t="str">
        <f t="shared" si="41"/>
        <v/>
      </c>
      <c r="CJ260" s="45" t="str">
        <f t="shared" si="42"/>
        <v/>
      </c>
      <c r="CK260" s="44" t="str">
        <f t="shared" si="43"/>
        <v/>
      </c>
      <c r="CL260" s="45" t="str">
        <f t="shared" si="44"/>
        <v/>
      </c>
      <c r="CM260" s="44" t="e">
        <f>IF(AND(#REF!="",#REF!="",#REF!="",#REF!=""),"",SUM(#REF!,#REF!,#REF!,#REF!,#REF!))</f>
        <v>#REF!</v>
      </c>
      <c r="CN260" s="45" t="str">
        <f t="shared" si="45"/>
        <v/>
      </c>
      <c r="CO260" s="38" t="e">
        <f>IF(AND(#REF!="",#REF!="",#REF!="",#REF!=""),"",SUM(#REF!,#REF!,#REF!,#REF!))</f>
        <v>#REF!</v>
      </c>
      <c r="CP260" s="38" t="str">
        <f t="shared" si="46"/>
        <v/>
      </c>
    </row>
    <row r="261" spans="1:94" ht="24.75" customHeight="1">
      <c r="A261" s="37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19"/>
      <c r="AC261" s="20"/>
      <c r="AD261" s="20"/>
      <c r="AE261" s="8"/>
      <c r="AF261" s="62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25"/>
      <c r="AU261" s="8"/>
      <c r="AV261" s="57"/>
      <c r="AW261" s="60"/>
      <c r="AX261" s="8"/>
      <c r="AY261" s="14"/>
      <c r="AZ261" s="24"/>
      <c r="BA261" s="25"/>
      <c r="BB261" s="97"/>
      <c r="BC261" s="24"/>
      <c r="BD261" s="25"/>
      <c r="BE261" s="97"/>
      <c r="BF261" s="24"/>
      <c r="BG261" s="25"/>
      <c r="BH261" s="97"/>
      <c r="BI261" s="13" t="s">
        <v>447</v>
      </c>
      <c r="BJ261" s="109" t="s">
        <v>447</v>
      </c>
      <c r="BK261" s="1"/>
      <c r="BL261" s="1"/>
      <c r="BM261" s="1"/>
      <c r="BN261" s="1"/>
      <c r="BO261" s="1"/>
      <c r="CA261" s="29"/>
      <c r="CB261" s="44" t="str">
        <f t="shared" si="35"/>
        <v/>
      </c>
      <c r="CC261" s="45" t="str">
        <f t="shared" si="36"/>
        <v/>
      </c>
      <c r="CD261" s="45" t="str">
        <f t="shared" si="37"/>
        <v/>
      </c>
      <c r="CE261" s="44" t="str">
        <f t="shared" si="38"/>
        <v/>
      </c>
      <c r="CF261" s="45" t="str">
        <f t="shared" si="39"/>
        <v/>
      </c>
      <c r="CG261" s="44" t="e">
        <f>IF(AND(#REF!="",#REF!="",#REF!="",#REF!=""),"",SUM(#REF!,#REF!,#REF!,#REF!,#REF!))</f>
        <v>#REF!</v>
      </c>
      <c r="CH261" s="45" t="str">
        <f t="shared" si="40"/>
        <v/>
      </c>
      <c r="CI261" s="44" t="str">
        <f t="shared" si="41"/>
        <v/>
      </c>
      <c r="CJ261" s="45" t="str">
        <f t="shared" si="42"/>
        <v/>
      </c>
      <c r="CK261" s="44" t="str">
        <f t="shared" si="43"/>
        <v/>
      </c>
      <c r="CL261" s="45" t="str">
        <f t="shared" si="44"/>
        <v/>
      </c>
      <c r="CM261" s="44" t="e">
        <f>IF(AND(#REF!="",#REF!="",#REF!="",#REF!=""),"",SUM(#REF!,#REF!,#REF!,#REF!,#REF!))</f>
        <v>#REF!</v>
      </c>
      <c r="CN261" s="45" t="str">
        <f t="shared" si="45"/>
        <v/>
      </c>
      <c r="CO261" s="38" t="e">
        <f>IF(AND(#REF!="",#REF!="",#REF!="",#REF!=""),"",SUM(#REF!,#REF!,#REF!,#REF!))</f>
        <v>#REF!</v>
      </c>
      <c r="CP261" s="38" t="str">
        <f t="shared" si="46"/>
        <v/>
      </c>
    </row>
    <row r="262" spans="1:94" ht="24.75" customHeight="1">
      <c r="A262" s="37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19"/>
      <c r="AC262" s="20"/>
      <c r="AD262" s="20"/>
      <c r="AE262" s="8"/>
      <c r="AF262" s="62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25"/>
      <c r="AU262" s="8"/>
      <c r="AV262" s="57"/>
      <c r="AW262" s="60"/>
      <c r="AX262" s="8"/>
      <c r="AY262" s="14"/>
      <c r="AZ262" s="24"/>
      <c r="BA262" s="25"/>
      <c r="BB262" s="97"/>
      <c r="BC262" s="24"/>
      <c r="BD262" s="25"/>
      <c r="BE262" s="97"/>
      <c r="BF262" s="24"/>
      <c r="BG262" s="25"/>
      <c r="BH262" s="97"/>
      <c r="BI262" s="13" t="s">
        <v>447</v>
      </c>
      <c r="BJ262" s="109" t="s">
        <v>447</v>
      </c>
      <c r="BK262" s="1"/>
      <c r="BL262" s="1"/>
      <c r="BM262" s="1"/>
      <c r="BN262" s="1"/>
      <c r="BO262" s="1"/>
      <c r="CA262" s="29"/>
      <c r="CB262" s="44" t="str">
        <f t="shared" si="35"/>
        <v/>
      </c>
      <c r="CC262" s="45" t="str">
        <f t="shared" si="36"/>
        <v/>
      </c>
      <c r="CD262" s="45" t="str">
        <f t="shared" si="37"/>
        <v/>
      </c>
      <c r="CE262" s="44" t="str">
        <f t="shared" si="38"/>
        <v/>
      </c>
      <c r="CF262" s="45" t="str">
        <f t="shared" si="39"/>
        <v/>
      </c>
      <c r="CG262" s="44" t="e">
        <f>IF(AND(#REF!="",#REF!="",#REF!="",#REF!=""),"",SUM(#REF!,#REF!,#REF!,#REF!,#REF!))</f>
        <v>#REF!</v>
      </c>
      <c r="CH262" s="45" t="str">
        <f t="shared" si="40"/>
        <v/>
      </c>
      <c r="CI262" s="44" t="str">
        <f t="shared" si="41"/>
        <v/>
      </c>
      <c r="CJ262" s="45" t="str">
        <f t="shared" si="42"/>
        <v/>
      </c>
      <c r="CK262" s="44" t="str">
        <f t="shared" si="43"/>
        <v/>
      </c>
      <c r="CL262" s="45" t="str">
        <f t="shared" si="44"/>
        <v/>
      </c>
      <c r="CM262" s="44" t="e">
        <f>IF(AND(#REF!="",#REF!="",#REF!="",#REF!=""),"",SUM(#REF!,#REF!,#REF!,#REF!,#REF!))</f>
        <v>#REF!</v>
      </c>
      <c r="CN262" s="45" t="str">
        <f t="shared" si="45"/>
        <v/>
      </c>
      <c r="CO262" s="38" t="e">
        <f>IF(AND(#REF!="",#REF!="",#REF!="",#REF!=""),"",SUM(#REF!,#REF!,#REF!,#REF!))</f>
        <v>#REF!</v>
      </c>
      <c r="CP262" s="38" t="str">
        <f t="shared" si="46"/>
        <v/>
      </c>
    </row>
    <row r="263" spans="1:94" ht="24.75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19"/>
      <c r="AC263" s="20"/>
      <c r="AD263" s="20"/>
      <c r="AE263" s="8"/>
      <c r="AF263" s="62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25"/>
      <c r="AU263" s="8"/>
      <c r="AV263" s="57"/>
      <c r="AW263" s="60"/>
      <c r="AX263" s="8"/>
      <c r="AY263" s="14"/>
      <c r="AZ263" s="24"/>
      <c r="BA263" s="25"/>
      <c r="BB263" s="97"/>
      <c r="BC263" s="24"/>
      <c r="BD263" s="25"/>
      <c r="BE263" s="97"/>
      <c r="BF263" s="24"/>
      <c r="BG263" s="25"/>
      <c r="BH263" s="97"/>
      <c r="BI263" s="13" t="s">
        <v>447</v>
      </c>
      <c r="BJ263" s="109" t="s">
        <v>447</v>
      </c>
      <c r="BK263" s="1"/>
      <c r="BL263" s="1"/>
      <c r="BM263" s="1"/>
      <c r="BN263" s="1"/>
      <c r="BO263" s="1"/>
      <c r="CA263" s="29"/>
      <c r="CB263" s="44" t="str">
        <f t="shared" si="35"/>
        <v/>
      </c>
      <c r="CC263" s="45" t="str">
        <f t="shared" si="36"/>
        <v/>
      </c>
      <c r="CD263" s="45" t="str">
        <f t="shared" si="37"/>
        <v/>
      </c>
      <c r="CE263" s="44" t="str">
        <f t="shared" si="38"/>
        <v/>
      </c>
      <c r="CF263" s="45" t="str">
        <f t="shared" si="39"/>
        <v/>
      </c>
      <c r="CG263" s="44" t="e">
        <f>IF(AND(#REF!="",#REF!="",#REF!="",#REF!=""),"",SUM(#REF!,#REF!,#REF!,#REF!,#REF!))</f>
        <v>#REF!</v>
      </c>
      <c r="CH263" s="45" t="str">
        <f t="shared" si="40"/>
        <v/>
      </c>
      <c r="CI263" s="44" t="str">
        <f t="shared" si="41"/>
        <v/>
      </c>
      <c r="CJ263" s="45" t="str">
        <f t="shared" si="42"/>
        <v/>
      </c>
      <c r="CK263" s="44" t="str">
        <f t="shared" si="43"/>
        <v/>
      </c>
      <c r="CL263" s="45" t="str">
        <f t="shared" si="44"/>
        <v/>
      </c>
      <c r="CM263" s="44" t="e">
        <f>IF(AND(#REF!="",#REF!="",#REF!="",#REF!=""),"",SUM(#REF!,#REF!,#REF!,#REF!,#REF!))</f>
        <v>#REF!</v>
      </c>
      <c r="CN263" s="45" t="str">
        <f t="shared" si="45"/>
        <v/>
      </c>
      <c r="CO263" s="38" t="e">
        <f>IF(AND(#REF!="",#REF!="",#REF!="",#REF!=""),"",SUM(#REF!,#REF!,#REF!,#REF!))</f>
        <v>#REF!</v>
      </c>
      <c r="CP263" s="38" t="str">
        <f t="shared" si="46"/>
        <v/>
      </c>
    </row>
    <row r="264" spans="1:94" ht="24.75" customHeight="1">
      <c r="A264" s="37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19"/>
      <c r="AC264" s="20"/>
      <c r="AD264" s="20"/>
      <c r="AE264" s="8"/>
      <c r="AF264" s="62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25"/>
      <c r="AU264" s="8"/>
      <c r="AV264" s="57"/>
      <c r="AW264" s="60"/>
      <c r="AX264" s="8"/>
      <c r="AY264" s="14"/>
      <c r="AZ264" s="24"/>
      <c r="BA264" s="25"/>
      <c r="BB264" s="97"/>
      <c r="BC264" s="24"/>
      <c r="BD264" s="25"/>
      <c r="BE264" s="97"/>
      <c r="BF264" s="24"/>
      <c r="BG264" s="25"/>
      <c r="BH264" s="97"/>
      <c r="BI264" s="13" t="s">
        <v>447</v>
      </c>
      <c r="BJ264" s="109" t="s">
        <v>447</v>
      </c>
      <c r="BK264" s="1"/>
      <c r="BL264" s="1"/>
      <c r="BM264" s="1"/>
      <c r="BN264" s="1"/>
      <c r="BO264" s="1"/>
      <c r="CA264" s="29"/>
      <c r="CB264" s="44" t="str">
        <f t="shared" ref="CB264:CB327" si="47">IF(I264="","",I264)</f>
        <v/>
      </c>
      <c r="CC264" s="45" t="str">
        <f t="shared" ref="CC264:CC327" si="48">IF(AND(L264="",M264="",N264="",P264=""),"",SUM(L264,M264,N264,O264,P264))</f>
        <v/>
      </c>
      <c r="CD264" s="45" t="str">
        <f t="shared" ref="CD264:CD327" si="49">IFERROR(IF(CC264="","",ROUNDUP(CC264*20%,0)),"")</f>
        <v/>
      </c>
      <c r="CE264" s="44" t="str">
        <f t="shared" ref="CE264:CE327" si="50">IF(AND(T264="",U264="",V264="",X264=""),"",SUM(T264,U264,V264,W264,X264))</f>
        <v/>
      </c>
      <c r="CF264" s="45" t="str">
        <f t="shared" ref="CF264:CF327" si="51">IFERROR(IF(CE264="","",ROUNDUP(CE264*20%,0)),"")</f>
        <v/>
      </c>
      <c r="CG264" s="44" t="e">
        <f>IF(AND(#REF!="",#REF!="",#REF!="",#REF!=""),"",SUM(#REF!,#REF!,#REF!,#REF!,#REF!))</f>
        <v>#REF!</v>
      </c>
      <c r="CH264" s="45" t="str">
        <f t="shared" ref="CH264:CH327" si="52">IFERROR(IF(CG264="","",ROUNDUP(CG264*20%,0)),"")</f>
        <v/>
      </c>
      <c r="CI264" s="44" t="str">
        <f t="shared" ref="CI264:CI327" si="53">IF(AND(AJ264="",AK264="",AL264="",AN264=""),"",SUM(AJ264,AK264,AL264,AM264,AN264))</f>
        <v/>
      </c>
      <c r="CJ264" s="45" t="str">
        <f t="shared" ref="CJ264:CJ327" si="54">IFERROR(IF(CI264="","",ROUNDUP(CI264*20%,0)),"")</f>
        <v/>
      </c>
      <c r="CK264" s="44" t="str">
        <f t="shared" ref="CK264:CK327" si="55">IF(AND(AR264="",AS264="",AT264="",AV264=""),"",SUM(AR264,AS264,AT264,AU264,AV264))</f>
        <v/>
      </c>
      <c r="CL264" s="45" t="str">
        <f t="shared" ref="CL264:CL327" si="56">IFERROR(IF(CK264="","",ROUNDUP(CK264*20%,0)),"")</f>
        <v/>
      </c>
      <c r="CM264" s="44" t="e">
        <f>IF(AND(#REF!="",#REF!="",#REF!="",#REF!=""),"",SUM(#REF!,#REF!,#REF!,#REF!,#REF!))</f>
        <v>#REF!</v>
      </c>
      <c r="CN264" s="45" t="str">
        <f t="shared" ref="CN264:CN327" si="57">IFERROR(IF(CM264="","",ROUNDUP(CM264*20%,0)),"")</f>
        <v/>
      </c>
      <c r="CO264" s="38" t="e">
        <f>IF(AND(#REF!="",#REF!="",#REF!="",#REF!=""),"",SUM(#REF!,#REF!,#REF!,#REF!))</f>
        <v>#REF!</v>
      </c>
      <c r="CP264" s="38" t="str">
        <f t="shared" si="46"/>
        <v/>
      </c>
    </row>
    <row r="265" spans="1:94" ht="24.75" customHeight="1">
      <c r="A265" s="37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19"/>
      <c r="AC265" s="20"/>
      <c r="AD265" s="20"/>
      <c r="AE265" s="8"/>
      <c r="AF265" s="62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25"/>
      <c r="AU265" s="8"/>
      <c r="AV265" s="57"/>
      <c r="AW265" s="60"/>
      <c r="AX265" s="8"/>
      <c r="AY265" s="14"/>
      <c r="AZ265" s="24"/>
      <c r="BA265" s="25"/>
      <c r="BB265" s="97"/>
      <c r="BC265" s="24"/>
      <c r="BD265" s="25"/>
      <c r="BE265" s="97"/>
      <c r="BF265" s="24"/>
      <c r="BG265" s="25"/>
      <c r="BH265" s="97"/>
      <c r="BI265" s="13" t="s">
        <v>447</v>
      </c>
      <c r="BJ265" s="109" t="s">
        <v>447</v>
      </c>
      <c r="BK265" s="1"/>
      <c r="BL265" s="1"/>
      <c r="BM265" s="1"/>
      <c r="BN265" s="1"/>
      <c r="BO265" s="1"/>
      <c r="CA265" s="29"/>
      <c r="CB265" s="44" t="str">
        <f t="shared" si="47"/>
        <v/>
      </c>
      <c r="CC265" s="45" t="str">
        <f t="shared" si="48"/>
        <v/>
      </c>
      <c r="CD265" s="45" t="str">
        <f t="shared" si="49"/>
        <v/>
      </c>
      <c r="CE265" s="44" t="str">
        <f t="shared" si="50"/>
        <v/>
      </c>
      <c r="CF265" s="45" t="str">
        <f t="shared" si="51"/>
        <v/>
      </c>
      <c r="CG265" s="44" t="e">
        <f>IF(AND(#REF!="",#REF!="",#REF!="",#REF!=""),"",SUM(#REF!,#REF!,#REF!,#REF!,#REF!))</f>
        <v>#REF!</v>
      </c>
      <c r="CH265" s="45" t="str">
        <f t="shared" si="52"/>
        <v/>
      </c>
      <c r="CI265" s="44" t="str">
        <f t="shared" si="53"/>
        <v/>
      </c>
      <c r="CJ265" s="45" t="str">
        <f t="shared" si="54"/>
        <v/>
      </c>
      <c r="CK265" s="44" t="str">
        <f t="shared" si="55"/>
        <v/>
      </c>
      <c r="CL265" s="45" t="str">
        <f t="shared" si="56"/>
        <v/>
      </c>
      <c r="CM265" s="44" t="e">
        <f>IF(AND(#REF!="",#REF!="",#REF!="",#REF!=""),"",SUM(#REF!,#REF!,#REF!,#REF!,#REF!))</f>
        <v>#REF!</v>
      </c>
      <c r="CN265" s="45" t="str">
        <f t="shared" si="57"/>
        <v/>
      </c>
      <c r="CO265" s="38" t="e">
        <f>IF(AND(#REF!="",#REF!="",#REF!="",#REF!=""),"",SUM(#REF!,#REF!,#REF!,#REF!))</f>
        <v>#REF!</v>
      </c>
      <c r="CP265" s="38" t="str">
        <f t="shared" si="46"/>
        <v/>
      </c>
    </row>
    <row r="266" spans="1:94" ht="24.75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19"/>
      <c r="AC266" s="20"/>
      <c r="AD266" s="20"/>
      <c r="AE266" s="8"/>
      <c r="AF266" s="62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25"/>
      <c r="AU266" s="8"/>
      <c r="AV266" s="57"/>
      <c r="AW266" s="60"/>
      <c r="AX266" s="8"/>
      <c r="AY266" s="14"/>
      <c r="AZ266" s="24"/>
      <c r="BA266" s="25"/>
      <c r="BB266" s="97"/>
      <c r="BC266" s="24"/>
      <c r="BD266" s="25"/>
      <c r="BE266" s="97"/>
      <c r="BF266" s="24"/>
      <c r="BG266" s="25"/>
      <c r="BH266" s="97"/>
      <c r="BI266" s="13" t="s">
        <v>447</v>
      </c>
      <c r="BJ266" s="109" t="s">
        <v>447</v>
      </c>
      <c r="BK266" s="1"/>
      <c r="BL266" s="1"/>
      <c r="BM266" s="1"/>
      <c r="BN266" s="1"/>
      <c r="BO266" s="1"/>
      <c r="CA266" s="29"/>
      <c r="CB266" s="44" t="str">
        <f t="shared" si="47"/>
        <v/>
      </c>
      <c r="CC266" s="45" t="str">
        <f t="shared" si="48"/>
        <v/>
      </c>
      <c r="CD266" s="45" t="str">
        <f t="shared" si="49"/>
        <v/>
      </c>
      <c r="CE266" s="44" t="str">
        <f t="shared" si="50"/>
        <v/>
      </c>
      <c r="CF266" s="45" t="str">
        <f t="shared" si="51"/>
        <v/>
      </c>
      <c r="CG266" s="44" t="e">
        <f>IF(AND(#REF!="",#REF!="",#REF!="",#REF!=""),"",SUM(#REF!,#REF!,#REF!,#REF!,#REF!))</f>
        <v>#REF!</v>
      </c>
      <c r="CH266" s="45" t="str">
        <f t="shared" si="52"/>
        <v/>
      </c>
      <c r="CI266" s="44" t="str">
        <f t="shared" si="53"/>
        <v/>
      </c>
      <c r="CJ266" s="45" t="str">
        <f t="shared" si="54"/>
        <v/>
      </c>
      <c r="CK266" s="44" t="str">
        <f t="shared" si="55"/>
        <v/>
      </c>
      <c r="CL266" s="45" t="str">
        <f t="shared" si="56"/>
        <v/>
      </c>
      <c r="CM266" s="44" t="e">
        <f>IF(AND(#REF!="",#REF!="",#REF!="",#REF!=""),"",SUM(#REF!,#REF!,#REF!,#REF!,#REF!))</f>
        <v>#REF!</v>
      </c>
      <c r="CN266" s="45" t="str">
        <f t="shared" si="57"/>
        <v/>
      </c>
      <c r="CO266" s="38" t="e">
        <f>IF(AND(#REF!="",#REF!="",#REF!="",#REF!=""),"",SUM(#REF!,#REF!,#REF!,#REF!))</f>
        <v>#REF!</v>
      </c>
      <c r="CP266" s="38" t="str">
        <f t="shared" si="46"/>
        <v/>
      </c>
    </row>
    <row r="267" spans="1:94" ht="24.75" customHeight="1">
      <c r="A267" s="37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19"/>
      <c r="AC267" s="20"/>
      <c r="AD267" s="20"/>
      <c r="AE267" s="8"/>
      <c r="AF267" s="62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25"/>
      <c r="AU267" s="8"/>
      <c r="AV267" s="57"/>
      <c r="AW267" s="60"/>
      <c r="AX267" s="8"/>
      <c r="AY267" s="14"/>
      <c r="AZ267" s="24"/>
      <c r="BA267" s="25"/>
      <c r="BB267" s="97"/>
      <c r="BC267" s="24"/>
      <c r="BD267" s="25"/>
      <c r="BE267" s="97"/>
      <c r="BF267" s="24"/>
      <c r="BG267" s="25"/>
      <c r="BH267" s="97"/>
      <c r="BI267" s="13" t="s">
        <v>447</v>
      </c>
      <c r="BJ267" s="109" t="s">
        <v>447</v>
      </c>
      <c r="BK267" s="1"/>
      <c r="BL267" s="1"/>
      <c r="BM267" s="1"/>
      <c r="BN267" s="1"/>
      <c r="BO267" s="1"/>
      <c r="CA267" s="29"/>
      <c r="CB267" s="44" t="str">
        <f t="shared" si="47"/>
        <v/>
      </c>
      <c r="CC267" s="45" t="str">
        <f t="shared" si="48"/>
        <v/>
      </c>
      <c r="CD267" s="45" t="str">
        <f t="shared" si="49"/>
        <v/>
      </c>
      <c r="CE267" s="44" t="str">
        <f t="shared" si="50"/>
        <v/>
      </c>
      <c r="CF267" s="45" t="str">
        <f t="shared" si="51"/>
        <v/>
      </c>
      <c r="CG267" s="44" t="e">
        <f>IF(AND(#REF!="",#REF!="",#REF!="",#REF!=""),"",SUM(#REF!,#REF!,#REF!,#REF!,#REF!))</f>
        <v>#REF!</v>
      </c>
      <c r="CH267" s="45" t="str">
        <f t="shared" si="52"/>
        <v/>
      </c>
      <c r="CI267" s="44" t="str">
        <f t="shared" si="53"/>
        <v/>
      </c>
      <c r="CJ267" s="45" t="str">
        <f t="shared" si="54"/>
        <v/>
      </c>
      <c r="CK267" s="44" t="str">
        <f t="shared" si="55"/>
        <v/>
      </c>
      <c r="CL267" s="45" t="str">
        <f t="shared" si="56"/>
        <v/>
      </c>
      <c r="CM267" s="44" t="e">
        <f>IF(AND(#REF!="",#REF!="",#REF!="",#REF!=""),"",SUM(#REF!,#REF!,#REF!,#REF!,#REF!))</f>
        <v>#REF!</v>
      </c>
      <c r="CN267" s="45" t="str">
        <f t="shared" si="57"/>
        <v/>
      </c>
      <c r="CO267" s="38" t="e">
        <f>IF(AND(#REF!="",#REF!="",#REF!="",#REF!=""),"",SUM(#REF!,#REF!,#REF!,#REF!))</f>
        <v>#REF!</v>
      </c>
      <c r="CP267" s="38" t="str">
        <f t="shared" si="46"/>
        <v/>
      </c>
    </row>
    <row r="268" spans="1:94" ht="24.75" customHeight="1">
      <c r="A268" s="37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19"/>
      <c r="AC268" s="20"/>
      <c r="AD268" s="20"/>
      <c r="AE268" s="8"/>
      <c r="AF268" s="62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25"/>
      <c r="AU268" s="8"/>
      <c r="AV268" s="57"/>
      <c r="AW268" s="60"/>
      <c r="AX268" s="8"/>
      <c r="AY268" s="14"/>
      <c r="AZ268" s="24"/>
      <c r="BA268" s="25"/>
      <c r="BB268" s="97"/>
      <c r="BC268" s="24"/>
      <c r="BD268" s="25"/>
      <c r="BE268" s="97"/>
      <c r="BF268" s="24"/>
      <c r="BG268" s="25"/>
      <c r="BH268" s="97"/>
      <c r="BI268" s="13" t="s">
        <v>447</v>
      </c>
      <c r="BJ268" s="109" t="s">
        <v>447</v>
      </c>
      <c r="BK268" s="1"/>
      <c r="BL268" s="1"/>
      <c r="BM268" s="1"/>
      <c r="BN268" s="1"/>
      <c r="BO268" s="1"/>
      <c r="CA268" s="29"/>
      <c r="CB268" s="44" t="str">
        <f t="shared" si="47"/>
        <v/>
      </c>
      <c r="CC268" s="45" t="str">
        <f t="shared" si="48"/>
        <v/>
      </c>
      <c r="CD268" s="45" t="str">
        <f t="shared" si="49"/>
        <v/>
      </c>
      <c r="CE268" s="44" t="str">
        <f t="shared" si="50"/>
        <v/>
      </c>
      <c r="CF268" s="45" t="str">
        <f t="shared" si="51"/>
        <v/>
      </c>
      <c r="CG268" s="44" t="e">
        <f>IF(AND(#REF!="",#REF!="",#REF!="",#REF!=""),"",SUM(#REF!,#REF!,#REF!,#REF!,#REF!))</f>
        <v>#REF!</v>
      </c>
      <c r="CH268" s="45" t="str">
        <f t="shared" si="52"/>
        <v/>
      </c>
      <c r="CI268" s="44" t="str">
        <f t="shared" si="53"/>
        <v/>
      </c>
      <c r="CJ268" s="45" t="str">
        <f t="shared" si="54"/>
        <v/>
      </c>
      <c r="CK268" s="44" t="str">
        <f t="shared" si="55"/>
        <v/>
      </c>
      <c r="CL268" s="45" t="str">
        <f t="shared" si="56"/>
        <v/>
      </c>
      <c r="CM268" s="44" t="e">
        <f>IF(AND(#REF!="",#REF!="",#REF!="",#REF!=""),"",SUM(#REF!,#REF!,#REF!,#REF!,#REF!))</f>
        <v>#REF!</v>
      </c>
      <c r="CN268" s="45" t="str">
        <f t="shared" si="57"/>
        <v/>
      </c>
      <c r="CO268" s="38" t="e">
        <f>IF(AND(#REF!="",#REF!="",#REF!="",#REF!=""),"",SUM(#REF!,#REF!,#REF!,#REF!))</f>
        <v>#REF!</v>
      </c>
      <c r="CP268" s="38" t="str">
        <f t="shared" si="46"/>
        <v/>
      </c>
    </row>
    <row r="269" spans="1:94" ht="24.75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19"/>
      <c r="AC269" s="20"/>
      <c r="AD269" s="20"/>
      <c r="AE269" s="8"/>
      <c r="AF269" s="62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25"/>
      <c r="AU269" s="8"/>
      <c r="AV269" s="57"/>
      <c r="AW269" s="60"/>
      <c r="AX269" s="8"/>
      <c r="AY269" s="14"/>
      <c r="AZ269" s="24"/>
      <c r="BA269" s="25"/>
      <c r="BB269" s="97"/>
      <c r="BC269" s="24"/>
      <c r="BD269" s="25"/>
      <c r="BE269" s="97"/>
      <c r="BF269" s="24"/>
      <c r="BG269" s="25"/>
      <c r="BH269" s="97"/>
      <c r="BI269" s="13" t="s">
        <v>447</v>
      </c>
      <c r="BJ269" s="109" t="s">
        <v>447</v>
      </c>
      <c r="BK269" s="1"/>
      <c r="BL269" s="1"/>
      <c r="BM269" s="1"/>
      <c r="BN269" s="1"/>
      <c r="BO269" s="1"/>
      <c r="CA269" s="29"/>
      <c r="CB269" s="44" t="str">
        <f t="shared" si="47"/>
        <v/>
      </c>
      <c r="CC269" s="45" t="str">
        <f t="shared" si="48"/>
        <v/>
      </c>
      <c r="CD269" s="45" t="str">
        <f t="shared" si="49"/>
        <v/>
      </c>
      <c r="CE269" s="44" t="str">
        <f t="shared" si="50"/>
        <v/>
      </c>
      <c r="CF269" s="45" t="str">
        <f t="shared" si="51"/>
        <v/>
      </c>
      <c r="CG269" s="44" t="e">
        <f>IF(AND(#REF!="",#REF!="",#REF!="",#REF!=""),"",SUM(#REF!,#REF!,#REF!,#REF!,#REF!))</f>
        <v>#REF!</v>
      </c>
      <c r="CH269" s="45" t="str">
        <f t="shared" si="52"/>
        <v/>
      </c>
      <c r="CI269" s="44" t="str">
        <f t="shared" si="53"/>
        <v/>
      </c>
      <c r="CJ269" s="45" t="str">
        <f t="shared" si="54"/>
        <v/>
      </c>
      <c r="CK269" s="44" t="str">
        <f t="shared" si="55"/>
        <v/>
      </c>
      <c r="CL269" s="45" t="str">
        <f t="shared" si="56"/>
        <v/>
      </c>
      <c r="CM269" s="44" t="e">
        <f>IF(AND(#REF!="",#REF!="",#REF!="",#REF!=""),"",SUM(#REF!,#REF!,#REF!,#REF!,#REF!))</f>
        <v>#REF!</v>
      </c>
      <c r="CN269" s="45" t="str">
        <f t="shared" si="57"/>
        <v/>
      </c>
      <c r="CO269" s="38" t="e">
        <f>IF(AND(#REF!="",#REF!="",#REF!="",#REF!=""),"",SUM(#REF!,#REF!,#REF!,#REF!))</f>
        <v>#REF!</v>
      </c>
      <c r="CP269" s="38" t="str">
        <f t="shared" si="46"/>
        <v/>
      </c>
    </row>
    <row r="270" spans="1:94" ht="24.75" customHeight="1">
      <c r="A270" s="37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19"/>
      <c r="AC270" s="20"/>
      <c r="AD270" s="20"/>
      <c r="AE270" s="8"/>
      <c r="AF270" s="62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25"/>
      <c r="AU270" s="8"/>
      <c r="AV270" s="57"/>
      <c r="AW270" s="60"/>
      <c r="AX270" s="8"/>
      <c r="AY270" s="14"/>
      <c r="AZ270" s="24"/>
      <c r="BA270" s="25"/>
      <c r="BB270" s="97"/>
      <c r="BC270" s="24"/>
      <c r="BD270" s="25"/>
      <c r="BE270" s="97"/>
      <c r="BF270" s="24"/>
      <c r="BG270" s="25"/>
      <c r="BH270" s="97"/>
      <c r="BI270" s="13" t="s">
        <v>447</v>
      </c>
      <c r="BJ270" s="109" t="s">
        <v>447</v>
      </c>
      <c r="BK270" s="1"/>
      <c r="BL270" s="1"/>
      <c r="BM270" s="1"/>
      <c r="BN270" s="1"/>
      <c r="BO270" s="1"/>
      <c r="CA270" s="29"/>
      <c r="CB270" s="44" t="str">
        <f t="shared" si="47"/>
        <v/>
      </c>
      <c r="CC270" s="45" t="str">
        <f t="shared" si="48"/>
        <v/>
      </c>
      <c r="CD270" s="45" t="str">
        <f t="shared" si="49"/>
        <v/>
      </c>
      <c r="CE270" s="44" t="str">
        <f t="shared" si="50"/>
        <v/>
      </c>
      <c r="CF270" s="45" t="str">
        <f t="shared" si="51"/>
        <v/>
      </c>
      <c r="CG270" s="44" t="e">
        <f>IF(AND(#REF!="",#REF!="",#REF!="",#REF!=""),"",SUM(#REF!,#REF!,#REF!,#REF!,#REF!))</f>
        <v>#REF!</v>
      </c>
      <c r="CH270" s="45" t="str">
        <f t="shared" si="52"/>
        <v/>
      </c>
      <c r="CI270" s="44" t="str">
        <f t="shared" si="53"/>
        <v/>
      </c>
      <c r="CJ270" s="45" t="str">
        <f t="shared" si="54"/>
        <v/>
      </c>
      <c r="CK270" s="44" t="str">
        <f t="shared" si="55"/>
        <v/>
      </c>
      <c r="CL270" s="45" t="str">
        <f t="shared" si="56"/>
        <v/>
      </c>
      <c r="CM270" s="44" t="e">
        <f>IF(AND(#REF!="",#REF!="",#REF!="",#REF!=""),"",SUM(#REF!,#REF!,#REF!,#REF!,#REF!))</f>
        <v>#REF!</v>
      </c>
      <c r="CN270" s="45" t="str">
        <f t="shared" si="57"/>
        <v/>
      </c>
      <c r="CO270" s="38" t="e">
        <f>IF(AND(#REF!="",#REF!="",#REF!="",#REF!=""),"",SUM(#REF!,#REF!,#REF!,#REF!))</f>
        <v>#REF!</v>
      </c>
      <c r="CP270" s="38" t="str">
        <f t="shared" si="46"/>
        <v/>
      </c>
    </row>
    <row r="271" spans="1:94" ht="24.75" customHeight="1">
      <c r="A271" s="37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19"/>
      <c r="AC271" s="20"/>
      <c r="AD271" s="20"/>
      <c r="AE271" s="8"/>
      <c r="AF271" s="62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25"/>
      <c r="AU271" s="8"/>
      <c r="AV271" s="57"/>
      <c r="AW271" s="60"/>
      <c r="AX271" s="8"/>
      <c r="AY271" s="14"/>
      <c r="AZ271" s="24"/>
      <c r="BA271" s="25"/>
      <c r="BB271" s="97"/>
      <c r="BC271" s="24"/>
      <c r="BD271" s="25"/>
      <c r="BE271" s="97"/>
      <c r="BF271" s="24"/>
      <c r="BG271" s="25"/>
      <c r="BH271" s="97"/>
      <c r="BI271" s="13" t="s">
        <v>447</v>
      </c>
      <c r="BJ271" s="109" t="s">
        <v>447</v>
      </c>
      <c r="BK271" s="1"/>
      <c r="BL271" s="1"/>
      <c r="BM271" s="1"/>
      <c r="BN271" s="1"/>
      <c r="BO271" s="1"/>
      <c r="CA271" s="29"/>
      <c r="CB271" s="44" t="str">
        <f t="shared" si="47"/>
        <v/>
      </c>
      <c r="CC271" s="45" t="str">
        <f t="shared" si="48"/>
        <v/>
      </c>
      <c r="CD271" s="45" t="str">
        <f t="shared" si="49"/>
        <v/>
      </c>
      <c r="CE271" s="44" t="str">
        <f t="shared" si="50"/>
        <v/>
      </c>
      <c r="CF271" s="45" t="str">
        <f t="shared" si="51"/>
        <v/>
      </c>
      <c r="CG271" s="44" t="e">
        <f>IF(AND(#REF!="",#REF!="",#REF!="",#REF!=""),"",SUM(#REF!,#REF!,#REF!,#REF!,#REF!))</f>
        <v>#REF!</v>
      </c>
      <c r="CH271" s="45" t="str">
        <f t="shared" si="52"/>
        <v/>
      </c>
      <c r="CI271" s="44" t="str">
        <f t="shared" si="53"/>
        <v/>
      </c>
      <c r="CJ271" s="45" t="str">
        <f t="shared" si="54"/>
        <v/>
      </c>
      <c r="CK271" s="44" t="str">
        <f t="shared" si="55"/>
        <v/>
      </c>
      <c r="CL271" s="45" t="str">
        <f t="shared" si="56"/>
        <v/>
      </c>
      <c r="CM271" s="44" t="e">
        <f>IF(AND(#REF!="",#REF!="",#REF!="",#REF!=""),"",SUM(#REF!,#REF!,#REF!,#REF!,#REF!))</f>
        <v>#REF!</v>
      </c>
      <c r="CN271" s="45" t="str">
        <f t="shared" si="57"/>
        <v/>
      </c>
      <c r="CO271" s="38" t="e">
        <f>IF(AND(#REF!="",#REF!="",#REF!="",#REF!=""),"",SUM(#REF!,#REF!,#REF!,#REF!))</f>
        <v>#REF!</v>
      </c>
      <c r="CP271" s="38" t="str">
        <f t="shared" si="46"/>
        <v/>
      </c>
    </row>
    <row r="272" spans="1:94" ht="24.75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19"/>
      <c r="AC272" s="20"/>
      <c r="AD272" s="20"/>
      <c r="AE272" s="8"/>
      <c r="AF272" s="62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25"/>
      <c r="AU272" s="8"/>
      <c r="AV272" s="57"/>
      <c r="AW272" s="60"/>
      <c r="AX272" s="8"/>
      <c r="AY272" s="14"/>
      <c r="AZ272" s="24"/>
      <c r="BA272" s="25"/>
      <c r="BB272" s="97"/>
      <c r="BC272" s="24"/>
      <c r="BD272" s="25"/>
      <c r="BE272" s="97"/>
      <c r="BF272" s="24"/>
      <c r="BG272" s="25"/>
      <c r="BH272" s="97"/>
      <c r="BI272" s="13" t="s">
        <v>447</v>
      </c>
      <c r="BJ272" s="109" t="s">
        <v>447</v>
      </c>
      <c r="BK272" s="1"/>
      <c r="BL272" s="1"/>
      <c r="BM272" s="1"/>
      <c r="BN272" s="1"/>
      <c r="BO272" s="1"/>
      <c r="CA272" s="29"/>
      <c r="CB272" s="44" t="str">
        <f t="shared" si="47"/>
        <v/>
      </c>
      <c r="CC272" s="45" t="str">
        <f t="shared" si="48"/>
        <v/>
      </c>
      <c r="CD272" s="45" t="str">
        <f t="shared" si="49"/>
        <v/>
      </c>
      <c r="CE272" s="44" t="str">
        <f t="shared" si="50"/>
        <v/>
      </c>
      <c r="CF272" s="45" t="str">
        <f t="shared" si="51"/>
        <v/>
      </c>
      <c r="CG272" s="44" t="e">
        <f>IF(AND(#REF!="",#REF!="",#REF!="",#REF!=""),"",SUM(#REF!,#REF!,#REF!,#REF!,#REF!))</f>
        <v>#REF!</v>
      </c>
      <c r="CH272" s="45" t="str">
        <f t="shared" si="52"/>
        <v/>
      </c>
      <c r="CI272" s="44" t="str">
        <f t="shared" si="53"/>
        <v/>
      </c>
      <c r="CJ272" s="45" t="str">
        <f t="shared" si="54"/>
        <v/>
      </c>
      <c r="CK272" s="44" t="str">
        <f t="shared" si="55"/>
        <v/>
      </c>
      <c r="CL272" s="45" t="str">
        <f t="shared" si="56"/>
        <v/>
      </c>
      <c r="CM272" s="44" t="e">
        <f>IF(AND(#REF!="",#REF!="",#REF!="",#REF!=""),"",SUM(#REF!,#REF!,#REF!,#REF!,#REF!))</f>
        <v>#REF!</v>
      </c>
      <c r="CN272" s="45" t="str">
        <f t="shared" si="57"/>
        <v/>
      </c>
      <c r="CO272" s="38" t="e">
        <f>IF(AND(#REF!="",#REF!="",#REF!="",#REF!=""),"",SUM(#REF!,#REF!,#REF!,#REF!))</f>
        <v>#REF!</v>
      </c>
      <c r="CP272" s="38" t="str">
        <f t="shared" si="46"/>
        <v/>
      </c>
    </row>
    <row r="273" spans="1:94" ht="24.75" customHeight="1">
      <c r="A273" s="37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19"/>
      <c r="AC273" s="20"/>
      <c r="AD273" s="20"/>
      <c r="AE273" s="8"/>
      <c r="AF273" s="62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25"/>
      <c r="AU273" s="8"/>
      <c r="AV273" s="57"/>
      <c r="AW273" s="60"/>
      <c r="AX273" s="8"/>
      <c r="AY273" s="14"/>
      <c r="AZ273" s="24"/>
      <c r="BA273" s="25"/>
      <c r="BB273" s="97"/>
      <c r="BC273" s="24"/>
      <c r="BD273" s="25"/>
      <c r="BE273" s="97"/>
      <c r="BF273" s="24"/>
      <c r="BG273" s="25"/>
      <c r="BH273" s="97"/>
      <c r="BI273" s="13" t="s">
        <v>447</v>
      </c>
      <c r="BJ273" s="109" t="s">
        <v>447</v>
      </c>
      <c r="BK273" s="1"/>
      <c r="BL273" s="1"/>
      <c r="BM273" s="1"/>
      <c r="BN273" s="1"/>
      <c r="BO273" s="1"/>
      <c r="CA273" s="29"/>
      <c r="CB273" s="44" t="str">
        <f t="shared" si="47"/>
        <v/>
      </c>
      <c r="CC273" s="45" t="str">
        <f t="shared" si="48"/>
        <v/>
      </c>
      <c r="CD273" s="45" t="str">
        <f t="shared" si="49"/>
        <v/>
      </c>
      <c r="CE273" s="44" t="str">
        <f t="shared" si="50"/>
        <v/>
      </c>
      <c r="CF273" s="45" t="str">
        <f t="shared" si="51"/>
        <v/>
      </c>
      <c r="CG273" s="44" t="e">
        <f>IF(AND(#REF!="",#REF!="",#REF!="",#REF!=""),"",SUM(#REF!,#REF!,#REF!,#REF!,#REF!))</f>
        <v>#REF!</v>
      </c>
      <c r="CH273" s="45" t="str">
        <f t="shared" si="52"/>
        <v/>
      </c>
      <c r="CI273" s="44" t="str">
        <f t="shared" si="53"/>
        <v/>
      </c>
      <c r="CJ273" s="45" t="str">
        <f t="shared" si="54"/>
        <v/>
      </c>
      <c r="CK273" s="44" t="str">
        <f t="shared" si="55"/>
        <v/>
      </c>
      <c r="CL273" s="45" t="str">
        <f t="shared" si="56"/>
        <v/>
      </c>
      <c r="CM273" s="44" t="e">
        <f>IF(AND(#REF!="",#REF!="",#REF!="",#REF!=""),"",SUM(#REF!,#REF!,#REF!,#REF!,#REF!))</f>
        <v>#REF!</v>
      </c>
      <c r="CN273" s="45" t="str">
        <f t="shared" si="57"/>
        <v/>
      </c>
      <c r="CO273" s="38" t="e">
        <f>IF(AND(#REF!="",#REF!="",#REF!="",#REF!=""),"",SUM(#REF!,#REF!,#REF!,#REF!))</f>
        <v>#REF!</v>
      </c>
      <c r="CP273" s="38" t="str">
        <f t="shared" si="46"/>
        <v/>
      </c>
    </row>
    <row r="274" spans="1:94" ht="24.75" customHeight="1">
      <c r="A274" s="37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19"/>
      <c r="AC274" s="20"/>
      <c r="AD274" s="20"/>
      <c r="AE274" s="8"/>
      <c r="AF274" s="62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25"/>
      <c r="AU274" s="8"/>
      <c r="AV274" s="57"/>
      <c r="AW274" s="60"/>
      <c r="AX274" s="8"/>
      <c r="AY274" s="14"/>
      <c r="AZ274" s="24"/>
      <c r="BA274" s="25"/>
      <c r="BB274" s="97"/>
      <c r="BC274" s="24"/>
      <c r="BD274" s="25"/>
      <c r="BE274" s="97"/>
      <c r="BF274" s="24"/>
      <c r="BG274" s="25"/>
      <c r="BH274" s="97"/>
      <c r="BI274" s="13" t="s">
        <v>447</v>
      </c>
      <c r="BJ274" s="109" t="s">
        <v>447</v>
      </c>
      <c r="BK274" s="1"/>
      <c r="BL274" s="1"/>
      <c r="BM274" s="1"/>
      <c r="BN274" s="1"/>
      <c r="BO274" s="1"/>
      <c r="CA274" s="29"/>
      <c r="CB274" s="44" t="str">
        <f t="shared" si="47"/>
        <v/>
      </c>
      <c r="CC274" s="45" t="str">
        <f t="shared" si="48"/>
        <v/>
      </c>
      <c r="CD274" s="45" t="str">
        <f t="shared" si="49"/>
        <v/>
      </c>
      <c r="CE274" s="44" t="str">
        <f t="shared" si="50"/>
        <v/>
      </c>
      <c r="CF274" s="45" t="str">
        <f t="shared" si="51"/>
        <v/>
      </c>
      <c r="CG274" s="44" t="e">
        <f>IF(AND(#REF!="",#REF!="",#REF!="",#REF!=""),"",SUM(#REF!,#REF!,#REF!,#REF!,#REF!))</f>
        <v>#REF!</v>
      </c>
      <c r="CH274" s="45" t="str">
        <f t="shared" si="52"/>
        <v/>
      </c>
      <c r="CI274" s="44" t="str">
        <f t="shared" si="53"/>
        <v/>
      </c>
      <c r="CJ274" s="45" t="str">
        <f t="shared" si="54"/>
        <v/>
      </c>
      <c r="CK274" s="44" t="str">
        <f t="shared" si="55"/>
        <v/>
      </c>
      <c r="CL274" s="45" t="str">
        <f t="shared" si="56"/>
        <v/>
      </c>
      <c r="CM274" s="44" t="e">
        <f>IF(AND(#REF!="",#REF!="",#REF!="",#REF!=""),"",SUM(#REF!,#REF!,#REF!,#REF!,#REF!))</f>
        <v>#REF!</v>
      </c>
      <c r="CN274" s="45" t="str">
        <f t="shared" si="57"/>
        <v/>
      </c>
      <c r="CO274" s="38" t="e">
        <f>IF(AND(#REF!="",#REF!="",#REF!="",#REF!=""),"",SUM(#REF!,#REF!,#REF!,#REF!))</f>
        <v>#REF!</v>
      </c>
      <c r="CP274" s="38" t="str">
        <f t="shared" si="46"/>
        <v/>
      </c>
    </row>
    <row r="275" spans="1:94" ht="24.75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19"/>
      <c r="AC275" s="20"/>
      <c r="AD275" s="20"/>
      <c r="AE275" s="8"/>
      <c r="AF275" s="62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25"/>
      <c r="AU275" s="8"/>
      <c r="AV275" s="57"/>
      <c r="AW275" s="60"/>
      <c r="AX275" s="8"/>
      <c r="AY275" s="14"/>
      <c r="AZ275" s="24"/>
      <c r="BA275" s="25"/>
      <c r="BB275" s="97"/>
      <c r="BC275" s="24"/>
      <c r="BD275" s="25"/>
      <c r="BE275" s="97"/>
      <c r="BF275" s="24"/>
      <c r="BG275" s="25"/>
      <c r="BH275" s="97"/>
      <c r="BI275" s="13" t="s">
        <v>447</v>
      </c>
      <c r="BJ275" s="109" t="s">
        <v>447</v>
      </c>
      <c r="BK275" s="1"/>
      <c r="BL275" s="1"/>
      <c r="BM275" s="1"/>
      <c r="BN275" s="1"/>
      <c r="BO275" s="1"/>
      <c r="CA275" s="29"/>
      <c r="CB275" s="44" t="str">
        <f t="shared" si="47"/>
        <v/>
      </c>
      <c r="CC275" s="45" t="str">
        <f t="shared" si="48"/>
        <v/>
      </c>
      <c r="CD275" s="45" t="str">
        <f t="shared" si="49"/>
        <v/>
      </c>
      <c r="CE275" s="44" t="str">
        <f t="shared" si="50"/>
        <v/>
      </c>
      <c r="CF275" s="45" t="str">
        <f t="shared" si="51"/>
        <v/>
      </c>
      <c r="CG275" s="44" t="e">
        <f>IF(AND(#REF!="",#REF!="",#REF!="",#REF!=""),"",SUM(#REF!,#REF!,#REF!,#REF!,#REF!))</f>
        <v>#REF!</v>
      </c>
      <c r="CH275" s="45" t="str">
        <f t="shared" si="52"/>
        <v/>
      </c>
      <c r="CI275" s="44" t="str">
        <f t="shared" si="53"/>
        <v/>
      </c>
      <c r="CJ275" s="45" t="str">
        <f t="shared" si="54"/>
        <v/>
      </c>
      <c r="CK275" s="44" t="str">
        <f t="shared" si="55"/>
        <v/>
      </c>
      <c r="CL275" s="45" t="str">
        <f t="shared" si="56"/>
        <v/>
      </c>
      <c r="CM275" s="44" t="e">
        <f>IF(AND(#REF!="",#REF!="",#REF!="",#REF!=""),"",SUM(#REF!,#REF!,#REF!,#REF!,#REF!))</f>
        <v>#REF!</v>
      </c>
      <c r="CN275" s="45" t="str">
        <f t="shared" si="57"/>
        <v/>
      </c>
      <c r="CO275" s="38" t="e">
        <f>IF(AND(#REF!="",#REF!="",#REF!="",#REF!=""),"",SUM(#REF!,#REF!,#REF!,#REF!))</f>
        <v>#REF!</v>
      </c>
      <c r="CP275" s="38" t="str">
        <f t="shared" si="46"/>
        <v/>
      </c>
    </row>
    <row r="276" spans="1:94" ht="24.75" customHeight="1">
      <c r="A276" s="37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19"/>
      <c r="AC276" s="20"/>
      <c r="AD276" s="20"/>
      <c r="AE276" s="8"/>
      <c r="AF276" s="62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25"/>
      <c r="AU276" s="8"/>
      <c r="AV276" s="57"/>
      <c r="AW276" s="60"/>
      <c r="AX276" s="8"/>
      <c r="AY276" s="14"/>
      <c r="AZ276" s="24"/>
      <c r="BA276" s="25"/>
      <c r="BB276" s="97"/>
      <c r="BC276" s="24"/>
      <c r="BD276" s="25"/>
      <c r="BE276" s="97"/>
      <c r="BF276" s="24"/>
      <c r="BG276" s="25"/>
      <c r="BH276" s="97"/>
      <c r="BI276" s="13" t="s">
        <v>447</v>
      </c>
      <c r="BJ276" s="109" t="s">
        <v>447</v>
      </c>
      <c r="BK276" s="1"/>
      <c r="BL276" s="1"/>
      <c r="BM276" s="1"/>
      <c r="BN276" s="1"/>
      <c r="BO276" s="1"/>
      <c r="CA276" s="29"/>
      <c r="CB276" s="44" t="str">
        <f t="shared" si="47"/>
        <v/>
      </c>
      <c r="CC276" s="45" t="str">
        <f t="shared" si="48"/>
        <v/>
      </c>
      <c r="CD276" s="45" t="str">
        <f t="shared" si="49"/>
        <v/>
      </c>
      <c r="CE276" s="44" t="str">
        <f t="shared" si="50"/>
        <v/>
      </c>
      <c r="CF276" s="45" t="str">
        <f t="shared" si="51"/>
        <v/>
      </c>
      <c r="CG276" s="44" t="e">
        <f>IF(AND(#REF!="",#REF!="",#REF!="",#REF!=""),"",SUM(#REF!,#REF!,#REF!,#REF!,#REF!))</f>
        <v>#REF!</v>
      </c>
      <c r="CH276" s="45" t="str">
        <f t="shared" si="52"/>
        <v/>
      </c>
      <c r="CI276" s="44" t="str">
        <f t="shared" si="53"/>
        <v/>
      </c>
      <c r="CJ276" s="45" t="str">
        <f t="shared" si="54"/>
        <v/>
      </c>
      <c r="CK276" s="44" t="str">
        <f t="shared" si="55"/>
        <v/>
      </c>
      <c r="CL276" s="45" t="str">
        <f t="shared" si="56"/>
        <v/>
      </c>
      <c r="CM276" s="44" t="e">
        <f>IF(AND(#REF!="",#REF!="",#REF!="",#REF!=""),"",SUM(#REF!,#REF!,#REF!,#REF!,#REF!))</f>
        <v>#REF!</v>
      </c>
      <c r="CN276" s="45" t="str">
        <f t="shared" si="57"/>
        <v/>
      </c>
      <c r="CO276" s="38" t="e">
        <f>IF(AND(#REF!="",#REF!="",#REF!="",#REF!=""),"",SUM(#REF!,#REF!,#REF!,#REF!))</f>
        <v>#REF!</v>
      </c>
      <c r="CP276" s="38" t="str">
        <f t="shared" si="46"/>
        <v/>
      </c>
    </row>
    <row r="277" spans="1:94" ht="24.75" customHeight="1">
      <c r="A277" s="37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19"/>
      <c r="AC277" s="20"/>
      <c r="AD277" s="20"/>
      <c r="AE277" s="8"/>
      <c r="AF277" s="62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25"/>
      <c r="AU277" s="8"/>
      <c r="AV277" s="57"/>
      <c r="AW277" s="60"/>
      <c r="AX277" s="8"/>
      <c r="AY277" s="14"/>
      <c r="AZ277" s="24"/>
      <c r="BA277" s="25"/>
      <c r="BB277" s="97"/>
      <c r="BC277" s="24"/>
      <c r="BD277" s="25"/>
      <c r="BE277" s="97"/>
      <c r="BF277" s="24"/>
      <c r="BG277" s="25"/>
      <c r="BH277" s="97"/>
      <c r="BI277" s="13" t="s">
        <v>447</v>
      </c>
      <c r="BJ277" s="109" t="s">
        <v>447</v>
      </c>
      <c r="BK277" s="1"/>
      <c r="BL277" s="1"/>
      <c r="BM277" s="1"/>
      <c r="BN277" s="1"/>
      <c r="BO277" s="1"/>
      <c r="CA277" s="29"/>
      <c r="CB277" s="44" t="str">
        <f t="shared" si="47"/>
        <v/>
      </c>
      <c r="CC277" s="45" t="str">
        <f t="shared" si="48"/>
        <v/>
      </c>
      <c r="CD277" s="45" t="str">
        <f t="shared" si="49"/>
        <v/>
      </c>
      <c r="CE277" s="44" t="str">
        <f t="shared" si="50"/>
        <v/>
      </c>
      <c r="CF277" s="45" t="str">
        <f t="shared" si="51"/>
        <v/>
      </c>
      <c r="CG277" s="44" t="e">
        <f>IF(AND(#REF!="",#REF!="",#REF!="",#REF!=""),"",SUM(#REF!,#REF!,#REF!,#REF!,#REF!))</f>
        <v>#REF!</v>
      </c>
      <c r="CH277" s="45" t="str">
        <f t="shared" si="52"/>
        <v/>
      </c>
      <c r="CI277" s="44" t="str">
        <f t="shared" si="53"/>
        <v/>
      </c>
      <c r="CJ277" s="45" t="str">
        <f t="shared" si="54"/>
        <v/>
      </c>
      <c r="CK277" s="44" t="str">
        <f t="shared" si="55"/>
        <v/>
      </c>
      <c r="CL277" s="45" t="str">
        <f t="shared" si="56"/>
        <v/>
      </c>
      <c r="CM277" s="44" t="e">
        <f>IF(AND(#REF!="",#REF!="",#REF!="",#REF!=""),"",SUM(#REF!,#REF!,#REF!,#REF!,#REF!))</f>
        <v>#REF!</v>
      </c>
      <c r="CN277" s="45" t="str">
        <f t="shared" si="57"/>
        <v/>
      </c>
      <c r="CO277" s="38" t="e">
        <f>IF(AND(#REF!="",#REF!="",#REF!="",#REF!=""),"",SUM(#REF!,#REF!,#REF!,#REF!))</f>
        <v>#REF!</v>
      </c>
      <c r="CP277" s="38" t="str">
        <f t="shared" si="46"/>
        <v/>
      </c>
    </row>
    <row r="278" spans="1:94" ht="24.75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19"/>
      <c r="AC278" s="20"/>
      <c r="AD278" s="20"/>
      <c r="AE278" s="8"/>
      <c r="AF278" s="62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25"/>
      <c r="AU278" s="8"/>
      <c r="AV278" s="57"/>
      <c r="AW278" s="60"/>
      <c r="AX278" s="8"/>
      <c r="AY278" s="14"/>
      <c r="AZ278" s="24"/>
      <c r="BA278" s="25"/>
      <c r="BB278" s="97"/>
      <c r="BC278" s="24"/>
      <c r="BD278" s="25"/>
      <c r="BE278" s="97"/>
      <c r="BF278" s="24"/>
      <c r="BG278" s="25"/>
      <c r="BH278" s="97"/>
      <c r="BI278" s="13" t="s">
        <v>447</v>
      </c>
      <c r="BJ278" s="109" t="s">
        <v>447</v>
      </c>
      <c r="BK278" s="1"/>
      <c r="BL278" s="1"/>
      <c r="BM278" s="1"/>
      <c r="BN278" s="1"/>
      <c r="BO278" s="1"/>
      <c r="CA278" s="29"/>
      <c r="CB278" s="44" t="str">
        <f t="shared" si="47"/>
        <v/>
      </c>
      <c r="CC278" s="45" t="str">
        <f t="shared" si="48"/>
        <v/>
      </c>
      <c r="CD278" s="45" t="str">
        <f t="shared" si="49"/>
        <v/>
      </c>
      <c r="CE278" s="44" t="str">
        <f t="shared" si="50"/>
        <v/>
      </c>
      <c r="CF278" s="45" t="str">
        <f t="shared" si="51"/>
        <v/>
      </c>
      <c r="CG278" s="44" t="e">
        <f>IF(AND(#REF!="",#REF!="",#REF!="",#REF!=""),"",SUM(#REF!,#REF!,#REF!,#REF!,#REF!))</f>
        <v>#REF!</v>
      </c>
      <c r="CH278" s="45" t="str">
        <f t="shared" si="52"/>
        <v/>
      </c>
      <c r="CI278" s="44" t="str">
        <f t="shared" si="53"/>
        <v/>
      </c>
      <c r="CJ278" s="45" t="str">
        <f t="shared" si="54"/>
        <v/>
      </c>
      <c r="CK278" s="44" t="str">
        <f t="shared" si="55"/>
        <v/>
      </c>
      <c r="CL278" s="45" t="str">
        <f t="shared" si="56"/>
        <v/>
      </c>
      <c r="CM278" s="44" t="e">
        <f>IF(AND(#REF!="",#REF!="",#REF!="",#REF!=""),"",SUM(#REF!,#REF!,#REF!,#REF!,#REF!))</f>
        <v>#REF!</v>
      </c>
      <c r="CN278" s="45" t="str">
        <f t="shared" si="57"/>
        <v/>
      </c>
      <c r="CO278" s="38" t="e">
        <f>IF(AND(#REF!="",#REF!="",#REF!="",#REF!=""),"",SUM(#REF!,#REF!,#REF!,#REF!))</f>
        <v>#REF!</v>
      </c>
      <c r="CP278" s="38" t="str">
        <f t="shared" si="46"/>
        <v/>
      </c>
    </row>
    <row r="279" spans="1:94" ht="24.75" customHeight="1">
      <c r="A279" s="37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19"/>
      <c r="AC279" s="20"/>
      <c r="AD279" s="20"/>
      <c r="AE279" s="8"/>
      <c r="AF279" s="62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25"/>
      <c r="AU279" s="8"/>
      <c r="AV279" s="57"/>
      <c r="AW279" s="60"/>
      <c r="AX279" s="8"/>
      <c r="AY279" s="14"/>
      <c r="AZ279" s="24"/>
      <c r="BA279" s="25"/>
      <c r="BB279" s="97"/>
      <c r="BC279" s="24"/>
      <c r="BD279" s="25"/>
      <c r="BE279" s="97"/>
      <c r="BF279" s="24"/>
      <c r="BG279" s="25"/>
      <c r="BH279" s="97"/>
      <c r="BI279" s="13" t="s">
        <v>447</v>
      </c>
      <c r="BJ279" s="109" t="s">
        <v>447</v>
      </c>
      <c r="BK279" s="1"/>
      <c r="BL279" s="1"/>
      <c r="BM279" s="1"/>
      <c r="BN279" s="1"/>
      <c r="BO279" s="1"/>
      <c r="CA279" s="29"/>
      <c r="CB279" s="44" t="str">
        <f t="shared" si="47"/>
        <v/>
      </c>
      <c r="CC279" s="45" t="str">
        <f t="shared" si="48"/>
        <v/>
      </c>
      <c r="CD279" s="45" t="str">
        <f t="shared" si="49"/>
        <v/>
      </c>
      <c r="CE279" s="44" t="str">
        <f t="shared" si="50"/>
        <v/>
      </c>
      <c r="CF279" s="45" t="str">
        <f t="shared" si="51"/>
        <v/>
      </c>
      <c r="CG279" s="44" t="e">
        <f>IF(AND(#REF!="",#REF!="",#REF!="",#REF!=""),"",SUM(#REF!,#REF!,#REF!,#REF!,#REF!))</f>
        <v>#REF!</v>
      </c>
      <c r="CH279" s="45" t="str">
        <f t="shared" si="52"/>
        <v/>
      </c>
      <c r="CI279" s="44" t="str">
        <f t="shared" si="53"/>
        <v/>
      </c>
      <c r="CJ279" s="45" t="str">
        <f t="shared" si="54"/>
        <v/>
      </c>
      <c r="CK279" s="44" t="str">
        <f t="shared" si="55"/>
        <v/>
      </c>
      <c r="CL279" s="45" t="str">
        <f t="shared" si="56"/>
        <v/>
      </c>
      <c r="CM279" s="44" t="e">
        <f>IF(AND(#REF!="",#REF!="",#REF!="",#REF!=""),"",SUM(#REF!,#REF!,#REF!,#REF!,#REF!))</f>
        <v>#REF!</v>
      </c>
      <c r="CN279" s="45" t="str">
        <f t="shared" si="57"/>
        <v/>
      </c>
      <c r="CO279" s="38" t="e">
        <f>IF(AND(#REF!="",#REF!="",#REF!="",#REF!=""),"",SUM(#REF!,#REF!,#REF!,#REF!))</f>
        <v>#REF!</v>
      </c>
      <c r="CP279" s="38" t="str">
        <f t="shared" si="46"/>
        <v/>
      </c>
    </row>
    <row r="280" spans="1:94" ht="24.75" customHeight="1">
      <c r="A280" s="37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19"/>
      <c r="AC280" s="20"/>
      <c r="AD280" s="20"/>
      <c r="AE280" s="8"/>
      <c r="AF280" s="62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25"/>
      <c r="AU280" s="8"/>
      <c r="AV280" s="57"/>
      <c r="AW280" s="60"/>
      <c r="AX280" s="8"/>
      <c r="AY280" s="14"/>
      <c r="AZ280" s="24"/>
      <c r="BA280" s="25"/>
      <c r="BB280" s="97"/>
      <c r="BC280" s="24"/>
      <c r="BD280" s="25"/>
      <c r="BE280" s="97"/>
      <c r="BF280" s="24"/>
      <c r="BG280" s="25"/>
      <c r="BH280" s="97"/>
      <c r="BI280" s="13" t="s">
        <v>447</v>
      </c>
      <c r="BJ280" s="109" t="s">
        <v>447</v>
      </c>
      <c r="BK280" s="1"/>
      <c r="BL280" s="1"/>
      <c r="BM280" s="1"/>
      <c r="BN280" s="1"/>
      <c r="BO280" s="1"/>
      <c r="CA280" s="29"/>
      <c r="CB280" s="44" t="str">
        <f t="shared" si="47"/>
        <v/>
      </c>
      <c r="CC280" s="45" t="str">
        <f t="shared" si="48"/>
        <v/>
      </c>
      <c r="CD280" s="45" t="str">
        <f t="shared" si="49"/>
        <v/>
      </c>
      <c r="CE280" s="44" t="str">
        <f t="shared" si="50"/>
        <v/>
      </c>
      <c r="CF280" s="45" t="str">
        <f t="shared" si="51"/>
        <v/>
      </c>
      <c r="CG280" s="44" t="e">
        <f>IF(AND(#REF!="",#REF!="",#REF!="",#REF!=""),"",SUM(#REF!,#REF!,#REF!,#REF!,#REF!))</f>
        <v>#REF!</v>
      </c>
      <c r="CH280" s="45" t="str">
        <f t="shared" si="52"/>
        <v/>
      </c>
      <c r="CI280" s="44" t="str">
        <f t="shared" si="53"/>
        <v/>
      </c>
      <c r="CJ280" s="45" t="str">
        <f t="shared" si="54"/>
        <v/>
      </c>
      <c r="CK280" s="44" t="str">
        <f t="shared" si="55"/>
        <v/>
      </c>
      <c r="CL280" s="45" t="str">
        <f t="shared" si="56"/>
        <v/>
      </c>
      <c r="CM280" s="44" t="e">
        <f>IF(AND(#REF!="",#REF!="",#REF!="",#REF!=""),"",SUM(#REF!,#REF!,#REF!,#REF!,#REF!))</f>
        <v>#REF!</v>
      </c>
      <c r="CN280" s="45" t="str">
        <f t="shared" si="57"/>
        <v/>
      </c>
      <c r="CO280" s="38" t="e">
        <f>IF(AND(#REF!="",#REF!="",#REF!="",#REF!=""),"",SUM(#REF!,#REF!,#REF!,#REF!))</f>
        <v>#REF!</v>
      </c>
      <c r="CP280" s="38" t="str">
        <f t="shared" si="46"/>
        <v/>
      </c>
    </row>
    <row r="281" spans="1:94" ht="24.75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19"/>
      <c r="AC281" s="20"/>
      <c r="AD281" s="20"/>
      <c r="AE281" s="8"/>
      <c r="AF281" s="62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25"/>
      <c r="AU281" s="8"/>
      <c r="AV281" s="57"/>
      <c r="AW281" s="60"/>
      <c r="AX281" s="8"/>
      <c r="AY281" s="14"/>
      <c r="AZ281" s="24"/>
      <c r="BA281" s="25"/>
      <c r="BB281" s="97"/>
      <c r="BC281" s="24"/>
      <c r="BD281" s="25"/>
      <c r="BE281" s="97"/>
      <c r="BF281" s="24"/>
      <c r="BG281" s="25"/>
      <c r="BH281" s="97"/>
      <c r="BI281" s="13" t="s">
        <v>447</v>
      </c>
      <c r="BJ281" s="109" t="s">
        <v>447</v>
      </c>
      <c r="BK281" s="1"/>
      <c r="BL281" s="1"/>
      <c r="BM281" s="1"/>
      <c r="BN281" s="1"/>
      <c r="BO281" s="1"/>
      <c r="CA281" s="29"/>
      <c r="CB281" s="44" t="str">
        <f t="shared" si="47"/>
        <v/>
      </c>
      <c r="CC281" s="45" t="str">
        <f t="shared" si="48"/>
        <v/>
      </c>
      <c r="CD281" s="45" t="str">
        <f t="shared" si="49"/>
        <v/>
      </c>
      <c r="CE281" s="44" t="str">
        <f t="shared" si="50"/>
        <v/>
      </c>
      <c r="CF281" s="45" t="str">
        <f t="shared" si="51"/>
        <v/>
      </c>
      <c r="CG281" s="44" t="e">
        <f>IF(AND(#REF!="",#REF!="",#REF!="",#REF!=""),"",SUM(#REF!,#REF!,#REF!,#REF!,#REF!))</f>
        <v>#REF!</v>
      </c>
      <c r="CH281" s="45" t="str">
        <f t="shared" si="52"/>
        <v/>
      </c>
      <c r="CI281" s="44" t="str">
        <f t="shared" si="53"/>
        <v/>
      </c>
      <c r="CJ281" s="45" t="str">
        <f t="shared" si="54"/>
        <v/>
      </c>
      <c r="CK281" s="44" t="str">
        <f t="shared" si="55"/>
        <v/>
      </c>
      <c r="CL281" s="45" t="str">
        <f t="shared" si="56"/>
        <v/>
      </c>
      <c r="CM281" s="44" t="e">
        <f>IF(AND(#REF!="",#REF!="",#REF!="",#REF!=""),"",SUM(#REF!,#REF!,#REF!,#REF!,#REF!))</f>
        <v>#REF!</v>
      </c>
      <c r="CN281" s="45" t="str">
        <f t="shared" si="57"/>
        <v/>
      </c>
      <c r="CO281" s="38" t="e">
        <f>IF(AND(#REF!="",#REF!="",#REF!="",#REF!=""),"",SUM(#REF!,#REF!,#REF!,#REF!))</f>
        <v>#REF!</v>
      </c>
      <c r="CP281" s="38" t="str">
        <f t="shared" si="46"/>
        <v/>
      </c>
    </row>
    <row r="282" spans="1:94" ht="24.75" customHeight="1">
      <c r="A282" s="37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19"/>
      <c r="AC282" s="20"/>
      <c r="AD282" s="20"/>
      <c r="AE282" s="8"/>
      <c r="AF282" s="62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25"/>
      <c r="AU282" s="8"/>
      <c r="AV282" s="57"/>
      <c r="AW282" s="60"/>
      <c r="AX282" s="8"/>
      <c r="AY282" s="14"/>
      <c r="AZ282" s="24"/>
      <c r="BA282" s="25"/>
      <c r="BB282" s="97"/>
      <c r="BC282" s="24"/>
      <c r="BD282" s="25"/>
      <c r="BE282" s="97"/>
      <c r="BF282" s="24"/>
      <c r="BG282" s="25"/>
      <c r="BH282" s="97"/>
      <c r="BI282" s="13" t="s">
        <v>447</v>
      </c>
      <c r="BJ282" s="109" t="s">
        <v>447</v>
      </c>
      <c r="BK282" s="1"/>
      <c r="BL282" s="1"/>
      <c r="BM282" s="1"/>
      <c r="BN282" s="1"/>
      <c r="BO282" s="1"/>
      <c r="CA282" s="29"/>
      <c r="CB282" s="44" t="str">
        <f t="shared" si="47"/>
        <v/>
      </c>
      <c r="CC282" s="45" t="str">
        <f t="shared" si="48"/>
        <v/>
      </c>
      <c r="CD282" s="45" t="str">
        <f t="shared" si="49"/>
        <v/>
      </c>
      <c r="CE282" s="44" t="str">
        <f t="shared" si="50"/>
        <v/>
      </c>
      <c r="CF282" s="45" t="str">
        <f t="shared" si="51"/>
        <v/>
      </c>
      <c r="CG282" s="44" t="e">
        <f>IF(AND(#REF!="",#REF!="",#REF!="",#REF!=""),"",SUM(#REF!,#REF!,#REF!,#REF!,#REF!))</f>
        <v>#REF!</v>
      </c>
      <c r="CH282" s="45" t="str">
        <f t="shared" si="52"/>
        <v/>
      </c>
      <c r="CI282" s="44" t="str">
        <f t="shared" si="53"/>
        <v/>
      </c>
      <c r="CJ282" s="45" t="str">
        <f t="shared" si="54"/>
        <v/>
      </c>
      <c r="CK282" s="44" t="str">
        <f t="shared" si="55"/>
        <v/>
      </c>
      <c r="CL282" s="45" t="str">
        <f t="shared" si="56"/>
        <v/>
      </c>
      <c r="CM282" s="44" t="e">
        <f>IF(AND(#REF!="",#REF!="",#REF!="",#REF!=""),"",SUM(#REF!,#REF!,#REF!,#REF!,#REF!))</f>
        <v>#REF!</v>
      </c>
      <c r="CN282" s="45" t="str">
        <f t="shared" si="57"/>
        <v/>
      </c>
      <c r="CO282" s="38" t="e">
        <f>IF(AND(#REF!="",#REF!="",#REF!="",#REF!=""),"",SUM(#REF!,#REF!,#REF!,#REF!))</f>
        <v>#REF!</v>
      </c>
      <c r="CP282" s="38" t="str">
        <f t="shared" si="46"/>
        <v/>
      </c>
    </row>
    <row r="283" spans="1:94" ht="24.75" customHeight="1">
      <c r="A283" s="37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19"/>
      <c r="AC283" s="20"/>
      <c r="AD283" s="20"/>
      <c r="AE283" s="8"/>
      <c r="AF283" s="62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25"/>
      <c r="AU283" s="8"/>
      <c r="AV283" s="57"/>
      <c r="AW283" s="60"/>
      <c r="AX283" s="8"/>
      <c r="AY283" s="14"/>
      <c r="AZ283" s="24"/>
      <c r="BA283" s="25"/>
      <c r="BB283" s="97"/>
      <c r="BC283" s="24"/>
      <c r="BD283" s="25"/>
      <c r="BE283" s="97"/>
      <c r="BF283" s="24"/>
      <c r="BG283" s="25"/>
      <c r="BH283" s="97"/>
      <c r="BI283" s="13" t="s">
        <v>447</v>
      </c>
      <c r="BJ283" s="109" t="s">
        <v>447</v>
      </c>
      <c r="BK283" s="1"/>
      <c r="BL283" s="1"/>
      <c r="BM283" s="1"/>
      <c r="BN283" s="1"/>
      <c r="BO283" s="1"/>
      <c r="CA283" s="29"/>
      <c r="CB283" s="44" t="str">
        <f t="shared" si="47"/>
        <v/>
      </c>
      <c r="CC283" s="45" t="str">
        <f t="shared" si="48"/>
        <v/>
      </c>
      <c r="CD283" s="45" t="str">
        <f t="shared" si="49"/>
        <v/>
      </c>
      <c r="CE283" s="44" t="str">
        <f t="shared" si="50"/>
        <v/>
      </c>
      <c r="CF283" s="45" t="str">
        <f t="shared" si="51"/>
        <v/>
      </c>
      <c r="CG283" s="44" t="e">
        <f>IF(AND(#REF!="",#REF!="",#REF!="",#REF!=""),"",SUM(#REF!,#REF!,#REF!,#REF!,#REF!))</f>
        <v>#REF!</v>
      </c>
      <c r="CH283" s="45" t="str">
        <f t="shared" si="52"/>
        <v/>
      </c>
      <c r="CI283" s="44" t="str">
        <f t="shared" si="53"/>
        <v/>
      </c>
      <c r="CJ283" s="45" t="str">
        <f t="shared" si="54"/>
        <v/>
      </c>
      <c r="CK283" s="44" t="str">
        <f t="shared" si="55"/>
        <v/>
      </c>
      <c r="CL283" s="45" t="str">
        <f t="shared" si="56"/>
        <v/>
      </c>
      <c r="CM283" s="44" t="e">
        <f>IF(AND(#REF!="",#REF!="",#REF!="",#REF!=""),"",SUM(#REF!,#REF!,#REF!,#REF!,#REF!))</f>
        <v>#REF!</v>
      </c>
      <c r="CN283" s="45" t="str">
        <f t="shared" si="57"/>
        <v/>
      </c>
      <c r="CO283" s="38" t="e">
        <f>IF(AND(#REF!="",#REF!="",#REF!="",#REF!=""),"",SUM(#REF!,#REF!,#REF!,#REF!))</f>
        <v>#REF!</v>
      </c>
      <c r="CP283" s="38" t="str">
        <f t="shared" si="46"/>
        <v/>
      </c>
    </row>
    <row r="284" spans="1:94" ht="24.75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19"/>
      <c r="AC284" s="20"/>
      <c r="AD284" s="20"/>
      <c r="AE284" s="8"/>
      <c r="AF284" s="62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25"/>
      <c r="AU284" s="8"/>
      <c r="AV284" s="57"/>
      <c r="AW284" s="60"/>
      <c r="AX284" s="8"/>
      <c r="AY284" s="14"/>
      <c r="AZ284" s="24"/>
      <c r="BA284" s="25"/>
      <c r="BB284" s="97"/>
      <c r="BC284" s="24"/>
      <c r="BD284" s="25"/>
      <c r="BE284" s="97"/>
      <c r="BF284" s="24"/>
      <c r="BG284" s="25"/>
      <c r="BH284" s="97"/>
      <c r="BI284" s="13" t="s">
        <v>447</v>
      </c>
      <c r="BJ284" s="109" t="s">
        <v>447</v>
      </c>
      <c r="BK284" s="1"/>
      <c r="BL284" s="1"/>
      <c r="BM284" s="1"/>
      <c r="BN284" s="1"/>
      <c r="BO284" s="1"/>
      <c r="CA284" s="29"/>
      <c r="CB284" s="44" t="str">
        <f t="shared" si="47"/>
        <v/>
      </c>
      <c r="CC284" s="45" t="str">
        <f t="shared" si="48"/>
        <v/>
      </c>
      <c r="CD284" s="45" t="str">
        <f t="shared" si="49"/>
        <v/>
      </c>
      <c r="CE284" s="44" t="str">
        <f t="shared" si="50"/>
        <v/>
      </c>
      <c r="CF284" s="45" t="str">
        <f t="shared" si="51"/>
        <v/>
      </c>
      <c r="CG284" s="44" t="e">
        <f>IF(AND(#REF!="",#REF!="",#REF!="",#REF!=""),"",SUM(#REF!,#REF!,#REF!,#REF!,#REF!))</f>
        <v>#REF!</v>
      </c>
      <c r="CH284" s="45" t="str">
        <f t="shared" si="52"/>
        <v/>
      </c>
      <c r="CI284" s="44" t="str">
        <f t="shared" si="53"/>
        <v/>
      </c>
      <c r="CJ284" s="45" t="str">
        <f t="shared" si="54"/>
        <v/>
      </c>
      <c r="CK284" s="44" t="str">
        <f t="shared" si="55"/>
        <v/>
      </c>
      <c r="CL284" s="45" t="str">
        <f t="shared" si="56"/>
        <v/>
      </c>
      <c r="CM284" s="44" t="e">
        <f>IF(AND(#REF!="",#REF!="",#REF!="",#REF!=""),"",SUM(#REF!,#REF!,#REF!,#REF!,#REF!))</f>
        <v>#REF!</v>
      </c>
      <c r="CN284" s="45" t="str">
        <f t="shared" si="57"/>
        <v/>
      </c>
      <c r="CO284" s="38" t="e">
        <f>IF(AND(#REF!="",#REF!="",#REF!="",#REF!=""),"",SUM(#REF!,#REF!,#REF!,#REF!))</f>
        <v>#REF!</v>
      </c>
      <c r="CP284" s="38" t="str">
        <f t="shared" si="46"/>
        <v/>
      </c>
    </row>
    <row r="285" spans="1:94" ht="24.75" customHeight="1">
      <c r="A285" s="37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19"/>
      <c r="AC285" s="20"/>
      <c r="AD285" s="20"/>
      <c r="AE285" s="8"/>
      <c r="AF285" s="62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25"/>
      <c r="AU285" s="8"/>
      <c r="AV285" s="57"/>
      <c r="AW285" s="60"/>
      <c r="AX285" s="8"/>
      <c r="AY285" s="14"/>
      <c r="AZ285" s="24"/>
      <c r="BA285" s="25"/>
      <c r="BB285" s="97"/>
      <c r="BC285" s="24"/>
      <c r="BD285" s="25"/>
      <c r="BE285" s="97"/>
      <c r="BF285" s="24"/>
      <c r="BG285" s="25"/>
      <c r="BH285" s="97"/>
      <c r="BI285" s="13" t="s">
        <v>447</v>
      </c>
      <c r="BJ285" s="109" t="s">
        <v>447</v>
      </c>
      <c r="BK285" s="1"/>
      <c r="BL285" s="1"/>
      <c r="BM285" s="1"/>
      <c r="BN285" s="1"/>
      <c r="BO285" s="1"/>
      <c r="CA285" s="29"/>
      <c r="CB285" s="44" t="str">
        <f t="shared" si="47"/>
        <v/>
      </c>
      <c r="CC285" s="45" t="str">
        <f t="shared" si="48"/>
        <v/>
      </c>
      <c r="CD285" s="45" t="str">
        <f t="shared" si="49"/>
        <v/>
      </c>
      <c r="CE285" s="44" t="str">
        <f t="shared" si="50"/>
        <v/>
      </c>
      <c r="CF285" s="45" t="str">
        <f t="shared" si="51"/>
        <v/>
      </c>
      <c r="CG285" s="44" t="e">
        <f>IF(AND(#REF!="",#REF!="",#REF!="",#REF!=""),"",SUM(#REF!,#REF!,#REF!,#REF!,#REF!))</f>
        <v>#REF!</v>
      </c>
      <c r="CH285" s="45" t="str">
        <f t="shared" si="52"/>
        <v/>
      </c>
      <c r="CI285" s="44" t="str">
        <f t="shared" si="53"/>
        <v/>
      </c>
      <c r="CJ285" s="45" t="str">
        <f t="shared" si="54"/>
        <v/>
      </c>
      <c r="CK285" s="44" t="str">
        <f t="shared" si="55"/>
        <v/>
      </c>
      <c r="CL285" s="45" t="str">
        <f t="shared" si="56"/>
        <v/>
      </c>
      <c r="CM285" s="44" t="e">
        <f>IF(AND(#REF!="",#REF!="",#REF!="",#REF!=""),"",SUM(#REF!,#REF!,#REF!,#REF!,#REF!))</f>
        <v>#REF!</v>
      </c>
      <c r="CN285" s="45" t="str">
        <f t="shared" si="57"/>
        <v/>
      </c>
      <c r="CO285" s="38" t="e">
        <f>IF(AND(#REF!="",#REF!="",#REF!="",#REF!=""),"",SUM(#REF!,#REF!,#REF!,#REF!))</f>
        <v>#REF!</v>
      </c>
      <c r="CP285" s="38" t="str">
        <f t="shared" si="46"/>
        <v/>
      </c>
    </row>
    <row r="286" spans="1:94" ht="24.75" customHeight="1">
      <c r="A286" s="37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19"/>
      <c r="AC286" s="20"/>
      <c r="AD286" s="20"/>
      <c r="AE286" s="8"/>
      <c r="AF286" s="62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25"/>
      <c r="AU286" s="8"/>
      <c r="AV286" s="57"/>
      <c r="AW286" s="60"/>
      <c r="AX286" s="8"/>
      <c r="AY286" s="14"/>
      <c r="AZ286" s="24"/>
      <c r="BA286" s="25"/>
      <c r="BB286" s="97"/>
      <c r="BC286" s="24"/>
      <c r="BD286" s="25"/>
      <c r="BE286" s="97"/>
      <c r="BF286" s="24"/>
      <c r="BG286" s="25"/>
      <c r="BH286" s="97"/>
      <c r="BI286" s="13" t="s">
        <v>447</v>
      </c>
      <c r="BJ286" s="109" t="s">
        <v>447</v>
      </c>
      <c r="BK286" s="1"/>
      <c r="BL286" s="1"/>
      <c r="BM286" s="1"/>
      <c r="BN286" s="1"/>
      <c r="BO286" s="1"/>
      <c r="CA286" s="29"/>
      <c r="CB286" s="44" t="str">
        <f t="shared" si="47"/>
        <v/>
      </c>
      <c r="CC286" s="45" t="str">
        <f t="shared" si="48"/>
        <v/>
      </c>
      <c r="CD286" s="45" t="str">
        <f t="shared" si="49"/>
        <v/>
      </c>
      <c r="CE286" s="44" t="str">
        <f t="shared" si="50"/>
        <v/>
      </c>
      <c r="CF286" s="45" t="str">
        <f t="shared" si="51"/>
        <v/>
      </c>
      <c r="CG286" s="44" t="e">
        <f>IF(AND(#REF!="",#REF!="",#REF!="",#REF!=""),"",SUM(#REF!,#REF!,#REF!,#REF!,#REF!))</f>
        <v>#REF!</v>
      </c>
      <c r="CH286" s="45" t="str">
        <f t="shared" si="52"/>
        <v/>
      </c>
      <c r="CI286" s="44" t="str">
        <f t="shared" si="53"/>
        <v/>
      </c>
      <c r="CJ286" s="45" t="str">
        <f t="shared" si="54"/>
        <v/>
      </c>
      <c r="CK286" s="44" t="str">
        <f t="shared" si="55"/>
        <v/>
      </c>
      <c r="CL286" s="45" t="str">
        <f t="shared" si="56"/>
        <v/>
      </c>
      <c r="CM286" s="44" t="e">
        <f>IF(AND(#REF!="",#REF!="",#REF!="",#REF!=""),"",SUM(#REF!,#REF!,#REF!,#REF!,#REF!))</f>
        <v>#REF!</v>
      </c>
      <c r="CN286" s="45" t="str">
        <f t="shared" si="57"/>
        <v/>
      </c>
      <c r="CO286" s="38" t="e">
        <f>IF(AND(#REF!="",#REF!="",#REF!="",#REF!=""),"",SUM(#REF!,#REF!,#REF!,#REF!))</f>
        <v>#REF!</v>
      </c>
      <c r="CP286" s="38" t="str">
        <f t="shared" si="46"/>
        <v/>
      </c>
    </row>
    <row r="287" spans="1:94" ht="24.75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19"/>
      <c r="AC287" s="20"/>
      <c r="AD287" s="20"/>
      <c r="AE287" s="8"/>
      <c r="AF287" s="62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25"/>
      <c r="AU287" s="8"/>
      <c r="AV287" s="57"/>
      <c r="AW287" s="60"/>
      <c r="AX287" s="8"/>
      <c r="AY287" s="14"/>
      <c r="AZ287" s="24"/>
      <c r="BA287" s="25"/>
      <c r="BB287" s="97"/>
      <c r="BC287" s="24"/>
      <c r="BD287" s="25"/>
      <c r="BE287" s="97"/>
      <c r="BF287" s="24"/>
      <c r="BG287" s="25"/>
      <c r="BH287" s="97"/>
      <c r="BI287" s="13" t="s">
        <v>447</v>
      </c>
      <c r="BJ287" s="109" t="s">
        <v>447</v>
      </c>
      <c r="BK287" s="1"/>
      <c r="BL287" s="1"/>
      <c r="BM287" s="1"/>
      <c r="BN287" s="1"/>
      <c r="BO287" s="1"/>
      <c r="CA287" s="29"/>
      <c r="CB287" s="44" t="str">
        <f t="shared" si="47"/>
        <v/>
      </c>
      <c r="CC287" s="45" t="str">
        <f t="shared" si="48"/>
        <v/>
      </c>
      <c r="CD287" s="45" t="str">
        <f t="shared" si="49"/>
        <v/>
      </c>
      <c r="CE287" s="44" t="str">
        <f t="shared" si="50"/>
        <v/>
      </c>
      <c r="CF287" s="45" t="str">
        <f t="shared" si="51"/>
        <v/>
      </c>
      <c r="CG287" s="44" t="e">
        <f>IF(AND(#REF!="",#REF!="",#REF!="",#REF!=""),"",SUM(#REF!,#REF!,#REF!,#REF!,#REF!))</f>
        <v>#REF!</v>
      </c>
      <c r="CH287" s="45" t="str">
        <f t="shared" si="52"/>
        <v/>
      </c>
      <c r="CI287" s="44" t="str">
        <f t="shared" si="53"/>
        <v/>
      </c>
      <c r="CJ287" s="45" t="str">
        <f t="shared" si="54"/>
        <v/>
      </c>
      <c r="CK287" s="44" t="str">
        <f t="shared" si="55"/>
        <v/>
      </c>
      <c r="CL287" s="45" t="str">
        <f t="shared" si="56"/>
        <v/>
      </c>
      <c r="CM287" s="44" t="e">
        <f>IF(AND(#REF!="",#REF!="",#REF!="",#REF!=""),"",SUM(#REF!,#REF!,#REF!,#REF!,#REF!))</f>
        <v>#REF!</v>
      </c>
      <c r="CN287" s="45" t="str">
        <f t="shared" si="57"/>
        <v/>
      </c>
      <c r="CO287" s="38" t="e">
        <f>IF(AND(#REF!="",#REF!="",#REF!="",#REF!=""),"",SUM(#REF!,#REF!,#REF!,#REF!))</f>
        <v>#REF!</v>
      </c>
      <c r="CP287" s="38" t="str">
        <f t="shared" si="46"/>
        <v/>
      </c>
    </row>
    <row r="288" spans="1:94" ht="24.75" customHeight="1">
      <c r="A288" s="37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19"/>
      <c r="AC288" s="20"/>
      <c r="AD288" s="20"/>
      <c r="AE288" s="8"/>
      <c r="AF288" s="62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25"/>
      <c r="AU288" s="8"/>
      <c r="AV288" s="57"/>
      <c r="AW288" s="60"/>
      <c r="AX288" s="8"/>
      <c r="AY288" s="14"/>
      <c r="AZ288" s="24"/>
      <c r="BA288" s="25"/>
      <c r="BB288" s="97"/>
      <c r="BC288" s="24"/>
      <c r="BD288" s="25"/>
      <c r="BE288" s="97"/>
      <c r="BF288" s="24"/>
      <c r="BG288" s="25"/>
      <c r="BH288" s="97"/>
      <c r="BI288" s="13" t="s">
        <v>447</v>
      </c>
      <c r="BJ288" s="109" t="s">
        <v>447</v>
      </c>
      <c r="BK288" s="1"/>
      <c r="BL288" s="1"/>
      <c r="BM288" s="1"/>
      <c r="BN288" s="1"/>
      <c r="BO288" s="1"/>
      <c r="CA288" s="29"/>
      <c r="CB288" s="44" t="str">
        <f t="shared" si="47"/>
        <v/>
      </c>
      <c r="CC288" s="45" t="str">
        <f t="shared" si="48"/>
        <v/>
      </c>
      <c r="CD288" s="45" t="str">
        <f t="shared" si="49"/>
        <v/>
      </c>
      <c r="CE288" s="44" t="str">
        <f t="shared" si="50"/>
        <v/>
      </c>
      <c r="CF288" s="45" t="str">
        <f t="shared" si="51"/>
        <v/>
      </c>
      <c r="CG288" s="44" t="e">
        <f>IF(AND(#REF!="",#REF!="",#REF!="",#REF!=""),"",SUM(#REF!,#REF!,#REF!,#REF!,#REF!))</f>
        <v>#REF!</v>
      </c>
      <c r="CH288" s="45" t="str">
        <f t="shared" si="52"/>
        <v/>
      </c>
      <c r="CI288" s="44" t="str">
        <f t="shared" si="53"/>
        <v/>
      </c>
      <c r="CJ288" s="45" t="str">
        <f t="shared" si="54"/>
        <v/>
      </c>
      <c r="CK288" s="44" t="str">
        <f t="shared" si="55"/>
        <v/>
      </c>
      <c r="CL288" s="45" t="str">
        <f t="shared" si="56"/>
        <v/>
      </c>
      <c r="CM288" s="44" t="e">
        <f>IF(AND(#REF!="",#REF!="",#REF!="",#REF!=""),"",SUM(#REF!,#REF!,#REF!,#REF!,#REF!))</f>
        <v>#REF!</v>
      </c>
      <c r="CN288" s="45" t="str">
        <f t="shared" si="57"/>
        <v/>
      </c>
      <c r="CO288" s="38" t="e">
        <f>IF(AND(#REF!="",#REF!="",#REF!="",#REF!=""),"",SUM(#REF!,#REF!,#REF!,#REF!))</f>
        <v>#REF!</v>
      </c>
      <c r="CP288" s="38" t="str">
        <f t="shared" si="46"/>
        <v/>
      </c>
    </row>
    <row r="289" spans="1:94" ht="24.75" customHeight="1">
      <c r="A289" s="37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19"/>
      <c r="AC289" s="20"/>
      <c r="AD289" s="20"/>
      <c r="AE289" s="8"/>
      <c r="AF289" s="62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25"/>
      <c r="AU289" s="8"/>
      <c r="AV289" s="57"/>
      <c r="AW289" s="60"/>
      <c r="AX289" s="8"/>
      <c r="AY289" s="14"/>
      <c r="AZ289" s="24"/>
      <c r="BA289" s="25"/>
      <c r="BB289" s="97"/>
      <c r="BC289" s="24"/>
      <c r="BD289" s="25"/>
      <c r="BE289" s="97"/>
      <c r="BF289" s="24"/>
      <c r="BG289" s="25"/>
      <c r="BH289" s="97"/>
      <c r="BI289" s="13" t="s">
        <v>447</v>
      </c>
      <c r="BJ289" s="109" t="s">
        <v>447</v>
      </c>
      <c r="BK289" s="1"/>
      <c r="BL289" s="1"/>
      <c r="BM289" s="1"/>
      <c r="BN289" s="1"/>
      <c r="BO289" s="1"/>
      <c r="CA289" s="29"/>
      <c r="CB289" s="44" t="str">
        <f t="shared" si="47"/>
        <v/>
      </c>
      <c r="CC289" s="45" t="str">
        <f t="shared" si="48"/>
        <v/>
      </c>
      <c r="CD289" s="45" t="str">
        <f t="shared" si="49"/>
        <v/>
      </c>
      <c r="CE289" s="44" t="str">
        <f t="shared" si="50"/>
        <v/>
      </c>
      <c r="CF289" s="45" t="str">
        <f t="shared" si="51"/>
        <v/>
      </c>
      <c r="CG289" s="44" t="e">
        <f>IF(AND(#REF!="",#REF!="",#REF!="",#REF!=""),"",SUM(#REF!,#REF!,#REF!,#REF!,#REF!))</f>
        <v>#REF!</v>
      </c>
      <c r="CH289" s="45" t="str">
        <f t="shared" si="52"/>
        <v/>
      </c>
      <c r="CI289" s="44" t="str">
        <f t="shared" si="53"/>
        <v/>
      </c>
      <c r="CJ289" s="45" t="str">
        <f t="shared" si="54"/>
        <v/>
      </c>
      <c r="CK289" s="44" t="str">
        <f t="shared" si="55"/>
        <v/>
      </c>
      <c r="CL289" s="45" t="str">
        <f t="shared" si="56"/>
        <v/>
      </c>
      <c r="CM289" s="44" t="e">
        <f>IF(AND(#REF!="",#REF!="",#REF!="",#REF!=""),"",SUM(#REF!,#REF!,#REF!,#REF!,#REF!))</f>
        <v>#REF!</v>
      </c>
      <c r="CN289" s="45" t="str">
        <f t="shared" si="57"/>
        <v/>
      </c>
      <c r="CO289" s="38" t="e">
        <f>IF(AND(#REF!="",#REF!="",#REF!="",#REF!=""),"",SUM(#REF!,#REF!,#REF!,#REF!))</f>
        <v>#REF!</v>
      </c>
      <c r="CP289" s="38" t="str">
        <f t="shared" si="46"/>
        <v/>
      </c>
    </row>
    <row r="290" spans="1:94" ht="24.75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19"/>
      <c r="AC290" s="20"/>
      <c r="AD290" s="20"/>
      <c r="AE290" s="8"/>
      <c r="AF290" s="62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25"/>
      <c r="AU290" s="8"/>
      <c r="AV290" s="57"/>
      <c r="AW290" s="60"/>
      <c r="AX290" s="8"/>
      <c r="AY290" s="14"/>
      <c r="AZ290" s="24"/>
      <c r="BA290" s="25"/>
      <c r="BB290" s="97"/>
      <c r="BC290" s="24"/>
      <c r="BD290" s="25"/>
      <c r="BE290" s="97"/>
      <c r="BF290" s="24"/>
      <c r="BG290" s="25"/>
      <c r="BH290" s="97"/>
      <c r="BI290" s="13" t="s">
        <v>447</v>
      </c>
      <c r="BJ290" s="109" t="s">
        <v>447</v>
      </c>
      <c r="BK290" s="1"/>
      <c r="BL290" s="1"/>
      <c r="BM290" s="1"/>
      <c r="BN290" s="1"/>
      <c r="BO290" s="1"/>
      <c r="CA290" s="29"/>
      <c r="CB290" s="44" t="str">
        <f t="shared" si="47"/>
        <v/>
      </c>
      <c r="CC290" s="45" t="str">
        <f t="shared" si="48"/>
        <v/>
      </c>
      <c r="CD290" s="45" t="str">
        <f t="shared" si="49"/>
        <v/>
      </c>
      <c r="CE290" s="44" t="str">
        <f t="shared" si="50"/>
        <v/>
      </c>
      <c r="CF290" s="45" t="str">
        <f t="shared" si="51"/>
        <v/>
      </c>
      <c r="CG290" s="44" t="e">
        <f>IF(AND(#REF!="",#REF!="",#REF!="",#REF!=""),"",SUM(#REF!,#REF!,#REF!,#REF!,#REF!))</f>
        <v>#REF!</v>
      </c>
      <c r="CH290" s="45" t="str">
        <f t="shared" si="52"/>
        <v/>
      </c>
      <c r="CI290" s="44" t="str">
        <f t="shared" si="53"/>
        <v/>
      </c>
      <c r="CJ290" s="45" t="str">
        <f t="shared" si="54"/>
        <v/>
      </c>
      <c r="CK290" s="44" t="str">
        <f t="shared" si="55"/>
        <v/>
      </c>
      <c r="CL290" s="45" t="str">
        <f t="shared" si="56"/>
        <v/>
      </c>
      <c r="CM290" s="44" t="e">
        <f>IF(AND(#REF!="",#REF!="",#REF!="",#REF!=""),"",SUM(#REF!,#REF!,#REF!,#REF!,#REF!))</f>
        <v>#REF!</v>
      </c>
      <c r="CN290" s="45" t="str">
        <f t="shared" si="57"/>
        <v/>
      </c>
      <c r="CO290" s="38" t="e">
        <f>IF(AND(#REF!="",#REF!="",#REF!="",#REF!=""),"",SUM(#REF!,#REF!,#REF!,#REF!))</f>
        <v>#REF!</v>
      </c>
      <c r="CP290" s="38" t="str">
        <f t="shared" si="46"/>
        <v/>
      </c>
    </row>
    <row r="291" spans="1:94" ht="24.75" customHeight="1">
      <c r="A291" s="37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19"/>
      <c r="AC291" s="20"/>
      <c r="AD291" s="20"/>
      <c r="AE291" s="8"/>
      <c r="AF291" s="62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25"/>
      <c r="AU291" s="8"/>
      <c r="AV291" s="57"/>
      <c r="AW291" s="60"/>
      <c r="AX291" s="8"/>
      <c r="AY291" s="14"/>
      <c r="AZ291" s="24"/>
      <c r="BA291" s="25"/>
      <c r="BB291" s="97"/>
      <c r="BC291" s="24"/>
      <c r="BD291" s="25"/>
      <c r="BE291" s="97"/>
      <c r="BF291" s="24"/>
      <c r="BG291" s="25"/>
      <c r="BH291" s="97"/>
      <c r="BI291" s="13" t="s">
        <v>447</v>
      </c>
      <c r="BJ291" s="109" t="s">
        <v>447</v>
      </c>
      <c r="BK291" s="1"/>
      <c r="BL291" s="1"/>
      <c r="BM291" s="1"/>
      <c r="BN291" s="1"/>
      <c r="BO291" s="1"/>
      <c r="CA291" s="29"/>
      <c r="CB291" s="44" t="str">
        <f t="shared" si="47"/>
        <v/>
      </c>
      <c r="CC291" s="45" t="str">
        <f t="shared" si="48"/>
        <v/>
      </c>
      <c r="CD291" s="45" t="str">
        <f t="shared" si="49"/>
        <v/>
      </c>
      <c r="CE291" s="44" t="str">
        <f t="shared" si="50"/>
        <v/>
      </c>
      <c r="CF291" s="45" t="str">
        <f t="shared" si="51"/>
        <v/>
      </c>
      <c r="CG291" s="44" t="e">
        <f>IF(AND(#REF!="",#REF!="",#REF!="",#REF!=""),"",SUM(#REF!,#REF!,#REF!,#REF!,#REF!))</f>
        <v>#REF!</v>
      </c>
      <c r="CH291" s="45" t="str">
        <f t="shared" si="52"/>
        <v/>
      </c>
      <c r="CI291" s="44" t="str">
        <f t="shared" si="53"/>
        <v/>
      </c>
      <c r="CJ291" s="45" t="str">
        <f t="shared" si="54"/>
        <v/>
      </c>
      <c r="CK291" s="44" t="str">
        <f t="shared" si="55"/>
        <v/>
      </c>
      <c r="CL291" s="45" t="str">
        <f t="shared" si="56"/>
        <v/>
      </c>
      <c r="CM291" s="44" t="e">
        <f>IF(AND(#REF!="",#REF!="",#REF!="",#REF!=""),"",SUM(#REF!,#REF!,#REF!,#REF!,#REF!))</f>
        <v>#REF!</v>
      </c>
      <c r="CN291" s="45" t="str">
        <f t="shared" si="57"/>
        <v/>
      </c>
      <c r="CO291" s="38" t="e">
        <f>IF(AND(#REF!="",#REF!="",#REF!="",#REF!=""),"",SUM(#REF!,#REF!,#REF!,#REF!))</f>
        <v>#REF!</v>
      </c>
      <c r="CP291" s="38" t="str">
        <f t="shared" si="46"/>
        <v/>
      </c>
    </row>
    <row r="292" spans="1:94" ht="24.75" customHeight="1">
      <c r="A292" s="37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19"/>
      <c r="AC292" s="20"/>
      <c r="AD292" s="20"/>
      <c r="AE292" s="8"/>
      <c r="AF292" s="62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25"/>
      <c r="AU292" s="8"/>
      <c r="AV292" s="57"/>
      <c r="AW292" s="60"/>
      <c r="AX292" s="8"/>
      <c r="AY292" s="14"/>
      <c r="AZ292" s="24"/>
      <c r="BA292" s="25"/>
      <c r="BB292" s="97"/>
      <c r="BC292" s="24"/>
      <c r="BD292" s="25"/>
      <c r="BE292" s="97"/>
      <c r="BF292" s="24"/>
      <c r="BG292" s="25"/>
      <c r="BH292" s="97"/>
      <c r="BI292" s="13" t="s">
        <v>447</v>
      </c>
      <c r="BJ292" s="109" t="s">
        <v>447</v>
      </c>
      <c r="BK292" s="1"/>
      <c r="BL292" s="1"/>
      <c r="BM292" s="1"/>
      <c r="BN292" s="1"/>
      <c r="BO292" s="1"/>
      <c r="CA292" s="29"/>
      <c r="CB292" s="44" t="str">
        <f t="shared" si="47"/>
        <v/>
      </c>
      <c r="CC292" s="45" t="str">
        <f t="shared" si="48"/>
        <v/>
      </c>
      <c r="CD292" s="45" t="str">
        <f t="shared" si="49"/>
        <v/>
      </c>
      <c r="CE292" s="44" t="str">
        <f t="shared" si="50"/>
        <v/>
      </c>
      <c r="CF292" s="45" t="str">
        <f t="shared" si="51"/>
        <v/>
      </c>
      <c r="CG292" s="44" t="e">
        <f>IF(AND(#REF!="",#REF!="",#REF!="",#REF!=""),"",SUM(#REF!,#REF!,#REF!,#REF!,#REF!))</f>
        <v>#REF!</v>
      </c>
      <c r="CH292" s="45" t="str">
        <f t="shared" si="52"/>
        <v/>
      </c>
      <c r="CI292" s="44" t="str">
        <f t="shared" si="53"/>
        <v/>
      </c>
      <c r="CJ292" s="45" t="str">
        <f t="shared" si="54"/>
        <v/>
      </c>
      <c r="CK292" s="44" t="str">
        <f t="shared" si="55"/>
        <v/>
      </c>
      <c r="CL292" s="45" t="str">
        <f t="shared" si="56"/>
        <v/>
      </c>
      <c r="CM292" s="44" t="e">
        <f>IF(AND(#REF!="",#REF!="",#REF!="",#REF!=""),"",SUM(#REF!,#REF!,#REF!,#REF!,#REF!))</f>
        <v>#REF!</v>
      </c>
      <c r="CN292" s="45" t="str">
        <f t="shared" si="57"/>
        <v/>
      </c>
      <c r="CO292" s="38" t="e">
        <f>IF(AND(#REF!="",#REF!="",#REF!="",#REF!=""),"",SUM(#REF!,#REF!,#REF!,#REF!))</f>
        <v>#REF!</v>
      </c>
      <c r="CP292" s="38" t="str">
        <f t="shared" si="46"/>
        <v/>
      </c>
    </row>
    <row r="293" spans="1:94" ht="24.75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19"/>
      <c r="AC293" s="20"/>
      <c r="AD293" s="20"/>
      <c r="AE293" s="8"/>
      <c r="AF293" s="62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25"/>
      <c r="AU293" s="8"/>
      <c r="AV293" s="57"/>
      <c r="AW293" s="60"/>
      <c r="AX293" s="8"/>
      <c r="AY293" s="14"/>
      <c r="AZ293" s="24"/>
      <c r="BA293" s="25"/>
      <c r="BB293" s="97"/>
      <c r="BC293" s="24"/>
      <c r="BD293" s="25"/>
      <c r="BE293" s="97"/>
      <c r="BF293" s="24"/>
      <c r="BG293" s="25"/>
      <c r="BH293" s="97"/>
      <c r="BI293" s="13" t="s">
        <v>447</v>
      </c>
      <c r="BJ293" s="109" t="s">
        <v>447</v>
      </c>
      <c r="BK293" s="1"/>
      <c r="BL293" s="1"/>
      <c r="BM293" s="1"/>
      <c r="BN293" s="1"/>
      <c r="BO293" s="1"/>
      <c r="CA293" s="29"/>
      <c r="CB293" s="44" t="str">
        <f t="shared" si="47"/>
        <v/>
      </c>
      <c r="CC293" s="45" t="str">
        <f t="shared" si="48"/>
        <v/>
      </c>
      <c r="CD293" s="45" t="str">
        <f t="shared" si="49"/>
        <v/>
      </c>
      <c r="CE293" s="44" t="str">
        <f t="shared" si="50"/>
        <v/>
      </c>
      <c r="CF293" s="45" t="str">
        <f t="shared" si="51"/>
        <v/>
      </c>
      <c r="CG293" s="44" t="e">
        <f>IF(AND(#REF!="",#REF!="",#REF!="",#REF!=""),"",SUM(#REF!,#REF!,#REF!,#REF!,#REF!))</f>
        <v>#REF!</v>
      </c>
      <c r="CH293" s="45" t="str">
        <f t="shared" si="52"/>
        <v/>
      </c>
      <c r="CI293" s="44" t="str">
        <f t="shared" si="53"/>
        <v/>
      </c>
      <c r="CJ293" s="45" t="str">
        <f t="shared" si="54"/>
        <v/>
      </c>
      <c r="CK293" s="44" t="str">
        <f t="shared" si="55"/>
        <v/>
      </c>
      <c r="CL293" s="45" t="str">
        <f t="shared" si="56"/>
        <v/>
      </c>
      <c r="CM293" s="44" t="e">
        <f>IF(AND(#REF!="",#REF!="",#REF!="",#REF!=""),"",SUM(#REF!,#REF!,#REF!,#REF!,#REF!))</f>
        <v>#REF!</v>
      </c>
      <c r="CN293" s="45" t="str">
        <f t="shared" si="57"/>
        <v/>
      </c>
      <c r="CO293" s="38" t="e">
        <f>IF(AND(#REF!="",#REF!="",#REF!="",#REF!=""),"",SUM(#REF!,#REF!,#REF!,#REF!))</f>
        <v>#REF!</v>
      </c>
      <c r="CP293" s="38" t="str">
        <f t="shared" si="46"/>
        <v/>
      </c>
    </row>
    <row r="294" spans="1:94" ht="24.75" customHeight="1">
      <c r="A294" s="37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19"/>
      <c r="AC294" s="20"/>
      <c r="AD294" s="20"/>
      <c r="AE294" s="8"/>
      <c r="AF294" s="62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25"/>
      <c r="AU294" s="8"/>
      <c r="AV294" s="57"/>
      <c r="AW294" s="60"/>
      <c r="AX294" s="8"/>
      <c r="AY294" s="14"/>
      <c r="AZ294" s="24"/>
      <c r="BA294" s="25"/>
      <c r="BB294" s="97"/>
      <c r="BC294" s="24"/>
      <c r="BD294" s="25"/>
      <c r="BE294" s="97"/>
      <c r="BF294" s="24"/>
      <c r="BG294" s="25"/>
      <c r="BH294" s="97"/>
      <c r="BI294" s="13" t="s">
        <v>447</v>
      </c>
      <c r="BJ294" s="109" t="s">
        <v>447</v>
      </c>
      <c r="BK294" s="1"/>
      <c r="BL294" s="1"/>
      <c r="BM294" s="1"/>
      <c r="BN294" s="1"/>
      <c r="BO294" s="1"/>
      <c r="CA294" s="29"/>
      <c r="CB294" s="44" t="str">
        <f t="shared" si="47"/>
        <v/>
      </c>
      <c r="CC294" s="45" t="str">
        <f t="shared" si="48"/>
        <v/>
      </c>
      <c r="CD294" s="45" t="str">
        <f t="shared" si="49"/>
        <v/>
      </c>
      <c r="CE294" s="44" t="str">
        <f t="shared" si="50"/>
        <v/>
      </c>
      <c r="CF294" s="45" t="str">
        <f t="shared" si="51"/>
        <v/>
      </c>
      <c r="CG294" s="44" t="e">
        <f>IF(AND(#REF!="",#REF!="",#REF!="",#REF!=""),"",SUM(#REF!,#REF!,#REF!,#REF!,#REF!))</f>
        <v>#REF!</v>
      </c>
      <c r="CH294" s="45" t="str">
        <f t="shared" si="52"/>
        <v/>
      </c>
      <c r="CI294" s="44" t="str">
        <f t="shared" si="53"/>
        <v/>
      </c>
      <c r="CJ294" s="45" t="str">
        <f t="shared" si="54"/>
        <v/>
      </c>
      <c r="CK294" s="44" t="str">
        <f t="shared" si="55"/>
        <v/>
      </c>
      <c r="CL294" s="45" t="str">
        <f t="shared" si="56"/>
        <v/>
      </c>
      <c r="CM294" s="44" t="e">
        <f>IF(AND(#REF!="",#REF!="",#REF!="",#REF!=""),"",SUM(#REF!,#REF!,#REF!,#REF!,#REF!))</f>
        <v>#REF!</v>
      </c>
      <c r="CN294" s="45" t="str">
        <f t="shared" si="57"/>
        <v/>
      </c>
      <c r="CO294" s="38" t="e">
        <f>IF(AND(#REF!="",#REF!="",#REF!="",#REF!=""),"",SUM(#REF!,#REF!,#REF!,#REF!))</f>
        <v>#REF!</v>
      </c>
      <c r="CP294" s="38" t="str">
        <f t="shared" si="46"/>
        <v/>
      </c>
    </row>
    <row r="295" spans="1:94" ht="24.75" customHeight="1">
      <c r="A295" s="37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19"/>
      <c r="AC295" s="20"/>
      <c r="AD295" s="20"/>
      <c r="AE295" s="8"/>
      <c r="AF295" s="62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25"/>
      <c r="AU295" s="8"/>
      <c r="AV295" s="57"/>
      <c r="AW295" s="60"/>
      <c r="AX295" s="8"/>
      <c r="AY295" s="14"/>
      <c r="AZ295" s="24"/>
      <c r="BA295" s="25"/>
      <c r="BB295" s="97"/>
      <c r="BC295" s="24"/>
      <c r="BD295" s="25"/>
      <c r="BE295" s="97"/>
      <c r="BF295" s="24"/>
      <c r="BG295" s="25"/>
      <c r="BH295" s="97"/>
      <c r="BI295" s="13" t="s">
        <v>447</v>
      </c>
      <c r="BJ295" s="109" t="s">
        <v>447</v>
      </c>
      <c r="BK295" s="1"/>
      <c r="BL295" s="1"/>
      <c r="BM295" s="1"/>
      <c r="BN295" s="1"/>
      <c r="BO295" s="1"/>
      <c r="CA295" s="29"/>
      <c r="CB295" s="44" t="str">
        <f t="shared" si="47"/>
        <v/>
      </c>
      <c r="CC295" s="45" t="str">
        <f t="shared" si="48"/>
        <v/>
      </c>
      <c r="CD295" s="45" t="str">
        <f t="shared" si="49"/>
        <v/>
      </c>
      <c r="CE295" s="44" t="str">
        <f t="shared" si="50"/>
        <v/>
      </c>
      <c r="CF295" s="45" t="str">
        <f t="shared" si="51"/>
        <v/>
      </c>
      <c r="CG295" s="44" t="e">
        <f>IF(AND(#REF!="",#REF!="",#REF!="",#REF!=""),"",SUM(#REF!,#REF!,#REF!,#REF!,#REF!))</f>
        <v>#REF!</v>
      </c>
      <c r="CH295" s="45" t="str">
        <f t="shared" si="52"/>
        <v/>
      </c>
      <c r="CI295" s="44" t="str">
        <f t="shared" si="53"/>
        <v/>
      </c>
      <c r="CJ295" s="45" t="str">
        <f t="shared" si="54"/>
        <v/>
      </c>
      <c r="CK295" s="44" t="str">
        <f t="shared" si="55"/>
        <v/>
      </c>
      <c r="CL295" s="45" t="str">
        <f t="shared" si="56"/>
        <v/>
      </c>
      <c r="CM295" s="44" t="e">
        <f>IF(AND(#REF!="",#REF!="",#REF!="",#REF!=""),"",SUM(#REF!,#REF!,#REF!,#REF!,#REF!))</f>
        <v>#REF!</v>
      </c>
      <c r="CN295" s="45" t="str">
        <f t="shared" si="57"/>
        <v/>
      </c>
      <c r="CO295" s="38" t="e">
        <f>IF(AND(#REF!="",#REF!="",#REF!="",#REF!=""),"",SUM(#REF!,#REF!,#REF!,#REF!))</f>
        <v>#REF!</v>
      </c>
      <c r="CP295" s="38" t="str">
        <f t="shared" si="46"/>
        <v/>
      </c>
    </row>
    <row r="296" spans="1:94" ht="24.75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19"/>
      <c r="AC296" s="20"/>
      <c r="AD296" s="20"/>
      <c r="AE296" s="8"/>
      <c r="AF296" s="62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25"/>
      <c r="AU296" s="8"/>
      <c r="AV296" s="57"/>
      <c r="AW296" s="60"/>
      <c r="AX296" s="8"/>
      <c r="AY296" s="14"/>
      <c r="AZ296" s="24"/>
      <c r="BA296" s="25"/>
      <c r="BB296" s="97"/>
      <c r="BC296" s="24"/>
      <c r="BD296" s="25"/>
      <c r="BE296" s="97"/>
      <c r="BF296" s="24"/>
      <c r="BG296" s="25"/>
      <c r="BH296" s="97"/>
      <c r="BI296" s="13" t="s">
        <v>447</v>
      </c>
      <c r="BJ296" s="109" t="s">
        <v>447</v>
      </c>
      <c r="BK296" s="1"/>
      <c r="BL296" s="1"/>
      <c r="BM296" s="1"/>
      <c r="BN296" s="1"/>
      <c r="BO296" s="1"/>
      <c r="CA296" s="29"/>
      <c r="CB296" s="44" t="str">
        <f t="shared" si="47"/>
        <v/>
      </c>
      <c r="CC296" s="45" t="str">
        <f t="shared" si="48"/>
        <v/>
      </c>
      <c r="CD296" s="45" t="str">
        <f t="shared" si="49"/>
        <v/>
      </c>
      <c r="CE296" s="44" t="str">
        <f t="shared" si="50"/>
        <v/>
      </c>
      <c r="CF296" s="45" t="str">
        <f t="shared" si="51"/>
        <v/>
      </c>
      <c r="CG296" s="44" t="e">
        <f>IF(AND(#REF!="",#REF!="",#REF!="",#REF!=""),"",SUM(#REF!,#REF!,#REF!,#REF!,#REF!))</f>
        <v>#REF!</v>
      </c>
      <c r="CH296" s="45" t="str">
        <f t="shared" si="52"/>
        <v/>
      </c>
      <c r="CI296" s="44" t="str">
        <f t="shared" si="53"/>
        <v/>
      </c>
      <c r="CJ296" s="45" t="str">
        <f t="shared" si="54"/>
        <v/>
      </c>
      <c r="CK296" s="44" t="str">
        <f t="shared" si="55"/>
        <v/>
      </c>
      <c r="CL296" s="45" t="str">
        <f t="shared" si="56"/>
        <v/>
      </c>
      <c r="CM296" s="44" t="e">
        <f>IF(AND(#REF!="",#REF!="",#REF!="",#REF!=""),"",SUM(#REF!,#REF!,#REF!,#REF!,#REF!))</f>
        <v>#REF!</v>
      </c>
      <c r="CN296" s="45" t="str">
        <f t="shared" si="57"/>
        <v/>
      </c>
      <c r="CO296" s="38" t="e">
        <f>IF(AND(#REF!="",#REF!="",#REF!="",#REF!=""),"",SUM(#REF!,#REF!,#REF!,#REF!))</f>
        <v>#REF!</v>
      </c>
      <c r="CP296" s="38" t="str">
        <f t="shared" si="46"/>
        <v/>
      </c>
    </row>
    <row r="297" spans="1:94" ht="24.75" customHeight="1">
      <c r="A297" s="37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19"/>
      <c r="AC297" s="20"/>
      <c r="AD297" s="20"/>
      <c r="AE297" s="8"/>
      <c r="AF297" s="62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25"/>
      <c r="AU297" s="8"/>
      <c r="AV297" s="57"/>
      <c r="AW297" s="60"/>
      <c r="AX297" s="8"/>
      <c r="AY297" s="14"/>
      <c r="AZ297" s="24"/>
      <c r="BA297" s="25"/>
      <c r="BB297" s="97"/>
      <c r="BC297" s="24"/>
      <c r="BD297" s="25"/>
      <c r="BE297" s="97"/>
      <c r="BF297" s="24"/>
      <c r="BG297" s="25"/>
      <c r="BH297" s="97"/>
      <c r="BI297" s="13" t="s">
        <v>447</v>
      </c>
      <c r="BJ297" s="109" t="s">
        <v>447</v>
      </c>
      <c r="BK297" s="1"/>
      <c r="BL297" s="1"/>
      <c r="BM297" s="1"/>
      <c r="BN297" s="1"/>
      <c r="BO297" s="1"/>
      <c r="CA297" s="29"/>
      <c r="CB297" s="44" t="str">
        <f t="shared" si="47"/>
        <v/>
      </c>
      <c r="CC297" s="45" t="str">
        <f t="shared" si="48"/>
        <v/>
      </c>
      <c r="CD297" s="45" t="str">
        <f t="shared" si="49"/>
        <v/>
      </c>
      <c r="CE297" s="44" t="str">
        <f t="shared" si="50"/>
        <v/>
      </c>
      <c r="CF297" s="45" t="str">
        <f t="shared" si="51"/>
        <v/>
      </c>
      <c r="CG297" s="44" t="e">
        <f>IF(AND(#REF!="",#REF!="",#REF!="",#REF!=""),"",SUM(#REF!,#REF!,#REF!,#REF!,#REF!))</f>
        <v>#REF!</v>
      </c>
      <c r="CH297" s="45" t="str">
        <f t="shared" si="52"/>
        <v/>
      </c>
      <c r="CI297" s="44" t="str">
        <f t="shared" si="53"/>
        <v/>
      </c>
      <c r="CJ297" s="45" t="str">
        <f t="shared" si="54"/>
        <v/>
      </c>
      <c r="CK297" s="44" t="str">
        <f t="shared" si="55"/>
        <v/>
      </c>
      <c r="CL297" s="45" t="str">
        <f t="shared" si="56"/>
        <v/>
      </c>
      <c r="CM297" s="44" t="e">
        <f>IF(AND(#REF!="",#REF!="",#REF!="",#REF!=""),"",SUM(#REF!,#REF!,#REF!,#REF!,#REF!))</f>
        <v>#REF!</v>
      </c>
      <c r="CN297" s="45" t="str">
        <f t="shared" si="57"/>
        <v/>
      </c>
      <c r="CO297" s="38" t="e">
        <f>IF(AND(#REF!="",#REF!="",#REF!="",#REF!=""),"",SUM(#REF!,#REF!,#REF!,#REF!))</f>
        <v>#REF!</v>
      </c>
      <c r="CP297" s="38" t="str">
        <f t="shared" si="46"/>
        <v/>
      </c>
    </row>
    <row r="298" spans="1:94" ht="24.75" customHeight="1">
      <c r="A298" s="37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19"/>
      <c r="AC298" s="20"/>
      <c r="AD298" s="20"/>
      <c r="AE298" s="8"/>
      <c r="AF298" s="62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25"/>
      <c r="AU298" s="8"/>
      <c r="AV298" s="57"/>
      <c r="AW298" s="60"/>
      <c r="AX298" s="8"/>
      <c r="AY298" s="14"/>
      <c r="AZ298" s="24"/>
      <c r="BA298" s="25"/>
      <c r="BB298" s="97"/>
      <c r="BC298" s="24"/>
      <c r="BD298" s="25"/>
      <c r="BE298" s="97"/>
      <c r="BF298" s="24"/>
      <c r="BG298" s="25"/>
      <c r="BH298" s="97"/>
      <c r="BI298" s="13" t="s">
        <v>447</v>
      </c>
      <c r="BJ298" s="109" t="s">
        <v>447</v>
      </c>
      <c r="BK298" s="1"/>
      <c r="BL298" s="1"/>
      <c r="BM298" s="1"/>
      <c r="BN298" s="1"/>
      <c r="BO298" s="1"/>
      <c r="CA298" s="29"/>
      <c r="CB298" s="44" t="str">
        <f t="shared" si="47"/>
        <v/>
      </c>
      <c r="CC298" s="45" t="str">
        <f t="shared" si="48"/>
        <v/>
      </c>
      <c r="CD298" s="45" t="str">
        <f t="shared" si="49"/>
        <v/>
      </c>
      <c r="CE298" s="44" t="str">
        <f t="shared" si="50"/>
        <v/>
      </c>
      <c r="CF298" s="45" t="str">
        <f t="shared" si="51"/>
        <v/>
      </c>
      <c r="CG298" s="44" t="e">
        <f>IF(AND(#REF!="",#REF!="",#REF!="",#REF!=""),"",SUM(#REF!,#REF!,#REF!,#REF!,#REF!))</f>
        <v>#REF!</v>
      </c>
      <c r="CH298" s="45" t="str">
        <f t="shared" si="52"/>
        <v/>
      </c>
      <c r="CI298" s="44" t="str">
        <f t="shared" si="53"/>
        <v/>
      </c>
      <c r="CJ298" s="45" t="str">
        <f t="shared" si="54"/>
        <v/>
      </c>
      <c r="CK298" s="44" t="str">
        <f t="shared" si="55"/>
        <v/>
      </c>
      <c r="CL298" s="45" t="str">
        <f t="shared" si="56"/>
        <v/>
      </c>
      <c r="CM298" s="44" t="e">
        <f>IF(AND(#REF!="",#REF!="",#REF!="",#REF!=""),"",SUM(#REF!,#REF!,#REF!,#REF!,#REF!))</f>
        <v>#REF!</v>
      </c>
      <c r="CN298" s="45" t="str">
        <f t="shared" si="57"/>
        <v/>
      </c>
      <c r="CO298" s="38" t="e">
        <f>IF(AND(#REF!="",#REF!="",#REF!="",#REF!=""),"",SUM(#REF!,#REF!,#REF!,#REF!))</f>
        <v>#REF!</v>
      </c>
      <c r="CP298" s="38" t="str">
        <f t="shared" si="46"/>
        <v/>
      </c>
    </row>
    <row r="299" spans="1:94" ht="24.75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19"/>
      <c r="AC299" s="20"/>
      <c r="AD299" s="20"/>
      <c r="AE299" s="8"/>
      <c r="AF299" s="62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25"/>
      <c r="AU299" s="8"/>
      <c r="AV299" s="57"/>
      <c r="AW299" s="60"/>
      <c r="AX299" s="8"/>
      <c r="AY299" s="14"/>
      <c r="AZ299" s="24"/>
      <c r="BA299" s="25"/>
      <c r="BB299" s="97"/>
      <c r="BC299" s="24"/>
      <c r="BD299" s="25"/>
      <c r="BE299" s="97"/>
      <c r="BF299" s="24"/>
      <c r="BG299" s="25"/>
      <c r="BH299" s="97"/>
      <c r="BI299" s="13" t="s">
        <v>447</v>
      </c>
      <c r="BJ299" s="109" t="s">
        <v>447</v>
      </c>
      <c r="BK299" s="1"/>
      <c r="BL299" s="1"/>
      <c r="BM299" s="1"/>
      <c r="BN299" s="1"/>
      <c r="BO299" s="1"/>
      <c r="CA299" s="29"/>
      <c r="CB299" s="44" t="str">
        <f t="shared" si="47"/>
        <v/>
      </c>
      <c r="CC299" s="45" t="str">
        <f t="shared" si="48"/>
        <v/>
      </c>
      <c r="CD299" s="45" t="str">
        <f t="shared" si="49"/>
        <v/>
      </c>
      <c r="CE299" s="44" t="str">
        <f t="shared" si="50"/>
        <v/>
      </c>
      <c r="CF299" s="45" t="str">
        <f t="shared" si="51"/>
        <v/>
      </c>
      <c r="CG299" s="44" t="e">
        <f>IF(AND(#REF!="",#REF!="",#REF!="",#REF!=""),"",SUM(#REF!,#REF!,#REF!,#REF!,#REF!))</f>
        <v>#REF!</v>
      </c>
      <c r="CH299" s="45" t="str">
        <f t="shared" si="52"/>
        <v/>
      </c>
      <c r="CI299" s="44" t="str">
        <f t="shared" si="53"/>
        <v/>
      </c>
      <c r="CJ299" s="45" t="str">
        <f t="shared" si="54"/>
        <v/>
      </c>
      <c r="CK299" s="44" t="str">
        <f t="shared" si="55"/>
        <v/>
      </c>
      <c r="CL299" s="45" t="str">
        <f t="shared" si="56"/>
        <v/>
      </c>
      <c r="CM299" s="44" t="e">
        <f>IF(AND(#REF!="",#REF!="",#REF!="",#REF!=""),"",SUM(#REF!,#REF!,#REF!,#REF!,#REF!))</f>
        <v>#REF!</v>
      </c>
      <c r="CN299" s="45" t="str">
        <f t="shared" si="57"/>
        <v/>
      </c>
      <c r="CO299" s="38" t="e">
        <f>IF(AND(#REF!="",#REF!="",#REF!="",#REF!=""),"",SUM(#REF!,#REF!,#REF!,#REF!))</f>
        <v>#REF!</v>
      </c>
      <c r="CP299" s="38" t="str">
        <f t="shared" si="46"/>
        <v/>
      </c>
    </row>
    <row r="300" spans="1:94" ht="24.75" customHeight="1">
      <c r="A300" s="37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19"/>
      <c r="AC300" s="20"/>
      <c r="AD300" s="20"/>
      <c r="AE300" s="8"/>
      <c r="AF300" s="62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25"/>
      <c r="AU300" s="8"/>
      <c r="AV300" s="57"/>
      <c r="AW300" s="60"/>
      <c r="AX300" s="8"/>
      <c r="AY300" s="14"/>
      <c r="AZ300" s="24"/>
      <c r="BA300" s="25"/>
      <c r="BB300" s="97"/>
      <c r="BC300" s="24"/>
      <c r="BD300" s="25"/>
      <c r="BE300" s="97"/>
      <c r="BF300" s="24"/>
      <c r="BG300" s="25"/>
      <c r="BH300" s="97"/>
      <c r="BI300" s="13" t="s">
        <v>447</v>
      </c>
      <c r="BJ300" s="109" t="s">
        <v>447</v>
      </c>
      <c r="BK300" s="1"/>
      <c r="BL300" s="1"/>
      <c r="BM300" s="1"/>
      <c r="BN300" s="1"/>
      <c r="BO300" s="1"/>
      <c r="CA300" s="29"/>
      <c r="CB300" s="44" t="str">
        <f t="shared" si="47"/>
        <v/>
      </c>
      <c r="CC300" s="45" t="str">
        <f t="shared" si="48"/>
        <v/>
      </c>
      <c r="CD300" s="45" t="str">
        <f t="shared" si="49"/>
        <v/>
      </c>
      <c r="CE300" s="44" t="str">
        <f t="shared" si="50"/>
        <v/>
      </c>
      <c r="CF300" s="45" t="str">
        <f t="shared" si="51"/>
        <v/>
      </c>
      <c r="CG300" s="44" t="e">
        <f>IF(AND(#REF!="",#REF!="",#REF!="",#REF!=""),"",SUM(#REF!,#REF!,#REF!,#REF!,#REF!))</f>
        <v>#REF!</v>
      </c>
      <c r="CH300" s="45" t="str">
        <f t="shared" si="52"/>
        <v/>
      </c>
      <c r="CI300" s="44" t="str">
        <f t="shared" si="53"/>
        <v/>
      </c>
      <c r="CJ300" s="45" t="str">
        <f t="shared" si="54"/>
        <v/>
      </c>
      <c r="CK300" s="44" t="str">
        <f t="shared" si="55"/>
        <v/>
      </c>
      <c r="CL300" s="45" t="str">
        <f t="shared" si="56"/>
        <v/>
      </c>
      <c r="CM300" s="44" t="e">
        <f>IF(AND(#REF!="",#REF!="",#REF!="",#REF!=""),"",SUM(#REF!,#REF!,#REF!,#REF!,#REF!))</f>
        <v>#REF!</v>
      </c>
      <c r="CN300" s="45" t="str">
        <f t="shared" si="57"/>
        <v/>
      </c>
      <c r="CO300" s="38" t="e">
        <f>IF(AND(#REF!="",#REF!="",#REF!="",#REF!=""),"",SUM(#REF!,#REF!,#REF!,#REF!))</f>
        <v>#REF!</v>
      </c>
      <c r="CP300" s="38" t="str">
        <f t="shared" si="46"/>
        <v/>
      </c>
    </row>
    <row r="301" spans="1:94" ht="24.75" customHeight="1">
      <c r="A301" s="37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19"/>
      <c r="AC301" s="20"/>
      <c r="AD301" s="20"/>
      <c r="AE301" s="8"/>
      <c r="AF301" s="62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25"/>
      <c r="AU301" s="8"/>
      <c r="AV301" s="57"/>
      <c r="AW301" s="60"/>
      <c r="AX301" s="8"/>
      <c r="AY301" s="14"/>
      <c r="AZ301" s="24"/>
      <c r="BA301" s="25"/>
      <c r="BB301" s="97"/>
      <c r="BC301" s="24"/>
      <c r="BD301" s="25"/>
      <c r="BE301" s="97"/>
      <c r="BF301" s="24"/>
      <c r="BG301" s="25"/>
      <c r="BH301" s="97"/>
      <c r="BI301" s="13" t="s">
        <v>447</v>
      </c>
      <c r="BJ301" s="109" t="s">
        <v>447</v>
      </c>
      <c r="BK301" s="1"/>
      <c r="BL301" s="1"/>
      <c r="BM301" s="1"/>
      <c r="BN301" s="1"/>
      <c r="BO301" s="1"/>
      <c r="CA301" s="29"/>
      <c r="CB301" s="44" t="str">
        <f t="shared" si="47"/>
        <v/>
      </c>
      <c r="CC301" s="45" t="str">
        <f t="shared" si="48"/>
        <v/>
      </c>
      <c r="CD301" s="45" t="str">
        <f t="shared" si="49"/>
        <v/>
      </c>
      <c r="CE301" s="44" t="str">
        <f t="shared" si="50"/>
        <v/>
      </c>
      <c r="CF301" s="45" t="str">
        <f t="shared" si="51"/>
        <v/>
      </c>
      <c r="CG301" s="44" t="e">
        <f>IF(AND(#REF!="",#REF!="",#REF!="",#REF!=""),"",SUM(#REF!,#REF!,#REF!,#REF!,#REF!))</f>
        <v>#REF!</v>
      </c>
      <c r="CH301" s="45" t="str">
        <f t="shared" si="52"/>
        <v/>
      </c>
      <c r="CI301" s="44" t="str">
        <f t="shared" si="53"/>
        <v/>
      </c>
      <c r="CJ301" s="45" t="str">
        <f t="shared" si="54"/>
        <v/>
      </c>
      <c r="CK301" s="44" t="str">
        <f t="shared" si="55"/>
        <v/>
      </c>
      <c r="CL301" s="45" t="str">
        <f t="shared" si="56"/>
        <v/>
      </c>
      <c r="CM301" s="44" t="e">
        <f>IF(AND(#REF!="",#REF!="",#REF!="",#REF!=""),"",SUM(#REF!,#REF!,#REF!,#REF!,#REF!))</f>
        <v>#REF!</v>
      </c>
      <c r="CN301" s="45" t="str">
        <f t="shared" si="57"/>
        <v/>
      </c>
      <c r="CO301" s="38" t="e">
        <f>IF(AND(#REF!="",#REF!="",#REF!="",#REF!=""),"",SUM(#REF!,#REF!,#REF!,#REF!))</f>
        <v>#REF!</v>
      </c>
      <c r="CP301" s="38" t="str">
        <f t="shared" si="46"/>
        <v/>
      </c>
    </row>
    <row r="302" spans="1:94" ht="24.75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19"/>
      <c r="AC302" s="20"/>
      <c r="AD302" s="20"/>
      <c r="AE302" s="8"/>
      <c r="AF302" s="62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25"/>
      <c r="AU302" s="8"/>
      <c r="AV302" s="57"/>
      <c r="AW302" s="60"/>
      <c r="AX302" s="8"/>
      <c r="AY302" s="14"/>
      <c r="AZ302" s="24"/>
      <c r="BA302" s="25"/>
      <c r="BB302" s="97"/>
      <c r="BC302" s="24"/>
      <c r="BD302" s="25"/>
      <c r="BE302" s="97"/>
      <c r="BF302" s="24"/>
      <c r="BG302" s="25"/>
      <c r="BH302" s="97"/>
      <c r="BI302" s="13" t="s">
        <v>447</v>
      </c>
      <c r="BJ302" s="109" t="s">
        <v>447</v>
      </c>
      <c r="BK302" s="1"/>
      <c r="BL302" s="1"/>
      <c r="BM302" s="1"/>
      <c r="BN302" s="1"/>
      <c r="BO302" s="1"/>
      <c r="CA302" s="29"/>
      <c r="CB302" s="44" t="str">
        <f t="shared" si="47"/>
        <v/>
      </c>
      <c r="CC302" s="45" t="str">
        <f t="shared" si="48"/>
        <v/>
      </c>
      <c r="CD302" s="45" t="str">
        <f t="shared" si="49"/>
        <v/>
      </c>
      <c r="CE302" s="44" t="str">
        <f t="shared" si="50"/>
        <v/>
      </c>
      <c r="CF302" s="45" t="str">
        <f t="shared" si="51"/>
        <v/>
      </c>
      <c r="CG302" s="44" t="e">
        <f>IF(AND(#REF!="",#REF!="",#REF!="",#REF!=""),"",SUM(#REF!,#REF!,#REF!,#REF!,#REF!))</f>
        <v>#REF!</v>
      </c>
      <c r="CH302" s="45" t="str">
        <f t="shared" si="52"/>
        <v/>
      </c>
      <c r="CI302" s="44" t="str">
        <f t="shared" si="53"/>
        <v/>
      </c>
      <c r="CJ302" s="45" t="str">
        <f t="shared" si="54"/>
        <v/>
      </c>
      <c r="CK302" s="44" t="str">
        <f t="shared" si="55"/>
        <v/>
      </c>
      <c r="CL302" s="45" t="str">
        <f t="shared" si="56"/>
        <v/>
      </c>
      <c r="CM302" s="44" t="e">
        <f>IF(AND(#REF!="",#REF!="",#REF!="",#REF!=""),"",SUM(#REF!,#REF!,#REF!,#REF!,#REF!))</f>
        <v>#REF!</v>
      </c>
      <c r="CN302" s="45" t="str">
        <f t="shared" si="57"/>
        <v/>
      </c>
      <c r="CO302" s="38" t="e">
        <f>IF(AND(#REF!="",#REF!="",#REF!="",#REF!=""),"",SUM(#REF!,#REF!,#REF!,#REF!))</f>
        <v>#REF!</v>
      </c>
      <c r="CP302" s="38" t="str">
        <f t="shared" si="46"/>
        <v/>
      </c>
    </row>
    <row r="303" spans="1:94" ht="24.75" customHeight="1">
      <c r="A303" s="37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19"/>
      <c r="AC303" s="20"/>
      <c r="AD303" s="20"/>
      <c r="AE303" s="8"/>
      <c r="AF303" s="62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25"/>
      <c r="AU303" s="8"/>
      <c r="AV303" s="57"/>
      <c r="AW303" s="60"/>
      <c r="AX303" s="8"/>
      <c r="AY303" s="14"/>
      <c r="AZ303" s="24"/>
      <c r="BA303" s="25"/>
      <c r="BB303" s="97"/>
      <c r="BC303" s="24"/>
      <c r="BD303" s="25"/>
      <c r="BE303" s="97"/>
      <c r="BF303" s="24"/>
      <c r="BG303" s="25"/>
      <c r="BH303" s="97"/>
      <c r="BI303" s="13" t="s">
        <v>447</v>
      </c>
      <c r="BJ303" s="109" t="s">
        <v>447</v>
      </c>
      <c r="BK303" s="1"/>
      <c r="BL303" s="1"/>
      <c r="BM303" s="1"/>
      <c r="BN303" s="1"/>
      <c r="BO303" s="1"/>
      <c r="CA303" s="29"/>
      <c r="CB303" s="44" t="str">
        <f t="shared" si="47"/>
        <v/>
      </c>
      <c r="CC303" s="45" t="str">
        <f t="shared" si="48"/>
        <v/>
      </c>
      <c r="CD303" s="45" t="str">
        <f t="shared" si="49"/>
        <v/>
      </c>
      <c r="CE303" s="44" t="str">
        <f t="shared" si="50"/>
        <v/>
      </c>
      <c r="CF303" s="45" t="str">
        <f t="shared" si="51"/>
        <v/>
      </c>
      <c r="CG303" s="44" t="e">
        <f>IF(AND(#REF!="",#REF!="",#REF!="",#REF!=""),"",SUM(#REF!,#REF!,#REF!,#REF!,#REF!))</f>
        <v>#REF!</v>
      </c>
      <c r="CH303" s="45" t="str">
        <f t="shared" si="52"/>
        <v/>
      </c>
      <c r="CI303" s="44" t="str">
        <f t="shared" si="53"/>
        <v/>
      </c>
      <c r="CJ303" s="45" t="str">
        <f t="shared" si="54"/>
        <v/>
      </c>
      <c r="CK303" s="44" t="str">
        <f t="shared" si="55"/>
        <v/>
      </c>
      <c r="CL303" s="45" t="str">
        <f t="shared" si="56"/>
        <v/>
      </c>
      <c r="CM303" s="44" t="e">
        <f>IF(AND(#REF!="",#REF!="",#REF!="",#REF!=""),"",SUM(#REF!,#REF!,#REF!,#REF!,#REF!))</f>
        <v>#REF!</v>
      </c>
      <c r="CN303" s="45" t="str">
        <f t="shared" si="57"/>
        <v/>
      </c>
      <c r="CO303" s="38" t="e">
        <f>IF(AND(#REF!="",#REF!="",#REF!="",#REF!=""),"",SUM(#REF!,#REF!,#REF!,#REF!))</f>
        <v>#REF!</v>
      </c>
      <c r="CP303" s="38" t="str">
        <f t="shared" si="46"/>
        <v/>
      </c>
    </row>
    <row r="304" spans="1:94" ht="24.75" customHeight="1">
      <c r="A304" s="37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19"/>
      <c r="AC304" s="20"/>
      <c r="AD304" s="20"/>
      <c r="AE304" s="8"/>
      <c r="AF304" s="62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25"/>
      <c r="AU304" s="8"/>
      <c r="AV304" s="57"/>
      <c r="AW304" s="60"/>
      <c r="AX304" s="8"/>
      <c r="AY304" s="14"/>
      <c r="AZ304" s="24"/>
      <c r="BA304" s="25"/>
      <c r="BB304" s="97"/>
      <c r="BC304" s="24"/>
      <c r="BD304" s="25"/>
      <c r="BE304" s="97"/>
      <c r="BF304" s="24"/>
      <c r="BG304" s="25"/>
      <c r="BH304" s="97"/>
      <c r="BI304" s="13" t="s">
        <v>447</v>
      </c>
      <c r="BJ304" s="109" t="s">
        <v>447</v>
      </c>
      <c r="BK304" s="1"/>
      <c r="BL304" s="1"/>
      <c r="BM304" s="1"/>
      <c r="BN304" s="1"/>
      <c r="BO304" s="1"/>
      <c r="CA304" s="29"/>
      <c r="CB304" s="44" t="str">
        <f t="shared" si="47"/>
        <v/>
      </c>
      <c r="CC304" s="45" t="str">
        <f t="shared" si="48"/>
        <v/>
      </c>
      <c r="CD304" s="45" t="str">
        <f t="shared" si="49"/>
        <v/>
      </c>
      <c r="CE304" s="44" t="str">
        <f t="shared" si="50"/>
        <v/>
      </c>
      <c r="CF304" s="45" t="str">
        <f t="shared" si="51"/>
        <v/>
      </c>
      <c r="CG304" s="44" t="e">
        <f>IF(AND(#REF!="",#REF!="",#REF!="",#REF!=""),"",SUM(#REF!,#REF!,#REF!,#REF!,#REF!))</f>
        <v>#REF!</v>
      </c>
      <c r="CH304" s="45" t="str">
        <f t="shared" si="52"/>
        <v/>
      </c>
      <c r="CI304" s="44" t="str">
        <f t="shared" si="53"/>
        <v/>
      </c>
      <c r="CJ304" s="45" t="str">
        <f t="shared" si="54"/>
        <v/>
      </c>
      <c r="CK304" s="44" t="str">
        <f t="shared" si="55"/>
        <v/>
      </c>
      <c r="CL304" s="45" t="str">
        <f t="shared" si="56"/>
        <v/>
      </c>
      <c r="CM304" s="44" t="e">
        <f>IF(AND(#REF!="",#REF!="",#REF!="",#REF!=""),"",SUM(#REF!,#REF!,#REF!,#REF!,#REF!))</f>
        <v>#REF!</v>
      </c>
      <c r="CN304" s="45" t="str">
        <f t="shared" si="57"/>
        <v/>
      </c>
      <c r="CO304" s="38" t="e">
        <f>IF(AND(#REF!="",#REF!="",#REF!="",#REF!=""),"",SUM(#REF!,#REF!,#REF!,#REF!))</f>
        <v>#REF!</v>
      </c>
      <c r="CP304" s="38" t="str">
        <f t="shared" si="46"/>
        <v/>
      </c>
    </row>
    <row r="305" spans="1:94" ht="24.75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19"/>
      <c r="AC305" s="20"/>
      <c r="AD305" s="20"/>
      <c r="AE305" s="8"/>
      <c r="AF305" s="62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25"/>
      <c r="AU305" s="8"/>
      <c r="AV305" s="57"/>
      <c r="AW305" s="60"/>
      <c r="AX305" s="8"/>
      <c r="AY305" s="14"/>
      <c r="AZ305" s="24"/>
      <c r="BA305" s="25"/>
      <c r="BB305" s="97"/>
      <c r="BC305" s="24"/>
      <c r="BD305" s="25"/>
      <c r="BE305" s="97"/>
      <c r="BF305" s="24"/>
      <c r="BG305" s="25"/>
      <c r="BH305" s="97"/>
      <c r="BI305" s="13" t="s">
        <v>447</v>
      </c>
      <c r="BJ305" s="109" t="s">
        <v>447</v>
      </c>
      <c r="BK305" s="1"/>
      <c r="BL305" s="1"/>
      <c r="BM305" s="1"/>
      <c r="BN305" s="1"/>
      <c r="BO305" s="1"/>
      <c r="CA305" s="29"/>
      <c r="CB305" s="44" t="str">
        <f t="shared" si="47"/>
        <v/>
      </c>
      <c r="CC305" s="45" t="str">
        <f t="shared" si="48"/>
        <v/>
      </c>
      <c r="CD305" s="45" t="str">
        <f t="shared" si="49"/>
        <v/>
      </c>
      <c r="CE305" s="44" t="str">
        <f t="shared" si="50"/>
        <v/>
      </c>
      <c r="CF305" s="45" t="str">
        <f t="shared" si="51"/>
        <v/>
      </c>
      <c r="CG305" s="44" t="e">
        <f>IF(AND(#REF!="",#REF!="",#REF!="",#REF!=""),"",SUM(#REF!,#REF!,#REF!,#REF!,#REF!))</f>
        <v>#REF!</v>
      </c>
      <c r="CH305" s="45" t="str">
        <f t="shared" si="52"/>
        <v/>
      </c>
      <c r="CI305" s="44" t="str">
        <f t="shared" si="53"/>
        <v/>
      </c>
      <c r="CJ305" s="45" t="str">
        <f t="shared" si="54"/>
        <v/>
      </c>
      <c r="CK305" s="44" t="str">
        <f t="shared" si="55"/>
        <v/>
      </c>
      <c r="CL305" s="45" t="str">
        <f t="shared" si="56"/>
        <v/>
      </c>
      <c r="CM305" s="44" t="e">
        <f>IF(AND(#REF!="",#REF!="",#REF!="",#REF!=""),"",SUM(#REF!,#REF!,#REF!,#REF!,#REF!))</f>
        <v>#REF!</v>
      </c>
      <c r="CN305" s="45" t="str">
        <f t="shared" si="57"/>
        <v/>
      </c>
      <c r="CO305" s="38" t="e">
        <f>IF(AND(#REF!="",#REF!="",#REF!="",#REF!=""),"",SUM(#REF!,#REF!,#REF!,#REF!))</f>
        <v>#REF!</v>
      </c>
      <c r="CP305" s="38" t="str">
        <f t="shared" si="46"/>
        <v/>
      </c>
    </row>
    <row r="306" spans="1:94" ht="24.75" customHeight="1">
      <c r="A306" s="37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19"/>
      <c r="AC306" s="20"/>
      <c r="AD306" s="20"/>
      <c r="AE306" s="8"/>
      <c r="AF306" s="62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25"/>
      <c r="AU306" s="8"/>
      <c r="AV306" s="57"/>
      <c r="AW306" s="60"/>
      <c r="AX306" s="8"/>
      <c r="AY306" s="14"/>
      <c r="AZ306" s="24"/>
      <c r="BA306" s="25"/>
      <c r="BB306" s="97"/>
      <c r="BC306" s="24"/>
      <c r="BD306" s="25"/>
      <c r="BE306" s="97"/>
      <c r="BF306" s="24"/>
      <c r="BG306" s="25"/>
      <c r="BH306" s="97"/>
      <c r="BI306" s="13" t="s">
        <v>447</v>
      </c>
      <c r="BJ306" s="109" t="s">
        <v>447</v>
      </c>
      <c r="BK306" s="1"/>
      <c r="BL306" s="1"/>
      <c r="BM306" s="1"/>
      <c r="BN306" s="1"/>
      <c r="BO306" s="1"/>
      <c r="CA306" s="29"/>
      <c r="CB306" s="44" t="str">
        <f t="shared" si="47"/>
        <v/>
      </c>
      <c r="CC306" s="45" t="str">
        <f t="shared" si="48"/>
        <v/>
      </c>
      <c r="CD306" s="45" t="str">
        <f t="shared" si="49"/>
        <v/>
      </c>
      <c r="CE306" s="44" t="str">
        <f t="shared" si="50"/>
        <v/>
      </c>
      <c r="CF306" s="45" t="str">
        <f t="shared" si="51"/>
        <v/>
      </c>
      <c r="CG306" s="44" t="e">
        <f>IF(AND(#REF!="",#REF!="",#REF!="",#REF!=""),"",SUM(#REF!,#REF!,#REF!,#REF!,#REF!))</f>
        <v>#REF!</v>
      </c>
      <c r="CH306" s="45" t="str">
        <f t="shared" si="52"/>
        <v/>
      </c>
      <c r="CI306" s="44" t="str">
        <f t="shared" si="53"/>
        <v/>
      </c>
      <c r="CJ306" s="45" t="str">
        <f t="shared" si="54"/>
        <v/>
      </c>
      <c r="CK306" s="44" t="str">
        <f t="shared" si="55"/>
        <v/>
      </c>
      <c r="CL306" s="45" t="str">
        <f t="shared" si="56"/>
        <v/>
      </c>
      <c r="CM306" s="44" t="e">
        <f>IF(AND(#REF!="",#REF!="",#REF!="",#REF!=""),"",SUM(#REF!,#REF!,#REF!,#REF!,#REF!))</f>
        <v>#REF!</v>
      </c>
      <c r="CN306" s="45" t="str">
        <f t="shared" si="57"/>
        <v/>
      </c>
      <c r="CO306" s="38" t="e">
        <f>IF(AND(#REF!="",#REF!="",#REF!="",#REF!=""),"",SUM(#REF!,#REF!,#REF!,#REF!))</f>
        <v>#REF!</v>
      </c>
      <c r="CP306" s="38" t="str">
        <f t="shared" si="46"/>
        <v/>
      </c>
    </row>
    <row r="307" spans="1:94" ht="24.75" customHeight="1">
      <c r="A307" s="37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19"/>
      <c r="AC307" s="20"/>
      <c r="AD307" s="20"/>
      <c r="AE307" s="8"/>
      <c r="AF307" s="62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25"/>
      <c r="AU307" s="8"/>
      <c r="AV307" s="57"/>
      <c r="AW307" s="60"/>
      <c r="AX307" s="8"/>
      <c r="AY307" s="14"/>
      <c r="AZ307" s="24"/>
      <c r="BA307" s="25"/>
      <c r="BB307" s="97"/>
      <c r="BC307" s="24"/>
      <c r="BD307" s="25"/>
      <c r="BE307" s="97"/>
      <c r="BF307" s="24"/>
      <c r="BG307" s="25"/>
      <c r="BH307" s="97"/>
      <c r="BI307" s="13" t="s">
        <v>447</v>
      </c>
      <c r="BJ307" s="109" t="s">
        <v>447</v>
      </c>
      <c r="BK307" s="1"/>
      <c r="BL307" s="1"/>
      <c r="BM307" s="1"/>
      <c r="BN307" s="1"/>
      <c r="BO307" s="1"/>
      <c r="CA307" s="29"/>
      <c r="CB307" s="44" t="str">
        <f t="shared" si="47"/>
        <v/>
      </c>
      <c r="CC307" s="45" t="str">
        <f t="shared" si="48"/>
        <v/>
      </c>
      <c r="CD307" s="45" t="str">
        <f t="shared" si="49"/>
        <v/>
      </c>
      <c r="CE307" s="44" t="str">
        <f t="shared" si="50"/>
        <v/>
      </c>
      <c r="CF307" s="45" t="str">
        <f t="shared" si="51"/>
        <v/>
      </c>
      <c r="CG307" s="44" t="e">
        <f>IF(AND(#REF!="",#REF!="",#REF!="",#REF!=""),"",SUM(#REF!,#REF!,#REF!,#REF!,#REF!))</f>
        <v>#REF!</v>
      </c>
      <c r="CH307" s="45" t="str">
        <f t="shared" si="52"/>
        <v/>
      </c>
      <c r="CI307" s="44" t="str">
        <f t="shared" si="53"/>
        <v/>
      </c>
      <c r="CJ307" s="45" t="str">
        <f t="shared" si="54"/>
        <v/>
      </c>
      <c r="CK307" s="44" t="str">
        <f t="shared" si="55"/>
        <v/>
      </c>
      <c r="CL307" s="45" t="str">
        <f t="shared" si="56"/>
        <v/>
      </c>
      <c r="CM307" s="44" t="e">
        <f>IF(AND(#REF!="",#REF!="",#REF!="",#REF!=""),"",SUM(#REF!,#REF!,#REF!,#REF!,#REF!))</f>
        <v>#REF!</v>
      </c>
      <c r="CN307" s="45" t="str">
        <f t="shared" si="57"/>
        <v/>
      </c>
      <c r="CO307" s="38" t="e">
        <f>IF(AND(#REF!="",#REF!="",#REF!="",#REF!=""),"",SUM(#REF!,#REF!,#REF!,#REF!))</f>
        <v>#REF!</v>
      </c>
      <c r="CP307" s="38" t="str">
        <f t="shared" si="46"/>
        <v/>
      </c>
    </row>
    <row r="308" spans="1:94" ht="24.75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19"/>
      <c r="AC308" s="20"/>
      <c r="AD308" s="20"/>
      <c r="AE308" s="8"/>
      <c r="AF308" s="62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25"/>
      <c r="AU308" s="8"/>
      <c r="AV308" s="57"/>
      <c r="AW308" s="60"/>
      <c r="AX308" s="8"/>
      <c r="AY308" s="14"/>
      <c r="AZ308" s="24"/>
      <c r="BA308" s="25"/>
      <c r="BB308" s="97"/>
      <c r="BC308" s="24"/>
      <c r="BD308" s="25"/>
      <c r="BE308" s="97"/>
      <c r="BF308" s="24"/>
      <c r="BG308" s="25"/>
      <c r="BH308" s="97"/>
      <c r="BI308" s="13" t="s">
        <v>447</v>
      </c>
      <c r="BJ308" s="109" t="s">
        <v>447</v>
      </c>
      <c r="BK308" s="1"/>
      <c r="BL308" s="1"/>
      <c r="BM308" s="1"/>
      <c r="BN308" s="1"/>
      <c r="BO308" s="1"/>
      <c r="CA308" s="29"/>
      <c r="CB308" s="44" t="str">
        <f t="shared" si="47"/>
        <v/>
      </c>
      <c r="CC308" s="45" t="str">
        <f t="shared" si="48"/>
        <v/>
      </c>
      <c r="CD308" s="45" t="str">
        <f t="shared" si="49"/>
        <v/>
      </c>
      <c r="CE308" s="44" t="str">
        <f t="shared" si="50"/>
        <v/>
      </c>
      <c r="CF308" s="45" t="str">
        <f t="shared" si="51"/>
        <v/>
      </c>
      <c r="CG308" s="44" t="e">
        <f>IF(AND(#REF!="",#REF!="",#REF!="",#REF!=""),"",SUM(#REF!,#REF!,#REF!,#REF!,#REF!))</f>
        <v>#REF!</v>
      </c>
      <c r="CH308" s="45" t="str">
        <f t="shared" si="52"/>
        <v/>
      </c>
      <c r="CI308" s="44" t="str">
        <f t="shared" si="53"/>
        <v/>
      </c>
      <c r="CJ308" s="45" t="str">
        <f t="shared" si="54"/>
        <v/>
      </c>
      <c r="CK308" s="44" t="str">
        <f t="shared" si="55"/>
        <v/>
      </c>
      <c r="CL308" s="45" t="str">
        <f t="shared" si="56"/>
        <v/>
      </c>
      <c r="CM308" s="44" t="e">
        <f>IF(AND(#REF!="",#REF!="",#REF!="",#REF!=""),"",SUM(#REF!,#REF!,#REF!,#REF!,#REF!))</f>
        <v>#REF!</v>
      </c>
      <c r="CN308" s="45" t="str">
        <f t="shared" si="57"/>
        <v/>
      </c>
      <c r="CO308" s="38" t="e">
        <f>IF(AND(#REF!="",#REF!="",#REF!="",#REF!=""),"",SUM(#REF!,#REF!,#REF!,#REF!))</f>
        <v>#REF!</v>
      </c>
      <c r="CP308" s="38" t="str">
        <f t="shared" si="46"/>
        <v/>
      </c>
    </row>
    <row r="309" spans="1:94" ht="24.75" customHeight="1">
      <c r="A309" s="37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19"/>
      <c r="AC309" s="20"/>
      <c r="AD309" s="20"/>
      <c r="AE309" s="8"/>
      <c r="AF309" s="62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25"/>
      <c r="AU309" s="8"/>
      <c r="AV309" s="57"/>
      <c r="AW309" s="60"/>
      <c r="AX309" s="8"/>
      <c r="AY309" s="14"/>
      <c r="AZ309" s="24"/>
      <c r="BA309" s="25"/>
      <c r="BB309" s="97"/>
      <c r="BC309" s="24"/>
      <c r="BD309" s="25"/>
      <c r="BE309" s="97"/>
      <c r="BF309" s="24"/>
      <c r="BG309" s="25"/>
      <c r="BH309" s="97"/>
      <c r="BI309" s="13" t="s">
        <v>447</v>
      </c>
      <c r="BJ309" s="109" t="s">
        <v>447</v>
      </c>
      <c r="BK309" s="1"/>
      <c r="BL309" s="1"/>
      <c r="BM309" s="1"/>
      <c r="BN309" s="1"/>
      <c r="BO309" s="1"/>
      <c r="CA309" s="29"/>
      <c r="CB309" s="44" t="str">
        <f t="shared" si="47"/>
        <v/>
      </c>
      <c r="CC309" s="45" t="str">
        <f t="shared" si="48"/>
        <v/>
      </c>
      <c r="CD309" s="45" t="str">
        <f t="shared" si="49"/>
        <v/>
      </c>
      <c r="CE309" s="44" t="str">
        <f t="shared" si="50"/>
        <v/>
      </c>
      <c r="CF309" s="45" t="str">
        <f t="shared" si="51"/>
        <v/>
      </c>
      <c r="CG309" s="44" t="e">
        <f>IF(AND(#REF!="",#REF!="",#REF!="",#REF!=""),"",SUM(#REF!,#REF!,#REF!,#REF!,#REF!))</f>
        <v>#REF!</v>
      </c>
      <c r="CH309" s="45" t="str">
        <f t="shared" si="52"/>
        <v/>
      </c>
      <c r="CI309" s="44" t="str">
        <f t="shared" si="53"/>
        <v/>
      </c>
      <c r="CJ309" s="45" t="str">
        <f t="shared" si="54"/>
        <v/>
      </c>
      <c r="CK309" s="44" t="str">
        <f t="shared" si="55"/>
        <v/>
      </c>
      <c r="CL309" s="45" t="str">
        <f t="shared" si="56"/>
        <v/>
      </c>
      <c r="CM309" s="44" t="e">
        <f>IF(AND(#REF!="",#REF!="",#REF!="",#REF!=""),"",SUM(#REF!,#REF!,#REF!,#REF!,#REF!))</f>
        <v>#REF!</v>
      </c>
      <c r="CN309" s="45" t="str">
        <f t="shared" si="57"/>
        <v/>
      </c>
      <c r="CO309" s="38" t="e">
        <f>IF(AND(#REF!="",#REF!="",#REF!="",#REF!=""),"",SUM(#REF!,#REF!,#REF!,#REF!))</f>
        <v>#REF!</v>
      </c>
      <c r="CP309" s="38" t="str">
        <f t="shared" si="46"/>
        <v/>
      </c>
    </row>
    <row r="310" spans="1:94" ht="24.75" customHeight="1">
      <c r="A310" s="37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19"/>
      <c r="AC310" s="20"/>
      <c r="AD310" s="20"/>
      <c r="AE310" s="8"/>
      <c r="AF310" s="62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25"/>
      <c r="AU310" s="8"/>
      <c r="AV310" s="57"/>
      <c r="AW310" s="60"/>
      <c r="AX310" s="8"/>
      <c r="AY310" s="14"/>
      <c r="AZ310" s="24"/>
      <c r="BA310" s="25"/>
      <c r="BB310" s="97"/>
      <c r="BC310" s="24"/>
      <c r="BD310" s="25"/>
      <c r="BE310" s="97"/>
      <c r="BF310" s="24"/>
      <c r="BG310" s="25"/>
      <c r="BH310" s="97"/>
      <c r="BI310" s="13" t="s">
        <v>447</v>
      </c>
      <c r="BJ310" s="109" t="s">
        <v>447</v>
      </c>
      <c r="BK310" s="1"/>
      <c r="BL310" s="1"/>
      <c r="BM310" s="1"/>
      <c r="BN310" s="1"/>
      <c r="BO310" s="1"/>
      <c r="CA310" s="29"/>
      <c r="CB310" s="44" t="str">
        <f t="shared" si="47"/>
        <v/>
      </c>
      <c r="CC310" s="45" t="str">
        <f t="shared" si="48"/>
        <v/>
      </c>
      <c r="CD310" s="45" t="str">
        <f t="shared" si="49"/>
        <v/>
      </c>
      <c r="CE310" s="44" t="str">
        <f t="shared" si="50"/>
        <v/>
      </c>
      <c r="CF310" s="45" t="str">
        <f t="shared" si="51"/>
        <v/>
      </c>
      <c r="CG310" s="44" t="e">
        <f>IF(AND(#REF!="",#REF!="",#REF!="",#REF!=""),"",SUM(#REF!,#REF!,#REF!,#REF!,#REF!))</f>
        <v>#REF!</v>
      </c>
      <c r="CH310" s="45" t="str">
        <f t="shared" si="52"/>
        <v/>
      </c>
      <c r="CI310" s="44" t="str">
        <f t="shared" si="53"/>
        <v/>
      </c>
      <c r="CJ310" s="45" t="str">
        <f t="shared" si="54"/>
        <v/>
      </c>
      <c r="CK310" s="44" t="str">
        <f t="shared" si="55"/>
        <v/>
      </c>
      <c r="CL310" s="45" t="str">
        <f t="shared" si="56"/>
        <v/>
      </c>
      <c r="CM310" s="44" t="e">
        <f>IF(AND(#REF!="",#REF!="",#REF!="",#REF!=""),"",SUM(#REF!,#REF!,#REF!,#REF!,#REF!))</f>
        <v>#REF!</v>
      </c>
      <c r="CN310" s="45" t="str">
        <f t="shared" si="57"/>
        <v/>
      </c>
      <c r="CO310" s="38" t="e">
        <f>IF(AND(#REF!="",#REF!="",#REF!="",#REF!=""),"",SUM(#REF!,#REF!,#REF!,#REF!))</f>
        <v>#REF!</v>
      </c>
      <c r="CP310" s="38" t="str">
        <f t="shared" si="46"/>
        <v/>
      </c>
    </row>
    <row r="311" spans="1:94" ht="24.75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19"/>
      <c r="AC311" s="20"/>
      <c r="AD311" s="20"/>
      <c r="AE311" s="8"/>
      <c r="AF311" s="62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25"/>
      <c r="AU311" s="8"/>
      <c r="AV311" s="57"/>
      <c r="AW311" s="60"/>
      <c r="AX311" s="8"/>
      <c r="AY311" s="14"/>
      <c r="AZ311" s="24"/>
      <c r="BA311" s="25"/>
      <c r="BB311" s="97"/>
      <c r="BC311" s="24"/>
      <c r="BD311" s="25"/>
      <c r="BE311" s="97"/>
      <c r="BF311" s="24"/>
      <c r="BG311" s="25"/>
      <c r="BH311" s="97"/>
      <c r="BI311" s="13" t="s">
        <v>447</v>
      </c>
      <c r="BJ311" s="109" t="s">
        <v>447</v>
      </c>
      <c r="BK311" s="1"/>
      <c r="BL311" s="1"/>
      <c r="BM311" s="1"/>
      <c r="BN311" s="1"/>
      <c r="BO311" s="1"/>
      <c r="CA311" s="29"/>
      <c r="CB311" s="44" t="str">
        <f t="shared" si="47"/>
        <v/>
      </c>
      <c r="CC311" s="45" t="str">
        <f t="shared" si="48"/>
        <v/>
      </c>
      <c r="CD311" s="45" t="str">
        <f t="shared" si="49"/>
        <v/>
      </c>
      <c r="CE311" s="44" t="str">
        <f t="shared" si="50"/>
        <v/>
      </c>
      <c r="CF311" s="45" t="str">
        <f t="shared" si="51"/>
        <v/>
      </c>
      <c r="CG311" s="44" t="e">
        <f>IF(AND(#REF!="",#REF!="",#REF!="",#REF!=""),"",SUM(#REF!,#REF!,#REF!,#REF!,#REF!))</f>
        <v>#REF!</v>
      </c>
      <c r="CH311" s="45" t="str">
        <f t="shared" si="52"/>
        <v/>
      </c>
      <c r="CI311" s="44" t="str">
        <f t="shared" si="53"/>
        <v/>
      </c>
      <c r="CJ311" s="45" t="str">
        <f t="shared" si="54"/>
        <v/>
      </c>
      <c r="CK311" s="44" t="str">
        <f t="shared" si="55"/>
        <v/>
      </c>
      <c r="CL311" s="45" t="str">
        <f t="shared" si="56"/>
        <v/>
      </c>
      <c r="CM311" s="44" t="e">
        <f>IF(AND(#REF!="",#REF!="",#REF!="",#REF!=""),"",SUM(#REF!,#REF!,#REF!,#REF!,#REF!))</f>
        <v>#REF!</v>
      </c>
      <c r="CN311" s="45" t="str">
        <f t="shared" si="57"/>
        <v/>
      </c>
      <c r="CO311" s="38" t="e">
        <f>IF(AND(#REF!="",#REF!="",#REF!="",#REF!=""),"",SUM(#REF!,#REF!,#REF!,#REF!))</f>
        <v>#REF!</v>
      </c>
      <c r="CP311" s="38" t="str">
        <f t="shared" si="46"/>
        <v/>
      </c>
    </row>
    <row r="312" spans="1:94" ht="24.75" customHeight="1">
      <c r="A312" s="37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19"/>
      <c r="AC312" s="20"/>
      <c r="AD312" s="20"/>
      <c r="AE312" s="8"/>
      <c r="AF312" s="62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25"/>
      <c r="AU312" s="8"/>
      <c r="AV312" s="57"/>
      <c r="AW312" s="60"/>
      <c r="AX312" s="8"/>
      <c r="AY312" s="14"/>
      <c r="AZ312" s="24"/>
      <c r="BA312" s="25"/>
      <c r="BB312" s="97"/>
      <c r="BC312" s="24"/>
      <c r="BD312" s="25"/>
      <c r="BE312" s="97"/>
      <c r="BF312" s="24"/>
      <c r="BG312" s="25"/>
      <c r="BH312" s="97"/>
      <c r="BI312" s="13" t="s">
        <v>447</v>
      </c>
      <c r="BJ312" s="109" t="s">
        <v>447</v>
      </c>
      <c r="BK312" s="1"/>
      <c r="BL312" s="1"/>
      <c r="BM312" s="1"/>
      <c r="BN312" s="1"/>
      <c r="BO312" s="1"/>
      <c r="CA312" s="29"/>
      <c r="CB312" s="44" t="str">
        <f t="shared" si="47"/>
        <v/>
      </c>
      <c r="CC312" s="45" t="str">
        <f t="shared" si="48"/>
        <v/>
      </c>
      <c r="CD312" s="45" t="str">
        <f t="shared" si="49"/>
        <v/>
      </c>
      <c r="CE312" s="44" t="str">
        <f t="shared" si="50"/>
        <v/>
      </c>
      <c r="CF312" s="45" t="str">
        <f t="shared" si="51"/>
        <v/>
      </c>
      <c r="CG312" s="44" t="e">
        <f>IF(AND(#REF!="",#REF!="",#REF!="",#REF!=""),"",SUM(#REF!,#REF!,#REF!,#REF!,#REF!))</f>
        <v>#REF!</v>
      </c>
      <c r="CH312" s="45" t="str">
        <f t="shared" si="52"/>
        <v/>
      </c>
      <c r="CI312" s="44" t="str">
        <f t="shared" si="53"/>
        <v/>
      </c>
      <c r="CJ312" s="45" t="str">
        <f t="shared" si="54"/>
        <v/>
      </c>
      <c r="CK312" s="44" t="str">
        <f t="shared" si="55"/>
        <v/>
      </c>
      <c r="CL312" s="45" t="str">
        <f t="shared" si="56"/>
        <v/>
      </c>
      <c r="CM312" s="44" t="e">
        <f>IF(AND(#REF!="",#REF!="",#REF!="",#REF!=""),"",SUM(#REF!,#REF!,#REF!,#REF!,#REF!))</f>
        <v>#REF!</v>
      </c>
      <c r="CN312" s="45" t="str">
        <f t="shared" si="57"/>
        <v/>
      </c>
      <c r="CO312" s="38" t="e">
        <f>IF(AND(#REF!="",#REF!="",#REF!="",#REF!=""),"",SUM(#REF!,#REF!,#REF!,#REF!))</f>
        <v>#REF!</v>
      </c>
      <c r="CP312" s="38" t="str">
        <f t="shared" si="46"/>
        <v/>
      </c>
    </row>
    <row r="313" spans="1:94" ht="24.75" customHeight="1">
      <c r="A313" s="37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19"/>
      <c r="AC313" s="20"/>
      <c r="AD313" s="20"/>
      <c r="AE313" s="8"/>
      <c r="AF313" s="62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25"/>
      <c r="AU313" s="8"/>
      <c r="AV313" s="57"/>
      <c r="AW313" s="60"/>
      <c r="AX313" s="8"/>
      <c r="AY313" s="14"/>
      <c r="AZ313" s="24"/>
      <c r="BA313" s="25"/>
      <c r="BB313" s="97"/>
      <c r="BC313" s="24"/>
      <c r="BD313" s="25"/>
      <c r="BE313" s="97"/>
      <c r="BF313" s="24"/>
      <c r="BG313" s="25"/>
      <c r="BH313" s="97"/>
      <c r="BI313" s="13" t="s">
        <v>447</v>
      </c>
      <c r="BJ313" s="109" t="s">
        <v>447</v>
      </c>
      <c r="BK313" s="1"/>
      <c r="BL313" s="1"/>
      <c r="BM313" s="1"/>
      <c r="BN313" s="1"/>
      <c r="BO313" s="1"/>
      <c r="CA313" s="29"/>
      <c r="CB313" s="44" t="str">
        <f t="shared" si="47"/>
        <v/>
      </c>
      <c r="CC313" s="45" t="str">
        <f t="shared" si="48"/>
        <v/>
      </c>
      <c r="CD313" s="45" t="str">
        <f t="shared" si="49"/>
        <v/>
      </c>
      <c r="CE313" s="44" t="str">
        <f t="shared" si="50"/>
        <v/>
      </c>
      <c r="CF313" s="45" t="str">
        <f t="shared" si="51"/>
        <v/>
      </c>
      <c r="CG313" s="44" t="e">
        <f>IF(AND(#REF!="",#REF!="",#REF!="",#REF!=""),"",SUM(#REF!,#REF!,#REF!,#REF!,#REF!))</f>
        <v>#REF!</v>
      </c>
      <c r="CH313" s="45" t="str">
        <f t="shared" si="52"/>
        <v/>
      </c>
      <c r="CI313" s="44" t="str">
        <f t="shared" si="53"/>
        <v/>
      </c>
      <c r="CJ313" s="45" t="str">
        <f t="shared" si="54"/>
        <v/>
      </c>
      <c r="CK313" s="44" t="str">
        <f t="shared" si="55"/>
        <v/>
      </c>
      <c r="CL313" s="45" t="str">
        <f t="shared" si="56"/>
        <v/>
      </c>
      <c r="CM313" s="44" t="e">
        <f>IF(AND(#REF!="",#REF!="",#REF!="",#REF!=""),"",SUM(#REF!,#REF!,#REF!,#REF!,#REF!))</f>
        <v>#REF!</v>
      </c>
      <c r="CN313" s="45" t="str">
        <f t="shared" si="57"/>
        <v/>
      </c>
      <c r="CO313" s="38" t="e">
        <f>IF(AND(#REF!="",#REF!="",#REF!="",#REF!=""),"",SUM(#REF!,#REF!,#REF!,#REF!))</f>
        <v>#REF!</v>
      </c>
      <c r="CP313" s="38" t="str">
        <f t="shared" si="46"/>
        <v/>
      </c>
    </row>
    <row r="314" spans="1:94" ht="24.75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19"/>
      <c r="AC314" s="20"/>
      <c r="AD314" s="20"/>
      <c r="AE314" s="8"/>
      <c r="AF314" s="62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25"/>
      <c r="AU314" s="8"/>
      <c r="AV314" s="57"/>
      <c r="AW314" s="60"/>
      <c r="AX314" s="8"/>
      <c r="AY314" s="14"/>
      <c r="AZ314" s="24"/>
      <c r="BA314" s="25"/>
      <c r="BB314" s="97"/>
      <c r="BC314" s="24"/>
      <c r="BD314" s="25"/>
      <c r="BE314" s="97"/>
      <c r="BF314" s="24"/>
      <c r="BG314" s="25"/>
      <c r="BH314" s="97"/>
      <c r="BI314" s="13" t="s">
        <v>447</v>
      </c>
      <c r="BJ314" s="109" t="s">
        <v>447</v>
      </c>
      <c r="BK314" s="1"/>
      <c r="BL314" s="1"/>
      <c r="BM314" s="1"/>
      <c r="BN314" s="1"/>
      <c r="BO314" s="1"/>
      <c r="CA314" s="29"/>
      <c r="CB314" s="44" t="str">
        <f t="shared" si="47"/>
        <v/>
      </c>
      <c r="CC314" s="45" t="str">
        <f t="shared" si="48"/>
        <v/>
      </c>
      <c r="CD314" s="45" t="str">
        <f t="shared" si="49"/>
        <v/>
      </c>
      <c r="CE314" s="44" t="str">
        <f t="shared" si="50"/>
        <v/>
      </c>
      <c r="CF314" s="45" t="str">
        <f t="shared" si="51"/>
        <v/>
      </c>
      <c r="CG314" s="44" t="e">
        <f>IF(AND(#REF!="",#REF!="",#REF!="",#REF!=""),"",SUM(#REF!,#REF!,#REF!,#REF!,#REF!))</f>
        <v>#REF!</v>
      </c>
      <c r="CH314" s="45" t="str">
        <f t="shared" si="52"/>
        <v/>
      </c>
      <c r="CI314" s="44" t="str">
        <f t="shared" si="53"/>
        <v/>
      </c>
      <c r="CJ314" s="45" t="str">
        <f t="shared" si="54"/>
        <v/>
      </c>
      <c r="CK314" s="44" t="str">
        <f t="shared" si="55"/>
        <v/>
      </c>
      <c r="CL314" s="45" t="str">
        <f t="shared" si="56"/>
        <v/>
      </c>
      <c r="CM314" s="44" t="e">
        <f>IF(AND(#REF!="",#REF!="",#REF!="",#REF!=""),"",SUM(#REF!,#REF!,#REF!,#REF!,#REF!))</f>
        <v>#REF!</v>
      </c>
      <c r="CN314" s="45" t="str">
        <f t="shared" si="57"/>
        <v/>
      </c>
      <c r="CO314" s="38" t="e">
        <f>IF(AND(#REF!="",#REF!="",#REF!="",#REF!=""),"",SUM(#REF!,#REF!,#REF!,#REF!))</f>
        <v>#REF!</v>
      </c>
      <c r="CP314" s="38" t="str">
        <f t="shared" si="46"/>
        <v/>
      </c>
    </row>
    <row r="315" spans="1:94" ht="24.75" customHeight="1">
      <c r="A315" s="37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19"/>
      <c r="AC315" s="20"/>
      <c r="AD315" s="20"/>
      <c r="AE315" s="8"/>
      <c r="AF315" s="62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25"/>
      <c r="AU315" s="8"/>
      <c r="AV315" s="57"/>
      <c r="AW315" s="60"/>
      <c r="AX315" s="8"/>
      <c r="AY315" s="14"/>
      <c r="AZ315" s="24"/>
      <c r="BA315" s="25"/>
      <c r="BB315" s="97"/>
      <c r="BC315" s="24"/>
      <c r="BD315" s="25"/>
      <c r="BE315" s="97"/>
      <c r="BF315" s="24"/>
      <c r="BG315" s="25"/>
      <c r="BH315" s="97"/>
      <c r="BI315" s="13" t="s">
        <v>447</v>
      </c>
      <c r="BJ315" s="109" t="s">
        <v>447</v>
      </c>
      <c r="BK315" s="1"/>
      <c r="BL315" s="1"/>
      <c r="BM315" s="1"/>
      <c r="BN315" s="1"/>
      <c r="BO315" s="1"/>
      <c r="CA315" s="29"/>
      <c r="CB315" s="44" t="str">
        <f t="shared" si="47"/>
        <v/>
      </c>
      <c r="CC315" s="45" t="str">
        <f t="shared" si="48"/>
        <v/>
      </c>
      <c r="CD315" s="45" t="str">
        <f t="shared" si="49"/>
        <v/>
      </c>
      <c r="CE315" s="44" t="str">
        <f t="shared" si="50"/>
        <v/>
      </c>
      <c r="CF315" s="45" t="str">
        <f t="shared" si="51"/>
        <v/>
      </c>
      <c r="CG315" s="44" t="e">
        <f>IF(AND(#REF!="",#REF!="",#REF!="",#REF!=""),"",SUM(#REF!,#REF!,#REF!,#REF!,#REF!))</f>
        <v>#REF!</v>
      </c>
      <c r="CH315" s="45" t="str">
        <f t="shared" si="52"/>
        <v/>
      </c>
      <c r="CI315" s="44" t="str">
        <f t="shared" si="53"/>
        <v/>
      </c>
      <c r="CJ315" s="45" t="str">
        <f t="shared" si="54"/>
        <v/>
      </c>
      <c r="CK315" s="44" t="str">
        <f t="shared" si="55"/>
        <v/>
      </c>
      <c r="CL315" s="45" t="str">
        <f t="shared" si="56"/>
        <v/>
      </c>
      <c r="CM315" s="44" t="e">
        <f>IF(AND(#REF!="",#REF!="",#REF!="",#REF!=""),"",SUM(#REF!,#REF!,#REF!,#REF!,#REF!))</f>
        <v>#REF!</v>
      </c>
      <c r="CN315" s="45" t="str">
        <f t="shared" si="57"/>
        <v/>
      </c>
      <c r="CO315" s="38" t="e">
        <f>IF(AND(#REF!="",#REF!="",#REF!="",#REF!=""),"",SUM(#REF!,#REF!,#REF!,#REF!))</f>
        <v>#REF!</v>
      </c>
      <c r="CP315" s="38" t="str">
        <f t="shared" si="46"/>
        <v/>
      </c>
    </row>
    <row r="316" spans="1:94" ht="24.75" customHeight="1">
      <c r="A316" s="37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19"/>
      <c r="AC316" s="20"/>
      <c r="AD316" s="20"/>
      <c r="AE316" s="8"/>
      <c r="AF316" s="62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25"/>
      <c r="AU316" s="8"/>
      <c r="AV316" s="57"/>
      <c r="AW316" s="60"/>
      <c r="AX316" s="8"/>
      <c r="AY316" s="14"/>
      <c r="AZ316" s="24"/>
      <c r="BA316" s="25"/>
      <c r="BB316" s="97"/>
      <c r="BC316" s="24"/>
      <c r="BD316" s="25"/>
      <c r="BE316" s="97"/>
      <c r="BF316" s="24"/>
      <c r="BG316" s="25"/>
      <c r="BH316" s="97"/>
      <c r="BI316" s="13" t="s">
        <v>447</v>
      </c>
      <c r="BJ316" s="109" t="s">
        <v>447</v>
      </c>
      <c r="BK316" s="1"/>
      <c r="BL316" s="1"/>
      <c r="BM316" s="1"/>
      <c r="BN316" s="1"/>
      <c r="BO316" s="1"/>
      <c r="CA316" s="29"/>
      <c r="CB316" s="44" t="str">
        <f t="shared" si="47"/>
        <v/>
      </c>
      <c r="CC316" s="45" t="str">
        <f t="shared" si="48"/>
        <v/>
      </c>
      <c r="CD316" s="45" t="str">
        <f t="shared" si="49"/>
        <v/>
      </c>
      <c r="CE316" s="44" t="str">
        <f t="shared" si="50"/>
        <v/>
      </c>
      <c r="CF316" s="45" t="str">
        <f t="shared" si="51"/>
        <v/>
      </c>
      <c r="CG316" s="44" t="e">
        <f>IF(AND(#REF!="",#REF!="",#REF!="",#REF!=""),"",SUM(#REF!,#REF!,#REF!,#REF!,#REF!))</f>
        <v>#REF!</v>
      </c>
      <c r="CH316" s="45" t="str">
        <f t="shared" si="52"/>
        <v/>
      </c>
      <c r="CI316" s="44" t="str">
        <f t="shared" si="53"/>
        <v/>
      </c>
      <c r="CJ316" s="45" t="str">
        <f t="shared" si="54"/>
        <v/>
      </c>
      <c r="CK316" s="44" t="str">
        <f t="shared" si="55"/>
        <v/>
      </c>
      <c r="CL316" s="45" t="str">
        <f t="shared" si="56"/>
        <v/>
      </c>
      <c r="CM316" s="44" t="e">
        <f>IF(AND(#REF!="",#REF!="",#REF!="",#REF!=""),"",SUM(#REF!,#REF!,#REF!,#REF!,#REF!))</f>
        <v>#REF!</v>
      </c>
      <c r="CN316" s="45" t="str">
        <f t="shared" si="57"/>
        <v/>
      </c>
      <c r="CO316" s="38" t="e">
        <f>IF(AND(#REF!="",#REF!="",#REF!="",#REF!=""),"",SUM(#REF!,#REF!,#REF!,#REF!))</f>
        <v>#REF!</v>
      </c>
      <c r="CP316" s="38" t="str">
        <f t="shared" si="46"/>
        <v/>
      </c>
    </row>
    <row r="317" spans="1:94" ht="24.75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19"/>
      <c r="AC317" s="20"/>
      <c r="AD317" s="20"/>
      <c r="AE317" s="8"/>
      <c r="AF317" s="62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25"/>
      <c r="AU317" s="8"/>
      <c r="AV317" s="57"/>
      <c r="AW317" s="60"/>
      <c r="AX317" s="8"/>
      <c r="AY317" s="14"/>
      <c r="AZ317" s="24"/>
      <c r="BA317" s="25"/>
      <c r="BB317" s="97"/>
      <c r="BC317" s="24"/>
      <c r="BD317" s="25"/>
      <c r="BE317" s="97"/>
      <c r="BF317" s="24"/>
      <c r="BG317" s="25"/>
      <c r="BH317" s="97"/>
      <c r="BI317" s="13" t="s">
        <v>447</v>
      </c>
      <c r="BJ317" s="109" t="s">
        <v>447</v>
      </c>
      <c r="BK317" s="1"/>
      <c r="BL317" s="1"/>
      <c r="BM317" s="1"/>
      <c r="BN317" s="1"/>
      <c r="BO317" s="1"/>
      <c r="CA317" s="29"/>
      <c r="CB317" s="44" t="str">
        <f t="shared" si="47"/>
        <v/>
      </c>
      <c r="CC317" s="45" t="str">
        <f t="shared" si="48"/>
        <v/>
      </c>
      <c r="CD317" s="45" t="str">
        <f t="shared" si="49"/>
        <v/>
      </c>
      <c r="CE317" s="44" t="str">
        <f t="shared" si="50"/>
        <v/>
      </c>
      <c r="CF317" s="45" t="str">
        <f t="shared" si="51"/>
        <v/>
      </c>
      <c r="CG317" s="44" t="e">
        <f>IF(AND(#REF!="",#REF!="",#REF!="",#REF!=""),"",SUM(#REF!,#REF!,#REF!,#REF!,#REF!))</f>
        <v>#REF!</v>
      </c>
      <c r="CH317" s="45" t="str">
        <f t="shared" si="52"/>
        <v/>
      </c>
      <c r="CI317" s="44" t="str">
        <f t="shared" si="53"/>
        <v/>
      </c>
      <c r="CJ317" s="45" t="str">
        <f t="shared" si="54"/>
        <v/>
      </c>
      <c r="CK317" s="44" t="str">
        <f t="shared" si="55"/>
        <v/>
      </c>
      <c r="CL317" s="45" t="str">
        <f t="shared" si="56"/>
        <v/>
      </c>
      <c r="CM317" s="44" t="e">
        <f>IF(AND(#REF!="",#REF!="",#REF!="",#REF!=""),"",SUM(#REF!,#REF!,#REF!,#REF!,#REF!))</f>
        <v>#REF!</v>
      </c>
      <c r="CN317" s="45" t="str">
        <f t="shared" si="57"/>
        <v/>
      </c>
      <c r="CO317" s="38" t="e">
        <f>IF(AND(#REF!="",#REF!="",#REF!="",#REF!=""),"",SUM(#REF!,#REF!,#REF!,#REF!))</f>
        <v>#REF!</v>
      </c>
      <c r="CP317" s="38" t="str">
        <f t="shared" si="46"/>
        <v/>
      </c>
    </row>
    <row r="318" spans="1:94" ht="24.75" customHeight="1">
      <c r="A318" s="37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19"/>
      <c r="AC318" s="20"/>
      <c r="AD318" s="20"/>
      <c r="AE318" s="8"/>
      <c r="AF318" s="62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25"/>
      <c r="AU318" s="8"/>
      <c r="AV318" s="57"/>
      <c r="AW318" s="60"/>
      <c r="AX318" s="8"/>
      <c r="AY318" s="14"/>
      <c r="AZ318" s="24"/>
      <c r="BA318" s="25"/>
      <c r="BB318" s="97"/>
      <c r="BC318" s="24"/>
      <c r="BD318" s="25"/>
      <c r="BE318" s="97"/>
      <c r="BF318" s="24"/>
      <c r="BG318" s="25"/>
      <c r="BH318" s="97"/>
      <c r="BI318" s="13" t="s">
        <v>447</v>
      </c>
      <c r="BJ318" s="109" t="s">
        <v>447</v>
      </c>
      <c r="BK318" s="1"/>
      <c r="BL318" s="1"/>
      <c r="BM318" s="1"/>
      <c r="BN318" s="1"/>
      <c r="BO318" s="1"/>
      <c r="CA318" s="29"/>
      <c r="CB318" s="44" t="str">
        <f t="shared" si="47"/>
        <v/>
      </c>
      <c r="CC318" s="45" t="str">
        <f t="shared" si="48"/>
        <v/>
      </c>
      <c r="CD318" s="45" t="str">
        <f t="shared" si="49"/>
        <v/>
      </c>
      <c r="CE318" s="44" t="str">
        <f t="shared" si="50"/>
        <v/>
      </c>
      <c r="CF318" s="45" t="str">
        <f t="shared" si="51"/>
        <v/>
      </c>
      <c r="CG318" s="44" t="e">
        <f>IF(AND(#REF!="",#REF!="",#REF!="",#REF!=""),"",SUM(#REF!,#REF!,#REF!,#REF!,#REF!))</f>
        <v>#REF!</v>
      </c>
      <c r="CH318" s="45" t="str">
        <f t="shared" si="52"/>
        <v/>
      </c>
      <c r="CI318" s="44" t="str">
        <f t="shared" si="53"/>
        <v/>
      </c>
      <c r="CJ318" s="45" t="str">
        <f t="shared" si="54"/>
        <v/>
      </c>
      <c r="CK318" s="44" t="str">
        <f t="shared" si="55"/>
        <v/>
      </c>
      <c r="CL318" s="45" t="str">
        <f t="shared" si="56"/>
        <v/>
      </c>
      <c r="CM318" s="44" t="e">
        <f>IF(AND(#REF!="",#REF!="",#REF!="",#REF!=""),"",SUM(#REF!,#REF!,#REF!,#REF!,#REF!))</f>
        <v>#REF!</v>
      </c>
      <c r="CN318" s="45" t="str">
        <f t="shared" si="57"/>
        <v/>
      </c>
      <c r="CO318" s="38" t="e">
        <f>IF(AND(#REF!="",#REF!="",#REF!="",#REF!=""),"",SUM(#REF!,#REF!,#REF!,#REF!))</f>
        <v>#REF!</v>
      </c>
      <c r="CP318" s="38" t="str">
        <f t="shared" si="46"/>
        <v/>
      </c>
    </row>
    <row r="319" spans="1:94" ht="24.75" customHeight="1">
      <c r="A319" s="37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19"/>
      <c r="AC319" s="20"/>
      <c r="AD319" s="20"/>
      <c r="AE319" s="8"/>
      <c r="AF319" s="62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25"/>
      <c r="AU319" s="8"/>
      <c r="AV319" s="57"/>
      <c r="AW319" s="60"/>
      <c r="AX319" s="8"/>
      <c r="AY319" s="14"/>
      <c r="AZ319" s="24"/>
      <c r="BA319" s="25"/>
      <c r="BB319" s="97"/>
      <c r="BC319" s="24"/>
      <c r="BD319" s="25"/>
      <c r="BE319" s="97"/>
      <c r="BF319" s="24"/>
      <c r="BG319" s="25"/>
      <c r="BH319" s="97"/>
      <c r="BI319" s="13" t="s">
        <v>447</v>
      </c>
      <c r="BJ319" s="109" t="s">
        <v>447</v>
      </c>
      <c r="BK319" s="1"/>
      <c r="BL319" s="1"/>
      <c r="BM319" s="1"/>
      <c r="BN319" s="1"/>
      <c r="BO319" s="1"/>
      <c r="CA319" s="29"/>
      <c r="CB319" s="44" t="str">
        <f t="shared" si="47"/>
        <v/>
      </c>
      <c r="CC319" s="45" t="str">
        <f t="shared" si="48"/>
        <v/>
      </c>
      <c r="CD319" s="45" t="str">
        <f t="shared" si="49"/>
        <v/>
      </c>
      <c r="CE319" s="44" t="str">
        <f t="shared" si="50"/>
        <v/>
      </c>
      <c r="CF319" s="45" t="str">
        <f t="shared" si="51"/>
        <v/>
      </c>
      <c r="CG319" s="44" t="e">
        <f>IF(AND(#REF!="",#REF!="",#REF!="",#REF!=""),"",SUM(#REF!,#REF!,#REF!,#REF!,#REF!))</f>
        <v>#REF!</v>
      </c>
      <c r="CH319" s="45" t="str">
        <f t="shared" si="52"/>
        <v/>
      </c>
      <c r="CI319" s="44" t="str">
        <f t="shared" si="53"/>
        <v/>
      </c>
      <c r="CJ319" s="45" t="str">
        <f t="shared" si="54"/>
        <v/>
      </c>
      <c r="CK319" s="44" t="str">
        <f t="shared" si="55"/>
        <v/>
      </c>
      <c r="CL319" s="45" t="str">
        <f t="shared" si="56"/>
        <v/>
      </c>
      <c r="CM319" s="44" t="e">
        <f>IF(AND(#REF!="",#REF!="",#REF!="",#REF!=""),"",SUM(#REF!,#REF!,#REF!,#REF!,#REF!))</f>
        <v>#REF!</v>
      </c>
      <c r="CN319" s="45" t="str">
        <f t="shared" si="57"/>
        <v/>
      </c>
      <c r="CO319" s="38" t="e">
        <f>IF(AND(#REF!="",#REF!="",#REF!="",#REF!=""),"",SUM(#REF!,#REF!,#REF!,#REF!))</f>
        <v>#REF!</v>
      </c>
      <c r="CP319" s="38" t="str">
        <f t="shared" ref="CP319:CP382" si="58">IFERROR(IF(CO319="","",IF($CO$5=100,ROUNDUP(CO319*20%,0),IF($CO$5=86,ROUNDUP((CO319/$CO$5)*$CP$5,0),IF($CO$5=66,ROUNDUP((CO319/$CO$5)*$CP$5,0),"")))),"")</f>
        <v/>
      </c>
    </row>
    <row r="320" spans="1:94" ht="24.75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19"/>
      <c r="AC320" s="20"/>
      <c r="AD320" s="20"/>
      <c r="AE320" s="8"/>
      <c r="AF320" s="62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25"/>
      <c r="AU320" s="8"/>
      <c r="AV320" s="57"/>
      <c r="AW320" s="60"/>
      <c r="AX320" s="8"/>
      <c r="AY320" s="14"/>
      <c r="AZ320" s="24"/>
      <c r="BA320" s="25"/>
      <c r="BB320" s="97"/>
      <c r="BC320" s="24"/>
      <c r="BD320" s="25"/>
      <c r="BE320" s="97"/>
      <c r="BF320" s="24"/>
      <c r="BG320" s="25"/>
      <c r="BH320" s="97"/>
      <c r="BI320" s="13" t="s">
        <v>447</v>
      </c>
      <c r="BJ320" s="109" t="s">
        <v>447</v>
      </c>
      <c r="BK320" s="1"/>
      <c r="BL320" s="1"/>
      <c r="BM320" s="1"/>
      <c r="BN320" s="1"/>
      <c r="BO320" s="1"/>
      <c r="CA320" s="29"/>
      <c r="CB320" s="44" t="str">
        <f t="shared" si="47"/>
        <v/>
      </c>
      <c r="CC320" s="45" t="str">
        <f t="shared" si="48"/>
        <v/>
      </c>
      <c r="CD320" s="45" t="str">
        <f t="shared" si="49"/>
        <v/>
      </c>
      <c r="CE320" s="44" t="str">
        <f t="shared" si="50"/>
        <v/>
      </c>
      <c r="CF320" s="45" t="str">
        <f t="shared" si="51"/>
        <v/>
      </c>
      <c r="CG320" s="44" t="e">
        <f>IF(AND(#REF!="",#REF!="",#REF!="",#REF!=""),"",SUM(#REF!,#REF!,#REF!,#REF!,#REF!))</f>
        <v>#REF!</v>
      </c>
      <c r="CH320" s="45" t="str">
        <f t="shared" si="52"/>
        <v/>
      </c>
      <c r="CI320" s="44" t="str">
        <f t="shared" si="53"/>
        <v/>
      </c>
      <c r="CJ320" s="45" t="str">
        <f t="shared" si="54"/>
        <v/>
      </c>
      <c r="CK320" s="44" t="str">
        <f t="shared" si="55"/>
        <v/>
      </c>
      <c r="CL320" s="45" t="str">
        <f t="shared" si="56"/>
        <v/>
      </c>
      <c r="CM320" s="44" t="e">
        <f>IF(AND(#REF!="",#REF!="",#REF!="",#REF!=""),"",SUM(#REF!,#REF!,#REF!,#REF!,#REF!))</f>
        <v>#REF!</v>
      </c>
      <c r="CN320" s="45" t="str">
        <f t="shared" si="57"/>
        <v/>
      </c>
      <c r="CO320" s="38" t="e">
        <f>IF(AND(#REF!="",#REF!="",#REF!="",#REF!=""),"",SUM(#REF!,#REF!,#REF!,#REF!))</f>
        <v>#REF!</v>
      </c>
      <c r="CP320" s="38" t="str">
        <f t="shared" si="58"/>
        <v/>
      </c>
    </row>
    <row r="321" spans="1:94" ht="24.75" customHeight="1">
      <c r="A321" s="37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19"/>
      <c r="AC321" s="20"/>
      <c r="AD321" s="20"/>
      <c r="AE321" s="8"/>
      <c r="AF321" s="62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25"/>
      <c r="AU321" s="8"/>
      <c r="AV321" s="57"/>
      <c r="AW321" s="60"/>
      <c r="AX321" s="8"/>
      <c r="AY321" s="14"/>
      <c r="AZ321" s="24"/>
      <c r="BA321" s="25"/>
      <c r="BB321" s="97"/>
      <c r="BC321" s="24"/>
      <c r="BD321" s="25"/>
      <c r="BE321" s="97"/>
      <c r="BF321" s="24"/>
      <c r="BG321" s="25"/>
      <c r="BH321" s="97"/>
      <c r="BI321" s="13" t="s">
        <v>447</v>
      </c>
      <c r="BJ321" s="109" t="s">
        <v>447</v>
      </c>
      <c r="BK321" s="1"/>
      <c r="BL321" s="1"/>
      <c r="BM321" s="1"/>
      <c r="BN321" s="1"/>
      <c r="BO321" s="1"/>
      <c r="CA321" s="29"/>
      <c r="CB321" s="44" t="str">
        <f t="shared" si="47"/>
        <v/>
      </c>
      <c r="CC321" s="45" t="str">
        <f t="shared" si="48"/>
        <v/>
      </c>
      <c r="CD321" s="45" t="str">
        <f t="shared" si="49"/>
        <v/>
      </c>
      <c r="CE321" s="44" t="str">
        <f t="shared" si="50"/>
        <v/>
      </c>
      <c r="CF321" s="45" t="str">
        <f t="shared" si="51"/>
        <v/>
      </c>
      <c r="CG321" s="44" t="e">
        <f>IF(AND(#REF!="",#REF!="",#REF!="",#REF!=""),"",SUM(#REF!,#REF!,#REF!,#REF!,#REF!))</f>
        <v>#REF!</v>
      </c>
      <c r="CH321" s="45" t="str">
        <f t="shared" si="52"/>
        <v/>
      </c>
      <c r="CI321" s="44" t="str">
        <f t="shared" si="53"/>
        <v/>
      </c>
      <c r="CJ321" s="45" t="str">
        <f t="shared" si="54"/>
        <v/>
      </c>
      <c r="CK321" s="44" t="str">
        <f t="shared" si="55"/>
        <v/>
      </c>
      <c r="CL321" s="45" t="str">
        <f t="shared" si="56"/>
        <v/>
      </c>
      <c r="CM321" s="44" t="e">
        <f>IF(AND(#REF!="",#REF!="",#REF!="",#REF!=""),"",SUM(#REF!,#REF!,#REF!,#REF!,#REF!))</f>
        <v>#REF!</v>
      </c>
      <c r="CN321" s="45" t="str">
        <f t="shared" si="57"/>
        <v/>
      </c>
      <c r="CO321" s="38" t="e">
        <f>IF(AND(#REF!="",#REF!="",#REF!="",#REF!=""),"",SUM(#REF!,#REF!,#REF!,#REF!))</f>
        <v>#REF!</v>
      </c>
      <c r="CP321" s="38" t="str">
        <f t="shared" si="58"/>
        <v/>
      </c>
    </row>
    <row r="322" spans="1:94" ht="24.75" customHeight="1">
      <c r="A322" s="37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19"/>
      <c r="AC322" s="20"/>
      <c r="AD322" s="20"/>
      <c r="AE322" s="8"/>
      <c r="AF322" s="62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25"/>
      <c r="AU322" s="8"/>
      <c r="AV322" s="57"/>
      <c r="AW322" s="60"/>
      <c r="AX322" s="8"/>
      <c r="AY322" s="14"/>
      <c r="AZ322" s="24"/>
      <c r="BA322" s="25"/>
      <c r="BB322" s="97"/>
      <c r="BC322" s="24"/>
      <c r="BD322" s="25"/>
      <c r="BE322" s="97"/>
      <c r="BF322" s="24"/>
      <c r="BG322" s="25"/>
      <c r="BH322" s="97"/>
      <c r="BI322" s="13" t="s">
        <v>447</v>
      </c>
      <c r="BJ322" s="109" t="s">
        <v>447</v>
      </c>
      <c r="BK322" s="1"/>
      <c r="BL322" s="1"/>
      <c r="BM322" s="1"/>
      <c r="BN322" s="1"/>
      <c r="BO322" s="1"/>
      <c r="CA322" s="29"/>
      <c r="CB322" s="44" t="str">
        <f t="shared" si="47"/>
        <v/>
      </c>
      <c r="CC322" s="45" t="str">
        <f t="shared" si="48"/>
        <v/>
      </c>
      <c r="CD322" s="45" t="str">
        <f t="shared" si="49"/>
        <v/>
      </c>
      <c r="CE322" s="44" t="str">
        <f t="shared" si="50"/>
        <v/>
      </c>
      <c r="CF322" s="45" t="str">
        <f t="shared" si="51"/>
        <v/>
      </c>
      <c r="CG322" s="44" t="e">
        <f>IF(AND(#REF!="",#REF!="",#REF!="",#REF!=""),"",SUM(#REF!,#REF!,#REF!,#REF!,#REF!))</f>
        <v>#REF!</v>
      </c>
      <c r="CH322" s="45" t="str">
        <f t="shared" si="52"/>
        <v/>
      </c>
      <c r="CI322" s="44" t="str">
        <f t="shared" si="53"/>
        <v/>
      </c>
      <c r="CJ322" s="45" t="str">
        <f t="shared" si="54"/>
        <v/>
      </c>
      <c r="CK322" s="44" t="str">
        <f t="shared" si="55"/>
        <v/>
      </c>
      <c r="CL322" s="45" t="str">
        <f t="shared" si="56"/>
        <v/>
      </c>
      <c r="CM322" s="44" t="e">
        <f>IF(AND(#REF!="",#REF!="",#REF!="",#REF!=""),"",SUM(#REF!,#REF!,#REF!,#REF!,#REF!))</f>
        <v>#REF!</v>
      </c>
      <c r="CN322" s="45" t="str">
        <f t="shared" si="57"/>
        <v/>
      </c>
      <c r="CO322" s="38" t="e">
        <f>IF(AND(#REF!="",#REF!="",#REF!="",#REF!=""),"",SUM(#REF!,#REF!,#REF!,#REF!))</f>
        <v>#REF!</v>
      </c>
      <c r="CP322" s="38" t="str">
        <f t="shared" si="58"/>
        <v/>
      </c>
    </row>
    <row r="323" spans="1:94" ht="24.75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19"/>
      <c r="AC323" s="20"/>
      <c r="AD323" s="20"/>
      <c r="AE323" s="8"/>
      <c r="AF323" s="62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25"/>
      <c r="AU323" s="8"/>
      <c r="AV323" s="57"/>
      <c r="AW323" s="60"/>
      <c r="AX323" s="8"/>
      <c r="AY323" s="14"/>
      <c r="AZ323" s="24"/>
      <c r="BA323" s="25"/>
      <c r="BB323" s="97"/>
      <c r="BC323" s="24"/>
      <c r="BD323" s="25"/>
      <c r="BE323" s="97"/>
      <c r="BF323" s="24"/>
      <c r="BG323" s="25"/>
      <c r="BH323" s="97"/>
      <c r="BI323" s="13" t="s">
        <v>447</v>
      </c>
      <c r="BJ323" s="109" t="s">
        <v>447</v>
      </c>
      <c r="BK323" s="1"/>
      <c r="BL323" s="1"/>
      <c r="BM323" s="1"/>
      <c r="BN323" s="1"/>
      <c r="BO323" s="1"/>
      <c r="CA323" s="29"/>
      <c r="CB323" s="44" t="str">
        <f t="shared" si="47"/>
        <v/>
      </c>
      <c r="CC323" s="45" t="str">
        <f t="shared" si="48"/>
        <v/>
      </c>
      <c r="CD323" s="45" t="str">
        <f t="shared" si="49"/>
        <v/>
      </c>
      <c r="CE323" s="44" t="str">
        <f t="shared" si="50"/>
        <v/>
      </c>
      <c r="CF323" s="45" t="str">
        <f t="shared" si="51"/>
        <v/>
      </c>
      <c r="CG323" s="44" t="e">
        <f>IF(AND(#REF!="",#REF!="",#REF!="",#REF!=""),"",SUM(#REF!,#REF!,#REF!,#REF!,#REF!))</f>
        <v>#REF!</v>
      </c>
      <c r="CH323" s="45" t="str">
        <f t="shared" si="52"/>
        <v/>
      </c>
      <c r="CI323" s="44" t="str">
        <f t="shared" si="53"/>
        <v/>
      </c>
      <c r="CJ323" s="45" t="str">
        <f t="shared" si="54"/>
        <v/>
      </c>
      <c r="CK323" s="44" t="str">
        <f t="shared" si="55"/>
        <v/>
      </c>
      <c r="CL323" s="45" t="str">
        <f t="shared" si="56"/>
        <v/>
      </c>
      <c r="CM323" s="44" t="e">
        <f>IF(AND(#REF!="",#REF!="",#REF!="",#REF!=""),"",SUM(#REF!,#REF!,#REF!,#REF!,#REF!))</f>
        <v>#REF!</v>
      </c>
      <c r="CN323" s="45" t="str">
        <f t="shared" si="57"/>
        <v/>
      </c>
      <c r="CO323" s="38" t="e">
        <f>IF(AND(#REF!="",#REF!="",#REF!="",#REF!=""),"",SUM(#REF!,#REF!,#REF!,#REF!))</f>
        <v>#REF!</v>
      </c>
      <c r="CP323" s="38" t="str">
        <f t="shared" si="58"/>
        <v/>
      </c>
    </row>
    <row r="324" spans="1:94" ht="24.75" customHeight="1">
      <c r="A324" s="37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19"/>
      <c r="AC324" s="20"/>
      <c r="AD324" s="20"/>
      <c r="AE324" s="8"/>
      <c r="AF324" s="62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25"/>
      <c r="AU324" s="8"/>
      <c r="AV324" s="57"/>
      <c r="AW324" s="60"/>
      <c r="AX324" s="8"/>
      <c r="AY324" s="14"/>
      <c r="AZ324" s="24"/>
      <c r="BA324" s="25"/>
      <c r="BB324" s="97"/>
      <c r="BC324" s="24"/>
      <c r="BD324" s="25"/>
      <c r="BE324" s="97"/>
      <c r="BF324" s="24"/>
      <c r="BG324" s="25"/>
      <c r="BH324" s="97"/>
      <c r="BI324" s="13" t="s">
        <v>447</v>
      </c>
      <c r="BJ324" s="109" t="s">
        <v>447</v>
      </c>
      <c r="BK324" s="1"/>
      <c r="BL324" s="1"/>
      <c r="BM324" s="1"/>
      <c r="BN324" s="1"/>
      <c r="BO324" s="1"/>
      <c r="CA324" s="29"/>
      <c r="CB324" s="44" t="str">
        <f t="shared" si="47"/>
        <v/>
      </c>
      <c r="CC324" s="45" t="str">
        <f t="shared" si="48"/>
        <v/>
      </c>
      <c r="CD324" s="45" t="str">
        <f t="shared" si="49"/>
        <v/>
      </c>
      <c r="CE324" s="44" t="str">
        <f t="shared" si="50"/>
        <v/>
      </c>
      <c r="CF324" s="45" t="str">
        <f t="shared" si="51"/>
        <v/>
      </c>
      <c r="CG324" s="44" t="e">
        <f>IF(AND(#REF!="",#REF!="",#REF!="",#REF!=""),"",SUM(#REF!,#REF!,#REF!,#REF!,#REF!))</f>
        <v>#REF!</v>
      </c>
      <c r="CH324" s="45" t="str">
        <f t="shared" si="52"/>
        <v/>
      </c>
      <c r="CI324" s="44" t="str">
        <f t="shared" si="53"/>
        <v/>
      </c>
      <c r="CJ324" s="45" t="str">
        <f t="shared" si="54"/>
        <v/>
      </c>
      <c r="CK324" s="44" t="str">
        <f t="shared" si="55"/>
        <v/>
      </c>
      <c r="CL324" s="45" t="str">
        <f t="shared" si="56"/>
        <v/>
      </c>
      <c r="CM324" s="44" t="e">
        <f>IF(AND(#REF!="",#REF!="",#REF!="",#REF!=""),"",SUM(#REF!,#REF!,#REF!,#REF!,#REF!))</f>
        <v>#REF!</v>
      </c>
      <c r="CN324" s="45" t="str">
        <f t="shared" si="57"/>
        <v/>
      </c>
      <c r="CO324" s="38" t="e">
        <f>IF(AND(#REF!="",#REF!="",#REF!="",#REF!=""),"",SUM(#REF!,#REF!,#REF!,#REF!))</f>
        <v>#REF!</v>
      </c>
      <c r="CP324" s="38" t="str">
        <f t="shared" si="58"/>
        <v/>
      </c>
    </row>
    <row r="325" spans="1:94" ht="24.75" customHeight="1">
      <c r="A325" s="37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19"/>
      <c r="AC325" s="20"/>
      <c r="AD325" s="20"/>
      <c r="AE325" s="8"/>
      <c r="AF325" s="62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25"/>
      <c r="AU325" s="8"/>
      <c r="AV325" s="57"/>
      <c r="AW325" s="60"/>
      <c r="AX325" s="8"/>
      <c r="AY325" s="14"/>
      <c r="AZ325" s="24"/>
      <c r="BA325" s="25"/>
      <c r="BB325" s="97"/>
      <c r="BC325" s="24"/>
      <c r="BD325" s="25"/>
      <c r="BE325" s="97"/>
      <c r="BF325" s="24"/>
      <c r="BG325" s="25"/>
      <c r="BH325" s="97"/>
      <c r="BI325" s="13" t="s">
        <v>447</v>
      </c>
      <c r="BJ325" s="109" t="s">
        <v>447</v>
      </c>
      <c r="BK325" s="1"/>
      <c r="BL325" s="1"/>
      <c r="BM325" s="1"/>
      <c r="BN325" s="1"/>
      <c r="BO325" s="1"/>
      <c r="CA325" s="29"/>
      <c r="CB325" s="44" t="str">
        <f t="shared" si="47"/>
        <v/>
      </c>
      <c r="CC325" s="45" t="str">
        <f t="shared" si="48"/>
        <v/>
      </c>
      <c r="CD325" s="45" t="str">
        <f t="shared" si="49"/>
        <v/>
      </c>
      <c r="CE325" s="44" t="str">
        <f t="shared" si="50"/>
        <v/>
      </c>
      <c r="CF325" s="45" t="str">
        <f t="shared" si="51"/>
        <v/>
      </c>
      <c r="CG325" s="44" t="e">
        <f>IF(AND(#REF!="",#REF!="",#REF!="",#REF!=""),"",SUM(#REF!,#REF!,#REF!,#REF!,#REF!))</f>
        <v>#REF!</v>
      </c>
      <c r="CH325" s="45" t="str">
        <f t="shared" si="52"/>
        <v/>
      </c>
      <c r="CI325" s="44" t="str">
        <f t="shared" si="53"/>
        <v/>
      </c>
      <c r="CJ325" s="45" t="str">
        <f t="shared" si="54"/>
        <v/>
      </c>
      <c r="CK325" s="44" t="str">
        <f t="shared" si="55"/>
        <v/>
      </c>
      <c r="CL325" s="45" t="str">
        <f t="shared" si="56"/>
        <v/>
      </c>
      <c r="CM325" s="44" t="e">
        <f>IF(AND(#REF!="",#REF!="",#REF!="",#REF!=""),"",SUM(#REF!,#REF!,#REF!,#REF!,#REF!))</f>
        <v>#REF!</v>
      </c>
      <c r="CN325" s="45" t="str">
        <f t="shared" si="57"/>
        <v/>
      </c>
      <c r="CO325" s="38" t="e">
        <f>IF(AND(#REF!="",#REF!="",#REF!="",#REF!=""),"",SUM(#REF!,#REF!,#REF!,#REF!))</f>
        <v>#REF!</v>
      </c>
      <c r="CP325" s="38" t="str">
        <f t="shared" si="58"/>
        <v/>
      </c>
    </row>
    <row r="326" spans="1:94" ht="24.75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19"/>
      <c r="AC326" s="20"/>
      <c r="AD326" s="20"/>
      <c r="AE326" s="8"/>
      <c r="AF326" s="62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25"/>
      <c r="AU326" s="8"/>
      <c r="AV326" s="57"/>
      <c r="AW326" s="60"/>
      <c r="AX326" s="8"/>
      <c r="AY326" s="14"/>
      <c r="AZ326" s="24"/>
      <c r="BA326" s="25"/>
      <c r="BB326" s="97"/>
      <c r="BC326" s="24"/>
      <c r="BD326" s="25"/>
      <c r="BE326" s="97"/>
      <c r="BF326" s="24"/>
      <c r="BG326" s="25"/>
      <c r="BH326" s="97"/>
      <c r="BI326" s="13" t="s">
        <v>447</v>
      </c>
      <c r="BJ326" s="109" t="s">
        <v>447</v>
      </c>
      <c r="BK326" s="1"/>
      <c r="BL326" s="1"/>
      <c r="BM326" s="1"/>
      <c r="BN326" s="1"/>
      <c r="BO326" s="1"/>
      <c r="CA326" s="29"/>
      <c r="CB326" s="44" t="str">
        <f t="shared" si="47"/>
        <v/>
      </c>
      <c r="CC326" s="45" t="str">
        <f t="shared" si="48"/>
        <v/>
      </c>
      <c r="CD326" s="45" t="str">
        <f t="shared" si="49"/>
        <v/>
      </c>
      <c r="CE326" s="44" t="str">
        <f t="shared" si="50"/>
        <v/>
      </c>
      <c r="CF326" s="45" t="str">
        <f t="shared" si="51"/>
        <v/>
      </c>
      <c r="CG326" s="44" t="e">
        <f>IF(AND(#REF!="",#REF!="",#REF!="",#REF!=""),"",SUM(#REF!,#REF!,#REF!,#REF!,#REF!))</f>
        <v>#REF!</v>
      </c>
      <c r="CH326" s="45" t="str">
        <f t="shared" si="52"/>
        <v/>
      </c>
      <c r="CI326" s="44" t="str">
        <f t="shared" si="53"/>
        <v/>
      </c>
      <c r="CJ326" s="45" t="str">
        <f t="shared" si="54"/>
        <v/>
      </c>
      <c r="CK326" s="44" t="str">
        <f t="shared" si="55"/>
        <v/>
      </c>
      <c r="CL326" s="45" t="str">
        <f t="shared" si="56"/>
        <v/>
      </c>
      <c r="CM326" s="44" t="e">
        <f>IF(AND(#REF!="",#REF!="",#REF!="",#REF!=""),"",SUM(#REF!,#REF!,#REF!,#REF!,#REF!))</f>
        <v>#REF!</v>
      </c>
      <c r="CN326" s="45" t="str">
        <f t="shared" si="57"/>
        <v/>
      </c>
      <c r="CO326" s="38" t="e">
        <f>IF(AND(#REF!="",#REF!="",#REF!="",#REF!=""),"",SUM(#REF!,#REF!,#REF!,#REF!))</f>
        <v>#REF!</v>
      </c>
      <c r="CP326" s="38" t="str">
        <f t="shared" si="58"/>
        <v/>
      </c>
    </row>
    <row r="327" spans="1:94" ht="24.75" customHeight="1">
      <c r="A327" s="37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19"/>
      <c r="AC327" s="20"/>
      <c r="AD327" s="20"/>
      <c r="AE327" s="8"/>
      <c r="AF327" s="62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25"/>
      <c r="AU327" s="8"/>
      <c r="AV327" s="57"/>
      <c r="AW327" s="60"/>
      <c r="AX327" s="8"/>
      <c r="AY327" s="14"/>
      <c r="AZ327" s="24"/>
      <c r="BA327" s="25"/>
      <c r="BB327" s="97"/>
      <c r="BC327" s="24"/>
      <c r="BD327" s="25"/>
      <c r="BE327" s="97"/>
      <c r="BF327" s="24"/>
      <c r="BG327" s="25"/>
      <c r="BH327" s="97"/>
      <c r="BI327" s="13" t="s">
        <v>447</v>
      </c>
      <c r="BJ327" s="109" t="s">
        <v>447</v>
      </c>
      <c r="BK327" s="1"/>
      <c r="BL327" s="1"/>
      <c r="BM327" s="1"/>
      <c r="BN327" s="1"/>
      <c r="BO327" s="1"/>
      <c r="CA327" s="29"/>
      <c r="CB327" s="44" t="str">
        <f t="shared" si="47"/>
        <v/>
      </c>
      <c r="CC327" s="45" t="str">
        <f t="shared" si="48"/>
        <v/>
      </c>
      <c r="CD327" s="45" t="str">
        <f t="shared" si="49"/>
        <v/>
      </c>
      <c r="CE327" s="44" t="str">
        <f t="shared" si="50"/>
        <v/>
      </c>
      <c r="CF327" s="45" t="str">
        <f t="shared" si="51"/>
        <v/>
      </c>
      <c r="CG327" s="44" t="e">
        <f>IF(AND(#REF!="",#REF!="",#REF!="",#REF!=""),"",SUM(#REF!,#REF!,#REF!,#REF!,#REF!))</f>
        <v>#REF!</v>
      </c>
      <c r="CH327" s="45" t="str">
        <f t="shared" si="52"/>
        <v/>
      </c>
      <c r="CI327" s="44" t="str">
        <f t="shared" si="53"/>
        <v/>
      </c>
      <c r="CJ327" s="45" t="str">
        <f t="shared" si="54"/>
        <v/>
      </c>
      <c r="CK327" s="44" t="str">
        <f t="shared" si="55"/>
        <v/>
      </c>
      <c r="CL327" s="45" t="str">
        <f t="shared" si="56"/>
        <v/>
      </c>
      <c r="CM327" s="44" t="e">
        <f>IF(AND(#REF!="",#REF!="",#REF!="",#REF!=""),"",SUM(#REF!,#REF!,#REF!,#REF!,#REF!))</f>
        <v>#REF!</v>
      </c>
      <c r="CN327" s="45" t="str">
        <f t="shared" si="57"/>
        <v/>
      </c>
      <c r="CO327" s="38" t="e">
        <f>IF(AND(#REF!="",#REF!="",#REF!="",#REF!=""),"",SUM(#REF!,#REF!,#REF!,#REF!))</f>
        <v>#REF!</v>
      </c>
      <c r="CP327" s="38" t="str">
        <f t="shared" si="58"/>
        <v/>
      </c>
    </row>
    <row r="328" spans="1:94" ht="24.75" customHeight="1">
      <c r="A328" s="37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19"/>
      <c r="AC328" s="20"/>
      <c r="AD328" s="20"/>
      <c r="AE328" s="8"/>
      <c r="AF328" s="62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25"/>
      <c r="AU328" s="8"/>
      <c r="AV328" s="57"/>
      <c r="AW328" s="60"/>
      <c r="AX328" s="8"/>
      <c r="AY328" s="14"/>
      <c r="AZ328" s="24"/>
      <c r="BA328" s="25"/>
      <c r="BB328" s="97"/>
      <c r="BC328" s="24"/>
      <c r="BD328" s="25"/>
      <c r="BE328" s="97"/>
      <c r="BF328" s="24"/>
      <c r="BG328" s="25"/>
      <c r="BH328" s="97"/>
      <c r="BI328" s="13" t="s">
        <v>447</v>
      </c>
      <c r="BJ328" s="109" t="s">
        <v>447</v>
      </c>
      <c r="BK328" s="1"/>
      <c r="BL328" s="1"/>
      <c r="BM328" s="1"/>
      <c r="BN328" s="1"/>
      <c r="BO328" s="1"/>
      <c r="CA328" s="29"/>
      <c r="CB328" s="44" t="str">
        <f t="shared" ref="CB328:CB391" si="59">IF(I328="","",I328)</f>
        <v/>
      </c>
      <c r="CC328" s="45" t="str">
        <f t="shared" ref="CC328:CC391" si="60">IF(AND(L328="",M328="",N328="",P328=""),"",SUM(L328,M328,N328,O328,P328))</f>
        <v/>
      </c>
      <c r="CD328" s="45" t="str">
        <f t="shared" ref="CD328:CD391" si="61">IFERROR(IF(CC328="","",ROUNDUP(CC328*20%,0)),"")</f>
        <v/>
      </c>
      <c r="CE328" s="44" t="str">
        <f t="shared" ref="CE328:CE391" si="62">IF(AND(T328="",U328="",V328="",X328=""),"",SUM(T328,U328,V328,W328,X328))</f>
        <v/>
      </c>
      <c r="CF328" s="45" t="str">
        <f t="shared" ref="CF328:CF391" si="63">IFERROR(IF(CE328="","",ROUNDUP(CE328*20%,0)),"")</f>
        <v/>
      </c>
      <c r="CG328" s="44" t="e">
        <f>IF(AND(#REF!="",#REF!="",#REF!="",#REF!=""),"",SUM(#REF!,#REF!,#REF!,#REF!,#REF!))</f>
        <v>#REF!</v>
      </c>
      <c r="CH328" s="45" t="str">
        <f t="shared" ref="CH328:CH391" si="64">IFERROR(IF(CG328="","",ROUNDUP(CG328*20%,0)),"")</f>
        <v/>
      </c>
      <c r="CI328" s="44" t="str">
        <f t="shared" ref="CI328:CI391" si="65">IF(AND(AJ328="",AK328="",AL328="",AN328=""),"",SUM(AJ328,AK328,AL328,AM328,AN328))</f>
        <v/>
      </c>
      <c r="CJ328" s="45" t="str">
        <f t="shared" ref="CJ328:CJ391" si="66">IFERROR(IF(CI328="","",ROUNDUP(CI328*20%,0)),"")</f>
        <v/>
      </c>
      <c r="CK328" s="44" t="str">
        <f t="shared" ref="CK328:CK391" si="67">IF(AND(AR328="",AS328="",AT328="",AV328=""),"",SUM(AR328,AS328,AT328,AU328,AV328))</f>
        <v/>
      </c>
      <c r="CL328" s="45" t="str">
        <f t="shared" ref="CL328:CL391" si="68">IFERROR(IF(CK328="","",ROUNDUP(CK328*20%,0)),"")</f>
        <v/>
      </c>
      <c r="CM328" s="44" t="e">
        <f>IF(AND(#REF!="",#REF!="",#REF!="",#REF!=""),"",SUM(#REF!,#REF!,#REF!,#REF!,#REF!))</f>
        <v>#REF!</v>
      </c>
      <c r="CN328" s="45" t="str">
        <f t="shared" ref="CN328:CN391" si="69">IFERROR(IF(CM328="","",ROUNDUP(CM328*20%,0)),"")</f>
        <v/>
      </c>
      <c r="CO328" s="38" t="e">
        <f>IF(AND(#REF!="",#REF!="",#REF!="",#REF!=""),"",SUM(#REF!,#REF!,#REF!,#REF!))</f>
        <v>#REF!</v>
      </c>
      <c r="CP328" s="38" t="str">
        <f t="shared" si="58"/>
        <v/>
      </c>
    </row>
    <row r="329" spans="1:94" ht="24.75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19"/>
      <c r="AC329" s="20"/>
      <c r="AD329" s="20"/>
      <c r="AE329" s="8"/>
      <c r="AF329" s="62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25"/>
      <c r="AU329" s="8"/>
      <c r="AV329" s="57"/>
      <c r="AW329" s="60"/>
      <c r="AX329" s="8"/>
      <c r="AY329" s="14"/>
      <c r="AZ329" s="24"/>
      <c r="BA329" s="25"/>
      <c r="BB329" s="97"/>
      <c r="BC329" s="24"/>
      <c r="BD329" s="25"/>
      <c r="BE329" s="97"/>
      <c r="BF329" s="24"/>
      <c r="BG329" s="25"/>
      <c r="BH329" s="97"/>
      <c r="BI329" s="13" t="s">
        <v>447</v>
      </c>
      <c r="BJ329" s="109" t="s">
        <v>447</v>
      </c>
      <c r="BK329" s="1"/>
      <c r="BL329" s="1"/>
      <c r="BM329" s="1"/>
      <c r="BN329" s="1"/>
      <c r="BO329" s="1"/>
      <c r="CA329" s="29"/>
      <c r="CB329" s="44" t="str">
        <f t="shared" si="59"/>
        <v/>
      </c>
      <c r="CC329" s="45" t="str">
        <f t="shared" si="60"/>
        <v/>
      </c>
      <c r="CD329" s="45" t="str">
        <f t="shared" si="61"/>
        <v/>
      </c>
      <c r="CE329" s="44" t="str">
        <f t="shared" si="62"/>
        <v/>
      </c>
      <c r="CF329" s="45" t="str">
        <f t="shared" si="63"/>
        <v/>
      </c>
      <c r="CG329" s="44" t="e">
        <f>IF(AND(#REF!="",#REF!="",#REF!="",#REF!=""),"",SUM(#REF!,#REF!,#REF!,#REF!,#REF!))</f>
        <v>#REF!</v>
      </c>
      <c r="CH329" s="45" t="str">
        <f t="shared" si="64"/>
        <v/>
      </c>
      <c r="CI329" s="44" t="str">
        <f t="shared" si="65"/>
        <v/>
      </c>
      <c r="CJ329" s="45" t="str">
        <f t="shared" si="66"/>
        <v/>
      </c>
      <c r="CK329" s="44" t="str">
        <f t="shared" si="67"/>
        <v/>
      </c>
      <c r="CL329" s="45" t="str">
        <f t="shared" si="68"/>
        <v/>
      </c>
      <c r="CM329" s="44" t="e">
        <f>IF(AND(#REF!="",#REF!="",#REF!="",#REF!=""),"",SUM(#REF!,#REF!,#REF!,#REF!,#REF!))</f>
        <v>#REF!</v>
      </c>
      <c r="CN329" s="45" t="str">
        <f t="shared" si="69"/>
        <v/>
      </c>
      <c r="CO329" s="38" t="e">
        <f>IF(AND(#REF!="",#REF!="",#REF!="",#REF!=""),"",SUM(#REF!,#REF!,#REF!,#REF!))</f>
        <v>#REF!</v>
      </c>
      <c r="CP329" s="38" t="str">
        <f t="shared" si="58"/>
        <v/>
      </c>
    </row>
    <row r="330" spans="1:94" ht="24.75" customHeight="1">
      <c r="A330" s="37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19"/>
      <c r="AC330" s="20"/>
      <c r="AD330" s="20"/>
      <c r="AE330" s="8"/>
      <c r="AF330" s="62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25"/>
      <c r="AU330" s="8"/>
      <c r="AV330" s="57"/>
      <c r="AW330" s="60"/>
      <c r="AX330" s="8"/>
      <c r="AY330" s="14"/>
      <c r="AZ330" s="24"/>
      <c r="BA330" s="25"/>
      <c r="BB330" s="97"/>
      <c r="BC330" s="24"/>
      <c r="BD330" s="25"/>
      <c r="BE330" s="97"/>
      <c r="BF330" s="24"/>
      <c r="BG330" s="25"/>
      <c r="BH330" s="97"/>
      <c r="BI330" s="13" t="s">
        <v>447</v>
      </c>
      <c r="BJ330" s="109" t="s">
        <v>447</v>
      </c>
      <c r="BK330" s="1"/>
      <c r="BL330" s="1"/>
      <c r="BM330" s="1"/>
      <c r="BN330" s="1"/>
      <c r="BO330" s="1"/>
      <c r="CA330" s="29"/>
      <c r="CB330" s="44" t="str">
        <f t="shared" si="59"/>
        <v/>
      </c>
      <c r="CC330" s="45" t="str">
        <f t="shared" si="60"/>
        <v/>
      </c>
      <c r="CD330" s="45" t="str">
        <f t="shared" si="61"/>
        <v/>
      </c>
      <c r="CE330" s="44" t="str">
        <f t="shared" si="62"/>
        <v/>
      </c>
      <c r="CF330" s="45" t="str">
        <f t="shared" si="63"/>
        <v/>
      </c>
      <c r="CG330" s="44" t="e">
        <f>IF(AND(#REF!="",#REF!="",#REF!="",#REF!=""),"",SUM(#REF!,#REF!,#REF!,#REF!,#REF!))</f>
        <v>#REF!</v>
      </c>
      <c r="CH330" s="45" t="str">
        <f t="shared" si="64"/>
        <v/>
      </c>
      <c r="CI330" s="44" t="str">
        <f t="shared" si="65"/>
        <v/>
      </c>
      <c r="CJ330" s="45" t="str">
        <f t="shared" si="66"/>
        <v/>
      </c>
      <c r="CK330" s="44" t="str">
        <f t="shared" si="67"/>
        <v/>
      </c>
      <c r="CL330" s="45" t="str">
        <f t="shared" si="68"/>
        <v/>
      </c>
      <c r="CM330" s="44" t="e">
        <f>IF(AND(#REF!="",#REF!="",#REF!="",#REF!=""),"",SUM(#REF!,#REF!,#REF!,#REF!,#REF!))</f>
        <v>#REF!</v>
      </c>
      <c r="CN330" s="45" t="str">
        <f t="shared" si="69"/>
        <v/>
      </c>
      <c r="CO330" s="38" t="e">
        <f>IF(AND(#REF!="",#REF!="",#REF!="",#REF!=""),"",SUM(#REF!,#REF!,#REF!,#REF!))</f>
        <v>#REF!</v>
      </c>
      <c r="CP330" s="38" t="str">
        <f t="shared" si="58"/>
        <v/>
      </c>
    </row>
    <row r="331" spans="1:94" ht="24.75" customHeight="1">
      <c r="A331" s="37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19"/>
      <c r="AC331" s="20"/>
      <c r="AD331" s="20"/>
      <c r="AE331" s="8"/>
      <c r="AF331" s="62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25"/>
      <c r="AU331" s="8"/>
      <c r="AV331" s="57"/>
      <c r="AW331" s="60"/>
      <c r="AX331" s="8"/>
      <c r="AY331" s="14"/>
      <c r="AZ331" s="24"/>
      <c r="BA331" s="25"/>
      <c r="BB331" s="97"/>
      <c r="BC331" s="24"/>
      <c r="BD331" s="25"/>
      <c r="BE331" s="97"/>
      <c r="BF331" s="24"/>
      <c r="BG331" s="25"/>
      <c r="BH331" s="97"/>
      <c r="BI331" s="13" t="s">
        <v>447</v>
      </c>
      <c r="BJ331" s="109" t="s">
        <v>447</v>
      </c>
      <c r="BK331" s="1"/>
      <c r="BL331" s="1"/>
      <c r="BM331" s="1"/>
      <c r="BN331" s="1"/>
      <c r="BO331" s="1"/>
      <c r="CA331" s="29"/>
      <c r="CB331" s="44" t="str">
        <f t="shared" si="59"/>
        <v/>
      </c>
      <c r="CC331" s="45" t="str">
        <f t="shared" si="60"/>
        <v/>
      </c>
      <c r="CD331" s="45" t="str">
        <f t="shared" si="61"/>
        <v/>
      </c>
      <c r="CE331" s="44" t="str">
        <f t="shared" si="62"/>
        <v/>
      </c>
      <c r="CF331" s="45" t="str">
        <f t="shared" si="63"/>
        <v/>
      </c>
      <c r="CG331" s="44" t="e">
        <f>IF(AND(#REF!="",#REF!="",#REF!="",#REF!=""),"",SUM(#REF!,#REF!,#REF!,#REF!,#REF!))</f>
        <v>#REF!</v>
      </c>
      <c r="CH331" s="45" t="str">
        <f t="shared" si="64"/>
        <v/>
      </c>
      <c r="CI331" s="44" t="str">
        <f t="shared" si="65"/>
        <v/>
      </c>
      <c r="CJ331" s="45" t="str">
        <f t="shared" si="66"/>
        <v/>
      </c>
      <c r="CK331" s="44" t="str">
        <f t="shared" si="67"/>
        <v/>
      </c>
      <c r="CL331" s="45" t="str">
        <f t="shared" si="68"/>
        <v/>
      </c>
      <c r="CM331" s="44" t="e">
        <f>IF(AND(#REF!="",#REF!="",#REF!="",#REF!=""),"",SUM(#REF!,#REF!,#REF!,#REF!,#REF!))</f>
        <v>#REF!</v>
      </c>
      <c r="CN331" s="45" t="str">
        <f t="shared" si="69"/>
        <v/>
      </c>
      <c r="CO331" s="38" t="e">
        <f>IF(AND(#REF!="",#REF!="",#REF!="",#REF!=""),"",SUM(#REF!,#REF!,#REF!,#REF!))</f>
        <v>#REF!</v>
      </c>
      <c r="CP331" s="38" t="str">
        <f t="shared" si="58"/>
        <v/>
      </c>
    </row>
    <row r="332" spans="1:94" ht="24.75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19"/>
      <c r="AC332" s="20"/>
      <c r="AD332" s="20"/>
      <c r="AE332" s="8"/>
      <c r="AF332" s="62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25"/>
      <c r="AU332" s="8"/>
      <c r="AV332" s="57"/>
      <c r="AW332" s="60"/>
      <c r="AX332" s="8"/>
      <c r="AY332" s="14"/>
      <c r="AZ332" s="24"/>
      <c r="BA332" s="25"/>
      <c r="BB332" s="97"/>
      <c r="BC332" s="24"/>
      <c r="BD332" s="25"/>
      <c r="BE332" s="97"/>
      <c r="BF332" s="24"/>
      <c r="BG332" s="25"/>
      <c r="BH332" s="97"/>
      <c r="BI332" s="13" t="s">
        <v>447</v>
      </c>
      <c r="BJ332" s="109" t="s">
        <v>447</v>
      </c>
      <c r="BK332" s="1"/>
      <c r="BL332" s="1"/>
      <c r="BM332" s="1"/>
      <c r="BN332" s="1"/>
      <c r="BO332" s="1"/>
      <c r="CA332" s="29"/>
      <c r="CB332" s="44" t="str">
        <f t="shared" si="59"/>
        <v/>
      </c>
      <c r="CC332" s="45" t="str">
        <f t="shared" si="60"/>
        <v/>
      </c>
      <c r="CD332" s="45" t="str">
        <f t="shared" si="61"/>
        <v/>
      </c>
      <c r="CE332" s="44" t="str">
        <f t="shared" si="62"/>
        <v/>
      </c>
      <c r="CF332" s="45" t="str">
        <f t="shared" si="63"/>
        <v/>
      </c>
      <c r="CG332" s="44" t="e">
        <f>IF(AND(#REF!="",#REF!="",#REF!="",#REF!=""),"",SUM(#REF!,#REF!,#REF!,#REF!,#REF!))</f>
        <v>#REF!</v>
      </c>
      <c r="CH332" s="45" t="str">
        <f t="shared" si="64"/>
        <v/>
      </c>
      <c r="CI332" s="44" t="str">
        <f t="shared" si="65"/>
        <v/>
      </c>
      <c r="CJ332" s="45" t="str">
        <f t="shared" si="66"/>
        <v/>
      </c>
      <c r="CK332" s="44" t="str">
        <f t="shared" si="67"/>
        <v/>
      </c>
      <c r="CL332" s="45" t="str">
        <f t="shared" si="68"/>
        <v/>
      </c>
      <c r="CM332" s="44" t="e">
        <f>IF(AND(#REF!="",#REF!="",#REF!="",#REF!=""),"",SUM(#REF!,#REF!,#REF!,#REF!,#REF!))</f>
        <v>#REF!</v>
      </c>
      <c r="CN332" s="45" t="str">
        <f t="shared" si="69"/>
        <v/>
      </c>
      <c r="CO332" s="38" t="e">
        <f>IF(AND(#REF!="",#REF!="",#REF!="",#REF!=""),"",SUM(#REF!,#REF!,#REF!,#REF!))</f>
        <v>#REF!</v>
      </c>
      <c r="CP332" s="38" t="str">
        <f t="shared" si="58"/>
        <v/>
      </c>
    </row>
    <row r="333" spans="1:94" ht="24.75" customHeight="1">
      <c r="A333" s="37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19"/>
      <c r="AC333" s="20"/>
      <c r="AD333" s="20"/>
      <c r="AE333" s="8"/>
      <c r="AF333" s="62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25"/>
      <c r="AU333" s="8"/>
      <c r="AV333" s="57"/>
      <c r="AW333" s="60"/>
      <c r="AX333" s="8"/>
      <c r="AY333" s="14"/>
      <c r="AZ333" s="24"/>
      <c r="BA333" s="25"/>
      <c r="BB333" s="97"/>
      <c r="BC333" s="24"/>
      <c r="BD333" s="25"/>
      <c r="BE333" s="97"/>
      <c r="BF333" s="24"/>
      <c r="BG333" s="25"/>
      <c r="BH333" s="97"/>
      <c r="BI333" s="13" t="s">
        <v>447</v>
      </c>
      <c r="BJ333" s="109" t="s">
        <v>447</v>
      </c>
      <c r="BK333" s="1"/>
      <c r="BL333" s="1"/>
      <c r="BM333" s="1"/>
      <c r="BN333" s="1"/>
      <c r="BO333" s="1"/>
      <c r="CA333" s="29"/>
      <c r="CB333" s="44" t="str">
        <f t="shared" si="59"/>
        <v/>
      </c>
      <c r="CC333" s="45" t="str">
        <f t="shared" si="60"/>
        <v/>
      </c>
      <c r="CD333" s="45" t="str">
        <f t="shared" si="61"/>
        <v/>
      </c>
      <c r="CE333" s="44" t="str">
        <f t="shared" si="62"/>
        <v/>
      </c>
      <c r="CF333" s="45" t="str">
        <f t="shared" si="63"/>
        <v/>
      </c>
      <c r="CG333" s="44" t="e">
        <f>IF(AND(#REF!="",#REF!="",#REF!="",#REF!=""),"",SUM(#REF!,#REF!,#REF!,#REF!,#REF!))</f>
        <v>#REF!</v>
      </c>
      <c r="CH333" s="45" t="str">
        <f t="shared" si="64"/>
        <v/>
      </c>
      <c r="CI333" s="44" t="str">
        <f t="shared" si="65"/>
        <v/>
      </c>
      <c r="CJ333" s="45" t="str">
        <f t="shared" si="66"/>
        <v/>
      </c>
      <c r="CK333" s="44" t="str">
        <f t="shared" si="67"/>
        <v/>
      </c>
      <c r="CL333" s="45" t="str">
        <f t="shared" si="68"/>
        <v/>
      </c>
      <c r="CM333" s="44" t="e">
        <f>IF(AND(#REF!="",#REF!="",#REF!="",#REF!=""),"",SUM(#REF!,#REF!,#REF!,#REF!,#REF!))</f>
        <v>#REF!</v>
      </c>
      <c r="CN333" s="45" t="str">
        <f t="shared" si="69"/>
        <v/>
      </c>
      <c r="CO333" s="38" t="e">
        <f>IF(AND(#REF!="",#REF!="",#REF!="",#REF!=""),"",SUM(#REF!,#REF!,#REF!,#REF!))</f>
        <v>#REF!</v>
      </c>
      <c r="CP333" s="38" t="str">
        <f t="shared" si="58"/>
        <v/>
      </c>
    </row>
    <row r="334" spans="1:94" ht="24.75" customHeight="1">
      <c r="A334" s="37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19"/>
      <c r="AC334" s="20"/>
      <c r="AD334" s="20"/>
      <c r="AE334" s="8"/>
      <c r="AF334" s="62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25"/>
      <c r="AU334" s="8"/>
      <c r="AV334" s="57"/>
      <c r="AW334" s="60"/>
      <c r="AX334" s="8"/>
      <c r="AY334" s="14"/>
      <c r="AZ334" s="24"/>
      <c r="BA334" s="25"/>
      <c r="BB334" s="97"/>
      <c r="BC334" s="24"/>
      <c r="BD334" s="25"/>
      <c r="BE334" s="97"/>
      <c r="BF334" s="24"/>
      <c r="BG334" s="25"/>
      <c r="BH334" s="97"/>
      <c r="BI334" s="13" t="s">
        <v>447</v>
      </c>
      <c r="BJ334" s="109" t="s">
        <v>447</v>
      </c>
      <c r="BK334" s="1"/>
      <c r="BL334" s="1"/>
      <c r="BM334" s="1"/>
      <c r="BN334" s="1"/>
      <c r="BO334" s="1"/>
      <c r="CA334" s="29"/>
      <c r="CB334" s="44" t="str">
        <f t="shared" si="59"/>
        <v/>
      </c>
      <c r="CC334" s="45" t="str">
        <f t="shared" si="60"/>
        <v/>
      </c>
      <c r="CD334" s="45" t="str">
        <f t="shared" si="61"/>
        <v/>
      </c>
      <c r="CE334" s="44" t="str">
        <f t="shared" si="62"/>
        <v/>
      </c>
      <c r="CF334" s="45" t="str">
        <f t="shared" si="63"/>
        <v/>
      </c>
      <c r="CG334" s="44" t="e">
        <f>IF(AND(#REF!="",#REF!="",#REF!="",#REF!=""),"",SUM(#REF!,#REF!,#REF!,#REF!,#REF!))</f>
        <v>#REF!</v>
      </c>
      <c r="CH334" s="45" t="str">
        <f t="shared" si="64"/>
        <v/>
      </c>
      <c r="CI334" s="44" t="str">
        <f t="shared" si="65"/>
        <v/>
      </c>
      <c r="CJ334" s="45" t="str">
        <f t="shared" si="66"/>
        <v/>
      </c>
      <c r="CK334" s="44" t="str">
        <f t="shared" si="67"/>
        <v/>
      </c>
      <c r="CL334" s="45" t="str">
        <f t="shared" si="68"/>
        <v/>
      </c>
      <c r="CM334" s="44" t="e">
        <f>IF(AND(#REF!="",#REF!="",#REF!="",#REF!=""),"",SUM(#REF!,#REF!,#REF!,#REF!,#REF!))</f>
        <v>#REF!</v>
      </c>
      <c r="CN334" s="45" t="str">
        <f t="shared" si="69"/>
        <v/>
      </c>
      <c r="CO334" s="38" t="e">
        <f>IF(AND(#REF!="",#REF!="",#REF!="",#REF!=""),"",SUM(#REF!,#REF!,#REF!,#REF!))</f>
        <v>#REF!</v>
      </c>
      <c r="CP334" s="38" t="str">
        <f t="shared" si="58"/>
        <v/>
      </c>
    </row>
    <row r="335" spans="1:94" ht="24.75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19"/>
      <c r="AC335" s="20"/>
      <c r="AD335" s="20"/>
      <c r="AE335" s="8"/>
      <c r="AF335" s="62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25"/>
      <c r="AU335" s="8"/>
      <c r="AV335" s="57"/>
      <c r="AW335" s="60"/>
      <c r="AX335" s="8"/>
      <c r="AY335" s="14"/>
      <c r="AZ335" s="24"/>
      <c r="BA335" s="25"/>
      <c r="BB335" s="97"/>
      <c r="BC335" s="24"/>
      <c r="BD335" s="25"/>
      <c r="BE335" s="97"/>
      <c r="BF335" s="24"/>
      <c r="BG335" s="25"/>
      <c r="BH335" s="97"/>
      <c r="BI335" s="13" t="s">
        <v>447</v>
      </c>
      <c r="BJ335" s="109" t="s">
        <v>447</v>
      </c>
      <c r="BK335" s="1"/>
      <c r="BL335" s="1"/>
      <c r="BM335" s="1"/>
      <c r="BN335" s="1"/>
      <c r="BO335" s="1"/>
      <c r="CA335" s="29"/>
      <c r="CB335" s="44" t="str">
        <f t="shared" si="59"/>
        <v/>
      </c>
      <c r="CC335" s="45" t="str">
        <f t="shared" si="60"/>
        <v/>
      </c>
      <c r="CD335" s="45" t="str">
        <f t="shared" si="61"/>
        <v/>
      </c>
      <c r="CE335" s="44" t="str">
        <f t="shared" si="62"/>
        <v/>
      </c>
      <c r="CF335" s="45" t="str">
        <f t="shared" si="63"/>
        <v/>
      </c>
      <c r="CG335" s="44" t="e">
        <f>IF(AND(#REF!="",#REF!="",#REF!="",#REF!=""),"",SUM(#REF!,#REF!,#REF!,#REF!,#REF!))</f>
        <v>#REF!</v>
      </c>
      <c r="CH335" s="45" t="str">
        <f t="shared" si="64"/>
        <v/>
      </c>
      <c r="CI335" s="44" t="str">
        <f t="shared" si="65"/>
        <v/>
      </c>
      <c r="CJ335" s="45" t="str">
        <f t="shared" si="66"/>
        <v/>
      </c>
      <c r="CK335" s="44" t="str">
        <f t="shared" si="67"/>
        <v/>
      </c>
      <c r="CL335" s="45" t="str">
        <f t="shared" si="68"/>
        <v/>
      </c>
      <c r="CM335" s="44" t="e">
        <f>IF(AND(#REF!="",#REF!="",#REF!="",#REF!=""),"",SUM(#REF!,#REF!,#REF!,#REF!,#REF!))</f>
        <v>#REF!</v>
      </c>
      <c r="CN335" s="45" t="str">
        <f t="shared" si="69"/>
        <v/>
      </c>
      <c r="CO335" s="38" t="e">
        <f>IF(AND(#REF!="",#REF!="",#REF!="",#REF!=""),"",SUM(#REF!,#REF!,#REF!,#REF!))</f>
        <v>#REF!</v>
      </c>
      <c r="CP335" s="38" t="str">
        <f t="shared" si="58"/>
        <v/>
      </c>
    </row>
    <row r="336" spans="1:94" ht="24.75" customHeight="1">
      <c r="A336" s="37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19"/>
      <c r="AC336" s="20"/>
      <c r="AD336" s="20"/>
      <c r="AE336" s="8"/>
      <c r="AF336" s="62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25"/>
      <c r="AU336" s="8"/>
      <c r="AV336" s="57"/>
      <c r="AW336" s="60"/>
      <c r="AX336" s="8"/>
      <c r="AY336" s="14"/>
      <c r="AZ336" s="24"/>
      <c r="BA336" s="25"/>
      <c r="BB336" s="97"/>
      <c r="BC336" s="24"/>
      <c r="BD336" s="25"/>
      <c r="BE336" s="97"/>
      <c r="BF336" s="24"/>
      <c r="BG336" s="25"/>
      <c r="BH336" s="97"/>
      <c r="BI336" s="13" t="s">
        <v>447</v>
      </c>
      <c r="BJ336" s="109" t="s">
        <v>447</v>
      </c>
      <c r="BK336" s="1"/>
      <c r="BL336" s="1"/>
      <c r="BM336" s="1"/>
      <c r="BN336" s="1"/>
      <c r="BO336" s="1"/>
      <c r="CA336" s="29"/>
      <c r="CB336" s="44" t="str">
        <f t="shared" si="59"/>
        <v/>
      </c>
      <c r="CC336" s="45" t="str">
        <f t="shared" si="60"/>
        <v/>
      </c>
      <c r="CD336" s="45" t="str">
        <f t="shared" si="61"/>
        <v/>
      </c>
      <c r="CE336" s="44" t="str">
        <f t="shared" si="62"/>
        <v/>
      </c>
      <c r="CF336" s="45" t="str">
        <f t="shared" si="63"/>
        <v/>
      </c>
      <c r="CG336" s="44" t="e">
        <f>IF(AND(#REF!="",#REF!="",#REF!="",#REF!=""),"",SUM(#REF!,#REF!,#REF!,#REF!,#REF!))</f>
        <v>#REF!</v>
      </c>
      <c r="CH336" s="45" t="str">
        <f t="shared" si="64"/>
        <v/>
      </c>
      <c r="CI336" s="44" t="str">
        <f t="shared" si="65"/>
        <v/>
      </c>
      <c r="CJ336" s="45" t="str">
        <f t="shared" si="66"/>
        <v/>
      </c>
      <c r="CK336" s="44" t="str">
        <f t="shared" si="67"/>
        <v/>
      </c>
      <c r="CL336" s="45" t="str">
        <f t="shared" si="68"/>
        <v/>
      </c>
      <c r="CM336" s="44" t="e">
        <f>IF(AND(#REF!="",#REF!="",#REF!="",#REF!=""),"",SUM(#REF!,#REF!,#REF!,#REF!,#REF!))</f>
        <v>#REF!</v>
      </c>
      <c r="CN336" s="45" t="str">
        <f t="shared" si="69"/>
        <v/>
      </c>
      <c r="CO336" s="38" t="e">
        <f>IF(AND(#REF!="",#REF!="",#REF!="",#REF!=""),"",SUM(#REF!,#REF!,#REF!,#REF!))</f>
        <v>#REF!</v>
      </c>
      <c r="CP336" s="38" t="str">
        <f t="shared" si="58"/>
        <v/>
      </c>
    </row>
    <row r="337" spans="1:94" ht="24.75" customHeight="1">
      <c r="A337" s="37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19"/>
      <c r="AC337" s="20"/>
      <c r="AD337" s="20"/>
      <c r="AE337" s="8"/>
      <c r="AF337" s="62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25"/>
      <c r="AU337" s="8"/>
      <c r="AV337" s="57"/>
      <c r="AW337" s="60"/>
      <c r="AX337" s="8"/>
      <c r="AY337" s="14"/>
      <c r="AZ337" s="24"/>
      <c r="BA337" s="25"/>
      <c r="BB337" s="97"/>
      <c r="BC337" s="24"/>
      <c r="BD337" s="25"/>
      <c r="BE337" s="97"/>
      <c r="BF337" s="24"/>
      <c r="BG337" s="25"/>
      <c r="BH337" s="97"/>
      <c r="BI337" s="13" t="s">
        <v>447</v>
      </c>
      <c r="BJ337" s="109" t="s">
        <v>447</v>
      </c>
      <c r="BK337" s="1"/>
      <c r="BL337" s="1"/>
      <c r="BM337" s="1"/>
      <c r="BN337" s="1"/>
      <c r="BO337" s="1"/>
      <c r="CA337" s="29"/>
      <c r="CB337" s="44" t="str">
        <f t="shared" si="59"/>
        <v/>
      </c>
      <c r="CC337" s="45" t="str">
        <f t="shared" si="60"/>
        <v/>
      </c>
      <c r="CD337" s="45" t="str">
        <f t="shared" si="61"/>
        <v/>
      </c>
      <c r="CE337" s="44" t="str">
        <f t="shared" si="62"/>
        <v/>
      </c>
      <c r="CF337" s="45" t="str">
        <f t="shared" si="63"/>
        <v/>
      </c>
      <c r="CG337" s="44" t="e">
        <f>IF(AND(#REF!="",#REF!="",#REF!="",#REF!=""),"",SUM(#REF!,#REF!,#REF!,#REF!,#REF!))</f>
        <v>#REF!</v>
      </c>
      <c r="CH337" s="45" t="str">
        <f t="shared" si="64"/>
        <v/>
      </c>
      <c r="CI337" s="44" t="str">
        <f t="shared" si="65"/>
        <v/>
      </c>
      <c r="CJ337" s="45" t="str">
        <f t="shared" si="66"/>
        <v/>
      </c>
      <c r="CK337" s="44" t="str">
        <f t="shared" si="67"/>
        <v/>
      </c>
      <c r="CL337" s="45" t="str">
        <f t="shared" si="68"/>
        <v/>
      </c>
      <c r="CM337" s="44" t="e">
        <f>IF(AND(#REF!="",#REF!="",#REF!="",#REF!=""),"",SUM(#REF!,#REF!,#REF!,#REF!,#REF!))</f>
        <v>#REF!</v>
      </c>
      <c r="CN337" s="45" t="str">
        <f t="shared" si="69"/>
        <v/>
      </c>
      <c r="CO337" s="38" t="e">
        <f>IF(AND(#REF!="",#REF!="",#REF!="",#REF!=""),"",SUM(#REF!,#REF!,#REF!,#REF!))</f>
        <v>#REF!</v>
      </c>
      <c r="CP337" s="38" t="str">
        <f t="shared" si="58"/>
        <v/>
      </c>
    </row>
    <row r="338" spans="1:94" ht="24.75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19"/>
      <c r="AC338" s="20"/>
      <c r="AD338" s="20"/>
      <c r="AE338" s="8"/>
      <c r="AF338" s="62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25"/>
      <c r="AU338" s="8"/>
      <c r="AV338" s="57"/>
      <c r="AW338" s="60"/>
      <c r="AX338" s="8"/>
      <c r="AY338" s="14"/>
      <c r="AZ338" s="24"/>
      <c r="BA338" s="25"/>
      <c r="BB338" s="97"/>
      <c r="BC338" s="24"/>
      <c r="BD338" s="25"/>
      <c r="BE338" s="97"/>
      <c r="BF338" s="24"/>
      <c r="BG338" s="25"/>
      <c r="BH338" s="97"/>
      <c r="BI338" s="13" t="s">
        <v>447</v>
      </c>
      <c r="BJ338" s="109" t="s">
        <v>447</v>
      </c>
      <c r="BK338" s="1"/>
      <c r="BL338" s="1"/>
      <c r="BM338" s="1"/>
      <c r="BN338" s="1"/>
      <c r="BO338" s="1"/>
      <c r="CA338" s="29"/>
      <c r="CB338" s="44" t="str">
        <f t="shared" si="59"/>
        <v/>
      </c>
      <c r="CC338" s="45" t="str">
        <f t="shared" si="60"/>
        <v/>
      </c>
      <c r="CD338" s="45" t="str">
        <f t="shared" si="61"/>
        <v/>
      </c>
      <c r="CE338" s="44" t="str">
        <f t="shared" si="62"/>
        <v/>
      </c>
      <c r="CF338" s="45" t="str">
        <f t="shared" si="63"/>
        <v/>
      </c>
      <c r="CG338" s="44" t="e">
        <f>IF(AND(#REF!="",#REF!="",#REF!="",#REF!=""),"",SUM(#REF!,#REF!,#REF!,#REF!,#REF!))</f>
        <v>#REF!</v>
      </c>
      <c r="CH338" s="45" t="str">
        <f t="shared" si="64"/>
        <v/>
      </c>
      <c r="CI338" s="44" t="str">
        <f t="shared" si="65"/>
        <v/>
      </c>
      <c r="CJ338" s="45" t="str">
        <f t="shared" si="66"/>
        <v/>
      </c>
      <c r="CK338" s="44" t="str">
        <f t="shared" si="67"/>
        <v/>
      </c>
      <c r="CL338" s="45" t="str">
        <f t="shared" si="68"/>
        <v/>
      </c>
      <c r="CM338" s="44" t="e">
        <f>IF(AND(#REF!="",#REF!="",#REF!="",#REF!=""),"",SUM(#REF!,#REF!,#REF!,#REF!,#REF!))</f>
        <v>#REF!</v>
      </c>
      <c r="CN338" s="45" t="str">
        <f t="shared" si="69"/>
        <v/>
      </c>
      <c r="CO338" s="38" t="e">
        <f>IF(AND(#REF!="",#REF!="",#REF!="",#REF!=""),"",SUM(#REF!,#REF!,#REF!,#REF!))</f>
        <v>#REF!</v>
      </c>
      <c r="CP338" s="38" t="str">
        <f t="shared" si="58"/>
        <v/>
      </c>
    </row>
    <row r="339" spans="1:94" ht="24.75" customHeight="1">
      <c r="A339" s="37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19"/>
      <c r="AC339" s="20"/>
      <c r="AD339" s="20"/>
      <c r="AE339" s="8"/>
      <c r="AF339" s="62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25"/>
      <c r="AU339" s="8"/>
      <c r="AV339" s="57"/>
      <c r="AW339" s="60"/>
      <c r="AX339" s="8"/>
      <c r="AY339" s="14"/>
      <c r="AZ339" s="24"/>
      <c r="BA339" s="25"/>
      <c r="BB339" s="97"/>
      <c r="BC339" s="24"/>
      <c r="BD339" s="25"/>
      <c r="BE339" s="97"/>
      <c r="BF339" s="24"/>
      <c r="BG339" s="25"/>
      <c r="BH339" s="97"/>
      <c r="BI339" s="13" t="s">
        <v>447</v>
      </c>
      <c r="BJ339" s="109" t="s">
        <v>447</v>
      </c>
      <c r="BK339" s="1"/>
      <c r="BL339" s="1"/>
      <c r="BM339" s="1"/>
      <c r="BN339" s="1"/>
      <c r="BO339" s="1"/>
      <c r="CA339" s="29"/>
      <c r="CB339" s="44" t="str">
        <f t="shared" si="59"/>
        <v/>
      </c>
      <c r="CC339" s="45" t="str">
        <f t="shared" si="60"/>
        <v/>
      </c>
      <c r="CD339" s="45" t="str">
        <f t="shared" si="61"/>
        <v/>
      </c>
      <c r="CE339" s="44" t="str">
        <f t="shared" si="62"/>
        <v/>
      </c>
      <c r="CF339" s="45" t="str">
        <f t="shared" si="63"/>
        <v/>
      </c>
      <c r="CG339" s="44" t="e">
        <f>IF(AND(#REF!="",#REF!="",#REF!="",#REF!=""),"",SUM(#REF!,#REF!,#REF!,#REF!,#REF!))</f>
        <v>#REF!</v>
      </c>
      <c r="CH339" s="45" t="str">
        <f t="shared" si="64"/>
        <v/>
      </c>
      <c r="CI339" s="44" t="str">
        <f t="shared" si="65"/>
        <v/>
      </c>
      <c r="CJ339" s="45" t="str">
        <f t="shared" si="66"/>
        <v/>
      </c>
      <c r="CK339" s="44" t="str">
        <f t="shared" si="67"/>
        <v/>
      </c>
      <c r="CL339" s="45" t="str">
        <f t="shared" si="68"/>
        <v/>
      </c>
      <c r="CM339" s="44" t="e">
        <f>IF(AND(#REF!="",#REF!="",#REF!="",#REF!=""),"",SUM(#REF!,#REF!,#REF!,#REF!,#REF!))</f>
        <v>#REF!</v>
      </c>
      <c r="CN339" s="45" t="str">
        <f t="shared" si="69"/>
        <v/>
      </c>
      <c r="CO339" s="38" t="e">
        <f>IF(AND(#REF!="",#REF!="",#REF!="",#REF!=""),"",SUM(#REF!,#REF!,#REF!,#REF!))</f>
        <v>#REF!</v>
      </c>
      <c r="CP339" s="38" t="str">
        <f t="shared" si="58"/>
        <v/>
      </c>
    </row>
    <row r="340" spans="1:94" ht="24.75" customHeight="1">
      <c r="A340" s="37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19"/>
      <c r="AC340" s="20"/>
      <c r="AD340" s="20"/>
      <c r="AE340" s="8"/>
      <c r="AF340" s="62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25"/>
      <c r="AU340" s="8"/>
      <c r="AV340" s="57"/>
      <c r="AW340" s="60"/>
      <c r="AX340" s="8"/>
      <c r="AY340" s="14"/>
      <c r="AZ340" s="24"/>
      <c r="BA340" s="25"/>
      <c r="BB340" s="97"/>
      <c r="BC340" s="24"/>
      <c r="BD340" s="25"/>
      <c r="BE340" s="97"/>
      <c r="BF340" s="24"/>
      <c r="BG340" s="25"/>
      <c r="BH340" s="97"/>
      <c r="BI340" s="13" t="s">
        <v>447</v>
      </c>
      <c r="BJ340" s="109" t="s">
        <v>447</v>
      </c>
      <c r="BK340" s="1"/>
      <c r="BL340" s="1"/>
      <c r="BM340" s="1"/>
      <c r="BN340" s="1"/>
      <c r="BO340" s="1"/>
      <c r="CA340" s="29"/>
      <c r="CB340" s="44" t="str">
        <f t="shared" si="59"/>
        <v/>
      </c>
      <c r="CC340" s="45" t="str">
        <f t="shared" si="60"/>
        <v/>
      </c>
      <c r="CD340" s="45" t="str">
        <f t="shared" si="61"/>
        <v/>
      </c>
      <c r="CE340" s="44" t="str">
        <f t="shared" si="62"/>
        <v/>
      </c>
      <c r="CF340" s="45" t="str">
        <f t="shared" si="63"/>
        <v/>
      </c>
      <c r="CG340" s="44" t="e">
        <f>IF(AND(#REF!="",#REF!="",#REF!="",#REF!=""),"",SUM(#REF!,#REF!,#REF!,#REF!,#REF!))</f>
        <v>#REF!</v>
      </c>
      <c r="CH340" s="45" t="str">
        <f t="shared" si="64"/>
        <v/>
      </c>
      <c r="CI340" s="44" t="str">
        <f t="shared" si="65"/>
        <v/>
      </c>
      <c r="CJ340" s="45" t="str">
        <f t="shared" si="66"/>
        <v/>
      </c>
      <c r="CK340" s="44" t="str">
        <f t="shared" si="67"/>
        <v/>
      </c>
      <c r="CL340" s="45" t="str">
        <f t="shared" si="68"/>
        <v/>
      </c>
      <c r="CM340" s="44" t="e">
        <f>IF(AND(#REF!="",#REF!="",#REF!="",#REF!=""),"",SUM(#REF!,#REF!,#REF!,#REF!,#REF!))</f>
        <v>#REF!</v>
      </c>
      <c r="CN340" s="45" t="str">
        <f t="shared" si="69"/>
        <v/>
      </c>
      <c r="CO340" s="38" t="e">
        <f>IF(AND(#REF!="",#REF!="",#REF!="",#REF!=""),"",SUM(#REF!,#REF!,#REF!,#REF!))</f>
        <v>#REF!</v>
      </c>
      <c r="CP340" s="38" t="str">
        <f t="shared" si="58"/>
        <v/>
      </c>
    </row>
    <row r="341" spans="1:94" ht="24.75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19"/>
      <c r="AC341" s="20"/>
      <c r="AD341" s="20"/>
      <c r="AE341" s="8"/>
      <c r="AF341" s="62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25"/>
      <c r="AU341" s="8"/>
      <c r="AV341" s="57"/>
      <c r="AW341" s="60"/>
      <c r="AX341" s="8"/>
      <c r="AY341" s="14"/>
      <c r="AZ341" s="24"/>
      <c r="BA341" s="25"/>
      <c r="BB341" s="97"/>
      <c r="BC341" s="24"/>
      <c r="BD341" s="25"/>
      <c r="BE341" s="97"/>
      <c r="BF341" s="24"/>
      <c r="BG341" s="25"/>
      <c r="BH341" s="97"/>
      <c r="BI341" s="13" t="s">
        <v>447</v>
      </c>
      <c r="BJ341" s="109" t="s">
        <v>447</v>
      </c>
      <c r="BK341" s="1"/>
      <c r="BL341" s="1"/>
      <c r="BM341" s="1"/>
      <c r="BN341" s="1"/>
      <c r="BO341" s="1"/>
      <c r="CA341" s="29"/>
      <c r="CB341" s="44" t="str">
        <f t="shared" si="59"/>
        <v/>
      </c>
      <c r="CC341" s="45" t="str">
        <f t="shared" si="60"/>
        <v/>
      </c>
      <c r="CD341" s="45" t="str">
        <f t="shared" si="61"/>
        <v/>
      </c>
      <c r="CE341" s="44" t="str">
        <f t="shared" si="62"/>
        <v/>
      </c>
      <c r="CF341" s="45" t="str">
        <f t="shared" si="63"/>
        <v/>
      </c>
      <c r="CG341" s="44" t="e">
        <f>IF(AND(#REF!="",#REF!="",#REF!="",#REF!=""),"",SUM(#REF!,#REF!,#REF!,#REF!,#REF!))</f>
        <v>#REF!</v>
      </c>
      <c r="CH341" s="45" t="str">
        <f t="shared" si="64"/>
        <v/>
      </c>
      <c r="CI341" s="44" t="str">
        <f t="shared" si="65"/>
        <v/>
      </c>
      <c r="CJ341" s="45" t="str">
        <f t="shared" si="66"/>
        <v/>
      </c>
      <c r="CK341" s="44" t="str">
        <f t="shared" si="67"/>
        <v/>
      </c>
      <c r="CL341" s="45" t="str">
        <f t="shared" si="68"/>
        <v/>
      </c>
      <c r="CM341" s="44" t="e">
        <f>IF(AND(#REF!="",#REF!="",#REF!="",#REF!=""),"",SUM(#REF!,#REF!,#REF!,#REF!,#REF!))</f>
        <v>#REF!</v>
      </c>
      <c r="CN341" s="45" t="str">
        <f t="shared" si="69"/>
        <v/>
      </c>
      <c r="CO341" s="38" t="e">
        <f>IF(AND(#REF!="",#REF!="",#REF!="",#REF!=""),"",SUM(#REF!,#REF!,#REF!,#REF!))</f>
        <v>#REF!</v>
      </c>
      <c r="CP341" s="38" t="str">
        <f t="shared" si="58"/>
        <v/>
      </c>
    </row>
    <row r="342" spans="1:94" ht="24.75" customHeight="1">
      <c r="A342" s="37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19"/>
      <c r="AC342" s="20"/>
      <c r="AD342" s="20"/>
      <c r="AE342" s="8"/>
      <c r="AF342" s="62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25"/>
      <c r="AU342" s="8"/>
      <c r="AV342" s="57"/>
      <c r="AW342" s="60"/>
      <c r="AX342" s="8"/>
      <c r="AY342" s="14"/>
      <c r="AZ342" s="24"/>
      <c r="BA342" s="25"/>
      <c r="BB342" s="97"/>
      <c r="BC342" s="24"/>
      <c r="BD342" s="25"/>
      <c r="BE342" s="97"/>
      <c r="BF342" s="24"/>
      <c r="BG342" s="25"/>
      <c r="BH342" s="97"/>
      <c r="BI342" s="13" t="s">
        <v>447</v>
      </c>
      <c r="BJ342" s="109" t="s">
        <v>447</v>
      </c>
      <c r="BK342" s="1"/>
      <c r="BL342" s="1"/>
      <c r="BM342" s="1"/>
      <c r="BN342" s="1"/>
      <c r="BO342" s="1"/>
      <c r="CA342" s="29"/>
      <c r="CB342" s="44" t="str">
        <f t="shared" si="59"/>
        <v/>
      </c>
      <c r="CC342" s="45" t="str">
        <f t="shared" si="60"/>
        <v/>
      </c>
      <c r="CD342" s="45" t="str">
        <f t="shared" si="61"/>
        <v/>
      </c>
      <c r="CE342" s="44" t="str">
        <f t="shared" si="62"/>
        <v/>
      </c>
      <c r="CF342" s="45" t="str">
        <f t="shared" si="63"/>
        <v/>
      </c>
      <c r="CG342" s="44" t="e">
        <f>IF(AND(#REF!="",#REF!="",#REF!="",#REF!=""),"",SUM(#REF!,#REF!,#REF!,#REF!,#REF!))</f>
        <v>#REF!</v>
      </c>
      <c r="CH342" s="45" t="str">
        <f t="shared" si="64"/>
        <v/>
      </c>
      <c r="CI342" s="44" t="str">
        <f t="shared" si="65"/>
        <v/>
      </c>
      <c r="CJ342" s="45" t="str">
        <f t="shared" si="66"/>
        <v/>
      </c>
      <c r="CK342" s="44" t="str">
        <f t="shared" si="67"/>
        <v/>
      </c>
      <c r="CL342" s="45" t="str">
        <f t="shared" si="68"/>
        <v/>
      </c>
      <c r="CM342" s="44" t="e">
        <f>IF(AND(#REF!="",#REF!="",#REF!="",#REF!=""),"",SUM(#REF!,#REF!,#REF!,#REF!,#REF!))</f>
        <v>#REF!</v>
      </c>
      <c r="CN342" s="45" t="str">
        <f t="shared" si="69"/>
        <v/>
      </c>
      <c r="CO342" s="38" t="e">
        <f>IF(AND(#REF!="",#REF!="",#REF!="",#REF!=""),"",SUM(#REF!,#REF!,#REF!,#REF!))</f>
        <v>#REF!</v>
      </c>
      <c r="CP342" s="38" t="str">
        <f t="shared" si="58"/>
        <v/>
      </c>
    </row>
    <row r="343" spans="1:94" ht="24.75" customHeight="1">
      <c r="A343" s="37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19"/>
      <c r="AC343" s="20"/>
      <c r="AD343" s="20"/>
      <c r="AE343" s="8"/>
      <c r="AF343" s="62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25"/>
      <c r="AU343" s="8"/>
      <c r="AV343" s="57"/>
      <c r="AW343" s="60"/>
      <c r="AX343" s="8"/>
      <c r="AY343" s="14"/>
      <c r="AZ343" s="24"/>
      <c r="BA343" s="25"/>
      <c r="BB343" s="97"/>
      <c r="BC343" s="24"/>
      <c r="BD343" s="25"/>
      <c r="BE343" s="97"/>
      <c r="BF343" s="24"/>
      <c r="BG343" s="25"/>
      <c r="BH343" s="97"/>
      <c r="BI343" s="13" t="s">
        <v>447</v>
      </c>
      <c r="BJ343" s="109" t="s">
        <v>447</v>
      </c>
      <c r="BK343" s="1"/>
      <c r="BL343" s="1"/>
      <c r="BM343" s="1"/>
      <c r="BN343" s="1"/>
      <c r="BO343" s="1"/>
      <c r="CA343" s="29"/>
      <c r="CB343" s="44" t="str">
        <f t="shared" si="59"/>
        <v/>
      </c>
      <c r="CC343" s="45" t="str">
        <f t="shared" si="60"/>
        <v/>
      </c>
      <c r="CD343" s="45" t="str">
        <f t="shared" si="61"/>
        <v/>
      </c>
      <c r="CE343" s="44" t="str">
        <f t="shared" si="62"/>
        <v/>
      </c>
      <c r="CF343" s="45" t="str">
        <f t="shared" si="63"/>
        <v/>
      </c>
      <c r="CG343" s="44" t="e">
        <f>IF(AND(#REF!="",#REF!="",#REF!="",#REF!=""),"",SUM(#REF!,#REF!,#REF!,#REF!,#REF!))</f>
        <v>#REF!</v>
      </c>
      <c r="CH343" s="45" t="str">
        <f t="shared" si="64"/>
        <v/>
      </c>
      <c r="CI343" s="44" t="str">
        <f t="shared" si="65"/>
        <v/>
      </c>
      <c r="CJ343" s="45" t="str">
        <f t="shared" si="66"/>
        <v/>
      </c>
      <c r="CK343" s="44" t="str">
        <f t="shared" si="67"/>
        <v/>
      </c>
      <c r="CL343" s="45" t="str">
        <f t="shared" si="68"/>
        <v/>
      </c>
      <c r="CM343" s="44" t="e">
        <f>IF(AND(#REF!="",#REF!="",#REF!="",#REF!=""),"",SUM(#REF!,#REF!,#REF!,#REF!,#REF!))</f>
        <v>#REF!</v>
      </c>
      <c r="CN343" s="45" t="str">
        <f t="shared" si="69"/>
        <v/>
      </c>
      <c r="CO343" s="38" t="e">
        <f>IF(AND(#REF!="",#REF!="",#REF!="",#REF!=""),"",SUM(#REF!,#REF!,#REF!,#REF!))</f>
        <v>#REF!</v>
      </c>
      <c r="CP343" s="38" t="str">
        <f t="shared" si="58"/>
        <v/>
      </c>
    </row>
    <row r="344" spans="1:94" ht="24.75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19"/>
      <c r="AC344" s="20"/>
      <c r="AD344" s="20"/>
      <c r="AE344" s="8"/>
      <c r="AF344" s="62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25"/>
      <c r="AU344" s="8"/>
      <c r="AV344" s="57"/>
      <c r="AW344" s="60"/>
      <c r="AX344" s="8"/>
      <c r="AY344" s="14"/>
      <c r="AZ344" s="24"/>
      <c r="BA344" s="25"/>
      <c r="BB344" s="97"/>
      <c r="BC344" s="24"/>
      <c r="BD344" s="25"/>
      <c r="BE344" s="97"/>
      <c r="BF344" s="24"/>
      <c r="BG344" s="25"/>
      <c r="BH344" s="97"/>
      <c r="BI344" s="13" t="s">
        <v>447</v>
      </c>
      <c r="BJ344" s="109" t="s">
        <v>447</v>
      </c>
      <c r="BK344" s="1"/>
      <c r="BL344" s="1"/>
      <c r="BM344" s="1"/>
      <c r="BN344" s="1"/>
      <c r="BO344" s="1"/>
      <c r="CA344" s="29"/>
      <c r="CB344" s="44" t="str">
        <f t="shared" si="59"/>
        <v/>
      </c>
      <c r="CC344" s="45" t="str">
        <f t="shared" si="60"/>
        <v/>
      </c>
      <c r="CD344" s="45" t="str">
        <f t="shared" si="61"/>
        <v/>
      </c>
      <c r="CE344" s="44" t="str">
        <f t="shared" si="62"/>
        <v/>
      </c>
      <c r="CF344" s="45" t="str">
        <f t="shared" si="63"/>
        <v/>
      </c>
      <c r="CG344" s="44" t="e">
        <f>IF(AND(#REF!="",#REF!="",#REF!="",#REF!=""),"",SUM(#REF!,#REF!,#REF!,#REF!,#REF!))</f>
        <v>#REF!</v>
      </c>
      <c r="CH344" s="45" t="str">
        <f t="shared" si="64"/>
        <v/>
      </c>
      <c r="CI344" s="44" t="str">
        <f t="shared" si="65"/>
        <v/>
      </c>
      <c r="CJ344" s="45" t="str">
        <f t="shared" si="66"/>
        <v/>
      </c>
      <c r="CK344" s="44" t="str">
        <f t="shared" si="67"/>
        <v/>
      </c>
      <c r="CL344" s="45" t="str">
        <f t="shared" si="68"/>
        <v/>
      </c>
      <c r="CM344" s="44" t="e">
        <f>IF(AND(#REF!="",#REF!="",#REF!="",#REF!=""),"",SUM(#REF!,#REF!,#REF!,#REF!,#REF!))</f>
        <v>#REF!</v>
      </c>
      <c r="CN344" s="45" t="str">
        <f t="shared" si="69"/>
        <v/>
      </c>
      <c r="CO344" s="38" t="e">
        <f>IF(AND(#REF!="",#REF!="",#REF!="",#REF!=""),"",SUM(#REF!,#REF!,#REF!,#REF!))</f>
        <v>#REF!</v>
      </c>
      <c r="CP344" s="38" t="str">
        <f t="shared" si="58"/>
        <v/>
      </c>
    </row>
    <row r="345" spans="1:94" ht="24.75" customHeight="1">
      <c r="A345" s="37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19"/>
      <c r="AC345" s="20"/>
      <c r="AD345" s="20"/>
      <c r="AE345" s="8"/>
      <c r="AF345" s="62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25"/>
      <c r="AU345" s="8"/>
      <c r="AV345" s="57"/>
      <c r="AW345" s="60"/>
      <c r="AX345" s="8"/>
      <c r="AY345" s="14"/>
      <c r="AZ345" s="24"/>
      <c r="BA345" s="25"/>
      <c r="BB345" s="97"/>
      <c r="BC345" s="24"/>
      <c r="BD345" s="25"/>
      <c r="BE345" s="97"/>
      <c r="BF345" s="24"/>
      <c r="BG345" s="25"/>
      <c r="BH345" s="97"/>
      <c r="BI345" s="13" t="s">
        <v>447</v>
      </c>
      <c r="BJ345" s="109" t="s">
        <v>447</v>
      </c>
      <c r="BK345" s="1"/>
      <c r="BL345" s="1"/>
      <c r="BM345" s="1"/>
      <c r="BN345" s="1"/>
      <c r="BO345" s="1"/>
      <c r="CA345" s="29"/>
      <c r="CB345" s="44" t="str">
        <f t="shared" si="59"/>
        <v/>
      </c>
      <c r="CC345" s="45" t="str">
        <f t="shared" si="60"/>
        <v/>
      </c>
      <c r="CD345" s="45" t="str">
        <f t="shared" si="61"/>
        <v/>
      </c>
      <c r="CE345" s="44" t="str">
        <f t="shared" si="62"/>
        <v/>
      </c>
      <c r="CF345" s="45" t="str">
        <f t="shared" si="63"/>
        <v/>
      </c>
      <c r="CG345" s="44" t="e">
        <f>IF(AND(#REF!="",#REF!="",#REF!="",#REF!=""),"",SUM(#REF!,#REF!,#REF!,#REF!,#REF!))</f>
        <v>#REF!</v>
      </c>
      <c r="CH345" s="45" t="str">
        <f t="shared" si="64"/>
        <v/>
      </c>
      <c r="CI345" s="44" t="str">
        <f t="shared" si="65"/>
        <v/>
      </c>
      <c r="CJ345" s="45" t="str">
        <f t="shared" si="66"/>
        <v/>
      </c>
      <c r="CK345" s="44" t="str">
        <f t="shared" si="67"/>
        <v/>
      </c>
      <c r="CL345" s="45" t="str">
        <f t="shared" si="68"/>
        <v/>
      </c>
      <c r="CM345" s="44" t="e">
        <f>IF(AND(#REF!="",#REF!="",#REF!="",#REF!=""),"",SUM(#REF!,#REF!,#REF!,#REF!,#REF!))</f>
        <v>#REF!</v>
      </c>
      <c r="CN345" s="45" t="str">
        <f t="shared" si="69"/>
        <v/>
      </c>
      <c r="CO345" s="38" t="e">
        <f>IF(AND(#REF!="",#REF!="",#REF!="",#REF!=""),"",SUM(#REF!,#REF!,#REF!,#REF!))</f>
        <v>#REF!</v>
      </c>
      <c r="CP345" s="38" t="str">
        <f t="shared" si="58"/>
        <v/>
      </c>
    </row>
    <row r="346" spans="1:94" ht="24.75" customHeight="1">
      <c r="A346" s="37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19"/>
      <c r="AC346" s="20"/>
      <c r="AD346" s="20"/>
      <c r="AE346" s="8"/>
      <c r="AF346" s="62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25"/>
      <c r="AU346" s="8"/>
      <c r="AV346" s="57"/>
      <c r="AW346" s="60"/>
      <c r="AX346" s="8"/>
      <c r="AY346" s="14"/>
      <c r="AZ346" s="24"/>
      <c r="BA346" s="25"/>
      <c r="BB346" s="97"/>
      <c r="BC346" s="24"/>
      <c r="BD346" s="25"/>
      <c r="BE346" s="97"/>
      <c r="BF346" s="24"/>
      <c r="BG346" s="25"/>
      <c r="BH346" s="97"/>
      <c r="BI346" s="13" t="s">
        <v>447</v>
      </c>
      <c r="BJ346" s="109" t="s">
        <v>447</v>
      </c>
      <c r="BK346" s="1"/>
      <c r="BL346" s="1"/>
      <c r="BM346" s="1"/>
      <c r="BN346" s="1"/>
      <c r="BO346" s="1"/>
      <c r="CA346" s="29"/>
      <c r="CB346" s="44" t="str">
        <f t="shared" si="59"/>
        <v/>
      </c>
      <c r="CC346" s="45" t="str">
        <f t="shared" si="60"/>
        <v/>
      </c>
      <c r="CD346" s="45" t="str">
        <f t="shared" si="61"/>
        <v/>
      </c>
      <c r="CE346" s="44" t="str">
        <f t="shared" si="62"/>
        <v/>
      </c>
      <c r="CF346" s="45" t="str">
        <f t="shared" si="63"/>
        <v/>
      </c>
      <c r="CG346" s="44" t="e">
        <f>IF(AND(#REF!="",#REF!="",#REF!="",#REF!=""),"",SUM(#REF!,#REF!,#REF!,#REF!,#REF!))</f>
        <v>#REF!</v>
      </c>
      <c r="CH346" s="45" t="str">
        <f t="shared" si="64"/>
        <v/>
      </c>
      <c r="CI346" s="44" t="str">
        <f t="shared" si="65"/>
        <v/>
      </c>
      <c r="CJ346" s="45" t="str">
        <f t="shared" si="66"/>
        <v/>
      </c>
      <c r="CK346" s="44" t="str">
        <f t="shared" si="67"/>
        <v/>
      </c>
      <c r="CL346" s="45" t="str">
        <f t="shared" si="68"/>
        <v/>
      </c>
      <c r="CM346" s="44" t="e">
        <f>IF(AND(#REF!="",#REF!="",#REF!="",#REF!=""),"",SUM(#REF!,#REF!,#REF!,#REF!,#REF!))</f>
        <v>#REF!</v>
      </c>
      <c r="CN346" s="45" t="str">
        <f t="shared" si="69"/>
        <v/>
      </c>
      <c r="CO346" s="38" t="e">
        <f>IF(AND(#REF!="",#REF!="",#REF!="",#REF!=""),"",SUM(#REF!,#REF!,#REF!,#REF!))</f>
        <v>#REF!</v>
      </c>
      <c r="CP346" s="38" t="str">
        <f t="shared" si="58"/>
        <v/>
      </c>
    </row>
    <row r="347" spans="1:94" ht="24.75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19"/>
      <c r="AC347" s="20"/>
      <c r="AD347" s="20"/>
      <c r="AE347" s="8"/>
      <c r="AF347" s="62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25"/>
      <c r="AU347" s="8"/>
      <c r="AV347" s="57"/>
      <c r="AW347" s="60"/>
      <c r="AX347" s="8"/>
      <c r="AY347" s="14"/>
      <c r="AZ347" s="24"/>
      <c r="BA347" s="25"/>
      <c r="BB347" s="97"/>
      <c r="BC347" s="24"/>
      <c r="BD347" s="25"/>
      <c r="BE347" s="97"/>
      <c r="BF347" s="24"/>
      <c r="BG347" s="25"/>
      <c r="BH347" s="97"/>
      <c r="BI347" s="13" t="s">
        <v>447</v>
      </c>
      <c r="BJ347" s="109" t="s">
        <v>447</v>
      </c>
      <c r="BK347" s="1"/>
      <c r="BL347" s="1"/>
      <c r="BM347" s="1"/>
      <c r="BN347" s="1"/>
      <c r="BO347" s="1"/>
      <c r="CA347" s="29"/>
      <c r="CB347" s="44" t="str">
        <f t="shared" si="59"/>
        <v/>
      </c>
      <c r="CC347" s="45" t="str">
        <f t="shared" si="60"/>
        <v/>
      </c>
      <c r="CD347" s="45" t="str">
        <f t="shared" si="61"/>
        <v/>
      </c>
      <c r="CE347" s="44" t="str">
        <f t="shared" si="62"/>
        <v/>
      </c>
      <c r="CF347" s="45" t="str">
        <f t="shared" si="63"/>
        <v/>
      </c>
      <c r="CG347" s="44" t="e">
        <f>IF(AND(#REF!="",#REF!="",#REF!="",#REF!=""),"",SUM(#REF!,#REF!,#REF!,#REF!,#REF!))</f>
        <v>#REF!</v>
      </c>
      <c r="CH347" s="45" t="str">
        <f t="shared" si="64"/>
        <v/>
      </c>
      <c r="CI347" s="44" t="str">
        <f t="shared" si="65"/>
        <v/>
      </c>
      <c r="CJ347" s="45" t="str">
        <f t="shared" si="66"/>
        <v/>
      </c>
      <c r="CK347" s="44" t="str">
        <f t="shared" si="67"/>
        <v/>
      </c>
      <c r="CL347" s="45" t="str">
        <f t="shared" si="68"/>
        <v/>
      </c>
      <c r="CM347" s="44" t="e">
        <f>IF(AND(#REF!="",#REF!="",#REF!="",#REF!=""),"",SUM(#REF!,#REF!,#REF!,#REF!,#REF!))</f>
        <v>#REF!</v>
      </c>
      <c r="CN347" s="45" t="str">
        <f t="shared" si="69"/>
        <v/>
      </c>
      <c r="CO347" s="38" t="e">
        <f>IF(AND(#REF!="",#REF!="",#REF!="",#REF!=""),"",SUM(#REF!,#REF!,#REF!,#REF!))</f>
        <v>#REF!</v>
      </c>
      <c r="CP347" s="38" t="str">
        <f t="shared" si="58"/>
        <v/>
      </c>
    </row>
    <row r="348" spans="1:94" ht="24.75" customHeight="1">
      <c r="A348" s="37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19"/>
      <c r="AC348" s="20"/>
      <c r="AD348" s="20"/>
      <c r="AE348" s="8"/>
      <c r="AF348" s="62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25"/>
      <c r="AU348" s="8"/>
      <c r="AV348" s="57"/>
      <c r="AW348" s="60"/>
      <c r="AX348" s="8"/>
      <c r="AY348" s="14"/>
      <c r="AZ348" s="24"/>
      <c r="BA348" s="25"/>
      <c r="BB348" s="97"/>
      <c r="BC348" s="24"/>
      <c r="BD348" s="25"/>
      <c r="BE348" s="97"/>
      <c r="BF348" s="24"/>
      <c r="BG348" s="25"/>
      <c r="BH348" s="97"/>
      <c r="BI348" s="13" t="s">
        <v>447</v>
      </c>
      <c r="BJ348" s="109" t="s">
        <v>447</v>
      </c>
      <c r="BK348" s="1"/>
      <c r="BL348" s="1"/>
      <c r="BM348" s="1"/>
      <c r="BN348" s="1"/>
      <c r="BO348" s="1"/>
      <c r="CA348" s="29"/>
      <c r="CB348" s="44" t="str">
        <f t="shared" si="59"/>
        <v/>
      </c>
      <c r="CC348" s="45" t="str">
        <f t="shared" si="60"/>
        <v/>
      </c>
      <c r="CD348" s="45" t="str">
        <f t="shared" si="61"/>
        <v/>
      </c>
      <c r="CE348" s="44" t="str">
        <f t="shared" si="62"/>
        <v/>
      </c>
      <c r="CF348" s="45" t="str">
        <f t="shared" si="63"/>
        <v/>
      </c>
      <c r="CG348" s="44" t="e">
        <f>IF(AND(#REF!="",#REF!="",#REF!="",#REF!=""),"",SUM(#REF!,#REF!,#REF!,#REF!,#REF!))</f>
        <v>#REF!</v>
      </c>
      <c r="CH348" s="45" t="str">
        <f t="shared" si="64"/>
        <v/>
      </c>
      <c r="CI348" s="44" t="str">
        <f t="shared" si="65"/>
        <v/>
      </c>
      <c r="CJ348" s="45" t="str">
        <f t="shared" si="66"/>
        <v/>
      </c>
      <c r="CK348" s="44" t="str">
        <f t="shared" si="67"/>
        <v/>
      </c>
      <c r="CL348" s="45" t="str">
        <f t="shared" si="68"/>
        <v/>
      </c>
      <c r="CM348" s="44" t="e">
        <f>IF(AND(#REF!="",#REF!="",#REF!="",#REF!=""),"",SUM(#REF!,#REF!,#REF!,#REF!,#REF!))</f>
        <v>#REF!</v>
      </c>
      <c r="CN348" s="45" t="str">
        <f t="shared" si="69"/>
        <v/>
      </c>
      <c r="CO348" s="38" t="e">
        <f>IF(AND(#REF!="",#REF!="",#REF!="",#REF!=""),"",SUM(#REF!,#REF!,#REF!,#REF!))</f>
        <v>#REF!</v>
      </c>
      <c r="CP348" s="38" t="str">
        <f t="shared" si="58"/>
        <v/>
      </c>
    </row>
    <row r="349" spans="1:94" ht="24.75" customHeight="1">
      <c r="A349" s="37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19"/>
      <c r="AC349" s="20"/>
      <c r="AD349" s="20"/>
      <c r="AE349" s="8"/>
      <c r="AF349" s="62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25"/>
      <c r="AU349" s="8"/>
      <c r="AV349" s="57"/>
      <c r="AW349" s="60"/>
      <c r="AX349" s="8"/>
      <c r="AY349" s="14"/>
      <c r="AZ349" s="24"/>
      <c r="BA349" s="25"/>
      <c r="BB349" s="97"/>
      <c r="BC349" s="24"/>
      <c r="BD349" s="25"/>
      <c r="BE349" s="97"/>
      <c r="BF349" s="24"/>
      <c r="BG349" s="25"/>
      <c r="BH349" s="97"/>
      <c r="BI349" s="13" t="s">
        <v>447</v>
      </c>
      <c r="BJ349" s="109" t="s">
        <v>447</v>
      </c>
      <c r="BK349" s="1"/>
      <c r="BL349" s="1"/>
      <c r="BM349" s="1"/>
      <c r="BN349" s="1"/>
      <c r="BO349" s="1"/>
      <c r="CA349" s="29"/>
      <c r="CB349" s="44" t="str">
        <f t="shared" si="59"/>
        <v/>
      </c>
      <c r="CC349" s="45" t="str">
        <f t="shared" si="60"/>
        <v/>
      </c>
      <c r="CD349" s="45" t="str">
        <f t="shared" si="61"/>
        <v/>
      </c>
      <c r="CE349" s="44" t="str">
        <f t="shared" si="62"/>
        <v/>
      </c>
      <c r="CF349" s="45" t="str">
        <f t="shared" si="63"/>
        <v/>
      </c>
      <c r="CG349" s="44" t="e">
        <f>IF(AND(#REF!="",#REF!="",#REF!="",#REF!=""),"",SUM(#REF!,#REF!,#REF!,#REF!,#REF!))</f>
        <v>#REF!</v>
      </c>
      <c r="CH349" s="45" t="str">
        <f t="shared" si="64"/>
        <v/>
      </c>
      <c r="CI349" s="44" t="str">
        <f t="shared" si="65"/>
        <v/>
      </c>
      <c r="CJ349" s="45" t="str">
        <f t="shared" si="66"/>
        <v/>
      </c>
      <c r="CK349" s="44" t="str">
        <f t="shared" si="67"/>
        <v/>
      </c>
      <c r="CL349" s="45" t="str">
        <f t="shared" si="68"/>
        <v/>
      </c>
      <c r="CM349" s="44" t="e">
        <f>IF(AND(#REF!="",#REF!="",#REF!="",#REF!=""),"",SUM(#REF!,#REF!,#REF!,#REF!,#REF!))</f>
        <v>#REF!</v>
      </c>
      <c r="CN349" s="45" t="str">
        <f t="shared" si="69"/>
        <v/>
      </c>
      <c r="CO349" s="38" t="e">
        <f>IF(AND(#REF!="",#REF!="",#REF!="",#REF!=""),"",SUM(#REF!,#REF!,#REF!,#REF!))</f>
        <v>#REF!</v>
      </c>
      <c r="CP349" s="38" t="str">
        <f t="shared" si="58"/>
        <v/>
      </c>
    </row>
    <row r="350" spans="1:94" ht="24.75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19"/>
      <c r="AC350" s="20"/>
      <c r="AD350" s="20"/>
      <c r="AE350" s="8"/>
      <c r="AF350" s="62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25"/>
      <c r="AU350" s="8"/>
      <c r="AV350" s="57"/>
      <c r="AW350" s="60"/>
      <c r="AX350" s="8"/>
      <c r="AY350" s="14"/>
      <c r="AZ350" s="24"/>
      <c r="BA350" s="25"/>
      <c r="BB350" s="97"/>
      <c r="BC350" s="24"/>
      <c r="BD350" s="25"/>
      <c r="BE350" s="97"/>
      <c r="BF350" s="24"/>
      <c r="BG350" s="25"/>
      <c r="BH350" s="97"/>
      <c r="BI350" s="13" t="s">
        <v>447</v>
      </c>
      <c r="BJ350" s="109" t="s">
        <v>447</v>
      </c>
      <c r="BK350" s="1"/>
      <c r="BL350" s="1"/>
      <c r="BM350" s="1"/>
      <c r="BN350" s="1"/>
      <c r="BO350" s="1"/>
      <c r="CA350" s="29"/>
      <c r="CB350" s="44" t="str">
        <f t="shared" si="59"/>
        <v/>
      </c>
      <c r="CC350" s="45" t="str">
        <f t="shared" si="60"/>
        <v/>
      </c>
      <c r="CD350" s="45" t="str">
        <f t="shared" si="61"/>
        <v/>
      </c>
      <c r="CE350" s="44" t="str">
        <f t="shared" si="62"/>
        <v/>
      </c>
      <c r="CF350" s="45" t="str">
        <f t="shared" si="63"/>
        <v/>
      </c>
      <c r="CG350" s="44" t="e">
        <f>IF(AND(#REF!="",#REF!="",#REF!="",#REF!=""),"",SUM(#REF!,#REF!,#REF!,#REF!,#REF!))</f>
        <v>#REF!</v>
      </c>
      <c r="CH350" s="45" t="str">
        <f t="shared" si="64"/>
        <v/>
      </c>
      <c r="CI350" s="44" t="str">
        <f t="shared" si="65"/>
        <v/>
      </c>
      <c r="CJ350" s="45" t="str">
        <f t="shared" si="66"/>
        <v/>
      </c>
      <c r="CK350" s="44" t="str">
        <f t="shared" si="67"/>
        <v/>
      </c>
      <c r="CL350" s="45" t="str">
        <f t="shared" si="68"/>
        <v/>
      </c>
      <c r="CM350" s="44" t="e">
        <f>IF(AND(#REF!="",#REF!="",#REF!="",#REF!=""),"",SUM(#REF!,#REF!,#REF!,#REF!,#REF!))</f>
        <v>#REF!</v>
      </c>
      <c r="CN350" s="45" t="str">
        <f t="shared" si="69"/>
        <v/>
      </c>
      <c r="CO350" s="38" t="e">
        <f>IF(AND(#REF!="",#REF!="",#REF!="",#REF!=""),"",SUM(#REF!,#REF!,#REF!,#REF!))</f>
        <v>#REF!</v>
      </c>
      <c r="CP350" s="38" t="str">
        <f t="shared" si="58"/>
        <v/>
      </c>
    </row>
    <row r="351" spans="1:94" ht="24.75" customHeight="1">
      <c r="A351" s="37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19"/>
      <c r="AC351" s="20"/>
      <c r="AD351" s="20"/>
      <c r="AE351" s="8"/>
      <c r="AF351" s="62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25"/>
      <c r="AU351" s="8"/>
      <c r="AV351" s="57"/>
      <c r="AW351" s="60"/>
      <c r="AX351" s="8"/>
      <c r="AY351" s="14"/>
      <c r="AZ351" s="24"/>
      <c r="BA351" s="25"/>
      <c r="BB351" s="97"/>
      <c r="BC351" s="24"/>
      <c r="BD351" s="25"/>
      <c r="BE351" s="97"/>
      <c r="BF351" s="24"/>
      <c r="BG351" s="25"/>
      <c r="BH351" s="97"/>
      <c r="BI351" s="13" t="s">
        <v>447</v>
      </c>
      <c r="BJ351" s="109" t="s">
        <v>447</v>
      </c>
      <c r="BK351" s="1"/>
      <c r="BL351" s="1"/>
      <c r="BM351" s="1"/>
      <c r="BN351" s="1"/>
      <c r="BO351" s="1"/>
      <c r="CA351" s="29"/>
      <c r="CB351" s="44" t="str">
        <f t="shared" si="59"/>
        <v/>
      </c>
      <c r="CC351" s="45" t="str">
        <f t="shared" si="60"/>
        <v/>
      </c>
      <c r="CD351" s="45" t="str">
        <f t="shared" si="61"/>
        <v/>
      </c>
      <c r="CE351" s="44" t="str">
        <f t="shared" si="62"/>
        <v/>
      </c>
      <c r="CF351" s="45" t="str">
        <f t="shared" si="63"/>
        <v/>
      </c>
      <c r="CG351" s="44" t="e">
        <f>IF(AND(#REF!="",#REF!="",#REF!="",#REF!=""),"",SUM(#REF!,#REF!,#REF!,#REF!,#REF!))</f>
        <v>#REF!</v>
      </c>
      <c r="CH351" s="45" t="str">
        <f t="shared" si="64"/>
        <v/>
      </c>
      <c r="CI351" s="44" t="str">
        <f t="shared" si="65"/>
        <v/>
      </c>
      <c r="CJ351" s="45" t="str">
        <f t="shared" si="66"/>
        <v/>
      </c>
      <c r="CK351" s="44" t="str">
        <f t="shared" si="67"/>
        <v/>
      </c>
      <c r="CL351" s="45" t="str">
        <f t="shared" si="68"/>
        <v/>
      </c>
      <c r="CM351" s="44" t="e">
        <f>IF(AND(#REF!="",#REF!="",#REF!="",#REF!=""),"",SUM(#REF!,#REF!,#REF!,#REF!,#REF!))</f>
        <v>#REF!</v>
      </c>
      <c r="CN351" s="45" t="str">
        <f t="shared" si="69"/>
        <v/>
      </c>
      <c r="CO351" s="38" t="e">
        <f>IF(AND(#REF!="",#REF!="",#REF!="",#REF!=""),"",SUM(#REF!,#REF!,#REF!,#REF!))</f>
        <v>#REF!</v>
      </c>
      <c r="CP351" s="38" t="str">
        <f t="shared" si="58"/>
        <v/>
      </c>
    </row>
    <row r="352" spans="1:94" ht="24.75" customHeight="1">
      <c r="A352" s="37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19"/>
      <c r="AC352" s="20"/>
      <c r="AD352" s="20"/>
      <c r="AE352" s="8"/>
      <c r="AF352" s="62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25"/>
      <c r="AU352" s="8"/>
      <c r="AV352" s="57"/>
      <c r="AW352" s="60"/>
      <c r="AX352" s="8"/>
      <c r="AY352" s="14"/>
      <c r="AZ352" s="24"/>
      <c r="BA352" s="25"/>
      <c r="BB352" s="97"/>
      <c r="BC352" s="24"/>
      <c r="BD352" s="25"/>
      <c r="BE352" s="97"/>
      <c r="BF352" s="24"/>
      <c r="BG352" s="25"/>
      <c r="BH352" s="97"/>
      <c r="BI352" s="13" t="s">
        <v>447</v>
      </c>
      <c r="BJ352" s="109" t="s">
        <v>447</v>
      </c>
      <c r="BK352" s="1"/>
      <c r="BL352" s="1"/>
      <c r="BM352" s="1"/>
      <c r="BN352" s="1"/>
      <c r="BO352" s="1"/>
      <c r="CA352" s="29"/>
      <c r="CB352" s="44" t="str">
        <f t="shared" si="59"/>
        <v/>
      </c>
      <c r="CC352" s="45" t="str">
        <f t="shared" si="60"/>
        <v/>
      </c>
      <c r="CD352" s="45" t="str">
        <f t="shared" si="61"/>
        <v/>
      </c>
      <c r="CE352" s="44" t="str">
        <f t="shared" si="62"/>
        <v/>
      </c>
      <c r="CF352" s="45" t="str">
        <f t="shared" si="63"/>
        <v/>
      </c>
      <c r="CG352" s="44" t="e">
        <f>IF(AND(#REF!="",#REF!="",#REF!="",#REF!=""),"",SUM(#REF!,#REF!,#REF!,#REF!,#REF!))</f>
        <v>#REF!</v>
      </c>
      <c r="CH352" s="45" t="str">
        <f t="shared" si="64"/>
        <v/>
      </c>
      <c r="CI352" s="44" t="str">
        <f t="shared" si="65"/>
        <v/>
      </c>
      <c r="CJ352" s="45" t="str">
        <f t="shared" si="66"/>
        <v/>
      </c>
      <c r="CK352" s="44" t="str">
        <f t="shared" si="67"/>
        <v/>
      </c>
      <c r="CL352" s="45" t="str">
        <f t="shared" si="68"/>
        <v/>
      </c>
      <c r="CM352" s="44" t="e">
        <f>IF(AND(#REF!="",#REF!="",#REF!="",#REF!=""),"",SUM(#REF!,#REF!,#REF!,#REF!,#REF!))</f>
        <v>#REF!</v>
      </c>
      <c r="CN352" s="45" t="str">
        <f t="shared" si="69"/>
        <v/>
      </c>
      <c r="CO352" s="38" t="e">
        <f>IF(AND(#REF!="",#REF!="",#REF!="",#REF!=""),"",SUM(#REF!,#REF!,#REF!,#REF!))</f>
        <v>#REF!</v>
      </c>
      <c r="CP352" s="38" t="str">
        <f t="shared" si="58"/>
        <v/>
      </c>
    </row>
    <row r="353" spans="1:94" ht="24.75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19"/>
      <c r="AC353" s="20"/>
      <c r="AD353" s="20"/>
      <c r="AE353" s="8"/>
      <c r="AF353" s="62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25"/>
      <c r="AU353" s="8"/>
      <c r="AV353" s="57"/>
      <c r="AW353" s="60"/>
      <c r="AX353" s="8"/>
      <c r="AY353" s="14"/>
      <c r="AZ353" s="24"/>
      <c r="BA353" s="25"/>
      <c r="BB353" s="97"/>
      <c r="BC353" s="24"/>
      <c r="BD353" s="25"/>
      <c r="BE353" s="97"/>
      <c r="BF353" s="24"/>
      <c r="BG353" s="25"/>
      <c r="BH353" s="97"/>
      <c r="BI353" s="13" t="s">
        <v>447</v>
      </c>
      <c r="BJ353" s="109" t="s">
        <v>447</v>
      </c>
      <c r="BK353" s="1"/>
      <c r="BL353" s="1"/>
      <c r="BM353" s="1"/>
      <c r="BN353" s="1"/>
      <c r="BO353" s="1"/>
      <c r="CA353" s="29"/>
      <c r="CB353" s="44" t="str">
        <f t="shared" si="59"/>
        <v/>
      </c>
      <c r="CC353" s="45" t="str">
        <f t="shared" si="60"/>
        <v/>
      </c>
      <c r="CD353" s="45" t="str">
        <f t="shared" si="61"/>
        <v/>
      </c>
      <c r="CE353" s="44" t="str">
        <f t="shared" si="62"/>
        <v/>
      </c>
      <c r="CF353" s="45" t="str">
        <f t="shared" si="63"/>
        <v/>
      </c>
      <c r="CG353" s="44" t="e">
        <f>IF(AND(#REF!="",#REF!="",#REF!="",#REF!=""),"",SUM(#REF!,#REF!,#REF!,#REF!,#REF!))</f>
        <v>#REF!</v>
      </c>
      <c r="CH353" s="45" t="str">
        <f t="shared" si="64"/>
        <v/>
      </c>
      <c r="CI353" s="44" t="str">
        <f t="shared" si="65"/>
        <v/>
      </c>
      <c r="CJ353" s="45" t="str">
        <f t="shared" si="66"/>
        <v/>
      </c>
      <c r="CK353" s="44" t="str">
        <f t="shared" si="67"/>
        <v/>
      </c>
      <c r="CL353" s="45" t="str">
        <f t="shared" si="68"/>
        <v/>
      </c>
      <c r="CM353" s="44" t="e">
        <f>IF(AND(#REF!="",#REF!="",#REF!="",#REF!=""),"",SUM(#REF!,#REF!,#REF!,#REF!,#REF!))</f>
        <v>#REF!</v>
      </c>
      <c r="CN353" s="45" t="str">
        <f t="shared" si="69"/>
        <v/>
      </c>
      <c r="CO353" s="38" t="e">
        <f>IF(AND(#REF!="",#REF!="",#REF!="",#REF!=""),"",SUM(#REF!,#REF!,#REF!,#REF!))</f>
        <v>#REF!</v>
      </c>
      <c r="CP353" s="38" t="str">
        <f t="shared" si="58"/>
        <v/>
      </c>
    </row>
    <row r="354" spans="1:94" ht="24.75" customHeight="1">
      <c r="A354" s="37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19"/>
      <c r="AC354" s="20"/>
      <c r="AD354" s="20"/>
      <c r="AE354" s="8"/>
      <c r="AF354" s="62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25"/>
      <c r="AU354" s="8"/>
      <c r="AV354" s="57"/>
      <c r="AW354" s="60"/>
      <c r="AX354" s="8"/>
      <c r="AY354" s="14"/>
      <c r="AZ354" s="24"/>
      <c r="BA354" s="25"/>
      <c r="BB354" s="97"/>
      <c r="BC354" s="24"/>
      <c r="BD354" s="25"/>
      <c r="BE354" s="97"/>
      <c r="BF354" s="24"/>
      <c r="BG354" s="25"/>
      <c r="BH354" s="97"/>
      <c r="BI354" s="13" t="s">
        <v>447</v>
      </c>
      <c r="BJ354" s="109" t="s">
        <v>447</v>
      </c>
      <c r="BK354" s="1"/>
      <c r="BL354" s="1"/>
      <c r="BM354" s="1"/>
      <c r="BN354" s="1"/>
      <c r="BO354" s="1"/>
      <c r="CA354" s="29"/>
      <c r="CB354" s="44" t="str">
        <f t="shared" si="59"/>
        <v/>
      </c>
      <c r="CC354" s="45" t="str">
        <f t="shared" si="60"/>
        <v/>
      </c>
      <c r="CD354" s="45" t="str">
        <f t="shared" si="61"/>
        <v/>
      </c>
      <c r="CE354" s="44" t="str">
        <f t="shared" si="62"/>
        <v/>
      </c>
      <c r="CF354" s="45" t="str">
        <f t="shared" si="63"/>
        <v/>
      </c>
      <c r="CG354" s="44" t="e">
        <f>IF(AND(#REF!="",#REF!="",#REF!="",#REF!=""),"",SUM(#REF!,#REF!,#REF!,#REF!,#REF!))</f>
        <v>#REF!</v>
      </c>
      <c r="CH354" s="45" t="str">
        <f t="shared" si="64"/>
        <v/>
      </c>
      <c r="CI354" s="44" t="str">
        <f t="shared" si="65"/>
        <v/>
      </c>
      <c r="CJ354" s="45" t="str">
        <f t="shared" si="66"/>
        <v/>
      </c>
      <c r="CK354" s="44" t="str">
        <f t="shared" si="67"/>
        <v/>
      </c>
      <c r="CL354" s="45" t="str">
        <f t="shared" si="68"/>
        <v/>
      </c>
      <c r="CM354" s="44" t="e">
        <f>IF(AND(#REF!="",#REF!="",#REF!="",#REF!=""),"",SUM(#REF!,#REF!,#REF!,#REF!,#REF!))</f>
        <v>#REF!</v>
      </c>
      <c r="CN354" s="45" t="str">
        <f t="shared" si="69"/>
        <v/>
      </c>
      <c r="CO354" s="38" t="e">
        <f>IF(AND(#REF!="",#REF!="",#REF!="",#REF!=""),"",SUM(#REF!,#REF!,#REF!,#REF!))</f>
        <v>#REF!</v>
      </c>
      <c r="CP354" s="38" t="str">
        <f t="shared" si="58"/>
        <v/>
      </c>
    </row>
    <row r="355" spans="1:94" ht="24.75" customHeight="1">
      <c r="A355" s="37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19"/>
      <c r="AC355" s="20"/>
      <c r="AD355" s="20"/>
      <c r="AE355" s="8"/>
      <c r="AF355" s="62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25"/>
      <c r="AU355" s="8"/>
      <c r="AV355" s="57"/>
      <c r="AW355" s="60"/>
      <c r="AX355" s="8"/>
      <c r="AY355" s="14"/>
      <c r="AZ355" s="24"/>
      <c r="BA355" s="25"/>
      <c r="BB355" s="97"/>
      <c r="BC355" s="24"/>
      <c r="BD355" s="25"/>
      <c r="BE355" s="97"/>
      <c r="BF355" s="24"/>
      <c r="BG355" s="25"/>
      <c r="BH355" s="97"/>
      <c r="BI355" s="13" t="s">
        <v>447</v>
      </c>
      <c r="BJ355" s="109" t="s">
        <v>447</v>
      </c>
      <c r="BK355" s="1"/>
      <c r="BL355" s="1"/>
      <c r="BM355" s="1"/>
      <c r="BN355" s="1"/>
      <c r="BO355" s="1"/>
      <c r="CA355" s="29"/>
      <c r="CB355" s="44" t="str">
        <f t="shared" si="59"/>
        <v/>
      </c>
      <c r="CC355" s="45" t="str">
        <f t="shared" si="60"/>
        <v/>
      </c>
      <c r="CD355" s="45" t="str">
        <f t="shared" si="61"/>
        <v/>
      </c>
      <c r="CE355" s="44" t="str">
        <f t="shared" si="62"/>
        <v/>
      </c>
      <c r="CF355" s="45" t="str">
        <f t="shared" si="63"/>
        <v/>
      </c>
      <c r="CG355" s="44" t="e">
        <f>IF(AND(#REF!="",#REF!="",#REF!="",#REF!=""),"",SUM(#REF!,#REF!,#REF!,#REF!,#REF!))</f>
        <v>#REF!</v>
      </c>
      <c r="CH355" s="45" t="str">
        <f t="shared" si="64"/>
        <v/>
      </c>
      <c r="CI355" s="44" t="str">
        <f t="shared" si="65"/>
        <v/>
      </c>
      <c r="CJ355" s="45" t="str">
        <f t="shared" si="66"/>
        <v/>
      </c>
      <c r="CK355" s="44" t="str">
        <f t="shared" si="67"/>
        <v/>
      </c>
      <c r="CL355" s="45" t="str">
        <f t="shared" si="68"/>
        <v/>
      </c>
      <c r="CM355" s="44" t="e">
        <f>IF(AND(#REF!="",#REF!="",#REF!="",#REF!=""),"",SUM(#REF!,#REF!,#REF!,#REF!,#REF!))</f>
        <v>#REF!</v>
      </c>
      <c r="CN355" s="45" t="str">
        <f t="shared" si="69"/>
        <v/>
      </c>
      <c r="CO355" s="38" t="e">
        <f>IF(AND(#REF!="",#REF!="",#REF!="",#REF!=""),"",SUM(#REF!,#REF!,#REF!,#REF!))</f>
        <v>#REF!</v>
      </c>
      <c r="CP355" s="38" t="str">
        <f t="shared" si="58"/>
        <v/>
      </c>
    </row>
    <row r="356" spans="1:94" ht="24.75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19"/>
      <c r="AC356" s="20"/>
      <c r="AD356" s="20"/>
      <c r="AE356" s="8"/>
      <c r="AF356" s="62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25"/>
      <c r="AU356" s="8"/>
      <c r="AV356" s="57"/>
      <c r="AW356" s="60"/>
      <c r="AX356" s="8"/>
      <c r="AY356" s="14"/>
      <c r="AZ356" s="24"/>
      <c r="BA356" s="25"/>
      <c r="BB356" s="97"/>
      <c r="BC356" s="24"/>
      <c r="BD356" s="25"/>
      <c r="BE356" s="97"/>
      <c r="BF356" s="24"/>
      <c r="BG356" s="25"/>
      <c r="BH356" s="97"/>
      <c r="BI356" s="13" t="s">
        <v>447</v>
      </c>
      <c r="BJ356" s="109" t="s">
        <v>447</v>
      </c>
      <c r="BK356" s="1"/>
      <c r="BL356" s="1"/>
      <c r="BM356" s="1"/>
      <c r="BN356" s="1"/>
      <c r="BO356" s="1"/>
      <c r="CA356" s="29"/>
      <c r="CB356" s="44" t="str">
        <f t="shared" si="59"/>
        <v/>
      </c>
      <c r="CC356" s="45" t="str">
        <f t="shared" si="60"/>
        <v/>
      </c>
      <c r="CD356" s="45" t="str">
        <f t="shared" si="61"/>
        <v/>
      </c>
      <c r="CE356" s="44" t="str">
        <f t="shared" si="62"/>
        <v/>
      </c>
      <c r="CF356" s="45" t="str">
        <f t="shared" si="63"/>
        <v/>
      </c>
      <c r="CG356" s="44" t="e">
        <f>IF(AND(#REF!="",#REF!="",#REF!="",#REF!=""),"",SUM(#REF!,#REF!,#REF!,#REF!,#REF!))</f>
        <v>#REF!</v>
      </c>
      <c r="CH356" s="45" t="str">
        <f t="shared" si="64"/>
        <v/>
      </c>
      <c r="CI356" s="44" t="str">
        <f t="shared" si="65"/>
        <v/>
      </c>
      <c r="CJ356" s="45" t="str">
        <f t="shared" si="66"/>
        <v/>
      </c>
      <c r="CK356" s="44" t="str">
        <f t="shared" si="67"/>
        <v/>
      </c>
      <c r="CL356" s="45" t="str">
        <f t="shared" si="68"/>
        <v/>
      </c>
      <c r="CM356" s="44" t="e">
        <f>IF(AND(#REF!="",#REF!="",#REF!="",#REF!=""),"",SUM(#REF!,#REF!,#REF!,#REF!,#REF!))</f>
        <v>#REF!</v>
      </c>
      <c r="CN356" s="45" t="str">
        <f t="shared" si="69"/>
        <v/>
      </c>
      <c r="CO356" s="38" t="e">
        <f>IF(AND(#REF!="",#REF!="",#REF!="",#REF!=""),"",SUM(#REF!,#REF!,#REF!,#REF!))</f>
        <v>#REF!</v>
      </c>
      <c r="CP356" s="38" t="str">
        <f t="shared" si="58"/>
        <v/>
      </c>
    </row>
    <row r="357" spans="1:94" ht="24.75" customHeight="1">
      <c r="A357" s="37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19"/>
      <c r="AC357" s="20"/>
      <c r="AD357" s="20"/>
      <c r="AE357" s="8"/>
      <c r="AF357" s="62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25"/>
      <c r="AU357" s="8"/>
      <c r="AV357" s="57"/>
      <c r="AW357" s="60"/>
      <c r="AX357" s="8"/>
      <c r="AY357" s="14"/>
      <c r="AZ357" s="24"/>
      <c r="BA357" s="25"/>
      <c r="BB357" s="97"/>
      <c r="BC357" s="24"/>
      <c r="BD357" s="25"/>
      <c r="BE357" s="97"/>
      <c r="BF357" s="24"/>
      <c r="BG357" s="25"/>
      <c r="BH357" s="97"/>
      <c r="BI357" s="13" t="s">
        <v>447</v>
      </c>
      <c r="BJ357" s="109" t="s">
        <v>447</v>
      </c>
      <c r="BK357" s="1"/>
      <c r="BL357" s="1"/>
      <c r="BM357" s="1"/>
      <c r="BN357" s="1"/>
      <c r="BO357" s="1"/>
      <c r="CA357" s="29"/>
      <c r="CB357" s="44" t="str">
        <f t="shared" si="59"/>
        <v/>
      </c>
      <c r="CC357" s="45" t="str">
        <f t="shared" si="60"/>
        <v/>
      </c>
      <c r="CD357" s="45" t="str">
        <f t="shared" si="61"/>
        <v/>
      </c>
      <c r="CE357" s="44" t="str">
        <f t="shared" si="62"/>
        <v/>
      </c>
      <c r="CF357" s="45" t="str">
        <f t="shared" si="63"/>
        <v/>
      </c>
      <c r="CG357" s="44" t="e">
        <f>IF(AND(#REF!="",#REF!="",#REF!="",#REF!=""),"",SUM(#REF!,#REF!,#REF!,#REF!,#REF!))</f>
        <v>#REF!</v>
      </c>
      <c r="CH357" s="45" t="str">
        <f t="shared" si="64"/>
        <v/>
      </c>
      <c r="CI357" s="44" t="str">
        <f t="shared" si="65"/>
        <v/>
      </c>
      <c r="CJ357" s="45" t="str">
        <f t="shared" si="66"/>
        <v/>
      </c>
      <c r="CK357" s="44" t="str">
        <f t="shared" si="67"/>
        <v/>
      </c>
      <c r="CL357" s="45" t="str">
        <f t="shared" si="68"/>
        <v/>
      </c>
      <c r="CM357" s="44" t="e">
        <f>IF(AND(#REF!="",#REF!="",#REF!="",#REF!=""),"",SUM(#REF!,#REF!,#REF!,#REF!,#REF!))</f>
        <v>#REF!</v>
      </c>
      <c r="CN357" s="45" t="str">
        <f t="shared" si="69"/>
        <v/>
      </c>
      <c r="CO357" s="38" t="e">
        <f>IF(AND(#REF!="",#REF!="",#REF!="",#REF!=""),"",SUM(#REF!,#REF!,#REF!,#REF!))</f>
        <v>#REF!</v>
      </c>
      <c r="CP357" s="38" t="str">
        <f t="shared" si="58"/>
        <v/>
      </c>
    </row>
    <row r="358" spans="1:94" ht="24.75" customHeight="1">
      <c r="A358" s="37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19"/>
      <c r="AC358" s="20"/>
      <c r="AD358" s="20"/>
      <c r="AE358" s="8"/>
      <c r="AF358" s="62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25"/>
      <c r="AU358" s="8"/>
      <c r="AV358" s="57"/>
      <c r="AW358" s="60"/>
      <c r="AX358" s="8"/>
      <c r="AY358" s="14"/>
      <c r="AZ358" s="24"/>
      <c r="BA358" s="25"/>
      <c r="BB358" s="97"/>
      <c r="BC358" s="24"/>
      <c r="BD358" s="25"/>
      <c r="BE358" s="97"/>
      <c r="BF358" s="24"/>
      <c r="BG358" s="25"/>
      <c r="BH358" s="97"/>
      <c r="BI358" s="13" t="s">
        <v>447</v>
      </c>
      <c r="BJ358" s="109" t="s">
        <v>447</v>
      </c>
      <c r="BK358" s="1"/>
      <c r="BL358" s="1"/>
      <c r="BM358" s="1"/>
      <c r="BN358" s="1"/>
      <c r="BO358" s="1"/>
      <c r="CA358" s="29"/>
      <c r="CB358" s="44" t="str">
        <f t="shared" si="59"/>
        <v/>
      </c>
      <c r="CC358" s="45" t="str">
        <f t="shared" si="60"/>
        <v/>
      </c>
      <c r="CD358" s="45" t="str">
        <f t="shared" si="61"/>
        <v/>
      </c>
      <c r="CE358" s="44" t="str">
        <f t="shared" si="62"/>
        <v/>
      </c>
      <c r="CF358" s="45" t="str">
        <f t="shared" si="63"/>
        <v/>
      </c>
      <c r="CG358" s="44" t="e">
        <f>IF(AND(#REF!="",#REF!="",#REF!="",#REF!=""),"",SUM(#REF!,#REF!,#REF!,#REF!,#REF!))</f>
        <v>#REF!</v>
      </c>
      <c r="CH358" s="45" t="str">
        <f t="shared" si="64"/>
        <v/>
      </c>
      <c r="CI358" s="44" t="str">
        <f t="shared" si="65"/>
        <v/>
      </c>
      <c r="CJ358" s="45" t="str">
        <f t="shared" si="66"/>
        <v/>
      </c>
      <c r="CK358" s="44" t="str">
        <f t="shared" si="67"/>
        <v/>
      </c>
      <c r="CL358" s="45" t="str">
        <f t="shared" si="68"/>
        <v/>
      </c>
      <c r="CM358" s="44" t="e">
        <f>IF(AND(#REF!="",#REF!="",#REF!="",#REF!=""),"",SUM(#REF!,#REF!,#REF!,#REF!,#REF!))</f>
        <v>#REF!</v>
      </c>
      <c r="CN358" s="45" t="str">
        <f t="shared" si="69"/>
        <v/>
      </c>
      <c r="CO358" s="38" t="e">
        <f>IF(AND(#REF!="",#REF!="",#REF!="",#REF!=""),"",SUM(#REF!,#REF!,#REF!,#REF!))</f>
        <v>#REF!</v>
      </c>
      <c r="CP358" s="38" t="str">
        <f t="shared" si="58"/>
        <v/>
      </c>
    </row>
    <row r="359" spans="1:94" ht="24.75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19"/>
      <c r="AC359" s="20"/>
      <c r="AD359" s="20"/>
      <c r="AE359" s="8"/>
      <c r="AF359" s="62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25"/>
      <c r="AU359" s="8"/>
      <c r="AV359" s="57"/>
      <c r="AW359" s="60"/>
      <c r="AX359" s="8"/>
      <c r="AY359" s="14"/>
      <c r="AZ359" s="24"/>
      <c r="BA359" s="25"/>
      <c r="BB359" s="97"/>
      <c r="BC359" s="24"/>
      <c r="BD359" s="25"/>
      <c r="BE359" s="97"/>
      <c r="BF359" s="24"/>
      <c r="BG359" s="25"/>
      <c r="BH359" s="97"/>
      <c r="BI359" s="13" t="s">
        <v>447</v>
      </c>
      <c r="BJ359" s="109" t="s">
        <v>447</v>
      </c>
      <c r="BK359" s="1"/>
      <c r="BL359" s="1"/>
      <c r="BM359" s="1"/>
      <c r="BN359" s="1"/>
      <c r="BO359" s="1"/>
      <c r="CA359" s="29"/>
      <c r="CB359" s="44" t="str">
        <f t="shared" si="59"/>
        <v/>
      </c>
      <c r="CC359" s="45" t="str">
        <f t="shared" si="60"/>
        <v/>
      </c>
      <c r="CD359" s="45" t="str">
        <f t="shared" si="61"/>
        <v/>
      </c>
      <c r="CE359" s="44" t="str">
        <f t="shared" si="62"/>
        <v/>
      </c>
      <c r="CF359" s="45" t="str">
        <f t="shared" si="63"/>
        <v/>
      </c>
      <c r="CG359" s="44" t="e">
        <f>IF(AND(#REF!="",#REF!="",#REF!="",#REF!=""),"",SUM(#REF!,#REF!,#REF!,#REF!,#REF!))</f>
        <v>#REF!</v>
      </c>
      <c r="CH359" s="45" t="str">
        <f t="shared" si="64"/>
        <v/>
      </c>
      <c r="CI359" s="44" t="str">
        <f t="shared" si="65"/>
        <v/>
      </c>
      <c r="CJ359" s="45" t="str">
        <f t="shared" si="66"/>
        <v/>
      </c>
      <c r="CK359" s="44" t="str">
        <f t="shared" si="67"/>
        <v/>
      </c>
      <c r="CL359" s="45" t="str">
        <f t="shared" si="68"/>
        <v/>
      </c>
      <c r="CM359" s="44" t="e">
        <f>IF(AND(#REF!="",#REF!="",#REF!="",#REF!=""),"",SUM(#REF!,#REF!,#REF!,#REF!,#REF!))</f>
        <v>#REF!</v>
      </c>
      <c r="CN359" s="45" t="str">
        <f t="shared" si="69"/>
        <v/>
      </c>
      <c r="CO359" s="38" t="e">
        <f>IF(AND(#REF!="",#REF!="",#REF!="",#REF!=""),"",SUM(#REF!,#REF!,#REF!,#REF!))</f>
        <v>#REF!</v>
      </c>
      <c r="CP359" s="38" t="str">
        <f t="shared" si="58"/>
        <v/>
      </c>
    </row>
    <row r="360" spans="1:94" ht="24.75" customHeight="1">
      <c r="A360" s="37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19"/>
      <c r="AC360" s="20"/>
      <c r="AD360" s="20"/>
      <c r="AE360" s="8"/>
      <c r="AF360" s="62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25"/>
      <c r="AU360" s="8"/>
      <c r="AV360" s="57"/>
      <c r="AW360" s="60"/>
      <c r="AX360" s="8"/>
      <c r="AY360" s="14"/>
      <c r="AZ360" s="24"/>
      <c r="BA360" s="25"/>
      <c r="BB360" s="97"/>
      <c r="BC360" s="24"/>
      <c r="BD360" s="25"/>
      <c r="BE360" s="97"/>
      <c r="BF360" s="24"/>
      <c r="BG360" s="25"/>
      <c r="BH360" s="97"/>
      <c r="BI360" s="13" t="s">
        <v>447</v>
      </c>
      <c r="BJ360" s="109" t="s">
        <v>447</v>
      </c>
      <c r="BK360" s="1"/>
      <c r="BL360" s="1"/>
      <c r="BM360" s="1"/>
      <c r="BN360" s="1"/>
      <c r="BO360" s="1"/>
      <c r="CA360" s="29"/>
      <c r="CB360" s="44" t="str">
        <f t="shared" si="59"/>
        <v/>
      </c>
      <c r="CC360" s="45" t="str">
        <f t="shared" si="60"/>
        <v/>
      </c>
      <c r="CD360" s="45" t="str">
        <f t="shared" si="61"/>
        <v/>
      </c>
      <c r="CE360" s="44" t="str">
        <f t="shared" si="62"/>
        <v/>
      </c>
      <c r="CF360" s="45" t="str">
        <f t="shared" si="63"/>
        <v/>
      </c>
      <c r="CG360" s="44" t="e">
        <f>IF(AND(#REF!="",#REF!="",#REF!="",#REF!=""),"",SUM(#REF!,#REF!,#REF!,#REF!,#REF!))</f>
        <v>#REF!</v>
      </c>
      <c r="CH360" s="45" t="str">
        <f t="shared" si="64"/>
        <v/>
      </c>
      <c r="CI360" s="44" t="str">
        <f t="shared" si="65"/>
        <v/>
      </c>
      <c r="CJ360" s="45" t="str">
        <f t="shared" si="66"/>
        <v/>
      </c>
      <c r="CK360" s="44" t="str">
        <f t="shared" si="67"/>
        <v/>
      </c>
      <c r="CL360" s="45" t="str">
        <f t="shared" si="68"/>
        <v/>
      </c>
      <c r="CM360" s="44" t="e">
        <f>IF(AND(#REF!="",#REF!="",#REF!="",#REF!=""),"",SUM(#REF!,#REF!,#REF!,#REF!,#REF!))</f>
        <v>#REF!</v>
      </c>
      <c r="CN360" s="45" t="str">
        <f t="shared" si="69"/>
        <v/>
      </c>
      <c r="CO360" s="38" t="e">
        <f>IF(AND(#REF!="",#REF!="",#REF!="",#REF!=""),"",SUM(#REF!,#REF!,#REF!,#REF!))</f>
        <v>#REF!</v>
      </c>
      <c r="CP360" s="38" t="str">
        <f t="shared" si="58"/>
        <v/>
      </c>
    </row>
    <row r="361" spans="1:94" ht="24.75" customHeight="1">
      <c r="A361" s="37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19"/>
      <c r="AC361" s="20"/>
      <c r="AD361" s="20"/>
      <c r="AE361" s="8"/>
      <c r="AF361" s="62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25"/>
      <c r="AU361" s="8"/>
      <c r="AV361" s="57"/>
      <c r="AW361" s="60"/>
      <c r="AX361" s="8"/>
      <c r="AY361" s="14"/>
      <c r="AZ361" s="24"/>
      <c r="BA361" s="25"/>
      <c r="BB361" s="97"/>
      <c r="BC361" s="24"/>
      <c r="BD361" s="25"/>
      <c r="BE361" s="97"/>
      <c r="BF361" s="24"/>
      <c r="BG361" s="25"/>
      <c r="BH361" s="97"/>
      <c r="BI361" s="13" t="s">
        <v>447</v>
      </c>
      <c r="BJ361" s="109" t="s">
        <v>447</v>
      </c>
      <c r="BK361" s="1"/>
      <c r="BL361" s="1"/>
      <c r="BM361" s="1"/>
      <c r="BN361" s="1"/>
      <c r="BO361" s="1"/>
      <c r="CA361" s="29"/>
      <c r="CB361" s="44" t="str">
        <f t="shared" si="59"/>
        <v/>
      </c>
      <c r="CC361" s="45" t="str">
        <f t="shared" si="60"/>
        <v/>
      </c>
      <c r="CD361" s="45" t="str">
        <f t="shared" si="61"/>
        <v/>
      </c>
      <c r="CE361" s="44" t="str">
        <f t="shared" si="62"/>
        <v/>
      </c>
      <c r="CF361" s="45" t="str">
        <f t="shared" si="63"/>
        <v/>
      </c>
      <c r="CG361" s="44" t="e">
        <f>IF(AND(#REF!="",#REF!="",#REF!="",#REF!=""),"",SUM(#REF!,#REF!,#REF!,#REF!,#REF!))</f>
        <v>#REF!</v>
      </c>
      <c r="CH361" s="45" t="str">
        <f t="shared" si="64"/>
        <v/>
      </c>
      <c r="CI361" s="44" t="str">
        <f t="shared" si="65"/>
        <v/>
      </c>
      <c r="CJ361" s="45" t="str">
        <f t="shared" si="66"/>
        <v/>
      </c>
      <c r="CK361" s="44" t="str">
        <f t="shared" si="67"/>
        <v/>
      </c>
      <c r="CL361" s="45" t="str">
        <f t="shared" si="68"/>
        <v/>
      </c>
      <c r="CM361" s="44" t="e">
        <f>IF(AND(#REF!="",#REF!="",#REF!="",#REF!=""),"",SUM(#REF!,#REF!,#REF!,#REF!,#REF!))</f>
        <v>#REF!</v>
      </c>
      <c r="CN361" s="45" t="str">
        <f t="shared" si="69"/>
        <v/>
      </c>
      <c r="CO361" s="38" t="e">
        <f>IF(AND(#REF!="",#REF!="",#REF!="",#REF!=""),"",SUM(#REF!,#REF!,#REF!,#REF!))</f>
        <v>#REF!</v>
      </c>
      <c r="CP361" s="38" t="str">
        <f t="shared" si="58"/>
        <v/>
      </c>
    </row>
    <row r="362" spans="1:94" ht="24.75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19"/>
      <c r="AC362" s="20"/>
      <c r="AD362" s="20"/>
      <c r="AE362" s="8"/>
      <c r="AF362" s="62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25"/>
      <c r="AU362" s="8"/>
      <c r="AV362" s="57"/>
      <c r="AW362" s="60"/>
      <c r="AX362" s="8"/>
      <c r="AY362" s="14"/>
      <c r="AZ362" s="24"/>
      <c r="BA362" s="25"/>
      <c r="BB362" s="97"/>
      <c r="BC362" s="24"/>
      <c r="BD362" s="25"/>
      <c r="BE362" s="97"/>
      <c r="BF362" s="24"/>
      <c r="BG362" s="25"/>
      <c r="BH362" s="97"/>
      <c r="BI362" s="13" t="s">
        <v>447</v>
      </c>
      <c r="BJ362" s="109" t="s">
        <v>447</v>
      </c>
      <c r="BK362" s="1"/>
      <c r="BL362" s="1"/>
      <c r="BM362" s="1"/>
      <c r="BN362" s="1"/>
      <c r="BO362" s="1"/>
      <c r="CA362" s="29"/>
      <c r="CB362" s="44" t="str">
        <f t="shared" si="59"/>
        <v/>
      </c>
      <c r="CC362" s="45" t="str">
        <f t="shared" si="60"/>
        <v/>
      </c>
      <c r="CD362" s="45" t="str">
        <f t="shared" si="61"/>
        <v/>
      </c>
      <c r="CE362" s="44" t="str">
        <f t="shared" si="62"/>
        <v/>
      </c>
      <c r="CF362" s="45" t="str">
        <f t="shared" si="63"/>
        <v/>
      </c>
      <c r="CG362" s="44" t="e">
        <f>IF(AND(#REF!="",#REF!="",#REF!="",#REF!=""),"",SUM(#REF!,#REF!,#REF!,#REF!,#REF!))</f>
        <v>#REF!</v>
      </c>
      <c r="CH362" s="45" t="str">
        <f t="shared" si="64"/>
        <v/>
      </c>
      <c r="CI362" s="44" t="str">
        <f t="shared" si="65"/>
        <v/>
      </c>
      <c r="CJ362" s="45" t="str">
        <f t="shared" si="66"/>
        <v/>
      </c>
      <c r="CK362" s="44" t="str">
        <f t="shared" si="67"/>
        <v/>
      </c>
      <c r="CL362" s="45" t="str">
        <f t="shared" si="68"/>
        <v/>
      </c>
      <c r="CM362" s="44" t="e">
        <f>IF(AND(#REF!="",#REF!="",#REF!="",#REF!=""),"",SUM(#REF!,#REF!,#REF!,#REF!,#REF!))</f>
        <v>#REF!</v>
      </c>
      <c r="CN362" s="45" t="str">
        <f t="shared" si="69"/>
        <v/>
      </c>
      <c r="CO362" s="38" t="e">
        <f>IF(AND(#REF!="",#REF!="",#REF!="",#REF!=""),"",SUM(#REF!,#REF!,#REF!,#REF!))</f>
        <v>#REF!</v>
      </c>
      <c r="CP362" s="38" t="str">
        <f t="shared" si="58"/>
        <v/>
      </c>
    </row>
    <row r="363" spans="1:94" ht="24.75" customHeight="1">
      <c r="A363" s="37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19"/>
      <c r="AC363" s="20"/>
      <c r="AD363" s="20"/>
      <c r="AE363" s="8"/>
      <c r="AF363" s="62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25"/>
      <c r="AU363" s="8"/>
      <c r="AV363" s="57"/>
      <c r="AW363" s="60"/>
      <c r="AX363" s="8"/>
      <c r="AY363" s="14"/>
      <c r="AZ363" s="24"/>
      <c r="BA363" s="25"/>
      <c r="BB363" s="97"/>
      <c r="BC363" s="24"/>
      <c r="BD363" s="25"/>
      <c r="BE363" s="97"/>
      <c r="BF363" s="24"/>
      <c r="BG363" s="25"/>
      <c r="BH363" s="97"/>
      <c r="BI363" s="13" t="s">
        <v>447</v>
      </c>
      <c r="BJ363" s="109" t="s">
        <v>447</v>
      </c>
      <c r="BK363" s="1"/>
      <c r="BL363" s="1"/>
      <c r="BM363" s="1"/>
      <c r="BN363" s="1"/>
      <c r="BO363" s="1"/>
      <c r="CA363" s="29"/>
      <c r="CB363" s="44" t="str">
        <f t="shared" si="59"/>
        <v/>
      </c>
      <c r="CC363" s="45" t="str">
        <f t="shared" si="60"/>
        <v/>
      </c>
      <c r="CD363" s="45" t="str">
        <f t="shared" si="61"/>
        <v/>
      </c>
      <c r="CE363" s="44" t="str">
        <f t="shared" si="62"/>
        <v/>
      </c>
      <c r="CF363" s="45" t="str">
        <f t="shared" si="63"/>
        <v/>
      </c>
      <c r="CG363" s="44" t="e">
        <f>IF(AND(#REF!="",#REF!="",#REF!="",#REF!=""),"",SUM(#REF!,#REF!,#REF!,#REF!,#REF!))</f>
        <v>#REF!</v>
      </c>
      <c r="CH363" s="45" t="str">
        <f t="shared" si="64"/>
        <v/>
      </c>
      <c r="CI363" s="44" t="str">
        <f t="shared" si="65"/>
        <v/>
      </c>
      <c r="CJ363" s="45" t="str">
        <f t="shared" si="66"/>
        <v/>
      </c>
      <c r="CK363" s="44" t="str">
        <f t="shared" si="67"/>
        <v/>
      </c>
      <c r="CL363" s="45" t="str">
        <f t="shared" si="68"/>
        <v/>
      </c>
      <c r="CM363" s="44" t="e">
        <f>IF(AND(#REF!="",#REF!="",#REF!="",#REF!=""),"",SUM(#REF!,#REF!,#REF!,#REF!,#REF!))</f>
        <v>#REF!</v>
      </c>
      <c r="CN363" s="45" t="str">
        <f t="shared" si="69"/>
        <v/>
      </c>
      <c r="CO363" s="38" t="e">
        <f>IF(AND(#REF!="",#REF!="",#REF!="",#REF!=""),"",SUM(#REF!,#REF!,#REF!,#REF!))</f>
        <v>#REF!</v>
      </c>
      <c r="CP363" s="38" t="str">
        <f t="shared" si="58"/>
        <v/>
      </c>
    </row>
    <row r="364" spans="1:94" ht="24.75" customHeight="1">
      <c r="A364" s="37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19"/>
      <c r="AC364" s="20"/>
      <c r="AD364" s="20"/>
      <c r="AE364" s="8"/>
      <c r="AF364" s="62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25"/>
      <c r="AU364" s="8"/>
      <c r="AV364" s="57"/>
      <c r="AW364" s="60"/>
      <c r="AX364" s="8"/>
      <c r="AY364" s="14"/>
      <c r="AZ364" s="24"/>
      <c r="BA364" s="25"/>
      <c r="BB364" s="97"/>
      <c r="BC364" s="24"/>
      <c r="BD364" s="25"/>
      <c r="BE364" s="97"/>
      <c r="BF364" s="24"/>
      <c r="BG364" s="25"/>
      <c r="BH364" s="97"/>
      <c r="BI364" s="13" t="s">
        <v>447</v>
      </c>
      <c r="BJ364" s="109" t="s">
        <v>447</v>
      </c>
      <c r="BK364" s="1"/>
      <c r="BL364" s="1"/>
      <c r="BM364" s="1"/>
      <c r="BN364" s="1"/>
      <c r="BO364" s="1"/>
      <c r="CA364" s="29"/>
      <c r="CB364" s="44" t="str">
        <f t="shared" si="59"/>
        <v/>
      </c>
      <c r="CC364" s="45" t="str">
        <f t="shared" si="60"/>
        <v/>
      </c>
      <c r="CD364" s="45" t="str">
        <f t="shared" si="61"/>
        <v/>
      </c>
      <c r="CE364" s="44" t="str">
        <f t="shared" si="62"/>
        <v/>
      </c>
      <c r="CF364" s="45" t="str">
        <f t="shared" si="63"/>
        <v/>
      </c>
      <c r="CG364" s="44" t="e">
        <f>IF(AND(#REF!="",#REF!="",#REF!="",#REF!=""),"",SUM(#REF!,#REF!,#REF!,#REF!,#REF!))</f>
        <v>#REF!</v>
      </c>
      <c r="CH364" s="45" t="str">
        <f t="shared" si="64"/>
        <v/>
      </c>
      <c r="CI364" s="44" t="str">
        <f t="shared" si="65"/>
        <v/>
      </c>
      <c r="CJ364" s="45" t="str">
        <f t="shared" si="66"/>
        <v/>
      </c>
      <c r="CK364" s="44" t="str">
        <f t="shared" si="67"/>
        <v/>
      </c>
      <c r="CL364" s="45" t="str">
        <f t="shared" si="68"/>
        <v/>
      </c>
      <c r="CM364" s="44" t="e">
        <f>IF(AND(#REF!="",#REF!="",#REF!="",#REF!=""),"",SUM(#REF!,#REF!,#REF!,#REF!,#REF!))</f>
        <v>#REF!</v>
      </c>
      <c r="CN364" s="45" t="str">
        <f t="shared" si="69"/>
        <v/>
      </c>
      <c r="CO364" s="38" t="e">
        <f>IF(AND(#REF!="",#REF!="",#REF!="",#REF!=""),"",SUM(#REF!,#REF!,#REF!,#REF!))</f>
        <v>#REF!</v>
      </c>
      <c r="CP364" s="38" t="str">
        <f t="shared" si="58"/>
        <v/>
      </c>
    </row>
    <row r="365" spans="1:94" ht="24.75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19"/>
      <c r="AC365" s="20"/>
      <c r="AD365" s="20"/>
      <c r="AE365" s="8"/>
      <c r="AF365" s="62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25"/>
      <c r="AU365" s="8"/>
      <c r="AV365" s="57"/>
      <c r="AW365" s="60"/>
      <c r="AX365" s="8"/>
      <c r="AY365" s="14"/>
      <c r="AZ365" s="24"/>
      <c r="BA365" s="25"/>
      <c r="BB365" s="97"/>
      <c r="BC365" s="24"/>
      <c r="BD365" s="25"/>
      <c r="BE365" s="97"/>
      <c r="BF365" s="24"/>
      <c r="BG365" s="25"/>
      <c r="BH365" s="97"/>
      <c r="BI365" s="13" t="s">
        <v>447</v>
      </c>
      <c r="BJ365" s="109" t="s">
        <v>447</v>
      </c>
      <c r="BK365" s="1"/>
      <c r="BL365" s="1"/>
      <c r="BM365" s="1"/>
      <c r="BN365" s="1"/>
      <c r="BO365" s="1"/>
      <c r="CA365" s="29"/>
      <c r="CB365" s="44" t="str">
        <f t="shared" si="59"/>
        <v/>
      </c>
      <c r="CC365" s="45" t="str">
        <f t="shared" si="60"/>
        <v/>
      </c>
      <c r="CD365" s="45" t="str">
        <f t="shared" si="61"/>
        <v/>
      </c>
      <c r="CE365" s="44" t="str">
        <f t="shared" si="62"/>
        <v/>
      </c>
      <c r="CF365" s="45" t="str">
        <f t="shared" si="63"/>
        <v/>
      </c>
      <c r="CG365" s="44" t="e">
        <f>IF(AND(#REF!="",#REF!="",#REF!="",#REF!=""),"",SUM(#REF!,#REF!,#REF!,#REF!,#REF!))</f>
        <v>#REF!</v>
      </c>
      <c r="CH365" s="45" t="str">
        <f t="shared" si="64"/>
        <v/>
      </c>
      <c r="CI365" s="44" t="str">
        <f t="shared" si="65"/>
        <v/>
      </c>
      <c r="CJ365" s="45" t="str">
        <f t="shared" si="66"/>
        <v/>
      </c>
      <c r="CK365" s="44" t="str">
        <f t="shared" si="67"/>
        <v/>
      </c>
      <c r="CL365" s="45" t="str">
        <f t="shared" si="68"/>
        <v/>
      </c>
      <c r="CM365" s="44" t="e">
        <f>IF(AND(#REF!="",#REF!="",#REF!="",#REF!=""),"",SUM(#REF!,#REF!,#REF!,#REF!,#REF!))</f>
        <v>#REF!</v>
      </c>
      <c r="CN365" s="45" t="str">
        <f t="shared" si="69"/>
        <v/>
      </c>
      <c r="CO365" s="38" t="e">
        <f>IF(AND(#REF!="",#REF!="",#REF!="",#REF!=""),"",SUM(#REF!,#REF!,#REF!,#REF!))</f>
        <v>#REF!</v>
      </c>
      <c r="CP365" s="38" t="str">
        <f t="shared" si="58"/>
        <v/>
      </c>
    </row>
    <row r="366" spans="1:94" ht="24.75" customHeight="1">
      <c r="A366" s="37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19"/>
      <c r="AC366" s="20"/>
      <c r="AD366" s="20"/>
      <c r="AE366" s="8"/>
      <c r="AF366" s="62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25"/>
      <c r="AU366" s="8"/>
      <c r="AV366" s="57"/>
      <c r="AW366" s="60"/>
      <c r="AX366" s="8"/>
      <c r="AY366" s="14"/>
      <c r="AZ366" s="24"/>
      <c r="BA366" s="25"/>
      <c r="BB366" s="97"/>
      <c r="BC366" s="24"/>
      <c r="BD366" s="25"/>
      <c r="BE366" s="97"/>
      <c r="BF366" s="24"/>
      <c r="BG366" s="25"/>
      <c r="BH366" s="97"/>
      <c r="BI366" s="13" t="s">
        <v>447</v>
      </c>
      <c r="BJ366" s="109" t="s">
        <v>447</v>
      </c>
      <c r="BK366" s="1"/>
      <c r="BL366" s="1"/>
      <c r="BM366" s="1"/>
      <c r="BN366" s="1"/>
      <c r="BO366" s="1"/>
      <c r="CA366" s="29"/>
      <c r="CB366" s="44" t="str">
        <f t="shared" si="59"/>
        <v/>
      </c>
      <c r="CC366" s="45" t="str">
        <f t="shared" si="60"/>
        <v/>
      </c>
      <c r="CD366" s="45" t="str">
        <f t="shared" si="61"/>
        <v/>
      </c>
      <c r="CE366" s="44" t="str">
        <f t="shared" si="62"/>
        <v/>
      </c>
      <c r="CF366" s="45" t="str">
        <f t="shared" si="63"/>
        <v/>
      </c>
      <c r="CG366" s="44" t="e">
        <f>IF(AND(#REF!="",#REF!="",#REF!="",#REF!=""),"",SUM(#REF!,#REF!,#REF!,#REF!,#REF!))</f>
        <v>#REF!</v>
      </c>
      <c r="CH366" s="45" t="str">
        <f t="shared" si="64"/>
        <v/>
      </c>
      <c r="CI366" s="44" t="str">
        <f t="shared" si="65"/>
        <v/>
      </c>
      <c r="CJ366" s="45" t="str">
        <f t="shared" si="66"/>
        <v/>
      </c>
      <c r="CK366" s="44" t="str">
        <f t="shared" si="67"/>
        <v/>
      </c>
      <c r="CL366" s="45" t="str">
        <f t="shared" si="68"/>
        <v/>
      </c>
      <c r="CM366" s="44" t="e">
        <f>IF(AND(#REF!="",#REF!="",#REF!="",#REF!=""),"",SUM(#REF!,#REF!,#REF!,#REF!,#REF!))</f>
        <v>#REF!</v>
      </c>
      <c r="CN366" s="45" t="str">
        <f t="shared" si="69"/>
        <v/>
      </c>
      <c r="CO366" s="38" t="e">
        <f>IF(AND(#REF!="",#REF!="",#REF!="",#REF!=""),"",SUM(#REF!,#REF!,#REF!,#REF!))</f>
        <v>#REF!</v>
      </c>
      <c r="CP366" s="38" t="str">
        <f t="shared" si="58"/>
        <v/>
      </c>
    </row>
    <row r="367" spans="1:94" ht="24.75" customHeight="1">
      <c r="A367" s="37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19"/>
      <c r="AC367" s="20"/>
      <c r="AD367" s="20"/>
      <c r="AE367" s="8"/>
      <c r="AF367" s="62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25"/>
      <c r="AU367" s="8"/>
      <c r="AV367" s="57"/>
      <c r="AW367" s="60"/>
      <c r="AX367" s="8"/>
      <c r="AY367" s="14"/>
      <c r="AZ367" s="24"/>
      <c r="BA367" s="25"/>
      <c r="BB367" s="97"/>
      <c r="BC367" s="24"/>
      <c r="BD367" s="25"/>
      <c r="BE367" s="97"/>
      <c r="BF367" s="24"/>
      <c r="BG367" s="25"/>
      <c r="BH367" s="97"/>
      <c r="BI367" s="13" t="s">
        <v>447</v>
      </c>
      <c r="BJ367" s="109" t="s">
        <v>447</v>
      </c>
      <c r="BK367" s="1"/>
      <c r="BL367" s="1"/>
      <c r="BM367" s="1"/>
      <c r="BN367" s="1"/>
      <c r="BO367" s="1"/>
      <c r="CA367" s="29"/>
      <c r="CB367" s="44" t="str">
        <f t="shared" si="59"/>
        <v/>
      </c>
      <c r="CC367" s="45" t="str">
        <f t="shared" si="60"/>
        <v/>
      </c>
      <c r="CD367" s="45" t="str">
        <f t="shared" si="61"/>
        <v/>
      </c>
      <c r="CE367" s="44" t="str">
        <f t="shared" si="62"/>
        <v/>
      </c>
      <c r="CF367" s="45" t="str">
        <f t="shared" si="63"/>
        <v/>
      </c>
      <c r="CG367" s="44" t="e">
        <f>IF(AND(#REF!="",#REF!="",#REF!="",#REF!=""),"",SUM(#REF!,#REF!,#REF!,#REF!,#REF!))</f>
        <v>#REF!</v>
      </c>
      <c r="CH367" s="45" t="str">
        <f t="shared" si="64"/>
        <v/>
      </c>
      <c r="CI367" s="44" t="str">
        <f t="shared" si="65"/>
        <v/>
      </c>
      <c r="CJ367" s="45" t="str">
        <f t="shared" si="66"/>
        <v/>
      </c>
      <c r="CK367" s="44" t="str">
        <f t="shared" si="67"/>
        <v/>
      </c>
      <c r="CL367" s="45" t="str">
        <f t="shared" si="68"/>
        <v/>
      </c>
      <c r="CM367" s="44" t="e">
        <f>IF(AND(#REF!="",#REF!="",#REF!="",#REF!=""),"",SUM(#REF!,#REF!,#REF!,#REF!,#REF!))</f>
        <v>#REF!</v>
      </c>
      <c r="CN367" s="45" t="str">
        <f t="shared" si="69"/>
        <v/>
      </c>
      <c r="CO367" s="38" t="e">
        <f>IF(AND(#REF!="",#REF!="",#REF!="",#REF!=""),"",SUM(#REF!,#REF!,#REF!,#REF!))</f>
        <v>#REF!</v>
      </c>
      <c r="CP367" s="38" t="str">
        <f t="shared" si="58"/>
        <v/>
      </c>
    </row>
    <row r="368" spans="1:94" ht="24.75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19"/>
      <c r="AC368" s="20"/>
      <c r="AD368" s="20"/>
      <c r="AE368" s="8"/>
      <c r="AF368" s="62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25"/>
      <c r="AU368" s="8"/>
      <c r="AV368" s="57"/>
      <c r="AW368" s="60"/>
      <c r="AX368" s="8"/>
      <c r="AY368" s="14"/>
      <c r="AZ368" s="24"/>
      <c r="BA368" s="25"/>
      <c r="BB368" s="97"/>
      <c r="BC368" s="24"/>
      <c r="BD368" s="25"/>
      <c r="BE368" s="97"/>
      <c r="BF368" s="24"/>
      <c r="BG368" s="25"/>
      <c r="BH368" s="97"/>
      <c r="BI368" s="13" t="s">
        <v>447</v>
      </c>
      <c r="BJ368" s="109" t="s">
        <v>447</v>
      </c>
      <c r="BK368" s="1"/>
      <c r="BL368" s="1"/>
      <c r="BM368" s="1"/>
      <c r="BN368" s="1"/>
      <c r="BO368" s="1"/>
      <c r="CA368" s="29"/>
      <c r="CB368" s="44" t="str">
        <f t="shared" si="59"/>
        <v/>
      </c>
      <c r="CC368" s="45" t="str">
        <f t="shared" si="60"/>
        <v/>
      </c>
      <c r="CD368" s="45" t="str">
        <f t="shared" si="61"/>
        <v/>
      </c>
      <c r="CE368" s="44" t="str">
        <f t="shared" si="62"/>
        <v/>
      </c>
      <c r="CF368" s="45" t="str">
        <f t="shared" si="63"/>
        <v/>
      </c>
      <c r="CG368" s="44" t="e">
        <f>IF(AND(#REF!="",#REF!="",#REF!="",#REF!=""),"",SUM(#REF!,#REF!,#REF!,#REF!,#REF!))</f>
        <v>#REF!</v>
      </c>
      <c r="CH368" s="45" t="str">
        <f t="shared" si="64"/>
        <v/>
      </c>
      <c r="CI368" s="44" t="str">
        <f t="shared" si="65"/>
        <v/>
      </c>
      <c r="CJ368" s="45" t="str">
        <f t="shared" si="66"/>
        <v/>
      </c>
      <c r="CK368" s="44" t="str">
        <f t="shared" si="67"/>
        <v/>
      </c>
      <c r="CL368" s="45" t="str">
        <f t="shared" si="68"/>
        <v/>
      </c>
      <c r="CM368" s="44" t="e">
        <f>IF(AND(#REF!="",#REF!="",#REF!="",#REF!=""),"",SUM(#REF!,#REF!,#REF!,#REF!,#REF!))</f>
        <v>#REF!</v>
      </c>
      <c r="CN368" s="45" t="str">
        <f t="shared" si="69"/>
        <v/>
      </c>
      <c r="CO368" s="38" t="e">
        <f>IF(AND(#REF!="",#REF!="",#REF!="",#REF!=""),"",SUM(#REF!,#REF!,#REF!,#REF!))</f>
        <v>#REF!</v>
      </c>
      <c r="CP368" s="38" t="str">
        <f t="shared" si="58"/>
        <v/>
      </c>
    </row>
    <row r="369" spans="1:94" ht="24.75" customHeight="1">
      <c r="A369" s="37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19"/>
      <c r="AC369" s="20"/>
      <c r="AD369" s="20"/>
      <c r="AE369" s="8"/>
      <c r="AF369" s="62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25"/>
      <c r="AU369" s="8"/>
      <c r="AV369" s="57"/>
      <c r="AW369" s="60"/>
      <c r="AX369" s="8"/>
      <c r="AY369" s="14"/>
      <c r="AZ369" s="24"/>
      <c r="BA369" s="25"/>
      <c r="BB369" s="97"/>
      <c r="BC369" s="24"/>
      <c r="BD369" s="25"/>
      <c r="BE369" s="97"/>
      <c r="BF369" s="24"/>
      <c r="BG369" s="25"/>
      <c r="BH369" s="97"/>
      <c r="BI369" s="13" t="s">
        <v>447</v>
      </c>
      <c r="BJ369" s="109" t="s">
        <v>447</v>
      </c>
      <c r="BK369" s="1"/>
      <c r="BL369" s="1"/>
      <c r="BM369" s="1"/>
      <c r="BN369" s="1"/>
      <c r="BO369" s="1"/>
      <c r="CA369" s="29"/>
      <c r="CB369" s="44" t="str">
        <f t="shared" si="59"/>
        <v/>
      </c>
      <c r="CC369" s="45" t="str">
        <f t="shared" si="60"/>
        <v/>
      </c>
      <c r="CD369" s="45" t="str">
        <f t="shared" si="61"/>
        <v/>
      </c>
      <c r="CE369" s="44" t="str">
        <f t="shared" si="62"/>
        <v/>
      </c>
      <c r="CF369" s="45" t="str">
        <f t="shared" si="63"/>
        <v/>
      </c>
      <c r="CG369" s="44" t="e">
        <f>IF(AND(#REF!="",#REF!="",#REF!="",#REF!=""),"",SUM(#REF!,#REF!,#REF!,#REF!,#REF!))</f>
        <v>#REF!</v>
      </c>
      <c r="CH369" s="45" t="str">
        <f t="shared" si="64"/>
        <v/>
      </c>
      <c r="CI369" s="44" t="str">
        <f t="shared" si="65"/>
        <v/>
      </c>
      <c r="CJ369" s="45" t="str">
        <f t="shared" si="66"/>
        <v/>
      </c>
      <c r="CK369" s="44" t="str">
        <f t="shared" si="67"/>
        <v/>
      </c>
      <c r="CL369" s="45" t="str">
        <f t="shared" si="68"/>
        <v/>
      </c>
      <c r="CM369" s="44" t="e">
        <f>IF(AND(#REF!="",#REF!="",#REF!="",#REF!=""),"",SUM(#REF!,#REF!,#REF!,#REF!,#REF!))</f>
        <v>#REF!</v>
      </c>
      <c r="CN369" s="45" t="str">
        <f t="shared" si="69"/>
        <v/>
      </c>
      <c r="CO369" s="38" t="e">
        <f>IF(AND(#REF!="",#REF!="",#REF!="",#REF!=""),"",SUM(#REF!,#REF!,#REF!,#REF!))</f>
        <v>#REF!</v>
      </c>
      <c r="CP369" s="38" t="str">
        <f t="shared" si="58"/>
        <v/>
      </c>
    </row>
    <row r="370" spans="1:94" ht="24.75" customHeight="1">
      <c r="A370" s="37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19"/>
      <c r="AC370" s="20"/>
      <c r="AD370" s="20"/>
      <c r="AE370" s="8"/>
      <c r="AF370" s="62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25"/>
      <c r="AU370" s="8"/>
      <c r="AV370" s="57"/>
      <c r="AW370" s="60"/>
      <c r="AX370" s="8"/>
      <c r="AY370" s="14"/>
      <c r="AZ370" s="24"/>
      <c r="BA370" s="25"/>
      <c r="BB370" s="97"/>
      <c r="BC370" s="24"/>
      <c r="BD370" s="25"/>
      <c r="BE370" s="97"/>
      <c r="BF370" s="24"/>
      <c r="BG370" s="25"/>
      <c r="BH370" s="97"/>
      <c r="BI370" s="13" t="s">
        <v>447</v>
      </c>
      <c r="BJ370" s="109" t="s">
        <v>447</v>
      </c>
      <c r="BK370" s="1"/>
      <c r="BL370" s="1"/>
      <c r="BM370" s="1"/>
      <c r="BN370" s="1"/>
      <c r="BO370" s="1"/>
      <c r="CA370" s="29"/>
      <c r="CB370" s="44" t="str">
        <f t="shared" si="59"/>
        <v/>
      </c>
      <c r="CC370" s="45" t="str">
        <f t="shared" si="60"/>
        <v/>
      </c>
      <c r="CD370" s="45" t="str">
        <f t="shared" si="61"/>
        <v/>
      </c>
      <c r="CE370" s="44" t="str">
        <f t="shared" si="62"/>
        <v/>
      </c>
      <c r="CF370" s="45" t="str">
        <f t="shared" si="63"/>
        <v/>
      </c>
      <c r="CG370" s="44" t="e">
        <f>IF(AND(#REF!="",#REF!="",#REF!="",#REF!=""),"",SUM(#REF!,#REF!,#REF!,#REF!,#REF!))</f>
        <v>#REF!</v>
      </c>
      <c r="CH370" s="45" t="str">
        <f t="shared" si="64"/>
        <v/>
      </c>
      <c r="CI370" s="44" t="str">
        <f t="shared" si="65"/>
        <v/>
      </c>
      <c r="CJ370" s="45" t="str">
        <f t="shared" si="66"/>
        <v/>
      </c>
      <c r="CK370" s="44" t="str">
        <f t="shared" si="67"/>
        <v/>
      </c>
      <c r="CL370" s="45" t="str">
        <f t="shared" si="68"/>
        <v/>
      </c>
      <c r="CM370" s="44" t="e">
        <f>IF(AND(#REF!="",#REF!="",#REF!="",#REF!=""),"",SUM(#REF!,#REF!,#REF!,#REF!,#REF!))</f>
        <v>#REF!</v>
      </c>
      <c r="CN370" s="45" t="str">
        <f t="shared" si="69"/>
        <v/>
      </c>
      <c r="CO370" s="38" t="e">
        <f>IF(AND(#REF!="",#REF!="",#REF!="",#REF!=""),"",SUM(#REF!,#REF!,#REF!,#REF!))</f>
        <v>#REF!</v>
      </c>
      <c r="CP370" s="38" t="str">
        <f t="shared" si="58"/>
        <v/>
      </c>
    </row>
    <row r="371" spans="1:94" ht="24.75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19"/>
      <c r="AC371" s="20"/>
      <c r="AD371" s="20"/>
      <c r="AE371" s="8"/>
      <c r="AF371" s="62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25"/>
      <c r="AU371" s="8"/>
      <c r="AV371" s="57"/>
      <c r="AW371" s="60"/>
      <c r="AX371" s="8"/>
      <c r="AY371" s="14"/>
      <c r="AZ371" s="24"/>
      <c r="BA371" s="25"/>
      <c r="BB371" s="97"/>
      <c r="BC371" s="24"/>
      <c r="BD371" s="25"/>
      <c r="BE371" s="97"/>
      <c r="BF371" s="24"/>
      <c r="BG371" s="25"/>
      <c r="BH371" s="97"/>
      <c r="BI371" s="13" t="s">
        <v>447</v>
      </c>
      <c r="BJ371" s="109" t="s">
        <v>447</v>
      </c>
      <c r="BK371" s="1"/>
      <c r="BL371" s="1"/>
      <c r="BM371" s="1"/>
      <c r="BN371" s="1"/>
      <c r="BO371" s="1"/>
      <c r="CA371" s="29"/>
      <c r="CB371" s="44" t="str">
        <f t="shared" si="59"/>
        <v/>
      </c>
      <c r="CC371" s="45" t="str">
        <f t="shared" si="60"/>
        <v/>
      </c>
      <c r="CD371" s="45" t="str">
        <f t="shared" si="61"/>
        <v/>
      </c>
      <c r="CE371" s="44" t="str">
        <f t="shared" si="62"/>
        <v/>
      </c>
      <c r="CF371" s="45" t="str">
        <f t="shared" si="63"/>
        <v/>
      </c>
      <c r="CG371" s="44" t="e">
        <f>IF(AND(#REF!="",#REF!="",#REF!="",#REF!=""),"",SUM(#REF!,#REF!,#REF!,#REF!,#REF!))</f>
        <v>#REF!</v>
      </c>
      <c r="CH371" s="45" t="str">
        <f t="shared" si="64"/>
        <v/>
      </c>
      <c r="CI371" s="44" t="str">
        <f t="shared" si="65"/>
        <v/>
      </c>
      <c r="CJ371" s="45" t="str">
        <f t="shared" si="66"/>
        <v/>
      </c>
      <c r="CK371" s="44" t="str">
        <f t="shared" si="67"/>
        <v/>
      </c>
      <c r="CL371" s="45" t="str">
        <f t="shared" si="68"/>
        <v/>
      </c>
      <c r="CM371" s="44" t="e">
        <f>IF(AND(#REF!="",#REF!="",#REF!="",#REF!=""),"",SUM(#REF!,#REF!,#REF!,#REF!,#REF!))</f>
        <v>#REF!</v>
      </c>
      <c r="CN371" s="45" t="str">
        <f t="shared" si="69"/>
        <v/>
      </c>
      <c r="CO371" s="38" t="e">
        <f>IF(AND(#REF!="",#REF!="",#REF!="",#REF!=""),"",SUM(#REF!,#REF!,#REF!,#REF!))</f>
        <v>#REF!</v>
      </c>
      <c r="CP371" s="38" t="str">
        <f t="shared" si="58"/>
        <v/>
      </c>
    </row>
    <row r="372" spans="1:94" ht="24.75" customHeight="1">
      <c r="A372" s="37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19"/>
      <c r="AC372" s="20"/>
      <c r="AD372" s="20"/>
      <c r="AE372" s="8"/>
      <c r="AF372" s="62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25"/>
      <c r="AU372" s="8"/>
      <c r="AV372" s="57"/>
      <c r="AW372" s="60"/>
      <c r="AX372" s="8"/>
      <c r="AY372" s="14"/>
      <c r="AZ372" s="24"/>
      <c r="BA372" s="25"/>
      <c r="BB372" s="97"/>
      <c r="BC372" s="24"/>
      <c r="BD372" s="25"/>
      <c r="BE372" s="97"/>
      <c r="BF372" s="24"/>
      <c r="BG372" s="25"/>
      <c r="BH372" s="97"/>
      <c r="BI372" s="13" t="s">
        <v>447</v>
      </c>
      <c r="BJ372" s="109" t="s">
        <v>447</v>
      </c>
      <c r="BK372" s="1"/>
      <c r="BL372" s="1"/>
      <c r="BM372" s="1"/>
      <c r="BN372" s="1"/>
      <c r="BO372" s="1"/>
      <c r="CA372" s="29"/>
      <c r="CB372" s="44" t="str">
        <f t="shared" si="59"/>
        <v/>
      </c>
      <c r="CC372" s="45" t="str">
        <f t="shared" si="60"/>
        <v/>
      </c>
      <c r="CD372" s="45" t="str">
        <f t="shared" si="61"/>
        <v/>
      </c>
      <c r="CE372" s="44" t="str">
        <f t="shared" si="62"/>
        <v/>
      </c>
      <c r="CF372" s="45" t="str">
        <f t="shared" si="63"/>
        <v/>
      </c>
      <c r="CG372" s="44" t="e">
        <f>IF(AND(#REF!="",#REF!="",#REF!="",#REF!=""),"",SUM(#REF!,#REF!,#REF!,#REF!,#REF!))</f>
        <v>#REF!</v>
      </c>
      <c r="CH372" s="45" t="str">
        <f t="shared" si="64"/>
        <v/>
      </c>
      <c r="CI372" s="44" t="str">
        <f t="shared" si="65"/>
        <v/>
      </c>
      <c r="CJ372" s="45" t="str">
        <f t="shared" si="66"/>
        <v/>
      </c>
      <c r="CK372" s="44" t="str">
        <f t="shared" si="67"/>
        <v/>
      </c>
      <c r="CL372" s="45" t="str">
        <f t="shared" si="68"/>
        <v/>
      </c>
      <c r="CM372" s="44" t="e">
        <f>IF(AND(#REF!="",#REF!="",#REF!="",#REF!=""),"",SUM(#REF!,#REF!,#REF!,#REF!,#REF!))</f>
        <v>#REF!</v>
      </c>
      <c r="CN372" s="45" t="str">
        <f t="shared" si="69"/>
        <v/>
      </c>
      <c r="CO372" s="38" t="e">
        <f>IF(AND(#REF!="",#REF!="",#REF!="",#REF!=""),"",SUM(#REF!,#REF!,#REF!,#REF!))</f>
        <v>#REF!</v>
      </c>
      <c r="CP372" s="38" t="str">
        <f t="shared" si="58"/>
        <v/>
      </c>
    </row>
    <row r="373" spans="1:94" ht="24.75" customHeight="1">
      <c r="A373" s="37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19"/>
      <c r="AC373" s="20"/>
      <c r="AD373" s="20"/>
      <c r="AE373" s="8"/>
      <c r="AF373" s="62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25"/>
      <c r="AU373" s="8"/>
      <c r="AV373" s="57"/>
      <c r="AW373" s="60"/>
      <c r="AX373" s="8"/>
      <c r="AY373" s="14"/>
      <c r="AZ373" s="24"/>
      <c r="BA373" s="25"/>
      <c r="BB373" s="97"/>
      <c r="BC373" s="24"/>
      <c r="BD373" s="25"/>
      <c r="BE373" s="97"/>
      <c r="BF373" s="24"/>
      <c r="BG373" s="25"/>
      <c r="BH373" s="97"/>
      <c r="BI373" s="13" t="s">
        <v>447</v>
      </c>
      <c r="BJ373" s="109" t="s">
        <v>447</v>
      </c>
      <c r="BK373" s="1"/>
      <c r="BL373" s="1"/>
      <c r="BM373" s="1"/>
      <c r="BN373" s="1"/>
      <c r="BO373" s="1"/>
      <c r="CA373" s="29"/>
      <c r="CB373" s="44" t="str">
        <f t="shared" si="59"/>
        <v/>
      </c>
      <c r="CC373" s="45" t="str">
        <f t="shared" si="60"/>
        <v/>
      </c>
      <c r="CD373" s="45" t="str">
        <f t="shared" si="61"/>
        <v/>
      </c>
      <c r="CE373" s="44" t="str">
        <f t="shared" si="62"/>
        <v/>
      </c>
      <c r="CF373" s="45" t="str">
        <f t="shared" si="63"/>
        <v/>
      </c>
      <c r="CG373" s="44" t="e">
        <f>IF(AND(#REF!="",#REF!="",#REF!="",#REF!=""),"",SUM(#REF!,#REF!,#REF!,#REF!,#REF!))</f>
        <v>#REF!</v>
      </c>
      <c r="CH373" s="45" t="str">
        <f t="shared" si="64"/>
        <v/>
      </c>
      <c r="CI373" s="44" t="str">
        <f t="shared" si="65"/>
        <v/>
      </c>
      <c r="CJ373" s="45" t="str">
        <f t="shared" si="66"/>
        <v/>
      </c>
      <c r="CK373" s="44" t="str">
        <f t="shared" si="67"/>
        <v/>
      </c>
      <c r="CL373" s="45" t="str">
        <f t="shared" si="68"/>
        <v/>
      </c>
      <c r="CM373" s="44" t="e">
        <f>IF(AND(#REF!="",#REF!="",#REF!="",#REF!=""),"",SUM(#REF!,#REF!,#REF!,#REF!,#REF!))</f>
        <v>#REF!</v>
      </c>
      <c r="CN373" s="45" t="str">
        <f t="shared" si="69"/>
        <v/>
      </c>
      <c r="CO373" s="38" t="e">
        <f>IF(AND(#REF!="",#REF!="",#REF!="",#REF!=""),"",SUM(#REF!,#REF!,#REF!,#REF!))</f>
        <v>#REF!</v>
      </c>
      <c r="CP373" s="38" t="str">
        <f t="shared" si="58"/>
        <v/>
      </c>
    </row>
    <row r="374" spans="1:94" ht="24.75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19"/>
      <c r="AC374" s="20"/>
      <c r="AD374" s="20"/>
      <c r="AE374" s="8"/>
      <c r="AF374" s="62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25"/>
      <c r="AU374" s="8"/>
      <c r="AV374" s="57"/>
      <c r="AW374" s="60"/>
      <c r="AX374" s="8"/>
      <c r="AY374" s="14"/>
      <c r="AZ374" s="24"/>
      <c r="BA374" s="25"/>
      <c r="BB374" s="97"/>
      <c r="BC374" s="24"/>
      <c r="BD374" s="25"/>
      <c r="BE374" s="97"/>
      <c r="BF374" s="24"/>
      <c r="BG374" s="25"/>
      <c r="BH374" s="97"/>
      <c r="BI374" s="13" t="s">
        <v>447</v>
      </c>
      <c r="BJ374" s="109" t="s">
        <v>447</v>
      </c>
      <c r="BK374" s="1"/>
      <c r="BL374" s="1"/>
      <c r="BM374" s="1"/>
      <c r="BN374" s="1"/>
      <c r="BO374" s="1"/>
      <c r="CA374" s="29"/>
      <c r="CB374" s="44" t="str">
        <f t="shared" si="59"/>
        <v/>
      </c>
      <c r="CC374" s="45" t="str">
        <f t="shared" si="60"/>
        <v/>
      </c>
      <c r="CD374" s="45" t="str">
        <f t="shared" si="61"/>
        <v/>
      </c>
      <c r="CE374" s="44" t="str">
        <f t="shared" si="62"/>
        <v/>
      </c>
      <c r="CF374" s="45" t="str">
        <f t="shared" si="63"/>
        <v/>
      </c>
      <c r="CG374" s="44" t="e">
        <f>IF(AND(#REF!="",#REF!="",#REF!="",#REF!=""),"",SUM(#REF!,#REF!,#REF!,#REF!,#REF!))</f>
        <v>#REF!</v>
      </c>
      <c r="CH374" s="45" t="str">
        <f t="shared" si="64"/>
        <v/>
      </c>
      <c r="CI374" s="44" t="str">
        <f t="shared" si="65"/>
        <v/>
      </c>
      <c r="CJ374" s="45" t="str">
        <f t="shared" si="66"/>
        <v/>
      </c>
      <c r="CK374" s="44" t="str">
        <f t="shared" si="67"/>
        <v/>
      </c>
      <c r="CL374" s="45" t="str">
        <f t="shared" si="68"/>
        <v/>
      </c>
      <c r="CM374" s="44" t="e">
        <f>IF(AND(#REF!="",#REF!="",#REF!="",#REF!=""),"",SUM(#REF!,#REF!,#REF!,#REF!,#REF!))</f>
        <v>#REF!</v>
      </c>
      <c r="CN374" s="45" t="str">
        <f t="shared" si="69"/>
        <v/>
      </c>
      <c r="CO374" s="38" t="e">
        <f>IF(AND(#REF!="",#REF!="",#REF!="",#REF!=""),"",SUM(#REF!,#REF!,#REF!,#REF!))</f>
        <v>#REF!</v>
      </c>
      <c r="CP374" s="38" t="str">
        <f t="shared" si="58"/>
        <v/>
      </c>
    </row>
    <row r="375" spans="1:94" ht="24.75" customHeight="1">
      <c r="A375" s="37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19"/>
      <c r="AC375" s="20"/>
      <c r="AD375" s="20"/>
      <c r="AE375" s="8"/>
      <c r="AF375" s="62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25"/>
      <c r="AU375" s="8"/>
      <c r="AV375" s="57"/>
      <c r="AW375" s="60"/>
      <c r="AX375" s="8"/>
      <c r="AY375" s="14"/>
      <c r="AZ375" s="24"/>
      <c r="BA375" s="25"/>
      <c r="BB375" s="97"/>
      <c r="BC375" s="24"/>
      <c r="BD375" s="25"/>
      <c r="BE375" s="97"/>
      <c r="BF375" s="24"/>
      <c r="BG375" s="25"/>
      <c r="BH375" s="97"/>
      <c r="BI375" s="13" t="s">
        <v>447</v>
      </c>
      <c r="BJ375" s="109" t="s">
        <v>447</v>
      </c>
      <c r="BK375" s="1"/>
      <c r="BL375" s="1"/>
      <c r="BM375" s="1"/>
      <c r="BN375" s="1"/>
      <c r="BO375" s="1"/>
      <c r="CA375" s="29"/>
      <c r="CB375" s="44" t="str">
        <f t="shared" si="59"/>
        <v/>
      </c>
      <c r="CC375" s="45" t="str">
        <f t="shared" si="60"/>
        <v/>
      </c>
      <c r="CD375" s="45" t="str">
        <f t="shared" si="61"/>
        <v/>
      </c>
      <c r="CE375" s="44" t="str">
        <f t="shared" si="62"/>
        <v/>
      </c>
      <c r="CF375" s="45" t="str">
        <f t="shared" si="63"/>
        <v/>
      </c>
      <c r="CG375" s="44" t="e">
        <f>IF(AND(#REF!="",#REF!="",#REF!="",#REF!=""),"",SUM(#REF!,#REF!,#REF!,#REF!,#REF!))</f>
        <v>#REF!</v>
      </c>
      <c r="CH375" s="45" t="str">
        <f t="shared" si="64"/>
        <v/>
      </c>
      <c r="CI375" s="44" t="str">
        <f t="shared" si="65"/>
        <v/>
      </c>
      <c r="CJ375" s="45" t="str">
        <f t="shared" si="66"/>
        <v/>
      </c>
      <c r="CK375" s="44" t="str">
        <f t="shared" si="67"/>
        <v/>
      </c>
      <c r="CL375" s="45" t="str">
        <f t="shared" si="68"/>
        <v/>
      </c>
      <c r="CM375" s="44" t="e">
        <f>IF(AND(#REF!="",#REF!="",#REF!="",#REF!=""),"",SUM(#REF!,#REF!,#REF!,#REF!,#REF!))</f>
        <v>#REF!</v>
      </c>
      <c r="CN375" s="45" t="str">
        <f t="shared" si="69"/>
        <v/>
      </c>
      <c r="CO375" s="38" t="e">
        <f>IF(AND(#REF!="",#REF!="",#REF!="",#REF!=""),"",SUM(#REF!,#REF!,#REF!,#REF!))</f>
        <v>#REF!</v>
      </c>
      <c r="CP375" s="38" t="str">
        <f t="shared" si="58"/>
        <v/>
      </c>
    </row>
    <row r="376" spans="1:94" ht="24.75" customHeight="1">
      <c r="A376" s="37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19"/>
      <c r="AC376" s="20"/>
      <c r="AD376" s="20"/>
      <c r="AE376" s="8"/>
      <c r="AF376" s="62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25"/>
      <c r="AU376" s="8"/>
      <c r="AV376" s="57"/>
      <c r="AW376" s="60"/>
      <c r="AX376" s="8"/>
      <c r="AY376" s="14"/>
      <c r="AZ376" s="24"/>
      <c r="BA376" s="25"/>
      <c r="BB376" s="97"/>
      <c r="BC376" s="24"/>
      <c r="BD376" s="25"/>
      <c r="BE376" s="97"/>
      <c r="BF376" s="24"/>
      <c r="BG376" s="25"/>
      <c r="BH376" s="97"/>
      <c r="BI376" s="13" t="s">
        <v>447</v>
      </c>
      <c r="BJ376" s="109" t="s">
        <v>447</v>
      </c>
      <c r="BK376" s="1"/>
      <c r="BL376" s="1"/>
      <c r="BM376" s="1"/>
      <c r="BN376" s="1"/>
      <c r="BO376" s="1"/>
      <c r="CA376" s="29"/>
      <c r="CB376" s="44" t="str">
        <f t="shared" si="59"/>
        <v/>
      </c>
      <c r="CC376" s="45" t="str">
        <f t="shared" si="60"/>
        <v/>
      </c>
      <c r="CD376" s="45" t="str">
        <f t="shared" si="61"/>
        <v/>
      </c>
      <c r="CE376" s="44" t="str">
        <f t="shared" si="62"/>
        <v/>
      </c>
      <c r="CF376" s="45" t="str">
        <f t="shared" si="63"/>
        <v/>
      </c>
      <c r="CG376" s="44" t="e">
        <f>IF(AND(#REF!="",#REF!="",#REF!="",#REF!=""),"",SUM(#REF!,#REF!,#REF!,#REF!,#REF!))</f>
        <v>#REF!</v>
      </c>
      <c r="CH376" s="45" t="str">
        <f t="shared" si="64"/>
        <v/>
      </c>
      <c r="CI376" s="44" t="str">
        <f t="shared" si="65"/>
        <v/>
      </c>
      <c r="CJ376" s="45" t="str">
        <f t="shared" si="66"/>
        <v/>
      </c>
      <c r="CK376" s="44" t="str">
        <f t="shared" si="67"/>
        <v/>
      </c>
      <c r="CL376" s="45" t="str">
        <f t="shared" si="68"/>
        <v/>
      </c>
      <c r="CM376" s="44" t="e">
        <f>IF(AND(#REF!="",#REF!="",#REF!="",#REF!=""),"",SUM(#REF!,#REF!,#REF!,#REF!,#REF!))</f>
        <v>#REF!</v>
      </c>
      <c r="CN376" s="45" t="str">
        <f t="shared" si="69"/>
        <v/>
      </c>
      <c r="CO376" s="38" t="e">
        <f>IF(AND(#REF!="",#REF!="",#REF!="",#REF!=""),"",SUM(#REF!,#REF!,#REF!,#REF!))</f>
        <v>#REF!</v>
      </c>
      <c r="CP376" s="38" t="str">
        <f t="shared" si="58"/>
        <v/>
      </c>
    </row>
    <row r="377" spans="1:94" ht="24.75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19"/>
      <c r="AC377" s="20"/>
      <c r="AD377" s="20"/>
      <c r="AE377" s="8"/>
      <c r="AF377" s="62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25"/>
      <c r="AU377" s="8"/>
      <c r="AV377" s="57"/>
      <c r="AW377" s="60"/>
      <c r="AX377" s="8"/>
      <c r="AY377" s="14"/>
      <c r="AZ377" s="24"/>
      <c r="BA377" s="25"/>
      <c r="BB377" s="97"/>
      <c r="BC377" s="24"/>
      <c r="BD377" s="25"/>
      <c r="BE377" s="97"/>
      <c r="BF377" s="24"/>
      <c r="BG377" s="25"/>
      <c r="BH377" s="97"/>
      <c r="BI377" s="13" t="s">
        <v>447</v>
      </c>
      <c r="BJ377" s="109" t="s">
        <v>447</v>
      </c>
      <c r="BK377" s="1"/>
      <c r="BL377" s="1"/>
      <c r="BM377" s="1"/>
      <c r="BN377" s="1"/>
      <c r="BO377" s="1"/>
      <c r="CA377" s="29"/>
      <c r="CB377" s="44" t="str">
        <f t="shared" si="59"/>
        <v/>
      </c>
      <c r="CC377" s="45" t="str">
        <f t="shared" si="60"/>
        <v/>
      </c>
      <c r="CD377" s="45" t="str">
        <f t="shared" si="61"/>
        <v/>
      </c>
      <c r="CE377" s="44" t="str">
        <f t="shared" si="62"/>
        <v/>
      </c>
      <c r="CF377" s="45" t="str">
        <f t="shared" si="63"/>
        <v/>
      </c>
      <c r="CG377" s="44" t="e">
        <f>IF(AND(#REF!="",#REF!="",#REF!="",#REF!=""),"",SUM(#REF!,#REF!,#REF!,#REF!,#REF!))</f>
        <v>#REF!</v>
      </c>
      <c r="CH377" s="45" t="str">
        <f t="shared" si="64"/>
        <v/>
      </c>
      <c r="CI377" s="44" t="str">
        <f t="shared" si="65"/>
        <v/>
      </c>
      <c r="CJ377" s="45" t="str">
        <f t="shared" si="66"/>
        <v/>
      </c>
      <c r="CK377" s="44" t="str">
        <f t="shared" si="67"/>
        <v/>
      </c>
      <c r="CL377" s="45" t="str">
        <f t="shared" si="68"/>
        <v/>
      </c>
      <c r="CM377" s="44" t="e">
        <f>IF(AND(#REF!="",#REF!="",#REF!="",#REF!=""),"",SUM(#REF!,#REF!,#REF!,#REF!,#REF!))</f>
        <v>#REF!</v>
      </c>
      <c r="CN377" s="45" t="str">
        <f t="shared" si="69"/>
        <v/>
      </c>
      <c r="CO377" s="38" t="e">
        <f>IF(AND(#REF!="",#REF!="",#REF!="",#REF!=""),"",SUM(#REF!,#REF!,#REF!,#REF!))</f>
        <v>#REF!</v>
      </c>
      <c r="CP377" s="38" t="str">
        <f t="shared" si="58"/>
        <v/>
      </c>
    </row>
    <row r="378" spans="1:94" ht="24.75" customHeight="1">
      <c r="A378" s="37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19"/>
      <c r="AC378" s="20"/>
      <c r="AD378" s="20"/>
      <c r="AE378" s="8"/>
      <c r="AF378" s="62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25"/>
      <c r="AU378" s="8"/>
      <c r="AV378" s="57"/>
      <c r="AW378" s="60"/>
      <c r="AX378" s="8"/>
      <c r="AY378" s="14"/>
      <c r="AZ378" s="24"/>
      <c r="BA378" s="25"/>
      <c r="BB378" s="97"/>
      <c r="BC378" s="24"/>
      <c r="BD378" s="25"/>
      <c r="BE378" s="97"/>
      <c r="BF378" s="24"/>
      <c r="BG378" s="25"/>
      <c r="BH378" s="97"/>
      <c r="BI378" s="13" t="s">
        <v>447</v>
      </c>
      <c r="BJ378" s="109" t="s">
        <v>447</v>
      </c>
      <c r="BK378" s="1"/>
      <c r="BL378" s="1"/>
      <c r="BM378" s="1"/>
      <c r="BN378" s="1"/>
      <c r="BO378" s="1"/>
      <c r="CA378" s="29"/>
      <c r="CB378" s="44" t="str">
        <f t="shared" si="59"/>
        <v/>
      </c>
      <c r="CC378" s="45" t="str">
        <f t="shared" si="60"/>
        <v/>
      </c>
      <c r="CD378" s="45" t="str">
        <f t="shared" si="61"/>
        <v/>
      </c>
      <c r="CE378" s="44" t="str">
        <f t="shared" si="62"/>
        <v/>
      </c>
      <c r="CF378" s="45" t="str">
        <f t="shared" si="63"/>
        <v/>
      </c>
      <c r="CG378" s="44" t="e">
        <f>IF(AND(#REF!="",#REF!="",#REF!="",#REF!=""),"",SUM(#REF!,#REF!,#REF!,#REF!,#REF!))</f>
        <v>#REF!</v>
      </c>
      <c r="CH378" s="45" t="str">
        <f t="shared" si="64"/>
        <v/>
      </c>
      <c r="CI378" s="44" t="str">
        <f t="shared" si="65"/>
        <v/>
      </c>
      <c r="CJ378" s="45" t="str">
        <f t="shared" si="66"/>
        <v/>
      </c>
      <c r="CK378" s="44" t="str">
        <f t="shared" si="67"/>
        <v/>
      </c>
      <c r="CL378" s="45" t="str">
        <f t="shared" si="68"/>
        <v/>
      </c>
      <c r="CM378" s="44" t="e">
        <f>IF(AND(#REF!="",#REF!="",#REF!="",#REF!=""),"",SUM(#REF!,#REF!,#REF!,#REF!,#REF!))</f>
        <v>#REF!</v>
      </c>
      <c r="CN378" s="45" t="str">
        <f t="shared" si="69"/>
        <v/>
      </c>
      <c r="CO378" s="38" t="e">
        <f>IF(AND(#REF!="",#REF!="",#REF!="",#REF!=""),"",SUM(#REF!,#REF!,#REF!,#REF!))</f>
        <v>#REF!</v>
      </c>
      <c r="CP378" s="38" t="str">
        <f t="shared" si="58"/>
        <v/>
      </c>
    </row>
    <row r="379" spans="1:94" ht="24.75" customHeight="1">
      <c r="A379" s="37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19"/>
      <c r="AC379" s="20"/>
      <c r="AD379" s="20"/>
      <c r="AE379" s="8"/>
      <c r="AF379" s="62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25"/>
      <c r="AU379" s="8"/>
      <c r="AV379" s="57"/>
      <c r="AW379" s="60"/>
      <c r="AX379" s="8"/>
      <c r="AY379" s="14"/>
      <c r="AZ379" s="24"/>
      <c r="BA379" s="25"/>
      <c r="BB379" s="97"/>
      <c r="BC379" s="24"/>
      <c r="BD379" s="25"/>
      <c r="BE379" s="97"/>
      <c r="BF379" s="24"/>
      <c r="BG379" s="25"/>
      <c r="BH379" s="97"/>
      <c r="BI379" s="13" t="s">
        <v>447</v>
      </c>
      <c r="BJ379" s="109" t="s">
        <v>447</v>
      </c>
      <c r="BK379" s="1"/>
      <c r="BL379" s="1"/>
      <c r="BM379" s="1"/>
      <c r="BN379" s="1"/>
      <c r="BO379" s="1"/>
      <c r="CA379" s="29"/>
      <c r="CB379" s="44" t="str">
        <f t="shared" si="59"/>
        <v/>
      </c>
      <c r="CC379" s="45" t="str">
        <f t="shared" si="60"/>
        <v/>
      </c>
      <c r="CD379" s="45" t="str">
        <f t="shared" si="61"/>
        <v/>
      </c>
      <c r="CE379" s="44" t="str">
        <f t="shared" si="62"/>
        <v/>
      </c>
      <c r="CF379" s="45" t="str">
        <f t="shared" si="63"/>
        <v/>
      </c>
      <c r="CG379" s="44" t="e">
        <f>IF(AND(#REF!="",#REF!="",#REF!="",#REF!=""),"",SUM(#REF!,#REF!,#REF!,#REF!,#REF!))</f>
        <v>#REF!</v>
      </c>
      <c r="CH379" s="45" t="str">
        <f t="shared" si="64"/>
        <v/>
      </c>
      <c r="CI379" s="44" t="str">
        <f t="shared" si="65"/>
        <v/>
      </c>
      <c r="CJ379" s="45" t="str">
        <f t="shared" si="66"/>
        <v/>
      </c>
      <c r="CK379" s="44" t="str">
        <f t="shared" si="67"/>
        <v/>
      </c>
      <c r="CL379" s="45" t="str">
        <f t="shared" si="68"/>
        <v/>
      </c>
      <c r="CM379" s="44" t="e">
        <f>IF(AND(#REF!="",#REF!="",#REF!="",#REF!=""),"",SUM(#REF!,#REF!,#REF!,#REF!,#REF!))</f>
        <v>#REF!</v>
      </c>
      <c r="CN379" s="45" t="str">
        <f t="shared" si="69"/>
        <v/>
      </c>
      <c r="CO379" s="38" t="e">
        <f>IF(AND(#REF!="",#REF!="",#REF!="",#REF!=""),"",SUM(#REF!,#REF!,#REF!,#REF!))</f>
        <v>#REF!</v>
      </c>
      <c r="CP379" s="38" t="str">
        <f t="shared" si="58"/>
        <v/>
      </c>
    </row>
    <row r="380" spans="1:94" ht="24.75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19"/>
      <c r="AC380" s="20"/>
      <c r="AD380" s="20"/>
      <c r="AE380" s="8"/>
      <c r="AF380" s="62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25"/>
      <c r="AU380" s="8"/>
      <c r="AV380" s="57"/>
      <c r="AW380" s="60"/>
      <c r="AX380" s="8"/>
      <c r="AY380" s="14"/>
      <c r="AZ380" s="24"/>
      <c r="BA380" s="25"/>
      <c r="BB380" s="97"/>
      <c r="BC380" s="24"/>
      <c r="BD380" s="25"/>
      <c r="BE380" s="97"/>
      <c r="BF380" s="24"/>
      <c r="BG380" s="25"/>
      <c r="BH380" s="97"/>
      <c r="BI380" s="13" t="s">
        <v>447</v>
      </c>
      <c r="BJ380" s="109" t="s">
        <v>447</v>
      </c>
      <c r="BK380" s="1"/>
      <c r="BL380" s="1"/>
      <c r="BM380" s="1"/>
      <c r="BN380" s="1"/>
      <c r="BO380" s="1"/>
      <c r="CA380" s="29"/>
      <c r="CB380" s="44" t="str">
        <f t="shared" si="59"/>
        <v/>
      </c>
      <c r="CC380" s="45" t="str">
        <f t="shared" si="60"/>
        <v/>
      </c>
      <c r="CD380" s="45" t="str">
        <f t="shared" si="61"/>
        <v/>
      </c>
      <c r="CE380" s="44" t="str">
        <f t="shared" si="62"/>
        <v/>
      </c>
      <c r="CF380" s="45" t="str">
        <f t="shared" si="63"/>
        <v/>
      </c>
      <c r="CG380" s="44" t="e">
        <f>IF(AND(#REF!="",#REF!="",#REF!="",#REF!=""),"",SUM(#REF!,#REF!,#REF!,#REF!,#REF!))</f>
        <v>#REF!</v>
      </c>
      <c r="CH380" s="45" t="str">
        <f t="shared" si="64"/>
        <v/>
      </c>
      <c r="CI380" s="44" t="str">
        <f t="shared" si="65"/>
        <v/>
      </c>
      <c r="CJ380" s="45" t="str">
        <f t="shared" si="66"/>
        <v/>
      </c>
      <c r="CK380" s="44" t="str">
        <f t="shared" si="67"/>
        <v/>
      </c>
      <c r="CL380" s="45" t="str">
        <f t="shared" si="68"/>
        <v/>
      </c>
      <c r="CM380" s="44" t="e">
        <f>IF(AND(#REF!="",#REF!="",#REF!="",#REF!=""),"",SUM(#REF!,#REF!,#REF!,#REF!,#REF!))</f>
        <v>#REF!</v>
      </c>
      <c r="CN380" s="45" t="str">
        <f t="shared" si="69"/>
        <v/>
      </c>
      <c r="CO380" s="38" t="e">
        <f>IF(AND(#REF!="",#REF!="",#REF!="",#REF!=""),"",SUM(#REF!,#REF!,#REF!,#REF!))</f>
        <v>#REF!</v>
      </c>
      <c r="CP380" s="38" t="str">
        <f t="shared" si="58"/>
        <v/>
      </c>
    </row>
    <row r="381" spans="1:94" ht="24.75" customHeight="1">
      <c r="A381" s="37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19"/>
      <c r="AC381" s="20"/>
      <c r="AD381" s="20"/>
      <c r="AE381" s="8"/>
      <c r="AF381" s="62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25"/>
      <c r="AU381" s="8"/>
      <c r="AV381" s="57"/>
      <c r="AW381" s="60"/>
      <c r="AX381" s="8"/>
      <c r="AY381" s="14"/>
      <c r="AZ381" s="24"/>
      <c r="BA381" s="25"/>
      <c r="BB381" s="97"/>
      <c r="BC381" s="24"/>
      <c r="BD381" s="25"/>
      <c r="BE381" s="97"/>
      <c r="BF381" s="24"/>
      <c r="BG381" s="25"/>
      <c r="BH381" s="97"/>
      <c r="BI381" s="13" t="s">
        <v>447</v>
      </c>
      <c r="BJ381" s="109" t="s">
        <v>447</v>
      </c>
      <c r="BK381" s="1"/>
      <c r="BL381" s="1"/>
      <c r="BM381" s="1"/>
      <c r="BN381" s="1"/>
      <c r="BO381" s="1"/>
      <c r="CA381" s="29"/>
      <c r="CB381" s="44" t="str">
        <f t="shared" si="59"/>
        <v/>
      </c>
      <c r="CC381" s="45" t="str">
        <f t="shared" si="60"/>
        <v/>
      </c>
      <c r="CD381" s="45" t="str">
        <f t="shared" si="61"/>
        <v/>
      </c>
      <c r="CE381" s="44" t="str">
        <f t="shared" si="62"/>
        <v/>
      </c>
      <c r="CF381" s="45" t="str">
        <f t="shared" si="63"/>
        <v/>
      </c>
      <c r="CG381" s="44" t="e">
        <f>IF(AND(#REF!="",#REF!="",#REF!="",#REF!=""),"",SUM(#REF!,#REF!,#REF!,#REF!,#REF!))</f>
        <v>#REF!</v>
      </c>
      <c r="CH381" s="45" t="str">
        <f t="shared" si="64"/>
        <v/>
      </c>
      <c r="CI381" s="44" t="str">
        <f t="shared" si="65"/>
        <v/>
      </c>
      <c r="CJ381" s="45" t="str">
        <f t="shared" si="66"/>
        <v/>
      </c>
      <c r="CK381" s="44" t="str">
        <f t="shared" si="67"/>
        <v/>
      </c>
      <c r="CL381" s="45" t="str">
        <f t="shared" si="68"/>
        <v/>
      </c>
      <c r="CM381" s="44" t="e">
        <f>IF(AND(#REF!="",#REF!="",#REF!="",#REF!=""),"",SUM(#REF!,#REF!,#REF!,#REF!,#REF!))</f>
        <v>#REF!</v>
      </c>
      <c r="CN381" s="45" t="str">
        <f t="shared" si="69"/>
        <v/>
      </c>
      <c r="CO381" s="38" t="e">
        <f>IF(AND(#REF!="",#REF!="",#REF!="",#REF!=""),"",SUM(#REF!,#REF!,#REF!,#REF!))</f>
        <v>#REF!</v>
      </c>
      <c r="CP381" s="38" t="str">
        <f t="shared" si="58"/>
        <v/>
      </c>
    </row>
    <row r="382" spans="1:94" ht="24.75" customHeight="1">
      <c r="A382" s="37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19"/>
      <c r="AC382" s="20"/>
      <c r="AD382" s="20"/>
      <c r="AE382" s="8"/>
      <c r="AF382" s="62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25"/>
      <c r="AU382" s="8"/>
      <c r="AV382" s="57"/>
      <c r="AW382" s="60"/>
      <c r="AX382" s="8"/>
      <c r="AY382" s="14"/>
      <c r="AZ382" s="24"/>
      <c r="BA382" s="25"/>
      <c r="BB382" s="97"/>
      <c r="BC382" s="24"/>
      <c r="BD382" s="25"/>
      <c r="BE382" s="97"/>
      <c r="BF382" s="24"/>
      <c r="BG382" s="25"/>
      <c r="BH382" s="97"/>
      <c r="BI382" s="13" t="s">
        <v>447</v>
      </c>
      <c r="BJ382" s="109" t="s">
        <v>447</v>
      </c>
      <c r="BK382" s="1"/>
      <c r="BL382" s="1"/>
      <c r="BM382" s="1"/>
      <c r="BN382" s="1"/>
      <c r="BO382" s="1"/>
      <c r="CA382" s="29"/>
      <c r="CB382" s="44" t="str">
        <f t="shared" si="59"/>
        <v/>
      </c>
      <c r="CC382" s="45" t="str">
        <f t="shared" si="60"/>
        <v/>
      </c>
      <c r="CD382" s="45" t="str">
        <f t="shared" si="61"/>
        <v/>
      </c>
      <c r="CE382" s="44" t="str">
        <f t="shared" si="62"/>
        <v/>
      </c>
      <c r="CF382" s="45" t="str">
        <f t="shared" si="63"/>
        <v/>
      </c>
      <c r="CG382" s="44" t="e">
        <f>IF(AND(#REF!="",#REF!="",#REF!="",#REF!=""),"",SUM(#REF!,#REF!,#REF!,#REF!,#REF!))</f>
        <v>#REF!</v>
      </c>
      <c r="CH382" s="45" t="str">
        <f t="shared" si="64"/>
        <v/>
      </c>
      <c r="CI382" s="44" t="str">
        <f t="shared" si="65"/>
        <v/>
      </c>
      <c r="CJ382" s="45" t="str">
        <f t="shared" si="66"/>
        <v/>
      </c>
      <c r="CK382" s="44" t="str">
        <f t="shared" si="67"/>
        <v/>
      </c>
      <c r="CL382" s="45" t="str">
        <f t="shared" si="68"/>
        <v/>
      </c>
      <c r="CM382" s="44" t="e">
        <f>IF(AND(#REF!="",#REF!="",#REF!="",#REF!=""),"",SUM(#REF!,#REF!,#REF!,#REF!,#REF!))</f>
        <v>#REF!</v>
      </c>
      <c r="CN382" s="45" t="str">
        <f t="shared" si="69"/>
        <v/>
      </c>
      <c r="CO382" s="38" t="e">
        <f>IF(AND(#REF!="",#REF!="",#REF!="",#REF!=""),"",SUM(#REF!,#REF!,#REF!,#REF!))</f>
        <v>#REF!</v>
      </c>
      <c r="CP382" s="38" t="str">
        <f t="shared" si="58"/>
        <v/>
      </c>
    </row>
    <row r="383" spans="1:94" ht="24.75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19"/>
      <c r="AC383" s="20"/>
      <c r="AD383" s="20"/>
      <c r="AE383" s="8"/>
      <c r="AF383" s="62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25"/>
      <c r="AU383" s="8"/>
      <c r="AV383" s="57"/>
      <c r="AW383" s="60"/>
      <c r="AX383" s="8"/>
      <c r="AY383" s="14"/>
      <c r="AZ383" s="24"/>
      <c r="BA383" s="25"/>
      <c r="BB383" s="97"/>
      <c r="BC383" s="24"/>
      <c r="BD383" s="25"/>
      <c r="BE383" s="97"/>
      <c r="BF383" s="24"/>
      <c r="BG383" s="25"/>
      <c r="BH383" s="97"/>
      <c r="BI383" s="13" t="s">
        <v>447</v>
      </c>
      <c r="BJ383" s="109" t="s">
        <v>447</v>
      </c>
      <c r="BK383" s="1"/>
      <c r="BL383" s="1"/>
      <c r="BM383" s="1"/>
      <c r="BN383" s="1"/>
      <c r="BO383" s="1"/>
      <c r="CA383" s="29"/>
      <c r="CB383" s="44" t="str">
        <f t="shared" si="59"/>
        <v/>
      </c>
      <c r="CC383" s="45" t="str">
        <f t="shared" si="60"/>
        <v/>
      </c>
      <c r="CD383" s="45" t="str">
        <f t="shared" si="61"/>
        <v/>
      </c>
      <c r="CE383" s="44" t="str">
        <f t="shared" si="62"/>
        <v/>
      </c>
      <c r="CF383" s="45" t="str">
        <f t="shared" si="63"/>
        <v/>
      </c>
      <c r="CG383" s="44" t="e">
        <f>IF(AND(#REF!="",#REF!="",#REF!="",#REF!=""),"",SUM(#REF!,#REF!,#REF!,#REF!,#REF!))</f>
        <v>#REF!</v>
      </c>
      <c r="CH383" s="45" t="str">
        <f t="shared" si="64"/>
        <v/>
      </c>
      <c r="CI383" s="44" t="str">
        <f t="shared" si="65"/>
        <v/>
      </c>
      <c r="CJ383" s="45" t="str">
        <f t="shared" si="66"/>
        <v/>
      </c>
      <c r="CK383" s="44" t="str">
        <f t="shared" si="67"/>
        <v/>
      </c>
      <c r="CL383" s="45" t="str">
        <f t="shared" si="68"/>
        <v/>
      </c>
      <c r="CM383" s="44" t="e">
        <f>IF(AND(#REF!="",#REF!="",#REF!="",#REF!=""),"",SUM(#REF!,#REF!,#REF!,#REF!,#REF!))</f>
        <v>#REF!</v>
      </c>
      <c r="CN383" s="45" t="str">
        <f t="shared" si="69"/>
        <v/>
      </c>
      <c r="CO383" s="38" t="e">
        <f>IF(AND(#REF!="",#REF!="",#REF!="",#REF!=""),"",SUM(#REF!,#REF!,#REF!,#REF!))</f>
        <v>#REF!</v>
      </c>
      <c r="CP383" s="38" t="str">
        <f t="shared" ref="CP383:CP407" si="70">IFERROR(IF(CO383="","",IF($CO$5=100,ROUNDUP(CO383*20%,0),IF($CO$5=86,ROUNDUP((CO383/$CO$5)*$CP$5,0),IF($CO$5=66,ROUNDUP((CO383/$CO$5)*$CP$5,0),"")))),"")</f>
        <v/>
      </c>
    </row>
    <row r="384" spans="1:94" ht="24.75" customHeight="1">
      <c r="A384" s="37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19"/>
      <c r="AC384" s="20"/>
      <c r="AD384" s="20"/>
      <c r="AE384" s="8"/>
      <c r="AF384" s="62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25"/>
      <c r="AU384" s="8"/>
      <c r="AV384" s="57"/>
      <c r="AW384" s="60"/>
      <c r="AX384" s="8"/>
      <c r="AY384" s="14"/>
      <c r="AZ384" s="24"/>
      <c r="BA384" s="25"/>
      <c r="BB384" s="97"/>
      <c r="BC384" s="24"/>
      <c r="BD384" s="25"/>
      <c r="BE384" s="97"/>
      <c r="BF384" s="24"/>
      <c r="BG384" s="25"/>
      <c r="BH384" s="97"/>
      <c r="BI384" s="13" t="s">
        <v>447</v>
      </c>
      <c r="BJ384" s="109" t="s">
        <v>447</v>
      </c>
      <c r="BK384" s="1"/>
      <c r="BL384" s="1"/>
      <c r="BM384" s="1"/>
      <c r="BN384" s="1"/>
      <c r="BO384" s="1"/>
      <c r="CA384" s="29"/>
      <c r="CB384" s="44" t="str">
        <f t="shared" si="59"/>
        <v/>
      </c>
      <c r="CC384" s="45" t="str">
        <f t="shared" si="60"/>
        <v/>
      </c>
      <c r="CD384" s="45" t="str">
        <f t="shared" si="61"/>
        <v/>
      </c>
      <c r="CE384" s="44" t="str">
        <f t="shared" si="62"/>
        <v/>
      </c>
      <c r="CF384" s="45" t="str">
        <f t="shared" si="63"/>
        <v/>
      </c>
      <c r="CG384" s="44" t="e">
        <f>IF(AND(#REF!="",#REF!="",#REF!="",#REF!=""),"",SUM(#REF!,#REF!,#REF!,#REF!,#REF!))</f>
        <v>#REF!</v>
      </c>
      <c r="CH384" s="45" t="str">
        <f t="shared" si="64"/>
        <v/>
      </c>
      <c r="CI384" s="44" t="str">
        <f t="shared" si="65"/>
        <v/>
      </c>
      <c r="CJ384" s="45" t="str">
        <f t="shared" si="66"/>
        <v/>
      </c>
      <c r="CK384" s="44" t="str">
        <f t="shared" si="67"/>
        <v/>
      </c>
      <c r="CL384" s="45" t="str">
        <f t="shared" si="68"/>
        <v/>
      </c>
      <c r="CM384" s="44" t="e">
        <f>IF(AND(#REF!="",#REF!="",#REF!="",#REF!=""),"",SUM(#REF!,#REF!,#REF!,#REF!,#REF!))</f>
        <v>#REF!</v>
      </c>
      <c r="CN384" s="45" t="str">
        <f t="shared" si="69"/>
        <v/>
      </c>
      <c r="CO384" s="38" t="e">
        <f>IF(AND(#REF!="",#REF!="",#REF!="",#REF!=""),"",SUM(#REF!,#REF!,#REF!,#REF!))</f>
        <v>#REF!</v>
      </c>
      <c r="CP384" s="38" t="str">
        <f t="shared" si="70"/>
        <v/>
      </c>
    </row>
    <row r="385" spans="1:94" ht="24.75" customHeight="1">
      <c r="A385" s="37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19"/>
      <c r="AC385" s="20"/>
      <c r="AD385" s="20"/>
      <c r="AE385" s="8"/>
      <c r="AF385" s="62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25"/>
      <c r="AU385" s="8"/>
      <c r="AV385" s="57"/>
      <c r="AW385" s="60"/>
      <c r="AX385" s="8"/>
      <c r="AY385" s="14"/>
      <c r="AZ385" s="24"/>
      <c r="BA385" s="25"/>
      <c r="BB385" s="97"/>
      <c r="BC385" s="24"/>
      <c r="BD385" s="25"/>
      <c r="BE385" s="97"/>
      <c r="BF385" s="24"/>
      <c r="BG385" s="25"/>
      <c r="BH385" s="97"/>
      <c r="BI385" s="13" t="s">
        <v>447</v>
      </c>
      <c r="BJ385" s="109" t="s">
        <v>447</v>
      </c>
      <c r="BK385" s="1"/>
      <c r="BL385" s="1"/>
      <c r="BM385" s="1"/>
      <c r="BN385" s="1"/>
      <c r="BO385" s="1"/>
      <c r="CA385" s="29"/>
      <c r="CB385" s="44" t="str">
        <f t="shared" si="59"/>
        <v/>
      </c>
      <c r="CC385" s="45" t="str">
        <f t="shared" si="60"/>
        <v/>
      </c>
      <c r="CD385" s="45" t="str">
        <f t="shared" si="61"/>
        <v/>
      </c>
      <c r="CE385" s="44" t="str">
        <f t="shared" si="62"/>
        <v/>
      </c>
      <c r="CF385" s="45" t="str">
        <f t="shared" si="63"/>
        <v/>
      </c>
      <c r="CG385" s="44" t="e">
        <f>IF(AND(#REF!="",#REF!="",#REF!="",#REF!=""),"",SUM(#REF!,#REF!,#REF!,#REF!,#REF!))</f>
        <v>#REF!</v>
      </c>
      <c r="CH385" s="45" t="str">
        <f t="shared" si="64"/>
        <v/>
      </c>
      <c r="CI385" s="44" t="str">
        <f t="shared" si="65"/>
        <v/>
      </c>
      <c r="CJ385" s="45" t="str">
        <f t="shared" si="66"/>
        <v/>
      </c>
      <c r="CK385" s="44" t="str">
        <f t="shared" si="67"/>
        <v/>
      </c>
      <c r="CL385" s="45" t="str">
        <f t="shared" si="68"/>
        <v/>
      </c>
      <c r="CM385" s="44" t="e">
        <f>IF(AND(#REF!="",#REF!="",#REF!="",#REF!=""),"",SUM(#REF!,#REF!,#REF!,#REF!,#REF!))</f>
        <v>#REF!</v>
      </c>
      <c r="CN385" s="45" t="str">
        <f t="shared" si="69"/>
        <v/>
      </c>
      <c r="CO385" s="38" t="e">
        <f>IF(AND(#REF!="",#REF!="",#REF!="",#REF!=""),"",SUM(#REF!,#REF!,#REF!,#REF!))</f>
        <v>#REF!</v>
      </c>
      <c r="CP385" s="38" t="str">
        <f t="shared" si="70"/>
        <v/>
      </c>
    </row>
    <row r="386" spans="1:94" ht="24.75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19"/>
      <c r="AC386" s="20"/>
      <c r="AD386" s="20"/>
      <c r="AE386" s="8"/>
      <c r="AF386" s="62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25"/>
      <c r="AU386" s="8"/>
      <c r="AV386" s="57"/>
      <c r="AW386" s="60"/>
      <c r="AX386" s="8"/>
      <c r="AY386" s="14"/>
      <c r="AZ386" s="24"/>
      <c r="BA386" s="25"/>
      <c r="BB386" s="97"/>
      <c r="BC386" s="24"/>
      <c r="BD386" s="25"/>
      <c r="BE386" s="97"/>
      <c r="BF386" s="24"/>
      <c r="BG386" s="25"/>
      <c r="BH386" s="97"/>
      <c r="BI386" s="13" t="s">
        <v>447</v>
      </c>
      <c r="BJ386" s="109" t="s">
        <v>447</v>
      </c>
      <c r="BK386" s="1"/>
      <c r="BL386" s="1"/>
      <c r="BM386" s="1"/>
      <c r="BN386" s="1"/>
      <c r="BO386" s="1"/>
      <c r="CA386" s="29"/>
      <c r="CB386" s="44" t="str">
        <f t="shared" si="59"/>
        <v/>
      </c>
      <c r="CC386" s="45" t="str">
        <f t="shared" si="60"/>
        <v/>
      </c>
      <c r="CD386" s="45" t="str">
        <f t="shared" si="61"/>
        <v/>
      </c>
      <c r="CE386" s="44" t="str">
        <f t="shared" si="62"/>
        <v/>
      </c>
      <c r="CF386" s="45" t="str">
        <f t="shared" si="63"/>
        <v/>
      </c>
      <c r="CG386" s="44" t="e">
        <f>IF(AND(#REF!="",#REF!="",#REF!="",#REF!=""),"",SUM(#REF!,#REF!,#REF!,#REF!,#REF!))</f>
        <v>#REF!</v>
      </c>
      <c r="CH386" s="45" t="str">
        <f t="shared" si="64"/>
        <v/>
      </c>
      <c r="CI386" s="44" t="str">
        <f t="shared" si="65"/>
        <v/>
      </c>
      <c r="CJ386" s="45" t="str">
        <f t="shared" si="66"/>
        <v/>
      </c>
      <c r="CK386" s="44" t="str">
        <f t="shared" si="67"/>
        <v/>
      </c>
      <c r="CL386" s="45" t="str">
        <f t="shared" si="68"/>
        <v/>
      </c>
      <c r="CM386" s="44" t="e">
        <f>IF(AND(#REF!="",#REF!="",#REF!="",#REF!=""),"",SUM(#REF!,#REF!,#REF!,#REF!,#REF!))</f>
        <v>#REF!</v>
      </c>
      <c r="CN386" s="45" t="str">
        <f t="shared" si="69"/>
        <v/>
      </c>
      <c r="CO386" s="38" t="e">
        <f>IF(AND(#REF!="",#REF!="",#REF!="",#REF!=""),"",SUM(#REF!,#REF!,#REF!,#REF!))</f>
        <v>#REF!</v>
      </c>
      <c r="CP386" s="38" t="str">
        <f t="shared" si="70"/>
        <v/>
      </c>
    </row>
    <row r="387" spans="1:94" ht="24.75" customHeight="1">
      <c r="A387" s="37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19"/>
      <c r="AC387" s="20"/>
      <c r="AD387" s="20"/>
      <c r="AE387" s="8"/>
      <c r="AF387" s="62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25"/>
      <c r="AU387" s="8"/>
      <c r="AV387" s="57"/>
      <c r="AW387" s="60"/>
      <c r="AX387" s="8"/>
      <c r="AY387" s="14"/>
      <c r="AZ387" s="24"/>
      <c r="BA387" s="25"/>
      <c r="BB387" s="97"/>
      <c r="BC387" s="24"/>
      <c r="BD387" s="25"/>
      <c r="BE387" s="97"/>
      <c r="BF387" s="24"/>
      <c r="BG387" s="25"/>
      <c r="BH387" s="97"/>
      <c r="BI387" s="13" t="s">
        <v>447</v>
      </c>
      <c r="BJ387" s="109" t="s">
        <v>447</v>
      </c>
      <c r="BK387" s="1"/>
      <c r="BL387" s="1"/>
      <c r="BM387" s="1"/>
      <c r="BN387" s="1"/>
      <c r="BO387" s="1"/>
      <c r="CA387" s="29"/>
      <c r="CB387" s="44" t="str">
        <f t="shared" si="59"/>
        <v/>
      </c>
      <c r="CC387" s="45" t="str">
        <f t="shared" si="60"/>
        <v/>
      </c>
      <c r="CD387" s="45" t="str">
        <f t="shared" si="61"/>
        <v/>
      </c>
      <c r="CE387" s="44" t="str">
        <f t="shared" si="62"/>
        <v/>
      </c>
      <c r="CF387" s="45" t="str">
        <f t="shared" si="63"/>
        <v/>
      </c>
      <c r="CG387" s="44" t="e">
        <f>IF(AND(#REF!="",#REF!="",#REF!="",#REF!=""),"",SUM(#REF!,#REF!,#REF!,#REF!,#REF!))</f>
        <v>#REF!</v>
      </c>
      <c r="CH387" s="45" t="str">
        <f t="shared" si="64"/>
        <v/>
      </c>
      <c r="CI387" s="44" t="str">
        <f t="shared" si="65"/>
        <v/>
      </c>
      <c r="CJ387" s="45" t="str">
        <f t="shared" si="66"/>
        <v/>
      </c>
      <c r="CK387" s="44" t="str">
        <f t="shared" si="67"/>
        <v/>
      </c>
      <c r="CL387" s="45" t="str">
        <f t="shared" si="68"/>
        <v/>
      </c>
      <c r="CM387" s="44" t="e">
        <f>IF(AND(#REF!="",#REF!="",#REF!="",#REF!=""),"",SUM(#REF!,#REF!,#REF!,#REF!,#REF!))</f>
        <v>#REF!</v>
      </c>
      <c r="CN387" s="45" t="str">
        <f t="shared" si="69"/>
        <v/>
      </c>
      <c r="CO387" s="38" t="e">
        <f>IF(AND(#REF!="",#REF!="",#REF!="",#REF!=""),"",SUM(#REF!,#REF!,#REF!,#REF!))</f>
        <v>#REF!</v>
      </c>
      <c r="CP387" s="38" t="str">
        <f t="shared" si="70"/>
        <v/>
      </c>
    </row>
    <row r="388" spans="1:94" ht="24.75" customHeight="1">
      <c r="A388" s="37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19"/>
      <c r="AC388" s="20"/>
      <c r="AD388" s="20"/>
      <c r="AE388" s="8"/>
      <c r="AF388" s="62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25"/>
      <c r="AU388" s="8"/>
      <c r="AV388" s="57"/>
      <c r="AW388" s="60"/>
      <c r="AX388" s="8"/>
      <c r="AY388" s="14"/>
      <c r="AZ388" s="24"/>
      <c r="BA388" s="25"/>
      <c r="BB388" s="97"/>
      <c r="BC388" s="24"/>
      <c r="BD388" s="25"/>
      <c r="BE388" s="97"/>
      <c r="BF388" s="24"/>
      <c r="BG388" s="25"/>
      <c r="BH388" s="97"/>
      <c r="BI388" s="13" t="s">
        <v>447</v>
      </c>
      <c r="BJ388" s="109" t="s">
        <v>447</v>
      </c>
      <c r="BK388" s="1"/>
      <c r="BL388" s="1"/>
      <c r="BM388" s="1"/>
      <c r="BN388" s="1"/>
      <c r="BO388" s="1"/>
      <c r="CA388" s="29"/>
      <c r="CB388" s="44" t="str">
        <f t="shared" si="59"/>
        <v/>
      </c>
      <c r="CC388" s="45" t="str">
        <f t="shared" si="60"/>
        <v/>
      </c>
      <c r="CD388" s="45" t="str">
        <f t="shared" si="61"/>
        <v/>
      </c>
      <c r="CE388" s="44" t="str">
        <f t="shared" si="62"/>
        <v/>
      </c>
      <c r="CF388" s="45" t="str">
        <f t="shared" si="63"/>
        <v/>
      </c>
      <c r="CG388" s="44" t="e">
        <f>IF(AND(#REF!="",#REF!="",#REF!="",#REF!=""),"",SUM(#REF!,#REF!,#REF!,#REF!,#REF!))</f>
        <v>#REF!</v>
      </c>
      <c r="CH388" s="45" t="str">
        <f t="shared" si="64"/>
        <v/>
      </c>
      <c r="CI388" s="44" t="str">
        <f t="shared" si="65"/>
        <v/>
      </c>
      <c r="CJ388" s="45" t="str">
        <f t="shared" si="66"/>
        <v/>
      </c>
      <c r="CK388" s="44" t="str">
        <f t="shared" si="67"/>
        <v/>
      </c>
      <c r="CL388" s="45" t="str">
        <f t="shared" si="68"/>
        <v/>
      </c>
      <c r="CM388" s="44" t="e">
        <f>IF(AND(#REF!="",#REF!="",#REF!="",#REF!=""),"",SUM(#REF!,#REF!,#REF!,#REF!,#REF!))</f>
        <v>#REF!</v>
      </c>
      <c r="CN388" s="45" t="str">
        <f t="shared" si="69"/>
        <v/>
      </c>
      <c r="CO388" s="38" t="e">
        <f>IF(AND(#REF!="",#REF!="",#REF!="",#REF!=""),"",SUM(#REF!,#REF!,#REF!,#REF!))</f>
        <v>#REF!</v>
      </c>
      <c r="CP388" s="38" t="str">
        <f t="shared" si="70"/>
        <v/>
      </c>
    </row>
    <row r="389" spans="1:94" ht="24.75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19"/>
      <c r="AC389" s="20"/>
      <c r="AD389" s="20"/>
      <c r="AE389" s="8"/>
      <c r="AF389" s="62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25"/>
      <c r="AU389" s="8"/>
      <c r="AV389" s="57"/>
      <c r="AW389" s="60"/>
      <c r="AX389" s="8"/>
      <c r="AY389" s="14"/>
      <c r="AZ389" s="24"/>
      <c r="BA389" s="25"/>
      <c r="BB389" s="97"/>
      <c r="BC389" s="24"/>
      <c r="BD389" s="25"/>
      <c r="BE389" s="97"/>
      <c r="BF389" s="24"/>
      <c r="BG389" s="25"/>
      <c r="BH389" s="97"/>
      <c r="BI389" s="13" t="s">
        <v>447</v>
      </c>
      <c r="BJ389" s="109" t="s">
        <v>447</v>
      </c>
      <c r="BK389" s="1"/>
      <c r="BL389" s="1"/>
      <c r="BM389" s="1"/>
      <c r="BN389" s="1"/>
      <c r="BO389" s="1"/>
      <c r="CA389" s="29"/>
      <c r="CB389" s="44" t="str">
        <f t="shared" si="59"/>
        <v/>
      </c>
      <c r="CC389" s="45" t="str">
        <f t="shared" si="60"/>
        <v/>
      </c>
      <c r="CD389" s="45" t="str">
        <f t="shared" si="61"/>
        <v/>
      </c>
      <c r="CE389" s="44" t="str">
        <f t="shared" si="62"/>
        <v/>
      </c>
      <c r="CF389" s="45" t="str">
        <f t="shared" si="63"/>
        <v/>
      </c>
      <c r="CG389" s="44" t="e">
        <f>IF(AND(#REF!="",#REF!="",#REF!="",#REF!=""),"",SUM(#REF!,#REF!,#REF!,#REF!,#REF!))</f>
        <v>#REF!</v>
      </c>
      <c r="CH389" s="45" t="str">
        <f t="shared" si="64"/>
        <v/>
      </c>
      <c r="CI389" s="44" t="str">
        <f t="shared" si="65"/>
        <v/>
      </c>
      <c r="CJ389" s="45" t="str">
        <f t="shared" si="66"/>
        <v/>
      </c>
      <c r="CK389" s="44" t="str">
        <f t="shared" si="67"/>
        <v/>
      </c>
      <c r="CL389" s="45" t="str">
        <f t="shared" si="68"/>
        <v/>
      </c>
      <c r="CM389" s="44" t="e">
        <f>IF(AND(#REF!="",#REF!="",#REF!="",#REF!=""),"",SUM(#REF!,#REF!,#REF!,#REF!,#REF!))</f>
        <v>#REF!</v>
      </c>
      <c r="CN389" s="45" t="str">
        <f t="shared" si="69"/>
        <v/>
      </c>
      <c r="CO389" s="38" t="e">
        <f>IF(AND(#REF!="",#REF!="",#REF!="",#REF!=""),"",SUM(#REF!,#REF!,#REF!,#REF!))</f>
        <v>#REF!</v>
      </c>
      <c r="CP389" s="38" t="str">
        <f t="shared" si="70"/>
        <v/>
      </c>
    </row>
    <row r="390" spans="1:94" ht="24.75" customHeight="1">
      <c r="A390" s="37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19"/>
      <c r="AC390" s="20"/>
      <c r="AD390" s="20"/>
      <c r="AE390" s="8"/>
      <c r="AF390" s="62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25"/>
      <c r="AU390" s="8"/>
      <c r="AV390" s="57"/>
      <c r="AW390" s="60"/>
      <c r="AX390" s="8"/>
      <c r="AY390" s="14"/>
      <c r="AZ390" s="24"/>
      <c r="BA390" s="25"/>
      <c r="BB390" s="97"/>
      <c r="BC390" s="24"/>
      <c r="BD390" s="25"/>
      <c r="BE390" s="97"/>
      <c r="BF390" s="24"/>
      <c r="BG390" s="25"/>
      <c r="BH390" s="97"/>
      <c r="BI390" s="13" t="s">
        <v>447</v>
      </c>
      <c r="BJ390" s="109" t="s">
        <v>447</v>
      </c>
      <c r="BK390" s="1"/>
      <c r="BL390" s="1"/>
      <c r="BM390" s="1"/>
      <c r="BN390" s="1"/>
      <c r="BO390" s="1"/>
      <c r="CA390" s="29"/>
      <c r="CB390" s="44" t="str">
        <f t="shared" si="59"/>
        <v/>
      </c>
      <c r="CC390" s="45" t="str">
        <f t="shared" si="60"/>
        <v/>
      </c>
      <c r="CD390" s="45" t="str">
        <f t="shared" si="61"/>
        <v/>
      </c>
      <c r="CE390" s="44" t="str">
        <f t="shared" si="62"/>
        <v/>
      </c>
      <c r="CF390" s="45" t="str">
        <f t="shared" si="63"/>
        <v/>
      </c>
      <c r="CG390" s="44" t="e">
        <f>IF(AND(#REF!="",#REF!="",#REF!="",#REF!=""),"",SUM(#REF!,#REF!,#REF!,#REF!,#REF!))</f>
        <v>#REF!</v>
      </c>
      <c r="CH390" s="45" t="str">
        <f t="shared" si="64"/>
        <v/>
      </c>
      <c r="CI390" s="44" t="str">
        <f t="shared" si="65"/>
        <v/>
      </c>
      <c r="CJ390" s="45" t="str">
        <f t="shared" si="66"/>
        <v/>
      </c>
      <c r="CK390" s="44" t="str">
        <f t="shared" si="67"/>
        <v/>
      </c>
      <c r="CL390" s="45" t="str">
        <f t="shared" si="68"/>
        <v/>
      </c>
      <c r="CM390" s="44" t="e">
        <f>IF(AND(#REF!="",#REF!="",#REF!="",#REF!=""),"",SUM(#REF!,#REF!,#REF!,#REF!,#REF!))</f>
        <v>#REF!</v>
      </c>
      <c r="CN390" s="45" t="str">
        <f t="shared" si="69"/>
        <v/>
      </c>
      <c r="CO390" s="38" t="e">
        <f>IF(AND(#REF!="",#REF!="",#REF!="",#REF!=""),"",SUM(#REF!,#REF!,#REF!,#REF!))</f>
        <v>#REF!</v>
      </c>
      <c r="CP390" s="38" t="str">
        <f t="shared" si="70"/>
        <v/>
      </c>
    </row>
    <row r="391" spans="1:94" ht="24.75" customHeight="1">
      <c r="A391" s="37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19"/>
      <c r="AC391" s="20"/>
      <c r="AD391" s="20"/>
      <c r="AE391" s="8"/>
      <c r="AF391" s="62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25"/>
      <c r="AU391" s="8"/>
      <c r="AV391" s="57"/>
      <c r="AW391" s="60"/>
      <c r="AX391" s="8"/>
      <c r="AY391" s="14"/>
      <c r="AZ391" s="24"/>
      <c r="BA391" s="25"/>
      <c r="BB391" s="97"/>
      <c r="BC391" s="24"/>
      <c r="BD391" s="25"/>
      <c r="BE391" s="97"/>
      <c r="BF391" s="24"/>
      <c r="BG391" s="25"/>
      <c r="BH391" s="97"/>
      <c r="BI391" s="13" t="s">
        <v>447</v>
      </c>
      <c r="BJ391" s="109" t="s">
        <v>447</v>
      </c>
      <c r="BK391" s="1"/>
      <c r="BL391" s="1"/>
      <c r="BM391" s="1"/>
      <c r="BN391" s="1"/>
      <c r="BO391" s="1"/>
      <c r="CA391" s="29"/>
      <c r="CB391" s="44" t="str">
        <f t="shared" si="59"/>
        <v/>
      </c>
      <c r="CC391" s="45" t="str">
        <f t="shared" si="60"/>
        <v/>
      </c>
      <c r="CD391" s="45" t="str">
        <f t="shared" si="61"/>
        <v/>
      </c>
      <c r="CE391" s="44" t="str">
        <f t="shared" si="62"/>
        <v/>
      </c>
      <c r="CF391" s="45" t="str">
        <f t="shared" si="63"/>
        <v/>
      </c>
      <c r="CG391" s="44" t="e">
        <f>IF(AND(#REF!="",#REF!="",#REF!="",#REF!=""),"",SUM(#REF!,#REF!,#REF!,#REF!,#REF!))</f>
        <v>#REF!</v>
      </c>
      <c r="CH391" s="45" t="str">
        <f t="shared" si="64"/>
        <v/>
      </c>
      <c r="CI391" s="44" t="str">
        <f t="shared" si="65"/>
        <v/>
      </c>
      <c r="CJ391" s="45" t="str">
        <f t="shared" si="66"/>
        <v/>
      </c>
      <c r="CK391" s="44" t="str">
        <f t="shared" si="67"/>
        <v/>
      </c>
      <c r="CL391" s="45" t="str">
        <f t="shared" si="68"/>
        <v/>
      </c>
      <c r="CM391" s="44" t="e">
        <f>IF(AND(#REF!="",#REF!="",#REF!="",#REF!=""),"",SUM(#REF!,#REF!,#REF!,#REF!,#REF!))</f>
        <v>#REF!</v>
      </c>
      <c r="CN391" s="45" t="str">
        <f t="shared" si="69"/>
        <v/>
      </c>
      <c r="CO391" s="38" t="e">
        <f>IF(AND(#REF!="",#REF!="",#REF!="",#REF!=""),"",SUM(#REF!,#REF!,#REF!,#REF!))</f>
        <v>#REF!</v>
      </c>
      <c r="CP391" s="38" t="str">
        <f t="shared" si="70"/>
        <v/>
      </c>
    </row>
    <row r="392" spans="1:94" ht="24.75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19"/>
      <c r="AC392" s="20"/>
      <c r="AD392" s="20"/>
      <c r="AE392" s="8"/>
      <c r="AF392" s="62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25"/>
      <c r="AU392" s="8"/>
      <c r="AV392" s="57"/>
      <c r="AW392" s="60"/>
      <c r="AX392" s="8"/>
      <c r="AY392" s="14"/>
      <c r="AZ392" s="24"/>
      <c r="BA392" s="25"/>
      <c r="BB392" s="97"/>
      <c r="BC392" s="24"/>
      <c r="BD392" s="25"/>
      <c r="BE392" s="97"/>
      <c r="BF392" s="24"/>
      <c r="BG392" s="25"/>
      <c r="BH392" s="97"/>
      <c r="BI392" s="13" t="s">
        <v>447</v>
      </c>
      <c r="BJ392" s="109" t="s">
        <v>447</v>
      </c>
      <c r="BK392" s="1"/>
      <c r="BL392" s="1"/>
      <c r="BM392" s="1"/>
      <c r="BN392" s="1"/>
      <c r="BO392" s="1"/>
      <c r="CA392" s="29"/>
      <c r="CB392" s="44" t="str">
        <f t="shared" ref="CB392:CB407" si="71">IF(I392="","",I392)</f>
        <v/>
      </c>
      <c r="CC392" s="45" t="str">
        <f t="shared" ref="CC392:CC407" si="72">IF(AND(L392="",M392="",N392="",P392=""),"",SUM(L392,M392,N392,O392,P392))</f>
        <v/>
      </c>
      <c r="CD392" s="45" t="str">
        <f t="shared" ref="CD392:CD407" si="73">IFERROR(IF(CC392="","",ROUNDUP(CC392*20%,0)),"")</f>
        <v/>
      </c>
      <c r="CE392" s="44" t="str">
        <f t="shared" ref="CE392:CE407" si="74">IF(AND(T392="",U392="",V392="",X392=""),"",SUM(T392,U392,V392,W392,X392))</f>
        <v/>
      </c>
      <c r="CF392" s="45" t="str">
        <f t="shared" ref="CF392:CF407" si="75">IFERROR(IF(CE392="","",ROUNDUP(CE392*20%,0)),"")</f>
        <v/>
      </c>
      <c r="CG392" s="44" t="e">
        <f>IF(AND(#REF!="",#REF!="",#REF!="",#REF!=""),"",SUM(#REF!,#REF!,#REF!,#REF!,#REF!))</f>
        <v>#REF!</v>
      </c>
      <c r="CH392" s="45" t="str">
        <f t="shared" ref="CH392:CH407" si="76">IFERROR(IF(CG392="","",ROUNDUP(CG392*20%,0)),"")</f>
        <v/>
      </c>
      <c r="CI392" s="44" t="str">
        <f t="shared" ref="CI392:CI407" si="77">IF(AND(AJ392="",AK392="",AL392="",AN392=""),"",SUM(AJ392,AK392,AL392,AM392,AN392))</f>
        <v/>
      </c>
      <c r="CJ392" s="45" t="str">
        <f t="shared" ref="CJ392:CJ407" si="78">IFERROR(IF(CI392="","",ROUNDUP(CI392*20%,0)),"")</f>
        <v/>
      </c>
      <c r="CK392" s="44" t="str">
        <f t="shared" ref="CK392:CK407" si="79">IF(AND(AR392="",AS392="",AT392="",AV392=""),"",SUM(AR392,AS392,AT392,AU392,AV392))</f>
        <v/>
      </c>
      <c r="CL392" s="45" t="str">
        <f t="shared" ref="CL392:CL407" si="80">IFERROR(IF(CK392="","",ROUNDUP(CK392*20%,0)),"")</f>
        <v/>
      </c>
      <c r="CM392" s="44" t="e">
        <f>IF(AND(#REF!="",#REF!="",#REF!="",#REF!=""),"",SUM(#REF!,#REF!,#REF!,#REF!,#REF!))</f>
        <v>#REF!</v>
      </c>
      <c r="CN392" s="45" t="str">
        <f t="shared" ref="CN392:CN407" si="81">IFERROR(IF(CM392="","",ROUNDUP(CM392*20%,0)),"")</f>
        <v/>
      </c>
      <c r="CO392" s="38" t="e">
        <f>IF(AND(#REF!="",#REF!="",#REF!="",#REF!=""),"",SUM(#REF!,#REF!,#REF!,#REF!))</f>
        <v>#REF!</v>
      </c>
      <c r="CP392" s="38" t="str">
        <f t="shared" si="70"/>
        <v/>
      </c>
    </row>
    <row r="393" spans="1:94" ht="24.75" customHeight="1">
      <c r="A393" s="37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19"/>
      <c r="AC393" s="20"/>
      <c r="AD393" s="20"/>
      <c r="AE393" s="8"/>
      <c r="AF393" s="62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25"/>
      <c r="AU393" s="8"/>
      <c r="AV393" s="57"/>
      <c r="AW393" s="60"/>
      <c r="AX393" s="8"/>
      <c r="AY393" s="14"/>
      <c r="AZ393" s="24"/>
      <c r="BA393" s="25"/>
      <c r="BB393" s="97"/>
      <c r="BC393" s="24"/>
      <c r="BD393" s="25"/>
      <c r="BE393" s="97"/>
      <c r="BF393" s="24"/>
      <c r="BG393" s="25"/>
      <c r="BH393" s="97"/>
      <c r="BI393" s="13" t="s">
        <v>447</v>
      </c>
      <c r="BJ393" s="109" t="s">
        <v>447</v>
      </c>
      <c r="BK393" s="1"/>
      <c r="BL393" s="1"/>
      <c r="BM393" s="1"/>
      <c r="BN393" s="1"/>
      <c r="BO393" s="1"/>
      <c r="CA393" s="29"/>
      <c r="CB393" s="44" t="str">
        <f t="shared" si="71"/>
        <v/>
      </c>
      <c r="CC393" s="45" t="str">
        <f t="shared" si="72"/>
        <v/>
      </c>
      <c r="CD393" s="45" t="str">
        <f t="shared" si="73"/>
        <v/>
      </c>
      <c r="CE393" s="44" t="str">
        <f t="shared" si="74"/>
        <v/>
      </c>
      <c r="CF393" s="45" t="str">
        <f t="shared" si="75"/>
        <v/>
      </c>
      <c r="CG393" s="44" t="e">
        <f>IF(AND(#REF!="",#REF!="",#REF!="",#REF!=""),"",SUM(#REF!,#REF!,#REF!,#REF!,#REF!))</f>
        <v>#REF!</v>
      </c>
      <c r="CH393" s="45" t="str">
        <f t="shared" si="76"/>
        <v/>
      </c>
      <c r="CI393" s="44" t="str">
        <f t="shared" si="77"/>
        <v/>
      </c>
      <c r="CJ393" s="45" t="str">
        <f t="shared" si="78"/>
        <v/>
      </c>
      <c r="CK393" s="44" t="str">
        <f t="shared" si="79"/>
        <v/>
      </c>
      <c r="CL393" s="45" t="str">
        <f t="shared" si="80"/>
        <v/>
      </c>
      <c r="CM393" s="44" t="e">
        <f>IF(AND(#REF!="",#REF!="",#REF!="",#REF!=""),"",SUM(#REF!,#REF!,#REF!,#REF!,#REF!))</f>
        <v>#REF!</v>
      </c>
      <c r="CN393" s="45" t="str">
        <f t="shared" si="81"/>
        <v/>
      </c>
      <c r="CO393" s="38" t="e">
        <f>IF(AND(#REF!="",#REF!="",#REF!="",#REF!=""),"",SUM(#REF!,#REF!,#REF!,#REF!))</f>
        <v>#REF!</v>
      </c>
      <c r="CP393" s="38" t="str">
        <f t="shared" si="70"/>
        <v/>
      </c>
    </row>
    <row r="394" spans="1:94" ht="24.75" customHeight="1">
      <c r="A394" s="37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19"/>
      <c r="AC394" s="20"/>
      <c r="AD394" s="20"/>
      <c r="AE394" s="8"/>
      <c r="AF394" s="62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25"/>
      <c r="AU394" s="8"/>
      <c r="AV394" s="57"/>
      <c r="AW394" s="60"/>
      <c r="AX394" s="8"/>
      <c r="AY394" s="14"/>
      <c r="AZ394" s="24"/>
      <c r="BA394" s="25"/>
      <c r="BB394" s="97"/>
      <c r="BC394" s="24"/>
      <c r="BD394" s="25"/>
      <c r="BE394" s="97"/>
      <c r="BF394" s="24"/>
      <c r="BG394" s="25"/>
      <c r="BH394" s="97"/>
      <c r="BI394" s="13" t="s">
        <v>447</v>
      </c>
      <c r="BJ394" s="109" t="s">
        <v>447</v>
      </c>
      <c r="BK394" s="1"/>
      <c r="BL394" s="1"/>
      <c r="BM394" s="1"/>
      <c r="BN394" s="1"/>
      <c r="BO394" s="1"/>
      <c r="CA394" s="29"/>
      <c r="CB394" s="44" t="str">
        <f t="shared" si="71"/>
        <v/>
      </c>
      <c r="CC394" s="45" t="str">
        <f t="shared" si="72"/>
        <v/>
      </c>
      <c r="CD394" s="45" t="str">
        <f t="shared" si="73"/>
        <v/>
      </c>
      <c r="CE394" s="44" t="str">
        <f t="shared" si="74"/>
        <v/>
      </c>
      <c r="CF394" s="45" t="str">
        <f t="shared" si="75"/>
        <v/>
      </c>
      <c r="CG394" s="44" t="e">
        <f>IF(AND(#REF!="",#REF!="",#REF!="",#REF!=""),"",SUM(#REF!,#REF!,#REF!,#REF!,#REF!))</f>
        <v>#REF!</v>
      </c>
      <c r="CH394" s="45" t="str">
        <f t="shared" si="76"/>
        <v/>
      </c>
      <c r="CI394" s="44" t="str">
        <f t="shared" si="77"/>
        <v/>
      </c>
      <c r="CJ394" s="45" t="str">
        <f t="shared" si="78"/>
        <v/>
      </c>
      <c r="CK394" s="44" t="str">
        <f t="shared" si="79"/>
        <v/>
      </c>
      <c r="CL394" s="45" t="str">
        <f t="shared" si="80"/>
        <v/>
      </c>
      <c r="CM394" s="44" t="e">
        <f>IF(AND(#REF!="",#REF!="",#REF!="",#REF!=""),"",SUM(#REF!,#REF!,#REF!,#REF!,#REF!))</f>
        <v>#REF!</v>
      </c>
      <c r="CN394" s="45" t="str">
        <f t="shared" si="81"/>
        <v/>
      </c>
      <c r="CO394" s="38" t="e">
        <f>IF(AND(#REF!="",#REF!="",#REF!="",#REF!=""),"",SUM(#REF!,#REF!,#REF!,#REF!))</f>
        <v>#REF!</v>
      </c>
      <c r="CP394" s="38" t="str">
        <f t="shared" si="70"/>
        <v/>
      </c>
    </row>
    <row r="395" spans="1:94" ht="24.75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19"/>
      <c r="AC395" s="20"/>
      <c r="AD395" s="20"/>
      <c r="AE395" s="8"/>
      <c r="AF395" s="62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25"/>
      <c r="AU395" s="8"/>
      <c r="AV395" s="57"/>
      <c r="AW395" s="60"/>
      <c r="AX395" s="8"/>
      <c r="AY395" s="14"/>
      <c r="AZ395" s="24"/>
      <c r="BA395" s="25"/>
      <c r="BB395" s="97"/>
      <c r="BC395" s="24"/>
      <c r="BD395" s="25"/>
      <c r="BE395" s="97"/>
      <c r="BF395" s="24"/>
      <c r="BG395" s="25"/>
      <c r="BH395" s="97"/>
      <c r="BI395" s="13" t="s">
        <v>447</v>
      </c>
      <c r="BJ395" s="109" t="s">
        <v>447</v>
      </c>
      <c r="BK395" s="1"/>
      <c r="BL395" s="1"/>
      <c r="BM395" s="1"/>
      <c r="BN395" s="1"/>
      <c r="BO395" s="1"/>
      <c r="CA395" s="29"/>
      <c r="CB395" s="44" t="str">
        <f t="shared" si="71"/>
        <v/>
      </c>
      <c r="CC395" s="45" t="str">
        <f t="shared" si="72"/>
        <v/>
      </c>
      <c r="CD395" s="45" t="str">
        <f t="shared" si="73"/>
        <v/>
      </c>
      <c r="CE395" s="44" t="str">
        <f t="shared" si="74"/>
        <v/>
      </c>
      <c r="CF395" s="45" t="str">
        <f t="shared" si="75"/>
        <v/>
      </c>
      <c r="CG395" s="44" t="e">
        <f>IF(AND(#REF!="",#REF!="",#REF!="",#REF!=""),"",SUM(#REF!,#REF!,#REF!,#REF!,#REF!))</f>
        <v>#REF!</v>
      </c>
      <c r="CH395" s="45" t="str">
        <f t="shared" si="76"/>
        <v/>
      </c>
      <c r="CI395" s="44" t="str">
        <f t="shared" si="77"/>
        <v/>
      </c>
      <c r="CJ395" s="45" t="str">
        <f t="shared" si="78"/>
        <v/>
      </c>
      <c r="CK395" s="44" t="str">
        <f t="shared" si="79"/>
        <v/>
      </c>
      <c r="CL395" s="45" t="str">
        <f t="shared" si="80"/>
        <v/>
      </c>
      <c r="CM395" s="44" t="e">
        <f>IF(AND(#REF!="",#REF!="",#REF!="",#REF!=""),"",SUM(#REF!,#REF!,#REF!,#REF!,#REF!))</f>
        <v>#REF!</v>
      </c>
      <c r="CN395" s="45" t="str">
        <f t="shared" si="81"/>
        <v/>
      </c>
      <c r="CO395" s="38" t="e">
        <f>IF(AND(#REF!="",#REF!="",#REF!="",#REF!=""),"",SUM(#REF!,#REF!,#REF!,#REF!))</f>
        <v>#REF!</v>
      </c>
      <c r="CP395" s="38" t="str">
        <f t="shared" si="70"/>
        <v/>
      </c>
    </row>
    <row r="396" spans="1:94" ht="24.75" customHeight="1">
      <c r="A396" s="37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19"/>
      <c r="AC396" s="20"/>
      <c r="AD396" s="20"/>
      <c r="AE396" s="8"/>
      <c r="AF396" s="62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25"/>
      <c r="AU396" s="8"/>
      <c r="AV396" s="57"/>
      <c r="AW396" s="60"/>
      <c r="AX396" s="8"/>
      <c r="AY396" s="14"/>
      <c r="AZ396" s="24"/>
      <c r="BA396" s="25"/>
      <c r="BB396" s="97"/>
      <c r="BC396" s="24"/>
      <c r="BD396" s="25"/>
      <c r="BE396" s="97"/>
      <c r="BF396" s="24"/>
      <c r="BG396" s="25"/>
      <c r="BH396" s="97"/>
      <c r="BI396" s="13" t="s">
        <v>447</v>
      </c>
      <c r="BJ396" s="109" t="s">
        <v>447</v>
      </c>
      <c r="BK396" s="1"/>
      <c r="BL396" s="1"/>
      <c r="BM396" s="1"/>
      <c r="BN396" s="1"/>
      <c r="BO396" s="1"/>
      <c r="CA396" s="29"/>
      <c r="CB396" s="44" t="str">
        <f t="shared" si="71"/>
        <v/>
      </c>
      <c r="CC396" s="45" t="str">
        <f t="shared" si="72"/>
        <v/>
      </c>
      <c r="CD396" s="45" t="str">
        <f t="shared" si="73"/>
        <v/>
      </c>
      <c r="CE396" s="44" t="str">
        <f t="shared" si="74"/>
        <v/>
      </c>
      <c r="CF396" s="45" t="str">
        <f t="shared" si="75"/>
        <v/>
      </c>
      <c r="CG396" s="44" t="e">
        <f>IF(AND(#REF!="",#REF!="",#REF!="",#REF!=""),"",SUM(#REF!,#REF!,#REF!,#REF!,#REF!))</f>
        <v>#REF!</v>
      </c>
      <c r="CH396" s="45" t="str">
        <f t="shared" si="76"/>
        <v/>
      </c>
      <c r="CI396" s="44" t="str">
        <f t="shared" si="77"/>
        <v/>
      </c>
      <c r="CJ396" s="45" t="str">
        <f t="shared" si="78"/>
        <v/>
      </c>
      <c r="CK396" s="44" t="str">
        <f t="shared" si="79"/>
        <v/>
      </c>
      <c r="CL396" s="45" t="str">
        <f t="shared" si="80"/>
        <v/>
      </c>
      <c r="CM396" s="44" t="e">
        <f>IF(AND(#REF!="",#REF!="",#REF!="",#REF!=""),"",SUM(#REF!,#REF!,#REF!,#REF!,#REF!))</f>
        <v>#REF!</v>
      </c>
      <c r="CN396" s="45" t="str">
        <f t="shared" si="81"/>
        <v/>
      </c>
      <c r="CO396" s="38" t="e">
        <f>IF(AND(#REF!="",#REF!="",#REF!="",#REF!=""),"",SUM(#REF!,#REF!,#REF!,#REF!))</f>
        <v>#REF!</v>
      </c>
      <c r="CP396" s="38" t="str">
        <f t="shared" si="70"/>
        <v/>
      </c>
    </row>
    <row r="397" spans="1:94" ht="24.75" customHeight="1">
      <c r="A397" s="37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19"/>
      <c r="AC397" s="20"/>
      <c r="AD397" s="20"/>
      <c r="AE397" s="8"/>
      <c r="AF397" s="62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25"/>
      <c r="AU397" s="8"/>
      <c r="AV397" s="57"/>
      <c r="AW397" s="60"/>
      <c r="AX397" s="8"/>
      <c r="AY397" s="14"/>
      <c r="AZ397" s="24"/>
      <c r="BA397" s="25"/>
      <c r="BB397" s="97"/>
      <c r="BC397" s="24"/>
      <c r="BD397" s="25"/>
      <c r="BE397" s="97"/>
      <c r="BF397" s="24"/>
      <c r="BG397" s="25"/>
      <c r="BH397" s="97"/>
      <c r="BI397" s="13" t="s">
        <v>447</v>
      </c>
      <c r="BJ397" s="109" t="s">
        <v>447</v>
      </c>
      <c r="BK397" s="1"/>
      <c r="BL397" s="1"/>
      <c r="BM397" s="1"/>
      <c r="BN397" s="1"/>
      <c r="BO397" s="1"/>
      <c r="CA397" s="29"/>
      <c r="CB397" s="44" t="str">
        <f t="shared" si="71"/>
        <v/>
      </c>
      <c r="CC397" s="45" t="str">
        <f t="shared" si="72"/>
        <v/>
      </c>
      <c r="CD397" s="45" t="str">
        <f t="shared" si="73"/>
        <v/>
      </c>
      <c r="CE397" s="44" t="str">
        <f t="shared" si="74"/>
        <v/>
      </c>
      <c r="CF397" s="45" t="str">
        <f t="shared" si="75"/>
        <v/>
      </c>
      <c r="CG397" s="44" t="e">
        <f>IF(AND(#REF!="",#REF!="",#REF!="",#REF!=""),"",SUM(#REF!,#REF!,#REF!,#REF!,#REF!))</f>
        <v>#REF!</v>
      </c>
      <c r="CH397" s="45" t="str">
        <f t="shared" si="76"/>
        <v/>
      </c>
      <c r="CI397" s="44" t="str">
        <f t="shared" si="77"/>
        <v/>
      </c>
      <c r="CJ397" s="45" t="str">
        <f t="shared" si="78"/>
        <v/>
      </c>
      <c r="CK397" s="44" t="str">
        <f t="shared" si="79"/>
        <v/>
      </c>
      <c r="CL397" s="45" t="str">
        <f t="shared" si="80"/>
        <v/>
      </c>
      <c r="CM397" s="44" t="e">
        <f>IF(AND(#REF!="",#REF!="",#REF!="",#REF!=""),"",SUM(#REF!,#REF!,#REF!,#REF!,#REF!))</f>
        <v>#REF!</v>
      </c>
      <c r="CN397" s="45" t="str">
        <f t="shared" si="81"/>
        <v/>
      </c>
      <c r="CO397" s="38" t="e">
        <f>IF(AND(#REF!="",#REF!="",#REF!="",#REF!=""),"",SUM(#REF!,#REF!,#REF!,#REF!))</f>
        <v>#REF!</v>
      </c>
      <c r="CP397" s="38" t="str">
        <f t="shared" si="70"/>
        <v/>
      </c>
    </row>
    <row r="398" spans="1:94" ht="24.75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19"/>
      <c r="AC398" s="20"/>
      <c r="AD398" s="20"/>
      <c r="AE398" s="8"/>
      <c r="AF398" s="62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25"/>
      <c r="AU398" s="8"/>
      <c r="AV398" s="57"/>
      <c r="AW398" s="60"/>
      <c r="AX398" s="8"/>
      <c r="AY398" s="14"/>
      <c r="AZ398" s="24"/>
      <c r="BA398" s="25"/>
      <c r="BB398" s="97"/>
      <c r="BC398" s="24"/>
      <c r="BD398" s="25"/>
      <c r="BE398" s="97"/>
      <c r="BF398" s="24"/>
      <c r="BG398" s="25"/>
      <c r="BH398" s="97"/>
      <c r="BI398" s="13" t="s">
        <v>447</v>
      </c>
      <c r="BJ398" s="109" t="s">
        <v>447</v>
      </c>
      <c r="BK398" s="1"/>
      <c r="BL398" s="1"/>
      <c r="BM398" s="1"/>
      <c r="BN398" s="1"/>
      <c r="BO398" s="1"/>
      <c r="CA398" s="29"/>
      <c r="CB398" s="44" t="str">
        <f t="shared" si="71"/>
        <v/>
      </c>
      <c r="CC398" s="45" t="str">
        <f t="shared" si="72"/>
        <v/>
      </c>
      <c r="CD398" s="45" t="str">
        <f t="shared" si="73"/>
        <v/>
      </c>
      <c r="CE398" s="44" t="str">
        <f t="shared" si="74"/>
        <v/>
      </c>
      <c r="CF398" s="45" t="str">
        <f t="shared" si="75"/>
        <v/>
      </c>
      <c r="CG398" s="44" t="e">
        <f>IF(AND(#REF!="",#REF!="",#REF!="",#REF!=""),"",SUM(#REF!,#REF!,#REF!,#REF!,#REF!))</f>
        <v>#REF!</v>
      </c>
      <c r="CH398" s="45" t="str">
        <f t="shared" si="76"/>
        <v/>
      </c>
      <c r="CI398" s="44" t="str">
        <f t="shared" si="77"/>
        <v/>
      </c>
      <c r="CJ398" s="45" t="str">
        <f t="shared" si="78"/>
        <v/>
      </c>
      <c r="CK398" s="44" t="str">
        <f t="shared" si="79"/>
        <v/>
      </c>
      <c r="CL398" s="45" t="str">
        <f t="shared" si="80"/>
        <v/>
      </c>
      <c r="CM398" s="44" t="e">
        <f>IF(AND(#REF!="",#REF!="",#REF!="",#REF!=""),"",SUM(#REF!,#REF!,#REF!,#REF!,#REF!))</f>
        <v>#REF!</v>
      </c>
      <c r="CN398" s="45" t="str">
        <f t="shared" si="81"/>
        <v/>
      </c>
      <c r="CO398" s="38" t="e">
        <f>IF(AND(#REF!="",#REF!="",#REF!="",#REF!=""),"",SUM(#REF!,#REF!,#REF!,#REF!))</f>
        <v>#REF!</v>
      </c>
      <c r="CP398" s="38" t="str">
        <f t="shared" si="70"/>
        <v/>
      </c>
    </row>
    <row r="399" spans="1:94" ht="24.75" customHeight="1">
      <c r="A399" s="37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19"/>
      <c r="AC399" s="20"/>
      <c r="AD399" s="20"/>
      <c r="AE399" s="8"/>
      <c r="AF399" s="62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25"/>
      <c r="AU399" s="8"/>
      <c r="AV399" s="57"/>
      <c r="AW399" s="60"/>
      <c r="AX399" s="8"/>
      <c r="AY399" s="14"/>
      <c r="AZ399" s="24"/>
      <c r="BA399" s="25"/>
      <c r="BB399" s="97"/>
      <c r="BC399" s="24"/>
      <c r="BD399" s="25"/>
      <c r="BE399" s="97"/>
      <c r="BF399" s="24"/>
      <c r="BG399" s="25"/>
      <c r="BH399" s="97"/>
      <c r="BI399" s="13" t="s">
        <v>447</v>
      </c>
      <c r="BJ399" s="109" t="s">
        <v>447</v>
      </c>
      <c r="BK399" s="1"/>
      <c r="BL399" s="1"/>
      <c r="BM399" s="1"/>
      <c r="BN399" s="1"/>
      <c r="BO399" s="1"/>
      <c r="CA399" s="29"/>
      <c r="CB399" s="44" t="str">
        <f t="shared" si="71"/>
        <v/>
      </c>
      <c r="CC399" s="45" t="str">
        <f t="shared" si="72"/>
        <v/>
      </c>
      <c r="CD399" s="45" t="str">
        <f t="shared" si="73"/>
        <v/>
      </c>
      <c r="CE399" s="44" t="str">
        <f t="shared" si="74"/>
        <v/>
      </c>
      <c r="CF399" s="45" t="str">
        <f t="shared" si="75"/>
        <v/>
      </c>
      <c r="CG399" s="44" t="e">
        <f>IF(AND(#REF!="",#REF!="",#REF!="",#REF!=""),"",SUM(#REF!,#REF!,#REF!,#REF!,#REF!))</f>
        <v>#REF!</v>
      </c>
      <c r="CH399" s="45" t="str">
        <f t="shared" si="76"/>
        <v/>
      </c>
      <c r="CI399" s="44" t="str">
        <f t="shared" si="77"/>
        <v/>
      </c>
      <c r="CJ399" s="45" t="str">
        <f t="shared" si="78"/>
        <v/>
      </c>
      <c r="CK399" s="44" t="str">
        <f t="shared" si="79"/>
        <v/>
      </c>
      <c r="CL399" s="45" t="str">
        <f t="shared" si="80"/>
        <v/>
      </c>
      <c r="CM399" s="44" t="e">
        <f>IF(AND(#REF!="",#REF!="",#REF!="",#REF!=""),"",SUM(#REF!,#REF!,#REF!,#REF!,#REF!))</f>
        <v>#REF!</v>
      </c>
      <c r="CN399" s="45" t="str">
        <f t="shared" si="81"/>
        <v/>
      </c>
      <c r="CO399" s="38" t="e">
        <f>IF(AND(#REF!="",#REF!="",#REF!="",#REF!=""),"",SUM(#REF!,#REF!,#REF!,#REF!))</f>
        <v>#REF!</v>
      </c>
      <c r="CP399" s="38" t="str">
        <f t="shared" si="70"/>
        <v/>
      </c>
    </row>
    <row r="400" spans="1:94" ht="24.75" customHeight="1">
      <c r="A400" s="37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19"/>
      <c r="AC400" s="20"/>
      <c r="AD400" s="20"/>
      <c r="AE400" s="8"/>
      <c r="AF400" s="62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25"/>
      <c r="AU400" s="8"/>
      <c r="AV400" s="57"/>
      <c r="AW400" s="60"/>
      <c r="AX400" s="8"/>
      <c r="AY400" s="14"/>
      <c r="AZ400" s="24"/>
      <c r="BA400" s="25"/>
      <c r="BB400" s="97"/>
      <c r="BC400" s="24"/>
      <c r="BD400" s="25"/>
      <c r="BE400" s="97"/>
      <c r="BF400" s="24"/>
      <c r="BG400" s="25"/>
      <c r="BH400" s="97"/>
      <c r="BI400" s="13" t="s">
        <v>447</v>
      </c>
      <c r="BJ400" s="109" t="s">
        <v>447</v>
      </c>
      <c r="BK400" s="1"/>
      <c r="BL400" s="1"/>
      <c r="BM400" s="1"/>
      <c r="BN400" s="1"/>
      <c r="BO400" s="1"/>
      <c r="CA400" s="29"/>
      <c r="CB400" s="44" t="str">
        <f t="shared" si="71"/>
        <v/>
      </c>
      <c r="CC400" s="45" t="str">
        <f t="shared" si="72"/>
        <v/>
      </c>
      <c r="CD400" s="45" t="str">
        <f t="shared" si="73"/>
        <v/>
      </c>
      <c r="CE400" s="44" t="str">
        <f t="shared" si="74"/>
        <v/>
      </c>
      <c r="CF400" s="45" t="str">
        <f t="shared" si="75"/>
        <v/>
      </c>
      <c r="CG400" s="44" t="e">
        <f>IF(AND(#REF!="",#REF!="",#REF!="",#REF!=""),"",SUM(#REF!,#REF!,#REF!,#REF!,#REF!))</f>
        <v>#REF!</v>
      </c>
      <c r="CH400" s="45" t="str">
        <f t="shared" si="76"/>
        <v/>
      </c>
      <c r="CI400" s="44" t="str">
        <f t="shared" si="77"/>
        <v/>
      </c>
      <c r="CJ400" s="45" t="str">
        <f t="shared" si="78"/>
        <v/>
      </c>
      <c r="CK400" s="44" t="str">
        <f t="shared" si="79"/>
        <v/>
      </c>
      <c r="CL400" s="45" t="str">
        <f t="shared" si="80"/>
        <v/>
      </c>
      <c r="CM400" s="44" t="e">
        <f>IF(AND(#REF!="",#REF!="",#REF!="",#REF!=""),"",SUM(#REF!,#REF!,#REF!,#REF!,#REF!))</f>
        <v>#REF!</v>
      </c>
      <c r="CN400" s="45" t="str">
        <f t="shared" si="81"/>
        <v/>
      </c>
      <c r="CO400" s="38" t="e">
        <f>IF(AND(#REF!="",#REF!="",#REF!="",#REF!=""),"",SUM(#REF!,#REF!,#REF!,#REF!))</f>
        <v>#REF!</v>
      </c>
      <c r="CP400" s="38" t="str">
        <f t="shared" si="70"/>
        <v/>
      </c>
    </row>
    <row r="401" spans="1:94" ht="24.75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19"/>
      <c r="AC401" s="20"/>
      <c r="AD401" s="20"/>
      <c r="AE401" s="8"/>
      <c r="AF401" s="62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25"/>
      <c r="AU401" s="8"/>
      <c r="AV401" s="57"/>
      <c r="AW401" s="60"/>
      <c r="AX401" s="8"/>
      <c r="AY401" s="14"/>
      <c r="AZ401" s="24"/>
      <c r="BA401" s="25"/>
      <c r="BB401" s="97"/>
      <c r="BC401" s="24"/>
      <c r="BD401" s="25"/>
      <c r="BE401" s="97"/>
      <c r="BF401" s="24"/>
      <c r="BG401" s="25"/>
      <c r="BH401" s="97"/>
      <c r="BI401" s="13" t="s">
        <v>447</v>
      </c>
      <c r="BJ401" s="109" t="s">
        <v>447</v>
      </c>
      <c r="BK401" s="1"/>
      <c r="BL401" s="1"/>
      <c r="BM401" s="1"/>
      <c r="BN401" s="1"/>
      <c r="BO401" s="1"/>
      <c r="CA401" s="29"/>
      <c r="CB401" s="44" t="str">
        <f t="shared" si="71"/>
        <v/>
      </c>
      <c r="CC401" s="45" t="str">
        <f t="shared" si="72"/>
        <v/>
      </c>
      <c r="CD401" s="45" t="str">
        <f t="shared" si="73"/>
        <v/>
      </c>
      <c r="CE401" s="44" t="str">
        <f t="shared" si="74"/>
        <v/>
      </c>
      <c r="CF401" s="45" t="str">
        <f t="shared" si="75"/>
        <v/>
      </c>
      <c r="CG401" s="44" t="e">
        <f>IF(AND(#REF!="",#REF!="",#REF!="",#REF!=""),"",SUM(#REF!,#REF!,#REF!,#REF!,#REF!))</f>
        <v>#REF!</v>
      </c>
      <c r="CH401" s="45" t="str">
        <f t="shared" si="76"/>
        <v/>
      </c>
      <c r="CI401" s="44" t="str">
        <f t="shared" si="77"/>
        <v/>
      </c>
      <c r="CJ401" s="45" t="str">
        <f t="shared" si="78"/>
        <v/>
      </c>
      <c r="CK401" s="44" t="str">
        <f t="shared" si="79"/>
        <v/>
      </c>
      <c r="CL401" s="45" t="str">
        <f t="shared" si="80"/>
        <v/>
      </c>
      <c r="CM401" s="44" t="e">
        <f>IF(AND(#REF!="",#REF!="",#REF!="",#REF!=""),"",SUM(#REF!,#REF!,#REF!,#REF!,#REF!))</f>
        <v>#REF!</v>
      </c>
      <c r="CN401" s="45" t="str">
        <f t="shared" si="81"/>
        <v/>
      </c>
      <c r="CO401" s="38" t="e">
        <f>IF(AND(#REF!="",#REF!="",#REF!="",#REF!=""),"",SUM(#REF!,#REF!,#REF!,#REF!))</f>
        <v>#REF!</v>
      </c>
      <c r="CP401" s="38" t="str">
        <f t="shared" si="70"/>
        <v/>
      </c>
    </row>
    <row r="402" spans="1:94" ht="24.75" customHeight="1">
      <c r="A402" s="37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19"/>
      <c r="AC402" s="20"/>
      <c r="AD402" s="20"/>
      <c r="AE402" s="8"/>
      <c r="AF402" s="62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25"/>
      <c r="AU402" s="8"/>
      <c r="AV402" s="57"/>
      <c r="AW402" s="60"/>
      <c r="AX402" s="8"/>
      <c r="AY402" s="14"/>
      <c r="AZ402" s="24"/>
      <c r="BA402" s="25"/>
      <c r="BB402" s="97"/>
      <c r="BC402" s="24"/>
      <c r="BD402" s="25"/>
      <c r="BE402" s="97"/>
      <c r="BF402" s="24"/>
      <c r="BG402" s="25"/>
      <c r="BH402" s="97"/>
      <c r="BI402" s="13" t="s">
        <v>447</v>
      </c>
      <c r="BJ402" s="109" t="s">
        <v>447</v>
      </c>
      <c r="BK402" s="1"/>
      <c r="BL402" s="1"/>
      <c r="BM402" s="1"/>
      <c r="BN402" s="1"/>
      <c r="BO402" s="1"/>
      <c r="CA402" s="29"/>
      <c r="CB402" s="44" t="str">
        <f t="shared" si="71"/>
        <v/>
      </c>
      <c r="CC402" s="45" t="str">
        <f t="shared" si="72"/>
        <v/>
      </c>
      <c r="CD402" s="45" t="str">
        <f t="shared" si="73"/>
        <v/>
      </c>
      <c r="CE402" s="44" t="str">
        <f t="shared" si="74"/>
        <v/>
      </c>
      <c r="CF402" s="45" t="str">
        <f t="shared" si="75"/>
        <v/>
      </c>
      <c r="CG402" s="44" t="e">
        <f>IF(AND(#REF!="",#REF!="",#REF!="",#REF!=""),"",SUM(#REF!,#REF!,#REF!,#REF!,#REF!))</f>
        <v>#REF!</v>
      </c>
      <c r="CH402" s="45" t="str">
        <f t="shared" si="76"/>
        <v/>
      </c>
      <c r="CI402" s="44" t="str">
        <f t="shared" si="77"/>
        <v/>
      </c>
      <c r="CJ402" s="45" t="str">
        <f t="shared" si="78"/>
        <v/>
      </c>
      <c r="CK402" s="44" t="str">
        <f t="shared" si="79"/>
        <v/>
      </c>
      <c r="CL402" s="45" t="str">
        <f t="shared" si="80"/>
        <v/>
      </c>
      <c r="CM402" s="44" t="e">
        <f>IF(AND(#REF!="",#REF!="",#REF!="",#REF!=""),"",SUM(#REF!,#REF!,#REF!,#REF!,#REF!))</f>
        <v>#REF!</v>
      </c>
      <c r="CN402" s="45" t="str">
        <f t="shared" si="81"/>
        <v/>
      </c>
      <c r="CO402" s="38" t="e">
        <f>IF(AND(#REF!="",#REF!="",#REF!="",#REF!=""),"",SUM(#REF!,#REF!,#REF!,#REF!))</f>
        <v>#REF!</v>
      </c>
      <c r="CP402" s="38" t="str">
        <f t="shared" si="70"/>
        <v/>
      </c>
    </row>
    <row r="403" spans="1:94" ht="24.75" customHeight="1">
      <c r="A403" s="37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19"/>
      <c r="AC403" s="20"/>
      <c r="AD403" s="20"/>
      <c r="AE403" s="8"/>
      <c r="AF403" s="62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25"/>
      <c r="AU403" s="8"/>
      <c r="AV403" s="57"/>
      <c r="AW403" s="60"/>
      <c r="AX403" s="8"/>
      <c r="AY403" s="14"/>
      <c r="AZ403" s="24"/>
      <c r="BA403" s="25"/>
      <c r="BB403" s="97"/>
      <c r="BC403" s="24"/>
      <c r="BD403" s="25"/>
      <c r="BE403" s="97"/>
      <c r="BF403" s="24"/>
      <c r="BG403" s="25"/>
      <c r="BH403" s="97"/>
      <c r="BI403" s="13" t="s">
        <v>447</v>
      </c>
      <c r="BJ403" s="109" t="s">
        <v>447</v>
      </c>
      <c r="BK403" s="1"/>
      <c r="BL403" s="1"/>
      <c r="BM403" s="1"/>
      <c r="BN403" s="1"/>
      <c r="BO403" s="1"/>
      <c r="CA403" s="29"/>
      <c r="CB403" s="44" t="str">
        <f t="shared" si="71"/>
        <v/>
      </c>
      <c r="CC403" s="45" t="str">
        <f t="shared" si="72"/>
        <v/>
      </c>
      <c r="CD403" s="45" t="str">
        <f t="shared" si="73"/>
        <v/>
      </c>
      <c r="CE403" s="44" t="str">
        <f t="shared" si="74"/>
        <v/>
      </c>
      <c r="CF403" s="45" t="str">
        <f t="shared" si="75"/>
        <v/>
      </c>
      <c r="CG403" s="44" t="e">
        <f>IF(AND(#REF!="",#REF!="",#REF!="",#REF!=""),"",SUM(#REF!,#REF!,#REF!,#REF!,#REF!))</f>
        <v>#REF!</v>
      </c>
      <c r="CH403" s="45" t="str">
        <f t="shared" si="76"/>
        <v/>
      </c>
      <c r="CI403" s="44" t="str">
        <f t="shared" si="77"/>
        <v/>
      </c>
      <c r="CJ403" s="45" t="str">
        <f t="shared" si="78"/>
        <v/>
      </c>
      <c r="CK403" s="44" t="str">
        <f t="shared" si="79"/>
        <v/>
      </c>
      <c r="CL403" s="45" t="str">
        <f t="shared" si="80"/>
        <v/>
      </c>
      <c r="CM403" s="44" t="e">
        <f>IF(AND(#REF!="",#REF!="",#REF!="",#REF!=""),"",SUM(#REF!,#REF!,#REF!,#REF!,#REF!))</f>
        <v>#REF!</v>
      </c>
      <c r="CN403" s="45" t="str">
        <f t="shared" si="81"/>
        <v/>
      </c>
      <c r="CO403" s="38" t="e">
        <f>IF(AND(#REF!="",#REF!="",#REF!="",#REF!=""),"",SUM(#REF!,#REF!,#REF!,#REF!))</f>
        <v>#REF!</v>
      </c>
      <c r="CP403" s="38" t="str">
        <f t="shared" si="70"/>
        <v/>
      </c>
    </row>
    <row r="404" spans="1:94" ht="24.75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19"/>
      <c r="AC404" s="20"/>
      <c r="AD404" s="20"/>
      <c r="AE404" s="8"/>
      <c r="AF404" s="62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25"/>
      <c r="AU404" s="8"/>
      <c r="AV404" s="57"/>
      <c r="AW404" s="60"/>
      <c r="AX404" s="8"/>
      <c r="AY404" s="14"/>
      <c r="AZ404" s="24"/>
      <c r="BA404" s="25"/>
      <c r="BB404" s="97"/>
      <c r="BC404" s="24"/>
      <c r="BD404" s="25"/>
      <c r="BE404" s="97"/>
      <c r="BF404" s="24"/>
      <c r="BG404" s="25"/>
      <c r="BH404" s="97"/>
      <c r="BI404" s="13" t="s">
        <v>447</v>
      </c>
      <c r="BJ404" s="109" t="s">
        <v>447</v>
      </c>
      <c r="BK404" s="1"/>
      <c r="BL404" s="1"/>
      <c r="BM404" s="1"/>
      <c r="BN404" s="1"/>
      <c r="BO404" s="1"/>
      <c r="CA404" s="29"/>
      <c r="CB404" s="44" t="str">
        <f t="shared" si="71"/>
        <v/>
      </c>
      <c r="CC404" s="45" t="str">
        <f t="shared" si="72"/>
        <v/>
      </c>
      <c r="CD404" s="45" t="str">
        <f t="shared" si="73"/>
        <v/>
      </c>
      <c r="CE404" s="44" t="str">
        <f t="shared" si="74"/>
        <v/>
      </c>
      <c r="CF404" s="45" t="str">
        <f t="shared" si="75"/>
        <v/>
      </c>
      <c r="CG404" s="44" t="e">
        <f>IF(AND(#REF!="",#REF!="",#REF!="",#REF!=""),"",SUM(#REF!,#REF!,#REF!,#REF!,#REF!))</f>
        <v>#REF!</v>
      </c>
      <c r="CH404" s="45" t="str">
        <f t="shared" si="76"/>
        <v/>
      </c>
      <c r="CI404" s="44" t="str">
        <f t="shared" si="77"/>
        <v/>
      </c>
      <c r="CJ404" s="45" t="str">
        <f t="shared" si="78"/>
        <v/>
      </c>
      <c r="CK404" s="44" t="str">
        <f t="shared" si="79"/>
        <v/>
      </c>
      <c r="CL404" s="45" t="str">
        <f t="shared" si="80"/>
        <v/>
      </c>
      <c r="CM404" s="44" t="e">
        <f>IF(AND(#REF!="",#REF!="",#REF!="",#REF!=""),"",SUM(#REF!,#REF!,#REF!,#REF!,#REF!))</f>
        <v>#REF!</v>
      </c>
      <c r="CN404" s="45" t="str">
        <f t="shared" si="81"/>
        <v/>
      </c>
      <c r="CO404" s="38" t="e">
        <f>IF(AND(#REF!="",#REF!="",#REF!="",#REF!=""),"",SUM(#REF!,#REF!,#REF!,#REF!))</f>
        <v>#REF!</v>
      </c>
      <c r="CP404" s="38" t="str">
        <f t="shared" si="70"/>
        <v/>
      </c>
    </row>
    <row r="405" spans="1:94" ht="24.75" customHeight="1">
      <c r="A405" s="37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19"/>
      <c r="AC405" s="20"/>
      <c r="AD405" s="20"/>
      <c r="AE405" s="8"/>
      <c r="AF405" s="62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25"/>
      <c r="AU405" s="8"/>
      <c r="AV405" s="57"/>
      <c r="AW405" s="60"/>
      <c r="AX405" s="8"/>
      <c r="AY405" s="14"/>
      <c r="AZ405" s="24"/>
      <c r="BA405" s="25"/>
      <c r="BB405" s="97"/>
      <c r="BC405" s="24"/>
      <c r="BD405" s="25"/>
      <c r="BE405" s="97"/>
      <c r="BF405" s="24"/>
      <c r="BG405" s="25"/>
      <c r="BH405" s="97"/>
      <c r="BI405" s="13" t="s">
        <v>447</v>
      </c>
      <c r="BJ405" s="109" t="s">
        <v>447</v>
      </c>
      <c r="BK405" s="1"/>
      <c r="BL405" s="1"/>
      <c r="BM405" s="1"/>
      <c r="BN405" s="1"/>
      <c r="BO405" s="1"/>
      <c r="CA405" s="29"/>
      <c r="CB405" s="44" t="str">
        <f t="shared" si="71"/>
        <v/>
      </c>
      <c r="CC405" s="45" t="str">
        <f t="shared" si="72"/>
        <v/>
      </c>
      <c r="CD405" s="45" t="str">
        <f t="shared" si="73"/>
        <v/>
      </c>
      <c r="CE405" s="44" t="str">
        <f t="shared" si="74"/>
        <v/>
      </c>
      <c r="CF405" s="45" t="str">
        <f t="shared" si="75"/>
        <v/>
      </c>
      <c r="CG405" s="44" t="e">
        <f>IF(AND(#REF!="",#REF!="",#REF!="",#REF!=""),"",SUM(#REF!,#REF!,#REF!,#REF!,#REF!))</f>
        <v>#REF!</v>
      </c>
      <c r="CH405" s="45" t="str">
        <f t="shared" si="76"/>
        <v/>
      </c>
      <c r="CI405" s="44" t="str">
        <f t="shared" si="77"/>
        <v/>
      </c>
      <c r="CJ405" s="45" t="str">
        <f t="shared" si="78"/>
        <v/>
      </c>
      <c r="CK405" s="44" t="str">
        <f t="shared" si="79"/>
        <v/>
      </c>
      <c r="CL405" s="45" t="str">
        <f t="shared" si="80"/>
        <v/>
      </c>
      <c r="CM405" s="44" t="e">
        <f>IF(AND(#REF!="",#REF!="",#REF!="",#REF!=""),"",SUM(#REF!,#REF!,#REF!,#REF!,#REF!))</f>
        <v>#REF!</v>
      </c>
      <c r="CN405" s="45" t="str">
        <f t="shared" si="81"/>
        <v/>
      </c>
      <c r="CO405" s="38" t="e">
        <f>IF(AND(#REF!="",#REF!="",#REF!="",#REF!=""),"",SUM(#REF!,#REF!,#REF!,#REF!))</f>
        <v>#REF!</v>
      </c>
      <c r="CP405" s="38" t="str">
        <f t="shared" si="70"/>
        <v/>
      </c>
    </row>
    <row r="406" spans="1:94" ht="24.75" customHeight="1">
      <c r="A406" s="37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19"/>
      <c r="AC406" s="20"/>
      <c r="AD406" s="20"/>
      <c r="AE406" s="8"/>
      <c r="AF406" s="62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25"/>
      <c r="AU406" s="8"/>
      <c r="AV406" s="57"/>
      <c r="AW406" s="60"/>
      <c r="AX406" s="8"/>
      <c r="AY406" s="14"/>
      <c r="AZ406" s="24"/>
      <c r="BA406" s="25"/>
      <c r="BB406" s="97"/>
      <c r="BC406" s="24"/>
      <c r="BD406" s="25"/>
      <c r="BE406" s="97"/>
      <c r="BF406" s="24"/>
      <c r="BG406" s="25"/>
      <c r="BH406" s="97"/>
      <c r="BI406" s="13" t="s">
        <v>447</v>
      </c>
      <c r="BJ406" s="109" t="s">
        <v>447</v>
      </c>
      <c r="BK406" s="1"/>
      <c r="BL406" s="1"/>
      <c r="BM406" s="1"/>
      <c r="BN406" s="1"/>
      <c r="BO406" s="1"/>
      <c r="CA406" s="29"/>
      <c r="CB406" s="44" t="str">
        <f t="shared" si="71"/>
        <v/>
      </c>
      <c r="CC406" s="45" t="str">
        <f t="shared" si="72"/>
        <v/>
      </c>
      <c r="CD406" s="45" t="str">
        <f t="shared" si="73"/>
        <v/>
      </c>
      <c r="CE406" s="44" t="str">
        <f t="shared" si="74"/>
        <v/>
      </c>
      <c r="CF406" s="45" t="str">
        <f t="shared" si="75"/>
        <v/>
      </c>
      <c r="CG406" s="44" t="e">
        <f>IF(AND(#REF!="",#REF!="",#REF!="",#REF!=""),"",SUM(#REF!,#REF!,#REF!,#REF!,#REF!))</f>
        <v>#REF!</v>
      </c>
      <c r="CH406" s="45" t="str">
        <f t="shared" si="76"/>
        <v/>
      </c>
      <c r="CI406" s="44" t="str">
        <f t="shared" si="77"/>
        <v/>
      </c>
      <c r="CJ406" s="45" t="str">
        <f t="shared" si="78"/>
        <v/>
      </c>
      <c r="CK406" s="44" t="str">
        <f t="shared" si="79"/>
        <v/>
      </c>
      <c r="CL406" s="45" t="str">
        <f t="shared" si="80"/>
        <v/>
      </c>
      <c r="CM406" s="44" t="e">
        <f>IF(AND(#REF!="",#REF!="",#REF!="",#REF!=""),"",SUM(#REF!,#REF!,#REF!,#REF!,#REF!))</f>
        <v>#REF!</v>
      </c>
      <c r="CN406" s="45" t="str">
        <f t="shared" si="81"/>
        <v/>
      </c>
      <c r="CO406" s="38" t="e">
        <f>IF(AND(#REF!="",#REF!="",#REF!="",#REF!=""),"",SUM(#REF!,#REF!,#REF!,#REF!))</f>
        <v>#REF!</v>
      </c>
      <c r="CP406" s="38" t="str">
        <f t="shared" si="70"/>
        <v/>
      </c>
    </row>
    <row r="407" spans="1:94" ht="24.75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22"/>
      <c r="AC407" s="22"/>
      <c r="AD407" s="22"/>
      <c r="AE407" s="22"/>
      <c r="AF407" s="62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16"/>
      <c r="AU407" s="16"/>
      <c r="AV407" s="58"/>
      <c r="AW407" s="60"/>
      <c r="AX407" s="8"/>
      <c r="AY407" s="14"/>
      <c r="AZ407" s="15"/>
      <c r="BA407" s="16"/>
      <c r="BB407" s="98"/>
      <c r="BC407" s="15"/>
      <c r="BD407" s="16"/>
      <c r="BE407" s="98"/>
      <c r="BF407" s="15"/>
      <c r="BG407" s="16"/>
      <c r="BH407" s="98"/>
      <c r="BI407" s="15" t="s">
        <v>447</v>
      </c>
      <c r="BJ407" s="110" t="s">
        <v>447</v>
      </c>
      <c r="BK407" s="1"/>
      <c r="BL407" s="1"/>
      <c r="BM407" s="1"/>
      <c r="BN407" s="1"/>
      <c r="BO407" s="1"/>
      <c r="CA407" s="29"/>
      <c r="CB407" s="44" t="str">
        <f t="shared" si="71"/>
        <v/>
      </c>
      <c r="CC407" s="45" t="str">
        <f t="shared" si="72"/>
        <v/>
      </c>
      <c r="CD407" s="45" t="str">
        <f t="shared" si="73"/>
        <v/>
      </c>
      <c r="CE407" s="44" t="str">
        <f t="shared" si="74"/>
        <v/>
      </c>
      <c r="CF407" s="45" t="str">
        <f t="shared" si="75"/>
        <v/>
      </c>
      <c r="CG407" s="44" t="e">
        <f>IF(AND(#REF!="",#REF!="",#REF!="",#REF!=""),"",SUM(#REF!,#REF!,#REF!,#REF!,#REF!))</f>
        <v>#REF!</v>
      </c>
      <c r="CH407" s="45" t="str">
        <f t="shared" si="76"/>
        <v/>
      </c>
      <c r="CI407" s="44" t="str">
        <f t="shared" si="77"/>
        <v/>
      </c>
      <c r="CJ407" s="45" t="str">
        <f t="shared" si="78"/>
        <v/>
      </c>
      <c r="CK407" s="44" t="str">
        <f t="shared" si="79"/>
        <v/>
      </c>
      <c r="CL407" s="45" t="str">
        <f t="shared" si="80"/>
        <v/>
      </c>
      <c r="CM407" s="44" t="e">
        <f>IF(AND(#REF!="",#REF!="",#REF!="",#REF!=""),"",SUM(#REF!,#REF!,#REF!,#REF!,#REF!))</f>
        <v>#REF!</v>
      </c>
      <c r="CN407" s="45" t="str">
        <f t="shared" si="81"/>
        <v/>
      </c>
      <c r="CO407" s="38" t="e">
        <f>IF(AND(#REF!="",#REF!="",#REF!="",#REF!=""),"",SUM(#REF!,#REF!,#REF!,#REF!))</f>
        <v>#REF!</v>
      </c>
      <c r="CP407" s="38" t="str">
        <f t="shared" si="70"/>
        <v/>
      </c>
    </row>
    <row r="408" spans="1:94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CA408" s="29"/>
    </row>
    <row r="409" spans="1:94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CA409" s="29"/>
    </row>
    <row r="410" spans="1:94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CA410" s="29"/>
    </row>
    <row r="411" spans="1:94" ht="24.75" customHeight="1">
      <c r="CA411" s="29"/>
    </row>
  </sheetData>
  <sheetProtection formatColumns="0" formatRows="0"/>
  <mergeCells count="65">
    <mergeCell ref="AB1:AI2"/>
    <mergeCell ref="AB3:AC3"/>
    <mergeCell ref="AD3:AI3"/>
    <mergeCell ref="AB4:AB5"/>
    <mergeCell ref="AC4:AC5"/>
    <mergeCell ref="AD4:AF4"/>
    <mergeCell ref="AG4:AI4"/>
    <mergeCell ref="BI1:BJ2"/>
    <mergeCell ref="BI3:BJ3"/>
    <mergeCell ref="A1:O1"/>
    <mergeCell ref="P1:AA2"/>
    <mergeCell ref="AJ1:AY2"/>
    <mergeCell ref="AZ1:BH2"/>
    <mergeCell ref="A2:G2"/>
    <mergeCell ref="I2:K2"/>
    <mergeCell ref="A3:G3"/>
    <mergeCell ref="L3:M3"/>
    <mergeCell ref="AZ3:BB3"/>
    <mergeCell ref="BC3:BE3"/>
    <mergeCell ref="BF3:BH3"/>
    <mergeCell ref="AL3:AQ3"/>
    <mergeCell ref="AR3:AS3"/>
    <mergeCell ref="N3:S3"/>
    <mergeCell ref="B4:B6"/>
    <mergeCell ref="A4:A6"/>
    <mergeCell ref="C4:C6"/>
    <mergeCell ref="D4:D6"/>
    <mergeCell ref="E4:E6"/>
    <mergeCell ref="F4:F6"/>
    <mergeCell ref="N4:P4"/>
    <mergeCell ref="I4:I6"/>
    <mergeCell ref="J4:J6"/>
    <mergeCell ref="K4:K6"/>
    <mergeCell ref="L4:L5"/>
    <mergeCell ref="M4:M5"/>
    <mergeCell ref="G4:G6"/>
    <mergeCell ref="H4:H6"/>
    <mergeCell ref="AT3:AY3"/>
    <mergeCell ref="AL4:AN4"/>
    <mergeCell ref="Q4:S4"/>
    <mergeCell ref="T4:T5"/>
    <mergeCell ref="U4:U5"/>
    <mergeCell ref="V4:X4"/>
    <mergeCell ref="Y4:AA4"/>
    <mergeCell ref="AJ4:AJ5"/>
    <mergeCell ref="AK4:AK5"/>
    <mergeCell ref="AJ3:AK3"/>
    <mergeCell ref="T3:U3"/>
    <mergeCell ref="V3:AA3"/>
    <mergeCell ref="AO4:AQ4"/>
    <mergeCell ref="AR4:AR5"/>
    <mergeCell ref="AS4:AS5"/>
    <mergeCell ref="AT4:AV4"/>
    <mergeCell ref="AW4:AY4"/>
    <mergeCell ref="AZ4:BB4"/>
    <mergeCell ref="BL16:BN17"/>
    <mergeCell ref="BL6:BN6"/>
    <mergeCell ref="BL8:BN8"/>
    <mergeCell ref="BL10:BN11"/>
    <mergeCell ref="BL12:BN13"/>
    <mergeCell ref="BL14:BN15"/>
    <mergeCell ref="BI4:BI5"/>
    <mergeCell ref="BJ4:BJ5"/>
    <mergeCell ref="BC4:BE4"/>
    <mergeCell ref="BF4:BH4"/>
  </mergeCells>
  <dataValidations count="5">
    <dataValidation type="list" allowBlank="1" showInputMessage="1" showErrorMessage="1" sqref="J3">
      <formula1>"2"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H407">
      <formula1>OR(L7&lt;=L$6,L7="ML",L7="NA",L7="ab")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L8" r:id="rId1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L413"/>
  <sheetViews>
    <sheetView workbookViewId="0">
      <selection activeCell="BI38" sqref="BI38"/>
    </sheetView>
  </sheetViews>
  <sheetFormatPr defaultColWidth="0" defaultRowHeight="0" customHeight="1" zeroHeight="1"/>
  <cols>
    <col min="1" max="1" width="4.77734375" style="4" customWidth="1"/>
    <col min="2" max="2" width="4.44140625" style="4" customWidth="1"/>
    <col min="3" max="3" width="4.21875" style="4" customWidth="1"/>
    <col min="4" max="4" width="7.88671875" style="4" customWidth="1"/>
    <col min="5" max="5" width="14.21875" style="4" customWidth="1"/>
    <col min="6" max="6" width="19.109375" style="2" customWidth="1"/>
    <col min="7" max="8" width="19.6640625" style="2" customWidth="1"/>
    <col min="9" max="9" width="9.77734375" style="2" customWidth="1"/>
    <col min="10" max="10" width="6.21875" style="2" customWidth="1"/>
    <col min="11" max="11" width="5.88671875" style="2" customWidth="1"/>
    <col min="12" max="51" width="5.77734375" style="2" customWidth="1"/>
    <col min="52" max="60" width="6.109375" style="2" customWidth="1"/>
    <col min="61" max="61" width="8.77734375" style="2" customWidth="1"/>
    <col min="62" max="62" width="9.21875" style="2" customWidth="1"/>
    <col min="63" max="63" width="8.21875" style="2" customWidth="1"/>
    <col min="64" max="64" width="8.44140625" style="2" customWidth="1"/>
    <col min="65" max="65" width="30" style="2" customWidth="1"/>
    <col min="66" max="66" width="8.44140625" style="2" customWidth="1"/>
    <col min="67" max="67" width="8.77734375" style="2" customWidth="1"/>
    <col min="68" max="68" width="9.109375" style="2" customWidth="1"/>
    <col min="69" max="69" width="9.109375" style="2" hidden="1" customWidth="1"/>
    <col min="70" max="79" width="6.77734375" style="2" hidden="1" customWidth="1"/>
    <col min="80" max="99" width="6.77734375" style="29" hidden="1" customWidth="1"/>
    <col min="100" max="142" width="6.77734375" style="2" hidden="1" customWidth="1"/>
    <col min="143" max="16384" width="5.77734375" style="2" hidden="1"/>
  </cols>
  <sheetData>
    <row r="1" spans="1:99" ht="28.5" customHeight="1">
      <c r="A1" s="532" t="str">
        <f>'Master sheet'!C8</f>
        <v xml:space="preserve">महात्मा गाँधी राजकीय विद्यालय (अंग्रेजी माध्यम) बर, पाली 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4"/>
      <c r="P1" s="519" t="s">
        <v>332</v>
      </c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70"/>
      <c r="AC1" s="570"/>
      <c r="AD1" s="570"/>
      <c r="AE1" s="570"/>
      <c r="AF1" s="570"/>
      <c r="AG1" s="570"/>
      <c r="AH1" s="570"/>
      <c r="AI1" s="570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 s="545"/>
      <c r="AV1" s="545"/>
      <c r="AW1" s="545"/>
      <c r="AX1" s="545"/>
      <c r="AY1" s="545"/>
      <c r="AZ1" s="511" t="s">
        <v>113</v>
      </c>
      <c r="BA1" s="511"/>
      <c r="BB1" s="511"/>
      <c r="BC1" s="511"/>
      <c r="BD1" s="511"/>
      <c r="BE1" s="511"/>
      <c r="BF1" s="511"/>
      <c r="BG1" s="511"/>
      <c r="BH1" s="511"/>
      <c r="BI1" s="511"/>
      <c r="BJ1" s="511"/>
      <c r="BK1" s="1"/>
      <c r="BL1" s="1"/>
      <c r="BM1" s="1"/>
      <c r="BN1" s="1"/>
      <c r="BO1" s="1"/>
      <c r="CR1" s="29" t="str">
        <f>L3</f>
        <v xml:space="preserve">हिन्दी </v>
      </c>
      <c r="CU1" s="29" t="str">
        <f>AZ3</f>
        <v xml:space="preserve">समाजोपयोगी उत्पादन कार्य एवं समाज सेवा 	  </v>
      </c>
    </row>
    <row r="2" spans="1:99" ht="28.5" customHeight="1" thickBot="1">
      <c r="A2" s="530" t="s">
        <v>171</v>
      </c>
      <c r="B2" s="530"/>
      <c r="C2" s="530"/>
      <c r="D2" s="530"/>
      <c r="E2" s="530"/>
      <c r="F2" s="530"/>
      <c r="G2" s="530"/>
      <c r="H2" s="89"/>
      <c r="I2" s="531" t="s">
        <v>172</v>
      </c>
      <c r="J2" s="531"/>
      <c r="K2" s="531"/>
      <c r="L2" s="81"/>
      <c r="M2" s="81"/>
      <c r="N2" s="81"/>
      <c r="O2" s="81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71"/>
      <c r="AC2" s="571"/>
      <c r="AD2" s="571"/>
      <c r="AE2" s="571"/>
      <c r="AF2" s="571"/>
      <c r="AG2" s="571"/>
      <c r="AH2" s="571"/>
      <c r="AI2" s="571"/>
      <c r="AJ2" s="545"/>
      <c r="AK2" s="545"/>
      <c r="AL2" s="545"/>
      <c r="AM2" s="545"/>
      <c r="AN2" s="545"/>
      <c r="AO2" s="545"/>
      <c r="AP2" s="545"/>
      <c r="AQ2" s="545"/>
      <c r="AR2" s="545"/>
      <c r="AS2" s="545"/>
      <c r="AT2" s="545"/>
      <c r="AU2" s="545"/>
      <c r="AV2" s="545"/>
      <c r="AW2" s="545"/>
      <c r="AX2" s="545"/>
      <c r="AY2" s="545"/>
      <c r="AZ2" s="512"/>
      <c r="BA2" s="512"/>
      <c r="BB2" s="512"/>
      <c r="BC2" s="512"/>
      <c r="BD2" s="512"/>
      <c r="BE2" s="512"/>
      <c r="BF2" s="512"/>
      <c r="BG2" s="512"/>
      <c r="BH2" s="512"/>
      <c r="BI2" s="512"/>
      <c r="BJ2" s="512"/>
      <c r="BK2" s="1"/>
      <c r="BL2" s="1"/>
      <c r="BM2" s="1"/>
      <c r="BN2" s="1"/>
      <c r="BO2" s="1"/>
      <c r="CR2" s="29" t="str">
        <f>T3</f>
        <v>अंग्रेजी</v>
      </c>
      <c r="CU2" s="29" t="str">
        <f>BC3</f>
        <v xml:space="preserve">शारीरिक एवं स्वास्थ्य शिक्षा  </v>
      </c>
    </row>
    <row r="3" spans="1:99" s="7" customFormat="1" ht="28.5" customHeight="1" thickTop="1" thickBot="1">
      <c r="A3" s="553" t="s">
        <v>79</v>
      </c>
      <c r="B3" s="554"/>
      <c r="C3" s="554"/>
      <c r="D3" s="554"/>
      <c r="E3" s="554"/>
      <c r="F3" s="554"/>
      <c r="G3" s="554"/>
      <c r="H3" s="554"/>
      <c r="I3" s="52" t="s">
        <v>75</v>
      </c>
      <c r="J3" s="53">
        <v>3</v>
      </c>
      <c r="K3" s="5"/>
      <c r="L3" s="481" t="s">
        <v>106</v>
      </c>
      <c r="M3" s="482"/>
      <c r="N3" s="484" t="str">
        <f>UPPER('Master sheet'!J6)</f>
        <v>MANOJ KUMAR PACHORI</v>
      </c>
      <c r="O3" s="485"/>
      <c r="P3" s="485"/>
      <c r="Q3" s="485"/>
      <c r="R3" s="485"/>
      <c r="S3" s="486"/>
      <c r="T3" s="551" t="s">
        <v>95</v>
      </c>
      <c r="U3" s="552"/>
      <c r="V3" s="516" t="str">
        <f>UPPER('Master sheet'!J7)</f>
        <v>SAMPAT RAJ</v>
      </c>
      <c r="W3" s="517"/>
      <c r="X3" s="517"/>
      <c r="Y3" s="517"/>
      <c r="Z3" s="517"/>
      <c r="AA3" s="518"/>
      <c r="AB3" s="521" t="s">
        <v>539</v>
      </c>
      <c r="AC3" s="522"/>
      <c r="AD3" s="523" t="str">
        <f>UPPER('Master sheet'!J8)</f>
        <v>PRADIP SINGH</v>
      </c>
      <c r="AE3" s="524"/>
      <c r="AF3" s="524"/>
      <c r="AG3" s="524"/>
      <c r="AH3" s="524"/>
      <c r="AI3" s="525"/>
      <c r="AJ3" s="546" t="s">
        <v>107</v>
      </c>
      <c r="AK3" s="547"/>
      <c r="AL3" s="548" t="str">
        <f>UPPER('Master sheet'!J9)</f>
        <v>PRADIP SINGH</v>
      </c>
      <c r="AM3" s="549"/>
      <c r="AN3" s="549"/>
      <c r="AO3" s="549"/>
      <c r="AP3" s="549"/>
      <c r="AQ3" s="550"/>
      <c r="AR3" s="500" t="s">
        <v>334</v>
      </c>
      <c r="AS3" s="502"/>
      <c r="AT3" s="542" t="str">
        <f>UPPER('Master sheet'!J10)</f>
        <v>PUSHPENDRA JAWRA</v>
      </c>
      <c r="AU3" s="543"/>
      <c r="AV3" s="543"/>
      <c r="AW3" s="543"/>
      <c r="AX3" s="543"/>
      <c r="AY3" s="544"/>
      <c r="AZ3" s="538" t="s">
        <v>110</v>
      </c>
      <c r="BA3" s="539"/>
      <c r="BB3" s="539"/>
      <c r="BC3" s="538" t="s">
        <v>109</v>
      </c>
      <c r="BD3" s="539"/>
      <c r="BE3" s="539"/>
      <c r="BF3" s="535" t="s">
        <v>112</v>
      </c>
      <c r="BG3" s="536"/>
      <c r="BH3" s="537"/>
      <c r="BI3" s="540" t="s">
        <v>199</v>
      </c>
      <c r="BJ3" s="541"/>
      <c r="BK3" s="1"/>
      <c r="BL3" s="3"/>
      <c r="BM3" s="3"/>
      <c r="BN3" s="3"/>
      <c r="BO3" s="3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 t="e">
        <f>#REF!</f>
        <v>#REF!</v>
      </c>
      <c r="CS3" s="30"/>
      <c r="CT3" s="30"/>
      <c r="CU3" s="30" t="str">
        <f>BF3</f>
        <v xml:space="preserve">कला शिक्षा   </v>
      </c>
    </row>
    <row r="4" spans="1:99" ht="37.200000000000003" thickTop="1" thickBot="1">
      <c r="A4" s="472" t="s">
        <v>9</v>
      </c>
      <c r="B4" s="475" t="s">
        <v>188</v>
      </c>
      <c r="C4" s="475" t="s">
        <v>78</v>
      </c>
      <c r="D4" s="475" t="s">
        <v>5</v>
      </c>
      <c r="E4" s="475" t="s">
        <v>76</v>
      </c>
      <c r="F4" s="472" t="s">
        <v>6</v>
      </c>
      <c r="G4" s="472" t="s">
        <v>8</v>
      </c>
      <c r="H4" s="472" t="s">
        <v>187</v>
      </c>
      <c r="I4" s="475" t="s">
        <v>7</v>
      </c>
      <c r="J4" s="476" t="s">
        <v>165</v>
      </c>
      <c r="K4" s="476" t="s">
        <v>166</v>
      </c>
      <c r="L4" s="483" t="s">
        <v>11</v>
      </c>
      <c r="M4" s="483" t="s">
        <v>12</v>
      </c>
      <c r="N4" s="478" t="s">
        <v>13</v>
      </c>
      <c r="O4" s="479"/>
      <c r="P4" s="480"/>
      <c r="Q4" s="478" t="s">
        <v>167</v>
      </c>
      <c r="R4" s="479"/>
      <c r="S4" s="480"/>
      <c r="T4" s="499" t="s">
        <v>11</v>
      </c>
      <c r="U4" s="499" t="s">
        <v>12</v>
      </c>
      <c r="V4" s="508" t="s">
        <v>13</v>
      </c>
      <c r="W4" s="509"/>
      <c r="X4" s="510"/>
      <c r="Y4" s="508" t="s">
        <v>167</v>
      </c>
      <c r="Z4" s="509"/>
      <c r="AA4" s="510"/>
      <c r="AB4" s="526" t="s">
        <v>11</v>
      </c>
      <c r="AC4" s="526" t="s">
        <v>12</v>
      </c>
      <c r="AD4" s="527" t="s">
        <v>13</v>
      </c>
      <c r="AE4" s="528"/>
      <c r="AF4" s="529"/>
      <c r="AG4" s="527" t="s">
        <v>167</v>
      </c>
      <c r="AH4" s="528"/>
      <c r="AI4" s="529"/>
      <c r="AJ4" s="503" t="s">
        <v>11</v>
      </c>
      <c r="AK4" s="503" t="s">
        <v>12</v>
      </c>
      <c r="AL4" s="505" t="s">
        <v>13</v>
      </c>
      <c r="AM4" s="506"/>
      <c r="AN4" s="507"/>
      <c r="AO4" s="505" t="s">
        <v>167</v>
      </c>
      <c r="AP4" s="506"/>
      <c r="AQ4" s="507"/>
      <c r="AR4" s="504" t="s">
        <v>11</v>
      </c>
      <c r="AS4" s="504" t="s">
        <v>12</v>
      </c>
      <c r="AT4" s="500" t="s">
        <v>13</v>
      </c>
      <c r="AU4" s="501"/>
      <c r="AV4" s="502"/>
      <c r="AW4" s="500" t="s">
        <v>167</v>
      </c>
      <c r="AX4" s="501"/>
      <c r="AY4" s="502"/>
      <c r="AZ4" s="513" t="s">
        <v>338</v>
      </c>
      <c r="BA4" s="514"/>
      <c r="BB4" s="515"/>
      <c r="BC4" s="513" t="s">
        <v>339</v>
      </c>
      <c r="BD4" s="514"/>
      <c r="BE4" s="515"/>
      <c r="BF4" s="513" t="s">
        <v>340</v>
      </c>
      <c r="BG4" s="514"/>
      <c r="BH4" s="515"/>
      <c r="BI4" s="496" t="s">
        <v>200</v>
      </c>
      <c r="BJ4" s="496" t="s">
        <v>201</v>
      </c>
      <c r="BK4" s="1"/>
      <c r="BL4" s="1"/>
      <c r="BM4" s="1"/>
      <c r="BN4" s="1"/>
      <c r="BO4" s="1"/>
      <c r="CA4" s="29"/>
      <c r="CR4" s="29" t="str">
        <f>AJ3</f>
        <v xml:space="preserve">गणित </v>
      </c>
    </row>
    <row r="5" spans="1:99" ht="84.6" thickTop="1" thickBot="1">
      <c r="A5" s="473"/>
      <c r="B5" s="476"/>
      <c r="C5" s="476"/>
      <c r="D5" s="476"/>
      <c r="E5" s="476"/>
      <c r="F5" s="473"/>
      <c r="G5" s="473"/>
      <c r="H5" s="473"/>
      <c r="I5" s="476"/>
      <c r="J5" s="476"/>
      <c r="K5" s="476"/>
      <c r="L5" s="483"/>
      <c r="M5" s="483"/>
      <c r="N5" s="335" t="s">
        <v>156</v>
      </c>
      <c r="O5" s="335" t="s">
        <v>157</v>
      </c>
      <c r="P5" s="54" t="s">
        <v>10</v>
      </c>
      <c r="Q5" s="335" t="s">
        <v>156</v>
      </c>
      <c r="R5" s="335" t="s">
        <v>157</v>
      </c>
      <c r="S5" s="54" t="s">
        <v>10</v>
      </c>
      <c r="T5" s="499"/>
      <c r="U5" s="499"/>
      <c r="V5" s="336" t="s">
        <v>156</v>
      </c>
      <c r="W5" s="336" t="s">
        <v>157</v>
      </c>
      <c r="X5" s="65" t="s">
        <v>10</v>
      </c>
      <c r="Y5" s="336" t="s">
        <v>156</v>
      </c>
      <c r="Z5" s="336" t="s">
        <v>157</v>
      </c>
      <c r="AA5" s="65" t="s">
        <v>10</v>
      </c>
      <c r="AB5" s="526"/>
      <c r="AC5" s="526"/>
      <c r="AD5" s="398" t="s">
        <v>156</v>
      </c>
      <c r="AE5" s="398" t="s">
        <v>157</v>
      </c>
      <c r="AF5" s="399" t="s">
        <v>10</v>
      </c>
      <c r="AG5" s="398" t="s">
        <v>156</v>
      </c>
      <c r="AH5" s="398" t="s">
        <v>157</v>
      </c>
      <c r="AI5" s="399" t="s">
        <v>10</v>
      </c>
      <c r="AJ5" s="503"/>
      <c r="AK5" s="503"/>
      <c r="AL5" s="337" t="s">
        <v>156</v>
      </c>
      <c r="AM5" s="337" t="s">
        <v>157</v>
      </c>
      <c r="AN5" s="66" t="s">
        <v>10</v>
      </c>
      <c r="AO5" s="337" t="s">
        <v>156</v>
      </c>
      <c r="AP5" s="337" t="s">
        <v>157</v>
      </c>
      <c r="AQ5" s="66" t="s">
        <v>10</v>
      </c>
      <c r="AR5" s="504"/>
      <c r="AS5" s="504"/>
      <c r="AT5" s="338" t="s">
        <v>156</v>
      </c>
      <c r="AU5" s="338" t="s">
        <v>157</v>
      </c>
      <c r="AV5" s="67" t="s">
        <v>10</v>
      </c>
      <c r="AW5" s="338" t="s">
        <v>156</v>
      </c>
      <c r="AX5" s="338" t="s">
        <v>157</v>
      </c>
      <c r="AY5" s="67" t="s">
        <v>10</v>
      </c>
      <c r="AZ5" s="320" t="s">
        <v>13</v>
      </c>
      <c r="BA5" s="320" t="s">
        <v>167</v>
      </c>
      <c r="BB5" s="320" t="s">
        <v>179</v>
      </c>
      <c r="BC5" s="320" t="s">
        <v>13</v>
      </c>
      <c r="BD5" s="320" t="s">
        <v>167</v>
      </c>
      <c r="BE5" s="320" t="s">
        <v>179</v>
      </c>
      <c r="BF5" s="320" t="s">
        <v>13</v>
      </c>
      <c r="BG5" s="320" t="s">
        <v>167</v>
      </c>
      <c r="BH5" s="320" t="s">
        <v>179</v>
      </c>
      <c r="BI5" s="496"/>
      <c r="BJ5" s="496"/>
      <c r="BK5" s="1"/>
      <c r="BL5" s="1"/>
      <c r="BM5" s="1"/>
      <c r="BN5" s="1"/>
      <c r="BO5" s="1"/>
      <c r="CA5" s="29"/>
      <c r="CC5" s="29">
        <f>IF(AND(L6="",M6="",N6="",P6=""),"",SUM(L6,M6,N6,O6,P6))</f>
        <v>100</v>
      </c>
      <c r="CD5" s="29">
        <v>20</v>
      </c>
      <c r="CE5" s="29">
        <f>IF(AND(T6="",U6="",V6="",X6=""),"",SUM(T6,U6,V6,W6,X6))</f>
        <v>100</v>
      </c>
      <c r="CF5" s="29">
        <v>20</v>
      </c>
      <c r="CG5" s="29" t="e">
        <f>IF(AND(#REF!="",#REF!="",#REF!="",#REF!=""),"",SUM(#REF!,#REF!,#REF!,#REF!,#REF!))</f>
        <v>#REF!</v>
      </c>
      <c r="CH5" s="29">
        <v>20</v>
      </c>
      <c r="CI5" s="29">
        <f>IF(AND(AJ6="",AK6="",AL6="",AN6=""),"",SUM(AJ6,AK6,AL6,AM6,AN6))</f>
        <v>100</v>
      </c>
      <c r="CJ5" s="29">
        <v>20</v>
      </c>
      <c r="CK5" s="29">
        <f>IF(AND(AR6="",AS6="",AT6="",AV6=""),"",SUM(AR6,AS6,AT6,AU6,AV6))</f>
        <v>100</v>
      </c>
      <c r="CL5" s="29">
        <v>20</v>
      </c>
      <c r="CM5" s="29" t="e">
        <f>IF(AND(#REF!="",#REF!="",#REF!="",#REF!=""),"",SUM(#REF!,#REF!,#REF!,#REF!,#REF!))</f>
        <v>#REF!</v>
      </c>
      <c r="CN5" s="29">
        <v>20</v>
      </c>
      <c r="CR5" s="29" t="str">
        <f>AR3</f>
        <v xml:space="preserve">पर्यावरण अध्ययन </v>
      </c>
    </row>
    <row r="6" spans="1:99" ht="24" customHeight="1" thickTop="1" thickBot="1">
      <c r="A6" s="474"/>
      <c r="B6" s="477"/>
      <c r="C6" s="477"/>
      <c r="D6" s="477"/>
      <c r="E6" s="477"/>
      <c r="F6" s="474"/>
      <c r="G6" s="474"/>
      <c r="H6" s="474"/>
      <c r="I6" s="477"/>
      <c r="J6" s="477"/>
      <c r="K6" s="477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20</v>
      </c>
      <c r="AS6" s="9">
        <v>20</v>
      </c>
      <c r="AT6" s="9">
        <v>30</v>
      </c>
      <c r="AU6" s="9">
        <v>18</v>
      </c>
      <c r="AV6" s="9">
        <v>12</v>
      </c>
      <c r="AW6" s="9">
        <v>50</v>
      </c>
      <c r="AX6" s="9">
        <v>30</v>
      </c>
      <c r="AY6" s="9">
        <v>20</v>
      </c>
      <c r="AZ6" s="9">
        <v>25</v>
      </c>
      <c r="BA6" s="9">
        <v>35</v>
      </c>
      <c r="BB6" s="9">
        <v>40</v>
      </c>
      <c r="BC6" s="9">
        <v>25</v>
      </c>
      <c r="BD6" s="9">
        <v>35</v>
      </c>
      <c r="BE6" s="9">
        <v>40</v>
      </c>
      <c r="BF6" s="9">
        <v>25</v>
      </c>
      <c r="BG6" s="9">
        <v>35</v>
      </c>
      <c r="BH6" s="9">
        <v>40</v>
      </c>
      <c r="BI6" s="107"/>
      <c r="BJ6" s="9"/>
      <c r="BK6" s="1"/>
      <c r="BL6" s="489" t="s">
        <v>82</v>
      </c>
      <c r="BM6" s="490"/>
      <c r="BN6" s="490"/>
      <c r="BO6" s="1"/>
      <c r="CA6" s="29"/>
      <c r="CC6" s="29">
        <v>1</v>
      </c>
      <c r="CD6" s="29">
        <v>1</v>
      </c>
      <c r="CE6" s="29">
        <v>2</v>
      </c>
      <c r="CF6" s="29">
        <v>2</v>
      </c>
      <c r="CG6" s="29">
        <v>3</v>
      </c>
      <c r="CH6" s="29">
        <v>3</v>
      </c>
      <c r="CI6" s="29">
        <v>4</v>
      </c>
      <c r="CJ6" s="29">
        <v>4</v>
      </c>
      <c r="CK6" s="29">
        <v>5</v>
      </c>
      <c r="CL6" s="29">
        <v>5</v>
      </c>
      <c r="CM6" s="29">
        <v>6</v>
      </c>
      <c r="CN6" s="29">
        <v>6</v>
      </c>
      <c r="CR6" s="29" t="e">
        <f>#REF!</f>
        <v>#REF!</v>
      </c>
    </row>
    <row r="7" spans="1:99" ht="24" customHeight="1">
      <c r="A7" s="348">
        <v>1</v>
      </c>
      <c r="B7" s="349">
        <v>3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301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7">
        <v>11</v>
      </c>
      <c r="AC7" s="18">
        <v>9</v>
      </c>
      <c r="AD7" s="11">
        <v>29</v>
      </c>
      <c r="AE7" s="11">
        <v>5</v>
      </c>
      <c r="AF7" s="61">
        <v>11</v>
      </c>
      <c r="AG7" s="59">
        <v>50</v>
      </c>
      <c r="AH7" s="11">
        <v>5</v>
      </c>
      <c r="AI7" s="12">
        <v>10</v>
      </c>
      <c r="AJ7" s="10">
        <v>9</v>
      </c>
      <c r="AK7" s="11">
        <v>6</v>
      </c>
      <c r="AL7" s="11">
        <v>22</v>
      </c>
      <c r="AM7" s="11">
        <v>6</v>
      </c>
      <c r="AN7" s="55">
        <v>10</v>
      </c>
      <c r="AO7" s="59">
        <v>31</v>
      </c>
      <c r="AP7" s="11">
        <v>6</v>
      </c>
      <c r="AQ7" s="12">
        <v>4</v>
      </c>
      <c r="AR7" s="10">
        <v>9</v>
      </c>
      <c r="AS7" s="11">
        <v>7</v>
      </c>
      <c r="AT7" s="11">
        <v>22</v>
      </c>
      <c r="AU7" s="11">
        <v>6</v>
      </c>
      <c r="AV7" s="55">
        <v>8</v>
      </c>
      <c r="AW7" s="59">
        <v>45</v>
      </c>
      <c r="AX7" s="11">
        <v>6</v>
      </c>
      <c r="AY7" s="12">
        <v>4</v>
      </c>
      <c r="AZ7" s="10">
        <v>25</v>
      </c>
      <c r="BA7" s="11">
        <v>31</v>
      </c>
      <c r="BB7" s="55">
        <v>30</v>
      </c>
      <c r="BC7" s="10">
        <v>11</v>
      </c>
      <c r="BD7" s="11">
        <v>30</v>
      </c>
      <c r="BE7" s="12">
        <v>30</v>
      </c>
      <c r="BF7" s="10">
        <v>21</v>
      </c>
      <c r="BG7" s="11">
        <v>21</v>
      </c>
      <c r="BH7" s="55">
        <v>31</v>
      </c>
      <c r="BI7" s="10">
        <v>220</v>
      </c>
      <c r="BJ7" s="108">
        <v>28</v>
      </c>
      <c r="BK7" s="1"/>
      <c r="BL7" s="1"/>
      <c r="BM7" s="1"/>
      <c r="BN7" s="1"/>
      <c r="BO7" s="3"/>
      <c r="CA7" s="29"/>
      <c r="CB7" s="29">
        <f>IF(I7="","",I7)</f>
        <v>301</v>
      </c>
      <c r="CC7" s="38">
        <f>IF(AND(L7="",M7="",N7="",P7=""),"",SUM(L7,M7,N7,O7,P7))</f>
        <v>51</v>
      </c>
      <c r="CD7" s="38">
        <f>IFERROR(IF(CC7="","",ROUNDUP(CC7*20%,0)),"")</f>
        <v>11</v>
      </c>
      <c r="CE7" s="29">
        <f>IF(AND(T7="",U7="",V7="",X7=""),"",SUM(T7,U7,V7,W7,X7))</f>
        <v>55</v>
      </c>
      <c r="CF7" s="38">
        <f>IFERROR(IF(CE7="","",ROUNDUP(CE7*20%,0)),"")</f>
        <v>11</v>
      </c>
      <c r="CG7" s="29" t="e">
        <f>IF(AND(#REF!="",#REF!="",#REF!="",#REF!=""),"",SUM(#REF!,#REF!,#REF!,#REF!,#REF!))</f>
        <v>#REF!</v>
      </c>
      <c r="CH7" s="38" t="str">
        <f>IFERROR(IF(CG7="","",ROUNDUP(CG7*20%,0)),"")</f>
        <v/>
      </c>
      <c r="CI7" s="29">
        <f>IF(AND(AJ7="",AK7="",AL7="",AN7=""),"",SUM(AJ7,AK7,AL7,AM7,AN7))</f>
        <v>53</v>
      </c>
      <c r="CJ7" s="38">
        <f>IFERROR(IF(CI7="","",ROUNDUP(CI7*20%,0)),"")</f>
        <v>11</v>
      </c>
      <c r="CK7" s="29">
        <f>IF(AND(AR7="",AS7="",AT7="",AV7=""),"",SUM(AR7,AS7,AT7,AU7,AV7))</f>
        <v>52</v>
      </c>
      <c r="CL7" s="38">
        <f>IFERROR(IF(CK7="","",ROUNDUP(CK7*20%,0)),"")</f>
        <v>11</v>
      </c>
      <c r="CM7" s="29" t="e">
        <f>IF(AND(#REF!="",#REF!="",#REF!="",#REF!=""),"",SUM(#REF!,#REF!,#REF!,#REF!,#REF!))</f>
        <v>#REF!</v>
      </c>
      <c r="CN7" s="38" t="str">
        <f>IFERROR(IF(CM7="","",ROUNDUP(CM7*20%,0)),"")</f>
        <v/>
      </c>
      <c r="CO7" s="38"/>
      <c r="CP7" s="38"/>
    </row>
    <row r="8" spans="1:99" ht="24" customHeight="1">
      <c r="A8" s="358">
        <v>2</v>
      </c>
      <c r="B8" s="359">
        <v>3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302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9">
        <v>9</v>
      </c>
      <c r="AC8" s="20">
        <v>9</v>
      </c>
      <c r="AD8" s="8">
        <v>24</v>
      </c>
      <c r="AE8" s="8">
        <v>4</v>
      </c>
      <c r="AF8" s="62">
        <v>12</v>
      </c>
      <c r="AG8" s="60">
        <v>37</v>
      </c>
      <c r="AH8" s="8">
        <v>4</v>
      </c>
      <c r="AI8" s="14">
        <v>9</v>
      </c>
      <c r="AJ8" s="13">
        <v>9</v>
      </c>
      <c r="AK8" s="8">
        <v>6</v>
      </c>
      <c r="AL8" s="8">
        <v>23</v>
      </c>
      <c r="AM8" s="8">
        <v>3</v>
      </c>
      <c r="AN8" s="56">
        <v>11</v>
      </c>
      <c r="AO8" s="60">
        <v>31</v>
      </c>
      <c r="AP8" s="8">
        <v>3</v>
      </c>
      <c r="AQ8" s="14">
        <v>4</v>
      </c>
      <c r="AR8" s="13">
        <v>9</v>
      </c>
      <c r="AS8" s="8">
        <v>7</v>
      </c>
      <c r="AT8" s="8">
        <v>14</v>
      </c>
      <c r="AU8" s="8">
        <v>4</v>
      </c>
      <c r="AV8" s="56">
        <v>9</v>
      </c>
      <c r="AW8" s="60">
        <v>14</v>
      </c>
      <c r="AX8" s="8">
        <v>4</v>
      </c>
      <c r="AY8" s="14">
        <v>4</v>
      </c>
      <c r="AZ8" s="13">
        <v>24</v>
      </c>
      <c r="BA8" s="8">
        <v>32</v>
      </c>
      <c r="BB8" s="56">
        <v>36</v>
      </c>
      <c r="BC8" s="13">
        <v>11</v>
      </c>
      <c r="BD8" s="8">
        <v>32</v>
      </c>
      <c r="BE8" s="14">
        <v>25</v>
      </c>
      <c r="BF8" s="13">
        <v>21</v>
      </c>
      <c r="BG8" s="8">
        <v>21</v>
      </c>
      <c r="BH8" s="56">
        <v>32</v>
      </c>
      <c r="BI8" s="13">
        <v>220</v>
      </c>
      <c r="BJ8" s="109">
        <v>24</v>
      </c>
      <c r="BK8" s="1"/>
      <c r="BL8" s="491" t="s">
        <v>89</v>
      </c>
      <c r="BM8" s="491"/>
      <c r="BN8" s="491"/>
      <c r="BO8" s="1"/>
      <c r="CA8" s="29"/>
      <c r="CB8" s="29">
        <f t="shared" ref="CB8:CB71" si="0">IF(I8="","",I8)</f>
        <v>302</v>
      </c>
      <c r="CC8" s="38">
        <f t="shared" ref="CC8:CC71" si="1">IF(AND(L8="",M8="",N8="",P8=""),"",SUM(L8,M8,N8,O8,P8))</f>
        <v>60</v>
      </c>
      <c r="CD8" s="38">
        <f t="shared" ref="CD8:CD71" si="2">IFERROR(IF(CC8="","",ROUNDUP(CC8*20%,0)),"")</f>
        <v>12</v>
      </c>
      <c r="CE8" s="29">
        <f t="shared" ref="CE8:CE71" si="3">IF(AND(T8="",U8="",V8="",X8=""),"",SUM(T8,U8,V8,W8,X8))</f>
        <v>51</v>
      </c>
      <c r="CF8" s="38">
        <f t="shared" ref="CF8:CF71" si="4">IFERROR(IF(CE8="","",ROUNDUP(CE8*20%,0)),"")</f>
        <v>11</v>
      </c>
      <c r="CG8" s="29" t="e">
        <f>IF(AND(#REF!="",#REF!="",#REF!="",#REF!=""),"",SUM(#REF!,#REF!,#REF!,#REF!,#REF!))</f>
        <v>#REF!</v>
      </c>
      <c r="CH8" s="38" t="str">
        <f t="shared" ref="CH8:CH71" si="5">IFERROR(IF(CG8="","",ROUNDUP(CG8*20%,0)),"")</f>
        <v/>
      </c>
      <c r="CI8" s="29">
        <f t="shared" ref="CI8:CI71" si="6">IF(AND(AJ8="",AK8="",AL8="",AN8=""),"",SUM(AJ8,AK8,AL8,AM8,AN8))</f>
        <v>52</v>
      </c>
      <c r="CJ8" s="38">
        <f t="shared" ref="CJ8:CJ71" si="7">IFERROR(IF(CI8="","",ROUNDUP(CI8*20%,0)),"")</f>
        <v>11</v>
      </c>
      <c r="CK8" s="29">
        <f t="shared" ref="CK8:CK71" si="8">IF(AND(AR8="",AS8="",AT8="",AV8=""),"",SUM(AR8,AS8,AT8,AU8,AV8))</f>
        <v>43</v>
      </c>
      <c r="CL8" s="38">
        <f t="shared" ref="CL8:CL71" si="9">IFERROR(IF(CK8="","",ROUNDUP(CK8*20%,0)),"")</f>
        <v>9</v>
      </c>
      <c r="CM8" s="29" t="e">
        <f>IF(AND(#REF!="",#REF!="",#REF!="",#REF!=""),"",SUM(#REF!,#REF!,#REF!,#REF!,#REF!))</f>
        <v>#REF!</v>
      </c>
      <c r="CN8" s="38" t="str">
        <f t="shared" ref="CN8:CN71" si="10">IFERROR(IF(CM8="","",ROUNDUP(CM8*20%,0)),"")</f>
        <v/>
      </c>
      <c r="CO8" s="38"/>
      <c r="CP8" s="38"/>
    </row>
    <row r="9" spans="1:99" ht="24" customHeight="1">
      <c r="A9" s="358">
        <v>3</v>
      </c>
      <c r="B9" s="359">
        <v>3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303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9">
        <v>8</v>
      </c>
      <c r="AC9" s="20">
        <v>9</v>
      </c>
      <c r="AD9" s="20">
        <v>25</v>
      </c>
      <c r="AE9" s="8">
        <v>4</v>
      </c>
      <c r="AF9" s="62">
        <v>11</v>
      </c>
      <c r="AG9" s="60">
        <v>37</v>
      </c>
      <c r="AH9" s="8">
        <v>4</v>
      </c>
      <c r="AI9" s="14">
        <v>8</v>
      </c>
      <c r="AJ9" s="13">
        <v>9</v>
      </c>
      <c r="AK9" s="8">
        <v>6</v>
      </c>
      <c r="AL9" s="8">
        <v>25</v>
      </c>
      <c r="AM9" s="8">
        <v>4</v>
      </c>
      <c r="AN9" s="56">
        <v>12</v>
      </c>
      <c r="AO9" s="60">
        <v>44</v>
      </c>
      <c r="AP9" s="8">
        <v>15</v>
      </c>
      <c r="AQ9" s="14">
        <v>8</v>
      </c>
      <c r="AR9" s="13">
        <v>9</v>
      </c>
      <c r="AS9" s="8">
        <v>7</v>
      </c>
      <c r="AT9" s="8">
        <v>23</v>
      </c>
      <c r="AU9" s="8">
        <v>5</v>
      </c>
      <c r="AV9" s="56">
        <v>10</v>
      </c>
      <c r="AW9" s="60">
        <v>45</v>
      </c>
      <c r="AX9" s="8">
        <v>16</v>
      </c>
      <c r="AY9" s="14">
        <v>8</v>
      </c>
      <c r="AZ9" s="13">
        <v>21</v>
      </c>
      <c r="BA9" s="8">
        <v>32</v>
      </c>
      <c r="BB9" s="56">
        <v>38</v>
      </c>
      <c r="BC9" s="13">
        <v>11</v>
      </c>
      <c r="BD9" s="8">
        <v>31</v>
      </c>
      <c r="BE9" s="14">
        <v>25</v>
      </c>
      <c r="BF9" s="13">
        <v>21</v>
      </c>
      <c r="BG9" s="8">
        <v>21</v>
      </c>
      <c r="BH9" s="56">
        <v>32</v>
      </c>
      <c r="BI9" s="13">
        <v>220</v>
      </c>
      <c r="BJ9" s="109">
        <v>36</v>
      </c>
      <c r="BK9" s="1"/>
      <c r="BL9" s="1"/>
      <c r="BM9" s="1"/>
      <c r="BN9" s="1"/>
      <c r="BO9" s="1"/>
      <c r="CA9" s="29"/>
      <c r="CB9" s="29">
        <f t="shared" si="0"/>
        <v>303</v>
      </c>
      <c r="CC9" s="38">
        <f t="shared" si="1"/>
        <v>58</v>
      </c>
      <c r="CD9" s="38">
        <f t="shared" si="2"/>
        <v>12</v>
      </c>
      <c r="CE9" s="29">
        <f t="shared" si="3"/>
        <v>52</v>
      </c>
      <c r="CF9" s="38">
        <f t="shared" si="4"/>
        <v>11</v>
      </c>
      <c r="CG9" s="29" t="e">
        <f>IF(AND(#REF!="",#REF!="",#REF!="",#REF!=""),"",SUM(#REF!,#REF!,#REF!,#REF!,#REF!))</f>
        <v>#REF!</v>
      </c>
      <c r="CH9" s="38" t="str">
        <f t="shared" si="5"/>
        <v/>
      </c>
      <c r="CI9" s="29">
        <f t="shared" si="6"/>
        <v>56</v>
      </c>
      <c r="CJ9" s="38">
        <f t="shared" si="7"/>
        <v>12</v>
      </c>
      <c r="CK9" s="29">
        <f t="shared" si="8"/>
        <v>54</v>
      </c>
      <c r="CL9" s="38">
        <f t="shared" si="9"/>
        <v>11</v>
      </c>
      <c r="CM9" s="29" t="e">
        <f>IF(AND(#REF!="",#REF!="",#REF!="",#REF!=""),"",SUM(#REF!,#REF!,#REF!,#REF!,#REF!))</f>
        <v>#REF!</v>
      </c>
      <c r="CN9" s="38" t="str">
        <f t="shared" si="10"/>
        <v/>
      </c>
      <c r="CO9" s="38"/>
      <c r="CP9" s="38"/>
    </row>
    <row r="10" spans="1:99" ht="24" customHeight="1">
      <c r="A10" s="358">
        <v>4</v>
      </c>
      <c r="B10" s="359">
        <v>3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304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9">
        <v>11</v>
      </c>
      <c r="AC10" s="20">
        <v>9</v>
      </c>
      <c r="AD10" s="20">
        <v>25</v>
      </c>
      <c r="AE10" s="8">
        <v>4</v>
      </c>
      <c r="AF10" s="62">
        <v>11</v>
      </c>
      <c r="AG10" s="60">
        <v>37</v>
      </c>
      <c r="AH10" s="8">
        <v>4</v>
      </c>
      <c r="AI10" s="14">
        <v>8</v>
      </c>
      <c r="AJ10" s="13">
        <v>9</v>
      </c>
      <c r="AK10" s="8">
        <v>6</v>
      </c>
      <c r="AL10" s="8">
        <v>26</v>
      </c>
      <c r="AM10" s="8">
        <v>5</v>
      </c>
      <c r="AN10" s="56">
        <v>10</v>
      </c>
      <c r="AO10" s="60">
        <v>48</v>
      </c>
      <c r="AP10" s="8">
        <v>15</v>
      </c>
      <c r="AQ10" s="14">
        <v>8</v>
      </c>
      <c r="AR10" s="13">
        <v>9</v>
      </c>
      <c r="AS10" s="8">
        <v>7</v>
      </c>
      <c r="AT10" s="8">
        <v>25</v>
      </c>
      <c r="AU10" s="8">
        <v>4</v>
      </c>
      <c r="AV10" s="56">
        <v>11</v>
      </c>
      <c r="AW10" s="60">
        <v>48</v>
      </c>
      <c r="AX10" s="8">
        <v>16</v>
      </c>
      <c r="AY10" s="14">
        <v>8</v>
      </c>
      <c r="AZ10" s="13">
        <v>20</v>
      </c>
      <c r="BA10" s="8">
        <v>32</v>
      </c>
      <c r="BB10" s="56">
        <v>32</v>
      </c>
      <c r="BC10" s="13">
        <v>11</v>
      </c>
      <c r="BD10" s="8">
        <v>32</v>
      </c>
      <c r="BE10" s="14">
        <v>26</v>
      </c>
      <c r="BF10" s="13">
        <v>21</v>
      </c>
      <c r="BG10" s="8">
        <v>21</v>
      </c>
      <c r="BH10" s="56">
        <v>32</v>
      </c>
      <c r="BI10" s="13">
        <v>220</v>
      </c>
      <c r="BJ10" s="109">
        <v>36</v>
      </c>
      <c r="BK10" s="1"/>
      <c r="BL10" s="497" t="s">
        <v>0</v>
      </c>
      <c r="BM10" s="498"/>
      <c r="BN10" s="498"/>
      <c r="BO10" s="1"/>
      <c r="CA10" s="29"/>
      <c r="CB10" s="29">
        <f t="shared" si="0"/>
        <v>304</v>
      </c>
      <c r="CC10" s="38">
        <f t="shared" si="1"/>
        <v>52</v>
      </c>
      <c r="CD10" s="38">
        <f t="shared" si="2"/>
        <v>11</v>
      </c>
      <c r="CE10" s="29">
        <f t="shared" si="3"/>
        <v>44</v>
      </c>
      <c r="CF10" s="38">
        <f t="shared" si="4"/>
        <v>9</v>
      </c>
      <c r="CG10" s="29" t="e">
        <f>IF(AND(#REF!="",#REF!="",#REF!="",#REF!=""),"",SUM(#REF!,#REF!,#REF!,#REF!,#REF!))</f>
        <v>#REF!</v>
      </c>
      <c r="CH10" s="38" t="str">
        <f t="shared" si="5"/>
        <v/>
      </c>
      <c r="CI10" s="29">
        <f t="shared" si="6"/>
        <v>56</v>
      </c>
      <c r="CJ10" s="38">
        <f t="shared" si="7"/>
        <v>12</v>
      </c>
      <c r="CK10" s="29">
        <f t="shared" si="8"/>
        <v>56</v>
      </c>
      <c r="CL10" s="38">
        <f t="shared" si="9"/>
        <v>12</v>
      </c>
      <c r="CM10" s="29" t="e">
        <f>IF(AND(#REF!="",#REF!="",#REF!="",#REF!=""),"",SUM(#REF!,#REF!,#REF!,#REF!,#REF!))</f>
        <v>#REF!</v>
      </c>
      <c r="CN10" s="38" t="str">
        <f t="shared" si="10"/>
        <v/>
      </c>
      <c r="CO10" s="38"/>
      <c r="CP10" s="38"/>
    </row>
    <row r="11" spans="1:99" ht="24" customHeight="1">
      <c r="A11" s="358">
        <v>5</v>
      </c>
      <c r="B11" s="359">
        <v>3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>
        <v>305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9">
        <v>20</v>
      </c>
      <c r="AC11" s="20">
        <v>19</v>
      </c>
      <c r="AD11" s="20">
        <v>29</v>
      </c>
      <c r="AE11" s="8">
        <v>17</v>
      </c>
      <c r="AF11" s="62">
        <v>10</v>
      </c>
      <c r="AG11" s="60">
        <v>45</v>
      </c>
      <c r="AH11" s="8">
        <v>20</v>
      </c>
      <c r="AI11" s="14">
        <v>14</v>
      </c>
      <c r="AJ11" s="13">
        <v>9</v>
      </c>
      <c r="AK11" s="8">
        <v>6</v>
      </c>
      <c r="AL11" s="8">
        <v>24</v>
      </c>
      <c r="AM11" s="8">
        <v>6</v>
      </c>
      <c r="AN11" s="56">
        <v>8</v>
      </c>
      <c r="AO11" s="60">
        <v>47</v>
      </c>
      <c r="AP11" s="8">
        <v>15</v>
      </c>
      <c r="AQ11" s="14">
        <v>8</v>
      </c>
      <c r="AR11" s="13">
        <v>9</v>
      </c>
      <c r="AS11" s="8">
        <v>7</v>
      </c>
      <c r="AT11" s="8">
        <v>26</v>
      </c>
      <c r="AU11" s="8">
        <v>3</v>
      </c>
      <c r="AV11" s="56">
        <v>11</v>
      </c>
      <c r="AW11" s="60">
        <v>48</v>
      </c>
      <c r="AX11" s="8">
        <v>16</v>
      </c>
      <c r="AY11" s="14">
        <v>8</v>
      </c>
      <c r="AZ11" s="13">
        <v>22</v>
      </c>
      <c r="BA11" s="8">
        <v>34</v>
      </c>
      <c r="BB11" s="56">
        <v>31</v>
      </c>
      <c r="BC11" s="13">
        <v>11</v>
      </c>
      <c r="BD11" s="8">
        <v>32</v>
      </c>
      <c r="BE11" s="14">
        <v>24</v>
      </c>
      <c r="BF11" s="13">
        <v>22</v>
      </c>
      <c r="BG11" s="8">
        <v>21</v>
      </c>
      <c r="BH11" s="56">
        <v>32</v>
      </c>
      <c r="BI11" s="13">
        <v>220</v>
      </c>
      <c r="BJ11" s="109">
        <v>0</v>
      </c>
      <c r="BK11" s="1"/>
      <c r="BL11" s="497"/>
      <c r="BM11" s="498"/>
      <c r="BN11" s="498"/>
      <c r="BO11" s="1"/>
      <c r="CA11" s="29"/>
      <c r="CB11" s="29">
        <f t="shared" si="0"/>
        <v>305</v>
      </c>
      <c r="CC11" s="38">
        <f t="shared" si="1"/>
        <v>30</v>
      </c>
      <c r="CD11" s="38">
        <f t="shared" si="2"/>
        <v>6</v>
      </c>
      <c r="CE11" s="29">
        <f t="shared" si="3"/>
        <v>49</v>
      </c>
      <c r="CF11" s="38">
        <f t="shared" si="4"/>
        <v>10</v>
      </c>
      <c r="CG11" s="29" t="e">
        <f>IF(AND(#REF!="",#REF!="",#REF!="",#REF!=""),"",SUM(#REF!,#REF!,#REF!,#REF!,#REF!))</f>
        <v>#REF!</v>
      </c>
      <c r="CH11" s="38" t="str">
        <f t="shared" si="5"/>
        <v/>
      </c>
      <c r="CI11" s="29">
        <f t="shared" si="6"/>
        <v>53</v>
      </c>
      <c r="CJ11" s="38">
        <f t="shared" si="7"/>
        <v>11</v>
      </c>
      <c r="CK11" s="29">
        <f t="shared" si="8"/>
        <v>56</v>
      </c>
      <c r="CL11" s="38">
        <f t="shared" si="9"/>
        <v>12</v>
      </c>
      <c r="CM11" s="29" t="e">
        <f>IF(AND(#REF!="",#REF!="",#REF!="",#REF!=""),"",SUM(#REF!,#REF!,#REF!,#REF!,#REF!))</f>
        <v>#REF!</v>
      </c>
      <c r="CN11" s="38" t="str">
        <f t="shared" si="10"/>
        <v/>
      </c>
      <c r="CO11" s="38"/>
      <c r="CP11" s="38"/>
    </row>
    <row r="12" spans="1:99" ht="24" customHeight="1">
      <c r="A12" s="358">
        <v>6</v>
      </c>
      <c r="B12" s="359">
        <v>3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306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9">
        <v>20</v>
      </c>
      <c r="AC12" s="20">
        <v>19</v>
      </c>
      <c r="AD12" s="20">
        <v>29</v>
      </c>
      <c r="AE12" s="8">
        <v>17</v>
      </c>
      <c r="AF12" s="62">
        <v>10</v>
      </c>
      <c r="AG12" s="60">
        <v>45</v>
      </c>
      <c r="AH12" s="8">
        <v>20</v>
      </c>
      <c r="AI12" s="14">
        <v>14</v>
      </c>
      <c r="AJ12" s="13">
        <v>9</v>
      </c>
      <c r="AK12" s="8">
        <v>6</v>
      </c>
      <c r="AL12" s="8">
        <v>21</v>
      </c>
      <c r="AM12" s="8">
        <v>4</v>
      </c>
      <c r="AN12" s="56">
        <v>9</v>
      </c>
      <c r="AO12" s="60">
        <v>48</v>
      </c>
      <c r="AP12" s="8">
        <v>15</v>
      </c>
      <c r="AQ12" s="14">
        <v>8</v>
      </c>
      <c r="AR12" s="13">
        <v>9</v>
      </c>
      <c r="AS12" s="8">
        <v>7</v>
      </c>
      <c r="AT12" s="8">
        <v>28</v>
      </c>
      <c r="AU12" s="8">
        <v>4</v>
      </c>
      <c r="AV12" s="56">
        <v>11</v>
      </c>
      <c r="AW12" s="60">
        <v>47</v>
      </c>
      <c r="AX12" s="8">
        <v>16</v>
      </c>
      <c r="AY12" s="14">
        <v>8</v>
      </c>
      <c r="AZ12" s="13">
        <v>21</v>
      </c>
      <c r="BA12" s="8">
        <v>32</v>
      </c>
      <c r="BB12" s="56">
        <v>36</v>
      </c>
      <c r="BC12" s="13">
        <v>12</v>
      </c>
      <c r="BD12" s="8">
        <v>31</v>
      </c>
      <c r="BE12" s="14">
        <v>25</v>
      </c>
      <c r="BF12" s="13">
        <v>22</v>
      </c>
      <c r="BG12" s="8">
        <v>21</v>
      </c>
      <c r="BH12" s="56">
        <v>32</v>
      </c>
      <c r="BI12" s="13">
        <v>220</v>
      </c>
      <c r="BJ12" s="109">
        <v>26</v>
      </c>
      <c r="BK12" s="1"/>
      <c r="BL12" s="494" t="s">
        <v>1</v>
      </c>
      <c r="BM12" s="495"/>
      <c r="BN12" s="495"/>
      <c r="BO12" s="1"/>
      <c r="CA12" s="29"/>
      <c r="CB12" s="29">
        <f t="shared" si="0"/>
        <v>306</v>
      </c>
      <c r="CC12" s="38">
        <f t="shared" si="1"/>
        <v>56</v>
      </c>
      <c r="CD12" s="38">
        <f t="shared" si="2"/>
        <v>12</v>
      </c>
      <c r="CE12" s="29">
        <f t="shared" si="3"/>
        <v>52</v>
      </c>
      <c r="CF12" s="38">
        <f t="shared" si="4"/>
        <v>11</v>
      </c>
      <c r="CG12" s="29" t="e">
        <f>IF(AND(#REF!="",#REF!="",#REF!="",#REF!=""),"",SUM(#REF!,#REF!,#REF!,#REF!,#REF!))</f>
        <v>#REF!</v>
      </c>
      <c r="CH12" s="38" t="str">
        <f t="shared" si="5"/>
        <v/>
      </c>
      <c r="CI12" s="29">
        <f t="shared" si="6"/>
        <v>49</v>
      </c>
      <c r="CJ12" s="38">
        <f t="shared" si="7"/>
        <v>10</v>
      </c>
      <c r="CK12" s="29">
        <f t="shared" si="8"/>
        <v>59</v>
      </c>
      <c r="CL12" s="38">
        <f t="shared" si="9"/>
        <v>12</v>
      </c>
      <c r="CM12" s="29" t="e">
        <f>IF(AND(#REF!="",#REF!="",#REF!="",#REF!=""),"",SUM(#REF!,#REF!,#REF!,#REF!,#REF!))</f>
        <v>#REF!</v>
      </c>
      <c r="CN12" s="38" t="str">
        <f t="shared" si="10"/>
        <v/>
      </c>
      <c r="CO12" s="38"/>
      <c r="CP12" s="38"/>
    </row>
    <row r="13" spans="1:99" ht="24" customHeight="1">
      <c r="A13" s="358">
        <v>7</v>
      </c>
      <c r="B13" s="359">
        <v>3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307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9">
        <v>20</v>
      </c>
      <c r="AC13" s="20">
        <v>19</v>
      </c>
      <c r="AD13" s="20">
        <v>29</v>
      </c>
      <c r="AE13" s="8">
        <v>17</v>
      </c>
      <c r="AF13" s="62">
        <v>10</v>
      </c>
      <c r="AG13" s="60">
        <v>45</v>
      </c>
      <c r="AH13" s="8">
        <v>20</v>
      </c>
      <c r="AI13" s="14">
        <v>14</v>
      </c>
      <c r="AJ13" s="13">
        <v>9</v>
      </c>
      <c r="AK13" s="8">
        <v>6</v>
      </c>
      <c r="AL13" s="8">
        <v>26</v>
      </c>
      <c r="AM13" s="8">
        <v>5</v>
      </c>
      <c r="AN13" s="56">
        <v>10</v>
      </c>
      <c r="AO13" s="60">
        <v>47</v>
      </c>
      <c r="AP13" s="8">
        <v>15</v>
      </c>
      <c r="AQ13" s="14">
        <v>8</v>
      </c>
      <c r="AR13" s="13">
        <v>9</v>
      </c>
      <c r="AS13" s="8">
        <v>7</v>
      </c>
      <c r="AT13" s="8">
        <v>27</v>
      </c>
      <c r="AU13" s="8">
        <v>5</v>
      </c>
      <c r="AV13" s="56">
        <v>11</v>
      </c>
      <c r="AW13" s="60">
        <v>48</v>
      </c>
      <c r="AX13" s="8">
        <v>16</v>
      </c>
      <c r="AY13" s="14">
        <v>8</v>
      </c>
      <c r="AZ13" s="13">
        <v>22</v>
      </c>
      <c r="BA13" s="8">
        <v>32</v>
      </c>
      <c r="BB13" s="56">
        <v>35</v>
      </c>
      <c r="BC13" s="13">
        <v>13</v>
      </c>
      <c r="BD13" s="8">
        <v>31</v>
      </c>
      <c r="BE13" s="14">
        <v>26</v>
      </c>
      <c r="BF13" s="13">
        <v>23</v>
      </c>
      <c r="BG13" s="8">
        <v>21</v>
      </c>
      <c r="BH13" s="56">
        <v>32</v>
      </c>
      <c r="BI13" s="13">
        <v>220</v>
      </c>
      <c r="BJ13" s="109">
        <v>36</v>
      </c>
      <c r="BK13" s="1"/>
      <c r="BL13" s="494"/>
      <c r="BM13" s="495"/>
      <c r="BN13" s="495"/>
      <c r="BO13" s="1"/>
      <c r="CA13" s="29"/>
      <c r="CB13" s="29">
        <f t="shared" si="0"/>
        <v>307</v>
      </c>
      <c r="CC13" s="38">
        <f t="shared" si="1"/>
        <v>61</v>
      </c>
      <c r="CD13" s="38">
        <f t="shared" si="2"/>
        <v>13</v>
      </c>
      <c r="CE13" s="29">
        <f t="shared" si="3"/>
        <v>59</v>
      </c>
      <c r="CF13" s="38">
        <f t="shared" si="4"/>
        <v>12</v>
      </c>
      <c r="CG13" s="29" t="e">
        <f>IF(AND(#REF!="",#REF!="",#REF!="",#REF!=""),"",SUM(#REF!,#REF!,#REF!,#REF!,#REF!))</f>
        <v>#REF!</v>
      </c>
      <c r="CH13" s="38" t="str">
        <f t="shared" si="5"/>
        <v/>
      </c>
      <c r="CI13" s="29">
        <f t="shared" si="6"/>
        <v>56</v>
      </c>
      <c r="CJ13" s="38">
        <f t="shared" si="7"/>
        <v>12</v>
      </c>
      <c r="CK13" s="29">
        <f t="shared" si="8"/>
        <v>59</v>
      </c>
      <c r="CL13" s="38">
        <f t="shared" si="9"/>
        <v>12</v>
      </c>
      <c r="CM13" s="29" t="e">
        <f>IF(AND(#REF!="",#REF!="",#REF!="",#REF!=""),"",SUM(#REF!,#REF!,#REF!,#REF!,#REF!))</f>
        <v>#REF!</v>
      </c>
      <c r="CN13" s="38" t="str">
        <f t="shared" si="10"/>
        <v/>
      </c>
      <c r="CO13" s="38"/>
      <c r="CP13" s="38"/>
    </row>
    <row r="14" spans="1:99" ht="24" customHeight="1">
      <c r="A14" s="358">
        <v>8</v>
      </c>
      <c r="B14" s="359">
        <v>3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308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9">
        <v>20</v>
      </c>
      <c r="AC14" s="20">
        <v>19</v>
      </c>
      <c r="AD14" s="20">
        <v>29</v>
      </c>
      <c r="AE14" s="8">
        <v>17</v>
      </c>
      <c r="AF14" s="62">
        <v>10</v>
      </c>
      <c r="AG14" s="60">
        <v>45</v>
      </c>
      <c r="AH14" s="8">
        <v>20</v>
      </c>
      <c r="AI14" s="14">
        <v>14</v>
      </c>
      <c r="AJ14" s="13">
        <v>9</v>
      </c>
      <c r="AK14" s="8">
        <v>6</v>
      </c>
      <c r="AL14" s="8">
        <v>25</v>
      </c>
      <c r="AM14" s="8">
        <v>4</v>
      </c>
      <c r="AN14" s="56">
        <v>11</v>
      </c>
      <c r="AO14" s="60">
        <v>46</v>
      </c>
      <c r="AP14" s="8">
        <v>15</v>
      </c>
      <c r="AQ14" s="14">
        <v>8</v>
      </c>
      <c r="AR14" s="13">
        <v>9</v>
      </c>
      <c r="AS14" s="8">
        <v>7</v>
      </c>
      <c r="AT14" s="8">
        <v>29</v>
      </c>
      <c r="AU14" s="8">
        <v>6</v>
      </c>
      <c r="AV14" s="56">
        <v>11</v>
      </c>
      <c r="AW14" s="60">
        <v>49</v>
      </c>
      <c r="AX14" s="8">
        <v>16</v>
      </c>
      <c r="AY14" s="14">
        <v>8</v>
      </c>
      <c r="AZ14" s="13">
        <v>23</v>
      </c>
      <c r="BA14" s="8">
        <v>32</v>
      </c>
      <c r="BB14" s="56">
        <v>34</v>
      </c>
      <c r="BC14" s="13">
        <v>13</v>
      </c>
      <c r="BD14" s="8">
        <v>31</v>
      </c>
      <c r="BE14" s="14">
        <v>24</v>
      </c>
      <c r="BF14" s="13">
        <v>23</v>
      </c>
      <c r="BG14" s="8">
        <v>21</v>
      </c>
      <c r="BH14" s="56">
        <v>30</v>
      </c>
      <c r="BI14" s="13">
        <v>220</v>
      </c>
      <c r="BJ14" s="109">
        <v>28</v>
      </c>
      <c r="BK14" s="1"/>
      <c r="BL14" s="492" t="s">
        <v>14</v>
      </c>
      <c r="BM14" s="493"/>
      <c r="BN14" s="493"/>
      <c r="BO14" s="1"/>
      <c r="CA14" s="29"/>
      <c r="CB14" s="29">
        <f t="shared" si="0"/>
        <v>308</v>
      </c>
      <c r="CC14" s="38">
        <f t="shared" si="1"/>
        <v>60</v>
      </c>
      <c r="CD14" s="38">
        <f t="shared" si="2"/>
        <v>12</v>
      </c>
      <c r="CE14" s="29">
        <f t="shared" si="3"/>
        <v>58</v>
      </c>
      <c r="CF14" s="38">
        <f t="shared" si="4"/>
        <v>12</v>
      </c>
      <c r="CG14" s="29" t="e">
        <f>IF(AND(#REF!="",#REF!="",#REF!="",#REF!=""),"",SUM(#REF!,#REF!,#REF!,#REF!,#REF!))</f>
        <v>#REF!</v>
      </c>
      <c r="CH14" s="38" t="str">
        <f t="shared" si="5"/>
        <v/>
      </c>
      <c r="CI14" s="29">
        <f t="shared" si="6"/>
        <v>55</v>
      </c>
      <c r="CJ14" s="38">
        <f t="shared" si="7"/>
        <v>11</v>
      </c>
      <c r="CK14" s="29">
        <f t="shared" si="8"/>
        <v>62</v>
      </c>
      <c r="CL14" s="38">
        <f t="shared" si="9"/>
        <v>13</v>
      </c>
      <c r="CM14" s="29" t="e">
        <f>IF(AND(#REF!="",#REF!="",#REF!="",#REF!=""),"",SUM(#REF!,#REF!,#REF!,#REF!,#REF!))</f>
        <v>#REF!</v>
      </c>
      <c r="CN14" s="38" t="str">
        <f t="shared" si="10"/>
        <v/>
      </c>
      <c r="CO14" s="38"/>
      <c r="CP14" s="38"/>
    </row>
    <row r="15" spans="1:99" ht="24" customHeight="1">
      <c r="A15" s="358">
        <v>9</v>
      </c>
      <c r="B15" s="359">
        <v>3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309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9">
        <v>20</v>
      </c>
      <c r="AC15" s="20">
        <v>19</v>
      </c>
      <c r="AD15" s="20">
        <v>29</v>
      </c>
      <c r="AE15" s="8">
        <v>17</v>
      </c>
      <c r="AF15" s="62">
        <v>10</v>
      </c>
      <c r="AG15" s="60">
        <v>45</v>
      </c>
      <c r="AH15" s="8">
        <v>20</v>
      </c>
      <c r="AI15" s="14">
        <v>14</v>
      </c>
      <c r="AJ15" s="13">
        <v>9</v>
      </c>
      <c r="AK15" s="8">
        <v>6</v>
      </c>
      <c r="AL15" s="8">
        <v>26</v>
      </c>
      <c r="AM15" s="8">
        <v>5</v>
      </c>
      <c r="AN15" s="56">
        <v>9</v>
      </c>
      <c r="AO15" s="60">
        <v>45</v>
      </c>
      <c r="AP15" s="8">
        <v>15</v>
      </c>
      <c r="AQ15" s="14">
        <v>8</v>
      </c>
      <c r="AR15" s="13">
        <v>9</v>
      </c>
      <c r="AS15" s="8">
        <v>7</v>
      </c>
      <c r="AT15" s="8">
        <v>30</v>
      </c>
      <c r="AU15" s="8">
        <v>4</v>
      </c>
      <c r="AV15" s="56">
        <v>11</v>
      </c>
      <c r="AW15" s="60">
        <v>47</v>
      </c>
      <c r="AX15" s="8">
        <v>16</v>
      </c>
      <c r="AY15" s="14">
        <v>8</v>
      </c>
      <c r="AZ15" s="13">
        <v>21</v>
      </c>
      <c r="BA15" s="8">
        <v>32</v>
      </c>
      <c r="BB15" s="56">
        <v>36</v>
      </c>
      <c r="BC15" s="13">
        <v>14</v>
      </c>
      <c r="BD15" s="8">
        <v>31</v>
      </c>
      <c r="BE15" s="14">
        <v>25</v>
      </c>
      <c r="BF15" s="13">
        <v>23</v>
      </c>
      <c r="BG15" s="8">
        <v>23</v>
      </c>
      <c r="BH15" s="56">
        <v>30</v>
      </c>
      <c r="BI15" s="13">
        <v>220</v>
      </c>
      <c r="BJ15" s="109">
        <v>18</v>
      </c>
      <c r="BK15" s="1"/>
      <c r="BL15" s="492"/>
      <c r="BM15" s="493"/>
      <c r="BN15" s="493"/>
      <c r="BO15" s="1"/>
      <c r="CA15" s="29"/>
      <c r="CB15" s="29">
        <f t="shared" si="0"/>
        <v>309</v>
      </c>
      <c r="CC15" s="38">
        <f t="shared" si="1"/>
        <v>59</v>
      </c>
      <c r="CD15" s="38">
        <f t="shared" si="2"/>
        <v>12</v>
      </c>
      <c r="CE15" s="29">
        <f t="shared" si="3"/>
        <v>57</v>
      </c>
      <c r="CF15" s="38">
        <f t="shared" si="4"/>
        <v>12</v>
      </c>
      <c r="CG15" s="29" t="e">
        <f>IF(AND(#REF!="",#REF!="",#REF!="",#REF!=""),"",SUM(#REF!,#REF!,#REF!,#REF!,#REF!))</f>
        <v>#REF!</v>
      </c>
      <c r="CH15" s="38" t="str">
        <f t="shared" si="5"/>
        <v/>
      </c>
      <c r="CI15" s="29">
        <f t="shared" si="6"/>
        <v>55</v>
      </c>
      <c r="CJ15" s="38">
        <f t="shared" si="7"/>
        <v>11</v>
      </c>
      <c r="CK15" s="29">
        <f t="shared" si="8"/>
        <v>61</v>
      </c>
      <c r="CL15" s="38">
        <f t="shared" si="9"/>
        <v>13</v>
      </c>
      <c r="CM15" s="29" t="e">
        <f>IF(AND(#REF!="",#REF!="",#REF!="",#REF!=""),"",SUM(#REF!,#REF!,#REF!,#REF!,#REF!))</f>
        <v>#REF!</v>
      </c>
      <c r="CN15" s="38" t="str">
        <f t="shared" si="10"/>
        <v/>
      </c>
      <c r="CO15" s="38"/>
      <c r="CP15" s="38"/>
    </row>
    <row r="16" spans="1:99" ht="24" customHeight="1">
      <c r="A16" s="358">
        <v>10</v>
      </c>
      <c r="B16" s="359">
        <v>3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310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9">
        <v>20</v>
      </c>
      <c r="AC16" s="20">
        <v>19</v>
      </c>
      <c r="AD16" s="20">
        <v>29</v>
      </c>
      <c r="AE16" s="8">
        <v>17</v>
      </c>
      <c r="AF16" s="62">
        <v>10</v>
      </c>
      <c r="AG16" s="60">
        <v>45</v>
      </c>
      <c r="AH16" s="8">
        <v>20</v>
      </c>
      <c r="AI16" s="14">
        <v>14</v>
      </c>
      <c r="AJ16" s="13">
        <v>9</v>
      </c>
      <c r="AK16" s="8">
        <v>6</v>
      </c>
      <c r="AL16" s="8">
        <v>24</v>
      </c>
      <c r="AM16" s="8">
        <v>4</v>
      </c>
      <c r="AN16" s="56">
        <v>9</v>
      </c>
      <c r="AO16" s="60">
        <v>43</v>
      </c>
      <c r="AP16" s="8">
        <v>15</v>
      </c>
      <c r="AQ16" s="14">
        <v>8</v>
      </c>
      <c r="AR16" s="13">
        <v>9</v>
      </c>
      <c r="AS16" s="8">
        <v>7</v>
      </c>
      <c r="AT16" s="8">
        <v>32</v>
      </c>
      <c r="AU16" s="8">
        <v>6</v>
      </c>
      <c r="AV16" s="56">
        <v>11</v>
      </c>
      <c r="AW16" s="60">
        <v>48</v>
      </c>
      <c r="AX16" s="8">
        <v>16</v>
      </c>
      <c r="AY16" s="14">
        <v>8</v>
      </c>
      <c r="AZ16" s="13">
        <v>21</v>
      </c>
      <c r="BA16" s="8">
        <v>31</v>
      </c>
      <c r="BB16" s="56">
        <v>35</v>
      </c>
      <c r="BC16" s="13">
        <v>15</v>
      </c>
      <c r="BD16" s="8">
        <v>32</v>
      </c>
      <c r="BE16" s="14">
        <v>26</v>
      </c>
      <c r="BF16" s="13">
        <v>23</v>
      </c>
      <c r="BG16" s="8">
        <v>23</v>
      </c>
      <c r="BH16" s="56">
        <v>30</v>
      </c>
      <c r="BI16" s="13">
        <v>220</v>
      </c>
      <c r="BJ16" s="109">
        <v>36</v>
      </c>
      <c r="BK16" s="1"/>
      <c r="BL16" s="487" t="s">
        <v>2</v>
      </c>
      <c r="BM16" s="488"/>
      <c r="BN16" s="488"/>
      <c r="BO16" s="1"/>
      <c r="CA16" s="29"/>
      <c r="CB16" s="29">
        <f t="shared" si="0"/>
        <v>310</v>
      </c>
      <c r="CC16" s="38">
        <f t="shared" si="1"/>
        <v>46</v>
      </c>
      <c r="CD16" s="38">
        <f t="shared" si="2"/>
        <v>10</v>
      </c>
      <c r="CE16" s="29">
        <f t="shared" si="3"/>
        <v>57</v>
      </c>
      <c r="CF16" s="38">
        <f t="shared" si="4"/>
        <v>12</v>
      </c>
      <c r="CG16" s="29" t="e">
        <f>IF(AND(#REF!="",#REF!="",#REF!="",#REF!=""),"",SUM(#REF!,#REF!,#REF!,#REF!,#REF!))</f>
        <v>#REF!</v>
      </c>
      <c r="CH16" s="38" t="str">
        <f t="shared" si="5"/>
        <v/>
      </c>
      <c r="CI16" s="29">
        <f t="shared" si="6"/>
        <v>52</v>
      </c>
      <c r="CJ16" s="38">
        <f t="shared" si="7"/>
        <v>11</v>
      </c>
      <c r="CK16" s="29">
        <f t="shared" si="8"/>
        <v>65</v>
      </c>
      <c r="CL16" s="38">
        <f t="shared" si="9"/>
        <v>13</v>
      </c>
      <c r="CM16" s="29" t="e">
        <f>IF(AND(#REF!="",#REF!="",#REF!="",#REF!=""),"",SUM(#REF!,#REF!,#REF!,#REF!,#REF!))</f>
        <v>#REF!</v>
      </c>
      <c r="CN16" s="38" t="str">
        <f t="shared" si="10"/>
        <v/>
      </c>
      <c r="CO16" s="38"/>
      <c r="CP16" s="38"/>
    </row>
    <row r="17" spans="1:94" ht="24" customHeight="1">
      <c r="A17" s="358">
        <v>11</v>
      </c>
      <c r="B17" s="359">
        <v>3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311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9">
        <v>20</v>
      </c>
      <c r="AC17" s="20">
        <v>19</v>
      </c>
      <c r="AD17" s="20">
        <v>29</v>
      </c>
      <c r="AE17" s="8">
        <v>17</v>
      </c>
      <c r="AF17" s="62">
        <v>10</v>
      </c>
      <c r="AG17" s="60">
        <v>45</v>
      </c>
      <c r="AH17" s="8">
        <v>20</v>
      </c>
      <c r="AI17" s="14">
        <v>14</v>
      </c>
      <c r="AJ17" s="13">
        <v>9</v>
      </c>
      <c r="AK17" s="8">
        <v>6</v>
      </c>
      <c r="AL17" s="8">
        <v>25</v>
      </c>
      <c r="AM17" s="8">
        <v>5</v>
      </c>
      <c r="AN17" s="56">
        <v>9</v>
      </c>
      <c r="AO17" s="60">
        <v>42</v>
      </c>
      <c r="AP17" s="8">
        <v>15</v>
      </c>
      <c r="AQ17" s="14">
        <v>8</v>
      </c>
      <c r="AR17" s="13">
        <v>9</v>
      </c>
      <c r="AS17" s="8">
        <v>7</v>
      </c>
      <c r="AT17" s="8">
        <v>25</v>
      </c>
      <c r="AU17" s="8">
        <v>4</v>
      </c>
      <c r="AV17" s="56">
        <v>11</v>
      </c>
      <c r="AW17" s="60">
        <v>45</v>
      </c>
      <c r="AX17" s="8">
        <v>16</v>
      </c>
      <c r="AY17" s="14">
        <v>8</v>
      </c>
      <c r="AZ17" s="13">
        <v>23</v>
      </c>
      <c r="BA17" s="8">
        <v>31</v>
      </c>
      <c r="BB17" s="56">
        <v>35</v>
      </c>
      <c r="BC17" s="13">
        <v>15</v>
      </c>
      <c r="BD17" s="8">
        <v>32</v>
      </c>
      <c r="BE17" s="14">
        <v>28</v>
      </c>
      <c r="BF17" s="13">
        <v>23</v>
      </c>
      <c r="BG17" s="8">
        <v>23</v>
      </c>
      <c r="BH17" s="56">
        <v>30</v>
      </c>
      <c r="BI17" s="13">
        <v>220</v>
      </c>
      <c r="BJ17" s="109">
        <v>28</v>
      </c>
      <c r="BK17" s="1"/>
      <c r="BL17" s="487"/>
      <c r="BM17" s="488"/>
      <c r="BN17" s="488"/>
      <c r="BO17" s="1"/>
      <c r="CA17" s="29"/>
      <c r="CB17" s="29">
        <f t="shared" si="0"/>
        <v>311</v>
      </c>
      <c r="CC17" s="38">
        <f t="shared" si="1"/>
        <v>64</v>
      </c>
      <c r="CD17" s="38">
        <f t="shared" si="2"/>
        <v>13</v>
      </c>
      <c r="CE17" s="29">
        <f t="shared" si="3"/>
        <v>59</v>
      </c>
      <c r="CF17" s="38">
        <f t="shared" si="4"/>
        <v>12</v>
      </c>
      <c r="CG17" s="29" t="e">
        <f>IF(AND(#REF!="",#REF!="",#REF!="",#REF!=""),"",SUM(#REF!,#REF!,#REF!,#REF!,#REF!))</f>
        <v>#REF!</v>
      </c>
      <c r="CH17" s="38" t="str">
        <f t="shared" si="5"/>
        <v/>
      </c>
      <c r="CI17" s="29">
        <f t="shared" si="6"/>
        <v>54</v>
      </c>
      <c r="CJ17" s="38">
        <f t="shared" si="7"/>
        <v>11</v>
      </c>
      <c r="CK17" s="29">
        <f t="shared" si="8"/>
        <v>56</v>
      </c>
      <c r="CL17" s="38">
        <f t="shared" si="9"/>
        <v>12</v>
      </c>
      <c r="CM17" s="29" t="e">
        <f>IF(AND(#REF!="",#REF!="",#REF!="",#REF!=""),"",SUM(#REF!,#REF!,#REF!,#REF!,#REF!))</f>
        <v>#REF!</v>
      </c>
      <c r="CN17" s="38" t="str">
        <f t="shared" si="10"/>
        <v/>
      </c>
      <c r="CO17" s="38"/>
      <c r="CP17" s="38"/>
    </row>
    <row r="18" spans="1:94" ht="24" customHeight="1">
      <c r="A18" s="358">
        <v>12</v>
      </c>
      <c r="B18" s="359">
        <v>3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312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9">
        <v>20</v>
      </c>
      <c r="AC18" s="20">
        <v>19</v>
      </c>
      <c r="AD18" s="20">
        <v>29</v>
      </c>
      <c r="AE18" s="8">
        <v>17</v>
      </c>
      <c r="AF18" s="62">
        <v>10</v>
      </c>
      <c r="AG18" s="60">
        <v>45</v>
      </c>
      <c r="AH18" s="8">
        <v>20</v>
      </c>
      <c r="AI18" s="14">
        <v>14</v>
      </c>
      <c r="AJ18" s="13" t="s">
        <v>80</v>
      </c>
      <c r="AK18" s="8">
        <v>6</v>
      </c>
      <c r="AL18" s="8">
        <v>26</v>
      </c>
      <c r="AM18" s="8">
        <v>6</v>
      </c>
      <c r="AN18" s="56">
        <v>9</v>
      </c>
      <c r="AO18" s="60">
        <v>41</v>
      </c>
      <c r="AP18" s="8">
        <v>15</v>
      </c>
      <c r="AQ18" s="14">
        <v>8</v>
      </c>
      <c r="AR18" s="13">
        <v>9</v>
      </c>
      <c r="AS18" s="8">
        <v>7</v>
      </c>
      <c r="AT18" s="8">
        <v>29</v>
      </c>
      <c r="AU18" s="8">
        <v>4</v>
      </c>
      <c r="AV18" s="56">
        <v>11</v>
      </c>
      <c r="AW18" s="60">
        <v>49</v>
      </c>
      <c r="AX18" s="8">
        <v>16</v>
      </c>
      <c r="AY18" s="14">
        <v>8</v>
      </c>
      <c r="AZ18" s="13">
        <v>21</v>
      </c>
      <c r="BA18" s="8">
        <v>31</v>
      </c>
      <c r="BB18" s="56">
        <v>36</v>
      </c>
      <c r="BC18" s="13">
        <v>15</v>
      </c>
      <c r="BD18" s="8">
        <v>32</v>
      </c>
      <c r="BE18" s="14">
        <v>29</v>
      </c>
      <c r="BF18" s="13">
        <v>25</v>
      </c>
      <c r="BG18" s="8">
        <v>23</v>
      </c>
      <c r="BH18" s="56">
        <v>30</v>
      </c>
      <c r="BI18" s="13">
        <v>220</v>
      </c>
      <c r="BJ18" s="109">
        <v>12</v>
      </c>
      <c r="BK18" s="1"/>
      <c r="BL18" s="1"/>
      <c r="BM18" s="1"/>
      <c r="BN18" s="1"/>
      <c r="BO18" s="1"/>
      <c r="CA18" s="29"/>
      <c r="CB18" s="29">
        <f t="shared" si="0"/>
        <v>312</v>
      </c>
      <c r="CC18" s="38">
        <f t="shared" si="1"/>
        <v>55</v>
      </c>
      <c r="CD18" s="38">
        <f t="shared" si="2"/>
        <v>11</v>
      </c>
      <c r="CE18" s="29">
        <f t="shared" si="3"/>
        <v>54</v>
      </c>
      <c r="CF18" s="38">
        <f t="shared" si="4"/>
        <v>11</v>
      </c>
      <c r="CG18" s="29" t="e">
        <f>IF(AND(#REF!="",#REF!="",#REF!="",#REF!=""),"",SUM(#REF!,#REF!,#REF!,#REF!,#REF!))</f>
        <v>#REF!</v>
      </c>
      <c r="CH18" s="38" t="str">
        <f t="shared" si="5"/>
        <v/>
      </c>
      <c r="CI18" s="29">
        <f t="shared" si="6"/>
        <v>47</v>
      </c>
      <c r="CJ18" s="38">
        <f t="shared" si="7"/>
        <v>10</v>
      </c>
      <c r="CK18" s="29">
        <f t="shared" si="8"/>
        <v>60</v>
      </c>
      <c r="CL18" s="38">
        <f t="shared" si="9"/>
        <v>12</v>
      </c>
      <c r="CM18" s="29" t="e">
        <f>IF(AND(#REF!="",#REF!="",#REF!="",#REF!=""),"",SUM(#REF!,#REF!,#REF!,#REF!,#REF!))</f>
        <v>#REF!</v>
      </c>
      <c r="CN18" s="38" t="str">
        <f t="shared" si="10"/>
        <v/>
      </c>
      <c r="CO18" s="38"/>
      <c r="CP18" s="38"/>
    </row>
    <row r="19" spans="1:94" ht="24" customHeight="1">
      <c r="A19" s="358">
        <v>13</v>
      </c>
      <c r="B19" s="359">
        <v>3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313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9">
        <v>20</v>
      </c>
      <c r="AC19" s="20">
        <v>19</v>
      </c>
      <c r="AD19" s="20">
        <v>29</v>
      </c>
      <c r="AE19" s="8">
        <v>17</v>
      </c>
      <c r="AF19" s="62">
        <v>10</v>
      </c>
      <c r="AG19" s="60">
        <v>45</v>
      </c>
      <c r="AH19" s="8">
        <v>20</v>
      </c>
      <c r="AI19" s="14">
        <v>14</v>
      </c>
      <c r="AJ19" s="13">
        <v>9</v>
      </c>
      <c r="AK19" s="8">
        <v>6</v>
      </c>
      <c r="AL19" s="8">
        <v>21</v>
      </c>
      <c r="AM19" s="8">
        <v>5</v>
      </c>
      <c r="AN19" s="56">
        <v>9</v>
      </c>
      <c r="AO19" s="60">
        <v>41</v>
      </c>
      <c r="AP19" s="8">
        <v>15</v>
      </c>
      <c r="AQ19" s="14">
        <v>8</v>
      </c>
      <c r="AR19" s="13">
        <v>9</v>
      </c>
      <c r="AS19" s="8">
        <v>7</v>
      </c>
      <c r="AT19" s="8">
        <v>28</v>
      </c>
      <c r="AU19" s="8">
        <v>4</v>
      </c>
      <c r="AV19" s="56">
        <v>11</v>
      </c>
      <c r="AW19" s="60">
        <v>47</v>
      </c>
      <c r="AX19" s="8">
        <v>16</v>
      </c>
      <c r="AY19" s="14">
        <v>8</v>
      </c>
      <c r="AZ19" s="13">
        <v>23</v>
      </c>
      <c r="BA19" s="8">
        <v>32</v>
      </c>
      <c r="BB19" s="56">
        <v>32</v>
      </c>
      <c r="BC19" s="13">
        <v>15</v>
      </c>
      <c r="BD19" s="8">
        <v>32</v>
      </c>
      <c r="BE19" s="14">
        <v>29</v>
      </c>
      <c r="BF19" s="13">
        <v>21</v>
      </c>
      <c r="BG19" s="8">
        <v>23</v>
      </c>
      <c r="BH19" s="56">
        <v>30</v>
      </c>
      <c r="BI19" s="13">
        <v>220</v>
      </c>
      <c r="BJ19" s="109">
        <v>22</v>
      </c>
      <c r="BK19" s="1"/>
      <c r="BL19" s="1"/>
      <c r="BM19" s="1"/>
      <c r="BN19" s="1"/>
      <c r="BO19" s="1"/>
      <c r="CA19" s="29"/>
      <c r="CB19" s="29">
        <f t="shared" si="0"/>
        <v>313</v>
      </c>
      <c r="CC19" s="38">
        <f t="shared" si="1"/>
        <v>42</v>
      </c>
      <c r="CD19" s="38">
        <f t="shared" si="2"/>
        <v>9</v>
      </c>
      <c r="CE19" s="29">
        <f t="shared" si="3"/>
        <v>58</v>
      </c>
      <c r="CF19" s="38">
        <f t="shared" si="4"/>
        <v>12</v>
      </c>
      <c r="CG19" s="29" t="e">
        <f>IF(AND(#REF!="",#REF!="",#REF!="",#REF!=""),"",SUM(#REF!,#REF!,#REF!,#REF!,#REF!))</f>
        <v>#REF!</v>
      </c>
      <c r="CH19" s="38" t="str">
        <f t="shared" si="5"/>
        <v/>
      </c>
      <c r="CI19" s="29">
        <f t="shared" si="6"/>
        <v>50</v>
      </c>
      <c r="CJ19" s="38">
        <f t="shared" si="7"/>
        <v>10</v>
      </c>
      <c r="CK19" s="29">
        <f t="shared" si="8"/>
        <v>59</v>
      </c>
      <c r="CL19" s="38">
        <f t="shared" si="9"/>
        <v>12</v>
      </c>
      <c r="CM19" s="29" t="e">
        <f>IF(AND(#REF!="",#REF!="",#REF!="",#REF!=""),"",SUM(#REF!,#REF!,#REF!,#REF!,#REF!))</f>
        <v>#REF!</v>
      </c>
      <c r="CN19" s="38" t="str">
        <f t="shared" si="10"/>
        <v/>
      </c>
      <c r="CO19" s="38"/>
      <c r="CP19" s="38"/>
    </row>
    <row r="20" spans="1:94" ht="24" customHeight="1">
      <c r="A20" s="358">
        <v>14</v>
      </c>
      <c r="B20" s="359">
        <v>3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314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9">
        <v>20</v>
      </c>
      <c r="AC20" s="20">
        <v>19</v>
      </c>
      <c r="AD20" s="20">
        <v>29</v>
      </c>
      <c r="AE20" s="8">
        <v>17</v>
      </c>
      <c r="AF20" s="62">
        <v>10</v>
      </c>
      <c r="AG20" s="60">
        <v>45</v>
      </c>
      <c r="AH20" s="8">
        <v>20</v>
      </c>
      <c r="AI20" s="14">
        <v>14</v>
      </c>
      <c r="AJ20" s="13">
        <v>9</v>
      </c>
      <c r="AK20" s="8">
        <v>6</v>
      </c>
      <c r="AL20" s="8">
        <v>23</v>
      </c>
      <c r="AM20" s="8">
        <v>5</v>
      </c>
      <c r="AN20" s="56">
        <v>9</v>
      </c>
      <c r="AO20" s="60">
        <v>41</v>
      </c>
      <c r="AP20" s="8">
        <v>15</v>
      </c>
      <c r="AQ20" s="14">
        <v>8</v>
      </c>
      <c r="AR20" s="13">
        <v>9</v>
      </c>
      <c r="AS20" s="8">
        <v>7</v>
      </c>
      <c r="AT20" s="8">
        <v>27</v>
      </c>
      <c r="AU20" s="8">
        <v>4</v>
      </c>
      <c r="AV20" s="56">
        <v>12</v>
      </c>
      <c r="AW20" s="60">
        <v>48</v>
      </c>
      <c r="AX20" s="8">
        <v>16</v>
      </c>
      <c r="AY20" s="14">
        <v>8</v>
      </c>
      <c r="AZ20" s="13"/>
      <c r="BA20" s="8"/>
      <c r="BB20" s="56"/>
      <c r="BC20" s="13"/>
      <c r="BD20" s="8"/>
      <c r="BE20" s="14"/>
      <c r="BF20" s="13"/>
      <c r="BG20" s="8"/>
      <c r="BH20" s="56"/>
      <c r="BI20" s="13">
        <v>220</v>
      </c>
      <c r="BJ20" s="109">
        <v>40</v>
      </c>
      <c r="BK20" s="1"/>
      <c r="BL20" s="1"/>
      <c r="BM20" s="46"/>
      <c r="BN20" s="1"/>
      <c r="BO20" s="1"/>
      <c r="CA20" s="29"/>
      <c r="CB20" s="29">
        <f t="shared" si="0"/>
        <v>314</v>
      </c>
      <c r="CC20" s="38">
        <f t="shared" si="1"/>
        <v>50</v>
      </c>
      <c r="CD20" s="38">
        <f t="shared" si="2"/>
        <v>10</v>
      </c>
      <c r="CE20" s="29">
        <f t="shared" si="3"/>
        <v>55</v>
      </c>
      <c r="CF20" s="38">
        <f t="shared" si="4"/>
        <v>11</v>
      </c>
      <c r="CG20" s="29" t="e">
        <f>IF(AND(#REF!="",#REF!="",#REF!="",#REF!=""),"",SUM(#REF!,#REF!,#REF!,#REF!,#REF!))</f>
        <v>#REF!</v>
      </c>
      <c r="CH20" s="38" t="str">
        <f t="shared" si="5"/>
        <v/>
      </c>
      <c r="CI20" s="29">
        <f t="shared" si="6"/>
        <v>52</v>
      </c>
      <c r="CJ20" s="38">
        <f t="shared" si="7"/>
        <v>11</v>
      </c>
      <c r="CK20" s="29">
        <f t="shared" si="8"/>
        <v>59</v>
      </c>
      <c r="CL20" s="38">
        <f t="shared" si="9"/>
        <v>12</v>
      </c>
      <c r="CM20" s="29" t="e">
        <f>IF(AND(#REF!="",#REF!="",#REF!="",#REF!=""),"",SUM(#REF!,#REF!,#REF!,#REF!,#REF!))</f>
        <v>#REF!</v>
      </c>
      <c r="CN20" s="38" t="str">
        <f t="shared" si="10"/>
        <v/>
      </c>
      <c r="CO20" s="38"/>
      <c r="CP20" s="38"/>
    </row>
    <row r="21" spans="1:94" ht="24" customHeight="1">
      <c r="A21" s="358">
        <v>15</v>
      </c>
      <c r="B21" s="359">
        <v>3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315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9">
        <v>20</v>
      </c>
      <c r="AC21" s="20">
        <v>19</v>
      </c>
      <c r="AD21" s="20">
        <v>29</v>
      </c>
      <c r="AE21" s="8">
        <v>17</v>
      </c>
      <c r="AF21" s="62">
        <v>10</v>
      </c>
      <c r="AG21" s="60">
        <v>45</v>
      </c>
      <c r="AH21" s="8">
        <v>20</v>
      </c>
      <c r="AI21" s="14">
        <v>14</v>
      </c>
      <c r="AJ21" s="13">
        <v>9</v>
      </c>
      <c r="AK21" s="8">
        <v>6</v>
      </c>
      <c r="AL21" s="8">
        <v>26</v>
      </c>
      <c r="AM21" s="8">
        <v>5</v>
      </c>
      <c r="AN21" s="56">
        <v>9</v>
      </c>
      <c r="AO21" s="60">
        <v>44</v>
      </c>
      <c r="AP21" s="8">
        <v>15</v>
      </c>
      <c r="AQ21" s="14">
        <v>8</v>
      </c>
      <c r="AR21" s="13">
        <v>9</v>
      </c>
      <c r="AS21" s="8">
        <v>7</v>
      </c>
      <c r="AT21" s="8">
        <v>24</v>
      </c>
      <c r="AU21" s="8">
        <v>4</v>
      </c>
      <c r="AV21" s="56">
        <v>12</v>
      </c>
      <c r="AW21" s="60">
        <v>49</v>
      </c>
      <c r="AX21" s="8">
        <v>16</v>
      </c>
      <c r="AY21" s="14">
        <v>8</v>
      </c>
      <c r="AZ21" s="13"/>
      <c r="BA21" s="8"/>
      <c r="BB21" s="56"/>
      <c r="BC21" s="13"/>
      <c r="BD21" s="8"/>
      <c r="BE21" s="14"/>
      <c r="BF21" s="13"/>
      <c r="BG21" s="8"/>
      <c r="BH21" s="56"/>
      <c r="BI21" s="13">
        <v>220</v>
      </c>
      <c r="BJ21" s="109">
        <v>4</v>
      </c>
      <c r="BK21" s="1"/>
      <c r="BL21" s="1"/>
      <c r="BM21" s="47"/>
      <c r="BN21" s="1"/>
      <c r="BO21" s="1"/>
      <c r="CA21" s="29"/>
      <c r="CB21" s="29">
        <f t="shared" si="0"/>
        <v>315</v>
      </c>
      <c r="CC21" s="38">
        <f t="shared" si="1"/>
        <v>53</v>
      </c>
      <c r="CD21" s="38">
        <f t="shared" si="2"/>
        <v>11</v>
      </c>
      <c r="CE21" s="29">
        <f t="shared" si="3"/>
        <v>59</v>
      </c>
      <c r="CF21" s="38">
        <f t="shared" si="4"/>
        <v>12</v>
      </c>
      <c r="CG21" s="29" t="e">
        <f>IF(AND(#REF!="",#REF!="",#REF!="",#REF!=""),"",SUM(#REF!,#REF!,#REF!,#REF!,#REF!))</f>
        <v>#REF!</v>
      </c>
      <c r="CH21" s="38" t="str">
        <f t="shared" si="5"/>
        <v/>
      </c>
      <c r="CI21" s="29">
        <f t="shared" si="6"/>
        <v>55</v>
      </c>
      <c r="CJ21" s="38">
        <f t="shared" si="7"/>
        <v>11</v>
      </c>
      <c r="CK21" s="29">
        <f t="shared" si="8"/>
        <v>56</v>
      </c>
      <c r="CL21" s="38">
        <f t="shared" si="9"/>
        <v>12</v>
      </c>
      <c r="CM21" s="29" t="e">
        <f>IF(AND(#REF!="",#REF!="",#REF!="",#REF!=""),"",SUM(#REF!,#REF!,#REF!,#REF!,#REF!))</f>
        <v>#REF!</v>
      </c>
      <c r="CN21" s="38" t="str">
        <f t="shared" si="10"/>
        <v/>
      </c>
      <c r="CO21" s="38"/>
      <c r="CP21" s="38"/>
    </row>
    <row r="22" spans="1:94" ht="24" customHeight="1">
      <c r="A22" s="358">
        <v>16</v>
      </c>
      <c r="B22" s="359">
        <v>3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316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9">
        <v>20</v>
      </c>
      <c r="AC22" s="20">
        <v>19</v>
      </c>
      <c r="AD22" s="20">
        <v>29</v>
      </c>
      <c r="AE22" s="8">
        <v>17</v>
      </c>
      <c r="AF22" s="62">
        <v>10</v>
      </c>
      <c r="AG22" s="60">
        <v>45</v>
      </c>
      <c r="AH22" s="8">
        <v>20</v>
      </c>
      <c r="AI22" s="14">
        <v>14</v>
      </c>
      <c r="AJ22" s="13">
        <v>9</v>
      </c>
      <c r="AK22" s="8">
        <v>6</v>
      </c>
      <c r="AL22" s="8">
        <v>25</v>
      </c>
      <c r="AM22" s="8">
        <v>5</v>
      </c>
      <c r="AN22" s="56">
        <v>9</v>
      </c>
      <c r="AO22" s="60">
        <v>48</v>
      </c>
      <c r="AP22" s="8">
        <v>15</v>
      </c>
      <c r="AQ22" s="14">
        <v>8</v>
      </c>
      <c r="AR22" s="13">
        <v>9</v>
      </c>
      <c r="AS22" s="8">
        <v>7</v>
      </c>
      <c r="AT22" s="8">
        <v>21</v>
      </c>
      <c r="AU22" s="8">
        <v>4</v>
      </c>
      <c r="AV22" s="56">
        <v>12</v>
      </c>
      <c r="AW22" s="60">
        <v>48</v>
      </c>
      <c r="AX22" s="8">
        <v>16</v>
      </c>
      <c r="AY22" s="14">
        <v>8</v>
      </c>
      <c r="AZ22" s="13"/>
      <c r="BA22" s="8"/>
      <c r="BB22" s="56"/>
      <c r="BC22" s="13"/>
      <c r="BD22" s="8"/>
      <c r="BE22" s="14"/>
      <c r="BF22" s="13"/>
      <c r="BG22" s="8"/>
      <c r="BH22" s="56"/>
      <c r="BI22" s="13">
        <v>220</v>
      </c>
      <c r="BJ22" s="109">
        <v>26</v>
      </c>
      <c r="BK22" s="1"/>
      <c r="BL22" s="1"/>
      <c r="BM22" s="43"/>
      <c r="BN22" s="1"/>
      <c r="BO22" s="1"/>
      <c r="CA22" s="29"/>
      <c r="CB22" s="29">
        <f t="shared" si="0"/>
        <v>316</v>
      </c>
      <c r="CC22" s="38">
        <f t="shared" si="1"/>
        <v>51</v>
      </c>
      <c r="CD22" s="38">
        <f t="shared" si="2"/>
        <v>11</v>
      </c>
      <c r="CE22" s="29">
        <f t="shared" si="3"/>
        <v>59</v>
      </c>
      <c r="CF22" s="38">
        <f t="shared" si="4"/>
        <v>12</v>
      </c>
      <c r="CG22" s="29" t="e">
        <f>IF(AND(#REF!="",#REF!="",#REF!="",#REF!=""),"",SUM(#REF!,#REF!,#REF!,#REF!,#REF!))</f>
        <v>#REF!</v>
      </c>
      <c r="CH22" s="38" t="str">
        <f t="shared" si="5"/>
        <v/>
      </c>
      <c r="CI22" s="29">
        <f t="shared" si="6"/>
        <v>54</v>
      </c>
      <c r="CJ22" s="38">
        <f t="shared" si="7"/>
        <v>11</v>
      </c>
      <c r="CK22" s="29">
        <f t="shared" si="8"/>
        <v>53</v>
      </c>
      <c r="CL22" s="38">
        <f t="shared" si="9"/>
        <v>11</v>
      </c>
      <c r="CM22" s="29" t="e">
        <f>IF(AND(#REF!="",#REF!="",#REF!="",#REF!=""),"",SUM(#REF!,#REF!,#REF!,#REF!,#REF!))</f>
        <v>#REF!</v>
      </c>
      <c r="CN22" s="38" t="str">
        <f t="shared" si="10"/>
        <v/>
      </c>
      <c r="CO22" s="38"/>
      <c r="CP22" s="38"/>
    </row>
    <row r="23" spans="1:94" ht="24" customHeight="1">
      <c r="A23" s="358">
        <v>17</v>
      </c>
      <c r="B23" s="359">
        <v>3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317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9">
        <v>20</v>
      </c>
      <c r="AC23" s="20">
        <v>19</v>
      </c>
      <c r="AD23" s="20">
        <v>29</v>
      </c>
      <c r="AE23" s="8">
        <v>17</v>
      </c>
      <c r="AF23" s="62">
        <v>10</v>
      </c>
      <c r="AG23" s="60">
        <v>45</v>
      </c>
      <c r="AH23" s="8">
        <v>20</v>
      </c>
      <c r="AI23" s="14">
        <v>14</v>
      </c>
      <c r="AJ23" s="13">
        <v>9</v>
      </c>
      <c r="AK23" s="8">
        <v>6</v>
      </c>
      <c r="AL23" s="8">
        <v>24</v>
      </c>
      <c r="AM23" s="8">
        <v>5</v>
      </c>
      <c r="AN23" s="56">
        <v>9</v>
      </c>
      <c r="AO23" s="60">
        <v>47</v>
      </c>
      <c r="AP23" s="8">
        <v>15</v>
      </c>
      <c r="AQ23" s="14">
        <v>8</v>
      </c>
      <c r="AR23" s="13">
        <v>9</v>
      </c>
      <c r="AS23" s="8">
        <v>7</v>
      </c>
      <c r="AT23" s="8">
        <v>32</v>
      </c>
      <c r="AU23" s="8">
        <v>4</v>
      </c>
      <c r="AV23" s="56">
        <v>12</v>
      </c>
      <c r="AW23" s="60">
        <v>47</v>
      </c>
      <c r="AX23" s="8">
        <v>16</v>
      </c>
      <c r="AY23" s="14">
        <v>8</v>
      </c>
      <c r="AZ23" s="13"/>
      <c r="BA23" s="8"/>
      <c r="BB23" s="56"/>
      <c r="BC23" s="13"/>
      <c r="BD23" s="8"/>
      <c r="BE23" s="14"/>
      <c r="BF23" s="13"/>
      <c r="BG23" s="8"/>
      <c r="BH23" s="56"/>
      <c r="BI23" s="13">
        <v>220</v>
      </c>
      <c r="BJ23" s="109">
        <v>38</v>
      </c>
      <c r="BK23" s="1"/>
      <c r="BL23" s="1"/>
      <c r="BM23" s="43"/>
      <c r="BN23" s="1"/>
      <c r="BO23" s="1"/>
      <c r="CA23" s="29"/>
      <c r="CB23" s="29">
        <f t="shared" si="0"/>
        <v>317</v>
      </c>
      <c r="CC23" s="38">
        <f t="shared" si="1"/>
        <v>52</v>
      </c>
      <c r="CD23" s="38">
        <f t="shared" si="2"/>
        <v>11</v>
      </c>
      <c r="CE23" s="29">
        <f t="shared" si="3"/>
        <v>60</v>
      </c>
      <c r="CF23" s="38">
        <f t="shared" si="4"/>
        <v>12</v>
      </c>
      <c r="CG23" s="29" t="e">
        <f>IF(AND(#REF!="",#REF!="",#REF!="",#REF!=""),"",SUM(#REF!,#REF!,#REF!,#REF!,#REF!))</f>
        <v>#REF!</v>
      </c>
      <c r="CH23" s="38" t="str">
        <f t="shared" si="5"/>
        <v/>
      </c>
      <c r="CI23" s="29">
        <f t="shared" si="6"/>
        <v>53</v>
      </c>
      <c r="CJ23" s="38">
        <f t="shared" si="7"/>
        <v>11</v>
      </c>
      <c r="CK23" s="29">
        <f t="shared" si="8"/>
        <v>64</v>
      </c>
      <c r="CL23" s="38">
        <f t="shared" si="9"/>
        <v>13</v>
      </c>
      <c r="CM23" s="29" t="e">
        <f>IF(AND(#REF!="",#REF!="",#REF!="",#REF!=""),"",SUM(#REF!,#REF!,#REF!,#REF!,#REF!))</f>
        <v>#REF!</v>
      </c>
      <c r="CN23" s="38" t="str">
        <f t="shared" si="10"/>
        <v/>
      </c>
      <c r="CO23" s="38"/>
      <c r="CP23" s="38"/>
    </row>
    <row r="24" spans="1:94" ht="24" customHeight="1">
      <c r="A24" s="358">
        <v>18</v>
      </c>
      <c r="B24" s="359">
        <v>3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318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9">
        <v>20</v>
      </c>
      <c r="AC24" s="20">
        <v>19</v>
      </c>
      <c r="AD24" s="20">
        <v>29</v>
      </c>
      <c r="AE24" s="8">
        <v>17</v>
      </c>
      <c r="AF24" s="62">
        <v>10</v>
      </c>
      <c r="AG24" s="60">
        <v>45</v>
      </c>
      <c r="AH24" s="8">
        <v>20</v>
      </c>
      <c r="AI24" s="14">
        <v>14</v>
      </c>
      <c r="AJ24" s="13">
        <v>9</v>
      </c>
      <c r="AK24" s="8">
        <v>6</v>
      </c>
      <c r="AL24" s="8">
        <v>28</v>
      </c>
      <c r="AM24" s="8">
        <v>5</v>
      </c>
      <c r="AN24" s="56">
        <v>8</v>
      </c>
      <c r="AO24" s="60">
        <v>45</v>
      </c>
      <c r="AP24" s="8">
        <v>15</v>
      </c>
      <c r="AQ24" s="14">
        <v>8</v>
      </c>
      <c r="AR24" s="13">
        <v>9</v>
      </c>
      <c r="AS24" s="8">
        <v>7</v>
      </c>
      <c r="AT24" s="8">
        <v>30</v>
      </c>
      <c r="AU24" s="8">
        <v>4</v>
      </c>
      <c r="AV24" s="56">
        <v>12</v>
      </c>
      <c r="AW24" s="60">
        <v>49</v>
      </c>
      <c r="AX24" s="8">
        <v>16</v>
      </c>
      <c r="AY24" s="14">
        <v>8</v>
      </c>
      <c r="AZ24" s="13"/>
      <c r="BA24" s="8"/>
      <c r="BB24" s="56"/>
      <c r="BC24" s="13"/>
      <c r="BD24" s="8"/>
      <c r="BE24" s="14"/>
      <c r="BF24" s="13"/>
      <c r="BG24" s="8"/>
      <c r="BH24" s="56"/>
      <c r="BI24" s="13">
        <v>220</v>
      </c>
      <c r="BJ24" s="109">
        <v>22</v>
      </c>
      <c r="BK24" s="1"/>
      <c r="BL24" s="1"/>
      <c r="BM24" s="43"/>
      <c r="BN24" s="1"/>
      <c r="BO24" s="1"/>
      <c r="CA24" s="29"/>
      <c r="CB24" s="29">
        <f t="shared" si="0"/>
        <v>318</v>
      </c>
      <c r="CC24" s="38">
        <f t="shared" si="1"/>
        <v>50</v>
      </c>
      <c r="CD24" s="38">
        <f t="shared" si="2"/>
        <v>10</v>
      </c>
      <c r="CE24" s="29">
        <f t="shared" si="3"/>
        <v>58</v>
      </c>
      <c r="CF24" s="38">
        <f t="shared" si="4"/>
        <v>12</v>
      </c>
      <c r="CG24" s="29" t="e">
        <f>IF(AND(#REF!="",#REF!="",#REF!="",#REF!=""),"",SUM(#REF!,#REF!,#REF!,#REF!,#REF!))</f>
        <v>#REF!</v>
      </c>
      <c r="CH24" s="38" t="str">
        <f t="shared" si="5"/>
        <v/>
      </c>
      <c r="CI24" s="29">
        <f t="shared" si="6"/>
        <v>56</v>
      </c>
      <c r="CJ24" s="38">
        <f t="shared" si="7"/>
        <v>12</v>
      </c>
      <c r="CK24" s="29">
        <f t="shared" si="8"/>
        <v>62</v>
      </c>
      <c r="CL24" s="38">
        <f t="shared" si="9"/>
        <v>13</v>
      </c>
      <c r="CM24" s="29" t="e">
        <f>IF(AND(#REF!="",#REF!="",#REF!="",#REF!=""),"",SUM(#REF!,#REF!,#REF!,#REF!,#REF!))</f>
        <v>#REF!</v>
      </c>
      <c r="CN24" s="38" t="str">
        <f t="shared" si="10"/>
        <v/>
      </c>
      <c r="CO24" s="38"/>
      <c r="CP24" s="38"/>
    </row>
    <row r="25" spans="1:94" ht="24" customHeight="1">
      <c r="A25" s="358">
        <v>19</v>
      </c>
      <c r="B25" s="359">
        <v>3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319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9">
        <v>20</v>
      </c>
      <c r="AC25" s="20">
        <v>19</v>
      </c>
      <c r="AD25" s="20">
        <v>29</v>
      </c>
      <c r="AE25" s="8">
        <v>17</v>
      </c>
      <c r="AF25" s="62">
        <v>10</v>
      </c>
      <c r="AG25" s="60">
        <v>45</v>
      </c>
      <c r="AH25" s="8">
        <v>20</v>
      </c>
      <c r="AI25" s="14">
        <v>14</v>
      </c>
      <c r="AJ25" s="13">
        <v>9</v>
      </c>
      <c r="AK25" s="8">
        <v>6</v>
      </c>
      <c r="AL25" s="8">
        <v>27</v>
      </c>
      <c r="AM25" s="8">
        <v>5</v>
      </c>
      <c r="AN25" s="56">
        <v>9</v>
      </c>
      <c r="AO25" s="60">
        <v>45</v>
      </c>
      <c r="AP25" s="8">
        <v>15</v>
      </c>
      <c r="AQ25" s="14">
        <v>8</v>
      </c>
      <c r="AR25" s="13">
        <v>9</v>
      </c>
      <c r="AS25" s="8">
        <v>7</v>
      </c>
      <c r="AT25" s="8">
        <v>31</v>
      </c>
      <c r="AU25" s="8">
        <v>4</v>
      </c>
      <c r="AV25" s="56">
        <v>10</v>
      </c>
      <c r="AW25" s="60">
        <v>41</v>
      </c>
      <c r="AX25" s="8">
        <v>16</v>
      </c>
      <c r="AY25" s="14">
        <v>8</v>
      </c>
      <c r="AZ25" s="13"/>
      <c r="BA25" s="8"/>
      <c r="BB25" s="56"/>
      <c r="BC25" s="13"/>
      <c r="BD25" s="8"/>
      <c r="BE25" s="14"/>
      <c r="BF25" s="13"/>
      <c r="BG25" s="8"/>
      <c r="BH25" s="56"/>
      <c r="BI25" s="13">
        <v>220</v>
      </c>
      <c r="BJ25" s="109">
        <v>24</v>
      </c>
      <c r="BK25" s="1"/>
      <c r="BL25" s="1"/>
      <c r="BM25" s="43"/>
      <c r="BN25" s="1"/>
      <c r="BO25" s="1"/>
      <c r="CA25" s="29"/>
      <c r="CB25" s="29">
        <f t="shared" si="0"/>
        <v>319</v>
      </c>
      <c r="CC25" s="38">
        <f t="shared" si="1"/>
        <v>47</v>
      </c>
      <c r="CD25" s="38">
        <f t="shared" si="2"/>
        <v>10</v>
      </c>
      <c r="CE25" s="29">
        <f t="shared" si="3"/>
        <v>54</v>
      </c>
      <c r="CF25" s="38">
        <f t="shared" si="4"/>
        <v>11</v>
      </c>
      <c r="CG25" s="29" t="e">
        <f>IF(AND(#REF!="",#REF!="",#REF!="",#REF!=""),"",SUM(#REF!,#REF!,#REF!,#REF!,#REF!))</f>
        <v>#REF!</v>
      </c>
      <c r="CH25" s="38" t="str">
        <f t="shared" si="5"/>
        <v/>
      </c>
      <c r="CI25" s="29">
        <f t="shared" si="6"/>
        <v>56</v>
      </c>
      <c r="CJ25" s="38">
        <f t="shared" si="7"/>
        <v>12</v>
      </c>
      <c r="CK25" s="29">
        <f t="shared" si="8"/>
        <v>61</v>
      </c>
      <c r="CL25" s="38">
        <f t="shared" si="9"/>
        <v>13</v>
      </c>
      <c r="CM25" s="29" t="e">
        <f>IF(AND(#REF!="",#REF!="",#REF!="",#REF!=""),"",SUM(#REF!,#REF!,#REF!,#REF!,#REF!))</f>
        <v>#REF!</v>
      </c>
      <c r="CN25" s="38" t="str">
        <f t="shared" si="10"/>
        <v/>
      </c>
      <c r="CO25" s="38"/>
      <c r="CP25" s="38"/>
    </row>
    <row r="26" spans="1:94" ht="24" customHeight="1">
      <c r="A26" s="358">
        <v>20</v>
      </c>
      <c r="B26" s="359">
        <v>3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320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9">
        <v>20</v>
      </c>
      <c r="AC26" s="20">
        <v>19</v>
      </c>
      <c r="AD26" s="20">
        <v>29</v>
      </c>
      <c r="AE26" s="8">
        <v>17</v>
      </c>
      <c r="AF26" s="62">
        <v>10</v>
      </c>
      <c r="AG26" s="60">
        <v>45</v>
      </c>
      <c r="AH26" s="8">
        <v>20</v>
      </c>
      <c r="AI26" s="14">
        <v>14</v>
      </c>
      <c r="AJ26" s="13">
        <v>9</v>
      </c>
      <c r="AK26" s="8">
        <v>6</v>
      </c>
      <c r="AL26" s="8">
        <v>28</v>
      </c>
      <c r="AM26" s="8">
        <v>5</v>
      </c>
      <c r="AN26" s="56">
        <v>8</v>
      </c>
      <c r="AO26" s="60">
        <v>44</v>
      </c>
      <c r="AP26" s="8">
        <v>15</v>
      </c>
      <c r="AQ26" s="14">
        <v>8</v>
      </c>
      <c r="AR26" s="13">
        <v>9</v>
      </c>
      <c r="AS26" s="8">
        <v>7</v>
      </c>
      <c r="AT26" s="8">
        <v>32</v>
      </c>
      <c r="AU26" s="8">
        <v>4</v>
      </c>
      <c r="AV26" s="56">
        <v>10</v>
      </c>
      <c r="AW26" s="60">
        <v>44</v>
      </c>
      <c r="AX26" s="8">
        <v>16</v>
      </c>
      <c r="AY26" s="14">
        <v>8</v>
      </c>
      <c r="AZ26" s="13"/>
      <c r="BA26" s="8"/>
      <c r="BB26" s="56"/>
      <c r="BC26" s="13"/>
      <c r="BD26" s="8"/>
      <c r="BE26" s="14"/>
      <c r="BF26" s="13"/>
      <c r="BG26" s="8"/>
      <c r="BH26" s="56"/>
      <c r="BI26" s="13">
        <v>220</v>
      </c>
      <c r="BJ26" s="109">
        <v>16</v>
      </c>
      <c r="BK26" s="1"/>
      <c r="BL26" s="1"/>
      <c r="BM26" s="43"/>
      <c r="BN26" s="1"/>
      <c r="BO26" s="1"/>
      <c r="CA26" s="29"/>
      <c r="CB26" s="29">
        <f t="shared" si="0"/>
        <v>320</v>
      </c>
      <c r="CC26" s="38">
        <f t="shared" si="1"/>
        <v>49</v>
      </c>
      <c r="CD26" s="38">
        <f t="shared" si="2"/>
        <v>10</v>
      </c>
      <c r="CE26" s="29">
        <f t="shared" si="3"/>
        <v>58</v>
      </c>
      <c r="CF26" s="38">
        <f t="shared" si="4"/>
        <v>12</v>
      </c>
      <c r="CG26" s="29" t="e">
        <f>IF(AND(#REF!="",#REF!="",#REF!="",#REF!=""),"",SUM(#REF!,#REF!,#REF!,#REF!,#REF!))</f>
        <v>#REF!</v>
      </c>
      <c r="CH26" s="38" t="str">
        <f t="shared" si="5"/>
        <v/>
      </c>
      <c r="CI26" s="29">
        <f t="shared" si="6"/>
        <v>56</v>
      </c>
      <c r="CJ26" s="38">
        <f t="shared" si="7"/>
        <v>12</v>
      </c>
      <c r="CK26" s="29">
        <f t="shared" si="8"/>
        <v>62</v>
      </c>
      <c r="CL26" s="38">
        <f t="shared" si="9"/>
        <v>13</v>
      </c>
      <c r="CM26" s="29" t="e">
        <f>IF(AND(#REF!="",#REF!="",#REF!="",#REF!=""),"",SUM(#REF!,#REF!,#REF!,#REF!,#REF!))</f>
        <v>#REF!</v>
      </c>
      <c r="CN26" s="38" t="str">
        <f t="shared" si="10"/>
        <v/>
      </c>
      <c r="CO26" s="38"/>
      <c r="CP26" s="38"/>
    </row>
    <row r="27" spans="1:94" ht="24" customHeight="1">
      <c r="A27" s="358">
        <v>21</v>
      </c>
      <c r="B27" s="359">
        <v>3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321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9">
        <v>20</v>
      </c>
      <c r="AC27" s="20">
        <v>19</v>
      </c>
      <c r="AD27" s="20">
        <v>29</v>
      </c>
      <c r="AE27" s="8">
        <v>17</v>
      </c>
      <c r="AF27" s="62">
        <v>10</v>
      </c>
      <c r="AG27" s="60">
        <v>45</v>
      </c>
      <c r="AH27" s="8">
        <v>20</v>
      </c>
      <c r="AI27" s="14">
        <v>14</v>
      </c>
      <c r="AJ27" s="13">
        <v>9</v>
      </c>
      <c r="AK27" s="8">
        <v>6</v>
      </c>
      <c r="AL27" s="8">
        <v>29</v>
      </c>
      <c r="AM27" s="8">
        <v>5</v>
      </c>
      <c r="AN27" s="56">
        <v>9</v>
      </c>
      <c r="AO27" s="60">
        <v>49</v>
      </c>
      <c r="AP27" s="8">
        <v>15</v>
      </c>
      <c r="AQ27" s="14">
        <v>8</v>
      </c>
      <c r="AR27" s="13">
        <v>9</v>
      </c>
      <c r="AS27" s="8">
        <v>7</v>
      </c>
      <c r="AT27" s="8">
        <v>15</v>
      </c>
      <c r="AU27" s="8">
        <v>6</v>
      </c>
      <c r="AV27" s="56">
        <v>10</v>
      </c>
      <c r="AW27" s="60">
        <v>42</v>
      </c>
      <c r="AX27" s="8">
        <v>16</v>
      </c>
      <c r="AY27" s="14">
        <v>8</v>
      </c>
      <c r="AZ27" s="13"/>
      <c r="BA27" s="8"/>
      <c r="BB27" s="56"/>
      <c r="BC27" s="13"/>
      <c r="BD27" s="8"/>
      <c r="BE27" s="14"/>
      <c r="BF27" s="13"/>
      <c r="BG27" s="8"/>
      <c r="BH27" s="56"/>
      <c r="BI27" s="13">
        <v>220</v>
      </c>
      <c r="BJ27" s="109">
        <v>34</v>
      </c>
      <c r="BK27" s="1"/>
      <c r="BL27" s="1"/>
      <c r="BM27" s="43"/>
      <c r="BN27" s="1"/>
      <c r="BO27" s="1"/>
      <c r="CA27" s="29"/>
      <c r="CB27" s="29">
        <f t="shared" si="0"/>
        <v>321</v>
      </c>
      <c r="CC27" s="38">
        <f t="shared" si="1"/>
        <v>50</v>
      </c>
      <c r="CD27" s="38">
        <f t="shared" si="2"/>
        <v>10</v>
      </c>
      <c r="CE27" s="29">
        <f t="shared" si="3"/>
        <v>58</v>
      </c>
      <c r="CF27" s="38">
        <f t="shared" si="4"/>
        <v>12</v>
      </c>
      <c r="CG27" s="29" t="e">
        <f>IF(AND(#REF!="",#REF!="",#REF!="",#REF!=""),"",SUM(#REF!,#REF!,#REF!,#REF!,#REF!))</f>
        <v>#REF!</v>
      </c>
      <c r="CH27" s="38" t="str">
        <f t="shared" si="5"/>
        <v/>
      </c>
      <c r="CI27" s="29">
        <f t="shared" si="6"/>
        <v>58</v>
      </c>
      <c r="CJ27" s="38">
        <f t="shared" si="7"/>
        <v>12</v>
      </c>
      <c r="CK27" s="29">
        <f t="shared" si="8"/>
        <v>47</v>
      </c>
      <c r="CL27" s="38">
        <f t="shared" si="9"/>
        <v>10</v>
      </c>
      <c r="CM27" s="29" t="e">
        <f>IF(AND(#REF!="",#REF!="",#REF!="",#REF!=""),"",SUM(#REF!,#REF!,#REF!,#REF!,#REF!))</f>
        <v>#REF!</v>
      </c>
      <c r="CN27" s="38" t="str">
        <f t="shared" si="10"/>
        <v/>
      </c>
      <c r="CO27" s="38"/>
      <c r="CP27" s="38"/>
    </row>
    <row r="28" spans="1:94" ht="24" customHeight="1">
      <c r="A28" s="358">
        <v>22</v>
      </c>
      <c r="B28" s="359">
        <v>3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322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9">
        <v>20</v>
      </c>
      <c r="AC28" s="20">
        <v>19</v>
      </c>
      <c r="AD28" s="20">
        <v>29</v>
      </c>
      <c r="AE28" s="8">
        <v>17</v>
      </c>
      <c r="AF28" s="62">
        <v>10</v>
      </c>
      <c r="AG28" s="60">
        <v>45</v>
      </c>
      <c r="AH28" s="8">
        <v>20</v>
      </c>
      <c r="AI28" s="14">
        <v>14</v>
      </c>
      <c r="AJ28" s="13">
        <v>9</v>
      </c>
      <c r="AK28" s="8">
        <v>6</v>
      </c>
      <c r="AL28" s="8">
        <v>24</v>
      </c>
      <c r="AM28" s="8">
        <v>5</v>
      </c>
      <c r="AN28" s="56">
        <v>8</v>
      </c>
      <c r="AO28" s="60">
        <v>48</v>
      </c>
      <c r="AP28" s="8">
        <v>15</v>
      </c>
      <c r="AQ28" s="14">
        <v>8</v>
      </c>
      <c r="AR28" s="13">
        <v>9</v>
      </c>
      <c r="AS28" s="8">
        <v>7</v>
      </c>
      <c r="AT28" s="8">
        <v>16</v>
      </c>
      <c r="AU28" s="8">
        <v>6</v>
      </c>
      <c r="AV28" s="56">
        <v>10</v>
      </c>
      <c r="AW28" s="60">
        <v>45</v>
      </c>
      <c r="AX28" s="8">
        <v>16</v>
      </c>
      <c r="AY28" s="14">
        <v>8</v>
      </c>
      <c r="AZ28" s="13"/>
      <c r="BA28" s="8"/>
      <c r="BB28" s="56"/>
      <c r="BC28" s="13"/>
      <c r="BD28" s="8"/>
      <c r="BE28" s="14"/>
      <c r="BF28" s="13"/>
      <c r="BG28" s="8"/>
      <c r="BH28" s="56"/>
      <c r="BI28" s="13">
        <v>220</v>
      </c>
      <c r="BJ28" s="109">
        <v>22</v>
      </c>
      <c r="BK28" s="1"/>
      <c r="BL28" s="1"/>
      <c r="BM28" s="43"/>
      <c r="BN28" s="1"/>
      <c r="BO28" s="1"/>
      <c r="CA28" s="29"/>
      <c r="CB28" s="29">
        <f t="shared" si="0"/>
        <v>322</v>
      </c>
      <c r="CC28" s="38">
        <f t="shared" si="1"/>
        <v>50</v>
      </c>
      <c r="CD28" s="38">
        <f t="shared" si="2"/>
        <v>10</v>
      </c>
      <c r="CE28" s="29">
        <f t="shared" si="3"/>
        <v>58</v>
      </c>
      <c r="CF28" s="38">
        <f t="shared" si="4"/>
        <v>12</v>
      </c>
      <c r="CG28" s="29" t="e">
        <f>IF(AND(#REF!="",#REF!="",#REF!="",#REF!=""),"",SUM(#REF!,#REF!,#REF!,#REF!,#REF!))</f>
        <v>#REF!</v>
      </c>
      <c r="CH28" s="38" t="str">
        <f t="shared" si="5"/>
        <v/>
      </c>
      <c r="CI28" s="29">
        <f t="shared" si="6"/>
        <v>52</v>
      </c>
      <c r="CJ28" s="38">
        <f t="shared" si="7"/>
        <v>11</v>
      </c>
      <c r="CK28" s="29">
        <f t="shared" si="8"/>
        <v>48</v>
      </c>
      <c r="CL28" s="38">
        <f t="shared" si="9"/>
        <v>10</v>
      </c>
      <c r="CM28" s="29" t="e">
        <f>IF(AND(#REF!="",#REF!="",#REF!="",#REF!=""),"",SUM(#REF!,#REF!,#REF!,#REF!,#REF!))</f>
        <v>#REF!</v>
      </c>
      <c r="CN28" s="38" t="str">
        <f t="shared" si="10"/>
        <v/>
      </c>
      <c r="CO28" s="38"/>
      <c r="CP28" s="38"/>
    </row>
    <row r="29" spans="1:94" ht="24" customHeight="1">
      <c r="A29" s="358">
        <v>23</v>
      </c>
      <c r="B29" s="359">
        <v>3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323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9">
        <v>20</v>
      </c>
      <c r="AC29" s="20">
        <v>19</v>
      </c>
      <c r="AD29" s="20">
        <v>29</v>
      </c>
      <c r="AE29" s="8">
        <v>17</v>
      </c>
      <c r="AF29" s="62">
        <v>10</v>
      </c>
      <c r="AG29" s="60">
        <v>45</v>
      </c>
      <c r="AH29" s="8">
        <v>20</v>
      </c>
      <c r="AI29" s="14">
        <v>14</v>
      </c>
      <c r="AJ29" s="13">
        <v>9</v>
      </c>
      <c r="AK29" s="8">
        <v>6</v>
      </c>
      <c r="AL29" s="8">
        <v>21</v>
      </c>
      <c r="AM29" s="8">
        <v>5</v>
      </c>
      <c r="AN29" s="56">
        <v>9</v>
      </c>
      <c r="AO29" s="60">
        <v>47</v>
      </c>
      <c r="AP29" s="8">
        <v>15</v>
      </c>
      <c r="AQ29" s="14">
        <v>8</v>
      </c>
      <c r="AR29" s="13">
        <v>9</v>
      </c>
      <c r="AS29" s="8">
        <v>7</v>
      </c>
      <c r="AT29" s="8">
        <v>25</v>
      </c>
      <c r="AU29" s="8">
        <v>6</v>
      </c>
      <c r="AV29" s="56">
        <v>9</v>
      </c>
      <c r="AW29" s="60">
        <v>46</v>
      </c>
      <c r="AX29" s="8">
        <v>16</v>
      </c>
      <c r="AY29" s="14">
        <v>8</v>
      </c>
      <c r="AZ29" s="13"/>
      <c r="BA29" s="8"/>
      <c r="BB29" s="56"/>
      <c r="BC29" s="13"/>
      <c r="BD29" s="8"/>
      <c r="BE29" s="14"/>
      <c r="BF29" s="13"/>
      <c r="BG29" s="8"/>
      <c r="BH29" s="56"/>
      <c r="BI29" s="13">
        <v>220</v>
      </c>
      <c r="BJ29" s="109">
        <v>32</v>
      </c>
      <c r="BK29" s="1"/>
      <c r="BL29" s="1"/>
      <c r="BM29" s="43"/>
      <c r="BN29" s="1"/>
      <c r="BO29" s="1"/>
      <c r="CA29" s="29"/>
      <c r="CB29" s="29">
        <f t="shared" si="0"/>
        <v>323</v>
      </c>
      <c r="CC29" s="38">
        <f t="shared" si="1"/>
        <v>53</v>
      </c>
      <c r="CD29" s="38">
        <f t="shared" si="2"/>
        <v>11</v>
      </c>
      <c r="CE29" s="29">
        <f t="shared" si="3"/>
        <v>56</v>
      </c>
      <c r="CF29" s="38">
        <f t="shared" si="4"/>
        <v>12</v>
      </c>
      <c r="CG29" s="29" t="e">
        <f>IF(AND(#REF!="",#REF!="",#REF!="",#REF!=""),"",SUM(#REF!,#REF!,#REF!,#REF!,#REF!))</f>
        <v>#REF!</v>
      </c>
      <c r="CH29" s="38" t="str">
        <f t="shared" si="5"/>
        <v/>
      </c>
      <c r="CI29" s="29">
        <f t="shared" si="6"/>
        <v>50</v>
      </c>
      <c r="CJ29" s="38">
        <f t="shared" si="7"/>
        <v>10</v>
      </c>
      <c r="CK29" s="29">
        <f t="shared" si="8"/>
        <v>56</v>
      </c>
      <c r="CL29" s="38">
        <f t="shared" si="9"/>
        <v>12</v>
      </c>
      <c r="CM29" s="29" t="e">
        <f>IF(AND(#REF!="",#REF!="",#REF!="",#REF!=""),"",SUM(#REF!,#REF!,#REF!,#REF!,#REF!))</f>
        <v>#REF!</v>
      </c>
      <c r="CN29" s="38" t="str">
        <f t="shared" si="10"/>
        <v/>
      </c>
      <c r="CO29" s="38"/>
      <c r="CP29" s="38"/>
    </row>
    <row r="30" spans="1:94" ht="24" customHeight="1">
      <c r="A30" s="358">
        <v>24</v>
      </c>
      <c r="B30" s="359">
        <v>3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324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9">
        <v>20</v>
      </c>
      <c r="AC30" s="20">
        <v>19</v>
      </c>
      <c r="AD30" s="20">
        <v>29</v>
      </c>
      <c r="AE30" s="8">
        <v>17</v>
      </c>
      <c r="AF30" s="62">
        <v>10</v>
      </c>
      <c r="AG30" s="60">
        <v>45</v>
      </c>
      <c r="AH30" s="8">
        <v>20</v>
      </c>
      <c r="AI30" s="14">
        <v>14</v>
      </c>
      <c r="AJ30" s="13">
        <v>9</v>
      </c>
      <c r="AK30" s="8">
        <v>6</v>
      </c>
      <c r="AL30" s="8">
        <v>25</v>
      </c>
      <c r="AM30" s="8">
        <v>5</v>
      </c>
      <c r="AN30" s="56">
        <v>8</v>
      </c>
      <c r="AO30" s="60">
        <v>49</v>
      </c>
      <c r="AP30" s="8">
        <v>15</v>
      </c>
      <c r="AQ30" s="14">
        <v>8</v>
      </c>
      <c r="AR30" s="13">
        <v>9</v>
      </c>
      <c r="AS30" s="8">
        <v>7</v>
      </c>
      <c r="AT30" s="8">
        <v>32</v>
      </c>
      <c r="AU30" s="8">
        <v>6</v>
      </c>
      <c r="AV30" s="56">
        <v>9</v>
      </c>
      <c r="AW30" s="60">
        <v>48</v>
      </c>
      <c r="AX30" s="8">
        <v>16</v>
      </c>
      <c r="AY30" s="14">
        <v>8</v>
      </c>
      <c r="AZ30" s="13"/>
      <c r="BA30" s="8"/>
      <c r="BB30" s="56"/>
      <c r="BC30" s="13"/>
      <c r="BD30" s="8"/>
      <c r="BE30" s="14"/>
      <c r="BF30" s="13"/>
      <c r="BG30" s="8"/>
      <c r="BH30" s="56"/>
      <c r="BI30" s="13">
        <v>220</v>
      </c>
      <c r="BJ30" s="109">
        <v>20</v>
      </c>
      <c r="BK30" s="1"/>
      <c r="BL30" s="1"/>
      <c r="BM30" s="43"/>
      <c r="BN30" s="1"/>
      <c r="BO30" s="1"/>
      <c r="CA30" s="29"/>
      <c r="CB30" s="29">
        <f t="shared" si="0"/>
        <v>324</v>
      </c>
      <c r="CC30" s="38">
        <f t="shared" si="1"/>
        <v>52</v>
      </c>
      <c r="CD30" s="38">
        <f t="shared" si="2"/>
        <v>11</v>
      </c>
      <c r="CE30" s="29">
        <f t="shared" si="3"/>
        <v>51</v>
      </c>
      <c r="CF30" s="38">
        <f t="shared" si="4"/>
        <v>11</v>
      </c>
      <c r="CG30" s="29" t="e">
        <f>IF(AND(#REF!="",#REF!="",#REF!="",#REF!=""),"",SUM(#REF!,#REF!,#REF!,#REF!,#REF!))</f>
        <v>#REF!</v>
      </c>
      <c r="CH30" s="38" t="str">
        <f t="shared" si="5"/>
        <v/>
      </c>
      <c r="CI30" s="29">
        <f t="shared" si="6"/>
        <v>53</v>
      </c>
      <c r="CJ30" s="38">
        <f t="shared" si="7"/>
        <v>11</v>
      </c>
      <c r="CK30" s="29">
        <f t="shared" si="8"/>
        <v>63</v>
      </c>
      <c r="CL30" s="38">
        <f t="shared" si="9"/>
        <v>13</v>
      </c>
      <c r="CM30" s="29" t="e">
        <f>IF(AND(#REF!="",#REF!="",#REF!="",#REF!=""),"",SUM(#REF!,#REF!,#REF!,#REF!,#REF!))</f>
        <v>#REF!</v>
      </c>
      <c r="CN30" s="38" t="str">
        <f t="shared" si="10"/>
        <v/>
      </c>
      <c r="CO30" s="38"/>
      <c r="CP30" s="38"/>
    </row>
    <row r="31" spans="1:94" ht="24" customHeight="1">
      <c r="A31" s="358">
        <v>25</v>
      </c>
      <c r="B31" s="359">
        <v>3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325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9">
        <v>20</v>
      </c>
      <c r="AC31" s="20">
        <v>19</v>
      </c>
      <c r="AD31" s="20">
        <v>29</v>
      </c>
      <c r="AE31" s="8">
        <v>17</v>
      </c>
      <c r="AF31" s="62">
        <v>10</v>
      </c>
      <c r="AG31" s="60">
        <v>45</v>
      </c>
      <c r="AH31" s="8">
        <v>20</v>
      </c>
      <c r="AI31" s="14">
        <v>14</v>
      </c>
      <c r="AJ31" s="13">
        <v>9</v>
      </c>
      <c r="AK31" s="8">
        <v>6</v>
      </c>
      <c r="AL31" s="8">
        <v>26</v>
      </c>
      <c r="AM31" s="8">
        <v>5</v>
      </c>
      <c r="AN31" s="56">
        <v>9</v>
      </c>
      <c r="AO31" s="60">
        <v>48</v>
      </c>
      <c r="AP31" s="8">
        <v>15</v>
      </c>
      <c r="AQ31" s="14">
        <v>8</v>
      </c>
      <c r="AR31" s="13">
        <v>9</v>
      </c>
      <c r="AS31" s="8">
        <v>7</v>
      </c>
      <c r="AT31" s="8">
        <v>28</v>
      </c>
      <c r="AU31" s="8">
        <v>6</v>
      </c>
      <c r="AV31" s="56">
        <v>9</v>
      </c>
      <c r="AW31" s="60">
        <v>48</v>
      </c>
      <c r="AX31" s="8">
        <v>16</v>
      </c>
      <c r="AY31" s="14">
        <v>8</v>
      </c>
      <c r="AZ31" s="13"/>
      <c r="BA31" s="8"/>
      <c r="BB31" s="56"/>
      <c r="BC31" s="13"/>
      <c r="BD31" s="8"/>
      <c r="BE31" s="14"/>
      <c r="BF31" s="13"/>
      <c r="BG31" s="8"/>
      <c r="BH31" s="56"/>
      <c r="BI31" s="13">
        <v>220</v>
      </c>
      <c r="BJ31" s="109">
        <v>12</v>
      </c>
      <c r="BK31" s="1"/>
      <c r="BL31" s="1"/>
      <c r="BM31" s="43"/>
      <c r="BN31" s="1"/>
      <c r="BO31" s="1"/>
      <c r="CA31" s="29"/>
      <c r="CB31" s="29">
        <f t="shared" si="0"/>
        <v>325</v>
      </c>
      <c r="CC31" s="38">
        <f t="shared" si="1"/>
        <v>51</v>
      </c>
      <c r="CD31" s="38">
        <f t="shared" si="2"/>
        <v>11</v>
      </c>
      <c r="CE31" s="29">
        <f t="shared" si="3"/>
        <v>56</v>
      </c>
      <c r="CF31" s="38">
        <f t="shared" si="4"/>
        <v>12</v>
      </c>
      <c r="CG31" s="29" t="e">
        <f>IF(AND(#REF!="",#REF!="",#REF!="",#REF!=""),"",SUM(#REF!,#REF!,#REF!,#REF!,#REF!))</f>
        <v>#REF!</v>
      </c>
      <c r="CH31" s="38" t="str">
        <f t="shared" si="5"/>
        <v/>
      </c>
      <c r="CI31" s="29">
        <f t="shared" si="6"/>
        <v>55</v>
      </c>
      <c r="CJ31" s="38">
        <f t="shared" si="7"/>
        <v>11</v>
      </c>
      <c r="CK31" s="29">
        <f t="shared" si="8"/>
        <v>59</v>
      </c>
      <c r="CL31" s="38">
        <f t="shared" si="9"/>
        <v>12</v>
      </c>
      <c r="CM31" s="29" t="e">
        <f>IF(AND(#REF!="",#REF!="",#REF!="",#REF!=""),"",SUM(#REF!,#REF!,#REF!,#REF!,#REF!))</f>
        <v>#REF!</v>
      </c>
      <c r="CN31" s="38" t="str">
        <f t="shared" si="10"/>
        <v/>
      </c>
      <c r="CO31" s="38"/>
      <c r="CP31" s="38"/>
    </row>
    <row r="32" spans="1:94" ht="24" customHeight="1">
      <c r="A32" s="358">
        <v>26</v>
      </c>
      <c r="B32" s="359">
        <v>3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326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9">
        <v>20</v>
      </c>
      <c r="AC32" s="20">
        <v>19</v>
      </c>
      <c r="AD32" s="20">
        <v>29</v>
      </c>
      <c r="AE32" s="8">
        <v>17</v>
      </c>
      <c r="AF32" s="62">
        <v>10</v>
      </c>
      <c r="AG32" s="60">
        <v>45</v>
      </c>
      <c r="AH32" s="8">
        <v>20</v>
      </c>
      <c r="AI32" s="14">
        <v>14</v>
      </c>
      <c r="AJ32" s="13">
        <v>9</v>
      </c>
      <c r="AK32" s="8">
        <v>6</v>
      </c>
      <c r="AL32" s="8">
        <v>21</v>
      </c>
      <c r="AM32" s="8">
        <v>5</v>
      </c>
      <c r="AN32" s="56">
        <v>8</v>
      </c>
      <c r="AO32" s="60">
        <v>47</v>
      </c>
      <c r="AP32" s="8">
        <v>15</v>
      </c>
      <c r="AQ32" s="14">
        <v>8</v>
      </c>
      <c r="AR32" s="13">
        <v>9</v>
      </c>
      <c r="AS32" s="8">
        <v>7</v>
      </c>
      <c r="AT32" s="8">
        <v>29</v>
      </c>
      <c r="AU32" s="8">
        <v>6</v>
      </c>
      <c r="AV32" s="56">
        <v>9</v>
      </c>
      <c r="AW32" s="60">
        <v>47</v>
      </c>
      <c r="AX32" s="8">
        <v>16</v>
      </c>
      <c r="AY32" s="14">
        <v>8</v>
      </c>
      <c r="AZ32" s="13"/>
      <c r="BA32" s="8"/>
      <c r="BB32" s="56"/>
      <c r="BC32" s="13"/>
      <c r="BD32" s="8"/>
      <c r="BE32" s="14"/>
      <c r="BF32" s="13"/>
      <c r="BG32" s="8"/>
      <c r="BH32" s="56"/>
      <c r="BI32" s="13">
        <v>220</v>
      </c>
      <c r="BJ32" s="109">
        <v>22</v>
      </c>
      <c r="BK32" s="1"/>
      <c r="BL32" s="1"/>
      <c r="BM32" s="43"/>
      <c r="BN32" s="1"/>
      <c r="BO32" s="1"/>
      <c r="CA32" s="29"/>
      <c r="CB32" s="29">
        <f t="shared" si="0"/>
        <v>326</v>
      </c>
      <c r="CC32" s="38">
        <f t="shared" si="1"/>
        <v>45</v>
      </c>
      <c r="CD32" s="38">
        <f t="shared" si="2"/>
        <v>9</v>
      </c>
      <c r="CE32" s="29">
        <f t="shared" si="3"/>
        <v>56</v>
      </c>
      <c r="CF32" s="38">
        <f t="shared" si="4"/>
        <v>12</v>
      </c>
      <c r="CG32" s="29" t="e">
        <f>IF(AND(#REF!="",#REF!="",#REF!="",#REF!=""),"",SUM(#REF!,#REF!,#REF!,#REF!,#REF!))</f>
        <v>#REF!</v>
      </c>
      <c r="CH32" s="38" t="str">
        <f t="shared" si="5"/>
        <v/>
      </c>
      <c r="CI32" s="29">
        <f t="shared" si="6"/>
        <v>49</v>
      </c>
      <c r="CJ32" s="38">
        <f t="shared" si="7"/>
        <v>10</v>
      </c>
      <c r="CK32" s="29">
        <f t="shared" si="8"/>
        <v>60</v>
      </c>
      <c r="CL32" s="38">
        <f t="shared" si="9"/>
        <v>12</v>
      </c>
      <c r="CM32" s="29" t="e">
        <f>IF(AND(#REF!="",#REF!="",#REF!="",#REF!=""),"",SUM(#REF!,#REF!,#REF!,#REF!,#REF!))</f>
        <v>#REF!</v>
      </c>
      <c r="CN32" s="38" t="str">
        <f t="shared" si="10"/>
        <v/>
      </c>
      <c r="CO32" s="38"/>
      <c r="CP32" s="38"/>
    </row>
    <row r="33" spans="1:94" ht="24" customHeight="1">
      <c r="A33" s="358">
        <v>27</v>
      </c>
      <c r="B33" s="359">
        <v>3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327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9">
        <v>20</v>
      </c>
      <c r="AC33" s="20">
        <v>19</v>
      </c>
      <c r="AD33" s="20">
        <v>29</v>
      </c>
      <c r="AE33" s="8">
        <v>17</v>
      </c>
      <c r="AF33" s="62">
        <v>10</v>
      </c>
      <c r="AG33" s="60">
        <v>45</v>
      </c>
      <c r="AH33" s="8">
        <v>20</v>
      </c>
      <c r="AI33" s="14">
        <v>14</v>
      </c>
      <c r="AJ33" s="13">
        <v>9</v>
      </c>
      <c r="AK33" s="8">
        <v>6</v>
      </c>
      <c r="AL33" s="8">
        <v>22</v>
      </c>
      <c r="AM33" s="8">
        <v>5</v>
      </c>
      <c r="AN33" s="56">
        <v>9</v>
      </c>
      <c r="AO33" s="60">
        <v>49</v>
      </c>
      <c r="AP33" s="8">
        <v>15</v>
      </c>
      <c r="AQ33" s="14">
        <v>8</v>
      </c>
      <c r="AR33" s="13">
        <v>9</v>
      </c>
      <c r="AS33" s="8">
        <v>7</v>
      </c>
      <c r="AT33" s="8">
        <v>24</v>
      </c>
      <c r="AU33" s="8">
        <v>6</v>
      </c>
      <c r="AV33" s="56">
        <v>9</v>
      </c>
      <c r="AW33" s="60">
        <v>49</v>
      </c>
      <c r="AX33" s="8">
        <v>16</v>
      </c>
      <c r="AY33" s="14">
        <v>8</v>
      </c>
      <c r="AZ33" s="13"/>
      <c r="BA33" s="8"/>
      <c r="BB33" s="56"/>
      <c r="BC33" s="13"/>
      <c r="BD33" s="8"/>
      <c r="BE33" s="14"/>
      <c r="BF33" s="13"/>
      <c r="BG33" s="8"/>
      <c r="BH33" s="56"/>
      <c r="BI33" s="13">
        <v>220</v>
      </c>
      <c r="BJ33" s="109">
        <v>24</v>
      </c>
      <c r="BK33" s="1"/>
      <c r="BL33" s="1"/>
      <c r="BM33" s="43"/>
      <c r="BN33" s="1"/>
      <c r="BO33" s="1"/>
      <c r="CA33" s="29"/>
      <c r="CB33" s="29">
        <f t="shared" si="0"/>
        <v>327</v>
      </c>
      <c r="CC33" s="38">
        <f t="shared" si="1"/>
        <v>46</v>
      </c>
      <c r="CD33" s="38">
        <f t="shared" si="2"/>
        <v>10</v>
      </c>
      <c r="CE33" s="29">
        <f t="shared" si="3"/>
        <v>58</v>
      </c>
      <c r="CF33" s="38">
        <f t="shared" si="4"/>
        <v>12</v>
      </c>
      <c r="CG33" s="29" t="e">
        <f>IF(AND(#REF!="",#REF!="",#REF!="",#REF!=""),"",SUM(#REF!,#REF!,#REF!,#REF!,#REF!))</f>
        <v>#REF!</v>
      </c>
      <c r="CH33" s="38" t="str">
        <f t="shared" si="5"/>
        <v/>
      </c>
      <c r="CI33" s="29">
        <f t="shared" si="6"/>
        <v>51</v>
      </c>
      <c r="CJ33" s="38">
        <f t="shared" si="7"/>
        <v>11</v>
      </c>
      <c r="CK33" s="29">
        <f t="shared" si="8"/>
        <v>55</v>
      </c>
      <c r="CL33" s="38">
        <f t="shared" si="9"/>
        <v>11</v>
      </c>
      <c r="CM33" s="29" t="e">
        <f>IF(AND(#REF!="",#REF!="",#REF!="",#REF!=""),"",SUM(#REF!,#REF!,#REF!,#REF!,#REF!))</f>
        <v>#REF!</v>
      </c>
      <c r="CN33" s="38" t="str">
        <f t="shared" si="10"/>
        <v/>
      </c>
      <c r="CO33" s="38"/>
      <c r="CP33" s="38"/>
    </row>
    <row r="34" spans="1:94" ht="24" customHeight="1">
      <c r="A34" s="358">
        <v>28</v>
      </c>
      <c r="B34" s="359">
        <v>3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328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9">
        <v>20</v>
      </c>
      <c r="AC34" s="20">
        <v>19</v>
      </c>
      <c r="AD34" s="20">
        <v>29</v>
      </c>
      <c r="AE34" s="8">
        <v>17</v>
      </c>
      <c r="AF34" s="62">
        <v>10</v>
      </c>
      <c r="AG34" s="60">
        <v>45</v>
      </c>
      <c r="AH34" s="8">
        <v>20</v>
      </c>
      <c r="AI34" s="14">
        <v>14</v>
      </c>
      <c r="AJ34" s="13">
        <v>9</v>
      </c>
      <c r="AK34" s="8">
        <v>6</v>
      </c>
      <c r="AL34" s="8">
        <v>23</v>
      </c>
      <c r="AM34" s="8">
        <v>5</v>
      </c>
      <c r="AN34" s="56">
        <v>9</v>
      </c>
      <c r="AO34" s="60">
        <v>48</v>
      </c>
      <c r="AP34" s="8">
        <v>15</v>
      </c>
      <c r="AQ34" s="14">
        <v>8</v>
      </c>
      <c r="AR34" s="13">
        <v>9</v>
      </c>
      <c r="AS34" s="8">
        <v>7</v>
      </c>
      <c r="AT34" s="8">
        <v>25</v>
      </c>
      <c r="AU34" s="8">
        <v>6</v>
      </c>
      <c r="AV34" s="56">
        <v>9</v>
      </c>
      <c r="AW34" s="60">
        <v>46</v>
      </c>
      <c r="AX34" s="8">
        <v>16</v>
      </c>
      <c r="AY34" s="14">
        <v>8</v>
      </c>
      <c r="AZ34" s="13"/>
      <c r="BA34" s="8"/>
      <c r="BB34" s="56"/>
      <c r="BC34" s="13"/>
      <c r="BD34" s="8"/>
      <c r="BE34" s="14"/>
      <c r="BF34" s="13"/>
      <c r="BG34" s="8"/>
      <c r="BH34" s="56"/>
      <c r="BI34" s="13">
        <v>220</v>
      </c>
      <c r="BJ34" s="109">
        <v>20</v>
      </c>
      <c r="BK34" s="1"/>
      <c r="BL34" s="1"/>
      <c r="BM34" s="43"/>
      <c r="BN34" s="1"/>
      <c r="BO34" s="1"/>
      <c r="CA34" s="29"/>
      <c r="CB34" s="29">
        <f t="shared" si="0"/>
        <v>328</v>
      </c>
      <c r="CC34" s="38">
        <f t="shared" si="1"/>
        <v>47</v>
      </c>
      <c r="CD34" s="38">
        <f t="shared" si="2"/>
        <v>10</v>
      </c>
      <c r="CE34" s="29">
        <f t="shared" si="3"/>
        <v>55</v>
      </c>
      <c r="CF34" s="38">
        <f t="shared" si="4"/>
        <v>11</v>
      </c>
      <c r="CG34" s="29" t="e">
        <f>IF(AND(#REF!="",#REF!="",#REF!="",#REF!=""),"",SUM(#REF!,#REF!,#REF!,#REF!,#REF!))</f>
        <v>#REF!</v>
      </c>
      <c r="CH34" s="38" t="str">
        <f t="shared" si="5"/>
        <v/>
      </c>
      <c r="CI34" s="29">
        <f t="shared" si="6"/>
        <v>52</v>
      </c>
      <c r="CJ34" s="38">
        <f t="shared" si="7"/>
        <v>11</v>
      </c>
      <c r="CK34" s="29">
        <f t="shared" si="8"/>
        <v>56</v>
      </c>
      <c r="CL34" s="38">
        <f t="shared" si="9"/>
        <v>12</v>
      </c>
      <c r="CM34" s="29" t="e">
        <f>IF(AND(#REF!="",#REF!="",#REF!="",#REF!=""),"",SUM(#REF!,#REF!,#REF!,#REF!,#REF!))</f>
        <v>#REF!</v>
      </c>
      <c r="CN34" s="38" t="str">
        <f t="shared" si="10"/>
        <v/>
      </c>
      <c r="CO34" s="38"/>
      <c r="CP34" s="38"/>
    </row>
    <row r="35" spans="1:94" ht="24" customHeight="1">
      <c r="A35" s="358">
        <v>29</v>
      </c>
      <c r="B35" s="359">
        <v>3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329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9">
        <v>20</v>
      </c>
      <c r="AC35" s="20">
        <v>19</v>
      </c>
      <c r="AD35" s="20">
        <v>29</v>
      </c>
      <c r="AE35" s="8">
        <v>17</v>
      </c>
      <c r="AF35" s="62">
        <v>10</v>
      </c>
      <c r="AG35" s="60">
        <v>45</v>
      </c>
      <c r="AH35" s="8">
        <v>20</v>
      </c>
      <c r="AI35" s="14">
        <v>14</v>
      </c>
      <c r="AJ35" s="13">
        <v>9</v>
      </c>
      <c r="AK35" s="8">
        <v>6</v>
      </c>
      <c r="AL35" s="8">
        <v>26</v>
      </c>
      <c r="AM35" s="8">
        <v>5</v>
      </c>
      <c r="AN35" s="56">
        <v>9</v>
      </c>
      <c r="AO35" s="60">
        <v>47</v>
      </c>
      <c r="AP35" s="8">
        <v>15</v>
      </c>
      <c r="AQ35" s="14">
        <v>8</v>
      </c>
      <c r="AR35" s="13">
        <v>9</v>
      </c>
      <c r="AS35" s="8">
        <v>7</v>
      </c>
      <c r="AT35" s="8">
        <v>26</v>
      </c>
      <c r="AU35" s="8">
        <v>6</v>
      </c>
      <c r="AV35" s="56">
        <v>8</v>
      </c>
      <c r="AW35" s="60">
        <v>47</v>
      </c>
      <c r="AX35" s="8">
        <v>16</v>
      </c>
      <c r="AY35" s="14">
        <v>8</v>
      </c>
      <c r="AZ35" s="13"/>
      <c r="BA35" s="8"/>
      <c r="BB35" s="56"/>
      <c r="BC35" s="13"/>
      <c r="BD35" s="8"/>
      <c r="BE35" s="14"/>
      <c r="BF35" s="13"/>
      <c r="BG35" s="8"/>
      <c r="BH35" s="56"/>
      <c r="BI35" s="13">
        <v>220</v>
      </c>
      <c r="BJ35" s="109">
        <v>34</v>
      </c>
      <c r="BK35" s="1"/>
      <c r="BL35" s="1"/>
      <c r="BM35" s="43"/>
      <c r="BN35" s="1"/>
      <c r="BO35" s="1"/>
      <c r="CA35" s="29"/>
      <c r="CB35" s="29">
        <f t="shared" si="0"/>
        <v>329</v>
      </c>
      <c r="CC35" s="38">
        <f t="shared" si="1"/>
        <v>47</v>
      </c>
      <c r="CD35" s="38">
        <f t="shared" si="2"/>
        <v>10</v>
      </c>
      <c r="CE35" s="29">
        <f t="shared" si="3"/>
        <v>55</v>
      </c>
      <c r="CF35" s="38">
        <f t="shared" si="4"/>
        <v>11</v>
      </c>
      <c r="CG35" s="29" t="e">
        <f>IF(AND(#REF!="",#REF!="",#REF!="",#REF!=""),"",SUM(#REF!,#REF!,#REF!,#REF!,#REF!))</f>
        <v>#REF!</v>
      </c>
      <c r="CH35" s="38" t="str">
        <f t="shared" si="5"/>
        <v/>
      </c>
      <c r="CI35" s="29">
        <f t="shared" si="6"/>
        <v>55</v>
      </c>
      <c r="CJ35" s="38">
        <f t="shared" si="7"/>
        <v>11</v>
      </c>
      <c r="CK35" s="29">
        <f t="shared" si="8"/>
        <v>56</v>
      </c>
      <c r="CL35" s="38">
        <f t="shared" si="9"/>
        <v>12</v>
      </c>
      <c r="CM35" s="29" t="e">
        <f>IF(AND(#REF!="",#REF!="",#REF!="",#REF!=""),"",SUM(#REF!,#REF!,#REF!,#REF!,#REF!))</f>
        <v>#REF!</v>
      </c>
      <c r="CN35" s="38" t="str">
        <f t="shared" si="10"/>
        <v/>
      </c>
      <c r="CO35" s="38"/>
      <c r="CP35" s="38"/>
    </row>
    <row r="36" spans="1:94" ht="24" customHeight="1">
      <c r="A36" s="358">
        <v>30</v>
      </c>
      <c r="B36" s="359">
        <v>3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330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9">
        <v>20</v>
      </c>
      <c r="AC36" s="20">
        <v>19</v>
      </c>
      <c r="AD36" s="20">
        <v>29</v>
      </c>
      <c r="AE36" s="8">
        <v>17</v>
      </c>
      <c r="AF36" s="62">
        <v>10</v>
      </c>
      <c r="AG36" s="60">
        <v>45</v>
      </c>
      <c r="AH36" s="8">
        <v>20</v>
      </c>
      <c r="AI36" s="14">
        <v>14</v>
      </c>
      <c r="AJ36" s="13">
        <v>9</v>
      </c>
      <c r="AK36" s="8">
        <v>6</v>
      </c>
      <c r="AL36" s="8">
        <v>25</v>
      </c>
      <c r="AM36" s="8">
        <v>5</v>
      </c>
      <c r="AN36" s="56">
        <v>9</v>
      </c>
      <c r="AO36" s="60">
        <v>45</v>
      </c>
      <c r="AP36" s="8">
        <v>15</v>
      </c>
      <c r="AQ36" s="14">
        <v>8</v>
      </c>
      <c r="AR36" s="13">
        <v>9</v>
      </c>
      <c r="AS36" s="8">
        <v>7</v>
      </c>
      <c r="AT36" s="8">
        <v>27</v>
      </c>
      <c r="AU36" s="8">
        <v>6</v>
      </c>
      <c r="AV36" s="56">
        <v>8</v>
      </c>
      <c r="AW36" s="60">
        <v>42</v>
      </c>
      <c r="AX36" s="8">
        <v>16</v>
      </c>
      <c r="AY36" s="14">
        <v>8</v>
      </c>
      <c r="AZ36" s="13"/>
      <c r="BA36" s="8"/>
      <c r="BB36" s="56"/>
      <c r="BC36" s="13"/>
      <c r="BD36" s="8"/>
      <c r="BE36" s="14"/>
      <c r="BF36" s="13"/>
      <c r="BG36" s="8"/>
      <c r="BH36" s="56"/>
      <c r="BI36" s="13">
        <v>220</v>
      </c>
      <c r="BJ36" s="109">
        <v>28</v>
      </c>
      <c r="BK36" s="1"/>
      <c r="BL36" s="1"/>
      <c r="BM36" s="43"/>
      <c r="BN36" s="1"/>
      <c r="BO36" s="1"/>
      <c r="CA36" s="29"/>
      <c r="CB36" s="29">
        <f t="shared" si="0"/>
        <v>330</v>
      </c>
      <c r="CC36" s="38">
        <f t="shared" si="1"/>
        <v>50</v>
      </c>
      <c r="CD36" s="38">
        <f t="shared" si="2"/>
        <v>10</v>
      </c>
      <c r="CE36" s="29">
        <f t="shared" si="3"/>
        <v>55</v>
      </c>
      <c r="CF36" s="38">
        <f t="shared" si="4"/>
        <v>11</v>
      </c>
      <c r="CG36" s="29" t="e">
        <f>IF(AND(#REF!="",#REF!="",#REF!="",#REF!=""),"",SUM(#REF!,#REF!,#REF!,#REF!,#REF!))</f>
        <v>#REF!</v>
      </c>
      <c r="CH36" s="38" t="str">
        <f t="shared" si="5"/>
        <v/>
      </c>
      <c r="CI36" s="29">
        <f t="shared" si="6"/>
        <v>54</v>
      </c>
      <c r="CJ36" s="38">
        <f t="shared" si="7"/>
        <v>11</v>
      </c>
      <c r="CK36" s="29">
        <f t="shared" si="8"/>
        <v>57</v>
      </c>
      <c r="CL36" s="38">
        <f t="shared" si="9"/>
        <v>12</v>
      </c>
      <c r="CM36" s="29" t="e">
        <f>IF(AND(#REF!="",#REF!="",#REF!="",#REF!=""),"",SUM(#REF!,#REF!,#REF!,#REF!,#REF!))</f>
        <v>#REF!</v>
      </c>
      <c r="CN36" s="38" t="str">
        <f t="shared" si="10"/>
        <v/>
      </c>
      <c r="CO36" s="38"/>
      <c r="CP36" s="38"/>
    </row>
    <row r="37" spans="1:94" ht="24" customHeight="1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9"/>
      <c r="AC37" s="20"/>
      <c r="AD37" s="20"/>
      <c r="AE37" s="8"/>
      <c r="AF37" s="62"/>
      <c r="AG37" s="60"/>
      <c r="AH37" s="8"/>
      <c r="AI37" s="14"/>
      <c r="AJ37" s="13"/>
      <c r="AK37" s="8"/>
      <c r="AL37" s="8">
        <v>24</v>
      </c>
      <c r="AM37" s="8">
        <v>14</v>
      </c>
      <c r="AN37" s="56">
        <v>10</v>
      </c>
      <c r="AO37" s="60">
        <v>47</v>
      </c>
      <c r="AP37" s="8">
        <v>15</v>
      </c>
      <c r="AQ37" s="14">
        <v>8</v>
      </c>
      <c r="AR37" s="13"/>
      <c r="AS37" s="8"/>
      <c r="AT37" s="8">
        <v>30</v>
      </c>
      <c r="AU37" s="8">
        <v>5</v>
      </c>
      <c r="AV37" s="56">
        <v>8</v>
      </c>
      <c r="AW37" s="60">
        <v>41</v>
      </c>
      <c r="AX37" s="8">
        <v>16</v>
      </c>
      <c r="AY37" s="14">
        <v>8</v>
      </c>
      <c r="AZ37" s="13"/>
      <c r="BA37" s="8"/>
      <c r="BB37" s="56"/>
      <c r="BC37" s="13"/>
      <c r="BD37" s="8"/>
      <c r="BE37" s="14"/>
      <c r="BF37" s="13"/>
      <c r="BG37" s="8"/>
      <c r="BH37" s="56"/>
      <c r="BI37" s="13" t="s">
        <v>447</v>
      </c>
      <c r="BJ37" s="109" t="s">
        <v>447</v>
      </c>
      <c r="BK37" s="1"/>
      <c r="BL37" s="1"/>
      <c r="BM37" s="43"/>
      <c r="BN37" s="1"/>
      <c r="BO37" s="1"/>
      <c r="CA37" s="29"/>
      <c r="CB37" s="29" t="str">
        <f t="shared" si="0"/>
        <v/>
      </c>
      <c r="CC37" s="38">
        <f t="shared" si="1"/>
        <v>43</v>
      </c>
      <c r="CD37" s="38">
        <f t="shared" si="2"/>
        <v>9</v>
      </c>
      <c r="CE37" s="29">
        <f t="shared" si="3"/>
        <v>56</v>
      </c>
      <c r="CF37" s="38">
        <f t="shared" si="4"/>
        <v>12</v>
      </c>
      <c r="CG37" s="29" t="e">
        <f>IF(AND(#REF!="",#REF!="",#REF!="",#REF!=""),"",SUM(#REF!,#REF!,#REF!,#REF!,#REF!))</f>
        <v>#REF!</v>
      </c>
      <c r="CH37" s="38" t="str">
        <f t="shared" si="5"/>
        <v/>
      </c>
      <c r="CI37" s="29">
        <f t="shared" si="6"/>
        <v>48</v>
      </c>
      <c r="CJ37" s="38">
        <f t="shared" si="7"/>
        <v>10</v>
      </c>
      <c r="CK37" s="29">
        <f t="shared" si="8"/>
        <v>43</v>
      </c>
      <c r="CL37" s="38">
        <f t="shared" si="9"/>
        <v>9</v>
      </c>
      <c r="CM37" s="29" t="e">
        <f>IF(AND(#REF!="",#REF!="",#REF!="",#REF!=""),"",SUM(#REF!,#REF!,#REF!,#REF!,#REF!))</f>
        <v>#REF!</v>
      </c>
      <c r="CN37" s="38" t="str">
        <f t="shared" si="10"/>
        <v/>
      </c>
      <c r="CO37" s="38"/>
      <c r="CP37" s="38"/>
    </row>
    <row r="38" spans="1:94" ht="24" customHeight="1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9"/>
      <c r="AC38" s="20"/>
      <c r="AD38" s="20"/>
      <c r="AE38" s="8"/>
      <c r="AF38" s="62"/>
      <c r="AG38" s="60"/>
      <c r="AH38" s="8"/>
      <c r="AI38" s="14"/>
      <c r="AJ38" s="13"/>
      <c r="AK38" s="8"/>
      <c r="AL38" s="8"/>
      <c r="AM38" s="8"/>
      <c r="AN38" s="56"/>
      <c r="AO38" s="60">
        <v>49</v>
      </c>
      <c r="AP38" s="8">
        <v>15</v>
      </c>
      <c r="AQ38" s="14">
        <v>8</v>
      </c>
      <c r="AR38" s="13"/>
      <c r="AS38" s="8"/>
      <c r="AT38" s="8">
        <v>30</v>
      </c>
      <c r="AU38" s="8">
        <v>5</v>
      </c>
      <c r="AV38" s="56">
        <v>8</v>
      </c>
      <c r="AW38" s="60">
        <v>43</v>
      </c>
      <c r="AX38" s="8">
        <v>16</v>
      </c>
      <c r="AY38" s="14">
        <v>8</v>
      </c>
      <c r="AZ38" s="13"/>
      <c r="BA38" s="8"/>
      <c r="BB38" s="56"/>
      <c r="BC38" s="13"/>
      <c r="BD38" s="8"/>
      <c r="BE38" s="14"/>
      <c r="BF38" s="13"/>
      <c r="BG38" s="8"/>
      <c r="BH38" s="56"/>
      <c r="BI38" s="13" t="s">
        <v>447</v>
      </c>
      <c r="BJ38" s="109" t="s">
        <v>447</v>
      </c>
      <c r="BK38" s="1"/>
      <c r="BL38" s="1"/>
      <c r="BM38" s="43"/>
      <c r="BN38" s="1"/>
      <c r="BO38" s="1"/>
      <c r="CA38" s="29"/>
      <c r="CB38" s="29" t="str">
        <f t="shared" si="0"/>
        <v/>
      </c>
      <c r="CC38" s="38" t="str">
        <f t="shared" si="1"/>
        <v/>
      </c>
      <c r="CD38" s="38" t="str">
        <f t="shared" si="2"/>
        <v/>
      </c>
      <c r="CE38" s="29" t="str">
        <f t="shared" si="3"/>
        <v/>
      </c>
      <c r="CF38" s="38" t="str">
        <f t="shared" si="4"/>
        <v/>
      </c>
      <c r="CG38" s="29" t="e">
        <f>IF(AND(#REF!="",#REF!="",#REF!="",#REF!=""),"",SUM(#REF!,#REF!,#REF!,#REF!,#REF!))</f>
        <v>#REF!</v>
      </c>
      <c r="CH38" s="38" t="str">
        <f t="shared" si="5"/>
        <v/>
      </c>
      <c r="CI38" s="29" t="str">
        <f t="shared" si="6"/>
        <v/>
      </c>
      <c r="CJ38" s="38" t="str">
        <f t="shared" si="7"/>
        <v/>
      </c>
      <c r="CK38" s="29">
        <f t="shared" si="8"/>
        <v>43</v>
      </c>
      <c r="CL38" s="38">
        <f t="shared" si="9"/>
        <v>9</v>
      </c>
      <c r="CM38" s="29" t="e">
        <f>IF(AND(#REF!="",#REF!="",#REF!="",#REF!=""),"",SUM(#REF!,#REF!,#REF!,#REF!,#REF!))</f>
        <v>#REF!</v>
      </c>
      <c r="CN38" s="38" t="str">
        <f t="shared" si="10"/>
        <v/>
      </c>
      <c r="CO38" s="38"/>
      <c r="CP38" s="38"/>
    </row>
    <row r="39" spans="1:94" ht="24" customHeight="1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9"/>
      <c r="AC39" s="20"/>
      <c r="AD39" s="20"/>
      <c r="AE39" s="8"/>
      <c r="AF39" s="62"/>
      <c r="AG39" s="60"/>
      <c r="AH39" s="8"/>
      <c r="AI39" s="14"/>
      <c r="AJ39" s="13"/>
      <c r="AK39" s="8"/>
      <c r="AL39" s="8"/>
      <c r="AM39" s="8"/>
      <c r="AN39" s="56"/>
      <c r="AO39" s="60">
        <v>48</v>
      </c>
      <c r="AP39" s="8">
        <v>15</v>
      </c>
      <c r="AQ39" s="14">
        <v>8</v>
      </c>
      <c r="AR39" s="13"/>
      <c r="AS39" s="8"/>
      <c r="AT39" s="8">
        <v>25</v>
      </c>
      <c r="AU39" s="8">
        <v>5</v>
      </c>
      <c r="AV39" s="56">
        <v>8</v>
      </c>
      <c r="AW39" s="60">
        <v>48</v>
      </c>
      <c r="AX39" s="8">
        <v>16</v>
      </c>
      <c r="AY39" s="14">
        <v>8</v>
      </c>
      <c r="AZ39" s="13"/>
      <c r="BA39" s="8"/>
      <c r="BB39" s="56"/>
      <c r="BC39" s="13"/>
      <c r="BD39" s="8"/>
      <c r="BE39" s="14"/>
      <c r="BF39" s="13"/>
      <c r="BG39" s="8"/>
      <c r="BH39" s="56"/>
      <c r="BI39" s="13" t="s">
        <v>447</v>
      </c>
      <c r="BJ39" s="109" t="s">
        <v>447</v>
      </c>
      <c r="BK39" s="1"/>
      <c r="BL39" s="1"/>
      <c r="BM39" s="43"/>
      <c r="BN39" s="1"/>
      <c r="BO39" s="1"/>
      <c r="CA39" s="29"/>
      <c r="CB39" s="29" t="str">
        <f t="shared" si="0"/>
        <v/>
      </c>
      <c r="CC39" s="38" t="str">
        <f t="shared" si="1"/>
        <v/>
      </c>
      <c r="CD39" s="38" t="str">
        <f t="shared" si="2"/>
        <v/>
      </c>
      <c r="CE39" s="29" t="str">
        <f t="shared" si="3"/>
        <v/>
      </c>
      <c r="CF39" s="38" t="str">
        <f t="shared" si="4"/>
        <v/>
      </c>
      <c r="CG39" s="29" t="e">
        <f>IF(AND(#REF!="",#REF!="",#REF!="",#REF!=""),"",SUM(#REF!,#REF!,#REF!,#REF!,#REF!))</f>
        <v>#REF!</v>
      </c>
      <c r="CH39" s="38" t="str">
        <f t="shared" si="5"/>
        <v/>
      </c>
      <c r="CI39" s="29" t="str">
        <f t="shared" si="6"/>
        <v/>
      </c>
      <c r="CJ39" s="38" t="str">
        <f t="shared" si="7"/>
        <v/>
      </c>
      <c r="CK39" s="29">
        <f t="shared" si="8"/>
        <v>38</v>
      </c>
      <c r="CL39" s="38">
        <f t="shared" si="9"/>
        <v>8</v>
      </c>
      <c r="CM39" s="29" t="e">
        <f>IF(AND(#REF!="",#REF!="",#REF!="",#REF!=""),"",SUM(#REF!,#REF!,#REF!,#REF!,#REF!))</f>
        <v>#REF!</v>
      </c>
      <c r="CN39" s="38" t="str">
        <f t="shared" si="10"/>
        <v/>
      </c>
      <c r="CO39" s="38"/>
      <c r="CP39" s="38"/>
    </row>
    <row r="40" spans="1:94" ht="24" customHeight="1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9"/>
      <c r="AC40" s="20"/>
      <c r="AD40" s="20"/>
      <c r="AE40" s="8"/>
      <c r="AF40" s="62"/>
      <c r="AG40" s="60"/>
      <c r="AH40" s="8"/>
      <c r="AI40" s="14"/>
      <c r="AJ40" s="13"/>
      <c r="AK40" s="8"/>
      <c r="AL40" s="8"/>
      <c r="AM40" s="8"/>
      <c r="AN40" s="56"/>
      <c r="AO40" s="60">
        <v>47</v>
      </c>
      <c r="AP40" s="8">
        <v>15</v>
      </c>
      <c r="AQ40" s="14">
        <v>8</v>
      </c>
      <c r="AR40" s="13"/>
      <c r="AS40" s="8"/>
      <c r="AT40" s="8">
        <v>26</v>
      </c>
      <c r="AU40" s="8">
        <v>5</v>
      </c>
      <c r="AV40" s="56">
        <v>8</v>
      </c>
      <c r="AW40" s="60">
        <v>49</v>
      </c>
      <c r="AX40" s="8">
        <v>16</v>
      </c>
      <c r="AY40" s="14">
        <v>8</v>
      </c>
      <c r="AZ40" s="13"/>
      <c r="BA40" s="8"/>
      <c r="BB40" s="56"/>
      <c r="BC40" s="13"/>
      <c r="BD40" s="8"/>
      <c r="BE40" s="14"/>
      <c r="BF40" s="13"/>
      <c r="BG40" s="8"/>
      <c r="BH40" s="56"/>
      <c r="BI40" s="13" t="s">
        <v>447</v>
      </c>
      <c r="BJ40" s="109" t="s">
        <v>447</v>
      </c>
      <c r="BK40" s="1"/>
      <c r="BL40" s="1"/>
      <c r="BM40" s="43"/>
      <c r="BN40" s="1"/>
      <c r="BO40" s="1"/>
      <c r="CA40" s="29"/>
      <c r="CB40" s="29" t="str">
        <f t="shared" si="0"/>
        <v/>
      </c>
      <c r="CC40" s="38" t="str">
        <f t="shared" si="1"/>
        <v/>
      </c>
      <c r="CD40" s="38" t="str">
        <f t="shared" si="2"/>
        <v/>
      </c>
      <c r="CE40" s="29" t="str">
        <f t="shared" si="3"/>
        <v/>
      </c>
      <c r="CF40" s="38" t="str">
        <f t="shared" si="4"/>
        <v/>
      </c>
      <c r="CG40" s="29" t="e">
        <f>IF(AND(#REF!="",#REF!="",#REF!="",#REF!=""),"",SUM(#REF!,#REF!,#REF!,#REF!,#REF!))</f>
        <v>#REF!</v>
      </c>
      <c r="CH40" s="38" t="str">
        <f t="shared" si="5"/>
        <v/>
      </c>
      <c r="CI40" s="29" t="str">
        <f t="shared" si="6"/>
        <v/>
      </c>
      <c r="CJ40" s="38" t="str">
        <f t="shared" si="7"/>
        <v/>
      </c>
      <c r="CK40" s="29">
        <f t="shared" si="8"/>
        <v>39</v>
      </c>
      <c r="CL40" s="38">
        <f t="shared" si="9"/>
        <v>8</v>
      </c>
      <c r="CM40" s="29" t="e">
        <f>IF(AND(#REF!="",#REF!="",#REF!="",#REF!=""),"",SUM(#REF!,#REF!,#REF!,#REF!,#REF!))</f>
        <v>#REF!</v>
      </c>
      <c r="CN40" s="38" t="str">
        <f t="shared" si="10"/>
        <v/>
      </c>
      <c r="CO40" s="38"/>
      <c r="CP40" s="38"/>
    </row>
    <row r="41" spans="1:94" ht="24" customHeight="1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9"/>
      <c r="AC41" s="20"/>
      <c r="AD41" s="20"/>
      <c r="AE41" s="8"/>
      <c r="AF41" s="62"/>
      <c r="AG41" s="60"/>
      <c r="AH41" s="8"/>
      <c r="AI41" s="14"/>
      <c r="AJ41" s="13"/>
      <c r="AK41" s="8"/>
      <c r="AL41" s="8"/>
      <c r="AM41" s="8"/>
      <c r="AN41" s="56"/>
      <c r="AO41" s="60">
        <v>45</v>
      </c>
      <c r="AP41" s="8">
        <v>15</v>
      </c>
      <c r="AQ41" s="14">
        <v>8</v>
      </c>
      <c r="AR41" s="13"/>
      <c r="AS41" s="8"/>
      <c r="AT41" s="8">
        <v>24</v>
      </c>
      <c r="AU41" s="8">
        <v>5</v>
      </c>
      <c r="AV41" s="56">
        <v>9</v>
      </c>
      <c r="AW41" s="60">
        <v>41</v>
      </c>
      <c r="AX41" s="8">
        <v>16</v>
      </c>
      <c r="AY41" s="14">
        <v>8</v>
      </c>
      <c r="AZ41" s="13"/>
      <c r="BA41" s="8"/>
      <c r="BB41" s="56"/>
      <c r="BC41" s="13"/>
      <c r="BD41" s="8"/>
      <c r="BE41" s="14"/>
      <c r="BF41" s="13"/>
      <c r="BG41" s="8"/>
      <c r="BH41" s="56"/>
      <c r="BI41" s="13" t="s">
        <v>447</v>
      </c>
      <c r="BJ41" s="109" t="s">
        <v>447</v>
      </c>
      <c r="BK41" s="1"/>
      <c r="BL41" s="1"/>
      <c r="BM41" s="43"/>
      <c r="BN41" s="1"/>
      <c r="BO41" s="1"/>
      <c r="CA41" s="29"/>
      <c r="CB41" s="29" t="str">
        <f t="shared" si="0"/>
        <v/>
      </c>
      <c r="CC41" s="38" t="str">
        <f t="shared" si="1"/>
        <v/>
      </c>
      <c r="CD41" s="38" t="str">
        <f t="shared" si="2"/>
        <v/>
      </c>
      <c r="CE41" s="29" t="str">
        <f t="shared" si="3"/>
        <v/>
      </c>
      <c r="CF41" s="38" t="str">
        <f t="shared" si="4"/>
        <v/>
      </c>
      <c r="CG41" s="29" t="e">
        <f>IF(AND(#REF!="",#REF!="",#REF!="",#REF!=""),"",SUM(#REF!,#REF!,#REF!,#REF!,#REF!))</f>
        <v>#REF!</v>
      </c>
      <c r="CH41" s="38" t="str">
        <f t="shared" si="5"/>
        <v/>
      </c>
      <c r="CI41" s="29" t="str">
        <f t="shared" si="6"/>
        <v/>
      </c>
      <c r="CJ41" s="38" t="str">
        <f t="shared" si="7"/>
        <v/>
      </c>
      <c r="CK41" s="29">
        <f t="shared" si="8"/>
        <v>38</v>
      </c>
      <c r="CL41" s="38">
        <f t="shared" si="9"/>
        <v>8</v>
      </c>
      <c r="CM41" s="29" t="e">
        <f>IF(AND(#REF!="",#REF!="",#REF!="",#REF!=""),"",SUM(#REF!,#REF!,#REF!,#REF!,#REF!))</f>
        <v>#REF!</v>
      </c>
      <c r="CN41" s="38" t="str">
        <f t="shared" si="10"/>
        <v/>
      </c>
      <c r="CO41" s="38"/>
      <c r="CP41" s="38"/>
    </row>
    <row r="42" spans="1:94" ht="24" customHeight="1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9"/>
      <c r="AC42" s="20"/>
      <c r="AD42" s="20"/>
      <c r="AE42" s="8"/>
      <c r="AF42" s="62"/>
      <c r="AG42" s="60"/>
      <c r="AH42" s="8"/>
      <c r="AI42" s="14"/>
      <c r="AJ42" s="13"/>
      <c r="AK42" s="8"/>
      <c r="AL42" s="8"/>
      <c r="AM42" s="8"/>
      <c r="AN42" s="56"/>
      <c r="AO42" s="60">
        <v>45</v>
      </c>
      <c r="AP42" s="8">
        <v>15</v>
      </c>
      <c r="AQ42" s="14">
        <v>8</v>
      </c>
      <c r="AR42" s="13"/>
      <c r="AS42" s="8"/>
      <c r="AT42" s="8">
        <v>25</v>
      </c>
      <c r="AU42" s="8">
        <v>5</v>
      </c>
      <c r="AV42" s="56">
        <v>9</v>
      </c>
      <c r="AW42" s="60">
        <v>42</v>
      </c>
      <c r="AX42" s="8">
        <v>16</v>
      </c>
      <c r="AY42" s="14">
        <v>8</v>
      </c>
      <c r="AZ42" s="13"/>
      <c r="BA42" s="8"/>
      <c r="BB42" s="56"/>
      <c r="BC42" s="13"/>
      <c r="BD42" s="8"/>
      <c r="BE42" s="14"/>
      <c r="BF42" s="13"/>
      <c r="BG42" s="8"/>
      <c r="BH42" s="56"/>
      <c r="BI42" s="13" t="s">
        <v>447</v>
      </c>
      <c r="BJ42" s="109" t="s">
        <v>447</v>
      </c>
      <c r="BK42" s="1"/>
      <c r="BL42" s="1"/>
      <c r="BM42" s="43"/>
      <c r="BN42" s="1"/>
      <c r="BO42" s="1"/>
      <c r="CA42" s="29"/>
      <c r="CB42" s="29" t="str">
        <f t="shared" si="0"/>
        <v/>
      </c>
      <c r="CC42" s="38" t="str">
        <f t="shared" si="1"/>
        <v/>
      </c>
      <c r="CD42" s="38" t="str">
        <f t="shared" si="2"/>
        <v/>
      </c>
      <c r="CE42" s="29" t="str">
        <f t="shared" si="3"/>
        <v/>
      </c>
      <c r="CF42" s="38" t="str">
        <f t="shared" si="4"/>
        <v/>
      </c>
      <c r="CG42" s="29" t="e">
        <f>IF(AND(#REF!="",#REF!="",#REF!="",#REF!=""),"",SUM(#REF!,#REF!,#REF!,#REF!,#REF!))</f>
        <v>#REF!</v>
      </c>
      <c r="CH42" s="38" t="str">
        <f t="shared" si="5"/>
        <v/>
      </c>
      <c r="CI42" s="29" t="str">
        <f t="shared" si="6"/>
        <v/>
      </c>
      <c r="CJ42" s="38" t="str">
        <f t="shared" si="7"/>
        <v/>
      </c>
      <c r="CK42" s="29">
        <f t="shared" si="8"/>
        <v>39</v>
      </c>
      <c r="CL42" s="38">
        <f t="shared" si="9"/>
        <v>8</v>
      </c>
      <c r="CM42" s="29" t="e">
        <f>IF(AND(#REF!="",#REF!="",#REF!="",#REF!=""),"",SUM(#REF!,#REF!,#REF!,#REF!,#REF!))</f>
        <v>#REF!</v>
      </c>
      <c r="CN42" s="38" t="str">
        <f t="shared" si="10"/>
        <v/>
      </c>
      <c r="CO42" s="38"/>
      <c r="CP42" s="38"/>
    </row>
    <row r="43" spans="1:94" ht="24" customHeight="1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9"/>
      <c r="AC43" s="20"/>
      <c r="AD43" s="20"/>
      <c r="AE43" s="8"/>
      <c r="AF43" s="62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8"/>
      <c r="AU43" s="8"/>
      <c r="AV43" s="56"/>
      <c r="AW43" s="60"/>
      <c r="AX43" s="8"/>
      <c r="AY43" s="14"/>
      <c r="AZ43" s="13"/>
      <c r="BA43" s="8"/>
      <c r="BB43" s="56"/>
      <c r="BC43" s="13"/>
      <c r="BD43" s="8"/>
      <c r="BE43" s="14"/>
      <c r="BF43" s="13"/>
      <c r="BG43" s="8"/>
      <c r="BH43" s="56"/>
      <c r="BI43" s="13" t="s">
        <v>447</v>
      </c>
      <c r="BJ43" s="109" t="s">
        <v>447</v>
      </c>
      <c r="BK43" s="1"/>
      <c r="BL43" s="1"/>
      <c r="BM43" s="43"/>
      <c r="BN43" s="1"/>
      <c r="BO43" s="1"/>
      <c r="CA43" s="29"/>
      <c r="CB43" s="29" t="str">
        <f t="shared" si="0"/>
        <v/>
      </c>
      <c r="CC43" s="38" t="str">
        <f t="shared" si="1"/>
        <v/>
      </c>
      <c r="CD43" s="38" t="str">
        <f t="shared" si="2"/>
        <v/>
      </c>
      <c r="CE43" s="29" t="str">
        <f t="shared" si="3"/>
        <v/>
      </c>
      <c r="CF43" s="38" t="str">
        <f t="shared" si="4"/>
        <v/>
      </c>
      <c r="CG43" s="29" t="e">
        <f>IF(AND(#REF!="",#REF!="",#REF!="",#REF!=""),"",SUM(#REF!,#REF!,#REF!,#REF!,#REF!))</f>
        <v>#REF!</v>
      </c>
      <c r="CH43" s="38" t="str">
        <f t="shared" si="5"/>
        <v/>
      </c>
      <c r="CI43" s="29" t="str">
        <f t="shared" si="6"/>
        <v/>
      </c>
      <c r="CJ43" s="38" t="str">
        <f t="shared" si="7"/>
        <v/>
      </c>
      <c r="CK43" s="29" t="str">
        <f t="shared" si="8"/>
        <v/>
      </c>
      <c r="CL43" s="38" t="str">
        <f t="shared" si="9"/>
        <v/>
      </c>
      <c r="CM43" s="29" t="e">
        <f>IF(AND(#REF!="",#REF!="",#REF!="",#REF!=""),"",SUM(#REF!,#REF!,#REF!,#REF!,#REF!))</f>
        <v>#REF!</v>
      </c>
      <c r="CN43" s="38" t="str">
        <f t="shared" si="10"/>
        <v/>
      </c>
      <c r="CO43" s="38"/>
      <c r="CP43" s="38"/>
    </row>
    <row r="44" spans="1:94" ht="24" customHeight="1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9"/>
      <c r="AC44" s="20"/>
      <c r="AD44" s="20"/>
      <c r="AE44" s="8"/>
      <c r="AF44" s="62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8"/>
      <c r="AU44" s="8"/>
      <c r="AV44" s="56"/>
      <c r="AW44" s="60"/>
      <c r="AX44" s="8"/>
      <c r="AY44" s="14"/>
      <c r="AZ44" s="13"/>
      <c r="BA44" s="8"/>
      <c r="BB44" s="56"/>
      <c r="BC44" s="13"/>
      <c r="BD44" s="8"/>
      <c r="BE44" s="14"/>
      <c r="BF44" s="13"/>
      <c r="BG44" s="8"/>
      <c r="BH44" s="56"/>
      <c r="BI44" s="13" t="s">
        <v>447</v>
      </c>
      <c r="BJ44" s="109" t="s">
        <v>447</v>
      </c>
      <c r="BK44" s="1"/>
      <c r="BL44" s="1"/>
      <c r="BM44" s="43"/>
      <c r="BN44" s="1"/>
      <c r="BO44" s="1"/>
      <c r="CA44" s="29"/>
      <c r="CB44" s="29" t="str">
        <f t="shared" si="0"/>
        <v/>
      </c>
      <c r="CC44" s="38" t="str">
        <f t="shared" si="1"/>
        <v/>
      </c>
      <c r="CD44" s="38" t="str">
        <f t="shared" si="2"/>
        <v/>
      </c>
      <c r="CE44" s="29" t="str">
        <f t="shared" si="3"/>
        <v/>
      </c>
      <c r="CF44" s="38" t="str">
        <f t="shared" si="4"/>
        <v/>
      </c>
      <c r="CG44" s="29" t="e">
        <f>IF(AND(#REF!="",#REF!="",#REF!="",#REF!=""),"",SUM(#REF!,#REF!,#REF!,#REF!,#REF!))</f>
        <v>#REF!</v>
      </c>
      <c r="CH44" s="38" t="str">
        <f t="shared" si="5"/>
        <v/>
      </c>
      <c r="CI44" s="29" t="str">
        <f t="shared" si="6"/>
        <v/>
      </c>
      <c r="CJ44" s="38" t="str">
        <f t="shared" si="7"/>
        <v/>
      </c>
      <c r="CK44" s="29" t="str">
        <f t="shared" si="8"/>
        <v/>
      </c>
      <c r="CL44" s="38" t="str">
        <f t="shared" si="9"/>
        <v/>
      </c>
      <c r="CM44" s="29" t="e">
        <f>IF(AND(#REF!="",#REF!="",#REF!="",#REF!=""),"",SUM(#REF!,#REF!,#REF!,#REF!,#REF!))</f>
        <v>#REF!</v>
      </c>
      <c r="CN44" s="38" t="str">
        <f t="shared" si="10"/>
        <v/>
      </c>
      <c r="CO44" s="38"/>
      <c r="CP44" s="38"/>
    </row>
    <row r="45" spans="1:94" ht="24" customHeight="1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9"/>
      <c r="AC45" s="20"/>
      <c r="AD45" s="20"/>
      <c r="AE45" s="8"/>
      <c r="AF45" s="62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8"/>
      <c r="AU45" s="8"/>
      <c r="AV45" s="56"/>
      <c r="AW45" s="60"/>
      <c r="AX45" s="8"/>
      <c r="AY45" s="14"/>
      <c r="AZ45" s="13"/>
      <c r="BA45" s="8"/>
      <c r="BB45" s="56"/>
      <c r="BC45" s="13"/>
      <c r="BD45" s="8"/>
      <c r="BE45" s="14"/>
      <c r="BF45" s="13"/>
      <c r="BG45" s="8"/>
      <c r="BH45" s="56"/>
      <c r="BI45" s="13" t="s">
        <v>447</v>
      </c>
      <c r="BJ45" s="109" t="s">
        <v>447</v>
      </c>
      <c r="BK45" s="1"/>
      <c r="BL45" s="1"/>
      <c r="BM45" s="43"/>
      <c r="BN45" s="1"/>
      <c r="BO45" s="1"/>
      <c r="CA45" s="29"/>
      <c r="CB45" s="29" t="str">
        <f t="shared" si="0"/>
        <v/>
      </c>
      <c r="CC45" s="38" t="str">
        <f t="shared" si="1"/>
        <v/>
      </c>
      <c r="CD45" s="38" t="str">
        <f t="shared" si="2"/>
        <v/>
      </c>
      <c r="CE45" s="29" t="str">
        <f t="shared" si="3"/>
        <v/>
      </c>
      <c r="CF45" s="38" t="str">
        <f t="shared" si="4"/>
        <v/>
      </c>
      <c r="CG45" s="29" t="e">
        <f>IF(AND(#REF!="",#REF!="",#REF!="",#REF!=""),"",SUM(#REF!,#REF!,#REF!,#REF!,#REF!))</f>
        <v>#REF!</v>
      </c>
      <c r="CH45" s="38" t="str">
        <f t="shared" si="5"/>
        <v/>
      </c>
      <c r="CI45" s="29" t="str">
        <f t="shared" si="6"/>
        <v/>
      </c>
      <c r="CJ45" s="38" t="str">
        <f t="shared" si="7"/>
        <v/>
      </c>
      <c r="CK45" s="29" t="str">
        <f t="shared" si="8"/>
        <v/>
      </c>
      <c r="CL45" s="38" t="str">
        <f t="shared" si="9"/>
        <v/>
      </c>
      <c r="CM45" s="29" t="e">
        <f>IF(AND(#REF!="",#REF!="",#REF!="",#REF!=""),"",SUM(#REF!,#REF!,#REF!,#REF!,#REF!))</f>
        <v>#REF!</v>
      </c>
      <c r="CN45" s="38" t="str">
        <f t="shared" si="10"/>
        <v/>
      </c>
      <c r="CO45" s="38"/>
      <c r="CP45" s="38"/>
    </row>
    <row r="46" spans="1:94" ht="24" customHeight="1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9"/>
      <c r="AC46" s="20"/>
      <c r="AD46" s="20"/>
      <c r="AE46" s="8"/>
      <c r="AF46" s="62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8"/>
      <c r="AU46" s="8"/>
      <c r="AV46" s="56"/>
      <c r="AW46" s="60"/>
      <c r="AX46" s="8"/>
      <c r="AY46" s="14"/>
      <c r="AZ46" s="13"/>
      <c r="BA46" s="8"/>
      <c r="BB46" s="56"/>
      <c r="BC46" s="13"/>
      <c r="BD46" s="8"/>
      <c r="BE46" s="14"/>
      <c r="BF46" s="13"/>
      <c r="BG46" s="8"/>
      <c r="BH46" s="56"/>
      <c r="BI46" s="13" t="s">
        <v>447</v>
      </c>
      <c r="BJ46" s="109" t="s">
        <v>447</v>
      </c>
      <c r="BK46" s="1"/>
      <c r="BL46" s="1"/>
      <c r="BM46" s="43"/>
      <c r="BN46" s="1"/>
      <c r="BO46" s="1"/>
      <c r="CA46" s="29"/>
      <c r="CB46" s="29" t="str">
        <f t="shared" si="0"/>
        <v/>
      </c>
      <c r="CC46" s="38" t="str">
        <f t="shared" si="1"/>
        <v/>
      </c>
      <c r="CD46" s="38" t="str">
        <f t="shared" si="2"/>
        <v/>
      </c>
      <c r="CE46" s="29" t="str">
        <f t="shared" si="3"/>
        <v/>
      </c>
      <c r="CF46" s="38" t="str">
        <f t="shared" si="4"/>
        <v/>
      </c>
      <c r="CG46" s="29" t="e">
        <f>IF(AND(#REF!="",#REF!="",#REF!="",#REF!=""),"",SUM(#REF!,#REF!,#REF!,#REF!,#REF!))</f>
        <v>#REF!</v>
      </c>
      <c r="CH46" s="38" t="str">
        <f t="shared" si="5"/>
        <v/>
      </c>
      <c r="CI46" s="29" t="str">
        <f t="shared" si="6"/>
        <v/>
      </c>
      <c r="CJ46" s="38" t="str">
        <f t="shared" si="7"/>
        <v/>
      </c>
      <c r="CK46" s="29" t="str">
        <f t="shared" si="8"/>
        <v/>
      </c>
      <c r="CL46" s="38" t="str">
        <f t="shared" si="9"/>
        <v/>
      </c>
      <c r="CM46" s="29" t="e">
        <f>IF(AND(#REF!="",#REF!="",#REF!="",#REF!=""),"",SUM(#REF!,#REF!,#REF!,#REF!,#REF!))</f>
        <v>#REF!</v>
      </c>
      <c r="CN46" s="38" t="str">
        <f t="shared" si="10"/>
        <v/>
      </c>
      <c r="CO46" s="38"/>
      <c r="CP46" s="38"/>
    </row>
    <row r="47" spans="1:94" ht="24" customHeight="1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9"/>
      <c r="AC47" s="20"/>
      <c r="AD47" s="20"/>
      <c r="AE47" s="8"/>
      <c r="AF47" s="62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8"/>
      <c r="AU47" s="8"/>
      <c r="AV47" s="56"/>
      <c r="AW47" s="60"/>
      <c r="AX47" s="8"/>
      <c r="AY47" s="14"/>
      <c r="AZ47" s="13"/>
      <c r="BA47" s="8"/>
      <c r="BB47" s="56"/>
      <c r="BC47" s="13"/>
      <c r="BD47" s="8"/>
      <c r="BE47" s="14"/>
      <c r="BF47" s="13"/>
      <c r="BG47" s="8"/>
      <c r="BH47" s="56"/>
      <c r="BI47" s="13" t="s">
        <v>447</v>
      </c>
      <c r="BJ47" s="109" t="s">
        <v>447</v>
      </c>
      <c r="BK47" s="1"/>
      <c r="BL47" s="1"/>
      <c r="BM47" s="43"/>
      <c r="BN47" s="1"/>
      <c r="BO47" s="1"/>
      <c r="CA47" s="29"/>
      <c r="CB47" s="29" t="str">
        <f t="shared" si="0"/>
        <v/>
      </c>
      <c r="CC47" s="38" t="str">
        <f t="shared" si="1"/>
        <v/>
      </c>
      <c r="CD47" s="38" t="str">
        <f t="shared" si="2"/>
        <v/>
      </c>
      <c r="CE47" s="29" t="str">
        <f t="shared" si="3"/>
        <v/>
      </c>
      <c r="CF47" s="38" t="str">
        <f t="shared" si="4"/>
        <v/>
      </c>
      <c r="CG47" s="29" t="e">
        <f>IF(AND(#REF!="",#REF!="",#REF!="",#REF!=""),"",SUM(#REF!,#REF!,#REF!,#REF!,#REF!))</f>
        <v>#REF!</v>
      </c>
      <c r="CH47" s="38" t="str">
        <f t="shared" si="5"/>
        <v/>
      </c>
      <c r="CI47" s="29" t="str">
        <f t="shared" si="6"/>
        <v/>
      </c>
      <c r="CJ47" s="38" t="str">
        <f t="shared" si="7"/>
        <v/>
      </c>
      <c r="CK47" s="29" t="str">
        <f t="shared" si="8"/>
        <v/>
      </c>
      <c r="CL47" s="38" t="str">
        <f t="shared" si="9"/>
        <v/>
      </c>
      <c r="CM47" s="29" t="e">
        <f>IF(AND(#REF!="",#REF!="",#REF!="",#REF!=""),"",SUM(#REF!,#REF!,#REF!,#REF!,#REF!))</f>
        <v>#REF!</v>
      </c>
      <c r="CN47" s="38" t="str">
        <f t="shared" si="10"/>
        <v/>
      </c>
      <c r="CO47" s="38"/>
      <c r="CP47" s="38"/>
    </row>
    <row r="48" spans="1:94" ht="24" customHeight="1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9"/>
      <c r="AC48" s="20"/>
      <c r="AD48" s="20"/>
      <c r="AE48" s="8"/>
      <c r="AF48" s="62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8"/>
      <c r="AU48" s="8"/>
      <c r="AV48" s="56"/>
      <c r="AW48" s="60"/>
      <c r="AX48" s="8"/>
      <c r="AY48" s="14"/>
      <c r="AZ48" s="13"/>
      <c r="BA48" s="8"/>
      <c r="BB48" s="56"/>
      <c r="BC48" s="13"/>
      <c r="BD48" s="8"/>
      <c r="BE48" s="14"/>
      <c r="BF48" s="13"/>
      <c r="BG48" s="8"/>
      <c r="BH48" s="56"/>
      <c r="BI48" s="13" t="s">
        <v>447</v>
      </c>
      <c r="BJ48" s="109" t="s">
        <v>447</v>
      </c>
      <c r="BK48" s="1"/>
      <c r="BL48" s="1"/>
      <c r="BM48" s="43"/>
      <c r="BN48" s="1"/>
      <c r="BO48" s="1"/>
      <c r="CA48" s="29"/>
      <c r="CB48" s="29" t="str">
        <f t="shared" si="0"/>
        <v/>
      </c>
      <c r="CC48" s="38" t="str">
        <f t="shared" si="1"/>
        <v/>
      </c>
      <c r="CD48" s="38" t="str">
        <f t="shared" si="2"/>
        <v/>
      </c>
      <c r="CE48" s="29" t="str">
        <f t="shared" si="3"/>
        <v/>
      </c>
      <c r="CF48" s="38" t="str">
        <f t="shared" si="4"/>
        <v/>
      </c>
      <c r="CG48" s="29" t="e">
        <f>IF(AND(#REF!="",#REF!="",#REF!="",#REF!=""),"",SUM(#REF!,#REF!,#REF!,#REF!,#REF!))</f>
        <v>#REF!</v>
      </c>
      <c r="CH48" s="38" t="str">
        <f t="shared" si="5"/>
        <v/>
      </c>
      <c r="CI48" s="29" t="str">
        <f t="shared" si="6"/>
        <v/>
      </c>
      <c r="CJ48" s="38" t="str">
        <f t="shared" si="7"/>
        <v/>
      </c>
      <c r="CK48" s="29" t="str">
        <f t="shared" si="8"/>
        <v/>
      </c>
      <c r="CL48" s="38" t="str">
        <f t="shared" si="9"/>
        <v/>
      </c>
      <c r="CM48" s="29" t="e">
        <f>IF(AND(#REF!="",#REF!="",#REF!="",#REF!=""),"",SUM(#REF!,#REF!,#REF!,#REF!,#REF!))</f>
        <v>#REF!</v>
      </c>
      <c r="CN48" s="38" t="str">
        <f t="shared" si="10"/>
        <v/>
      </c>
      <c r="CO48" s="38"/>
      <c r="CP48" s="38"/>
    </row>
    <row r="49" spans="1:94" ht="24" customHeight="1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9"/>
      <c r="AC49" s="20"/>
      <c r="AD49" s="20"/>
      <c r="AE49" s="8"/>
      <c r="AF49" s="62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8"/>
      <c r="AU49" s="8"/>
      <c r="AV49" s="56"/>
      <c r="AW49" s="60"/>
      <c r="AX49" s="8"/>
      <c r="AY49" s="14"/>
      <c r="AZ49" s="13"/>
      <c r="BA49" s="8"/>
      <c r="BB49" s="56"/>
      <c r="BC49" s="13"/>
      <c r="BD49" s="8"/>
      <c r="BE49" s="14"/>
      <c r="BF49" s="13"/>
      <c r="BG49" s="8"/>
      <c r="BH49" s="56"/>
      <c r="BI49" s="13" t="s">
        <v>447</v>
      </c>
      <c r="BJ49" s="109" t="s">
        <v>447</v>
      </c>
      <c r="BK49" s="1"/>
      <c r="BL49" s="1"/>
      <c r="BM49" s="43"/>
      <c r="BN49" s="1"/>
      <c r="BO49" s="1"/>
      <c r="CA49" s="29"/>
      <c r="CB49" s="29" t="str">
        <f t="shared" si="0"/>
        <v/>
      </c>
      <c r="CC49" s="38" t="str">
        <f t="shared" si="1"/>
        <v/>
      </c>
      <c r="CD49" s="38" t="str">
        <f t="shared" si="2"/>
        <v/>
      </c>
      <c r="CE49" s="29" t="str">
        <f t="shared" si="3"/>
        <v/>
      </c>
      <c r="CF49" s="38" t="str">
        <f t="shared" si="4"/>
        <v/>
      </c>
      <c r="CG49" s="29" t="e">
        <f>IF(AND(#REF!="",#REF!="",#REF!="",#REF!=""),"",SUM(#REF!,#REF!,#REF!,#REF!,#REF!))</f>
        <v>#REF!</v>
      </c>
      <c r="CH49" s="38" t="str">
        <f t="shared" si="5"/>
        <v/>
      </c>
      <c r="CI49" s="29" t="str">
        <f t="shared" si="6"/>
        <v/>
      </c>
      <c r="CJ49" s="38" t="str">
        <f t="shared" si="7"/>
        <v/>
      </c>
      <c r="CK49" s="29" t="str">
        <f t="shared" si="8"/>
        <v/>
      </c>
      <c r="CL49" s="38" t="str">
        <f t="shared" si="9"/>
        <v/>
      </c>
      <c r="CM49" s="29" t="e">
        <f>IF(AND(#REF!="",#REF!="",#REF!="",#REF!=""),"",SUM(#REF!,#REF!,#REF!,#REF!,#REF!))</f>
        <v>#REF!</v>
      </c>
      <c r="CN49" s="38" t="str">
        <f t="shared" si="10"/>
        <v/>
      </c>
      <c r="CO49" s="38"/>
      <c r="CP49" s="38"/>
    </row>
    <row r="50" spans="1:94" ht="24" customHeight="1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9"/>
      <c r="AC50" s="20"/>
      <c r="AD50" s="20"/>
      <c r="AE50" s="8"/>
      <c r="AF50" s="62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8"/>
      <c r="AU50" s="8"/>
      <c r="AV50" s="56"/>
      <c r="AW50" s="60"/>
      <c r="AX50" s="8"/>
      <c r="AY50" s="14"/>
      <c r="AZ50" s="13"/>
      <c r="BA50" s="8"/>
      <c r="BB50" s="56"/>
      <c r="BC50" s="13"/>
      <c r="BD50" s="8"/>
      <c r="BE50" s="14"/>
      <c r="BF50" s="13"/>
      <c r="BG50" s="8"/>
      <c r="BH50" s="56"/>
      <c r="BI50" s="13" t="s">
        <v>447</v>
      </c>
      <c r="BJ50" s="109" t="s">
        <v>447</v>
      </c>
      <c r="BK50" s="1"/>
      <c r="BL50" s="1"/>
      <c r="BM50" s="43"/>
      <c r="BN50" s="1"/>
      <c r="BO50" s="1"/>
      <c r="CA50" s="29"/>
      <c r="CB50" s="29" t="str">
        <f t="shared" si="0"/>
        <v/>
      </c>
      <c r="CC50" s="38" t="str">
        <f t="shared" si="1"/>
        <v/>
      </c>
      <c r="CD50" s="38" t="str">
        <f t="shared" si="2"/>
        <v/>
      </c>
      <c r="CE50" s="29" t="str">
        <f t="shared" si="3"/>
        <v/>
      </c>
      <c r="CF50" s="38" t="str">
        <f t="shared" si="4"/>
        <v/>
      </c>
      <c r="CG50" s="29" t="e">
        <f>IF(AND(#REF!="",#REF!="",#REF!="",#REF!=""),"",SUM(#REF!,#REF!,#REF!,#REF!,#REF!))</f>
        <v>#REF!</v>
      </c>
      <c r="CH50" s="38" t="str">
        <f t="shared" si="5"/>
        <v/>
      </c>
      <c r="CI50" s="29" t="str">
        <f t="shared" si="6"/>
        <v/>
      </c>
      <c r="CJ50" s="38" t="str">
        <f t="shared" si="7"/>
        <v/>
      </c>
      <c r="CK50" s="29" t="str">
        <f t="shared" si="8"/>
        <v/>
      </c>
      <c r="CL50" s="38" t="str">
        <f t="shared" si="9"/>
        <v/>
      </c>
      <c r="CM50" s="29" t="e">
        <f>IF(AND(#REF!="",#REF!="",#REF!="",#REF!=""),"",SUM(#REF!,#REF!,#REF!,#REF!,#REF!))</f>
        <v>#REF!</v>
      </c>
      <c r="CN50" s="38" t="str">
        <f t="shared" si="10"/>
        <v/>
      </c>
      <c r="CO50" s="38"/>
      <c r="CP50" s="38"/>
    </row>
    <row r="51" spans="1:94" ht="24" customHeight="1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9"/>
      <c r="AC51" s="20"/>
      <c r="AD51" s="20"/>
      <c r="AE51" s="8"/>
      <c r="AF51" s="62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8"/>
      <c r="AU51" s="8"/>
      <c r="AV51" s="56"/>
      <c r="AW51" s="60"/>
      <c r="AX51" s="8"/>
      <c r="AY51" s="14"/>
      <c r="AZ51" s="13"/>
      <c r="BA51" s="8"/>
      <c r="BB51" s="56"/>
      <c r="BC51" s="13"/>
      <c r="BD51" s="8"/>
      <c r="BE51" s="14"/>
      <c r="BF51" s="13"/>
      <c r="BG51" s="8"/>
      <c r="BH51" s="56"/>
      <c r="BI51" s="13" t="s">
        <v>447</v>
      </c>
      <c r="BJ51" s="109" t="s">
        <v>447</v>
      </c>
      <c r="BK51" s="1"/>
      <c r="BL51" s="1"/>
      <c r="BM51" s="43"/>
      <c r="BN51" s="1"/>
      <c r="BO51" s="1"/>
      <c r="CA51" s="29"/>
      <c r="CB51" s="29" t="str">
        <f t="shared" si="0"/>
        <v/>
      </c>
      <c r="CC51" s="38" t="str">
        <f t="shared" si="1"/>
        <v/>
      </c>
      <c r="CD51" s="38" t="str">
        <f t="shared" si="2"/>
        <v/>
      </c>
      <c r="CE51" s="29" t="str">
        <f t="shared" si="3"/>
        <v/>
      </c>
      <c r="CF51" s="38" t="str">
        <f t="shared" si="4"/>
        <v/>
      </c>
      <c r="CG51" s="29" t="e">
        <f>IF(AND(#REF!="",#REF!="",#REF!="",#REF!=""),"",SUM(#REF!,#REF!,#REF!,#REF!,#REF!))</f>
        <v>#REF!</v>
      </c>
      <c r="CH51" s="38" t="str">
        <f t="shared" si="5"/>
        <v/>
      </c>
      <c r="CI51" s="29" t="str">
        <f t="shared" si="6"/>
        <v/>
      </c>
      <c r="CJ51" s="38" t="str">
        <f t="shared" si="7"/>
        <v/>
      </c>
      <c r="CK51" s="29" t="str">
        <f t="shared" si="8"/>
        <v/>
      </c>
      <c r="CL51" s="38" t="str">
        <f t="shared" si="9"/>
        <v/>
      </c>
      <c r="CM51" s="29" t="e">
        <f>IF(AND(#REF!="",#REF!="",#REF!="",#REF!=""),"",SUM(#REF!,#REF!,#REF!,#REF!,#REF!))</f>
        <v>#REF!</v>
      </c>
      <c r="CN51" s="38" t="str">
        <f t="shared" si="10"/>
        <v/>
      </c>
      <c r="CO51" s="38"/>
      <c r="CP51" s="38"/>
    </row>
    <row r="52" spans="1:94" ht="24" customHeight="1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9"/>
      <c r="AC52" s="20"/>
      <c r="AD52" s="20"/>
      <c r="AE52" s="8"/>
      <c r="AF52" s="62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8"/>
      <c r="AU52" s="8"/>
      <c r="AV52" s="56"/>
      <c r="AW52" s="60"/>
      <c r="AX52" s="8"/>
      <c r="AY52" s="14"/>
      <c r="AZ52" s="13"/>
      <c r="BA52" s="8"/>
      <c r="BB52" s="56"/>
      <c r="BC52" s="13"/>
      <c r="BD52" s="8"/>
      <c r="BE52" s="14"/>
      <c r="BF52" s="13"/>
      <c r="BG52" s="8"/>
      <c r="BH52" s="56"/>
      <c r="BI52" s="13" t="s">
        <v>447</v>
      </c>
      <c r="BJ52" s="109" t="s">
        <v>447</v>
      </c>
      <c r="BK52" s="1"/>
      <c r="BL52" s="1"/>
      <c r="BM52" s="43"/>
      <c r="BN52" s="1"/>
      <c r="BO52" s="1"/>
      <c r="CA52" s="29"/>
      <c r="CB52" s="29" t="str">
        <f t="shared" si="0"/>
        <v/>
      </c>
      <c r="CC52" s="38" t="str">
        <f t="shared" si="1"/>
        <v/>
      </c>
      <c r="CD52" s="38" t="str">
        <f t="shared" si="2"/>
        <v/>
      </c>
      <c r="CE52" s="29" t="str">
        <f t="shared" si="3"/>
        <v/>
      </c>
      <c r="CF52" s="38" t="str">
        <f t="shared" si="4"/>
        <v/>
      </c>
      <c r="CG52" s="29" t="e">
        <f>IF(AND(#REF!="",#REF!="",#REF!="",#REF!=""),"",SUM(#REF!,#REF!,#REF!,#REF!,#REF!))</f>
        <v>#REF!</v>
      </c>
      <c r="CH52" s="38" t="str">
        <f t="shared" si="5"/>
        <v/>
      </c>
      <c r="CI52" s="29" t="str">
        <f t="shared" si="6"/>
        <v/>
      </c>
      <c r="CJ52" s="38" t="str">
        <f t="shared" si="7"/>
        <v/>
      </c>
      <c r="CK52" s="29" t="str">
        <f t="shared" si="8"/>
        <v/>
      </c>
      <c r="CL52" s="38" t="str">
        <f t="shared" si="9"/>
        <v/>
      </c>
      <c r="CM52" s="29" t="e">
        <f>IF(AND(#REF!="",#REF!="",#REF!="",#REF!=""),"",SUM(#REF!,#REF!,#REF!,#REF!,#REF!))</f>
        <v>#REF!</v>
      </c>
      <c r="CN52" s="38" t="str">
        <f t="shared" si="10"/>
        <v/>
      </c>
      <c r="CO52" s="38"/>
      <c r="CP52" s="38"/>
    </row>
    <row r="53" spans="1:94" ht="24" customHeight="1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9"/>
      <c r="AC53" s="20"/>
      <c r="AD53" s="20"/>
      <c r="AE53" s="8"/>
      <c r="AF53" s="62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8"/>
      <c r="AU53" s="8"/>
      <c r="AV53" s="56"/>
      <c r="AW53" s="60"/>
      <c r="AX53" s="8"/>
      <c r="AY53" s="14"/>
      <c r="AZ53" s="13"/>
      <c r="BA53" s="8"/>
      <c r="BB53" s="56"/>
      <c r="BC53" s="13"/>
      <c r="BD53" s="8"/>
      <c r="BE53" s="14"/>
      <c r="BF53" s="13"/>
      <c r="BG53" s="8"/>
      <c r="BH53" s="56"/>
      <c r="BI53" s="13" t="s">
        <v>447</v>
      </c>
      <c r="BJ53" s="109" t="s">
        <v>447</v>
      </c>
      <c r="BK53" s="1"/>
      <c r="BL53" s="1"/>
      <c r="BM53" s="43"/>
      <c r="BN53" s="1"/>
      <c r="BO53" s="1"/>
      <c r="CA53" s="29"/>
      <c r="CB53" s="29" t="str">
        <f t="shared" si="0"/>
        <v/>
      </c>
      <c r="CC53" s="38" t="str">
        <f t="shared" si="1"/>
        <v/>
      </c>
      <c r="CD53" s="38" t="str">
        <f t="shared" si="2"/>
        <v/>
      </c>
      <c r="CE53" s="29" t="str">
        <f t="shared" si="3"/>
        <v/>
      </c>
      <c r="CF53" s="38" t="str">
        <f t="shared" si="4"/>
        <v/>
      </c>
      <c r="CG53" s="29" t="e">
        <f>IF(AND(#REF!="",#REF!="",#REF!="",#REF!=""),"",SUM(#REF!,#REF!,#REF!,#REF!,#REF!))</f>
        <v>#REF!</v>
      </c>
      <c r="CH53" s="38" t="str">
        <f t="shared" si="5"/>
        <v/>
      </c>
      <c r="CI53" s="29" t="str">
        <f t="shared" si="6"/>
        <v/>
      </c>
      <c r="CJ53" s="38" t="str">
        <f t="shared" si="7"/>
        <v/>
      </c>
      <c r="CK53" s="29" t="str">
        <f t="shared" si="8"/>
        <v/>
      </c>
      <c r="CL53" s="38" t="str">
        <f t="shared" si="9"/>
        <v/>
      </c>
      <c r="CM53" s="29" t="e">
        <f>IF(AND(#REF!="",#REF!="",#REF!="",#REF!=""),"",SUM(#REF!,#REF!,#REF!,#REF!,#REF!))</f>
        <v>#REF!</v>
      </c>
      <c r="CN53" s="38" t="str">
        <f t="shared" si="10"/>
        <v/>
      </c>
      <c r="CO53" s="38"/>
      <c r="CP53" s="38"/>
    </row>
    <row r="54" spans="1:94" ht="24" customHeight="1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9"/>
      <c r="AC54" s="20"/>
      <c r="AD54" s="20"/>
      <c r="AE54" s="8"/>
      <c r="AF54" s="62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8"/>
      <c r="AU54" s="8"/>
      <c r="AV54" s="56"/>
      <c r="AW54" s="60"/>
      <c r="AX54" s="8"/>
      <c r="AY54" s="14"/>
      <c r="AZ54" s="13"/>
      <c r="BA54" s="8"/>
      <c r="BB54" s="56"/>
      <c r="BC54" s="13"/>
      <c r="BD54" s="8"/>
      <c r="BE54" s="14"/>
      <c r="BF54" s="13"/>
      <c r="BG54" s="8"/>
      <c r="BH54" s="56"/>
      <c r="BI54" s="13" t="s">
        <v>447</v>
      </c>
      <c r="BJ54" s="109" t="s">
        <v>447</v>
      </c>
      <c r="BK54" s="1"/>
      <c r="BL54" s="1"/>
      <c r="BM54" s="43"/>
      <c r="BN54" s="1"/>
      <c r="BO54" s="1"/>
      <c r="CA54" s="29"/>
      <c r="CB54" s="29" t="str">
        <f t="shared" si="0"/>
        <v/>
      </c>
      <c r="CC54" s="38" t="str">
        <f t="shared" si="1"/>
        <v/>
      </c>
      <c r="CD54" s="38" t="str">
        <f t="shared" si="2"/>
        <v/>
      </c>
      <c r="CE54" s="29" t="str">
        <f t="shared" si="3"/>
        <v/>
      </c>
      <c r="CF54" s="38" t="str">
        <f t="shared" si="4"/>
        <v/>
      </c>
      <c r="CG54" s="29" t="e">
        <f>IF(AND(#REF!="",#REF!="",#REF!="",#REF!=""),"",SUM(#REF!,#REF!,#REF!,#REF!,#REF!))</f>
        <v>#REF!</v>
      </c>
      <c r="CH54" s="38" t="str">
        <f t="shared" si="5"/>
        <v/>
      </c>
      <c r="CI54" s="29" t="str">
        <f t="shared" si="6"/>
        <v/>
      </c>
      <c r="CJ54" s="38" t="str">
        <f t="shared" si="7"/>
        <v/>
      </c>
      <c r="CK54" s="29" t="str">
        <f t="shared" si="8"/>
        <v/>
      </c>
      <c r="CL54" s="38" t="str">
        <f t="shared" si="9"/>
        <v/>
      </c>
      <c r="CM54" s="29" t="e">
        <f>IF(AND(#REF!="",#REF!="",#REF!="",#REF!=""),"",SUM(#REF!,#REF!,#REF!,#REF!,#REF!))</f>
        <v>#REF!</v>
      </c>
      <c r="CN54" s="38" t="str">
        <f t="shared" si="10"/>
        <v/>
      </c>
      <c r="CO54" s="38"/>
      <c r="CP54" s="38"/>
    </row>
    <row r="55" spans="1:94" ht="24" customHeight="1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9"/>
      <c r="AC55" s="20"/>
      <c r="AD55" s="20"/>
      <c r="AE55" s="8"/>
      <c r="AF55" s="62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8"/>
      <c r="AU55" s="8"/>
      <c r="AV55" s="56"/>
      <c r="AW55" s="60"/>
      <c r="AX55" s="8"/>
      <c r="AY55" s="14"/>
      <c r="AZ55" s="13"/>
      <c r="BA55" s="8"/>
      <c r="BB55" s="56"/>
      <c r="BC55" s="13"/>
      <c r="BD55" s="8"/>
      <c r="BE55" s="14"/>
      <c r="BF55" s="13"/>
      <c r="BG55" s="8"/>
      <c r="BH55" s="56"/>
      <c r="BI55" s="13" t="s">
        <v>447</v>
      </c>
      <c r="BJ55" s="109" t="s">
        <v>447</v>
      </c>
      <c r="BK55" s="1"/>
      <c r="BL55" s="1"/>
      <c r="BM55" s="43"/>
      <c r="BN55" s="1"/>
      <c r="BO55" s="1"/>
      <c r="CA55" s="29"/>
      <c r="CB55" s="29" t="str">
        <f t="shared" si="0"/>
        <v/>
      </c>
      <c r="CC55" s="38" t="str">
        <f t="shared" si="1"/>
        <v/>
      </c>
      <c r="CD55" s="38" t="str">
        <f t="shared" si="2"/>
        <v/>
      </c>
      <c r="CE55" s="29" t="str">
        <f t="shared" si="3"/>
        <v/>
      </c>
      <c r="CF55" s="38" t="str">
        <f t="shared" si="4"/>
        <v/>
      </c>
      <c r="CG55" s="29" t="e">
        <f>IF(AND(#REF!="",#REF!="",#REF!="",#REF!=""),"",SUM(#REF!,#REF!,#REF!,#REF!,#REF!))</f>
        <v>#REF!</v>
      </c>
      <c r="CH55" s="38" t="str">
        <f t="shared" si="5"/>
        <v/>
      </c>
      <c r="CI55" s="29" t="str">
        <f t="shared" si="6"/>
        <v/>
      </c>
      <c r="CJ55" s="38" t="str">
        <f t="shared" si="7"/>
        <v/>
      </c>
      <c r="CK55" s="29" t="str">
        <f t="shared" si="8"/>
        <v/>
      </c>
      <c r="CL55" s="38" t="str">
        <f t="shared" si="9"/>
        <v/>
      </c>
      <c r="CM55" s="29" t="e">
        <f>IF(AND(#REF!="",#REF!="",#REF!="",#REF!=""),"",SUM(#REF!,#REF!,#REF!,#REF!,#REF!))</f>
        <v>#REF!</v>
      </c>
      <c r="CN55" s="38" t="str">
        <f t="shared" si="10"/>
        <v/>
      </c>
      <c r="CO55" s="38"/>
      <c r="CP55" s="38"/>
    </row>
    <row r="56" spans="1:94" ht="24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9"/>
      <c r="AC56" s="20"/>
      <c r="AD56" s="20"/>
      <c r="AE56" s="8"/>
      <c r="AF56" s="62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8"/>
      <c r="AU56" s="8"/>
      <c r="AV56" s="56"/>
      <c r="AW56" s="60"/>
      <c r="AX56" s="8"/>
      <c r="AY56" s="14"/>
      <c r="AZ56" s="13"/>
      <c r="BA56" s="8"/>
      <c r="BB56" s="56"/>
      <c r="BC56" s="13"/>
      <c r="BD56" s="8"/>
      <c r="BE56" s="14"/>
      <c r="BF56" s="13"/>
      <c r="BG56" s="8"/>
      <c r="BH56" s="56"/>
      <c r="BI56" s="13" t="s">
        <v>447</v>
      </c>
      <c r="BJ56" s="109" t="s">
        <v>447</v>
      </c>
      <c r="BK56" s="1"/>
      <c r="BL56" s="1"/>
      <c r="BM56" s="43"/>
      <c r="BN56" s="1"/>
      <c r="BO56" s="1"/>
      <c r="CA56" s="29"/>
      <c r="CB56" s="29" t="str">
        <f t="shared" si="0"/>
        <v/>
      </c>
      <c r="CC56" s="38" t="str">
        <f t="shared" si="1"/>
        <v/>
      </c>
      <c r="CD56" s="38" t="str">
        <f t="shared" si="2"/>
        <v/>
      </c>
      <c r="CE56" s="29" t="str">
        <f t="shared" si="3"/>
        <v/>
      </c>
      <c r="CF56" s="38" t="str">
        <f t="shared" si="4"/>
        <v/>
      </c>
      <c r="CG56" s="29" t="e">
        <f>IF(AND(#REF!="",#REF!="",#REF!="",#REF!=""),"",SUM(#REF!,#REF!,#REF!,#REF!,#REF!))</f>
        <v>#REF!</v>
      </c>
      <c r="CH56" s="38" t="str">
        <f t="shared" si="5"/>
        <v/>
      </c>
      <c r="CI56" s="29" t="str">
        <f t="shared" si="6"/>
        <v/>
      </c>
      <c r="CJ56" s="38" t="str">
        <f t="shared" si="7"/>
        <v/>
      </c>
      <c r="CK56" s="29" t="str">
        <f t="shared" si="8"/>
        <v/>
      </c>
      <c r="CL56" s="38" t="str">
        <f t="shared" si="9"/>
        <v/>
      </c>
      <c r="CM56" s="29" t="e">
        <f>IF(AND(#REF!="",#REF!="",#REF!="",#REF!=""),"",SUM(#REF!,#REF!,#REF!,#REF!,#REF!))</f>
        <v>#REF!</v>
      </c>
      <c r="CN56" s="38" t="str">
        <f t="shared" si="10"/>
        <v/>
      </c>
      <c r="CO56" s="38"/>
      <c r="CP56" s="38"/>
    </row>
    <row r="57" spans="1:94" ht="24" customHeight="1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9"/>
      <c r="AC57" s="20"/>
      <c r="AD57" s="20"/>
      <c r="AE57" s="8"/>
      <c r="AF57" s="62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8"/>
      <c r="AU57" s="8"/>
      <c r="AV57" s="56"/>
      <c r="AW57" s="60"/>
      <c r="AX57" s="8"/>
      <c r="AY57" s="14"/>
      <c r="AZ57" s="13"/>
      <c r="BA57" s="8"/>
      <c r="BB57" s="56"/>
      <c r="BC57" s="13"/>
      <c r="BD57" s="8"/>
      <c r="BE57" s="14"/>
      <c r="BF57" s="13"/>
      <c r="BG57" s="8"/>
      <c r="BH57" s="56"/>
      <c r="BI57" s="13" t="s">
        <v>447</v>
      </c>
      <c r="BJ57" s="109" t="s">
        <v>447</v>
      </c>
      <c r="BK57" s="1"/>
      <c r="BL57" s="1"/>
      <c r="BM57" s="43"/>
      <c r="BN57" s="1"/>
      <c r="BO57" s="1"/>
      <c r="CA57" s="29"/>
      <c r="CB57" s="29" t="str">
        <f t="shared" si="0"/>
        <v/>
      </c>
      <c r="CC57" s="38" t="str">
        <f t="shared" si="1"/>
        <v/>
      </c>
      <c r="CD57" s="38" t="str">
        <f t="shared" si="2"/>
        <v/>
      </c>
      <c r="CE57" s="29" t="str">
        <f t="shared" si="3"/>
        <v/>
      </c>
      <c r="CF57" s="38" t="str">
        <f t="shared" si="4"/>
        <v/>
      </c>
      <c r="CG57" s="29" t="e">
        <f>IF(AND(#REF!="",#REF!="",#REF!="",#REF!=""),"",SUM(#REF!,#REF!,#REF!,#REF!,#REF!))</f>
        <v>#REF!</v>
      </c>
      <c r="CH57" s="38" t="str">
        <f t="shared" si="5"/>
        <v/>
      </c>
      <c r="CI57" s="29" t="str">
        <f t="shared" si="6"/>
        <v/>
      </c>
      <c r="CJ57" s="38" t="str">
        <f t="shared" si="7"/>
        <v/>
      </c>
      <c r="CK57" s="29" t="str">
        <f t="shared" si="8"/>
        <v/>
      </c>
      <c r="CL57" s="38" t="str">
        <f t="shared" si="9"/>
        <v/>
      </c>
      <c r="CM57" s="29" t="e">
        <f>IF(AND(#REF!="",#REF!="",#REF!="",#REF!=""),"",SUM(#REF!,#REF!,#REF!,#REF!,#REF!))</f>
        <v>#REF!</v>
      </c>
      <c r="CN57" s="38" t="str">
        <f t="shared" si="10"/>
        <v/>
      </c>
      <c r="CO57" s="38"/>
      <c r="CP57" s="38"/>
    </row>
    <row r="58" spans="1:94" ht="24" customHeight="1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9"/>
      <c r="AC58" s="20"/>
      <c r="AD58" s="20"/>
      <c r="AE58" s="8"/>
      <c r="AF58" s="62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8"/>
      <c r="AU58" s="8"/>
      <c r="AV58" s="56"/>
      <c r="AW58" s="60"/>
      <c r="AX58" s="8"/>
      <c r="AY58" s="14"/>
      <c r="AZ58" s="13"/>
      <c r="BA58" s="8"/>
      <c r="BB58" s="56"/>
      <c r="BC58" s="13"/>
      <c r="BD58" s="8"/>
      <c r="BE58" s="14"/>
      <c r="BF58" s="13"/>
      <c r="BG58" s="8"/>
      <c r="BH58" s="56"/>
      <c r="BI58" s="13" t="s">
        <v>447</v>
      </c>
      <c r="BJ58" s="109" t="s">
        <v>447</v>
      </c>
      <c r="BK58" s="1"/>
      <c r="BL58" s="1"/>
      <c r="BM58" s="43"/>
      <c r="BN58" s="1"/>
      <c r="BO58" s="1"/>
      <c r="CA58" s="29"/>
      <c r="CB58" s="29" t="str">
        <f t="shared" si="0"/>
        <v/>
      </c>
      <c r="CC58" s="38" t="str">
        <f t="shared" si="1"/>
        <v/>
      </c>
      <c r="CD58" s="38" t="str">
        <f t="shared" si="2"/>
        <v/>
      </c>
      <c r="CE58" s="29" t="str">
        <f t="shared" si="3"/>
        <v/>
      </c>
      <c r="CF58" s="38" t="str">
        <f t="shared" si="4"/>
        <v/>
      </c>
      <c r="CG58" s="29" t="e">
        <f>IF(AND(#REF!="",#REF!="",#REF!="",#REF!=""),"",SUM(#REF!,#REF!,#REF!,#REF!,#REF!))</f>
        <v>#REF!</v>
      </c>
      <c r="CH58" s="38" t="str">
        <f t="shared" si="5"/>
        <v/>
      </c>
      <c r="CI58" s="29" t="str">
        <f t="shared" si="6"/>
        <v/>
      </c>
      <c r="CJ58" s="38" t="str">
        <f t="shared" si="7"/>
        <v/>
      </c>
      <c r="CK58" s="29" t="str">
        <f t="shared" si="8"/>
        <v/>
      </c>
      <c r="CL58" s="38" t="str">
        <f t="shared" si="9"/>
        <v/>
      </c>
      <c r="CM58" s="29" t="e">
        <f>IF(AND(#REF!="",#REF!="",#REF!="",#REF!=""),"",SUM(#REF!,#REF!,#REF!,#REF!,#REF!))</f>
        <v>#REF!</v>
      </c>
      <c r="CN58" s="38" t="str">
        <f t="shared" si="10"/>
        <v/>
      </c>
      <c r="CO58" s="38"/>
      <c r="CP58" s="38"/>
    </row>
    <row r="59" spans="1:94" ht="24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9"/>
      <c r="AC59" s="20"/>
      <c r="AD59" s="20"/>
      <c r="AE59" s="8"/>
      <c r="AF59" s="62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8"/>
      <c r="AU59" s="8"/>
      <c r="AV59" s="56"/>
      <c r="AW59" s="60"/>
      <c r="AX59" s="8"/>
      <c r="AY59" s="14"/>
      <c r="AZ59" s="13"/>
      <c r="BA59" s="8"/>
      <c r="BB59" s="56"/>
      <c r="BC59" s="13"/>
      <c r="BD59" s="8"/>
      <c r="BE59" s="14"/>
      <c r="BF59" s="13"/>
      <c r="BG59" s="8"/>
      <c r="BH59" s="56"/>
      <c r="BI59" s="13" t="s">
        <v>447</v>
      </c>
      <c r="BJ59" s="109" t="s">
        <v>447</v>
      </c>
      <c r="BK59" s="1"/>
      <c r="BL59" s="1"/>
      <c r="BM59" s="43"/>
      <c r="BN59" s="1"/>
      <c r="BO59" s="1"/>
      <c r="CA59" s="29"/>
      <c r="CB59" s="44" t="str">
        <f t="shared" si="0"/>
        <v/>
      </c>
      <c r="CC59" s="45" t="str">
        <f t="shared" si="1"/>
        <v/>
      </c>
      <c r="CD59" s="45" t="str">
        <f t="shared" si="2"/>
        <v/>
      </c>
      <c r="CE59" s="44" t="str">
        <f t="shared" si="3"/>
        <v/>
      </c>
      <c r="CF59" s="45" t="str">
        <f t="shared" si="4"/>
        <v/>
      </c>
      <c r="CG59" s="44" t="e">
        <f>IF(AND(#REF!="",#REF!="",#REF!="",#REF!=""),"",SUM(#REF!,#REF!,#REF!,#REF!,#REF!))</f>
        <v>#REF!</v>
      </c>
      <c r="CH59" s="45" t="str">
        <f t="shared" si="5"/>
        <v/>
      </c>
      <c r="CI59" s="44" t="str">
        <f t="shared" si="6"/>
        <v/>
      </c>
      <c r="CJ59" s="45" t="str">
        <f t="shared" si="7"/>
        <v/>
      </c>
      <c r="CK59" s="44" t="str">
        <f t="shared" si="8"/>
        <v/>
      </c>
      <c r="CL59" s="45" t="str">
        <f t="shared" si="9"/>
        <v/>
      </c>
      <c r="CM59" s="44" t="e">
        <f>IF(AND(#REF!="",#REF!="",#REF!="",#REF!=""),"",SUM(#REF!,#REF!,#REF!,#REF!,#REF!))</f>
        <v>#REF!</v>
      </c>
      <c r="CN59" s="45" t="str">
        <f t="shared" si="10"/>
        <v/>
      </c>
      <c r="CO59" s="38"/>
      <c r="CP59" s="38"/>
    </row>
    <row r="60" spans="1:94" ht="24" customHeight="1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9"/>
      <c r="AC60" s="20"/>
      <c r="AD60" s="20"/>
      <c r="AE60" s="8"/>
      <c r="AF60" s="62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8"/>
      <c r="AU60" s="8"/>
      <c r="AV60" s="56"/>
      <c r="AW60" s="60"/>
      <c r="AX60" s="8"/>
      <c r="AY60" s="14"/>
      <c r="AZ60" s="13"/>
      <c r="BA60" s="8"/>
      <c r="BB60" s="56"/>
      <c r="BC60" s="13"/>
      <c r="BD60" s="8"/>
      <c r="BE60" s="14"/>
      <c r="BF60" s="13"/>
      <c r="BG60" s="8"/>
      <c r="BH60" s="56"/>
      <c r="BI60" s="13" t="s">
        <v>447</v>
      </c>
      <c r="BJ60" s="109" t="s">
        <v>447</v>
      </c>
      <c r="BK60" s="1"/>
      <c r="BL60" s="1"/>
      <c r="BM60" s="43"/>
      <c r="BN60" s="1"/>
      <c r="BO60" s="1"/>
      <c r="CA60" s="29"/>
      <c r="CB60" s="44" t="str">
        <f t="shared" si="0"/>
        <v/>
      </c>
      <c r="CC60" s="45" t="str">
        <f t="shared" si="1"/>
        <v/>
      </c>
      <c r="CD60" s="45" t="str">
        <f t="shared" si="2"/>
        <v/>
      </c>
      <c r="CE60" s="44" t="str">
        <f t="shared" si="3"/>
        <v/>
      </c>
      <c r="CF60" s="45" t="str">
        <f t="shared" si="4"/>
        <v/>
      </c>
      <c r="CG60" s="44" t="e">
        <f>IF(AND(#REF!="",#REF!="",#REF!="",#REF!=""),"",SUM(#REF!,#REF!,#REF!,#REF!,#REF!))</f>
        <v>#REF!</v>
      </c>
      <c r="CH60" s="45" t="str">
        <f t="shared" si="5"/>
        <v/>
      </c>
      <c r="CI60" s="44" t="str">
        <f t="shared" si="6"/>
        <v/>
      </c>
      <c r="CJ60" s="45" t="str">
        <f t="shared" si="7"/>
        <v/>
      </c>
      <c r="CK60" s="44" t="str">
        <f t="shared" si="8"/>
        <v/>
      </c>
      <c r="CL60" s="45" t="str">
        <f t="shared" si="9"/>
        <v/>
      </c>
      <c r="CM60" s="44" t="e">
        <f>IF(AND(#REF!="",#REF!="",#REF!="",#REF!=""),"",SUM(#REF!,#REF!,#REF!,#REF!,#REF!))</f>
        <v>#REF!</v>
      </c>
      <c r="CN60" s="45" t="str">
        <f t="shared" si="10"/>
        <v/>
      </c>
      <c r="CO60" s="38"/>
      <c r="CP60" s="38"/>
    </row>
    <row r="61" spans="1:94" ht="24" customHeight="1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9"/>
      <c r="AC61" s="20"/>
      <c r="AD61" s="20"/>
      <c r="AE61" s="8"/>
      <c r="AF61" s="62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8"/>
      <c r="AU61" s="8"/>
      <c r="AV61" s="56"/>
      <c r="AW61" s="60"/>
      <c r="AX61" s="8"/>
      <c r="AY61" s="14"/>
      <c r="AZ61" s="13"/>
      <c r="BA61" s="8"/>
      <c r="BB61" s="56"/>
      <c r="BC61" s="13"/>
      <c r="BD61" s="8"/>
      <c r="BE61" s="14"/>
      <c r="BF61" s="13"/>
      <c r="BG61" s="8"/>
      <c r="BH61" s="56"/>
      <c r="BI61" s="13" t="s">
        <v>447</v>
      </c>
      <c r="BJ61" s="109" t="s">
        <v>447</v>
      </c>
      <c r="BK61" s="1"/>
      <c r="BL61" s="1"/>
      <c r="BM61" s="43"/>
      <c r="BN61" s="1"/>
      <c r="BO61" s="1"/>
      <c r="CA61" s="29"/>
      <c r="CB61" s="44" t="str">
        <f t="shared" si="0"/>
        <v/>
      </c>
      <c r="CC61" s="45" t="str">
        <f t="shared" si="1"/>
        <v/>
      </c>
      <c r="CD61" s="45" t="str">
        <f t="shared" si="2"/>
        <v/>
      </c>
      <c r="CE61" s="44" t="str">
        <f t="shared" si="3"/>
        <v/>
      </c>
      <c r="CF61" s="45" t="str">
        <f t="shared" si="4"/>
        <v/>
      </c>
      <c r="CG61" s="44" t="e">
        <f>IF(AND(#REF!="",#REF!="",#REF!="",#REF!=""),"",SUM(#REF!,#REF!,#REF!,#REF!,#REF!))</f>
        <v>#REF!</v>
      </c>
      <c r="CH61" s="45" t="str">
        <f t="shared" si="5"/>
        <v/>
      </c>
      <c r="CI61" s="44" t="str">
        <f t="shared" si="6"/>
        <v/>
      </c>
      <c r="CJ61" s="45" t="str">
        <f t="shared" si="7"/>
        <v/>
      </c>
      <c r="CK61" s="44" t="str">
        <f t="shared" si="8"/>
        <v/>
      </c>
      <c r="CL61" s="45" t="str">
        <f t="shared" si="9"/>
        <v/>
      </c>
      <c r="CM61" s="44" t="e">
        <f>IF(AND(#REF!="",#REF!="",#REF!="",#REF!=""),"",SUM(#REF!,#REF!,#REF!,#REF!,#REF!))</f>
        <v>#REF!</v>
      </c>
      <c r="CN61" s="45" t="str">
        <f t="shared" si="10"/>
        <v/>
      </c>
      <c r="CO61" s="38"/>
      <c r="CP61" s="38"/>
    </row>
    <row r="62" spans="1:94" ht="24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9"/>
      <c r="AC62" s="20"/>
      <c r="AD62" s="20"/>
      <c r="AE62" s="8"/>
      <c r="AF62" s="62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8"/>
      <c r="AU62" s="8"/>
      <c r="AV62" s="56"/>
      <c r="AW62" s="60"/>
      <c r="AX62" s="8"/>
      <c r="AY62" s="14"/>
      <c r="AZ62" s="13"/>
      <c r="BA62" s="8"/>
      <c r="BB62" s="56"/>
      <c r="BC62" s="13"/>
      <c r="BD62" s="8"/>
      <c r="BE62" s="14"/>
      <c r="BF62" s="13"/>
      <c r="BG62" s="8"/>
      <c r="BH62" s="56"/>
      <c r="BI62" s="13" t="s">
        <v>447</v>
      </c>
      <c r="BJ62" s="109" t="s">
        <v>447</v>
      </c>
      <c r="BK62" s="1"/>
      <c r="BL62" s="1"/>
      <c r="BM62" s="43"/>
      <c r="BN62" s="1"/>
      <c r="BO62" s="1"/>
      <c r="CA62" s="29"/>
      <c r="CB62" s="44" t="str">
        <f t="shared" si="0"/>
        <v/>
      </c>
      <c r="CC62" s="45" t="str">
        <f t="shared" si="1"/>
        <v/>
      </c>
      <c r="CD62" s="45" t="str">
        <f t="shared" si="2"/>
        <v/>
      </c>
      <c r="CE62" s="44" t="str">
        <f t="shared" si="3"/>
        <v/>
      </c>
      <c r="CF62" s="45" t="str">
        <f t="shared" si="4"/>
        <v/>
      </c>
      <c r="CG62" s="44" t="e">
        <f>IF(AND(#REF!="",#REF!="",#REF!="",#REF!=""),"",SUM(#REF!,#REF!,#REF!,#REF!,#REF!))</f>
        <v>#REF!</v>
      </c>
      <c r="CH62" s="45" t="str">
        <f t="shared" si="5"/>
        <v/>
      </c>
      <c r="CI62" s="44" t="str">
        <f t="shared" si="6"/>
        <v/>
      </c>
      <c r="CJ62" s="45" t="str">
        <f t="shared" si="7"/>
        <v/>
      </c>
      <c r="CK62" s="44" t="str">
        <f t="shared" si="8"/>
        <v/>
      </c>
      <c r="CL62" s="45" t="str">
        <f t="shared" si="9"/>
        <v/>
      </c>
      <c r="CM62" s="44" t="e">
        <f>IF(AND(#REF!="",#REF!="",#REF!="",#REF!=""),"",SUM(#REF!,#REF!,#REF!,#REF!,#REF!))</f>
        <v>#REF!</v>
      </c>
      <c r="CN62" s="45" t="str">
        <f t="shared" si="10"/>
        <v/>
      </c>
      <c r="CO62" s="38"/>
      <c r="CP62" s="38"/>
    </row>
    <row r="63" spans="1:94" ht="24" customHeight="1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9"/>
      <c r="AC63" s="20"/>
      <c r="AD63" s="20"/>
      <c r="AE63" s="8"/>
      <c r="AF63" s="62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8"/>
      <c r="AU63" s="8"/>
      <c r="AV63" s="56"/>
      <c r="AW63" s="60"/>
      <c r="AX63" s="8"/>
      <c r="AY63" s="14"/>
      <c r="AZ63" s="13"/>
      <c r="BA63" s="8"/>
      <c r="BB63" s="56"/>
      <c r="BC63" s="13"/>
      <c r="BD63" s="8"/>
      <c r="BE63" s="14"/>
      <c r="BF63" s="13"/>
      <c r="BG63" s="8"/>
      <c r="BH63" s="56"/>
      <c r="BI63" s="13" t="s">
        <v>447</v>
      </c>
      <c r="BJ63" s="109" t="s">
        <v>447</v>
      </c>
      <c r="BK63" s="1"/>
      <c r="BL63" s="1"/>
      <c r="BM63" s="43"/>
      <c r="BN63" s="1"/>
      <c r="BO63" s="1"/>
      <c r="CA63" s="29"/>
      <c r="CB63" s="44" t="str">
        <f t="shared" si="0"/>
        <v/>
      </c>
      <c r="CC63" s="45" t="str">
        <f t="shared" si="1"/>
        <v/>
      </c>
      <c r="CD63" s="45" t="str">
        <f t="shared" si="2"/>
        <v/>
      </c>
      <c r="CE63" s="44" t="str">
        <f t="shared" si="3"/>
        <v/>
      </c>
      <c r="CF63" s="45" t="str">
        <f t="shared" si="4"/>
        <v/>
      </c>
      <c r="CG63" s="44" t="e">
        <f>IF(AND(#REF!="",#REF!="",#REF!="",#REF!=""),"",SUM(#REF!,#REF!,#REF!,#REF!,#REF!))</f>
        <v>#REF!</v>
      </c>
      <c r="CH63" s="45" t="str">
        <f t="shared" si="5"/>
        <v/>
      </c>
      <c r="CI63" s="44" t="str">
        <f t="shared" si="6"/>
        <v/>
      </c>
      <c r="CJ63" s="45" t="str">
        <f t="shared" si="7"/>
        <v/>
      </c>
      <c r="CK63" s="44" t="str">
        <f t="shared" si="8"/>
        <v/>
      </c>
      <c r="CL63" s="45" t="str">
        <f t="shared" si="9"/>
        <v/>
      </c>
      <c r="CM63" s="44" t="e">
        <f>IF(AND(#REF!="",#REF!="",#REF!="",#REF!=""),"",SUM(#REF!,#REF!,#REF!,#REF!,#REF!))</f>
        <v>#REF!</v>
      </c>
      <c r="CN63" s="45" t="str">
        <f t="shared" si="10"/>
        <v/>
      </c>
      <c r="CO63" s="38"/>
      <c r="CP63" s="38"/>
    </row>
    <row r="64" spans="1:94" ht="24" customHeight="1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9"/>
      <c r="AC64" s="20"/>
      <c r="AD64" s="20"/>
      <c r="AE64" s="8"/>
      <c r="AF64" s="62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8"/>
      <c r="AU64" s="8"/>
      <c r="AV64" s="56"/>
      <c r="AW64" s="60"/>
      <c r="AX64" s="8"/>
      <c r="AY64" s="14"/>
      <c r="AZ64" s="13"/>
      <c r="BA64" s="8"/>
      <c r="BB64" s="56"/>
      <c r="BC64" s="13"/>
      <c r="BD64" s="8"/>
      <c r="BE64" s="14"/>
      <c r="BF64" s="13"/>
      <c r="BG64" s="8"/>
      <c r="BH64" s="56"/>
      <c r="BI64" s="13" t="s">
        <v>447</v>
      </c>
      <c r="BJ64" s="109" t="s">
        <v>447</v>
      </c>
      <c r="BK64" s="1"/>
      <c r="BL64" s="1"/>
      <c r="BM64" s="43"/>
      <c r="BN64" s="1"/>
      <c r="BO64" s="1"/>
      <c r="CA64" s="29"/>
      <c r="CB64" s="44" t="str">
        <f t="shared" si="0"/>
        <v/>
      </c>
      <c r="CC64" s="45" t="str">
        <f t="shared" si="1"/>
        <v/>
      </c>
      <c r="CD64" s="45" t="str">
        <f t="shared" si="2"/>
        <v/>
      </c>
      <c r="CE64" s="44" t="str">
        <f t="shared" si="3"/>
        <v/>
      </c>
      <c r="CF64" s="45" t="str">
        <f t="shared" si="4"/>
        <v/>
      </c>
      <c r="CG64" s="44" t="e">
        <f>IF(AND(#REF!="",#REF!="",#REF!="",#REF!=""),"",SUM(#REF!,#REF!,#REF!,#REF!,#REF!))</f>
        <v>#REF!</v>
      </c>
      <c r="CH64" s="45" t="str">
        <f t="shared" si="5"/>
        <v/>
      </c>
      <c r="CI64" s="44" t="str">
        <f t="shared" si="6"/>
        <v/>
      </c>
      <c r="CJ64" s="45" t="str">
        <f t="shared" si="7"/>
        <v/>
      </c>
      <c r="CK64" s="44" t="str">
        <f t="shared" si="8"/>
        <v/>
      </c>
      <c r="CL64" s="45" t="str">
        <f t="shared" si="9"/>
        <v/>
      </c>
      <c r="CM64" s="44" t="e">
        <f>IF(AND(#REF!="",#REF!="",#REF!="",#REF!=""),"",SUM(#REF!,#REF!,#REF!,#REF!,#REF!))</f>
        <v>#REF!</v>
      </c>
      <c r="CN64" s="45" t="str">
        <f t="shared" si="10"/>
        <v/>
      </c>
      <c r="CO64" s="38"/>
      <c r="CP64" s="38"/>
    </row>
    <row r="65" spans="1:94" ht="24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9"/>
      <c r="AC65" s="20"/>
      <c r="AD65" s="20"/>
      <c r="AE65" s="8"/>
      <c r="AF65" s="62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8"/>
      <c r="AU65" s="8"/>
      <c r="AV65" s="56"/>
      <c r="AW65" s="60"/>
      <c r="AX65" s="8"/>
      <c r="AY65" s="14"/>
      <c r="AZ65" s="13"/>
      <c r="BA65" s="8"/>
      <c r="BB65" s="56"/>
      <c r="BC65" s="13"/>
      <c r="BD65" s="8"/>
      <c r="BE65" s="14"/>
      <c r="BF65" s="13"/>
      <c r="BG65" s="8"/>
      <c r="BH65" s="56"/>
      <c r="BI65" s="13" t="s">
        <v>447</v>
      </c>
      <c r="BJ65" s="109" t="s">
        <v>447</v>
      </c>
      <c r="BK65" s="1"/>
      <c r="BL65" s="1"/>
      <c r="BM65" s="43"/>
      <c r="BN65" s="1"/>
      <c r="BO65" s="1"/>
      <c r="CA65" s="29"/>
      <c r="CB65" s="44" t="str">
        <f t="shared" si="0"/>
        <v/>
      </c>
      <c r="CC65" s="45" t="str">
        <f t="shared" si="1"/>
        <v/>
      </c>
      <c r="CD65" s="45" t="str">
        <f t="shared" si="2"/>
        <v/>
      </c>
      <c r="CE65" s="44" t="str">
        <f t="shared" si="3"/>
        <v/>
      </c>
      <c r="CF65" s="45" t="str">
        <f t="shared" si="4"/>
        <v/>
      </c>
      <c r="CG65" s="44" t="e">
        <f>IF(AND(#REF!="",#REF!="",#REF!="",#REF!=""),"",SUM(#REF!,#REF!,#REF!,#REF!,#REF!))</f>
        <v>#REF!</v>
      </c>
      <c r="CH65" s="45" t="str">
        <f t="shared" si="5"/>
        <v/>
      </c>
      <c r="CI65" s="44" t="str">
        <f t="shared" si="6"/>
        <v/>
      </c>
      <c r="CJ65" s="45" t="str">
        <f t="shared" si="7"/>
        <v/>
      </c>
      <c r="CK65" s="44" t="str">
        <f t="shared" si="8"/>
        <v/>
      </c>
      <c r="CL65" s="45" t="str">
        <f t="shared" si="9"/>
        <v/>
      </c>
      <c r="CM65" s="44" t="e">
        <f>IF(AND(#REF!="",#REF!="",#REF!="",#REF!=""),"",SUM(#REF!,#REF!,#REF!,#REF!,#REF!))</f>
        <v>#REF!</v>
      </c>
      <c r="CN65" s="45" t="str">
        <f t="shared" si="10"/>
        <v/>
      </c>
      <c r="CO65" s="38"/>
      <c r="CP65" s="38"/>
    </row>
    <row r="66" spans="1:94" ht="24" customHeight="1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9"/>
      <c r="AC66" s="20"/>
      <c r="AD66" s="20"/>
      <c r="AE66" s="8"/>
      <c r="AF66" s="62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8"/>
      <c r="AU66" s="8"/>
      <c r="AV66" s="56"/>
      <c r="AW66" s="60"/>
      <c r="AX66" s="8"/>
      <c r="AY66" s="14"/>
      <c r="AZ66" s="13"/>
      <c r="BA66" s="8"/>
      <c r="BB66" s="56"/>
      <c r="BC66" s="13"/>
      <c r="BD66" s="8"/>
      <c r="BE66" s="14"/>
      <c r="BF66" s="13"/>
      <c r="BG66" s="8"/>
      <c r="BH66" s="56"/>
      <c r="BI66" s="13" t="s">
        <v>447</v>
      </c>
      <c r="BJ66" s="109" t="s">
        <v>447</v>
      </c>
      <c r="BK66" s="1"/>
      <c r="BL66" s="1"/>
      <c r="BM66" s="43"/>
      <c r="BN66" s="1"/>
      <c r="BO66" s="1"/>
      <c r="CA66" s="29"/>
      <c r="CB66" s="44" t="str">
        <f t="shared" si="0"/>
        <v/>
      </c>
      <c r="CC66" s="45" t="str">
        <f t="shared" si="1"/>
        <v/>
      </c>
      <c r="CD66" s="45" t="str">
        <f t="shared" si="2"/>
        <v/>
      </c>
      <c r="CE66" s="44" t="str">
        <f t="shared" si="3"/>
        <v/>
      </c>
      <c r="CF66" s="45" t="str">
        <f t="shared" si="4"/>
        <v/>
      </c>
      <c r="CG66" s="44" t="e">
        <f>IF(AND(#REF!="",#REF!="",#REF!="",#REF!=""),"",SUM(#REF!,#REF!,#REF!,#REF!,#REF!))</f>
        <v>#REF!</v>
      </c>
      <c r="CH66" s="45" t="str">
        <f t="shared" si="5"/>
        <v/>
      </c>
      <c r="CI66" s="44" t="str">
        <f t="shared" si="6"/>
        <v/>
      </c>
      <c r="CJ66" s="45" t="str">
        <f t="shared" si="7"/>
        <v/>
      </c>
      <c r="CK66" s="44" t="str">
        <f t="shared" si="8"/>
        <v/>
      </c>
      <c r="CL66" s="45" t="str">
        <f t="shared" si="9"/>
        <v/>
      </c>
      <c r="CM66" s="44" t="e">
        <f>IF(AND(#REF!="",#REF!="",#REF!="",#REF!=""),"",SUM(#REF!,#REF!,#REF!,#REF!,#REF!))</f>
        <v>#REF!</v>
      </c>
      <c r="CN66" s="45" t="str">
        <f t="shared" si="10"/>
        <v/>
      </c>
      <c r="CO66" s="38"/>
      <c r="CP66" s="38"/>
    </row>
    <row r="67" spans="1:94" ht="24" customHeight="1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9"/>
      <c r="AC67" s="20"/>
      <c r="AD67" s="20"/>
      <c r="AE67" s="8"/>
      <c r="AF67" s="62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8"/>
      <c r="AU67" s="8"/>
      <c r="AV67" s="56"/>
      <c r="AW67" s="60"/>
      <c r="AX67" s="8"/>
      <c r="AY67" s="14"/>
      <c r="AZ67" s="13"/>
      <c r="BA67" s="8"/>
      <c r="BB67" s="56"/>
      <c r="BC67" s="13"/>
      <c r="BD67" s="8"/>
      <c r="BE67" s="14"/>
      <c r="BF67" s="13"/>
      <c r="BG67" s="8"/>
      <c r="BH67" s="56"/>
      <c r="BI67" s="13" t="s">
        <v>447</v>
      </c>
      <c r="BJ67" s="109" t="s">
        <v>447</v>
      </c>
      <c r="BK67" s="1"/>
      <c r="BL67" s="1"/>
      <c r="BM67" s="1"/>
      <c r="BN67" s="1"/>
      <c r="BO67" s="1"/>
      <c r="CA67" s="29"/>
      <c r="CB67" s="44" t="str">
        <f t="shared" si="0"/>
        <v/>
      </c>
      <c r="CC67" s="45" t="str">
        <f t="shared" si="1"/>
        <v/>
      </c>
      <c r="CD67" s="45" t="str">
        <f t="shared" si="2"/>
        <v/>
      </c>
      <c r="CE67" s="44" t="str">
        <f t="shared" si="3"/>
        <v/>
      </c>
      <c r="CF67" s="45" t="str">
        <f t="shared" si="4"/>
        <v/>
      </c>
      <c r="CG67" s="44" t="e">
        <f>IF(AND(#REF!="",#REF!="",#REF!="",#REF!=""),"",SUM(#REF!,#REF!,#REF!,#REF!,#REF!))</f>
        <v>#REF!</v>
      </c>
      <c r="CH67" s="45" t="str">
        <f t="shared" si="5"/>
        <v/>
      </c>
      <c r="CI67" s="44" t="str">
        <f t="shared" si="6"/>
        <v/>
      </c>
      <c r="CJ67" s="45" t="str">
        <f t="shared" si="7"/>
        <v/>
      </c>
      <c r="CK67" s="44" t="str">
        <f t="shared" si="8"/>
        <v/>
      </c>
      <c r="CL67" s="45" t="str">
        <f t="shared" si="9"/>
        <v/>
      </c>
      <c r="CM67" s="44" t="e">
        <f>IF(AND(#REF!="",#REF!="",#REF!="",#REF!=""),"",SUM(#REF!,#REF!,#REF!,#REF!,#REF!))</f>
        <v>#REF!</v>
      </c>
      <c r="CN67" s="45" t="str">
        <f t="shared" si="10"/>
        <v/>
      </c>
      <c r="CO67" s="38"/>
      <c r="CP67" s="38"/>
    </row>
    <row r="68" spans="1:94" ht="24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9"/>
      <c r="AC68" s="20"/>
      <c r="AD68" s="20"/>
      <c r="AE68" s="8"/>
      <c r="AF68" s="62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8"/>
      <c r="AU68" s="8"/>
      <c r="AV68" s="56"/>
      <c r="AW68" s="60"/>
      <c r="AX68" s="8"/>
      <c r="AY68" s="14"/>
      <c r="AZ68" s="13"/>
      <c r="BA68" s="8"/>
      <c r="BB68" s="56"/>
      <c r="BC68" s="13"/>
      <c r="BD68" s="8"/>
      <c r="BE68" s="14"/>
      <c r="BF68" s="13"/>
      <c r="BG68" s="8"/>
      <c r="BH68" s="56"/>
      <c r="BI68" s="13" t="s">
        <v>447</v>
      </c>
      <c r="BJ68" s="109" t="s">
        <v>447</v>
      </c>
      <c r="BK68" s="1"/>
      <c r="BL68" s="1"/>
      <c r="BM68" s="1"/>
      <c r="BN68" s="1"/>
      <c r="BO68" s="1"/>
      <c r="CA68" s="29"/>
      <c r="CB68" s="44" t="str">
        <f t="shared" si="0"/>
        <v/>
      </c>
      <c r="CC68" s="45" t="str">
        <f t="shared" si="1"/>
        <v/>
      </c>
      <c r="CD68" s="45" t="str">
        <f t="shared" si="2"/>
        <v/>
      </c>
      <c r="CE68" s="44" t="str">
        <f t="shared" si="3"/>
        <v/>
      </c>
      <c r="CF68" s="45" t="str">
        <f t="shared" si="4"/>
        <v/>
      </c>
      <c r="CG68" s="44" t="e">
        <f>IF(AND(#REF!="",#REF!="",#REF!="",#REF!=""),"",SUM(#REF!,#REF!,#REF!,#REF!,#REF!))</f>
        <v>#REF!</v>
      </c>
      <c r="CH68" s="45" t="str">
        <f t="shared" si="5"/>
        <v/>
      </c>
      <c r="CI68" s="44" t="str">
        <f t="shared" si="6"/>
        <v/>
      </c>
      <c r="CJ68" s="45" t="str">
        <f t="shared" si="7"/>
        <v/>
      </c>
      <c r="CK68" s="44" t="str">
        <f t="shared" si="8"/>
        <v/>
      </c>
      <c r="CL68" s="45" t="str">
        <f t="shared" si="9"/>
        <v/>
      </c>
      <c r="CM68" s="44" t="e">
        <f>IF(AND(#REF!="",#REF!="",#REF!="",#REF!=""),"",SUM(#REF!,#REF!,#REF!,#REF!,#REF!))</f>
        <v>#REF!</v>
      </c>
      <c r="CN68" s="45" t="str">
        <f t="shared" si="10"/>
        <v/>
      </c>
      <c r="CO68" s="38"/>
      <c r="CP68" s="38"/>
    </row>
    <row r="69" spans="1:94" ht="24" customHeight="1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9"/>
      <c r="AC69" s="20"/>
      <c r="AD69" s="20"/>
      <c r="AE69" s="8"/>
      <c r="AF69" s="62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8"/>
      <c r="AU69" s="8"/>
      <c r="AV69" s="56"/>
      <c r="AW69" s="60"/>
      <c r="AX69" s="8"/>
      <c r="AY69" s="14"/>
      <c r="AZ69" s="13"/>
      <c r="BA69" s="8"/>
      <c r="BB69" s="56"/>
      <c r="BC69" s="13"/>
      <c r="BD69" s="8"/>
      <c r="BE69" s="14"/>
      <c r="BF69" s="13"/>
      <c r="BG69" s="8"/>
      <c r="BH69" s="56"/>
      <c r="BI69" s="13" t="s">
        <v>447</v>
      </c>
      <c r="BJ69" s="109" t="s">
        <v>447</v>
      </c>
      <c r="BK69" s="1"/>
      <c r="BL69" s="1"/>
      <c r="BM69" s="1"/>
      <c r="BN69" s="1"/>
      <c r="BO69" s="1"/>
      <c r="CA69" s="29"/>
      <c r="CB69" s="44" t="str">
        <f t="shared" si="0"/>
        <v/>
      </c>
      <c r="CC69" s="45" t="str">
        <f t="shared" si="1"/>
        <v/>
      </c>
      <c r="CD69" s="45" t="str">
        <f t="shared" si="2"/>
        <v/>
      </c>
      <c r="CE69" s="44" t="str">
        <f t="shared" si="3"/>
        <v/>
      </c>
      <c r="CF69" s="45" t="str">
        <f t="shared" si="4"/>
        <v/>
      </c>
      <c r="CG69" s="44" t="e">
        <f>IF(AND(#REF!="",#REF!="",#REF!="",#REF!=""),"",SUM(#REF!,#REF!,#REF!,#REF!,#REF!))</f>
        <v>#REF!</v>
      </c>
      <c r="CH69" s="45" t="str">
        <f t="shared" si="5"/>
        <v/>
      </c>
      <c r="CI69" s="44" t="str">
        <f t="shared" si="6"/>
        <v/>
      </c>
      <c r="CJ69" s="45" t="str">
        <f t="shared" si="7"/>
        <v/>
      </c>
      <c r="CK69" s="44" t="str">
        <f t="shared" si="8"/>
        <v/>
      </c>
      <c r="CL69" s="45" t="str">
        <f t="shared" si="9"/>
        <v/>
      </c>
      <c r="CM69" s="44" t="e">
        <f>IF(AND(#REF!="",#REF!="",#REF!="",#REF!=""),"",SUM(#REF!,#REF!,#REF!,#REF!,#REF!))</f>
        <v>#REF!</v>
      </c>
      <c r="CN69" s="45" t="str">
        <f t="shared" si="10"/>
        <v/>
      </c>
      <c r="CO69" s="38"/>
      <c r="CP69" s="38"/>
    </row>
    <row r="70" spans="1:94" ht="24" customHeight="1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9"/>
      <c r="AC70" s="20"/>
      <c r="AD70" s="20"/>
      <c r="AE70" s="8"/>
      <c r="AF70" s="62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8"/>
      <c r="AU70" s="8"/>
      <c r="AV70" s="56"/>
      <c r="AW70" s="60"/>
      <c r="AX70" s="8"/>
      <c r="AY70" s="14"/>
      <c r="AZ70" s="13"/>
      <c r="BA70" s="8"/>
      <c r="BB70" s="56"/>
      <c r="BC70" s="13"/>
      <c r="BD70" s="8"/>
      <c r="BE70" s="14"/>
      <c r="BF70" s="13"/>
      <c r="BG70" s="8"/>
      <c r="BH70" s="56"/>
      <c r="BI70" s="13" t="s">
        <v>447</v>
      </c>
      <c r="BJ70" s="109" t="s">
        <v>447</v>
      </c>
      <c r="BK70" s="1"/>
      <c r="BL70" s="1"/>
      <c r="BM70" s="1"/>
      <c r="BN70" s="1"/>
      <c r="BO70" s="1"/>
      <c r="CA70" s="29"/>
      <c r="CB70" s="44" t="str">
        <f t="shared" si="0"/>
        <v/>
      </c>
      <c r="CC70" s="45" t="str">
        <f t="shared" si="1"/>
        <v/>
      </c>
      <c r="CD70" s="45" t="str">
        <f t="shared" si="2"/>
        <v/>
      </c>
      <c r="CE70" s="44" t="str">
        <f t="shared" si="3"/>
        <v/>
      </c>
      <c r="CF70" s="45" t="str">
        <f t="shared" si="4"/>
        <v/>
      </c>
      <c r="CG70" s="44" t="e">
        <f>IF(AND(#REF!="",#REF!="",#REF!="",#REF!=""),"",SUM(#REF!,#REF!,#REF!,#REF!,#REF!))</f>
        <v>#REF!</v>
      </c>
      <c r="CH70" s="45" t="str">
        <f t="shared" si="5"/>
        <v/>
      </c>
      <c r="CI70" s="44" t="str">
        <f t="shared" si="6"/>
        <v/>
      </c>
      <c r="CJ70" s="45" t="str">
        <f t="shared" si="7"/>
        <v/>
      </c>
      <c r="CK70" s="44" t="str">
        <f t="shared" si="8"/>
        <v/>
      </c>
      <c r="CL70" s="45" t="str">
        <f t="shared" si="9"/>
        <v/>
      </c>
      <c r="CM70" s="44" t="e">
        <f>IF(AND(#REF!="",#REF!="",#REF!="",#REF!=""),"",SUM(#REF!,#REF!,#REF!,#REF!,#REF!))</f>
        <v>#REF!</v>
      </c>
      <c r="CN70" s="45" t="str">
        <f t="shared" si="10"/>
        <v/>
      </c>
      <c r="CO70" s="38"/>
      <c r="CP70" s="38"/>
    </row>
    <row r="71" spans="1:94" ht="24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9"/>
      <c r="AC71" s="20"/>
      <c r="AD71" s="20"/>
      <c r="AE71" s="8"/>
      <c r="AF71" s="62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8"/>
      <c r="AU71" s="8"/>
      <c r="AV71" s="56"/>
      <c r="AW71" s="60"/>
      <c r="AX71" s="8"/>
      <c r="AY71" s="14"/>
      <c r="AZ71" s="13"/>
      <c r="BA71" s="8"/>
      <c r="BB71" s="56"/>
      <c r="BC71" s="13"/>
      <c r="BD71" s="8"/>
      <c r="BE71" s="14"/>
      <c r="BF71" s="13"/>
      <c r="BG71" s="8"/>
      <c r="BH71" s="56"/>
      <c r="BI71" s="13" t="s">
        <v>447</v>
      </c>
      <c r="BJ71" s="109" t="s">
        <v>447</v>
      </c>
      <c r="BK71" s="1"/>
      <c r="BL71" s="1"/>
      <c r="BM71" s="1"/>
      <c r="BN71" s="1"/>
      <c r="BO71" s="1"/>
      <c r="CA71" s="29"/>
      <c r="CB71" s="44" t="str">
        <f t="shared" si="0"/>
        <v/>
      </c>
      <c r="CC71" s="45" t="str">
        <f t="shared" si="1"/>
        <v/>
      </c>
      <c r="CD71" s="45" t="str">
        <f t="shared" si="2"/>
        <v/>
      </c>
      <c r="CE71" s="44" t="str">
        <f t="shared" si="3"/>
        <v/>
      </c>
      <c r="CF71" s="45" t="str">
        <f t="shared" si="4"/>
        <v/>
      </c>
      <c r="CG71" s="44" t="e">
        <f>IF(AND(#REF!="",#REF!="",#REF!="",#REF!=""),"",SUM(#REF!,#REF!,#REF!,#REF!,#REF!))</f>
        <v>#REF!</v>
      </c>
      <c r="CH71" s="45" t="str">
        <f t="shared" si="5"/>
        <v/>
      </c>
      <c r="CI71" s="44" t="str">
        <f t="shared" si="6"/>
        <v/>
      </c>
      <c r="CJ71" s="45" t="str">
        <f t="shared" si="7"/>
        <v/>
      </c>
      <c r="CK71" s="44" t="str">
        <f t="shared" si="8"/>
        <v/>
      </c>
      <c r="CL71" s="45" t="str">
        <f t="shared" si="9"/>
        <v/>
      </c>
      <c r="CM71" s="44" t="e">
        <f>IF(AND(#REF!="",#REF!="",#REF!="",#REF!=""),"",SUM(#REF!,#REF!,#REF!,#REF!,#REF!))</f>
        <v>#REF!</v>
      </c>
      <c r="CN71" s="45" t="str">
        <f t="shared" si="10"/>
        <v/>
      </c>
      <c r="CO71" s="38"/>
      <c r="CP71" s="38"/>
    </row>
    <row r="72" spans="1:94" ht="24" customHeight="1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9"/>
      <c r="AC72" s="20"/>
      <c r="AD72" s="20"/>
      <c r="AE72" s="8"/>
      <c r="AF72" s="62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8"/>
      <c r="AU72" s="8"/>
      <c r="AV72" s="56"/>
      <c r="AW72" s="60"/>
      <c r="AX72" s="8"/>
      <c r="AY72" s="14"/>
      <c r="AZ72" s="13"/>
      <c r="BA72" s="8"/>
      <c r="BB72" s="56"/>
      <c r="BC72" s="13"/>
      <c r="BD72" s="8"/>
      <c r="BE72" s="14"/>
      <c r="BF72" s="13"/>
      <c r="BG72" s="8"/>
      <c r="BH72" s="56"/>
      <c r="BI72" s="13" t="s">
        <v>447</v>
      </c>
      <c r="BJ72" s="109" t="s">
        <v>447</v>
      </c>
      <c r="BK72" s="1"/>
      <c r="BL72" s="1"/>
      <c r="BM72" s="1"/>
      <c r="BN72" s="1"/>
      <c r="BO72" s="1"/>
      <c r="CA72" s="29"/>
      <c r="CB72" s="44" t="str">
        <f t="shared" ref="CB72:CB135" si="11">IF(I72="","",I72)</f>
        <v/>
      </c>
      <c r="CC72" s="45" t="str">
        <f t="shared" ref="CC72:CC135" si="12">IF(AND(L72="",M72="",N72="",P72=""),"",SUM(L72,M72,N72,O72,P72))</f>
        <v/>
      </c>
      <c r="CD72" s="45" t="str">
        <f t="shared" ref="CD72:CD135" si="13">IFERROR(IF(CC72="","",ROUNDUP(CC72*20%,0)),"")</f>
        <v/>
      </c>
      <c r="CE72" s="44" t="str">
        <f t="shared" ref="CE72:CE135" si="14">IF(AND(T72="",U72="",V72="",X72=""),"",SUM(T72,U72,V72,W72,X72))</f>
        <v/>
      </c>
      <c r="CF72" s="45" t="str">
        <f t="shared" ref="CF72:CF135" si="15">IFERROR(IF(CE72="","",ROUNDUP(CE72*20%,0)),"")</f>
        <v/>
      </c>
      <c r="CG72" s="44" t="e">
        <f>IF(AND(#REF!="",#REF!="",#REF!="",#REF!=""),"",SUM(#REF!,#REF!,#REF!,#REF!,#REF!))</f>
        <v>#REF!</v>
      </c>
      <c r="CH72" s="45" t="str">
        <f t="shared" ref="CH72:CH135" si="16">IFERROR(IF(CG72="","",ROUNDUP(CG72*20%,0)),"")</f>
        <v/>
      </c>
      <c r="CI72" s="44" t="str">
        <f t="shared" ref="CI72:CI135" si="17">IF(AND(AJ72="",AK72="",AL72="",AN72=""),"",SUM(AJ72,AK72,AL72,AM72,AN72))</f>
        <v/>
      </c>
      <c r="CJ72" s="45" t="str">
        <f t="shared" ref="CJ72:CJ135" si="18">IFERROR(IF(CI72="","",ROUNDUP(CI72*20%,0)),"")</f>
        <v/>
      </c>
      <c r="CK72" s="44" t="str">
        <f t="shared" ref="CK72:CK135" si="19">IF(AND(AR72="",AS72="",AT72="",AV72=""),"",SUM(AR72,AS72,AT72,AU72,AV72))</f>
        <v/>
      </c>
      <c r="CL72" s="45" t="str">
        <f t="shared" ref="CL72:CL135" si="20">IFERROR(IF(CK72="","",ROUNDUP(CK72*20%,0)),"")</f>
        <v/>
      </c>
      <c r="CM72" s="44" t="e">
        <f>IF(AND(#REF!="",#REF!="",#REF!="",#REF!=""),"",SUM(#REF!,#REF!,#REF!,#REF!,#REF!))</f>
        <v>#REF!</v>
      </c>
      <c r="CN72" s="45" t="str">
        <f t="shared" ref="CN72:CN135" si="21">IFERROR(IF(CM72="","",ROUNDUP(CM72*20%,0)),"")</f>
        <v/>
      </c>
      <c r="CO72" s="38"/>
      <c r="CP72" s="38"/>
    </row>
    <row r="73" spans="1:94" ht="24" customHeight="1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9"/>
      <c r="AC73" s="20"/>
      <c r="AD73" s="20"/>
      <c r="AE73" s="8"/>
      <c r="AF73" s="62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8"/>
      <c r="AU73" s="8"/>
      <c r="AV73" s="56"/>
      <c r="AW73" s="60"/>
      <c r="AX73" s="8"/>
      <c r="AY73" s="14"/>
      <c r="AZ73" s="13"/>
      <c r="BA73" s="8"/>
      <c r="BB73" s="56"/>
      <c r="BC73" s="13"/>
      <c r="BD73" s="8"/>
      <c r="BE73" s="14"/>
      <c r="BF73" s="13"/>
      <c r="BG73" s="8"/>
      <c r="BH73" s="56"/>
      <c r="BI73" s="13" t="s">
        <v>447</v>
      </c>
      <c r="BJ73" s="109" t="s">
        <v>447</v>
      </c>
      <c r="BK73" s="1"/>
      <c r="BL73" s="1"/>
      <c r="BM73" s="1"/>
      <c r="BN73" s="1"/>
      <c r="BO73" s="1"/>
      <c r="CA73" s="29"/>
      <c r="CB73" s="44" t="str">
        <f t="shared" si="11"/>
        <v/>
      </c>
      <c r="CC73" s="45" t="str">
        <f t="shared" si="12"/>
        <v/>
      </c>
      <c r="CD73" s="45" t="str">
        <f t="shared" si="13"/>
        <v/>
      </c>
      <c r="CE73" s="44" t="str">
        <f t="shared" si="14"/>
        <v/>
      </c>
      <c r="CF73" s="45" t="str">
        <f t="shared" si="15"/>
        <v/>
      </c>
      <c r="CG73" s="44" t="e">
        <f>IF(AND(#REF!="",#REF!="",#REF!="",#REF!=""),"",SUM(#REF!,#REF!,#REF!,#REF!,#REF!))</f>
        <v>#REF!</v>
      </c>
      <c r="CH73" s="45" t="str">
        <f t="shared" si="16"/>
        <v/>
      </c>
      <c r="CI73" s="44" t="str">
        <f t="shared" si="17"/>
        <v/>
      </c>
      <c r="CJ73" s="45" t="str">
        <f t="shared" si="18"/>
        <v/>
      </c>
      <c r="CK73" s="44" t="str">
        <f t="shared" si="19"/>
        <v/>
      </c>
      <c r="CL73" s="45" t="str">
        <f t="shared" si="20"/>
        <v/>
      </c>
      <c r="CM73" s="44" t="e">
        <f>IF(AND(#REF!="",#REF!="",#REF!="",#REF!=""),"",SUM(#REF!,#REF!,#REF!,#REF!,#REF!))</f>
        <v>#REF!</v>
      </c>
      <c r="CN73" s="45" t="str">
        <f t="shared" si="21"/>
        <v/>
      </c>
      <c r="CO73" s="38"/>
      <c r="CP73" s="38"/>
    </row>
    <row r="74" spans="1:94" ht="24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9"/>
      <c r="AC74" s="20"/>
      <c r="AD74" s="20"/>
      <c r="AE74" s="8"/>
      <c r="AF74" s="62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8"/>
      <c r="AU74" s="8"/>
      <c r="AV74" s="56"/>
      <c r="AW74" s="60"/>
      <c r="AX74" s="8"/>
      <c r="AY74" s="14"/>
      <c r="AZ74" s="13"/>
      <c r="BA74" s="8"/>
      <c r="BB74" s="56"/>
      <c r="BC74" s="13"/>
      <c r="BD74" s="8"/>
      <c r="BE74" s="14"/>
      <c r="BF74" s="13"/>
      <c r="BG74" s="8"/>
      <c r="BH74" s="56"/>
      <c r="BI74" s="13" t="s">
        <v>447</v>
      </c>
      <c r="BJ74" s="109" t="s">
        <v>447</v>
      </c>
      <c r="BK74" s="1"/>
      <c r="BL74" s="1"/>
      <c r="BM74" s="1"/>
      <c r="BN74" s="1"/>
      <c r="BO74" s="1"/>
      <c r="CA74" s="29"/>
      <c r="CB74" s="44" t="str">
        <f t="shared" si="11"/>
        <v/>
      </c>
      <c r="CC74" s="45" t="str">
        <f t="shared" si="12"/>
        <v/>
      </c>
      <c r="CD74" s="45" t="str">
        <f t="shared" si="13"/>
        <v/>
      </c>
      <c r="CE74" s="44" t="str">
        <f t="shared" si="14"/>
        <v/>
      </c>
      <c r="CF74" s="45" t="str">
        <f t="shared" si="15"/>
        <v/>
      </c>
      <c r="CG74" s="44" t="e">
        <f>IF(AND(#REF!="",#REF!="",#REF!="",#REF!=""),"",SUM(#REF!,#REF!,#REF!,#REF!,#REF!))</f>
        <v>#REF!</v>
      </c>
      <c r="CH74" s="45" t="str">
        <f t="shared" si="16"/>
        <v/>
      </c>
      <c r="CI74" s="44" t="str">
        <f t="shared" si="17"/>
        <v/>
      </c>
      <c r="CJ74" s="45" t="str">
        <f t="shared" si="18"/>
        <v/>
      </c>
      <c r="CK74" s="44" t="str">
        <f t="shared" si="19"/>
        <v/>
      </c>
      <c r="CL74" s="45" t="str">
        <f t="shared" si="20"/>
        <v/>
      </c>
      <c r="CM74" s="44" t="e">
        <f>IF(AND(#REF!="",#REF!="",#REF!="",#REF!=""),"",SUM(#REF!,#REF!,#REF!,#REF!,#REF!))</f>
        <v>#REF!</v>
      </c>
      <c r="CN74" s="45" t="str">
        <f t="shared" si="21"/>
        <v/>
      </c>
      <c r="CO74" s="38"/>
      <c r="CP74" s="38"/>
    </row>
    <row r="75" spans="1:94" ht="24" customHeight="1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9"/>
      <c r="AC75" s="20"/>
      <c r="AD75" s="20"/>
      <c r="AE75" s="8"/>
      <c r="AF75" s="62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8"/>
      <c r="AU75" s="8"/>
      <c r="AV75" s="56"/>
      <c r="AW75" s="60"/>
      <c r="AX75" s="8"/>
      <c r="AY75" s="14"/>
      <c r="AZ75" s="13"/>
      <c r="BA75" s="8"/>
      <c r="BB75" s="56"/>
      <c r="BC75" s="13"/>
      <c r="BD75" s="8"/>
      <c r="BE75" s="14"/>
      <c r="BF75" s="13"/>
      <c r="BG75" s="8"/>
      <c r="BH75" s="56"/>
      <c r="BI75" s="13" t="s">
        <v>447</v>
      </c>
      <c r="BJ75" s="109" t="s">
        <v>447</v>
      </c>
      <c r="BK75" s="1"/>
      <c r="BL75" s="1"/>
      <c r="BM75" s="1"/>
      <c r="BN75" s="1"/>
      <c r="BO75" s="1"/>
      <c r="CA75" s="29"/>
      <c r="CB75" s="44" t="str">
        <f t="shared" si="11"/>
        <v/>
      </c>
      <c r="CC75" s="45" t="str">
        <f t="shared" si="12"/>
        <v/>
      </c>
      <c r="CD75" s="45" t="str">
        <f t="shared" si="13"/>
        <v/>
      </c>
      <c r="CE75" s="44" t="str">
        <f t="shared" si="14"/>
        <v/>
      </c>
      <c r="CF75" s="45" t="str">
        <f t="shared" si="15"/>
        <v/>
      </c>
      <c r="CG75" s="44" t="e">
        <f>IF(AND(#REF!="",#REF!="",#REF!="",#REF!=""),"",SUM(#REF!,#REF!,#REF!,#REF!,#REF!))</f>
        <v>#REF!</v>
      </c>
      <c r="CH75" s="45" t="str">
        <f t="shared" si="16"/>
        <v/>
      </c>
      <c r="CI75" s="44" t="str">
        <f t="shared" si="17"/>
        <v/>
      </c>
      <c r="CJ75" s="45" t="str">
        <f t="shared" si="18"/>
        <v/>
      </c>
      <c r="CK75" s="44" t="str">
        <f t="shared" si="19"/>
        <v/>
      </c>
      <c r="CL75" s="45" t="str">
        <f t="shared" si="20"/>
        <v/>
      </c>
      <c r="CM75" s="44" t="e">
        <f>IF(AND(#REF!="",#REF!="",#REF!="",#REF!=""),"",SUM(#REF!,#REF!,#REF!,#REF!,#REF!))</f>
        <v>#REF!</v>
      </c>
      <c r="CN75" s="45" t="str">
        <f t="shared" si="21"/>
        <v/>
      </c>
      <c r="CO75" s="38"/>
      <c r="CP75" s="38"/>
    </row>
    <row r="76" spans="1:94" ht="24" customHeight="1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9"/>
      <c r="AC76" s="20"/>
      <c r="AD76" s="20"/>
      <c r="AE76" s="8"/>
      <c r="AF76" s="62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8"/>
      <c r="AU76" s="8"/>
      <c r="AV76" s="56"/>
      <c r="AW76" s="60"/>
      <c r="AX76" s="8"/>
      <c r="AY76" s="14"/>
      <c r="AZ76" s="13"/>
      <c r="BA76" s="8"/>
      <c r="BB76" s="56"/>
      <c r="BC76" s="13"/>
      <c r="BD76" s="8"/>
      <c r="BE76" s="14"/>
      <c r="BF76" s="13"/>
      <c r="BG76" s="8"/>
      <c r="BH76" s="56"/>
      <c r="BI76" s="13" t="s">
        <v>447</v>
      </c>
      <c r="BJ76" s="109" t="s">
        <v>447</v>
      </c>
      <c r="BK76" s="1"/>
      <c r="BL76" s="1"/>
      <c r="BM76" s="1"/>
      <c r="BN76" s="1"/>
      <c r="BO76" s="1"/>
      <c r="CA76" s="29"/>
      <c r="CB76" s="44" t="str">
        <f t="shared" si="11"/>
        <v/>
      </c>
      <c r="CC76" s="45" t="str">
        <f t="shared" si="12"/>
        <v/>
      </c>
      <c r="CD76" s="45" t="str">
        <f t="shared" si="13"/>
        <v/>
      </c>
      <c r="CE76" s="44" t="str">
        <f t="shared" si="14"/>
        <v/>
      </c>
      <c r="CF76" s="45" t="str">
        <f t="shared" si="15"/>
        <v/>
      </c>
      <c r="CG76" s="44" t="e">
        <f>IF(AND(#REF!="",#REF!="",#REF!="",#REF!=""),"",SUM(#REF!,#REF!,#REF!,#REF!,#REF!))</f>
        <v>#REF!</v>
      </c>
      <c r="CH76" s="45" t="str">
        <f t="shared" si="16"/>
        <v/>
      </c>
      <c r="CI76" s="44" t="str">
        <f t="shared" si="17"/>
        <v/>
      </c>
      <c r="CJ76" s="45" t="str">
        <f t="shared" si="18"/>
        <v/>
      </c>
      <c r="CK76" s="44" t="str">
        <f t="shared" si="19"/>
        <v/>
      </c>
      <c r="CL76" s="45" t="str">
        <f t="shared" si="20"/>
        <v/>
      </c>
      <c r="CM76" s="44" t="e">
        <f>IF(AND(#REF!="",#REF!="",#REF!="",#REF!=""),"",SUM(#REF!,#REF!,#REF!,#REF!,#REF!))</f>
        <v>#REF!</v>
      </c>
      <c r="CN76" s="45" t="str">
        <f t="shared" si="21"/>
        <v/>
      </c>
      <c r="CO76" s="38"/>
      <c r="CP76" s="38"/>
    </row>
    <row r="77" spans="1:94" ht="24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9"/>
      <c r="AC77" s="20"/>
      <c r="AD77" s="20"/>
      <c r="AE77" s="8"/>
      <c r="AF77" s="62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8"/>
      <c r="AU77" s="8"/>
      <c r="AV77" s="56"/>
      <c r="AW77" s="60"/>
      <c r="AX77" s="8"/>
      <c r="AY77" s="14"/>
      <c r="AZ77" s="13"/>
      <c r="BA77" s="8"/>
      <c r="BB77" s="56"/>
      <c r="BC77" s="13"/>
      <c r="BD77" s="8"/>
      <c r="BE77" s="14"/>
      <c r="BF77" s="13"/>
      <c r="BG77" s="8"/>
      <c r="BH77" s="56"/>
      <c r="BI77" s="13" t="s">
        <v>447</v>
      </c>
      <c r="BJ77" s="109" t="s">
        <v>447</v>
      </c>
      <c r="BK77" s="1"/>
      <c r="BL77" s="1"/>
      <c r="BM77" s="1"/>
      <c r="BN77" s="1"/>
      <c r="BO77" s="1"/>
      <c r="CA77" s="29"/>
      <c r="CB77" s="44" t="str">
        <f t="shared" si="11"/>
        <v/>
      </c>
      <c r="CC77" s="45" t="str">
        <f t="shared" si="12"/>
        <v/>
      </c>
      <c r="CD77" s="45" t="str">
        <f t="shared" si="13"/>
        <v/>
      </c>
      <c r="CE77" s="44" t="str">
        <f t="shared" si="14"/>
        <v/>
      </c>
      <c r="CF77" s="45" t="str">
        <f t="shared" si="15"/>
        <v/>
      </c>
      <c r="CG77" s="44" t="e">
        <f>IF(AND(#REF!="",#REF!="",#REF!="",#REF!=""),"",SUM(#REF!,#REF!,#REF!,#REF!,#REF!))</f>
        <v>#REF!</v>
      </c>
      <c r="CH77" s="45" t="str">
        <f t="shared" si="16"/>
        <v/>
      </c>
      <c r="CI77" s="44" t="str">
        <f t="shared" si="17"/>
        <v/>
      </c>
      <c r="CJ77" s="45" t="str">
        <f t="shared" si="18"/>
        <v/>
      </c>
      <c r="CK77" s="44" t="str">
        <f t="shared" si="19"/>
        <v/>
      </c>
      <c r="CL77" s="45" t="str">
        <f t="shared" si="20"/>
        <v/>
      </c>
      <c r="CM77" s="44" t="e">
        <f>IF(AND(#REF!="",#REF!="",#REF!="",#REF!=""),"",SUM(#REF!,#REF!,#REF!,#REF!,#REF!))</f>
        <v>#REF!</v>
      </c>
      <c r="CN77" s="45" t="str">
        <f t="shared" si="21"/>
        <v/>
      </c>
      <c r="CO77" s="38"/>
      <c r="CP77" s="38"/>
    </row>
    <row r="78" spans="1:94" ht="24" customHeight="1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9"/>
      <c r="AC78" s="20"/>
      <c r="AD78" s="20"/>
      <c r="AE78" s="8"/>
      <c r="AF78" s="62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8"/>
      <c r="AU78" s="8"/>
      <c r="AV78" s="56"/>
      <c r="AW78" s="60"/>
      <c r="AX78" s="8"/>
      <c r="AY78" s="14"/>
      <c r="AZ78" s="13"/>
      <c r="BA78" s="8"/>
      <c r="BB78" s="56"/>
      <c r="BC78" s="13"/>
      <c r="BD78" s="8"/>
      <c r="BE78" s="14"/>
      <c r="BF78" s="13"/>
      <c r="BG78" s="8"/>
      <c r="BH78" s="56"/>
      <c r="BI78" s="13" t="s">
        <v>447</v>
      </c>
      <c r="BJ78" s="109" t="s">
        <v>447</v>
      </c>
      <c r="BK78" s="1"/>
      <c r="BL78" s="1"/>
      <c r="BM78" s="1"/>
      <c r="BN78" s="1"/>
      <c r="BO78" s="1"/>
      <c r="CA78" s="29"/>
      <c r="CB78" s="44" t="str">
        <f t="shared" si="11"/>
        <v/>
      </c>
      <c r="CC78" s="45" t="str">
        <f t="shared" si="12"/>
        <v/>
      </c>
      <c r="CD78" s="45" t="str">
        <f t="shared" si="13"/>
        <v/>
      </c>
      <c r="CE78" s="44" t="str">
        <f t="shared" si="14"/>
        <v/>
      </c>
      <c r="CF78" s="45" t="str">
        <f t="shared" si="15"/>
        <v/>
      </c>
      <c r="CG78" s="44" t="e">
        <f>IF(AND(#REF!="",#REF!="",#REF!="",#REF!=""),"",SUM(#REF!,#REF!,#REF!,#REF!,#REF!))</f>
        <v>#REF!</v>
      </c>
      <c r="CH78" s="45" t="str">
        <f t="shared" si="16"/>
        <v/>
      </c>
      <c r="CI78" s="44" t="str">
        <f t="shared" si="17"/>
        <v/>
      </c>
      <c r="CJ78" s="45" t="str">
        <f t="shared" si="18"/>
        <v/>
      </c>
      <c r="CK78" s="44" t="str">
        <f t="shared" si="19"/>
        <v/>
      </c>
      <c r="CL78" s="45" t="str">
        <f t="shared" si="20"/>
        <v/>
      </c>
      <c r="CM78" s="44" t="e">
        <f>IF(AND(#REF!="",#REF!="",#REF!="",#REF!=""),"",SUM(#REF!,#REF!,#REF!,#REF!,#REF!))</f>
        <v>#REF!</v>
      </c>
      <c r="CN78" s="45" t="str">
        <f t="shared" si="21"/>
        <v/>
      </c>
      <c r="CO78" s="38"/>
      <c r="CP78" s="38"/>
    </row>
    <row r="79" spans="1:94" ht="24" customHeight="1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9"/>
      <c r="AC79" s="20"/>
      <c r="AD79" s="20"/>
      <c r="AE79" s="8"/>
      <c r="AF79" s="62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8"/>
      <c r="AU79" s="8"/>
      <c r="AV79" s="56"/>
      <c r="AW79" s="60"/>
      <c r="AX79" s="8"/>
      <c r="AY79" s="14"/>
      <c r="AZ79" s="13"/>
      <c r="BA79" s="8"/>
      <c r="BB79" s="56"/>
      <c r="BC79" s="13"/>
      <c r="BD79" s="8"/>
      <c r="BE79" s="14"/>
      <c r="BF79" s="13"/>
      <c r="BG79" s="8"/>
      <c r="BH79" s="56"/>
      <c r="BI79" s="13" t="s">
        <v>447</v>
      </c>
      <c r="BJ79" s="109" t="s">
        <v>447</v>
      </c>
      <c r="BK79" s="1"/>
      <c r="BL79" s="1"/>
      <c r="BM79" s="1"/>
      <c r="BN79" s="1"/>
      <c r="BO79" s="1"/>
      <c r="CA79" s="29"/>
      <c r="CB79" s="44" t="str">
        <f t="shared" si="11"/>
        <v/>
      </c>
      <c r="CC79" s="45" t="str">
        <f t="shared" si="12"/>
        <v/>
      </c>
      <c r="CD79" s="45" t="str">
        <f t="shared" si="13"/>
        <v/>
      </c>
      <c r="CE79" s="44" t="str">
        <f t="shared" si="14"/>
        <v/>
      </c>
      <c r="CF79" s="45" t="str">
        <f t="shared" si="15"/>
        <v/>
      </c>
      <c r="CG79" s="44" t="e">
        <f>IF(AND(#REF!="",#REF!="",#REF!="",#REF!=""),"",SUM(#REF!,#REF!,#REF!,#REF!,#REF!))</f>
        <v>#REF!</v>
      </c>
      <c r="CH79" s="45" t="str">
        <f t="shared" si="16"/>
        <v/>
      </c>
      <c r="CI79" s="44" t="str">
        <f t="shared" si="17"/>
        <v/>
      </c>
      <c r="CJ79" s="45" t="str">
        <f t="shared" si="18"/>
        <v/>
      </c>
      <c r="CK79" s="44" t="str">
        <f t="shared" si="19"/>
        <v/>
      </c>
      <c r="CL79" s="45" t="str">
        <f t="shared" si="20"/>
        <v/>
      </c>
      <c r="CM79" s="44" t="e">
        <f>IF(AND(#REF!="",#REF!="",#REF!="",#REF!=""),"",SUM(#REF!,#REF!,#REF!,#REF!,#REF!))</f>
        <v>#REF!</v>
      </c>
      <c r="CN79" s="45" t="str">
        <f t="shared" si="21"/>
        <v/>
      </c>
      <c r="CO79" s="38"/>
      <c r="CP79" s="38"/>
    </row>
    <row r="80" spans="1:94" ht="24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9"/>
      <c r="AC80" s="20"/>
      <c r="AD80" s="20"/>
      <c r="AE80" s="8"/>
      <c r="AF80" s="62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8"/>
      <c r="AU80" s="8"/>
      <c r="AV80" s="56"/>
      <c r="AW80" s="60"/>
      <c r="AX80" s="8"/>
      <c r="AY80" s="14"/>
      <c r="AZ80" s="13"/>
      <c r="BA80" s="8"/>
      <c r="BB80" s="56"/>
      <c r="BC80" s="13"/>
      <c r="BD80" s="8"/>
      <c r="BE80" s="14"/>
      <c r="BF80" s="13"/>
      <c r="BG80" s="8"/>
      <c r="BH80" s="56"/>
      <c r="BI80" s="13" t="s">
        <v>447</v>
      </c>
      <c r="BJ80" s="109" t="s">
        <v>447</v>
      </c>
      <c r="BK80" s="1"/>
      <c r="BL80" s="1"/>
      <c r="BM80" s="1"/>
      <c r="BN80" s="1"/>
      <c r="BO80" s="1"/>
      <c r="CA80" s="29"/>
      <c r="CB80" s="44" t="str">
        <f t="shared" si="11"/>
        <v/>
      </c>
      <c r="CC80" s="45" t="str">
        <f t="shared" si="12"/>
        <v/>
      </c>
      <c r="CD80" s="45" t="str">
        <f t="shared" si="13"/>
        <v/>
      </c>
      <c r="CE80" s="44" t="str">
        <f t="shared" si="14"/>
        <v/>
      </c>
      <c r="CF80" s="45" t="str">
        <f t="shared" si="15"/>
        <v/>
      </c>
      <c r="CG80" s="44" t="e">
        <f>IF(AND(#REF!="",#REF!="",#REF!="",#REF!=""),"",SUM(#REF!,#REF!,#REF!,#REF!,#REF!))</f>
        <v>#REF!</v>
      </c>
      <c r="CH80" s="45" t="str">
        <f t="shared" si="16"/>
        <v/>
      </c>
      <c r="CI80" s="44" t="str">
        <f t="shared" si="17"/>
        <v/>
      </c>
      <c r="CJ80" s="45" t="str">
        <f t="shared" si="18"/>
        <v/>
      </c>
      <c r="CK80" s="44" t="str">
        <f t="shared" si="19"/>
        <v/>
      </c>
      <c r="CL80" s="45" t="str">
        <f t="shared" si="20"/>
        <v/>
      </c>
      <c r="CM80" s="44" t="e">
        <f>IF(AND(#REF!="",#REF!="",#REF!="",#REF!=""),"",SUM(#REF!,#REF!,#REF!,#REF!,#REF!))</f>
        <v>#REF!</v>
      </c>
      <c r="CN80" s="45" t="str">
        <f t="shared" si="21"/>
        <v/>
      </c>
      <c r="CO80" s="38"/>
      <c r="CP80" s="38"/>
    </row>
    <row r="81" spans="1:94" ht="24" customHeight="1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9"/>
      <c r="AC81" s="20"/>
      <c r="AD81" s="20"/>
      <c r="AE81" s="8"/>
      <c r="AF81" s="62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8"/>
      <c r="AU81" s="8"/>
      <c r="AV81" s="56"/>
      <c r="AW81" s="60"/>
      <c r="AX81" s="8"/>
      <c r="AY81" s="14"/>
      <c r="AZ81" s="13"/>
      <c r="BA81" s="8"/>
      <c r="BB81" s="56"/>
      <c r="BC81" s="13"/>
      <c r="BD81" s="8"/>
      <c r="BE81" s="14"/>
      <c r="BF81" s="13"/>
      <c r="BG81" s="8"/>
      <c r="BH81" s="56"/>
      <c r="BI81" s="13" t="s">
        <v>447</v>
      </c>
      <c r="BJ81" s="109" t="s">
        <v>447</v>
      </c>
      <c r="BK81" s="1"/>
      <c r="BL81" s="1"/>
      <c r="BM81" s="1"/>
      <c r="BN81" s="1"/>
      <c r="BO81" s="1"/>
      <c r="CA81" s="29"/>
      <c r="CB81" s="44" t="str">
        <f t="shared" si="11"/>
        <v/>
      </c>
      <c r="CC81" s="45" t="str">
        <f t="shared" si="12"/>
        <v/>
      </c>
      <c r="CD81" s="45" t="str">
        <f t="shared" si="13"/>
        <v/>
      </c>
      <c r="CE81" s="44" t="str">
        <f t="shared" si="14"/>
        <v/>
      </c>
      <c r="CF81" s="45" t="str">
        <f t="shared" si="15"/>
        <v/>
      </c>
      <c r="CG81" s="44" t="e">
        <f>IF(AND(#REF!="",#REF!="",#REF!="",#REF!=""),"",SUM(#REF!,#REF!,#REF!,#REF!,#REF!))</f>
        <v>#REF!</v>
      </c>
      <c r="CH81" s="45" t="str">
        <f t="shared" si="16"/>
        <v/>
      </c>
      <c r="CI81" s="44" t="str">
        <f t="shared" si="17"/>
        <v/>
      </c>
      <c r="CJ81" s="45" t="str">
        <f t="shared" si="18"/>
        <v/>
      </c>
      <c r="CK81" s="44" t="str">
        <f t="shared" si="19"/>
        <v/>
      </c>
      <c r="CL81" s="45" t="str">
        <f t="shared" si="20"/>
        <v/>
      </c>
      <c r="CM81" s="44" t="e">
        <f>IF(AND(#REF!="",#REF!="",#REF!="",#REF!=""),"",SUM(#REF!,#REF!,#REF!,#REF!,#REF!))</f>
        <v>#REF!</v>
      </c>
      <c r="CN81" s="45" t="str">
        <f t="shared" si="21"/>
        <v/>
      </c>
      <c r="CO81" s="38"/>
      <c r="CP81" s="38"/>
    </row>
    <row r="82" spans="1:94" ht="24" customHeight="1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9"/>
      <c r="AC82" s="20"/>
      <c r="AD82" s="20"/>
      <c r="AE82" s="8"/>
      <c r="AF82" s="62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8"/>
      <c r="AU82" s="8"/>
      <c r="AV82" s="56"/>
      <c r="AW82" s="60"/>
      <c r="AX82" s="8"/>
      <c r="AY82" s="14"/>
      <c r="AZ82" s="13"/>
      <c r="BA82" s="8"/>
      <c r="BB82" s="56"/>
      <c r="BC82" s="13"/>
      <c r="BD82" s="8"/>
      <c r="BE82" s="14"/>
      <c r="BF82" s="13"/>
      <c r="BG82" s="8"/>
      <c r="BH82" s="56"/>
      <c r="BI82" s="13" t="s">
        <v>447</v>
      </c>
      <c r="BJ82" s="109" t="s">
        <v>447</v>
      </c>
      <c r="BK82" s="1"/>
      <c r="BL82" s="1"/>
      <c r="BM82" s="1"/>
      <c r="BN82" s="1"/>
      <c r="BO82" s="1"/>
      <c r="CA82" s="29"/>
      <c r="CB82" s="44" t="str">
        <f t="shared" si="11"/>
        <v/>
      </c>
      <c r="CC82" s="45" t="str">
        <f t="shared" si="12"/>
        <v/>
      </c>
      <c r="CD82" s="45" t="str">
        <f t="shared" si="13"/>
        <v/>
      </c>
      <c r="CE82" s="44" t="str">
        <f t="shared" si="14"/>
        <v/>
      </c>
      <c r="CF82" s="45" t="str">
        <f t="shared" si="15"/>
        <v/>
      </c>
      <c r="CG82" s="44" t="e">
        <f>IF(AND(#REF!="",#REF!="",#REF!="",#REF!=""),"",SUM(#REF!,#REF!,#REF!,#REF!,#REF!))</f>
        <v>#REF!</v>
      </c>
      <c r="CH82" s="45" t="str">
        <f t="shared" si="16"/>
        <v/>
      </c>
      <c r="CI82" s="44" t="str">
        <f t="shared" si="17"/>
        <v/>
      </c>
      <c r="CJ82" s="45" t="str">
        <f t="shared" si="18"/>
        <v/>
      </c>
      <c r="CK82" s="44" t="str">
        <f t="shared" si="19"/>
        <v/>
      </c>
      <c r="CL82" s="45" t="str">
        <f t="shared" si="20"/>
        <v/>
      </c>
      <c r="CM82" s="44" t="e">
        <f>IF(AND(#REF!="",#REF!="",#REF!="",#REF!=""),"",SUM(#REF!,#REF!,#REF!,#REF!,#REF!))</f>
        <v>#REF!</v>
      </c>
      <c r="CN82" s="45" t="str">
        <f t="shared" si="21"/>
        <v/>
      </c>
      <c r="CO82" s="38"/>
      <c r="CP82" s="38"/>
    </row>
    <row r="83" spans="1:94" ht="24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9"/>
      <c r="AC83" s="20"/>
      <c r="AD83" s="20"/>
      <c r="AE83" s="8"/>
      <c r="AF83" s="62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8"/>
      <c r="AU83" s="8"/>
      <c r="AV83" s="56"/>
      <c r="AW83" s="60"/>
      <c r="AX83" s="8"/>
      <c r="AY83" s="14"/>
      <c r="AZ83" s="13"/>
      <c r="BA83" s="8"/>
      <c r="BB83" s="56"/>
      <c r="BC83" s="13"/>
      <c r="BD83" s="8"/>
      <c r="BE83" s="14"/>
      <c r="BF83" s="13"/>
      <c r="BG83" s="8"/>
      <c r="BH83" s="56"/>
      <c r="BI83" s="13" t="s">
        <v>447</v>
      </c>
      <c r="BJ83" s="109" t="s">
        <v>447</v>
      </c>
      <c r="BK83" s="1"/>
      <c r="BL83" s="1"/>
      <c r="BM83" s="1"/>
      <c r="BN83" s="1"/>
      <c r="BO83" s="1"/>
      <c r="CA83" s="29"/>
      <c r="CB83" s="44" t="str">
        <f t="shared" si="11"/>
        <v/>
      </c>
      <c r="CC83" s="45" t="str">
        <f t="shared" si="12"/>
        <v/>
      </c>
      <c r="CD83" s="45" t="str">
        <f t="shared" si="13"/>
        <v/>
      </c>
      <c r="CE83" s="44" t="str">
        <f t="shared" si="14"/>
        <v/>
      </c>
      <c r="CF83" s="45" t="str">
        <f t="shared" si="15"/>
        <v/>
      </c>
      <c r="CG83" s="44" t="e">
        <f>IF(AND(#REF!="",#REF!="",#REF!="",#REF!=""),"",SUM(#REF!,#REF!,#REF!,#REF!,#REF!))</f>
        <v>#REF!</v>
      </c>
      <c r="CH83" s="45" t="str">
        <f t="shared" si="16"/>
        <v/>
      </c>
      <c r="CI83" s="44" t="str">
        <f t="shared" si="17"/>
        <v/>
      </c>
      <c r="CJ83" s="45" t="str">
        <f t="shared" si="18"/>
        <v/>
      </c>
      <c r="CK83" s="44" t="str">
        <f t="shared" si="19"/>
        <v/>
      </c>
      <c r="CL83" s="45" t="str">
        <f t="shared" si="20"/>
        <v/>
      </c>
      <c r="CM83" s="44" t="e">
        <f>IF(AND(#REF!="",#REF!="",#REF!="",#REF!=""),"",SUM(#REF!,#REF!,#REF!,#REF!,#REF!))</f>
        <v>#REF!</v>
      </c>
      <c r="CN83" s="45" t="str">
        <f t="shared" si="21"/>
        <v/>
      </c>
      <c r="CO83" s="38"/>
      <c r="CP83" s="38"/>
    </row>
    <row r="84" spans="1:94" ht="24" customHeight="1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9"/>
      <c r="AC84" s="20"/>
      <c r="AD84" s="20"/>
      <c r="AE84" s="8"/>
      <c r="AF84" s="62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8"/>
      <c r="AU84" s="8"/>
      <c r="AV84" s="56"/>
      <c r="AW84" s="60"/>
      <c r="AX84" s="8"/>
      <c r="AY84" s="14"/>
      <c r="AZ84" s="13"/>
      <c r="BA84" s="8"/>
      <c r="BB84" s="56"/>
      <c r="BC84" s="13"/>
      <c r="BD84" s="8"/>
      <c r="BE84" s="14"/>
      <c r="BF84" s="13"/>
      <c r="BG84" s="8"/>
      <c r="BH84" s="56"/>
      <c r="BI84" s="13" t="s">
        <v>447</v>
      </c>
      <c r="BJ84" s="109" t="s">
        <v>447</v>
      </c>
      <c r="BK84" s="1"/>
      <c r="BL84" s="1"/>
      <c r="BM84" s="1"/>
      <c r="BN84" s="1"/>
      <c r="BO84" s="1"/>
      <c r="CA84" s="29"/>
      <c r="CB84" s="44" t="str">
        <f t="shared" si="11"/>
        <v/>
      </c>
      <c r="CC84" s="45" t="str">
        <f t="shared" si="12"/>
        <v/>
      </c>
      <c r="CD84" s="45" t="str">
        <f t="shared" si="13"/>
        <v/>
      </c>
      <c r="CE84" s="44" t="str">
        <f t="shared" si="14"/>
        <v/>
      </c>
      <c r="CF84" s="45" t="str">
        <f t="shared" si="15"/>
        <v/>
      </c>
      <c r="CG84" s="44" t="e">
        <f>IF(AND(#REF!="",#REF!="",#REF!="",#REF!=""),"",SUM(#REF!,#REF!,#REF!,#REF!,#REF!))</f>
        <v>#REF!</v>
      </c>
      <c r="CH84" s="45" t="str">
        <f t="shared" si="16"/>
        <v/>
      </c>
      <c r="CI84" s="44" t="str">
        <f t="shared" si="17"/>
        <v/>
      </c>
      <c r="CJ84" s="45" t="str">
        <f t="shared" si="18"/>
        <v/>
      </c>
      <c r="CK84" s="44" t="str">
        <f t="shared" si="19"/>
        <v/>
      </c>
      <c r="CL84" s="45" t="str">
        <f t="shared" si="20"/>
        <v/>
      </c>
      <c r="CM84" s="44" t="e">
        <f>IF(AND(#REF!="",#REF!="",#REF!="",#REF!=""),"",SUM(#REF!,#REF!,#REF!,#REF!,#REF!))</f>
        <v>#REF!</v>
      </c>
      <c r="CN84" s="45" t="str">
        <f t="shared" si="21"/>
        <v/>
      </c>
      <c r="CO84" s="38"/>
      <c r="CP84" s="38"/>
    </row>
    <row r="85" spans="1:94" ht="24" customHeight="1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9"/>
      <c r="AC85" s="20"/>
      <c r="AD85" s="20"/>
      <c r="AE85" s="8"/>
      <c r="AF85" s="62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8"/>
      <c r="AU85" s="8"/>
      <c r="AV85" s="56"/>
      <c r="AW85" s="60"/>
      <c r="AX85" s="8"/>
      <c r="AY85" s="14"/>
      <c r="AZ85" s="13"/>
      <c r="BA85" s="8"/>
      <c r="BB85" s="56"/>
      <c r="BC85" s="13"/>
      <c r="BD85" s="8"/>
      <c r="BE85" s="14"/>
      <c r="BF85" s="13"/>
      <c r="BG85" s="8"/>
      <c r="BH85" s="56"/>
      <c r="BI85" s="13" t="s">
        <v>447</v>
      </c>
      <c r="BJ85" s="109" t="s">
        <v>447</v>
      </c>
      <c r="BK85" s="1"/>
      <c r="BL85" s="1"/>
      <c r="BM85" s="1"/>
      <c r="BN85" s="1"/>
      <c r="BO85" s="1"/>
      <c r="CA85" s="29"/>
      <c r="CB85" s="44" t="str">
        <f t="shared" si="11"/>
        <v/>
      </c>
      <c r="CC85" s="45" t="str">
        <f t="shared" si="12"/>
        <v/>
      </c>
      <c r="CD85" s="45" t="str">
        <f t="shared" si="13"/>
        <v/>
      </c>
      <c r="CE85" s="44" t="str">
        <f t="shared" si="14"/>
        <v/>
      </c>
      <c r="CF85" s="45" t="str">
        <f t="shared" si="15"/>
        <v/>
      </c>
      <c r="CG85" s="44" t="e">
        <f>IF(AND(#REF!="",#REF!="",#REF!="",#REF!=""),"",SUM(#REF!,#REF!,#REF!,#REF!,#REF!))</f>
        <v>#REF!</v>
      </c>
      <c r="CH85" s="45" t="str">
        <f t="shared" si="16"/>
        <v/>
      </c>
      <c r="CI85" s="44" t="str">
        <f t="shared" si="17"/>
        <v/>
      </c>
      <c r="CJ85" s="45" t="str">
        <f t="shared" si="18"/>
        <v/>
      </c>
      <c r="CK85" s="44" t="str">
        <f t="shared" si="19"/>
        <v/>
      </c>
      <c r="CL85" s="45" t="str">
        <f t="shared" si="20"/>
        <v/>
      </c>
      <c r="CM85" s="44" t="e">
        <f>IF(AND(#REF!="",#REF!="",#REF!="",#REF!=""),"",SUM(#REF!,#REF!,#REF!,#REF!,#REF!))</f>
        <v>#REF!</v>
      </c>
      <c r="CN85" s="45" t="str">
        <f t="shared" si="21"/>
        <v/>
      </c>
      <c r="CO85" s="38"/>
      <c r="CP85" s="38"/>
    </row>
    <row r="86" spans="1:94" ht="24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9"/>
      <c r="AC86" s="20"/>
      <c r="AD86" s="20"/>
      <c r="AE86" s="8"/>
      <c r="AF86" s="62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8"/>
      <c r="AU86" s="8"/>
      <c r="AV86" s="56"/>
      <c r="AW86" s="60"/>
      <c r="AX86" s="8"/>
      <c r="AY86" s="14"/>
      <c r="AZ86" s="13"/>
      <c r="BA86" s="8"/>
      <c r="BB86" s="56"/>
      <c r="BC86" s="13"/>
      <c r="BD86" s="8"/>
      <c r="BE86" s="14"/>
      <c r="BF86" s="13"/>
      <c r="BG86" s="8"/>
      <c r="BH86" s="56"/>
      <c r="BI86" s="13" t="s">
        <v>447</v>
      </c>
      <c r="BJ86" s="109" t="s">
        <v>447</v>
      </c>
      <c r="BK86" s="1"/>
      <c r="BL86" s="1"/>
      <c r="BM86" s="1"/>
      <c r="BN86" s="1"/>
      <c r="BO86" s="1"/>
      <c r="CA86" s="29"/>
      <c r="CB86" s="44" t="str">
        <f t="shared" si="11"/>
        <v/>
      </c>
      <c r="CC86" s="45" t="str">
        <f t="shared" si="12"/>
        <v/>
      </c>
      <c r="CD86" s="45" t="str">
        <f t="shared" si="13"/>
        <v/>
      </c>
      <c r="CE86" s="44" t="str">
        <f t="shared" si="14"/>
        <v/>
      </c>
      <c r="CF86" s="45" t="str">
        <f t="shared" si="15"/>
        <v/>
      </c>
      <c r="CG86" s="44" t="e">
        <f>IF(AND(#REF!="",#REF!="",#REF!="",#REF!=""),"",SUM(#REF!,#REF!,#REF!,#REF!,#REF!))</f>
        <v>#REF!</v>
      </c>
      <c r="CH86" s="45" t="str">
        <f t="shared" si="16"/>
        <v/>
      </c>
      <c r="CI86" s="44" t="str">
        <f t="shared" si="17"/>
        <v/>
      </c>
      <c r="CJ86" s="45" t="str">
        <f t="shared" si="18"/>
        <v/>
      </c>
      <c r="CK86" s="44" t="str">
        <f t="shared" si="19"/>
        <v/>
      </c>
      <c r="CL86" s="45" t="str">
        <f t="shared" si="20"/>
        <v/>
      </c>
      <c r="CM86" s="44" t="e">
        <f>IF(AND(#REF!="",#REF!="",#REF!="",#REF!=""),"",SUM(#REF!,#REF!,#REF!,#REF!,#REF!))</f>
        <v>#REF!</v>
      </c>
      <c r="CN86" s="45" t="str">
        <f t="shared" si="21"/>
        <v/>
      </c>
      <c r="CO86" s="38"/>
      <c r="CP86" s="38"/>
    </row>
    <row r="87" spans="1:94" ht="24" customHeight="1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9"/>
      <c r="AC87" s="20"/>
      <c r="AD87" s="20"/>
      <c r="AE87" s="8"/>
      <c r="AF87" s="62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8"/>
      <c r="AU87" s="8"/>
      <c r="AV87" s="56"/>
      <c r="AW87" s="60"/>
      <c r="AX87" s="8"/>
      <c r="AY87" s="14"/>
      <c r="AZ87" s="13"/>
      <c r="BA87" s="8"/>
      <c r="BB87" s="56"/>
      <c r="BC87" s="13"/>
      <c r="BD87" s="8"/>
      <c r="BE87" s="14"/>
      <c r="BF87" s="13"/>
      <c r="BG87" s="8"/>
      <c r="BH87" s="56"/>
      <c r="BI87" s="13" t="s">
        <v>447</v>
      </c>
      <c r="BJ87" s="109" t="s">
        <v>447</v>
      </c>
      <c r="BK87" s="1"/>
      <c r="BL87" s="1"/>
      <c r="BM87" s="1"/>
      <c r="BN87" s="1"/>
      <c r="BO87" s="1"/>
      <c r="CA87" s="29"/>
      <c r="CB87" s="44" t="str">
        <f t="shared" si="11"/>
        <v/>
      </c>
      <c r="CC87" s="45" t="str">
        <f t="shared" si="12"/>
        <v/>
      </c>
      <c r="CD87" s="45" t="str">
        <f t="shared" si="13"/>
        <v/>
      </c>
      <c r="CE87" s="44" t="str">
        <f t="shared" si="14"/>
        <v/>
      </c>
      <c r="CF87" s="45" t="str">
        <f t="shared" si="15"/>
        <v/>
      </c>
      <c r="CG87" s="44" t="e">
        <f>IF(AND(#REF!="",#REF!="",#REF!="",#REF!=""),"",SUM(#REF!,#REF!,#REF!,#REF!,#REF!))</f>
        <v>#REF!</v>
      </c>
      <c r="CH87" s="45" t="str">
        <f t="shared" si="16"/>
        <v/>
      </c>
      <c r="CI87" s="44" t="str">
        <f t="shared" si="17"/>
        <v/>
      </c>
      <c r="CJ87" s="45" t="str">
        <f t="shared" si="18"/>
        <v/>
      </c>
      <c r="CK87" s="44" t="str">
        <f t="shared" si="19"/>
        <v/>
      </c>
      <c r="CL87" s="45" t="str">
        <f t="shared" si="20"/>
        <v/>
      </c>
      <c r="CM87" s="44" t="e">
        <f>IF(AND(#REF!="",#REF!="",#REF!="",#REF!=""),"",SUM(#REF!,#REF!,#REF!,#REF!,#REF!))</f>
        <v>#REF!</v>
      </c>
      <c r="CN87" s="45" t="str">
        <f t="shared" si="21"/>
        <v/>
      </c>
      <c r="CO87" s="38"/>
      <c r="CP87" s="38"/>
    </row>
    <row r="88" spans="1:94" ht="24" customHeight="1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9"/>
      <c r="AC88" s="20"/>
      <c r="AD88" s="20"/>
      <c r="AE88" s="8"/>
      <c r="AF88" s="62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8"/>
      <c r="AU88" s="8"/>
      <c r="AV88" s="56"/>
      <c r="AW88" s="60"/>
      <c r="AX88" s="8"/>
      <c r="AY88" s="14"/>
      <c r="AZ88" s="13"/>
      <c r="BA88" s="8"/>
      <c r="BB88" s="56"/>
      <c r="BC88" s="13"/>
      <c r="BD88" s="8"/>
      <c r="BE88" s="14"/>
      <c r="BF88" s="13"/>
      <c r="BG88" s="8"/>
      <c r="BH88" s="56"/>
      <c r="BI88" s="13" t="s">
        <v>447</v>
      </c>
      <c r="BJ88" s="109" t="s">
        <v>447</v>
      </c>
      <c r="BK88" s="1"/>
      <c r="BL88" s="1"/>
      <c r="BM88" s="1"/>
      <c r="BN88" s="1"/>
      <c r="BO88" s="1"/>
      <c r="CA88" s="29"/>
      <c r="CB88" s="44" t="str">
        <f t="shared" si="11"/>
        <v/>
      </c>
      <c r="CC88" s="45" t="str">
        <f t="shared" si="12"/>
        <v/>
      </c>
      <c r="CD88" s="45" t="str">
        <f t="shared" si="13"/>
        <v/>
      </c>
      <c r="CE88" s="44" t="str">
        <f t="shared" si="14"/>
        <v/>
      </c>
      <c r="CF88" s="45" t="str">
        <f t="shared" si="15"/>
        <v/>
      </c>
      <c r="CG88" s="44" t="e">
        <f>IF(AND(#REF!="",#REF!="",#REF!="",#REF!=""),"",SUM(#REF!,#REF!,#REF!,#REF!,#REF!))</f>
        <v>#REF!</v>
      </c>
      <c r="CH88" s="45" t="str">
        <f t="shared" si="16"/>
        <v/>
      </c>
      <c r="CI88" s="44" t="str">
        <f t="shared" si="17"/>
        <v/>
      </c>
      <c r="CJ88" s="45" t="str">
        <f t="shared" si="18"/>
        <v/>
      </c>
      <c r="CK88" s="44" t="str">
        <f t="shared" si="19"/>
        <v/>
      </c>
      <c r="CL88" s="45" t="str">
        <f t="shared" si="20"/>
        <v/>
      </c>
      <c r="CM88" s="44" t="e">
        <f>IF(AND(#REF!="",#REF!="",#REF!="",#REF!=""),"",SUM(#REF!,#REF!,#REF!,#REF!,#REF!))</f>
        <v>#REF!</v>
      </c>
      <c r="CN88" s="45" t="str">
        <f t="shared" si="21"/>
        <v/>
      </c>
      <c r="CO88" s="38"/>
      <c r="CP88" s="38"/>
    </row>
    <row r="89" spans="1:94" ht="24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9"/>
      <c r="AC89" s="20"/>
      <c r="AD89" s="20"/>
      <c r="AE89" s="8"/>
      <c r="AF89" s="62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8"/>
      <c r="AU89" s="8"/>
      <c r="AV89" s="56"/>
      <c r="AW89" s="60"/>
      <c r="AX89" s="8"/>
      <c r="AY89" s="14"/>
      <c r="AZ89" s="13"/>
      <c r="BA89" s="8"/>
      <c r="BB89" s="56"/>
      <c r="BC89" s="13"/>
      <c r="BD89" s="8"/>
      <c r="BE89" s="14"/>
      <c r="BF89" s="13"/>
      <c r="BG89" s="8"/>
      <c r="BH89" s="56"/>
      <c r="BI89" s="13" t="s">
        <v>447</v>
      </c>
      <c r="BJ89" s="109" t="s">
        <v>447</v>
      </c>
      <c r="BK89" s="1"/>
      <c r="BL89" s="1"/>
      <c r="BM89" s="1"/>
      <c r="BN89" s="1"/>
      <c r="BO89" s="1"/>
      <c r="CA89" s="29"/>
      <c r="CB89" s="44" t="str">
        <f t="shared" si="11"/>
        <v/>
      </c>
      <c r="CC89" s="45" t="str">
        <f t="shared" si="12"/>
        <v/>
      </c>
      <c r="CD89" s="45" t="str">
        <f t="shared" si="13"/>
        <v/>
      </c>
      <c r="CE89" s="44" t="str">
        <f t="shared" si="14"/>
        <v/>
      </c>
      <c r="CF89" s="45" t="str">
        <f t="shared" si="15"/>
        <v/>
      </c>
      <c r="CG89" s="44" t="e">
        <f>IF(AND(#REF!="",#REF!="",#REF!="",#REF!=""),"",SUM(#REF!,#REF!,#REF!,#REF!,#REF!))</f>
        <v>#REF!</v>
      </c>
      <c r="CH89" s="45" t="str">
        <f t="shared" si="16"/>
        <v/>
      </c>
      <c r="CI89" s="44" t="str">
        <f t="shared" si="17"/>
        <v/>
      </c>
      <c r="CJ89" s="45" t="str">
        <f t="shared" si="18"/>
        <v/>
      </c>
      <c r="CK89" s="44" t="str">
        <f t="shared" si="19"/>
        <v/>
      </c>
      <c r="CL89" s="45" t="str">
        <f t="shared" si="20"/>
        <v/>
      </c>
      <c r="CM89" s="44" t="e">
        <f>IF(AND(#REF!="",#REF!="",#REF!="",#REF!=""),"",SUM(#REF!,#REF!,#REF!,#REF!,#REF!))</f>
        <v>#REF!</v>
      </c>
      <c r="CN89" s="45" t="str">
        <f t="shared" si="21"/>
        <v/>
      </c>
      <c r="CO89" s="38"/>
      <c r="CP89" s="38"/>
    </row>
    <row r="90" spans="1:94" ht="24" customHeight="1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9"/>
      <c r="AC90" s="20"/>
      <c r="AD90" s="20"/>
      <c r="AE90" s="8"/>
      <c r="AF90" s="62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8"/>
      <c r="AU90" s="8"/>
      <c r="AV90" s="56"/>
      <c r="AW90" s="60"/>
      <c r="AX90" s="8"/>
      <c r="AY90" s="14"/>
      <c r="AZ90" s="13"/>
      <c r="BA90" s="8"/>
      <c r="BB90" s="56"/>
      <c r="BC90" s="13"/>
      <c r="BD90" s="8"/>
      <c r="BE90" s="14"/>
      <c r="BF90" s="13"/>
      <c r="BG90" s="8"/>
      <c r="BH90" s="56"/>
      <c r="BI90" s="13" t="s">
        <v>447</v>
      </c>
      <c r="BJ90" s="109" t="s">
        <v>447</v>
      </c>
      <c r="BK90" s="1"/>
      <c r="BL90" s="1"/>
      <c r="BM90" s="1"/>
      <c r="BN90" s="1"/>
      <c r="BO90" s="1"/>
      <c r="CA90" s="29"/>
      <c r="CB90" s="44" t="str">
        <f t="shared" si="11"/>
        <v/>
      </c>
      <c r="CC90" s="45" t="str">
        <f t="shared" si="12"/>
        <v/>
      </c>
      <c r="CD90" s="45" t="str">
        <f t="shared" si="13"/>
        <v/>
      </c>
      <c r="CE90" s="44" t="str">
        <f t="shared" si="14"/>
        <v/>
      </c>
      <c r="CF90" s="45" t="str">
        <f t="shared" si="15"/>
        <v/>
      </c>
      <c r="CG90" s="44" t="e">
        <f>IF(AND(#REF!="",#REF!="",#REF!="",#REF!=""),"",SUM(#REF!,#REF!,#REF!,#REF!,#REF!))</f>
        <v>#REF!</v>
      </c>
      <c r="CH90" s="45" t="str">
        <f t="shared" si="16"/>
        <v/>
      </c>
      <c r="CI90" s="44" t="str">
        <f t="shared" si="17"/>
        <v/>
      </c>
      <c r="CJ90" s="45" t="str">
        <f t="shared" si="18"/>
        <v/>
      </c>
      <c r="CK90" s="44" t="str">
        <f t="shared" si="19"/>
        <v/>
      </c>
      <c r="CL90" s="45" t="str">
        <f t="shared" si="20"/>
        <v/>
      </c>
      <c r="CM90" s="44" t="e">
        <f>IF(AND(#REF!="",#REF!="",#REF!="",#REF!=""),"",SUM(#REF!,#REF!,#REF!,#REF!,#REF!))</f>
        <v>#REF!</v>
      </c>
      <c r="CN90" s="45" t="str">
        <f t="shared" si="21"/>
        <v/>
      </c>
      <c r="CO90" s="38"/>
      <c r="CP90" s="38"/>
    </row>
    <row r="91" spans="1:94" ht="24" customHeight="1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9"/>
      <c r="AC91" s="20"/>
      <c r="AD91" s="20"/>
      <c r="AE91" s="8"/>
      <c r="AF91" s="62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8"/>
      <c r="AU91" s="8"/>
      <c r="AV91" s="56"/>
      <c r="AW91" s="60"/>
      <c r="AX91" s="8"/>
      <c r="AY91" s="14"/>
      <c r="AZ91" s="13"/>
      <c r="BA91" s="8"/>
      <c r="BB91" s="56"/>
      <c r="BC91" s="13"/>
      <c r="BD91" s="8"/>
      <c r="BE91" s="14"/>
      <c r="BF91" s="13"/>
      <c r="BG91" s="8"/>
      <c r="BH91" s="56"/>
      <c r="BI91" s="13" t="s">
        <v>447</v>
      </c>
      <c r="BJ91" s="109" t="s">
        <v>447</v>
      </c>
      <c r="BK91" s="1"/>
      <c r="BL91" s="1"/>
      <c r="BM91" s="1"/>
      <c r="BN91" s="1"/>
      <c r="BO91" s="1"/>
      <c r="CA91" s="29"/>
      <c r="CB91" s="44" t="str">
        <f t="shared" si="11"/>
        <v/>
      </c>
      <c r="CC91" s="45" t="str">
        <f t="shared" si="12"/>
        <v/>
      </c>
      <c r="CD91" s="45" t="str">
        <f t="shared" si="13"/>
        <v/>
      </c>
      <c r="CE91" s="44" t="str">
        <f t="shared" si="14"/>
        <v/>
      </c>
      <c r="CF91" s="45" t="str">
        <f t="shared" si="15"/>
        <v/>
      </c>
      <c r="CG91" s="44" t="e">
        <f>IF(AND(#REF!="",#REF!="",#REF!="",#REF!=""),"",SUM(#REF!,#REF!,#REF!,#REF!,#REF!))</f>
        <v>#REF!</v>
      </c>
      <c r="CH91" s="45" t="str">
        <f t="shared" si="16"/>
        <v/>
      </c>
      <c r="CI91" s="44" t="str">
        <f t="shared" si="17"/>
        <v/>
      </c>
      <c r="CJ91" s="45" t="str">
        <f t="shared" si="18"/>
        <v/>
      </c>
      <c r="CK91" s="44" t="str">
        <f t="shared" si="19"/>
        <v/>
      </c>
      <c r="CL91" s="45" t="str">
        <f t="shared" si="20"/>
        <v/>
      </c>
      <c r="CM91" s="44" t="e">
        <f>IF(AND(#REF!="",#REF!="",#REF!="",#REF!=""),"",SUM(#REF!,#REF!,#REF!,#REF!,#REF!))</f>
        <v>#REF!</v>
      </c>
      <c r="CN91" s="45" t="str">
        <f t="shared" si="21"/>
        <v/>
      </c>
      <c r="CO91" s="38"/>
      <c r="CP91" s="38"/>
    </row>
    <row r="92" spans="1:94" ht="24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9"/>
      <c r="AC92" s="20"/>
      <c r="AD92" s="20"/>
      <c r="AE92" s="8"/>
      <c r="AF92" s="62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8"/>
      <c r="AU92" s="8"/>
      <c r="AV92" s="56"/>
      <c r="AW92" s="60"/>
      <c r="AX92" s="8"/>
      <c r="AY92" s="14"/>
      <c r="AZ92" s="13"/>
      <c r="BA92" s="8"/>
      <c r="BB92" s="56"/>
      <c r="BC92" s="13"/>
      <c r="BD92" s="8"/>
      <c r="BE92" s="14"/>
      <c r="BF92" s="13"/>
      <c r="BG92" s="8"/>
      <c r="BH92" s="56"/>
      <c r="BI92" s="13" t="s">
        <v>447</v>
      </c>
      <c r="BJ92" s="109" t="s">
        <v>447</v>
      </c>
      <c r="BK92" s="1"/>
      <c r="BL92" s="1"/>
      <c r="BM92" s="1"/>
      <c r="BN92" s="1"/>
      <c r="BO92" s="1"/>
      <c r="CA92" s="29"/>
      <c r="CB92" s="44" t="str">
        <f t="shared" si="11"/>
        <v/>
      </c>
      <c r="CC92" s="45" t="str">
        <f t="shared" si="12"/>
        <v/>
      </c>
      <c r="CD92" s="45" t="str">
        <f t="shared" si="13"/>
        <v/>
      </c>
      <c r="CE92" s="44" t="str">
        <f t="shared" si="14"/>
        <v/>
      </c>
      <c r="CF92" s="45" t="str">
        <f t="shared" si="15"/>
        <v/>
      </c>
      <c r="CG92" s="44" t="e">
        <f>IF(AND(#REF!="",#REF!="",#REF!="",#REF!=""),"",SUM(#REF!,#REF!,#REF!,#REF!,#REF!))</f>
        <v>#REF!</v>
      </c>
      <c r="CH92" s="45" t="str">
        <f t="shared" si="16"/>
        <v/>
      </c>
      <c r="CI92" s="44" t="str">
        <f t="shared" si="17"/>
        <v/>
      </c>
      <c r="CJ92" s="45" t="str">
        <f t="shared" si="18"/>
        <v/>
      </c>
      <c r="CK92" s="44" t="str">
        <f t="shared" si="19"/>
        <v/>
      </c>
      <c r="CL92" s="45" t="str">
        <f t="shared" si="20"/>
        <v/>
      </c>
      <c r="CM92" s="44" t="e">
        <f>IF(AND(#REF!="",#REF!="",#REF!="",#REF!=""),"",SUM(#REF!,#REF!,#REF!,#REF!,#REF!))</f>
        <v>#REF!</v>
      </c>
      <c r="CN92" s="45" t="str">
        <f t="shared" si="21"/>
        <v/>
      </c>
      <c r="CO92" s="38"/>
      <c r="CP92" s="38"/>
    </row>
    <row r="93" spans="1:94" ht="24" customHeight="1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9"/>
      <c r="AC93" s="20"/>
      <c r="AD93" s="20"/>
      <c r="AE93" s="8"/>
      <c r="AF93" s="62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8"/>
      <c r="AU93" s="8"/>
      <c r="AV93" s="56"/>
      <c r="AW93" s="60"/>
      <c r="AX93" s="8"/>
      <c r="AY93" s="14"/>
      <c r="AZ93" s="13"/>
      <c r="BA93" s="8"/>
      <c r="BB93" s="56"/>
      <c r="BC93" s="13"/>
      <c r="BD93" s="8"/>
      <c r="BE93" s="14"/>
      <c r="BF93" s="13"/>
      <c r="BG93" s="8"/>
      <c r="BH93" s="56"/>
      <c r="BI93" s="13" t="s">
        <v>447</v>
      </c>
      <c r="BJ93" s="109" t="s">
        <v>447</v>
      </c>
      <c r="BK93" s="1"/>
      <c r="BL93" s="1"/>
      <c r="BM93" s="1"/>
      <c r="BN93" s="1"/>
      <c r="BO93" s="1"/>
      <c r="CA93" s="29"/>
      <c r="CB93" s="44" t="str">
        <f t="shared" si="11"/>
        <v/>
      </c>
      <c r="CC93" s="45" t="str">
        <f t="shared" si="12"/>
        <v/>
      </c>
      <c r="CD93" s="45" t="str">
        <f t="shared" si="13"/>
        <v/>
      </c>
      <c r="CE93" s="44" t="str">
        <f t="shared" si="14"/>
        <v/>
      </c>
      <c r="CF93" s="45" t="str">
        <f t="shared" si="15"/>
        <v/>
      </c>
      <c r="CG93" s="44" t="e">
        <f>IF(AND(#REF!="",#REF!="",#REF!="",#REF!=""),"",SUM(#REF!,#REF!,#REF!,#REF!,#REF!))</f>
        <v>#REF!</v>
      </c>
      <c r="CH93" s="45" t="str">
        <f t="shared" si="16"/>
        <v/>
      </c>
      <c r="CI93" s="44" t="str">
        <f t="shared" si="17"/>
        <v/>
      </c>
      <c r="CJ93" s="45" t="str">
        <f t="shared" si="18"/>
        <v/>
      </c>
      <c r="CK93" s="44" t="str">
        <f t="shared" si="19"/>
        <v/>
      </c>
      <c r="CL93" s="45" t="str">
        <f t="shared" si="20"/>
        <v/>
      </c>
      <c r="CM93" s="44" t="e">
        <f>IF(AND(#REF!="",#REF!="",#REF!="",#REF!=""),"",SUM(#REF!,#REF!,#REF!,#REF!,#REF!))</f>
        <v>#REF!</v>
      </c>
      <c r="CN93" s="45" t="str">
        <f t="shared" si="21"/>
        <v/>
      </c>
      <c r="CO93" s="38"/>
      <c r="CP93" s="38"/>
    </row>
    <row r="94" spans="1:94" ht="24" customHeight="1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9"/>
      <c r="AC94" s="20"/>
      <c r="AD94" s="20"/>
      <c r="AE94" s="8"/>
      <c r="AF94" s="62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8"/>
      <c r="AU94" s="8"/>
      <c r="AV94" s="56"/>
      <c r="AW94" s="60"/>
      <c r="AX94" s="8"/>
      <c r="AY94" s="14"/>
      <c r="AZ94" s="13"/>
      <c r="BA94" s="8"/>
      <c r="BB94" s="56"/>
      <c r="BC94" s="13"/>
      <c r="BD94" s="8"/>
      <c r="BE94" s="14"/>
      <c r="BF94" s="13"/>
      <c r="BG94" s="8"/>
      <c r="BH94" s="56"/>
      <c r="BI94" s="13" t="s">
        <v>447</v>
      </c>
      <c r="BJ94" s="109" t="s">
        <v>447</v>
      </c>
      <c r="BK94" s="1"/>
      <c r="BL94" s="1"/>
      <c r="BM94" s="1"/>
      <c r="BN94" s="1"/>
      <c r="BO94" s="1"/>
      <c r="CA94" s="29"/>
      <c r="CB94" s="44" t="str">
        <f t="shared" si="11"/>
        <v/>
      </c>
      <c r="CC94" s="45" t="str">
        <f t="shared" si="12"/>
        <v/>
      </c>
      <c r="CD94" s="45" t="str">
        <f t="shared" si="13"/>
        <v/>
      </c>
      <c r="CE94" s="44" t="str">
        <f t="shared" si="14"/>
        <v/>
      </c>
      <c r="CF94" s="45" t="str">
        <f t="shared" si="15"/>
        <v/>
      </c>
      <c r="CG94" s="44" t="e">
        <f>IF(AND(#REF!="",#REF!="",#REF!="",#REF!=""),"",SUM(#REF!,#REF!,#REF!,#REF!,#REF!))</f>
        <v>#REF!</v>
      </c>
      <c r="CH94" s="45" t="str">
        <f t="shared" si="16"/>
        <v/>
      </c>
      <c r="CI94" s="44" t="str">
        <f t="shared" si="17"/>
        <v/>
      </c>
      <c r="CJ94" s="45" t="str">
        <f t="shared" si="18"/>
        <v/>
      </c>
      <c r="CK94" s="44" t="str">
        <f t="shared" si="19"/>
        <v/>
      </c>
      <c r="CL94" s="45" t="str">
        <f t="shared" si="20"/>
        <v/>
      </c>
      <c r="CM94" s="44" t="e">
        <f>IF(AND(#REF!="",#REF!="",#REF!="",#REF!=""),"",SUM(#REF!,#REF!,#REF!,#REF!,#REF!))</f>
        <v>#REF!</v>
      </c>
      <c r="CN94" s="45" t="str">
        <f t="shared" si="21"/>
        <v/>
      </c>
      <c r="CO94" s="38"/>
      <c r="CP94" s="38"/>
    </row>
    <row r="95" spans="1:94" ht="24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9"/>
      <c r="AC95" s="20"/>
      <c r="AD95" s="20"/>
      <c r="AE95" s="8"/>
      <c r="AF95" s="62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8"/>
      <c r="AU95" s="8"/>
      <c r="AV95" s="56"/>
      <c r="AW95" s="60"/>
      <c r="AX95" s="8"/>
      <c r="AY95" s="14"/>
      <c r="AZ95" s="13"/>
      <c r="BA95" s="8"/>
      <c r="BB95" s="56"/>
      <c r="BC95" s="13"/>
      <c r="BD95" s="8"/>
      <c r="BE95" s="14"/>
      <c r="BF95" s="13"/>
      <c r="BG95" s="8"/>
      <c r="BH95" s="56"/>
      <c r="BI95" s="13" t="s">
        <v>447</v>
      </c>
      <c r="BJ95" s="109" t="s">
        <v>447</v>
      </c>
      <c r="BK95" s="1"/>
      <c r="BL95" s="1"/>
      <c r="BM95" s="1"/>
      <c r="BN95" s="1"/>
      <c r="BO95" s="1"/>
      <c r="CA95" s="29"/>
      <c r="CB95" s="44" t="str">
        <f t="shared" si="11"/>
        <v/>
      </c>
      <c r="CC95" s="45" t="str">
        <f t="shared" si="12"/>
        <v/>
      </c>
      <c r="CD95" s="45" t="str">
        <f t="shared" si="13"/>
        <v/>
      </c>
      <c r="CE95" s="44" t="str">
        <f t="shared" si="14"/>
        <v/>
      </c>
      <c r="CF95" s="45" t="str">
        <f t="shared" si="15"/>
        <v/>
      </c>
      <c r="CG95" s="44" t="e">
        <f>IF(AND(#REF!="",#REF!="",#REF!="",#REF!=""),"",SUM(#REF!,#REF!,#REF!,#REF!,#REF!))</f>
        <v>#REF!</v>
      </c>
      <c r="CH95" s="45" t="str">
        <f t="shared" si="16"/>
        <v/>
      </c>
      <c r="CI95" s="44" t="str">
        <f t="shared" si="17"/>
        <v/>
      </c>
      <c r="CJ95" s="45" t="str">
        <f t="shared" si="18"/>
        <v/>
      </c>
      <c r="CK95" s="44" t="str">
        <f t="shared" si="19"/>
        <v/>
      </c>
      <c r="CL95" s="45" t="str">
        <f t="shared" si="20"/>
        <v/>
      </c>
      <c r="CM95" s="44" t="e">
        <f>IF(AND(#REF!="",#REF!="",#REF!="",#REF!=""),"",SUM(#REF!,#REF!,#REF!,#REF!,#REF!))</f>
        <v>#REF!</v>
      </c>
      <c r="CN95" s="45" t="str">
        <f t="shared" si="21"/>
        <v/>
      </c>
      <c r="CO95" s="38"/>
      <c r="CP95" s="38"/>
    </row>
    <row r="96" spans="1:94" ht="24" customHeight="1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9"/>
      <c r="AC96" s="20"/>
      <c r="AD96" s="20"/>
      <c r="AE96" s="8"/>
      <c r="AF96" s="62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8"/>
      <c r="AU96" s="8"/>
      <c r="AV96" s="56"/>
      <c r="AW96" s="60"/>
      <c r="AX96" s="8"/>
      <c r="AY96" s="14"/>
      <c r="AZ96" s="13"/>
      <c r="BA96" s="8"/>
      <c r="BB96" s="56"/>
      <c r="BC96" s="13"/>
      <c r="BD96" s="8"/>
      <c r="BE96" s="14"/>
      <c r="BF96" s="13"/>
      <c r="BG96" s="8"/>
      <c r="BH96" s="56"/>
      <c r="BI96" s="13" t="s">
        <v>447</v>
      </c>
      <c r="BJ96" s="109" t="s">
        <v>447</v>
      </c>
      <c r="BK96" s="1"/>
      <c r="BL96" s="1"/>
      <c r="BM96" s="1"/>
      <c r="BN96" s="1"/>
      <c r="BO96" s="1"/>
      <c r="CA96" s="29"/>
      <c r="CB96" s="44" t="str">
        <f t="shared" si="11"/>
        <v/>
      </c>
      <c r="CC96" s="45" t="str">
        <f t="shared" si="12"/>
        <v/>
      </c>
      <c r="CD96" s="45" t="str">
        <f t="shared" si="13"/>
        <v/>
      </c>
      <c r="CE96" s="44" t="str">
        <f t="shared" si="14"/>
        <v/>
      </c>
      <c r="CF96" s="45" t="str">
        <f t="shared" si="15"/>
        <v/>
      </c>
      <c r="CG96" s="44" t="e">
        <f>IF(AND(#REF!="",#REF!="",#REF!="",#REF!=""),"",SUM(#REF!,#REF!,#REF!,#REF!,#REF!))</f>
        <v>#REF!</v>
      </c>
      <c r="CH96" s="45" t="str">
        <f t="shared" si="16"/>
        <v/>
      </c>
      <c r="CI96" s="44" t="str">
        <f t="shared" si="17"/>
        <v/>
      </c>
      <c r="CJ96" s="45" t="str">
        <f t="shared" si="18"/>
        <v/>
      </c>
      <c r="CK96" s="44" t="str">
        <f t="shared" si="19"/>
        <v/>
      </c>
      <c r="CL96" s="45" t="str">
        <f t="shared" si="20"/>
        <v/>
      </c>
      <c r="CM96" s="44" t="e">
        <f>IF(AND(#REF!="",#REF!="",#REF!="",#REF!=""),"",SUM(#REF!,#REF!,#REF!,#REF!,#REF!))</f>
        <v>#REF!</v>
      </c>
      <c r="CN96" s="45" t="str">
        <f t="shared" si="21"/>
        <v/>
      </c>
      <c r="CO96" s="38"/>
      <c r="CP96" s="38"/>
    </row>
    <row r="97" spans="1:94" ht="24" customHeight="1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9"/>
      <c r="AC97" s="20"/>
      <c r="AD97" s="20"/>
      <c r="AE97" s="8"/>
      <c r="AF97" s="62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8"/>
      <c r="AU97" s="8"/>
      <c r="AV97" s="56"/>
      <c r="AW97" s="60"/>
      <c r="AX97" s="8"/>
      <c r="AY97" s="14"/>
      <c r="AZ97" s="13"/>
      <c r="BA97" s="8"/>
      <c r="BB97" s="56"/>
      <c r="BC97" s="13"/>
      <c r="BD97" s="8"/>
      <c r="BE97" s="14"/>
      <c r="BF97" s="13"/>
      <c r="BG97" s="8"/>
      <c r="BH97" s="56"/>
      <c r="BI97" s="13" t="s">
        <v>447</v>
      </c>
      <c r="BJ97" s="109" t="s">
        <v>447</v>
      </c>
      <c r="BK97" s="1"/>
      <c r="BL97" s="1"/>
      <c r="BM97" s="1"/>
      <c r="BN97" s="1"/>
      <c r="BO97" s="1"/>
      <c r="CA97" s="29"/>
      <c r="CB97" s="44" t="str">
        <f t="shared" si="11"/>
        <v/>
      </c>
      <c r="CC97" s="45" t="str">
        <f t="shared" si="12"/>
        <v/>
      </c>
      <c r="CD97" s="45" t="str">
        <f t="shared" si="13"/>
        <v/>
      </c>
      <c r="CE97" s="44" t="str">
        <f t="shared" si="14"/>
        <v/>
      </c>
      <c r="CF97" s="45" t="str">
        <f t="shared" si="15"/>
        <v/>
      </c>
      <c r="CG97" s="44" t="e">
        <f>IF(AND(#REF!="",#REF!="",#REF!="",#REF!=""),"",SUM(#REF!,#REF!,#REF!,#REF!,#REF!))</f>
        <v>#REF!</v>
      </c>
      <c r="CH97" s="45" t="str">
        <f t="shared" si="16"/>
        <v/>
      </c>
      <c r="CI97" s="44" t="str">
        <f t="shared" si="17"/>
        <v/>
      </c>
      <c r="CJ97" s="45" t="str">
        <f t="shared" si="18"/>
        <v/>
      </c>
      <c r="CK97" s="44" t="str">
        <f t="shared" si="19"/>
        <v/>
      </c>
      <c r="CL97" s="45" t="str">
        <f t="shared" si="20"/>
        <v/>
      </c>
      <c r="CM97" s="44" t="e">
        <f>IF(AND(#REF!="",#REF!="",#REF!="",#REF!=""),"",SUM(#REF!,#REF!,#REF!,#REF!,#REF!))</f>
        <v>#REF!</v>
      </c>
      <c r="CN97" s="45" t="str">
        <f t="shared" si="21"/>
        <v/>
      </c>
      <c r="CO97" s="38"/>
      <c r="CP97" s="38"/>
    </row>
    <row r="98" spans="1:94" ht="24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9"/>
      <c r="AC98" s="20"/>
      <c r="AD98" s="20"/>
      <c r="AE98" s="8"/>
      <c r="AF98" s="62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8"/>
      <c r="AU98" s="8"/>
      <c r="AV98" s="56"/>
      <c r="AW98" s="60"/>
      <c r="AX98" s="8"/>
      <c r="AY98" s="14"/>
      <c r="AZ98" s="13"/>
      <c r="BA98" s="8"/>
      <c r="BB98" s="56"/>
      <c r="BC98" s="13"/>
      <c r="BD98" s="8"/>
      <c r="BE98" s="14"/>
      <c r="BF98" s="13"/>
      <c r="BG98" s="8"/>
      <c r="BH98" s="56"/>
      <c r="BI98" s="13" t="s">
        <v>447</v>
      </c>
      <c r="BJ98" s="109" t="s">
        <v>447</v>
      </c>
      <c r="BK98" s="1"/>
      <c r="BL98" s="1"/>
      <c r="BM98" s="1"/>
      <c r="BN98" s="1"/>
      <c r="BO98" s="1"/>
      <c r="CA98" s="29"/>
      <c r="CB98" s="44" t="str">
        <f t="shared" si="11"/>
        <v/>
      </c>
      <c r="CC98" s="45" t="str">
        <f t="shared" si="12"/>
        <v/>
      </c>
      <c r="CD98" s="45" t="str">
        <f t="shared" si="13"/>
        <v/>
      </c>
      <c r="CE98" s="44" t="str">
        <f t="shared" si="14"/>
        <v/>
      </c>
      <c r="CF98" s="45" t="str">
        <f t="shared" si="15"/>
        <v/>
      </c>
      <c r="CG98" s="44" t="e">
        <f>IF(AND(#REF!="",#REF!="",#REF!="",#REF!=""),"",SUM(#REF!,#REF!,#REF!,#REF!,#REF!))</f>
        <v>#REF!</v>
      </c>
      <c r="CH98" s="45" t="str">
        <f t="shared" si="16"/>
        <v/>
      </c>
      <c r="CI98" s="44" t="str">
        <f t="shared" si="17"/>
        <v/>
      </c>
      <c r="CJ98" s="45" t="str">
        <f t="shared" si="18"/>
        <v/>
      </c>
      <c r="CK98" s="44" t="str">
        <f t="shared" si="19"/>
        <v/>
      </c>
      <c r="CL98" s="45" t="str">
        <f t="shared" si="20"/>
        <v/>
      </c>
      <c r="CM98" s="44" t="e">
        <f>IF(AND(#REF!="",#REF!="",#REF!="",#REF!=""),"",SUM(#REF!,#REF!,#REF!,#REF!,#REF!))</f>
        <v>#REF!</v>
      </c>
      <c r="CN98" s="45" t="str">
        <f t="shared" si="21"/>
        <v/>
      </c>
      <c r="CO98" s="38"/>
      <c r="CP98" s="38"/>
    </row>
    <row r="99" spans="1:94" ht="24" customHeight="1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9"/>
      <c r="AC99" s="20"/>
      <c r="AD99" s="20"/>
      <c r="AE99" s="8"/>
      <c r="AF99" s="62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8"/>
      <c r="AU99" s="8"/>
      <c r="AV99" s="56"/>
      <c r="AW99" s="60"/>
      <c r="AX99" s="8"/>
      <c r="AY99" s="14"/>
      <c r="AZ99" s="13"/>
      <c r="BA99" s="8"/>
      <c r="BB99" s="56"/>
      <c r="BC99" s="13"/>
      <c r="BD99" s="8"/>
      <c r="BE99" s="14"/>
      <c r="BF99" s="13"/>
      <c r="BG99" s="8"/>
      <c r="BH99" s="56"/>
      <c r="BI99" s="13" t="s">
        <v>447</v>
      </c>
      <c r="BJ99" s="109" t="s">
        <v>447</v>
      </c>
      <c r="BK99" s="1"/>
      <c r="BL99" s="1"/>
      <c r="BM99" s="1"/>
      <c r="BN99" s="1"/>
      <c r="BO99" s="1"/>
      <c r="CA99" s="29"/>
      <c r="CB99" s="44" t="str">
        <f t="shared" si="11"/>
        <v/>
      </c>
      <c r="CC99" s="45" t="str">
        <f t="shared" si="12"/>
        <v/>
      </c>
      <c r="CD99" s="45" t="str">
        <f t="shared" si="13"/>
        <v/>
      </c>
      <c r="CE99" s="44" t="str">
        <f t="shared" si="14"/>
        <v/>
      </c>
      <c r="CF99" s="45" t="str">
        <f t="shared" si="15"/>
        <v/>
      </c>
      <c r="CG99" s="44" t="e">
        <f>IF(AND(#REF!="",#REF!="",#REF!="",#REF!=""),"",SUM(#REF!,#REF!,#REF!,#REF!,#REF!))</f>
        <v>#REF!</v>
      </c>
      <c r="CH99" s="45" t="str">
        <f t="shared" si="16"/>
        <v/>
      </c>
      <c r="CI99" s="44" t="str">
        <f t="shared" si="17"/>
        <v/>
      </c>
      <c r="CJ99" s="45" t="str">
        <f t="shared" si="18"/>
        <v/>
      </c>
      <c r="CK99" s="44" t="str">
        <f t="shared" si="19"/>
        <v/>
      </c>
      <c r="CL99" s="45" t="str">
        <f t="shared" si="20"/>
        <v/>
      </c>
      <c r="CM99" s="44" t="e">
        <f>IF(AND(#REF!="",#REF!="",#REF!="",#REF!=""),"",SUM(#REF!,#REF!,#REF!,#REF!,#REF!))</f>
        <v>#REF!</v>
      </c>
      <c r="CN99" s="45" t="str">
        <f t="shared" si="21"/>
        <v/>
      </c>
      <c r="CO99" s="38"/>
      <c r="CP99" s="38"/>
    </row>
    <row r="100" spans="1:94" ht="24" customHeight="1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9"/>
      <c r="AC100" s="20"/>
      <c r="AD100" s="20"/>
      <c r="AE100" s="8"/>
      <c r="AF100" s="62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8"/>
      <c r="AU100" s="8"/>
      <c r="AV100" s="56"/>
      <c r="AW100" s="60"/>
      <c r="AX100" s="8"/>
      <c r="AY100" s="14"/>
      <c r="AZ100" s="13"/>
      <c r="BA100" s="8"/>
      <c r="BB100" s="56"/>
      <c r="BC100" s="13"/>
      <c r="BD100" s="8"/>
      <c r="BE100" s="14"/>
      <c r="BF100" s="13"/>
      <c r="BG100" s="8"/>
      <c r="BH100" s="56"/>
      <c r="BI100" s="13" t="s">
        <v>447</v>
      </c>
      <c r="BJ100" s="109" t="s">
        <v>447</v>
      </c>
      <c r="BK100" s="1"/>
      <c r="BL100" s="1"/>
      <c r="BM100" s="1"/>
      <c r="BN100" s="1"/>
      <c r="BO100" s="1"/>
      <c r="CA100" s="29"/>
      <c r="CB100" s="44" t="str">
        <f t="shared" si="11"/>
        <v/>
      </c>
      <c r="CC100" s="45" t="str">
        <f t="shared" si="12"/>
        <v/>
      </c>
      <c r="CD100" s="45" t="str">
        <f t="shared" si="13"/>
        <v/>
      </c>
      <c r="CE100" s="44" t="str">
        <f t="shared" si="14"/>
        <v/>
      </c>
      <c r="CF100" s="45" t="str">
        <f t="shared" si="15"/>
        <v/>
      </c>
      <c r="CG100" s="44" t="e">
        <f>IF(AND(#REF!="",#REF!="",#REF!="",#REF!=""),"",SUM(#REF!,#REF!,#REF!,#REF!,#REF!))</f>
        <v>#REF!</v>
      </c>
      <c r="CH100" s="45" t="str">
        <f t="shared" si="16"/>
        <v/>
      </c>
      <c r="CI100" s="44" t="str">
        <f t="shared" si="17"/>
        <v/>
      </c>
      <c r="CJ100" s="45" t="str">
        <f t="shared" si="18"/>
        <v/>
      </c>
      <c r="CK100" s="44" t="str">
        <f t="shared" si="19"/>
        <v/>
      </c>
      <c r="CL100" s="45" t="str">
        <f t="shared" si="20"/>
        <v/>
      </c>
      <c r="CM100" s="44" t="e">
        <f>IF(AND(#REF!="",#REF!="",#REF!="",#REF!=""),"",SUM(#REF!,#REF!,#REF!,#REF!,#REF!))</f>
        <v>#REF!</v>
      </c>
      <c r="CN100" s="45" t="str">
        <f t="shared" si="21"/>
        <v/>
      </c>
      <c r="CO100" s="38"/>
      <c r="CP100" s="38"/>
    </row>
    <row r="101" spans="1:94" ht="24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9"/>
      <c r="AC101" s="20"/>
      <c r="AD101" s="20"/>
      <c r="AE101" s="8"/>
      <c r="AF101" s="62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8"/>
      <c r="AU101" s="8"/>
      <c r="AV101" s="56"/>
      <c r="AW101" s="60"/>
      <c r="AX101" s="8"/>
      <c r="AY101" s="14"/>
      <c r="AZ101" s="13"/>
      <c r="BA101" s="8"/>
      <c r="BB101" s="56"/>
      <c r="BC101" s="13"/>
      <c r="BD101" s="8"/>
      <c r="BE101" s="14"/>
      <c r="BF101" s="13"/>
      <c r="BG101" s="8"/>
      <c r="BH101" s="56"/>
      <c r="BI101" s="13" t="s">
        <v>447</v>
      </c>
      <c r="BJ101" s="109" t="s">
        <v>447</v>
      </c>
      <c r="BK101" s="1"/>
      <c r="BL101" s="1"/>
      <c r="BM101" s="1"/>
      <c r="BN101" s="1"/>
      <c r="BO101" s="1"/>
      <c r="CA101" s="29"/>
      <c r="CB101" s="44" t="str">
        <f t="shared" si="11"/>
        <v/>
      </c>
      <c r="CC101" s="45" t="str">
        <f t="shared" si="12"/>
        <v/>
      </c>
      <c r="CD101" s="45" t="str">
        <f t="shared" si="13"/>
        <v/>
      </c>
      <c r="CE101" s="44" t="str">
        <f t="shared" si="14"/>
        <v/>
      </c>
      <c r="CF101" s="45" t="str">
        <f t="shared" si="15"/>
        <v/>
      </c>
      <c r="CG101" s="44" t="e">
        <f>IF(AND(#REF!="",#REF!="",#REF!="",#REF!=""),"",SUM(#REF!,#REF!,#REF!,#REF!,#REF!))</f>
        <v>#REF!</v>
      </c>
      <c r="CH101" s="45" t="str">
        <f t="shared" si="16"/>
        <v/>
      </c>
      <c r="CI101" s="44" t="str">
        <f t="shared" si="17"/>
        <v/>
      </c>
      <c r="CJ101" s="45" t="str">
        <f t="shared" si="18"/>
        <v/>
      </c>
      <c r="CK101" s="44" t="str">
        <f t="shared" si="19"/>
        <v/>
      </c>
      <c r="CL101" s="45" t="str">
        <f t="shared" si="20"/>
        <v/>
      </c>
      <c r="CM101" s="44" t="e">
        <f>IF(AND(#REF!="",#REF!="",#REF!="",#REF!=""),"",SUM(#REF!,#REF!,#REF!,#REF!,#REF!))</f>
        <v>#REF!</v>
      </c>
      <c r="CN101" s="45" t="str">
        <f t="shared" si="21"/>
        <v/>
      </c>
      <c r="CO101" s="38"/>
      <c r="CP101" s="38"/>
    </row>
    <row r="102" spans="1:94" ht="24" customHeight="1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9"/>
      <c r="AC102" s="20"/>
      <c r="AD102" s="20"/>
      <c r="AE102" s="8"/>
      <c r="AF102" s="62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8"/>
      <c r="AU102" s="8"/>
      <c r="AV102" s="56"/>
      <c r="AW102" s="60"/>
      <c r="AX102" s="8"/>
      <c r="AY102" s="14"/>
      <c r="AZ102" s="13"/>
      <c r="BA102" s="8"/>
      <c r="BB102" s="56"/>
      <c r="BC102" s="13"/>
      <c r="BD102" s="8"/>
      <c r="BE102" s="14"/>
      <c r="BF102" s="13"/>
      <c r="BG102" s="8"/>
      <c r="BH102" s="56"/>
      <c r="BI102" s="13" t="s">
        <v>447</v>
      </c>
      <c r="BJ102" s="109" t="s">
        <v>447</v>
      </c>
      <c r="BK102" s="1"/>
      <c r="BL102" s="1"/>
      <c r="BM102" s="1"/>
      <c r="BN102" s="1"/>
      <c r="BO102" s="1"/>
      <c r="CA102" s="29"/>
      <c r="CB102" s="44" t="str">
        <f t="shared" si="11"/>
        <v/>
      </c>
      <c r="CC102" s="45" t="str">
        <f t="shared" si="12"/>
        <v/>
      </c>
      <c r="CD102" s="45" t="str">
        <f t="shared" si="13"/>
        <v/>
      </c>
      <c r="CE102" s="44" t="str">
        <f t="shared" si="14"/>
        <v/>
      </c>
      <c r="CF102" s="45" t="str">
        <f t="shared" si="15"/>
        <v/>
      </c>
      <c r="CG102" s="44" t="e">
        <f>IF(AND(#REF!="",#REF!="",#REF!="",#REF!=""),"",SUM(#REF!,#REF!,#REF!,#REF!,#REF!))</f>
        <v>#REF!</v>
      </c>
      <c r="CH102" s="45" t="str">
        <f t="shared" si="16"/>
        <v/>
      </c>
      <c r="CI102" s="44" t="str">
        <f t="shared" si="17"/>
        <v/>
      </c>
      <c r="CJ102" s="45" t="str">
        <f t="shared" si="18"/>
        <v/>
      </c>
      <c r="CK102" s="44" t="str">
        <f t="shared" si="19"/>
        <v/>
      </c>
      <c r="CL102" s="45" t="str">
        <f t="shared" si="20"/>
        <v/>
      </c>
      <c r="CM102" s="44" t="e">
        <f>IF(AND(#REF!="",#REF!="",#REF!="",#REF!=""),"",SUM(#REF!,#REF!,#REF!,#REF!,#REF!))</f>
        <v>#REF!</v>
      </c>
      <c r="CN102" s="45" t="str">
        <f t="shared" si="21"/>
        <v/>
      </c>
      <c r="CO102" s="38"/>
      <c r="CP102" s="38"/>
    </row>
    <row r="103" spans="1:94" ht="24" customHeight="1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9"/>
      <c r="AC103" s="20"/>
      <c r="AD103" s="20"/>
      <c r="AE103" s="8"/>
      <c r="AF103" s="62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8"/>
      <c r="AU103" s="8"/>
      <c r="AV103" s="56"/>
      <c r="AW103" s="60"/>
      <c r="AX103" s="8"/>
      <c r="AY103" s="14"/>
      <c r="AZ103" s="13"/>
      <c r="BA103" s="8"/>
      <c r="BB103" s="56"/>
      <c r="BC103" s="13"/>
      <c r="BD103" s="8"/>
      <c r="BE103" s="14"/>
      <c r="BF103" s="13"/>
      <c r="BG103" s="8"/>
      <c r="BH103" s="56"/>
      <c r="BI103" s="13" t="s">
        <v>447</v>
      </c>
      <c r="BJ103" s="109" t="s">
        <v>447</v>
      </c>
      <c r="BK103" s="1"/>
      <c r="BL103" s="1"/>
      <c r="BM103" s="1"/>
      <c r="BN103" s="1"/>
      <c r="BO103" s="1"/>
      <c r="CA103" s="29"/>
      <c r="CB103" s="44" t="str">
        <f t="shared" si="11"/>
        <v/>
      </c>
      <c r="CC103" s="45" t="str">
        <f t="shared" si="12"/>
        <v/>
      </c>
      <c r="CD103" s="45" t="str">
        <f t="shared" si="13"/>
        <v/>
      </c>
      <c r="CE103" s="44" t="str">
        <f t="shared" si="14"/>
        <v/>
      </c>
      <c r="CF103" s="45" t="str">
        <f t="shared" si="15"/>
        <v/>
      </c>
      <c r="CG103" s="44" t="e">
        <f>IF(AND(#REF!="",#REF!="",#REF!="",#REF!=""),"",SUM(#REF!,#REF!,#REF!,#REF!,#REF!))</f>
        <v>#REF!</v>
      </c>
      <c r="CH103" s="45" t="str">
        <f t="shared" si="16"/>
        <v/>
      </c>
      <c r="CI103" s="44" t="str">
        <f t="shared" si="17"/>
        <v/>
      </c>
      <c r="CJ103" s="45" t="str">
        <f t="shared" si="18"/>
        <v/>
      </c>
      <c r="CK103" s="44" t="str">
        <f t="shared" si="19"/>
        <v/>
      </c>
      <c r="CL103" s="45" t="str">
        <f t="shared" si="20"/>
        <v/>
      </c>
      <c r="CM103" s="44" t="e">
        <f>IF(AND(#REF!="",#REF!="",#REF!="",#REF!=""),"",SUM(#REF!,#REF!,#REF!,#REF!,#REF!))</f>
        <v>#REF!</v>
      </c>
      <c r="CN103" s="45" t="str">
        <f t="shared" si="21"/>
        <v/>
      </c>
      <c r="CO103" s="38"/>
      <c r="CP103" s="38"/>
    </row>
    <row r="104" spans="1:94" ht="24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9"/>
      <c r="AC104" s="20"/>
      <c r="AD104" s="20"/>
      <c r="AE104" s="8"/>
      <c r="AF104" s="62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8"/>
      <c r="AU104" s="8"/>
      <c r="AV104" s="56"/>
      <c r="AW104" s="60"/>
      <c r="AX104" s="8"/>
      <c r="AY104" s="14"/>
      <c r="AZ104" s="13"/>
      <c r="BA104" s="8"/>
      <c r="BB104" s="56"/>
      <c r="BC104" s="13"/>
      <c r="BD104" s="8"/>
      <c r="BE104" s="14"/>
      <c r="BF104" s="13"/>
      <c r="BG104" s="8"/>
      <c r="BH104" s="56"/>
      <c r="BI104" s="13" t="s">
        <v>447</v>
      </c>
      <c r="BJ104" s="109" t="s">
        <v>447</v>
      </c>
      <c r="BK104" s="1"/>
      <c r="BL104" s="1"/>
      <c r="BM104" s="1"/>
      <c r="BN104" s="1"/>
      <c r="BO104" s="1"/>
      <c r="CA104" s="29"/>
      <c r="CB104" s="44" t="str">
        <f t="shared" si="11"/>
        <v/>
      </c>
      <c r="CC104" s="45" t="str">
        <f t="shared" si="12"/>
        <v/>
      </c>
      <c r="CD104" s="45" t="str">
        <f t="shared" si="13"/>
        <v/>
      </c>
      <c r="CE104" s="44" t="str">
        <f t="shared" si="14"/>
        <v/>
      </c>
      <c r="CF104" s="45" t="str">
        <f t="shared" si="15"/>
        <v/>
      </c>
      <c r="CG104" s="44" t="e">
        <f>IF(AND(#REF!="",#REF!="",#REF!="",#REF!=""),"",SUM(#REF!,#REF!,#REF!,#REF!,#REF!))</f>
        <v>#REF!</v>
      </c>
      <c r="CH104" s="45" t="str">
        <f t="shared" si="16"/>
        <v/>
      </c>
      <c r="CI104" s="44" t="str">
        <f t="shared" si="17"/>
        <v/>
      </c>
      <c r="CJ104" s="45" t="str">
        <f t="shared" si="18"/>
        <v/>
      </c>
      <c r="CK104" s="44" t="str">
        <f t="shared" si="19"/>
        <v/>
      </c>
      <c r="CL104" s="45" t="str">
        <f t="shared" si="20"/>
        <v/>
      </c>
      <c r="CM104" s="44" t="e">
        <f>IF(AND(#REF!="",#REF!="",#REF!="",#REF!=""),"",SUM(#REF!,#REF!,#REF!,#REF!,#REF!))</f>
        <v>#REF!</v>
      </c>
      <c r="CN104" s="45" t="str">
        <f t="shared" si="21"/>
        <v/>
      </c>
      <c r="CO104" s="38"/>
      <c r="CP104" s="38"/>
    </row>
    <row r="105" spans="1:94" ht="24" customHeight="1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9"/>
      <c r="AC105" s="20"/>
      <c r="AD105" s="20"/>
      <c r="AE105" s="8"/>
      <c r="AF105" s="62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8"/>
      <c r="AU105" s="8"/>
      <c r="AV105" s="56"/>
      <c r="AW105" s="60"/>
      <c r="AX105" s="8"/>
      <c r="AY105" s="14"/>
      <c r="AZ105" s="13"/>
      <c r="BA105" s="8"/>
      <c r="BB105" s="56"/>
      <c r="BC105" s="13"/>
      <c r="BD105" s="8"/>
      <c r="BE105" s="14"/>
      <c r="BF105" s="13"/>
      <c r="BG105" s="8"/>
      <c r="BH105" s="56"/>
      <c r="BI105" s="13" t="s">
        <v>447</v>
      </c>
      <c r="BJ105" s="109" t="s">
        <v>447</v>
      </c>
      <c r="BK105" s="1"/>
      <c r="BL105" s="1"/>
      <c r="BM105" s="1"/>
      <c r="BN105" s="1"/>
      <c r="BO105" s="1"/>
      <c r="CA105" s="29"/>
      <c r="CB105" s="44" t="str">
        <f t="shared" si="11"/>
        <v/>
      </c>
      <c r="CC105" s="45" t="str">
        <f t="shared" si="12"/>
        <v/>
      </c>
      <c r="CD105" s="45" t="str">
        <f t="shared" si="13"/>
        <v/>
      </c>
      <c r="CE105" s="44" t="str">
        <f t="shared" si="14"/>
        <v/>
      </c>
      <c r="CF105" s="45" t="str">
        <f t="shared" si="15"/>
        <v/>
      </c>
      <c r="CG105" s="44" t="e">
        <f>IF(AND(#REF!="",#REF!="",#REF!="",#REF!=""),"",SUM(#REF!,#REF!,#REF!,#REF!,#REF!))</f>
        <v>#REF!</v>
      </c>
      <c r="CH105" s="45" t="str">
        <f t="shared" si="16"/>
        <v/>
      </c>
      <c r="CI105" s="44" t="str">
        <f t="shared" si="17"/>
        <v/>
      </c>
      <c r="CJ105" s="45" t="str">
        <f t="shared" si="18"/>
        <v/>
      </c>
      <c r="CK105" s="44" t="str">
        <f t="shared" si="19"/>
        <v/>
      </c>
      <c r="CL105" s="45" t="str">
        <f t="shared" si="20"/>
        <v/>
      </c>
      <c r="CM105" s="44" t="e">
        <f>IF(AND(#REF!="",#REF!="",#REF!="",#REF!=""),"",SUM(#REF!,#REF!,#REF!,#REF!,#REF!))</f>
        <v>#REF!</v>
      </c>
      <c r="CN105" s="45" t="str">
        <f t="shared" si="21"/>
        <v/>
      </c>
      <c r="CO105" s="38"/>
      <c r="CP105" s="38"/>
    </row>
    <row r="106" spans="1:94" ht="24" customHeight="1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9"/>
      <c r="AC106" s="20"/>
      <c r="AD106" s="20"/>
      <c r="AE106" s="8"/>
      <c r="AF106" s="62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8"/>
      <c r="AU106" s="8"/>
      <c r="AV106" s="56"/>
      <c r="AW106" s="60"/>
      <c r="AX106" s="8"/>
      <c r="AY106" s="14"/>
      <c r="AZ106" s="13"/>
      <c r="BA106" s="8"/>
      <c r="BB106" s="56"/>
      <c r="BC106" s="13"/>
      <c r="BD106" s="8"/>
      <c r="BE106" s="14"/>
      <c r="BF106" s="13"/>
      <c r="BG106" s="8"/>
      <c r="BH106" s="56"/>
      <c r="BI106" s="13" t="s">
        <v>447</v>
      </c>
      <c r="BJ106" s="109" t="s">
        <v>447</v>
      </c>
      <c r="BK106" s="1"/>
      <c r="BL106" s="1"/>
      <c r="BM106" s="1"/>
      <c r="BN106" s="1"/>
      <c r="BO106" s="1"/>
      <c r="CA106" s="29"/>
      <c r="CB106" s="44" t="str">
        <f t="shared" si="11"/>
        <v/>
      </c>
      <c r="CC106" s="45" t="str">
        <f t="shared" si="12"/>
        <v/>
      </c>
      <c r="CD106" s="45" t="str">
        <f t="shared" si="13"/>
        <v/>
      </c>
      <c r="CE106" s="44" t="str">
        <f t="shared" si="14"/>
        <v/>
      </c>
      <c r="CF106" s="45" t="str">
        <f t="shared" si="15"/>
        <v/>
      </c>
      <c r="CG106" s="44" t="e">
        <f>IF(AND(#REF!="",#REF!="",#REF!="",#REF!=""),"",SUM(#REF!,#REF!,#REF!,#REF!,#REF!))</f>
        <v>#REF!</v>
      </c>
      <c r="CH106" s="45" t="str">
        <f t="shared" si="16"/>
        <v/>
      </c>
      <c r="CI106" s="44" t="str">
        <f t="shared" si="17"/>
        <v/>
      </c>
      <c r="CJ106" s="45" t="str">
        <f t="shared" si="18"/>
        <v/>
      </c>
      <c r="CK106" s="44" t="str">
        <f t="shared" si="19"/>
        <v/>
      </c>
      <c r="CL106" s="45" t="str">
        <f t="shared" si="20"/>
        <v/>
      </c>
      <c r="CM106" s="44" t="e">
        <f>IF(AND(#REF!="",#REF!="",#REF!="",#REF!=""),"",SUM(#REF!,#REF!,#REF!,#REF!,#REF!))</f>
        <v>#REF!</v>
      </c>
      <c r="CN106" s="45" t="str">
        <f t="shared" si="21"/>
        <v/>
      </c>
      <c r="CO106" s="38"/>
      <c r="CP106" s="38"/>
    </row>
    <row r="107" spans="1:94" ht="24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9"/>
      <c r="AC107" s="20"/>
      <c r="AD107" s="20"/>
      <c r="AE107" s="8"/>
      <c r="AF107" s="62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8"/>
      <c r="AU107" s="8"/>
      <c r="AV107" s="56"/>
      <c r="AW107" s="60"/>
      <c r="AX107" s="8"/>
      <c r="AY107" s="14"/>
      <c r="AZ107" s="13"/>
      <c r="BA107" s="8"/>
      <c r="BB107" s="56"/>
      <c r="BC107" s="13"/>
      <c r="BD107" s="8"/>
      <c r="BE107" s="14"/>
      <c r="BF107" s="13"/>
      <c r="BG107" s="8"/>
      <c r="BH107" s="56"/>
      <c r="BI107" s="13" t="s">
        <v>447</v>
      </c>
      <c r="BJ107" s="109" t="s">
        <v>447</v>
      </c>
      <c r="BK107" s="1"/>
      <c r="BL107" s="1"/>
      <c r="BM107" s="1"/>
      <c r="BN107" s="1"/>
      <c r="BO107" s="1"/>
      <c r="CA107" s="29"/>
      <c r="CB107" s="44" t="str">
        <f t="shared" si="11"/>
        <v/>
      </c>
      <c r="CC107" s="45" t="str">
        <f t="shared" si="12"/>
        <v/>
      </c>
      <c r="CD107" s="45" t="str">
        <f t="shared" si="13"/>
        <v/>
      </c>
      <c r="CE107" s="44" t="str">
        <f t="shared" si="14"/>
        <v/>
      </c>
      <c r="CF107" s="45" t="str">
        <f t="shared" si="15"/>
        <v/>
      </c>
      <c r="CG107" s="44" t="e">
        <f>IF(AND(#REF!="",#REF!="",#REF!="",#REF!=""),"",SUM(#REF!,#REF!,#REF!,#REF!,#REF!))</f>
        <v>#REF!</v>
      </c>
      <c r="CH107" s="45" t="str">
        <f t="shared" si="16"/>
        <v/>
      </c>
      <c r="CI107" s="44" t="str">
        <f t="shared" si="17"/>
        <v/>
      </c>
      <c r="CJ107" s="45" t="str">
        <f t="shared" si="18"/>
        <v/>
      </c>
      <c r="CK107" s="44" t="str">
        <f t="shared" si="19"/>
        <v/>
      </c>
      <c r="CL107" s="45" t="str">
        <f t="shared" si="20"/>
        <v/>
      </c>
      <c r="CM107" s="44" t="e">
        <f>IF(AND(#REF!="",#REF!="",#REF!="",#REF!=""),"",SUM(#REF!,#REF!,#REF!,#REF!,#REF!))</f>
        <v>#REF!</v>
      </c>
      <c r="CN107" s="45" t="str">
        <f t="shared" si="21"/>
        <v/>
      </c>
      <c r="CO107" s="38"/>
      <c r="CP107" s="38"/>
    </row>
    <row r="108" spans="1:94" ht="24" customHeight="1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9"/>
      <c r="AC108" s="20"/>
      <c r="AD108" s="20"/>
      <c r="AE108" s="8"/>
      <c r="AF108" s="62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8"/>
      <c r="AU108" s="8"/>
      <c r="AV108" s="56"/>
      <c r="AW108" s="60"/>
      <c r="AX108" s="8"/>
      <c r="AY108" s="14"/>
      <c r="AZ108" s="13"/>
      <c r="BA108" s="8"/>
      <c r="BB108" s="56"/>
      <c r="BC108" s="13"/>
      <c r="BD108" s="8"/>
      <c r="BE108" s="14"/>
      <c r="BF108" s="13"/>
      <c r="BG108" s="8"/>
      <c r="BH108" s="56"/>
      <c r="BI108" s="13" t="s">
        <v>447</v>
      </c>
      <c r="BJ108" s="109" t="s">
        <v>447</v>
      </c>
      <c r="BK108" s="1"/>
      <c r="BL108" s="1"/>
      <c r="BM108" s="1"/>
      <c r="BN108" s="1"/>
      <c r="BO108" s="1"/>
      <c r="CA108" s="29"/>
      <c r="CB108" s="44" t="str">
        <f t="shared" si="11"/>
        <v/>
      </c>
      <c r="CC108" s="45" t="str">
        <f t="shared" si="12"/>
        <v/>
      </c>
      <c r="CD108" s="45" t="str">
        <f t="shared" si="13"/>
        <v/>
      </c>
      <c r="CE108" s="44" t="str">
        <f t="shared" si="14"/>
        <v/>
      </c>
      <c r="CF108" s="45" t="str">
        <f t="shared" si="15"/>
        <v/>
      </c>
      <c r="CG108" s="44" t="e">
        <f>IF(AND(#REF!="",#REF!="",#REF!="",#REF!=""),"",SUM(#REF!,#REF!,#REF!,#REF!,#REF!))</f>
        <v>#REF!</v>
      </c>
      <c r="CH108" s="45" t="str">
        <f t="shared" si="16"/>
        <v/>
      </c>
      <c r="CI108" s="44" t="str">
        <f t="shared" si="17"/>
        <v/>
      </c>
      <c r="CJ108" s="45" t="str">
        <f t="shared" si="18"/>
        <v/>
      </c>
      <c r="CK108" s="44" t="str">
        <f t="shared" si="19"/>
        <v/>
      </c>
      <c r="CL108" s="45" t="str">
        <f t="shared" si="20"/>
        <v/>
      </c>
      <c r="CM108" s="44" t="e">
        <f>IF(AND(#REF!="",#REF!="",#REF!="",#REF!=""),"",SUM(#REF!,#REF!,#REF!,#REF!,#REF!))</f>
        <v>#REF!</v>
      </c>
      <c r="CN108" s="45" t="str">
        <f t="shared" si="21"/>
        <v/>
      </c>
      <c r="CO108" s="38"/>
      <c r="CP108" s="38"/>
    </row>
    <row r="109" spans="1:94" ht="24" customHeight="1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9"/>
      <c r="AC109" s="20"/>
      <c r="AD109" s="20"/>
      <c r="AE109" s="8"/>
      <c r="AF109" s="62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8"/>
      <c r="AU109" s="8"/>
      <c r="AV109" s="56"/>
      <c r="AW109" s="60"/>
      <c r="AX109" s="8"/>
      <c r="AY109" s="14"/>
      <c r="AZ109" s="13"/>
      <c r="BA109" s="8"/>
      <c r="BB109" s="56"/>
      <c r="BC109" s="13"/>
      <c r="BD109" s="8"/>
      <c r="BE109" s="14"/>
      <c r="BF109" s="13"/>
      <c r="BG109" s="8"/>
      <c r="BH109" s="56"/>
      <c r="BI109" s="13" t="s">
        <v>447</v>
      </c>
      <c r="BJ109" s="109" t="s">
        <v>447</v>
      </c>
      <c r="BK109" s="1"/>
      <c r="BL109" s="1"/>
      <c r="BM109" s="1"/>
      <c r="BN109" s="1"/>
      <c r="BO109" s="1"/>
      <c r="CA109" s="29"/>
      <c r="CB109" s="44" t="str">
        <f t="shared" si="11"/>
        <v/>
      </c>
      <c r="CC109" s="45" t="str">
        <f t="shared" si="12"/>
        <v/>
      </c>
      <c r="CD109" s="45" t="str">
        <f t="shared" si="13"/>
        <v/>
      </c>
      <c r="CE109" s="44" t="str">
        <f t="shared" si="14"/>
        <v/>
      </c>
      <c r="CF109" s="45" t="str">
        <f t="shared" si="15"/>
        <v/>
      </c>
      <c r="CG109" s="44" t="e">
        <f>IF(AND(#REF!="",#REF!="",#REF!="",#REF!=""),"",SUM(#REF!,#REF!,#REF!,#REF!,#REF!))</f>
        <v>#REF!</v>
      </c>
      <c r="CH109" s="45" t="str">
        <f t="shared" si="16"/>
        <v/>
      </c>
      <c r="CI109" s="44" t="str">
        <f t="shared" si="17"/>
        <v/>
      </c>
      <c r="CJ109" s="45" t="str">
        <f t="shared" si="18"/>
        <v/>
      </c>
      <c r="CK109" s="44" t="str">
        <f t="shared" si="19"/>
        <v/>
      </c>
      <c r="CL109" s="45" t="str">
        <f t="shared" si="20"/>
        <v/>
      </c>
      <c r="CM109" s="44" t="e">
        <f>IF(AND(#REF!="",#REF!="",#REF!="",#REF!=""),"",SUM(#REF!,#REF!,#REF!,#REF!,#REF!))</f>
        <v>#REF!</v>
      </c>
      <c r="CN109" s="45" t="str">
        <f t="shared" si="21"/>
        <v/>
      </c>
      <c r="CO109" s="38"/>
      <c r="CP109" s="38"/>
    </row>
    <row r="110" spans="1:94" ht="24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9"/>
      <c r="AC110" s="20"/>
      <c r="AD110" s="20"/>
      <c r="AE110" s="8"/>
      <c r="AF110" s="62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8"/>
      <c r="AU110" s="8"/>
      <c r="AV110" s="56"/>
      <c r="AW110" s="60"/>
      <c r="AX110" s="8"/>
      <c r="AY110" s="14"/>
      <c r="AZ110" s="13"/>
      <c r="BA110" s="8"/>
      <c r="BB110" s="56"/>
      <c r="BC110" s="13"/>
      <c r="BD110" s="8"/>
      <c r="BE110" s="14"/>
      <c r="BF110" s="13"/>
      <c r="BG110" s="8"/>
      <c r="BH110" s="56"/>
      <c r="BI110" s="13" t="s">
        <v>447</v>
      </c>
      <c r="BJ110" s="109" t="s">
        <v>447</v>
      </c>
      <c r="BK110" s="1"/>
      <c r="BL110" s="1"/>
      <c r="BM110" s="1"/>
      <c r="BN110" s="1"/>
      <c r="BO110" s="1"/>
      <c r="CA110" s="29"/>
      <c r="CB110" s="44" t="str">
        <f t="shared" si="11"/>
        <v/>
      </c>
      <c r="CC110" s="45" t="str">
        <f t="shared" si="12"/>
        <v/>
      </c>
      <c r="CD110" s="45" t="str">
        <f t="shared" si="13"/>
        <v/>
      </c>
      <c r="CE110" s="44" t="str">
        <f t="shared" si="14"/>
        <v/>
      </c>
      <c r="CF110" s="45" t="str">
        <f t="shared" si="15"/>
        <v/>
      </c>
      <c r="CG110" s="44" t="e">
        <f>IF(AND(#REF!="",#REF!="",#REF!="",#REF!=""),"",SUM(#REF!,#REF!,#REF!,#REF!,#REF!))</f>
        <v>#REF!</v>
      </c>
      <c r="CH110" s="45" t="str">
        <f t="shared" si="16"/>
        <v/>
      </c>
      <c r="CI110" s="44" t="str">
        <f t="shared" si="17"/>
        <v/>
      </c>
      <c r="CJ110" s="45" t="str">
        <f t="shared" si="18"/>
        <v/>
      </c>
      <c r="CK110" s="44" t="str">
        <f t="shared" si="19"/>
        <v/>
      </c>
      <c r="CL110" s="45" t="str">
        <f t="shared" si="20"/>
        <v/>
      </c>
      <c r="CM110" s="44" t="e">
        <f>IF(AND(#REF!="",#REF!="",#REF!="",#REF!=""),"",SUM(#REF!,#REF!,#REF!,#REF!,#REF!))</f>
        <v>#REF!</v>
      </c>
      <c r="CN110" s="45" t="str">
        <f t="shared" si="21"/>
        <v/>
      </c>
      <c r="CO110" s="38"/>
      <c r="CP110" s="38"/>
    </row>
    <row r="111" spans="1:94" ht="24" customHeight="1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9"/>
      <c r="AC111" s="20"/>
      <c r="AD111" s="20"/>
      <c r="AE111" s="8"/>
      <c r="AF111" s="62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8"/>
      <c r="AU111" s="8"/>
      <c r="AV111" s="56"/>
      <c r="AW111" s="60"/>
      <c r="AX111" s="8"/>
      <c r="AY111" s="14"/>
      <c r="AZ111" s="13"/>
      <c r="BA111" s="8"/>
      <c r="BB111" s="56"/>
      <c r="BC111" s="13"/>
      <c r="BD111" s="8"/>
      <c r="BE111" s="14"/>
      <c r="BF111" s="13"/>
      <c r="BG111" s="8"/>
      <c r="BH111" s="56"/>
      <c r="BI111" s="13" t="s">
        <v>447</v>
      </c>
      <c r="BJ111" s="109" t="s">
        <v>447</v>
      </c>
      <c r="BK111" s="1"/>
      <c r="BL111" s="1"/>
      <c r="BM111" s="1"/>
      <c r="BN111" s="1"/>
      <c r="BO111" s="1"/>
      <c r="CA111" s="29"/>
      <c r="CB111" s="44" t="str">
        <f t="shared" si="11"/>
        <v/>
      </c>
      <c r="CC111" s="45" t="str">
        <f t="shared" si="12"/>
        <v/>
      </c>
      <c r="CD111" s="45" t="str">
        <f t="shared" si="13"/>
        <v/>
      </c>
      <c r="CE111" s="44" t="str">
        <f t="shared" si="14"/>
        <v/>
      </c>
      <c r="CF111" s="45" t="str">
        <f t="shared" si="15"/>
        <v/>
      </c>
      <c r="CG111" s="44" t="e">
        <f>IF(AND(#REF!="",#REF!="",#REF!="",#REF!=""),"",SUM(#REF!,#REF!,#REF!,#REF!,#REF!))</f>
        <v>#REF!</v>
      </c>
      <c r="CH111" s="45" t="str">
        <f t="shared" si="16"/>
        <v/>
      </c>
      <c r="CI111" s="44" t="str">
        <f t="shared" si="17"/>
        <v/>
      </c>
      <c r="CJ111" s="45" t="str">
        <f t="shared" si="18"/>
        <v/>
      </c>
      <c r="CK111" s="44" t="str">
        <f t="shared" si="19"/>
        <v/>
      </c>
      <c r="CL111" s="45" t="str">
        <f t="shared" si="20"/>
        <v/>
      </c>
      <c r="CM111" s="44" t="e">
        <f>IF(AND(#REF!="",#REF!="",#REF!="",#REF!=""),"",SUM(#REF!,#REF!,#REF!,#REF!,#REF!))</f>
        <v>#REF!</v>
      </c>
      <c r="CN111" s="45" t="str">
        <f t="shared" si="21"/>
        <v/>
      </c>
      <c r="CO111" s="38"/>
      <c r="CP111" s="38"/>
    </row>
    <row r="112" spans="1:94" ht="24" customHeight="1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9"/>
      <c r="AC112" s="20"/>
      <c r="AD112" s="20"/>
      <c r="AE112" s="8"/>
      <c r="AF112" s="62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8"/>
      <c r="AU112" s="8"/>
      <c r="AV112" s="56"/>
      <c r="AW112" s="60"/>
      <c r="AX112" s="8"/>
      <c r="AY112" s="14"/>
      <c r="AZ112" s="13"/>
      <c r="BA112" s="8"/>
      <c r="BB112" s="56"/>
      <c r="BC112" s="13"/>
      <c r="BD112" s="8"/>
      <c r="BE112" s="14"/>
      <c r="BF112" s="13"/>
      <c r="BG112" s="8"/>
      <c r="BH112" s="56"/>
      <c r="BI112" s="13" t="s">
        <v>447</v>
      </c>
      <c r="BJ112" s="109" t="s">
        <v>447</v>
      </c>
      <c r="BK112" s="1"/>
      <c r="BL112" s="1"/>
      <c r="BM112" s="1"/>
      <c r="BN112" s="1"/>
      <c r="BO112" s="1"/>
      <c r="CA112" s="29"/>
      <c r="CB112" s="44" t="str">
        <f t="shared" si="11"/>
        <v/>
      </c>
      <c r="CC112" s="45" t="str">
        <f t="shared" si="12"/>
        <v/>
      </c>
      <c r="CD112" s="45" t="str">
        <f t="shared" si="13"/>
        <v/>
      </c>
      <c r="CE112" s="44" t="str">
        <f t="shared" si="14"/>
        <v/>
      </c>
      <c r="CF112" s="45" t="str">
        <f t="shared" si="15"/>
        <v/>
      </c>
      <c r="CG112" s="44" t="e">
        <f>IF(AND(#REF!="",#REF!="",#REF!="",#REF!=""),"",SUM(#REF!,#REF!,#REF!,#REF!,#REF!))</f>
        <v>#REF!</v>
      </c>
      <c r="CH112" s="45" t="str">
        <f t="shared" si="16"/>
        <v/>
      </c>
      <c r="CI112" s="44" t="str">
        <f t="shared" si="17"/>
        <v/>
      </c>
      <c r="CJ112" s="45" t="str">
        <f t="shared" si="18"/>
        <v/>
      </c>
      <c r="CK112" s="44" t="str">
        <f t="shared" si="19"/>
        <v/>
      </c>
      <c r="CL112" s="45" t="str">
        <f t="shared" si="20"/>
        <v/>
      </c>
      <c r="CM112" s="44" t="e">
        <f>IF(AND(#REF!="",#REF!="",#REF!="",#REF!=""),"",SUM(#REF!,#REF!,#REF!,#REF!,#REF!))</f>
        <v>#REF!</v>
      </c>
      <c r="CN112" s="45" t="str">
        <f t="shared" si="21"/>
        <v/>
      </c>
      <c r="CO112" s="38"/>
      <c r="CP112" s="38"/>
    </row>
    <row r="113" spans="1:94" ht="24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9"/>
      <c r="AC113" s="20"/>
      <c r="AD113" s="20"/>
      <c r="AE113" s="8"/>
      <c r="AF113" s="62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8"/>
      <c r="AU113" s="8"/>
      <c r="AV113" s="56"/>
      <c r="AW113" s="60"/>
      <c r="AX113" s="8"/>
      <c r="AY113" s="14"/>
      <c r="AZ113" s="13"/>
      <c r="BA113" s="8"/>
      <c r="BB113" s="56"/>
      <c r="BC113" s="13"/>
      <c r="BD113" s="8"/>
      <c r="BE113" s="14"/>
      <c r="BF113" s="13"/>
      <c r="BG113" s="8"/>
      <c r="BH113" s="56"/>
      <c r="BI113" s="13" t="s">
        <v>447</v>
      </c>
      <c r="BJ113" s="109" t="s">
        <v>447</v>
      </c>
      <c r="BK113" s="1"/>
      <c r="BL113" s="1"/>
      <c r="BM113" s="1"/>
      <c r="BN113" s="1"/>
      <c r="BO113" s="1"/>
      <c r="CA113" s="29"/>
      <c r="CB113" s="44" t="str">
        <f t="shared" si="11"/>
        <v/>
      </c>
      <c r="CC113" s="45" t="str">
        <f t="shared" si="12"/>
        <v/>
      </c>
      <c r="CD113" s="45" t="str">
        <f t="shared" si="13"/>
        <v/>
      </c>
      <c r="CE113" s="44" t="str">
        <f t="shared" si="14"/>
        <v/>
      </c>
      <c r="CF113" s="45" t="str">
        <f t="shared" si="15"/>
        <v/>
      </c>
      <c r="CG113" s="44" t="e">
        <f>IF(AND(#REF!="",#REF!="",#REF!="",#REF!=""),"",SUM(#REF!,#REF!,#REF!,#REF!,#REF!))</f>
        <v>#REF!</v>
      </c>
      <c r="CH113" s="45" t="str">
        <f t="shared" si="16"/>
        <v/>
      </c>
      <c r="CI113" s="44" t="str">
        <f t="shared" si="17"/>
        <v/>
      </c>
      <c r="CJ113" s="45" t="str">
        <f t="shared" si="18"/>
        <v/>
      </c>
      <c r="CK113" s="44" t="str">
        <f t="shared" si="19"/>
        <v/>
      </c>
      <c r="CL113" s="45" t="str">
        <f t="shared" si="20"/>
        <v/>
      </c>
      <c r="CM113" s="44" t="e">
        <f>IF(AND(#REF!="",#REF!="",#REF!="",#REF!=""),"",SUM(#REF!,#REF!,#REF!,#REF!,#REF!))</f>
        <v>#REF!</v>
      </c>
      <c r="CN113" s="45" t="str">
        <f t="shared" si="21"/>
        <v/>
      </c>
      <c r="CO113" s="38"/>
      <c r="CP113" s="38"/>
    </row>
    <row r="114" spans="1:94" ht="24" customHeight="1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9"/>
      <c r="AC114" s="20"/>
      <c r="AD114" s="20"/>
      <c r="AE114" s="8"/>
      <c r="AF114" s="62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8"/>
      <c r="AU114" s="8"/>
      <c r="AV114" s="56"/>
      <c r="AW114" s="60"/>
      <c r="AX114" s="8"/>
      <c r="AY114" s="14"/>
      <c r="AZ114" s="13"/>
      <c r="BA114" s="8"/>
      <c r="BB114" s="56"/>
      <c r="BC114" s="13"/>
      <c r="BD114" s="8"/>
      <c r="BE114" s="14"/>
      <c r="BF114" s="13"/>
      <c r="BG114" s="8"/>
      <c r="BH114" s="56"/>
      <c r="BI114" s="13" t="s">
        <v>447</v>
      </c>
      <c r="BJ114" s="109" t="s">
        <v>447</v>
      </c>
      <c r="BK114" s="1"/>
      <c r="BL114" s="1"/>
      <c r="BM114" s="1"/>
      <c r="BN114" s="1"/>
      <c r="BO114" s="1"/>
      <c r="CA114" s="29"/>
      <c r="CB114" s="44" t="str">
        <f t="shared" si="11"/>
        <v/>
      </c>
      <c r="CC114" s="45" t="str">
        <f t="shared" si="12"/>
        <v/>
      </c>
      <c r="CD114" s="45" t="str">
        <f t="shared" si="13"/>
        <v/>
      </c>
      <c r="CE114" s="44" t="str">
        <f t="shared" si="14"/>
        <v/>
      </c>
      <c r="CF114" s="45" t="str">
        <f t="shared" si="15"/>
        <v/>
      </c>
      <c r="CG114" s="44" t="e">
        <f>IF(AND(#REF!="",#REF!="",#REF!="",#REF!=""),"",SUM(#REF!,#REF!,#REF!,#REF!,#REF!))</f>
        <v>#REF!</v>
      </c>
      <c r="CH114" s="45" t="str">
        <f t="shared" si="16"/>
        <v/>
      </c>
      <c r="CI114" s="44" t="str">
        <f t="shared" si="17"/>
        <v/>
      </c>
      <c r="CJ114" s="45" t="str">
        <f t="shared" si="18"/>
        <v/>
      </c>
      <c r="CK114" s="44" t="str">
        <f t="shared" si="19"/>
        <v/>
      </c>
      <c r="CL114" s="45" t="str">
        <f t="shared" si="20"/>
        <v/>
      </c>
      <c r="CM114" s="44" t="e">
        <f>IF(AND(#REF!="",#REF!="",#REF!="",#REF!=""),"",SUM(#REF!,#REF!,#REF!,#REF!,#REF!))</f>
        <v>#REF!</v>
      </c>
      <c r="CN114" s="45" t="str">
        <f t="shared" si="21"/>
        <v/>
      </c>
      <c r="CO114" s="38"/>
      <c r="CP114" s="38"/>
    </row>
    <row r="115" spans="1:94" ht="24" customHeight="1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9"/>
      <c r="AC115" s="20"/>
      <c r="AD115" s="20"/>
      <c r="AE115" s="8"/>
      <c r="AF115" s="62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8"/>
      <c r="AU115" s="8"/>
      <c r="AV115" s="56"/>
      <c r="AW115" s="60"/>
      <c r="AX115" s="8"/>
      <c r="AY115" s="14"/>
      <c r="AZ115" s="13"/>
      <c r="BA115" s="8"/>
      <c r="BB115" s="56"/>
      <c r="BC115" s="13"/>
      <c r="BD115" s="8"/>
      <c r="BE115" s="14"/>
      <c r="BF115" s="13"/>
      <c r="BG115" s="8"/>
      <c r="BH115" s="56"/>
      <c r="BI115" s="13" t="s">
        <v>447</v>
      </c>
      <c r="BJ115" s="109" t="s">
        <v>447</v>
      </c>
      <c r="BK115" s="1"/>
      <c r="BL115" s="1"/>
      <c r="BM115" s="1"/>
      <c r="BN115" s="1"/>
      <c r="BO115" s="1"/>
      <c r="CA115" s="29"/>
      <c r="CB115" s="44" t="str">
        <f t="shared" si="11"/>
        <v/>
      </c>
      <c r="CC115" s="45" t="str">
        <f t="shared" si="12"/>
        <v/>
      </c>
      <c r="CD115" s="45" t="str">
        <f t="shared" si="13"/>
        <v/>
      </c>
      <c r="CE115" s="44" t="str">
        <f t="shared" si="14"/>
        <v/>
      </c>
      <c r="CF115" s="45" t="str">
        <f t="shared" si="15"/>
        <v/>
      </c>
      <c r="CG115" s="44" t="e">
        <f>IF(AND(#REF!="",#REF!="",#REF!="",#REF!=""),"",SUM(#REF!,#REF!,#REF!,#REF!,#REF!))</f>
        <v>#REF!</v>
      </c>
      <c r="CH115" s="45" t="str">
        <f t="shared" si="16"/>
        <v/>
      </c>
      <c r="CI115" s="44" t="str">
        <f t="shared" si="17"/>
        <v/>
      </c>
      <c r="CJ115" s="45" t="str">
        <f t="shared" si="18"/>
        <v/>
      </c>
      <c r="CK115" s="44" t="str">
        <f t="shared" si="19"/>
        <v/>
      </c>
      <c r="CL115" s="45" t="str">
        <f t="shared" si="20"/>
        <v/>
      </c>
      <c r="CM115" s="44" t="e">
        <f>IF(AND(#REF!="",#REF!="",#REF!="",#REF!=""),"",SUM(#REF!,#REF!,#REF!,#REF!,#REF!))</f>
        <v>#REF!</v>
      </c>
      <c r="CN115" s="45" t="str">
        <f t="shared" si="21"/>
        <v/>
      </c>
      <c r="CO115" s="38"/>
      <c r="CP115" s="38"/>
    </row>
    <row r="116" spans="1:94" ht="24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9"/>
      <c r="AC116" s="20"/>
      <c r="AD116" s="20"/>
      <c r="AE116" s="8"/>
      <c r="AF116" s="62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8"/>
      <c r="AU116" s="8"/>
      <c r="AV116" s="56"/>
      <c r="AW116" s="60"/>
      <c r="AX116" s="8"/>
      <c r="AY116" s="14"/>
      <c r="AZ116" s="13"/>
      <c r="BA116" s="8"/>
      <c r="BB116" s="56"/>
      <c r="BC116" s="13"/>
      <c r="BD116" s="8"/>
      <c r="BE116" s="14"/>
      <c r="BF116" s="13"/>
      <c r="BG116" s="8"/>
      <c r="BH116" s="56"/>
      <c r="BI116" s="13" t="s">
        <v>447</v>
      </c>
      <c r="BJ116" s="109" t="s">
        <v>447</v>
      </c>
      <c r="BK116" s="1"/>
      <c r="BL116" s="1"/>
      <c r="BM116" s="1"/>
      <c r="BN116" s="1"/>
      <c r="BO116" s="1"/>
      <c r="CA116" s="29"/>
      <c r="CB116" s="44" t="str">
        <f t="shared" si="11"/>
        <v/>
      </c>
      <c r="CC116" s="45" t="str">
        <f t="shared" si="12"/>
        <v/>
      </c>
      <c r="CD116" s="45" t="str">
        <f t="shared" si="13"/>
        <v/>
      </c>
      <c r="CE116" s="44" t="str">
        <f t="shared" si="14"/>
        <v/>
      </c>
      <c r="CF116" s="45" t="str">
        <f t="shared" si="15"/>
        <v/>
      </c>
      <c r="CG116" s="44" t="e">
        <f>IF(AND(#REF!="",#REF!="",#REF!="",#REF!=""),"",SUM(#REF!,#REF!,#REF!,#REF!,#REF!))</f>
        <v>#REF!</v>
      </c>
      <c r="CH116" s="45" t="str">
        <f t="shared" si="16"/>
        <v/>
      </c>
      <c r="CI116" s="44" t="str">
        <f t="shared" si="17"/>
        <v/>
      </c>
      <c r="CJ116" s="45" t="str">
        <f t="shared" si="18"/>
        <v/>
      </c>
      <c r="CK116" s="44" t="str">
        <f t="shared" si="19"/>
        <v/>
      </c>
      <c r="CL116" s="45" t="str">
        <f t="shared" si="20"/>
        <v/>
      </c>
      <c r="CM116" s="44" t="e">
        <f>IF(AND(#REF!="",#REF!="",#REF!="",#REF!=""),"",SUM(#REF!,#REF!,#REF!,#REF!,#REF!))</f>
        <v>#REF!</v>
      </c>
      <c r="CN116" s="45" t="str">
        <f t="shared" si="21"/>
        <v/>
      </c>
      <c r="CO116" s="38"/>
      <c r="CP116" s="38"/>
    </row>
    <row r="117" spans="1:94" ht="24" customHeight="1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9"/>
      <c r="AC117" s="20"/>
      <c r="AD117" s="20"/>
      <c r="AE117" s="8"/>
      <c r="AF117" s="62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8"/>
      <c r="AU117" s="8"/>
      <c r="AV117" s="56"/>
      <c r="AW117" s="60"/>
      <c r="AX117" s="8"/>
      <c r="AY117" s="14"/>
      <c r="AZ117" s="13"/>
      <c r="BA117" s="8"/>
      <c r="BB117" s="56"/>
      <c r="BC117" s="13"/>
      <c r="BD117" s="8"/>
      <c r="BE117" s="14"/>
      <c r="BF117" s="13"/>
      <c r="BG117" s="8"/>
      <c r="BH117" s="56"/>
      <c r="BI117" s="13" t="s">
        <v>447</v>
      </c>
      <c r="BJ117" s="109" t="s">
        <v>447</v>
      </c>
      <c r="BK117" s="1"/>
      <c r="BL117" s="1"/>
      <c r="BM117" s="1"/>
      <c r="BN117" s="1"/>
      <c r="BO117" s="1"/>
      <c r="CA117" s="29"/>
      <c r="CB117" s="44" t="str">
        <f t="shared" si="11"/>
        <v/>
      </c>
      <c r="CC117" s="45" t="str">
        <f t="shared" si="12"/>
        <v/>
      </c>
      <c r="CD117" s="45" t="str">
        <f t="shared" si="13"/>
        <v/>
      </c>
      <c r="CE117" s="44" t="str">
        <f t="shared" si="14"/>
        <v/>
      </c>
      <c r="CF117" s="45" t="str">
        <f t="shared" si="15"/>
        <v/>
      </c>
      <c r="CG117" s="44" t="e">
        <f>IF(AND(#REF!="",#REF!="",#REF!="",#REF!=""),"",SUM(#REF!,#REF!,#REF!,#REF!,#REF!))</f>
        <v>#REF!</v>
      </c>
      <c r="CH117" s="45" t="str">
        <f t="shared" si="16"/>
        <v/>
      </c>
      <c r="CI117" s="44" t="str">
        <f t="shared" si="17"/>
        <v/>
      </c>
      <c r="CJ117" s="45" t="str">
        <f t="shared" si="18"/>
        <v/>
      </c>
      <c r="CK117" s="44" t="str">
        <f t="shared" si="19"/>
        <v/>
      </c>
      <c r="CL117" s="45" t="str">
        <f t="shared" si="20"/>
        <v/>
      </c>
      <c r="CM117" s="44" t="e">
        <f>IF(AND(#REF!="",#REF!="",#REF!="",#REF!=""),"",SUM(#REF!,#REF!,#REF!,#REF!,#REF!))</f>
        <v>#REF!</v>
      </c>
      <c r="CN117" s="45" t="str">
        <f t="shared" si="21"/>
        <v/>
      </c>
      <c r="CO117" s="38"/>
      <c r="CP117" s="38"/>
    </row>
    <row r="118" spans="1:94" ht="24" customHeight="1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9"/>
      <c r="AC118" s="20"/>
      <c r="AD118" s="20"/>
      <c r="AE118" s="8"/>
      <c r="AF118" s="62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8"/>
      <c r="AU118" s="8"/>
      <c r="AV118" s="56"/>
      <c r="AW118" s="60"/>
      <c r="AX118" s="8"/>
      <c r="AY118" s="14"/>
      <c r="AZ118" s="13"/>
      <c r="BA118" s="8"/>
      <c r="BB118" s="56"/>
      <c r="BC118" s="13"/>
      <c r="BD118" s="8"/>
      <c r="BE118" s="14"/>
      <c r="BF118" s="13"/>
      <c r="BG118" s="8"/>
      <c r="BH118" s="56"/>
      <c r="BI118" s="13" t="s">
        <v>447</v>
      </c>
      <c r="BJ118" s="109" t="s">
        <v>447</v>
      </c>
      <c r="BK118" s="1"/>
      <c r="BL118" s="1"/>
      <c r="BM118" s="1"/>
      <c r="BN118" s="1"/>
      <c r="BO118" s="1"/>
      <c r="CA118" s="29"/>
      <c r="CB118" s="44" t="str">
        <f t="shared" si="11"/>
        <v/>
      </c>
      <c r="CC118" s="45" t="str">
        <f t="shared" si="12"/>
        <v/>
      </c>
      <c r="CD118" s="45" t="str">
        <f t="shared" si="13"/>
        <v/>
      </c>
      <c r="CE118" s="44" t="str">
        <f t="shared" si="14"/>
        <v/>
      </c>
      <c r="CF118" s="45" t="str">
        <f t="shared" si="15"/>
        <v/>
      </c>
      <c r="CG118" s="44" t="e">
        <f>IF(AND(#REF!="",#REF!="",#REF!="",#REF!=""),"",SUM(#REF!,#REF!,#REF!,#REF!,#REF!))</f>
        <v>#REF!</v>
      </c>
      <c r="CH118" s="45" t="str">
        <f t="shared" si="16"/>
        <v/>
      </c>
      <c r="CI118" s="44" t="str">
        <f t="shared" si="17"/>
        <v/>
      </c>
      <c r="CJ118" s="45" t="str">
        <f t="shared" si="18"/>
        <v/>
      </c>
      <c r="CK118" s="44" t="str">
        <f t="shared" si="19"/>
        <v/>
      </c>
      <c r="CL118" s="45" t="str">
        <f t="shared" si="20"/>
        <v/>
      </c>
      <c r="CM118" s="44" t="e">
        <f>IF(AND(#REF!="",#REF!="",#REF!="",#REF!=""),"",SUM(#REF!,#REF!,#REF!,#REF!,#REF!))</f>
        <v>#REF!</v>
      </c>
      <c r="CN118" s="45" t="str">
        <f t="shared" si="21"/>
        <v/>
      </c>
      <c r="CO118" s="38"/>
      <c r="CP118" s="38"/>
    </row>
    <row r="119" spans="1:94" ht="24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9"/>
      <c r="AC119" s="20"/>
      <c r="AD119" s="20"/>
      <c r="AE119" s="8"/>
      <c r="AF119" s="62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8"/>
      <c r="AU119" s="8"/>
      <c r="AV119" s="56"/>
      <c r="AW119" s="60"/>
      <c r="AX119" s="8"/>
      <c r="AY119" s="14"/>
      <c r="AZ119" s="13"/>
      <c r="BA119" s="8"/>
      <c r="BB119" s="56"/>
      <c r="BC119" s="13"/>
      <c r="BD119" s="8"/>
      <c r="BE119" s="14"/>
      <c r="BF119" s="13"/>
      <c r="BG119" s="8"/>
      <c r="BH119" s="56"/>
      <c r="BI119" s="13" t="s">
        <v>447</v>
      </c>
      <c r="BJ119" s="109" t="s">
        <v>447</v>
      </c>
      <c r="BK119" s="1"/>
      <c r="BL119" s="1"/>
      <c r="BM119" s="1"/>
      <c r="BN119" s="1"/>
      <c r="BO119" s="1"/>
      <c r="CA119" s="29"/>
      <c r="CB119" s="44" t="str">
        <f t="shared" si="11"/>
        <v/>
      </c>
      <c r="CC119" s="45" t="str">
        <f t="shared" si="12"/>
        <v/>
      </c>
      <c r="CD119" s="45" t="str">
        <f t="shared" si="13"/>
        <v/>
      </c>
      <c r="CE119" s="44" t="str">
        <f t="shared" si="14"/>
        <v/>
      </c>
      <c r="CF119" s="45" t="str">
        <f t="shared" si="15"/>
        <v/>
      </c>
      <c r="CG119" s="44" t="e">
        <f>IF(AND(#REF!="",#REF!="",#REF!="",#REF!=""),"",SUM(#REF!,#REF!,#REF!,#REF!,#REF!))</f>
        <v>#REF!</v>
      </c>
      <c r="CH119" s="45" t="str">
        <f t="shared" si="16"/>
        <v/>
      </c>
      <c r="CI119" s="44" t="str">
        <f t="shared" si="17"/>
        <v/>
      </c>
      <c r="CJ119" s="45" t="str">
        <f t="shared" si="18"/>
        <v/>
      </c>
      <c r="CK119" s="44" t="str">
        <f t="shared" si="19"/>
        <v/>
      </c>
      <c r="CL119" s="45" t="str">
        <f t="shared" si="20"/>
        <v/>
      </c>
      <c r="CM119" s="44" t="e">
        <f>IF(AND(#REF!="",#REF!="",#REF!="",#REF!=""),"",SUM(#REF!,#REF!,#REF!,#REF!,#REF!))</f>
        <v>#REF!</v>
      </c>
      <c r="CN119" s="45" t="str">
        <f t="shared" si="21"/>
        <v/>
      </c>
      <c r="CO119" s="38"/>
      <c r="CP119" s="38"/>
    </row>
    <row r="120" spans="1:94" ht="24" customHeight="1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9"/>
      <c r="AC120" s="20"/>
      <c r="AD120" s="20"/>
      <c r="AE120" s="8"/>
      <c r="AF120" s="62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8"/>
      <c r="AU120" s="8"/>
      <c r="AV120" s="56"/>
      <c r="AW120" s="60"/>
      <c r="AX120" s="8"/>
      <c r="AY120" s="14"/>
      <c r="AZ120" s="13"/>
      <c r="BA120" s="8"/>
      <c r="BB120" s="56"/>
      <c r="BC120" s="13"/>
      <c r="BD120" s="8"/>
      <c r="BE120" s="14"/>
      <c r="BF120" s="13"/>
      <c r="BG120" s="8"/>
      <c r="BH120" s="56"/>
      <c r="BI120" s="13" t="s">
        <v>447</v>
      </c>
      <c r="BJ120" s="109" t="s">
        <v>447</v>
      </c>
      <c r="BK120" s="1"/>
      <c r="BL120" s="1"/>
      <c r="BM120" s="1"/>
      <c r="BN120" s="1"/>
      <c r="BO120" s="1"/>
      <c r="CA120" s="29"/>
      <c r="CB120" s="44" t="str">
        <f t="shared" si="11"/>
        <v/>
      </c>
      <c r="CC120" s="45" t="str">
        <f t="shared" si="12"/>
        <v/>
      </c>
      <c r="CD120" s="45" t="str">
        <f t="shared" si="13"/>
        <v/>
      </c>
      <c r="CE120" s="44" t="str">
        <f t="shared" si="14"/>
        <v/>
      </c>
      <c r="CF120" s="45" t="str">
        <f t="shared" si="15"/>
        <v/>
      </c>
      <c r="CG120" s="44" t="e">
        <f>IF(AND(#REF!="",#REF!="",#REF!="",#REF!=""),"",SUM(#REF!,#REF!,#REF!,#REF!,#REF!))</f>
        <v>#REF!</v>
      </c>
      <c r="CH120" s="45" t="str">
        <f t="shared" si="16"/>
        <v/>
      </c>
      <c r="CI120" s="44" t="str">
        <f t="shared" si="17"/>
        <v/>
      </c>
      <c r="CJ120" s="45" t="str">
        <f t="shared" si="18"/>
        <v/>
      </c>
      <c r="CK120" s="44" t="str">
        <f t="shared" si="19"/>
        <v/>
      </c>
      <c r="CL120" s="45" t="str">
        <f t="shared" si="20"/>
        <v/>
      </c>
      <c r="CM120" s="44" t="e">
        <f>IF(AND(#REF!="",#REF!="",#REF!="",#REF!=""),"",SUM(#REF!,#REF!,#REF!,#REF!,#REF!))</f>
        <v>#REF!</v>
      </c>
      <c r="CN120" s="45" t="str">
        <f t="shared" si="21"/>
        <v/>
      </c>
      <c r="CO120" s="38"/>
      <c r="CP120" s="38"/>
    </row>
    <row r="121" spans="1:94" ht="24" customHeight="1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9"/>
      <c r="AC121" s="20"/>
      <c r="AD121" s="20"/>
      <c r="AE121" s="8"/>
      <c r="AF121" s="62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8"/>
      <c r="AU121" s="8"/>
      <c r="AV121" s="56"/>
      <c r="AW121" s="60"/>
      <c r="AX121" s="8"/>
      <c r="AY121" s="14"/>
      <c r="AZ121" s="13"/>
      <c r="BA121" s="8"/>
      <c r="BB121" s="56"/>
      <c r="BC121" s="13"/>
      <c r="BD121" s="8"/>
      <c r="BE121" s="14"/>
      <c r="BF121" s="13"/>
      <c r="BG121" s="8"/>
      <c r="BH121" s="56"/>
      <c r="BI121" s="13" t="s">
        <v>447</v>
      </c>
      <c r="BJ121" s="109" t="s">
        <v>447</v>
      </c>
      <c r="BK121" s="1"/>
      <c r="BL121" s="1"/>
      <c r="BM121" s="1"/>
      <c r="BN121" s="1"/>
      <c r="BO121" s="1"/>
      <c r="CA121" s="29"/>
      <c r="CB121" s="44" t="str">
        <f t="shared" si="11"/>
        <v/>
      </c>
      <c r="CC121" s="45" t="str">
        <f t="shared" si="12"/>
        <v/>
      </c>
      <c r="CD121" s="45" t="str">
        <f t="shared" si="13"/>
        <v/>
      </c>
      <c r="CE121" s="44" t="str">
        <f t="shared" si="14"/>
        <v/>
      </c>
      <c r="CF121" s="45" t="str">
        <f t="shared" si="15"/>
        <v/>
      </c>
      <c r="CG121" s="44" t="e">
        <f>IF(AND(#REF!="",#REF!="",#REF!="",#REF!=""),"",SUM(#REF!,#REF!,#REF!,#REF!,#REF!))</f>
        <v>#REF!</v>
      </c>
      <c r="CH121" s="45" t="str">
        <f t="shared" si="16"/>
        <v/>
      </c>
      <c r="CI121" s="44" t="str">
        <f t="shared" si="17"/>
        <v/>
      </c>
      <c r="CJ121" s="45" t="str">
        <f t="shared" si="18"/>
        <v/>
      </c>
      <c r="CK121" s="44" t="str">
        <f t="shared" si="19"/>
        <v/>
      </c>
      <c r="CL121" s="45" t="str">
        <f t="shared" si="20"/>
        <v/>
      </c>
      <c r="CM121" s="44" t="e">
        <f>IF(AND(#REF!="",#REF!="",#REF!="",#REF!=""),"",SUM(#REF!,#REF!,#REF!,#REF!,#REF!))</f>
        <v>#REF!</v>
      </c>
      <c r="CN121" s="45" t="str">
        <f t="shared" si="21"/>
        <v/>
      </c>
      <c r="CO121" s="38"/>
      <c r="CP121" s="38"/>
    </row>
    <row r="122" spans="1:94" ht="24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9"/>
      <c r="AC122" s="20"/>
      <c r="AD122" s="20"/>
      <c r="AE122" s="8"/>
      <c r="AF122" s="62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8"/>
      <c r="AU122" s="8"/>
      <c r="AV122" s="56"/>
      <c r="AW122" s="60"/>
      <c r="AX122" s="8"/>
      <c r="AY122" s="14"/>
      <c r="AZ122" s="13"/>
      <c r="BA122" s="8"/>
      <c r="BB122" s="56"/>
      <c r="BC122" s="13"/>
      <c r="BD122" s="8"/>
      <c r="BE122" s="14"/>
      <c r="BF122" s="13"/>
      <c r="BG122" s="8"/>
      <c r="BH122" s="56"/>
      <c r="BI122" s="13" t="s">
        <v>447</v>
      </c>
      <c r="BJ122" s="109" t="s">
        <v>447</v>
      </c>
      <c r="BK122" s="1"/>
      <c r="BL122" s="1"/>
      <c r="BM122" s="1"/>
      <c r="BN122" s="1"/>
      <c r="BO122" s="1"/>
      <c r="CA122" s="29"/>
      <c r="CB122" s="44" t="str">
        <f t="shared" si="11"/>
        <v/>
      </c>
      <c r="CC122" s="45" t="str">
        <f t="shared" si="12"/>
        <v/>
      </c>
      <c r="CD122" s="45" t="str">
        <f t="shared" si="13"/>
        <v/>
      </c>
      <c r="CE122" s="44" t="str">
        <f t="shared" si="14"/>
        <v/>
      </c>
      <c r="CF122" s="45" t="str">
        <f t="shared" si="15"/>
        <v/>
      </c>
      <c r="CG122" s="44" t="e">
        <f>IF(AND(#REF!="",#REF!="",#REF!="",#REF!=""),"",SUM(#REF!,#REF!,#REF!,#REF!,#REF!))</f>
        <v>#REF!</v>
      </c>
      <c r="CH122" s="45" t="str">
        <f t="shared" si="16"/>
        <v/>
      </c>
      <c r="CI122" s="44" t="str">
        <f t="shared" si="17"/>
        <v/>
      </c>
      <c r="CJ122" s="45" t="str">
        <f t="shared" si="18"/>
        <v/>
      </c>
      <c r="CK122" s="44" t="str">
        <f t="shared" si="19"/>
        <v/>
      </c>
      <c r="CL122" s="45" t="str">
        <f t="shared" si="20"/>
        <v/>
      </c>
      <c r="CM122" s="44" t="e">
        <f>IF(AND(#REF!="",#REF!="",#REF!="",#REF!=""),"",SUM(#REF!,#REF!,#REF!,#REF!,#REF!))</f>
        <v>#REF!</v>
      </c>
      <c r="CN122" s="45" t="str">
        <f t="shared" si="21"/>
        <v/>
      </c>
      <c r="CO122" s="38"/>
      <c r="CP122" s="38"/>
    </row>
    <row r="123" spans="1:94" ht="24" customHeight="1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9"/>
      <c r="AC123" s="20"/>
      <c r="AD123" s="20"/>
      <c r="AE123" s="8"/>
      <c r="AF123" s="62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8"/>
      <c r="AU123" s="8"/>
      <c r="AV123" s="56"/>
      <c r="AW123" s="60"/>
      <c r="AX123" s="8"/>
      <c r="AY123" s="14"/>
      <c r="AZ123" s="13"/>
      <c r="BA123" s="8"/>
      <c r="BB123" s="56"/>
      <c r="BC123" s="13"/>
      <c r="BD123" s="8"/>
      <c r="BE123" s="14"/>
      <c r="BF123" s="13"/>
      <c r="BG123" s="8"/>
      <c r="BH123" s="56"/>
      <c r="BI123" s="13" t="s">
        <v>447</v>
      </c>
      <c r="BJ123" s="109" t="s">
        <v>447</v>
      </c>
      <c r="BK123" s="1"/>
      <c r="BL123" s="1"/>
      <c r="BM123" s="1"/>
      <c r="BN123" s="1"/>
      <c r="BO123" s="1"/>
      <c r="CA123" s="29"/>
      <c r="CB123" s="44" t="str">
        <f t="shared" si="11"/>
        <v/>
      </c>
      <c r="CC123" s="45" t="str">
        <f t="shared" si="12"/>
        <v/>
      </c>
      <c r="CD123" s="45" t="str">
        <f t="shared" si="13"/>
        <v/>
      </c>
      <c r="CE123" s="44" t="str">
        <f t="shared" si="14"/>
        <v/>
      </c>
      <c r="CF123" s="45" t="str">
        <f t="shared" si="15"/>
        <v/>
      </c>
      <c r="CG123" s="44" t="e">
        <f>IF(AND(#REF!="",#REF!="",#REF!="",#REF!=""),"",SUM(#REF!,#REF!,#REF!,#REF!,#REF!))</f>
        <v>#REF!</v>
      </c>
      <c r="CH123" s="45" t="str">
        <f t="shared" si="16"/>
        <v/>
      </c>
      <c r="CI123" s="44" t="str">
        <f t="shared" si="17"/>
        <v/>
      </c>
      <c r="CJ123" s="45" t="str">
        <f t="shared" si="18"/>
        <v/>
      </c>
      <c r="CK123" s="44" t="str">
        <f t="shared" si="19"/>
        <v/>
      </c>
      <c r="CL123" s="45" t="str">
        <f t="shared" si="20"/>
        <v/>
      </c>
      <c r="CM123" s="44" t="e">
        <f>IF(AND(#REF!="",#REF!="",#REF!="",#REF!=""),"",SUM(#REF!,#REF!,#REF!,#REF!,#REF!))</f>
        <v>#REF!</v>
      </c>
      <c r="CN123" s="45" t="str">
        <f t="shared" si="21"/>
        <v/>
      </c>
      <c r="CO123" s="38"/>
      <c r="CP123" s="38"/>
    </row>
    <row r="124" spans="1:94" ht="24" customHeight="1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9"/>
      <c r="AC124" s="20"/>
      <c r="AD124" s="20"/>
      <c r="AE124" s="8"/>
      <c r="AF124" s="62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8"/>
      <c r="AU124" s="8"/>
      <c r="AV124" s="56"/>
      <c r="AW124" s="60"/>
      <c r="AX124" s="8"/>
      <c r="AY124" s="14"/>
      <c r="AZ124" s="13"/>
      <c r="BA124" s="8"/>
      <c r="BB124" s="56"/>
      <c r="BC124" s="13"/>
      <c r="BD124" s="8"/>
      <c r="BE124" s="14"/>
      <c r="BF124" s="13"/>
      <c r="BG124" s="8"/>
      <c r="BH124" s="56"/>
      <c r="BI124" s="13" t="s">
        <v>447</v>
      </c>
      <c r="BJ124" s="109" t="s">
        <v>447</v>
      </c>
      <c r="BK124" s="1"/>
      <c r="BL124" s="1"/>
      <c r="BM124" s="1"/>
      <c r="BN124" s="1"/>
      <c r="BO124" s="1"/>
      <c r="CA124" s="29"/>
      <c r="CB124" s="44" t="str">
        <f t="shared" si="11"/>
        <v/>
      </c>
      <c r="CC124" s="45" t="str">
        <f t="shared" si="12"/>
        <v/>
      </c>
      <c r="CD124" s="45" t="str">
        <f t="shared" si="13"/>
        <v/>
      </c>
      <c r="CE124" s="44" t="str">
        <f t="shared" si="14"/>
        <v/>
      </c>
      <c r="CF124" s="45" t="str">
        <f t="shared" si="15"/>
        <v/>
      </c>
      <c r="CG124" s="44" t="e">
        <f>IF(AND(#REF!="",#REF!="",#REF!="",#REF!=""),"",SUM(#REF!,#REF!,#REF!,#REF!,#REF!))</f>
        <v>#REF!</v>
      </c>
      <c r="CH124" s="45" t="str">
        <f t="shared" si="16"/>
        <v/>
      </c>
      <c r="CI124" s="44" t="str">
        <f t="shared" si="17"/>
        <v/>
      </c>
      <c r="CJ124" s="45" t="str">
        <f t="shared" si="18"/>
        <v/>
      </c>
      <c r="CK124" s="44" t="str">
        <f t="shared" si="19"/>
        <v/>
      </c>
      <c r="CL124" s="45" t="str">
        <f t="shared" si="20"/>
        <v/>
      </c>
      <c r="CM124" s="44" t="e">
        <f>IF(AND(#REF!="",#REF!="",#REF!="",#REF!=""),"",SUM(#REF!,#REF!,#REF!,#REF!,#REF!))</f>
        <v>#REF!</v>
      </c>
      <c r="CN124" s="45" t="str">
        <f t="shared" si="21"/>
        <v/>
      </c>
      <c r="CO124" s="38"/>
      <c r="CP124" s="38"/>
    </row>
    <row r="125" spans="1:94" ht="24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9"/>
      <c r="AC125" s="20"/>
      <c r="AD125" s="20"/>
      <c r="AE125" s="8"/>
      <c r="AF125" s="62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8"/>
      <c r="AU125" s="8"/>
      <c r="AV125" s="56"/>
      <c r="AW125" s="60"/>
      <c r="AX125" s="8"/>
      <c r="AY125" s="14"/>
      <c r="AZ125" s="13"/>
      <c r="BA125" s="8"/>
      <c r="BB125" s="56"/>
      <c r="BC125" s="13"/>
      <c r="BD125" s="8"/>
      <c r="BE125" s="14"/>
      <c r="BF125" s="13"/>
      <c r="BG125" s="8"/>
      <c r="BH125" s="56"/>
      <c r="BI125" s="13" t="s">
        <v>447</v>
      </c>
      <c r="BJ125" s="109" t="s">
        <v>447</v>
      </c>
      <c r="BK125" s="1"/>
      <c r="BL125" s="1"/>
      <c r="BM125" s="1"/>
      <c r="BN125" s="1"/>
      <c r="BO125" s="1"/>
      <c r="CA125" s="29"/>
      <c r="CB125" s="44" t="str">
        <f t="shared" si="11"/>
        <v/>
      </c>
      <c r="CC125" s="45" t="str">
        <f t="shared" si="12"/>
        <v/>
      </c>
      <c r="CD125" s="45" t="str">
        <f t="shared" si="13"/>
        <v/>
      </c>
      <c r="CE125" s="44" t="str">
        <f t="shared" si="14"/>
        <v/>
      </c>
      <c r="CF125" s="45" t="str">
        <f t="shared" si="15"/>
        <v/>
      </c>
      <c r="CG125" s="44" t="e">
        <f>IF(AND(#REF!="",#REF!="",#REF!="",#REF!=""),"",SUM(#REF!,#REF!,#REF!,#REF!,#REF!))</f>
        <v>#REF!</v>
      </c>
      <c r="CH125" s="45" t="str">
        <f t="shared" si="16"/>
        <v/>
      </c>
      <c r="CI125" s="44" t="str">
        <f t="shared" si="17"/>
        <v/>
      </c>
      <c r="CJ125" s="45" t="str">
        <f t="shared" si="18"/>
        <v/>
      </c>
      <c r="CK125" s="44" t="str">
        <f t="shared" si="19"/>
        <v/>
      </c>
      <c r="CL125" s="45" t="str">
        <f t="shared" si="20"/>
        <v/>
      </c>
      <c r="CM125" s="44" t="e">
        <f>IF(AND(#REF!="",#REF!="",#REF!="",#REF!=""),"",SUM(#REF!,#REF!,#REF!,#REF!,#REF!))</f>
        <v>#REF!</v>
      </c>
      <c r="CN125" s="45" t="str">
        <f t="shared" si="21"/>
        <v/>
      </c>
      <c r="CO125" s="38"/>
      <c r="CP125" s="38"/>
    </row>
    <row r="126" spans="1:94" ht="24" customHeight="1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9"/>
      <c r="AC126" s="20"/>
      <c r="AD126" s="20"/>
      <c r="AE126" s="8"/>
      <c r="AF126" s="62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8"/>
      <c r="AU126" s="8"/>
      <c r="AV126" s="56"/>
      <c r="AW126" s="60"/>
      <c r="AX126" s="8"/>
      <c r="AY126" s="14"/>
      <c r="AZ126" s="13"/>
      <c r="BA126" s="8"/>
      <c r="BB126" s="56"/>
      <c r="BC126" s="13"/>
      <c r="BD126" s="8"/>
      <c r="BE126" s="14"/>
      <c r="BF126" s="13"/>
      <c r="BG126" s="8"/>
      <c r="BH126" s="56"/>
      <c r="BI126" s="13" t="s">
        <v>447</v>
      </c>
      <c r="BJ126" s="109" t="s">
        <v>447</v>
      </c>
      <c r="BK126" s="1"/>
      <c r="BL126" s="1"/>
      <c r="BM126" s="1"/>
      <c r="BN126" s="1"/>
      <c r="BO126" s="1"/>
      <c r="CA126" s="29"/>
      <c r="CB126" s="44" t="str">
        <f t="shared" si="11"/>
        <v/>
      </c>
      <c r="CC126" s="45" t="str">
        <f t="shared" si="12"/>
        <v/>
      </c>
      <c r="CD126" s="45" t="str">
        <f t="shared" si="13"/>
        <v/>
      </c>
      <c r="CE126" s="44" t="str">
        <f t="shared" si="14"/>
        <v/>
      </c>
      <c r="CF126" s="45" t="str">
        <f t="shared" si="15"/>
        <v/>
      </c>
      <c r="CG126" s="44" t="e">
        <f>IF(AND(#REF!="",#REF!="",#REF!="",#REF!=""),"",SUM(#REF!,#REF!,#REF!,#REF!,#REF!))</f>
        <v>#REF!</v>
      </c>
      <c r="CH126" s="45" t="str">
        <f t="shared" si="16"/>
        <v/>
      </c>
      <c r="CI126" s="44" t="str">
        <f t="shared" si="17"/>
        <v/>
      </c>
      <c r="CJ126" s="45" t="str">
        <f t="shared" si="18"/>
        <v/>
      </c>
      <c r="CK126" s="44" t="str">
        <f t="shared" si="19"/>
        <v/>
      </c>
      <c r="CL126" s="45" t="str">
        <f t="shared" si="20"/>
        <v/>
      </c>
      <c r="CM126" s="44" t="e">
        <f>IF(AND(#REF!="",#REF!="",#REF!="",#REF!=""),"",SUM(#REF!,#REF!,#REF!,#REF!,#REF!))</f>
        <v>#REF!</v>
      </c>
      <c r="CN126" s="45" t="str">
        <f t="shared" si="21"/>
        <v/>
      </c>
      <c r="CO126" s="38"/>
      <c r="CP126" s="38"/>
    </row>
    <row r="127" spans="1:94" ht="24" customHeight="1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9"/>
      <c r="AC127" s="20"/>
      <c r="AD127" s="20"/>
      <c r="AE127" s="8"/>
      <c r="AF127" s="62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8"/>
      <c r="AU127" s="8"/>
      <c r="AV127" s="56"/>
      <c r="AW127" s="60"/>
      <c r="AX127" s="8"/>
      <c r="AY127" s="14"/>
      <c r="AZ127" s="13"/>
      <c r="BA127" s="8"/>
      <c r="BB127" s="56"/>
      <c r="BC127" s="13"/>
      <c r="BD127" s="8"/>
      <c r="BE127" s="14"/>
      <c r="BF127" s="13"/>
      <c r="BG127" s="8"/>
      <c r="BH127" s="56"/>
      <c r="BI127" s="13" t="s">
        <v>447</v>
      </c>
      <c r="BJ127" s="109" t="s">
        <v>447</v>
      </c>
      <c r="BK127" s="1"/>
      <c r="BL127" s="1"/>
      <c r="BM127" s="1"/>
      <c r="BN127" s="1"/>
      <c r="BO127" s="1"/>
      <c r="CA127" s="29"/>
      <c r="CB127" s="44" t="str">
        <f t="shared" si="11"/>
        <v/>
      </c>
      <c r="CC127" s="45" t="str">
        <f t="shared" si="12"/>
        <v/>
      </c>
      <c r="CD127" s="45" t="str">
        <f t="shared" si="13"/>
        <v/>
      </c>
      <c r="CE127" s="44" t="str">
        <f t="shared" si="14"/>
        <v/>
      </c>
      <c r="CF127" s="45" t="str">
        <f t="shared" si="15"/>
        <v/>
      </c>
      <c r="CG127" s="44" t="e">
        <f>IF(AND(#REF!="",#REF!="",#REF!="",#REF!=""),"",SUM(#REF!,#REF!,#REF!,#REF!,#REF!))</f>
        <v>#REF!</v>
      </c>
      <c r="CH127" s="45" t="str">
        <f t="shared" si="16"/>
        <v/>
      </c>
      <c r="CI127" s="44" t="str">
        <f t="shared" si="17"/>
        <v/>
      </c>
      <c r="CJ127" s="45" t="str">
        <f t="shared" si="18"/>
        <v/>
      </c>
      <c r="CK127" s="44" t="str">
        <f t="shared" si="19"/>
        <v/>
      </c>
      <c r="CL127" s="45" t="str">
        <f t="shared" si="20"/>
        <v/>
      </c>
      <c r="CM127" s="44" t="e">
        <f>IF(AND(#REF!="",#REF!="",#REF!="",#REF!=""),"",SUM(#REF!,#REF!,#REF!,#REF!,#REF!))</f>
        <v>#REF!</v>
      </c>
      <c r="CN127" s="45" t="str">
        <f t="shared" si="21"/>
        <v/>
      </c>
      <c r="CO127" s="38" t="e">
        <f>IF(AND(#REF!="",#REF!="",#REF!="",#REF!=""),"",SUM(#REF!,#REF!,#REF!,#REF!))</f>
        <v>#REF!</v>
      </c>
      <c r="CP127" s="38" t="str">
        <f t="shared" ref="CP127:CP190" si="22">IFERROR(IF(CO127="","",IF($CO$5=100,ROUNDUP(CO127*20%,0),IF($CO$5=86,ROUNDUP((CO127/$CO$5)*$CP$5,0),IF($CO$5=66,ROUNDUP((CO127/$CO$5)*$CP$5,0),"")))),"")</f>
        <v/>
      </c>
    </row>
    <row r="128" spans="1:94" ht="24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9"/>
      <c r="AC128" s="20"/>
      <c r="AD128" s="20"/>
      <c r="AE128" s="8"/>
      <c r="AF128" s="62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8"/>
      <c r="AU128" s="8"/>
      <c r="AV128" s="56"/>
      <c r="AW128" s="60"/>
      <c r="AX128" s="8"/>
      <c r="AY128" s="14"/>
      <c r="AZ128" s="13"/>
      <c r="BA128" s="8"/>
      <c r="BB128" s="56"/>
      <c r="BC128" s="13"/>
      <c r="BD128" s="8"/>
      <c r="BE128" s="14"/>
      <c r="BF128" s="13"/>
      <c r="BG128" s="8"/>
      <c r="BH128" s="56"/>
      <c r="BI128" s="13" t="s">
        <v>447</v>
      </c>
      <c r="BJ128" s="109" t="s">
        <v>447</v>
      </c>
      <c r="BK128" s="1"/>
      <c r="BL128" s="1"/>
      <c r="BM128" s="1"/>
      <c r="BN128" s="1"/>
      <c r="BO128" s="1"/>
      <c r="CA128" s="29"/>
      <c r="CB128" s="44" t="str">
        <f t="shared" si="11"/>
        <v/>
      </c>
      <c r="CC128" s="45" t="str">
        <f t="shared" si="12"/>
        <v/>
      </c>
      <c r="CD128" s="45" t="str">
        <f t="shared" si="13"/>
        <v/>
      </c>
      <c r="CE128" s="44" t="str">
        <f t="shared" si="14"/>
        <v/>
      </c>
      <c r="CF128" s="45" t="str">
        <f t="shared" si="15"/>
        <v/>
      </c>
      <c r="CG128" s="44" t="e">
        <f>IF(AND(#REF!="",#REF!="",#REF!="",#REF!=""),"",SUM(#REF!,#REF!,#REF!,#REF!,#REF!))</f>
        <v>#REF!</v>
      </c>
      <c r="CH128" s="45" t="str">
        <f t="shared" si="16"/>
        <v/>
      </c>
      <c r="CI128" s="44" t="str">
        <f t="shared" si="17"/>
        <v/>
      </c>
      <c r="CJ128" s="45" t="str">
        <f t="shared" si="18"/>
        <v/>
      </c>
      <c r="CK128" s="44" t="str">
        <f t="shared" si="19"/>
        <v/>
      </c>
      <c r="CL128" s="45" t="str">
        <f t="shared" si="20"/>
        <v/>
      </c>
      <c r="CM128" s="44" t="e">
        <f>IF(AND(#REF!="",#REF!="",#REF!="",#REF!=""),"",SUM(#REF!,#REF!,#REF!,#REF!,#REF!))</f>
        <v>#REF!</v>
      </c>
      <c r="CN128" s="45" t="str">
        <f t="shared" si="21"/>
        <v/>
      </c>
      <c r="CO128" s="38" t="e">
        <f>IF(AND(#REF!="",#REF!="",#REF!="",#REF!=""),"",SUM(#REF!,#REF!,#REF!,#REF!))</f>
        <v>#REF!</v>
      </c>
      <c r="CP128" s="38" t="str">
        <f t="shared" si="22"/>
        <v/>
      </c>
    </row>
    <row r="129" spans="1:94" ht="24" customHeight="1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9"/>
      <c r="AC129" s="20"/>
      <c r="AD129" s="20"/>
      <c r="AE129" s="8"/>
      <c r="AF129" s="62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8"/>
      <c r="AU129" s="8"/>
      <c r="AV129" s="56"/>
      <c r="AW129" s="60"/>
      <c r="AX129" s="8"/>
      <c r="AY129" s="14"/>
      <c r="AZ129" s="13"/>
      <c r="BA129" s="8"/>
      <c r="BB129" s="56"/>
      <c r="BC129" s="13"/>
      <c r="BD129" s="8"/>
      <c r="BE129" s="14"/>
      <c r="BF129" s="13"/>
      <c r="BG129" s="8"/>
      <c r="BH129" s="56"/>
      <c r="BI129" s="13" t="s">
        <v>447</v>
      </c>
      <c r="BJ129" s="109" t="s">
        <v>447</v>
      </c>
      <c r="BK129" s="1"/>
      <c r="BL129" s="1"/>
      <c r="BM129" s="1"/>
      <c r="BN129" s="1"/>
      <c r="BO129" s="1"/>
      <c r="CA129" s="29"/>
      <c r="CB129" s="44" t="str">
        <f t="shared" si="11"/>
        <v/>
      </c>
      <c r="CC129" s="45" t="str">
        <f t="shared" si="12"/>
        <v/>
      </c>
      <c r="CD129" s="45" t="str">
        <f t="shared" si="13"/>
        <v/>
      </c>
      <c r="CE129" s="44" t="str">
        <f t="shared" si="14"/>
        <v/>
      </c>
      <c r="CF129" s="45" t="str">
        <f t="shared" si="15"/>
        <v/>
      </c>
      <c r="CG129" s="44" t="e">
        <f>IF(AND(#REF!="",#REF!="",#REF!="",#REF!=""),"",SUM(#REF!,#REF!,#REF!,#REF!,#REF!))</f>
        <v>#REF!</v>
      </c>
      <c r="CH129" s="45" t="str">
        <f t="shared" si="16"/>
        <v/>
      </c>
      <c r="CI129" s="44" t="str">
        <f t="shared" si="17"/>
        <v/>
      </c>
      <c r="CJ129" s="45" t="str">
        <f t="shared" si="18"/>
        <v/>
      </c>
      <c r="CK129" s="44" t="str">
        <f t="shared" si="19"/>
        <v/>
      </c>
      <c r="CL129" s="45" t="str">
        <f t="shared" si="20"/>
        <v/>
      </c>
      <c r="CM129" s="44" t="e">
        <f>IF(AND(#REF!="",#REF!="",#REF!="",#REF!=""),"",SUM(#REF!,#REF!,#REF!,#REF!,#REF!))</f>
        <v>#REF!</v>
      </c>
      <c r="CN129" s="45" t="str">
        <f t="shared" si="21"/>
        <v/>
      </c>
      <c r="CO129" s="38" t="e">
        <f>IF(AND(#REF!="",#REF!="",#REF!="",#REF!=""),"",SUM(#REF!,#REF!,#REF!,#REF!))</f>
        <v>#REF!</v>
      </c>
      <c r="CP129" s="38" t="str">
        <f t="shared" si="22"/>
        <v/>
      </c>
    </row>
    <row r="130" spans="1:94" ht="24" customHeight="1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9"/>
      <c r="AC130" s="20"/>
      <c r="AD130" s="20"/>
      <c r="AE130" s="8"/>
      <c r="AF130" s="62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8"/>
      <c r="AU130" s="8"/>
      <c r="AV130" s="56"/>
      <c r="AW130" s="60"/>
      <c r="AX130" s="8"/>
      <c r="AY130" s="14"/>
      <c r="AZ130" s="13"/>
      <c r="BA130" s="8"/>
      <c r="BB130" s="56"/>
      <c r="BC130" s="13"/>
      <c r="BD130" s="8"/>
      <c r="BE130" s="14"/>
      <c r="BF130" s="13"/>
      <c r="BG130" s="8"/>
      <c r="BH130" s="56"/>
      <c r="BI130" s="13" t="s">
        <v>447</v>
      </c>
      <c r="BJ130" s="109" t="s">
        <v>447</v>
      </c>
      <c r="BK130" s="1"/>
      <c r="BL130" s="1"/>
      <c r="BM130" s="1"/>
      <c r="BN130" s="1"/>
      <c r="BO130" s="1"/>
      <c r="CA130" s="29"/>
      <c r="CB130" s="44" t="str">
        <f t="shared" si="11"/>
        <v/>
      </c>
      <c r="CC130" s="45" t="str">
        <f t="shared" si="12"/>
        <v/>
      </c>
      <c r="CD130" s="45" t="str">
        <f t="shared" si="13"/>
        <v/>
      </c>
      <c r="CE130" s="44" t="str">
        <f t="shared" si="14"/>
        <v/>
      </c>
      <c r="CF130" s="45" t="str">
        <f t="shared" si="15"/>
        <v/>
      </c>
      <c r="CG130" s="44" t="e">
        <f>IF(AND(#REF!="",#REF!="",#REF!="",#REF!=""),"",SUM(#REF!,#REF!,#REF!,#REF!,#REF!))</f>
        <v>#REF!</v>
      </c>
      <c r="CH130" s="45" t="str">
        <f t="shared" si="16"/>
        <v/>
      </c>
      <c r="CI130" s="44" t="str">
        <f t="shared" si="17"/>
        <v/>
      </c>
      <c r="CJ130" s="45" t="str">
        <f t="shared" si="18"/>
        <v/>
      </c>
      <c r="CK130" s="44" t="str">
        <f t="shared" si="19"/>
        <v/>
      </c>
      <c r="CL130" s="45" t="str">
        <f t="shared" si="20"/>
        <v/>
      </c>
      <c r="CM130" s="44" t="e">
        <f>IF(AND(#REF!="",#REF!="",#REF!="",#REF!=""),"",SUM(#REF!,#REF!,#REF!,#REF!,#REF!))</f>
        <v>#REF!</v>
      </c>
      <c r="CN130" s="45" t="str">
        <f t="shared" si="21"/>
        <v/>
      </c>
      <c r="CO130" s="38" t="e">
        <f>IF(AND(#REF!="",#REF!="",#REF!="",#REF!=""),"",SUM(#REF!,#REF!,#REF!,#REF!))</f>
        <v>#REF!</v>
      </c>
      <c r="CP130" s="38" t="str">
        <f t="shared" si="22"/>
        <v/>
      </c>
    </row>
    <row r="131" spans="1:94" ht="24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9"/>
      <c r="AC131" s="20"/>
      <c r="AD131" s="20"/>
      <c r="AE131" s="8"/>
      <c r="AF131" s="62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8"/>
      <c r="AU131" s="8"/>
      <c r="AV131" s="56"/>
      <c r="AW131" s="60"/>
      <c r="AX131" s="8"/>
      <c r="AY131" s="14"/>
      <c r="AZ131" s="13"/>
      <c r="BA131" s="8"/>
      <c r="BB131" s="56"/>
      <c r="BC131" s="13"/>
      <c r="BD131" s="8"/>
      <c r="BE131" s="14"/>
      <c r="BF131" s="13"/>
      <c r="BG131" s="8"/>
      <c r="BH131" s="56"/>
      <c r="BI131" s="13" t="s">
        <v>447</v>
      </c>
      <c r="BJ131" s="109" t="s">
        <v>447</v>
      </c>
      <c r="BK131" s="1"/>
      <c r="BL131" s="1"/>
      <c r="BM131" s="1"/>
      <c r="BN131" s="1"/>
      <c r="BO131" s="1"/>
      <c r="CA131" s="29"/>
      <c r="CB131" s="44" t="str">
        <f t="shared" si="11"/>
        <v/>
      </c>
      <c r="CC131" s="45" t="str">
        <f t="shared" si="12"/>
        <v/>
      </c>
      <c r="CD131" s="45" t="str">
        <f t="shared" si="13"/>
        <v/>
      </c>
      <c r="CE131" s="44" t="str">
        <f t="shared" si="14"/>
        <v/>
      </c>
      <c r="CF131" s="45" t="str">
        <f t="shared" si="15"/>
        <v/>
      </c>
      <c r="CG131" s="44" t="e">
        <f>IF(AND(#REF!="",#REF!="",#REF!="",#REF!=""),"",SUM(#REF!,#REF!,#REF!,#REF!,#REF!))</f>
        <v>#REF!</v>
      </c>
      <c r="CH131" s="45" t="str">
        <f t="shared" si="16"/>
        <v/>
      </c>
      <c r="CI131" s="44" t="str">
        <f t="shared" si="17"/>
        <v/>
      </c>
      <c r="CJ131" s="45" t="str">
        <f t="shared" si="18"/>
        <v/>
      </c>
      <c r="CK131" s="44" t="str">
        <f t="shared" si="19"/>
        <v/>
      </c>
      <c r="CL131" s="45" t="str">
        <f t="shared" si="20"/>
        <v/>
      </c>
      <c r="CM131" s="44" t="e">
        <f>IF(AND(#REF!="",#REF!="",#REF!="",#REF!=""),"",SUM(#REF!,#REF!,#REF!,#REF!,#REF!))</f>
        <v>#REF!</v>
      </c>
      <c r="CN131" s="45" t="str">
        <f t="shared" si="21"/>
        <v/>
      </c>
      <c r="CO131" s="38" t="e">
        <f>IF(AND(#REF!="",#REF!="",#REF!="",#REF!=""),"",SUM(#REF!,#REF!,#REF!,#REF!))</f>
        <v>#REF!</v>
      </c>
      <c r="CP131" s="38" t="str">
        <f t="shared" si="22"/>
        <v/>
      </c>
    </row>
    <row r="132" spans="1:94" ht="24" customHeight="1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9"/>
      <c r="AC132" s="20"/>
      <c r="AD132" s="20"/>
      <c r="AE132" s="8"/>
      <c r="AF132" s="62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8"/>
      <c r="AU132" s="8"/>
      <c r="AV132" s="56"/>
      <c r="AW132" s="60"/>
      <c r="AX132" s="8"/>
      <c r="AY132" s="14"/>
      <c r="AZ132" s="13"/>
      <c r="BA132" s="8"/>
      <c r="BB132" s="56"/>
      <c r="BC132" s="13"/>
      <c r="BD132" s="8"/>
      <c r="BE132" s="14"/>
      <c r="BF132" s="13"/>
      <c r="BG132" s="8"/>
      <c r="BH132" s="56"/>
      <c r="BI132" s="13" t="s">
        <v>447</v>
      </c>
      <c r="BJ132" s="109" t="s">
        <v>447</v>
      </c>
      <c r="BK132" s="1"/>
      <c r="BL132" s="1"/>
      <c r="BM132" s="1"/>
      <c r="BN132" s="1"/>
      <c r="BO132" s="1"/>
      <c r="CA132" s="29"/>
      <c r="CB132" s="44" t="str">
        <f t="shared" si="11"/>
        <v/>
      </c>
      <c r="CC132" s="45" t="str">
        <f t="shared" si="12"/>
        <v/>
      </c>
      <c r="CD132" s="45" t="str">
        <f t="shared" si="13"/>
        <v/>
      </c>
      <c r="CE132" s="44" t="str">
        <f t="shared" si="14"/>
        <v/>
      </c>
      <c r="CF132" s="45" t="str">
        <f t="shared" si="15"/>
        <v/>
      </c>
      <c r="CG132" s="44" t="e">
        <f>IF(AND(#REF!="",#REF!="",#REF!="",#REF!=""),"",SUM(#REF!,#REF!,#REF!,#REF!,#REF!))</f>
        <v>#REF!</v>
      </c>
      <c r="CH132" s="45" t="str">
        <f t="shared" si="16"/>
        <v/>
      </c>
      <c r="CI132" s="44" t="str">
        <f t="shared" si="17"/>
        <v/>
      </c>
      <c r="CJ132" s="45" t="str">
        <f t="shared" si="18"/>
        <v/>
      </c>
      <c r="CK132" s="44" t="str">
        <f t="shared" si="19"/>
        <v/>
      </c>
      <c r="CL132" s="45" t="str">
        <f t="shared" si="20"/>
        <v/>
      </c>
      <c r="CM132" s="44" t="e">
        <f>IF(AND(#REF!="",#REF!="",#REF!="",#REF!=""),"",SUM(#REF!,#REF!,#REF!,#REF!,#REF!))</f>
        <v>#REF!</v>
      </c>
      <c r="CN132" s="45" t="str">
        <f t="shared" si="21"/>
        <v/>
      </c>
      <c r="CO132" s="38" t="e">
        <f>IF(AND(#REF!="",#REF!="",#REF!="",#REF!=""),"",SUM(#REF!,#REF!,#REF!,#REF!))</f>
        <v>#REF!</v>
      </c>
      <c r="CP132" s="38" t="str">
        <f t="shared" si="22"/>
        <v/>
      </c>
    </row>
    <row r="133" spans="1:94" ht="24" customHeight="1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9"/>
      <c r="AC133" s="20"/>
      <c r="AD133" s="20"/>
      <c r="AE133" s="8"/>
      <c r="AF133" s="62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8"/>
      <c r="AU133" s="8"/>
      <c r="AV133" s="56"/>
      <c r="AW133" s="60"/>
      <c r="AX133" s="8"/>
      <c r="AY133" s="14"/>
      <c r="AZ133" s="13"/>
      <c r="BA133" s="8"/>
      <c r="BB133" s="56"/>
      <c r="BC133" s="13"/>
      <c r="BD133" s="8"/>
      <c r="BE133" s="14"/>
      <c r="BF133" s="13"/>
      <c r="BG133" s="8"/>
      <c r="BH133" s="56"/>
      <c r="BI133" s="13" t="s">
        <v>447</v>
      </c>
      <c r="BJ133" s="109" t="s">
        <v>447</v>
      </c>
      <c r="BK133" s="1"/>
      <c r="BL133" s="1"/>
      <c r="BM133" s="1"/>
      <c r="BN133" s="1"/>
      <c r="BO133" s="1"/>
      <c r="CA133" s="29"/>
      <c r="CB133" s="44" t="str">
        <f t="shared" si="11"/>
        <v/>
      </c>
      <c r="CC133" s="45" t="str">
        <f t="shared" si="12"/>
        <v/>
      </c>
      <c r="CD133" s="45" t="str">
        <f t="shared" si="13"/>
        <v/>
      </c>
      <c r="CE133" s="44" t="str">
        <f t="shared" si="14"/>
        <v/>
      </c>
      <c r="CF133" s="45" t="str">
        <f t="shared" si="15"/>
        <v/>
      </c>
      <c r="CG133" s="44" t="e">
        <f>IF(AND(#REF!="",#REF!="",#REF!="",#REF!=""),"",SUM(#REF!,#REF!,#REF!,#REF!,#REF!))</f>
        <v>#REF!</v>
      </c>
      <c r="CH133" s="45" t="str">
        <f t="shared" si="16"/>
        <v/>
      </c>
      <c r="CI133" s="44" t="str">
        <f t="shared" si="17"/>
        <v/>
      </c>
      <c r="CJ133" s="45" t="str">
        <f t="shared" si="18"/>
        <v/>
      </c>
      <c r="CK133" s="44" t="str">
        <f t="shared" si="19"/>
        <v/>
      </c>
      <c r="CL133" s="45" t="str">
        <f t="shared" si="20"/>
        <v/>
      </c>
      <c r="CM133" s="44" t="e">
        <f>IF(AND(#REF!="",#REF!="",#REF!="",#REF!=""),"",SUM(#REF!,#REF!,#REF!,#REF!,#REF!))</f>
        <v>#REF!</v>
      </c>
      <c r="CN133" s="45" t="str">
        <f t="shared" si="21"/>
        <v/>
      </c>
      <c r="CO133" s="38" t="e">
        <f>IF(AND(#REF!="",#REF!="",#REF!="",#REF!=""),"",SUM(#REF!,#REF!,#REF!,#REF!))</f>
        <v>#REF!</v>
      </c>
      <c r="CP133" s="38" t="str">
        <f t="shared" si="22"/>
        <v/>
      </c>
    </row>
    <row r="134" spans="1:94" ht="24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9"/>
      <c r="AC134" s="20"/>
      <c r="AD134" s="20"/>
      <c r="AE134" s="8"/>
      <c r="AF134" s="62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8"/>
      <c r="AU134" s="8"/>
      <c r="AV134" s="56"/>
      <c r="AW134" s="60"/>
      <c r="AX134" s="8"/>
      <c r="AY134" s="14"/>
      <c r="AZ134" s="13"/>
      <c r="BA134" s="8"/>
      <c r="BB134" s="56"/>
      <c r="BC134" s="13"/>
      <c r="BD134" s="8"/>
      <c r="BE134" s="14"/>
      <c r="BF134" s="13"/>
      <c r="BG134" s="8"/>
      <c r="BH134" s="56"/>
      <c r="BI134" s="13" t="s">
        <v>447</v>
      </c>
      <c r="BJ134" s="109" t="s">
        <v>447</v>
      </c>
      <c r="BK134" s="1"/>
      <c r="BL134" s="1"/>
      <c r="BM134" s="1"/>
      <c r="BN134" s="1"/>
      <c r="BO134" s="1"/>
      <c r="CA134" s="29"/>
      <c r="CB134" s="44" t="str">
        <f t="shared" si="11"/>
        <v/>
      </c>
      <c r="CC134" s="45" t="str">
        <f t="shared" si="12"/>
        <v/>
      </c>
      <c r="CD134" s="45" t="str">
        <f t="shared" si="13"/>
        <v/>
      </c>
      <c r="CE134" s="44" t="str">
        <f t="shared" si="14"/>
        <v/>
      </c>
      <c r="CF134" s="45" t="str">
        <f t="shared" si="15"/>
        <v/>
      </c>
      <c r="CG134" s="44" t="e">
        <f>IF(AND(#REF!="",#REF!="",#REF!="",#REF!=""),"",SUM(#REF!,#REF!,#REF!,#REF!,#REF!))</f>
        <v>#REF!</v>
      </c>
      <c r="CH134" s="45" t="str">
        <f t="shared" si="16"/>
        <v/>
      </c>
      <c r="CI134" s="44" t="str">
        <f t="shared" si="17"/>
        <v/>
      </c>
      <c r="CJ134" s="45" t="str">
        <f t="shared" si="18"/>
        <v/>
      </c>
      <c r="CK134" s="44" t="str">
        <f t="shared" si="19"/>
        <v/>
      </c>
      <c r="CL134" s="45" t="str">
        <f t="shared" si="20"/>
        <v/>
      </c>
      <c r="CM134" s="44" t="e">
        <f>IF(AND(#REF!="",#REF!="",#REF!="",#REF!=""),"",SUM(#REF!,#REF!,#REF!,#REF!,#REF!))</f>
        <v>#REF!</v>
      </c>
      <c r="CN134" s="45" t="str">
        <f t="shared" si="21"/>
        <v/>
      </c>
      <c r="CO134" s="38" t="e">
        <f>IF(AND(#REF!="",#REF!="",#REF!="",#REF!=""),"",SUM(#REF!,#REF!,#REF!,#REF!))</f>
        <v>#REF!</v>
      </c>
      <c r="CP134" s="38" t="str">
        <f t="shared" si="22"/>
        <v/>
      </c>
    </row>
    <row r="135" spans="1:94" ht="24" customHeight="1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9"/>
      <c r="AC135" s="20"/>
      <c r="AD135" s="20"/>
      <c r="AE135" s="8"/>
      <c r="AF135" s="62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8"/>
      <c r="AU135" s="8"/>
      <c r="AV135" s="56"/>
      <c r="AW135" s="60"/>
      <c r="AX135" s="8"/>
      <c r="AY135" s="14"/>
      <c r="AZ135" s="13"/>
      <c r="BA135" s="8"/>
      <c r="BB135" s="56"/>
      <c r="BC135" s="13"/>
      <c r="BD135" s="8"/>
      <c r="BE135" s="14"/>
      <c r="BF135" s="13"/>
      <c r="BG135" s="8"/>
      <c r="BH135" s="56"/>
      <c r="BI135" s="13" t="s">
        <v>447</v>
      </c>
      <c r="BJ135" s="109" t="s">
        <v>447</v>
      </c>
      <c r="BK135" s="1"/>
      <c r="BL135" s="1"/>
      <c r="BM135" s="1"/>
      <c r="BN135" s="1"/>
      <c r="BO135" s="1"/>
      <c r="CA135" s="29"/>
      <c r="CB135" s="44" t="str">
        <f t="shared" si="11"/>
        <v/>
      </c>
      <c r="CC135" s="45" t="str">
        <f t="shared" si="12"/>
        <v/>
      </c>
      <c r="CD135" s="45" t="str">
        <f t="shared" si="13"/>
        <v/>
      </c>
      <c r="CE135" s="44" t="str">
        <f t="shared" si="14"/>
        <v/>
      </c>
      <c r="CF135" s="45" t="str">
        <f t="shared" si="15"/>
        <v/>
      </c>
      <c r="CG135" s="44" t="e">
        <f>IF(AND(#REF!="",#REF!="",#REF!="",#REF!=""),"",SUM(#REF!,#REF!,#REF!,#REF!,#REF!))</f>
        <v>#REF!</v>
      </c>
      <c r="CH135" s="45" t="str">
        <f t="shared" si="16"/>
        <v/>
      </c>
      <c r="CI135" s="44" t="str">
        <f t="shared" si="17"/>
        <v/>
      </c>
      <c r="CJ135" s="45" t="str">
        <f t="shared" si="18"/>
        <v/>
      </c>
      <c r="CK135" s="44" t="str">
        <f t="shared" si="19"/>
        <v/>
      </c>
      <c r="CL135" s="45" t="str">
        <f t="shared" si="20"/>
        <v/>
      </c>
      <c r="CM135" s="44" t="e">
        <f>IF(AND(#REF!="",#REF!="",#REF!="",#REF!=""),"",SUM(#REF!,#REF!,#REF!,#REF!,#REF!))</f>
        <v>#REF!</v>
      </c>
      <c r="CN135" s="45" t="str">
        <f t="shared" si="21"/>
        <v/>
      </c>
      <c r="CO135" s="38" t="e">
        <f>IF(AND(#REF!="",#REF!="",#REF!="",#REF!=""),"",SUM(#REF!,#REF!,#REF!,#REF!))</f>
        <v>#REF!</v>
      </c>
      <c r="CP135" s="38" t="str">
        <f t="shared" si="22"/>
        <v/>
      </c>
    </row>
    <row r="136" spans="1:94" ht="24" customHeight="1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9"/>
      <c r="AC136" s="20"/>
      <c r="AD136" s="20"/>
      <c r="AE136" s="8"/>
      <c r="AF136" s="62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8"/>
      <c r="AU136" s="8"/>
      <c r="AV136" s="56"/>
      <c r="AW136" s="60"/>
      <c r="AX136" s="8"/>
      <c r="AY136" s="14"/>
      <c r="AZ136" s="13"/>
      <c r="BA136" s="8"/>
      <c r="BB136" s="56"/>
      <c r="BC136" s="13"/>
      <c r="BD136" s="8"/>
      <c r="BE136" s="14"/>
      <c r="BF136" s="13"/>
      <c r="BG136" s="8"/>
      <c r="BH136" s="56"/>
      <c r="BI136" s="13" t="s">
        <v>447</v>
      </c>
      <c r="BJ136" s="109" t="s">
        <v>447</v>
      </c>
      <c r="BK136" s="1"/>
      <c r="BL136" s="1"/>
      <c r="BM136" s="1"/>
      <c r="BN136" s="1"/>
      <c r="BO136" s="1"/>
      <c r="CA136" s="29"/>
      <c r="CB136" s="44" t="str">
        <f t="shared" ref="CB136:CB199" si="23">IF(I136="","",I136)</f>
        <v/>
      </c>
      <c r="CC136" s="45" t="str">
        <f t="shared" ref="CC136:CC199" si="24">IF(AND(L136="",M136="",N136="",P136=""),"",SUM(L136,M136,N136,O136,P136))</f>
        <v/>
      </c>
      <c r="CD136" s="45" t="str">
        <f t="shared" ref="CD136:CD199" si="25">IFERROR(IF(CC136="","",ROUNDUP(CC136*20%,0)),"")</f>
        <v/>
      </c>
      <c r="CE136" s="44" t="str">
        <f t="shared" ref="CE136:CE199" si="26">IF(AND(T136="",U136="",V136="",X136=""),"",SUM(T136,U136,V136,W136,X136))</f>
        <v/>
      </c>
      <c r="CF136" s="45" t="str">
        <f t="shared" ref="CF136:CF199" si="27">IFERROR(IF(CE136="","",ROUNDUP(CE136*20%,0)),"")</f>
        <v/>
      </c>
      <c r="CG136" s="44" t="e">
        <f>IF(AND(#REF!="",#REF!="",#REF!="",#REF!=""),"",SUM(#REF!,#REF!,#REF!,#REF!,#REF!))</f>
        <v>#REF!</v>
      </c>
      <c r="CH136" s="45" t="str">
        <f t="shared" ref="CH136:CH199" si="28">IFERROR(IF(CG136="","",ROUNDUP(CG136*20%,0)),"")</f>
        <v/>
      </c>
      <c r="CI136" s="44" t="str">
        <f t="shared" ref="CI136:CI199" si="29">IF(AND(AJ136="",AK136="",AL136="",AN136=""),"",SUM(AJ136,AK136,AL136,AM136,AN136))</f>
        <v/>
      </c>
      <c r="CJ136" s="45" t="str">
        <f t="shared" ref="CJ136:CJ199" si="30">IFERROR(IF(CI136="","",ROUNDUP(CI136*20%,0)),"")</f>
        <v/>
      </c>
      <c r="CK136" s="44" t="str">
        <f t="shared" ref="CK136:CK199" si="31">IF(AND(AR136="",AS136="",AT136="",AV136=""),"",SUM(AR136,AS136,AT136,AU136,AV136))</f>
        <v/>
      </c>
      <c r="CL136" s="45" t="str">
        <f t="shared" ref="CL136:CL199" si="32">IFERROR(IF(CK136="","",ROUNDUP(CK136*20%,0)),"")</f>
        <v/>
      </c>
      <c r="CM136" s="44" t="e">
        <f>IF(AND(#REF!="",#REF!="",#REF!="",#REF!=""),"",SUM(#REF!,#REF!,#REF!,#REF!,#REF!))</f>
        <v>#REF!</v>
      </c>
      <c r="CN136" s="45" t="str">
        <f t="shared" ref="CN136:CN199" si="33">IFERROR(IF(CM136="","",ROUNDUP(CM136*20%,0)),"")</f>
        <v/>
      </c>
      <c r="CO136" s="38" t="e">
        <f>IF(AND(#REF!="",#REF!="",#REF!="",#REF!=""),"",SUM(#REF!,#REF!,#REF!,#REF!))</f>
        <v>#REF!</v>
      </c>
      <c r="CP136" s="38" t="str">
        <f t="shared" si="22"/>
        <v/>
      </c>
    </row>
    <row r="137" spans="1:94" ht="24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9"/>
      <c r="AC137" s="20"/>
      <c r="AD137" s="20"/>
      <c r="AE137" s="8"/>
      <c r="AF137" s="62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8"/>
      <c r="AU137" s="8"/>
      <c r="AV137" s="56"/>
      <c r="AW137" s="60"/>
      <c r="AX137" s="8"/>
      <c r="AY137" s="14"/>
      <c r="AZ137" s="13"/>
      <c r="BA137" s="8"/>
      <c r="BB137" s="56"/>
      <c r="BC137" s="13"/>
      <c r="BD137" s="8"/>
      <c r="BE137" s="14"/>
      <c r="BF137" s="13"/>
      <c r="BG137" s="8"/>
      <c r="BH137" s="56"/>
      <c r="BI137" s="13" t="s">
        <v>447</v>
      </c>
      <c r="BJ137" s="109" t="s">
        <v>447</v>
      </c>
      <c r="BK137" s="1"/>
      <c r="BL137" s="1"/>
      <c r="BM137" s="1"/>
      <c r="BN137" s="1"/>
      <c r="BO137" s="1"/>
      <c r="CA137" s="29"/>
      <c r="CB137" s="44" t="str">
        <f t="shared" si="23"/>
        <v/>
      </c>
      <c r="CC137" s="45" t="str">
        <f t="shared" si="24"/>
        <v/>
      </c>
      <c r="CD137" s="45" t="str">
        <f t="shared" si="25"/>
        <v/>
      </c>
      <c r="CE137" s="44" t="str">
        <f t="shared" si="26"/>
        <v/>
      </c>
      <c r="CF137" s="45" t="str">
        <f t="shared" si="27"/>
        <v/>
      </c>
      <c r="CG137" s="44" t="e">
        <f>IF(AND(#REF!="",#REF!="",#REF!="",#REF!=""),"",SUM(#REF!,#REF!,#REF!,#REF!,#REF!))</f>
        <v>#REF!</v>
      </c>
      <c r="CH137" s="45" t="str">
        <f t="shared" si="28"/>
        <v/>
      </c>
      <c r="CI137" s="44" t="str">
        <f t="shared" si="29"/>
        <v/>
      </c>
      <c r="CJ137" s="45" t="str">
        <f t="shared" si="30"/>
        <v/>
      </c>
      <c r="CK137" s="44" t="str">
        <f t="shared" si="31"/>
        <v/>
      </c>
      <c r="CL137" s="45" t="str">
        <f t="shared" si="32"/>
        <v/>
      </c>
      <c r="CM137" s="44" t="e">
        <f>IF(AND(#REF!="",#REF!="",#REF!="",#REF!=""),"",SUM(#REF!,#REF!,#REF!,#REF!,#REF!))</f>
        <v>#REF!</v>
      </c>
      <c r="CN137" s="45" t="str">
        <f t="shared" si="33"/>
        <v/>
      </c>
      <c r="CO137" s="38" t="e">
        <f>IF(AND(#REF!="",#REF!="",#REF!="",#REF!=""),"",SUM(#REF!,#REF!,#REF!,#REF!))</f>
        <v>#REF!</v>
      </c>
      <c r="CP137" s="38" t="str">
        <f t="shared" si="22"/>
        <v/>
      </c>
    </row>
    <row r="138" spans="1:94" ht="24" customHeight="1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9"/>
      <c r="AC138" s="20"/>
      <c r="AD138" s="20"/>
      <c r="AE138" s="8"/>
      <c r="AF138" s="62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8"/>
      <c r="AU138" s="8"/>
      <c r="AV138" s="56"/>
      <c r="AW138" s="60"/>
      <c r="AX138" s="8"/>
      <c r="AY138" s="14"/>
      <c r="AZ138" s="13"/>
      <c r="BA138" s="8"/>
      <c r="BB138" s="56"/>
      <c r="BC138" s="13"/>
      <c r="BD138" s="8"/>
      <c r="BE138" s="14"/>
      <c r="BF138" s="13"/>
      <c r="BG138" s="8"/>
      <c r="BH138" s="56"/>
      <c r="BI138" s="13" t="s">
        <v>447</v>
      </c>
      <c r="BJ138" s="109" t="s">
        <v>447</v>
      </c>
      <c r="BK138" s="1"/>
      <c r="BL138" s="1"/>
      <c r="BM138" s="1"/>
      <c r="BN138" s="1"/>
      <c r="BO138" s="1"/>
      <c r="CA138" s="29"/>
      <c r="CB138" s="44" t="str">
        <f t="shared" si="23"/>
        <v/>
      </c>
      <c r="CC138" s="45" t="str">
        <f t="shared" si="24"/>
        <v/>
      </c>
      <c r="CD138" s="45" t="str">
        <f t="shared" si="25"/>
        <v/>
      </c>
      <c r="CE138" s="44" t="str">
        <f t="shared" si="26"/>
        <v/>
      </c>
      <c r="CF138" s="45" t="str">
        <f t="shared" si="27"/>
        <v/>
      </c>
      <c r="CG138" s="44" t="e">
        <f>IF(AND(#REF!="",#REF!="",#REF!="",#REF!=""),"",SUM(#REF!,#REF!,#REF!,#REF!,#REF!))</f>
        <v>#REF!</v>
      </c>
      <c r="CH138" s="45" t="str">
        <f t="shared" si="28"/>
        <v/>
      </c>
      <c r="CI138" s="44" t="str">
        <f t="shared" si="29"/>
        <v/>
      </c>
      <c r="CJ138" s="45" t="str">
        <f t="shared" si="30"/>
        <v/>
      </c>
      <c r="CK138" s="44" t="str">
        <f t="shared" si="31"/>
        <v/>
      </c>
      <c r="CL138" s="45" t="str">
        <f t="shared" si="32"/>
        <v/>
      </c>
      <c r="CM138" s="44" t="e">
        <f>IF(AND(#REF!="",#REF!="",#REF!="",#REF!=""),"",SUM(#REF!,#REF!,#REF!,#REF!,#REF!))</f>
        <v>#REF!</v>
      </c>
      <c r="CN138" s="45" t="str">
        <f t="shared" si="33"/>
        <v/>
      </c>
      <c r="CO138" s="38" t="e">
        <f>IF(AND(#REF!="",#REF!="",#REF!="",#REF!=""),"",SUM(#REF!,#REF!,#REF!,#REF!))</f>
        <v>#REF!</v>
      </c>
      <c r="CP138" s="38" t="str">
        <f t="shared" si="22"/>
        <v/>
      </c>
    </row>
    <row r="139" spans="1:94" ht="24" customHeight="1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9"/>
      <c r="AC139" s="20"/>
      <c r="AD139" s="20"/>
      <c r="AE139" s="8"/>
      <c r="AF139" s="62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8"/>
      <c r="AU139" s="8"/>
      <c r="AV139" s="56"/>
      <c r="AW139" s="60"/>
      <c r="AX139" s="8"/>
      <c r="AY139" s="14"/>
      <c r="AZ139" s="13"/>
      <c r="BA139" s="8"/>
      <c r="BB139" s="56"/>
      <c r="BC139" s="13"/>
      <c r="BD139" s="8"/>
      <c r="BE139" s="14"/>
      <c r="BF139" s="13"/>
      <c r="BG139" s="8"/>
      <c r="BH139" s="56"/>
      <c r="BI139" s="13" t="s">
        <v>447</v>
      </c>
      <c r="BJ139" s="109" t="s">
        <v>447</v>
      </c>
      <c r="BK139" s="1"/>
      <c r="BL139" s="1"/>
      <c r="BM139" s="1"/>
      <c r="BN139" s="1"/>
      <c r="BO139" s="1"/>
      <c r="CA139" s="29"/>
      <c r="CB139" s="44" t="str">
        <f t="shared" si="23"/>
        <v/>
      </c>
      <c r="CC139" s="45" t="str">
        <f t="shared" si="24"/>
        <v/>
      </c>
      <c r="CD139" s="45" t="str">
        <f t="shared" si="25"/>
        <v/>
      </c>
      <c r="CE139" s="44" t="str">
        <f t="shared" si="26"/>
        <v/>
      </c>
      <c r="CF139" s="45" t="str">
        <f t="shared" si="27"/>
        <v/>
      </c>
      <c r="CG139" s="44" t="e">
        <f>IF(AND(#REF!="",#REF!="",#REF!="",#REF!=""),"",SUM(#REF!,#REF!,#REF!,#REF!,#REF!))</f>
        <v>#REF!</v>
      </c>
      <c r="CH139" s="45" t="str">
        <f t="shared" si="28"/>
        <v/>
      </c>
      <c r="CI139" s="44" t="str">
        <f t="shared" si="29"/>
        <v/>
      </c>
      <c r="CJ139" s="45" t="str">
        <f t="shared" si="30"/>
        <v/>
      </c>
      <c r="CK139" s="44" t="str">
        <f t="shared" si="31"/>
        <v/>
      </c>
      <c r="CL139" s="45" t="str">
        <f t="shared" si="32"/>
        <v/>
      </c>
      <c r="CM139" s="44" t="e">
        <f>IF(AND(#REF!="",#REF!="",#REF!="",#REF!=""),"",SUM(#REF!,#REF!,#REF!,#REF!,#REF!))</f>
        <v>#REF!</v>
      </c>
      <c r="CN139" s="45" t="str">
        <f t="shared" si="33"/>
        <v/>
      </c>
      <c r="CO139" s="38" t="e">
        <f>IF(AND(#REF!="",#REF!="",#REF!="",#REF!=""),"",SUM(#REF!,#REF!,#REF!,#REF!))</f>
        <v>#REF!</v>
      </c>
      <c r="CP139" s="38" t="str">
        <f t="shared" si="22"/>
        <v/>
      </c>
    </row>
    <row r="140" spans="1:94" ht="24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9"/>
      <c r="AC140" s="20"/>
      <c r="AD140" s="20"/>
      <c r="AE140" s="8"/>
      <c r="AF140" s="62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8"/>
      <c r="AU140" s="8"/>
      <c r="AV140" s="56"/>
      <c r="AW140" s="60"/>
      <c r="AX140" s="8"/>
      <c r="AY140" s="14"/>
      <c r="AZ140" s="13"/>
      <c r="BA140" s="8"/>
      <c r="BB140" s="56"/>
      <c r="BC140" s="13"/>
      <c r="BD140" s="8"/>
      <c r="BE140" s="14"/>
      <c r="BF140" s="13"/>
      <c r="BG140" s="8"/>
      <c r="BH140" s="56"/>
      <c r="BI140" s="13" t="s">
        <v>447</v>
      </c>
      <c r="BJ140" s="109" t="s">
        <v>447</v>
      </c>
      <c r="BK140" s="1"/>
      <c r="BL140" s="1"/>
      <c r="BM140" s="1"/>
      <c r="BN140" s="1"/>
      <c r="BO140" s="1"/>
      <c r="CA140" s="29"/>
      <c r="CB140" s="44" t="str">
        <f t="shared" si="23"/>
        <v/>
      </c>
      <c r="CC140" s="45" t="str">
        <f t="shared" si="24"/>
        <v/>
      </c>
      <c r="CD140" s="45" t="str">
        <f t="shared" si="25"/>
        <v/>
      </c>
      <c r="CE140" s="44" t="str">
        <f t="shared" si="26"/>
        <v/>
      </c>
      <c r="CF140" s="45" t="str">
        <f t="shared" si="27"/>
        <v/>
      </c>
      <c r="CG140" s="44" t="e">
        <f>IF(AND(#REF!="",#REF!="",#REF!="",#REF!=""),"",SUM(#REF!,#REF!,#REF!,#REF!,#REF!))</f>
        <v>#REF!</v>
      </c>
      <c r="CH140" s="45" t="str">
        <f t="shared" si="28"/>
        <v/>
      </c>
      <c r="CI140" s="44" t="str">
        <f t="shared" si="29"/>
        <v/>
      </c>
      <c r="CJ140" s="45" t="str">
        <f t="shared" si="30"/>
        <v/>
      </c>
      <c r="CK140" s="44" t="str">
        <f t="shared" si="31"/>
        <v/>
      </c>
      <c r="CL140" s="45" t="str">
        <f t="shared" si="32"/>
        <v/>
      </c>
      <c r="CM140" s="44" t="e">
        <f>IF(AND(#REF!="",#REF!="",#REF!="",#REF!=""),"",SUM(#REF!,#REF!,#REF!,#REF!,#REF!))</f>
        <v>#REF!</v>
      </c>
      <c r="CN140" s="45" t="str">
        <f t="shared" si="33"/>
        <v/>
      </c>
      <c r="CO140" s="38" t="e">
        <f>IF(AND(#REF!="",#REF!="",#REF!="",#REF!=""),"",SUM(#REF!,#REF!,#REF!,#REF!))</f>
        <v>#REF!</v>
      </c>
      <c r="CP140" s="38" t="str">
        <f t="shared" si="22"/>
        <v/>
      </c>
    </row>
    <row r="141" spans="1:94" ht="24" customHeight="1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9"/>
      <c r="AC141" s="20"/>
      <c r="AD141" s="20"/>
      <c r="AE141" s="8"/>
      <c r="AF141" s="62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8"/>
      <c r="AU141" s="8"/>
      <c r="AV141" s="56"/>
      <c r="AW141" s="60"/>
      <c r="AX141" s="8"/>
      <c r="AY141" s="14"/>
      <c r="AZ141" s="13"/>
      <c r="BA141" s="8"/>
      <c r="BB141" s="56"/>
      <c r="BC141" s="13"/>
      <c r="BD141" s="8"/>
      <c r="BE141" s="14"/>
      <c r="BF141" s="13"/>
      <c r="BG141" s="8"/>
      <c r="BH141" s="56"/>
      <c r="BI141" s="13" t="s">
        <v>447</v>
      </c>
      <c r="BJ141" s="109" t="s">
        <v>447</v>
      </c>
      <c r="BK141" s="1"/>
      <c r="BL141" s="1"/>
      <c r="BM141" s="1"/>
      <c r="BN141" s="1"/>
      <c r="BO141" s="1"/>
      <c r="CA141" s="29"/>
      <c r="CB141" s="44" t="str">
        <f t="shared" si="23"/>
        <v/>
      </c>
      <c r="CC141" s="45" t="str">
        <f t="shared" si="24"/>
        <v/>
      </c>
      <c r="CD141" s="45" t="str">
        <f t="shared" si="25"/>
        <v/>
      </c>
      <c r="CE141" s="44" t="str">
        <f t="shared" si="26"/>
        <v/>
      </c>
      <c r="CF141" s="45" t="str">
        <f t="shared" si="27"/>
        <v/>
      </c>
      <c r="CG141" s="44" t="e">
        <f>IF(AND(#REF!="",#REF!="",#REF!="",#REF!=""),"",SUM(#REF!,#REF!,#REF!,#REF!,#REF!))</f>
        <v>#REF!</v>
      </c>
      <c r="CH141" s="45" t="str">
        <f t="shared" si="28"/>
        <v/>
      </c>
      <c r="CI141" s="44" t="str">
        <f t="shared" si="29"/>
        <v/>
      </c>
      <c r="CJ141" s="45" t="str">
        <f t="shared" si="30"/>
        <v/>
      </c>
      <c r="CK141" s="44" t="str">
        <f t="shared" si="31"/>
        <v/>
      </c>
      <c r="CL141" s="45" t="str">
        <f t="shared" si="32"/>
        <v/>
      </c>
      <c r="CM141" s="44" t="e">
        <f>IF(AND(#REF!="",#REF!="",#REF!="",#REF!=""),"",SUM(#REF!,#REF!,#REF!,#REF!,#REF!))</f>
        <v>#REF!</v>
      </c>
      <c r="CN141" s="45" t="str">
        <f t="shared" si="33"/>
        <v/>
      </c>
      <c r="CO141" s="38" t="e">
        <f>IF(AND(#REF!="",#REF!="",#REF!="",#REF!=""),"",SUM(#REF!,#REF!,#REF!,#REF!))</f>
        <v>#REF!</v>
      </c>
      <c r="CP141" s="38" t="str">
        <f t="shared" si="22"/>
        <v/>
      </c>
    </row>
    <row r="142" spans="1:94" ht="24" customHeight="1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9"/>
      <c r="AC142" s="20"/>
      <c r="AD142" s="20"/>
      <c r="AE142" s="8"/>
      <c r="AF142" s="62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8"/>
      <c r="AU142" s="8"/>
      <c r="AV142" s="56"/>
      <c r="AW142" s="60"/>
      <c r="AX142" s="8"/>
      <c r="AY142" s="14"/>
      <c r="AZ142" s="13"/>
      <c r="BA142" s="8"/>
      <c r="BB142" s="56"/>
      <c r="BC142" s="13"/>
      <c r="BD142" s="8"/>
      <c r="BE142" s="14"/>
      <c r="BF142" s="13"/>
      <c r="BG142" s="8"/>
      <c r="BH142" s="56"/>
      <c r="BI142" s="13" t="s">
        <v>447</v>
      </c>
      <c r="BJ142" s="109" t="s">
        <v>447</v>
      </c>
      <c r="BK142" s="1"/>
      <c r="BL142" s="1"/>
      <c r="BM142" s="1"/>
      <c r="BN142" s="1"/>
      <c r="BO142" s="1"/>
      <c r="CA142" s="29"/>
      <c r="CB142" s="44" t="str">
        <f t="shared" si="23"/>
        <v/>
      </c>
      <c r="CC142" s="45" t="str">
        <f t="shared" si="24"/>
        <v/>
      </c>
      <c r="CD142" s="45" t="str">
        <f t="shared" si="25"/>
        <v/>
      </c>
      <c r="CE142" s="44" t="str">
        <f t="shared" si="26"/>
        <v/>
      </c>
      <c r="CF142" s="45" t="str">
        <f t="shared" si="27"/>
        <v/>
      </c>
      <c r="CG142" s="44" t="e">
        <f>IF(AND(#REF!="",#REF!="",#REF!="",#REF!=""),"",SUM(#REF!,#REF!,#REF!,#REF!,#REF!))</f>
        <v>#REF!</v>
      </c>
      <c r="CH142" s="45" t="str">
        <f t="shared" si="28"/>
        <v/>
      </c>
      <c r="CI142" s="44" t="str">
        <f t="shared" si="29"/>
        <v/>
      </c>
      <c r="CJ142" s="45" t="str">
        <f t="shared" si="30"/>
        <v/>
      </c>
      <c r="CK142" s="44" t="str">
        <f t="shared" si="31"/>
        <v/>
      </c>
      <c r="CL142" s="45" t="str">
        <f t="shared" si="32"/>
        <v/>
      </c>
      <c r="CM142" s="44" t="e">
        <f>IF(AND(#REF!="",#REF!="",#REF!="",#REF!=""),"",SUM(#REF!,#REF!,#REF!,#REF!,#REF!))</f>
        <v>#REF!</v>
      </c>
      <c r="CN142" s="45" t="str">
        <f t="shared" si="33"/>
        <v/>
      </c>
      <c r="CO142" s="38" t="e">
        <f>IF(AND(#REF!="",#REF!="",#REF!="",#REF!=""),"",SUM(#REF!,#REF!,#REF!,#REF!))</f>
        <v>#REF!</v>
      </c>
      <c r="CP142" s="38" t="str">
        <f t="shared" si="22"/>
        <v/>
      </c>
    </row>
    <row r="143" spans="1:94" ht="24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9"/>
      <c r="AC143" s="20"/>
      <c r="AD143" s="20"/>
      <c r="AE143" s="8"/>
      <c r="AF143" s="62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8"/>
      <c r="AU143" s="8"/>
      <c r="AV143" s="56"/>
      <c r="AW143" s="60"/>
      <c r="AX143" s="8"/>
      <c r="AY143" s="14"/>
      <c r="AZ143" s="13"/>
      <c r="BA143" s="8"/>
      <c r="BB143" s="56"/>
      <c r="BC143" s="13"/>
      <c r="BD143" s="8"/>
      <c r="BE143" s="14"/>
      <c r="BF143" s="13"/>
      <c r="BG143" s="8"/>
      <c r="BH143" s="56"/>
      <c r="BI143" s="13" t="s">
        <v>447</v>
      </c>
      <c r="BJ143" s="109" t="s">
        <v>447</v>
      </c>
      <c r="BK143" s="1"/>
      <c r="BL143" s="1"/>
      <c r="BM143" s="1"/>
      <c r="BN143" s="1"/>
      <c r="BO143" s="1"/>
      <c r="CA143" s="29"/>
      <c r="CB143" s="44" t="str">
        <f t="shared" si="23"/>
        <v/>
      </c>
      <c r="CC143" s="45" t="str">
        <f t="shared" si="24"/>
        <v/>
      </c>
      <c r="CD143" s="45" t="str">
        <f t="shared" si="25"/>
        <v/>
      </c>
      <c r="CE143" s="44" t="str">
        <f t="shared" si="26"/>
        <v/>
      </c>
      <c r="CF143" s="45" t="str">
        <f t="shared" si="27"/>
        <v/>
      </c>
      <c r="CG143" s="44" t="e">
        <f>IF(AND(#REF!="",#REF!="",#REF!="",#REF!=""),"",SUM(#REF!,#REF!,#REF!,#REF!,#REF!))</f>
        <v>#REF!</v>
      </c>
      <c r="CH143" s="45" t="str">
        <f t="shared" si="28"/>
        <v/>
      </c>
      <c r="CI143" s="44" t="str">
        <f t="shared" si="29"/>
        <v/>
      </c>
      <c r="CJ143" s="45" t="str">
        <f t="shared" si="30"/>
        <v/>
      </c>
      <c r="CK143" s="44" t="str">
        <f t="shared" si="31"/>
        <v/>
      </c>
      <c r="CL143" s="45" t="str">
        <f t="shared" si="32"/>
        <v/>
      </c>
      <c r="CM143" s="44" t="e">
        <f>IF(AND(#REF!="",#REF!="",#REF!="",#REF!=""),"",SUM(#REF!,#REF!,#REF!,#REF!,#REF!))</f>
        <v>#REF!</v>
      </c>
      <c r="CN143" s="45" t="str">
        <f t="shared" si="33"/>
        <v/>
      </c>
      <c r="CO143" s="38" t="e">
        <f>IF(AND(#REF!="",#REF!="",#REF!="",#REF!=""),"",SUM(#REF!,#REF!,#REF!,#REF!))</f>
        <v>#REF!</v>
      </c>
      <c r="CP143" s="38" t="str">
        <f t="shared" si="22"/>
        <v/>
      </c>
    </row>
    <row r="144" spans="1:94" ht="24" customHeight="1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9"/>
      <c r="AC144" s="20"/>
      <c r="AD144" s="20"/>
      <c r="AE144" s="8"/>
      <c r="AF144" s="62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8"/>
      <c r="AU144" s="8"/>
      <c r="AV144" s="56"/>
      <c r="AW144" s="60"/>
      <c r="AX144" s="8"/>
      <c r="AY144" s="14"/>
      <c r="AZ144" s="13"/>
      <c r="BA144" s="8"/>
      <c r="BB144" s="56"/>
      <c r="BC144" s="13"/>
      <c r="BD144" s="8"/>
      <c r="BE144" s="14"/>
      <c r="BF144" s="13"/>
      <c r="BG144" s="8"/>
      <c r="BH144" s="56"/>
      <c r="BI144" s="13" t="s">
        <v>447</v>
      </c>
      <c r="BJ144" s="109" t="s">
        <v>447</v>
      </c>
      <c r="BK144" s="1"/>
      <c r="BL144" s="1"/>
      <c r="BM144" s="1"/>
      <c r="BN144" s="1"/>
      <c r="BO144" s="1"/>
      <c r="CA144" s="29"/>
      <c r="CB144" s="44" t="str">
        <f t="shared" si="23"/>
        <v/>
      </c>
      <c r="CC144" s="45" t="str">
        <f t="shared" si="24"/>
        <v/>
      </c>
      <c r="CD144" s="45" t="str">
        <f t="shared" si="25"/>
        <v/>
      </c>
      <c r="CE144" s="44" t="str">
        <f t="shared" si="26"/>
        <v/>
      </c>
      <c r="CF144" s="45" t="str">
        <f t="shared" si="27"/>
        <v/>
      </c>
      <c r="CG144" s="44" t="e">
        <f>IF(AND(#REF!="",#REF!="",#REF!="",#REF!=""),"",SUM(#REF!,#REF!,#REF!,#REF!,#REF!))</f>
        <v>#REF!</v>
      </c>
      <c r="CH144" s="45" t="str">
        <f t="shared" si="28"/>
        <v/>
      </c>
      <c r="CI144" s="44" t="str">
        <f t="shared" si="29"/>
        <v/>
      </c>
      <c r="CJ144" s="45" t="str">
        <f t="shared" si="30"/>
        <v/>
      </c>
      <c r="CK144" s="44" t="str">
        <f t="shared" si="31"/>
        <v/>
      </c>
      <c r="CL144" s="45" t="str">
        <f t="shared" si="32"/>
        <v/>
      </c>
      <c r="CM144" s="44" t="e">
        <f>IF(AND(#REF!="",#REF!="",#REF!="",#REF!=""),"",SUM(#REF!,#REF!,#REF!,#REF!,#REF!))</f>
        <v>#REF!</v>
      </c>
      <c r="CN144" s="45" t="str">
        <f t="shared" si="33"/>
        <v/>
      </c>
      <c r="CO144" s="38" t="e">
        <f>IF(AND(#REF!="",#REF!="",#REF!="",#REF!=""),"",SUM(#REF!,#REF!,#REF!,#REF!))</f>
        <v>#REF!</v>
      </c>
      <c r="CP144" s="38" t="str">
        <f t="shared" si="22"/>
        <v/>
      </c>
    </row>
    <row r="145" spans="1:94" ht="24" customHeight="1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9"/>
      <c r="AC145" s="20"/>
      <c r="AD145" s="20"/>
      <c r="AE145" s="8"/>
      <c r="AF145" s="62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8"/>
      <c r="AU145" s="8"/>
      <c r="AV145" s="56"/>
      <c r="AW145" s="60"/>
      <c r="AX145" s="8"/>
      <c r="AY145" s="14"/>
      <c r="AZ145" s="13"/>
      <c r="BA145" s="8"/>
      <c r="BB145" s="56"/>
      <c r="BC145" s="13"/>
      <c r="BD145" s="8"/>
      <c r="BE145" s="14"/>
      <c r="BF145" s="13"/>
      <c r="BG145" s="8"/>
      <c r="BH145" s="56"/>
      <c r="BI145" s="13" t="s">
        <v>447</v>
      </c>
      <c r="BJ145" s="109" t="s">
        <v>447</v>
      </c>
      <c r="BK145" s="1"/>
      <c r="BL145" s="1"/>
      <c r="BM145" s="1"/>
      <c r="BN145" s="1"/>
      <c r="BO145" s="1"/>
      <c r="CA145" s="29"/>
      <c r="CB145" s="44" t="str">
        <f t="shared" si="23"/>
        <v/>
      </c>
      <c r="CC145" s="45" t="str">
        <f t="shared" si="24"/>
        <v/>
      </c>
      <c r="CD145" s="45" t="str">
        <f t="shared" si="25"/>
        <v/>
      </c>
      <c r="CE145" s="44" t="str">
        <f t="shared" si="26"/>
        <v/>
      </c>
      <c r="CF145" s="45" t="str">
        <f t="shared" si="27"/>
        <v/>
      </c>
      <c r="CG145" s="44" t="e">
        <f>IF(AND(#REF!="",#REF!="",#REF!="",#REF!=""),"",SUM(#REF!,#REF!,#REF!,#REF!,#REF!))</f>
        <v>#REF!</v>
      </c>
      <c r="CH145" s="45" t="str">
        <f t="shared" si="28"/>
        <v/>
      </c>
      <c r="CI145" s="44" t="str">
        <f t="shared" si="29"/>
        <v/>
      </c>
      <c r="CJ145" s="45" t="str">
        <f t="shared" si="30"/>
        <v/>
      </c>
      <c r="CK145" s="44" t="str">
        <f t="shared" si="31"/>
        <v/>
      </c>
      <c r="CL145" s="45" t="str">
        <f t="shared" si="32"/>
        <v/>
      </c>
      <c r="CM145" s="44" t="e">
        <f>IF(AND(#REF!="",#REF!="",#REF!="",#REF!=""),"",SUM(#REF!,#REF!,#REF!,#REF!,#REF!))</f>
        <v>#REF!</v>
      </c>
      <c r="CN145" s="45" t="str">
        <f t="shared" si="33"/>
        <v/>
      </c>
      <c r="CO145" s="38" t="e">
        <f>IF(AND(#REF!="",#REF!="",#REF!="",#REF!=""),"",SUM(#REF!,#REF!,#REF!,#REF!))</f>
        <v>#REF!</v>
      </c>
      <c r="CP145" s="38" t="str">
        <f t="shared" si="22"/>
        <v/>
      </c>
    </row>
    <row r="146" spans="1:94" ht="24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9"/>
      <c r="AC146" s="20"/>
      <c r="AD146" s="20"/>
      <c r="AE146" s="8"/>
      <c r="AF146" s="62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8"/>
      <c r="AU146" s="8"/>
      <c r="AV146" s="56"/>
      <c r="AW146" s="60"/>
      <c r="AX146" s="8"/>
      <c r="AY146" s="14"/>
      <c r="AZ146" s="13"/>
      <c r="BA146" s="8"/>
      <c r="BB146" s="56"/>
      <c r="BC146" s="13"/>
      <c r="BD146" s="8"/>
      <c r="BE146" s="14"/>
      <c r="BF146" s="13"/>
      <c r="BG146" s="8"/>
      <c r="BH146" s="56"/>
      <c r="BI146" s="13" t="s">
        <v>447</v>
      </c>
      <c r="BJ146" s="109" t="s">
        <v>447</v>
      </c>
      <c r="BK146" s="1"/>
      <c r="BL146" s="1"/>
      <c r="BM146" s="1"/>
      <c r="BN146" s="1"/>
      <c r="BO146" s="1"/>
      <c r="CA146" s="29"/>
      <c r="CB146" s="44" t="str">
        <f t="shared" si="23"/>
        <v/>
      </c>
      <c r="CC146" s="45" t="str">
        <f t="shared" si="24"/>
        <v/>
      </c>
      <c r="CD146" s="45" t="str">
        <f t="shared" si="25"/>
        <v/>
      </c>
      <c r="CE146" s="44" t="str">
        <f t="shared" si="26"/>
        <v/>
      </c>
      <c r="CF146" s="45" t="str">
        <f t="shared" si="27"/>
        <v/>
      </c>
      <c r="CG146" s="44" t="e">
        <f>IF(AND(#REF!="",#REF!="",#REF!="",#REF!=""),"",SUM(#REF!,#REF!,#REF!,#REF!,#REF!))</f>
        <v>#REF!</v>
      </c>
      <c r="CH146" s="45" t="str">
        <f t="shared" si="28"/>
        <v/>
      </c>
      <c r="CI146" s="44" t="str">
        <f t="shared" si="29"/>
        <v/>
      </c>
      <c r="CJ146" s="45" t="str">
        <f t="shared" si="30"/>
        <v/>
      </c>
      <c r="CK146" s="44" t="str">
        <f t="shared" si="31"/>
        <v/>
      </c>
      <c r="CL146" s="45" t="str">
        <f t="shared" si="32"/>
        <v/>
      </c>
      <c r="CM146" s="44" t="e">
        <f>IF(AND(#REF!="",#REF!="",#REF!="",#REF!=""),"",SUM(#REF!,#REF!,#REF!,#REF!,#REF!))</f>
        <v>#REF!</v>
      </c>
      <c r="CN146" s="45" t="str">
        <f t="shared" si="33"/>
        <v/>
      </c>
      <c r="CO146" s="38" t="e">
        <f>IF(AND(#REF!="",#REF!="",#REF!="",#REF!=""),"",SUM(#REF!,#REF!,#REF!,#REF!))</f>
        <v>#REF!</v>
      </c>
      <c r="CP146" s="38" t="str">
        <f t="shared" si="22"/>
        <v/>
      </c>
    </row>
    <row r="147" spans="1:94" ht="24" customHeight="1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9"/>
      <c r="AC147" s="20"/>
      <c r="AD147" s="20"/>
      <c r="AE147" s="8"/>
      <c r="AF147" s="62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8"/>
      <c r="AU147" s="8"/>
      <c r="AV147" s="56"/>
      <c r="AW147" s="60"/>
      <c r="AX147" s="8"/>
      <c r="AY147" s="14"/>
      <c r="AZ147" s="13"/>
      <c r="BA147" s="8"/>
      <c r="BB147" s="56"/>
      <c r="BC147" s="13"/>
      <c r="BD147" s="8"/>
      <c r="BE147" s="14"/>
      <c r="BF147" s="13"/>
      <c r="BG147" s="8"/>
      <c r="BH147" s="56"/>
      <c r="BI147" s="13" t="s">
        <v>447</v>
      </c>
      <c r="BJ147" s="109" t="s">
        <v>447</v>
      </c>
      <c r="BK147" s="1"/>
      <c r="BL147" s="1"/>
      <c r="BM147" s="1"/>
      <c r="BN147" s="1"/>
      <c r="BO147" s="1"/>
      <c r="CA147" s="29"/>
      <c r="CB147" s="44" t="str">
        <f t="shared" si="23"/>
        <v/>
      </c>
      <c r="CC147" s="45" t="str">
        <f t="shared" si="24"/>
        <v/>
      </c>
      <c r="CD147" s="45" t="str">
        <f t="shared" si="25"/>
        <v/>
      </c>
      <c r="CE147" s="44" t="str">
        <f t="shared" si="26"/>
        <v/>
      </c>
      <c r="CF147" s="45" t="str">
        <f t="shared" si="27"/>
        <v/>
      </c>
      <c r="CG147" s="44" t="e">
        <f>IF(AND(#REF!="",#REF!="",#REF!="",#REF!=""),"",SUM(#REF!,#REF!,#REF!,#REF!,#REF!))</f>
        <v>#REF!</v>
      </c>
      <c r="CH147" s="45" t="str">
        <f t="shared" si="28"/>
        <v/>
      </c>
      <c r="CI147" s="44" t="str">
        <f t="shared" si="29"/>
        <v/>
      </c>
      <c r="CJ147" s="45" t="str">
        <f t="shared" si="30"/>
        <v/>
      </c>
      <c r="CK147" s="44" t="str">
        <f t="shared" si="31"/>
        <v/>
      </c>
      <c r="CL147" s="45" t="str">
        <f t="shared" si="32"/>
        <v/>
      </c>
      <c r="CM147" s="44" t="e">
        <f>IF(AND(#REF!="",#REF!="",#REF!="",#REF!=""),"",SUM(#REF!,#REF!,#REF!,#REF!,#REF!))</f>
        <v>#REF!</v>
      </c>
      <c r="CN147" s="45" t="str">
        <f t="shared" si="33"/>
        <v/>
      </c>
      <c r="CO147" s="38" t="e">
        <f>IF(AND(#REF!="",#REF!="",#REF!="",#REF!=""),"",SUM(#REF!,#REF!,#REF!,#REF!))</f>
        <v>#REF!</v>
      </c>
      <c r="CP147" s="38" t="str">
        <f t="shared" si="22"/>
        <v/>
      </c>
    </row>
    <row r="148" spans="1:94" ht="24" customHeight="1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9"/>
      <c r="AC148" s="20"/>
      <c r="AD148" s="20"/>
      <c r="AE148" s="8"/>
      <c r="AF148" s="62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8"/>
      <c r="AU148" s="8"/>
      <c r="AV148" s="56"/>
      <c r="AW148" s="60"/>
      <c r="AX148" s="8"/>
      <c r="AY148" s="14"/>
      <c r="AZ148" s="13"/>
      <c r="BA148" s="8"/>
      <c r="BB148" s="56"/>
      <c r="BC148" s="13"/>
      <c r="BD148" s="8"/>
      <c r="BE148" s="14"/>
      <c r="BF148" s="13"/>
      <c r="BG148" s="8"/>
      <c r="BH148" s="56"/>
      <c r="BI148" s="13" t="s">
        <v>447</v>
      </c>
      <c r="BJ148" s="109" t="s">
        <v>447</v>
      </c>
      <c r="BK148" s="1"/>
      <c r="BL148" s="1"/>
      <c r="BM148" s="1"/>
      <c r="BN148" s="1"/>
      <c r="BO148" s="1"/>
      <c r="CA148" s="29"/>
      <c r="CB148" s="44" t="str">
        <f t="shared" si="23"/>
        <v/>
      </c>
      <c r="CC148" s="45" t="str">
        <f t="shared" si="24"/>
        <v/>
      </c>
      <c r="CD148" s="45" t="str">
        <f t="shared" si="25"/>
        <v/>
      </c>
      <c r="CE148" s="44" t="str">
        <f t="shared" si="26"/>
        <v/>
      </c>
      <c r="CF148" s="45" t="str">
        <f t="shared" si="27"/>
        <v/>
      </c>
      <c r="CG148" s="44" t="e">
        <f>IF(AND(#REF!="",#REF!="",#REF!="",#REF!=""),"",SUM(#REF!,#REF!,#REF!,#REF!,#REF!))</f>
        <v>#REF!</v>
      </c>
      <c r="CH148" s="45" t="str">
        <f t="shared" si="28"/>
        <v/>
      </c>
      <c r="CI148" s="44" t="str">
        <f t="shared" si="29"/>
        <v/>
      </c>
      <c r="CJ148" s="45" t="str">
        <f t="shared" si="30"/>
        <v/>
      </c>
      <c r="CK148" s="44" t="str">
        <f t="shared" si="31"/>
        <v/>
      </c>
      <c r="CL148" s="45" t="str">
        <f t="shared" si="32"/>
        <v/>
      </c>
      <c r="CM148" s="44" t="e">
        <f>IF(AND(#REF!="",#REF!="",#REF!="",#REF!=""),"",SUM(#REF!,#REF!,#REF!,#REF!,#REF!))</f>
        <v>#REF!</v>
      </c>
      <c r="CN148" s="45" t="str">
        <f t="shared" si="33"/>
        <v/>
      </c>
      <c r="CO148" s="38" t="e">
        <f>IF(AND(#REF!="",#REF!="",#REF!="",#REF!=""),"",SUM(#REF!,#REF!,#REF!,#REF!))</f>
        <v>#REF!</v>
      </c>
      <c r="CP148" s="38" t="str">
        <f t="shared" si="22"/>
        <v/>
      </c>
    </row>
    <row r="149" spans="1:94" ht="24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9"/>
      <c r="AC149" s="20"/>
      <c r="AD149" s="20"/>
      <c r="AE149" s="8"/>
      <c r="AF149" s="62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8"/>
      <c r="AU149" s="8"/>
      <c r="AV149" s="56"/>
      <c r="AW149" s="60"/>
      <c r="AX149" s="8"/>
      <c r="AY149" s="14"/>
      <c r="AZ149" s="13"/>
      <c r="BA149" s="8"/>
      <c r="BB149" s="56"/>
      <c r="BC149" s="13"/>
      <c r="BD149" s="8"/>
      <c r="BE149" s="14"/>
      <c r="BF149" s="13"/>
      <c r="BG149" s="8"/>
      <c r="BH149" s="56"/>
      <c r="BI149" s="13" t="s">
        <v>447</v>
      </c>
      <c r="BJ149" s="109" t="s">
        <v>447</v>
      </c>
      <c r="BK149" s="1"/>
      <c r="BL149" s="1"/>
      <c r="BM149" s="1"/>
      <c r="BN149" s="1"/>
      <c r="BO149" s="1"/>
      <c r="CA149" s="29"/>
      <c r="CB149" s="44" t="str">
        <f t="shared" si="23"/>
        <v/>
      </c>
      <c r="CC149" s="45" t="str">
        <f t="shared" si="24"/>
        <v/>
      </c>
      <c r="CD149" s="45" t="str">
        <f t="shared" si="25"/>
        <v/>
      </c>
      <c r="CE149" s="44" t="str">
        <f t="shared" si="26"/>
        <v/>
      </c>
      <c r="CF149" s="45" t="str">
        <f t="shared" si="27"/>
        <v/>
      </c>
      <c r="CG149" s="44" t="e">
        <f>IF(AND(#REF!="",#REF!="",#REF!="",#REF!=""),"",SUM(#REF!,#REF!,#REF!,#REF!,#REF!))</f>
        <v>#REF!</v>
      </c>
      <c r="CH149" s="45" t="str">
        <f t="shared" si="28"/>
        <v/>
      </c>
      <c r="CI149" s="44" t="str">
        <f t="shared" si="29"/>
        <v/>
      </c>
      <c r="CJ149" s="45" t="str">
        <f t="shared" si="30"/>
        <v/>
      </c>
      <c r="CK149" s="44" t="str">
        <f t="shared" si="31"/>
        <v/>
      </c>
      <c r="CL149" s="45" t="str">
        <f t="shared" si="32"/>
        <v/>
      </c>
      <c r="CM149" s="44" t="e">
        <f>IF(AND(#REF!="",#REF!="",#REF!="",#REF!=""),"",SUM(#REF!,#REF!,#REF!,#REF!,#REF!))</f>
        <v>#REF!</v>
      </c>
      <c r="CN149" s="45" t="str">
        <f t="shared" si="33"/>
        <v/>
      </c>
      <c r="CO149" s="38" t="e">
        <f>IF(AND(#REF!="",#REF!="",#REF!="",#REF!=""),"",SUM(#REF!,#REF!,#REF!,#REF!))</f>
        <v>#REF!</v>
      </c>
      <c r="CP149" s="38" t="str">
        <f t="shared" si="22"/>
        <v/>
      </c>
    </row>
    <row r="150" spans="1:94" ht="24" customHeight="1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9"/>
      <c r="AC150" s="20"/>
      <c r="AD150" s="20"/>
      <c r="AE150" s="8"/>
      <c r="AF150" s="62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8"/>
      <c r="AU150" s="8"/>
      <c r="AV150" s="56"/>
      <c r="AW150" s="60"/>
      <c r="AX150" s="8"/>
      <c r="AY150" s="14"/>
      <c r="AZ150" s="13"/>
      <c r="BA150" s="8"/>
      <c r="BB150" s="56"/>
      <c r="BC150" s="13"/>
      <c r="BD150" s="8"/>
      <c r="BE150" s="14"/>
      <c r="BF150" s="13"/>
      <c r="BG150" s="8"/>
      <c r="BH150" s="56"/>
      <c r="BI150" s="13" t="s">
        <v>447</v>
      </c>
      <c r="BJ150" s="109" t="s">
        <v>447</v>
      </c>
      <c r="BK150" s="1"/>
      <c r="BL150" s="1"/>
      <c r="BM150" s="1"/>
      <c r="BN150" s="1"/>
      <c r="BO150" s="1"/>
      <c r="CA150" s="29"/>
      <c r="CB150" s="44" t="str">
        <f t="shared" si="23"/>
        <v/>
      </c>
      <c r="CC150" s="45" t="str">
        <f t="shared" si="24"/>
        <v/>
      </c>
      <c r="CD150" s="45" t="str">
        <f t="shared" si="25"/>
        <v/>
      </c>
      <c r="CE150" s="44" t="str">
        <f t="shared" si="26"/>
        <v/>
      </c>
      <c r="CF150" s="45" t="str">
        <f t="shared" si="27"/>
        <v/>
      </c>
      <c r="CG150" s="44" t="e">
        <f>IF(AND(#REF!="",#REF!="",#REF!="",#REF!=""),"",SUM(#REF!,#REF!,#REF!,#REF!,#REF!))</f>
        <v>#REF!</v>
      </c>
      <c r="CH150" s="45" t="str">
        <f t="shared" si="28"/>
        <v/>
      </c>
      <c r="CI150" s="44" t="str">
        <f t="shared" si="29"/>
        <v/>
      </c>
      <c r="CJ150" s="45" t="str">
        <f t="shared" si="30"/>
        <v/>
      </c>
      <c r="CK150" s="44" t="str">
        <f t="shared" si="31"/>
        <v/>
      </c>
      <c r="CL150" s="45" t="str">
        <f t="shared" si="32"/>
        <v/>
      </c>
      <c r="CM150" s="44" t="e">
        <f>IF(AND(#REF!="",#REF!="",#REF!="",#REF!=""),"",SUM(#REF!,#REF!,#REF!,#REF!,#REF!))</f>
        <v>#REF!</v>
      </c>
      <c r="CN150" s="45" t="str">
        <f t="shared" si="33"/>
        <v/>
      </c>
      <c r="CO150" s="38" t="e">
        <f>IF(AND(#REF!="",#REF!="",#REF!="",#REF!=""),"",SUM(#REF!,#REF!,#REF!,#REF!))</f>
        <v>#REF!</v>
      </c>
      <c r="CP150" s="38" t="str">
        <f t="shared" si="22"/>
        <v/>
      </c>
    </row>
    <row r="151" spans="1:94" ht="24" customHeight="1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9"/>
      <c r="AC151" s="20"/>
      <c r="AD151" s="20"/>
      <c r="AE151" s="8"/>
      <c r="AF151" s="62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8"/>
      <c r="AU151" s="8"/>
      <c r="AV151" s="56"/>
      <c r="AW151" s="60"/>
      <c r="AX151" s="8"/>
      <c r="AY151" s="14"/>
      <c r="AZ151" s="13"/>
      <c r="BA151" s="8"/>
      <c r="BB151" s="56"/>
      <c r="BC151" s="13"/>
      <c r="BD151" s="8"/>
      <c r="BE151" s="14"/>
      <c r="BF151" s="13"/>
      <c r="BG151" s="8"/>
      <c r="BH151" s="56"/>
      <c r="BI151" s="13" t="s">
        <v>447</v>
      </c>
      <c r="BJ151" s="109" t="s">
        <v>447</v>
      </c>
      <c r="BK151" s="1"/>
      <c r="BL151" s="1"/>
      <c r="BM151" s="1"/>
      <c r="BN151" s="1"/>
      <c r="BO151" s="1"/>
      <c r="CA151" s="29"/>
      <c r="CB151" s="44" t="str">
        <f t="shared" si="23"/>
        <v/>
      </c>
      <c r="CC151" s="45" t="str">
        <f t="shared" si="24"/>
        <v/>
      </c>
      <c r="CD151" s="45" t="str">
        <f t="shared" si="25"/>
        <v/>
      </c>
      <c r="CE151" s="44" t="str">
        <f t="shared" si="26"/>
        <v/>
      </c>
      <c r="CF151" s="45" t="str">
        <f t="shared" si="27"/>
        <v/>
      </c>
      <c r="CG151" s="44" t="e">
        <f>IF(AND(#REF!="",#REF!="",#REF!="",#REF!=""),"",SUM(#REF!,#REF!,#REF!,#REF!,#REF!))</f>
        <v>#REF!</v>
      </c>
      <c r="CH151" s="45" t="str">
        <f t="shared" si="28"/>
        <v/>
      </c>
      <c r="CI151" s="44" t="str">
        <f t="shared" si="29"/>
        <v/>
      </c>
      <c r="CJ151" s="45" t="str">
        <f t="shared" si="30"/>
        <v/>
      </c>
      <c r="CK151" s="44" t="str">
        <f t="shared" si="31"/>
        <v/>
      </c>
      <c r="CL151" s="45" t="str">
        <f t="shared" si="32"/>
        <v/>
      </c>
      <c r="CM151" s="44" t="e">
        <f>IF(AND(#REF!="",#REF!="",#REF!="",#REF!=""),"",SUM(#REF!,#REF!,#REF!,#REF!,#REF!))</f>
        <v>#REF!</v>
      </c>
      <c r="CN151" s="45" t="str">
        <f t="shared" si="33"/>
        <v/>
      </c>
      <c r="CO151" s="38" t="e">
        <f>IF(AND(#REF!="",#REF!="",#REF!="",#REF!=""),"",SUM(#REF!,#REF!,#REF!,#REF!))</f>
        <v>#REF!</v>
      </c>
      <c r="CP151" s="38" t="str">
        <f t="shared" si="22"/>
        <v/>
      </c>
    </row>
    <row r="152" spans="1:94" ht="24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9"/>
      <c r="AC152" s="20"/>
      <c r="AD152" s="20"/>
      <c r="AE152" s="8"/>
      <c r="AF152" s="62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8"/>
      <c r="AU152" s="8"/>
      <c r="AV152" s="56"/>
      <c r="AW152" s="60"/>
      <c r="AX152" s="8"/>
      <c r="AY152" s="14"/>
      <c r="AZ152" s="13"/>
      <c r="BA152" s="8"/>
      <c r="BB152" s="56"/>
      <c r="BC152" s="13"/>
      <c r="BD152" s="8"/>
      <c r="BE152" s="14"/>
      <c r="BF152" s="13"/>
      <c r="BG152" s="8"/>
      <c r="BH152" s="56"/>
      <c r="BI152" s="13" t="s">
        <v>447</v>
      </c>
      <c r="BJ152" s="109" t="s">
        <v>447</v>
      </c>
      <c r="BK152" s="1"/>
      <c r="BL152" s="1"/>
      <c r="BM152" s="1"/>
      <c r="BN152" s="1"/>
      <c r="BO152" s="1"/>
      <c r="CA152" s="29"/>
      <c r="CB152" s="44" t="str">
        <f t="shared" si="23"/>
        <v/>
      </c>
      <c r="CC152" s="45" t="str">
        <f t="shared" si="24"/>
        <v/>
      </c>
      <c r="CD152" s="45" t="str">
        <f t="shared" si="25"/>
        <v/>
      </c>
      <c r="CE152" s="44" t="str">
        <f t="shared" si="26"/>
        <v/>
      </c>
      <c r="CF152" s="45" t="str">
        <f t="shared" si="27"/>
        <v/>
      </c>
      <c r="CG152" s="44" t="e">
        <f>IF(AND(#REF!="",#REF!="",#REF!="",#REF!=""),"",SUM(#REF!,#REF!,#REF!,#REF!,#REF!))</f>
        <v>#REF!</v>
      </c>
      <c r="CH152" s="45" t="str">
        <f t="shared" si="28"/>
        <v/>
      </c>
      <c r="CI152" s="44" t="str">
        <f t="shared" si="29"/>
        <v/>
      </c>
      <c r="CJ152" s="45" t="str">
        <f t="shared" si="30"/>
        <v/>
      </c>
      <c r="CK152" s="44" t="str">
        <f t="shared" si="31"/>
        <v/>
      </c>
      <c r="CL152" s="45" t="str">
        <f t="shared" si="32"/>
        <v/>
      </c>
      <c r="CM152" s="44" t="e">
        <f>IF(AND(#REF!="",#REF!="",#REF!="",#REF!=""),"",SUM(#REF!,#REF!,#REF!,#REF!,#REF!))</f>
        <v>#REF!</v>
      </c>
      <c r="CN152" s="45" t="str">
        <f t="shared" si="33"/>
        <v/>
      </c>
      <c r="CO152" s="38" t="e">
        <f>IF(AND(#REF!="",#REF!="",#REF!="",#REF!=""),"",SUM(#REF!,#REF!,#REF!,#REF!))</f>
        <v>#REF!</v>
      </c>
      <c r="CP152" s="38" t="str">
        <f t="shared" si="22"/>
        <v/>
      </c>
    </row>
    <row r="153" spans="1:94" ht="24" customHeight="1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9"/>
      <c r="AC153" s="20"/>
      <c r="AD153" s="20"/>
      <c r="AE153" s="8"/>
      <c r="AF153" s="62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8"/>
      <c r="AU153" s="8"/>
      <c r="AV153" s="56"/>
      <c r="AW153" s="60"/>
      <c r="AX153" s="8"/>
      <c r="AY153" s="14"/>
      <c r="AZ153" s="13"/>
      <c r="BA153" s="8"/>
      <c r="BB153" s="56"/>
      <c r="BC153" s="13"/>
      <c r="BD153" s="8"/>
      <c r="BE153" s="14"/>
      <c r="BF153" s="13"/>
      <c r="BG153" s="8"/>
      <c r="BH153" s="56"/>
      <c r="BI153" s="13" t="s">
        <v>447</v>
      </c>
      <c r="BJ153" s="109" t="s">
        <v>447</v>
      </c>
      <c r="BK153" s="1"/>
      <c r="BL153" s="1"/>
      <c r="BM153" s="1"/>
      <c r="BN153" s="1"/>
      <c r="BO153" s="1"/>
      <c r="CA153" s="29"/>
      <c r="CB153" s="44" t="str">
        <f t="shared" si="23"/>
        <v/>
      </c>
      <c r="CC153" s="45" t="str">
        <f t="shared" si="24"/>
        <v/>
      </c>
      <c r="CD153" s="45" t="str">
        <f t="shared" si="25"/>
        <v/>
      </c>
      <c r="CE153" s="44" t="str">
        <f t="shared" si="26"/>
        <v/>
      </c>
      <c r="CF153" s="45" t="str">
        <f t="shared" si="27"/>
        <v/>
      </c>
      <c r="CG153" s="44" t="e">
        <f>IF(AND(#REF!="",#REF!="",#REF!="",#REF!=""),"",SUM(#REF!,#REF!,#REF!,#REF!,#REF!))</f>
        <v>#REF!</v>
      </c>
      <c r="CH153" s="45" t="str">
        <f t="shared" si="28"/>
        <v/>
      </c>
      <c r="CI153" s="44" t="str">
        <f t="shared" si="29"/>
        <v/>
      </c>
      <c r="CJ153" s="45" t="str">
        <f t="shared" si="30"/>
        <v/>
      </c>
      <c r="CK153" s="44" t="str">
        <f t="shared" si="31"/>
        <v/>
      </c>
      <c r="CL153" s="45" t="str">
        <f t="shared" si="32"/>
        <v/>
      </c>
      <c r="CM153" s="44" t="e">
        <f>IF(AND(#REF!="",#REF!="",#REF!="",#REF!=""),"",SUM(#REF!,#REF!,#REF!,#REF!,#REF!))</f>
        <v>#REF!</v>
      </c>
      <c r="CN153" s="45" t="str">
        <f t="shared" si="33"/>
        <v/>
      </c>
      <c r="CO153" s="38" t="e">
        <f>IF(AND(#REF!="",#REF!="",#REF!="",#REF!=""),"",SUM(#REF!,#REF!,#REF!,#REF!))</f>
        <v>#REF!</v>
      </c>
      <c r="CP153" s="38" t="str">
        <f t="shared" si="22"/>
        <v/>
      </c>
    </row>
    <row r="154" spans="1:94" ht="24" customHeight="1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9"/>
      <c r="AC154" s="20"/>
      <c r="AD154" s="20"/>
      <c r="AE154" s="8"/>
      <c r="AF154" s="62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8"/>
      <c r="AU154" s="8"/>
      <c r="AV154" s="56"/>
      <c r="AW154" s="60"/>
      <c r="AX154" s="8"/>
      <c r="AY154" s="14"/>
      <c r="AZ154" s="13"/>
      <c r="BA154" s="8"/>
      <c r="BB154" s="56"/>
      <c r="BC154" s="13"/>
      <c r="BD154" s="8"/>
      <c r="BE154" s="14"/>
      <c r="BF154" s="13"/>
      <c r="BG154" s="8"/>
      <c r="BH154" s="56"/>
      <c r="BI154" s="13" t="s">
        <v>447</v>
      </c>
      <c r="BJ154" s="109" t="s">
        <v>447</v>
      </c>
      <c r="BK154" s="1"/>
      <c r="BL154" s="1"/>
      <c r="BM154" s="1"/>
      <c r="BN154" s="1"/>
      <c r="BO154" s="1"/>
      <c r="CA154" s="29"/>
      <c r="CB154" s="44" t="str">
        <f t="shared" si="23"/>
        <v/>
      </c>
      <c r="CC154" s="45" t="str">
        <f t="shared" si="24"/>
        <v/>
      </c>
      <c r="CD154" s="45" t="str">
        <f t="shared" si="25"/>
        <v/>
      </c>
      <c r="CE154" s="44" t="str">
        <f t="shared" si="26"/>
        <v/>
      </c>
      <c r="CF154" s="45" t="str">
        <f t="shared" si="27"/>
        <v/>
      </c>
      <c r="CG154" s="44" t="e">
        <f>IF(AND(#REF!="",#REF!="",#REF!="",#REF!=""),"",SUM(#REF!,#REF!,#REF!,#REF!,#REF!))</f>
        <v>#REF!</v>
      </c>
      <c r="CH154" s="45" t="str">
        <f t="shared" si="28"/>
        <v/>
      </c>
      <c r="CI154" s="44" t="str">
        <f t="shared" si="29"/>
        <v/>
      </c>
      <c r="CJ154" s="45" t="str">
        <f t="shared" si="30"/>
        <v/>
      </c>
      <c r="CK154" s="44" t="str">
        <f t="shared" si="31"/>
        <v/>
      </c>
      <c r="CL154" s="45" t="str">
        <f t="shared" si="32"/>
        <v/>
      </c>
      <c r="CM154" s="44" t="e">
        <f>IF(AND(#REF!="",#REF!="",#REF!="",#REF!=""),"",SUM(#REF!,#REF!,#REF!,#REF!,#REF!))</f>
        <v>#REF!</v>
      </c>
      <c r="CN154" s="45" t="str">
        <f t="shared" si="33"/>
        <v/>
      </c>
      <c r="CO154" s="38" t="e">
        <f>IF(AND(#REF!="",#REF!="",#REF!="",#REF!=""),"",SUM(#REF!,#REF!,#REF!,#REF!))</f>
        <v>#REF!</v>
      </c>
      <c r="CP154" s="38" t="str">
        <f t="shared" si="22"/>
        <v/>
      </c>
    </row>
    <row r="155" spans="1:94" ht="24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9"/>
      <c r="AC155" s="20"/>
      <c r="AD155" s="20"/>
      <c r="AE155" s="8"/>
      <c r="AF155" s="62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8"/>
      <c r="AU155" s="8"/>
      <c r="AV155" s="56"/>
      <c r="AW155" s="60"/>
      <c r="AX155" s="8"/>
      <c r="AY155" s="14"/>
      <c r="AZ155" s="13"/>
      <c r="BA155" s="8"/>
      <c r="BB155" s="56"/>
      <c r="BC155" s="13"/>
      <c r="BD155" s="8"/>
      <c r="BE155" s="14"/>
      <c r="BF155" s="13"/>
      <c r="BG155" s="8"/>
      <c r="BH155" s="56"/>
      <c r="BI155" s="13" t="s">
        <v>447</v>
      </c>
      <c r="BJ155" s="109" t="s">
        <v>447</v>
      </c>
      <c r="BK155" s="1"/>
      <c r="BL155" s="1"/>
      <c r="BM155" s="1"/>
      <c r="BN155" s="1"/>
      <c r="BO155" s="1"/>
      <c r="CA155" s="29"/>
      <c r="CB155" s="44" t="str">
        <f t="shared" si="23"/>
        <v/>
      </c>
      <c r="CC155" s="45" t="str">
        <f t="shared" si="24"/>
        <v/>
      </c>
      <c r="CD155" s="45" t="str">
        <f t="shared" si="25"/>
        <v/>
      </c>
      <c r="CE155" s="44" t="str">
        <f t="shared" si="26"/>
        <v/>
      </c>
      <c r="CF155" s="45" t="str">
        <f t="shared" si="27"/>
        <v/>
      </c>
      <c r="CG155" s="44" t="e">
        <f>IF(AND(#REF!="",#REF!="",#REF!="",#REF!=""),"",SUM(#REF!,#REF!,#REF!,#REF!,#REF!))</f>
        <v>#REF!</v>
      </c>
      <c r="CH155" s="45" t="str">
        <f t="shared" si="28"/>
        <v/>
      </c>
      <c r="CI155" s="44" t="str">
        <f t="shared" si="29"/>
        <v/>
      </c>
      <c r="CJ155" s="45" t="str">
        <f t="shared" si="30"/>
        <v/>
      </c>
      <c r="CK155" s="44" t="str">
        <f t="shared" si="31"/>
        <v/>
      </c>
      <c r="CL155" s="45" t="str">
        <f t="shared" si="32"/>
        <v/>
      </c>
      <c r="CM155" s="44" t="e">
        <f>IF(AND(#REF!="",#REF!="",#REF!="",#REF!=""),"",SUM(#REF!,#REF!,#REF!,#REF!,#REF!))</f>
        <v>#REF!</v>
      </c>
      <c r="CN155" s="45" t="str">
        <f t="shared" si="33"/>
        <v/>
      </c>
      <c r="CO155" s="38" t="e">
        <f>IF(AND(#REF!="",#REF!="",#REF!="",#REF!=""),"",SUM(#REF!,#REF!,#REF!,#REF!))</f>
        <v>#REF!</v>
      </c>
      <c r="CP155" s="38" t="str">
        <f t="shared" si="22"/>
        <v/>
      </c>
    </row>
    <row r="156" spans="1:94" ht="24" customHeight="1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9"/>
      <c r="AC156" s="20"/>
      <c r="AD156" s="20"/>
      <c r="AE156" s="8"/>
      <c r="AF156" s="62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8"/>
      <c r="AU156" s="8"/>
      <c r="AV156" s="56"/>
      <c r="AW156" s="60"/>
      <c r="AX156" s="8"/>
      <c r="AY156" s="14"/>
      <c r="AZ156" s="13"/>
      <c r="BA156" s="8"/>
      <c r="BB156" s="56"/>
      <c r="BC156" s="13"/>
      <c r="BD156" s="8"/>
      <c r="BE156" s="14"/>
      <c r="BF156" s="13"/>
      <c r="BG156" s="8"/>
      <c r="BH156" s="56"/>
      <c r="BI156" s="13" t="s">
        <v>447</v>
      </c>
      <c r="BJ156" s="109" t="s">
        <v>447</v>
      </c>
      <c r="BK156" s="1"/>
      <c r="BL156" s="1"/>
      <c r="BM156" s="1"/>
      <c r="BN156" s="1"/>
      <c r="BO156" s="1"/>
      <c r="CA156" s="29"/>
      <c r="CB156" s="44" t="str">
        <f t="shared" si="23"/>
        <v/>
      </c>
      <c r="CC156" s="45" t="str">
        <f t="shared" si="24"/>
        <v/>
      </c>
      <c r="CD156" s="45" t="str">
        <f t="shared" si="25"/>
        <v/>
      </c>
      <c r="CE156" s="44" t="str">
        <f t="shared" si="26"/>
        <v/>
      </c>
      <c r="CF156" s="45" t="str">
        <f t="shared" si="27"/>
        <v/>
      </c>
      <c r="CG156" s="44" t="e">
        <f>IF(AND(#REF!="",#REF!="",#REF!="",#REF!=""),"",SUM(#REF!,#REF!,#REF!,#REF!,#REF!))</f>
        <v>#REF!</v>
      </c>
      <c r="CH156" s="45" t="str">
        <f t="shared" si="28"/>
        <v/>
      </c>
      <c r="CI156" s="44" t="str">
        <f t="shared" si="29"/>
        <v/>
      </c>
      <c r="CJ156" s="45" t="str">
        <f t="shared" si="30"/>
        <v/>
      </c>
      <c r="CK156" s="44" t="str">
        <f t="shared" si="31"/>
        <v/>
      </c>
      <c r="CL156" s="45" t="str">
        <f t="shared" si="32"/>
        <v/>
      </c>
      <c r="CM156" s="44" t="e">
        <f>IF(AND(#REF!="",#REF!="",#REF!="",#REF!=""),"",SUM(#REF!,#REF!,#REF!,#REF!,#REF!))</f>
        <v>#REF!</v>
      </c>
      <c r="CN156" s="45" t="str">
        <f t="shared" si="33"/>
        <v/>
      </c>
      <c r="CO156" s="38" t="e">
        <f>IF(AND(#REF!="",#REF!="",#REF!="",#REF!=""),"",SUM(#REF!,#REF!,#REF!,#REF!))</f>
        <v>#REF!</v>
      </c>
      <c r="CP156" s="38" t="str">
        <f t="shared" si="22"/>
        <v/>
      </c>
    </row>
    <row r="157" spans="1:94" ht="24" customHeight="1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9"/>
      <c r="AC157" s="20"/>
      <c r="AD157" s="20"/>
      <c r="AE157" s="8"/>
      <c r="AF157" s="62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8"/>
      <c r="AU157" s="8"/>
      <c r="AV157" s="56"/>
      <c r="AW157" s="60"/>
      <c r="AX157" s="8"/>
      <c r="AY157" s="14"/>
      <c r="AZ157" s="13"/>
      <c r="BA157" s="8"/>
      <c r="BB157" s="56"/>
      <c r="BC157" s="13"/>
      <c r="BD157" s="8"/>
      <c r="BE157" s="14"/>
      <c r="BF157" s="13"/>
      <c r="BG157" s="8"/>
      <c r="BH157" s="56"/>
      <c r="BI157" s="13" t="s">
        <v>447</v>
      </c>
      <c r="BJ157" s="109" t="s">
        <v>447</v>
      </c>
      <c r="BK157" s="1"/>
      <c r="BL157" s="1"/>
      <c r="BM157" s="1"/>
      <c r="BN157" s="1"/>
      <c r="BO157" s="1"/>
      <c r="CA157" s="29"/>
      <c r="CB157" s="44" t="str">
        <f t="shared" si="23"/>
        <v/>
      </c>
      <c r="CC157" s="45" t="str">
        <f t="shared" si="24"/>
        <v/>
      </c>
      <c r="CD157" s="45" t="str">
        <f t="shared" si="25"/>
        <v/>
      </c>
      <c r="CE157" s="44" t="str">
        <f t="shared" si="26"/>
        <v/>
      </c>
      <c r="CF157" s="45" t="str">
        <f t="shared" si="27"/>
        <v/>
      </c>
      <c r="CG157" s="44" t="e">
        <f>IF(AND(#REF!="",#REF!="",#REF!="",#REF!=""),"",SUM(#REF!,#REF!,#REF!,#REF!,#REF!))</f>
        <v>#REF!</v>
      </c>
      <c r="CH157" s="45" t="str">
        <f t="shared" si="28"/>
        <v/>
      </c>
      <c r="CI157" s="44" t="str">
        <f t="shared" si="29"/>
        <v/>
      </c>
      <c r="CJ157" s="45" t="str">
        <f t="shared" si="30"/>
        <v/>
      </c>
      <c r="CK157" s="44" t="str">
        <f t="shared" si="31"/>
        <v/>
      </c>
      <c r="CL157" s="45" t="str">
        <f t="shared" si="32"/>
        <v/>
      </c>
      <c r="CM157" s="44" t="e">
        <f>IF(AND(#REF!="",#REF!="",#REF!="",#REF!=""),"",SUM(#REF!,#REF!,#REF!,#REF!,#REF!))</f>
        <v>#REF!</v>
      </c>
      <c r="CN157" s="45" t="str">
        <f t="shared" si="33"/>
        <v/>
      </c>
      <c r="CO157" s="38" t="e">
        <f>IF(AND(#REF!="",#REF!="",#REF!="",#REF!=""),"",SUM(#REF!,#REF!,#REF!,#REF!))</f>
        <v>#REF!</v>
      </c>
      <c r="CP157" s="38" t="str">
        <f t="shared" si="22"/>
        <v/>
      </c>
    </row>
    <row r="158" spans="1:94" ht="24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9"/>
      <c r="AC158" s="20"/>
      <c r="AD158" s="20"/>
      <c r="AE158" s="8"/>
      <c r="AF158" s="62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8"/>
      <c r="AU158" s="8"/>
      <c r="AV158" s="56"/>
      <c r="AW158" s="60"/>
      <c r="AX158" s="8"/>
      <c r="AY158" s="14"/>
      <c r="AZ158" s="13"/>
      <c r="BA158" s="8"/>
      <c r="BB158" s="56"/>
      <c r="BC158" s="13"/>
      <c r="BD158" s="8"/>
      <c r="BE158" s="14"/>
      <c r="BF158" s="13"/>
      <c r="BG158" s="8"/>
      <c r="BH158" s="56"/>
      <c r="BI158" s="13" t="s">
        <v>447</v>
      </c>
      <c r="BJ158" s="109" t="s">
        <v>447</v>
      </c>
      <c r="BK158" s="1"/>
      <c r="BL158" s="1"/>
      <c r="BM158" s="1"/>
      <c r="BN158" s="1"/>
      <c r="BO158" s="1"/>
      <c r="CA158" s="29"/>
      <c r="CB158" s="44" t="str">
        <f t="shared" si="23"/>
        <v/>
      </c>
      <c r="CC158" s="45" t="str">
        <f t="shared" si="24"/>
        <v/>
      </c>
      <c r="CD158" s="45" t="str">
        <f t="shared" si="25"/>
        <v/>
      </c>
      <c r="CE158" s="44" t="str">
        <f t="shared" si="26"/>
        <v/>
      </c>
      <c r="CF158" s="45" t="str">
        <f t="shared" si="27"/>
        <v/>
      </c>
      <c r="CG158" s="44" t="e">
        <f>IF(AND(#REF!="",#REF!="",#REF!="",#REF!=""),"",SUM(#REF!,#REF!,#REF!,#REF!,#REF!))</f>
        <v>#REF!</v>
      </c>
      <c r="CH158" s="45" t="str">
        <f t="shared" si="28"/>
        <v/>
      </c>
      <c r="CI158" s="44" t="str">
        <f t="shared" si="29"/>
        <v/>
      </c>
      <c r="CJ158" s="45" t="str">
        <f t="shared" si="30"/>
        <v/>
      </c>
      <c r="CK158" s="44" t="str">
        <f t="shared" si="31"/>
        <v/>
      </c>
      <c r="CL158" s="45" t="str">
        <f t="shared" si="32"/>
        <v/>
      </c>
      <c r="CM158" s="44" t="e">
        <f>IF(AND(#REF!="",#REF!="",#REF!="",#REF!=""),"",SUM(#REF!,#REF!,#REF!,#REF!,#REF!))</f>
        <v>#REF!</v>
      </c>
      <c r="CN158" s="45" t="str">
        <f t="shared" si="33"/>
        <v/>
      </c>
      <c r="CO158" s="38" t="e">
        <f>IF(AND(#REF!="",#REF!="",#REF!="",#REF!=""),"",SUM(#REF!,#REF!,#REF!,#REF!))</f>
        <v>#REF!</v>
      </c>
      <c r="CP158" s="38" t="str">
        <f t="shared" si="22"/>
        <v/>
      </c>
    </row>
    <row r="159" spans="1:94" ht="24" customHeight="1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9"/>
      <c r="AC159" s="20"/>
      <c r="AD159" s="20"/>
      <c r="AE159" s="8"/>
      <c r="AF159" s="62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8"/>
      <c r="AU159" s="8"/>
      <c r="AV159" s="56"/>
      <c r="AW159" s="60"/>
      <c r="AX159" s="8"/>
      <c r="AY159" s="14"/>
      <c r="AZ159" s="13"/>
      <c r="BA159" s="8"/>
      <c r="BB159" s="56"/>
      <c r="BC159" s="13"/>
      <c r="BD159" s="8"/>
      <c r="BE159" s="14"/>
      <c r="BF159" s="13"/>
      <c r="BG159" s="8"/>
      <c r="BH159" s="56"/>
      <c r="BI159" s="13" t="s">
        <v>447</v>
      </c>
      <c r="BJ159" s="109" t="s">
        <v>447</v>
      </c>
      <c r="BK159" s="1"/>
      <c r="BL159" s="1"/>
      <c r="BM159" s="1"/>
      <c r="BN159" s="1"/>
      <c r="BO159" s="1"/>
      <c r="CA159" s="29"/>
      <c r="CB159" s="44" t="str">
        <f t="shared" si="23"/>
        <v/>
      </c>
      <c r="CC159" s="45" t="str">
        <f t="shared" si="24"/>
        <v/>
      </c>
      <c r="CD159" s="45" t="str">
        <f t="shared" si="25"/>
        <v/>
      </c>
      <c r="CE159" s="44" t="str">
        <f t="shared" si="26"/>
        <v/>
      </c>
      <c r="CF159" s="45" t="str">
        <f t="shared" si="27"/>
        <v/>
      </c>
      <c r="CG159" s="44" t="e">
        <f>IF(AND(#REF!="",#REF!="",#REF!="",#REF!=""),"",SUM(#REF!,#REF!,#REF!,#REF!,#REF!))</f>
        <v>#REF!</v>
      </c>
      <c r="CH159" s="45" t="str">
        <f t="shared" si="28"/>
        <v/>
      </c>
      <c r="CI159" s="44" t="str">
        <f t="shared" si="29"/>
        <v/>
      </c>
      <c r="CJ159" s="45" t="str">
        <f t="shared" si="30"/>
        <v/>
      </c>
      <c r="CK159" s="44" t="str">
        <f t="shared" si="31"/>
        <v/>
      </c>
      <c r="CL159" s="45" t="str">
        <f t="shared" si="32"/>
        <v/>
      </c>
      <c r="CM159" s="44" t="e">
        <f>IF(AND(#REF!="",#REF!="",#REF!="",#REF!=""),"",SUM(#REF!,#REF!,#REF!,#REF!,#REF!))</f>
        <v>#REF!</v>
      </c>
      <c r="CN159" s="45" t="str">
        <f t="shared" si="33"/>
        <v/>
      </c>
      <c r="CO159" s="38" t="e">
        <f>IF(AND(#REF!="",#REF!="",#REF!="",#REF!=""),"",SUM(#REF!,#REF!,#REF!,#REF!))</f>
        <v>#REF!</v>
      </c>
      <c r="CP159" s="38" t="str">
        <f t="shared" si="22"/>
        <v/>
      </c>
    </row>
    <row r="160" spans="1:94" ht="24" customHeight="1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9"/>
      <c r="AC160" s="20"/>
      <c r="AD160" s="20"/>
      <c r="AE160" s="8"/>
      <c r="AF160" s="62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8"/>
      <c r="AU160" s="8"/>
      <c r="AV160" s="56"/>
      <c r="AW160" s="60"/>
      <c r="AX160" s="8"/>
      <c r="AY160" s="14"/>
      <c r="AZ160" s="13"/>
      <c r="BA160" s="8"/>
      <c r="BB160" s="56"/>
      <c r="BC160" s="13"/>
      <c r="BD160" s="8"/>
      <c r="BE160" s="14"/>
      <c r="BF160" s="13"/>
      <c r="BG160" s="8"/>
      <c r="BH160" s="56"/>
      <c r="BI160" s="13" t="s">
        <v>447</v>
      </c>
      <c r="BJ160" s="109" t="s">
        <v>447</v>
      </c>
      <c r="BK160" s="1"/>
      <c r="BL160" s="1"/>
      <c r="BM160" s="1"/>
      <c r="BN160" s="1"/>
      <c r="BO160" s="1"/>
      <c r="CA160" s="29"/>
      <c r="CB160" s="44" t="str">
        <f t="shared" si="23"/>
        <v/>
      </c>
      <c r="CC160" s="45" t="str">
        <f t="shared" si="24"/>
        <v/>
      </c>
      <c r="CD160" s="45" t="str">
        <f t="shared" si="25"/>
        <v/>
      </c>
      <c r="CE160" s="44" t="str">
        <f t="shared" si="26"/>
        <v/>
      </c>
      <c r="CF160" s="45" t="str">
        <f t="shared" si="27"/>
        <v/>
      </c>
      <c r="CG160" s="44" t="e">
        <f>IF(AND(#REF!="",#REF!="",#REF!="",#REF!=""),"",SUM(#REF!,#REF!,#REF!,#REF!,#REF!))</f>
        <v>#REF!</v>
      </c>
      <c r="CH160" s="45" t="str">
        <f t="shared" si="28"/>
        <v/>
      </c>
      <c r="CI160" s="44" t="str">
        <f t="shared" si="29"/>
        <v/>
      </c>
      <c r="CJ160" s="45" t="str">
        <f t="shared" si="30"/>
        <v/>
      </c>
      <c r="CK160" s="44" t="str">
        <f t="shared" si="31"/>
        <v/>
      </c>
      <c r="CL160" s="45" t="str">
        <f t="shared" si="32"/>
        <v/>
      </c>
      <c r="CM160" s="44" t="e">
        <f>IF(AND(#REF!="",#REF!="",#REF!="",#REF!=""),"",SUM(#REF!,#REF!,#REF!,#REF!,#REF!))</f>
        <v>#REF!</v>
      </c>
      <c r="CN160" s="45" t="str">
        <f t="shared" si="33"/>
        <v/>
      </c>
      <c r="CO160" s="38" t="e">
        <f>IF(AND(#REF!="",#REF!="",#REF!="",#REF!=""),"",SUM(#REF!,#REF!,#REF!,#REF!))</f>
        <v>#REF!</v>
      </c>
      <c r="CP160" s="38" t="str">
        <f t="shared" si="22"/>
        <v/>
      </c>
    </row>
    <row r="161" spans="1:94" ht="24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9"/>
      <c r="AC161" s="20"/>
      <c r="AD161" s="20"/>
      <c r="AE161" s="8"/>
      <c r="AF161" s="62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8"/>
      <c r="AU161" s="8"/>
      <c r="AV161" s="56"/>
      <c r="AW161" s="60"/>
      <c r="AX161" s="8"/>
      <c r="AY161" s="14"/>
      <c r="AZ161" s="13"/>
      <c r="BA161" s="8"/>
      <c r="BB161" s="56"/>
      <c r="BC161" s="13"/>
      <c r="BD161" s="8"/>
      <c r="BE161" s="14"/>
      <c r="BF161" s="13"/>
      <c r="BG161" s="8"/>
      <c r="BH161" s="56"/>
      <c r="BI161" s="13" t="s">
        <v>447</v>
      </c>
      <c r="BJ161" s="109" t="s">
        <v>447</v>
      </c>
      <c r="BK161" s="1"/>
      <c r="BL161" s="1"/>
      <c r="BM161" s="1"/>
      <c r="BN161" s="1"/>
      <c r="BO161" s="1"/>
      <c r="CA161" s="29"/>
      <c r="CB161" s="44" t="str">
        <f t="shared" si="23"/>
        <v/>
      </c>
      <c r="CC161" s="45" t="str">
        <f t="shared" si="24"/>
        <v/>
      </c>
      <c r="CD161" s="45" t="str">
        <f t="shared" si="25"/>
        <v/>
      </c>
      <c r="CE161" s="44" t="str">
        <f t="shared" si="26"/>
        <v/>
      </c>
      <c r="CF161" s="45" t="str">
        <f t="shared" si="27"/>
        <v/>
      </c>
      <c r="CG161" s="44" t="e">
        <f>IF(AND(#REF!="",#REF!="",#REF!="",#REF!=""),"",SUM(#REF!,#REF!,#REF!,#REF!,#REF!))</f>
        <v>#REF!</v>
      </c>
      <c r="CH161" s="45" t="str">
        <f t="shared" si="28"/>
        <v/>
      </c>
      <c r="CI161" s="44" t="str">
        <f t="shared" si="29"/>
        <v/>
      </c>
      <c r="CJ161" s="45" t="str">
        <f t="shared" si="30"/>
        <v/>
      </c>
      <c r="CK161" s="44" t="str">
        <f t="shared" si="31"/>
        <v/>
      </c>
      <c r="CL161" s="45" t="str">
        <f t="shared" si="32"/>
        <v/>
      </c>
      <c r="CM161" s="44" t="e">
        <f>IF(AND(#REF!="",#REF!="",#REF!="",#REF!=""),"",SUM(#REF!,#REF!,#REF!,#REF!,#REF!))</f>
        <v>#REF!</v>
      </c>
      <c r="CN161" s="45" t="str">
        <f t="shared" si="33"/>
        <v/>
      </c>
      <c r="CO161" s="38" t="e">
        <f>IF(AND(#REF!="",#REF!="",#REF!="",#REF!=""),"",SUM(#REF!,#REF!,#REF!,#REF!))</f>
        <v>#REF!</v>
      </c>
      <c r="CP161" s="38" t="str">
        <f t="shared" si="22"/>
        <v/>
      </c>
    </row>
    <row r="162" spans="1:94" ht="24" customHeight="1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9"/>
      <c r="AC162" s="20"/>
      <c r="AD162" s="20"/>
      <c r="AE162" s="8"/>
      <c r="AF162" s="62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8"/>
      <c r="AU162" s="8"/>
      <c r="AV162" s="56"/>
      <c r="AW162" s="60"/>
      <c r="AX162" s="8"/>
      <c r="AY162" s="14"/>
      <c r="AZ162" s="13"/>
      <c r="BA162" s="8"/>
      <c r="BB162" s="56"/>
      <c r="BC162" s="13"/>
      <c r="BD162" s="8"/>
      <c r="BE162" s="14"/>
      <c r="BF162" s="13"/>
      <c r="BG162" s="8"/>
      <c r="BH162" s="56"/>
      <c r="BI162" s="13" t="s">
        <v>447</v>
      </c>
      <c r="BJ162" s="109" t="s">
        <v>447</v>
      </c>
      <c r="BK162" s="1"/>
      <c r="BL162" s="1"/>
      <c r="BM162" s="1"/>
      <c r="BN162" s="1"/>
      <c r="BO162" s="1"/>
      <c r="CA162" s="29"/>
      <c r="CB162" s="44" t="str">
        <f t="shared" si="23"/>
        <v/>
      </c>
      <c r="CC162" s="45" t="str">
        <f t="shared" si="24"/>
        <v/>
      </c>
      <c r="CD162" s="45" t="str">
        <f t="shared" si="25"/>
        <v/>
      </c>
      <c r="CE162" s="44" t="str">
        <f t="shared" si="26"/>
        <v/>
      </c>
      <c r="CF162" s="45" t="str">
        <f t="shared" si="27"/>
        <v/>
      </c>
      <c r="CG162" s="44" t="e">
        <f>IF(AND(#REF!="",#REF!="",#REF!="",#REF!=""),"",SUM(#REF!,#REF!,#REF!,#REF!,#REF!))</f>
        <v>#REF!</v>
      </c>
      <c r="CH162" s="45" t="str">
        <f t="shared" si="28"/>
        <v/>
      </c>
      <c r="CI162" s="44" t="str">
        <f t="shared" si="29"/>
        <v/>
      </c>
      <c r="CJ162" s="45" t="str">
        <f t="shared" si="30"/>
        <v/>
      </c>
      <c r="CK162" s="44" t="str">
        <f t="shared" si="31"/>
        <v/>
      </c>
      <c r="CL162" s="45" t="str">
        <f t="shared" si="32"/>
        <v/>
      </c>
      <c r="CM162" s="44" t="e">
        <f>IF(AND(#REF!="",#REF!="",#REF!="",#REF!=""),"",SUM(#REF!,#REF!,#REF!,#REF!,#REF!))</f>
        <v>#REF!</v>
      </c>
      <c r="CN162" s="45" t="str">
        <f t="shared" si="33"/>
        <v/>
      </c>
      <c r="CO162" s="38" t="e">
        <f>IF(AND(#REF!="",#REF!="",#REF!="",#REF!=""),"",SUM(#REF!,#REF!,#REF!,#REF!))</f>
        <v>#REF!</v>
      </c>
      <c r="CP162" s="38" t="str">
        <f t="shared" si="22"/>
        <v/>
      </c>
    </row>
    <row r="163" spans="1:94" ht="24" customHeight="1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9"/>
      <c r="AC163" s="20"/>
      <c r="AD163" s="20"/>
      <c r="AE163" s="8"/>
      <c r="AF163" s="62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8"/>
      <c r="AU163" s="8"/>
      <c r="AV163" s="56"/>
      <c r="AW163" s="60"/>
      <c r="AX163" s="8"/>
      <c r="AY163" s="14"/>
      <c r="AZ163" s="13"/>
      <c r="BA163" s="8"/>
      <c r="BB163" s="56"/>
      <c r="BC163" s="13"/>
      <c r="BD163" s="8"/>
      <c r="BE163" s="14"/>
      <c r="BF163" s="13"/>
      <c r="BG163" s="8"/>
      <c r="BH163" s="56"/>
      <c r="BI163" s="13" t="s">
        <v>447</v>
      </c>
      <c r="BJ163" s="109" t="s">
        <v>447</v>
      </c>
      <c r="BK163" s="1"/>
      <c r="BL163" s="1"/>
      <c r="BM163" s="1"/>
      <c r="BN163" s="1"/>
      <c r="BO163" s="1"/>
      <c r="CA163" s="29"/>
      <c r="CB163" s="44" t="str">
        <f t="shared" si="23"/>
        <v/>
      </c>
      <c r="CC163" s="45" t="str">
        <f t="shared" si="24"/>
        <v/>
      </c>
      <c r="CD163" s="45" t="str">
        <f t="shared" si="25"/>
        <v/>
      </c>
      <c r="CE163" s="44" t="str">
        <f t="shared" si="26"/>
        <v/>
      </c>
      <c r="CF163" s="45" t="str">
        <f t="shared" si="27"/>
        <v/>
      </c>
      <c r="CG163" s="44" t="e">
        <f>IF(AND(#REF!="",#REF!="",#REF!="",#REF!=""),"",SUM(#REF!,#REF!,#REF!,#REF!,#REF!))</f>
        <v>#REF!</v>
      </c>
      <c r="CH163" s="45" t="str">
        <f t="shared" si="28"/>
        <v/>
      </c>
      <c r="CI163" s="44" t="str">
        <f t="shared" si="29"/>
        <v/>
      </c>
      <c r="CJ163" s="45" t="str">
        <f t="shared" si="30"/>
        <v/>
      </c>
      <c r="CK163" s="44" t="str">
        <f t="shared" si="31"/>
        <v/>
      </c>
      <c r="CL163" s="45" t="str">
        <f t="shared" si="32"/>
        <v/>
      </c>
      <c r="CM163" s="44" t="e">
        <f>IF(AND(#REF!="",#REF!="",#REF!="",#REF!=""),"",SUM(#REF!,#REF!,#REF!,#REF!,#REF!))</f>
        <v>#REF!</v>
      </c>
      <c r="CN163" s="45" t="str">
        <f t="shared" si="33"/>
        <v/>
      </c>
      <c r="CO163" s="38" t="e">
        <f>IF(AND(#REF!="",#REF!="",#REF!="",#REF!=""),"",SUM(#REF!,#REF!,#REF!,#REF!))</f>
        <v>#REF!</v>
      </c>
      <c r="CP163" s="38" t="str">
        <f t="shared" si="22"/>
        <v/>
      </c>
    </row>
    <row r="164" spans="1:94" ht="24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9"/>
      <c r="AC164" s="20"/>
      <c r="AD164" s="20"/>
      <c r="AE164" s="8"/>
      <c r="AF164" s="62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8"/>
      <c r="AU164" s="8"/>
      <c r="AV164" s="56"/>
      <c r="AW164" s="60"/>
      <c r="AX164" s="8"/>
      <c r="AY164" s="14"/>
      <c r="AZ164" s="13"/>
      <c r="BA164" s="8"/>
      <c r="BB164" s="56"/>
      <c r="BC164" s="13"/>
      <c r="BD164" s="8"/>
      <c r="BE164" s="14"/>
      <c r="BF164" s="13"/>
      <c r="BG164" s="8"/>
      <c r="BH164" s="56"/>
      <c r="BI164" s="13" t="s">
        <v>447</v>
      </c>
      <c r="BJ164" s="109" t="s">
        <v>447</v>
      </c>
      <c r="BK164" s="1"/>
      <c r="BL164" s="1"/>
      <c r="BM164" s="1"/>
      <c r="BN164" s="1"/>
      <c r="BO164" s="1"/>
      <c r="CA164" s="29"/>
      <c r="CB164" s="44" t="str">
        <f t="shared" si="23"/>
        <v/>
      </c>
      <c r="CC164" s="45" t="str">
        <f t="shared" si="24"/>
        <v/>
      </c>
      <c r="CD164" s="45" t="str">
        <f t="shared" si="25"/>
        <v/>
      </c>
      <c r="CE164" s="44" t="str">
        <f t="shared" si="26"/>
        <v/>
      </c>
      <c r="CF164" s="45" t="str">
        <f t="shared" si="27"/>
        <v/>
      </c>
      <c r="CG164" s="44" t="e">
        <f>IF(AND(#REF!="",#REF!="",#REF!="",#REF!=""),"",SUM(#REF!,#REF!,#REF!,#REF!,#REF!))</f>
        <v>#REF!</v>
      </c>
      <c r="CH164" s="45" t="str">
        <f t="shared" si="28"/>
        <v/>
      </c>
      <c r="CI164" s="44" t="str">
        <f t="shared" si="29"/>
        <v/>
      </c>
      <c r="CJ164" s="45" t="str">
        <f t="shared" si="30"/>
        <v/>
      </c>
      <c r="CK164" s="44" t="str">
        <f t="shared" si="31"/>
        <v/>
      </c>
      <c r="CL164" s="45" t="str">
        <f t="shared" si="32"/>
        <v/>
      </c>
      <c r="CM164" s="44" t="e">
        <f>IF(AND(#REF!="",#REF!="",#REF!="",#REF!=""),"",SUM(#REF!,#REF!,#REF!,#REF!,#REF!))</f>
        <v>#REF!</v>
      </c>
      <c r="CN164" s="45" t="str">
        <f t="shared" si="33"/>
        <v/>
      </c>
      <c r="CO164" s="38" t="e">
        <f>IF(AND(#REF!="",#REF!="",#REF!="",#REF!=""),"",SUM(#REF!,#REF!,#REF!,#REF!))</f>
        <v>#REF!</v>
      </c>
      <c r="CP164" s="38" t="str">
        <f t="shared" si="22"/>
        <v/>
      </c>
    </row>
    <row r="165" spans="1:94" ht="24" customHeight="1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9"/>
      <c r="AC165" s="20"/>
      <c r="AD165" s="20"/>
      <c r="AE165" s="8"/>
      <c r="AF165" s="62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8"/>
      <c r="AU165" s="8"/>
      <c r="AV165" s="56"/>
      <c r="AW165" s="60"/>
      <c r="AX165" s="8"/>
      <c r="AY165" s="14"/>
      <c r="AZ165" s="13"/>
      <c r="BA165" s="8"/>
      <c r="BB165" s="56"/>
      <c r="BC165" s="13"/>
      <c r="BD165" s="8"/>
      <c r="BE165" s="14"/>
      <c r="BF165" s="13"/>
      <c r="BG165" s="8"/>
      <c r="BH165" s="56"/>
      <c r="BI165" s="13" t="s">
        <v>447</v>
      </c>
      <c r="BJ165" s="109" t="s">
        <v>447</v>
      </c>
      <c r="BK165" s="1"/>
      <c r="BL165" s="1"/>
      <c r="BM165" s="1"/>
      <c r="BN165" s="1"/>
      <c r="BO165" s="1"/>
      <c r="CA165" s="29"/>
      <c r="CB165" s="44" t="str">
        <f t="shared" si="23"/>
        <v/>
      </c>
      <c r="CC165" s="45" t="str">
        <f t="shared" si="24"/>
        <v/>
      </c>
      <c r="CD165" s="45" t="str">
        <f t="shared" si="25"/>
        <v/>
      </c>
      <c r="CE165" s="44" t="str">
        <f t="shared" si="26"/>
        <v/>
      </c>
      <c r="CF165" s="45" t="str">
        <f t="shared" si="27"/>
        <v/>
      </c>
      <c r="CG165" s="44" t="e">
        <f>IF(AND(#REF!="",#REF!="",#REF!="",#REF!=""),"",SUM(#REF!,#REF!,#REF!,#REF!,#REF!))</f>
        <v>#REF!</v>
      </c>
      <c r="CH165" s="45" t="str">
        <f t="shared" si="28"/>
        <v/>
      </c>
      <c r="CI165" s="44" t="str">
        <f t="shared" si="29"/>
        <v/>
      </c>
      <c r="CJ165" s="45" t="str">
        <f t="shared" si="30"/>
        <v/>
      </c>
      <c r="CK165" s="44" t="str">
        <f t="shared" si="31"/>
        <v/>
      </c>
      <c r="CL165" s="45" t="str">
        <f t="shared" si="32"/>
        <v/>
      </c>
      <c r="CM165" s="44" t="e">
        <f>IF(AND(#REF!="",#REF!="",#REF!="",#REF!=""),"",SUM(#REF!,#REF!,#REF!,#REF!,#REF!))</f>
        <v>#REF!</v>
      </c>
      <c r="CN165" s="45" t="str">
        <f t="shared" si="33"/>
        <v/>
      </c>
      <c r="CO165" s="38" t="e">
        <f>IF(AND(#REF!="",#REF!="",#REF!="",#REF!=""),"",SUM(#REF!,#REF!,#REF!,#REF!))</f>
        <v>#REF!</v>
      </c>
      <c r="CP165" s="38" t="str">
        <f t="shared" si="22"/>
        <v/>
      </c>
    </row>
    <row r="166" spans="1:94" ht="24" customHeight="1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9"/>
      <c r="AC166" s="20"/>
      <c r="AD166" s="20"/>
      <c r="AE166" s="8"/>
      <c r="AF166" s="62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8"/>
      <c r="AU166" s="8"/>
      <c r="AV166" s="56"/>
      <c r="AW166" s="60"/>
      <c r="AX166" s="8"/>
      <c r="AY166" s="14"/>
      <c r="AZ166" s="13"/>
      <c r="BA166" s="8"/>
      <c r="BB166" s="56"/>
      <c r="BC166" s="13"/>
      <c r="BD166" s="8"/>
      <c r="BE166" s="14"/>
      <c r="BF166" s="13"/>
      <c r="BG166" s="8"/>
      <c r="BH166" s="56"/>
      <c r="BI166" s="13" t="s">
        <v>447</v>
      </c>
      <c r="BJ166" s="109" t="s">
        <v>447</v>
      </c>
      <c r="BK166" s="1"/>
      <c r="BL166" s="1"/>
      <c r="BM166" s="1"/>
      <c r="BN166" s="1"/>
      <c r="BO166" s="1"/>
      <c r="CA166" s="29"/>
      <c r="CB166" s="44" t="str">
        <f t="shared" si="23"/>
        <v/>
      </c>
      <c r="CC166" s="45" t="str">
        <f t="shared" si="24"/>
        <v/>
      </c>
      <c r="CD166" s="45" t="str">
        <f t="shared" si="25"/>
        <v/>
      </c>
      <c r="CE166" s="44" t="str">
        <f t="shared" si="26"/>
        <v/>
      </c>
      <c r="CF166" s="45" t="str">
        <f t="shared" si="27"/>
        <v/>
      </c>
      <c r="CG166" s="44" t="e">
        <f>IF(AND(#REF!="",#REF!="",#REF!="",#REF!=""),"",SUM(#REF!,#REF!,#REF!,#REF!,#REF!))</f>
        <v>#REF!</v>
      </c>
      <c r="CH166" s="45" t="str">
        <f t="shared" si="28"/>
        <v/>
      </c>
      <c r="CI166" s="44" t="str">
        <f t="shared" si="29"/>
        <v/>
      </c>
      <c r="CJ166" s="45" t="str">
        <f t="shared" si="30"/>
        <v/>
      </c>
      <c r="CK166" s="44" t="str">
        <f t="shared" si="31"/>
        <v/>
      </c>
      <c r="CL166" s="45" t="str">
        <f t="shared" si="32"/>
        <v/>
      </c>
      <c r="CM166" s="44" t="e">
        <f>IF(AND(#REF!="",#REF!="",#REF!="",#REF!=""),"",SUM(#REF!,#REF!,#REF!,#REF!,#REF!))</f>
        <v>#REF!</v>
      </c>
      <c r="CN166" s="45" t="str">
        <f t="shared" si="33"/>
        <v/>
      </c>
      <c r="CO166" s="38" t="e">
        <f>IF(AND(#REF!="",#REF!="",#REF!="",#REF!=""),"",SUM(#REF!,#REF!,#REF!,#REF!))</f>
        <v>#REF!</v>
      </c>
      <c r="CP166" s="38" t="str">
        <f t="shared" si="22"/>
        <v/>
      </c>
    </row>
    <row r="167" spans="1:94" ht="24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9"/>
      <c r="AC167" s="20"/>
      <c r="AD167" s="20"/>
      <c r="AE167" s="8"/>
      <c r="AF167" s="62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8"/>
      <c r="AU167" s="8"/>
      <c r="AV167" s="56"/>
      <c r="AW167" s="60"/>
      <c r="AX167" s="8"/>
      <c r="AY167" s="14"/>
      <c r="AZ167" s="13"/>
      <c r="BA167" s="8"/>
      <c r="BB167" s="56"/>
      <c r="BC167" s="13"/>
      <c r="BD167" s="8"/>
      <c r="BE167" s="14"/>
      <c r="BF167" s="13"/>
      <c r="BG167" s="8"/>
      <c r="BH167" s="56"/>
      <c r="BI167" s="13" t="s">
        <v>447</v>
      </c>
      <c r="BJ167" s="109" t="s">
        <v>447</v>
      </c>
      <c r="BK167" s="1"/>
      <c r="BL167" s="1"/>
      <c r="BM167" s="1"/>
      <c r="BN167" s="1"/>
      <c r="BO167" s="1"/>
      <c r="CA167" s="29"/>
      <c r="CB167" s="44" t="str">
        <f t="shared" si="23"/>
        <v/>
      </c>
      <c r="CC167" s="45" t="str">
        <f t="shared" si="24"/>
        <v/>
      </c>
      <c r="CD167" s="45" t="str">
        <f t="shared" si="25"/>
        <v/>
      </c>
      <c r="CE167" s="44" t="str">
        <f t="shared" si="26"/>
        <v/>
      </c>
      <c r="CF167" s="45" t="str">
        <f t="shared" si="27"/>
        <v/>
      </c>
      <c r="CG167" s="44" t="e">
        <f>IF(AND(#REF!="",#REF!="",#REF!="",#REF!=""),"",SUM(#REF!,#REF!,#REF!,#REF!,#REF!))</f>
        <v>#REF!</v>
      </c>
      <c r="CH167" s="45" t="str">
        <f t="shared" si="28"/>
        <v/>
      </c>
      <c r="CI167" s="44" t="str">
        <f t="shared" si="29"/>
        <v/>
      </c>
      <c r="CJ167" s="45" t="str">
        <f t="shared" si="30"/>
        <v/>
      </c>
      <c r="CK167" s="44" t="str">
        <f t="shared" si="31"/>
        <v/>
      </c>
      <c r="CL167" s="45" t="str">
        <f t="shared" si="32"/>
        <v/>
      </c>
      <c r="CM167" s="44" t="e">
        <f>IF(AND(#REF!="",#REF!="",#REF!="",#REF!=""),"",SUM(#REF!,#REF!,#REF!,#REF!,#REF!))</f>
        <v>#REF!</v>
      </c>
      <c r="CN167" s="45" t="str">
        <f t="shared" si="33"/>
        <v/>
      </c>
      <c r="CO167" s="38" t="e">
        <f>IF(AND(#REF!="",#REF!="",#REF!="",#REF!=""),"",SUM(#REF!,#REF!,#REF!,#REF!))</f>
        <v>#REF!</v>
      </c>
      <c r="CP167" s="38" t="str">
        <f t="shared" si="22"/>
        <v/>
      </c>
    </row>
    <row r="168" spans="1:94" ht="24" customHeight="1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9"/>
      <c r="AC168" s="20"/>
      <c r="AD168" s="20"/>
      <c r="AE168" s="8"/>
      <c r="AF168" s="62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8"/>
      <c r="AU168" s="8"/>
      <c r="AV168" s="56"/>
      <c r="AW168" s="60"/>
      <c r="AX168" s="8"/>
      <c r="AY168" s="14"/>
      <c r="AZ168" s="13"/>
      <c r="BA168" s="8"/>
      <c r="BB168" s="56"/>
      <c r="BC168" s="13"/>
      <c r="BD168" s="8"/>
      <c r="BE168" s="14"/>
      <c r="BF168" s="13"/>
      <c r="BG168" s="8"/>
      <c r="BH168" s="56"/>
      <c r="BI168" s="13" t="s">
        <v>447</v>
      </c>
      <c r="BJ168" s="109" t="s">
        <v>447</v>
      </c>
      <c r="BK168" s="1"/>
      <c r="BL168" s="1"/>
      <c r="BM168" s="1"/>
      <c r="BN168" s="1"/>
      <c r="BO168" s="1"/>
      <c r="CA168" s="29"/>
      <c r="CB168" s="44" t="str">
        <f t="shared" si="23"/>
        <v/>
      </c>
      <c r="CC168" s="45" t="str">
        <f t="shared" si="24"/>
        <v/>
      </c>
      <c r="CD168" s="45" t="str">
        <f t="shared" si="25"/>
        <v/>
      </c>
      <c r="CE168" s="44" t="str">
        <f t="shared" si="26"/>
        <v/>
      </c>
      <c r="CF168" s="45" t="str">
        <f t="shared" si="27"/>
        <v/>
      </c>
      <c r="CG168" s="44" t="e">
        <f>IF(AND(#REF!="",#REF!="",#REF!="",#REF!=""),"",SUM(#REF!,#REF!,#REF!,#REF!,#REF!))</f>
        <v>#REF!</v>
      </c>
      <c r="CH168" s="45" t="str">
        <f t="shared" si="28"/>
        <v/>
      </c>
      <c r="CI168" s="44" t="str">
        <f t="shared" si="29"/>
        <v/>
      </c>
      <c r="CJ168" s="45" t="str">
        <f t="shared" si="30"/>
        <v/>
      </c>
      <c r="CK168" s="44" t="str">
        <f t="shared" si="31"/>
        <v/>
      </c>
      <c r="CL168" s="45" t="str">
        <f t="shared" si="32"/>
        <v/>
      </c>
      <c r="CM168" s="44" t="e">
        <f>IF(AND(#REF!="",#REF!="",#REF!="",#REF!=""),"",SUM(#REF!,#REF!,#REF!,#REF!,#REF!))</f>
        <v>#REF!</v>
      </c>
      <c r="CN168" s="45" t="str">
        <f t="shared" si="33"/>
        <v/>
      </c>
      <c r="CO168" s="38" t="e">
        <f>IF(AND(#REF!="",#REF!="",#REF!="",#REF!=""),"",SUM(#REF!,#REF!,#REF!,#REF!))</f>
        <v>#REF!</v>
      </c>
      <c r="CP168" s="38" t="str">
        <f t="shared" si="22"/>
        <v/>
      </c>
    </row>
    <row r="169" spans="1:94" ht="24" customHeight="1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9"/>
      <c r="AC169" s="20"/>
      <c r="AD169" s="20"/>
      <c r="AE169" s="8"/>
      <c r="AF169" s="62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8"/>
      <c r="AU169" s="8"/>
      <c r="AV169" s="56"/>
      <c r="AW169" s="60"/>
      <c r="AX169" s="8"/>
      <c r="AY169" s="14"/>
      <c r="AZ169" s="13"/>
      <c r="BA169" s="8"/>
      <c r="BB169" s="56"/>
      <c r="BC169" s="13"/>
      <c r="BD169" s="8"/>
      <c r="BE169" s="14"/>
      <c r="BF169" s="13"/>
      <c r="BG169" s="8"/>
      <c r="BH169" s="56"/>
      <c r="BI169" s="13" t="s">
        <v>447</v>
      </c>
      <c r="BJ169" s="109" t="s">
        <v>447</v>
      </c>
      <c r="BK169" s="1"/>
      <c r="BL169" s="1"/>
      <c r="BM169" s="1"/>
      <c r="BN169" s="1"/>
      <c r="BO169" s="1"/>
      <c r="CA169" s="29"/>
      <c r="CB169" s="44" t="str">
        <f t="shared" si="23"/>
        <v/>
      </c>
      <c r="CC169" s="45" t="str">
        <f t="shared" si="24"/>
        <v/>
      </c>
      <c r="CD169" s="45" t="str">
        <f t="shared" si="25"/>
        <v/>
      </c>
      <c r="CE169" s="44" t="str">
        <f t="shared" si="26"/>
        <v/>
      </c>
      <c r="CF169" s="45" t="str">
        <f t="shared" si="27"/>
        <v/>
      </c>
      <c r="CG169" s="44" t="e">
        <f>IF(AND(#REF!="",#REF!="",#REF!="",#REF!=""),"",SUM(#REF!,#REF!,#REF!,#REF!,#REF!))</f>
        <v>#REF!</v>
      </c>
      <c r="CH169" s="45" t="str">
        <f t="shared" si="28"/>
        <v/>
      </c>
      <c r="CI169" s="44" t="str">
        <f t="shared" si="29"/>
        <v/>
      </c>
      <c r="CJ169" s="45" t="str">
        <f t="shared" si="30"/>
        <v/>
      </c>
      <c r="CK169" s="44" t="str">
        <f t="shared" si="31"/>
        <v/>
      </c>
      <c r="CL169" s="45" t="str">
        <f t="shared" si="32"/>
        <v/>
      </c>
      <c r="CM169" s="44" t="e">
        <f>IF(AND(#REF!="",#REF!="",#REF!="",#REF!=""),"",SUM(#REF!,#REF!,#REF!,#REF!,#REF!))</f>
        <v>#REF!</v>
      </c>
      <c r="CN169" s="45" t="str">
        <f t="shared" si="33"/>
        <v/>
      </c>
      <c r="CO169" s="38" t="e">
        <f>IF(AND(#REF!="",#REF!="",#REF!="",#REF!=""),"",SUM(#REF!,#REF!,#REF!,#REF!))</f>
        <v>#REF!</v>
      </c>
      <c r="CP169" s="38" t="str">
        <f t="shared" si="22"/>
        <v/>
      </c>
    </row>
    <row r="170" spans="1:94" ht="24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9"/>
      <c r="AC170" s="20"/>
      <c r="AD170" s="20"/>
      <c r="AE170" s="8"/>
      <c r="AF170" s="62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8"/>
      <c r="AU170" s="8"/>
      <c r="AV170" s="56"/>
      <c r="AW170" s="60"/>
      <c r="AX170" s="8"/>
      <c r="AY170" s="14"/>
      <c r="AZ170" s="13"/>
      <c r="BA170" s="8"/>
      <c r="BB170" s="56"/>
      <c r="BC170" s="13"/>
      <c r="BD170" s="8"/>
      <c r="BE170" s="14"/>
      <c r="BF170" s="13"/>
      <c r="BG170" s="8"/>
      <c r="BH170" s="56"/>
      <c r="BI170" s="13" t="s">
        <v>447</v>
      </c>
      <c r="BJ170" s="109" t="s">
        <v>447</v>
      </c>
      <c r="BK170" s="1"/>
      <c r="BL170" s="1"/>
      <c r="BM170" s="1"/>
      <c r="BN170" s="1"/>
      <c r="BO170" s="1"/>
      <c r="CA170" s="29"/>
      <c r="CB170" s="44" t="str">
        <f t="shared" si="23"/>
        <v/>
      </c>
      <c r="CC170" s="45" t="str">
        <f t="shared" si="24"/>
        <v/>
      </c>
      <c r="CD170" s="45" t="str">
        <f t="shared" si="25"/>
        <v/>
      </c>
      <c r="CE170" s="44" t="str">
        <f t="shared" si="26"/>
        <v/>
      </c>
      <c r="CF170" s="45" t="str">
        <f t="shared" si="27"/>
        <v/>
      </c>
      <c r="CG170" s="44" t="e">
        <f>IF(AND(#REF!="",#REF!="",#REF!="",#REF!=""),"",SUM(#REF!,#REF!,#REF!,#REF!,#REF!))</f>
        <v>#REF!</v>
      </c>
      <c r="CH170" s="45" t="str">
        <f t="shared" si="28"/>
        <v/>
      </c>
      <c r="CI170" s="44" t="str">
        <f t="shared" si="29"/>
        <v/>
      </c>
      <c r="CJ170" s="45" t="str">
        <f t="shared" si="30"/>
        <v/>
      </c>
      <c r="CK170" s="44" t="str">
        <f t="shared" si="31"/>
        <v/>
      </c>
      <c r="CL170" s="45" t="str">
        <f t="shared" si="32"/>
        <v/>
      </c>
      <c r="CM170" s="44" t="e">
        <f>IF(AND(#REF!="",#REF!="",#REF!="",#REF!=""),"",SUM(#REF!,#REF!,#REF!,#REF!,#REF!))</f>
        <v>#REF!</v>
      </c>
      <c r="CN170" s="45" t="str">
        <f t="shared" si="33"/>
        <v/>
      </c>
      <c r="CO170" s="38" t="e">
        <f>IF(AND(#REF!="",#REF!="",#REF!="",#REF!=""),"",SUM(#REF!,#REF!,#REF!,#REF!))</f>
        <v>#REF!</v>
      </c>
      <c r="CP170" s="38" t="str">
        <f t="shared" si="22"/>
        <v/>
      </c>
    </row>
    <row r="171" spans="1:94" ht="24" customHeight="1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9"/>
      <c r="AC171" s="20"/>
      <c r="AD171" s="20"/>
      <c r="AE171" s="8"/>
      <c r="AF171" s="62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8"/>
      <c r="AU171" s="8"/>
      <c r="AV171" s="56"/>
      <c r="AW171" s="60"/>
      <c r="AX171" s="8"/>
      <c r="AY171" s="14"/>
      <c r="AZ171" s="13"/>
      <c r="BA171" s="8"/>
      <c r="BB171" s="56"/>
      <c r="BC171" s="13"/>
      <c r="BD171" s="8"/>
      <c r="BE171" s="14"/>
      <c r="BF171" s="13"/>
      <c r="BG171" s="8"/>
      <c r="BH171" s="56"/>
      <c r="BI171" s="13" t="s">
        <v>447</v>
      </c>
      <c r="BJ171" s="109" t="s">
        <v>447</v>
      </c>
      <c r="BK171" s="1"/>
      <c r="BL171" s="1"/>
      <c r="BM171" s="1"/>
      <c r="BN171" s="1"/>
      <c r="BO171" s="1"/>
      <c r="CA171" s="29"/>
      <c r="CB171" s="44" t="str">
        <f t="shared" si="23"/>
        <v/>
      </c>
      <c r="CC171" s="45" t="str">
        <f t="shared" si="24"/>
        <v/>
      </c>
      <c r="CD171" s="45" t="str">
        <f t="shared" si="25"/>
        <v/>
      </c>
      <c r="CE171" s="44" t="str">
        <f t="shared" si="26"/>
        <v/>
      </c>
      <c r="CF171" s="45" t="str">
        <f t="shared" si="27"/>
        <v/>
      </c>
      <c r="CG171" s="44" t="e">
        <f>IF(AND(#REF!="",#REF!="",#REF!="",#REF!=""),"",SUM(#REF!,#REF!,#REF!,#REF!,#REF!))</f>
        <v>#REF!</v>
      </c>
      <c r="CH171" s="45" t="str">
        <f t="shared" si="28"/>
        <v/>
      </c>
      <c r="CI171" s="44" t="str">
        <f t="shared" si="29"/>
        <v/>
      </c>
      <c r="CJ171" s="45" t="str">
        <f t="shared" si="30"/>
        <v/>
      </c>
      <c r="CK171" s="44" t="str">
        <f t="shared" si="31"/>
        <v/>
      </c>
      <c r="CL171" s="45" t="str">
        <f t="shared" si="32"/>
        <v/>
      </c>
      <c r="CM171" s="44" t="e">
        <f>IF(AND(#REF!="",#REF!="",#REF!="",#REF!=""),"",SUM(#REF!,#REF!,#REF!,#REF!,#REF!))</f>
        <v>#REF!</v>
      </c>
      <c r="CN171" s="45" t="str">
        <f t="shared" si="33"/>
        <v/>
      </c>
      <c r="CO171" s="38" t="e">
        <f>IF(AND(#REF!="",#REF!="",#REF!="",#REF!=""),"",SUM(#REF!,#REF!,#REF!,#REF!))</f>
        <v>#REF!</v>
      </c>
      <c r="CP171" s="38" t="str">
        <f t="shared" si="22"/>
        <v/>
      </c>
    </row>
    <row r="172" spans="1:94" ht="24" customHeight="1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9"/>
      <c r="AC172" s="20"/>
      <c r="AD172" s="20"/>
      <c r="AE172" s="8"/>
      <c r="AF172" s="62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8"/>
      <c r="AU172" s="8"/>
      <c r="AV172" s="56"/>
      <c r="AW172" s="60"/>
      <c r="AX172" s="8"/>
      <c r="AY172" s="14"/>
      <c r="AZ172" s="13"/>
      <c r="BA172" s="8"/>
      <c r="BB172" s="56"/>
      <c r="BC172" s="13"/>
      <c r="BD172" s="8"/>
      <c r="BE172" s="14"/>
      <c r="BF172" s="13"/>
      <c r="BG172" s="8"/>
      <c r="BH172" s="56"/>
      <c r="BI172" s="13" t="s">
        <v>447</v>
      </c>
      <c r="BJ172" s="109" t="s">
        <v>447</v>
      </c>
      <c r="BK172" s="1"/>
      <c r="BL172" s="1"/>
      <c r="BM172" s="1"/>
      <c r="BN172" s="1"/>
      <c r="BO172" s="1"/>
      <c r="CA172" s="29"/>
      <c r="CB172" s="44" t="str">
        <f t="shared" si="23"/>
        <v/>
      </c>
      <c r="CC172" s="45" t="str">
        <f t="shared" si="24"/>
        <v/>
      </c>
      <c r="CD172" s="45" t="str">
        <f t="shared" si="25"/>
        <v/>
      </c>
      <c r="CE172" s="44" t="str">
        <f t="shared" si="26"/>
        <v/>
      </c>
      <c r="CF172" s="45" t="str">
        <f t="shared" si="27"/>
        <v/>
      </c>
      <c r="CG172" s="44" t="e">
        <f>IF(AND(#REF!="",#REF!="",#REF!="",#REF!=""),"",SUM(#REF!,#REF!,#REF!,#REF!,#REF!))</f>
        <v>#REF!</v>
      </c>
      <c r="CH172" s="45" t="str">
        <f t="shared" si="28"/>
        <v/>
      </c>
      <c r="CI172" s="44" t="str">
        <f t="shared" si="29"/>
        <v/>
      </c>
      <c r="CJ172" s="45" t="str">
        <f t="shared" si="30"/>
        <v/>
      </c>
      <c r="CK172" s="44" t="str">
        <f t="shared" si="31"/>
        <v/>
      </c>
      <c r="CL172" s="45" t="str">
        <f t="shared" si="32"/>
        <v/>
      </c>
      <c r="CM172" s="44" t="e">
        <f>IF(AND(#REF!="",#REF!="",#REF!="",#REF!=""),"",SUM(#REF!,#REF!,#REF!,#REF!,#REF!))</f>
        <v>#REF!</v>
      </c>
      <c r="CN172" s="45" t="str">
        <f t="shared" si="33"/>
        <v/>
      </c>
      <c r="CO172" s="38" t="e">
        <f>IF(AND(#REF!="",#REF!="",#REF!="",#REF!=""),"",SUM(#REF!,#REF!,#REF!,#REF!))</f>
        <v>#REF!</v>
      </c>
      <c r="CP172" s="38" t="str">
        <f t="shared" si="22"/>
        <v/>
      </c>
    </row>
    <row r="173" spans="1:94" ht="24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9"/>
      <c r="AC173" s="20"/>
      <c r="AD173" s="20"/>
      <c r="AE173" s="8"/>
      <c r="AF173" s="62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8"/>
      <c r="AU173" s="8"/>
      <c r="AV173" s="56"/>
      <c r="AW173" s="60"/>
      <c r="AX173" s="8"/>
      <c r="AY173" s="14"/>
      <c r="AZ173" s="13"/>
      <c r="BA173" s="8"/>
      <c r="BB173" s="56"/>
      <c r="BC173" s="13"/>
      <c r="BD173" s="8"/>
      <c r="BE173" s="14"/>
      <c r="BF173" s="13"/>
      <c r="BG173" s="8"/>
      <c r="BH173" s="56"/>
      <c r="BI173" s="13" t="s">
        <v>447</v>
      </c>
      <c r="BJ173" s="109" t="s">
        <v>447</v>
      </c>
      <c r="BK173" s="1"/>
      <c r="BL173" s="1"/>
      <c r="BM173" s="1"/>
      <c r="BN173" s="1"/>
      <c r="BO173" s="1"/>
      <c r="CA173" s="29"/>
      <c r="CB173" s="44" t="str">
        <f t="shared" si="23"/>
        <v/>
      </c>
      <c r="CC173" s="45" t="str">
        <f t="shared" si="24"/>
        <v/>
      </c>
      <c r="CD173" s="45" t="str">
        <f t="shared" si="25"/>
        <v/>
      </c>
      <c r="CE173" s="44" t="str">
        <f t="shared" si="26"/>
        <v/>
      </c>
      <c r="CF173" s="45" t="str">
        <f t="shared" si="27"/>
        <v/>
      </c>
      <c r="CG173" s="44" t="e">
        <f>IF(AND(#REF!="",#REF!="",#REF!="",#REF!=""),"",SUM(#REF!,#REF!,#REF!,#REF!,#REF!))</f>
        <v>#REF!</v>
      </c>
      <c r="CH173" s="45" t="str">
        <f t="shared" si="28"/>
        <v/>
      </c>
      <c r="CI173" s="44" t="str">
        <f t="shared" si="29"/>
        <v/>
      </c>
      <c r="CJ173" s="45" t="str">
        <f t="shared" si="30"/>
        <v/>
      </c>
      <c r="CK173" s="44" t="str">
        <f t="shared" si="31"/>
        <v/>
      </c>
      <c r="CL173" s="45" t="str">
        <f t="shared" si="32"/>
        <v/>
      </c>
      <c r="CM173" s="44" t="e">
        <f>IF(AND(#REF!="",#REF!="",#REF!="",#REF!=""),"",SUM(#REF!,#REF!,#REF!,#REF!,#REF!))</f>
        <v>#REF!</v>
      </c>
      <c r="CN173" s="45" t="str">
        <f t="shared" si="33"/>
        <v/>
      </c>
      <c r="CO173" s="38" t="e">
        <f>IF(AND(#REF!="",#REF!="",#REF!="",#REF!=""),"",SUM(#REF!,#REF!,#REF!,#REF!))</f>
        <v>#REF!</v>
      </c>
      <c r="CP173" s="38" t="str">
        <f t="shared" si="22"/>
        <v/>
      </c>
    </row>
    <row r="174" spans="1:94" ht="24" customHeight="1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9"/>
      <c r="AC174" s="20"/>
      <c r="AD174" s="20"/>
      <c r="AE174" s="8"/>
      <c r="AF174" s="62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8"/>
      <c r="AU174" s="8"/>
      <c r="AV174" s="56"/>
      <c r="AW174" s="60"/>
      <c r="AX174" s="8"/>
      <c r="AY174" s="14"/>
      <c r="AZ174" s="13"/>
      <c r="BA174" s="8"/>
      <c r="BB174" s="56"/>
      <c r="BC174" s="13"/>
      <c r="BD174" s="8"/>
      <c r="BE174" s="14"/>
      <c r="BF174" s="13"/>
      <c r="BG174" s="8"/>
      <c r="BH174" s="56"/>
      <c r="BI174" s="13" t="s">
        <v>447</v>
      </c>
      <c r="BJ174" s="109" t="s">
        <v>447</v>
      </c>
      <c r="BK174" s="1"/>
      <c r="BL174" s="1"/>
      <c r="BM174" s="1"/>
      <c r="BN174" s="1"/>
      <c r="BO174" s="1"/>
      <c r="CA174" s="29"/>
      <c r="CB174" s="44" t="str">
        <f t="shared" si="23"/>
        <v/>
      </c>
      <c r="CC174" s="45" t="str">
        <f t="shared" si="24"/>
        <v/>
      </c>
      <c r="CD174" s="45" t="str">
        <f t="shared" si="25"/>
        <v/>
      </c>
      <c r="CE174" s="44" t="str">
        <f t="shared" si="26"/>
        <v/>
      </c>
      <c r="CF174" s="45" t="str">
        <f t="shared" si="27"/>
        <v/>
      </c>
      <c r="CG174" s="44" t="e">
        <f>IF(AND(#REF!="",#REF!="",#REF!="",#REF!=""),"",SUM(#REF!,#REF!,#REF!,#REF!,#REF!))</f>
        <v>#REF!</v>
      </c>
      <c r="CH174" s="45" t="str">
        <f t="shared" si="28"/>
        <v/>
      </c>
      <c r="CI174" s="44" t="str">
        <f t="shared" si="29"/>
        <v/>
      </c>
      <c r="CJ174" s="45" t="str">
        <f t="shared" si="30"/>
        <v/>
      </c>
      <c r="CK174" s="44" t="str">
        <f t="shared" si="31"/>
        <v/>
      </c>
      <c r="CL174" s="45" t="str">
        <f t="shared" si="32"/>
        <v/>
      </c>
      <c r="CM174" s="44" t="e">
        <f>IF(AND(#REF!="",#REF!="",#REF!="",#REF!=""),"",SUM(#REF!,#REF!,#REF!,#REF!,#REF!))</f>
        <v>#REF!</v>
      </c>
      <c r="CN174" s="45" t="str">
        <f t="shared" si="33"/>
        <v/>
      </c>
      <c r="CO174" s="38" t="e">
        <f>IF(AND(#REF!="",#REF!="",#REF!="",#REF!=""),"",SUM(#REF!,#REF!,#REF!,#REF!))</f>
        <v>#REF!</v>
      </c>
      <c r="CP174" s="38" t="str">
        <f t="shared" si="22"/>
        <v/>
      </c>
    </row>
    <row r="175" spans="1:94" ht="24" customHeight="1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9"/>
      <c r="AC175" s="20"/>
      <c r="AD175" s="20"/>
      <c r="AE175" s="8"/>
      <c r="AF175" s="62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8"/>
      <c r="AU175" s="8"/>
      <c r="AV175" s="56"/>
      <c r="AW175" s="60"/>
      <c r="AX175" s="8"/>
      <c r="AY175" s="14"/>
      <c r="AZ175" s="13"/>
      <c r="BA175" s="8"/>
      <c r="BB175" s="56"/>
      <c r="BC175" s="13"/>
      <c r="BD175" s="8"/>
      <c r="BE175" s="14"/>
      <c r="BF175" s="13"/>
      <c r="BG175" s="8"/>
      <c r="BH175" s="56"/>
      <c r="BI175" s="13" t="s">
        <v>447</v>
      </c>
      <c r="BJ175" s="109" t="s">
        <v>447</v>
      </c>
      <c r="BK175" s="1"/>
      <c r="BL175" s="1"/>
      <c r="BM175" s="1"/>
      <c r="BN175" s="1"/>
      <c r="BO175" s="1"/>
      <c r="CA175" s="29"/>
      <c r="CB175" s="44" t="str">
        <f t="shared" si="23"/>
        <v/>
      </c>
      <c r="CC175" s="45" t="str">
        <f t="shared" si="24"/>
        <v/>
      </c>
      <c r="CD175" s="45" t="str">
        <f t="shared" si="25"/>
        <v/>
      </c>
      <c r="CE175" s="44" t="str">
        <f t="shared" si="26"/>
        <v/>
      </c>
      <c r="CF175" s="45" t="str">
        <f t="shared" si="27"/>
        <v/>
      </c>
      <c r="CG175" s="44" t="e">
        <f>IF(AND(#REF!="",#REF!="",#REF!="",#REF!=""),"",SUM(#REF!,#REF!,#REF!,#REF!,#REF!))</f>
        <v>#REF!</v>
      </c>
      <c r="CH175" s="45" t="str">
        <f t="shared" si="28"/>
        <v/>
      </c>
      <c r="CI175" s="44" t="str">
        <f t="shared" si="29"/>
        <v/>
      </c>
      <c r="CJ175" s="45" t="str">
        <f t="shared" si="30"/>
        <v/>
      </c>
      <c r="CK175" s="44" t="str">
        <f t="shared" si="31"/>
        <v/>
      </c>
      <c r="CL175" s="45" t="str">
        <f t="shared" si="32"/>
        <v/>
      </c>
      <c r="CM175" s="44" t="e">
        <f>IF(AND(#REF!="",#REF!="",#REF!="",#REF!=""),"",SUM(#REF!,#REF!,#REF!,#REF!,#REF!))</f>
        <v>#REF!</v>
      </c>
      <c r="CN175" s="45" t="str">
        <f t="shared" si="33"/>
        <v/>
      </c>
      <c r="CO175" s="38" t="e">
        <f>IF(AND(#REF!="",#REF!="",#REF!="",#REF!=""),"",SUM(#REF!,#REF!,#REF!,#REF!))</f>
        <v>#REF!</v>
      </c>
      <c r="CP175" s="38" t="str">
        <f t="shared" si="22"/>
        <v/>
      </c>
    </row>
    <row r="176" spans="1:94" ht="24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9"/>
      <c r="AC176" s="20"/>
      <c r="AD176" s="20"/>
      <c r="AE176" s="8"/>
      <c r="AF176" s="62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8"/>
      <c r="AU176" s="8"/>
      <c r="AV176" s="56"/>
      <c r="AW176" s="60"/>
      <c r="AX176" s="8"/>
      <c r="AY176" s="14"/>
      <c r="AZ176" s="13"/>
      <c r="BA176" s="8"/>
      <c r="BB176" s="56"/>
      <c r="BC176" s="13"/>
      <c r="BD176" s="8"/>
      <c r="BE176" s="14"/>
      <c r="BF176" s="13"/>
      <c r="BG176" s="8"/>
      <c r="BH176" s="56"/>
      <c r="BI176" s="13" t="s">
        <v>447</v>
      </c>
      <c r="BJ176" s="109" t="s">
        <v>447</v>
      </c>
      <c r="BK176" s="1"/>
      <c r="BL176" s="1"/>
      <c r="BM176" s="1"/>
      <c r="BN176" s="1"/>
      <c r="BO176" s="1"/>
      <c r="CA176" s="29"/>
      <c r="CB176" s="44" t="str">
        <f t="shared" si="23"/>
        <v/>
      </c>
      <c r="CC176" s="45" t="str">
        <f t="shared" si="24"/>
        <v/>
      </c>
      <c r="CD176" s="45" t="str">
        <f t="shared" si="25"/>
        <v/>
      </c>
      <c r="CE176" s="44" t="str">
        <f t="shared" si="26"/>
        <v/>
      </c>
      <c r="CF176" s="45" t="str">
        <f t="shared" si="27"/>
        <v/>
      </c>
      <c r="CG176" s="44" t="e">
        <f>IF(AND(#REF!="",#REF!="",#REF!="",#REF!=""),"",SUM(#REF!,#REF!,#REF!,#REF!,#REF!))</f>
        <v>#REF!</v>
      </c>
      <c r="CH176" s="45" t="str">
        <f t="shared" si="28"/>
        <v/>
      </c>
      <c r="CI176" s="44" t="str">
        <f t="shared" si="29"/>
        <v/>
      </c>
      <c r="CJ176" s="45" t="str">
        <f t="shared" si="30"/>
        <v/>
      </c>
      <c r="CK176" s="44" t="str">
        <f t="shared" si="31"/>
        <v/>
      </c>
      <c r="CL176" s="45" t="str">
        <f t="shared" si="32"/>
        <v/>
      </c>
      <c r="CM176" s="44" t="e">
        <f>IF(AND(#REF!="",#REF!="",#REF!="",#REF!=""),"",SUM(#REF!,#REF!,#REF!,#REF!,#REF!))</f>
        <v>#REF!</v>
      </c>
      <c r="CN176" s="45" t="str">
        <f t="shared" si="33"/>
        <v/>
      </c>
      <c r="CO176" s="38" t="e">
        <f>IF(AND(#REF!="",#REF!="",#REF!="",#REF!=""),"",SUM(#REF!,#REF!,#REF!,#REF!))</f>
        <v>#REF!</v>
      </c>
      <c r="CP176" s="38" t="str">
        <f t="shared" si="22"/>
        <v/>
      </c>
    </row>
    <row r="177" spans="1:94" ht="24" customHeight="1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9"/>
      <c r="AC177" s="20"/>
      <c r="AD177" s="20"/>
      <c r="AE177" s="8"/>
      <c r="AF177" s="62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8"/>
      <c r="AU177" s="8"/>
      <c r="AV177" s="56"/>
      <c r="AW177" s="60"/>
      <c r="AX177" s="8"/>
      <c r="AY177" s="14"/>
      <c r="AZ177" s="13"/>
      <c r="BA177" s="8"/>
      <c r="BB177" s="56"/>
      <c r="BC177" s="13"/>
      <c r="BD177" s="8"/>
      <c r="BE177" s="14"/>
      <c r="BF177" s="13"/>
      <c r="BG177" s="8"/>
      <c r="BH177" s="56"/>
      <c r="BI177" s="13" t="s">
        <v>447</v>
      </c>
      <c r="BJ177" s="109" t="s">
        <v>447</v>
      </c>
      <c r="BK177" s="1"/>
      <c r="BL177" s="1"/>
      <c r="BM177" s="1"/>
      <c r="BN177" s="1"/>
      <c r="BO177" s="1"/>
      <c r="CA177" s="29"/>
      <c r="CB177" s="44" t="str">
        <f t="shared" si="23"/>
        <v/>
      </c>
      <c r="CC177" s="45" t="str">
        <f t="shared" si="24"/>
        <v/>
      </c>
      <c r="CD177" s="45" t="str">
        <f t="shared" si="25"/>
        <v/>
      </c>
      <c r="CE177" s="44" t="str">
        <f t="shared" si="26"/>
        <v/>
      </c>
      <c r="CF177" s="45" t="str">
        <f t="shared" si="27"/>
        <v/>
      </c>
      <c r="CG177" s="44" t="e">
        <f>IF(AND(#REF!="",#REF!="",#REF!="",#REF!=""),"",SUM(#REF!,#REF!,#REF!,#REF!,#REF!))</f>
        <v>#REF!</v>
      </c>
      <c r="CH177" s="45" t="str">
        <f t="shared" si="28"/>
        <v/>
      </c>
      <c r="CI177" s="44" t="str">
        <f t="shared" si="29"/>
        <v/>
      </c>
      <c r="CJ177" s="45" t="str">
        <f t="shared" si="30"/>
        <v/>
      </c>
      <c r="CK177" s="44" t="str">
        <f t="shared" si="31"/>
        <v/>
      </c>
      <c r="CL177" s="45" t="str">
        <f t="shared" si="32"/>
        <v/>
      </c>
      <c r="CM177" s="44" t="e">
        <f>IF(AND(#REF!="",#REF!="",#REF!="",#REF!=""),"",SUM(#REF!,#REF!,#REF!,#REF!,#REF!))</f>
        <v>#REF!</v>
      </c>
      <c r="CN177" s="45" t="str">
        <f t="shared" si="33"/>
        <v/>
      </c>
      <c r="CO177" s="38" t="e">
        <f>IF(AND(#REF!="",#REF!="",#REF!="",#REF!=""),"",SUM(#REF!,#REF!,#REF!,#REF!))</f>
        <v>#REF!</v>
      </c>
      <c r="CP177" s="38" t="str">
        <f t="shared" si="22"/>
        <v/>
      </c>
    </row>
    <row r="178" spans="1:94" ht="24" customHeight="1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9"/>
      <c r="AC178" s="20"/>
      <c r="AD178" s="20"/>
      <c r="AE178" s="8"/>
      <c r="AF178" s="62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8"/>
      <c r="AU178" s="8"/>
      <c r="AV178" s="56"/>
      <c r="AW178" s="60"/>
      <c r="AX178" s="8"/>
      <c r="AY178" s="14"/>
      <c r="AZ178" s="13"/>
      <c r="BA178" s="8"/>
      <c r="BB178" s="56"/>
      <c r="BC178" s="13"/>
      <c r="BD178" s="8"/>
      <c r="BE178" s="14"/>
      <c r="BF178" s="13"/>
      <c r="BG178" s="8"/>
      <c r="BH178" s="56"/>
      <c r="BI178" s="13" t="s">
        <v>447</v>
      </c>
      <c r="BJ178" s="109" t="s">
        <v>447</v>
      </c>
      <c r="BK178" s="1"/>
      <c r="BL178" s="1"/>
      <c r="BM178" s="1"/>
      <c r="BN178" s="1"/>
      <c r="BO178" s="1"/>
      <c r="CA178" s="29"/>
      <c r="CB178" s="44" t="str">
        <f t="shared" si="23"/>
        <v/>
      </c>
      <c r="CC178" s="45" t="str">
        <f t="shared" si="24"/>
        <v/>
      </c>
      <c r="CD178" s="45" t="str">
        <f t="shared" si="25"/>
        <v/>
      </c>
      <c r="CE178" s="44" t="str">
        <f t="shared" si="26"/>
        <v/>
      </c>
      <c r="CF178" s="45" t="str">
        <f t="shared" si="27"/>
        <v/>
      </c>
      <c r="CG178" s="44" t="e">
        <f>IF(AND(#REF!="",#REF!="",#REF!="",#REF!=""),"",SUM(#REF!,#REF!,#REF!,#REF!,#REF!))</f>
        <v>#REF!</v>
      </c>
      <c r="CH178" s="45" t="str">
        <f t="shared" si="28"/>
        <v/>
      </c>
      <c r="CI178" s="44" t="str">
        <f t="shared" si="29"/>
        <v/>
      </c>
      <c r="CJ178" s="45" t="str">
        <f t="shared" si="30"/>
        <v/>
      </c>
      <c r="CK178" s="44" t="str">
        <f t="shared" si="31"/>
        <v/>
      </c>
      <c r="CL178" s="45" t="str">
        <f t="shared" si="32"/>
        <v/>
      </c>
      <c r="CM178" s="44" t="e">
        <f>IF(AND(#REF!="",#REF!="",#REF!="",#REF!=""),"",SUM(#REF!,#REF!,#REF!,#REF!,#REF!))</f>
        <v>#REF!</v>
      </c>
      <c r="CN178" s="45" t="str">
        <f t="shared" si="33"/>
        <v/>
      </c>
      <c r="CO178" s="38" t="e">
        <f>IF(AND(#REF!="",#REF!="",#REF!="",#REF!=""),"",SUM(#REF!,#REF!,#REF!,#REF!))</f>
        <v>#REF!</v>
      </c>
      <c r="CP178" s="38" t="str">
        <f t="shared" si="22"/>
        <v/>
      </c>
    </row>
    <row r="179" spans="1:94" ht="24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9"/>
      <c r="AC179" s="20"/>
      <c r="AD179" s="20"/>
      <c r="AE179" s="8"/>
      <c r="AF179" s="62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8"/>
      <c r="AU179" s="8"/>
      <c r="AV179" s="56"/>
      <c r="AW179" s="60"/>
      <c r="AX179" s="8"/>
      <c r="AY179" s="14"/>
      <c r="AZ179" s="13"/>
      <c r="BA179" s="8"/>
      <c r="BB179" s="56"/>
      <c r="BC179" s="13"/>
      <c r="BD179" s="8"/>
      <c r="BE179" s="14"/>
      <c r="BF179" s="13"/>
      <c r="BG179" s="8"/>
      <c r="BH179" s="56"/>
      <c r="BI179" s="13" t="s">
        <v>447</v>
      </c>
      <c r="BJ179" s="109" t="s">
        <v>447</v>
      </c>
      <c r="BK179" s="1"/>
      <c r="BL179" s="1"/>
      <c r="BM179" s="1"/>
      <c r="BN179" s="1"/>
      <c r="BO179" s="1"/>
      <c r="CA179" s="29"/>
      <c r="CB179" s="44" t="str">
        <f t="shared" si="23"/>
        <v/>
      </c>
      <c r="CC179" s="45" t="str">
        <f t="shared" si="24"/>
        <v/>
      </c>
      <c r="CD179" s="45" t="str">
        <f t="shared" si="25"/>
        <v/>
      </c>
      <c r="CE179" s="44" t="str">
        <f t="shared" si="26"/>
        <v/>
      </c>
      <c r="CF179" s="45" t="str">
        <f t="shared" si="27"/>
        <v/>
      </c>
      <c r="CG179" s="44" t="e">
        <f>IF(AND(#REF!="",#REF!="",#REF!="",#REF!=""),"",SUM(#REF!,#REF!,#REF!,#REF!,#REF!))</f>
        <v>#REF!</v>
      </c>
      <c r="CH179" s="45" t="str">
        <f t="shared" si="28"/>
        <v/>
      </c>
      <c r="CI179" s="44" t="str">
        <f t="shared" si="29"/>
        <v/>
      </c>
      <c r="CJ179" s="45" t="str">
        <f t="shared" si="30"/>
        <v/>
      </c>
      <c r="CK179" s="44" t="str">
        <f t="shared" si="31"/>
        <v/>
      </c>
      <c r="CL179" s="45" t="str">
        <f t="shared" si="32"/>
        <v/>
      </c>
      <c r="CM179" s="44" t="e">
        <f>IF(AND(#REF!="",#REF!="",#REF!="",#REF!=""),"",SUM(#REF!,#REF!,#REF!,#REF!,#REF!))</f>
        <v>#REF!</v>
      </c>
      <c r="CN179" s="45" t="str">
        <f t="shared" si="33"/>
        <v/>
      </c>
      <c r="CO179" s="38" t="e">
        <f>IF(AND(#REF!="",#REF!="",#REF!="",#REF!=""),"",SUM(#REF!,#REF!,#REF!,#REF!))</f>
        <v>#REF!</v>
      </c>
      <c r="CP179" s="38" t="str">
        <f t="shared" si="22"/>
        <v/>
      </c>
    </row>
    <row r="180" spans="1:94" ht="24" customHeight="1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9"/>
      <c r="AC180" s="20"/>
      <c r="AD180" s="20"/>
      <c r="AE180" s="8"/>
      <c r="AF180" s="62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8"/>
      <c r="AU180" s="8"/>
      <c r="AV180" s="56"/>
      <c r="AW180" s="60"/>
      <c r="AX180" s="8"/>
      <c r="AY180" s="14"/>
      <c r="AZ180" s="13"/>
      <c r="BA180" s="8"/>
      <c r="BB180" s="56"/>
      <c r="BC180" s="13"/>
      <c r="BD180" s="8"/>
      <c r="BE180" s="14"/>
      <c r="BF180" s="13"/>
      <c r="BG180" s="8"/>
      <c r="BH180" s="56"/>
      <c r="BI180" s="13" t="s">
        <v>447</v>
      </c>
      <c r="BJ180" s="109" t="s">
        <v>447</v>
      </c>
      <c r="BK180" s="1"/>
      <c r="BL180" s="1"/>
      <c r="BM180" s="1"/>
      <c r="BN180" s="1"/>
      <c r="BO180" s="1"/>
      <c r="CA180" s="29"/>
      <c r="CB180" s="44" t="str">
        <f t="shared" si="23"/>
        <v/>
      </c>
      <c r="CC180" s="45" t="str">
        <f t="shared" si="24"/>
        <v/>
      </c>
      <c r="CD180" s="45" t="str">
        <f t="shared" si="25"/>
        <v/>
      </c>
      <c r="CE180" s="44" t="str">
        <f t="shared" si="26"/>
        <v/>
      </c>
      <c r="CF180" s="45" t="str">
        <f t="shared" si="27"/>
        <v/>
      </c>
      <c r="CG180" s="44" t="e">
        <f>IF(AND(#REF!="",#REF!="",#REF!="",#REF!=""),"",SUM(#REF!,#REF!,#REF!,#REF!,#REF!))</f>
        <v>#REF!</v>
      </c>
      <c r="CH180" s="45" t="str">
        <f t="shared" si="28"/>
        <v/>
      </c>
      <c r="CI180" s="44" t="str">
        <f t="shared" si="29"/>
        <v/>
      </c>
      <c r="CJ180" s="45" t="str">
        <f t="shared" si="30"/>
        <v/>
      </c>
      <c r="CK180" s="44" t="str">
        <f t="shared" si="31"/>
        <v/>
      </c>
      <c r="CL180" s="45" t="str">
        <f t="shared" si="32"/>
        <v/>
      </c>
      <c r="CM180" s="44" t="e">
        <f>IF(AND(#REF!="",#REF!="",#REF!="",#REF!=""),"",SUM(#REF!,#REF!,#REF!,#REF!,#REF!))</f>
        <v>#REF!</v>
      </c>
      <c r="CN180" s="45" t="str">
        <f t="shared" si="33"/>
        <v/>
      </c>
      <c r="CO180" s="38" t="e">
        <f>IF(AND(#REF!="",#REF!="",#REF!="",#REF!=""),"",SUM(#REF!,#REF!,#REF!,#REF!))</f>
        <v>#REF!</v>
      </c>
      <c r="CP180" s="38" t="str">
        <f t="shared" si="22"/>
        <v/>
      </c>
    </row>
    <row r="181" spans="1:94" ht="24" customHeight="1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9"/>
      <c r="AC181" s="20"/>
      <c r="AD181" s="20"/>
      <c r="AE181" s="8"/>
      <c r="AF181" s="62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8"/>
      <c r="AU181" s="8"/>
      <c r="AV181" s="56"/>
      <c r="AW181" s="60"/>
      <c r="AX181" s="8"/>
      <c r="AY181" s="14"/>
      <c r="AZ181" s="13"/>
      <c r="BA181" s="8"/>
      <c r="BB181" s="56"/>
      <c r="BC181" s="13"/>
      <c r="BD181" s="8"/>
      <c r="BE181" s="14"/>
      <c r="BF181" s="13"/>
      <c r="BG181" s="8"/>
      <c r="BH181" s="56"/>
      <c r="BI181" s="13" t="s">
        <v>447</v>
      </c>
      <c r="BJ181" s="109" t="s">
        <v>447</v>
      </c>
      <c r="BK181" s="1"/>
      <c r="BL181" s="1"/>
      <c r="BM181" s="1"/>
      <c r="BN181" s="1"/>
      <c r="BO181" s="1"/>
      <c r="CA181" s="29"/>
      <c r="CB181" s="44" t="str">
        <f t="shared" si="23"/>
        <v/>
      </c>
      <c r="CC181" s="45" t="str">
        <f t="shared" si="24"/>
        <v/>
      </c>
      <c r="CD181" s="45" t="str">
        <f t="shared" si="25"/>
        <v/>
      </c>
      <c r="CE181" s="44" t="str">
        <f t="shared" si="26"/>
        <v/>
      </c>
      <c r="CF181" s="45" t="str">
        <f t="shared" si="27"/>
        <v/>
      </c>
      <c r="CG181" s="44" t="e">
        <f>IF(AND(#REF!="",#REF!="",#REF!="",#REF!=""),"",SUM(#REF!,#REF!,#REF!,#REF!,#REF!))</f>
        <v>#REF!</v>
      </c>
      <c r="CH181" s="45" t="str">
        <f t="shared" si="28"/>
        <v/>
      </c>
      <c r="CI181" s="44" t="str">
        <f t="shared" si="29"/>
        <v/>
      </c>
      <c r="CJ181" s="45" t="str">
        <f t="shared" si="30"/>
        <v/>
      </c>
      <c r="CK181" s="44" t="str">
        <f t="shared" si="31"/>
        <v/>
      </c>
      <c r="CL181" s="45" t="str">
        <f t="shared" si="32"/>
        <v/>
      </c>
      <c r="CM181" s="44" t="e">
        <f>IF(AND(#REF!="",#REF!="",#REF!="",#REF!=""),"",SUM(#REF!,#REF!,#REF!,#REF!,#REF!))</f>
        <v>#REF!</v>
      </c>
      <c r="CN181" s="45" t="str">
        <f t="shared" si="33"/>
        <v/>
      </c>
      <c r="CO181" s="38" t="e">
        <f>IF(AND(#REF!="",#REF!="",#REF!="",#REF!=""),"",SUM(#REF!,#REF!,#REF!,#REF!))</f>
        <v>#REF!</v>
      </c>
      <c r="CP181" s="38" t="str">
        <f t="shared" si="22"/>
        <v/>
      </c>
    </row>
    <row r="182" spans="1:94" ht="24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9"/>
      <c r="AC182" s="20"/>
      <c r="AD182" s="20"/>
      <c r="AE182" s="8"/>
      <c r="AF182" s="62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8"/>
      <c r="AU182" s="8"/>
      <c r="AV182" s="56"/>
      <c r="AW182" s="60"/>
      <c r="AX182" s="8"/>
      <c r="AY182" s="14"/>
      <c r="AZ182" s="13"/>
      <c r="BA182" s="8"/>
      <c r="BB182" s="56"/>
      <c r="BC182" s="13"/>
      <c r="BD182" s="8"/>
      <c r="BE182" s="14"/>
      <c r="BF182" s="13"/>
      <c r="BG182" s="8"/>
      <c r="BH182" s="56"/>
      <c r="BI182" s="13" t="s">
        <v>447</v>
      </c>
      <c r="BJ182" s="109" t="s">
        <v>447</v>
      </c>
      <c r="BK182" s="1"/>
      <c r="BL182" s="1"/>
      <c r="BM182" s="1"/>
      <c r="BN182" s="1"/>
      <c r="BO182" s="1"/>
      <c r="CA182" s="29"/>
      <c r="CB182" s="44" t="str">
        <f t="shared" si="23"/>
        <v/>
      </c>
      <c r="CC182" s="45" t="str">
        <f t="shared" si="24"/>
        <v/>
      </c>
      <c r="CD182" s="45" t="str">
        <f t="shared" si="25"/>
        <v/>
      </c>
      <c r="CE182" s="44" t="str">
        <f t="shared" si="26"/>
        <v/>
      </c>
      <c r="CF182" s="45" t="str">
        <f t="shared" si="27"/>
        <v/>
      </c>
      <c r="CG182" s="44" t="e">
        <f>IF(AND(#REF!="",#REF!="",#REF!="",#REF!=""),"",SUM(#REF!,#REF!,#REF!,#REF!,#REF!))</f>
        <v>#REF!</v>
      </c>
      <c r="CH182" s="45" t="str">
        <f t="shared" si="28"/>
        <v/>
      </c>
      <c r="CI182" s="44" t="str">
        <f t="shared" si="29"/>
        <v/>
      </c>
      <c r="CJ182" s="45" t="str">
        <f t="shared" si="30"/>
        <v/>
      </c>
      <c r="CK182" s="44" t="str">
        <f t="shared" si="31"/>
        <v/>
      </c>
      <c r="CL182" s="45" t="str">
        <f t="shared" si="32"/>
        <v/>
      </c>
      <c r="CM182" s="44" t="e">
        <f>IF(AND(#REF!="",#REF!="",#REF!="",#REF!=""),"",SUM(#REF!,#REF!,#REF!,#REF!,#REF!))</f>
        <v>#REF!</v>
      </c>
      <c r="CN182" s="45" t="str">
        <f t="shared" si="33"/>
        <v/>
      </c>
      <c r="CO182" s="38" t="e">
        <f>IF(AND(#REF!="",#REF!="",#REF!="",#REF!=""),"",SUM(#REF!,#REF!,#REF!,#REF!))</f>
        <v>#REF!</v>
      </c>
      <c r="CP182" s="38" t="str">
        <f t="shared" si="22"/>
        <v/>
      </c>
    </row>
    <row r="183" spans="1:94" ht="24" customHeight="1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9"/>
      <c r="AC183" s="20"/>
      <c r="AD183" s="20"/>
      <c r="AE183" s="8"/>
      <c r="AF183" s="62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8"/>
      <c r="AU183" s="8"/>
      <c r="AV183" s="56"/>
      <c r="AW183" s="60"/>
      <c r="AX183" s="8"/>
      <c r="AY183" s="14"/>
      <c r="AZ183" s="13"/>
      <c r="BA183" s="8"/>
      <c r="BB183" s="56"/>
      <c r="BC183" s="13"/>
      <c r="BD183" s="8"/>
      <c r="BE183" s="14"/>
      <c r="BF183" s="13"/>
      <c r="BG183" s="8"/>
      <c r="BH183" s="56"/>
      <c r="BI183" s="13" t="s">
        <v>447</v>
      </c>
      <c r="BJ183" s="109" t="s">
        <v>447</v>
      </c>
      <c r="BK183" s="1"/>
      <c r="BL183" s="1"/>
      <c r="BM183" s="1"/>
      <c r="BN183" s="1"/>
      <c r="BO183" s="1"/>
      <c r="CA183" s="29"/>
      <c r="CB183" s="44" t="str">
        <f t="shared" si="23"/>
        <v/>
      </c>
      <c r="CC183" s="45" t="str">
        <f t="shared" si="24"/>
        <v/>
      </c>
      <c r="CD183" s="45" t="str">
        <f t="shared" si="25"/>
        <v/>
      </c>
      <c r="CE183" s="44" t="str">
        <f t="shared" si="26"/>
        <v/>
      </c>
      <c r="CF183" s="45" t="str">
        <f t="shared" si="27"/>
        <v/>
      </c>
      <c r="CG183" s="44" t="e">
        <f>IF(AND(#REF!="",#REF!="",#REF!="",#REF!=""),"",SUM(#REF!,#REF!,#REF!,#REF!,#REF!))</f>
        <v>#REF!</v>
      </c>
      <c r="CH183" s="45" t="str">
        <f t="shared" si="28"/>
        <v/>
      </c>
      <c r="CI183" s="44" t="str">
        <f t="shared" si="29"/>
        <v/>
      </c>
      <c r="CJ183" s="45" t="str">
        <f t="shared" si="30"/>
        <v/>
      </c>
      <c r="CK183" s="44" t="str">
        <f t="shared" si="31"/>
        <v/>
      </c>
      <c r="CL183" s="45" t="str">
        <f t="shared" si="32"/>
        <v/>
      </c>
      <c r="CM183" s="44" t="e">
        <f>IF(AND(#REF!="",#REF!="",#REF!="",#REF!=""),"",SUM(#REF!,#REF!,#REF!,#REF!,#REF!))</f>
        <v>#REF!</v>
      </c>
      <c r="CN183" s="45" t="str">
        <f t="shared" si="33"/>
        <v/>
      </c>
      <c r="CO183" s="38" t="e">
        <f>IF(AND(#REF!="",#REF!="",#REF!="",#REF!=""),"",SUM(#REF!,#REF!,#REF!,#REF!))</f>
        <v>#REF!</v>
      </c>
      <c r="CP183" s="38" t="str">
        <f t="shared" si="22"/>
        <v/>
      </c>
    </row>
    <row r="184" spans="1:94" ht="24" customHeight="1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9"/>
      <c r="AC184" s="20"/>
      <c r="AD184" s="20"/>
      <c r="AE184" s="8"/>
      <c r="AF184" s="62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8"/>
      <c r="AU184" s="8"/>
      <c r="AV184" s="56"/>
      <c r="AW184" s="60"/>
      <c r="AX184" s="8"/>
      <c r="AY184" s="14"/>
      <c r="AZ184" s="13"/>
      <c r="BA184" s="8"/>
      <c r="BB184" s="56"/>
      <c r="BC184" s="13"/>
      <c r="BD184" s="8"/>
      <c r="BE184" s="14"/>
      <c r="BF184" s="13"/>
      <c r="BG184" s="8"/>
      <c r="BH184" s="56"/>
      <c r="BI184" s="13" t="s">
        <v>447</v>
      </c>
      <c r="BJ184" s="109" t="s">
        <v>447</v>
      </c>
      <c r="BK184" s="1"/>
      <c r="BL184" s="1"/>
      <c r="BM184" s="1"/>
      <c r="BN184" s="1"/>
      <c r="BO184" s="1"/>
      <c r="CA184" s="29"/>
      <c r="CB184" s="44" t="str">
        <f t="shared" si="23"/>
        <v/>
      </c>
      <c r="CC184" s="45" t="str">
        <f t="shared" si="24"/>
        <v/>
      </c>
      <c r="CD184" s="45" t="str">
        <f t="shared" si="25"/>
        <v/>
      </c>
      <c r="CE184" s="44" t="str">
        <f t="shared" si="26"/>
        <v/>
      </c>
      <c r="CF184" s="45" t="str">
        <f t="shared" si="27"/>
        <v/>
      </c>
      <c r="CG184" s="44" t="e">
        <f>IF(AND(#REF!="",#REF!="",#REF!="",#REF!=""),"",SUM(#REF!,#REF!,#REF!,#REF!,#REF!))</f>
        <v>#REF!</v>
      </c>
      <c r="CH184" s="45" t="str">
        <f t="shared" si="28"/>
        <v/>
      </c>
      <c r="CI184" s="44" t="str">
        <f t="shared" si="29"/>
        <v/>
      </c>
      <c r="CJ184" s="45" t="str">
        <f t="shared" si="30"/>
        <v/>
      </c>
      <c r="CK184" s="44" t="str">
        <f t="shared" si="31"/>
        <v/>
      </c>
      <c r="CL184" s="45" t="str">
        <f t="shared" si="32"/>
        <v/>
      </c>
      <c r="CM184" s="44" t="e">
        <f>IF(AND(#REF!="",#REF!="",#REF!="",#REF!=""),"",SUM(#REF!,#REF!,#REF!,#REF!,#REF!))</f>
        <v>#REF!</v>
      </c>
      <c r="CN184" s="45" t="str">
        <f t="shared" si="33"/>
        <v/>
      </c>
      <c r="CO184" s="38" t="e">
        <f>IF(AND(#REF!="",#REF!="",#REF!="",#REF!=""),"",SUM(#REF!,#REF!,#REF!,#REF!))</f>
        <v>#REF!</v>
      </c>
      <c r="CP184" s="38" t="str">
        <f t="shared" si="22"/>
        <v/>
      </c>
    </row>
    <row r="185" spans="1:94" ht="24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9"/>
      <c r="AC185" s="20"/>
      <c r="AD185" s="20"/>
      <c r="AE185" s="8"/>
      <c r="AF185" s="62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8"/>
      <c r="AU185" s="8"/>
      <c r="AV185" s="56"/>
      <c r="AW185" s="60"/>
      <c r="AX185" s="8"/>
      <c r="AY185" s="14"/>
      <c r="AZ185" s="13"/>
      <c r="BA185" s="8"/>
      <c r="BB185" s="56"/>
      <c r="BC185" s="13"/>
      <c r="BD185" s="8"/>
      <c r="BE185" s="14"/>
      <c r="BF185" s="13"/>
      <c r="BG185" s="8"/>
      <c r="BH185" s="56"/>
      <c r="BI185" s="13" t="s">
        <v>447</v>
      </c>
      <c r="BJ185" s="109" t="s">
        <v>447</v>
      </c>
      <c r="BK185" s="1"/>
      <c r="BL185" s="1"/>
      <c r="BM185" s="1"/>
      <c r="BN185" s="1"/>
      <c r="BO185" s="1"/>
      <c r="CA185" s="29"/>
      <c r="CB185" s="44" t="str">
        <f t="shared" si="23"/>
        <v/>
      </c>
      <c r="CC185" s="45" t="str">
        <f t="shared" si="24"/>
        <v/>
      </c>
      <c r="CD185" s="45" t="str">
        <f t="shared" si="25"/>
        <v/>
      </c>
      <c r="CE185" s="44" t="str">
        <f t="shared" si="26"/>
        <v/>
      </c>
      <c r="CF185" s="45" t="str">
        <f t="shared" si="27"/>
        <v/>
      </c>
      <c r="CG185" s="44" t="e">
        <f>IF(AND(#REF!="",#REF!="",#REF!="",#REF!=""),"",SUM(#REF!,#REF!,#REF!,#REF!,#REF!))</f>
        <v>#REF!</v>
      </c>
      <c r="CH185" s="45" t="str">
        <f t="shared" si="28"/>
        <v/>
      </c>
      <c r="CI185" s="44" t="str">
        <f t="shared" si="29"/>
        <v/>
      </c>
      <c r="CJ185" s="45" t="str">
        <f t="shared" si="30"/>
        <v/>
      </c>
      <c r="CK185" s="44" t="str">
        <f t="shared" si="31"/>
        <v/>
      </c>
      <c r="CL185" s="45" t="str">
        <f t="shared" si="32"/>
        <v/>
      </c>
      <c r="CM185" s="44" t="e">
        <f>IF(AND(#REF!="",#REF!="",#REF!="",#REF!=""),"",SUM(#REF!,#REF!,#REF!,#REF!,#REF!))</f>
        <v>#REF!</v>
      </c>
      <c r="CN185" s="45" t="str">
        <f t="shared" si="33"/>
        <v/>
      </c>
      <c r="CO185" s="38" t="e">
        <f>IF(AND(#REF!="",#REF!="",#REF!="",#REF!=""),"",SUM(#REF!,#REF!,#REF!,#REF!))</f>
        <v>#REF!</v>
      </c>
      <c r="CP185" s="38" t="str">
        <f t="shared" si="22"/>
        <v/>
      </c>
    </row>
    <row r="186" spans="1:94" ht="24" customHeight="1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9"/>
      <c r="AC186" s="20"/>
      <c r="AD186" s="20"/>
      <c r="AE186" s="8"/>
      <c r="AF186" s="62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8"/>
      <c r="AU186" s="8"/>
      <c r="AV186" s="56"/>
      <c r="AW186" s="60"/>
      <c r="AX186" s="8"/>
      <c r="AY186" s="14"/>
      <c r="AZ186" s="13"/>
      <c r="BA186" s="8"/>
      <c r="BB186" s="56"/>
      <c r="BC186" s="13"/>
      <c r="BD186" s="8"/>
      <c r="BE186" s="14"/>
      <c r="BF186" s="13"/>
      <c r="BG186" s="8"/>
      <c r="BH186" s="56"/>
      <c r="BI186" s="13" t="s">
        <v>447</v>
      </c>
      <c r="BJ186" s="109" t="s">
        <v>447</v>
      </c>
      <c r="BK186" s="1"/>
      <c r="BL186" s="1"/>
      <c r="BM186" s="1"/>
      <c r="BN186" s="1"/>
      <c r="BO186" s="1"/>
      <c r="CA186" s="29"/>
      <c r="CB186" s="44" t="str">
        <f t="shared" si="23"/>
        <v/>
      </c>
      <c r="CC186" s="45" t="str">
        <f t="shared" si="24"/>
        <v/>
      </c>
      <c r="CD186" s="45" t="str">
        <f t="shared" si="25"/>
        <v/>
      </c>
      <c r="CE186" s="44" t="str">
        <f t="shared" si="26"/>
        <v/>
      </c>
      <c r="CF186" s="45" t="str">
        <f t="shared" si="27"/>
        <v/>
      </c>
      <c r="CG186" s="44" t="e">
        <f>IF(AND(#REF!="",#REF!="",#REF!="",#REF!=""),"",SUM(#REF!,#REF!,#REF!,#REF!,#REF!))</f>
        <v>#REF!</v>
      </c>
      <c r="CH186" s="45" t="str">
        <f t="shared" si="28"/>
        <v/>
      </c>
      <c r="CI186" s="44" t="str">
        <f t="shared" si="29"/>
        <v/>
      </c>
      <c r="CJ186" s="45" t="str">
        <f t="shared" si="30"/>
        <v/>
      </c>
      <c r="CK186" s="44" t="str">
        <f t="shared" si="31"/>
        <v/>
      </c>
      <c r="CL186" s="45" t="str">
        <f t="shared" si="32"/>
        <v/>
      </c>
      <c r="CM186" s="44" t="e">
        <f>IF(AND(#REF!="",#REF!="",#REF!="",#REF!=""),"",SUM(#REF!,#REF!,#REF!,#REF!,#REF!))</f>
        <v>#REF!</v>
      </c>
      <c r="CN186" s="45" t="str">
        <f t="shared" si="33"/>
        <v/>
      </c>
      <c r="CO186" s="38" t="e">
        <f>IF(AND(#REF!="",#REF!="",#REF!="",#REF!=""),"",SUM(#REF!,#REF!,#REF!,#REF!))</f>
        <v>#REF!</v>
      </c>
      <c r="CP186" s="38" t="str">
        <f t="shared" si="22"/>
        <v/>
      </c>
    </row>
    <row r="187" spans="1:94" ht="24" customHeight="1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9"/>
      <c r="AC187" s="20"/>
      <c r="AD187" s="20"/>
      <c r="AE187" s="8"/>
      <c r="AF187" s="62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8"/>
      <c r="AU187" s="8"/>
      <c r="AV187" s="56"/>
      <c r="AW187" s="60"/>
      <c r="AX187" s="8"/>
      <c r="AY187" s="14"/>
      <c r="AZ187" s="13"/>
      <c r="BA187" s="8"/>
      <c r="BB187" s="56"/>
      <c r="BC187" s="13"/>
      <c r="BD187" s="8"/>
      <c r="BE187" s="14"/>
      <c r="BF187" s="13"/>
      <c r="BG187" s="8"/>
      <c r="BH187" s="56"/>
      <c r="BI187" s="13" t="s">
        <v>447</v>
      </c>
      <c r="BJ187" s="109" t="s">
        <v>447</v>
      </c>
      <c r="BK187" s="1"/>
      <c r="BL187" s="1"/>
      <c r="BM187" s="1"/>
      <c r="BN187" s="1"/>
      <c r="BO187" s="1"/>
      <c r="CA187" s="29"/>
      <c r="CB187" s="44" t="str">
        <f t="shared" si="23"/>
        <v/>
      </c>
      <c r="CC187" s="45" t="str">
        <f t="shared" si="24"/>
        <v/>
      </c>
      <c r="CD187" s="45" t="str">
        <f t="shared" si="25"/>
        <v/>
      </c>
      <c r="CE187" s="44" t="str">
        <f t="shared" si="26"/>
        <v/>
      </c>
      <c r="CF187" s="45" t="str">
        <f t="shared" si="27"/>
        <v/>
      </c>
      <c r="CG187" s="44" t="e">
        <f>IF(AND(#REF!="",#REF!="",#REF!="",#REF!=""),"",SUM(#REF!,#REF!,#REF!,#REF!,#REF!))</f>
        <v>#REF!</v>
      </c>
      <c r="CH187" s="45" t="str">
        <f t="shared" si="28"/>
        <v/>
      </c>
      <c r="CI187" s="44" t="str">
        <f t="shared" si="29"/>
        <v/>
      </c>
      <c r="CJ187" s="45" t="str">
        <f t="shared" si="30"/>
        <v/>
      </c>
      <c r="CK187" s="44" t="str">
        <f t="shared" si="31"/>
        <v/>
      </c>
      <c r="CL187" s="45" t="str">
        <f t="shared" si="32"/>
        <v/>
      </c>
      <c r="CM187" s="44" t="e">
        <f>IF(AND(#REF!="",#REF!="",#REF!="",#REF!=""),"",SUM(#REF!,#REF!,#REF!,#REF!,#REF!))</f>
        <v>#REF!</v>
      </c>
      <c r="CN187" s="45" t="str">
        <f t="shared" si="33"/>
        <v/>
      </c>
      <c r="CO187" s="38" t="e">
        <f>IF(AND(#REF!="",#REF!="",#REF!="",#REF!=""),"",SUM(#REF!,#REF!,#REF!,#REF!))</f>
        <v>#REF!</v>
      </c>
      <c r="CP187" s="38" t="str">
        <f t="shared" si="22"/>
        <v/>
      </c>
    </row>
    <row r="188" spans="1:94" ht="24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9"/>
      <c r="AC188" s="20"/>
      <c r="AD188" s="20"/>
      <c r="AE188" s="8"/>
      <c r="AF188" s="62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8"/>
      <c r="AU188" s="8"/>
      <c r="AV188" s="56"/>
      <c r="AW188" s="60"/>
      <c r="AX188" s="8"/>
      <c r="AY188" s="14"/>
      <c r="AZ188" s="13"/>
      <c r="BA188" s="8"/>
      <c r="BB188" s="56"/>
      <c r="BC188" s="13"/>
      <c r="BD188" s="8"/>
      <c r="BE188" s="14"/>
      <c r="BF188" s="13"/>
      <c r="BG188" s="8"/>
      <c r="BH188" s="56"/>
      <c r="BI188" s="13" t="s">
        <v>447</v>
      </c>
      <c r="BJ188" s="109" t="s">
        <v>447</v>
      </c>
      <c r="BK188" s="1"/>
      <c r="BL188" s="1"/>
      <c r="BM188" s="1"/>
      <c r="BN188" s="1"/>
      <c r="BO188" s="1"/>
      <c r="CA188" s="29"/>
      <c r="CB188" s="44" t="str">
        <f t="shared" si="23"/>
        <v/>
      </c>
      <c r="CC188" s="45" t="str">
        <f t="shared" si="24"/>
        <v/>
      </c>
      <c r="CD188" s="45" t="str">
        <f t="shared" si="25"/>
        <v/>
      </c>
      <c r="CE188" s="44" t="str">
        <f t="shared" si="26"/>
        <v/>
      </c>
      <c r="CF188" s="45" t="str">
        <f t="shared" si="27"/>
        <v/>
      </c>
      <c r="CG188" s="44" t="e">
        <f>IF(AND(#REF!="",#REF!="",#REF!="",#REF!=""),"",SUM(#REF!,#REF!,#REF!,#REF!,#REF!))</f>
        <v>#REF!</v>
      </c>
      <c r="CH188" s="45" t="str">
        <f t="shared" si="28"/>
        <v/>
      </c>
      <c r="CI188" s="44" t="str">
        <f t="shared" si="29"/>
        <v/>
      </c>
      <c r="CJ188" s="45" t="str">
        <f t="shared" si="30"/>
        <v/>
      </c>
      <c r="CK188" s="44" t="str">
        <f t="shared" si="31"/>
        <v/>
      </c>
      <c r="CL188" s="45" t="str">
        <f t="shared" si="32"/>
        <v/>
      </c>
      <c r="CM188" s="44" t="e">
        <f>IF(AND(#REF!="",#REF!="",#REF!="",#REF!=""),"",SUM(#REF!,#REF!,#REF!,#REF!,#REF!))</f>
        <v>#REF!</v>
      </c>
      <c r="CN188" s="45" t="str">
        <f t="shared" si="33"/>
        <v/>
      </c>
      <c r="CO188" s="38" t="e">
        <f>IF(AND(#REF!="",#REF!="",#REF!="",#REF!=""),"",SUM(#REF!,#REF!,#REF!,#REF!))</f>
        <v>#REF!</v>
      </c>
      <c r="CP188" s="38" t="str">
        <f t="shared" si="22"/>
        <v/>
      </c>
    </row>
    <row r="189" spans="1:94" ht="24" customHeight="1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9"/>
      <c r="AC189" s="20"/>
      <c r="AD189" s="20"/>
      <c r="AE189" s="8"/>
      <c r="AF189" s="62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8"/>
      <c r="AU189" s="8"/>
      <c r="AV189" s="56"/>
      <c r="AW189" s="60"/>
      <c r="AX189" s="8"/>
      <c r="AY189" s="14"/>
      <c r="AZ189" s="13"/>
      <c r="BA189" s="8"/>
      <c r="BB189" s="56"/>
      <c r="BC189" s="13"/>
      <c r="BD189" s="8"/>
      <c r="BE189" s="14"/>
      <c r="BF189" s="13"/>
      <c r="BG189" s="8"/>
      <c r="BH189" s="56"/>
      <c r="BI189" s="13" t="s">
        <v>447</v>
      </c>
      <c r="BJ189" s="109" t="s">
        <v>447</v>
      </c>
      <c r="BK189" s="1"/>
      <c r="BL189" s="1"/>
      <c r="BM189" s="1"/>
      <c r="BN189" s="1"/>
      <c r="BO189" s="1"/>
      <c r="CA189" s="29"/>
      <c r="CB189" s="44" t="str">
        <f t="shared" si="23"/>
        <v/>
      </c>
      <c r="CC189" s="45" t="str">
        <f t="shared" si="24"/>
        <v/>
      </c>
      <c r="CD189" s="45" t="str">
        <f t="shared" si="25"/>
        <v/>
      </c>
      <c r="CE189" s="44" t="str">
        <f t="shared" si="26"/>
        <v/>
      </c>
      <c r="CF189" s="45" t="str">
        <f t="shared" si="27"/>
        <v/>
      </c>
      <c r="CG189" s="44" t="e">
        <f>IF(AND(#REF!="",#REF!="",#REF!="",#REF!=""),"",SUM(#REF!,#REF!,#REF!,#REF!,#REF!))</f>
        <v>#REF!</v>
      </c>
      <c r="CH189" s="45" t="str">
        <f t="shared" si="28"/>
        <v/>
      </c>
      <c r="CI189" s="44" t="str">
        <f t="shared" si="29"/>
        <v/>
      </c>
      <c r="CJ189" s="45" t="str">
        <f t="shared" si="30"/>
        <v/>
      </c>
      <c r="CK189" s="44" t="str">
        <f t="shared" si="31"/>
        <v/>
      </c>
      <c r="CL189" s="45" t="str">
        <f t="shared" si="32"/>
        <v/>
      </c>
      <c r="CM189" s="44" t="e">
        <f>IF(AND(#REF!="",#REF!="",#REF!="",#REF!=""),"",SUM(#REF!,#REF!,#REF!,#REF!,#REF!))</f>
        <v>#REF!</v>
      </c>
      <c r="CN189" s="45" t="str">
        <f t="shared" si="33"/>
        <v/>
      </c>
      <c r="CO189" s="38" t="e">
        <f>IF(AND(#REF!="",#REF!="",#REF!="",#REF!=""),"",SUM(#REF!,#REF!,#REF!,#REF!))</f>
        <v>#REF!</v>
      </c>
      <c r="CP189" s="38" t="str">
        <f t="shared" si="22"/>
        <v/>
      </c>
    </row>
    <row r="190" spans="1:94" ht="24" customHeight="1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9"/>
      <c r="AC190" s="20"/>
      <c r="AD190" s="20"/>
      <c r="AE190" s="8"/>
      <c r="AF190" s="62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8"/>
      <c r="AU190" s="8"/>
      <c r="AV190" s="56"/>
      <c r="AW190" s="60"/>
      <c r="AX190" s="8"/>
      <c r="AY190" s="14"/>
      <c r="AZ190" s="13"/>
      <c r="BA190" s="8"/>
      <c r="BB190" s="56"/>
      <c r="BC190" s="13"/>
      <c r="BD190" s="8"/>
      <c r="BE190" s="14"/>
      <c r="BF190" s="13"/>
      <c r="BG190" s="8"/>
      <c r="BH190" s="56"/>
      <c r="BI190" s="13" t="s">
        <v>447</v>
      </c>
      <c r="BJ190" s="109" t="s">
        <v>447</v>
      </c>
      <c r="BK190" s="1"/>
      <c r="BL190" s="1"/>
      <c r="BM190" s="1"/>
      <c r="BN190" s="1"/>
      <c r="BO190" s="1"/>
      <c r="CA190" s="29"/>
      <c r="CB190" s="44" t="str">
        <f t="shared" si="23"/>
        <v/>
      </c>
      <c r="CC190" s="45" t="str">
        <f t="shared" si="24"/>
        <v/>
      </c>
      <c r="CD190" s="45" t="str">
        <f t="shared" si="25"/>
        <v/>
      </c>
      <c r="CE190" s="44" t="str">
        <f t="shared" si="26"/>
        <v/>
      </c>
      <c r="CF190" s="45" t="str">
        <f t="shared" si="27"/>
        <v/>
      </c>
      <c r="CG190" s="44" t="e">
        <f>IF(AND(#REF!="",#REF!="",#REF!="",#REF!=""),"",SUM(#REF!,#REF!,#REF!,#REF!,#REF!))</f>
        <v>#REF!</v>
      </c>
      <c r="CH190" s="45" t="str">
        <f t="shared" si="28"/>
        <v/>
      </c>
      <c r="CI190" s="44" t="str">
        <f t="shared" si="29"/>
        <v/>
      </c>
      <c r="CJ190" s="45" t="str">
        <f t="shared" si="30"/>
        <v/>
      </c>
      <c r="CK190" s="44" t="str">
        <f t="shared" si="31"/>
        <v/>
      </c>
      <c r="CL190" s="45" t="str">
        <f t="shared" si="32"/>
        <v/>
      </c>
      <c r="CM190" s="44" t="e">
        <f>IF(AND(#REF!="",#REF!="",#REF!="",#REF!=""),"",SUM(#REF!,#REF!,#REF!,#REF!,#REF!))</f>
        <v>#REF!</v>
      </c>
      <c r="CN190" s="45" t="str">
        <f t="shared" si="33"/>
        <v/>
      </c>
      <c r="CO190" s="38" t="e">
        <f>IF(AND(#REF!="",#REF!="",#REF!="",#REF!=""),"",SUM(#REF!,#REF!,#REF!,#REF!))</f>
        <v>#REF!</v>
      </c>
      <c r="CP190" s="38" t="str">
        <f t="shared" si="22"/>
        <v/>
      </c>
    </row>
    <row r="191" spans="1:94" ht="24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9"/>
      <c r="AC191" s="20"/>
      <c r="AD191" s="20"/>
      <c r="AE191" s="8"/>
      <c r="AF191" s="62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8"/>
      <c r="AU191" s="8"/>
      <c r="AV191" s="56"/>
      <c r="AW191" s="60"/>
      <c r="AX191" s="8"/>
      <c r="AY191" s="14"/>
      <c r="AZ191" s="13"/>
      <c r="BA191" s="8"/>
      <c r="BB191" s="56"/>
      <c r="BC191" s="13"/>
      <c r="BD191" s="8"/>
      <c r="BE191" s="14"/>
      <c r="BF191" s="13"/>
      <c r="BG191" s="8"/>
      <c r="BH191" s="56"/>
      <c r="BI191" s="13" t="s">
        <v>447</v>
      </c>
      <c r="BJ191" s="109" t="s">
        <v>447</v>
      </c>
      <c r="BK191" s="1"/>
      <c r="BL191" s="1"/>
      <c r="BM191" s="1"/>
      <c r="BN191" s="1"/>
      <c r="BO191" s="1"/>
      <c r="CA191" s="29"/>
      <c r="CB191" s="44" t="str">
        <f t="shared" si="23"/>
        <v/>
      </c>
      <c r="CC191" s="45" t="str">
        <f t="shared" si="24"/>
        <v/>
      </c>
      <c r="CD191" s="45" t="str">
        <f t="shared" si="25"/>
        <v/>
      </c>
      <c r="CE191" s="44" t="str">
        <f t="shared" si="26"/>
        <v/>
      </c>
      <c r="CF191" s="45" t="str">
        <f t="shared" si="27"/>
        <v/>
      </c>
      <c r="CG191" s="44" t="e">
        <f>IF(AND(#REF!="",#REF!="",#REF!="",#REF!=""),"",SUM(#REF!,#REF!,#REF!,#REF!,#REF!))</f>
        <v>#REF!</v>
      </c>
      <c r="CH191" s="45" t="str">
        <f t="shared" si="28"/>
        <v/>
      </c>
      <c r="CI191" s="44" t="str">
        <f t="shared" si="29"/>
        <v/>
      </c>
      <c r="CJ191" s="45" t="str">
        <f t="shared" si="30"/>
        <v/>
      </c>
      <c r="CK191" s="44" t="str">
        <f t="shared" si="31"/>
        <v/>
      </c>
      <c r="CL191" s="45" t="str">
        <f t="shared" si="32"/>
        <v/>
      </c>
      <c r="CM191" s="44" t="e">
        <f>IF(AND(#REF!="",#REF!="",#REF!="",#REF!=""),"",SUM(#REF!,#REF!,#REF!,#REF!,#REF!))</f>
        <v>#REF!</v>
      </c>
      <c r="CN191" s="45" t="str">
        <f t="shared" si="33"/>
        <v/>
      </c>
      <c r="CO191" s="38" t="e">
        <f>IF(AND(#REF!="",#REF!="",#REF!="",#REF!=""),"",SUM(#REF!,#REF!,#REF!,#REF!))</f>
        <v>#REF!</v>
      </c>
      <c r="CP191" s="38" t="str">
        <f t="shared" ref="CP191:CP254" si="34">IFERROR(IF(CO191="","",IF($CO$5=100,ROUNDUP(CO191*20%,0),IF($CO$5=86,ROUNDUP((CO191/$CO$5)*$CP$5,0),IF($CO$5=66,ROUNDUP((CO191/$CO$5)*$CP$5,0),"")))),"")</f>
        <v/>
      </c>
    </row>
    <row r="192" spans="1:94" ht="24" customHeight="1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9"/>
      <c r="AC192" s="20"/>
      <c r="AD192" s="20"/>
      <c r="AE192" s="8"/>
      <c r="AF192" s="62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8"/>
      <c r="AU192" s="8"/>
      <c r="AV192" s="56"/>
      <c r="AW192" s="60"/>
      <c r="AX192" s="8"/>
      <c r="AY192" s="14"/>
      <c r="AZ192" s="13"/>
      <c r="BA192" s="8"/>
      <c r="BB192" s="56"/>
      <c r="BC192" s="13"/>
      <c r="BD192" s="8"/>
      <c r="BE192" s="14"/>
      <c r="BF192" s="13"/>
      <c r="BG192" s="8"/>
      <c r="BH192" s="56"/>
      <c r="BI192" s="13" t="s">
        <v>447</v>
      </c>
      <c r="BJ192" s="109" t="s">
        <v>447</v>
      </c>
      <c r="BK192" s="1"/>
      <c r="BL192" s="1"/>
      <c r="BM192" s="1"/>
      <c r="BN192" s="1"/>
      <c r="BO192" s="1"/>
      <c r="CA192" s="29"/>
      <c r="CB192" s="44" t="str">
        <f t="shared" si="23"/>
        <v/>
      </c>
      <c r="CC192" s="45" t="str">
        <f t="shared" si="24"/>
        <v/>
      </c>
      <c r="CD192" s="45" t="str">
        <f t="shared" si="25"/>
        <v/>
      </c>
      <c r="CE192" s="44" t="str">
        <f t="shared" si="26"/>
        <v/>
      </c>
      <c r="CF192" s="45" t="str">
        <f t="shared" si="27"/>
        <v/>
      </c>
      <c r="CG192" s="44" t="e">
        <f>IF(AND(#REF!="",#REF!="",#REF!="",#REF!=""),"",SUM(#REF!,#REF!,#REF!,#REF!,#REF!))</f>
        <v>#REF!</v>
      </c>
      <c r="CH192" s="45" t="str">
        <f t="shared" si="28"/>
        <v/>
      </c>
      <c r="CI192" s="44" t="str">
        <f t="shared" si="29"/>
        <v/>
      </c>
      <c r="CJ192" s="45" t="str">
        <f t="shared" si="30"/>
        <v/>
      </c>
      <c r="CK192" s="44" t="str">
        <f t="shared" si="31"/>
        <v/>
      </c>
      <c r="CL192" s="45" t="str">
        <f t="shared" si="32"/>
        <v/>
      </c>
      <c r="CM192" s="44" t="e">
        <f>IF(AND(#REF!="",#REF!="",#REF!="",#REF!=""),"",SUM(#REF!,#REF!,#REF!,#REF!,#REF!))</f>
        <v>#REF!</v>
      </c>
      <c r="CN192" s="45" t="str">
        <f t="shared" si="33"/>
        <v/>
      </c>
      <c r="CO192" s="38" t="e">
        <f>IF(AND(#REF!="",#REF!="",#REF!="",#REF!=""),"",SUM(#REF!,#REF!,#REF!,#REF!))</f>
        <v>#REF!</v>
      </c>
      <c r="CP192" s="38" t="str">
        <f t="shared" si="34"/>
        <v/>
      </c>
    </row>
    <row r="193" spans="1:94" ht="24" customHeight="1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9"/>
      <c r="AC193" s="20"/>
      <c r="AD193" s="20"/>
      <c r="AE193" s="8"/>
      <c r="AF193" s="62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8"/>
      <c r="AU193" s="8"/>
      <c r="AV193" s="56"/>
      <c r="AW193" s="60"/>
      <c r="AX193" s="8"/>
      <c r="AY193" s="14"/>
      <c r="AZ193" s="13"/>
      <c r="BA193" s="8"/>
      <c r="BB193" s="56"/>
      <c r="BC193" s="13"/>
      <c r="BD193" s="8"/>
      <c r="BE193" s="14"/>
      <c r="BF193" s="13"/>
      <c r="BG193" s="8"/>
      <c r="BH193" s="56"/>
      <c r="BI193" s="13" t="s">
        <v>447</v>
      </c>
      <c r="BJ193" s="109" t="s">
        <v>447</v>
      </c>
      <c r="BK193" s="1"/>
      <c r="BL193" s="1"/>
      <c r="BM193" s="1"/>
      <c r="BN193" s="1"/>
      <c r="BO193" s="1"/>
      <c r="CA193" s="29"/>
      <c r="CB193" s="44" t="str">
        <f t="shared" si="23"/>
        <v/>
      </c>
      <c r="CC193" s="45" t="str">
        <f t="shared" si="24"/>
        <v/>
      </c>
      <c r="CD193" s="45" t="str">
        <f t="shared" si="25"/>
        <v/>
      </c>
      <c r="CE193" s="44" t="str">
        <f t="shared" si="26"/>
        <v/>
      </c>
      <c r="CF193" s="45" t="str">
        <f t="shared" si="27"/>
        <v/>
      </c>
      <c r="CG193" s="44" t="e">
        <f>IF(AND(#REF!="",#REF!="",#REF!="",#REF!=""),"",SUM(#REF!,#REF!,#REF!,#REF!,#REF!))</f>
        <v>#REF!</v>
      </c>
      <c r="CH193" s="45" t="str">
        <f t="shared" si="28"/>
        <v/>
      </c>
      <c r="CI193" s="44" t="str">
        <f t="shared" si="29"/>
        <v/>
      </c>
      <c r="CJ193" s="45" t="str">
        <f t="shared" si="30"/>
        <v/>
      </c>
      <c r="CK193" s="44" t="str">
        <f t="shared" si="31"/>
        <v/>
      </c>
      <c r="CL193" s="45" t="str">
        <f t="shared" si="32"/>
        <v/>
      </c>
      <c r="CM193" s="44" t="e">
        <f>IF(AND(#REF!="",#REF!="",#REF!="",#REF!=""),"",SUM(#REF!,#REF!,#REF!,#REF!,#REF!))</f>
        <v>#REF!</v>
      </c>
      <c r="CN193" s="45" t="str">
        <f t="shared" si="33"/>
        <v/>
      </c>
      <c r="CO193" s="38" t="e">
        <f>IF(AND(#REF!="",#REF!="",#REF!="",#REF!=""),"",SUM(#REF!,#REF!,#REF!,#REF!))</f>
        <v>#REF!</v>
      </c>
      <c r="CP193" s="38" t="str">
        <f t="shared" si="34"/>
        <v/>
      </c>
    </row>
    <row r="194" spans="1:94" ht="24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9"/>
      <c r="AC194" s="20"/>
      <c r="AD194" s="20"/>
      <c r="AE194" s="8"/>
      <c r="AF194" s="62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8"/>
      <c r="AU194" s="8"/>
      <c r="AV194" s="56"/>
      <c r="AW194" s="60"/>
      <c r="AX194" s="8"/>
      <c r="AY194" s="14"/>
      <c r="AZ194" s="13"/>
      <c r="BA194" s="8"/>
      <c r="BB194" s="56"/>
      <c r="BC194" s="13"/>
      <c r="BD194" s="8"/>
      <c r="BE194" s="14"/>
      <c r="BF194" s="13"/>
      <c r="BG194" s="8"/>
      <c r="BH194" s="56"/>
      <c r="BI194" s="13" t="s">
        <v>447</v>
      </c>
      <c r="BJ194" s="109" t="s">
        <v>447</v>
      </c>
      <c r="BK194" s="1"/>
      <c r="BL194" s="1"/>
      <c r="BM194" s="1"/>
      <c r="BN194" s="1"/>
      <c r="BO194" s="1"/>
      <c r="CA194" s="29"/>
      <c r="CB194" s="44" t="str">
        <f t="shared" si="23"/>
        <v/>
      </c>
      <c r="CC194" s="45" t="str">
        <f t="shared" si="24"/>
        <v/>
      </c>
      <c r="CD194" s="45" t="str">
        <f t="shared" si="25"/>
        <v/>
      </c>
      <c r="CE194" s="44" t="str">
        <f t="shared" si="26"/>
        <v/>
      </c>
      <c r="CF194" s="45" t="str">
        <f t="shared" si="27"/>
        <v/>
      </c>
      <c r="CG194" s="44" t="e">
        <f>IF(AND(#REF!="",#REF!="",#REF!="",#REF!=""),"",SUM(#REF!,#REF!,#REF!,#REF!,#REF!))</f>
        <v>#REF!</v>
      </c>
      <c r="CH194" s="45" t="str">
        <f t="shared" si="28"/>
        <v/>
      </c>
      <c r="CI194" s="44" t="str">
        <f t="shared" si="29"/>
        <v/>
      </c>
      <c r="CJ194" s="45" t="str">
        <f t="shared" si="30"/>
        <v/>
      </c>
      <c r="CK194" s="44" t="str">
        <f t="shared" si="31"/>
        <v/>
      </c>
      <c r="CL194" s="45" t="str">
        <f t="shared" si="32"/>
        <v/>
      </c>
      <c r="CM194" s="44" t="e">
        <f>IF(AND(#REF!="",#REF!="",#REF!="",#REF!=""),"",SUM(#REF!,#REF!,#REF!,#REF!,#REF!))</f>
        <v>#REF!</v>
      </c>
      <c r="CN194" s="45" t="str">
        <f t="shared" si="33"/>
        <v/>
      </c>
      <c r="CO194" s="38" t="e">
        <f>IF(AND(#REF!="",#REF!="",#REF!="",#REF!=""),"",SUM(#REF!,#REF!,#REF!,#REF!))</f>
        <v>#REF!</v>
      </c>
      <c r="CP194" s="38" t="str">
        <f t="shared" si="34"/>
        <v/>
      </c>
    </row>
    <row r="195" spans="1:94" ht="24" customHeight="1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9"/>
      <c r="AC195" s="20"/>
      <c r="AD195" s="20"/>
      <c r="AE195" s="8"/>
      <c r="AF195" s="62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8"/>
      <c r="AU195" s="8"/>
      <c r="AV195" s="56"/>
      <c r="AW195" s="60"/>
      <c r="AX195" s="8"/>
      <c r="AY195" s="14"/>
      <c r="AZ195" s="13"/>
      <c r="BA195" s="8"/>
      <c r="BB195" s="56"/>
      <c r="BC195" s="13"/>
      <c r="BD195" s="8"/>
      <c r="BE195" s="14"/>
      <c r="BF195" s="13"/>
      <c r="BG195" s="8"/>
      <c r="BH195" s="56"/>
      <c r="BI195" s="13" t="s">
        <v>447</v>
      </c>
      <c r="BJ195" s="109" t="s">
        <v>447</v>
      </c>
      <c r="BK195" s="1"/>
      <c r="BL195" s="1"/>
      <c r="BM195" s="1"/>
      <c r="BN195" s="1"/>
      <c r="BO195" s="1"/>
      <c r="CA195" s="29"/>
      <c r="CB195" s="44" t="str">
        <f t="shared" si="23"/>
        <v/>
      </c>
      <c r="CC195" s="45" t="str">
        <f t="shared" si="24"/>
        <v/>
      </c>
      <c r="CD195" s="45" t="str">
        <f t="shared" si="25"/>
        <v/>
      </c>
      <c r="CE195" s="44" t="str">
        <f t="shared" si="26"/>
        <v/>
      </c>
      <c r="CF195" s="45" t="str">
        <f t="shared" si="27"/>
        <v/>
      </c>
      <c r="CG195" s="44" t="e">
        <f>IF(AND(#REF!="",#REF!="",#REF!="",#REF!=""),"",SUM(#REF!,#REF!,#REF!,#REF!,#REF!))</f>
        <v>#REF!</v>
      </c>
      <c r="CH195" s="45" t="str">
        <f t="shared" si="28"/>
        <v/>
      </c>
      <c r="CI195" s="44" t="str">
        <f t="shared" si="29"/>
        <v/>
      </c>
      <c r="CJ195" s="45" t="str">
        <f t="shared" si="30"/>
        <v/>
      </c>
      <c r="CK195" s="44" t="str">
        <f t="shared" si="31"/>
        <v/>
      </c>
      <c r="CL195" s="45" t="str">
        <f t="shared" si="32"/>
        <v/>
      </c>
      <c r="CM195" s="44" t="e">
        <f>IF(AND(#REF!="",#REF!="",#REF!="",#REF!=""),"",SUM(#REF!,#REF!,#REF!,#REF!,#REF!))</f>
        <v>#REF!</v>
      </c>
      <c r="CN195" s="45" t="str">
        <f t="shared" si="33"/>
        <v/>
      </c>
      <c r="CO195" s="38" t="e">
        <f>IF(AND(#REF!="",#REF!="",#REF!="",#REF!=""),"",SUM(#REF!,#REF!,#REF!,#REF!))</f>
        <v>#REF!</v>
      </c>
      <c r="CP195" s="38" t="str">
        <f t="shared" si="34"/>
        <v/>
      </c>
    </row>
    <row r="196" spans="1:94" ht="24" customHeight="1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9"/>
      <c r="AC196" s="20"/>
      <c r="AD196" s="20"/>
      <c r="AE196" s="8"/>
      <c r="AF196" s="62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8"/>
      <c r="AU196" s="8"/>
      <c r="AV196" s="56"/>
      <c r="AW196" s="60"/>
      <c r="AX196" s="8"/>
      <c r="AY196" s="14"/>
      <c r="AZ196" s="13"/>
      <c r="BA196" s="8"/>
      <c r="BB196" s="56"/>
      <c r="BC196" s="13"/>
      <c r="BD196" s="8"/>
      <c r="BE196" s="14"/>
      <c r="BF196" s="13"/>
      <c r="BG196" s="8"/>
      <c r="BH196" s="56"/>
      <c r="BI196" s="13" t="s">
        <v>447</v>
      </c>
      <c r="BJ196" s="109" t="s">
        <v>447</v>
      </c>
      <c r="BK196" s="1"/>
      <c r="BL196" s="1"/>
      <c r="BM196" s="1"/>
      <c r="BN196" s="1"/>
      <c r="BO196" s="1"/>
      <c r="CA196" s="29"/>
      <c r="CB196" s="44" t="str">
        <f t="shared" si="23"/>
        <v/>
      </c>
      <c r="CC196" s="45" t="str">
        <f t="shared" si="24"/>
        <v/>
      </c>
      <c r="CD196" s="45" t="str">
        <f t="shared" si="25"/>
        <v/>
      </c>
      <c r="CE196" s="44" t="str">
        <f t="shared" si="26"/>
        <v/>
      </c>
      <c r="CF196" s="45" t="str">
        <f t="shared" si="27"/>
        <v/>
      </c>
      <c r="CG196" s="44" t="e">
        <f>IF(AND(#REF!="",#REF!="",#REF!="",#REF!=""),"",SUM(#REF!,#REF!,#REF!,#REF!,#REF!))</f>
        <v>#REF!</v>
      </c>
      <c r="CH196" s="45" t="str">
        <f t="shared" si="28"/>
        <v/>
      </c>
      <c r="CI196" s="44" t="str">
        <f t="shared" si="29"/>
        <v/>
      </c>
      <c r="CJ196" s="45" t="str">
        <f t="shared" si="30"/>
        <v/>
      </c>
      <c r="CK196" s="44" t="str">
        <f t="shared" si="31"/>
        <v/>
      </c>
      <c r="CL196" s="45" t="str">
        <f t="shared" si="32"/>
        <v/>
      </c>
      <c r="CM196" s="44" t="e">
        <f>IF(AND(#REF!="",#REF!="",#REF!="",#REF!=""),"",SUM(#REF!,#REF!,#REF!,#REF!,#REF!))</f>
        <v>#REF!</v>
      </c>
      <c r="CN196" s="45" t="str">
        <f t="shared" si="33"/>
        <v/>
      </c>
      <c r="CO196" s="38" t="e">
        <f>IF(AND(#REF!="",#REF!="",#REF!="",#REF!=""),"",SUM(#REF!,#REF!,#REF!,#REF!))</f>
        <v>#REF!</v>
      </c>
      <c r="CP196" s="38" t="str">
        <f t="shared" si="34"/>
        <v/>
      </c>
    </row>
    <row r="197" spans="1:94" ht="24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9"/>
      <c r="AC197" s="20"/>
      <c r="AD197" s="20"/>
      <c r="AE197" s="8"/>
      <c r="AF197" s="62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8"/>
      <c r="AU197" s="8"/>
      <c r="AV197" s="56"/>
      <c r="AW197" s="60"/>
      <c r="AX197" s="8"/>
      <c r="AY197" s="14"/>
      <c r="AZ197" s="13"/>
      <c r="BA197" s="8"/>
      <c r="BB197" s="56"/>
      <c r="BC197" s="13"/>
      <c r="BD197" s="8"/>
      <c r="BE197" s="14"/>
      <c r="BF197" s="13"/>
      <c r="BG197" s="8"/>
      <c r="BH197" s="56"/>
      <c r="BI197" s="13" t="s">
        <v>447</v>
      </c>
      <c r="BJ197" s="109" t="s">
        <v>447</v>
      </c>
      <c r="BK197" s="1"/>
      <c r="BL197" s="1"/>
      <c r="BM197" s="1"/>
      <c r="BN197" s="1"/>
      <c r="BO197" s="1"/>
      <c r="CA197" s="29"/>
      <c r="CB197" s="44" t="str">
        <f t="shared" si="23"/>
        <v/>
      </c>
      <c r="CC197" s="45" t="str">
        <f t="shared" si="24"/>
        <v/>
      </c>
      <c r="CD197" s="45" t="str">
        <f t="shared" si="25"/>
        <v/>
      </c>
      <c r="CE197" s="44" t="str">
        <f t="shared" si="26"/>
        <v/>
      </c>
      <c r="CF197" s="45" t="str">
        <f t="shared" si="27"/>
        <v/>
      </c>
      <c r="CG197" s="44" t="e">
        <f>IF(AND(#REF!="",#REF!="",#REF!="",#REF!=""),"",SUM(#REF!,#REF!,#REF!,#REF!,#REF!))</f>
        <v>#REF!</v>
      </c>
      <c r="CH197" s="45" t="str">
        <f t="shared" si="28"/>
        <v/>
      </c>
      <c r="CI197" s="44" t="str">
        <f t="shared" si="29"/>
        <v/>
      </c>
      <c r="CJ197" s="45" t="str">
        <f t="shared" si="30"/>
        <v/>
      </c>
      <c r="CK197" s="44" t="str">
        <f t="shared" si="31"/>
        <v/>
      </c>
      <c r="CL197" s="45" t="str">
        <f t="shared" si="32"/>
        <v/>
      </c>
      <c r="CM197" s="44" t="e">
        <f>IF(AND(#REF!="",#REF!="",#REF!="",#REF!=""),"",SUM(#REF!,#REF!,#REF!,#REF!,#REF!))</f>
        <v>#REF!</v>
      </c>
      <c r="CN197" s="45" t="str">
        <f t="shared" si="33"/>
        <v/>
      </c>
      <c r="CO197" s="38" t="e">
        <f>IF(AND(#REF!="",#REF!="",#REF!="",#REF!=""),"",SUM(#REF!,#REF!,#REF!,#REF!))</f>
        <v>#REF!</v>
      </c>
      <c r="CP197" s="38" t="str">
        <f t="shared" si="34"/>
        <v/>
      </c>
    </row>
    <row r="198" spans="1:94" ht="24" customHeight="1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9"/>
      <c r="AC198" s="20"/>
      <c r="AD198" s="20"/>
      <c r="AE198" s="8"/>
      <c r="AF198" s="62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8"/>
      <c r="AU198" s="8"/>
      <c r="AV198" s="56"/>
      <c r="AW198" s="60"/>
      <c r="AX198" s="8"/>
      <c r="AY198" s="14"/>
      <c r="AZ198" s="13"/>
      <c r="BA198" s="8"/>
      <c r="BB198" s="56"/>
      <c r="BC198" s="13"/>
      <c r="BD198" s="8"/>
      <c r="BE198" s="14"/>
      <c r="BF198" s="13"/>
      <c r="BG198" s="8"/>
      <c r="BH198" s="56"/>
      <c r="BI198" s="13" t="s">
        <v>447</v>
      </c>
      <c r="BJ198" s="109" t="s">
        <v>447</v>
      </c>
      <c r="BK198" s="1"/>
      <c r="BL198" s="1"/>
      <c r="BM198" s="1"/>
      <c r="BN198" s="1"/>
      <c r="BO198" s="1"/>
      <c r="CA198" s="29"/>
      <c r="CB198" s="44" t="str">
        <f t="shared" si="23"/>
        <v/>
      </c>
      <c r="CC198" s="45" t="str">
        <f t="shared" si="24"/>
        <v/>
      </c>
      <c r="CD198" s="45" t="str">
        <f t="shared" si="25"/>
        <v/>
      </c>
      <c r="CE198" s="44" t="str">
        <f t="shared" si="26"/>
        <v/>
      </c>
      <c r="CF198" s="45" t="str">
        <f t="shared" si="27"/>
        <v/>
      </c>
      <c r="CG198" s="44" t="e">
        <f>IF(AND(#REF!="",#REF!="",#REF!="",#REF!=""),"",SUM(#REF!,#REF!,#REF!,#REF!,#REF!))</f>
        <v>#REF!</v>
      </c>
      <c r="CH198" s="45" t="str">
        <f t="shared" si="28"/>
        <v/>
      </c>
      <c r="CI198" s="44" t="str">
        <f t="shared" si="29"/>
        <v/>
      </c>
      <c r="CJ198" s="45" t="str">
        <f t="shared" si="30"/>
        <v/>
      </c>
      <c r="CK198" s="44" t="str">
        <f t="shared" si="31"/>
        <v/>
      </c>
      <c r="CL198" s="45" t="str">
        <f t="shared" si="32"/>
        <v/>
      </c>
      <c r="CM198" s="44" t="e">
        <f>IF(AND(#REF!="",#REF!="",#REF!="",#REF!=""),"",SUM(#REF!,#REF!,#REF!,#REF!,#REF!))</f>
        <v>#REF!</v>
      </c>
      <c r="CN198" s="45" t="str">
        <f t="shared" si="33"/>
        <v/>
      </c>
      <c r="CO198" s="38" t="e">
        <f>IF(AND(#REF!="",#REF!="",#REF!="",#REF!=""),"",SUM(#REF!,#REF!,#REF!,#REF!))</f>
        <v>#REF!</v>
      </c>
      <c r="CP198" s="38" t="str">
        <f t="shared" si="34"/>
        <v/>
      </c>
    </row>
    <row r="199" spans="1:94" ht="24" customHeight="1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9"/>
      <c r="AC199" s="20"/>
      <c r="AD199" s="20"/>
      <c r="AE199" s="8"/>
      <c r="AF199" s="62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8"/>
      <c r="AU199" s="8"/>
      <c r="AV199" s="56"/>
      <c r="AW199" s="60"/>
      <c r="AX199" s="8"/>
      <c r="AY199" s="14"/>
      <c r="AZ199" s="13"/>
      <c r="BA199" s="8"/>
      <c r="BB199" s="56"/>
      <c r="BC199" s="13"/>
      <c r="BD199" s="8"/>
      <c r="BE199" s="14"/>
      <c r="BF199" s="13"/>
      <c r="BG199" s="8"/>
      <c r="BH199" s="56"/>
      <c r="BI199" s="13" t="s">
        <v>447</v>
      </c>
      <c r="BJ199" s="109" t="s">
        <v>447</v>
      </c>
      <c r="BK199" s="1"/>
      <c r="BL199" s="1"/>
      <c r="BM199" s="1"/>
      <c r="BN199" s="1"/>
      <c r="BO199" s="1"/>
      <c r="CA199" s="29"/>
      <c r="CB199" s="44" t="str">
        <f t="shared" si="23"/>
        <v/>
      </c>
      <c r="CC199" s="45" t="str">
        <f t="shared" si="24"/>
        <v/>
      </c>
      <c r="CD199" s="45" t="str">
        <f t="shared" si="25"/>
        <v/>
      </c>
      <c r="CE199" s="44" t="str">
        <f t="shared" si="26"/>
        <v/>
      </c>
      <c r="CF199" s="45" t="str">
        <f t="shared" si="27"/>
        <v/>
      </c>
      <c r="CG199" s="44" t="e">
        <f>IF(AND(#REF!="",#REF!="",#REF!="",#REF!=""),"",SUM(#REF!,#REF!,#REF!,#REF!,#REF!))</f>
        <v>#REF!</v>
      </c>
      <c r="CH199" s="45" t="str">
        <f t="shared" si="28"/>
        <v/>
      </c>
      <c r="CI199" s="44" t="str">
        <f t="shared" si="29"/>
        <v/>
      </c>
      <c r="CJ199" s="45" t="str">
        <f t="shared" si="30"/>
        <v/>
      </c>
      <c r="CK199" s="44" t="str">
        <f t="shared" si="31"/>
        <v/>
      </c>
      <c r="CL199" s="45" t="str">
        <f t="shared" si="32"/>
        <v/>
      </c>
      <c r="CM199" s="44" t="e">
        <f>IF(AND(#REF!="",#REF!="",#REF!="",#REF!=""),"",SUM(#REF!,#REF!,#REF!,#REF!,#REF!))</f>
        <v>#REF!</v>
      </c>
      <c r="CN199" s="45" t="str">
        <f t="shared" si="33"/>
        <v/>
      </c>
      <c r="CO199" s="38" t="e">
        <f>IF(AND(#REF!="",#REF!="",#REF!="",#REF!=""),"",SUM(#REF!,#REF!,#REF!,#REF!))</f>
        <v>#REF!</v>
      </c>
      <c r="CP199" s="38" t="str">
        <f t="shared" si="34"/>
        <v/>
      </c>
    </row>
    <row r="200" spans="1:94" ht="24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9"/>
      <c r="AC200" s="20"/>
      <c r="AD200" s="20"/>
      <c r="AE200" s="8"/>
      <c r="AF200" s="62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8"/>
      <c r="AU200" s="8"/>
      <c r="AV200" s="56"/>
      <c r="AW200" s="60"/>
      <c r="AX200" s="8"/>
      <c r="AY200" s="14"/>
      <c r="AZ200" s="13"/>
      <c r="BA200" s="8"/>
      <c r="BB200" s="56"/>
      <c r="BC200" s="13"/>
      <c r="BD200" s="8"/>
      <c r="BE200" s="14"/>
      <c r="BF200" s="13"/>
      <c r="BG200" s="8"/>
      <c r="BH200" s="56"/>
      <c r="BI200" s="13" t="s">
        <v>447</v>
      </c>
      <c r="BJ200" s="109" t="s">
        <v>447</v>
      </c>
      <c r="BK200" s="1"/>
      <c r="BL200" s="1"/>
      <c r="BM200" s="1"/>
      <c r="BN200" s="1"/>
      <c r="BO200" s="1"/>
      <c r="CA200" s="29"/>
      <c r="CB200" s="44" t="str">
        <f t="shared" ref="CB200:CB263" si="35">IF(I200="","",I200)</f>
        <v/>
      </c>
      <c r="CC200" s="45" t="str">
        <f t="shared" ref="CC200:CC263" si="36">IF(AND(L200="",M200="",N200="",P200=""),"",SUM(L200,M200,N200,O200,P200))</f>
        <v/>
      </c>
      <c r="CD200" s="45" t="str">
        <f t="shared" ref="CD200:CD263" si="37">IFERROR(IF(CC200="","",ROUNDUP(CC200*20%,0)),"")</f>
        <v/>
      </c>
      <c r="CE200" s="44" t="str">
        <f t="shared" ref="CE200:CE263" si="38">IF(AND(T200="",U200="",V200="",X200=""),"",SUM(T200,U200,V200,W200,X200))</f>
        <v/>
      </c>
      <c r="CF200" s="45" t="str">
        <f t="shared" ref="CF200:CF263" si="39">IFERROR(IF(CE200="","",ROUNDUP(CE200*20%,0)),"")</f>
        <v/>
      </c>
      <c r="CG200" s="44" t="e">
        <f>IF(AND(#REF!="",#REF!="",#REF!="",#REF!=""),"",SUM(#REF!,#REF!,#REF!,#REF!,#REF!))</f>
        <v>#REF!</v>
      </c>
      <c r="CH200" s="45" t="str">
        <f t="shared" ref="CH200:CH263" si="40">IFERROR(IF(CG200="","",ROUNDUP(CG200*20%,0)),"")</f>
        <v/>
      </c>
      <c r="CI200" s="44" t="str">
        <f t="shared" ref="CI200:CI263" si="41">IF(AND(AJ200="",AK200="",AL200="",AN200=""),"",SUM(AJ200,AK200,AL200,AM200,AN200))</f>
        <v/>
      </c>
      <c r="CJ200" s="45" t="str">
        <f t="shared" ref="CJ200:CJ263" si="42">IFERROR(IF(CI200="","",ROUNDUP(CI200*20%,0)),"")</f>
        <v/>
      </c>
      <c r="CK200" s="44" t="str">
        <f t="shared" ref="CK200:CK263" si="43">IF(AND(AR200="",AS200="",AT200="",AV200=""),"",SUM(AR200,AS200,AT200,AU200,AV200))</f>
        <v/>
      </c>
      <c r="CL200" s="45" t="str">
        <f t="shared" ref="CL200:CL263" si="44">IFERROR(IF(CK200="","",ROUNDUP(CK200*20%,0)),"")</f>
        <v/>
      </c>
      <c r="CM200" s="44" t="e">
        <f>IF(AND(#REF!="",#REF!="",#REF!="",#REF!=""),"",SUM(#REF!,#REF!,#REF!,#REF!,#REF!))</f>
        <v>#REF!</v>
      </c>
      <c r="CN200" s="45" t="str">
        <f t="shared" ref="CN200:CN263" si="45">IFERROR(IF(CM200="","",ROUNDUP(CM200*20%,0)),"")</f>
        <v/>
      </c>
      <c r="CO200" s="38" t="e">
        <f>IF(AND(#REF!="",#REF!="",#REF!="",#REF!=""),"",SUM(#REF!,#REF!,#REF!,#REF!))</f>
        <v>#REF!</v>
      </c>
      <c r="CP200" s="38" t="str">
        <f t="shared" si="34"/>
        <v/>
      </c>
    </row>
    <row r="201" spans="1:94" ht="24" customHeight="1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9"/>
      <c r="AC201" s="20"/>
      <c r="AD201" s="20"/>
      <c r="AE201" s="8"/>
      <c r="AF201" s="62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8"/>
      <c r="AU201" s="8"/>
      <c r="AV201" s="56"/>
      <c r="AW201" s="60"/>
      <c r="AX201" s="8"/>
      <c r="AY201" s="14"/>
      <c r="AZ201" s="13"/>
      <c r="BA201" s="8"/>
      <c r="BB201" s="56"/>
      <c r="BC201" s="13"/>
      <c r="BD201" s="8"/>
      <c r="BE201" s="14"/>
      <c r="BF201" s="13"/>
      <c r="BG201" s="8"/>
      <c r="BH201" s="56"/>
      <c r="BI201" s="13" t="s">
        <v>447</v>
      </c>
      <c r="BJ201" s="109" t="s">
        <v>447</v>
      </c>
      <c r="BK201" s="1"/>
      <c r="BL201" s="1"/>
      <c r="BM201" s="1"/>
      <c r="BN201" s="1"/>
      <c r="BO201" s="1"/>
      <c r="CA201" s="29"/>
      <c r="CB201" s="44" t="str">
        <f t="shared" si="35"/>
        <v/>
      </c>
      <c r="CC201" s="45" t="str">
        <f t="shared" si="36"/>
        <v/>
      </c>
      <c r="CD201" s="45" t="str">
        <f t="shared" si="37"/>
        <v/>
      </c>
      <c r="CE201" s="44" t="str">
        <f t="shared" si="38"/>
        <v/>
      </c>
      <c r="CF201" s="45" t="str">
        <f t="shared" si="39"/>
        <v/>
      </c>
      <c r="CG201" s="44" t="e">
        <f>IF(AND(#REF!="",#REF!="",#REF!="",#REF!=""),"",SUM(#REF!,#REF!,#REF!,#REF!,#REF!))</f>
        <v>#REF!</v>
      </c>
      <c r="CH201" s="45" t="str">
        <f t="shared" si="40"/>
        <v/>
      </c>
      <c r="CI201" s="44" t="str">
        <f t="shared" si="41"/>
        <v/>
      </c>
      <c r="CJ201" s="45" t="str">
        <f t="shared" si="42"/>
        <v/>
      </c>
      <c r="CK201" s="44" t="str">
        <f t="shared" si="43"/>
        <v/>
      </c>
      <c r="CL201" s="45" t="str">
        <f t="shared" si="44"/>
        <v/>
      </c>
      <c r="CM201" s="44" t="e">
        <f>IF(AND(#REF!="",#REF!="",#REF!="",#REF!=""),"",SUM(#REF!,#REF!,#REF!,#REF!,#REF!))</f>
        <v>#REF!</v>
      </c>
      <c r="CN201" s="45" t="str">
        <f t="shared" si="45"/>
        <v/>
      </c>
      <c r="CO201" s="38" t="e">
        <f>IF(AND(#REF!="",#REF!="",#REF!="",#REF!=""),"",SUM(#REF!,#REF!,#REF!,#REF!))</f>
        <v>#REF!</v>
      </c>
      <c r="CP201" s="38" t="str">
        <f t="shared" si="34"/>
        <v/>
      </c>
    </row>
    <row r="202" spans="1:94" ht="24" customHeight="1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9"/>
      <c r="AC202" s="20"/>
      <c r="AD202" s="20"/>
      <c r="AE202" s="8"/>
      <c r="AF202" s="62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8"/>
      <c r="AU202" s="8"/>
      <c r="AV202" s="56"/>
      <c r="AW202" s="60"/>
      <c r="AX202" s="8"/>
      <c r="AY202" s="14"/>
      <c r="AZ202" s="13"/>
      <c r="BA202" s="8"/>
      <c r="BB202" s="56"/>
      <c r="BC202" s="13"/>
      <c r="BD202" s="8"/>
      <c r="BE202" s="14"/>
      <c r="BF202" s="13"/>
      <c r="BG202" s="8"/>
      <c r="BH202" s="56"/>
      <c r="BI202" s="13" t="s">
        <v>447</v>
      </c>
      <c r="BJ202" s="109" t="s">
        <v>447</v>
      </c>
      <c r="BK202" s="1"/>
      <c r="BL202" s="1"/>
      <c r="BM202" s="1"/>
      <c r="BN202" s="1"/>
      <c r="BO202" s="1"/>
      <c r="CA202" s="29"/>
      <c r="CB202" s="44" t="str">
        <f t="shared" si="35"/>
        <v/>
      </c>
      <c r="CC202" s="45" t="str">
        <f t="shared" si="36"/>
        <v/>
      </c>
      <c r="CD202" s="45" t="str">
        <f t="shared" si="37"/>
        <v/>
      </c>
      <c r="CE202" s="44" t="str">
        <f t="shared" si="38"/>
        <v/>
      </c>
      <c r="CF202" s="45" t="str">
        <f t="shared" si="39"/>
        <v/>
      </c>
      <c r="CG202" s="44" t="e">
        <f>IF(AND(#REF!="",#REF!="",#REF!="",#REF!=""),"",SUM(#REF!,#REF!,#REF!,#REF!,#REF!))</f>
        <v>#REF!</v>
      </c>
      <c r="CH202" s="45" t="str">
        <f t="shared" si="40"/>
        <v/>
      </c>
      <c r="CI202" s="44" t="str">
        <f t="shared" si="41"/>
        <v/>
      </c>
      <c r="CJ202" s="45" t="str">
        <f t="shared" si="42"/>
        <v/>
      </c>
      <c r="CK202" s="44" t="str">
        <f t="shared" si="43"/>
        <v/>
      </c>
      <c r="CL202" s="45" t="str">
        <f t="shared" si="44"/>
        <v/>
      </c>
      <c r="CM202" s="44" t="e">
        <f>IF(AND(#REF!="",#REF!="",#REF!="",#REF!=""),"",SUM(#REF!,#REF!,#REF!,#REF!,#REF!))</f>
        <v>#REF!</v>
      </c>
      <c r="CN202" s="45" t="str">
        <f t="shared" si="45"/>
        <v/>
      </c>
      <c r="CO202" s="38" t="e">
        <f>IF(AND(#REF!="",#REF!="",#REF!="",#REF!=""),"",SUM(#REF!,#REF!,#REF!,#REF!))</f>
        <v>#REF!</v>
      </c>
      <c r="CP202" s="38" t="str">
        <f t="shared" si="34"/>
        <v/>
      </c>
    </row>
    <row r="203" spans="1:94" ht="24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9"/>
      <c r="AC203" s="20"/>
      <c r="AD203" s="20"/>
      <c r="AE203" s="8"/>
      <c r="AF203" s="62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8"/>
      <c r="AU203" s="8"/>
      <c r="AV203" s="56"/>
      <c r="AW203" s="60"/>
      <c r="AX203" s="8"/>
      <c r="AY203" s="14"/>
      <c r="AZ203" s="13"/>
      <c r="BA203" s="8"/>
      <c r="BB203" s="56"/>
      <c r="BC203" s="13"/>
      <c r="BD203" s="8"/>
      <c r="BE203" s="14"/>
      <c r="BF203" s="13"/>
      <c r="BG203" s="8"/>
      <c r="BH203" s="56"/>
      <c r="BI203" s="13" t="s">
        <v>447</v>
      </c>
      <c r="BJ203" s="109" t="s">
        <v>447</v>
      </c>
      <c r="BK203" s="1"/>
      <c r="BL203" s="1"/>
      <c r="BM203" s="1"/>
      <c r="BN203" s="1"/>
      <c r="BO203" s="1"/>
      <c r="CA203" s="29"/>
      <c r="CB203" s="44" t="str">
        <f t="shared" si="35"/>
        <v/>
      </c>
      <c r="CC203" s="45" t="str">
        <f t="shared" si="36"/>
        <v/>
      </c>
      <c r="CD203" s="45" t="str">
        <f t="shared" si="37"/>
        <v/>
      </c>
      <c r="CE203" s="44" t="str">
        <f t="shared" si="38"/>
        <v/>
      </c>
      <c r="CF203" s="45" t="str">
        <f t="shared" si="39"/>
        <v/>
      </c>
      <c r="CG203" s="44" t="e">
        <f>IF(AND(#REF!="",#REF!="",#REF!="",#REF!=""),"",SUM(#REF!,#REF!,#REF!,#REF!,#REF!))</f>
        <v>#REF!</v>
      </c>
      <c r="CH203" s="45" t="str">
        <f t="shared" si="40"/>
        <v/>
      </c>
      <c r="CI203" s="44" t="str">
        <f t="shared" si="41"/>
        <v/>
      </c>
      <c r="CJ203" s="45" t="str">
        <f t="shared" si="42"/>
        <v/>
      </c>
      <c r="CK203" s="44" t="str">
        <f t="shared" si="43"/>
        <v/>
      </c>
      <c r="CL203" s="45" t="str">
        <f t="shared" si="44"/>
        <v/>
      </c>
      <c r="CM203" s="44" t="e">
        <f>IF(AND(#REF!="",#REF!="",#REF!="",#REF!=""),"",SUM(#REF!,#REF!,#REF!,#REF!,#REF!))</f>
        <v>#REF!</v>
      </c>
      <c r="CN203" s="45" t="str">
        <f t="shared" si="45"/>
        <v/>
      </c>
      <c r="CO203" s="38" t="e">
        <f>IF(AND(#REF!="",#REF!="",#REF!="",#REF!=""),"",SUM(#REF!,#REF!,#REF!,#REF!))</f>
        <v>#REF!</v>
      </c>
      <c r="CP203" s="38" t="str">
        <f t="shared" si="34"/>
        <v/>
      </c>
    </row>
    <row r="204" spans="1:94" ht="24" customHeight="1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9"/>
      <c r="AC204" s="20"/>
      <c r="AD204" s="20"/>
      <c r="AE204" s="8"/>
      <c r="AF204" s="62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8"/>
      <c r="AU204" s="8"/>
      <c r="AV204" s="56"/>
      <c r="AW204" s="60"/>
      <c r="AX204" s="8"/>
      <c r="AY204" s="14"/>
      <c r="AZ204" s="13"/>
      <c r="BA204" s="8"/>
      <c r="BB204" s="56"/>
      <c r="BC204" s="13"/>
      <c r="BD204" s="8"/>
      <c r="BE204" s="14"/>
      <c r="BF204" s="13"/>
      <c r="BG204" s="8"/>
      <c r="BH204" s="56"/>
      <c r="BI204" s="13" t="s">
        <v>447</v>
      </c>
      <c r="BJ204" s="109" t="s">
        <v>447</v>
      </c>
      <c r="BK204" s="1"/>
      <c r="BL204" s="1"/>
      <c r="BM204" s="1"/>
      <c r="BN204" s="1"/>
      <c r="BO204" s="1"/>
      <c r="CA204" s="29"/>
      <c r="CB204" s="44" t="str">
        <f t="shared" si="35"/>
        <v/>
      </c>
      <c r="CC204" s="45" t="str">
        <f t="shared" si="36"/>
        <v/>
      </c>
      <c r="CD204" s="45" t="str">
        <f t="shared" si="37"/>
        <v/>
      </c>
      <c r="CE204" s="44" t="str">
        <f t="shared" si="38"/>
        <v/>
      </c>
      <c r="CF204" s="45" t="str">
        <f t="shared" si="39"/>
        <v/>
      </c>
      <c r="CG204" s="44" t="e">
        <f>IF(AND(#REF!="",#REF!="",#REF!="",#REF!=""),"",SUM(#REF!,#REF!,#REF!,#REF!,#REF!))</f>
        <v>#REF!</v>
      </c>
      <c r="CH204" s="45" t="str">
        <f t="shared" si="40"/>
        <v/>
      </c>
      <c r="CI204" s="44" t="str">
        <f t="shared" si="41"/>
        <v/>
      </c>
      <c r="CJ204" s="45" t="str">
        <f t="shared" si="42"/>
        <v/>
      </c>
      <c r="CK204" s="44" t="str">
        <f t="shared" si="43"/>
        <v/>
      </c>
      <c r="CL204" s="45" t="str">
        <f t="shared" si="44"/>
        <v/>
      </c>
      <c r="CM204" s="44" t="e">
        <f>IF(AND(#REF!="",#REF!="",#REF!="",#REF!=""),"",SUM(#REF!,#REF!,#REF!,#REF!,#REF!))</f>
        <v>#REF!</v>
      </c>
      <c r="CN204" s="45" t="str">
        <f t="shared" si="45"/>
        <v/>
      </c>
      <c r="CO204" s="38" t="e">
        <f>IF(AND(#REF!="",#REF!="",#REF!="",#REF!=""),"",SUM(#REF!,#REF!,#REF!,#REF!))</f>
        <v>#REF!</v>
      </c>
      <c r="CP204" s="38" t="str">
        <f t="shared" si="34"/>
        <v/>
      </c>
    </row>
    <row r="205" spans="1:94" ht="24" customHeight="1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9"/>
      <c r="AC205" s="20"/>
      <c r="AD205" s="20"/>
      <c r="AE205" s="8"/>
      <c r="AF205" s="62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8"/>
      <c r="AU205" s="8"/>
      <c r="AV205" s="56"/>
      <c r="AW205" s="60"/>
      <c r="AX205" s="8"/>
      <c r="AY205" s="14"/>
      <c r="AZ205" s="13"/>
      <c r="BA205" s="8"/>
      <c r="BB205" s="56"/>
      <c r="BC205" s="13"/>
      <c r="BD205" s="8"/>
      <c r="BE205" s="14"/>
      <c r="BF205" s="13"/>
      <c r="BG205" s="8"/>
      <c r="BH205" s="56"/>
      <c r="BI205" s="13" t="s">
        <v>447</v>
      </c>
      <c r="BJ205" s="109" t="s">
        <v>447</v>
      </c>
      <c r="BK205" s="1"/>
      <c r="BL205" s="1"/>
      <c r="BM205" s="1"/>
      <c r="BN205" s="1"/>
      <c r="BO205" s="1"/>
      <c r="CA205" s="29"/>
      <c r="CB205" s="44" t="str">
        <f t="shared" si="35"/>
        <v/>
      </c>
      <c r="CC205" s="45" t="str">
        <f t="shared" si="36"/>
        <v/>
      </c>
      <c r="CD205" s="45" t="str">
        <f t="shared" si="37"/>
        <v/>
      </c>
      <c r="CE205" s="44" t="str">
        <f t="shared" si="38"/>
        <v/>
      </c>
      <c r="CF205" s="45" t="str">
        <f t="shared" si="39"/>
        <v/>
      </c>
      <c r="CG205" s="44" t="e">
        <f>IF(AND(#REF!="",#REF!="",#REF!="",#REF!=""),"",SUM(#REF!,#REF!,#REF!,#REF!,#REF!))</f>
        <v>#REF!</v>
      </c>
      <c r="CH205" s="45" t="str">
        <f t="shared" si="40"/>
        <v/>
      </c>
      <c r="CI205" s="44" t="str">
        <f t="shared" si="41"/>
        <v/>
      </c>
      <c r="CJ205" s="45" t="str">
        <f t="shared" si="42"/>
        <v/>
      </c>
      <c r="CK205" s="44" t="str">
        <f t="shared" si="43"/>
        <v/>
      </c>
      <c r="CL205" s="45" t="str">
        <f t="shared" si="44"/>
        <v/>
      </c>
      <c r="CM205" s="44" t="e">
        <f>IF(AND(#REF!="",#REF!="",#REF!="",#REF!=""),"",SUM(#REF!,#REF!,#REF!,#REF!,#REF!))</f>
        <v>#REF!</v>
      </c>
      <c r="CN205" s="45" t="str">
        <f t="shared" si="45"/>
        <v/>
      </c>
      <c r="CO205" s="38" t="e">
        <f>IF(AND(#REF!="",#REF!="",#REF!="",#REF!=""),"",SUM(#REF!,#REF!,#REF!,#REF!))</f>
        <v>#REF!</v>
      </c>
      <c r="CP205" s="38" t="str">
        <f t="shared" si="34"/>
        <v/>
      </c>
    </row>
    <row r="206" spans="1:94" ht="24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19"/>
      <c r="AC206" s="20"/>
      <c r="AD206" s="20"/>
      <c r="AE206" s="8"/>
      <c r="AF206" s="62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25"/>
      <c r="AU206" s="8"/>
      <c r="AV206" s="57"/>
      <c r="AW206" s="60"/>
      <c r="AX206" s="8"/>
      <c r="AY206" s="14"/>
      <c r="AZ206" s="24"/>
      <c r="BA206" s="25"/>
      <c r="BB206" s="57"/>
      <c r="BC206" s="24"/>
      <c r="BD206" s="25"/>
      <c r="BE206" s="97"/>
      <c r="BF206" s="24"/>
      <c r="BG206" s="25"/>
      <c r="BH206" s="57"/>
      <c r="BI206" s="13" t="s">
        <v>447</v>
      </c>
      <c r="BJ206" s="109" t="s">
        <v>447</v>
      </c>
      <c r="BK206" s="1"/>
      <c r="BL206" s="1"/>
      <c r="BM206" s="1"/>
      <c r="BN206" s="1"/>
      <c r="BO206" s="1"/>
      <c r="CA206" s="29"/>
      <c r="CB206" s="44" t="str">
        <f t="shared" si="35"/>
        <v/>
      </c>
      <c r="CC206" s="45" t="str">
        <f t="shared" si="36"/>
        <v/>
      </c>
      <c r="CD206" s="45" t="str">
        <f t="shared" si="37"/>
        <v/>
      </c>
      <c r="CE206" s="44" t="str">
        <f t="shared" si="38"/>
        <v/>
      </c>
      <c r="CF206" s="45" t="str">
        <f t="shared" si="39"/>
        <v/>
      </c>
      <c r="CG206" s="44" t="e">
        <f>IF(AND(#REF!="",#REF!="",#REF!="",#REF!=""),"",SUM(#REF!,#REF!,#REF!,#REF!,#REF!))</f>
        <v>#REF!</v>
      </c>
      <c r="CH206" s="45" t="str">
        <f t="shared" si="40"/>
        <v/>
      </c>
      <c r="CI206" s="44" t="str">
        <f t="shared" si="41"/>
        <v/>
      </c>
      <c r="CJ206" s="45" t="str">
        <f t="shared" si="42"/>
        <v/>
      </c>
      <c r="CK206" s="44" t="str">
        <f t="shared" si="43"/>
        <v/>
      </c>
      <c r="CL206" s="45" t="str">
        <f t="shared" si="44"/>
        <v/>
      </c>
      <c r="CM206" s="44" t="e">
        <f>IF(AND(#REF!="",#REF!="",#REF!="",#REF!=""),"",SUM(#REF!,#REF!,#REF!,#REF!,#REF!))</f>
        <v>#REF!</v>
      </c>
      <c r="CN206" s="45" t="str">
        <f t="shared" si="45"/>
        <v/>
      </c>
      <c r="CO206" s="38" t="e">
        <f>IF(AND(#REF!="",#REF!="",#REF!="",#REF!=""),"",SUM(#REF!,#REF!,#REF!,#REF!))</f>
        <v>#REF!</v>
      </c>
      <c r="CP206" s="38" t="str">
        <f t="shared" si="34"/>
        <v/>
      </c>
    </row>
    <row r="207" spans="1:94" ht="24" customHeight="1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19"/>
      <c r="AC207" s="20"/>
      <c r="AD207" s="20"/>
      <c r="AE207" s="8"/>
      <c r="AF207" s="62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25"/>
      <c r="AU207" s="8"/>
      <c r="AV207" s="57"/>
      <c r="AW207" s="60"/>
      <c r="AX207" s="8"/>
      <c r="AY207" s="14"/>
      <c r="AZ207" s="24"/>
      <c r="BA207" s="25"/>
      <c r="BB207" s="57"/>
      <c r="BC207" s="24"/>
      <c r="BD207" s="25"/>
      <c r="BE207" s="97"/>
      <c r="BF207" s="24"/>
      <c r="BG207" s="25"/>
      <c r="BH207" s="57"/>
      <c r="BI207" s="13" t="s">
        <v>447</v>
      </c>
      <c r="BJ207" s="109" t="s">
        <v>447</v>
      </c>
      <c r="BK207" s="1"/>
      <c r="BL207" s="1"/>
      <c r="BM207" s="1"/>
      <c r="BN207" s="1"/>
      <c r="BO207" s="1"/>
      <c r="CA207" s="29"/>
      <c r="CB207" s="44" t="str">
        <f t="shared" si="35"/>
        <v/>
      </c>
      <c r="CC207" s="45" t="str">
        <f t="shared" si="36"/>
        <v/>
      </c>
      <c r="CD207" s="45" t="str">
        <f t="shared" si="37"/>
        <v/>
      </c>
      <c r="CE207" s="44" t="str">
        <f t="shared" si="38"/>
        <v/>
      </c>
      <c r="CF207" s="45" t="str">
        <f t="shared" si="39"/>
        <v/>
      </c>
      <c r="CG207" s="44" t="e">
        <f>IF(AND(#REF!="",#REF!="",#REF!="",#REF!=""),"",SUM(#REF!,#REF!,#REF!,#REF!,#REF!))</f>
        <v>#REF!</v>
      </c>
      <c r="CH207" s="45" t="str">
        <f t="shared" si="40"/>
        <v/>
      </c>
      <c r="CI207" s="44" t="str">
        <f t="shared" si="41"/>
        <v/>
      </c>
      <c r="CJ207" s="45" t="str">
        <f t="shared" si="42"/>
        <v/>
      </c>
      <c r="CK207" s="44" t="str">
        <f t="shared" si="43"/>
        <v/>
      </c>
      <c r="CL207" s="45" t="str">
        <f t="shared" si="44"/>
        <v/>
      </c>
      <c r="CM207" s="44" t="e">
        <f>IF(AND(#REF!="",#REF!="",#REF!="",#REF!=""),"",SUM(#REF!,#REF!,#REF!,#REF!,#REF!))</f>
        <v>#REF!</v>
      </c>
      <c r="CN207" s="45" t="str">
        <f t="shared" si="45"/>
        <v/>
      </c>
      <c r="CO207" s="38" t="e">
        <f>IF(AND(#REF!="",#REF!="",#REF!="",#REF!=""),"",SUM(#REF!,#REF!,#REF!,#REF!))</f>
        <v>#REF!</v>
      </c>
      <c r="CP207" s="38" t="str">
        <f t="shared" si="34"/>
        <v/>
      </c>
    </row>
    <row r="208" spans="1:94" ht="24" customHeight="1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19"/>
      <c r="AC208" s="20"/>
      <c r="AD208" s="20"/>
      <c r="AE208" s="8"/>
      <c r="AF208" s="62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25"/>
      <c r="AU208" s="8"/>
      <c r="AV208" s="57"/>
      <c r="AW208" s="60"/>
      <c r="AX208" s="8"/>
      <c r="AY208" s="14"/>
      <c r="AZ208" s="24"/>
      <c r="BA208" s="25"/>
      <c r="BB208" s="57"/>
      <c r="BC208" s="24"/>
      <c r="BD208" s="25"/>
      <c r="BE208" s="97"/>
      <c r="BF208" s="24"/>
      <c r="BG208" s="25"/>
      <c r="BH208" s="57"/>
      <c r="BI208" s="13" t="s">
        <v>447</v>
      </c>
      <c r="BJ208" s="109" t="s">
        <v>447</v>
      </c>
      <c r="BK208" s="1"/>
      <c r="BL208" s="1"/>
      <c r="BM208" s="1"/>
      <c r="BN208" s="1"/>
      <c r="BO208" s="1"/>
      <c r="CA208" s="29"/>
      <c r="CB208" s="44" t="str">
        <f t="shared" si="35"/>
        <v/>
      </c>
      <c r="CC208" s="45" t="str">
        <f t="shared" si="36"/>
        <v/>
      </c>
      <c r="CD208" s="45" t="str">
        <f t="shared" si="37"/>
        <v/>
      </c>
      <c r="CE208" s="44" t="str">
        <f t="shared" si="38"/>
        <v/>
      </c>
      <c r="CF208" s="45" t="str">
        <f t="shared" si="39"/>
        <v/>
      </c>
      <c r="CG208" s="44" t="e">
        <f>IF(AND(#REF!="",#REF!="",#REF!="",#REF!=""),"",SUM(#REF!,#REF!,#REF!,#REF!,#REF!))</f>
        <v>#REF!</v>
      </c>
      <c r="CH208" s="45" t="str">
        <f t="shared" si="40"/>
        <v/>
      </c>
      <c r="CI208" s="44" t="str">
        <f t="shared" si="41"/>
        <v/>
      </c>
      <c r="CJ208" s="45" t="str">
        <f t="shared" si="42"/>
        <v/>
      </c>
      <c r="CK208" s="44" t="str">
        <f t="shared" si="43"/>
        <v/>
      </c>
      <c r="CL208" s="45" t="str">
        <f t="shared" si="44"/>
        <v/>
      </c>
      <c r="CM208" s="44" t="e">
        <f>IF(AND(#REF!="",#REF!="",#REF!="",#REF!=""),"",SUM(#REF!,#REF!,#REF!,#REF!,#REF!))</f>
        <v>#REF!</v>
      </c>
      <c r="CN208" s="45" t="str">
        <f t="shared" si="45"/>
        <v/>
      </c>
      <c r="CO208" s="38" t="e">
        <f>IF(AND(#REF!="",#REF!="",#REF!="",#REF!=""),"",SUM(#REF!,#REF!,#REF!,#REF!))</f>
        <v>#REF!</v>
      </c>
      <c r="CP208" s="38" t="str">
        <f t="shared" si="34"/>
        <v/>
      </c>
    </row>
    <row r="209" spans="1:94" ht="24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19"/>
      <c r="AC209" s="20"/>
      <c r="AD209" s="20"/>
      <c r="AE209" s="8"/>
      <c r="AF209" s="62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25"/>
      <c r="AU209" s="8"/>
      <c r="AV209" s="57"/>
      <c r="AW209" s="60"/>
      <c r="AX209" s="8"/>
      <c r="AY209" s="14"/>
      <c r="AZ209" s="24"/>
      <c r="BA209" s="25"/>
      <c r="BB209" s="57"/>
      <c r="BC209" s="24"/>
      <c r="BD209" s="25"/>
      <c r="BE209" s="97"/>
      <c r="BF209" s="24"/>
      <c r="BG209" s="25"/>
      <c r="BH209" s="57"/>
      <c r="BI209" s="13" t="s">
        <v>447</v>
      </c>
      <c r="BJ209" s="109" t="s">
        <v>447</v>
      </c>
      <c r="BK209" s="1"/>
      <c r="BL209" s="1"/>
      <c r="BM209" s="1"/>
      <c r="BN209" s="1"/>
      <c r="BO209" s="1"/>
      <c r="CA209" s="29"/>
      <c r="CB209" s="44" t="str">
        <f t="shared" si="35"/>
        <v/>
      </c>
      <c r="CC209" s="45" t="str">
        <f t="shared" si="36"/>
        <v/>
      </c>
      <c r="CD209" s="45" t="str">
        <f t="shared" si="37"/>
        <v/>
      </c>
      <c r="CE209" s="44" t="str">
        <f t="shared" si="38"/>
        <v/>
      </c>
      <c r="CF209" s="45" t="str">
        <f t="shared" si="39"/>
        <v/>
      </c>
      <c r="CG209" s="44" t="e">
        <f>IF(AND(#REF!="",#REF!="",#REF!="",#REF!=""),"",SUM(#REF!,#REF!,#REF!,#REF!,#REF!))</f>
        <v>#REF!</v>
      </c>
      <c r="CH209" s="45" t="str">
        <f t="shared" si="40"/>
        <v/>
      </c>
      <c r="CI209" s="44" t="str">
        <f t="shared" si="41"/>
        <v/>
      </c>
      <c r="CJ209" s="45" t="str">
        <f t="shared" si="42"/>
        <v/>
      </c>
      <c r="CK209" s="44" t="str">
        <f t="shared" si="43"/>
        <v/>
      </c>
      <c r="CL209" s="45" t="str">
        <f t="shared" si="44"/>
        <v/>
      </c>
      <c r="CM209" s="44" t="e">
        <f>IF(AND(#REF!="",#REF!="",#REF!="",#REF!=""),"",SUM(#REF!,#REF!,#REF!,#REF!,#REF!))</f>
        <v>#REF!</v>
      </c>
      <c r="CN209" s="45" t="str">
        <f t="shared" si="45"/>
        <v/>
      </c>
      <c r="CO209" s="38" t="e">
        <f>IF(AND(#REF!="",#REF!="",#REF!="",#REF!=""),"",SUM(#REF!,#REF!,#REF!,#REF!))</f>
        <v>#REF!</v>
      </c>
      <c r="CP209" s="38" t="str">
        <f t="shared" si="34"/>
        <v/>
      </c>
    </row>
    <row r="210" spans="1:94" ht="24" customHeight="1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19"/>
      <c r="AC210" s="20"/>
      <c r="AD210" s="20"/>
      <c r="AE210" s="8"/>
      <c r="AF210" s="62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25"/>
      <c r="AU210" s="8"/>
      <c r="AV210" s="57"/>
      <c r="AW210" s="60"/>
      <c r="AX210" s="8"/>
      <c r="AY210" s="14"/>
      <c r="AZ210" s="24"/>
      <c r="BA210" s="25"/>
      <c r="BB210" s="57"/>
      <c r="BC210" s="24"/>
      <c r="BD210" s="25"/>
      <c r="BE210" s="97"/>
      <c r="BF210" s="24"/>
      <c r="BG210" s="25"/>
      <c r="BH210" s="57"/>
      <c r="BI210" s="13" t="s">
        <v>447</v>
      </c>
      <c r="BJ210" s="109" t="s">
        <v>447</v>
      </c>
      <c r="BK210" s="1"/>
      <c r="BL210" s="1"/>
      <c r="BM210" s="1"/>
      <c r="BN210" s="1"/>
      <c r="BO210" s="1"/>
      <c r="CA210" s="29"/>
      <c r="CB210" s="44" t="str">
        <f t="shared" si="35"/>
        <v/>
      </c>
      <c r="CC210" s="45" t="str">
        <f t="shared" si="36"/>
        <v/>
      </c>
      <c r="CD210" s="45" t="str">
        <f t="shared" si="37"/>
        <v/>
      </c>
      <c r="CE210" s="44" t="str">
        <f t="shared" si="38"/>
        <v/>
      </c>
      <c r="CF210" s="45" t="str">
        <f t="shared" si="39"/>
        <v/>
      </c>
      <c r="CG210" s="44" t="e">
        <f>IF(AND(#REF!="",#REF!="",#REF!="",#REF!=""),"",SUM(#REF!,#REF!,#REF!,#REF!,#REF!))</f>
        <v>#REF!</v>
      </c>
      <c r="CH210" s="45" t="str">
        <f t="shared" si="40"/>
        <v/>
      </c>
      <c r="CI210" s="44" t="str">
        <f t="shared" si="41"/>
        <v/>
      </c>
      <c r="CJ210" s="45" t="str">
        <f t="shared" si="42"/>
        <v/>
      </c>
      <c r="CK210" s="44" t="str">
        <f t="shared" si="43"/>
        <v/>
      </c>
      <c r="CL210" s="45" t="str">
        <f t="shared" si="44"/>
        <v/>
      </c>
      <c r="CM210" s="44" t="e">
        <f>IF(AND(#REF!="",#REF!="",#REF!="",#REF!=""),"",SUM(#REF!,#REF!,#REF!,#REF!,#REF!))</f>
        <v>#REF!</v>
      </c>
      <c r="CN210" s="45" t="str">
        <f t="shared" si="45"/>
        <v/>
      </c>
      <c r="CO210" s="38" t="e">
        <f>IF(AND(#REF!="",#REF!="",#REF!="",#REF!=""),"",SUM(#REF!,#REF!,#REF!,#REF!))</f>
        <v>#REF!</v>
      </c>
      <c r="CP210" s="38" t="str">
        <f t="shared" si="34"/>
        <v/>
      </c>
    </row>
    <row r="211" spans="1:94" ht="24" customHeight="1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19"/>
      <c r="AC211" s="20"/>
      <c r="AD211" s="20"/>
      <c r="AE211" s="8"/>
      <c r="AF211" s="62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25"/>
      <c r="AU211" s="8"/>
      <c r="AV211" s="57"/>
      <c r="AW211" s="60"/>
      <c r="AX211" s="8"/>
      <c r="AY211" s="14"/>
      <c r="AZ211" s="24"/>
      <c r="BA211" s="25"/>
      <c r="BB211" s="57"/>
      <c r="BC211" s="24"/>
      <c r="BD211" s="25"/>
      <c r="BE211" s="97"/>
      <c r="BF211" s="24"/>
      <c r="BG211" s="25"/>
      <c r="BH211" s="57"/>
      <c r="BI211" s="13" t="s">
        <v>447</v>
      </c>
      <c r="BJ211" s="109" t="s">
        <v>447</v>
      </c>
      <c r="BK211" s="1"/>
      <c r="BL211" s="1"/>
      <c r="BM211" s="1"/>
      <c r="BN211" s="1"/>
      <c r="BO211" s="1"/>
      <c r="CA211" s="29"/>
      <c r="CB211" s="44" t="str">
        <f t="shared" si="35"/>
        <v/>
      </c>
      <c r="CC211" s="45" t="str">
        <f t="shared" si="36"/>
        <v/>
      </c>
      <c r="CD211" s="45" t="str">
        <f t="shared" si="37"/>
        <v/>
      </c>
      <c r="CE211" s="44" t="str">
        <f t="shared" si="38"/>
        <v/>
      </c>
      <c r="CF211" s="45" t="str">
        <f t="shared" si="39"/>
        <v/>
      </c>
      <c r="CG211" s="44" t="e">
        <f>IF(AND(#REF!="",#REF!="",#REF!="",#REF!=""),"",SUM(#REF!,#REF!,#REF!,#REF!,#REF!))</f>
        <v>#REF!</v>
      </c>
      <c r="CH211" s="45" t="str">
        <f t="shared" si="40"/>
        <v/>
      </c>
      <c r="CI211" s="44" t="str">
        <f t="shared" si="41"/>
        <v/>
      </c>
      <c r="CJ211" s="45" t="str">
        <f t="shared" si="42"/>
        <v/>
      </c>
      <c r="CK211" s="44" t="str">
        <f t="shared" si="43"/>
        <v/>
      </c>
      <c r="CL211" s="45" t="str">
        <f t="shared" si="44"/>
        <v/>
      </c>
      <c r="CM211" s="44" t="e">
        <f>IF(AND(#REF!="",#REF!="",#REF!="",#REF!=""),"",SUM(#REF!,#REF!,#REF!,#REF!,#REF!))</f>
        <v>#REF!</v>
      </c>
      <c r="CN211" s="45" t="str">
        <f t="shared" si="45"/>
        <v/>
      </c>
      <c r="CO211" s="38" t="e">
        <f>IF(AND(#REF!="",#REF!="",#REF!="",#REF!=""),"",SUM(#REF!,#REF!,#REF!,#REF!))</f>
        <v>#REF!</v>
      </c>
      <c r="CP211" s="38" t="str">
        <f t="shared" si="34"/>
        <v/>
      </c>
    </row>
    <row r="212" spans="1:94" ht="24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19"/>
      <c r="AC212" s="20"/>
      <c r="AD212" s="20"/>
      <c r="AE212" s="8"/>
      <c r="AF212" s="62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25"/>
      <c r="AU212" s="8"/>
      <c r="AV212" s="57"/>
      <c r="AW212" s="60"/>
      <c r="AX212" s="8"/>
      <c r="AY212" s="14"/>
      <c r="AZ212" s="24"/>
      <c r="BA212" s="25"/>
      <c r="BB212" s="57"/>
      <c r="BC212" s="24"/>
      <c r="BD212" s="25"/>
      <c r="BE212" s="97"/>
      <c r="BF212" s="24"/>
      <c r="BG212" s="25"/>
      <c r="BH212" s="57"/>
      <c r="BI212" s="13" t="s">
        <v>447</v>
      </c>
      <c r="BJ212" s="109" t="s">
        <v>447</v>
      </c>
      <c r="BK212" s="1"/>
      <c r="BL212" s="1"/>
      <c r="BM212" s="1"/>
      <c r="BN212" s="1"/>
      <c r="BO212" s="1"/>
      <c r="CA212" s="29"/>
      <c r="CB212" s="44" t="str">
        <f t="shared" si="35"/>
        <v/>
      </c>
      <c r="CC212" s="45" t="str">
        <f t="shared" si="36"/>
        <v/>
      </c>
      <c r="CD212" s="45" t="str">
        <f t="shared" si="37"/>
        <v/>
      </c>
      <c r="CE212" s="44" t="str">
        <f t="shared" si="38"/>
        <v/>
      </c>
      <c r="CF212" s="45" t="str">
        <f t="shared" si="39"/>
        <v/>
      </c>
      <c r="CG212" s="44" t="e">
        <f>IF(AND(#REF!="",#REF!="",#REF!="",#REF!=""),"",SUM(#REF!,#REF!,#REF!,#REF!,#REF!))</f>
        <v>#REF!</v>
      </c>
      <c r="CH212" s="45" t="str">
        <f t="shared" si="40"/>
        <v/>
      </c>
      <c r="CI212" s="44" t="str">
        <f t="shared" si="41"/>
        <v/>
      </c>
      <c r="CJ212" s="45" t="str">
        <f t="shared" si="42"/>
        <v/>
      </c>
      <c r="CK212" s="44" t="str">
        <f t="shared" si="43"/>
        <v/>
      </c>
      <c r="CL212" s="45" t="str">
        <f t="shared" si="44"/>
        <v/>
      </c>
      <c r="CM212" s="44" t="e">
        <f>IF(AND(#REF!="",#REF!="",#REF!="",#REF!=""),"",SUM(#REF!,#REF!,#REF!,#REF!,#REF!))</f>
        <v>#REF!</v>
      </c>
      <c r="CN212" s="45" t="str">
        <f t="shared" si="45"/>
        <v/>
      </c>
      <c r="CO212" s="38" t="e">
        <f>IF(AND(#REF!="",#REF!="",#REF!="",#REF!=""),"",SUM(#REF!,#REF!,#REF!,#REF!))</f>
        <v>#REF!</v>
      </c>
      <c r="CP212" s="38" t="str">
        <f t="shared" si="34"/>
        <v/>
      </c>
    </row>
    <row r="213" spans="1:94" ht="24" customHeight="1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19"/>
      <c r="AC213" s="20"/>
      <c r="AD213" s="20"/>
      <c r="AE213" s="8"/>
      <c r="AF213" s="62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25"/>
      <c r="AU213" s="8"/>
      <c r="AV213" s="57"/>
      <c r="AW213" s="60"/>
      <c r="AX213" s="8"/>
      <c r="AY213" s="14"/>
      <c r="AZ213" s="24"/>
      <c r="BA213" s="25"/>
      <c r="BB213" s="57"/>
      <c r="BC213" s="24"/>
      <c r="BD213" s="25"/>
      <c r="BE213" s="97"/>
      <c r="BF213" s="24"/>
      <c r="BG213" s="25"/>
      <c r="BH213" s="57"/>
      <c r="BI213" s="13" t="s">
        <v>447</v>
      </c>
      <c r="BJ213" s="109" t="s">
        <v>447</v>
      </c>
      <c r="BK213" s="1"/>
      <c r="BL213" s="1"/>
      <c r="BM213" s="1"/>
      <c r="BN213" s="1"/>
      <c r="BO213" s="1"/>
      <c r="CA213" s="29"/>
      <c r="CB213" s="44" t="str">
        <f t="shared" si="35"/>
        <v/>
      </c>
      <c r="CC213" s="45" t="str">
        <f t="shared" si="36"/>
        <v/>
      </c>
      <c r="CD213" s="45" t="str">
        <f t="shared" si="37"/>
        <v/>
      </c>
      <c r="CE213" s="44" t="str">
        <f t="shared" si="38"/>
        <v/>
      </c>
      <c r="CF213" s="45" t="str">
        <f t="shared" si="39"/>
        <v/>
      </c>
      <c r="CG213" s="44" t="e">
        <f>IF(AND(#REF!="",#REF!="",#REF!="",#REF!=""),"",SUM(#REF!,#REF!,#REF!,#REF!,#REF!))</f>
        <v>#REF!</v>
      </c>
      <c r="CH213" s="45" t="str">
        <f t="shared" si="40"/>
        <v/>
      </c>
      <c r="CI213" s="44" t="str">
        <f t="shared" si="41"/>
        <v/>
      </c>
      <c r="CJ213" s="45" t="str">
        <f t="shared" si="42"/>
        <v/>
      </c>
      <c r="CK213" s="44" t="str">
        <f t="shared" si="43"/>
        <v/>
      </c>
      <c r="CL213" s="45" t="str">
        <f t="shared" si="44"/>
        <v/>
      </c>
      <c r="CM213" s="44" t="e">
        <f>IF(AND(#REF!="",#REF!="",#REF!="",#REF!=""),"",SUM(#REF!,#REF!,#REF!,#REF!,#REF!))</f>
        <v>#REF!</v>
      </c>
      <c r="CN213" s="45" t="str">
        <f t="shared" si="45"/>
        <v/>
      </c>
      <c r="CO213" s="38" t="e">
        <f>IF(AND(#REF!="",#REF!="",#REF!="",#REF!=""),"",SUM(#REF!,#REF!,#REF!,#REF!))</f>
        <v>#REF!</v>
      </c>
      <c r="CP213" s="38" t="str">
        <f t="shared" si="34"/>
        <v/>
      </c>
    </row>
    <row r="214" spans="1:94" ht="24" customHeight="1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19"/>
      <c r="AC214" s="20"/>
      <c r="AD214" s="20"/>
      <c r="AE214" s="8"/>
      <c r="AF214" s="62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25"/>
      <c r="AU214" s="8"/>
      <c r="AV214" s="57"/>
      <c r="AW214" s="60"/>
      <c r="AX214" s="8"/>
      <c r="AY214" s="14"/>
      <c r="AZ214" s="24"/>
      <c r="BA214" s="25"/>
      <c r="BB214" s="57"/>
      <c r="BC214" s="24"/>
      <c r="BD214" s="25"/>
      <c r="BE214" s="97"/>
      <c r="BF214" s="24"/>
      <c r="BG214" s="25"/>
      <c r="BH214" s="57"/>
      <c r="BI214" s="13" t="s">
        <v>447</v>
      </c>
      <c r="BJ214" s="109" t="s">
        <v>447</v>
      </c>
      <c r="BK214" s="1"/>
      <c r="BL214" s="1"/>
      <c r="BM214" s="1"/>
      <c r="BN214" s="1"/>
      <c r="BO214" s="1"/>
      <c r="CA214" s="29"/>
      <c r="CB214" s="44" t="str">
        <f t="shared" si="35"/>
        <v/>
      </c>
      <c r="CC214" s="45" t="str">
        <f t="shared" si="36"/>
        <v/>
      </c>
      <c r="CD214" s="45" t="str">
        <f t="shared" si="37"/>
        <v/>
      </c>
      <c r="CE214" s="44" t="str">
        <f t="shared" si="38"/>
        <v/>
      </c>
      <c r="CF214" s="45" t="str">
        <f t="shared" si="39"/>
        <v/>
      </c>
      <c r="CG214" s="44" t="e">
        <f>IF(AND(#REF!="",#REF!="",#REF!="",#REF!=""),"",SUM(#REF!,#REF!,#REF!,#REF!,#REF!))</f>
        <v>#REF!</v>
      </c>
      <c r="CH214" s="45" t="str">
        <f t="shared" si="40"/>
        <v/>
      </c>
      <c r="CI214" s="44" t="str">
        <f t="shared" si="41"/>
        <v/>
      </c>
      <c r="CJ214" s="45" t="str">
        <f t="shared" si="42"/>
        <v/>
      </c>
      <c r="CK214" s="44" t="str">
        <f t="shared" si="43"/>
        <v/>
      </c>
      <c r="CL214" s="45" t="str">
        <f t="shared" si="44"/>
        <v/>
      </c>
      <c r="CM214" s="44" t="e">
        <f>IF(AND(#REF!="",#REF!="",#REF!="",#REF!=""),"",SUM(#REF!,#REF!,#REF!,#REF!,#REF!))</f>
        <v>#REF!</v>
      </c>
      <c r="CN214" s="45" t="str">
        <f t="shared" si="45"/>
        <v/>
      </c>
      <c r="CO214" s="38" t="e">
        <f>IF(AND(#REF!="",#REF!="",#REF!="",#REF!=""),"",SUM(#REF!,#REF!,#REF!,#REF!))</f>
        <v>#REF!</v>
      </c>
      <c r="CP214" s="38" t="str">
        <f t="shared" si="34"/>
        <v/>
      </c>
    </row>
    <row r="215" spans="1:94" ht="24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19"/>
      <c r="AC215" s="20"/>
      <c r="AD215" s="20"/>
      <c r="AE215" s="8"/>
      <c r="AF215" s="62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25"/>
      <c r="AU215" s="8"/>
      <c r="AV215" s="57"/>
      <c r="AW215" s="60"/>
      <c r="AX215" s="8"/>
      <c r="AY215" s="14"/>
      <c r="AZ215" s="24"/>
      <c r="BA215" s="25"/>
      <c r="BB215" s="57"/>
      <c r="BC215" s="24"/>
      <c r="BD215" s="25"/>
      <c r="BE215" s="97"/>
      <c r="BF215" s="24"/>
      <c r="BG215" s="25"/>
      <c r="BH215" s="57"/>
      <c r="BI215" s="13" t="s">
        <v>447</v>
      </c>
      <c r="BJ215" s="109" t="s">
        <v>447</v>
      </c>
      <c r="BK215" s="1"/>
      <c r="BL215" s="1"/>
      <c r="BM215" s="1"/>
      <c r="BN215" s="1"/>
      <c r="BO215" s="1"/>
      <c r="CA215" s="29"/>
      <c r="CB215" s="44" t="str">
        <f t="shared" si="35"/>
        <v/>
      </c>
      <c r="CC215" s="45" t="str">
        <f t="shared" si="36"/>
        <v/>
      </c>
      <c r="CD215" s="45" t="str">
        <f t="shared" si="37"/>
        <v/>
      </c>
      <c r="CE215" s="44" t="str">
        <f t="shared" si="38"/>
        <v/>
      </c>
      <c r="CF215" s="45" t="str">
        <f t="shared" si="39"/>
        <v/>
      </c>
      <c r="CG215" s="44" t="e">
        <f>IF(AND(#REF!="",#REF!="",#REF!="",#REF!=""),"",SUM(#REF!,#REF!,#REF!,#REF!,#REF!))</f>
        <v>#REF!</v>
      </c>
      <c r="CH215" s="45" t="str">
        <f t="shared" si="40"/>
        <v/>
      </c>
      <c r="CI215" s="44" t="str">
        <f t="shared" si="41"/>
        <v/>
      </c>
      <c r="CJ215" s="45" t="str">
        <f t="shared" si="42"/>
        <v/>
      </c>
      <c r="CK215" s="44" t="str">
        <f t="shared" si="43"/>
        <v/>
      </c>
      <c r="CL215" s="45" t="str">
        <f t="shared" si="44"/>
        <v/>
      </c>
      <c r="CM215" s="44" t="e">
        <f>IF(AND(#REF!="",#REF!="",#REF!="",#REF!=""),"",SUM(#REF!,#REF!,#REF!,#REF!,#REF!))</f>
        <v>#REF!</v>
      </c>
      <c r="CN215" s="45" t="str">
        <f t="shared" si="45"/>
        <v/>
      </c>
      <c r="CO215" s="38" t="e">
        <f>IF(AND(#REF!="",#REF!="",#REF!="",#REF!=""),"",SUM(#REF!,#REF!,#REF!,#REF!))</f>
        <v>#REF!</v>
      </c>
      <c r="CP215" s="38" t="str">
        <f t="shared" si="34"/>
        <v/>
      </c>
    </row>
    <row r="216" spans="1:94" ht="24" customHeight="1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19"/>
      <c r="AC216" s="20"/>
      <c r="AD216" s="20"/>
      <c r="AE216" s="8"/>
      <c r="AF216" s="62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25"/>
      <c r="AU216" s="8"/>
      <c r="AV216" s="57"/>
      <c r="AW216" s="60"/>
      <c r="AX216" s="8"/>
      <c r="AY216" s="14"/>
      <c r="AZ216" s="24"/>
      <c r="BA216" s="25"/>
      <c r="BB216" s="57"/>
      <c r="BC216" s="24"/>
      <c r="BD216" s="25"/>
      <c r="BE216" s="97"/>
      <c r="BF216" s="24"/>
      <c r="BG216" s="25"/>
      <c r="BH216" s="57"/>
      <c r="BI216" s="13" t="s">
        <v>447</v>
      </c>
      <c r="BJ216" s="109" t="s">
        <v>447</v>
      </c>
      <c r="BK216" s="1"/>
      <c r="BL216" s="1"/>
      <c r="BM216" s="1"/>
      <c r="BN216" s="1"/>
      <c r="BO216" s="1"/>
      <c r="CA216" s="29"/>
      <c r="CB216" s="44" t="str">
        <f t="shared" si="35"/>
        <v/>
      </c>
      <c r="CC216" s="45" t="str">
        <f t="shared" si="36"/>
        <v/>
      </c>
      <c r="CD216" s="45" t="str">
        <f t="shared" si="37"/>
        <v/>
      </c>
      <c r="CE216" s="44" t="str">
        <f t="shared" si="38"/>
        <v/>
      </c>
      <c r="CF216" s="45" t="str">
        <f t="shared" si="39"/>
        <v/>
      </c>
      <c r="CG216" s="44" t="e">
        <f>IF(AND(#REF!="",#REF!="",#REF!="",#REF!=""),"",SUM(#REF!,#REF!,#REF!,#REF!,#REF!))</f>
        <v>#REF!</v>
      </c>
      <c r="CH216" s="45" t="str">
        <f t="shared" si="40"/>
        <v/>
      </c>
      <c r="CI216" s="44" t="str">
        <f t="shared" si="41"/>
        <v/>
      </c>
      <c r="CJ216" s="45" t="str">
        <f t="shared" si="42"/>
        <v/>
      </c>
      <c r="CK216" s="44" t="str">
        <f t="shared" si="43"/>
        <v/>
      </c>
      <c r="CL216" s="45" t="str">
        <f t="shared" si="44"/>
        <v/>
      </c>
      <c r="CM216" s="44" t="e">
        <f>IF(AND(#REF!="",#REF!="",#REF!="",#REF!=""),"",SUM(#REF!,#REF!,#REF!,#REF!,#REF!))</f>
        <v>#REF!</v>
      </c>
      <c r="CN216" s="45" t="str">
        <f t="shared" si="45"/>
        <v/>
      </c>
      <c r="CO216" s="38" t="e">
        <f>IF(AND(#REF!="",#REF!="",#REF!="",#REF!=""),"",SUM(#REF!,#REF!,#REF!,#REF!))</f>
        <v>#REF!</v>
      </c>
      <c r="CP216" s="38" t="str">
        <f t="shared" si="34"/>
        <v/>
      </c>
    </row>
    <row r="217" spans="1:94" ht="24" customHeight="1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19"/>
      <c r="AC217" s="20"/>
      <c r="AD217" s="20"/>
      <c r="AE217" s="8"/>
      <c r="AF217" s="62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25"/>
      <c r="AU217" s="8"/>
      <c r="AV217" s="57"/>
      <c r="AW217" s="60"/>
      <c r="AX217" s="8"/>
      <c r="AY217" s="14"/>
      <c r="AZ217" s="24"/>
      <c r="BA217" s="25"/>
      <c r="BB217" s="57"/>
      <c r="BC217" s="24"/>
      <c r="BD217" s="25"/>
      <c r="BE217" s="97"/>
      <c r="BF217" s="24"/>
      <c r="BG217" s="25"/>
      <c r="BH217" s="57"/>
      <c r="BI217" s="13" t="s">
        <v>447</v>
      </c>
      <c r="BJ217" s="109" t="s">
        <v>447</v>
      </c>
      <c r="BK217" s="1"/>
      <c r="BL217" s="1"/>
      <c r="BM217" s="1"/>
      <c r="BN217" s="1"/>
      <c r="BO217" s="1"/>
      <c r="CA217" s="29"/>
      <c r="CB217" s="44" t="str">
        <f t="shared" si="35"/>
        <v/>
      </c>
      <c r="CC217" s="45" t="str">
        <f t="shared" si="36"/>
        <v/>
      </c>
      <c r="CD217" s="45" t="str">
        <f t="shared" si="37"/>
        <v/>
      </c>
      <c r="CE217" s="44" t="str">
        <f t="shared" si="38"/>
        <v/>
      </c>
      <c r="CF217" s="45" t="str">
        <f t="shared" si="39"/>
        <v/>
      </c>
      <c r="CG217" s="44" t="e">
        <f>IF(AND(#REF!="",#REF!="",#REF!="",#REF!=""),"",SUM(#REF!,#REF!,#REF!,#REF!,#REF!))</f>
        <v>#REF!</v>
      </c>
      <c r="CH217" s="45" t="str">
        <f t="shared" si="40"/>
        <v/>
      </c>
      <c r="CI217" s="44" t="str">
        <f t="shared" si="41"/>
        <v/>
      </c>
      <c r="CJ217" s="45" t="str">
        <f t="shared" si="42"/>
        <v/>
      </c>
      <c r="CK217" s="44" t="str">
        <f t="shared" si="43"/>
        <v/>
      </c>
      <c r="CL217" s="45" t="str">
        <f t="shared" si="44"/>
        <v/>
      </c>
      <c r="CM217" s="44" t="e">
        <f>IF(AND(#REF!="",#REF!="",#REF!="",#REF!=""),"",SUM(#REF!,#REF!,#REF!,#REF!,#REF!))</f>
        <v>#REF!</v>
      </c>
      <c r="CN217" s="45" t="str">
        <f t="shared" si="45"/>
        <v/>
      </c>
      <c r="CO217" s="38" t="e">
        <f>IF(AND(#REF!="",#REF!="",#REF!="",#REF!=""),"",SUM(#REF!,#REF!,#REF!,#REF!))</f>
        <v>#REF!</v>
      </c>
      <c r="CP217" s="38" t="str">
        <f t="shared" si="34"/>
        <v/>
      </c>
    </row>
    <row r="218" spans="1:94" ht="24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19"/>
      <c r="AC218" s="20"/>
      <c r="AD218" s="20"/>
      <c r="AE218" s="8"/>
      <c r="AF218" s="62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25"/>
      <c r="AU218" s="8"/>
      <c r="AV218" s="57"/>
      <c r="AW218" s="60"/>
      <c r="AX218" s="8"/>
      <c r="AY218" s="14"/>
      <c r="AZ218" s="24"/>
      <c r="BA218" s="25"/>
      <c r="BB218" s="57"/>
      <c r="BC218" s="24"/>
      <c r="BD218" s="25"/>
      <c r="BE218" s="97"/>
      <c r="BF218" s="24"/>
      <c r="BG218" s="25"/>
      <c r="BH218" s="57"/>
      <c r="BI218" s="13" t="s">
        <v>447</v>
      </c>
      <c r="BJ218" s="109" t="s">
        <v>447</v>
      </c>
      <c r="BK218" s="1"/>
      <c r="BL218" s="1"/>
      <c r="BM218" s="1"/>
      <c r="BN218" s="1"/>
      <c r="BO218" s="1"/>
      <c r="CA218" s="29"/>
      <c r="CB218" s="44" t="str">
        <f t="shared" si="35"/>
        <v/>
      </c>
      <c r="CC218" s="45" t="str">
        <f t="shared" si="36"/>
        <v/>
      </c>
      <c r="CD218" s="45" t="str">
        <f t="shared" si="37"/>
        <v/>
      </c>
      <c r="CE218" s="44" t="str">
        <f t="shared" si="38"/>
        <v/>
      </c>
      <c r="CF218" s="45" t="str">
        <f t="shared" si="39"/>
        <v/>
      </c>
      <c r="CG218" s="44" t="e">
        <f>IF(AND(#REF!="",#REF!="",#REF!="",#REF!=""),"",SUM(#REF!,#REF!,#REF!,#REF!,#REF!))</f>
        <v>#REF!</v>
      </c>
      <c r="CH218" s="45" t="str">
        <f t="shared" si="40"/>
        <v/>
      </c>
      <c r="CI218" s="44" t="str">
        <f t="shared" si="41"/>
        <v/>
      </c>
      <c r="CJ218" s="45" t="str">
        <f t="shared" si="42"/>
        <v/>
      </c>
      <c r="CK218" s="44" t="str">
        <f t="shared" si="43"/>
        <v/>
      </c>
      <c r="CL218" s="45" t="str">
        <f t="shared" si="44"/>
        <v/>
      </c>
      <c r="CM218" s="44" t="e">
        <f>IF(AND(#REF!="",#REF!="",#REF!="",#REF!=""),"",SUM(#REF!,#REF!,#REF!,#REF!,#REF!))</f>
        <v>#REF!</v>
      </c>
      <c r="CN218" s="45" t="str">
        <f t="shared" si="45"/>
        <v/>
      </c>
      <c r="CO218" s="38" t="e">
        <f>IF(AND(#REF!="",#REF!="",#REF!="",#REF!=""),"",SUM(#REF!,#REF!,#REF!,#REF!))</f>
        <v>#REF!</v>
      </c>
      <c r="CP218" s="38" t="str">
        <f t="shared" si="34"/>
        <v/>
      </c>
    </row>
    <row r="219" spans="1:94" ht="24" customHeight="1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19"/>
      <c r="AC219" s="20"/>
      <c r="AD219" s="20"/>
      <c r="AE219" s="8"/>
      <c r="AF219" s="62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25"/>
      <c r="AU219" s="8"/>
      <c r="AV219" s="57"/>
      <c r="AW219" s="60"/>
      <c r="AX219" s="8"/>
      <c r="AY219" s="14"/>
      <c r="AZ219" s="24"/>
      <c r="BA219" s="25"/>
      <c r="BB219" s="57"/>
      <c r="BC219" s="24"/>
      <c r="BD219" s="25"/>
      <c r="BE219" s="97"/>
      <c r="BF219" s="24"/>
      <c r="BG219" s="25"/>
      <c r="BH219" s="57"/>
      <c r="BI219" s="13" t="s">
        <v>447</v>
      </c>
      <c r="BJ219" s="109" t="s">
        <v>447</v>
      </c>
      <c r="BK219" s="1"/>
      <c r="BL219" s="1"/>
      <c r="BM219" s="1"/>
      <c r="BN219" s="1"/>
      <c r="BO219" s="1"/>
      <c r="CA219" s="29"/>
      <c r="CB219" s="44" t="str">
        <f t="shared" si="35"/>
        <v/>
      </c>
      <c r="CC219" s="45" t="str">
        <f t="shared" si="36"/>
        <v/>
      </c>
      <c r="CD219" s="45" t="str">
        <f t="shared" si="37"/>
        <v/>
      </c>
      <c r="CE219" s="44" t="str">
        <f t="shared" si="38"/>
        <v/>
      </c>
      <c r="CF219" s="45" t="str">
        <f t="shared" si="39"/>
        <v/>
      </c>
      <c r="CG219" s="44" t="e">
        <f>IF(AND(#REF!="",#REF!="",#REF!="",#REF!=""),"",SUM(#REF!,#REF!,#REF!,#REF!,#REF!))</f>
        <v>#REF!</v>
      </c>
      <c r="CH219" s="45" t="str">
        <f t="shared" si="40"/>
        <v/>
      </c>
      <c r="CI219" s="44" t="str">
        <f t="shared" si="41"/>
        <v/>
      </c>
      <c r="CJ219" s="45" t="str">
        <f t="shared" si="42"/>
        <v/>
      </c>
      <c r="CK219" s="44" t="str">
        <f t="shared" si="43"/>
        <v/>
      </c>
      <c r="CL219" s="45" t="str">
        <f t="shared" si="44"/>
        <v/>
      </c>
      <c r="CM219" s="44" t="e">
        <f>IF(AND(#REF!="",#REF!="",#REF!="",#REF!=""),"",SUM(#REF!,#REF!,#REF!,#REF!,#REF!))</f>
        <v>#REF!</v>
      </c>
      <c r="CN219" s="45" t="str">
        <f t="shared" si="45"/>
        <v/>
      </c>
      <c r="CO219" s="38" t="e">
        <f>IF(AND(#REF!="",#REF!="",#REF!="",#REF!=""),"",SUM(#REF!,#REF!,#REF!,#REF!))</f>
        <v>#REF!</v>
      </c>
      <c r="CP219" s="38" t="str">
        <f t="shared" si="34"/>
        <v/>
      </c>
    </row>
    <row r="220" spans="1:94" ht="24" customHeight="1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19"/>
      <c r="AC220" s="20"/>
      <c r="AD220" s="20"/>
      <c r="AE220" s="8"/>
      <c r="AF220" s="62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25"/>
      <c r="AU220" s="8"/>
      <c r="AV220" s="57"/>
      <c r="AW220" s="60"/>
      <c r="AX220" s="8"/>
      <c r="AY220" s="14"/>
      <c r="AZ220" s="24"/>
      <c r="BA220" s="25"/>
      <c r="BB220" s="57"/>
      <c r="BC220" s="24"/>
      <c r="BD220" s="25"/>
      <c r="BE220" s="97"/>
      <c r="BF220" s="24"/>
      <c r="BG220" s="25"/>
      <c r="BH220" s="57"/>
      <c r="BI220" s="13" t="s">
        <v>447</v>
      </c>
      <c r="BJ220" s="109" t="s">
        <v>447</v>
      </c>
      <c r="BK220" s="1"/>
      <c r="BL220" s="1"/>
      <c r="BM220" s="1"/>
      <c r="BN220" s="1"/>
      <c r="BO220" s="1"/>
      <c r="CA220" s="29"/>
      <c r="CB220" s="44" t="str">
        <f t="shared" si="35"/>
        <v/>
      </c>
      <c r="CC220" s="45" t="str">
        <f t="shared" si="36"/>
        <v/>
      </c>
      <c r="CD220" s="45" t="str">
        <f t="shared" si="37"/>
        <v/>
      </c>
      <c r="CE220" s="44" t="str">
        <f t="shared" si="38"/>
        <v/>
      </c>
      <c r="CF220" s="45" t="str">
        <f t="shared" si="39"/>
        <v/>
      </c>
      <c r="CG220" s="44" t="e">
        <f>IF(AND(#REF!="",#REF!="",#REF!="",#REF!=""),"",SUM(#REF!,#REF!,#REF!,#REF!,#REF!))</f>
        <v>#REF!</v>
      </c>
      <c r="CH220" s="45" t="str">
        <f t="shared" si="40"/>
        <v/>
      </c>
      <c r="CI220" s="44" t="str">
        <f t="shared" si="41"/>
        <v/>
      </c>
      <c r="CJ220" s="45" t="str">
        <f t="shared" si="42"/>
        <v/>
      </c>
      <c r="CK220" s="44" t="str">
        <f t="shared" si="43"/>
        <v/>
      </c>
      <c r="CL220" s="45" t="str">
        <f t="shared" si="44"/>
        <v/>
      </c>
      <c r="CM220" s="44" t="e">
        <f>IF(AND(#REF!="",#REF!="",#REF!="",#REF!=""),"",SUM(#REF!,#REF!,#REF!,#REF!,#REF!))</f>
        <v>#REF!</v>
      </c>
      <c r="CN220" s="45" t="str">
        <f t="shared" si="45"/>
        <v/>
      </c>
      <c r="CO220" s="38" t="e">
        <f>IF(AND(#REF!="",#REF!="",#REF!="",#REF!=""),"",SUM(#REF!,#REF!,#REF!,#REF!))</f>
        <v>#REF!</v>
      </c>
      <c r="CP220" s="38" t="str">
        <f t="shared" si="34"/>
        <v/>
      </c>
    </row>
    <row r="221" spans="1:94" ht="24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19"/>
      <c r="AC221" s="20"/>
      <c r="AD221" s="20"/>
      <c r="AE221" s="8"/>
      <c r="AF221" s="62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25"/>
      <c r="AU221" s="8"/>
      <c r="AV221" s="57"/>
      <c r="AW221" s="60"/>
      <c r="AX221" s="8"/>
      <c r="AY221" s="14"/>
      <c r="AZ221" s="24"/>
      <c r="BA221" s="25"/>
      <c r="BB221" s="57"/>
      <c r="BC221" s="24"/>
      <c r="BD221" s="25"/>
      <c r="BE221" s="97"/>
      <c r="BF221" s="24"/>
      <c r="BG221" s="25"/>
      <c r="BH221" s="57"/>
      <c r="BI221" s="13" t="s">
        <v>447</v>
      </c>
      <c r="BJ221" s="109" t="s">
        <v>447</v>
      </c>
      <c r="BK221" s="1"/>
      <c r="BL221" s="1"/>
      <c r="BM221" s="1"/>
      <c r="BN221" s="1"/>
      <c r="BO221" s="1"/>
      <c r="CA221" s="29"/>
      <c r="CB221" s="44" t="str">
        <f t="shared" si="35"/>
        <v/>
      </c>
      <c r="CC221" s="45" t="str">
        <f t="shared" si="36"/>
        <v/>
      </c>
      <c r="CD221" s="45" t="str">
        <f t="shared" si="37"/>
        <v/>
      </c>
      <c r="CE221" s="44" t="str">
        <f t="shared" si="38"/>
        <v/>
      </c>
      <c r="CF221" s="45" t="str">
        <f t="shared" si="39"/>
        <v/>
      </c>
      <c r="CG221" s="44" t="e">
        <f>IF(AND(#REF!="",#REF!="",#REF!="",#REF!=""),"",SUM(#REF!,#REF!,#REF!,#REF!,#REF!))</f>
        <v>#REF!</v>
      </c>
      <c r="CH221" s="45" t="str">
        <f t="shared" si="40"/>
        <v/>
      </c>
      <c r="CI221" s="44" t="str">
        <f t="shared" si="41"/>
        <v/>
      </c>
      <c r="CJ221" s="45" t="str">
        <f t="shared" si="42"/>
        <v/>
      </c>
      <c r="CK221" s="44" t="str">
        <f t="shared" si="43"/>
        <v/>
      </c>
      <c r="CL221" s="45" t="str">
        <f t="shared" si="44"/>
        <v/>
      </c>
      <c r="CM221" s="44" t="e">
        <f>IF(AND(#REF!="",#REF!="",#REF!="",#REF!=""),"",SUM(#REF!,#REF!,#REF!,#REF!,#REF!))</f>
        <v>#REF!</v>
      </c>
      <c r="CN221" s="45" t="str">
        <f t="shared" si="45"/>
        <v/>
      </c>
      <c r="CO221" s="38" t="e">
        <f>IF(AND(#REF!="",#REF!="",#REF!="",#REF!=""),"",SUM(#REF!,#REF!,#REF!,#REF!))</f>
        <v>#REF!</v>
      </c>
      <c r="CP221" s="38" t="str">
        <f t="shared" si="34"/>
        <v/>
      </c>
    </row>
    <row r="222" spans="1:94" ht="24" customHeight="1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19"/>
      <c r="AC222" s="20"/>
      <c r="AD222" s="20"/>
      <c r="AE222" s="8"/>
      <c r="AF222" s="62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25"/>
      <c r="AU222" s="8"/>
      <c r="AV222" s="57"/>
      <c r="AW222" s="60"/>
      <c r="AX222" s="8"/>
      <c r="AY222" s="14"/>
      <c r="AZ222" s="24"/>
      <c r="BA222" s="25"/>
      <c r="BB222" s="57"/>
      <c r="BC222" s="24"/>
      <c r="BD222" s="25"/>
      <c r="BE222" s="97"/>
      <c r="BF222" s="24"/>
      <c r="BG222" s="25"/>
      <c r="BH222" s="57"/>
      <c r="BI222" s="13" t="s">
        <v>447</v>
      </c>
      <c r="BJ222" s="109" t="s">
        <v>447</v>
      </c>
      <c r="BK222" s="1"/>
      <c r="BL222" s="1"/>
      <c r="BM222" s="1"/>
      <c r="BN222" s="1"/>
      <c r="BO222" s="1"/>
      <c r="CA222" s="29"/>
      <c r="CB222" s="44" t="str">
        <f t="shared" si="35"/>
        <v/>
      </c>
      <c r="CC222" s="45" t="str">
        <f t="shared" si="36"/>
        <v/>
      </c>
      <c r="CD222" s="45" t="str">
        <f t="shared" si="37"/>
        <v/>
      </c>
      <c r="CE222" s="44" t="str">
        <f t="shared" si="38"/>
        <v/>
      </c>
      <c r="CF222" s="45" t="str">
        <f t="shared" si="39"/>
        <v/>
      </c>
      <c r="CG222" s="44" t="e">
        <f>IF(AND(#REF!="",#REF!="",#REF!="",#REF!=""),"",SUM(#REF!,#REF!,#REF!,#REF!,#REF!))</f>
        <v>#REF!</v>
      </c>
      <c r="CH222" s="45" t="str">
        <f t="shared" si="40"/>
        <v/>
      </c>
      <c r="CI222" s="44" t="str">
        <f t="shared" si="41"/>
        <v/>
      </c>
      <c r="CJ222" s="45" t="str">
        <f t="shared" si="42"/>
        <v/>
      </c>
      <c r="CK222" s="44" t="str">
        <f t="shared" si="43"/>
        <v/>
      </c>
      <c r="CL222" s="45" t="str">
        <f t="shared" si="44"/>
        <v/>
      </c>
      <c r="CM222" s="44" t="e">
        <f>IF(AND(#REF!="",#REF!="",#REF!="",#REF!=""),"",SUM(#REF!,#REF!,#REF!,#REF!,#REF!))</f>
        <v>#REF!</v>
      </c>
      <c r="CN222" s="45" t="str">
        <f t="shared" si="45"/>
        <v/>
      </c>
      <c r="CO222" s="38" t="e">
        <f>IF(AND(#REF!="",#REF!="",#REF!="",#REF!=""),"",SUM(#REF!,#REF!,#REF!,#REF!))</f>
        <v>#REF!</v>
      </c>
      <c r="CP222" s="38" t="str">
        <f t="shared" si="34"/>
        <v/>
      </c>
    </row>
    <row r="223" spans="1:94" ht="24" customHeight="1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19"/>
      <c r="AC223" s="20"/>
      <c r="AD223" s="20"/>
      <c r="AE223" s="8"/>
      <c r="AF223" s="62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25"/>
      <c r="AU223" s="8"/>
      <c r="AV223" s="57"/>
      <c r="AW223" s="60"/>
      <c r="AX223" s="8"/>
      <c r="AY223" s="14"/>
      <c r="AZ223" s="24"/>
      <c r="BA223" s="25"/>
      <c r="BB223" s="57"/>
      <c r="BC223" s="24"/>
      <c r="BD223" s="25"/>
      <c r="BE223" s="97"/>
      <c r="BF223" s="24"/>
      <c r="BG223" s="25"/>
      <c r="BH223" s="57"/>
      <c r="BI223" s="13" t="s">
        <v>447</v>
      </c>
      <c r="BJ223" s="109" t="s">
        <v>447</v>
      </c>
      <c r="BK223" s="1"/>
      <c r="BL223" s="1"/>
      <c r="BM223" s="1"/>
      <c r="BN223" s="1"/>
      <c r="BO223" s="1"/>
      <c r="CA223" s="29"/>
      <c r="CB223" s="44" t="str">
        <f t="shared" si="35"/>
        <v/>
      </c>
      <c r="CC223" s="45" t="str">
        <f t="shared" si="36"/>
        <v/>
      </c>
      <c r="CD223" s="45" t="str">
        <f t="shared" si="37"/>
        <v/>
      </c>
      <c r="CE223" s="44" t="str">
        <f t="shared" si="38"/>
        <v/>
      </c>
      <c r="CF223" s="45" t="str">
        <f t="shared" si="39"/>
        <v/>
      </c>
      <c r="CG223" s="44" t="e">
        <f>IF(AND(#REF!="",#REF!="",#REF!="",#REF!=""),"",SUM(#REF!,#REF!,#REF!,#REF!,#REF!))</f>
        <v>#REF!</v>
      </c>
      <c r="CH223" s="45" t="str">
        <f t="shared" si="40"/>
        <v/>
      </c>
      <c r="CI223" s="44" t="str">
        <f t="shared" si="41"/>
        <v/>
      </c>
      <c r="CJ223" s="45" t="str">
        <f t="shared" si="42"/>
        <v/>
      </c>
      <c r="CK223" s="44" t="str">
        <f t="shared" si="43"/>
        <v/>
      </c>
      <c r="CL223" s="45" t="str">
        <f t="shared" si="44"/>
        <v/>
      </c>
      <c r="CM223" s="44" t="e">
        <f>IF(AND(#REF!="",#REF!="",#REF!="",#REF!=""),"",SUM(#REF!,#REF!,#REF!,#REF!,#REF!))</f>
        <v>#REF!</v>
      </c>
      <c r="CN223" s="45" t="str">
        <f t="shared" si="45"/>
        <v/>
      </c>
      <c r="CO223" s="38" t="e">
        <f>IF(AND(#REF!="",#REF!="",#REF!="",#REF!=""),"",SUM(#REF!,#REF!,#REF!,#REF!))</f>
        <v>#REF!</v>
      </c>
      <c r="CP223" s="38" t="str">
        <f t="shared" si="34"/>
        <v/>
      </c>
    </row>
    <row r="224" spans="1:94" ht="24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19"/>
      <c r="AC224" s="20"/>
      <c r="AD224" s="20"/>
      <c r="AE224" s="8"/>
      <c r="AF224" s="62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25"/>
      <c r="AU224" s="8"/>
      <c r="AV224" s="57"/>
      <c r="AW224" s="60"/>
      <c r="AX224" s="8"/>
      <c r="AY224" s="14"/>
      <c r="AZ224" s="24"/>
      <c r="BA224" s="25"/>
      <c r="BB224" s="57"/>
      <c r="BC224" s="24"/>
      <c r="BD224" s="25"/>
      <c r="BE224" s="97"/>
      <c r="BF224" s="24"/>
      <c r="BG224" s="25"/>
      <c r="BH224" s="57"/>
      <c r="BI224" s="13" t="s">
        <v>447</v>
      </c>
      <c r="BJ224" s="109" t="s">
        <v>447</v>
      </c>
      <c r="BK224" s="1"/>
      <c r="BL224" s="1"/>
      <c r="BM224" s="1"/>
      <c r="BN224" s="1"/>
      <c r="BO224" s="1"/>
      <c r="CA224" s="29"/>
      <c r="CB224" s="44" t="str">
        <f t="shared" si="35"/>
        <v/>
      </c>
      <c r="CC224" s="45" t="str">
        <f t="shared" si="36"/>
        <v/>
      </c>
      <c r="CD224" s="45" t="str">
        <f t="shared" si="37"/>
        <v/>
      </c>
      <c r="CE224" s="44" t="str">
        <f t="shared" si="38"/>
        <v/>
      </c>
      <c r="CF224" s="45" t="str">
        <f t="shared" si="39"/>
        <v/>
      </c>
      <c r="CG224" s="44" t="e">
        <f>IF(AND(#REF!="",#REF!="",#REF!="",#REF!=""),"",SUM(#REF!,#REF!,#REF!,#REF!,#REF!))</f>
        <v>#REF!</v>
      </c>
      <c r="CH224" s="45" t="str">
        <f t="shared" si="40"/>
        <v/>
      </c>
      <c r="CI224" s="44" t="str">
        <f t="shared" si="41"/>
        <v/>
      </c>
      <c r="CJ224" s="45" t="str">
        <f t="shared" si="42"/>
        <v/>
      </c>
      <c r="CK224" s="44" t="str">
        <f t="shared" si="43"/>
        <v/>
      </c>
      <c r="CL224" s="45" t="str">
        <f t="shared" si="44"/>
        <v/>
      </c>
      <c r="CM224" s="44" t="e">
        <f>IF(AND(#REF!="",#REF!="",#REF!="",#REF!=""),"",SUM(#REF!,#REF!,#REF!,#REF!,#REF!))</f>
        <v>#REF!</v>
      </c>
      <c r="CN224" s="45" t="str">
        <f t="shared" si="45"/>
        <v/>
      </c>
      <c r="CO224" s="38" t="e">
        <f>IF(AND(#REF!="",#REF!="",#REF!="",#REF!=""),"",SUM(#REF!,#REF!,#REF!,#REF!))</f>
        <v>#REF!</v>
      </c>
      <c r="CP224" s="38" t="str">
        <f t="shared" si="34"/>
        <v/>
      </c>
    </row>
    <row r="225" spans="1:94" ht="24" customHeight="1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19"/>
      <c r="AC225" s="20"/>
      <c r="AD225" s="20"/>
      <c r="AE225" s="8"/>
      <c r="AF225" s="62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25"/>
      <c r="AU225" s="8"/>
      <c r="AV225" s="57"/>
      <c r="AW225" s="60"/>
      <c r="AX225" s="8"/>
      <c r="AY225" s="14"/>
      <c r="AZ225" s="24"/>
      <c r="BA225" s="25"/>
      <c r="BB225" s="57"/>
      <c r="BC225" s="24"/>
      <c r="BD225" s="25"/>
      <c r="BE225" s="97"/>
      <c r="BF225" s="24"/>
      <c r="BG225" s="25"/>
      <c r="BH225" s="57"/>
      <c r="BI225" s="13" t="s">
        <v>447</v>
      </c>
      <c r="BJ225" s="109" t="s">
        <v>447</v>
      </c>
      <c r="BK225" s="1"/>
      <c r="BL225" s="1"/>
      <c r="BM225" s="1"/>
      <c r="BN225" s="1"/>
      <c r="BO225" s="1"/>
      <c r="CA225" s="29"/>
      <c r="CB225" s="44" t="str">
        <f t="shared" si="35"/>
        <v/>
      </c>
      <c r="CC225" s="45" t="str">
        <f t="shared" si="36"/>
        <v/>
      </c>
      <c r="CD225" s="45" t="str">
        <f t="shared" si="37"/>
        <v/>
      </c>
      <c r="CE225" s="44" t="str">
        <f t="shared" si="38"/>
        <v/>
      </c>
      <c r="CF225" s="45" t="str">
        <f t="shared" si="39"/>
        <v/>
      </c>
      <c r="CG225" s="44" t="e">
        <f>IF(AND(#REF!="",#REF!="",#REF!="",#REF!=""),"",SUM(#REF!,#REF!,#REF!,#REF!,#REF!))</f>
        <v>#REF!</v>
      </c>
      <c r="CH225" s="45" t="str">
        <f t="shared" si="40"/>
        <v/>
      </c>
      <c r="CI225" s="44" t="str">
        <f t="shared" si="41"/>
        <v/>
      </c>
      <c r="CJ225" s="45" t="str">
        <f t="shared" si="42"/>
        <v/>
      </c>
      <c r="CK225" s="44" t="str">
        <f t="shared" si="43"/>
        <v/>
      </c>
      <c r="CL225" s="45" t="str">
        <f t="shared" si="44"/>
        <v/>
      </c>
      <c r="CM225" s="44" t="e">
        <f>IF(AND(#REF!="",#REF!="",#REF!="",#REF!=""),"",SUM(#REF!,#REF!,#REF!,#REF!,#REF!))</f>
        <v>#REF!</v>
      </c>
      <c r="CN225" s="45" t="str">
        <f t="shared" si="45"/>
        <v/>
      </c>
      <c r="CO225" s="38" t="e">
        <f>IF(AND(#REF!="",#REF!="",#REF!="",#REF!=""),"",SUM(#REF!,#REF!,#REF!,#REF!))</f>
        <v>#REF!</v>
      </c>
      <c r="CP225" s="38" t="str">
        <f t="shared" si="34"/>
        <v/>
      </c>
    </row>
    <row r="226" spans="1:94" ht="24" customHeight="1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19"/>
      <c r="AC226" s="20"/>
      <c r="AD226" s="20"/>
      <c r="AE226" s="8"/>
      <c r="AF226" s="62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25"/>
      <c r="AU226" s="8"/>
      <c r="AV226" s="57"/>
      <c r="AW226" s="60"/>
      <c r="AX226" s="8"/>
      <c r="AY226" s="14"/>
      <c r="AZ226" s="24"/>
      <c r="BA226" s="25"/>
      <c r="BB226" s="57"/>
      <c r="BC226" s="24"/>
      <c r="BD226" s="25"/>
      <c r="BE226" s="97"/>
      <c r="BF226" s="24"/>
      <c r="BG226" s="25"/>
      <c r="BH226" s="57"/>
      <c r="BI226" s="13" t="s">
        <v>447</v>
      </c>
      <c r="BJ226" s="109" t="s">
        <v>447</v>
      </c>
      <c r="BK226" s="1"/>
      <c r="BL226" s="1"/>
      <c r="BM226" s="1"/>
      <c r="BN226" s="1"/>
      <c r="BO226" s="1"/>
      <c r="CA226" s="29"/>
      <c r="CB226" s="44" t="str">
        <f t="shared" si="35"/>
        <v/>
      </c>
      <c r="CC226" s="45" t="str">
        <f t="shared" si="36"/>
        <v/>
      </c>
      <c r="CD226" s="45" t="str">
        <f t="shared" si="37"/>
        <v/>
      </c>
      <c r="CE226" s="44" t="str">
        <f t="shared" si="38"/>
        <v/>
      </c>
      <c r="CF226" s="45" t="str">
        <f t="shared" si="39"/>
        <v/>
      </c>
      <c r="CG226" s="44" t="e">
        <f>IF(AND(#REF!="",#REF!="",#REF!="",#REF!=""),"",SUM(#REF!,#REF!,#REF!,#REF!,#REF!))</f>
        <v>#REF!</v>
      </c>
      <c r="CH226" s="45" t="str">
        <f t="shared" si="40"/>
        <v/>
      </c>
      <c r="CI226" s="44" t="str">
        <f t="shared" si="41"/>
        <v/>
      </c>
      <c r="CJ226" s="45" t="str">
        <f t="shared" si="42"/>
        <v/>
      </c>
      <c r="CK226" s="44" t="str">
        <f t="shared" si="43"/>
        <v/>
      </c>
      <c r="CL226" s="45" t="str">
        <f t="shared" si="44"/>
        <v/>
      </c>
      <c r="CM226" s="44" t="e">
        <f>IF(AND(#REF!="",#REF!="",#REF!="",#REF!=""),"",SUM(#REF!,#REF!,#REF!,#REF!,#REF!))</f>
        <v>#REF!</v>
      </c>
      <c r="CN226" s="45" t="str">
        <f t="shared" si="45"/>
        <v/>
      </c>
      <c r="CO226" s="38" t="e">
        <f>IF(AND(#REF!="",#REF!="",#REF!="",#REF!=""),"",SUM(#REF!,#REF!,#REF!,#REF!))</f>
        <v>#REF!</v>
      </c>
      <c r="CP226" s="38" t="str">
        <f t="shared" si="34"/>
        <v/>
      </c>
    </row>
    <row r="227" spans="1:94" ht="24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19"/>
      <c r="AC227" s="20"/>
      <c r="AD227" s="20"/>
      <c r="AE227" s="8"/>
      <c r="AF227" s="62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25"/>
      <c r="AU227" s="8"/>
      <c r="AV227" s="57"/>
      <c r="AW227" s="60"/>
      <c r="AX227" s="8"/>
      <c r="AY227" s="14"/>
      <c r="AZ227" s="24"/>
      <c r="BA227" s="25"/>
      <c r="BB227" s="57"/>
      <c r="BC227" s="24"/>
      <c r="BD227" s="25"/>
      <c r="BE227" s="97"/>
      <c r="BF227" s="24"/>
      <c r="BG227" s="25"/>
      <c r="BH227" s="57"/>
      <c r="BI227" s="13" t="s">
        <v>447</v>
      </c>
      <c r="BJ227" s="109" t="s">
        <v>447</v>
      </c>
      <c r="BK227" s="1"/>
      <c r="BL227" s="1"/>
      <c r="BM227" s="1"/>
      <c r="BN227" s="1"/>
      <c r="BO227" s="1"/>
      <c r="CA227" s="29"/>
      <c r="CB227" s="44" t="str">
        <f t="shared" si="35"/>
        <v/>
      </c>
      <c r="CC227" s="45" t="str">
        <f t="shared" si="36"/>
        <v/>
      </c>
      <c r="CD227" s="45" t="str">
        <f t="shared" si="37"/>
        <v/>
      </c>
      <c r="CE227" s="44" t="str">
        <f t="shared" si="38"/>
        <v/>
      </c>
      <c r="CF227" s="45" t="str">
        <f t="shared" si="39"/>
        <v/>
      </c>
      <c r="CG227" s="44" t="e">
        <f>IF(AND(#REF!="",#REF!="",#REF!="",#REF!=""),"",SUM(#REF!,#REF!,#REF!,#REF!,#REF!))</f>
        <v>#REF!</v>
      </c>
      <c r="CH227" s="45" t="str">
        <f t="shared" si="40"/>
        <v/>
      </c>
      <c r="CI227" s="44" t="str">
        <f t="shared" si="41"/>
        <v/>
      </c>
      <c r="CJ227" s="45" t="str">
        <f t="shared" si="42"/>
        <v/>
      </c>
      <c r="CK227" s="44" t="str">
        <f t="shared" si="43"/>
        <v/>
      </c>
      <c r="CL227" s="45" t="str">
        <f t="shared" si="44"/>
        <v/>
      </c>
      <c r="CM227" s="44" t="e">
        <f>IF(AND(#REF!="",#REF!="",#REF!="",#REF!=""),"",SUM(#REF!,#REF!,#REF!,#REF!,#REF!))</f>
        <v>#REF!</v>
      </c>
      <c r="CN227" s="45" t="str">
        <f t="shared" si="45"/>
        <v/>
      </c>
      <c r="CO227" s="38" t="e">
        <f>IF(AND(#REF!="",#REF!="",#REF!="",#REF!=""),"",SUM(#REF!,#REF!,#REF!,#REF!))</f>
        <v>#REF!</v>
      </c>
      <c r="CP227" s="38" t="str">
        <f t="shared" si="34"/>
        <v/>
      </c>
    </row>
    <row r="228" spans="1:94" ht="24" customHeight="1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19"/>
      <c r="AC228" s="20"/>
      <c r="AD228" s="20"/>
      <c r="AE228" s="8"/>
      <c r="AF228" s="62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25"/>
      <c r="AU228" s="8"/>
      <c r="AV228" s="57"/>
      <c r="AW228" s="60"/>
      <c r="AX228" s="8"/>
      <c r="AY228" s="14"/>
      <c r="AZ228" s="24"/>
      <c r="BA228" s="25"/>
      <c r="BB228" s="57"/>
      <c r="BC228" s="24"/>
      <c r="BD228" s="25"/>
      <c r="BE228" s="97"/>
      <c r="BF228" s="24"/>
      <c r="BG228" s="25"/>
      <c r="BH228" s="57"/>
      <c r="BI228" s="13" t="s">
        <v>447</v>
      </c>
      <c r="BJ228" s="109" t="s">
        <v>447</v>
      </c>
      <c r="BK228" s="1"/>
      <c r="BL228" s="1"/>
      <c r="BM228" s="1"/>
      <c r="BN228" s="1"/>
      <c r="BO228" s="1"/>
      <c r="CA228" s="29"/>
      <c r="CB228" s="44" t="str">
        <f t="shared" si="35"/>
        <v/>
      </c>
      <c r="CC228" s="45" t="str">
        <f t="shared" si="36"/>
        <v/>
      </c>
      <c r="CD228" s="45" t="str">
        <f t="shared" si="37"/>
        <v/>
      </c>
      <c r="CE228" s="44" t="str">
        <f t="shared" si="38"/>
        <v/>
      </c>
      <c r="CF228" s="45" t="str">
        <f t="shared" si="39"/>
        <v/>
      </c>
      <c r="CG228" s="44" t="e">
        <f>IF(AND(#REF!="",#REF!="",#REF!="",#REF!=""),"",SUM(#REF!,#REF!,#REF!,#REF!,#REF!))</f>
        <v>#REF!</v>
      </c>
      <c r="CH228" s="45" t="str">
        <f t="shared" si="40"/>
        <v/>
      </c>
      <c r="CI228" s="44" t="str">
        <f t="shared" si="41"/>
        <v/>
      </c>
      <c r="CJ228" s="45" t="str">
        <f t="shared" si="42"/>
        <v/>
      </c>
      <c r="CK228" s="44" t="str">
        <f t="shared" si="43"/>
        <v/>
      </c>
      <c r="CL228" s="45" t="str">
        <f t="shared" si="44"/>
        <v/>
      </c>
      <c r="CM228" s="44" t="e">
        <f>IF(AND(#REF!="",#REF!="",#REF!="",#REF!=""),"",SUM(#REF!,#REF!,#REF!,#REF!,#REF!))</f>
        <v>#REF!</v>
      </c>
      <c r="CN228" s="45" t="str">
        <f t="shared" si="45"/>
        <v/>
      </c>
      <c r="CO228" s="38" t="e">
        <f>IF(AND(#REF!="",#REF!="",#REF!="",#REF!=""),"",SUM(#REF!,#REF!,#REF!,#REF!))</f>
        <v>#REF!</v>
      </c>
      <c r="CP228" s="38" t="str">
        <f t="shared" si="34"/>
        <v/>
      </c>
    </row>
    <row r="229" spans="1:94" ht="24" customHeight="1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19"/>
      <c r="AC229" s="20"/>
      <c r="AD229" s="20"/>
      <c r="AE229" s="8"/>
      <c r="AF229" s="62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25"/>
      <c r="AU229" s="8"/>
      <c r="AV229" s="57"/>
      <c r="AW229" s="60"/>
      <c r="AX229" s="8"/>
      <c r="AY229" s="14"/>
      <c r="AZ229" s="24"/>
      <c r="BA229" s="25"/>
      <c r="BB229" s="57"/>
      <c r="BC229" s="24"/>
      <c r="BD229" s="25"/>
      <c r="BE229" s="97"/>
      <c r="BF229" s="24"/>
      <c r="BG229" s="25"/>
      <c r="BH229" s="57"/>
      <c r="BI229" s="13" t="s">
        <v>447</v>
      </c>
      <c r="BJ229" s="109" t="s">
        <v>447</v>
      </c>
      <c r="BK229" s="1"/>
      <c r="BL229" s="1"/>
      <c r="BM229" s="1"/>
      <c r="BN229" s="1"/>
      <c r="BO229" s="1"/>
      <c r="CA229" s="29"/>
      <c r="CB229" s="44" t="str">
        <f t="shared" si="35"/>
        <v/>
      </c>
      <c r="CC229" s="45" t="str">
        <f t="shared" si="36"/>
        <v/>
      </c>
      <c r="CD229" s="45" t="str">
        <f t="shared" si="37"/>
        <v/>
      </c>
      <c r="CE229" s="44" t="str">
        <f t="shared" si="38"/>
        <v/>
      </c>
      <c r="CF229" s="45" t="str">
        <f t="shared" si="39"/>
        <v/>
      </c>
      <c r="CG229" s="44" t="e">
        <f>IF(AND(#REF!="",#REF!="",#REF!="",#REF!=""),"",SUM(#REF!,#REF!,#REF!,#REF!,#REF!))</f>
        <v>#REF!</v>
      </c>
      <c r="CH229" s="45" t="str">
        <f t="shared" si="40"/>
        <v/>
      </c>
      <c r="CI229" s="44" t="str">
        <f t="shared" si="41"/>
        <v/>
      </c>
      <c r="CJ229" s="45" t="str">
        <f t="shared" si="42"/>
        <v/>
      </c>
      <c r="CK229" s="44" t="str">
        <f t="shared" si="43"/>
        <v/>
      </c>
      <c r="CL229" s="45" t="str">
        <f t="shared" si="44"/>
        <v/>
      </c>
      <c r="CM229" s="44" t="e">
        <f>IF(AND(#REF!="",#REF!="",#REF!="",#REF!=""),"",SUM(#REF!,#REF!,#REF!,#REF!,#REF!))</f>
        <v>#REF!</v>
      </c>
      <c r="CN229" s="45" t="str">
        <f t="shared" si="45"/>
        <v/>
      </c>
      <c r="CO229" s="38" t="e">
        <f>IF(AND(#REF!="",#REF!="",#REF!="",#REF!=""),"",SUM(#REF!,#REF!,#REF!,#REF!))</f>
        <v>#REF!</v>
      </c>
      <c r="CP229" s="38" t="str">
        <f t="shared" si="34"/>
        <v/>
      </c>
    </row>
    <row r="230" spans="1:94" ht="24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19"/>
      <c r="AC230" s="20"/>
      <c r="AD230" s="20"/>
      <c r="AE230" s="8"/>
      <c r="AF230" s="62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25"/>
      <c r="AU230" s="8"/>
      <c r="AV230" s="57"/>
      <c r="AW230" s="60"/>
      <c r="AX230" s="8"/>
      <c r="AY230" s="14"/>
      <c r="AZ230" s="24"/>
      <c r="BA230" s="25"/>
      <c r="BB230" s="57"/>
      <c r="BC230" s="24"/>
      <c r="BD230" s="25"/>
      <c r="BE230" s="97"/>
      <c r="BF230" s="24"/>
      <c r="BG230" s="25"/>
      <c r="BH230" s="57"/>
      <c r="BI230" s="13" t="s">
        <v>447</v>
      </c>
      <c r="BJ230" s="109" t="s">
        <v>447</v>
      </c>
      <c r="BK230" s="1"/>
      <c r="BL230" s="1"/>
      <c r="BM230" s="1"/>
      <c r="BN230" s="1"/>
      <c r="BO230" s="1"/>
      <c r="CA230" s="29"/>
      <c r="CB230" s="44" t="str">
        <f t="shared" si="35"/>
        <v/>
      </c>
      <c r="CC230" s="45" t="str">
        <f t="shared" si="36"/>
        <v/>
      </c>
      <c r="CD230" s="45" t="str">
        <f t="shared" si="37"/>
        <v/>
      </c>
      <c r="CE230" s="44" t="str">
        <f t="shared" si="38"/>
        <v/>
      </c>
      <c r="CF230" s="45" t="str">
        <f t="shared" si="39"/>
        <v/>
      </c>
      <c r="CG230" s="44" t="e">
        <f>IF(AND(#REF!="",#REF!="",#REF!="",#REF!=""),"",SUM(#REF!,#REF!,#REF!,#REF!,#REF!))</f>
        <v>#REF!</v>
      </c>
      <c r="CH230" s="45" t="str">
        <f t="shared" si="40"/>
        <v/>
      </c>
      <c r="CI230" s="44" t="str">
        <f t="shared" si="41"/>
        <v/>
      </c>
      <c r="CJ230" s="45" t="str">
        <f t="shared" si="42"/>
        <v/>
      </c>
      <c r="CK230" s="44" t="str">
        <f t="shared" si="43"/>
        <v/>
      </c>
      <c r="CL230" s="45" t="str">
        <f t="shared" si="44"/>
        <v/>
      </c>
      <c r="CM230" s="44" t="e">
        <f>IF(AND(#REF!="",#REF!="",#REF!="",#REF!=""),"",SUM(#REF!,#REF!,#REF!,#REF!,#REF!))</f>
        <v>#REF!</v>
      </c>
      <c r="CN230" s="45" t="str">
        <f t="shared" si="45"/>
        <v/>
      </c>
      <c r="CO230" s="38" t="e">
        <f>IF(AND(#REF!="",#REF!="",#REF!="",#REF!=""),"",SUM(#REF!,#REF!,#REF!,#REF!))</f>
        <v>#REF!</v>
      </c>
      <c r="CP230" s="38" t="str">
        <f t="shared" si="34"/>
        <v/>
      </c>
    </row>
    <row r="231" spans="1:94" ht="24" customHeight="1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19"/>
      <c r="AC231" s="20"/>
      <c r="AD231" s="20"/>
      <c r="AE231" s="8"/>
      <c r="AF231" s="62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25"/>
      <c r="AU231" s="8"/>
      <c r="AV231" s="57"/>
      <c r="AW231" s="60"/>
      <c r="AX231" s="8"/>
      <c r="AY231" s="14"/>
      <c r="AZ231" s="24"/>
      <c r="BA231" s="25"/>
      <c r="BB231" s="57"/>
      <c r="BC231" s="24"/>
      <c r="BD231" s="25"/>
      <c r="BE231" s="97"/>
      <c r="BF231" s="24"/>
      <c r="BG231" s="25"/>
      <c r="BH231" s="57"/>
      <c r="BI231" s="13" t="s">
        <v>447</v>
      </c>
      <c r="BJ231" s="109" t="s">
        <v>447</v>
      </c>
      <c r="BK231" s="1"/>
      <c r="BL231" s="1"/>
      <c r="BM231" s="1"/>
      <c r="BN231" s="1"/>
      <c r="BO231" s="1"/>
      <c r="CA231" s="29"/>
      <c r="CB231" s="44" t="str">
        <f t="shared" si="35"/>
        <v/>
      </c>
      <c r="CC231" s="45" t="str">
        <f t="shared" si="36"/>
        <v/>
      </c>
      <c r="CD231" s="45" t="str">
        <f t="shared" si="37"/>
        <v/>
      </c>
      <c r="CE231" s="44" t="str">
        <f t="shared" si="38"/>
        <v/>
      </c>
      <c r="CF231" s="45" t="str">
        <f t="shared" si="39"/>
        <v/>
      </c>
      <c r="CG231" s="44" t="e">
        <f>IF(AND(#REF!="",#REF!="",#REF!="",#REF!=""),"",SUM(#REF!,#REF!,#REF!,#REF!,#REF!))</f>
        <v>#REF!</v>
      </c>
      <c r="CH231" s="45" t="str">
        <f t="shared" si="40"/>
        <v/>
      </c>
      <c r="CI231" s="44" t="str">
        <f t="shared" si="41"/>
        <v/>
      </c>
      <c r="CJ231" s="45" t="str">
        <f t="shared" si="42"/>
        <v/>
      </c>
      <c r="CK231" s="44" t="str">
        <f t="shared" si="43"/>
        <v/>
      </c>
      <c r="CL231" s="45" t="str">
        <f t="shared" si="44"/>
        <v/>
      </c>
      <c r="CM231" s="44" t="e">
        <f>IF(AND(#REF!="",#REF!="",#REF!="",#REF!=""),"",SUM(#REF!,#REF!,#REF!,#REF!,#REF!))</f>
        <v>#REF!</v>
      </c>
      <c r="CN231" s="45" t="str">
        <f t="shared" si="45"/>
        <v/>
      </c>
      <c r="CO231" s="38" t="e">
        <f>IF(AND(#REF!="",#REF!="",#REF!="",#REF!=""),"",SUM(#REF!,#REF!,#REF!,#REF!))</f>
        <v>#REF!</v>
      </c>
      <c r="CP231" s="38" t="str">
        <f t="shared" si="34"/>
        <v/>
      </c>
    </row>
    <row r="232" spans="1:94" ht="24" customHeight="1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19"/>
      <c r="AC232" s="20"/>
      <c r="AD232" s="20"/>
      <c r="AE232" s="8"/>
      <c r="AF232" s="62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25"/>
      <c r="AU232" s="8"/>
      <c r="AV232" s="57"/>
      <c r="AW232" s="60"/>
      <c r="AX232" s="8"/>
      <c r="AY232" s="14"/>
      <c r="AZ232" s="24"/>
      <c r="BA232" s="25"/>
      <c r="BB232" s="57"/>
      <c r="BC232" s="24"/>
      <c r="BD232" s="25"/>
      <c r="BE232" s="97"/>
      <c r="BF232" s="24"/>
      <c r="BG232" s="25"/>
      <c r="BH232" s="57"/>
      <c r="BI232" s="13" t="s">
        <v>447</v>
      </c>
      <c r="BJ232" s="109" t="s">
        <v>447</v>
      </c>
      <c r="BK232" s="1"/>
      <c r="BL232" s="1"/>
      <c r="BM232" s="1"/>
      <c r="BN232" s="1"/>
      <c r="BO232" s="1"/>
      <c r="CA232" s="29"/>
      <c r="CB232" s="44" t="str">
        <f t="shared" si="35"/>
        <v/>
      </c>
      <c r="CC232" s="45" t="str">
        <f t="shared" si="36"/>
        <v/>
      </c>
      <c r="CD232" s="45" t="str">
        <f t="shared" si="37"/>
        <v/>
      </c>
      <c r="CE232" s="44" t="str">
        <f t="shared" si="38"/>
        <v/>
      </c>
      <c r="CF232" s="45" t="str">
        <f t="shared" si="39"/>
        <v/>
      </c>
      <c r="CG232" s="44" t="e">
        <f>IF(AND(#REF!="",#REF!="",#REF!="",#REF!=""),"",SUM(#REF!,#REF!,#REF!,#REF!,#REF!))</f>
        <v>#REF!</v>
      </c>
      <c r="CH232" s="45" t="str">
        <f t="shared" si="40"/>
        <v/>
      </c>
      <c r="CI232" s="44" t="str">
        <f t="shared" si="41"/>
        <v/>
      </c>
      <c r="CJ232" s="45" t="str">
        <f t="shared" si="42"/>
        <v/>
      </c>
      <c r="CK232" s="44" t="str">
        <f t="shared" si="43"/>
        <v/>
      </c>
      <c r="CL232" s="45" t="str">
        <f t="shared" si="44"/>
        <v/>
      </c>
      <c r="CM232" s="44" t="e">
        <f>IF(AND(#REF!="",#REF!="",#REF!="",#REF!=""),"",SUM(#REF!,#REF!,#REF!,#REF!,#REF!))</f>
        <v>#REF!</v>
      </c>
      <c r="CN232" s="45" t="str">
        <f t="shared" si="45"/>
        <v/>
      </c>
      <c r="CO232" s="38" t="e">
        <f>IF(AND(#REF!="",#REF!="",#REF!="",#REF!=""),"",SUM(#REF!,#REF!,#REF!,#REF!))</f>
        <v>#REF!</v>
      </c>
      <c r="CP232" s="38" t="str">
        <f t="shared" si="34"/>
        <v/>
      </c>
    </row>
    <row r="233" spans="1:94" ht="24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19"/>
      <c r="AC233" s="20"/>
      <c r="AD233" s="20"/>
      <c r="AE233" s="8"/>
      <c r="AF233" s="62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25"/>
      <c r="AU233" s="8"/>
      <c r="AV233" s="57"/>
      <c r="AW233" s="60"/>
      <c r="AX233" s="8"/>
      <c r="AY233" s="14"/>
      <c r="AZ233" s="24"/>
      <c r="BA233" s="25"/>
      <c r="BB233" s="57"/>
      <c r="BC233" s="24"/>
      <c r="BD233" s="25"/>
      <c r="BE233" s="97"/>
      <c r="BF233" s="24"/>
      <c r="BG233" s="25"/>
      <c r="BH233" s="57"/>
      <c r="BI233" s="13" t="s">
        <v>447</v>
      </c>
      <c r="BJ233" s="109" t="s">
        <v>447</v>
      </c>
      <c r="BK233" s="1"/>
      <c r="BL233" s="1"/>
      <c r="BM233" s="1"/>
      <c r="BN233" s="1"/>
      <c r="BO233" s="1"/>
      <c r="CA233" s="29"/>
      <c r="CB233" s="44" t="str">
        <f t="shared" si="35"/>
        <v/>
      </c>
      <c r="CC233" s="45" t="str">
        <f t="shared" si="36"/>
        <v/>
      </c>
      <c r="CD233" s="45" t="str">
        <f t="shared" si="37"/>
        <v/>
      </c>
      <c r="CE233" s="44" t="str">
        <f t="shared" si="38"/>
        <v/>
      </c>
      <c r="CF233" s="45" t="str">
        <f t="shared" si="39"/>
        <v/>
      </c>
      <c r="CG233" s="44" t="e">
        <f>IF(AND(#REF!="",#REF!="",#REF!="",#REF!=""),"",SUM(#REF!,#REF!,#REF!,#REF!,#REF!))</f>
        <v>#REF!</v>
      </c>
      <c r="CH233" s="45" t="str">
        <f t="shared" si="40"/>
        <v/>
      </c>
      <c r="CI233" s="44" t="str">
        <f t="shared" si="41"/>
        <v/>
      </c>
      <c r="CJ233" s="45" t="str">
        <f t="shared" si="42"/>
        <v/>
      </c>
      <c r="CK233" s="44" t="str">
        <f t="shared" si="43"/>
        <v/>
      </c>
      <c r="CL233" s="45" t="str">
        <f t="shared" si="44"/>
        <v/>
      </c>
      <c r="CM233" s="44" t="e">
        <f>IF(AND(#REF!="",#REF!="",#REF!="",#REF!=""),"",SUM(#REF!,#REF!,#REF!,#REF!,#REF!))</f>
        <v>#REF!</v>
      </c>
      <c r="CN233" s="45" t="str">
        <f t="shared" si="45"/>
        <v/>
      </c>
      <c r="CO233" s="38" t="e">
        <f>IF(AND(#REF!="",#REF!="",#REF!="",#REF!=""),"",SUM(#REF!,#REF!,#REF!,#REF!))</f>
        <v>#REF!</v>
      </c>
      <c r="CP233" s="38" t="str">
        <f t="shared" si="34"/>
        <v/>
      </c>
    </row>
    <row r="234" spans="1:94" ht="24" customHeight="1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19"/>
      <c r="AC234" s="20"/>
      <c r="AD234" s="20"/>
      <c r="AE234" s="8"/>
      <c r="AF234" s="62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25"/>
      <c r="AU234" s="8"/>
      <c r="AV234" s="57"/>
      <c r="AW234" s="60"/>
      <c r="AX234" s="8"/>
      <c r="AY234" s="14"/>
      <c r="AZ234" s="24"/>
      <c r="BA234" s="25"/>
      <c r="BB234" s="57"/>
      <c r="BC234" s="24"/>
      <c r="BD234" s="25"/>
      <c r="BE234" s="97"/>
      <c r="BF234" s="24"/>
      <c r="BG234" s="25"/>
      <c r="BH234" s="57"/>
      <c r="BI234" s="13" t="s">
        <v>447</v>
      </c>
      <c r="BJ234" s="109" t="s">
        <v>447</v>
      </c>
      <c r="BK234" s="1"/>
      <c r="BL234" s="1"/>
      <c r="BM234" s="1"/>
      <c r="BN234" s="1"/>
      <c r="BO234" s="1"/>
      <c r="CA234" s="29"/>
      <c r="CB234" s="44" t="str">
        <f t="shared" si="35"/>
        <v/>
      </c>
      <c r="CC234" s="45" t="str">
        <f t="shared" si="36"/>
        <v/>
      </c>
      <c r="CD234" s="45" t="str">
        <f t="shared" si="37"/>
        <v/>
      </c>
      <c r="CE234" s="44" t="str">
        <f t="shared" si="38"/>
        <v/>
      </c>
      <c r="CF234" s="45" t="str">
        <f t="shared" si="39"/>
        <v/>
      </c>
      <c r="CG234" s="44" t="e">
        <f>IF(AND(#REF!="",#REF!="",#REF!="",#REF!=""),"",SUM(#REF!,#REF!,#REF!,#REF!,#REF!))</f>
        <v>#REF!</v>
      </c>
      <c r="CH234" s="45" t="str">
        <f t="shared" si="40"/>
        <v/>
      </c>
      <c r="CI234" s="44" t="str">
        <f t="shared" si="41"/>
        <v/>
      </c>
      <c r="CJ234" s="45" t="str">
        <f t="shared" si="42"/>
        <v/>
      </c>
      <c r="CK234" s="44" t="str">
        <f t="shared" si="43"/>
        <v/>
      </c>
      <c r="CL234" s="45" t="str">
        <f t="shared" si="44"/>
        <v/>
      </c>
      <c r="CM234" s="44" t="e">
        <f>IF(AND(#REF!="",#REF!="",#REF!="",#REF!=""),"",SUM(#REF!,#REF!,#REF!,#REF!,#REF!))</f>
        <v>#REF!</v>
      </c>
      <c r="CN234" s="45" t="str">
        <f t="shared" si="45"/>
        <v/>
      </c>
      <c r="CO234" s="38" t="e">
        <f>IF(AND(#REF!="",#REF!="",#REF!="",#REF!=""),"",SUM(#REF!,#REF!,#REF!,#REF!))</f>
        <v>#REF!</v>
      </c>
      <c r="CP234" s="38" t="str">
        <f t="shared" si="34"/>
        <v/>
      </c>
    </row>
    <row r="235" spans="1:94" ht="24" customHeight="1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19"/>
      <c r="AC235" s="20"/>
      <c r="AD235" s="20"/>
      <c r="AE235" s="8"/>
      <c r="AF235" s="62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25"/>
      <c r="AU235" s="8"/>
      <c r="AV235" s="57"/>
      <c r="AW235" s="60"/>
      <c r="AX235" s="8"/>
      <c r="AY235" s="14"/>
      <c r="AZ235" s="24"/>
      <c r="BA235" s="25"/>
      <c r="BB235" s="57"/>
      <c r="BC235" s="24"/>
      <c r="BD235" s="25"/>
      <c r="BE235" s="97"/>
      <c r="BF235" s="24"/>
      <c r="BG235" s="25"/>
      <c r="BH235" s="57"/>
      <c r="BI235" s="13" t="s">
        <v>447</v>
      </c>
      <c r="BJ235" s="109" t="s">
        <v>447</v>
      </c>
      <c r="BK235" s="1"/>
      <c r="BL235" s="1"/>
      <c r="BM235" s="1"/>
      <c r="BN235" s="1"/>
      <c r="BO235" s="1"/>
      <c r="CA235" s="29"/>
      <c r="CB235" s="44" t="str">
        <f t="shared" si="35"/>
        <v/>
      </c>
      <c r="CC235" s="45" t="str">
        <f t="shared" si="36"/>
        <v/>
      </c>
      <c r="CD235" s="45" t="str">
        <f t="shared" si="37"/>
        <v/>
      </c>
      <c r="CE235" s="44" t="str">
        <f t="shared" si="38"/>
        <v/>
      </c>
      <c r="CF235" s="45" t="str">
        <f t="shared" si="39"/>
        <v/>
      </c>
      <c r="CG235" s="44" t="e">
        <f>IF(AND(#REF!="",#REF!="",#REF!="",#REF!=""),"",SUM(#REF!,#REF!,#REF!,#REF!,#REF!))</f>
        <v>#REF!</v>
      </c>
      <c r="CH235" s="45" t="str">
        <f t="shared" si="40"/>
        <v/>
      </c>
      <c r="CI235" s="44" t="str">
        <f t="shared" si="41"/>
        <v/>
      </c>
      <c r="CJ235" s="45" t="str">
        <f t="shared" si="42"/>
        <v/>
      </c>
      <c r="CK235" s="44" t="str">
        <f t="shared" si="43"/>
        <v/>
      </c>
      <c r="CL235" s="45" t="str">
        <f t="shared" si="44"/>
        <v/>
      </c>
      <c r="CM235" s="44" t="e">
        <f>IF(AND(#REF!="",#REF!="",#REF!="",#REF!=""),"",SUM(#REF!,#REF!,#REF!,#REF!,#REF!))</f>
        <v>#REF!</v>
      </c>
      <c r="CN235" s="45" t="str">
        <f t="shared" si="45"/>
        <v/>
      </c>
      <c r="CO235" s="38" t="e">
        <f>IF(AND(#REF!="",#REF!="",#REF!="",#REF!=""),"",SUM(#REF!,#REF!,#REF!,#REF!))</f>
        <v>#REF!</v>
      </c>
      <c r="CP235" s="38" t="str">
        <f t="shared" si="34"/>
        <v/>
      </c>
    </row>
    <row r="236" spans="1:94" ht="24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19"/>
      <c r="AC236" s="20"/>
      <c r="AD236" s="20"/>
      <c r="AE236" s="8"/>
      <c r="AF236" s="62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25"/>
      <c r="AU236" s="8"/>
      <c r="AV236" s="57"/>
      <c r="AW236" s="60"/>
      <c r="AX236" s="8"/>
      <c r="AY236" s="14"/>
      <c r="AZ236" s="24"/>
      <c r="BA236" s="25"/>
      <c r="BB236" s="57"/>
      <c r="BC236" s="24"/>
      <c r="BD236" s="25"/>
      <c r="BE236" s="97"/>
      <c r="BF236" s="24"/>
      <c r="BG236" s="25"/>
      <c r="BH236" s="57"/>
      <c r="BI236" s="13" t="s">
        <v>447</v>
      </c>
      <c r="BJ236" s="109" t="s">
        <v>447</v>
      </c>
      <c r="BK236" s="1"/>
      <c r="BL236" s="1"/>
      <c r="BM236" s="1"/>
      <c r="BN236" s="1"/>
      <c r="BO236" s="1"/>
      <c r="CA236" s="29"/>
      <c r="CB236" s="44" t="str">
        <f t="shared" si="35"/>
        <v/>
      </c>
      <c r="CC236" s="45" t="str">
        <f t="shared" si="36"/>
        <v/>
      </c>
      <c r="CD236" s="45" t="str">
        <f t="shared" si="37"/>
        <v/>
      </c>
      <c r="CE236" s="44" t="str">
        <f t="shared" si="38"/>
        <v/>
      </c>
      <c r="CF236" s="45" t="str">
        <f t="shared" si="39"/>
        <v/>
      </c>
      <c r="CG236" s="44" t="e">
        <f>IF(AND(#REF!="",#REF!="",#REF!="",#REF!=""),"",SUM(#REF!,#REF!,#REF!,#REF!,#REF!))</f>
        <v>#REF!</v>
      </c>
      <c r="CH236" s="45" t="str">
        <f t="shared" si="40"/>
        <v/>
      </c>
      <c r="CI236" s="44" t="str">
        <f t="shared" si="41"/>
        <v/>
      </c>
      <c r="CJ236" s="45" t="str">
        <f t="shared" si="42"/>
        <v/>
      </c>
      <c r="CK236" s="44" t="str">
        <f t="shared" si="43"/>
        <v/>
      </c>
      <c r="CL236" s="45" t="str">
        <f t="shared" si="44"/>
        <v/>
      </c>
      <c r="CM236" s="44" t="e">
        <f>IF(AND(#REF!="",#REF!="",#REF!="",#REF!=""),"",SUM(#REF!,#REF!,#REF!,#REF!,#REF!))</f>
        <v>#REF!</v>
      </c>
      <c r="CN236" s="45" t="str">
        <f t="shared" si="45"/>
        <v/>
      </c>
      <c r="CO236" s="38" t="e">
        <f>IF(AND(#REF!="",#REF!="",#REF!="",#REF!=""),"",SUM(#REF!,#REF!,#REF!,#REF!))</f>
        <v>#REF!</v>
      </c>
      <c r="CP236" s="38" t="str">
        <f t="shared" si="34"/>
        <v/>
      </c>
    </row>
    <row r="237" spans="1:94" ht="24" customHeight="1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19"/>
      <c r="AC237" s="20"/>
      <c r="AD237" s="20"/>
      <c r="AE237" s="8"/>
      <c r="AF237" s="62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25"/>
      <c r="AU237" s="8"/>
      <c r="AV237" s="57"/>
      <c r="AW237" s="60"/>
      <c r="AX237" s="8"/>
      <c r="AY237" s="14"/>
      <c r="AZ237" s="24"/>
      <c r="BA237" s="25"/>
      <c r="BB237" s="57"/>
      <c r="BC237" s="24"/>
      <c r="BD237" s="25"/>
      <c r="BE237" s="97"/>
      <c r="BF237" s="24"/>
      <c r="BG237" s="25"/>
      <c r="BH237" s="57"/>
      <c r="BI237" s="13" t="s">
        <v>447</v>
      </c>
      <c r="BJ237" s="109" t="s">
        <v>447</v>
      </c>
      <c r="BK237" s="1"/>
      <c r="BL237" s="1"/>
      <c r="BM237" s="1"/>
      <c r="BN237" s="1"/>
      <c r="BO237" s="1"/>
      <c r="CA237" s="29"/>
      <c r="CB237" s="44" t="str">
        <f t="shared" si="35"/>
        <v/>
      </c>
      <c r="CC237" s="45" t="str">
        <f t="shared" si="36"/>
        <v/>
      </c>
      <c r="CD237" s="45" t="str">
        <f t="shared" si="37"/>
        <v/>
      </c>
      <c r="CE237" s="44" t="str">
        <f t="shared" si="38"/>
        <v/>
      </c>
      <c r="CF237" s="45" t="str">
        <f t="shared" si="39"/>
        <v/>
      </c>
      <c r="CG237" s="44" t="e">
        <f>IF(AND(#REF!="",#REF!="",#REF!="",#REF!=""),"",SUM(#REF!,#REF!,#REF!,#REF!,#REF!))</f>
        <v>#REF!</v>
      </c>
      <c r="CH237" s="45" t="str">
        <f t="shared" si="40"/>
        <v/>
      </c>
      <c r="CI237" s="44" t="str">
        <f t="shared" si="41"/>
        <v/>
      </c>
      <c r="CJ237" s="45" t="str">
        <f t="shared" si="42"/>
        <v/>
      </c>
      <c r="CK237" s="44" t="str">
        <f t="shared" si="43"/>
        <v/>
      </c>
      <c r="CL237" s="45" t="str">
        <f t="shared" si="44"/>
        <v/>
      </c>
      <c r="CM237" s="44" t="e">
        <f>IF(AND(#REF!="",#REF!="",#REF!="",#REF!=""),"",SUM(#REF!,#REF!,#REF!,#REF!,#REF!))</f>
        <v>#REF!</v>
      </c>
      <c r="CN237" s="45" t="str">
        <f t="shared" si="45"/>
        <v/>
      </c>
      <c r="CO237" s="38" t="e">
        <f>IF(AND(#REF!="",#REF!="",#REF!="",#REF!=""),"",SUM(#REF!,#REF!,#REF!,#REF!))</f>
        <v>#REF!</v>
      </c>
      <c r="CP237" s="38" t="str">
        <f t="shared" si="34"/>
        <v/>
      </c>
    </row>
    <row r="238" spans="1:94" ht="24" customHeight="1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19"/>
      <c r="AC238" s="20"/>
      <c r="AD238" s="20"/>
      <c r="AE238" s="8"/>
      <c r="AF238" s="62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25"/>
      <c r="AU238" s="8"/>
      <c r="AV238" s="57"/>
      <c r="AW238" s="60"/>
      <c r="AX238" s="8"/>
      <c r="AY238" s="14"/>
      <c r="AZ238" s="24"/>
      <c r="BA238" s="25"/>
      <c r="BB238" s="57"/>
      <c r="BC238" s="24"/>
      <c r="BD238" s="25"/>
      <c r="BE238" s="97"/>
      <c r="BF238" s="24"/>
      <c r="BG238" s="25"/>
      <c r="BH238" s="57"/>
      <c r="BI238" s="13" t="s">
        <v>447</v>
      </c>
      <c r="BJ238" s="109" t="s">
        <v>447</v>
      </c>
      <c r="BK238" s="1"/>
      <c r="BL238" s="1"/>
      <c r="BM238" s="1"/>
      <c r="BN238" s="1"/>
      <c r="BO238" s="1"/>
      <c r="CA238" s="29"/>
      <c r="CB238" s="44" t="str">
        <f t="shared" si="35"/>
        <v/>
      </c>
      <c r="CC238" s="45" t="str">
        <f t="shared" si="36"/>
        <v/>
      </c>
      <c r="CD238" s="45" t="str">
        <f t="shared" si="37"/>
        <v/>
      </c>
      <c r="CE238" s="44" t="str">
        <f t="shared" si="38"/>
        <v/>
      </c>
      <c r="CF238" s="45" t="str">
        <f t="shared" si="39"/>
        <v/>
      </c>
      <c r="CG238" s="44" t="e">
        <f>IF(AND(#REF!="",#REF!="",#REF!="",#REF!=""),"",SUM(#REF!,#REF!,#REF!,#REF!,#REF!))</f>
        <v>#REF!</v>
      </c>
      <c r="CH238" s="45" t="str">
        <f t="shared" si="40"/>
        <v/>
      </c>
      <c r="CI238" s="44" t="str">
        <f t="shared" si="41"/>
        <v/>
      </c>
      <c r="CJ238" s="45" t="str">
        <f t="shared" si="42"/>
        <v/>
      </c>
      <c r="CK238" s="44" t="str">
        <f t="shared" si="43"/>
        <v/>
      </c>
      <c r="CL238" s="45" t="str">
        <f t="shared" si="44"/>
        <v/>
      </c>
      <c r="CM238" s="44" t="e">
        <f>IF(AND(#REF!="",#REF!="",#REF!="",#REF!=""),"",SUM(#REF!,#REF!,#REF!,#REF!,#REF!))</f>
        <v>#REF!</v>
      </c>
      <c r="CN238" s="45" t="str">
        <f t="shared" si="45"/>
        <v/>
      </c>
      <c r="CO238" s="38" t="e">
        <f>IF(AND(#REF!="",#REF!="",#REF!="",#REF!=""),"",SUM(#REF!,#REF!,#REF!,#REF!))</f>
        <v>#REF!</v>
      </c>
      <c r="CP238" s="38" t="str">
        <f t="shared" si="34"/>
        <v/>
      </c>
    </row>
    <row r="239" spans="1:94" ht="24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19"/>
      <c r="AC239" s="20"/>
      <c r="AD239" s="20"/>
      <c r="AE239" s="8"/>
      <c r="AF239" s="62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25"/>
      <c r="AU239" s="8"/>
      <c r="AV239" s="57"/>
      <c r="AW239" s="60"/>
      <c r="AX239" s="8"/>
      <c r="AY239" s="14"/>
      <c r="AZ239" s="24"/>
      <c r="BA239" s="25"/>
      <c r="BB239" s="57"/>
      <c r="BC239" s="24"/>
      <c r="BD239" s="25"/>
      <c r="BE239" s="97"/>
      <c r="BF239" s="24"/>
      <c r="BG239" s="25"/>
      <c r="BH239" s="57"/>
      <c r="BI239" s="13" t="s">
        <v>447</v>
      </c>
      <c r="BJ239" s="109" t="s">
        <v>447</v>
      </c>
      <c r="BK239" s="1"/>
      <c r="BL239" s="1"/>
      <c r="BM239" s="1"/>
      <c r="BN239" s="1"/>
      <c r="BO239" s="1"/>
      <c r="CA239" s="29"/>
      <c r="CB239" s="44" t="str">
        <f t="shared" si="35"/>
        <v/>
      </c>
      <c r="CC239" s="45" t="str">
        <f t="shared" si="36"/>
        <v/>
      </c>
      <c r="CD239" s="45" t="str">
        <f t="shared" si="37"/>
        <v/>
      </c>
      <c r="CE239" s="44" t="str">
        <f t="shared" si="38"/>
        <v/>
      </c>
      <c r="CF239" s="45" t="str">
        <f t="shared" si="39"/>
        <v/>
      </c>
      <c r="CG239" s="44" t="e">
        <f>IF(AND(#REF!="",#REF!="",#REF!="",#REF!=""),"",SUM(#REF!,#REF!,#REF!,#REF!,#REF!))</f>
        <v>#REF!</v>
      </c>
      <c r="CH239" s="45" t="str">
        <f t="shared" si="40"/>
        <v/>
      </c>
      <c r="CI239" s="44" t="str">
        <f t="shared" si="41"/>
        <v/>
      </c>
      <c r="CJ239" s="45" t="str">
        <f t="shared" si="42"/>
        <v/>
      </c>
      <c r="CK239" s="44" t="str">
        <f t="shared" si="43"/>
        <v/>
      </c>
      <c r="CL239" s="45" t="str">
        <f t="shared" si="44"/>
        <v/>
      </c>
      <c r="CM239" s="44" t="e">
        <f>IF(AND(#REF!="",#REF!="",#REF!="",#REF!=""),"",SUM(#REF!,#REF!,#REF!,#REF!,#REF!))</f>
        <v>#REF!</v>
      </c>
      <c r="CN239" s="45" t="str">
        <f t="shared" si="45"/>
        <v/>
      </c>
      <c r="CO239" s="38" t="e">
        <f>IF(AND(#REF!="",#REF!="",#REF!="",#REF!=""),"",SUM(#REF!,#REF!,#REF!,#REF!))</f>
        <v>#REF!</v>
      </c>
      <c r="CP239" s="38" t="str">
        <f t="shared" si="34"/>
        <v/>
      </c>
    </row>
    <row r="240" spans="1:94" ht="24" customHeight="1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19"/>
      <c r="AC240" s="20"/>
      <c r="AD240" s="20"/>
      <c r="AE240" s="8"/>
      <c r="AF240" s="62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25"/>
      <c r="AU240" s="8"/>
      <c r="AV240" s="57"/>
      <c r="AW240" s="60"/>
      <c r="AX240" s="8"/>
      <c r="AY240" s="14"/>
      <c r="AZ240" s="24"/>
      <c r="BA240" s="25"/>
      <c r="BB240" s="57"/>
      <c r="BC240" s="24"/>
      <c r="BD240" s="25"/>
      <c r="BE240" s="97"/>
      <c r="BF240" s="24"/>
      <c r="BG240" s="25"/>
      <c r="BH240" s="57"/>
      <c r="BI240" s="13" t="s">
        <v>447</v>
      </c>
      <c r="BJ240" s="109" t="s">
        <v>447</v>
      </c>
      <c r="BK240" s="1"/>
      <c r="BL240" s="1"/>
      <c r="BM240" s="1"/>
      <c r="BN240" s="1"/>
      <c r="BO240" s="1"/>
      <c r="CA240" s="29"/>
      <c r="CB240" s="44" t="str">
        <f t="shared" si="35"/>
        <v/>
      </c>
      <c r="CC240" s="45" t="str">
        <f t="shared" si="36"/>
        <v/>
      </c>
      <c r="CD240" s="45" t="str">
        <f t="shared" si="37"/>
        <v/>
      </c>
      <c r="CE240" s="44" t="str">
        <f t="shared" si="38"/>
        <v/>
      </c>
      <c r="CF240" s="45" t="str">
        <f t="shared" si="39"/>
        <v/>
      </c>
      <c r="CG240" s="44" t="e">
        <f>IF(AND(#REF!="",#REF!="",#REF!="",#REF!=""),"",SUM(#REF!,#REF!,#REF!,#REF!,#REF!))</f>
        <v>#REF!</v>
      </c>
      <c r="CH240" s="45" t="str">
        <f t="shared" si="40"/>
        <v/>
      </c>
      <c r="CI240" s="44" t="str">
        <f t="shared" si="41"/>
        <v/>
      </c>
      <c r="CJ240" s="45" t="str">
        <f t="shared" si="42"/>
        <v/>
      </c>
      <c r="CK240" s="44" t="str">
        <f t="shared" si="43"/>
        <v/>
      </c>
      <c r="CL240" s="45" t="str">
        <f t="shared" si="44"/>
        <v/>
      </c>
      <c r="CM240" s="44" t="e">
        <f>IF(AND(#REF!="",#REF!="",#REF!="",#REF!=""),"",SUM(#REF!,#REF!,#REF!,#REF!,#REF!))</f>
        <v>#REF!</v>
      </c>
      <c r="CN240" s="45" t="str">
        <f t="shared" si="45"/>
        <v/>
      </c>
      <c r="CO240" s="38" t="e">
        <f>IF(AND(#REF!="",#REF!="",#REF!="",#REF!=""),"",SUM(#REF!,#REF!,#REF!,#REF!))</f>
        <v>#REF!</v>
      </c>
      <c r="CP240" s="38" t="str">
        <f t="shared" si="34"/>
        <v/>
      </c>
    </row>
    <row r="241" spans="1:94" ht="24" customHeight="1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19"/>
      <c r="AC241" s="20"/>
      <c r="AD241" s="20"/>
      <c r="AE241" s="8"/>
      <c r="AF241" s="62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25"/>
      <c r="AU241" s="8"/>
      <c r="AV241" s="57"/>
      <c r="AW241" s="60"/>
      <c r="AX241" s="8"/>
      <c r="AY241" s="14"/>
      <c r="AZ241" s="24"/>
      <c r="BA241" s="25"/>
      <c r="BB241" s="57"/>
      <c r="BC241" s="24"/>
      <c r="BD241" s="25"/>
      <c r="BE241" s="97"/>
      <c r="BF241" s="24"/>
      <c r="BG241" s="25"/>
      <c r="BH241" s="57"/>
      <c r="BI241" s="13" t="s">
        <v>447</v>
      </c>
      <c r="BJ241" s="109" t="s">
        <v>447</v>
      </c>
      <c r="BK241" s="1"/>
      <c r="BL241" s="1"/>
      <c r="BM241" s="1"/>
      <c r="BN241" s="1"/>
      <c r="BO241" s="1"/>
      <c r="CA241" s="29"/>
      <c r="CB241" s="44" t="str">
        <f t="shared" si="35"/>
        <v/>
      </c>
      <c r="CC241" s="45" t="str">
        <f t="shared" si="36"/>
        <v/>
      </c>
      <c r="CD241" s="45" t="str">
        <f t="shared" si="37"/>
        <v/>
      </c>
      <c r="CE241" s="44" t="str">
        <f t="shared" si="38"/>
        <v/>
      </c>
      <c r="CF241" s="45" t="str">
        <f t="shared" si="39"/>
        <v/>
      </c>
      <c r="CG241" s="44" t="e">
        <f>IF(AND(#REF!="",#REF!="",#REF!="",#REF!=""),"",SUM(#REF!,#REF!,#REF!,#REF!,#REF!))</f>
        <v>#REF!</v>
      </c>
      <c r="CH241" s="45" t="str">
        <f t="shared" si="40"/>
        <v/>
      </c>
      <c r="CI241" s="44" t="str">
        <f t="shared" si="41"/>
        <v/>
      </c>
      <c r="CJ241" s="45" t="str">
        <f t="shared" si="42"/>
        <v/>
      </c>
      <c r="CK241" s="44" t="str">
        <f t="shared" si="43"/>
        <v/>
      </c>
      <c r="CL241" s="45" t="str">
        <f t="shared" si="44"/>
        <v/>
      </c>
      <c r="CM241" s="44" t="e">
        <f>IF(AND(#REF!="",#REF!="",#REF!="",#REF!=""),"",SUM(#REF!,#REF!,#REF!,#REF!,#REF!))</f>
        <v>#REF!</v>
      </c>
      <c r="CN241" s="45" t="str">
        <f t="shared" si="45"/>
        <v/>
      </c>
      <c r="CO241" s="38" t="e">
        <f>IF(AND(#REF!="",#REF!="",#REF!="",#REF!=""),"",SUM(#REF!,#REF!,#REF!,#REF!))</f>
        <v>#REF!</v>
      </c>
      <c r="CP241" s="38" t="str">
        <f t="shared" si="34"/>
        <v/>
      </c>
    </row>
    <row r="242" spans="1:94" ht="24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19"/>
      <c r="AC242" s="20"/>
      <c r="AD242" s="20"/>
      <c r="AE242" s="8"/>
      <c r="AF242" s="62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25"/>
      <c r="AU242" s="8"/>
      <c r="AV242" s="57"/>
      <c r="AW242" s="60"/>
      <c r="AX242" s="8"/>
      <c r="AY242" s="14"/>
      <c r="AZ242" s="24"/>
      <c r="BA242" s="25"/>
      <c r="BB242" s="57"/>
      <c r="BC242" s="24"/>
      <c r="BD242" s="25"/>
      <c r="BE242" s="97"/>
      <c r="BF242" s="24"/>
      <c r="BG242" s="25"/>
      <c r="BH242" s="57"/>
      <c r="BI242" s="13" t="s">
        <v>447</v>
      </c>
      <c r="BJ242" s="109" t="s">
        <v>447</v>
      </c>
      <c r="BK242" s="1"/>
      <c r="BL242" s="1"/>
      <c r="BM242" s="1"/>
      <c r="BN242" s="1"/>
      <c r="BO242" s="1"/>
      <c r="CA242" s="29"/>
      <c r="CB242" s="44" t="str">
        <f t="shared" si="35"/>
        <v/>
      </c>
      <c r="CC242" s="45" t="str">
        <f t="shared" si="36"/>
        <v/>
      </c>
      <c r="CD242" s="45" t="str">
        <f t="shared" si="37"/>
        <v/>
      </c>
      <c r="CE242" s="44" t="str">
        <f t="shared" si="38"/>
        <v/>
      </c>
      <c r="CF242" s="45" t="str">
        <f t="shared" si="39"/>
        <v/>
      </c>
      <c r="CG242" s="44" t="e">
        <f>IF(AND(#REF!="",#REF!="",#REF!="",#REF!=""),"",SUM(#REF!,#REF!,#REF!,#REF!,#REF!))</f>
        <v>#REF!</v>
      </c>
      <c r="CH242" s="45" t="str">
        <f t="shared" si="40"/>
        <v/>
      </c>
      <c r="CI242" s="44" t="str">
        <f t="shared" si="41"/>
        <v/>
      </c>
      <c r="CJ242" s="45" t="str">
        <f t="shared" si="42"/>
        <v/>
      </c>
      <c r="CK242" s="44" t="str">
        <f t="shared" si="43"/>
        <v/>
      </c>
      <c r="CL242" s="45" t="str">
        <f t="shared" si="44"/>
        <v/>
      </c>
      <c r="CM242" s="44" t="e">
        <f>IF(AND(#REF!="",#REF!="",#REF!="",#REF!=""),"",SUM(#REF!,#REF!,#REF!,#REF!,#REF!))</f>
        <v>#REF!</v>
      </c>
      <c r="CN242" s="45" t="str">
        <f t="shared" si="45"/>
        <v/>
      </c>
      <c r="CO242" s="38" t="e">
        <f>IF(AND(#REF!="",#REF!="",#REF!="",#REF!=""),"",SUM(#REF!,#REF!,#REF!,#REF!))</f>
        <v>#REF!</v>
      </c>
      <c r="CP242" s="38" t="str">
        <f t="shared" si="34"/>
        <v/>
      </c>
    </row>
    <row r="243" spans="1:94" ht="24" customHeight="1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19"/>
      <c r="AC243" s="20"/>
      <c r="AD243" s="20"/>
      <c r="AE243" s="8"/>
      <c r="AF243" s="62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25"/>
      <c r="AU243" s="8"/>
      <c r="AV243" s="57"/>
      <c r="AW243" s="60"/>
      <c r="AX243" s="8"/>
      <c r="AY243" s="14"/>
      <c r="AZ243" s="24"/>
      <c r="BA243" s="25"/>
      <c r="BB243" s="57"/>
      <c r="BC243" s="24"/>
      <c r="BD243" s="25"/>
      <c r="BE243" s="97"/>
      <c r="BF243" s="24"/>
      <c r="BG243" s="25"/>
      <c r="BH243" s="57"/>
      <c r="BI243" s="13" t="s">
        <v>447</v>
      </c>
      <c r="BJ243" s="109" t="s">
        <v>447</v>
      </c>
      <c r="BK243" s="1"/>
      <c r="BL243" s="1"/>
      <c r="BM243" s="1"/>
      <c r="BN243" s="1"/>
      <c r="BO243" s="1"/>
      <c r="CA243" s="29"/>
      <c r="CB243" s="44" t="str">
        <f t="shared" si="35"/>
        <v/>
      </c>
      <c r="CC243" s="45" t="str">
        <f t="shared" si="36"/>
        <v/>
      </c>
      <c r="CD243" s="45" t="str">
        <f t="shared" si="37"/>
        <v/>
      </c>
      <c r="CE243" s="44" t="str">
        <f t="shared" si="38"/>
        <v/>
      </c>
      <c r="CF243" s="45" t="str">
        <f t="shared" si="39"/>
        <v/>
      </c>
      <c r="CG243" s="44" t="e">
        <f>IF(AND(#REF!="",#REF!="",#REF!="",#REF!=""),"",SUM(#REF!,#REF!,#REF!,#REF!,#REF!))</f>
        <v>#REF!</v>
      </c>
      <c r="CH243" s="45" t="str">
        <f t="shared" si="40"/>
        <v/>
      </c>
      <c r="CI243" s="44" t="str">
        <f t="shared" si="41"/>
        <v/>
      </c>
      <c r="CJ243" s="45" t="str">
        <f t="shared" si="42"/>
        <v/>
      </c>
      <c r="CK243" s="44" t="str">
        <f t="shared" si="43"/>
        <v/>
      </c>
      <c r="CL243" s="45" t="str">
        <f t="shared" si="44"/>
        <v/>
      </c>
      <c r="CM243" s="44" t="e">
        <f>IF(AND(#REF!="",#REF!="",#REF!="",#REF!=""),"",SUM(#REF!,#REF!,#REF!,#REF!,#REF!))</f>
        <v>#REF!</v>
      </c>
      <c r="CN243" s="45" t="str">
        <f t="shared" si="45"/>
        <v/>
      </c>
      <c r="CO243" s="38" t="e">
        <f>IF(AND(#REF!="",#REF!="",#REF!="",#REF!=""),"",SUM(#REF!,#REF!,#REF!,#REF!))</f>
        <v>#REF!</v>
      </c>
      <c r="CP243" s="38" t="str">
        <f t="shared" si="34"/>
        <v/>
      </c>
    </row>
    <row r="244" spans="1:94" ht="24" customHeight="1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19"/>
      <c r="AC244" s="20"/>
      <c r="AD244" s="20"/>
      <c r="AE244" s="8"/>
      <c r="AF244" s="62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25"/>
      <c r="AU244" s="8"/>
      <c r="AV244" s="57"/>
      <c r="AW244" s="60"/>
      <c r="AX244" s="8"/>
      <c r="AY244" s="14"/>
      <c r="AZ244" s="24"/>
      <c r="BA244" s="25"/>
      <c r="BB244" s="57"/>
      <c r="BC244" s="24"/>
      <c r="BD244" s="25"/>
      <c r="BE244" s="97"/>
      <c r="BF244" s="24"/>
      <c r="BG244" s="25"/>
      <c r="BH244" s="57"/>
      <c r="BI244" s="13" t="s">
        <v>447</v>
      </c>
      <c r="BJ244" s="109" t="s">
        <v>447</v>
      </c>
      <c r="BK244" s="1"/>
      <c r="BL244" s="1"/>
      <c r="BM244" s="1"/>
      <c r="BN244" s="1"/>
      <c r="BO244" s="1"/>
      <c r="CA244" s="29"/>
      <c r="CB244" s="44" t="str">
        <f t="shared" si="35"/>
        <v/>
      </c>
      <c r="CC244" s="45" t="str">
        <f t="shared" si="36"/>
        <v/>
      </c>
      <c r="CD244" s="45" t="str">
        <f t="shared" si="37"/>
        <v/>
      </c>
      <c r="CE244" s="44" t="str">
        <f t="shared" si="38"/>
        <v/>
      </c>
      <c r="CF244" s="45" t="str">
        <f t="shared" si="39"/>
        <v/>
      </c>
      <c r="CG244" s="44" t="e">
        <f>IF(AND(#REF!="",#REF!="",#REF!="",#REF!=""),"",SUM(#REF!,#REF!,#REF!,#REF!,#REF!))</f>
        <v>#REF!</v>
      </c>
      <c r="CH244" s="45" t="str">
        <f t="shared" si="40"/>
        <v/>
      </c>
      <c r="CI244" s="44" t="str">
        <f t="shared" si="41"/>
        <v/>
      </c>
      <c r="CJ244" s="45" t="str">
        <f t="shared" si="42"/>
        <v/>
      </c>
      <c r="CK244" s="44" t="str">
        <f t="shared" si="43"/>
        <v/>
      </c>
      <c r="CL244" s="45" t="str">
        <f t="shared" si="44"/>
        <v/>
      </c>
      <c r="CM244" s="44" t="e">
        <f>IF(AND(#REF!="",#REF!="",#REF!="",#REF!=""),"",SUM(#REF!,#REF!,#REF!,#REF!,#REF!))</f>
        <v>#REF!</v>
      </c>
      <c r="CN244" s="45" t="str">
        <f t="shared" si="45"/>
        <v/>
      </c>
      <c r="CO244" s="38" t="e">
        <f>IF(AND(#REF!="",#REF!="",#REF!="",#REF!=""),"",SUM(#REF!,#REF!,#REF!,#REF!))</f>
        <v>#REF!</v>
      </c>
      <c r="CP244" s="38" t="str">
        <f t="shared" si="34"/>
        <v/>
      </c>
    </row>
    <row r="245" spans="1:94" ht="24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19"/>
      <c r="AC245" s="20"/>
      <c r="AD245" s="20"/>
      <c r="AE245" s="8"/>
      <c r="AF245" s="62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25"/>
      <c r="AU245" s="8"/>
      <c r="AV245" s="57"/>
      <c r="AW245" s="60"/>
      <c r="AX245" s="8"/>
      <c r="AY245" s="14"/>
      <c r="AZ245" s="24"/>
      <c r="BA245" s="25"/>
      <c r="BB245" s="57"/>
      <c r="BC245" s="24"/>
      <c r="BD245" s="25"/>
      <c r="BE245" s="97"/>
      <c r="BF245" s="24"/>
      <c r="BG245" s="25"/>
      <c r="BH245" s="57"/>
      <c r="BI245" s="13" t="s">
        <v>447</v>
      </c>
      <c r="BJ245" s="109" t="s">
        <v>447</v>
      </c>
      <c r="BK245" s="1"/>
      <c r="BL245" s="1"/>
      <c r="BM245" s="1"/>
      <c r="BN245" s="1"/>
      <c r="BO245" s="1"/>
      <c r="CA245" s="29"/>
      <c r="CB245" s="44" t="str">
        <f t="shared" si="35"/>
        <v/>
      </c>
      <c r="CC245" s="45" t="str">
        <f t="shared" si="36"/>
        <v/>
      </c>
      <c r="CD245" s="45" t="str">
        <f t="shared" si="37"/>
        <v/>
      </c>
      <c r="CE245" s="44" t="str">
        <f t="shared" si="38"/>
        <v/>
      </c>
      <c r="CF245" s="45" t="str">
        <f t="shared" si="39"/>
        <v/>
      </c>
      <c r="CG245" s="44" t="e">
        <f>IF(AND(#REF!="",#REF!="",#REF!="",#REF!=""),"",SUM(#REF!,#REF!,#REF!,#REF!,#REF!))</f>
        <v>#REF!</v>
      </c>
      <c r="CH245" s="45" t="str">
        <f t="shared" si="40"/>
        <v/>
      </c>
      <c r="CI245" s="44" t="str">
        <f t="shared" si="41"/>
        <v/>
      </c>
      <c r="CJ245" s="45" t="str">
        <f t="shared" si="42"/>
        <v/>
      </c>
      <c r="CK245" s="44" t="str">
        <f t="shared" si="43"/>
        <v/>
      </c>
      <c r="CL245" s="45" t="str">
        <f t="shared" si="44"/>
        <v/>
      </c>
      <c r="CM245" s="44" t="e">
        <f>IF(AND(#REF!="",#REF!="",#REF!="",#REF!=""),"",SUM(#REF!,#REF!,#REF!,#REF!,#REF!))</f>
        <v>#REF!</v>
      </c>
      <c r="CN245" s="45" t="str">
        <f t="shared" si="45"/>
        <v/>
      </c>
      <c r="CO245" s="38" t="e">
        <f>IF(AND(#REF!="",#REF!="",#REF!="",#REF!=""),"",SUM(#REF!,#REF!,#REF!,#REF!))</f>
        <v>#REF!</v>
      </c>
      <c r="CP245" s="38" t="str">
        <f t="shared" si="34"/>
        <v/>
      </c>
    </row>
    <row r="246" spans="1:94" ht="24" customHeight="1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19"/>
      <c r="AC246" s="20"/>
      <c r="AD246" s="20"/>
      <c r="AE246" s="8"/>
      <c r="AF246" s="62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25"/>
      <c r="AU246" s="8"/>
      <c r="AV246" s="57"/>
      <c r="AW246" s="60"/>
      <c r="AX246" s="8"/>
      <c r="AY246" s="14"/>
      <c r="AZ246" s="24"/>
      <c r="BA246" s="25"/>
      <c r="BB246" s="57"/>
      <c r="BC246" s="24"/>
      <c r="BD246" s="25"/>
      <c r="BE246" s="97"/>
      <c r="BF246" s="24"/>
      <c r="BG246" s="25"/>
      <c r="BH246" s="57"/>
      <c r="BI246" s="13" t="s">
        <v>447</v>
      </c>
      <c r="BJ246" s="109" t="s">
        <v>447</v>
      </c>
      <c r="BK246" s="1"/>
      <c r="BL246" s="1"/>
      <c r="BM246" s="1"/>
      <c r="BN246" s="1"/>
      <c r="BO246" s="1"/>
      <c r="CA246" s="29"/>
      <c r="CB246" s="44" t="str">
        <f t="shared" si="35"/>
        <v/>
      </c>
      <c r="CC246" s="45" t="str">
        <f t="shared" si="36"/>
        <v/>
      </c>
      <c r="CD246" s="45" t="str">
        <f t="shared" si="37"/>
        <v/>
      </c>
      <c r="CE246" s="44" t="str">
        <f t="shared" si="38"/>
        <v/>
      </c>
      <c r="CF246" s="45" t="str">
        <f t="shared" si="39"/>
        <v/>
      </c>
      <c r="CG246" s="44" t="e">
        <f>IF(AND(#REF!="",#REF!="",#REF!="",#REF!=""),"",SUM(#REF!,#REF!,#REF!,#REF!,#REF!))</f>
        <v>#REF!</v>
      </c>
      <c r="CH246" s="45" t="str">
        <f t="shared" si="40"/>
        <v/>
      </c>
      <c r="CI246" s="44" t="str">
        <f t="shared" si="41"/>
        <v/>
      </c>
      <c r="CJ246" s="45" t="str">
        <f t="shared" si="42"/>
        <v/>
      </c>
      <c r="CK246" s="44" t="str">
        <f t="shared" si="43"/>
        <v/>
      </c>
      <c r="CL246" s="45" t="str">
        <f t="shared" si="44"/>
        <v/>
      </c>
      <c r="CM246" s="44" t="e">
        <f>IF(AND(#REF!="",#REF!="",#REF!="",#REF!=""),"",SUM(#REF!,#REF!,#REF!,#REF!,#REF!))</f>
        <v>#REF!</v>
      </c>
      <c r="CN246" s="45" t="str">
        <f t="shared" si="45"/>
        <v/>
      </c>
      <c r="CO246" s="38" t="e">
        <f>IF(AND(#REF!="",#REF!="",#REF!="",#REF!=""),"",SUM(#REF!,#REF!,#REF!,#REF!))</f>
        <v>#REF!</v>
      </c>
      <c r="CP246" s="38" t="str">
        <f t="shared" si="34"/>
        <v/>
      </c>
    </row>
    <row r="247" spans="1:94" ht="24" customHeight="1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19"/>
      <c r="AC247" s="20"/>
      <c r="AD247" s="20"/>
      <c r="AE247" s="8"/>
      <c r="AF247" s="62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25"/>
      <c r="AU247" s="8"/>
      <c r="AV247" s="57"/>
      <c r="AW247" s="60"/>
      <c r="AX247" s="8"/>
      <c r="AY247" s="14"/>
      <c r="AZ247" s="24"/>
      <c r="BA247" s="25"/>
      <c r="BB247" s="57"/>
      <c r="BC247" s="24"/>
      <c r="BD247" s="25"/>
      <c r="BE247" s="97"/>
      <c r="BF247" s="24"/>
      <c r="BG247" s="25"/>
      <c r="BH247" s="57"/>
      <c r="BI247" s="13" t="s">
        <v>447</v>
      </c>
      <c r="BJ247" s="109" t="s">
        <v>447</v>
      </c>
      <c r="BK247" s="1"/>
      <c r="BL247" s="1"/>
      <c r="BM247" s="1"/>
      <c r="BN247" s="1"/>
      <c r="BO247" s="1"/>
      <c r="CA247" s="29"/>
      <c r="CB247" s="44" t="str">
        <f t="shared" si="35"/>
        <v/>
      </c>
      <c r="CC247" s="45" t="str">
        <f t="shared" si="36"/>
        <v/>
      </c>
      <c r="CD247" s="45" t="str">
        <f t="shared" si="37"/>
        <v/>
      </c>
      <c r="CE247" s="44" t="str">
        <f t="shared" si="38"/>
        <v/>
      </c>
      <c r="CF247" s="45" t="str">
        <f t="shared" si="39"/>
        <v/>
      </c>
      <c r="CG247" s="44" t="e">
        <f>IF(AND(#REF!="",#REF!="",#REF!="",#REF!=""),"",SUM(#REF!,#REF!,#REF!,#REF!,#REF!))</f>
        <v>#REF!</v>
      </c>
      <c r="CH247" s="45" t="str">
        <f t="shared" si="40"/>
        <v/>
      </c>
      <c r="CI247" s="44" t="str">
        <f t="shared" si="41"/>
        <v/>
      </c>
      <c r="CJ247" s="45" t="str">
        <f t="shared" si="42"/>
        <v/>
      </c>
      <c r="CK247" s="44" t="str">
        <f t="shared" si="43"/>
        <v/>
      </c>
      <c r="CL247" s="45" t="str">
        <f t="shared" si="44"/>
        <v/>
      </c>
      <c r="CM247" s="44" t="e">
        <f>IF(AND(#REF!="",#REF!="",#REF!="",#REF!=""),"",SUM(#REF!,#REF!,#REF!,#REF!,#REF!))</f>
        <v>#REF!</v>
      </c>
      <c r="CN247" s="45" t="str">
        <f t="shared" si="45"/>
        <v/>
      </c>
      <c r="CO247" s="38" t="e">
        <f>IF(AND(#REF!="",#REF!="",#REF!="",#REF!=""),"",SUM(#REF!,#REF!,#REF!,#REF!))</f>
        <v>#REF!</v>
      </c>
      <c r="CP247" s="38" t="str">
        <f t="shared" si="34"/>
        <v/>
      </c>
    </row>
    <row r="248" spans="1:94" ht="24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19"/>
      <c r="AC248" s="20"/>
      <c r="AD248" s="20"/>
      <c r="AE248" s="8"/>
      <c r="AF248" s="62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25"/>
      <c r="AU248" s="8"/>
      <c r="AV248" s="57"/>
      <c r="AW248" s="60"/>
      <c r="AX248" s="8"/>
      <c r="AY248" s="14"/>
      <c r="AZ248" s="24"/>
      <c r="BA248" s="25"/>
      <c r="BB248" s="57"/>
      <c r="BC248" s="24"/>
      <c r="BD248" s="25"/>
      <c r="BE248" s="97"/>
      <c r="BF248" s="24"/>
      <c r="BG248" s="25"/>
      <c r="BH248" s="57"/>
      <c r="BI248" s="13" t="s">
        <v>447</v>
      </c>
      <c r="BJ248" s="109" t="s">
        <v>447</v>
      </c>
      <c r="BK248" s="1"/>
      <c r="BL248" s="1"/>
      <c r="BM248" s="1"/>
      <c r="BN248" s="1"/>
      <c r="BO248" s="1"/>
      <c r="CA248" s="29"/>
      <c r="CB248" s="44" t="str">
        <f t="shared" si="35"/>
        <v/>
      </c>
      <c r="CC248" s="45" t="str">
        <f t="shared" si="36"/>
        <v/>
      </c>
      <c r="CD248" s="45" t="str">
        <f t="shared" si="37"/>
        <v/>
      </c>
      <c r="CE248" s="44" t="str">
        <f t="shared" si="38"/>
        <v/>
      </c>
      <c r="CF248" s="45" t="str">
        <f t="shared" si="39"/>
        <v/>
      </c>
      <c r="CG248" s="44" t="e">
        <f>IF(AND(#REF!="",#REF!="",#REF!="",#REF!=""),"",SUM(#REF!,#REF!,#REF!,#REF!,#REF!))</f>
        <v>#REF!</v>
      </c>
      <c r="CH248" s="45" t="str">
        <f t="shared" si="40"/>
        <v/>
      </c>
      <c r="CI248" s="44" t="str">
        <f t="shared" si="41"/>
        <v/>
      </c>
      <c r="CJ248" s="45" t="str">
        <f t="shared" si="42"/>
        <v/>
      </c>
      <c r="CK248" s="44" t="str">
        <f t="shared" si="43"/>
        <v/>
      </c>
      <c r="CL248" s="45" t="str">
        <f t="shared" si="44"/>
        <v/>
      </c>
      <c r="CM248" s="44" t="e">
        <f>IF(AND(#REF!="",#REF!="",#REF!="",#REF!=""),"",SUM(#REF!,#REF!,#REF!,#REF!,#REF!))</f>
        <v>#REF!</v>
      </c>
      <c r="CN248" s="45" t="str">
        <f t="shared" si="45"/>
        <v/>
      </c>
      <c r="CO248" s="38" t="e">
        <f>IF(AND(#REF!="",#REF!="",#REF!="",#REF!=""),"",SUM(#REF!,#REF!,#REF!,#REF!))</f>
        <v>#REF!</v>
      </c>
      <c r="CP248" s="38" t="str">
        <f t="shared" si="34"/>
        <v/>
      </c>
    </row>
    <row r="249" spans="1:94" ht="24" customHeight="1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19"/>
      <c r="AC249" s="20"/>
      <c r="AD249" s="20"/>
      <c r="AE249" s="8"/>
      <c r="AF249" s="62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25"/>
      <c r="AU249" s="8"/>
      <c r="AV249" s="57"/>
      <c r="AW249" s="60"/>
      <c r="AX249" s="8"/>
      <c r="AY249" s="14"/>
      <c r="AZ249" s="24"/>
      <c r="BA249" s="25"/>
      <c r="BB249" s="57"/>
      <c r="BC249" s="24"/>
      <c r="BD249" s="25"/>
      <c r="BE249" s="97"/>
      <c r="BF249" s="24"/>
      <c r="BG249" s="25"/>
      <c r="BH249" s="57"/>
      <c r="BI249" s="13" t="s">
        <v>447</v>
      </c>
      <c r="BJ249" s="109" t="s">
        <v>447</v>
      </c>
      <c r="BK249" s="1"/>
      <c r="BL249" s="1"/>
      <c r="BM249" s="1"/>
      <c r="BN249" s="1"/>
      <c r="BO249" s="1"/>
      <c r="CA249" s="29"/>
      <c r="CB249" s="44" t="str">
        <f t="shared" si="35"/>
        <v/>
      </c>
      <c r="CC249" s="45" t="str">
        <f t="shared" si="36"/>
        <v/>
      </c>
      <c r="CD249" s="45" t="str">
        <f t="shared" si="37"/>
        <v/>
      </c>
      <c r="CE249" s="44" t="str">
        <f t="shared" si="38"/>
        <v/>
      </c>
      <c r="CF249" s="45" t="str">
        <f t="shared" si="39"/>
        <v/>
      </c>
      <c r="CG249" s="44" t="e">
        <f>IF(AND(#REF!="",#REF!="",#REF!="",#REF!=""),"",SUM(#REF!,#REF!,#REF!,#REF!,#REF!))</f>
        <v>#REF!</v>
      </c>
      <c r="CH249" s="45" t="str">
        <f t="shared" si="40"/>
        <v/>
      </c>
      <c r="CI249" s="44" t="str">
        <f t="shared" si="41"/>
        <v/>
      </c>
      <c r="CJ249" s="45" t="str">
        <f t="shared" si="42"/>
        <v/>
      </c>
      <c r="CK249" s="44" t="str">
        <f t="shared" si="43"/>
        <v/>
      </c>
      <c r="CL249" s="45" t="str">
        <f t="shared" si="44"/>
        <v/>
      </c>
      <c r="CM249" s="44" t="e">
        <f>IF(AND(#REF!="",#REF!="",#REF!="",#REF!=""),"",SUM(#REF!,#REF!,#REF!,#REF!,#REF!))</f>
        <v>#REF!</v>
      </c>
      <c r="CN249" s="45" t="str">
        <f t="shared" si="45"/>
        <v/>
      </c>
      <c r="CO249" s="38" t="e">
        <f>IF(AND(#REF!="",#REF!="",#REF!="",#REF!=""),"",SUM(#REF!,#REF!,#REF!,#REF!))</f>
        <v>#REF!</v>
      </c>
      <c r="CP249" s="38" t="str">
        <f t="shared" si="34"/>
        <v/>
      </c>
    </row>
    <row r="250" spans="1:94" ht="24" customHeight="1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19"/>
      <c r="AC250" s="20"/>
      <c r="AD250" s="20"/>
      <c r="AE250" s="8"/>
      <c r="AF250" s="62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25"/>
      <c r="AU250" s="8"/>
      <c r="AV250" s="57"/>
      <c r="AW250" s="60"/>
      <c r="AX250" s="8"/>
      <c r="AY250" s="14"/>
      <c r="AZ250" s="24"/>
      <c r="BA250" s="25"/>
      <c r="BB250" s="57"/>
      <c r="BC250" s="24"/>
      <c r="BD250" s="25"/>
      <c r="BE250" s="97"/>
      <c r="BF250" s="24"/>
      <c r="BG250" s="25"/>
      <c r="BH250" s="57"/>
      <c r="BI250" s="13" t="s">
        <v>447</v>
      </c>
      <c r="BJ250" s="109" t="s">
        <v>447</v>
      </c>
      <c r="BK250" s="1"/>
      <c r="BL250" s="1"/>
      <c r="BM250" s="1"/>
      <c r="BN250" s="1"/>
      <c r="BO250" s="1"/>
      <c r="CA250" s="29"/>
      <c r="CB250" s="44" t="str">
        <f t="shared" si="35"/>
        <v/>
      </c>
      <c r="CC250" s="45" t="str">
        <f t="shared" si="36"/>
        <v/>
      </c>
      <c r="CD250" s="45" t="str">
        <f t="shared" si="37"/>
        <v/>
      </c>
      <c r="CE250" s="44" t="str">
        <f t="shared" si="38"/>
        <v/>
      </c>
      <c r="CF250" s="45" t="str">
        <f t="shared" si="39"/>
        <v/>
      </c>
      <c r="CG250" s="44" t="e">
        <f>IF(AND(#REF!="",#REF!="",#REF!="",#REF!=""),"",SUM(#REF!,#REF!,#REF!,#REF!,#REF!))</f>
        <v>#REF!</v>
      </c>
      <c r="CH250" s="45" t="str">
        <f t="shared" si="40"/>
        <v/>
      </c>
      <c r="CI250" s="44" t="str">
        <f t="shared" si="41"/>
        <v/>
      </c>
      <c r="CJ250" s="45" t="str">
        <f t="shared" si="42"/>
        <v/>
      </c>
      <c r="CK250" s="44" t="str">
        <f t="shared" si="43"/>
        <v/>
      </c>
      <c r="CL250" s="45" t="str">
        <f t="shared" si="44"/>
        <v/>
      </c>
      <c r="CM250" s="44" t="e">
        <f>IF(AND(#REF!="",#REF!="",#REF!="",#REF!=""),"",SUM(#REF!,#REF!,#REF!,#REF!,#REF!))</f>
        <v>#REF!</v>
      </c>
      <c r="CN250" s="45" t="str">
        <f t="shared" si="45"/>
        <v/>
      </c>
      <c r="CO250" s="38" t="e">
        <f>IF(AND(#REF!="",#REF!="",#REF!="",#REF!=""),"",SUM(#REF!,#REF!,#REF!,#REF!))</f>
        <v>#REF!</v>
      </c>
      <c r="CP250" s="38" t="str">
        <f t="shared" si="34"/>
        <v/>
      </c>
    </row>
    <row r="251" spans="1:94" ht="24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19"/>
      <c r="AC251" s="20"/>
      <c r="AD251" s="20"/>
      <c r="AE251" s="8"/>
      <c r="AF251" s="62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25"/>
      <c r="AU251" s="8"/>
      <c r="AV251" s="57"/>
      <c r="AW251" s="60"/>
      <c r="AX251" s="8"/>
      <c r="AY251" s="14"/>
      <c r="AZ251" s="24"/>
      <c r="BA251" s="25"/>
      <c r="BB251" s="57"/>
      <c r="BC251" s="24"/>
      <c r="BD251" s="25"/>
      <c r="BE251" s="97"/>
      <c r="BF251" s="24"/>
      <c r="BG251" s="25"/>
      <c r="BH251" s="57"/>
      <c r="BI251" s="13" t="s">
        <v>447</v>
      </c>
      <c r="BJ251" s="109" t="s">
        <v>447</v>
      </c>
      <c r="BK251" s="1"/>
      <c r="BL251" s="1"/>
      <c r="BM251" s="1"/>
      <c r="BN251" s="1"/>
      <c r="BO251" s="1"/>
      <c r="CA251" s="29"/>
      <c r="CB251" s="44" t="str">
        <f t="shared" si="35"/>
        <v/>
      </c>
      <c r="CC251" s="45" t="str">
        <f t="shared" si="36"/>
        <v/>
      </c>
      <c r="CD251" s="45" t="str">
        <f t="shared" si="37"/>
        <v/>
      </c>
      <c r="CE251" s="44" t="str">
        <f t="shared" si="38"/>
        <v/>
      </c>
      <c r="CF251" s="45" t="str">
        <f t="shared" si="39"/>
        <v/>
      </c>
      <c r="CG251" s="44" t="e">
        <f>IF(AND(#REF!="",#REF!="",#REF!="",#REF!=""),"",SUM(#REF!,#REF!,#REF!,#REF!,#REF!))</f>
        <v>#REF!</v>
      </c>
      <c r="CH251" s="45" t="str">
        <f t="shared" si="40"/>
        <v/>
      </c>
      <c r="CI251" s="44" t="str">
        <f t="shared" si="41"/>
        <v/>
      </c>
      <c r="CJ251" s="45" t="str">
        <f t="shared" si="42"/>
        <v/>
      </c>
      <c r="CK251" s="44" t="str">
        <f t="shared" si="43"/>
        <v/>
      </c>
      <c r="CL251" s="45" t="str">
        <f t="shared" si="44"/>
        <v/>
      </c>
      <c r="CM251" s="44" t="e">
        <f>IF(AND(#REF!="",#REF!="",#REF!="",#REF!=""),"",SUM(#REF!,#REF!,#REF!,#REF!,#REF!))</f>
        <v>#REF!</v>
      </c>
      <c r="CN251" s="45" t="str">
        <f t="shared" si="45"/>
        <v/>
      </c>
      <c r="CO251" s="38" t="e">
        <f>IF(AND(#REF!="",#REF!="",#REF!="",#REF!=""),"",SUM(#REF!,#REF!,#REF!,#REF!))</f>
        <v>#REF!</v>
      </c>
      <c r="CP251" s="38" t="str">
        <f t="shared" si="34"/>
        <v/>
      </c>
    </row>
    <row r="252" spans="1:94" ht="24" customHeight="1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19"/>
      <c r="AC252" s="20"/>
      <c r="AD252" s="20"/>
      <c r="AE252" s="8"/>
      <c r="AF252" s="62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25"/>
      <c r="AU252" s="8"/>
      <c r="AV252" s="57"/>
      <c r="AW252" s="60"/>
      <c r="AX252" s="8"/>
      <c r="AY252" s="14"/>
      <c r="AZ252" s="24"/>
      <c r="BA252" s="25"/>
      <c r="BB252" s="57"/>
      <c r="BC252" s="24"/>
      <c r="BD252" s="25"/>
      <c r="BE252" s="97"/>
      <c r="BF252" s="24"/>
      <c r="BG252" s="25"/>
      <c r="BH252" s="57"/>
      <c r="BI252" s="13" t="s">
        <v>447</v>
      </c>
      <c r="BJ252" s="109" t="s">
        <v>447</v>
      </c>
      <c r="BK252" s="1"/>
      <c r="BL252" s="1"/>
      <c r="BM252" s="1"/>
      <c r="BN252" s="1"/>
      <c r="BO252" s="1"/>
      <c r="CA252" s="29"/>
      <c r="CB252" s="44" t="str">
        <f t="shared" si="35"/>
        <v/>
      </c>
      <c r="CC252" s="45" t="str">
        <f t="shared" si="36"/>
        <v/>
      </c>
      <c r="CD252" s="45" t="str">
        <f t="shared" si="37"/>
        <v/>
      </c>
      <c r="CE252" s="44" t="str">
        <f t="shared" si="38"/>
        <v/>
      </c>
      <c r="CF252" s="45" t="str">
        <f t="shared" si="39"/>
        <v/>
      </c>
      <c r="CG252" s="44" t="e">
        <f>IF(AND(#REF!="",#REF!="",#REF!="",#REF!=""),"",SUM(#REF!,#REF!,#REF!,#REF!,#REF!))</f>
        <v>#REF!</v>
      </c>
      <c r="CH252" s="45" t="str">
        <f t="shared" si="40"/>
        <v/>
      </c>
      <c r="CI252" s="44" t="str">
        <f t="shared" si="41"/>
        <v/>
      </c>
      <c r="CJ252" s="45" t="str">
        <f t="shared" si="42"/>
        <v/>
      </c>
      <c r="CK252" s="44" t="str">
        <f t="shared" si="43"/>
        <v/>
      </c>
      <c r="CL252" s="45" t="str">
        <f t="shared" si="44"/>
        <v/>
      </c>
      <c r="CM252" s="44" t="e">
        <f>IF(AND(#REF!="",#REF!="",#REF!="",#REF!=""),"",SUM(#REF!,#REF!,#REF!,#REF!,#REF!))</f>
        <v>#REF!</v>
      </c>
      <c r="CN252" s="45" t="str">
        <f t="shared" si="45"/>
        <v/>
      </c>
      <c r="CO252" s="38" t="e">
        <f>IF(AND(#REF!="",#REF!="",#REF!="",#REF!=""),"",SUM(#REF!,#REF!,#REF!,#REF!))</f>
        <v>#REF!</v>
      </c>
      <c r="CP252" s="38" t="str">
        <f t="shared" si="34"/>
        <v/>
      </c>
    </row>
    <row r="253" spans="1:94" ht="24" customHeight="1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19"/>
      <c r="AC253" s="20"/>
      <c r="AD253" s="20"/>
      <c r="AE253" s="8"/>
      <c r="AF253" s="62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25"/>
      <c r="AU253" s="8"/>
      <c r="AV253" s="57"/>
      <c r="AW253" s="60"/>
      <c r="AX253" s="8"/>
      <c r="AY253" s="14"/>
      <c r="AZ253" s="24"/>
      <c r="BA253" s="25"/>
      <c r="BB253" s="57"/>
      <c r="BC253" s="24"/>
      <c r="BD253" s="25"/>
      <c r="BE253" s="97"/>
      <c r="BF253" s="24"/>
      <c r="BG253" s="25"/>
      <c r="BH253" s="57"/>
      <c r="BI253" s="13" t="s">
        <v>447</v>
      </c>
      <c r="BJ253" s="109" t="s">
        <v>447</v>
      </c>
      <c r="BK253" s="1"/>
      <c r="BL253" s="1"/>
      <c r="BM253" s="1"/>
      <c r="BN253" s="1"/>
      <c r="BO253" s="1"/>
      <c r="CA253" s="29"/>
      <c r="CB253" s="44" t="str">
        <f t="shared" si="35"/>
        <v/>
      </c>
      <c r="CC253" s="45" t="str">
        <f t="shared" si="36"/>
        <v/>
      </c>
      <c r="CD253" s="45" t="str">
        <f t="shared" si="37"/>
        <v/>
      </c>
      <c r="CE253" s="44" t="str">
        <f t="shared" si="38"/>
        <v/>
      </c>
      <c r="CF253" s="45" t="str">
        <f t="shared" si="39"/>
        <v/>
      </c>
      <c r="CG253" s="44" t="e">
        <f>IF(AND(#REF!="",#REF!="",#REF!="",#REF!=""),"",SUM(#REF!,#REF!,#REF!,#REF!,#REF!))</f>
        <v>#REF!</v>
      </c>
      <c r="CH253" s="45" t="str">
        <f t="shared" si="40"/>
        <v/>
      </c>
      <c r="CI253" s="44" t="str">
        <f t="shared" si="41"/>
        <v/>
      </c>
      <c r="CJ253" s="45" t="str">
        <f t="shared" si="42"/>
        <v/>
      </c>
      <c r="CK253" s="44" t="str">
        <f t="shared" si="43"/>
        <v/>
      </c>
      <c r="CL253" s="45" t="str">
        <f t="shared" si="44"/>
        <v/>
      </c>
      <c r="CM253" s="44" t="e">
        <f>IF(AND(#REF!="",#REF!="",#REF!="",#REF!=""),"",SUM(#REF!,#REF!,#REF!,#REF!,#REF!))</f>
        <v>#REF!</v>
      </c>
      <c r="CN253" s="45" t="str">
        <f t="shared" si="45"/>
        <v/>
      </c>
      <c r="CO253" s="38" t="e">
        <f>IF(AND(#REF!="",#REF!="",#REF!="",#REF!=""),"",SUM(#REF!,#REF!,#REF!,#REF!))</f>
        <v>#REF!</v>
      </c>
      <c r="CP253" s="38" t="str">
        <f t="shared" si="34"/>
        <v/>
      </c>
    </row>
    <row r="254" spans="1:94" ht="24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19"/>
      <c r="AC254" s="20"/>
      <c r="AD254" s="20"/>
      <c r="AE254" s="8"/>
      <c r="AF254" s="62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25"/>
      <c r="AU254" s="8"/>
      <c r="AV254" s="57"/>
      <c r="AW254" s="60"/>
      <c r="AX254" s="8"/>
      <c r="AY254" s="14"/>
      <c r="AZ254" s="24"/>
      <c r="BA254" s="25"/>
      <c r="BB254" s="57"/>
      <c r="BC254" s="24"/>
      <c r="BD254" s="25"/>
      <c r="BE254" s="97"/>
      <c r="BF254" s="24"/>
      <c r="BG254" s="25"/>
      <c r="BH254" s="57"/>
      <c r="BI254" s="13" t="s">
        <v>447</v>
      </c>
      <c r="BJ254" s="109" t="s">
        <v>447</v>
      </c>
      <c r="BK254" s="1"/>
      <c r="BL254" s="1"/>
      <c r="BM254" s="1"/>
      <c r="BN254" s="1"/>
      <c r="BO254" s="1"/>
      <c r="CA254" s="29"/>
      <c r="CB254" s="44" t="str">
        <f t="shared" si="35"/>
        <v/>
      </c>
      <c r="CC254" s="45" t="str">
        <f t="shared" si="36"/>
        <v/>
      </c>
      <c r="CD254" s="45" t="str">
        <f t="shared" si="37"/>
        <v/>
      </c>
      <c r="CE254" s="44" t="str">
        <f t="shared" si="38"/>
        <v/>
      </c>
      <c r="CF254" s="45" t="str">
        <f t="shared" si="39"/>
        <v/>
      </c>
      <c r="CG254" s="44" t="e">
        <f>IF(AND(#REF!="",#REF!="",#REF!="",#REF!=""),"",SUM(#REF!,#REF!,#REF!,#REF!,#REF!))</f>
        <v>#REF!</v>
      </c>
      <c r="CH254" s="45" t="str">
        <f t="shared" si="40"/>
        <v/>
      </c>
      <c r="CI254" s="44" t="str">
        <f t="shared" si="41"/>
        <v/>
      </c>
      <c r="CJ254" s="45" t="str">
        <f t="shared" si="42"/>
        <v/>
      </c>
      <c r="CK254" s="44" t="str">
        <f t="shared" si="43"/>
        <v/>
      </c>
      <c r="CL254" s="45" t="str">
        <f t="shared" si="44"/>
        <v/>
      </c>
      <c r="CM254" s="44" t="e">
        <f>IF(AND(#REF!="",#REF!="",#REF!="",#REF!=""),"",SUM(#REF!,#REF!,#REF!,#REF!,#REF!))</f>
        <v>#REF!</v>
      </c>
      <c r="CN254" s="45" t="str">
        <f t="shared" si="45"/>
        <v/>
      </c>
      <c r="CO254" s="38" t="e">
        <f>IF(AND(#REF!="",#REF!="",#REF!="",#REF!=""),"",SUM(#REF!,#REF!,#REF!,#REF!))</f>
        <v>#REF!</v>
      </c>
      <c r="CP254" s="38" t="str">
        <f t="shared" si="34"/>
        <v/>
      </c>
    </row>
    <row r="255" spans="1:94" ht="24" customHeight="1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19"/>
      <c r="AC255" s="20"/>
      <c r="AD255" s="20"/>
      <c r="AE255" s="8"/>
      <c r="AF255" s="62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25"/>
      <c r="AU255" s="8"/>
      <c r="AV255" s="57"/>
      <c r="AW255" s="60"/>
      <c r="AX255" s="8"/>
      <c r="AY255" s="14"/>
      <c r="AZ255" s="24"/>
      <c r="BA255" s="25"/>
      <c r="BB255" s="57"/>
      <c r="BC255" s="24"/>
      <c r="BD255" s="25"/>
      <c r="BE255" s="97"/>
      <c r="BF255" s="24"/>
      <c r="BG255" s="25"/>
      <c r="BH255" s="57"/>
      <c r="BI255" s="13" t="s">
        <v>447</v>
      </c>
      <c r="BJ255" s="109" t="s">
        <v>447</v>
      </c>
      <c r="BK255" s="1"/>
      <c r="BL255" s="1"/>
      <c r="BM255" s="1"/>
      <c r="BN255" s="1"/>
      <c r="BO255" s="1"/>
      <c r="CA255" s="29"/>
      <c r="CB255" s="44" t="str">
        <f t="shared" si="35"/>
        <v/>
      </c>
      <c r="CC255" s="45" t="str">
        <f t="shared" si="36"/>
        <v/>
      </c>
      <c r="CD255" s="45" t="str">
        <f t="shared" si="37"/>
        <v/>
      </c>
      <c r="CE255" s="44" t="str">
        <f t="shared" si="38"/>
        <v/>
      </c>
      <c r="CF255" s="45" t="str">
        <f t="shared" si="39"/>
        <v/>
      </c>
      <c r="CG255" s="44" t="e">
        <f>IF(AND(#REF!="",#REF!="",#REF!="",#REF!=""),"",SUM(#REF!,#REF!,#REF!,#REF!,#REF!))</f>
        <v>#REF!</v>
      </c>
      <c r="CH255" s="45" t="str">
        <f t="shared" si="40"/>
        <v/>
      </c>
      <c r="CI255" s="44" t="str">
        <f t="shared" si="41"/>
        <v/>
      </c>
      <c r="CJ255" s="45" t="str">
        <f t="shared" si="42"/>
        <v/>
      </c>
      <c r="CK255" s="44" t="str">
        <f t="shared" si="43"/>
        <v/>
      </c>
      <c r="CL255" s="45" t="str">
        <f t="shared" si="44"/>
        <v/>
      </c>
      <c r="CM255" s="44" t="e">
        <f>IF(AND(#REF!="",#REF!="",#REF!="",#REF!=""),"",SUM(#REF!,#REF!,#REF!,#REF!,#REF!))</f>
        <v>#REF!</v>
      </c>
      <c r="CN255" s="45" t="str">
        <f t="shared" si="45"/>
        <v/>
      </c>
      <c r="CO255" s="38" t="e">
        <f>IF(AND(#REF!="",#REF!="",#REF!="",#REF!=""),"",SUM(#REF!,#REF!,#REF!,#REF!))</f>
        <v>#REF!</v>
      </c>
      <c r="CP255" s="38" t="str">
        <f t="shared" ref="CP255:CP318" si="46">IFERROR(IF(CO255="","",IF($CO$5=100,ROUNDUP(CO255*20%,0),IF($CO$5=86,ROUNDUP((CO255/$CO$5)*$CP$5,0),IF($CO$5=66,ROUNDUP((CO255/$CO$5)*$CP$5,0),"")))),"")</f>
        <v/>
      </c>
    </row>
    <row r="256" spans="1:94" ht="24" customHeight="1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19"/>
      <c r="AC256" s="20"/>
      <c r="AD256" s="20"/>
      <c r="AE256" s="8"/>
      <c r="AF256" s="62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25"/>
      <c r="AU256" s="8"/>
      <c r="AV256" s="57"/>
      <c r="AW256" s="60"/>
      <c r="AX256" s="8"/>
      <c r="AY256" s="14"/>
      <c r="AZ256" s="24"/>
      <c r="BA256" s="25"/>
      <c r="BB256" s="57"/>
      <c r="BC256" s="24"/>
      <c r="BD256" s="25"/>
      <c r="BE256" s="97"/>
      <c r="BF256" s="24"/>
      <c r="BG256" s="25"/>
      <c r="BH256" s="57"/>
      <c r="BI256" s="13" t="s">
        <v>447</v>
      </c>
      <c r="BJ256" s="109" t="s">
        <v>447</v>
      </c>
      <c r="BK256" s="1"/>
      <c r="BL256" s="1"/>
      <c r="BM256" s="1"/>
      <c r="BN256" s="1"/>
      <c r="BO256" s="1"/>
      <c r="CA256" s="29"/>
      <c r="CB256" s="44" t="str">
        <f t="shared" si="35"/>
        <v/>
      </c>
      <c r="CC256" s="45" t="str">
        <f t="shared" si="36"/>
        <v/>
      </c>
      <c r="CD256" s="45" t="str">
        <f t="shared" si="37"/>
        <v/>
      </c>
      <c r="CE256" s="44" t="str">
        <f t="shared" si="38"/>
        <v/>
      </c>
      <c r="CF256" s="45" t="str">
        <f t="shared" si="39"/>
        <v/>
      </c>
      <c r="CG256" s="44" t="e">
        <f>IF(AND(#REF!="",#REF!="",#REF!="",#REF!=""),"",SUM(#REF!,#REF!,#REF!,#REF!,#REF!))</f>
        <v>#REF!</v>
      </c>
      <c r="CH256" s="45" t="str">
        <f t="shared" si="40"/>
        <v/>
      </c>
      <c r="CI256" s="44" t="str">
        <f t="shared" si="41"/>
        <v/>
      </c>
      <c r="CJ256" s="45" t="str">
        <f t="shared" si="42"/>
        <v/>
      </c>
      <c r="CK256" s="44" t="str">
        <f t="shared" si="43"/>
        <v/>
      </c>
      <c r="CL256" s="45" t="str">
        <f t="shared" si="44"/>
        <v/>
      </c>
      <c r="CM256" s="44" t="e">
        <f>IF(AND(#REF!="",#REF!="",#REF!="",#REF!=""),"",SUM(#REF!,#REF!,#REF!,#REF!,#REF!))</f>
        <v>#REF!</v>
      </c>
      <c r="CN256" s="45" t="str">
        <f t="shared" si="45"/>
        <v/>
      </c>
      <c r="CO256" s="38" t="e">
        <f>IF(AND(#REF!="",#REF!="",#REF!="",#REF!=""),"",SUM(#REF!,#REF!,#REF!,#REF!))</f>
        <v>#REF!</v>
      </c>
      <c r="CP256" s="38" t="str">
        <f t="shared" si="46"/>
        <v/>
      </c>
    </row>
    <row r="257" spans="1:94" ht="24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19"/>
      <c r="AC257" s="20"/>
      <c r="AD257" s="20"/>
      <c r="AE257" s="8"/>
      <c r="AF257" s="62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25"/>
      <c r="AU257" s="8"/>
      <c r="AV257" s="57"/>
      <c r="AW257" s="60"/>
      <c r="AX257" s="8"/>
      <c r="AY257" s="14"/>
      <c r="AZ257" s="24"/>
      <c r="BA257" s="25"/>
      <c r="BB257" s="57"/>
      <c r="BC257" s="24"/>
      <c r="BD257" s="25"/>
      <c r="BE257" s="97"/>
      <c r="BF257" s="24"/>
      <c r="BG257" s="25"/>
      <c r="BH257" s="57"/>
      <c r="BI257" s="13" t="s">
        <v>447</v>
      </c>
      <c r="BJ257" s="109" t="s">
        <v>447</v>
      </c>
      <c r="BK257" s="1"/>
      <c r="BL257" s="1"/>
      <c r="BM257" s="1"/>
      <c r="BN257" s="1"/>
      <c r="BO257" s="1"/>
      <c r="CA257" s="29"/>
      <c r="CB257" s="44" t="str">
        <f t="shared" si="35"/>
        <v/>
      </c>
      <c r="CC257" s="45" t="str">
        <f t="shared" si="36"/>
        <v/>
      </c>
      <c r="CD257" s="45" t="str">
        <f t="shared" si="37"/>
        <v/>
      </c>
      <c r="CE257" s="44" t="str">
        <f t="shared" si="38"/>
        <v/>
      </c>
      <c r="CF257" s="45" t="str">
        <f t="shared" si="39"/>
        <v/>
      </c>
      <c r="CG257" s="44" t="e">
        <f>IF(AND(#REF!="",#REF!="",#REF!="",#REF!=""),"",SUM(#REF!,#REF!,#REF!,#REF!,#REF!))</f>
        <v>#REF!</v>
      </c>
      <c r="CH257" s="45" t="str">
        <f t="shared" si="40"/>
        <v/>
      </c>
      <c r="CI257" s="44" t="str">
        <f t="shared" si="41"/>
        <v/>
      </c>
      <c r="CJ257" s="45" t="str">
        <f t="shared" si="42"/>
        <v/>
      </c>
      <c r="CK257" s="44" t="str">
        <f t="shared" si="43"/>
        <v/>
      </c>
      <c r="CL257" s="45" t="str">
        <f t="shared" si="44"/>
        <v/>
      </c>
      <c r="CM257" s="44" t="e">
        <f>IF(AND(#REF!="",#REF!="",#REF!="",#REF!=""),"",SUM(#REF!,#REF!,#REF!,#REF!,#REF!))</f>
        <v>#REF!</v>
      </c>
      <c r="CN257" s="45" t="str">
        <f t="shared" si="45"/>
        <v/>
      </c>
      <c r="CO257" s="38" t="e">
        <f>IF(AND(#REF!="",#REF!="",#REF!="",#REF!=""),"",SUM(#REF!,#REF!,#REF!,#REF!))</f>
        <v>#REF!</v>
      </c>
      <c r="CP257" s="38" t="str">
        <f t="shared" si="46"/>
        <v/>
      </c>
    </row>
    <row r="258" spans="1:94" ht="24" customHeight="1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19"/>
      <c r="AC258" s="20"/>
      <c r="AD258" s="20"/>
      <c r="AE258" s="8"/>
      <c r="AF258" s="62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25"/>
      <c r="AU258" s="8"/>
      <c r="AV258" s="57"/>
      <c r="AW258" s="60"/>
      <c r="AX258" s="8"/>
      <c r="AY258" s="14"/>
      <c r="AZ258" s="24"/>
      <c r="BA258" s="25"/>
      <c r="BB258" s="57"/>
      <c r="BC258" s="24"/>
      <c r="BD258" s="25"/>
      <c r="BE258" s="97"/>
      <c r="BF258" s="24"/>
      <c r="BG258" s="25"/>
      <c r="BH258" s="57"/>
      <c r="BI258" s="13" t="s">
        <v>447</v>
      </c>
      <c r="BJ258" s="109" t="s">
        <v>447</v>
      </c>
      <c r="BK258" s="1"/>
      <c r="BL258" s="1"/>
      <c r="BM258" s="1"/>
      <c r="BN258" s="1"/>
      <c r="BO258" s="1"/>
      <c r="CA258" s="29"/>
      <c r="CB258" s="44" t="str">
        <f t="shared" si="35"/>
        <v/>
      </c>
      <c r="CC258" s="45" t="str">
        <f t="shared" si="36"/>
        <v/>
      </c>
      <c r="CD258" s="45" t="str">
        <f t="shared" si="37"/>
        <v/>
      </c>
      <c r="CE258" s="44" t="str">
        <f t="shared" si="38"/>
        <v/>
      </c>
      <c r="CF258" s="45" t="str">
        <f t="shared" si="39"/>
        <v/>
      </c>
      <c r="CG258" s="44" t="e">
        <f>IF(AND(#REF!="",#REF!="",#REF!="",#REF!=""),"",SUM(#REF!,#REF!,#REF!,#REF!,#REF!))</f>
        <v>#REF!</v>
      </c>
      <c r="CH258" s="45" t="str">
        <f t="shared" si="40"/>
        <v/>
      </c>
      <c r="CI258" s="44" t="str">
        <f t="shared" si="41"/>
        <v/>
      </c>
      <c r="CJ258" s="45" t="str">
        <f t="shared" si="42"/>
        <v/>
      </c>
      <c r="CK258" s="44" t="str">
        <f t="shared" si="43"/>
        <v/>
      </c>
      <c r="CL258" s="45" t="str">
        <f t="shared" si="44"/>
        <v/>
      </c>
      <c r="CM258" s="44" t="e">
        <f>IF(AND(#REF!="",#REF!="",#REF!="",#REF!=""),"",SUM(#REF!,#REF!,#REF!,#REF!,#REF!))</f>
        <v>#REF!</v>
      </c>
      <c r="CN258" s="45" t="str">
        <f t="shared" si="45"/>
        <v/>
      </c>
      <c r="CO258" s="38" t="e">
        <f>IF(AND(#REF!="",#REF!="",#REF!="",#REF!=""),"",SUM(#REF!,#REF!,#REF!,#REF!))</f>
        <v>#REF!</v>
      </c>
      <c r="CP258" s="38" t="str">
        <f t="shared" si="46"/>
        <v/>
      </c>
    </row>
    <row r="259" spans="1:94" ht="24" customHeight="1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19"/>
      <c r="AC259" s="20"/>
      <c r="AD259" s="20"/>
      <c r="AE259" s="8"/>
      <c r="AF259" s="62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25"/>
      <c r="AU259" s="8"/>
      <c r="AV259" s="57"/>
      <c r="AW259" s="60"/>
      <c r="AX259" s="8"/>
      <c r="AY259" s="14"/>
      <c r="AZ259" s="24"/>
      <c r="BA259" s="25"/>
      <c r="BB259" s="57"/>
      <c r="BC259" s="24"/>
      <c r="BD259" s="25"/>
      <c r="BE259" s="97"/>
      <c r="BF259" s="24"/>
      <c r="BG259" s="25"/>
      <c r="BH259" s="57"/>
      <c r="BI259" s="13" t="s">
        <v>447</v>
      </c>
      <c r="BJ259" s="109" t="s">
        <v>447</v>
      </c>
      <c r="BK259" s="1"/>
      <c r="BL259" s="1"/>
      <c r="BM259" s="1"/>
      <c r="BN259" s="1"/>
      <c r="BO259" s="1"/>
      <c r="CA259" s="29"/>
      <c r="CB259" s="44" t="str">
        <f t="shared" si="35"/>
        <v/>
      </c>
      <c r="CC259" s="45" t="str">
        <f t="shared" si="36"/>
        <v/>
      </c>
      <c r="CD259" s="45" t="str">
        <f t="shared" si="37"/>
        <v/>
      </c>
      <c r="CE259" s="44" t="str">
        <f t="shared" si="38"/>
        <v/>
      </c>
      <c r="CF259" s="45" t="str">
        <f t="shared" si="39"/>
        <v/>
      </c>
      <c r="CG259" s="44" t="e">
        <f>IF(AND(#REF!="",#REF!="",#REF!="",#REF!=""),"",SUM(#REF!,#REF!,#REF!,#REF!,#REF!))</f>
        <v>#REF!</v>
      </c>
      <c r="CH259" s="45" t="str">
        <f t="shared" si="40"/>
        <v/>
      </c>
      <c r="CI259" s="44" t="str">
        <f t="shared" si="41"/>
        <v/>
      </c>
      <c r="CJ259" s="45" t="str">
        <f t="shared" si="42"/>
        <v/>
      </c>
      <c r="CK259" s="44" t="str">
        <f t="shared" si="43"/>
        <v/>
      </c>
      <c r="CL259" s="45" t="str">
        <f t="shared" si="44"/>
        <v/>
      </c>
      <c r="CM259" s="44" t="e">
        <f>IF(AND(#REF!="",#REF!="",#REF!="",#REF!=""),"",SUM(#REF!,#REF!,#REF!,#REF!,#REF!))</f>
        <v>#REF!</v>
      </c>
      <c r="CN259" s="45" t="str">
        <f t="shared" si="45"/>
        <v/>
      </c>
      <c r="CO259" s="38" t="e">
        <f>IF(AND(#REF!="",#REF!="",#REF!="",#REF!=""),"",SUM(#REF!,#REF!,#REF!,#REF!))</f>
        <v>#REF!</v>
      </c>
      <c r="CP259" s="38" t="str">
        <f t="shared" si="46"/>
        <v/>
      </c>
    </row>
    <row r="260" spans="1:94" ht="24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19"/>
      <c r="AC260" s="20"/>
      <c r="AD260" s="20"/>
      <c r="AE260" s="8"/>
      <c r="AF260" s="62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25"/>
      <c r="AU260" s="8"/>
      <c r="AV260" s="57"/>
      <c r="AW260" s="60"/>
      <c r="AX260" s="8"/>
      <c r="AY260" s="14"/>
      <c r="AZ260" s="24"/>
      <c r="BA260" s="25"/>
      <c r="BB260" s="57"/>
      <c r="BC260" s="24"/>
      <c r="BD260" s="25"/>
      <c r="BE260" s="97"/>
      <c r="BF260" s="24"/>
      <c r="BG260" s="25"/>
      <c r="BH260" s="57"/>
      <c r="BI260" s="13" t="s">
        <v>447</v>
      </c>
      <c r="BJ260" s="109" t="s">
        <v>447</v>
      </c>
      <c r="BK260" s="1"/>
      <c r="BL260" s="1"/>
      <c r="BM260" s="1"/>
      <c r="BN260" s="1"/>
      <c r="BO260" s="1"/>
      <c r="CA260" s="29"/>
      <c r="CB260" s="44" t="str">
        <f t="shared" si="35"/>
        <v/>
      </c>
      <c r="CC260" s="45" t="str">
        <f t="shared" si="36"/>
        <v/>
      </c>
      <c r="CD260" s="45" t="str">
        <f t="shared" si="37"/>
        <v/>
      </c>
      <c r="CE260" s="44" t="str">
        <f t="shared" si="38"/>
        <v/>
      </c>
      <c r="CF260" s="45" t="str">
        <f t="shared" si="39"/>
        <v/>
      </c>
      <c r="CG260" s="44" t="e">
        <f>IF(AND(#REF!="",#REF!="",#REF!="",#REF!=""),"",SUM(#REF!,#REF!,#REF!,#REF!,#REF!))</f>
        <v>#REF!</v>
      </c>
      <c r="CH260" s="45" t="str">
        <f t="shared" si="40"/>
        <v/>
      </c>
      <c r="CI260" s="44" t="str">
        <f t="shared" si="41"/>
        <v/>
      </c>
      <c r="CJ260" s="45" t="str">
        <f t="shared" si="42"/>
        <v/>
      </c>
      <c r="CK260" s="44" t="str">
        <f t="shared" si="43"/>
        <v/>
      </c>
      <c r="CL260" s="45" t="str">
        <f t="shared" si="44"/>
        <v/>
      </c>
      <c r="CM260" s="44" t="e">
        <f>IF(AND(#REF!="",#REF!="",#REF!="",#REF!=""),"",SUM(#REF!,#REF!,#REF!,#REF!,#REF!))</f>
        <v>#REF!</v>
      </c>
      <c r="CN260" s="45" t="str">
        <f t="shared" si="45"/>
        <v/>
      </c>
      <c r="CO260" s="38" t="e">
        <f>IF(AND(#REF!="",#REF!="",#REF!="",#REF!=""),"",SUM(#REF!,#REF!,#REF!,#REF!))</f>
        <v>#REF!</v>
      </c>
      <c r="CP260" s="38" t="str">
        <f t="shared" si="46"/>
        <v/>
      </c>
    </row>
    <row r="261" spans="1:94" ht="24" customHeight="1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19"/>
      <c r="AC261" s="20"/>
      <c r="AD261" s="20"/>
      <c r="AE261" s="8"/>
      <c r="AF261" s="62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25"/>
      <c r="AU261" s="8"/>
      <c r="AV261" s="57"/>
      <c r="AW261" s="60"/>
      <c r="AX261" s="8"/>
      <c r="AY261" s="14"/>
      <c r="AZ261" s="24"/>
      <c r="BA261" s="25"/>
      <c r="BB261" s="57"/>
      <c r="BC261" s="24"/>
      <c r="BD261" s="25"/>
      <c r="BE261" s="97"/>
      <c r="BF261" s="24"/>
      <c r="BG261" s="25"/>
      <c r="BH261" s="57"/>
      <c r="BI261" s="13" t="s">
        <v>447</v>
      </c>
      <c r="BJ261" s="109" t="s">
        <v>447</v>
      </c>
      <c r="BK261" s="1"/>
      <c r="BL261" s="1"/>
      <c r="BM261" s="1"/>
      <c r="BN261" s="1"/>
      <c r="BO261" s="1"/>
      <c r="CA261" s="29"/>
      <c r="CB261" s="44" t="str">
        <f t="shared" si="35"/>
        <v/>
      </c>
      <c r="CC261" s="45" t="str">
        <f t="shared" si="36"/>
        <v/>
      </c>
      <c r="CD261" s="45" t="str">
        <f t="shared" si="37"/>
        <v/>
      </c>
      <c r="CE261" s="44" t="str">
        <f t="shared" si="38"/>
        <v/>
      </c>
      <c r="CF261" s="45" t="str">
        <f t="shared" si="39"/>
        <v/>
      </c>
      <c r="CG261" s="44" t="e">
        <f>IF(AND(#REF!="",#REF!="",#REF!="",#REF!=""),"",SUM(#REF!,#REF!,#REF!,#REF!,#REF!))</f>
        <v>#REF!</v>
      </c>
      <c r="CH261" s="45" t="str">
        <f t="shared" si="40"/>
        <v/>
      </c>
      <c r="CI261" s="44" t="str">
        <f t="shared" si="41"/>
        <v/>
      </c>
      <c r="CJ261" s="45" t="str">
        <f t="shared" si="42"/>
        <v/>
      </c>
      <c r="CK261" s="44" t="str">
        <f t="shared" si="43"/>
        <v/>
      </c>
      <c r="CL261" s="45" t="str">
        <f t="shared" si="44"/>
        <v/>
      </c>
      <c r="CM261" s="44" t="e">
        <f>IF(AND(#REF!="",#REF!="",#REF!="",#REF!=""),"",SUM(#REF!,#REF!,#REF!,#REF!,#REF!))</f>
        <v>#REF!</v>
      </c>
      <c r="CN261" s="45" t="str">
        <f t="shared" si="45"/>
        <v/>
      </c>
      <c r="CO261" s="38" t="e">
        <f>IF(AND(#REF!="",#REF!="",#REF!="",#REF!=""),"",SUM(#REF!,#REF!,#REF!,#REF!))</f>
        <v>#REF!</v>
      </c>
      <c r="CP261" s="38" t="str">
        <f t="shared" si="46"/>
        <v/>
      </c>
    </row>
    <row r="262" spans="1:94" ht="24" customHeight="1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19"/>
      <c r="AC262" s="20"/>
      <c r="AD262" s="20"/>
      <c r="AE262" s="8"/>
      <c r="AF262" s="62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25"/>
      <c r="AU262" s="8"/>
      <c r="AV262" s="57"/>
      <c r="AW262" s="60"/>
      <c r="AX262" s="8"/>
      <c r="AY262" s="14"/>
      <c r="AZ262" s="24"/>
      <c r="BA262" s="25"/>
      <c r="BB262" s="57"/>
      <c r="BC262" s="24"/>
      <c r="BD262" s="25"/>
      <c r="BE262" s="97"/>
      <c r="BF262" s="24"/>
      <c r="BG262" s="25"/>
      <c r="BH262" s="57"/>
      <c r="BI262" s="13" t="s">
        <v>447</v>
      </c>
      <c r="BJ262" s="109" t="s">
        <v>447</v>
      </c>
      <c r="BK262" s="1"/>
      <c r="BL262" s="1"/>
      <c r="BM262" s="1"/>
      <c r="BN262" s="1"/>
      <c r="BO262" s="1"/>
      <c r="CA262" s="29"/>
      <c r="CB262" s="44" t="str">
        <f t="shared" si="35"/>
        <v/>
      </c>
      <c r="CC262" s="45" t="str">
        <f t="shared" si="36"/>
        <v/>
      </c>
      <c r="CD262" s="45" t="str">
        <f t="shared" si="37"/>
        <v/>
      </c>
      <c r="CE262" s="44" t="str">
        <f t="shared" si="38"/>
        <v/>
      </c>
      <c r="CF262" s="45" t="str">
        <f t="shared" si="39"/>
        <v/>
      </c>
      <c r="CG262" s="44" t="e">
        <f>IF(AND(#REF!="",#REF!="",#REF!="",#REF!=""),"",SUM(#REF!,#REF!,#REF!,#REF!,#REF!))</f>
        <v>#REF!</v>
      </c>
      <c r="CH262" s="45" t="str">
        <f t="shared" si="40"/>
        <v/>
      </c>
      <c r="CI262" s="44" t="str">
        <f t="shared" si="41"/>
        <v/>
      </c>
      <c r="CJ262" s="45" t="str">
        <f t="shared" si="42"/>
        <v/>
      </c>
      <c r="CK262" s="44" t="str">
        <f t="shared" si="43"/>
        <v/>
      </c>
      <c r="CL262" s="45" t="str">
        <f t="shared" si="44"/>
        <v/>
      </c>
      <c r="CM262" s="44" t="e">
        <f>IF(AND(#REF!="",#REF!="",#REF!="",#REF!=""),"",SUM(#REF!,#REF!,#REF!,#REF!,#REF!))</f>
        <v>#REF!</v>
      </c>
      <c r="CN262" s="45" t="str">
        <f t="shared" si="45"/>
        <v/>
      </c>
      <c r="CO262" s="38" t="e">
        <f>IF(AND(#REF!="",#REF!="",#REF!="",#REF!=""),"",SUM(#REF!,#REF!,#REF!,#REF!))</f>
        <v>#REF!</v>
      </c>
      <c r="CP262" s="38" t="str">
        <f t="shared" si="46"/>
        <v/>
      </c>
    </row>
    <row r="263" spans="1:94" ht="24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19"/>
      <c r="AC263" s="20"/>
      <c r="AD263" s="20"/>
      <c r="AE263" s="8"/>
      <c r="AF263" s="62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25"/>
      <c r="AU263" s="8"/>
      <c r="AV263" s="57"/>
      <c r="AW263" s="60"/>
      <c r="AX263" s="8"/>
      <c r="AY263" s="14"/>
      <c r="AZ263" s="24"/>
      <c r="BA263" s="25"/>
      <c r="BB263" s="57"/>
      <c r="BC263" s="24"/>
      <c r="BD263" s="25"/>
      <c r="BE263" s="97"/>
      <c r="BF263" s="24"/>
      <c r="BG263" s="25"/>
      <c r="BH263" s="57"/>
      <c r="BI263" s="13" t="s">
        <v>447</v>
      </c>
      <c r="BJ263" s="109" t="s">
        <v>447</v>
      </c>
      <c r="BK263" s="1"/>
      <c r="BL263" s="1"/>
      <c r="BM263" s="1"/>
      <c r="BN263" s="1"/>
      <c r="BO263" s="1"/>
      <c r="CA263" s="29"/>
      <c r="CB263" s="44" t="str">
        <f t="shared" si="35"/>
        <v/>
      </c>
      <c r="CC263" s="45" t="str">
        <f t="shared" si="36"/>
        <v/>
      </c>
      <c r="CD263" s="45" t="str">
        <f t="shared" si="37"/>
        <v/>
      </c>
      <c r="CE263" s="44" t="str">
        <f t="shared" si="38"/>
        <v/>
      </c>
      <c r="CF263" s="45" t="str">
        <f t="shared" si="39"/>
        <v/>
      </c>
      <c r="CG263" s="44" t="e">
        <f>IF(AND(#REF!="",#REF!="",#REF!="",#REF!=""),"",SUM(#REF!,#REF!,#REF!,#REF!,#REF!))</f>
        <v>#REF!</v>
      </c>
      <c r="CH263" s="45" t="str">
        <f t="shared" si="40"/>
        <v/>
      </c>
      <c r="CI263" s="44" t="str">
        <f t="shared" si="41"/>
        <v/>
      </c>
      <c r="CJ263" s="45" t="str">
        <f t="shared" si="42"/>
        <v/>
      </c>
      <c r="CK263" s="44" t="str">
        <f t="shared" si="43"/>
        <v/>
      </c>
      <c r="CL263" s="45" t="str">
        <f t="shared" si="44"/>
        <v/>
      </c>
      <c r="CM263" s="44" t="e">
        <f>IF(AND(#REF!="",#REF!="",#REF!="",#REF!=""),"",SUM(#REF!,#REF!,#REF!,#REF!,#REF!))</f>
        <v>#REF!</v>
      </c>
      <c r="CN263" s="45" t="str">
        <f t="shared" si="45"/>
        <v/>
      </c>
      <c r="CO263" s="38" t="e">
        <f>IF(AND(#REF!="",#REF!="",#REF!="",#REF!=""),"",SUM(#REF!,#REF!,#REF!,#REF!))</f>
        <v>#REF!</v>
      </c>
      <c r="CP263" s="38" t="str">
        <f t="shared" si="46"/>
        <v/>
      </c>
    </row>
    <row r="264" spans="1:94" ht="24" customHeight="1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19"/>
      <c r="AC264" s="20"/>
      <c r="AD264" s="20"/>
      <c r="AE264" s="8"/>
      <c r="AF264" s="62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25"/>
      <c r="AU264" s="8"/>
      <c r="AV264" s="57"/>
      <c r="AW264" s="60"/>
      <c r="AX264" s="8"/>
      <c r="AY264" s="14"/>
      <c r="AZ264" s="24"/>
      <c r="BA264" s="25"/>
      <c r="BB264" s="57"/>
      <c r="BC264" s="24"/>
      <c r="BD264" s="25"/>
      <c r="BE264" s="97"/>
      <c r="BF264" s="24"/>
      <c r="BG264" s="25"/>
      <c r="BH264" s="57"/>
      <c r="BI264" s="13" t="s">
        <v>447</v>
      </c>
      <c r="BJ264" s="109" t="s">
        <v>447</v>
      </c>
      <c r="BK264" s="1"/>
      <c r="BL264" s="1"/>
      <c r="BM264" s="1"/>
      <c r="BN264" s="1"/>
      <c r="BO264" s="1"/>
      <c r="CA264" s="29"/>
      <c r="CB264" s="44" t="str">
        <f t="shared" ref="CB264:CB327" si="47">IF(I264="","",I264)</f>
        <v/>
      </c>
      <c r="CC264" s="45" t="str">
        <f t="shared" ref="CC264:CC327" si="48">IF(AND(L264="",M264="",N264="",P264=""),"",SUM(L264,M264,N264,O264,P264))</f>
        <v/>
      </c>
      <c r="CD264" s="45" t="str">
        <f t="shared" ref="CD264:CD327" si="49">IFERROR(IF(CC264="","",ROUNDUP(CC264*20%,0)),"")</f>
        <v/>
      </c>
      <c r="CE264" s="44" t="str">
        <f t="shared" ref="CE264:CE327" si="50">IF(AND(T264="",U264="",V264="",X264=""),"",SUM(T264,U264,V264,W264,X264))</f>
        <v/>
      </c>
      <c r="CF264" s="45" t="str">
        <f t="shared" ref="CF264:CF327" si="51">IFERROR(IF(CE264="","",ROUNDUP(CE264*20%,0)),"")</f>
        <v/>
      </c>
      <c r="CG264" s="44" t="e">
        <f>IF(AND(#REF!="",#REF!="",#REF!="",#REF!=""),"",SUM(#REF!,#REF!,#REF!,#REF!,#REF!))</f>
        <v>#REF!</v>
      </c>
      <c r="CH264" s="45" t="str">
        <f t="shared" ref="CH264:CH327" si="52">IFERROR(IF(CG264="","",ROUNDUP(CG264*20%,0)),"")</f>
        <v/>
      </c>
      <c r="CI264" s="44" t="str">
        <f t="shared" ref="CI264:CI327" si="53">IF(AND(AJ264="",AK264="",AL264="",AN264=""),"",SUM(AJ264,AK264,AL264,AM264,AN264))</f>
        <v/>
      </c>
      <c r="CJ264" s="45" t="str">
        <f t="shared" ref="CJ264:CJ327" si="54">IFERROR(IF(CI264="","",ROUNDUP(CI264*20%,0)),"")</f>
        <v/>
      </c>
      <c r="CK264" s="44" t="str">
        <f t="shared" ref="CK264:CK327" si="55">IF(AND(AR264="",AS264="",AT264="",AV264=""),"",SUM(AR264,AS264,AT264,AU264,AV264))</f>
        <v/>
      </c>
      <c r="CL264" s="45" t="str">
        <f t="shared" ref="CL264:CL327" si="56">IFERROR(IF(CK264="","",ROUNDUP(CK264*20%,0)),"")</f>
        <v/>
      </c>
      <c r="CM264" s="44" t="e">
        <f>IF(AND(#REF!="",#REF!="",#REF!="",#REF!=""),"",SUM(#REF!,#REF!,#REF!,#REF!,#REF!))</f>
        <v>#REF!</v>
      </c>
      <c r="CN264" s="45" t="str">
        <f t="shared" ref="CN264:CN327" si="57">IFERROR(IF(CM264="","",ROUNDUP(CM264*20%,0)),"")</f>
        <v/>
      </c>
      <c r="CO264" s="38" t="e">
        <f>IF(AND(#REF!="",#REF!="",#REF!="",#REF!=""),"",SUM(#REF!,#REF!,#REF!,#REF!))</f>
        <v>#REF!</v>
      </c>
      <c r="CP264" s="38" t="str">
        <f t="shared" si="46"/>
        <v/>
      </c>
    </row>
    <row r="265" spans="1:94" ht="24" customHeight="1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19"/>
      <c r="AC265" s="20"/>
      <c r="AD265" s="20"/>
      <c r="AE265" s="8"/>
      <c r="AF265" s="62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25"/>
      <c r="AU265" s="8"/>
      <c r="AV265" s="57"/>
      <c r="AW265" s="60"/>
      <c r="AX265" s="8"/>
      <c r="AY265" s="14"/>
      <c r="AZ265" s="24"/>
      <c r="BA265" s="25"/>
      <c r="BB265" s="57"/>
      <c r="BC265" s="24"/>
      <c r="BD265" s="25"/>
      <c r="BE265" s="97"/>
      <c r="BF265" s="24"/>
      <c r="BG265" s="25"/>
      <c r="BH265" s="57"/>
      <c r="BI265" s="13" t="s">
        <v>447</v>
      </c>
      <c r="BJ265" s="109" t="s">
        <v>447</v>
      </c>
      <c r="BK265" s="1"/>
      <c r="BL265" s="1"/>
      <c r="BM265" s="1"/>
      <c r="BN265" s="1"/>
      <c r="BO265" s="1"/>
      <c r="CA265" s="29"/>
      <c r="CB265" s="44" t="str">
        <f t="shared" si="47"/>
        <v/>
      </c>
      <c r="CC265" s="45" t="str">
        <f t="shared" si="48"/>
        <v/>
      </c>
      <c r="CD265" s="45" t="str">
        <f t="shared" si="49"/>
        <v/>
      </c>
      <c r="CE265" s="44" t="str">
        <f t="shared" si="50"/>
        <v/>
      </c>
      <c r="CF265" s="45" t="str">
        <f t="shared" si="51"/>
        <v/>
      </c>
      <c r="CG265" s="44" t="e">
        <f>IF(AND(#REF!="",#REF!="",#REF!="",#REF!=""),"",SUM(#REF!,#REF!,#REF!,#REF!,#REF!))</f>
        <v>#REF!</v>
      </c>
      <c r="CH265" s="45" t="str">
        <f t="shared" si="52"/>
        <v/>
      </c>
      <c r="CI265" s="44" t="str">
        <f t="shared" si="53"/>
        <v/>
      </c>
      <c r="CJ265" s="45" t="str">
        <f t="shared" si="54"/>
        <v/>
      </c>
      <c r="CK265" s="44" t="str">
        <f t="shared" si="55"/>
        <v/>
      </c>
      <c r="CL265" s="45" t="str">
        <f t="shared" si="56"/>
        <v/>
      </c>
      <c r="CM265" s="44" t="e">
        <f>IF(AND(#REF!="",#REF!="",#REF!="",#REF!=""),"",SUM(#REF!,#REF!,#REF!,#REF!,#REF!))</f>
        <v>#REF!</v>
      </c>
      <c r="CN265" s="45" t="str">
        <f t="shared" si="57"/>
        <v/>
      </c>
      <c r="CO265" s="38" t="e">
        <f>IF(AND(#REF!="",#REF!="",#REF!="",#REF!=""),"",SUM(#REF!,#REF!,#REF!,#REF!))</f>
        <v>#REF!</v>
      </c>
      <c r="CP265" s="38" t="str">
        <f t="shared" si="46"/>
        <v/>
      </c>
    </row>
    <row r="266" spans="1:94" ht="24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19"/>
      <c r="AC266" s="20"/>
      <c r="AD266" s="20"/>
      <c r="AE266" s="8"/>
      <c r="AF266" s="62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25"/>
      <c r="AU266" s="8"/>
      <c r="AV266" s="57"/>
      <c r="AW266" s="60"/>
      <c r="AX266" s="8"/>
      <c r="AY266" s="14"/>
      <c r="AZ266" s="24"/>
      <c r="BA266" s="25"/>
      <c r="BB266" s="57"/>
      <c r="BC266" s="24"/>
      <c r="BD266" s="25"/>
      <c r="BE266" s="97"/>
      <c r="BF266" s="24"/>
      <c r="BG266" s="25"/>
      <c r="BH266" s="57"/>
      <c r="BI266" s="13" t="s">
        <v>447</v>
      </c>
      <c r="BJ266" s="109" t="s">
        <v>447</v>
      </c>
      <c r="BK266" s="1"/>
      <c r="BL266" s="1"/>
      <c r="BM266" s="1"/>
      <c r="BN266" s="1"/>
      <c r="BO266" s="1"/>
      <c r="CA266" s="29"/>
      <c r="CB266" s="44" t="str">
        <f t="shared" si="47"/>
        <v/>
      </c>
      <c r="CC266" s="45" t="str">
        <f t="shared" si="48"/>
        <v/>
      </c>
      <c r="CD266" s="45" t="str">
        <f t="shared" si="49"/>
        <v/>
      </c>
      <c r="CE266" s="44" t="str">
        <f t="shared" si="50"/>
        <v/>
      </c>
      <c r="CF266" s="45" t="str">
        <f t="shared" si="51"/>
        <v/>
      </c>
      <c r="CG266" s="44" t="e">
        <f>IF(AND(#REF!="",#REF!="",#REF!="",#REF!=""),"",SUM(#REF!,#REF!,#REF!,#REF!,#REF!))</f>
        <v>#REF!</v>
      </c>
      <c r="CH266" s="45" t="str">
        <f t="shared" si="52"/>
        <v/>
      </c>
      <c r="CI266" s="44" t="str">
        <f t="shared" si="53"/>
        <v/>
      </c>
      <c r="CJ266" s="45" t="str">
        <f t="shared" si="54"/>
        <v/>
      </c>
      <c r="CK266" s="44" t="str">
        <f t="shared" si="55"/>
        <v/>
      </c>
      <c r="CL266" s="45" t="str">
        <f t="shared" si="56"/>
        <v/>
      </c>
      <c r="CM266" s="44" t="e">
        <f>IF(AND(#REF!="",#REF!="",#REF!="",#REF!=""),"",SUM(#REF!,#REF!,#REF!,#REF!,#REF!))</f>
        <v>#REF!</v>
      </c>
      <c r="CN266" s="45" t="str">
        <f t="shared" si="57"/>
        <v/>
      </c>
      <c r="CO266" s="38" t="e">
        <f>IF(AND(#REF!="",#REF!="",#REF!="",#REF!=""),"",SUM(#REF!,#REF!,#REF!,#REF!))</f>
        <v>#REF!</v>
      </c>
      <c r="CP266" s="38" t="str">
        <f t="shared" si="46"/>
        <v/>
      </c>
    </row>
    <row r="267" spans="1:94" ht="24" customHeight="1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19"/>
      <c r="AC267" s="20"/>
      <c r="AD267" s="20"/>
      <c r="AE267" s="8"/>
      <c r="AF267" s="62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25"/>
      <c r="AU267" s="8"/>
      <c r="AV267" s="57"/>
      <c r="AW267" s="60"/>
      <c r="AX267" s="8"/>
      <c r="AY267" s="14"/>
      <c r="AZ267" s="24"/>
      <c r="BA267" s="25"/>
      <c r="BB267" s="57"/>
      <c r="BC267" s="24"/>
      <c r="BD267" s="25"/>
      <c r="BE267" s="97"/>
      <c r="BF267" s="24"/>
      <c r="BG267" s="25"/>
      <c r="BH267" s="57"/>
      <c r="BI267" s="13" t="s">
        <v>447</v>
      </c>
      <c r="BJ267" s="109" t="s">
        <v>447</v>
      </c>
      <c r="BK267" s="1"/>
      <c r="BL267" s="1"/>
      <c r="BM267" s="1"/>
      <c r="BN267" s="1"/>
      <c r="BO267" s="1"/>
      <c r="CA267" s="29"/>
      <c r="CB267" s="44" t="str">
        <f t="shared" si="47"/>
        <v/>
      </c>
      <c r="CC267" s="45" t="str">
        <f t="shared" si="48"/>
        <v/>
      </c>
      <c r="CD267" s="45" t="str">
        <f t="shared" si="49"/>
        <v/>
      </c>
      <c r="CE267" s="44" t="str">
        <f t="shared" si="50"/>
        <v/>
      </c>
      <c r="CF267" s="45" t="str">
        <f t="shared" si="51"/>
        <v/>
      </c>
      <c r="CG267" s="44" t="e">
        <f>IF(AND(#REF!="",#REF!="",#REF!="",#REF!=""),"",SUM(#REF!,#REF!,#REF!,#REF!,#REF!))</f>
        <v>#REF!</v>
      </c>
      <c r="CH267" s="45" t="str">
        <f t="shared" si="52"/>
        <v/>
      </c>
      <c r="CI267" s="44" t="str">
        <f t="shared" si="53"/>
        <v/>
      </c>
      <c r="CJ267" s="45" t="str">
        <f t="shared" si="54"/>
        <v/>
      </c>
      <c r="CK267" s="44" t="str">
        <f t="shared" si="55"/>
        <v/>
      </c>
      <c r="CL267" s="45" t="str">
        <f t="shared" si="56"/>
        <v/>
      </c>
      <c r="CM267" s="44" t="e">
        <f>IF(AND(#REF!="",#REF!="",#REF!="",#REF!=""),"",SUM(#REF!,#REF!,#REF!,#REF!,#REF!))</f>
        <v>#REF!</v>
      </c>
      <c r="CN267" s="45" t="str">
        <f t="shared" si="57"/>
        <v/>
      </c>
      <c r="CO267" s="38" t="e">
        <f>IF(AND(#REF!="",#REF!="",#REF!="",#REF!=""),"",SUM(#REF!,#REF!,#REF!,#REF!))</f>
        <v>#REF!</v>
      </c>
      <c r="CP267" s="38" t="str">
        <f t="shared" si="46"/>
        <v/>
      </c>
    </row>
    <row r="268" spans="1:94" ht="24" customHeight="1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19"/>
      <c r="AC268" s="20"/>
      <c r="AD268" s="20"/>
      <c r="AE268" s="8"/>
      <c r="AF268" s="62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25"/>
      <c r="AU268" s="8"/>
      <c r="AV268" s="57"/>
      <c r="AW268" s="60"/>
      <c r="AX268" s="8"/>
      <c r="AY268" s="14"/>
      <c r="AZ268" s="24"/>
      <c r="BA268" s="25"/>
      <c r="BB268" s="57"/>
      <c r="BC268" s="24"/>
      <c r="BD268" s="25"/>
      <c r="BE268" s="97"/>
      <c r="BF268" s="24"/>
      <c r="BG268" s="25"/>
      <c r="BH268" s="57"/>
      <c r="BI268" s="13" t="s">
        <v>447</v>
      </c>
      <c r="BJ268" s="109" t="s">
        <v>447</v>
      </c>
      <c r="BK268" s="1"/>
      <c r="BL268" s="1"/>
      <c r="BM268" s="1"/>
      <c r="BN268" s="1"/>
      <c r="BO268" s="1"/>
      <c r="CA268" s="29"/>
      <c r="CB268" s="44" t="str">
        <f t="shared" si="47"/>
        <v/>
      </c>
      <c r="CC268" s="45" t="str">
        <f t="shared" si="48"/>
        <v/>
      </c>
      <c r="CD268" s="45" t="str">
        <f t="shared" si="49"/>
        <v/>
      </c>
      <c r="CE268" s="44" t="str">
        <f t="shared" si="50"/>
        <v/>
      </c>
      <c r="CF268" s="45" t="str">
        <f t="shared" si="51"/>
        <v/>
      </c>
      <c r="CG268" s="44" t="e">
        <f>IF(AND(#REF!="",#REF!="",#REF!="",#REF!=""),"",SUM(#REF!,#REF!,#REF!,#REF!,#REF!))</f>
        <v>#REF!</v>
      </c>
      <c r="CH268" s="45" t="str">
        <f t="shared" si="52"/>
        <v/>
      </c>
      <c r="CI268" s="44" t="str">
        <f t="shared" si="53"/>
        <v/>
      </c>
      <c r="CJ268" s="45" t="str">
        <f t="shared" si="54"/>
        <v/>
      </c>
      <c r="CK268" s="44" t="str">
        <f t="shared" si="55"/>
        <v/>
      </c>
      <c r="CL268" s="45" t="str">
        <f t="shared" si="56"/>
        <v/>
      </c>
      <c r="CM268" s="44" t="e">
        <f>IF(AND(#REF!="",#REF!="",#REF!="",#REF!=""),"",SUM(#REF!,#REF!,#REF!,#REF!,#REF!))</f>
        <v>#REF!</v>
      </c>
      <c r="CN268" s="45" t="str">
        <f t="shared" si="57"/>
        <v/>
      </c>
      <c r="CO268" s="38" t="e">
        <f>IF(AND(#REF!="",#REF!="",#REF!="",#REF!=""),"",SUM(#REF!,#REF!,#REF!,#REF!))</f>
        <v>#REF!</v>
      </c>
      <c r="CP268" s="38" t="str">
        <f t="shared" si="46"/>
        <v/>
      </c>
    </row>
    <row r="269" spans="1:94" ht="24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19"/>
      <c r="AC269" s="20"/>
      <c r="AD269" s="20"/>
      <c r="AE269" s="8"/>
      <c r="AF269" s="62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25"/>
      <c r="AU269" s="8"/>
      <c r="AV269" s="57"/>
      <c r="AW269" s="60"/>
      <c r="AX269" s="8"/>
      <c r="AY269" s="14"/>
      <c r="AZ269" s="24"/>
      <c r="BA269" s="25"/>
      <c r="BB269" s="57"/>
      <c r="BC269" s="24"/>
      <c r="BD269" s="25"/>
      <c r="BE269" s="97"/>
      <c r="BF269" s="24"/>
      <c r="BG269" s="25"/>
      <c r="BH269" s="57"/>
      <c r="BI269" s="13" t="s">
        <v>447</v>
      </c>
      <c r="BJ269" s="109" t="s">
        <v>447</v>
      </c>
      <c r="BK269" s="1"/>
      <c r="BL269" s="1"/>
      <c r="BM269" s="1"/>
      <c r="BN269" s="1"/>
      <c r="BO269" s="1"/>
      <c r="CA269" s="29"/>
      <c r="CB269" s="44" t="str">
        <f t="shared" si="47"/>
        <v/>
      </c>
      <c r="CC269" s="45" t="str">
        <f t="shared" si="48"/>
        <v/>
      </c>
      <c r="CD269" s="45" t="str">
        <f t="shared" si="49"/>
        <v/>
      </c>
      <c r="CE269" s="44" t="str">
        <f t="shared" si="50"/>
        <v/>
      </c>
      <c r="CF269" s="45" t="str">
        <f t="shared" si="51"/>
        <v/>
      </c>
      <c r="CG269" s="44" t="e">
        <f>IF(AND(#REF!="",#REF!="",#REF!="",#REF!=""),"",SUM(#REF!,#REF!,#REF!,#REF!,#REF!))</f>
        <v>#REF!</v>
      </c>
      <c r="CH269" s="45" t="str">
        <f t="shared" si="52"/>
        <v/>
      </c>
      <c r="CI269" s="44" t="str">
        <f t="shared" si="53"/>
        <v/>
      </c>
      <c r="CJ269" s="45" t="str">
        <f t="shared" si="54"/>
        <v/>
      </c>
      <c r="CK269" s="44" t="str">
        <f t="shared" si="55"/>
        <v/>
      </c>
      <c r="CL269" s="45" t="str">
        <f t="shared" si="56"/>
        <v/>
      </c>
      <c r="CM269" s="44" t="e">
        <f>IF(AND(#REF!="",#REF!="",#REF!="",#REF!=""),"",SUM(#REF!,#REF!,#REF!,#REF!,#REF!))</f>
        <v>#REF!</v>
      </c>
      <c r="CN269" s="45" t="str">
        <f t="shared" si="57"/>
        <v/>
      </c>
      <c r="CO269" s="38" t="e">
        <f>IF(AND(#REF!="",#REF!="",#REF!="",#REF!=""),"",SUM(#REF!,#REF!,#REF!,#REF!))</f>
        <v>#REF!</v>
      </c>
      <c r="CP269" s="38" t="str">
        <f t="shared" si="46"/>
        <v/>
      </c>
    </row>
    <row r="270" spans="1:94" ht="24" customHeight="1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19"/>
      <c r="AC270" s="20"/>
      <c r="AD270" s="20"/>
      <c r="AE270" s="8"/>
      <c r="AF270" s="62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25"/>
      <c r="AU270" s="8"/>
      <c r="AV270" s="57"/>
      <c r="AW270" s="60"/>
      <c r="AX270" s="8"/>
      <c r="AY270" s="14"/>
      <c r="AZ270" s="24"/>
      <c r="BA270" s="25"/>
      <c r="BB270" s="57"/>
      <c r="BC270" s="24"/>
      <c r="BD270" s="25"/>
      <c r="BE270" s="97"/>
      <c r="BF270" s="24"/>
      <c r="BG270" s="25"/>
      <c r="BH270" s="57"/>
      <c r="BI270" s="13" t="s">
        <v>447</v>
      </c>
      <c r="BJ270" s="109" t="s">
        <v>447</v>
      </c>
      <c r="BK270" s="1"/>
      <c r="BL270" s="1"/>
      <c r="BM270" s="1"/>
      <c r="BN270" s="1"/>
      <c r="BO270" s="1"/>
      <c r="CA270" s="29"/>
      <c r="CB270" s="44" t="str">
        <f t="shared" si="47"/>
        <v/>
      </c>
      <c r="CC270" s="45" t="str">
        <f t="shared" si="48"/>
        <v/>
      </c>
      <c r="CD270" s="45" t="str">
        <f t="shared" si="49"/>
        <v/>
      </c>
      <c r="CE270" s="44" t="str">
        <f t="shared" si="50"/>
        <v/>
      </c>
      <c r="CF270" s="45" t="str">
        <f t="shared" si="51"/>
        <v/>
      </c>
      <c r="CG270" s="44" t="e">
        <f>IF(AND(#REF!="",#REF!="",#REF!="",#REF!=""),"",SUM(#REF!,#REF!,#REF!,#REF!,#REF!))</f>
        <v>#REF!</v>
      </c>
      <c r="CH270" s="45" t="str">
        <f t="shared" si="52"/>
        <v/>
      </c>
      <c r="CI270" s="44" t="str">
        <f t="shared" si="53"/>
        <v/>
      </c>
      <c r="CJ270" s="45" t="str">
        <f t="shared" si="54"/>
        <v/>
      </c>
      <c r="CK270" s="44" t="str">
        <f t="shared" si="55"/>
        <v/>
      </c>
      <c r="CL270" s="45" t="str">
        <f t="shared" si="56"/>
        <v/>
      </c>
      <c r="CM270" s="44" t="e">
        <f>IF(AND(#REF!="",#REF!="",#REF!="",#REF!=""),"",SUM(#REF!,#REF!,#REF!,#REF!,#REF!))</f>
        <v>#REF!</v>
      </c>
      <c r="CN270" s="45" t="str">
        <f t="shared" si="57"/>
        <v/>
      </c>
      <c r="CO270" s="38" t="e">
        <f>IF(AND(#REF!="",#REF!="",#REF!="",#REF!=""),"",SUM(#REF!,#REF!,#REF!,#REF!))</f>
        <v>#REF!</v>
      </c>
      <c r="CP270" s="38" t="str">
        <f t="shared" si="46"/>
        <v/>
      </c>
    </row>
    <row r="271" spans="1:94" ht="24" customHeight="1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19"/>
      <c r="AC271" s="20"/>
      <c r="AD271" s="20"/>
      <c r="AE271" s="8"/>
      <c r="AF271" s="62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25"/>
      <c r="AU271" s="8"/>
      <c r="AV271" s="57"/>
      <c r="AW271" s="60"/>
      <c r="AX271" s="8"/>
      <c r="AY271" s="14"/>
      <c r="AZ271" s="24"/>
      <c r="BA271" s="25"/>
      <c r="BB271" s="57"/>
      <c r="BC271" s="24"/>
      <c r="BD271" s="25"/>
      <c r="BE271" s="97"/>
      <c r="BF271" s="24"/>
      <c r="BG271" s="25"/>
      <c r="BH271" s="57"/>
      <c r="BI271" s="13" t="s">
        <v>447</v>
      </c>
      <c r="BJ271" s="109" t="s">
        <v>447</v>
      </c>
      <c r="BK271" s="1"/>
      <c r="BL271" s="1"/>
      <c r="BM271" s="1"/>
      <c r="BN271" s="1"/>
      <c r="BO271" s="1"/>
      <c r="CA271" s="29"/>
      <c r="CB271" s="44" t="str">
        <f t="shared" si="47"/>
        <v/>
      </c>
      <c r="CC271" s="45" t="str">
        <f t="shared" si="48"/>
        <v/>
      </c>
      <c r="CD271" s="45" t="str">
        <f t="shared" si="49"/>
        <v/>
      </c>
      <c r="CE271" s="44" t="str">
        <f t="shared" si="50"/>
        <v/>
      </c>
      <c r="CF271" s="45" t="str">
        <f t="shared" si="51"/>
        <v/>
      </c>
      <c r="CG271" s="44" t="e">
        <f>IF(AND(#REF!="",#REF!="",#REF!="",#REF!=""),"",SUM(#REF!,#REF!,#REF!,#REF!,#REF!))</f>
        <v>#REF!</v>
      </c>
      <c r="CH271" s="45" t="str">
        <f t="shared" si="52"/>
        <v/>
      </c>
      <c r="CI271" s="44" t="str">
        <f t="shared" si="53"/>
        <v/>
      </c>
      <c r="CJ271" s="45" t="str">
        <f t="shared" si="54"/>
        <v/>
      </c>
      <c r="CK271" s="44" t="str">
        <f t="shared" si="55"/>
        <v/>
      </c>
      <c r="CL271" s="45" t="str">
        <f t="shared" si="56"/>
        <v/>
      </c>
      <c r="CM271" s="44" t="e">
        <f>IF(AND(#REF!="",#REF!="",#REF!="",#REF!=""),"",SUM(#REF!,#REF!,#REF!,#REF!,#REF!))</f>
        <v>#REF!</v>
      </c>
      <c r="CN271" s="45" t="str">
        <f t="shared" si="57"/>
        <v/>
      </c>
      <c r="CO271" s="38" t="e">
        <f>IF(AND(#REF!="",#REF!="",#REF!="",#REF!=""),"",SUM(#REF!,#REF!,#REF!,#REF!))</f>
        <v>#REF!</v>
      </c>
      <c r="CP271" s="38" t="str">
        <f t="shared" si="46"/>
        <v/>
      </c>
    </row>
    <row r="272" spans="1:94" ht="24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19"/>
      <c r="AC272" s="20"/>
      <c r="AD272" s="20"/>
      <c r="AE272" s="8"/>
      <c r="AF272" s="62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25"/>
      <c r="AU272" s="8"/>
      <c r="AV272" s="57"/>
      <c r="AW272" s="60"/>
      <c r="AX272" s="8"/>
      <c r="AY272" s="14"/>
      <c r="AZ272" s="24"/>
      <c r="BA272" s="25"/>
      <c r="BB272" s="57"/>
      <c r="BC272" s="24"/>
      <c r="BD272" s="25"/>
      <c r="BE272" s="97"/>
      <c r="BF272" s="24"/>
      <c r="BG272" s="25"/>
      <c r="BH272" s="57"/>
      <c r="BI272" s="13" t="s">
        <v>447</v>
      </c>
      <c r="BJ272" s="109" t="s">
        <v>447</v>
      </c>
      <c r="BK272" s="1"/>
      <c r="BL272" s="1"/>
      <c r="BM272" s="1"/>
      <c r="BN272" s="1"/>
      <c r="BO272" s="1"/>
      <c r="CA272" s="29"/>
      <c r="CB272" s="44" t="str">
        <f t="shared" si="47"/>
        <v/>
      </c>
      <c r="CC272" s="45" t="str">
        <f t="shared" si="48"/>
        <v/>
      </c>
      <c r="CD272" s="45" t="str">
        <f t="shared" si="49"/>
        <v/>
      </c>
      <c r="CE272" s="44" t="str">
        <f t="shared" si="50"/>
        <v/>
      </c>
      <c r="CF272" s="45" t="str">
        <f t="shared" si="51"/>
        <v/>
      </c>
      <c r="CG272" s="44" t="e">
        <f>IF(AND(#REF!="",#REF!="",#REF!="",#REF!=""),"",SUM(#REF!,#REF!,#REF!,#REF!,#REF!))</f>
        <v>#REF!</v>
      </c>
      <c r="CH272" s="45" t="str">
        <f t="shared" si="52"/>
        <v/>
      </c>
      <c r="CI272" s="44" t="str">
        <f t="shared" si="53"/>
        <v/>
      </c>
      <c r="CJ272" s="45" t="str">
        <f t="shared" si="54"/>
        <v/>
      </c>
      <c r="CK272" s="44" t="str">
        <f t="shared" si="55"/>
        <v/>
      </c>
      <c r="CL272" s="45" t="str">
        <f t="shared" si="56"/>
        <v/>
      </c>
      <c r="CM272" s="44" t="e">
        <f>IF(AND(#REF!="",#REF!="",#REF!="",#REF!=""),"",SUM(#REF!,#REF!,#REF!,#REF!,#REF!))</f>
        <v>#REF!</v>
      </c>
      <c r="CN272" s="45" t="str">
        <f t="shared" si="57"/>
        <v/>
      </c>
      <c r="CO272" s="38" t="e">
        <f>IF(AND(#REF!="",#REF!="",#REF!="",#REF!=""),"",SUM(#REF!,#REF!,#REF!,#REF!))</f>
        <v>#REF!</v>
      </c>
      <c r="CP272" s="38" t="str">
        <f t="shared" si="46"/>
        <v/>
      </c>
    </row>
    <row r="273" spans="1:94" ht="24" customHeight="1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19"/>
      <c r="AC273" s="20"/>
      <c r="AD273" s="20"/>
      <c r="AE273" s="8"/>
      <c r="AF273" s="62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25"/>
      <c r="AU273" s="8"/>
      <c r="AV273" s="57"/>
      <c r="AW273" s="60"/>
      <c r="AX273" s="8"/>
      <c r="AY273" s="14"/>
      <c r="AZ273" s="24"/>
      <c r="BA273" s="25"/>
      <c r="BB273" s="57"/>
      <c r="BC273" s="24"/>
      <c r="BD273" s="25"/>
      <c r="BE273" s="97"/>
      <c r="BF273" s="24"/>
      <c r="BG273" s="25"/>
      <c r="BH273" s="57"/>
      <c r="BI273" s="13" t="s">
        <v>447</v>
      </c>
      <c r="BJ273" s="109" t="s">
        <v>447</v>
      </c>
      <c r="BK273" s="1"/>
      <c r="BL273" s="1"/>
      <c r="BM273" s="1"/>
      <c r="BN273" s="1"/>
      <c r="BO273" s="1"/>
      <c r="CA273" s="29"/>
      <c r="CB273" s="44" t="str">
        <f t="shared" si="47"/>
        <v/>
      </c>
      <c r="CC273" s="45" t="str">
        <f t="shared" si="48"/>
        <v/>
      </c>
      <c r="CD273" s="45" t="str">
        <f t="shared" si="49"/>
        <v/>
      </c>
      <c r="CE273" s="44" t="str">
        <f t="shared" si="50"/>
        <v/>
      </c>
      <c r="CF273" s="45" t="str">
        <f t="shared" si="51"/>
        <v/>
      </c>
      <c r="CG273" s="44" t="e">
        <f>IF(AND(#REF!="",#REF!="",#REF!="",#REF!=""),"",SUM(#REF!,#REF!,#REF!,#REF!,#REF!))</f>
        <v>#REF!</v>
      </c>
      <c r="CH273" s="45" t="str">
        <f t="shared" si="52"/>
        <v/>
      </c>
      <c r="CI273" s="44" t="str">
        <f t="shared" si="53"/>
        <v/>
      </c>
      <c r="CJ273" s="45" t="str">
        <f t="shared" si="54"/>
        <v/>
      </c>
      <c r="CK273" s="44" t="str">
        <f t="shared" si="55"/>
        <v/>
      </c>
      <c r="CL273" s="45" t="str">
        <f t="shared" si="56"/>
        <v/>
      </c>
      <c r="CM273" s="44" t="e">
        <f>IF(AND(#REF!="",#REF!="",#REF!="",#REF!=""),"",SUM(#REF!,#REF!,#REF!,#REF!,#REF!))</f>
        <v>#REF!</v>
      </c>
      <c r="CN273" s="45" t="str">
        <f t="shared" si="57"/>
        <v/>
      </c>
      <c r="CO273" s="38" t="e">
        <f>IF(AND(#REF!="",#REF!="",#REF!="",#REF!=""),"",SUM(#REF!,#REF!,#REF!,#REF!))</f>
        <v>#REF!</v>
      </c>
      <c r="CP273" s="38" t="str">
        <f t="shared" si="46"/>
        <v/>
      </c>
    </row>
    <row r="274" spans="1:94" ht="24" customHeight="1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19"/>
      <c r="AC274" s="20"/>
      <c r="AD274" s="20"/>
      <c r="AE274" s="8"/>
      <c r="AF274" s="62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25"/>
      <c r="AU274" s="8"/>
      <c r="AV274" s="57"/>
      <c r="AW274" s="60"/>
      <c r="AX274" s="8"/>
      <c r="AY274" s="14"/>
      <c r="AZ274" s="24"/>
      <c r="BA274" s="25"/>
      <c r="BB274" s="57"/>
      <c r="BC274" s="24"/>
      <c r="BD274" s="25"/>
      <c r="BE274" s="97"/>
      <c r="BF274" s="24"/>
      <c r="BG274" s="25"/>
      <c r="BH274" s="57"/>
      <c r="BI274" s="13" t="s">
        <v>447</v>
      </c>
      <c r="BJ274" s="109" t="s">
        <v>447</v>
      </c>
      <c r="BK274" s="1"/>
      <c r="BL274" s="1"/>
      <c r="BM274" s="1"/>
      <c r="BN274" s="1"/>
      <c r="BO274" s="1"/>
      <c r="CA274" s="29"/>
      <c r="CB274" s="44" t="str">
        <f t="shared" si="47"/>
        <v/>
      </c>
      <c r="CC274" s="45" t="str">
        <f t="shared" si="48"/>
        <v/>
      </c>
      <c r="CD274" s="45" t="str">
        <f t="shared" si="49"/>
        <v/>
      </c>
      <c r="CE274" s="44" t="str">
        <f t="shared" si="50"/>
        <v/>
      </c>
      <c r="CF274" s="45" t="str">
        <f t="shared" si="51"/>
        <v/>
      </c>
      <c r="CG274" s="44" t="e">
        <f>IF(AND(#REF!="",#REF!="",#REF!="",#REF!=""),"",SUM(#REF!,#REF!,#REF!,#REF!,#REF!))</f>
        <v>#REF!</v>
      </c>
      <c r="CH274" s="45" t="str">
        <f t="shared" si="52"/>
        <v/>
      </c>
      <c r="CI274" s="44" t="str">
        <f t="shared" si="53"/>
        <v/>
      </c>
      <c r="CJ274" s="45" t="str">
        <f t="shared" si="54"/>
        <v/>
      </c>
      <c r="CK274" s="44" t="str">
        <f t="shared" si="55"/>
        <v/>
      </c>
      <c r="CL274" s="45" t="str">
        <f t="shared" si="56"/>
        <v/>
      </c>
      <c r="CM274" s="44" t="e">
        <f>IF(AND(#REF!="",#REF!="",#REF!="",#REF!=""),"",SUM(#REF!,#REF!,#REF!,#REF!,#REF!))</f>
        <v>#REF!</v>
      </c>
      <c r="CN274" s="45" t="str">
        <f t="shared" si="57"/>
        <v/>
      </c>
      <c r="CO274" s="38" t="e">
        <f>IF(AND(#REF!="",#REF!="",#REF!="",#REF!=""),"",SUM(#REF!,#REF!,#REF!,#REF!))</f>
        <v>#REF!</v>
      </c>
      <c r="CP274" s="38" t="str">
        <f t="shared" si="46"/>
        <v/>
      </c>
    </row>
    <row r="275" spans="1:94" ht="24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19"/>
      <c r="AC275" s="20"/>
      <c r="AD275" s="20"/>
      <c r="AE275" s="8"/>
      <c r="AF275" s="62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25"/>
      <c r="AU275" s="8"/>
      <c r="AV275" s="57"/>
      <c r="AW275" s="60"/>
      <c r="AX275" s="8"/>
      <c r="AY275" s="14"/>
      <c r="AZ275" s="24"/>
      <c r="BA275" s="25"/>
      <c r="BB275" s="57"/>
      <c r="BC275" s="24"/>
      <c r="BD275" s="25"/>
      <c r="BE275" s="97"/>
      <c r="BF275" s="24"/>
      <c r="BG275" s="25"/>
      <c r="BH275" s="57"/>
      <c r="BI275" s="13" t="s">
        <v>447</v>
      </c>
      <c r="BJ275" s="109" t="s">
        <v>447</v>
      </c>
      <c r="BK275" s="1"/>
      <c r="BL275" s="1"/>
      <c r="BM275" s="1"/>
      <c r="BN275" s="1"/>
      <c r="BO275" s="1"/>
      <c r="CA275" s="29"/>
      <c r="CB275" s="44" t="str">
        <f t="shared" si="47"/>
        <v/>
      </c>
      <c r="CC275" s="45" t="str">
        <f t="shared" si="48"/>
        <v/>
      </c>
      <c r="CD275" s="45" t="str">
        <f t="shared" si="49"/>
        <v/>
      </c>
      <c r="CE275" s="44" t="str">
        <f t="shared" si="50"/>
        <v/>
      </c>
      <c r="CF275" s="45" t="str">
        <f t="shared" si="51"/>
        <v/>
      </c>
      <c r="CG275" s="44" t="e">
        <f>IF(AND(#REF!="",#REF!="",#REF!="",#REF!=""),"",SUM(#REF!,#REF!,#REF!,#REF!,#REF!))</f>
        <v>#REF!</v>
      </c>
      <c r="CH275" s="45" t="str">
        <f t="shared" si="52"/>
        <v/>
      </c>
      <c r="CI275" s="44" t="str">
        <f t="shared" si="53"/>
        <v/>
      </c>
      <c r="CJ275" s="45" t="str">
        <f t="shared" si="54"/>
        <v/>
      </c>
      <c r="CK275" s="44" t="str">
        <f t="shared" si="55"/>
        <v/>
      </c>
      <c r="CL275" s="45" t="str">
        <f t="shared" si="56"/>
        <v/>
      </c>
      <c r="CM275" s="44" t="e">
        <f>IF(AND(#REF!="",#REF!="",#REF!="",#REF!=""),"",SUM(#REF!,#REF!,#REF!,#REF!,#REF!))</f>
        <v>#REF!</v>
      </c>
      <c r="CN275" s="45" t="str">
        <f t="shared" si="57"/>
        <v/>
      </c>
      <c r="CO275" s="38" t="e">
        <f>IF(AND(#REF!="",#REF!="",#REF!="",#REF!=""),"",SUM(#REF!,#REF!,#REF!,#REF!))</f>
        <v>#REF!</v>
      </c>
      <c r="CP275" s="38" t="str">
        <f t="shared" si="46"/>
        <v/>
      </c>
    </row>
    <row r="276" spans="1:94" ht="24" customHeight="1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19"/>
      <c r="AC276" s="20"/>
      <c r="AD276" s="20"/>
      <c r="AE276" s="8"/>
      <c r="AF276" s="62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25"/>
      <c r="AU276" s="8"/>
      <c r="AV276" s="57"/>
      <c r="AW276" s="60"/>
      <c r="AX276" s="8"/>
      <c r="AY276" s="14"/>
      <c r="AZ276" s="24"/>
      <c r="BA276" s="25"/>
      <c r="BB276" s="57"/>
      <c r="BC276" s="24"/>
      <c r="BD276" s="25"/>
      <c r="BE276" s="97"/>
      <c r="BF276" s="24"/>
      <c r="BG276" s="25"/>
      <c r="BH276" s="57"/>
      <c r="BI276" s="13" t="s">
        <v>447</v>
      </c>
      <c r="BJ276" s="109" t="s">
        <v>447</v>
      </c>
      <c r="BK276" s="1"/>
      <c r="BL276" s="1"/>
      <c r="BM276" s="1"/>
      <c r="BN276" s="1"/>
      <c r="BO276" s="1"/>
      <c r="CA276" s="29"/>
      <c r="CB276" s="44" t="str">
        <f t="shared" si="47"/>
        <v/>
      </c>
      <c r="CC276" s="45" t="str">
        <f t="shared" si="48"/>
        <v/>
      </c>
      <c r="CD276" s="45" t="str">
        <f t="shared" si="49"/>
        <v/>
      </c>
      <c r="CE276" s="44" t="str">
        <f t="shared" si="50"/>
        <v/>
      </c>
      <c r="CF276" s="45" t="str">
        <f t="shared" si="51"/>
        <v/>
      </c>
      <c r="CG276" s="44" t="e">
        <f>IF(AND(#REF!="",#REF!="",#REF!="",#REF!=""),"",SUM(#REF!,#REF!,#REF!,#REF!,#REF!))</f>
        <v>#REF!</v>
      </c>
      <c r="CH276" s="45" t="str">
        <f t="shared" si="52"/>
        <v/>
      </c>
      <c r="CI276" s="44" t="str">
        <f t="shared" si="53"/>
        <v/>
      </c>
      <c r="CJ276" s="45" t="str">
        <f t="shared" si="54"/>
        <v/>
      </c>
      <c r="CK276" s="44" t="str">
        <f t="shared" si="55"/>
        <v/>
      </c>
      <c r="CL276" s="45" t="str">
        <f t="shared" si="56"/>
        <v/>
      </c>
      <c r="CM276" s="44" t="e">
        <f>IF(AND(#REF!="",#REF!="",#REF!="",#REF!=""),"",SUM(#REF!,#REF!,#REF!,#REF!,#REF!))</f>
        <v>#REF!</v>
      </c>
      <c r="CN276" s="45" t="str">
        <f t="shared" si="57"/>
        <v/>
      </c>
      <c r="CO276" s="38" t="e">
        <f>IF(AND(#REF!="",#REF!="",#REF!="",#REF!=""),"",SUM(#REF!,#REF!,#REF!,#REF!))</f>
        <v>#REF!</v>
      </c>
      <c r="CP276" s="38" t="str">
        <f t="shared" si="46"/>
        <v/>
      </c>
    </row>
    <row r="277" spans="1:94" ht="24" customHeight="1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19"/>
      <c r="AC277" s="20"/>
      <c r="AD277" s="20"/>
      <c r="AE277" s="8"/>
      <c r="AF277" s="62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25"/>
      <c r="AU277" s="8"/>
      <c r="AV277" s="57"/>
      <c r="AW277" s="60"/>
      <c r="AX277" s="8"/>
      <c r="AY277" s="14"/>
      <c r="AZ277" s="24"/>
      <c r="BA277" s="25"/>
      <c r="BB277" s="57"/>
      <c r="BC277" s="24"/>
      <c r="BD277" s="25"/>
      <c r="BE277" s="97"/>
      <c r="BF277" s="24"/>
      <c r="BG277" s="25"/>
      <c r="BH277" s="57"/>
      <c r="BI277" s="13" t="s">
        <v>447</v>
      </c>
      <c r="BJ277" s="109" t="s">
        <v>447</v>
      </c>
      <c r="BK277" s="1"/>
      <c r="BL277" s="1"/>
      <c r="BM277" s="1"/>
      <c r="BN277" s="1"/>
      <c r="BO277" s="1"/>
      <c r="CA277" s="29"/>
      <c r="CB277" s="44" t="str">
        <f t="shared" si="47"/>
        <v/>
      </c>
      <c r="CC277" s="45" t="str">
        <f t="shared" si="48"/>
        <v/>
      </c>
      <c r="CD277" s="45" t="str">
        <f t="shared" si="49"/>
        <v/>
      </c>
      <c r="CE277" s="44" t="str">
        <f t="shared" si="50"/>
        <v/>
      </c>
      <c r="CF277" s="45" t="str">
        <f t="shared" si="51"/>
        <v/>
      </c>
      <c r="CG277" s="44" t="e">
        <f>IF(AND(#REF!="",#REF!="",#REF!="",#REF!=""),"",SUM(#REF!,#REF!,#REF!,#REF!,#REF!))</f>
        <v>#REF!</v>
      </c>
      <c r="CH277" s="45" t="str">
        <f t="shared" si="52"/>
        <v/>
      </c>
      <c r="CI277" s="44" t="str">
        <f t="shared" si="53"/>
        <v/>
      </c>
      <c r="CJ277" s="45" t="str">
        <f t="shared" si="54"/>
        <v/>
      </c>
      <c r="CK277" s="44" t="str">
        <f t="shared" si="55"/>
        <v/>
      </c>
      <c r="CL277" s="45" t="str">
        <f t="shared" si="56"/>
        <v/>
      </c>
      <c r="CM277" s="44" t="e">
        <f>IF(AND(#REF!="",#REF!="",#REF!="",#REF!=""),"",SUM(#REF!,#REF!,#REF!,#REF!,#REF!))</f>
        <v>#REF!</v>
      </c>
      <c r="CN277" s="45" t="str">
        <f t="shared" si="57"/>
        <v/>
      </c>
      <c r="CO277" s="38" t="e">
        <f>IF(AND(#REF!="",#REF!="",#REF!="",#REF!=""),"",SUM(#REF!,#REF!,#REF!,#REF!))</f>
        <v>#REF!</v>
      </c>
      <c r="CP277" s="38" t="str">
        <f t="shared" si="46"/>
        <v/>
      </c>
    </row>
    <row r="278" spans="1:94" ht="24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19"/>
      <c r="AC278" s="20"/>
      <c r="AD278" s="20"/>
      <c r="AE278" s="8"/>
      <c r="AF278" s="62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25"/>
      <c r="AU278" s="8"/>
      <c r="AV278" s="57"/>
      <c r="AW278" s="60"/>
      <c r="AX278" s="8"/>
      <c r="AY278" s="14"/>
      <c r="AZ278" s="24"/>
      <c r="BA278" s="25"/>
      <c r="BB278" s="57"/>
      <c r="BC278" s="24"/>
      <c r="BD278" s="25"/>
      <c r="BE278" s="97"/>
      <c r="BF278" s="24"/>
      <c r="BG278" s="25"/>
      <c r="BH278" s="57"/>
      <c r="BI278" s="13" t="s">
        <v>447</v>
      </c>
      <c r="BJ278" s="109" t="s">
        <v>447</v>
      </c>
      <c r="BK278" s="1"/>
      <c r="BL278" s="1"/>
      <c r="BM278" s="1"/>
      <c r="BN278" s="1"/>
      <c r="BO278" s="1"/>
      <c r="CA278" s="29"/>
      <c r="CB278" s="44" t="str">
        <f t="shared" si="47"/>
        <v/>
      </c>
      <c r="CC278" s="45" t="str">
        <f t="shared" si="48"/>
        <v/>
      </c>
      <c r="CD278" s="45" t="str">
        <f t="shared" si="49"/>
        <v/>
      </c>
      <c r="CE278" s="44" t="str">
        <f t="shared" si="50"/>
        <v/>
      </c>
      <c r="CF278" s="45" t="str">
        <f t="shared" si="51"/>
        <v/>
      </c>
      <c r="CG278" s="44" t="e">
        <f>IF(AND(#REF!="",#REF!="",#REF!="",#REF!=""),"",SUM(#REF!,#REF!,#REF!,#REF!,#REF!))</f>
        <v>#REF!</v>
      </c>
      <c r="CH278" s="45" t="str">
        <f t="shared" si="52"/>
        <v/>
      </c>
      <c r="CI278" s="44" t="str">
        <f t="shared" si="53"/>
        <v/>
      </c>
      <c r="CJ278" s="45" t="str">
        <f t="shared" si="54"/>
        <v/>
      </c>
      <c r="CK278" s="44" t="str">
        <f t="shared" si="55"/>
        <v/>
      </c>
      <c r="CL278" s="45" t="str">
        <f t="shared" si="56"/>
        <v/>
      </c>
      <c r="CM278" s="44" t="e">
        <f>IF(AND(#REF!="",#REF!="",#REF!="",#REF!=""),"",SUM(#REF!,#REF!,#REF!,#REF!,#REF!))</f>
        <v>#REF!</v>
      </c>
      <c r="CN278" s="45" t="str">
        <f t="shared" si="57"/>
        <v/>
      </c>
      <c r="CO278" s="38" t="e">
        <f>IF(AND(#REF!="",#REF!="",#REF!="",#REF!=""),"",SUM(#REF!,#REF!,#REF!,#REF!))</f>
        <v>#REF!</v>
      </c>
      <c r="CP278" s="38" t="str">
        <f t="shared" si="46"/>
        <v/>
      </c>
    </row>
    <row r="279" spans="1:94" ht="24" customHeight="1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19"/>
      <c r="AC279" s="20"/>
      <c r="AD279" s="20"/>
      <c r="AE279" s="8"/>
      <c r="AF279" s="62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25"/>
      <c r="AU279" s="8"/>
      <c r="AV279" s="57"/>
      <c r="AW279" s="60"/>
      <c r="AX279" s="8"/>
      <c r="AY279" s="14"/>
      <c r="AZ279" s="24"/>
      <c r="BA279" s="25"/>
      <c r="BB279" s="57"/>
      <c r="BC279" s="24"/>
      <c r="BD279" s="25"/>
      <c r="BE279" s="97"/>
      <c r="BF279" s="24"/>
      <c r="BG279" s="25"/>
      <c r="BH279" s="57"/>
      <c r="BI279" s="13" t="s">
        <v>447</v>
      </c>
      <c r="BJ279" s="109" t="s">
        <v>447</v>
      </c>
      <c r="BK279" s="1"/>
      <c r="BL279" s="1"/>
      <c r="BM279" s="1"/>
      <c r="BN279" s="1"/>
      <c r="BO279" s="1"/>
      <c r="CA279" s="29"/>
      <c r="CB279" s="44" t="str">
        <f t="shared" si="47"/>
        <v/>
      </c>
      <c r="CC279" s="45" t="str">
        <f t="shared" si="48"/>
        <v/>
      </c>
      <c r="CD279" s="45" t="str">
        <f t="shared" si="49"/>
        <v/>
      </c>
      <c r="CE279" s="44" t="str">
        <f t="shared" si="50"/>
        <v/>
      </c>
      <c r="CF279" s="45" t="str">
        <f t="shared" si="51"/>
        <v/>
      </c>
      <c r="CG279" s="44" t="e">
        <f>IF(AND(#REF!="",#REF!="",#REF!="",#REF!=""),"",SUM(#REF!,#REF!,#REF!,#REF!,#REF!))</f>
        <v>#REF!</v>
      </c>
      <c r="CH279" s="45" t="str">
        <f t="shared" si="52"/>
        <v/>
      </c>
      <c r="CI279" s="44" t="str">
        <f t="shared" si="53"/>
        <v/>
      </c>
      <c r="CJ279" s="45" t="str">
        <f t="shared" si="54"/>
        <v/>
      </c>
      <c r="CK279" s="44" t="str">
        <f t="shared" si="55"/>
        <v/>
      </c>
      <c r="CL279" s="45" t="str">
        <f t="shared" si="56"/>
        <v/>
      </c>
      <c r="CM279" s="44" t="e">
        <f>IF(AND(#REF!="",#REF!="",#REF!="",#REF!=""),"",SUM(#REF!,#REF!,#REF!,#REF!,#REF!))</f>
        <v>#REF!</v>
      </c>
      <c r="CN279" s="45" t="str">
        <f t="shared" si="57"/>
        <v/>
      </c>
      <c r="CO279" s="38" t="e">
        <f>IF(AND(#REF!="",#REF!="",#REF!="",#REF!=""),"",SUM(#REF!,#REF!,#REF!,#REF!))</f>
        <v>#REF!</v>
      </c>
      <c r="CP279" s="38" t="str">
        <f t="shared" si="46"/>
        <v/>
      </c>
    </row>
    <row r="280" spans="1:94" ht="24" customHeight="1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19"/>
      <c r="AC280" s="20"/>
      <c r="AD280" s="20"/>
      <c r="AE280" s="8"/>
      <c r="AF280" s="62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25"/>
      <c r="AU280" s="8"/>
      <c r="AV280" s="57"/>
      <c r="AW280" s="60"/>
      <c r="AX280" s="8"/>
      <c r="AY280" s="14"/>
      <c r="AZ280" s="24"/>
      <c r="BA280" s="25"/>
      <c r="BB280" s="57"/>
      <c r="BC280" s="24"/>
      <c r="BD280" s="25"/>
      <c r="BE280" s="97"/>
      <c r="BF280" s="24"/>
      <c r="BG280" s="25"/>
      <c r="BH280" s="57"/>
      <c r="BI280" s="13" t="s">
        <v>447</v>
      </c>
      <c r="BJ280" s="109" t="s">
        <v>447</v>
      </c>
      <c r="BK280" s="1"/>
      <c r="BL280" s="1"/>
      <c r="BM280" s="1"/>
      <c r="BN280" s="1"/>
      <c r="BO280" s="1"/>
      <c r="CA280" s="29"/>
      <c r="CB280" s="44" t="str">
        <f t="shared" si="47"/>
        <v/>
      </c>
      <c r="CC280" s="45" t="str">
        <f t="shared" si="48"/>
        <v/>
      </c>
      <c r="CD280" s="45" t="str">
        <f t="shared" si="49"/>
        <v/>
      </c>
      <c r="CE280" s="44" t="str">
        <f t="shared" si="50"/>
        <v/>
      </c>
      <c r="CF280" s="45" t="str">
        <f t="shared" si="51"/>
        <v/>
      </c>
      <c r="CG280" s="44" t="e">
        <f>IF(AND(#REF!="",#REF!="",#REF!="",#REF!=""),"",SUM(#REF!,#REF!,#REF!,#REF!,#REF!))</f>
        <v>#REF!</v>
      </c>
      <c r="CH280" s="45" t="str">
        <f t="shared" si="52"/>
        <v/>
      </c>
      <c r="CI280" s="44" t="str">
        <f t="shared" si="53"/>
        <v/>
      </c>
      <c r="CJ280" s="45" t="str">
        <f t="shared" si="54"/>
        <v/>
      </c>
      <c r="CK280" s="44" t="str">
        <f t="shared" si="55"/>
        <v/>
      </c>
      <c r="CL280" s="45" t="str">
        <f t="shared" si="56"/>
        <v/>
      </c>
      <c r="CM280" s="44" t="e">
        <f>IF(AND(#REF!="",#REF!="",#REF!="",#REF!=""),"",SUM(#REF!,#REF!,#REF!,#REF!,#REF!))</f>
        <v>#REF!</v>
      </c>
      <c r="CN280" s="45" t="str">
        <f t="shared" si="57"/>
        <v/>
      </c>
      <c r="CO280" s="38" t="e">
        <f>IF(AND(#REF!="",#REF!="",#REF!="",#REF!=""),"",SUM(#REF!,#REF!,#REF!,#REF!))</f>
        <v>#REF!</v>
      </c>
      <c r="CP280" s="38" t="str">
        <f t="shared" si="46"/>
        <v/>
      </c>
    </row>
    <row r="281" spans="1:94" ht="24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19"/>
      <c r="AC281" s="20"/>
      <c r="AD281" s="20"/>
      <c r="AE281" s="8"/>
      <c r="AF281" s="62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25"/>
      <c r="AU281" s="8"/>
      <c r="AV281" s="57"/>
      <c r="AW281" s="60"/>
      <c r="AX281" s="8"/>
      <c r="AY281" s="14"/>
      <c r="AZ281" s="24"/>
      <c r="BA281" s="25"/>
      <c r="BB281" s="57"/>
      <c r="BC281" s="24"/>
      <c r="BD281" s="25"/>
      <c r="BE281" s="97"/>
      <c r="BF281" s="24"/>
      <c r="BG281" s="25"/>
      <c r="BH281" s="57"/>
      <c r="BI281" s="13" t="s">
        <v>447</v>
      </c>
      <c r="BJ281" s="109" t="s">
        <v>447</v>
      </c>
      <c r="BK281" s="1"/>
      <c r="BL281" s="1"/>
      <c r="BM281" s="1"/>
      <c r="BN281" s="1"/>
      <c r="BO281" s="1"/>
      <c r="CA281" s="29"/>
      <c r="CB281" s="44" t="str">
        <f t="shared" si="47"/>
        <v/>
      </c>
      <c r="CC281" s="45" t="str">
        <f t="shared" si="48"/>
        <v/>
      </c>
      <c r="CD281" s="45" t="str">
        <f t="shared" si="49"/>
        <v/>
      </c>
      <c r="CE281" s="44" t="str">
        <f t="shared" si="50"/>
        <v/>
      </c>
      <c r="CF281" s="45" t="str">
        <f t="shared" si="51"/>
        <v/>
      </c>
      <c r="CG281" s="44" t="e">
        <f>IF(AND(#REF!="",#REF!="",#REF!="",#REF!=""),"",SUM(#REF!,#REF!,#REF!,#REF!,#REF!))</f>
        <v>#REF!</v>
      </c>
      <c r="CH281" s="45" t="str">
        <f t="shared" si="52"/>
        <v/>
      </c>
      <c r="CI281" s="44" t="str">
        <f t="shared" si="53"/>
        <v/>
      </c>
      <c r="CJ281" s="45" t="str">
        <f t="shared" si="54"/>
        <v/>
      </c>
      <c r="CK281" s="44" t="str">
        <f t="shared" si="55"/>
        <v/>
      </c>
      <c r="CL281" s="45" t="str">
        <f t="shared" si="56"/>
        <v/>
      </c>
      <c r="CM281" s="44" t="e">
        <f>IF(AND(#REF!="",#REF!="",#REF!="",#REF!=""),"",SUM(#REF!,#REF!,#REF!,#REF!,#REF!))</f>
        <v>#REF!</v>
      </c>
      <c r="CN281" s="45" t="str">
        <f t="shared" si="57"/>
        <v/>
      </c>
      <c r="CO281" s="38" t="e">
        <f>IF(AND(#REF!="",#REF!="",#REF!="",#REF!=""),"",SUM(#REF!,#REF!,#REF!,#REF!))</f>
        <v>#REF!</v>
      </c>
      <c r="CP281" s="38" t="str">
        <f t="shared" si="46"/>
        <v/>
      </c>
    </row>
    <row r="282" spans="1:94" ht="24" customHeight="1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19"/>
      <c r="AC282" s="20"/>
      <c r="AD282" s="20"/>
      <c r="AE282" s="8"/>
      <c r="AF282" s="62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25"/>
      <c r="AU282" s="8"/>
      <c r="AV282" s="57"/>
      <c r="AW282" s="60"/>
      <c r="AX282" s="8"/>
      <c r="AY282" s="14"/>
      <c r="AZ282" s="24"/>
      <c r="BA282" s="25"/>
      <c r="BB282" s="57"/>
      <c r="BC282" s="24"/>
      <c r="BD282" s="25"/>
      <c r="BE282" s="97"/>
      <c r="BF282" s="24"/>
      <c r="BG282" s="25"/>
      <c r="BH282" s="57"/>
      <c r="BI282" s="13" t="s">
        <v>447</v>
      </c>
      <c r="BJ282" s="109" t="s">
        <v>447</v>
      </c>
      <c r="BK282" s="1"/>
      <c r="BL282" s="1"/>
      <c r="BM282" s="1"/>
      <c r="BN282" s="1"/>
      <c r="BO282" s="1"/>
      <c r="CA282" s="29"/>
      <c r="CB282" s="44" t="str">
        <f t="shared" si="47"/>
        <v/>
      </c>
      <c r="CC282" s="45" t="str">
        <f t="shared" si="48"/>
        <v/>
      </c>
      <c r="CD282" s="45" t="str">
        <f t="shared" si="49"/>
        <v/>
      </c>
      <c r="CE282" s="44" t="str">
        <f t="shared" si="50"/>
        <v/>
      </c>
      <c r="CF282" s="45" t="str">
        <f t="shared" si="51"/>
        <v/>
      </c>
      <c r="CG282" s="44" t="e">
        <f>IF(AND(#REF!="",#REF!="",#REF!="",#REF!=""),"",SUM(#REF!,#REF!,#REF!,#REF!,#REF!))</f>
        <v>#REF!</v>
      </c>
      <c r="CH282" s="45" t="str">
        <f t="shared" si="52"/>
        <v/>
      </c>
      <c r="CI282" s="44" t="str">
        <f t="shared" si="53"/>
        <v/>
      </c>
      <c r="CJ282" s="45" t="str">
        <f t="shared" si="54"/>
        <v/>
      </c>
      <c r="CK282" s="44" t="str">
        <f t="shared" si="55"/>
        <v/>
      </c>
      <c r="CL282" s="45" t="str">
        <f t="shared" si="56"/>
        <v/>
      </c>
      <c r="CM282" s="44" t="e">
        <f>IF(AND(#REF!="",#REF!="",#REF!="",#REF!=""),"",SUM(#REF!,#REF!,#REF!,#REF!,#REF!))</f>
        <v>#REF!</v>
      </c>
      <c r="CN282" s="45" t="str">
        <f t="shared" si="57"/>
        <v/>
      </c>
      <c r="CO282" s="38" t="e">
        <f>IF(AND(#REF!="",#REF!="",#REF!="",#REF!=""),"",SUM(#REF!,#REF!,#REF!,#REF!))</f>
        <v>#REF!</v>
      </c>
      <c r="CP282" s="38" t="str">
        <f t="shared" si="46"/>
        <v/>
      </c>
    </row>
    <row r="283" spans="1:94" ht="24" customHeight="1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19"/>
      <c r="AC283" s="20"/>
      <c r="AD283" s="20"/>
      <c r="AE283" s="8"/>
      <c r="AF283" s="62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25"/>
      <c r="AU283" s="8"/>
      <c r="AV283" s="57"/>
      <c r="AW283" s="60"/>
      <c r="AX283" s="8"/>
      <c r="AY283" s="14"/>
      <c r="AZ283" s="24"/>
      <c r="BA283" s="25"/>
      <c r="BB283" s="57"/>
      <c r="BC283" s="24"/>
      <c r="BD283" s="25"/>
      <c r="BE283" s="97"/>
      <c r="BF283" s="24"/>
      <c r="BG283" s="25"/>
      <c r="BH283" s="57"/>
      <c r="BI283" s="13" t="s">
        <v>447</v>
      </c>
      <c r="BJ283" s="109" t="s">
        <v>447</v>
      </c>
      <c r="BK283" s="1"/>
      <c r="BL283" s="1"/>
      <c r="BM283" s="1"/>
      <c r="BN283" s="1"/>
      <c r="BO283" s="1"/>
      <c r="CA283" s="29"/>
      <c r="CB283" s="44" t="str">
        <f t="shared" si="47"/>
        <v/>
      </c>
      <c r="CC283" s="45" t="str">
        <f t="shared" si="48"/>
        <v/>
      </c>
      <c r="CD283" s="45" t="str">
        <f t="shared" si="49"/>
        <v/>
      </c>
      <c r="CE283" s="44" t="str">
        <f t="shared" si="50"/>
        <v/>
      </c>
      <c r="CF283" s="45" t="str">
        <f t="shared" si="51"/>
        <v/>
      </c>
      <c r="CG283" s="44" t="e">
        <f>IF(AND(#REF!="",#REF!="",#REF!="",#REF!=""),"",SUM(#REF!,#REF!,#REF!,#REF!,#REF!))</f>
        <v>#REF!</v>
      </c>
      <c r="CH283" s="45" t="str">
        <f t="shared" si="52"/>
        <v/>
      </c>
      <c r="CI283" s="44" t="str">
        <f t="shared" si="53"/>
        <v/>
      </c>
      <c r="CJ283" s="45" t="str">
        <f t="shared" si="54"/>
        <v/>
      </c>
      <c r="CK283" s="44" t="str">
        <f t="shared" si="55"/>
        <v/>
      </c>
      <c r="CL283" s="45" t="str">
        <f t="shared" si="56"/>
        <v/>
      </c>
      <c r="CM283" s="44" t="e">
        <f>IF(AND(#REF!="",#REF!="",#REF!="",#REF!=""),"",SUM(#REF!,#REF!,#REF!,#REF!,#REF!))</f>
        <v>#REF!</v>
      </c>
      <c r="CN283" s="45" t="str">
        <f t="shared" si="57"/>
        <v/>
      </c>
      <c r="CO283" s="38" t="e">
        <f>IF(AND(#REF!="",#REF!="",#REF!="",#REF!=""),"",SUM(#REF!,#REF!,#REF!,#REF!))</f>
        <v>#REF!</v>
      </c>
      <c r="CP283" s="38" t="str">
        <f t="shared" si="46"/>
        <v/>
      </c>
    </row>
    <row r="284" spans="1:94" ht="24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19"/>
      <c r="AC284" s="20"/>
      <c r="AD284" s="20"/>
      <c r="AE284" s="8"/>
      <c r="AF284" s="62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25"/>
      <c r="AU284" s="8"/>
      <c r="AV284" s="57"/>
      <c r="AW284" s="60"/>
      <c r="AX284" s="8"/>
      <c r="AY284" s="14"/>
      <c r="AZ284" s="24"/>
      <c r="BA284" s="25"/>
      <c r="BB284" s="57"/>
      <c r="BC284" s="24"/>
      <c r="BD284" s="25"/>
      <c r="BE284" s="97"/>
      <c r="BF284" s="24"/>
      <c r="BG284" s="25"/>
      <c r="BH284" s="57"/>
      <c r="BI284" s="13" t="s">
        <v>447</v>
      </c>
      <c r="BJ284" s="109" t="s">
        <v>447</v>
      </c>
      <c r="BK284" s="1"/>
      <c r="BL284" s="1"/>
      <c r="BM284" s="1"/>
      <c r="BN284" s="1"/>
      <c r="BO284" s="1"/>
      <c r="CA284" s="29"/>
      <c r="CB284" s="44" t="str">
        <f t="shared" si="47"/>
        <v/>
      </c>
      <c r="CC284" s="45" t="str">
        <f t="shared" si="48"/>
        <v/>
      </c>
      <c r="CD284" s="45" t="str">
        <f t="shared" si="49"/>
        <v/>
      </c>
      <c r="CE284" s="44" t="str">
        <f t="shared" si="50"/>
        <v/>
      </c>
      <c r="CF284" s="45" t="str">
        <f t="shared" si="51"/>
        <v/>
      </c>
      <c r="CG284" s="44" t="e">
        <f>IF(AND(#REF!="",#REF!="",#REF!="",#REF!=""),"",SUM(#REF!,#REF!,#REF!,#REF!,#REF!))</f>
        <v>#REF!</v>
      </c>
      <c r="CH284" s="45" t="str">
        <f t="shared" si="52"/>
        <v/>
      </c>
      <c r="CI284" s="44" t="str">
        <f t="shared" si="53"/>
        <v/>
      </c>
      <c r="CJ284" s="45" t="str">
        <f t="shared" si="54"/>
        <v/>
      </c>
      <c r="CK284" s="44" t="str">
        <f t="shared" si="55"/>
        <v/>
      </c>
      <c r="CL284" s="45" t="str">
        <f t="shared" si="56"/>
        <v/>
      </c>
      <c r="CM284" s="44" t="e">
        <f>IF(AND(#REF!="",#REF!="",#REF!="",#REF!=""),"",SUM(#REF!,#REF!,#REF!,#REF!,#REF!))</f>
        <v>#REF!</v>
      </c>
      <c r="CN284" s="45" t="str">
        <f t="shared" si="57"/>
        <v/>
      </c>
      <c r="CO284" s="38" t="e">
        <f>IF(AND(#REF!="",#REF!="",#REF!="",#REF!=""),"",SUM(#REF!,#REF!,#REF!,#REF!))</f>
        <v>#REF!</v>
      </c>
      <c r="CP284" s="38" t="str">
        <f t="shared" si="46"/>
        <v/>
      </c>
    </row>
    <row r="285" spans="1:94" ht="24" customHeight="1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19"/>
      <c r="AC285" s="20"/>
      <c r="AD285" s="20"/>
      <c r="AE285" s="8"/>
      <c r="AF285" s="62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25"/>
      <c r="AU285" s="8"/>
      <c r="AV285" s="57"/>
      <c r="AW285" s="60"/>
      <c r="AX285" s="8"/>
      <c r="AY285" s="14"/>
      <c r="AZ285" s="24"/>
      <c r="BA285" s="25"/>
      <c r="BB285" s="57"/>
      <c r="BC285" s="24"/>
      <c r="BD285" s="25"/>
      <c r="BE285" s="97"/>
      <c r="BF285" s="24"/>
      <c r="BG285" s="25"/>
      <c r="BH285" s="57"/>
      <c r="BI285" s="13" t="s">
        <v>447</v>
      </c>
      <c r="BJ285" s="109" t="s">
        <v>447</v>
      </c>
      <c r="BK285" s="1"/>
      <c r="BL285" s="1"/>
      <c r="BM285" s="1"/>
      <c r="BN285" s="1"/>
      <c r="BO285" s="1"/>
      <c r="CA285" s="29"/>
      <c r="CB285" s="44" t="str">
        <f t="shared" si="47"/>
        <v/>
      </c>
      <c r="CC285" s="45" t="str">
        <f t="shared" si="48"/>
        <v/>
      </c>
      <c r="CD285" s="45" t="str">
        <f t="shared" si="49"/>
        <v/>
      </c>
      <c r="CE285" s="44" t="str">
        <f t="shared" si="50"/>
        <v/>
      </c>
      <c r="CF285" s="45" t="str">
        <f t="shared" si="51"/>
        <v/>
      </c>
      <c r="CG285" s="44" t="e">
        <f>IF(AND(#REF!="",#REF!="",#REF!="",#REF!=""),"",SUM(#REF!,#REF!,#REF!,#REF!,#REF!))</f>
        <v>#REF!</v>
      </c>
      <c r="CH285" s="45" t="str">
        <f t="shared" si="52"/>
        <v/>
      </c>
      <c r="CI285" s="44" t="str">
        <f t="shared" si="53"/>
        <v/>
      </c>
      <c r="CJ285" s="45" t="str">
        <f t="shared" si="54"/>
        <v/>
      </c>
      <c r="CK285" s="44" t="str">
        <f t="shared" si="55"/>
        <v/>
      </c>
      <c r="CL285" s="45" t="str">
        <f t="shared" si="56"/>
        <v/>
      </c>
      <c r="CM285" s="44" t="e">
        <f>IF(AND(#REF!="",#REF!="",#REF!="",#REF!=""),"",SUM(#REF!,#REF!,#REF!,#REF!,#REF!))</f>
        <v>#REF!</v>
      </c>
      <c r="CN285" s="45" t="str">
        <f t="shared" si="57"/>
        <v/>
      </c>
      <c r="CO285" s="38" t="e">
        <f>IF(AND(#REF!="",#REF!="",#REF!="",#REF!=""),"",SUM(#REF!,#REF!,#REF!,#REF!))</f>
        <v>#REF!</v>
      </c>
      <c r="CP285" s="38" t="str">
        <f t="shared" si="46"/>
        <v/>
      </c>
    </row>
    <row r="286" spans="1:94" ht="24" customHeight="1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19"/>
      <c r="AC286" s="20"/>
      <c r="AD286" s="20"/>
      <c r="AE286" s="8"/>
      <c r="AF286" s="62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25"/>
      <c r="AU286" s="8"/>
      <c r="AV286" s="57"/>
      <c r="AW286" s="60"/>
      <c r="AX286" s="8"/>
      <c r="AY286" s="14"/>
      <c r="AZ286" s="24"/>
      <c r="BA286" s="25"/>
      <c r="BB286" s="57"/>
      <c r="BC286" s="24"/>
      <c r="BD286" s="25"/>
      <c r="BE286" s="97"/>
      <c r="BF286" s="24"/>
      <c r="BG286" s="25"/>
      <c r="BH286" s="57"/>
      <c r="BI286" s="13" t="s">
        <v>447</v>
      </c>
      <c r="BJ286" s="109" t="s">
        <v>447</v>
      </c>
      <c r="BK286" s="1"/>
      <c r="BL286" s="1"/>
      <c r="BM286" s="1"/>
      <c r="BN286" s="1"/>
      <c r="BO286" s="1"/>
      <c r="CA286" s="29"/>
      <c r="CB286" s="44" t="str">
        <f t="shared" si="47"/>
        <v/>
      </c>
      <c r="CC286" s="45" t="str">
        <f t="shared" si="48"/>
        <v/>
      </c>
      <c r="CD286" s="45" t="str">
        <f t="shared" si="49"/>
        <v/>
      </c>
      <c r="CE286" s="44" t="str">
        <f t="shared" si="50"/>
        <v/>
      </c>
      <c r="CF286" s="45" t="str">
        <f t="shared" si="51"/>
        <v/>
      </c>
      <c r="CG286" s="44" t="e">
        <f>IF(AND(#REF!="",#REF!="",#REF!="",#REF!=""),"",SUM(#REF!,#REF!,#REF!,#REF!,#REF!))</f>
        <v>#REF!</v>
      </c>
      <c r="CH286" s="45" t="str">
        <f t="shared" si="52"/>
        <v/>
      </c>
      <c r="CI286" s="44" t="str">
        <f t="shared" si="53"/>
        <v/>
      </c>
      <c r="CJ286" s="45" t="str">
        <f t="shared" si="54"/>
        <v/>
      </c>
      <c r="CK286" s="44" t="str">
        <f t="shared" si="55"/>
        <v/>
      </c>
      <c r="CL286" s="45" t="str">
        <f t="shared" si="56"/>
        <v/>
      </c>
      <c r="CM286" s="44" t="e">
        <f>IF(AND(#REF!="",#REF!="",#REF!="",#REF!=""),"",SUM(#REF!,#REF!,#REF!,#REF!,#REF!))</f>
        <v>#REF!</v>
      </c>
      <c r="CN286" s="45" t="str">
        <f t="shared" si="57"/>
        <v/>
      </c>
      <c r="CO286" s="38" t="e">
        <f>IF(AND(#REF!="",#REF!="",#REF!="",#REF!=""),"",SUM(#REF!,#REF!,#REF!,#REF!))</f>
        <v>#REF!</v>
      </c>
      <c r="CP286" s="38" t="str">
        <f t="shared" si="46"/>
        <v/>
      </c>
    </row>
    <row r="287" spans="1:94" ht="24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19"/>
      <c r="AC287" s="20"/>
      <c r="AD287" s="20"/>
      <c r="AE287" s="8"/>
      <c r="AF287" s="62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25"/>
      <c r="AU287" s="8"/>
      <c r="AV287" s="57"/>
      <c r="AW287" s="60"/>
      <c r="AX287" s="8"/>
      <c r="AY287" s="14"/>
      <c r="AZ287" s="24"/>
      <c r="BA287" s="25"/>
      <c r="BB287" s="57"/>
      <c r="BC287" s="24"/>
      <c r="BD287" s="25"/>
      <c r="BE287" s="97"/>
      <c r="BF287" s="24"/>
      <c r="BG287" s="25"/>
      <c r="BH287" s="57"/>
      <c r="BI287" s="13" t="s">
        <v>447</v>
      </c>
      <c r="BJ287" s="109" t="s">
        <v>447</v>
      </c>
      <c r="BK287" s="1"/>
      <c r="BL287" s="1"/>
      <c r="BM287" s="1"/>
      <c r="BN287" s="1"/>
      <c r="BO287" s="1"/>
      <c r="CA287" s="29"/>
      <c r="CB287" s="44" t="str">
        <f t="shared" si="47"/>
        <v/>
      </c>
      <c r="CC287" s="45" t="str">
        <f t="shared" si="48"/>
        <v/>
      </c>
      <c r="CD287" s="45" t="str">
        <f t="shared" si="49"/>
        <v/>
      </c>
      <c r="CE287" s="44" t="str">
        <f t="shared" si="50"/>
        <v/>
      </c>
      <c r="CF287" s="45" t="str">
        <f t="shared" si="51"/>
        <v/>
      </c>
      <c r="CG287" s="44" t="e">
        <f>IF(AND(#REF!="",#REF!="",#REF!="",#REF!=""),"",SUM(#REF!,#REF!,#REF!,#REF!,#REF!))</f>
        <v>#REF!</v>
      </c>
      <c r="CH287" s="45" t="str">
        <f t="shared" si="52"/>
        <v/>
      </c>
      <c r="CI287" s="44" t="str">
        <f t="shared" si="53"/>
        <v/>
      </c>
      <c r="CJ287" s="45" t="str">
        <f t="shared" si="54"/>
        <v/>
      </c>
      <c r="CK287" s="44" t="str">
        <f t="shared" si="55"/>
        <v/>
      </c>
      <c r="CL287" s="45" t="str">
        <f t="shared" si="56"/>
        <v/>
      </c>
      <c r="CM287" s="44" t="e">
        <f>IF(AND(#REF!="",#REF!="",#REF!="",#REF!=""),"",SUM(#REF!,#REF!,#REF!,#REF!,#REF!))</f>
        <v>#REF!</v>
      </c>
      <c r="CN287" s="45" t="str">
        <f t="shared" si="57"/>
        <v/>
      </c>
      <c r="CO287" s="38" t="e">
        <f>IF(AND(#REF!="",#REF!="",#REF!="",#REF!=""),"",SUM(#REF!,#REF!,#REF!,#REF!))</f>
        <v>#REF!</v>
      </c>
      <c r="CP287" s="38" t="str">
        <f t="shared" si="46"/>
        <v/>
      </c>
    </row>
    <row r="288" spans="1:94" ht="24" customHeight="1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19"/>
      <c r="AC288" s="20"/>
      <c r="AD288" s="20"/>
      <c r="AE288" s="8"/>
      <c r="AF288" s="62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25"/>
      <c r="AU288" s="8"/>
      <c r="AV288" s="57"/>
      <c r="AW288" s="60"/>
      <c r="AX288" s="8"/>
      <c r="AY288" s="14"/>
      <c r="AZ288" s="24"/>
      <c r="BA288" s="25"/>
      <c r="BB288" s="57"/>
      <c r="BC288" s="24"/>
      <c r="BD288" s="25"/>
      <c r="BE288" s="97"/>
      <c r="BF288" s="24"/>
      <c r="BG288" s="25"/>
      <c r="BH288" s="57"/>
      <c r="BI288" s="13" t="s">
        <v>447</v>
      </c>
      <c r="BJ288" s="109" t="s">
        <v>447</v>
      </c>
      <c r="BK288" s="1"/>
      <c r="BL288" s="1"/>
      <c r="BM288" s="1"/>
      <c r="BN288" s="1"/>
      <c r="BO288" s="1"/>
      <c r="CA288" s="29"/>
      <c r="CB288" s="44" t="str">
        <f t="shared" si="47"/>
        <v/>
      </c>
      <c r="CC288" s="45" t="str">
        <f t="shared" si="48"/>
        <v/>
      </c>
      <c r="CD288" s="45" t="str">
        <f t="shared" si="49"/>
        <v/>
      </c>
      <c r="CE288" s="44" t="str">
        <f t="shared" si="50"/>
        <v/>
      </c>
      <c r="CF288" s="45" t="str">
        <f t="shared" si="51"/>
        <v/>
      </c>
      <c r="CG288" s="44" t="e">
        <f>IF(AND(#REF!="",#REF!="",#REF!="",#REF!=""),"",SUM(#REF!,#REF!,#REF!,#REF!,#REF!))</f>
        <v>#REF!</v>
      </c>
      <c r="CH288" s="45" t="str">
        <f t="shared" si="52"/>
        <v/>
      </c>
      <c r="CI288" s="44" t="str">
        <f t="shared" si="53"/>
        <v/>
      </c>
      <c r="CJ288" s="45" t="str">
        <f t="shared" si="54"/>
        <v/>
      </c>
      <c r="CK288" s="44" t="str">
        <f t="shared" si="55"/>
        <v/>
      </c>
      <c r="CL288" s="45" t="str">
        <f t="shared" si="56"/>
        <v/>
      </c>
      <c r="CM288" s="44" t="e">
        <f>IF(AND(#REF!="",#REF!="",#REF!="",#REF!=""),"",SUM(#REF!,#REF!,#REF!,#REF!,#REF!))</f>
        <v>#REF!</v>
      </c>
      <c r="CN288" s="45" t="str">
        <f t="shared" si="57"/>
        <v/>
      </c>
      <c r="CO288" s="38" t="e">
        <f>IF(AND(#REF!="",#REF!="",#REF!="",#REF!=""),"",SUM(#REF!,#REF!,#REF!,#REF!))</f>
        <v>#REF!</v>
      </c>
      <c r="CP288" s="38" t="str">
        <f t="shared" si="46"/>
        <v/>
      </c>
    </row>
    <row r="289" spans="1:94" ht="24" customHeight="1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19"/>
      <c r="AC289" s="20"/>
      <c r="AD289" s="20"/>
      <c r="AE289" s="8"/>
      <c r="AF289" s="62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25"/>
      <c r="AU289" s="8"/>
      <c r="AV289" s="57"/>
      <c r="AW289" s="60"/>
      <c r="AX289" s="8"/>
      <c r="AY289" s="14"/>
      <c r="AZ289" s="24"/>
      <c r="BA289" s="25"/>
      <c r="BB289" s="57"/>
      <c r="BC289" s="24"/>
      <c r="BD289" s="25"/>
      <c r="BE289" s="97"/>
      <c r="BF289" s="24"/>
      <c r="BG289" s="25"/>
      <c r="BH289" s="57"/>
      <c r="BI289" s="13" t="s">
        <v>447</v>
      </c>
      <c r="BJ289" s="109" t="s">
        <v>447</v>
      </c>
      <c r="BK289" s="1"/>
      <c r="BL289" s="1"/>
      <c r="BM289" s="1"/>
      <c r="BN289" s="1"/>
      <c r="BO289" s="1"/>
      <c r="CA289" s="29"/>
      <c r="CB289" s="44" t="str">
        <f t="shared" si="47"/>
        <v/>
      </c>
      <c r="CC289" s="45" t="str">
        <f t="shared" si="48"/>
        <v/>
      </c>
      <c r="CD289" s="45" t="str">
        <f t="shared" si="49"/>
        <v/>
      </c>
      <c r="CE289" s="44" t="str">
        <f t="shared" si="50"/>
        <v/>
      </c>
      <c r="CF289" s="45" t="str">
        <f t="shared" si="51"/>
        <v/>
      </c>
      <c r="CG289" s="44" t="e">
        <f>IF(AND(#REF!="",#REF!="",#REF!="",#REF!=""),"",SUM(#REF!,#REF!,#REF!,#REF!,#REF!))</f>
        <v>#REF!</v>
      </c>
      <c r="CH289" s="45" t="str">
        <f t="shared" si="52"/>
        <v/>
      </c>
      <c r="CI289" s="44" t="str">
        <f t="shared" si="53"/>
        <v/>
      </c>
      <c r="CJ289" s="45" t="str">
        <f t="shared" si="54"/>
        <v/>
      </c>
      <c r="CK289" s="44" t="str">
        <f t="shared" si="55"/>
        <v/>
      </c>
      <c r="CL289" s="45" t="str">
        <f t="shared" si="56"/>
        <v/>
      </c>
      <c r="CM289" s="44" t="e">
        <f>IF(AND(#REF!="",#REF!="",#REF!="",#REF!=""),"",SUM(#REF!,#REF!,#REF!,#REF!,#REF!))</f>
        <v>#REF!</v>
      </c>
      <c r="CN289" s="45" t="str">
        <f t="shared" si="57"/>
        <v/>
      </c>
      <c r="CO289" s="38" t="e">
        <f>IF(AND(#REF!="",#REF!="",#REF!="",#REF!=""),"",SUM(#REF!,#REF!,#REF!,#REF!))</f>
        <v>#REF!</v>
      </c>
      <c r="CP289" s="38" t="str">
        <f t="shared" si="46"/>
        <v/>
      </c>
    </row>
    <row r="290" spans="1:94" ht="24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19"/>
      <c r="AC290" s="20"/>
      <c r="AD290" s="20"/>
      <c r="AE290" s="8"/>
      <c r="AF290" s="62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25"/>
      <c r="AU290" s="8"/>
      <c r="AV290" s="57"/>
      <c r="AW290" s="60"/>
      <c r="AX290" s="8"/>
      <c r="AY290" s="14"/>
      <c r="AZ290" s="24"/>
      <c r="BA290" s="25"/>
      <c r="BB290" s="57"/>
      <c r="BC290" s="24"/>
      <c r="BD290" s="25"/>
      <c r="BE290" s="97"/>
      <c r="BF290" s="24"/>
      <c r="BG290" s="25"/>
      <c r="BH290" s="57"/>
      <c r="BI290" s="13" t="s">
        <v>447</v>
      </c>
      <c r="BJ290" s="109" t="s">
        <v>447</v>
      </c>
      <c r="BK290" s="1"/>
      <c r="BL290" s="1"/>
      <c r="BM290" s="1"/>
      <c r="BN290" s="1"/>
      <c r="BO290" s="1"/>
      <c r="CA290" s="29"/>
      <c r="CB290" s="44" t="str">
        <f t="shared" si="47"/>
        <v/>
      </c>
      <c r="CC290" s="45" t="str">
        <f t="shared" si="48"/>
        <v/>
      </c>
      <c r="CD290" s="45" t="str">
        <f t="shared" si="49"/>
        <v/>
      </c>
      <c r="CE290" s="44" t="str">
        <f t="shared" si="50"/>
        <v/>
      </c>
      <c r="CF290" s="45" t="str">
        <f t="shared" si="51"/>
        <v/>
      </c>
      <c r="CG290" s="44" t="e">
        <f>IF(AND(#REF!="",#REF!="",#REF!="",#REF!=""),"",SUM(#REF!,#REF!,#REF!,#REF!,#REF!))</f>
        <v>#REF!</v>
      </c>
      <c r="CH290" s="45" t="str">
        <f t="shared" si="52"/>
        <v/>
      </c>
      <c r="CI290" s="44" t="str">
        <f t="shared" si="53"/>
        <v/>
      </c>
      <c r="CJ290" s="45" t="str">
        <f t="shared" si="54"/>
        <v/>
      </c>
      <c r="CK290" s="44" t="str">
        <f t="shared" si="55"/>
        <v/>
      </c>
      <c r="CL290" s="45" t="str">
        <f t="shared" si="56"/>
        <v/>
      </c>
      <c r="CM290" s="44" t="e">
        <f>IF(AND(#REF!="",#REF!="",#REF!="",#REF!=""),"",SUM(#REF!,#REF!,#REF!,#REF!,#REF!))</f>
        <v>#REF!</v>
      </c>
      <c r="CN290" s="45" t="str">
        <f t="shared" si="57"/>
        <v/>
      </c>
      <c r="CO290" s="38" t="e">
        <f>IF(AND(#REF!="",#REF!="",#REF!="",#REF!=""),"",SUM(#REF!,#REF!,#REF!,#REF!))</f>
        <v>#REF!</v>
      </c>
      <c r="CP290" s="38" t="str">
        <f t="shared" si="46"/>
        <v/>
      </c>
    </row>
    <row r="291" spans="1:94" ht="24" customHeight="1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19"/>
      <c r="AC291" s="20"/>
      <c r="AD291" s="20"/>
      <c r="AE291" s="8"/>
      <c r="AF291" s="62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25"/>
      <c r="AU291" s="8"/>
      <c r="AV291" s="57"/>
      <c r="AW291" s="60"/>
      <c r="AX291" s="8"/>
      <c r="AY291" s="14"/>
      <c r="AZ291" s="24"/>
      <c r="BA291" s="25"/>
      <c r="BB291" s="57"/>
      <c r="BC291" s="24"/>
      <c r="BD291" s="25"/>
      <c r="BE291" s="97"/>
      <c r="BF291" s="24"/>
      <c r="BG291" s="25"/>
      <c r="BH291" s="57"/>
      <c r="BI291" s="13" t="s">
        <v>447</v>
      </c>
      <c r="BJ291" s="109" t="s">
        <v>447</v>
      </c>
      <c r="BK291" s="1"/>
      <c r="BL291" s="1"/>
      <c r="BM291" s="1"/>
      <c r="BN291" s="1"/>
      <c r="BO291" s="1"/>
      <c r="CA291" s="29"/>
      <c r="CB291" s="44" t="str">
        <f t="shared" si="47"/>
        <v/>
      </c>
      <c r="CC291" s="45" t="str">
        <f t="shared" si="48"/>
        <v/>
      </c>
      <c r="CD291" s="45" t="str">
        <f t="shared" si="49"/>
        <v/>
      </c>
      <c r="CE291" s="44" t="str">
        <f t="shared" si="50"/>
        <v/>
      </c>
      <c r="CF291" s="45" t="str">
        <f t="shared" si="51"/>
        <v/>
      </c>
      <c r="CG291" s="44" t="e">
        <f>IF(AND(#REF!="",#REF!="",#REF!="",#REF!=""),"",SUM(#REF!,#REF!,#REF!,#REF!,#REF!))</f>
        <v>#REF!</v>
      </c>
      <c r="CH291" s="45" t="str">
        <f t="shared" si="52"/>
        <v/>
      </c>
      <c r="CI291" s="44" t="str">
        <f t="shared" si="53"/>
        <v/>
      </c>
      <c r="CJ291" s="45" t="str">
        <f t="shared" si="54"/>
        <v/>
      </c>
      <c r="CK291" s="44" t="str">
        <f t="shared" si="55"/>
        <v/>
      </c>
      <c r="CL291" s="45" t="str">
        <f t="shared" si="56"/>
        <v/>
      </c>
      <c r="CM291" s="44" t="e">
        <f>IF(AND(#REF!="",#REF!="",#REF!="",#REF!=""),"",SUM(#REF!,#REF!,#REF!,#REF!,#REF!))</f>
        <v>#REF!</v>
      </c>
      <c r="CN291" s="45" t="str">
        <f t="shared" si="57"/>
        <v/>
      </c>
      <c r="CO291" s="38" t="e">
        <f>IF(AND(#REF!="",#REF!="",#REF!="",#REF!=""),"",SUM(#REF!,#REF!,#REF!,#REF!))</f>
        <v>#REF!</v>
      </c>
      <c r="CP291" s="38" t="str">
        <f t="shared" si="46"/>
        <v/>
      </c>
    </row>
    <row r="292" spans="1:94" ht="24" customHeight="1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19"/>
      <c r="AC292" s="20"/>
      <c r="AD292" s="20"/>
      <c r="AE292" s="8"/>
      <c r="AF292" s="62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25"/>
      <c r="AU292" s="8"/>
      <c r="AV292" s="57"/>
      <c r="AW292" s="60"/>
      <c r="AX292" s="8"/>
      <c r="AY292" s="14"/>
      <c r="AZ292" s="24"/>
      <c r="BA292" s="25"/>
      <c r="BB292" s="57"/>
      <c r="BC292" s="24"/>
      <c r="BD292" s="25"/>
      <c r="BE292" s="97"/>
      <c r="BF292" s="24"/>
      <c r="BG292" s="25"/>
      <c r="BH292" s="57"/>
      <c r="BI292" s="13" t="s">
        <v>447</v>
      </c>
      <c r="BJ292" s="109" t="s">
        <v>447</v>
      </c>
      <c r="BK292" s="1"/>
      <c r="BL292" s="1"/>
      <c r="BM292" s="1"/>
      <c r="BN292" s="1"/>
      <c r="BO292" s="1"/>
      <c r="CA292" s="29"/>
      <c r="CB292" s="44" t="str">
        <f t="shared" si="47"/>
        <v/>
      </c>
      <c r="CC292" s="45" t="str">
        <f t="shared" si="48"/>
        <v/>
      </c>
      <c r="CD292" s="45" t="str">
        <f t="shared" si="49"/>
        <v/>
      </c>
      <c r="CE292" s="44" t="str">
        <f t="shared" si="50"/>
        <v/>
      </c>
      <c r="CF292" s="45" t="str">
        <f t="shared" si="51"/>
        <v/>
      </c>
      <c r="CG292" s="44" t="e">
        <f>IF(AND(#REF!="",#REF!="",#REF!="",#REF!=""),"",SUM(#REF!,#REF!,#REF!,#REF!,#REF!))</f>
        <v>#REF!</v>
      </c>
      <c r="CH292" s="45" t="str">
        <f t="shared" si="52"/>
        <v/>
      </c>
      <c r="CI292" s="44" t="str">
        <f t="shared" si="53"/>
        <v/>
      </c>
      <c r="CJ292" s="45" t="str">
        <f t="shared" si="54"/>
        <v/>
      </c>
      <c r="CK292" s="44" t="str">
        <f t="shared" si="55"/>
        <v/>
      </c>
      <c r="CL292" s="45" t="str">
        <f t="shared" si="56"/>
        <v/>
      </c>
      <c r="CM292" s="44" t="e">
        <f>IF(AND(#REF!="",#REF!="",#REF!="",#REF!=""),"",SUM(#REF!,#REF!,#REF!,#REF!,#REF!))</f>
        <v>#REF!</v>
      </c>
      <c r="CN292" s="45" t="str">
        <f t="shared" si="57"/>
        <v/>
      </c>
      <c r="CO292" s="38" t="e">
        <f>IF(AND(#REF!="",#REF!="",#REF!="",#REF!=""),"",SUM(#REF!,#REF!,#REF!,#REF!))</f>
        <v>#REF!</v>
      </c>
      <c r="CP292" s="38" t="str">
        <f t="shared" si="46"/>
        <v/>
      </c>
    </row>
    <row r="293" spans="1:94" ht="24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19"/>
      <c r="AC293" s="20"/>
      <c r="AD293" s="20"/>
      <c r="AE293" s="8"/>
      <c r="AF293" s="62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25"/>
      <c r="AU293" s="8"/>
      <c r="AV293" s="57"/>
      <c r="AW293" s="60"/>
      <c r="AX293" s="8"/>
      <c r="AY293" s="14"/>
      <c r="AZ293" s="24"/>
      <c r="BA293" s="25"/>
      <c r="BB293" s="57"/>
      <c r="BC293" s="24"/>
      <c r="BD293" s="25"/>
      <c r="BE293" s="97"/>
      <c r="BF293" s="24"/>
      <c r="BG293" s="25"/>
      <c r="BH293" s="57"/>
      <c r="BI293" s="13" t="s">
        <v>447</v>
      </c>
      <c r="BJ293" s="109" t="s">
        <v>447</v>
      </c>
      <c r="BK293" s="1"/>
      <c r="BL293" s="1"/>
      <c r="BM293" s="1"/>
      <c r="BN293" s="1"/>
      <c r="BO293" s="1"/>
      <c r="CA293" s="29"/>
      <c r="CB293" s="44" t="str">
        <f t="shared" si="47"/>
        <v/>
      </c>
      <c r="CC293" s="45" t="str">
        <f t="shared" si="48"/>
        <v/>
      </c>
      <c r="CD293" s="45" t="str">
        <f t="shared" si="49"/>
        <v/>
      </c>
      <c r="CE293" s="44" t="str">
        <f t="shared" si="50"/>
        <v/>
      </c>
      <c r="CF293" s="45" t="str">
        <f t="shared" si="51"/>
        <v/>
      </c>
      <c r="CG293" s="44" t="e">
        <f>IF(AND(#REF!="",#REF!="",#REF!="",#REF!=""),"",SUM(#REF!,#REF!,#REF!,#REF!,#REF!))</f>
        <v>#REF!</v>
      </c>
      <c r="CH293" s="45" t="str">
        <f t="shared" si="52"/>
        <v/>
      </c>
      <c r="CI293" s="44" t="str">
        <f t="shared" si="53"/>
        <v/>
      </c>
      <c r="CJ293" s="45" t="str">
        <f t="shared" si="54"/>
        <v/>
      </c>
      <c r="CK293" s="44" t="str">
        <f t="shared" si="55"/>
        <v/>
      </c>
      <c r="CL293" s="45" t="str">
        <f t="shared" si="56"/>
        <v/>
      </c>
      <c r="CM293" s="44" t="e">
        <f>IF(AND(#REF!="",#REF!="",#REF!="",#REF!=""),"",SUM(#REF!,#REF!,#REF!,#REF!,#REF!))</f>
        <v>#REF!</v>
      </c>
      <c r="CN293" s="45" t="str">
        <f t="shared" si="57"/>
        <v/>
      </c>
      <c r="CO293" s="38" t="e">
        <f>IF(AND(#REF!="",#REF!="",#REF!="",#REF!=""),"",SUM(#REF!,#REF!,#REF!,#REF!))</f>
        <v>#REF!</v>
      </c>
      <c r="CP293" s="38" t="str">
        <f t="shared" si="46"/>
        <v/>
      </c>
    </row>
    <row r="294" spans="1:94" ht="24" customHeight="1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19"/>
      <c r="AC294" s="20"/>
      <c r="AD294" s="20"/>
      <c r="AE294" s="8"/>
      <c r="AF294" s="62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25"/>
      <c r="AU294" s="8"/>
      <c r="AV294" s="57"/>
      <c r="AW294" s="60"/>
      <c r="AX294" s="8"/>
      <c r="AY294" s="14"/>
      <c r="AZ294" s="24"/>
      <c r="BA294" s="25"/>
      <c r="BB294" s="57"/>
      <c r="BC294" s="24"/>
      <c r="BD294" s="25"/>
      <c r="BE294" s="97"/>
      <c r="BF294" s="24"/>
      <c r="BG294" s="25"/>
      <c r="BH294" s="57"/>
      <c r="BI294" s="13" t="s">
        <v>447</v>
      </c>
      <c r="BJ294" s="109" t="s">
        <v>447</v>
      </c>
      <c r="BK294" s="1"/>
      <c r="BL294" s="1"/>
      <c r="BM294" s="1"/>
      <c r="BN294" s="1"/>
      <c r="BO294" s="1"/>
      <c r="CA294" s="29"/>
      <c r="CB294" s="44" t="str">
        <f t="shared" si="47"/>
        <v/>
      </c>
      <c r="CC294" s="45" t="str">
        <f t="shared" si="48"/>
        <v/>
      </c>
      <c r="CD294" s="45" t="str">
        <f t="shared" si="49"/>
        <v/>
      </c>
      <c r="CE294" s="44" t="str">
        <f t="shared" si="50"/>
        <v/>
      </c>
      <c r="CF294" s="45" t="str">
        <f t="shared" si="51"/>
        <v/>
      </c>
      <c r="CG294" s="44" t="e">
        <f>IF(AND(#REF!="",#REF!="",#REF!="",#REF!=""),"",SUM(#REF!,#REF!,#REF!,#REF!,#REF!))</f>
        <v>#REF!</v>
      </c>
      <c r="CH294" s="45" t="str">
        <f t="shared" si="52"/>
        <v/>
      </c>
      <c r="CI294" s="44" t="str">
        <f t="shared" si="53"/>
        <v/>
      </c>
      <c r="CJ294" s="45" t="str">
        <f t="shared" si="54"/>
        <v/>
      </c>
      <c r="CK294" s="44" t="str">
        <f t="shared" si="55"/>
        <v/>
      </c>
      <c r="CL294" s="45" t="str">
        <f t="shared" si="56"/>
        <v/>
      </c>
      <c r="CM294" s="44" t="e">
        <f>IF(AND(#REF!="",#REF!="",#REF!="",#REF!=""),"",SUM(#REF!,#REF!,#REF!,#REF!,#REF!))</f>
        <v>#REF!</v>
      </c>
      <c r="CN294" s="45" t="str">
        <f t="shared" si="57"/>
        <v/>
      </c>
      <c r="CO294" s="38" t="e">
        <f>IF(AND(#REF!="",#REF!="",#REF!="",#REF!=""),"",SUM(#REF!,#REF!,#REF!,#REF!))</f>
        <v>#REF!</v>
      </c>
      <c r="CP294" s="38" t="str">
        <f t="shared" si="46"/>
        <v/>
      </c>
    </row>
    <row r="295" spans="1:94" ht="24" customHeight="1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19"/>
      <c r="AC295" s="20"/>
      <c r="AD295" s="20"/>
      <c r="AE295" s="8"/>
      <c r="AF295" s="62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25"/>
      <c r="AU295" s="8"/>
      <c r="AV295" s="57"/>
      <c r="AW295" s="60"/>
      <c r="AX295" s="8"/>
      <c r="AY295" s="14"/>
      <c r="AZ295" s="24"/>
      <c r="BA295" s="25"/>
      <c r="BB295" s="57"/>
      <c r="BC295" s="24"/>
      <c r="BD295" s="25"/>
      <c r="BE295" s="97"/>
      <c r="BF295" s="24"/>
      <c r="BG295" s="25"/>
      <c r="BH295" s="57"/>
      <c r="BI295" s="13" t="s">
        <v>447</v>
      </c>
      <c r="BJ295" s="109" t="s">
        <v>447</v>
      </c>
      <c r="BK295" s="1"/>
      <c r="BL295" s="1"/>
      <c r="BM295" s="1"/>
      <c r="BN295" s="1"/>
      <c r="BO295" s="1"/>
      <c r="CA295" s="29"/>
      <c r="CB295" s="44" t="str">
        <f t="shared" si="47"/>
        <v/>
      </c>
      <c r="CC295" s="45" t="str">
        <f t="shared" si="48"/>
        <v/>
      </c>
      <c r="CD295" s="45" t="str">
        <f t="shared" si="49"/>
        <v/>
      </c>
      <c r="CE295" s="44" t="str">
        <f t="shared" si="50"/>
        <v/>
      </c>
      <c r="CF295" s="45" t="str">
        <f t="shared" si="51"/>
        <v/>
      </c>
      <c r="CG295" s="44" t="e">
        <f>IF(AND(#REF!="",#REF!="",#REF!="",#REF!=""),"",SUM(#REF!,#REF!,#REF!,#REF!,#REF!))</f>
        <v>#REF!</v>
      </c>
      <c r="CH295" s="45" t="str">
        <f t="shared" si="52"/>
        <v/>
      </c>
      <c r="CI295" s="44" t="str">
        <f t="shared" si="53"/>
        <v/>
      </c>
      <c r="CJ295" s="45" t="str">
        <f t="shared" si="54"/>
        <v/>
      </c>
      <c r="CK295" s="44" t="str">
        <f t="shared" si="55"/>
        <v/>
      </c>
      <c r="CL295" s="45" t="str">
        <f t="shared" si="56"/>
        <v/>
      </c>
      <c r="CM295" s="44" t="e">
        <f>IF(AND(#REF!="",#REF!="",#REF!="",#REF!=""),"",SUM(#REF!,#REF!,#REF!,#REF!,#REF!))</f>
        <v>#REF!</v>
      </c>
      <c r="CN295" s="45" t="str">
        <f t="shared" si="57"/>
        <v/>
      </c>
      <c r="CO295" s="38" t="e">
        <f>IF(AND(#REF!="",#REF!="",#REF!="",#REF!=""),"",SUM(#REF!,#REF!,#REF!,#REF!))</f>
        <v>#REF!</v>
      </c>
      <c r="CP295" s="38" t="str">
        <f t="shared" si="46"/>
        <v/>
      </c>
    </row>
    <row r="296" spans="1:94" ht="24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19"/>
      <c r="AC296" s="20"/>
      <c r="AD296" s="20"/>
      <c r="AE296" s="8"/>
      <c r="AF296" s="62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25"/>
      <c r="AU296" s="8"/>
      <c r="AV296" s="57"/>
      <c r="AW296" s="60"/>
      <c r="AX296" s="8"/>
      <c r="AY296" s="14"/>
      <c r="AZ296" s="24"/>
      <c r="BA296" s="25"/>
      <c r="BB296" s="57"/>
      <c r="BC296" s="24"/>
      <c r="BD296" s="25"/>
      <c r="BE296" s="97"/>
      <c r="BF296" s="24"/>
      <c r="BG296" s="25"/>
      <c r="BH296" s="57"/>
      <c r="BI296" s="13" t="s">
        <v>447</v>
      </c>
      <c r="BJ296" s="109" t="s">
        <v>447</v>
      </c>
      <c r="BK296" s="1"/>
      <c r="BL296" s="1"/>
      <c r="BM296" s="1"/>
      <c r="BN296" s="1"/>
      <c r="BO296" s="1"/>
      <c r="CA296" s="29"/>
      <c r="CB296" s="44" t="str">
        <f t="shared" si="47"/>
        <v/>
      </c>
      <c r="CC296" s="45" t="str">
        <f t="shared" si="48"/>
        <v/>
      </c>
      <c r="CD296" s="45" t="str">
        <f t="shared" si="49"/>
        <v/>
      </c>
      <c r="CE296" s="44" t="str">
        <f t="shared" si="50"/>
        <v/>
      </c>
      <c r="CF296" s="45" t="str">
        <f t="shared" si="51"/>
        <v/>
      </c>
      <c r="CG296" s="44" t="e">
        <f>IF(AND(#REF!="",#REF!="",#REF!="",#REF!=""),"",SUM(#REF!,#REF!,#REF!,#REF!,#REF!))</f>
        <v>#REF!</v>
      </c>
      <c r="CH296" s="45" t="str">
        <f t="shared" si="52"/>
        <v/>
      </c>
      <c r="CI296" s="44" t="str">
        <f t="shared" si="53"/>
        <v/>
      </c>
      <c r="CJ296" s="45" t="str">
        <f t="shared" si="54"/>
        <v/>
      </c>
      <c r="CK296" s="44" t="str">
        <f t="shared" si="55"/>
        <v/>
      </c>
      <c r="CL296" s="45" t="str">
        <f t="shared" si="56"/>
        <v/>
      </c>
      <c r="CM296" s="44" t="e">
        <f>IF(AND(#REF!="",#REF!="",#REF!="",#REF!=""),"",SUM(#REF!,#REF!,#REF!,#REF!,#REF!))</f>
        <v>#REF!</v>
      </c>
      <c r="CN296" s="45" t="str">
        <f t="shared" si="57"/>
        <v/>
      </c>
      <c r="CO296" s="38" t="e">
        <f>IF(AND(#REF!="",#REF!="",#REF!="",#REF!=""),"",SUM(#REF!,#REF!,#REF!,#REF!))</f>
        <v>#REF!</v>
      </c>
      <c r="CP296" s="38" t="str">
        <f t="shared" si="46"/>
        <v/>
      </c>
    </row>
    <row r="297" spans="1:94" ht="24" customHeight="1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19"/>
      <c r="AC297" s="20"/>
      <c r="AD297" s="20"/>
      <c r="AE297" s="8"/>
      <c r="AF297" s="62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25"/>
      <c r="AU297" s="8"/>
      <c r="AV297" s="57"/>
      <c r="AW297" s="60"/>
      <c r="AX297" s="8"/>
      <c r="AY297" s="14"/>
      <c r="AZ297" s="24"/>
      <c r="BA297" s="25"/>
      <c r="BB297" s="57"/>
      <c r="BC297" s="24"/>
      <c r="BD297" s="25"/>
      <c r="BE297" s="97"/>
      <c r="BF297" s="24"/>
      <c r="BG297" s="25"/>
      <c r="BH297" s="57"/>
      <c r="BI297" s="13" t="s">
        <v>447</v>
      </c>
      <c r="BJ297" s="109" t="s">
        <v>447</v>
      </c>
      <c r="BK297" s="1"/>
      <c r="BL297" s="1"/>
      <c r="BM297" s="1"/>
      <c r="BN297" s="1"/>
      <c r="BO297" s="1"/>
      <c r="CA297" s="29"/>
      <c r="CB297" s="44" t="str">
        <f t="shared" si="47"/>
        <v/>
      </c>
      <c r="CC297" s="45" t="str">
        <f t="shared" si="48"/>
        <v/>
      </c>
      <c r="CD297" s="45" t="str">
        <f t="shared" si="49"/>
        <v/>
      </c>
      <c r="CE297" s="44" t="str">
        <f t="shared" si="50"/>
        <v/>
      </c>
      <c r="CF297" s="45" t="str">
        <f t="shared" si="51"/>
        <v/>
      </c>
      <c r="CG297" s="44" t="e">
        <f>IF(AND(#REF!="",#REF!="",#REF!="",#REF!=""),"",SUM(#REF!,#REF!,#REF!,#REF!,#REF!))</f>
        <v>#REF!</v>
      </c>
      <c r="CH297" s="45" t="str">
        <f t="shared" si="52"/>
        <v/>
      </c>
      <c r="CI297" s="44" t="str">
        <f t="shared" si="53"/>
        <v/>
      </c>
      <c r="CJ297" s="45" t="str">
        <f t="shared" si="54"/>
        <v/>
      </c>
      <c r="CK297" s="44" t="str">
        <f t="shared" si="55"/>
        <v/>
      </c>
      <c r="CL297" s="45" t="str">
        <f t="shared" si="56"/>
        <v/>
      </c>
      <c r="CM297" s="44" t="e">
        <f>IF(AND(#REF!="",#REF!="",#REF!="",#REF!=""),"",SUM(#REF!,#REF!,#REF!,#REF!,#REF!))</f>
        <v>#REF!</v>
      </c>
      <c r="CN297" s="45" t="str">
        <f t="shared" si="57"/>
        <v/>
      </c>
      <c r="CO297" s="38" t="e">
        <f>IF(AND(#REF!="",#REF!="",#REF!="",#REF!=""),"",SUM(#REF!,#REF!,#REF!,#REF!))</f>
        <v>#REF!</v>
      </c>
      <c r="CP297" s="38" t="str">
        <f t="shared" si="46"/>
        <v/>
      </c>
    </row>
    <row r="298" spans="1:94" ht="24" customHeight="1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19"/>
      <c r="AC298" s="20"/>
      <c r="AD298" s="20"/>
      <c r="AE298" s="8"/>
      <c r="AF298" s="62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25"/>
      <c r="AU298" s="8"/>
      <c r="AV298" s="57"/>
      <c r="AW298" s="60"/>
      <c r="AX298" s="8"/>
      <c r="AY298" s="14"/>
      <c r="AZ298" s="24"/>
      <c r="BA298" s="25"/>
      <c r="BB298" s="57"/>
      <c r="BC298" s="24"/>
      <c r="BD298" s="25"/>
      <c r="BE298" s="97"/>
      <c r="BF298" s="24"/>
      <c r="BG298" s="25"/>
      <c r="BH298" s="57"/>
      <c r="BI298" s="13" t="s">
        <v>447</v>
      </c>
      <c r="BJ298" s="109" t="s">
        <v>447</v>
      </c>
      <c r="BK298" s="1"/>
      <c r="BL298" s="1"/>
      <c r="BM298" s="1"/>
      <c r="BN298" s="1"/>
      <c r="BO298" s="1"/>
      <c r="CA298" s="29"/>
      <c r="CB298" s="44" t="str">
        <f t="shared" si="47"/>
        <v/>
      </c>
      <c r="CC298" s="45" t="str">
        <f t="shared" si="48"/>
        <v/>
      </c>
      <c r="CD298" s="45" t="str">
        <f t="shared" si="49"/>
        <v/>
      </c>
      <c r="CE298" s="44" t="str">
        <f t="shared" si="50"/>
        <v/>
      </c>
      <c r="CF298" s="45" t="str">
        <f t="shared" si="51"/>
        <v/>
      </c>
      <c r="CG298" s="44" t="e">
        <f>IF(AND(#REF!="",#REF!="",#REF!="",#REF!=""),"",SUM(#REF!,#REF!,#REF!,#REF!,#REF!))</f>
        <v>#REF!</v>
      </c>
      <c r="CH298" s="45" t="str">
        <f t="shared" si="52"/>
        <v/>
      </c>
      <c r="CI298" s="44" t="str">
        <f t="shared" si="53"/>
        <v/>
      </c>
      <c r="CJ298" s="45" t="str">
        <f t="shared" si="54"/>
        <v/>
      </c>
      <c r="CK298" s="44" t="str">
        <f t="shared" si="55"/>
        <v/>
      </c>
      <c r="CL298" s="45" t="str">
        <f t="shared" si="56"/>
        <v/>
      </c>
      <c r="CM298" s="44" t="e">
        <f>IF(AND(#REF!="",#REF!="",#REF!="",#REF!=""),"",SUM(#REF!,#REF!,#REF!,#REF!,#REF!))</f>
        <v>#REF!</v>
      </c>
      <c r="CN298" s="45" t="str">
        <f t="shared" si="57"/>
        <v/>
      </c>
      <c r="CO298" s="38" t="e">
        <f>IF(AND(#REF!="",#REF!="",#REF!="",#REF!=""),"",SUM(#REF!,#REF!,#REF!,#REF!))</f>
        <v>#REF!</v>
      </c>
      <c r="CP298" s="38" t="str">
        <f t="shared" si="46"/>
        <v/>
      </c>
    </row>
    <row r="299" spans="1:94" ht="24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19"/>
      <c r="AC299" s="20"/>
      <c r="AD299" s="20"/>
      <c r="AE299" s="8"/>
      <c r="AF299" s="62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25"/>
      <c r="AU299" s="8"/>
      <c r="AV299" s="57"/>
      <c r="AW299" s="60"/>
      <c r="AX299" s="8"/>
      <c r="AY299" s="14"/>
      <c r="AZ299" s="24"/>
      <c r="BA299" s="25"/>
      <c r="BB299" s="57"/>
      <c r="BC299" s="24"/>
      <c r="BD299" s="25"/>
      <c r="BE299" s="97"/>
      <c r="BF299" s="24"/>
      <c r="BG299" s="25"/>
      <c r="BH299" s="57"/>
      <c r="BI299" s="13" t="s">
        <v>447</v>
      </c>
      <c r="BJ299" s="109" t="s">
        <v>447</v>
      </c>
      <c r="BK299" s="1"/>
      <c r="BL299" s="1"/>
      <c r="BM299" s="1"/>
      <c r="BN299" s="1"/>
      <c r="BO299" s="1"/>
      <c r="CA299" s="29"/>
      <c r="CB299" s="44" t="str">
        <f t="shared" si="47"/>
        <v/>
      </c>
      <c r="CC299" s="45" t="str">
        <f t="shared" si="48"/>
        <v/>
      </c>
      <c r="CD299" s="45" t="str">
        <f t="shared" si="49"/>
        <v/>
      </c>
      <c r="CE299" s="44" t="str">
        <f t="shared" si="50"/>
        <v/>
      </c>
      <c r="CF299" s="45" t="str">
        <f t="shared" si="51"/>
        <v/>
      </c>
      <c r="CG299" s="44" t="e">
        <f>IF(AND(#REF!="",#REF!="",#REF!="",#REF!=""),"",SUM(#REF!,#REF!,#REF!,#REF!,#REF!))</f>
        <v>#REF!</v>
      </c>
      <c r="CH299" s="45" t="str">
        <f t="shared" si="52"/>
        <v/>
      </c>
      <c r="CI299" s="44" t="str">
        <f t="shared" si="53"/>
        <v/>
      </c>
      <c r="CJ299" s="45" t="str">
        <f t="shared" si="54"/>
        <v/>
      </c>
      <c r="CK299" s="44" t="str">
        <f t="shared" si="55"/>
        <v/>
      </c>
      <c r="CL299" s="45" t="str">
        <f t="shared" si="56"/>
        <v/>
      </c>
      <c r="CM299" s="44" t="e">
        <f>IF(AND(#REF!="",#REF!="",#REF!="",#REF!=""),"",SUM(#REF!,#REF!,#REF!,#REF!,#REF!))</f>
        <v>#REF!</v>
      </c>
      <c r="CN299" s="45" t="str">
        <f t="shared" si="57"/>
        <v/>
      </c>
      <c r="CO299" s="38" t="e">
        <f>IF(AND(#REF!="",#REF!="",#REF!="",#REF!=""),"",SUM(#REF!,#REF!,#REF!,#REF!))</f>
        <v>#REF!</v>
      </c>
      <c r="CP299" s="38" t="str">
        <f t="shared" si="46"/>
        <v/>
      </c>
    </row>
    <row r="300" spans="1:94" ht="24" customHeight="1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19"/>
      <c r="AC300" s="20"/>
      <c r="AD300" s="20"/>
      <c r="AE300" s="8"/>
      <c r="AF300" s="62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25"/>
      <c r="AU300" s="8"/>
      <c r="AV300" s="57"/>
      <c r="AW300" s="60"/>
      <c r="AX300" s="8"/>
      <c r="AY300" s="14"/>
      <c r="AZ300" s="24"/>
      <c r="BA300" s="25"/>
      <c r="BB300" s="57"/>
      <c r="BC300" s="24"/>
      <c r="BD300" s="25"/>
      <c r="BE300" s="97"/>
      <c r="BF300" s="24"/>
      <c r="BG300" s="25"/>
      <c r="BH300" s="57"/>
      <c r="BI300" s="13" t="s">
        <v>447</v>
      </c>
      <c r="BJ300" s="109" t="s">
        <v>447</v>
      </c>
      <c r="BK300" s="1"/>
      <c r="BL300" s="1"/>
      <c r="BM300" s="1"/>
      <c r="BN300" s="1"/>
      <c r="BO300" s="1"/>
      <c r="CA300" s="29"/>
      <c r="CB300" s="44" t="str">
        <f t="shared" si="47"/>
        <v/>
      </c>
      <c r="CC300" s="45" t="str">
        <f t="shared" si="48"/>
        <v/>
      </c>
      <c r="CD300" s="45" t="str">
        <f t="shared" si="49"/>
        <v/>
      </c>
      <c r="CE300" s="44" t="str">
        <f t="shared" si="50"/>
        <v/>
      </c>
      <c r="CF300" s="45" t="str">
        <f t="shared" si="51"/>
        <v/>
      </c>
      <c r="CG300" s="44" t="e">
        <f>IF(AND(#REF!="",#REF!="",#REF!="",#REF!=""),"",SUM(#REF!,#REF!,#REF!,#REF!,#REF!))</f>
        <v>#REF!</v>
      </c>
      <c r="CH300" s="45" t="str">
        <f t="shared" si="52"/>
        <v/>
      </c>
      <c r="CI300" s="44" t="str">
        <f t="shared" si="53"/>
        <v/>
      </c>
      <c r="CJ300" s="45" t="str">
        <f t="shared" si="54"/>
        <v/>
      </c>
      <c r="CK300" s="44" t="str">
        <f t="shared" si="55"/>
        <v/>
      </c>
      <c r="CL300" s="45" t="str">
        <f t="shared" si="56"/>
        <v/>
      </c>
      <c r="CM300" s="44" t="e">
        <f>IF(AND(#REF!="",#REF!="",#REF!="",#REF!=""),"",SUM(#REF!,#REF!,#REF!,#REF!,#REF!))</f>
        <v>#REF!</v>
      </c>
      <c r="CN300" s="45" t="str">
        <f t="shared" si="57"/>
        <v/>
      </c>
      <c r="CO300" s="38" t="e">
        <f>IF(AND(#REF!="",#REF!="",#REF!="",#REF!=""),"",SUM(#REF!,#REF!,#REF!,#REF!))</f>
        <v>#REF!</v>
      </c>
      <c r="CP300" s="38" t="str">
        <f t="shared" si="46"/>
        <v/>
      </c>
    </row>
    <row r="301" spans="1:94" ht="24" customHeight="1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19"/>
      <c r="AC301" s="20"/>
      <c r="AD301" s="20"/>
      <c r="AE301" s="8"/>
      <c r="AF301" s="62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25"/>
      <c r="AU301" s="8"/>
      <c r="AV301" s="57"/>
      <c r="AW301" s="60"/>
      <c r="AX301" s="8"/>
      <c r="AY301" s="14"/>
      <c r="AZ301" s="24"/>
      <c r="BA301" s="25"/>
      <c r="BB301" s="57"/>
      <c r="BC301" s="24"/>
      <c r="BD301" s="25"/>
      <c r="BE301" s="97"/>
      <c r="BF301" s="24"/>
      <c r="BG301" s="25"/>
      <c r="BH301" s="57"/>
      <c r="BI301" s="13" t="s">
        <v>447</v>
      </c>
      <c r="BJ301" s="109" t="s">
        <v>447</v>
      </c>
      <c r="BK301" s="1"/>
      <c r="BL301" s="1"/>
      <c r="BM301" s="1"/>
      <c r="BN301" s="1"/>
      <c r="BO301" s="1"/>
      <c r="CA301" s="29"/>
      <c r="CB301" s="44" t="str">
        <f t="shared" si="47"/>
        <v/>
      </c>
      <c r="CC301" s="45" t="str">
        <f t="shared" si="48"/>
        <v/>
      </c>
      <c r="CD301" s="45" t="str">
        <f t="shared" si="49"/>
        <v/>
      </c>
      <c r="CE301" s="44" t="str">
        <f t="shared" si="50"/>
        <v/>
      </c>
      <c r="CF301" s="45" t="str">
        <f t="shared" si="51"/>
        <v/>
      </c>
      <c r="CG301" s="44" t="e">
        <f>IF(AND(#REF!="",#REF!="",#REF!="",#REF!=""),"",SUM(#REF!,#REF!,#REF!,#REF!,#REF!))</f>
        <v>#REF!</v>
      </c>
      <c r="CH301" s="45" t="str">
        <f t="shared" si="52"/>
        <v/>
      </c>
      <c r="CI301" s="44" t="str">
        <f t="shared" si="53"/>
        <v/>
      </c>
      <c r="CJ301" s="45" t="str">
        <f t="shared" si="54"/>
        <v/>
      </c>
      <c r="CK301" s="44" t="str">
        <f t="shared" si="55"/>
        <v/>
      </c>
      <c r="CL301" s="45" t="str">
        <f t="shared" si="56"/>
        <v/>
      </c>
      <c r="CM301" s="44" t="e">
        <f>IF(AND(#REF!="",#REF!="",#REF!="",#REF!=""),"",SUM(#REF!,#REF!,#REF!,#REF!,#REF!))</f>
        <v>#REF!</v>
      </c>
      <c r="CN301" s="45" t="str">
        <f t="shared" si="57"/>
        <v/>
      </c>
      <c r="CO301" s="38" t="e">
        <f>IF(AND(#REF!="",#REF!="",#REF!="",#REF!=""),"",SUM(#REF!,#REF!,#REF!,#REF!))</f>
        <v>#REF!</v>
      </c>
      <c r="CP301" s="38" t="str">
        <f t="shared" si="46"/>
        <v/>
      </c>
    </row>
    <row r="302" spans="1:94" ht="24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19"/>
      <c r="AC302" s="20"/>
      <c r="AD302" s="20"/>
      <c r="AE302" s="8"/>
      <c r="AF302" s="62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25"/>
      <c r="AU302" s="8"/>
      <c r="AV302" s="57"/>
      <c r="AW302" s="60"/>
      <c r="AX302" s="8"/>
      <c r="AY302" s="14"/>
      <c r="AZ302" s="24"/>
      <c r="BA302" s="25"/>
      <c r="BB302" s="57"/>
      <c r="BC302" s="24"/>
      <c r="BD302" s="25"/>
      <c r="BE302" s="97"/>
      <c r="BF302" s="24"/>
      <c r="BG302" s="25"/>
      <c r="BH302" s="57"/>
      <c r="BI302" s="13" t="s">
        <v>447</v>
      </c>
      <c r="BJ302" s="109" t="s">
        <v>447</v>
      </c>
      <c r="BK302" s="1"/>
      <c r="BL302" s="1"/>
      <c r="BM302" s="1"/>
      <c r="BN302" s="1"/>
      <c r="BO302" s="1"/>
      <c r="CA302" s="29"/>
      <c r="CB302" s="44" t="str">
        <f t="shared" si="47"/>
        <v/>
      </c>
      <c r="CC302" s="45" t="str">
        <f t="shared" si="48"/>
        <v/>
      </c>
      <c r="CD302" s="45" t="str">
        <f t="shared" si="49"/>
        <v/>
      </c>
      <c r="CE302" s="44" t="str">
        <f t="shared" si="50"/>
        <v/>
      </c>
      <c r="CF302" s="45" t="str">
        <f t="shared" si="51"/>
        <v/>
      </c>
      <c r="CG302" s="44" t="e">
        <f>IF(AND(#REF!="",#REF!="",#REF!="",#REF!=""),"",SUM(#REF!,#REF!,#REF!,#REF!,#REF!))</f>
        <v>#REF!</v>
      </c>
      <c r="CH302" s="45" t="str">
        <f t="shared" si="52"/>
        <v/>
      </c>
      <c r="CI302" s="44" t="str">
        <f t="shared" si="53"/>
        <v/>
      </c>
      <c r="CJ302" s="45" t="str">
        <f t="shared" si="54"/>
        <v/>
      </c>
      <c r="CK302" s="44" t="str">
        <f t="shared" si="55"/>
        <v/>
      </c>
      <c r="CL302" s="45" t="str">
        <f t="shared" si="56"/>
        <v/>
      </c>
      <c r="CM302" s="44" t="e">
        <f>IF(AND(#REF!="",#REF!="",#REF!="",#REF!=""),"",SUM(#REF!,#REF!,#REF!,#REF!,#REF!))</f>
        <v>#REF!</v>
      </c>
      <c r="CN302" s="45" t="str">
        <f t="shared" si="57"/>
        <v/>
      </c>
      <c r="CO302" s="38" t="e">
        <f>IF(AND(#REF!="",#REF!="",#REF!="",#REF!=""),"",SUM(#REF!,#REF!,#REF!,#REF!))</f>
        <v>#REF!</v>
      </c>
      <c r="CP302" s="38" t="str">
        <f t="shared" si="46"/>
        <v/>
      </c>
    </row>
    <row r="303" spans="1:94" ht="24" customHeight="1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19"/>
      <c r="AC303" s="20"/>
      <c r="AD303" s="20"/>
      <c r="AE303" s="8"/>
      <c r="AF303" s="62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25"/>
      <c r="AU303" s="8"/>
      <c r="AV303" s="57"/>
      <c r="AW303" s="60"/>
      <c r="AX303" s="8"/>
      <c r="AY303" s="14"/>
      <c r="AZ303" s="24"/>
      <c r="BA303" s="25"/>
      <c r="BB303" s="57"/>
      <c r="BC303" s="24"/>
      <c r="BD303" s="25"/>
      <c r="BE303" s="97"/>
      <c r="BF303" s="24"/>
      <c r="BG303" s="25"/>
      <c r="BH303" s="57"/>
      <c r="BI303" s="13" t="s">
        <v>447</v>
      </c>
      <c r="BJ303" s="109" t="s">
        <v>447</v>
      </c>
      <c r="BK303" s="1"/>
      <c r="BL303" s="1"/>
      <c r="BM303" s="1"/>
      <c r="BN303" s="1"/>
      <c r="BO303" s="1"/>
      <c r="CA303" s="29"/>
      <c r="CB303" s="44" t="str">
        <f t="shared" si="47"/>
        <v/>
      </c>
      <c r="CC303" s="45" t="str">
        <f t="shared" si="48"/>
        <v/>
      </c>
      <c r="CD303" s="45" t="str">
        <f t="shared" si="49"/>
        <v/>
      </c>
      <c r="CE303" s="44" t="str">
        <f t="shared" si="50"/>
        <v/>
      </c>
      <c r="CF303" s="45" t="str">
        <f t="shared" si="51"/>
        <v/>
      </c>
      <c r="CG303" s="44" t="e">
        <f>IF(AND(#REF!="",#REF!="",#REF!="",#REF!=""),"",SUM(#REF!,#REF!,#REF!,#REF!,#REF!))</f>
        <v>#REF!</v>
      </c>
      <c r="CH303" s="45" t="str">
        <f t="shared" si="52"/>
        <v/>
      </c>
      <c r="CI303" s="44" t="str">
        <f t="shared" si="53"/>
        <v/>
      </c>
      <c r="CJ303" s="45" t="str">
        <f t="shared" si="54"/>
        <v/>
      </c>
      <c r="CK303" s="44" t="str">
        <f t="shared" si="55"/>
        <v/>
      </c>
      <c r="CL303" s="45" t="str">
        <f t="shared" si="56"/>
        <v/>
      </c>
      <c r="CM303" s="44" t="e">
        <f>IF(AND(#REF!="",#REF!="",#REF!="",#REF!=""),"",SUM(#REF!,#REF!,#REF!,#REF!,#REF!))</f>
        <v>#REF!</v>
      </c>
      <c r="CN303" s="45" t="str">
        <f t="shared" si="57"/>
        <v/>
      </c>
      <c r="CO303" s="38" t="e">
        <f>IF(AND(#REF!="",#REF!="",#REF!="",#REF!=""),"",SUM(#REF!,#REF!,#REF!,#REF!))</f>
        <v>#REF!</v>
      </c>
      <c r="CP303" s="38" t="str">
        <f t="shared" si="46"/>
        <v/>
      </c>
    </row>
    <row r="304" spans="1:94" ht="24" customHeight="1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19"/>
      <c r="AC304" s="20"/>
      <c r="AD304" s="20"/>
      <c r="AE304" s="8"/>
      <c r="AF304" s="62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25"/>
      <c r="AU304" s="8"/>
      <c r="AV304" s="57"/>
      <c r="AW304" s="60"/>
      <c r="AX304" s="8"/>
      <c r="AY304" s="14"/>
      <c r="AZ304" s="24"/>
      <c r="BA304" s="25"/>
      <c r="BB304" s="57"/>
      <c r="BC304" s="24"/>
      <c r="BD304" s="25"/>
      <c r="BE304" s="97"/>
      <c r="BF304" s="24"/>
      <c r="BG304" s="25"/>
      <c r="BH304" s="57"/>
      <c r="BI304" s="13" t="s">
        <v>447</v>
      </c>
      <c r="BJ304" s="109" t="s">
        <v>447</v>
      </c>
      <c r="BK304" s="1"/>
      <c r="BL304" s="1"/>
      <c r="BM304" s="1"/>
      <c r="BN304" s="1"/>
      <c r="BO304" s="1"/>
      <c r="CA304" s="29"/>
      <c r="CB304" s="44" t="str">
        <f t="shared" si="47"/>
        <v/>
      </c>
      <c r="CC304" s="45" t="str">
        <f t="shared" si="48"/>
        <v/>
      </c>
      <c r="CD304" s="45" t="str">
        <f t="shared" si="49"/>
        <v/>
      </c>
      <c r="CE304" s="44" t="str">
        <f t="shared" si="50"/>
        <v/>
      </c>
      <c r="CF304" s="45" t="str">
        <f t="shared" si="51"/>
        <v/>
      </c>
      <c r="CG304" s="44" t="e">
        <f>IF(AND(#REF!="",#REF!="",#REF!="",#REF!=""),"",SUM(#REF!,#REF!,#REF!,#REF!,#REF!))</f>
        <v>#REF!</v>
      </c>
      <c r="CH304" s="45" t="str">
        <f t="shared" si="52"/>
        <v/>
      </c>
      <c r="CI304" s="44" t="str">
        <f t="shared" si="53"/>
        <v/>
      </c>
      <c r="CJ304" s="45" t="str">
        <f t="shared" si="54"/>
        <v/>
      </c>
      <c r="CK304" s="44" t="str">
        <f t="shared" si="55"/>
        <v/>
      </c>
      <c r="CL304" s="45" t="str">
        <f t="shared" si="56"/>
        <v/>
      </c>
      <c r="CM304" s="44" t="e">
        <f>IF(AND(#REF!="",#REF!="",#REF!="",#REF!=""),"",SUM(#REF!,#REF!,#REF!,#REF!,#REF!))</f>
        <v>#REF!</v>
      </c>
      <c r="CN304" s="45" t="str">
        <f t="shared" si="57"/>
        <v/>
      </c>
      <c r="CO304" s="38" t="e">
        <f>IF(AND(#REF!="",#REF!="",#REF!="",#REF!=""),"",SUM(#REF!,#REF!,#REF!,#REF!))</f>
        <v>#REF!</v>
      </c>
      <c r="CP304" s="38" t="str">
        <f t="shared" si="46"/>
        <v/>
      </c>
    </row>
    <row r="305" spans="1:94" ht="24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19"/>
      <c r="AC305" s="20"/>
      <c r="AD305" s="20"/>
      <c r="AE305" s="8"/>
      <c r="AF305" s="62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25"/>
      <c r="AU305" s="8"/>
      <c r="AV305" s="57"/>
      <c r="AW305" s="60"/>
      <c r="AX305" s="8"/>
      <c r="AY305" s="14"/>
      <c r="AZ305" s="24"/>
      <c r="BA305" s="25"/>
      <c r="BB305" s="57"/>
      <c r="BC305" s="24"/>
      <c r="BD305" s="25"/>
      <c r="BE305" s="97"/>
      <c r="BF305" s="24"/>
      <c r="BG305" s="25"/>
      <c r="BH305" s="57"/>
      <c r="BI305" s="13" t="s">
        <v>447</v>
      </c>
      <c r="BJ305" s="109" t="s">
        <v>447</v>
      </c>
      <c r="BK305" s="1"/>
      <c r="BL305" s="1"/>
      <c r="BM305" s="1"/>
      <c r="BN305" s="1"/>
      <c r="BO305" s="1"/>
      <c r="CA305" s="29"/>
      <c r="CB305" s="44" t="str">
        <f t="shared" si="47"/>
        <v/>
      </c>
      <c r="CC305" s="45" t="str">
        <f t="shared" si="48"/>
        <v/>
      </c>
      <c r="CD305" s="45" t="str">
        <f t="shared" si="49"/>
        <v/>
      </c>
      <c r="CE305" s="44" t="str">
        <f t="shared" si="50"/>
        <v/>
      </c>
      <c r="CF305" s="45" t="str">
        <f t="shared" si="51"/>
        <v/>
      </c>
      <c r="CG305" s="44" t="e">
        <f>IF(AND(#REF!="",#REF!="",#REF!="",#REF!=""),"",SUM(#REF!,#REF!,#REF!,#REF!,#REF!))</f>
        <v>#REF!</v>
      </c>
      <c r="CH305" s="45" t="str">
        <f t="shared" si="52"/>
        <v/>
      </c>
      <c r="CI305" s="44" t="str">
        <f t="shared" si="53"/>
        <v/>
      </c>
      <c r="CJ305" s="45" t="str">
        <f t="shared" si="54"/>
        <v/>
      </c>
      <c r="CK305" s="44" t="str">
        <f t="shared" si="55"/>
        <v/>
      </c>
      <c r="CL305" s="45" t="str">
        <f t="shared" si="56"/>
        <v/>
      </c>
      <c r="CM305" s="44" t="e">
        <f>IF(AND(#REF!="",#REF!="",#REF!="",#REF!=""),"",SUM(#REF!,#REF!,#REF!,#REF!,#REF!))</f>
        <v>#REF!</v>
      </c>
      <c r="CN305" s="45" t="str">
        <f t="shared" si="57"/>
        <v/>
      </c>
      <c r="CO305" s="38" t="e">
        <f>IF(AND(#REF!="",#REF!="",#REF!="",#REF!=""),"",SUM(#REF!,#REF!,#REF!,#REF!))</f>
        <v>#REF!</v>
      </c>
      <c r="CP305" s="38" t="str">
        <f t="shared" si="46"/>
        <v/>
      </c>
    </row>
    <row r="306" spans="1:94" ht="24" customHeight="1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19"/>
      <c r="AC306" s="20"/>
      <c r="AD306" s="20"/>
      <c r="AE306" s="8"/>
      <c r="AF306" s="62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25"/>
      <c r="AU306" s="8"/>
      <c r="AV306" s="57"/>
      <c r="AW306" s="60"/>
      <c r="AX306" s="8"/>
      <c r="AY306" s="14"/>
      <c r="AZ306" s="24"/>
      <c r="BA306" s="25"/>
      <c r="BB306" s="57"/>
      <c r="BC306" s="24"/>
      <c r="BD306" s="25"/>
      <c r="BE306" s="97"/>
      <c r="BF306" s="24"/>
      <c r="BG306" s="25"/>
      <c r="BH306" s="57"/>
      <c r="BI306" s="13" t="s">
        <v>447</v>
      </c>
      <c r="BJ306" s="109" t="s">
        <v>447</v>
      </c>
      <c r="BK306" s="1"/>
      <c r="BL306" s="1"/>
      <c r="BM306" s="1"/>
      <c r="BN306" s="1"/>
      <c r="BO306" s="1"/>
      <c r="CA306" s="29"/>
      <c r="CB306" s="44" t="str">
        <f t="shared" si="47"/>
        <v/>
      </c>
      <c r="CC306" s="45" t="str">
        <f t="shared" si="48"/>
        <v/>
      </c>
      <c r="CD306" s="45" t="str">
        <f t="shared" si="49"/>
        <v/>
      </c>
      <c r="CE306" s="44" t="str">
        <f t="shared" si="50"/>
        <v/>
      </c>
      <c r="CF306" s="45" t="str">
        <f t="shared" si="51"/>
        <v/>
      </c>
      <c r="CG306" s="44" t="e">
        <f>IF(AND(#REF!="",#REF!="",#REF!="",#REF!=""),"",SUM(#REF!,#REF!,#REF!,#REF!,#REF!))</f>
        <v>#REF!</v>
      </c>
      <c r="CH306" s="45" t="str">
        <f t="shared" si="52"/>
        <v/>
      </c>
      <c r="CI306" s="44" t="str">
        <f t="shared" si="53"/>
        <v/>
      </c>
      <c r="CJ306" s="45" t="str">
        <f t="shared" si="54"/>
        <v/>
      </c>
      <c r="CK306" s="44" t="str">
        <f t="shared" si="55"/>
        <v/>
      </c>
      <c r="CL306" s="45" t="str">
        <f t="shared" si="56"/>
        <v/>
      </c>
      <c r="CM306" s="44" t="e">
        <f>IF(AND(#REF!="",#REF!="",#REF!="",#REF!=""),"",SUM(#REF!,#REF!,#REF!,#REF!,#REF!))</f>
        <v>#REF!</v>
      </c>
      <c r="CN306" s="45" t="str">
        <f t="shared" si="57"/>
        <v/>
      </c>
      <c r="CO306" s="38" t="e">
        <f>IF(AND(#REF!="",#REF!="",#REF!="",#REF!=""),"",SUM(#REF!,#REF!,#REF!,#REF!))</f>
        <v>#REF!</v>
      </c>
      <c r="CP306" s="38" t="str">
        <f t="shared" si="46"/>
        <v/>
      </c>
    </row>
    <row r="307" spans="1:94" ht="24" customHeight="1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19"/>
      <c r="AC307" s="20"/>
      <c r="AD307" s="20"/>
      <c r="AE307" s="8"/>
      <c r="AF307" s="62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25"/>
      <c r="AU307" s="8"/>
      <c r="AV307" s="57"/>
      <c r="AW307" s="60"/>
      <c r="AX307" s="8"/>
      <c r="AY307" s="14"/>
      <c r="AZ307" s="24"/>
      <c r="BA307" s="25"/>
      <c r="BB307" s="57"/>
      <c r="BC307" s="24"/>
      <c r="BD307" s="25"/>
      <c r="BE307" s="97"/>
      <c r="BF307" s="24"/>
      <c r="BG307" s="25"/>
      <c r="BH307" s="57"/>
      <c r="BI307" s="13" t="s">
        <v>447</v>
      </c>
      <c r="BJ307" s="109" t="s">
        <v>447</v>
      </c>
      <c r="BK307" s="1"/>
      <c r="BL307" s="1"/>
      <c r="BM307" s="1"/>
      <c r="BN307" s="1"/>
      <c r="BO307" s="1"/>
      <c r="CA307" s="29"/>
      <c r="CB307" s="44" t="str">
        <f t="shared" si="47"/>
        <v/>
      </c>
      <c r="CC307" s="45" t="str">
        <f t="shared" si="48"/>
        <v/>
      </c>
      <c r="CD307" s="45" t="str">
        <f t="shared" si="49"/>
        <v/>
      </c>
      <c r="CE307" s="44" t="str">
        <f t="shared" si="50"/>
        <v/>
      </c>
      <c r="CF307" s="45" t="str">
        <f t="shared" si="51"/>
        <v/>
      </c>
      <c r="CG307" s="44" t="e">
        <f>IF(AND(#REF!="",#REF!="",#REF!="",#REF!=""),"",SUM(#REF!,#REF!,#REF!,#REF!,#REF!))</f>
        <v>#REF!</v>
      </c>
      <c r="CH307" s="45" t="str">
        <f t="shared" si="52"/>
        <v/>
      </c>
      <c r="CI307" s="44" t="str">
        <f t="shared" si="53"/>
        <v/>
      </c>
      <c r="CJ307" s="45" t="str">
        <f t="shared" si="54"/>
        <v/>
      </c>
      <c r="CK307" s="44" t="str">
        <f t="shared" si="55"/>
        <v/>
      </c>
      <c r="CL307" s="45" t="str">
        <f t="shared" si="56"/>
        <v/>
      </c>
      <c r="CM307" s="44" t="e">
        <f>IF(AND(#REF!="",#REF!="",#REF!="",#REF!=""),"",SUM(#REF!,#REF!,#REF!,#REF!,#REF!))</f>
        <v>#REF!</v>
      </c>
      <c r="CN307" s="45" t="str">
        <f t="shared" si="57"/>
        <v/>
      </c>
      <c r="CO307" s="38" t="e">
        <f>IF(AND(#REF!="",#REF!="",#REF!="",#REF!=""),"",SUM(#REF!,#REF!,#REF!,#REF!))</f>
        <v>#REF!</v>
      </c>
      <c r="CP307" s="38" t="str">
        <f t="shared" si="46"/>
        <v/>
      </c>
    </row>
    <row r="308" spans="1:94" ht="24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19"/>
      <c r="AC308" s="20"/>
      <c r="AD308" s="20"/>
      <c r="AE308" s="8"/>
      <c r="AF308" s="62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25"/>
      <c r="AU308" s="8"/>
      <c r="AV308" s="57"/>
      <c r="AW308" s="60"/>
      <c r="AX308" s="8"/>
      <c r="AY308" s="14"/>
      <c r="AZ308" s="24"/>
      <c r="BA308" s="25"/>
      <c r="BB308" s="57"/>
      <c r="BC308" s="24"/>
      <c r="BD308" s="25"/>
      <c r="BE308" s="97"/>
      <c r="BF308" s="24"/>
      <c r="BG308" s="25"/>
      <c r="BH308" s="57"/>
      <c r="BI308" s="13" t="s">
        <v>447</v>
      </c>
      <c r="BJ308" s="109" t="s">
        <v>447</v>
      </c>
      <c r="BK308" s="1"/>
      <c r="BL308" s="1"/>
      <c r="BM308" s="1"/>
      <c r="BN308" s="1"/>
      <c r="BO308" s="1"/>
      <c r="CA308" s="29"/>
      <c r="CB308" s="44" t="str">
        <f t="shared" si="47"/>
        <v/>
      </c>
      <c r="CC308" s="45" t="str">
        <f t="shared" si="48"/>
        <v/>
      </c>
      <c r="CD308" s="45" t="str">
        <f t="shared" si="49"/>
        <v/>
      </c>
      <c r="CE308" s="44" t="str">
        <f t="shared" si="50"/>
        <v/>
      </c>
      <c r="CF308" s="45" t="str">
        <f t="shared" si="51"/>
        <v/>
      </c>
      <c r="CG308" s="44" t="e">
        <f>IF(AND(#REF!="",#REF!="",#REF!="",#REF!=""),"",SUM(#REF!,#REF!,#REF!,#REF!,#REF!))</f>
        <v>#REF!</v>
      </c>
      <c r="CH308" s="45" t="str">
        <f t="shared" si="52"/>
        <v/>
      </c>
      <c r="CI308" s="44" t="str">
        <f t="shared" si="53"/>
        <v/>
      </c>
      <c r="CJ308" s="45" t="str">
        <f t="shared" si="54"/>
        <v/>
      </c>
      <c r="CK308" s="44" t="str">
        <f t="shared" si="55"/>
        <v/>
      </c>
      <c r="CL308" s="45" t="str">
        <f t="shared" si="56"/>
        <v/>
      </c>
      <c r="CM308" s="44" t="e">
        <f>IF(AND(#REF!="",#REF!="",#REF!="",#REF!=""),"",SUM(#REF!,#REF!,#REF!,#REF!,#REF!))</f>
        <v>#REF!</v>
      </c>
      <c r="CN308" s="45" t="str">
        <f t="shared" si="57"/>
        <v/>
      </c>
      <c r="CO308" s="38" t="e">
        <f>IF(AND(#REF!="",#REF!="",#REF!="",#REF!=""),"",SUM(#REF!,#REF!,#REF!,#REF!))</f>
        <v>#REF!</v>
      </c>
      <c r="CP308" s="38" t="str">
        <f t="shared" si="46"/>
        <v/>
      </c>
    </row>
    <row r="309" spans="1:94" ht="24" customHeight="1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19"/>
      <c r="AC309" s="20"/>
      <c r="AD309" s="20"/>
      <c r="AE309" s="8"/>
      <c r="AF309" s="62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25"/>
      <c r="AU309" s="8"/>
      <c r="AV309" s="57"/>
      <c r="AW309" s="60"/>
      <c r="AX309" s="8"/>
      <c r="AY309" s="14"/>
      <c r="AZ309" s="24"/>
      <c r="BA309" s="25"/>
      <c r="BB309" s="57"/>
      <c r="BC309" s="24"/>
      <c r="BD309" s="25"/>
      <c r="BE309" s="97"/>
      <c r="BF309" s="24"/>
      <c r="BG309" s="25"/>
      <c r="BH309" s="57"/>
      <c r="BI309" s="13" t="s">
        <v>447</v>
      </c>
      <c r="BJ309" s="109" t="s">
        <v>447</v>
      </c>
      <c r="BK309" s="1"/>
      <c r="BL309" s="1"/>
      <c r="BM309" s="1"/>
      <c r="BN309" s="1"/>
      <c r="BO309" s="1"/>
      <c r="CA309" s="29"/>
      <c r="CB309" s="44" t="str">
        <f t="shared" si="47"/>
        <v/>
      </c>
      <c r="CC309" s="45" t="str">
        <f t="shared" si="48"/>
        <v/>
      </c>
      <c r="CD309" s="45" t="str">
        <f t="shared" si="49"/>
        <v/>
      </c>
      <c r="CE309" s="44" t="str">
        <f t="shared" si="50"/>
        <v/>
      </c>
      <c r="CF309" s="45" t="str">
        <f t="shared" si="51"/>
        <v/>
      </c>
      <c r="CG309" s="44" t="e">
        <f>IF(AND(#REF!="",#REF!="",#REF!="",#REF!=""),"",SUM(#REF!,#REF!,#REF!,#REF!,#REF!))</f>
        <v>#REF!</v>
      </c>
      <c r="CH309" s="45" t="str">
        <f t="shared" si="52"/>
        <v/>
      </c>
      <c r="CI309" s="44" t="str">
        <f t="shared" si="53"/>
        <v/>
      </c>
      <c r="CJ309" s="45" t="str">
        <f t="shared" si="54"/>
        <v/>
      </c>
      <c r="CK309" s="44" t="str">
        <f t="shared" si="55"/>
        <v/>
      </c>
      <c r="CL309" s="45" t="str">
        <f t="shared" si="56"/>
        <v/>
      </c>
      <c r="CM309" s="44" t="e">
        <f>IF(AND(#REF!="",#REF!="",#REF!="",#REF!=""),"",SUM(#REF!,#REF!,#REF!,#REF!,#REF!))</f>
        <v>#REF!</v>
      </c>
      <c r="CN309" s="45" t="str">
        <f t="shared" si="57"/>
        <v/>
      </c>
      <c r="CO309" s="38" t="e">
        <f>IF(AND(#REF!="",#REF!="",#REF!="",#REF!=""),"",SUM(#REF!,#REF!,#REF!,#REF!))</f>
        <v>#REF!</v>
      </c>
      <c r="CP309" s="38" t="str">
        <f t="shared" si="46"/>
        <v/>
      </c>
    </row>
    <row r="310" spans="1:94" ht="24" customHeight="1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19"/>
      <c r="AC310" s="20"/>
      <c r="AD310" s="20"/>
      <c r="AE310" s="8"/>
      <c r="AF310" s="62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25"/>
      <c r="AU310" s="8"/>
      <c r="AV310" s="57"/>
      <c r="AW310" s="60"/>
      <c r="AX310" s="8"/>
      <c r="AY310" s="14"/>
      <c r="AZ310" s="24"/>
      <c r="BA310" s="25"/>
      <c r="BB310" s="57"/>
      <c r="BC310" s="24"/>
      <c r="BD310" s="25"/>
      <c r="BE310" s="97"/>
      <c r="BF310" s="24"/>
      <c r="BG310" s="25"/>
      <c r="BH310" s="57"/>
      <c r="BI310" s="13" t="s">
        <v>447</v>
      </c>
      <c r="BJ310" s="109" t="s">
        <v>447</v>
      </c>
      <c r="BK310" s="1"/>
      <c r="BL310" s="1"/>
      <c r="BM310" s="1"/>
      <c r="BN310" s="1"/>
      <c r="BO310" s="1"/>
      <c r="CA310" s="29"/>
      <c r="CB310" s="44" t="str">
        <f t="shared" si="47"/>
        <v/>
      </c>
      <c r="CC310" s="45" t="str">
        <f t="shared" si="48"/>
        <v/>
      </c>
      <c r="CD310" s="45" t="str">
        <f t="shared" si="49"/>
        <v/>
      </c>
      <c r="CE310" s="44" t="str">
        <f t="shared" si="50"/>
        <v/>
      </c>
      <c r="CF310" s="45" t="str">
        <f t="shared" si="51"/>
        <v/>
      </c>
      <c r="CG310" s="44" t="e">
        <f>IF(AND(#REF!="",#REF!="",#REF!="",#REF!=""),"",SUM(#REF!,#REF!,#REF!,#REF!,#REF!))</f>
        <v>#REF!</v>
      </c>
      <c r="CH310" s="45" t="str">
        <f t="shared" si="52"/>
        <v/>
      </c>
      <c r="CI310" s="44" t="str">
        <f t="shared" si="53"/>
        <v/>
      </c>
      <c r="CJ310" s="45" t="str">
        <f t="shared" si="54"/>
        <v/>
      </c>
      <c r="CK310" s="44" t="str">
        <f t="shared" si="55"/>
        <v/>
      </c>
      <c r="CL310" s="45" t="str">
        <f t="shared" si="56"/>
        <v/>
      </c>
      <c r="CM310" s="44" t="e">
        <f>IF(AND(#REF!="",#REF!="",#REF!="",#REF!=""),"",SUM(#REF!,#REF!,#REF!,#REF!,#REF!))</f>
        <v>#REF!</v>
      </c>
      <c r="CN310" s="45" t="str">
        <f t="shared" si="57"/>
        <v/>
      </c>
      <c r="CO310" s="38" t="e">
        <f>IF(AND(#REF!="",#REF!="",#REF!="",#REF!=""),"",SUM(#REF!,#REF!,#REF!,#REF!))</f>
        <v>#REF!</v>
      </c>
      <c r="CP310" s="38" t="str">
        <f t="shared" si="46"/>
        <v/>
      </c>
    </row>
    <row r="311" spans="1:94" ht="24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19"/>
      <c r="AC311" s="20"/>
      <c r="AD311" s="20"/>
      <c r="AE311" s="8"/>
      <c r="AF311" s="62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25"/>
      <c r="AU311" s="8"/>
      <c r="AV311" s="57"/>
      <c r="AW311" s="60"/>
      <c r="AX311" s="8"/>
      <c r="AY311" s="14"/>
      <c r="AZ311" s="24"/>
      <c r="BA311" s="25"/>
      <c r="BB311" s="57"/>
      <c r="BC311" s="24"/>
      <c r="BD311" s="25"/>
      <c r="BE311" s="97"/>
      <c r="BF311" s="24"/>
      <c r="BG311" s="25"/>
      <c r="BH311" s="57"/>
      <c r="BI311" s="13" t="s">
        <v>447</v>
      </c>
      <c r="BJ311" s="109" t="s">
        <v>447</v>
      </c>
      <c r="BK311" s="1"/>
      <c r="BL311" s="1"/>
      <c r="BM311" s="1"/>
      <c r="BN311" s="1"/>
      <c r="BO311" s="1"/>
      <c r="CA311" s="29"/>
      <c r="CB311" s="44" t="str">
        <f t="shared" si="47"/>
        <v/>
      </c>
      <c r="CC311" s="45" t="str">
        <f t="shared" si="48"/>
        <v/>
      </c>
      <c r="CD311" s="45" t="str">
        <f t="shared" si="49"/>
        <v/>
      </c>
      <c r="CE311" s="44" t="str">
        <f t="shared" si="50"/>
        <v/>
      </c>
      <c r="CF311" s="45" t="str">
        <f t="shared" si="51"/>
        <v/>
      </c>
      <c r="CG311" s="44" t="e">
        <f>IF(AND(#REF!="",#REF!="",#REF!="",#REF!=""),"",SUM(#REF!,#REF!,#REF!,#REF!,#REF!))</f>
        <v>#REF!</v>
      </c>
      <c r="CH311" s="45" t="str">
        <f t="shared" si="52"/>
        <v/>
      </c>
      <c r="CI311" s="44" t="str">
        <f t="shared" si="53"/>
        <v/>
      </c>
      <c r="CJ311" s="45" t="str">
        <f t="shared" si="54"/>
        <v/>
      </c>
      <c r="CK311" s="44" t="str">
        <f t="shared" si="55"/>
        <v/>
      </c>
      <c r="CL311" s="45" t="str">
        <f t="shared" si="56"/>
        <v/>
      </c>
      <c r="CM311" s="44" t="e">
        <f>IF(AND(#REF!="",#REF!="",#REF!="",#REF!=""),"",SUM(#REF!,#REF!,#REF!,#REF!,#REF!))</f>
        <v>#REF!</v>
      </c>
      <c r="CN311" s="45" t="str">
        <f t="shared" si="57"/>
        <v/>
      </c>
      <c r="CO311" s="38" t="e">
        <f>IF(AND(#REF!="",#REF!="",#REF!="",#REF!=""),"",SUM(#REF!,#REF!,#REF!,#REF!))</f>
        <v>#REF!</v>
      </c>
      <c r="CP311" s="38" t="str">
        <f t="shared" si="46"/>
        <v/>
      </c>
    </row>
    <row r="312" spans="1:94" ht="24" customHeight="1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19"/>
      <c r="AC312" s="20"/>
      <c r="AD312" s="20"/>
      <c r="AE312" s="8"/>
      <c r="AF312" s="62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25"/>
      <c r="AU312" s="8"/>
      <c r="AV312" s="57"/>
      <c r="AW312" s="60"/>
      <c r="AX312" s="8"/>
      <c r="AY312" s="14"/>
      <c r="AZ312" s="24"/>
      <c r="BA312" s="25"/>
      <c r="BB312" s="57"/>
      <c r="BC312" s="24"/>
      <c r="BD312" s="25"/>
      <c r="BE312" s="97"/>
      <c r="BF312" s="24"/>
      <c r="BG312" s="25"/>
      <c r="BH312" s="57"/>
      <c r="BI312" s="13" t="s">
        <v>447</v>
      </c>
      <c r="BJ312" s="109" t="s">
        <v>447</v>
      </c>
      <c r="BK312" s="1"/>
      <c r="BL312" s="1"/>
      <c r="BM312" s="1"/>
      <c r="BN312" s="1"/>
      <c r="BO312" s="1"/>
      <c r="CA312" s="29"/>
      <c r="CB312" s="44" t="str">
        <f t="shared" si="47"/>
        <v/>
      </c>
      <c r="CC312" s="45" t="str">
        <f t="shared" si="48"/>
        <v/>
      </c>
      <c r="CD312" s="45" t="str">
        <f t="shared" si="49"/>
        <v/>
      </c>
      <c r="CE312" s="44" t="str">
        <f t="shared" si="50"/>
        <v/>
      </c>
      <c r="CF312" s="45" t="str">
        <f t="shared" si="51"/>
        <v/>
      </c>
      <c r="CG312" s="44" t="e">
        <f>IF(AND(#REF!="",#REF!="",#REF!="",#REF!=""),"",SUM(#REF!,#REF!,#REF!,#REF!,#REF!))</f>
        <v>#REF!</v>
      </c>
      <c r="CH312" s="45" t="str">
        <f t="shared" si="52"/>
        <v/>
      </c>
      <c r="CI312" s="44" t="str">
        <f t="shared" si="53"/>
        <v/>
      </c>
      <c r="CJ312" s="45" t="str">
        <f t="shared" si="54"/>
        <v/>
      </c>
      <c r="CK312" s="44" t="str">
        <f t="shared" si="55"/>
        <v/>
      </c>
      <c r="CL312" s="45" t="str">
        <f t="shared" si="56"/>
        <v/>
      </c>
      <c r="CM312" s="44" t="e">
        <f>IF(AND(#REF!="",#REF!="",#REF!="",#REF!=""),"",SUM(#REF!,#REF!,#REF!,#REF!,#REF!))</f>
        <v>#REF!</v>
      </c>
      <c r="CN312" s="45" t="str">
        <f t="shared" si="57"/>
        <v/>
      </c>
      <c r="CO312" s="38" t="e">
        <f>IF(AND(#REF!="",#REF!="",#REF!="",#REF!=""),"",SUM(#REF!,#REF!,#REF!,#REF!))</f>
        <v>#REF!</v>
      </c>
      <c r="CP312" s="38" t="str">
        <f t="shared" si="46"/>
        <v/>
      </c>
    </row>
    <row r="313" spans="1:94" ht="24" customHeight="1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19"/>
      <c r="AC313" s="20"/>
      <c r="AD313" s="20"/>
      <c r="AE313" s="8"/>
      <c r="AF313" s="62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25"/>
      <c r="AU313" s="8"/>
      <c r="AV313" s="57"/>
      <c r="AW313" s="60"/>
      <c r="AX313" s="8"/>
      <c r="AY313" s="14"/>
      <c r="AZ313" s="24"/>
      <c r="BA313" s="25"/>
      <c r="BB313" s="57"/>
      <c r="BC313" s="24"/>
      <c r="BD313" s="25"/>
      <c r="BE313" s="97"/>
      <c r="BF313" s="24"/>
      <c r="BG313" s="25"/>
      <c r="BH313" s="57"/>
      <c r="BI313" s="13" t="s">
        <v>447</v>
      </c>
      <c r="BJ313" s="109" t="s">
        <v>447</v>
      </c>
      <c r="BK313" s="1"/>
      <c r="BL313" s="1"/>
      <c r="BM313" s="1"/>
      <c r="BN313" s="1"/>
      <c r="BO313" s="1"/>
      <c r="CA313" s="29"/>
      <c r="CB313" s="44" t="str">
        <f t="shared" si="47"/>
        <v/>
      </c>
      <c r="CC313" s="45" t="str">
        <f t="shared" si="48"/>
        <v/>
      </c>
      <c r="CD313" s="45" t="str">
        <f t="shared" si="49"/>
        <v/>
      </c>
      <c r="CE313" s="44" t="str">
        <f t="shared" si="50"/>
        <v/>
      </c>
      <c r="CF313" s="45" t="str">
        <f t="shared" si="51"/>
        <v/>
      </c>
      <c r="CG313" s="44" t="e">
        <f>IF(AND(#REF!="",#REF!="",#REF!="",#REF!=""),"",SUM(#REF!,#REF!,#REF!,#REF!,#REF!))</f>
        <v>#REF!</v>
      </c>
      <c r="CH313" s="45" t="str">
        <f t="shared" si="52"/>
        <v/>
      </c>
      <c r="CI313" s="44" t="str">
        <f t="shared" si="53"/>
        <v/>
      </c>
      <c r="CJ313" s="45" t="str">
        <f t="shared" si="54"/>
        <v/>
      </c>
      <c r="CK313" s="44" t="str">
        <f t="shared" si="55"/>
        <v/>
      </c>
      <c r="CL313" s="45" t="str">
        <f t="shared" si="56"/>
        <v/>
      </c>
      <c r="CM313" s="44" t="e">
        <f>IF(AND(#REF!="",#REF!="",#REF!="",#REF!=""),"",SUM(#REF!,#REF!,#REF!,#REF!,#REF!))</f>
        <v>#REF!</v>
      </c>
      <c r="CN313" s="45" t="str">
        <f t="shared" si="57"/>
        <v/>
      </c>
      <c r="CO313" s="38" t="e">
        <f>IF(AND(#REF!="",#REF!="",#REF!="",#REF!=""),"",SUM(#REF!,#REF!,#REF!,#REF!))</f>
        <v>#REF!</v>
      </c>
      <c r="CP313" s="38" t="str">
        <f t="shared" si="46"/>
        <v/>
      </c>
    </row>
    <row r="314" spans="1:94" ht="24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19"/>
      <c r="AC314" s="20"/>
      <c r="AD314" s="20"/>
      <c r="AE314" s="8"/>
      <c r="AF314" s="62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25"/>
      <c r="AU314" s="8"/>
      <c r="AV314" s="57"/>
      <c r="AW314" s="60"/>
      <c r="AX314" s="8"/>
      <c r="AY314" s="14"/>
      <c r="AZ314" s="24"/>
      <c r="BA314" s="25"/>
      <c r="BB314" s="57"/>
      <c r="BC314" s="24"/>
      <c r="BD314" s="25"/>
      <c r="BE314" s="97"/>
      <c r="BF314" s="24"/>
      <c r="BG314" s="25"/>
      <c r="BH314" s="57"/>
      <c r="BI314" s="13" t="s">
        <v>447</v>
      </c>
      <c r="BJ314" s="109" t="s">
        <v>447</v>
      </c>
      <c r="BK314" s="1"/>
      <c r="BL314" s="1"/>
      <c r="BM314" s="1"/>
      <c r="BN314" s="1"/>
      <c r="BO314" s="1"/>
      <c r="CA314" s="29"/>
      <c r="CB314" s="44" t="str">
        <f t="shared" si="47"/>
        <v/>
      </c>
      <c r="CC314" s="45" t="str">
        <f t="shared" si="48"/>
        <v/>
      </c>
      <c r="CD314" s="45" t="str">
        <f t="shared" si="49"/>
        <v/>
      </c>
      <c r="CE314" s="44" t="str">
        <f t="shared" si="50"/>
        <v/>
      </c>
      <c r="CF314" s="45" t="str">
        <f t="shared" si="51"/>
        <v/>
      </c>
      <c r="CG314" s="44" t="e">
        <f>IF(AND(#REF!="",#REF!="",#REF!="",#REF!=""),"",SUM(#REF!,#REF!,#REF!,#REF!,#REF!))</f>
        <v>#REF!</v>
      </c>
      <c r="CH314" s="45" t="str">
        <f t="shared" si="52"/>
        <v/>
      </c>
      <c r="CI314" s="44" t="str">
        <f t="shared" si="53"/>
        <v/>
      </c>
      <c r="CJ314" s="45" t="str">
        <f t="shared" si="54"/>
        <v/>
      </c>
      <c r="CK314" s="44" t="str">
        <f t="shared" si="55"/>
        <v/>
      </c>
      <c r="CL314" s="45" t="str">
        <f t="shared" si="56"/>
        <v/>
      </c>
      <c r="CM314" s="44" t="e">
        <f>IF(AND(#REF!="",#REF!="",#REF!="",#REF!=""),"",SUM(#REF!,#REF!,#REF!,#REF!,#REF!))</f>
        <v>#REF!</v>
      </c>
      <c r="CN314" s="45" t="str">
        <f t="shared" si="57"/>
        <v/>
      </c>
      <c r="CO314" s="38" t="e">
        <f>IF(AND(#REF!="",#REF!="",#REF!="",#REF!=""),"",SUM(#REF!,#REF!,#REF!,#REF!))</f>
        <v>#REF!</v>
      </c>
      <c r="CP314" s="38" t="str">
        <f t="shared" si="46"/>
        <v/>
      </c>
    </row>
    <row r="315" spans="1:94" ht="24" customHeight="1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19"/>
      <c r="AC315" s="20"/>
      <c r="AD315" s="20"/>
      <c r="AE315" s="8"/>
      <c r="AF315" s="62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25"/>
      <c r="AU315" s="8"/>
      <c r="AV315" s="57"/>
      <c r="AW315" s="60"/>
      <c r="AX315" s="8"/>
      <c r="AY315" s="14"/>
      <c r="AZ315" s="24"/>
      <c r="BA315" s="25"/>
      <c r="BB315" s="57"/>
      <c r="BC315" s="24"/>
      <c r="BD315" s="25"/>
      <c r="BE315" s="97"/>
      <c r="BF315" s="24"/>
      <c r="BG315" s="25"/>
      <c r="BH315" s="57"/>
      <c r="BI315" s="13" t="s">
        <v>447</v>
      </c>
      <c r="BJ315" s="109" t="s">
        <v>447</v>
      </c>
      <c r="BK315" s="1"/>
      <c r="BL315" s="1"/>
      <c r="BM315" s="1"/>
      <c r="BN315" s="1"/>
      <c r="BO315" s="1"/>
      <c r="CA315" s="29"/>
      <c r="CB315" s="44" t="str">
        <f t="shared" si="47"/>
        <v/>
      </c>
      <c r="CC315" s="45" t="str">
        <f t="shared" si="48"/>
        <v/>
      </c>
      <c r="CD315" s="45" t="str">
        <f t="shared" si="49"/>
        <v/>
      </c>
      <c r="CE315" s="44" t="str">
        <f t="shared" si="50"/>
        <v/>
      </c>
      <c r="CF315" s="45" t="str">
        <f t="shared" si="51"/>
        <v/>
      </c>
      <c r="CG315" s="44" t="e">
        <f>IF(AND(#REF!="",#REF!="",#REF!="",#REF!=""),"",SUM(#REF!,#REF!,#REF!,#REF!,#REF!))</f>
        <v>#REF!</v>
      </c>
      <c r="CH315" s="45" t="str">
        <f t="shared" si="52"/>
        <v/>
      </c>
      <c r="CI315" s="44" t="str">
        <f t="shared" si="53"/>
        <v/>
      </c>
      <c r="CJ315" s="45" t="str">
        <f t="shared" si="54"/>
        <v/>
      </c>
      <c r="CK315" s="44" t="str">
        <f t="shared" si="55"/>
        <v/>
      </c>
      <c r="CL315" s="45" t="str">
        <f t="shared" si="56"/>
        <v/>
      </c>
      <c r="CM315" s="44" t="e">
        <f>IF(AND(#REF!="",#REF!="",#REF!="",#REF!=""),"",SUM(#REF!,#REF!,#REF!,#REF!,#REF!))</f>
        <v>#REF!</v>
      </c>
      <c r="CN315" s="45" t="str">
        <f t="shared" si="57"/>
        <v/>
      </c>
      <c r="CO315" s="38" t="e">
        <f>IF(AND(#REF!="",#REF!="",#REF!="",#REF!=""),"",SUM(#REF!,#REF!,#REF!,#REF!))</f>
        <v>#REF!</v>
      </c>
      <c r="CP315" s="38" t="str">
        <f t="shared" si="46"/>
        <v/>
      </c>
    </row>
    <row r="316" spans="1:94" ht="24" customHeight="1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19"/>
      <c r="AC316" s="20"/>
      <c r="AD316" s="20"/>
      <c r="AE316" s="8"/>
      <c r="AF316" s="62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25"/>
      <c r="AU316" s="8"/>
      <c r="AV316" s="57"/>
      <c r="AW316" s="60"/>
      <c r="AX316" s="8"/>
      <c r="AY316" s="14"/>
      <c r="AZ316" s="24"/>
      <c r="BA316" s="25"/>
      <c r="BB316" s="57"/>
      <c r="BC316" s="24"/>
      <c r="BD316" s="25"/>
      <c r="BE316" s="97"/>
      <c r="BF316" s="24"/>
      <c r="BG316" s="25"/>
      <c r="BH316" s="57"/>
      <c r="BI316" s="13" t="s">
        <v>447</v>
      </c>
      <c r="BJ316" s="109" t="s">
        <v>447</v>
      </c>
      <c r="BK316" s="1"/>
      <c r="BL316" s="1"/>
      <c r="BM316" s="1"/>
      <c r="BN316" s="1"/>
      <c r="BO316" s="1"/>
      <c r="CA316" s="29"/>
      <c r="CB316" s="44" t="str">
        <f t="shared" si="47"/>
        <v/>
      </c>
      <c r="CC316" s="45" t="str">
        <f t="shared" si="48"/>
        <v/>
      </c>
      <c r="CD316" s="45" t="str">
        <f t="shared" si="49"/>
        <v/>
      </c>
      <c r="CE316" s="44" t="str">
        <f t="shared" si="50"/>
        <v/>
      </c>
      <c r="CF316" s="45" t="str">
        <f t="shared" si="51"/>
        <v/>
      </c>
      <c r="CG316" s="44" t="e">
        <f>IF(AND(#REF!="",#REF!="",#REF!="",#REF!=""),"",SUM(#REF!,#REF!,#REF!,#REF!,#REF!))</f>
        <v>#REF!</v>
      </c>
      <c r="CH316" s="45" t="str">
        <f t="shared" si="52"/>
        <v/>
      </c>
      <c r="CI316" s="44" t="str">
        <f t="shared" si="53"/>
        <v/>
      </c>
      <c r="CJ316" s="45" t="str">
        <f t="shared" si="54"/>
        <v/>
      </c>
      <c r="CK316" s="44" t="str">
        <f t="shared" si="55"/>
        <v/>
      </c>
      <c r="CL316" s="45" t="str">
        <f t="shared" si="56"/>
        <v/>
      </c>
      <c r="CM316" s="44" t="e">
        <f>IF(AND(#REF!="",#REF!="",#REF!="",#REF!=""),"",SUM(#REF!,#REF!,#REF!,#REF!,#REF!))</f>
        <v>#REF!</v>
      </c>
      <c r="CN316" s="45" t="str">
        <f t="shared" si="57"/>
        <v/>
      </c>
      <c r="CO316" s="38" t="e">
        <f>IF(AND(#REF!="",#REF!="",#REF!="",#REF!=""),"",SUM(#REF!,#REF!,#REF!,#REF!))</f>
        <v>#REF!</v>
      </c>
      <c r="CP316" s="38" t="str">
        <f t="shared" si="46"/>
        <v/>
      </c>
    </row>
    <row r="317" spans="1:94" ht="24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19"/>
      <c r="AC317" s="20"/>
      <c r="AD317" s="20"/>
      <c r="AE317" s="8"/>
      <c r="AF317" s="62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25"/>
      <c r="AU317" s="8"/>
      <c r="AV317" s="57"/>
      <c r="AW317" s="60"/>
      <c r="AX317" s="8"/>
      <c r="AY317" s="14"/>
      <c r="AZ317" s="24"/>
      <c r="BA317" s="25"/>
      <c r="BB317" s="57"/>
      <c r="BC317" s="24"/>
      <c r="BD317" s="25"/>
      <c r="BE317" s="97"/>
      <c r="BF317" s="24"/>
      <c r="BG317" s="25"/>
      <c r="BH317" s="57"/>
      <c r="BI317" s="13" t="s">
        <v>447</v>
      </c>
      <c r="BJ317" s="109" t="s">
        <v>447</v>
      </c>
      <c r="BK317" s="1"/>
      <c r="BL317" s="1"/>
      <c r="BM317" s="1"/>
      <c r="BN317" s="1"/>
      <c r="BO317" s="1"/>
      <c r="CA317" s="29"/>
      <c r="CB317" s="44" t="str">
        <f t="shared" si="47"/>
        <v/>
      </c>
      <c r="CC317" s="45" t="str">
        <f t="shared" si="48"/>
        <v/>
      </c>
      <c r="CD317" s="45" t="str">
        <f t="shared" si="49"/>
        <v/>
      </c>
      <c r="CE317" s="44" t="str">
        <f t="shared" si="50"/>
        <v/>
      </c>
      <c r="CF317" s="45" t="str">
        <f t="shared" si="51"/>
        <v/>
      </c>
      <c r="CG317" s="44" t="e">
        <f>IF(AND(#REF!="",#REF!="",#REF!="",#REF!=""),"",SUM(#REF!,#REF!,#REF!,#REF!,#REF!))</f>
        <v>#REF!</v>
      </c>
      <c r="CH317" s="45" t="str">
        <f t="shared" si="52"/>
        <v/>
      </c>
      <c r="CI317" s="44" t="str">
        <f t="shared" si="53"/>
        <v/>
      </c>
      <c r="CJ317" s="45" t="str">
        <f t="shared" si="54"/>
        <v/>
      </c>
      <c r="CK317" s="44" t="str">
        <f t="shared" si="55"/>
        <v/>
      </c>
      <c r="CL317" s="45" t="str">
        <f t="shared" si="56"/>
        <v/>
      </c>
      <c r="CM317" s="44" t="e">
        <f>IF(AND(#REF!="",#REF!="",#REF!="",#REF!=""),"",SUM(#REF!,#REF!,#REF!,#REF!,#REF!))</f>
        <v>#REF!</v>
      </c>
      <c r="CN317" s="45" t="str">
        <f t="shared" si="57"/>
        <v/>
      </c>
      <c r="CO317" s="38" t="e">
        <f>IF(AND(#REF!="",#REF!="",#REF!="",#REF!=""),"",SUM(#REF!,#REF!,#REF!,#REF!))</f>
        <v>#REF!</v>
      </c>
      <c r="CP317" s="38" t="str">
        <f t="shared" si="46"/>
        <v/>
      </c>
    </row>
    <row r="318" spans="1:94" ht="24" customHeight="1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19"/>
      <c r="AC318" s="20"/>
      <c r="AD318" s="20"/>
      <c r="AE318" s="8"/>
      <c r="AF318" s="62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25"/>
      <c r="AU318" s="8"/>
      <c r="AV318" s="57"/>
      <c r="AW318" s="60"/>
      <c r="AX318" s="8"/>
      <c r="AY318" s="14"/>
      <c r="AZ318" s="24"/>
      <c r="BA318" s="25"/>
      <c r="BB318" s="57"/>
      <c r="BC318" s="24"/>
      <c r="BD318" s="25"/>
      <c r="BE318" s="97"/>
      <c r="BF318" s="24"/>
      <c r="BG318" s="25"/>
      <c r="BH318" s="57"/>
      <c r="BI318" s="13" t="s">
        <v>447</v>
      </c>
      <c r="BJ318" s="109" t="s">
        <v>447</v>
      </c>
      <c r="BK318" s="1"/>
      <c r="BL318" s="1"/>
      <c r="BM318" s="1"/>
      <c r="BN318" s="1"/>
      <c r="BO318" s="1"/>
      <c r="CA318" s="29"/>
      <c r="CB318" s="44" t="str">
        <f t="shared" si="47"/>
        <v/>
      </c>
      <c r="CC318" s="45" t="str">
        <f t="shared" si="48"/>
        <v/>
      </c>
      <c r="CD318" s="45" t="str">
        <f t="shared" si="49"/>
        <v/>
      </c>
      <c r="CE318" s="44" t="str">
        <f t="shared" si="50"/>
        <v/>
      </c>
      <c r="CF318" s="45" t="str">
        <f t="shared" si="51"/>
        <v/>
      </c>
      <c r="CG318" s="44" t="e">
        <f>IF(AND(#REF!="",#REF!="",#REF!="",#REF!=""),"",SUM(#REF!,#REF!,#REF!,#REF!,#REF!))</f>
        <v>#REF!</v>
      </c>
      <c r="CH318" s="45" t="str">
        <f t="shared" si="52"/>
        <v/>
      </c>
      <c r="CI318" s="44" t="str">
        <f t="shared" si="53"/>
        <v/>
      </c>
      <c r="CJ318" s="45" t="str">
        <f t="shared" si="54"/>
        <v/>
      </c>
      <c r="CK318" s="44" t="str">
        <f t="shared" si="55"/>
        <v/>
      </c>
      <c r="CL318" s="45" t="str">
        <f t="shared" si="56"/>
        <v/>
      </c>
      <c r="CM318" s="44" t="e">
        <f>IF(AND(#REF!="",#REF!="",#REF!="",#REF!=""),"",SUM(#REF!,#REF!,#REF!,#REF!,#REF!))</f>
        <v>#REF!</v>
      </c>
      <c r="CN318" s="45" t="str">
        <f t="shared" si="57"/>
        <v/>
      </c>
      <c r="CO318" s="38" t="e">
        <f>IF(AND(#REF!="",#REF!="",#REF!="",#REF!=""),"",SUM(#REF!,#REF!,#REF!,#REF!))</f>
        <v>#REF!</v>
      </c>
      <c r="CP318" s="38" t="str">
        <f t="shared" si="46"/>
        <v/>
      </c>
    </row>
    <row r="319" spans="1:94" ht="24" customHeight="1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19"/>
      <c r="AC319" s="20"/>
      <c r="AD319" s="20"/>
      <c r="AE319" s="8"/>
      <c r="AF319" s="62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25"/>
      <c r="AU319" s="8"/>
      <c r="AV319" s="57"/>
      <c r="AW319" s="60"/>
      <c r="AX319" s="8"/>
      <c r="AY319" s="14"/>
      <c r="AZ319" s="24"/>
      <c r="BA319" s="25"/>
      <c r="BB319" s="57"/>
      <c r="BC319" s="24"/>
      <c r="BD319" s="25"/>
      <c r="BE319" s="97"/>
      <c r="BF319" s="24"/>
      <c r="BG319" s="25"/>
      <c r="BH319" s="57"/>
      <c r="BI319" s="13" t="s">
        <v>447</v>
      </c>
      <c r="BJ319" s="109" t="s">
        <v>447</v>
      </c>
      <c r="BK319" s="1"/>
      <c r="BL319" s="1"/>
      <c r="BM319" s="1"/>
      <c r="BN319" s="1"/>
      <c r="BO319" s="1"/>
      <c r="CA319" s="29"/>
      <c r="CB319" s="44" t="str">
        <f t="shared" si="47"/>
        <v/>
      </c>
      <c r="CC319" s="45" t="str">
        <f t="shared" si="48"/>
        <v/>
      </c>
      <c r="CD319" s="45" t="str">
        <f t="shared" si="49"/>
        <v/>
      </c>
      <c r="CE319" s="44" t="str">
        <f t="shared" si="50"/>
        <v/>
      </c>
      <c r="CF319" s="45" t="str">
        <f t="shared" si="51"/>
        <v/>
      </c>
      <c r="CG319" s="44" t="e">
        <f>IF(AND(#REF!="",#REF!="",#REF!="",#REF!=""),"",SUM(#REF!,#REF!,#REF!,#REF!,#REF!))</f>
        <v>#REF!</v>
      </c>
      <c r="CH319" s="45" t="str">
        <f t="shared" si="52"/>
        <v/>
      </c>
      <c r="CI319" s="44" t="str">
        <f t="shared" si="53"/>
        <v/>
      </c>
      <c r="CJ319" s="45" t="str">
        <f t="shared" si="54"/>
        <v/>
      </c>
      <c r="CK319" s="44" t="str">
        <f t="shared" si="55"/>
        <v/>
      </c>
      <c r="CL319" s="45" t="str">
        <f t="shared" si="56"/>
        <v/>
      </c>
      <c r="CM319" s="44" t="e">
        <f>IF(AND(#REF!="",#REF!="",#REF!="",#REF!=""),"",SUM(#REF!,#REF!,#REF!,#REF!,#REF!))</f>
        <v>#REF!</v>
      </c>
      <c r="CN319" s="45" t="str">
        <f t="shared" si="57"/>
        <v/>
      </c>
      <c r="CO319" s="38" t="e">
        <f>IF(AND(#REF!="",#REF!="",#REF!="",#REF!=""),"",SUM(#REF!,#REF!,#REF!,#REF!))</f>
        <v>#REF!</v>
      </c>
      <c r="CP319" s="38" t="str">
        <f t="shared" ref="CP319:CP382" si="58">IFERROR(IF(CO319="","",IF($CO$5=100,ROUNDUP(CO319*20%,0),IF($CO$5=86,ROUNDUP((CO319/$CO$5)*$CP$5,0),IF($CO$5=66,ROUNDUP((CO319/$CO$5)*$CP$5,0),"")))),"")</f>
        <v/>
      </c>
    </row>
    <row r="320" spans="1:94" ht="24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19"/>
      <c r="AC320" s="20"/>
      <c r="AD320" s="20"/>
      <c r="AE320" s="8"/>
      <c r="AF320" s="62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25"/>
      <c r="AU320" s="8"/>
      <c r="AV320" s="57"/>
      <c r="AW320" s="60"/>
      <c r="AX320" s="8"/>
      <c r="AY320" s="14"/>
      <c r="AZ320" s="24"/>
      <c r="BA320" s="25"/>
      <c r="BB320" s="57"/>
      <c r="BC320" s="24"/>
      <c r="BD320" s="25"/>
      <c r="BE320" s="97"/>
      <c r="BF320" s="24"/>
      <c r="BG320" s="25"/>
      <c r="BH320" s="57"/>
      <c r="BI320" s="13" t="s">
        <v>447</v>
      </c>
      <c r="BJ320" s="109" t="s">
        <v>447</v>
      </c>
      <c r="BK320" s="1"/>
      <c r="BL320" s="1"/>
      <c r="BM320" s="1"/>
      <c r="BN320" s="1"/>
      <c r="BO320" s="1"/>
      <c r="CA320" s="29"/>
      <c r="CB320" s="44" t="str">
        <f t="shared" si="47"/>
        <v/>
      </c>
      <c r="CC320" s="45" t="str">
        <f t="shared" si="48"/>
        <v/>
      </c>
      <c r="CD320" s="45" t="str">
        <f t="shared" si="49"/>
        <v/>
      </c>
      <c r="CE320" s="44" t="str">
        <f t="shared" si="50"/>
        <v/>
      </c>
      <c r="CF320" s="45" t="str">
        <f t="shared" si="51"/>
        <v/>
      </c>
      <c r="CG320" s="44" t="e">
        <f>IF(AND(#REF!="",#REF!="",#REF!="",#REF!=""),"",SUM(#REF!,#REF!,#REF!,#REF!,#REF!))</f>
        <v>#REF!</v>
      </c>
      <c r="CH320" s="45" t="str">
        <f t="shared" si="52"/>
        <v/>
      </c>
      <c r="CI320" s="44" t="str">
        <f t="shared" si="53"/>
        <v/>
      </c>
      <c r="CJ320" s="45" t="str">
        <f t="shared" si="54"/>
        <v/>
      </c>
      <c r="CK320" s="44" t="str">
        <f t="shared" si="55"/>
        <v/>
      </c>
      <c r="CL320" s="45" t="str">
        <f t="shared" si="56"/>
        <v/>
      </c>
      <c r="CM320" s="44" t="e">
        <f>IF(AND(#REF!="",#REF!="",#REF!="",#REF!=""),"",SUM(#REF!,#REF!,#REF!,#REF!,#REF!))</f>
        <v>#REF!</v>
      </c>
      <c r="CN320" s="45" t="str">
        <f t="shared" si="57"/>
        <v/>
      </c>
      <c r="CO320" s="38" t="e">
        <f>IF(AND(#REF!="",#REF!="",#REF!="",#REF!=""),"",SUM(#REF!,#REF!,#REF!,#REF!))</f>
        <v>#REF!</v>
      </c>
      <c r="CP320" s="38" t="str">
        <f t="shared" si="58"/>
        <v/>
      </c>
    </row>
    <row r="321" spans="1:94" ht="24" customHeight="1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19"/>
      <c r="AC321" s="20"/>
      <c r="AD321" s="20"/>
      <c r="AE321" s="8"/>
      <c r="AF321" s="62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25"/>
      <c r="AU321" s="8"/>
      <c r="AV321" s="57"/>
      <c r="AW321" s="60"/>
      <c r="AX321" s="8"/>
      <c r="AY321" s="14"/>
      <c r="AZ321" s="24"/>
      <c r="BA321" s="25"/>
      <c r="BB321" s="57"/>
      <c r="BC321" s="24"/>
      <c r="BD321" s="25"/>
      <c r="BE321" s="97"/>
      <c r="BF321" s="24"/>
      <c r="BG321" s="25"/>
      <c r="BH321" s="57"/>
      <c r="BI321" s="13" t="s">
        <v>447</v>
      </c>
      <c r="BJ321" s="109" t="s">
        <v>447</v>
      </c>
      <c r="BK321" s="1"/>
      <c r="BL321" s="1"/>
      <c r="BM321" s="1"/>
      <c r="BN321" s="1"/>
      <c r="BO321" s="1"/>
      <c r="CA321" s="29"/>
      <c r="CB321" s="44" t="str">
        <f t="shared" si="47"/>
        <v/>
      </c>
      <c r="CC321" s="45" t="str">
        <f t="shared" si="48"/>
        <v/>
      </c>
      <c r="CD321" s="45" t="str">
        <f t="shared" si="49"/>
        <v/>
      </c>
      <c r="CE321" s="44" t="str">
        <f t="shared" si="50"/>
        <v/>
      </c>
      <c r="CF321" s="45" t="str">
        <f t="shared" si="51"/>
        <v/>
      </c>
      <c r="CG321" s="44" t="e">
        <f>IF(AND(#REF!="",#REF!="",#REF!="",#REF!=""),"",SUM(#REF!,#REF!,#REF!,#REF!,#REF!))</f>
        <v>#REF!</v>
      </c>
      <c r="CH321" s="45" t="str">
        <f t="shared" si="52"/>
        <v/>
      </c>
      <c r="CI321" s="44" t="str">
        <f t="shared" si="53"/>
        <v/>
      </c>
      <c r="CJ321" s="45" t="str">
        <f t="shared" si="54"/>
        <v/>
      </c>
      <c r="CK321" s="44" t="str">
        <f t="shared" si="55"/>
        <v/>
      </c>
      <c r="CL321" s="45" t="str">
        <f t="shared" si="56"/>
        <v/>
      </c>
      <c r="CM321" s="44" t="e">
        <f>IF(AND(#REF!="",#REF!="",#REF!="",#REF!=""),"",SUM(#REF!,#REF!,#REF!,#REF!,#REF!))</f>
        <v>#REF!</v>
      </c>
      <c r="CN321" s="45" t="str">
        <f t="shared" si="57"/>
        <v/>
      </c>
      <c r="CO321" s="38" t="e">
        <f>IF(AND(#REF!="",#REF!="",#REF!="",#REF!=""),"",SUM(#REF!,#REF!,#REF!,#REF!))</f>
        <v>#REF!</v>
      </c>
      <c r="CP321" s="38" t="str">
        <f t="shared" si="58"/>
        <v/>
      </c>
    </row>
    <row r="322" spans="1:94" ht="24" customHeight="1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19"/>
      <c r="AC322" s="20"/>
      <c r="AD322" s="20"/>
      <c r="AE322" s="8"/>
      <c r="AF322" s="62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25"/>
      <c r="AU322" s="8"/>
      <c r="AV322" s="57"/>
      <c r="AW322" s="60"/>
      <c r="AX322" s="8"/>
      <c r="AY322" s="14"/>
      <c r="AZ322" s="24"/>
      <c r="BA322" s="25"/>
      <c r="BB322" s="57"/>
      <c r="BC322" s="24"/>
      <c r="BD322" s="25"/>
      <c r="BE322" s="97"/>
      <c r="BF322" s="24"/>
      <c r="BG322" s="25"/>
      <c r="BH322" s="57"/>
      <c r="BI322" s="13" t="s">
        <v>447</v>
      </c>
      <c r="BJ322" s="109" t="s">
        <v>447</v>
      </c>
      <c r="BK322" s="1"/>
      <c r="BL322" s="1"/>
      <c r="BM322" s="1"/>
      <c r="BN322" s="1"/>
      <c r="BO322" s="1"/>
      <c r="CA322" s="29"/>
      <c r="CB322" s="44" t="str">
        <f t="shared" si="47"/>
        <v/>
      </c>
      <c r="CC322" s="45" t="str">
        <f t="shared" si="48"/>
        <v/>
      </c>
      <c r="CD322" s="45" t="str">
        <f t="shared" si="49"/>
        <v/>
      </c>
      <c r="CE322" s="44" t="str">
        <f t="shared" si="50"/>
        <v/>
      </c>
      <c r="CF322" s="45" t="str">
        <f t="shared" si="51"/>
        <v/>
      </c>
      <c r="CG322" s="44" t="e">
        <f>IF(AND(#REF!="",#REF!="",#REF!="",#REF!=""),"",SUM(#REF!,#REF!,#REF!,#REF!,#REF!))</f>
        <v>#REF!</v>
      </c>
      <c r="CH322" s="45" t="str">
        <f t="shared" si="52"/>
        <v/>
      </c>
      <c r="CI322" s="44" t="str">
        <f t="shared" si="53"/>
        <v/>
      </c>
      <c r="CJ322" s="45" t="str">
        <f t="shared" si="54"/>
        <v/>
      </c>
      <c r="CK322" s="44" t="str">
        <f t="shared" si="55"/>
        <v/>
      </c>
      <c r="CL322" s="45" t="str">
        <f t="shared" si="56"/>
        <v/>
      </c>
      <c r="CM322" s="44" t="e">
        <f>IF(AND(#REF!="",#REF!="",#REF!="",#REF!=""),"",SUM(#REF!,#REF!,#REF!,#REF!,#REF!))</f>
        <v>#REF!</v>
      </c>
      <c r="CN322" s="45" t="str">
        <f t="shared" si="57"/>
        <v/>
      </c>
      <c r="CO322" s="38" t="e">
        <f>IF(AND(#REF!="",#REF!="",#REF!="",#REF!=""),"",SUM(#REF!,#REF!,#REF!,#REF!))</f>
        <v>#REF!</v>
      </c>
      <c r="CP322" s="38" t="str">
        <f t="shared" si="58"/>
        <v/>
      </c>
    </row>
    <row r="323" spans="1:94" ht="24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19"/>
      <c r="AC323" s="20"/>
      <c r="AD323" s="20"/>
      <c r="AE323" s="8"/>
      <c r="AF323" s="62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25"/>
      <c r="AU323" s="8"/>
      <c r="AV323" s="57"/>
      <c r="AW323" s="60"/>
      <c r="AX323" s="8"/>
      <c r="AY323" s="14"/>
      <c r="AZ323" s="24"/>
      <c r="BA323" s="25"/>
      <c r="BB323" s="57"/>
      <c r="BC323" s="24"/>
      <c r="BD323" s="25"/>
      <c r="BE323" s="97"/>
      <c r="BF323" s="24"/>
      <c r="BG323" s="25"/>
      <c r="BH323" s="57"/>
      <c r="BI323" s="13" t="s">
        <v>447</v>
      </c>
      <c r="BJ323" s="109" t="s">
        <v>447</v>
      </c>
      <c r="BK323" s="1"/>
      <c r="BL323" s="1"/>
      <c r="BM323" s="1"/>
      <c r="BN323" s="1"/>
      <c r="BO323" s="1"/>
      <c r="CA323" s="29"/>
      <c r="CB323" s="44" t="str">
        <f t="shared" si="47"/>
        <v/>
      </c>
      <c r="CC323" s="45" t="str">
        <f t="shared" si="48"/>
        <v/>
      </c>
      <c r="CD323" s="45" t="str">
        <f t="shared" si="49"/>
        <v/>
      </c>
      <c r="CE323" s="44" t="str">
        <f t="shared" si="50"/>
        <v/>
      </c>
      <c r="CF323" s="45" t="str">
        <f t="shared" si="51"/>
        <v/>
      </c>
      <c r="CG323" s="44" t="e">
        <f>IF(AND(#REF!="",#REF!="",#REF!="",#REF!=""),"",SUM(#REF!,#REF!,#REF!,#REF!,#REF!))</f>
        <v>#REF!</v>
      </c>
      <c r="CH323" s="45" t="str">
        <f t="shared" si="52"/>
        <v/>
      </c>
      <c r="CI323" s="44" t="str">
        <f t="shared" si="53"/>
        <v/>
      </c>
      <c r="CJ323" s="45" t="str">
        <f t="shared" si="54"/>
        <v/>
      </c>
      <c r="CK323" s="44" t="str">
        <f t="shared" si="55"/>
        <v/>
      </c>
      <c r="CL323" s="45" t="str">
        <f t="shared" si="56"/>
        <v/>
      </c>
      <c r="CM323" s="44" t="e">
        <f>IF(AND(#REF!="",#REF!="",#REF!="",#REF!=""),"",SUM(#REF!,#REF!,#REF!,#REF!,#REF!))</f>
        <v>#REF!</v>
      </c>
      <c r="CN323" s="45" t="str">
        <f t="shared" si="57"/>
        <v/>
      </c>
      <c r="CO323" s="38" t="e">
        <f>IF(AND(#REF!="",#REF!="",#REF!="",#REF!=""),"",SUM(#REF!,#REF!,#REF!,#REF!))</f>
        <v>#REF!</v>
      </c>
      <c r="CP323" s="38" t="str">
        <f t="shared" si="58"/>
        <v/>
      </c>
    </row>
    <row r="324" spans="1:94" ht="24" customHeight="1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19"/>
      <c r="AC324" s="20"/>
      <c r="AD324" s="20"/>
      <c r="AE324" s="8"/>
      <c r="AF324" s="62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25"/>
      <c r="AU324" s="8"/>
      <c r="AV324" s="57"/>
      <c r="AW324" s="60"/>
      <c r="AX324" s="8"/>
      <c r="AY324" s="14"/>
      <c r="AZ324" s="24"/>
      <c r="BA324" s="25"/>
      <c r="BB324" s="57"/>
      <c r="BC324" s="24"/>
      <c r="BD324" s="25"/>
      <c r="BE324" s="97"/>
      <c r="BF324" s="24"/>
      <c r="BG324" s="25"/>
      <c r="BH324" s="57"/>
      <c r="BI324" s="13" t="s">
        <v>447</v>
      </c>
      <c r="BJ324" s="109" t="s">
        <v>447</v>
      </c>
      <c r="BK324" s="1"/>
      <c r="BL324" s="1"/>
      <c r="BM324" s="1"/>
      <c r="BN324" s="1"/>
      <c r="BO324" s="1"/>
      <c r="CA324" s="29"/>
      <c r="CB324" s="44" t="str">
        <f t="shared" si="47"/>
        <v/>
      </c>
      <c r="CC324" s="45" t="str">
        <f t="shared" si="48"/>
        <v/>
      </c>
      <c r="CD324" s="45" t="str">
        <f t="shared" si="49"/>
        <v/>
      </c>
      <c r="CE324" s="44" t="str">
        <f t="shared" si="50"/>
        <v/>
      </c>
      <c r="CF324" s="45" t="str">
        <f t="shared" si="51"/>
        <v/>
      </c>
      <c r="CG324" s="44" t="e">
        <f>IF(AND(#REF!="",#REF!="",#REF!="",#REF!=""),"",SUM(#REF!,#REF!,#REF!,#REF!,#REF!))</f>
        <v>#REF!</v>
      </c>
      <c r="CH324" s="45" t="str">
        <f t="shared" si="52"/>
        <v/>
      </c>
      <c r="CI324" s="44" t="str">
        <f t="shared" si="53"/>
        <v/>
      </c>
      <c r="CJ324" s="45" t="str">
        <f t="shared" si="54"/>
        <v/>
      </c>
      <c r="CK324" s="44" t="str">
        <f t="shared" si="55"/>
        <v/>
      </c>
      <c r="CL324" s="45" t="str">
        <f t="shared" si="56"/>
        <v/>
      </c>
      <c r="CM324" s="44" t="e">
        <f>IF(AND(#REF!="",#REF!="",#REF!="",#REF!=""),"",SUM(#REF!,#REF!,#REF!,#REF!,#REF!))</f>
        <v>#REF!</v>
      </c>
      <c r="CN324" s="45" t="str">
        <f t="shared" si="57"/>
        <v/>
      </c>
      <c r="CO324" s="38" t="e">
        <f>IF(AND(#REF!="",#REF!="",#REF!="",#REF!=""),"",SUM(#REF!,#REF!,#REF!,#REF!))</f>
        <v>#REF!</v>
      </c>
      <c r="CP324" s="38" t="str">
        <f t="shared" si="58"/>
        <v/>
      </c>
    </row>
    <row r="325" spans="1:94" ht="24" customHeight="1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19"/>
      <c r="AC325" s="20"/>
      <c r="AD325" s="20"/>
      <c r="AE325" s="8"/>
      <c r="AF325" s="62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25"/>
      <c r="AU325" s="8"/>
      <c r="AV325" s="57"/>
      <c r="AW325" s="60"/>
      <c r="AX325" s="8"/>
      <c r="AY325" s="14"/>
      <c r="AZ325" s="24"/>
      <c r="BA325" s="25"/>
      <c r="BB325" s="57"/>
      <c r="BC325" s="24"/>
      <c r="BD325" s="25"/>
      <c r="BE325" s="97"/>
      <c r="BF325" s="24"/>
      <c r="BG325" s="25"/>
      <c r="BH325" s="57"/>
      <c r="BI325" s="13" t="s">
        <v>447</v>
      </c>
      <c r="BJ325" s="109" t="s">
        <v>447</v>
      </c>
      <c r="BK325" s="1"/>
      <c r="BL325" s="1"/>
      <c r="BM325" s="1"/>
      <c r="BN325" s="1"/>
      <c r="BO325" s="1"/>
      <c r="CA325" s="29"/>
      <c r="CB325" s="44" t="str">
        <f t="shared" si="47"/>
        <v/>
      </c>
      <c r="CC325" s="45" t="str">
        <f t="shared" si="48"/>
        <v/>
      </c>
      <c r="CD325" s="45" t="str">
        <f t="shared" si="49"/>
        <v/>
      </c>
      <c r="CE325" s="44" t="str">
        <f t="shared" si="50"/>
        <v/>
      </c>
      <c r="CF325" s="45" t="str">
        <f t="shared" si="51"/>
        <v/>
      </c>
      <c r="CG325" s="44" t="e">
        <f>IF(AND(#REF!="",#REF!="",#REF!="",#REF!=""),"",SUM(#REF!,#REF!,#REF!,#REF!,#REF!))</f>
        <v>#REF!</v>
      </c>
      <c r="CH325" s="45" t="str">
        <f t="shared" si="52"/>
        <v/>
      </c>
      <c r="CI325" s="44" t="str">
        <f t="shared" si="53"/>
        <v/>
      </c>
      <c r="CJ325" s="45" t="str">
        <f t="shared" si="54"/>
        <v/>
      </c>
      <c r="CK325" s="44" t="str">
        <f t="shared" si="55"/>
        <v/>
      </c>
      <c r="CL325" s="45" t="str">
        <f t="shared" si="56"/>
        <v/>
      </c>
      <c r="CM325" s="44" t="e">
        <f>IF(AND(#REF!="",#REF!="",#REF!="",#REF!=""),"",SUM(#REF!,#REF!,#REF!,#REF!,#REF!))</f>
        <v>#REF!</v>
      </c>
      <c r="CN325" s="45" t="str">
        <f t="shared" si="57"/>
        <v/>
      </c>
      <c r="CO325" s="38" t="e">
        <f>IF(AND(#REF!="",#REF!="",#REF!="",#REF!=""),"",SUM(#REF!,#REF!,#REF!,#REF!))</f>
        <v>#REF!</v>
      </c>
      <c r="CP325" s="38" t="str">
        <f t="shared" si="58"/>
        <v/>
      </c>
    </row>
    <row r="326" spans="1:94" ht="24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19"/>
      <c r="AC326" s="20"/>
      <c r="AD326" s="20"/>
      <c r="AE326" s="8"/>
      <c r="AF326" s="62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25"/>
      <c r="AU326" s="8"/>
      <c r="AV326" s="57"/>
      <c r="AW326" s="60"/>
      <c r="AX326" s="8"/>
      <c r="AY326" s="14"/>
      <c r="AZ326" s="24"/>
      <c r="BA326" s="25"/>
      <c r="BB326" s="57"/>
      <c r="BC326" s="24"/>
      <c r="BD326" s="25"/>
      <c r="BE326" s="97"/>
      <c r="BF326" s="24"/>
      <c r="BG326" s="25"/>
      <c r="BH326" s="57"/>
      <c r="BI326" s="13" t="s">
        <v>447</v>
      </c>
      <c r="BJ326" s="109" t="s">
        <v>447</v>
      </c>
      <c r="BK326" s="1"/>
      <c r="BL326" s="1"/>
      <c r="BM326" s="1"/>
      <c r="BN326" s="1"/>
      <c r="BO326" s="1"/>
      <c r="CA326" s="29"/>
      <c r="CB326" s="44" t="str">
        <f t="shared" si="47"/>
        <v/>
      </c>
      <c r="CC326" s="45" t="str">
        <f t="shared" si="48"/>
        <v/>
      </c>
      <c r="CD326" s="45" t="str">
        <f t="shared" si="49"/>
        <v/>
      </c>
      <c r="CE326" s="44" t="str">
        <f t="shared" si="50"/>
        <v/>
      </c>
      <c r="CF326" s="45" t="str">
        <f t="shared" si="51"/>
        <v/>
      </c>
      <c r="CG326" s="44" t="e">
        <f>IF(AND(#REF!="",#REF!="",#REF!="",#REF!=""),"",SUM(#REF!,#REF!,#REF!,#REF!,#REF!))</f>
        <v>#REF!</v>
      </c>
      <c r="CH326" s="45" t="str">
        <f t="shared" si="52"/>
        <v/>
      </c>
      <c r="CI326" s="44" t="str">
        <f t="shared" si="53"/>
        <v/>
      </c>
      <c r="CJ326" s="45" t="str">
        <f t="shared" si="54"/>
        <v/>
      </c>
      <c r="CK326" s="44" t="str">
        <f t="shared" si="55"/>
        <v/>
      </c>
      <c r="CL326" s="45" t="str">
        <f t="shared" si="56"/>
        <v/>
      </c>
      <c r="CM326" s="44" t="e">
        <f>IF(AND(#REF!="",#REF!="",#REF!="",#REF!=""),"",SUM(#REF!,#REF!,#REF!,#REF!,#REF!))</f>
        <v>#REF!</v>
      </c>
      <c r="CN326" s="45" t="str">
        <f t="shared" si="57"/>
        <v/>
      </c>
      <c r="CO326" s="38" t="e">
        <f>IF(AND(#REF!="",#REF!="",#REF!="",#REF!=""),"",SUM(#REF!,#REF!,#REF!,#REF!))</f>
        <v>#REF!</v>
      </c>
      <c r="CP326" s="38" t="str">
        <f t="shared" si="58"/>
        <v/>
      </c>
    </row>
    <row r="327" spans="1:94" ht="24" customHeight="1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19"/>
      <c r="AC327" s="20"/>
      <c r="AD327" s="20"/>
      <c r="AE327" s="8"/>
      <c r="AF327" s="62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25"/>
      <c r="AU327" s="8"/>
      <c r="AV327" s="57"/>
      <c r="AW327" s="60"/>
      <c r="AX327" s="8"/>
      <c r="AY327" s="14"/>
      <c r="AZ327" s="24"/>
      <c r="BA327" s="25"/>
      <c r="BB327" s="57"/>
      <c r="BC327" s="24"/>
      <c r="BD327" s="25"/>
      <c r="BE327" s="97"/>
      <c r="BF327" s="24"/>
      <c r="BG327" s="25"/>
      <c r="BH327" s="57"/>
      <c r="BI327" s="13" t="s">
        <v>447</v>
      </c>
      <c r="BJ327" s="109" t="s">
        <v>447</v>
      </c>
      <c r="BK327" s="1"/>
      <c r="BL327" s="1"/>
      <c r="BM327" s="1"/>
      <c r="BN327" s="1"/>
      <c r="BO327" s="1"/>
      <c r="CA327" s="29"/>
      <c r="CB327" s="44" t="str">
        <f t="shared" si="47"/>
        <v/>
      </c>
      <c r="CC327" s="45" t="str">
        <f t="shared" si="48"/>
        <v/>
      </c>
      <c r="CD327" s="45" t="str">
        <f t="shared" si="49"/>
        <v/>
      </c>
      <c r="CE327" s="44" t="str">
        <f t="shared" si="50"/>
        <v/>
      </c>
      <c r="CF327" s="45" t="str">
        <f t="shared" si="51"/>
        <v/>
      </c>
      <c r="CG327" s="44" t="e">
        <f>IF(AND(#REF!="",#REF!="",#REF!="",#REF!=""),"",SUM(#REF!,#REF!,#REF!,#REF!,#REF!))</f>
        <v>#REF!</v>
      </c>
      <c r="CH327" s="45" t="str">
        <f t="shared" si="52"/>
        <v/>
      </c>
      <c r="CI327" s="44" t="str">
        <f t="shared" si="53"/>
        <v/>
      </c>
      <c r="CJ327" s="45" t="str">
        <f t="shared" si="54"/>
        <v/>
      </c>
      <c r="CK327" s="44" t="str">
        <f t="shared" si="55"/>
        <v/>
      </c>
      <c r="CL327" s="45" t="str">
        <f t="shared" si="56"/>
        <v/>
      </c>
      <c r="CM327" s="44" t="e">
        <f>IF(AND(#REF!="",#REF!="",#REF!="",#REF!=""),"",SUM(#REF!,#REF!,#REF!,#REF!,#REF!))</f>
        <v>#REF!</v>
      </c>
      <c r="CN327" s="45" t="str">
        <f t="shared" si="57"/>
        <v/>
      </c>
      <c r="CO327" s="38" t="e">
        <f>IF(AND(#REF!="",#REF!="",#REF!="",#REF!=""),"",SUM(#REF!,#REF!,#REF!,#REF!))</f>
        <v>#REF!</v>
      </c>
      <c r="CP327" s="38" t="str">
        <f t="shared" si="58"/>
        <v/>
      </c>
    </row>
    <row r="328" spans="1:94" ht="24" customHeight="1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19"/>
      <c r="AC328" s="20"/>
      <c r="AD328" s="20"/>
      <c r="AE328" s="8"/>
      <c r="AF328" s="62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25"/>
      <c r="AU328" s="8"/>
      <c r="AV328" s="57"/>
      <c r="AW328" s="60"/>
      <c r="AX328" s="8"/>
      <c r="AY328" s="14"/>
      <c r="AZ328" s="24"/>
      <c r="BA328" s="25"/>
      <c r="BB328" s="57"/>
      <c r="BC328" s="24"/>
      <c r="BD328" s="25"/>
      <c r="BE328" s="97"/>
      <c r="BF328" s="24"/>
      <c r="BG328" s="25"/>
      <c r="BH328" s="57"/>
      <c r="BI328" s="13" t="s">
        <v>447</v>
      </c>
      <c r="BJ328" s="109" t="s">
        <v>447</v>
      </c>
      <c r="BK328" s="1"/>
      <c r="BL328" s="1"/>
      <c r="BM328" s="1"/>
      <c r="BN328" s="1"/>
      <c r="BO328" s="1"/>
      <c r="CA328" s="29"/>
      <c r="CB328" s="44" t="str">
        <f t="shared" ref="CB328:CB391" si="59">IF(I328="","",I328)</f>
        <v/>
      </c>
      <c r="CC328" s="45" t="str">
        <f t="shared" ref="CC328:CC391" si="60">IF(AND(L328="",M328="",N328="",P328=""),"",SUM(L328,M328,N328,O328,P328))</f>
        <v/>
      </c>
      <c r="CD328" s="45" t="str">
        <f t="shared" ref="CD328:CD391" si="61">IFERROR(IF(CC328="","",ROUNDUP(CC328*20%,0)),"")</f>
        <v/>
      </c>
      <c r="CE328" s="44" t="str">
        <f t="shared" ref="CE328:CE391" si="62">IF(AND(T328="",U328="",V328="",X328=""),"",SUM(T328,U328,V328,W328,X328))</f>
        <v/>
      </c>
      <c r="CF328" s="45" t="str">
        <f t="shared" ref="CF328:CF391" si="63">IFERROR(IF(CE328="","",ROUNDUP(CE328*20%,0)),"")</f>
        <v/>
      </c>
      <c r="CG328" s="44" t="e">
        <f>IF(AND(#REF!="",#REF!="",#REF!="",#REF!=""),"",SUM(#REF!,#REF!,#REF!,#REF!,#REF!))</f>
        <v>#REF!</v>
      </c>
      <c r="CH328" s="45" t="str">
        <f t="shared" ref="CH328:CH391" si="64">IFERROR(IF(CG328="","",ROUNDUP(CG328*20%,0)),"")</f>
        <v/>
      </c>
      <c r="CI328" s="44" t="str">
        <f t="shared" ref="CI328:CI391" si="65">IF(AND(AJ328="",AK328="",AL328="",AN328=""),"",SUM(AJ328,AK328,AL328,AM328,AN328))</f>
        <v/>
      </c>
      <c r="CJ328" s="45" t="str">
        <f t="shared" ref="CJ328:CJ391" si="66">IFERROR(IF(CI328="","",ROUNDUP(CI328*20%,0)),"")</f>
        <v/>
      </c>
      <c r="CK328" s="44" t="str">
        <f t="shared" ref="CK328:CK391" si="67">IF(AND(AR328="",AS328="",AT328="",AV328=""),"",SUM(AR328,AS328,AT328,AU328,AV328))</f>
        <v/>
      </c>
      <c r="CL328" s="45" t="str">
        <f t="shared" ref="CL328:CL391" si="68">IFERROR(IF(CK328="","",ROUNDUP(CK328*20%,0)),"")</f>
        <v/>
      </c>
      <c r="CM328" s="44" t="e">
        <f>IF(AND(#REF!="",#REF!="",#REF!="",#REF!=""),"",SUM(#REF!,#REF!,#REF!,#REF!,#REF!))</f>
        <v>#REF!</v>
      </c>
      <c r="CN328" s="45" t="str">
        <f t="shared" ref="CN328:CN391" si="69">IFERROR(IF(CM328="","",ROUNDUP(CM328*20%,0)),"")</f>
        <v/>
      </c>
      <c r="CO328" s="38" t="e">
        <f>IF(AND(#REF!="",#REF!="",#REF!="",#REF!=""),"",SUM(#REF!,#REF!,#REF!,#REF!))</f>
        <v>#REF!</v>
      </c>
      <c r="CP328" s="38" t="str">
        <f t="shared" si="58"/>
        <v/>
      </c>
    </row>
    <row r="329" spans="1:94" ht="24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19"/>
      <c r="AC329" s="20"/>
      <c r="AD329" s="20"/>
      <c r="AE329" s="8"/>
      <c r="AF329" s="62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25"/>
      <c r="AU329" s="8"/>
      <c r="AV329" s="57"/>
      <c r="AW329" s="60"/>
      <c r="AX329" s="8"/>
      <c r="AY329" s="14"/>
      <c r="AZ329" s="24"/>
      <c r="BA329" s="25"/>
      <c r="BB329" s="57"/>
      <c r="BC329" s="24"/>
      <c r="BD329" s="25"/>
      <c r="BE329" s="97"/>
      <c r="BF329" s="24"/>
      <c r="BG329" s="25"/>
      <c r="BH329" s="57"/>
      <c r="BI329" s="13" t="s">
        <v>447</v>
      </c>
      <c r="BJ329" s="109" t="s">
        <v>447</v>
      </c>
      <c r="BK329" s="1"/>
      <c r="BL329" s="1"/>
      <c r="BM329" s="1"/>
      <c r="BN329" s="1"/>
      <c r="BO329" s="1"/>
      <c r="CA329" s="29"/>
      <c r="CB329" s="44" t="str">
        <f t="shared" si="59"/>
        <v/>
      </c>
      <c r="CC329" s="45" t="str">
        <f t="shared" si="60"/>
        <v/>
      </c>
      <c r="CD329" s="45" t="str">
        <f t="shared" si="61"/>
        <v/>
      </c>
      <c r="CE329" s="44" t="str">
        <f t="shared" si="62"/>
        <v/>
      </c>
      <c r="CF329" s="45" t="str">
        <f t="shared" si="63"/>
        <v/>
      </c>
      <c r="CG329" s="44" t="e">
        <f>IF(AND(#REF!="",#REF!="",#REF!="",#REF!=""),"",SUM(#REF!,#REF!,#REF!,#REF!,#REF!))</f>
        <v>#REF!</v>
      </c>
      <c r="CH329" s="45" t="str">
        <f t="shared" si="64"/>
        <v/>
      </c>
      <c r="CI329" s="44" t="str">
        <f t="shared" si="65"/>
        <v/>
      </c>
      <c r="CJ329" s="45" t="str">
        <f t="shared" si="66"/>
        <v/>
      </c>
      <c r="CK329" s="44" t="str">
        <f t="shared" si="67"/>
        <v/>
      </c>
      <c r="CL329" s="45" t="str">
        <f t="shared" si="68"/>
        <v/>
      </c>
      <c r="CM329" s="44" t="e">
        <f>IF(AND(#REF!="",#REF!="",#REF!="",#REF!=""),"",SUM(#REF!,#REF!,#REF!,#REF!,#REF!))</f>
        <v>#REF!</v>
      </c>
      <c r="CN329" s="45" t="str">
        <f t="shared" si="69"/>
        <v/>
      </c>
      <c r="CO329" s="38" t="e">
        <f>IF(AND(#REF!="",#REF!="",#REF!="",#REF!=""),"",SUM(#REF!,#REF!,#REF!,#REF!))</f>
        <v>#REF!</v>
      </c>
      <c r="CP329" s="38" t="str">
        <f t="shared" si="58"/>
        <v/>
      </c>
    </row>
    <row r="330" spans="1:94" ht="24" customHeight="1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19"/>
      <c r="AC330" s="20"/>
      <c r="AD330" s="20"/>
      <c r="AE330" s="8"/>
      <c r="AF330" s="62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25"/>
      <c r="AU330" s="8"/>
      <c r="AV330" s="57"/>
      <c r="AW330" s="60"/>
      <c r="AX330" s="8"/>
      <c r="AY330" s="14"/>
      <c r="AZ330" s="24"/>
      <c r="BA330" s="25"/>
      <c r="BB330" s="57"/>
      <c r="BC330" s="24"/>
      <c r="BD330" s="25"/>
      <c r="BE330" s="97"/>
      <c r="BF330" s="24"/>
      <c r="BG330" s="25"/>
      <c r="BH330" s="57"/>
      <c r="BI330" s="13" t="s">
        <v>447</v>
      </c>
      <c r="BJ330" s="109" t="s">
        <v>447</v>
      </c>
      <c r="BK330" s="1"/>
      <c r="BL330" s="1"/>
      <c r="BM330" s="1"/>
      <c r="BN330" s="1"/>
      <c r="BO330" s="1"/>
      <c r="CA330" s="29"/>
      <c r="CB330" s="44" t="str">
        <f t="shared" si="59"/>
        <v/>
      </c>
      <c r="CC330" s="45" t="str">
        <f t="shared" si="60"/>
        <v/>
      </c>
      <c r="CD330" s="45" t="str">
        <f t="shared" si="61"/>
        <v/>
      </c>
      <c r="CE330" s="44" t="str">
        <f t="shared" si="62"/>
        <v/>
      </c>
      <c r="CF330" s="45" t="str">
        <f t="shared" si="63"/>
        <v/>
      </c>
      <c r="CG330" s="44" t="e">
        <f>IF(AND(#REF!="",#REF!="",#REF!="",#REF!=""),"",SUM(#REF!,#REF!,#REF!,#REF!,#REF!))</f>
        <v>#REF!</v>
      </c>
      <c r="CH330" s="45" t="str">
        <f t="shared" si="64"/>
        <v/>
      </c>
      <c r="CI330" s="44" t="str">
        <f t="shared" si="65"/>
        <v/>
      </c>
      <c r="CJ330" s="45" t="str">
        <f t="shared" si="66"/>
        <v/>
      </c>
      <c r="CK330" s="44" t="str">
        <f t="shared" si="67"/>
        <v/>
      </c>
      <c r="CL330" s="45" t="str">
        <f t="shared" si="68"/>
        <v/>
      </c>
      <c r="CM330" s="44" t="e">
        <f>IF(AND(#REF!="",#REF!="",#REF!="",#REF!=""),"",SUM(#REF!,#REF!,#REF!,#REF!,#REF!))</f>
        <v>#REF!</v>
      </c>
      <c r="CN330" s="45" t="str">
        <f t="shared" si="69"/>
        <v/>
      </c>
      <c r="CO330" s="38" t="e">
        <f>IF(AND(#REF!="",#REF!="",#REF!="",#REF!=""),"",SUM(#REF!,#REF!,#REF!,#REF!))</f>
        <v>#REF!</v>
      </c>
      <c r="CP330" s="38" t="str">
        <f t="shared" si="58"/>
        <v/>
      </c>
    </row>
    <row r="331" spans="1:94" ht="24" customHeight="1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19"/>
      <c r="AC331" s="20"/>
      <c r="AD331" s="20"/>
      <c r="AE331" s="8"/>
      <c r="AF331" s="62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25"/>
      <c r="AU331" s="8"/>
      <c r="AV331" s="57"/>
      <c r="AW331" s="60"/>
      <c r="AX331" s="8"/>
      <c r="AY331" s="14"/>
      <c r="AZ331" s="24"/>
      <c r="BA331" s="25"/>
      <c r="BB331" s="57"/>
      <c r="BC331" s="24"/>
      <c r="BD331" s="25"/>
      <c r="BE331" s="97"/>
      <c r="BF331" s="24"/>
      <c r="BG331" s="25"/>
      <c r="BH331" s="57"/>
      <c r="BI331" s="13" t="s">
        <v>447</v>
      </c>
      <c r="BJ331" s="109" t="s">
        <v>447</v>
      </c>
      <c r="BK331" s="1"/>
      <c r="BL331" s="1"/>
      <c r="BM331" s="1"/>
      <c r="BN331" s="1"/>
      <c r="BO331" s="1"/>
      <c r="CA331" s="29"/>
      <c r="CB331" s="44" t="str">
        <f t="shared" si="59"/>
        <v/>
      </c>
      <c r="CC331" s="45" t="str">
        <f t="shared" si="60"/>
        <v/>
      </c>
      <c r="CD331" s="45" t="str">
        <f t="shared" si="61"/>
        <v/>
      </c>
      <c r="CE331" s="44" t="str">
        <f t="shared" si="62"/>
        <v/>
      </c>
      <c r="CF331" s="45" t="str">
        <f t="shared" si="63"/>
        <v/>
      </c>
      <c r="CG331" s="44" t="e">
        <f>IF(AND(#REF!="",#REF!="",#REF!="",#REF!=""),"",SUM(#REF!,#REF!,#REF!,#REF!,#REF!))</f>
        <v>#REF!</v>
      </c>
      <c r="CH331" s="45" t="str">
        <f t="shared" si="64"/>
        <v/>
      </c>
      <c r="CI331" s="44" t="str">
        <f t="shared" si="65"/>
        <v/>
      </c>
      <c r="CJ331" s="45" t="str">
        <f t="shared" si="66"/>
        <v/>
      </c>
      <c r="CK331" s="44" t="str">
        <f t="shared" si="67"/>
        <v/>
      </c>
      <c r="CL331" s="45" t="str">
        <f t="shared" si="68"/>
        <v/>
      </c>
      <c r="CM331" s="44" t="e">
        <f>IF(AND(#REF!="",#REF!="",#REF!="",#REF!=""),"",SUM(#REF!,#REF!,#REF!,#REF!,#REF!))</f>
        <v>#REF!</v>
      </c>
      <c r="CN331" s="45" t="str">
        <f t="shared" si="69"/>
        <v/>
      </c>
      <c r="CO331" s="38" t="e">
        <f>IF(AND(#REF!="",#REF!="",#REF!="",#REF!=""),"",SUM(#REF!,#REF!,#REF!,#REF!))</f>
        <v>#REF!</v>
      </c>
      <c r="CP331" s="38" t="str">
        <f t="shared" si="58"/>
        <v/>
      </c>
    </row>
    <row r="332" spans="1:94" ht="24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19"/>
      <c r="AC332" s="20"/>
      <c r="AD332" s="20"/>
      <c r="AE332" s="8"/>
      <c r="AF332" s="62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25"/>
      <c r="AU332" s="8"/>
      <c r="AV332" s="57"/>
      <c r="AW332" s="60"/>
      <c r="AX332" s="8"/>
      <c r="AY332" s="14"/>
      <c r="AZ332" s="24"/>
      <c r="BA332" s="25"/>
      <c r="BB332" s="57"/>
      <c r="BC332" s="24"/>
      <c r="BD332" s="25"/>
      <c r="BE332" s="97"/>
      <c r="BF332" s="24"/>
      <c r="BG332" s="25"/>
      <c r="BH332" s="57"/>
      <c r="BI332" s="13" t="s">
        <v>447</v>
      </c>
      <c r="BJ332" s="109" t="s">
        <v>447</v>
      </c>
      <c r="BK332" s="1"/>
      <c r="BL332" s="1"/>
      <c r="BM332" s="1"/>
      <c r="BN332" s="1"/>
      <c r="BO332" s="1"/>
      <c r="CA332" s="29"/>
      <c r="CB332" s="44" t="str">
        <f t="shared" si="59"/>
        <v/>
      </c>
      <c r="CC332" s="45" t="str">
        <f t="shared" si="60"/>
        <v/>
      </c>
      <c r="CD332" s="45" t="str">
        <f t="shared" si="61"/>
        <v/>
      </c>
      <c r="CE332" s="44" t="str">
        <f t="shared" si="62"/>
        <v/>
      </c>
      <c r="CF332" s="45" t="str">
        <f t="shared" si="63"/>
        <v/>
      </c>
      <c r="CG332" s="44" t="e">
        <f>IF(AND(#REF!="",#REF!="",#REF!="",#REF!=""),"",SUM(#REF!,#REF!,#REF!,#REF!,#REF!))</f>
        <v>#REF!</v>
      </c>
      <c r="CH332" s="45" t="str">
        <f t="shared" si="64"/>
        <v/>
      </c>
      <c r="CI332" s="44" t="str">
        <f t="shared" si="65"/>
        <v/>
      </c>
      <c r="CJ332" s="45" t="str">
        <f t="shared" si="66"/>
        <v/>
      </c>
      <c r="CK332" s="44" t="str">
        <f t="shared" si="67"/>
        <v/>
      </c>
      <c r="CL332" s="45" t="str">
        <f t="shared" si="68"/>
        <v/>
      </c>
      <c r="CM332" s="44" t="e">
        <f>IF(AND(#REF!="",#REF!="",#REF!="",#REF!=""),"",SUM(#REF!,#REF!,#REF!,#REF!,#REF!))</f>
        <v>#REF!</v>
      </c>
      <c r="CN332" s="45" t="str">
        <f t="shared" si="69"/>
        <v/>
      </c>
      <c r="CO332" s="38" t="e">
        <f>IF(AND(#REF!="",#REF!="",#REF!="",#REF!=""),"",SUM(#REF!,#REF!,#REF!,#REF!))</f>
        <v>#REF!</v>
      </c>
      <c r="CP332" s="38" t="str">
        <f t="shared" si="58"/>
        <v/>
      </c>
    </row>
    <row r="333" spans="1:94" ht="24" customHeight="1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19"/>
      <c r="AC333" s="20"/>
      <c r="AD333" s="20"/>
      <c r="AE333" s="8"/>
      <c r="AF333" s="62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25"/>
      <c r="AU333" s="8"/>
      <c r="AV333" s="57"/>
      <c r="AW333" s="60"/>
      <c r="AX333" s="8"/>
      <c r="AY333" s="14"/>
      <c r="AZ333" s="24"/>
      <c r="BA333" s="25"/>
      <c r="BB333" s="57"/>
      <c r="BC333" s="24"/>
      <c r="BD333" s="25"/>
      <c r="BE333" s="97"/>
      <c r="BF333" s="24"/>
      <c r="BG333" s="25"/>
      <c r="BH333" s="57"/>
      <c r="BI333" s="13" t="s">
        <v>447</v>
      </c>
      <c r="BJ333" s="109" t="s">
        <v>447</v>
      </c>
      <c r="BK333" s="1"/>
      <c r="BL333" s="1"/>
      <c r="BM333" s="1"/>
      <c r="BN333" s="1"/>
      <c r="BO333" s="1"/>
      <c r="CA333" s="29"/>
      <c r="CB333" s="44" t="str">
        <f t="shared" si="59"/>
        <v/>
      </c>
      <c r="CC333" s="45" t="str">
        <f t="shared" si="60"/>
        <v/>
      </c>
      <c r="CD333" s="45" t="str">
        <f t="shared" si="61"/>
        <v/>
      </c>
      <c r="CE333" s="44" t="str">
        <f t="shared" si="62"/>
        <v/>
      </c>
      <c r="CF333" s="45" t="str">
        <f t="shared" si="63"/>
        <v/>
      </c>
      <c r="CG333" s="44" t="e">
        <f>IF(AND(#REF!="",#REF!="",#REF!="",#REF!=""),"",SUM(#REF!,#REF!,#REF!,#REF!,#REF!))</f>
        <v>#REF!</v>
      </c>
      <c r="CH333" s="45" t="str">
        <f t="shared" si="64"/>
        <v/>
      </c>
      <c r="CI333" s="44" t="str">
        <f t="shared" si="65"/>
        <v/>
      </c>
      <c r="CJ333" s="45" t="str">
        <f t="shared" si="66"/>
        <v/>
      </c>
      <c r="CK333" s="44" t="str">
        <f t="shared" si="67"/>
        <v/>
      </c>
      <c r="CL333" s="45" t="str">
        <f t="shared" si="68"/>
        <v/>
      </c>
      <c r="CM333" s="44" t="e">
        <f>IF(AND(#REF!="",#REF!="",#REF!="",#REF!=""),"",SUM(#REF!,#REF!,#REF!,#REF!,#REF!))</f>
        <v>#REF!</v>
      </c>
      <c r="CN333" s="45" t="str">
        <f t="shared" si="69"/>
        <v/>
      </c>
      <c r="CO333" s="38" t="e">
        <f>IF(AND(#REF!="",#REF!="",#REF!="",#REF!=""),"",SUM(#REF!,#REF!,#REF!,#REF!))</f>
        <v>#REF!</v>
      </c>
      <c r="CP333" s="38" t="str">
        <f t="shared" si="58"/>
        <v/>
      </c>
    </row>
    <row r="334" spans="1:94" ht="24" customHeight="1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19"/>
      <c r="AC334" s="20"/>
      <c r="AD334" s="20"/>
      <c r="AE334" s="8"/>
      <c r="AF334" s="62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25"/>
      <c r="AU334" s="8"/>
      <c r="AV334" s="57"/>
      <c r="AW334" s="60"/>
      <c r="AX334" s="8"/>
      <c r="AY334" s="14"/>
      <c r="AZ334" s="24"/>
      <c r="BA334" s="25"/>
      <c r="BB334" s="57"/>
      <c r="BC334" s="24"/>
      <c r="BD334" s="25"/>
      <c r="BE334" s="97"/>
      <c r="BF334" s="24"/>
      <c r="BG334" s="25"/>
      <c r="BH334" s="57"/>
      <c r="BI334" s="13" t="s">
        <v>447</v>
      </c>
      <c r="BJ334" s="109" t="s">
        <v>447</v>
      </c>
      <c r="BK334" s="1"/>
      <c r="BL334" s="1"/>
      <c r="BM334" s="1"/>
      <c r="BN334" s="1"/>
      <c r="BO334" s="1"/>
      <c r="CA334" s="29"/>
      <c r="CB334" s="44" t="str">
        <f t="shared" si="59"/>
        <v/>
      </c>
      <c r="CC334" s="45" t="str">
        <f t="shared" si="60"/>
        <v/>
      </c>
      <c r="CD334" s="45" t="str">
        <f t="shared" si="61"/>
        <v/>
      </c>
      <c r="CE334" s="44" t="str">
        <f t="shared" si="62"/>
        <v/>
      </c>
      <c r="CF334" s="45" t="str">
        <f t="shared" si="63"/>
        <v/>
      </c>
      <c r="CG334" s="44" t="e">
        <f>IF(AND(#REF!="",#REF!="",#REF!="",#REF!=""),"",SUM(#REF!,#REF!,#REF!,#REF!,#REF!))</f>
        <v>#REF!</v>
      </c>
      <c r="CH334" s="45" t="str">
        <f t="shared" si="64"/>
        <v/>
      </c>
      <c r="CI334" s="44" t="str">
        <f t="shared" si="65"/>
        <v/>
      </c>
      <c r="CJ334" s="45" t="str">
        <f t="shared" si="66"/>
        <v/>
      </c>
      <c r="CK334" s="44" t="str">
        <f t="shared" si="67"/>
        <v/>
      </c>
      <c r="CL334" s="45" t="str">
        <f t="shared" si="68"/>
        <v/>
      </c>
      <c r="CM334" s="44" t="e">
        <f>IF(AND(#REF!="",#REF!="",#REF!="",#REF!=""),"",SUM(#REF!,#REF!,#REF!,#REF!,#REF!))</f>
        <v>#REF!</v>
      </c>
      <c r="CN334" s="45" t="str">
        <f t="shared" si="69"/>
        <v/>
      </c>
      <c r="CO334" s="38" t="e">
        <f>IF(AND(#REF!="",#REF!="",#REF!="",#REF!=""),"",SUM(#REF!,#REF!,#REF!,#REF!))</f>
        <v>#REF!</v>
      </c>
      <c r="CP334" s="38" t="str">
        <f t="shared" si="58"/>
        <v/>
      </c>
    </row>
    <row r="335" spans="1:94" ht="24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19"/>
      <c r="AC335" s="20"/>
      <c r="AD335" s="20"/>
      <c r="AE335" s="8"/>
      <c r="AF335" s="62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25"/>
      <c r="AU335" s="8"/>
      <c r="AV335" s="57"/>
      <c r="AW335" s="60"/>
      <c r="AX335" s="8"/>
      <c r="AY335" s="14"/>
      <c r="AZ335" s="24"/>
      <c r="BA335" s="25"/>
      <c r="BB335" s="57"/>
      <c r="BC335" s="24"/>
      <c r="BD335" s="25"/>
      <c r="BE335" s="97"/>
      <c r="BF335" s="24"/>
      <c r="BG335" s="25"/>
      <c r="BH335" s="57"/>
      <c r="BI335" s="13" t="s">
        <v>447</v>
      </c>
      <c r="BJ335" s="109" t="s">
        <v>447</v>
      </c>
      <c r="BK335" s="1"/>
      <c r="BL335" s="1"/>
      <c r="BM335" s="1"/>
      <c r="BN335" s="1"/>
      <c r="BO335" s="1"/>
      <c r="CA335" s="29"/>
      <c r="CB335" s="44" t="str">
        <f t="shared" si="59"/>
        <v/>
      </c>
      <c r="CC335" s="45" t="str">
        <f t="shared" si="60"/>
        <v/>
      </c>
      <c r="CD335" s="45" t="str">
        <f t="shared" si="61"/>
        <v/>
      </c>
      <c r="CE335" s="44" t="str">
        <f t="shared" si="62"/>
        <v/>
      </c>
      <c r="CF335" s="45" t="str">
        <f t="shared" si="63"/>
        <v/>
      </c>
      <c r="CG335" s="44" t="e">
        <f>IF(AND(#REF!="",#REF!="",#REF!="",#REF!=""),"",SUM(#REF!,#REF!,#REF!,#REF!,#REF!))</f>
        <v>#REF!</v>
      </c>
      <c r="CH335" s="45" t="str">
        <f t="shared" si="64"/>
        <v/>
      </c>
      <c r="CI335" s="44" t="str">
        <f t="shared" si="65"/>
        <v/>
      </c>
      <c r="CJ335" s="45" t="str">
        <f t="shared" si="66"/>
        <v/>
      </c>
      <c r="CK335" s="44" t="str">
        <f t="shared" si="67"/>
        <v/>
      </c>
      <c r="CL335" s="45" t="str">
        <f t="shared" si="68"/>
        <v/>
      </c>
      <c r="CM335" s="44" t="e">
        <f>IF(AND(#REF!="",#REF!="",#REF!="",#REF!=""),"",SUM(#REF!,#REF!,#REF!,#REF!,#REF!))</f>
        <v>#REF!</v>
      </c>
      <c r="CN335" s="45" t="str">
        <f t="shared" si="69"/>
        <v/>
      </c>
      <c r="CO335" s="38" t="e">
        <f>IF(AND(#REF!="",#REF!="",#REF!="",#REF!=""),"",SUM(#REF!,#REF!,#REF!,#REF!))</f>
        <v>#REF!</v>
      </c>
      <c r="CP335" s="38" t="str">
        <f t="shared" si="58"/>
        <v/>
      </c>
    </row>
    <row r="336" spans="1:94" ht="24" customHeight="1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19"/>
      <c r="AC336" s="20"/>
      <c r="AD336" s="20"/>
      <c r="AE336" s="8"/>
      <c r="AF336" s="62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25"/>
      <c r="AU336" s="8"/>
      <c r="AV336" s="57"/>
      <c r="AW336" s="60"/>
      <c r="AX336" s="8"/>
      <c r="AY336" s="14"/>
      <c r="AZ336" s="24"/>
      <c r="BA336" s="25"/>
      <c r="BB336" s="57"/>
      <c r="BC336" s="24"/>
      <c r="BD336" s="25"/>
      <c r="BE336" s="97"/>
      <c r="BF336" s="24"/>
      <c r="BG336" s="25"/>
      <c r="BH336" s="57"/>
      <c r="BI336" s="13" t="s">
        <v>447</v>
      </c>
      <c r="BJ336" s="109" t="s">
        <v>447</v>
      </c>
      <c r="BK336" s="1"/>
      <c r="BL336" s="1"/>
      <c r="BM336" s="1"/>
      <c r="BN336" s="1"/>
      <c r="BO336" s="1"/>
      <c r="CA336" s="29"/>
      <c r="CB336" s="44" t="str">
        <f t="shared" si="59"/>
        <v/>
      </c>
      <c r="CC336" s="45" t="str">
        <f t="shared" si="60"/>
        <v/>
      </c>
      <c r="CD336" s="45" t="str">
        <f t="shared" si="61"/>
        <v/>
      </c>
      <c r="CE336" s="44" t="str">
        <f t="shared" si="62"/>
        <v/>
      </c>
      <c r="CF336" s="45" t="str">
        <f t="shared" si="63"/>
        <v/>
      </c>
      <c r="CG336" s="44" t="e">
        <f>IF(AND(#REF!="",#REF!="",#REF!="",#REF!=""),"",SUM(#REF!,#REF!,#REF!,#REF!,#REF!))</f>
        <v>#REF!</v>
      </c>
      <c r="CH336" s="45" t="str">
        <f t="shared" si="64"/>
        <v/>
      </c>
      <c r="CI336" s="44" t="str">
        <f t="shared" si="65"/>
        <v/>
      </c>
      <c r="CJ336" s="45" t="str">
        <f t="shared" si="66"/>
        <v/>
      </c>
      <c r="CK336" s="44" t="str">
        <f t="shared" si="67"/>
        <v/>
      </c>
      <c r="CL336" s="45" t="str">
        <f t="shared" si="68"/>
        <v/>
      </c>
      <c r="CM336" s="44" t="e">
        <f>IF(AND(#REF!="",#REF!="",#REF!="",#REF!=""),"",SUM(#REF!,#REF!,#REF!,#REF!,#REF!))</f>
        <v>#REF!</v>
      </c>
      <c r="CN336" s="45" t="str">
        <f t="shared" si="69"/>
        <v/>
      </c>
      <c r="CO336" s="38" t="e">
        <f>IF(AND(#REF!="",#REF!="",#REF!="",#REF!=""),"",SUM(#REF!,#REF!,#REF!,#REF!))</f>
        <v>#REF!</v>
      </c>
      <c r="CP336" s="38" t="str">
        <f t="shared" si="58"/>
        <v/>
      </c>
    </row>
    <row r="337" spans="1:94" ht="24" customHeight="1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19"/>
      <c r="AC337" s="20"/>
      <c r="AD337" s="20"/>
      <c r="AE337" s="8"/>
      <c r="AF337" s="62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25"/>
      <c r="AU337" s="8"/>
      <c r="AV337" s="57"/>
      <c r="AW337" s="60"/>
      <c r="AX337" s="8"/>
      <c r="AY337" s="14"/>
      <c r="AZ337" s="24"/>
      <c r="BA337" s="25"/>
      <c r="BB337" s="57"/>
      <c r="BC337" s="24"/>
      <c r="BD337" s="25"/>
      <c r="BE337" s="97"/>
      <c r="BF337" s="24"/>
      <c r="BG337" s="25"/>
      <c r="BH337" s="57"/>
      <c r="BI337" s="13" t="s">
        <v>447</v>
      </c>
      <c r="BJ337" s="109" t="s">
        <v>447</v>
      </c>
      <c r="BK337" s="1"/>
      <c r="BL337" s="1"/>
      <c r="BM337" s="1"/>
      <c r="BN337" s="1"/>
      <c r="BO337" s="1"/>
      <c r="CA337" s="29"/>
      <c r="CB337" s="44" t="str">
        <f t="shared" si="59"/>
        <v/>
      </c>
      <c r="CC337" s="45" t="str">
        <f t="shared" si="60"/>
        <v/>
      </c>
      <c r="CD337" s="45" t="str">
        <f t="shared" si="61"/>
        <v/>
      </c>
      <c r="CE337" s="44" t="str">
        <f t="shared" si="62"/>
        <v/>
      </c>
      <c r="CF337" s="45" t="str">
        <f t="shared" si="63"/>
        <v/>
      </c>
      <c r="CG337" s="44" t="e">
        <f>IF(AND(#REF!="",#REF!="",#REF!="",#REF!=""),"",SUM(#REF!,#REF!,#REF!,#REF!,#REF!))</f>
        <v>#REF!</v>
      </c>
      <c r="CH337" s="45" t="str">
        <f t="shared" si="64"/>
        <v/>
      </c>
      <c r="CI337" s="44" t="str">
        <f t="shared" si="65"/>
        <v/>
      </c>
      <c r="CJ337" s="45" t="str">
        <f t="shared" si="66"/>
        <v/>
      </c>
      <c r="CK337" s="44" t="str">
        <f t="shared" si="67"/>
        <v/>
      </c>
      <c r="CL337" s="45" t="str">
        <f t="shared" si="68"/>
        <v/>
      </c>
      <c r="CM337" s="44" t="e">
        <f>IF(AND(#REF!="",#REF!="",#REF!="",#REF!=""),"",SUM(#REF!,#REF!,#REF!,#REF!,#REF!))</f>
        <v>#REF!</v>
      </c>
      <c r="CN337" s="45" t="str">
        <f t="shared" si="69"/>
        <v/>
      </c>
      <c r="CO337" s="38" t="e">
        <f>IF(AND(#REF!="",#REF!="",#REF!="",#REF!=""),"",SUM(#REF!,#REF!,#REF!,#REF!))</f>
        <v>#REF!</v>
      </c>
      <c r="CP337" s="38" t="str">
        <f t="shared" si="58"/>
        <v/>
      </c>
    </row>
    <row r="338" spans="1:94" ht="24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19"/>
      <c r="AC338" s="20"/>
      <c r="AD338" s="20"/>
      <c r="AE338" s="8"/>
      <c r="AF338" s="62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25"/>
      <c r="AU338" s="8"/>
      <c r="AV338" s="57"/>
      <c r="AW338" s="60"/>
      <c r="AX338" s="8"/>
      <c r="AY338" s="14"/>
      <c r="AZ338" s="24"/>
      <c r="BA338" s="25"/>
      <c r="BB338" s="57"/>
      <c r="BC338" s="24"/>
      <c r="BD338" s="25"/>
      <c r="BE338" s="97"/>
      <c r="BF338" s="24"/>
      <c r="BG338" s="25"/>
      <c r="BH338" s="57"/>
      <c r="BI338" s="13" t="s">
        <v>447</v>
      </c>
      <c r="BJ338" s="109" t="s">
        <v>447</v>
      </c>
      <c r="BK338" s="1"/>
      <c r="BL338" s="1"/>
      <c r="BM338" s="1"/>
      <c r="BN338" s="1"/>
      <c r="BO338" s="1"/>
      <c r="CA338" s="29"/>
      <c r="CB338" s="44" t="str">
        <f t="shared" si="59"/>
        <v/>
      </c>
      <c r="CC338" s="45" t="str">
        <f t="shared" si="60"/>
        <v/>
      </c>
      <c r="CD338" s="45" t="str">
        <f t="shared" si="61"/>
        <v/>
      </c>
      <c r="CE338" s="44" t="str">
        <f t="shared" si="62"/>
        <v/>
      </c>
      <c r="CF338" s="45" t="str">
        <f t="shared" si="63"/>
        <v/>
      </c>
      <c r="CG338" s="44" t="e">
        <f>IF(AND(#REF!="",#REF!="",#REF!="",#REF!=""),"",SUM(#REF!,#REF!,#REF!,#REF!,#REF!))</f>
        <v>#REF!</v>
      </c>
      <c r="CH338" s="45" t="str">
        <f t="shared" si="64"/>
        <v/>
      </c>
      <c r="CI338" s="44" t="str">
        <f t="shared" si="65"/>
        <v/>
      </c>
      <c r="CJ338" s="45" t="str">
        <f t="shared" si="66"/>
        <v/>
      </c>
      <c r="CK338" s="44" t="str">
        <f t="shared" si="67"/>
        <v/>
      </c>
      <c r="CL338" s="45" t="str">
        <f t="shared" si="68"/>
        <v/>
      </c>
      <c r="CM338" s="44" t="e">
        <f>IF(AND(#REF!="",#REF!="",#REF!="",#REF!=""),"",SUM(#REF!,#REF!,#REF!,#REF!,#REF!))</f>
        <v>#REF!</v>
      </c>
      <c r="CN338" s="45" t="str">
        <f t="shared" si="69"/>
        <v/>
      </c>
      <c r="CO338" s="38" t="e">
        <f>IF(AND(#REF!="",#REF!="",#REF!="",#REF!=""),"",SUM(#REF!,#REF!,#REF!,#REF!))</f>
        <v>#REF!</v>
      </c>
      <c r="CP338" s="38" t="str">
        <f t="shared" si="58"/>
        <v/>
      </c>
    </row>
    <row r="339" spans="1:94" ht="24" customHeight="1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19"/>
      <c r="AC339" s="20"/>
      <c r="AD339" s="20"/>
      <c r="AE339" s="8"/>
      <c r="AF339" s="62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25"/>
      <c r="AU339" s="8"/>
      <c r="AV339" s="57"/>
      <c r="AW339" s="60"/>
      <c r="AX339" s="8"/>
      <c r="AY339" s="14"/>
      <c r="AZ339" s="24"/>
      <c r="BA339" s="25"/>
      <c r="BB339" s="57"/>
      <c r="BC339" s="24"/>
      <c r="BD339" s="25"/>
      <c r="BE339" s="97"/>
      <c r="BF339" s="24"/>
      <c r="BG339" s="25"/>
      <c r="BH339" s="57"/>
      <c r="BI339" s="13" t="s">
        <v>447</v>
      </c>
      <c r="BJ339" s="109" t="s">
        <v>447</v>
      </c>
      <c r="BK339" s="1"/>
      <c r="BL339" s="1"/>
      <c r="BM339" s="1"/>
      <c r="BN339" s="1"/>
      <c r="BO339" s="1"/>
      <c r="CA339" s="29"/>
      <c r="CB339" s="44" t="str">
        <f t="shared" si="59"/>
        <v/>
      </c>
      <c r="CC339" s="45" t="str">
        <f t="shared" si="60"/>
        <v/>
      </c>
      <c r="CD339" s="45" t="str">
        <f t="shared" si="61"/>
        <v/>
      </c>
      <c r="CE339" s="44" t="str">
        <f t="shared" si="62"/>
        <v/>
      </c>
      <c r="CF339" s="45" t="str">
        <f t="shared" si="63"/>
        <v/>
      </c>
      <c r="CG339" s="44" t="e">
        <f>IF(AND(#REF!="",#REF!="",#REF!="",#REF!=""),"",SUM(#REF!,#REF!,#REF!,#REF!,#REF!))</f>
        <v>#REF!</v>
      </c>
      <c r="CH339" s="45" t="str">
        <f t="shared" si="64"/>
        <v/>
      </c>
      <c r="CI339" s="44" t="str">
        <f t="shared" si="65"/>
        <v/>
      </c>
      <c r="CJ339" s="45" t="str">
        <f t="shared" si="66"/>
        <v/>
      </c>
      <c r="CK339" s="44" t="str">
        <f t="shared" si="67"/>
        <v/>
      </c>
      <c r="CL339" s="45" t="str">
        <f t="shared" si="68"/>
        <v/>
      </c>
      <c r="CM339" s="44" t="e">
        <f>IF(AND(#REF!="",#REF!="",#REF!="",#REF!=""),"",SUM(#REF!,#REF!,#REF!,#REF!,#REF!))</f>
        <v>#REF!</v>
      </c>
      <c r="CN339" s="45" t="str">
        <f t="shared" si="69"/>
        <v/>
      </c>
      <c r="CO339" s="38" t="e">
        <f>IF(AND(#REF!="",#REF!="",#REF!="",#REF!=""),"",SUM(#REF!,#REF!,#REF!,#REF!))</f>
        <v>#REF!</v>
      </c>
      <c r="CP339" s="38" t="str">
        <f t="shared" si="58"/>
        <v/>
      </c>
    </row>
    <row r="340" spans="1:94" ht="24" customHeight="1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19"/>
      <c r="AC340" s="20"/>
      <c r="AD340" s="20"/>
      <c r="AE340" s="8"/>
      <c r="AF340" s="62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25"/>
      <c r="AU340" s="8"/>
      <c r="AV340" s="57"/>
      <c r="AW340" s="60"/>
      <c r="AX340" s="8"/>
      <c r="AY340" s="14"/>
      <c r="AZ340" s="24"/>
      <c r="BA340" s="25"/>
      <c r="BB340" s="57"/>
      <c r="BC340" s="24"/>
      <c r="BD340" s="25"/>
      <c r="BE340" s="97"/>
      <c r="BF340" s="24"/>
      <c r="BG340" s="25"/>
      <c r="BH340" s="57"/>
      <c r="BI340" s="13" t="s">
        <v>447</v>
      </c>
      <c r="BJ340" s="109" t="s">
        <v>447</v>
      </c>
      <c r="BK340" s="1"/>
      <c r="BL340" s="1"/>
      <c r="BM340" s="1"/>
      <c r="BN340" s="1"/>
      <c r="BO340" s="1"/>
      <c r="CA340" s="29"/>
      <c r="CB340" s="44" t="str">
        <f t="shared" si="59"/>
        <v/>
      </c>
      <c r="CC340" s="45" t="str">
        <f t="shared" si="60"/>
        <v/>
      </c>
      <c r="CD340" s="45" t="str">
        <f t="shared" si="61"/>
        <v/>
      </c>
      <c r="CE340" s="44" t="str">
        <f t="shared" si="62"/>
        <v/>
      </c>
      <c r="CF340" s="45" t="str">
        <f t="shared" si="63"/>
        <v/>
      </c>
      <c r="CG340" s="44" t="e">
        <f>IF(AND(#REF!="",#REF!="",#REF!="",#REF!=""),"",SUM(#REF!,#REF!,#REF!,#REF!,#REF!))</f>
        <v>#REF!</v>
      </c>
      <c r="CH340" s="45" t="str">
        <f t="shared" si="64"/>
        <v/>
      </c>
      <c r="CI340" s="44" t="str">
        <f t="shared" si="65"/>
        <v/>
      </c>
      <c r="CJ340" s="45" t="str">
        <f t="shared" si="66"/>
        <v/>
      </c>
      <c r="CK340" s="44" t="str">
        <f t="shared" si="67"/>
        <v/>
      </c>
      <c r="CL340" s="45" t="str">
        <f t="shared" si="68"/>
        <v/>
      </c>
      <c r="CM340" s="44" t="e">
        <f>IF(AND(#REF!="",#REF!="",#REF!="",#REF!=""),"",SUM(#REF!,#REF!,#REF!,#REF!,#REF!))</f>
        <v>#REF!</v>
      </c>
      <c r="CN340" s="45" t="str">
        <f t="shared" si="69"/>
        <v/>
      </c>
      <c r="CO340" s="38" t="e">
        <f>IF(AND(#REF!="",#REF!="",#REF!="",#REF!=""),"",SUM(#REF!,#REF!,#REF!,#REF!))</f>
        <v>#REF!</v>
      </c>
      <c r="CP340" s="38" t="str">
        <f t="shared" si="58"/>
        <v/>
      </c>
    </row>
    <row r="341" spans="1:94" ht="24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19"/>
      <c r="AC341" s="20"/>
      <c r="AD341" s="20"/>
      <c r="AE341" s="8"/>
      <c r="AF341" s="62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25"/>
      <c r="AU341" s="8"/>
      <c r="AV341" s="57"/>
      <c r="AW341" s="60"/>
      <c r="AX341" s="8"/>
      <c r="AY341" s="14"/>
      <c r="AZ341" s="24"/>
      <c r="BA341" s="25"/>
      <c r="BB341" s="57"/>
      <c r="BC341" s="24"/>
      <c r="BD341" s="25"/>
      <c r="BE341" s="97"/>
      <c r="BF341" s="24"/>
      <c r="BG341" s="25"/>
      <c r="BH341" s="57"/>
      <c r="BI341" s="13" t="s">
        <v>447</v>
      </c>
      <c r="BJ341" s="109" t="s">
        <v>447</v>
      </c>
      <c r="BK341" s="1"/>
      <c r="BL341" s="1"/>
      <c r="BM341" s="1"/>
      <c r="BN341" s="1"/>
      <c r="BO341" s="1"/>
      <c r="CA341" s="29"/>
      <c r="CB341" s="44" t="str">
        <f t="shared" si="59"/>
        <v/>
      </c>
      <c r="CC341" s="45" t="str">
        <f t="shared" si="60"/>
        <v/>
      </c>
      <c r="CD341" s="45" t="str">
        <f t="shared" si="61"/>
        <v/>
      </c>
      <c r="CE341" s="44" t="str">
        <f t="shared" si="62"/>
        <v/>
      </c>
      <c r="CF341" s="45" t="str">
        <f t="shared" si="63"/>
        <v/>
      </c>
      <c r="CG341" s="44" t="e">
        <f>IF(AND(#REF!="",#REF!="",#REF!="",#REF!=""),"",SUM(#REF!,#REF!,#REF!,#REF!,#REF!))</f>
        <v>#REF!</v>
      </c>
      <c r="CH341" s="45" t="str">
        <f t="shared" si="64"/>
        <v/>
      </c>
      <c r="CI341" s="44" t="str">
        <f t="shared" si="65"/>
        <v/>
      </c>
      <c r="CJ341" s="45" t="str">
        <f t="shared" si="66"/>
        <v/>
      </c>
      <c r="CK341" s="44" t="str">
        <f t="shared" si="67"/>
        <v/>
      </c>
      <c r="CL341" s="45" t="str">
        <f t="shared" si="68"/>
        <v/>
      </c>
      <c r="CM341" s="44" t="e">
        <f>IF(AND(#REF!="",#REF!="",#REF!="",#REF!=""),"",SUM(#REF!,#REF!,#REF!,#REF!,#REF!))</f>
        <v>#REF!</v>
      </c>
      <c r="CN341" s="45" t="str">
        <f t="shared" si="69"/>
        <v/>
      </c>
      <c r="CO341" s="38" t="e">
        <f>IF(AND(#REF!="",#REF!="",#REF!="",#REF!=""),"",SUM(#REF!,#REF!,#REF!,#REF!))</f>
        <v>#REF!</v>
      </c>
      <c r="CP341" s="38" t="str">
        <f t="shared" si="58"/>
        <v/>
      </c>
    </row>
    <row r="342" spans="1:94" ht="24" customHeight="1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19"/>
      <c r="AC342" s="20"/>
      <c r="AD342" s="20"/>
      <c r="AE342" s="8"/>
      <c r="AF342" s="62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25"/>
      <c r="AU342" s="8"/>
      <c r="AV342" s="57"/>
      <c r="AW342" s="60"/>
      <c r="AX342" s="8"/>
      <c r="AY342" s="14"/>
      <c r="AZ342" s="24"/>
      <c r="BA342" s="25"/>
      <c r="BB342" s="57"/>
      <c r="BC342" s="24"/>
      <c r="BD342" s="25"/>
      <c r="BE342" s="97"/>
      <c r="BF342" s="24"/>
      <c r="BG342" s="25"/>
      <c r="BH342" s="57"/>
      <c r="BI342" s="13" t="s">
        <v>447</v>
      </c>
      <c r="BJ342" s="109" t="s">
        <v>447</v>
      </c>
      <c r="BK342" s="1"/>
      <c r="BL342" s="1"/>
      <c r="BM342" s="1"/>
      <c r="BN342" s="1"/>
      <c r="BO342" s="1"/>
      <c r="CA342" s="29"/>
      <c r="CB342" s="44" t="str">
        <f t="shared" si="59"/>
        <v/>
      </c>
      <c r="CC342" s="45" t="str">
        <f t="shared" si="60"/>
        <v/>
      </c>
      <c r="CD342" s="45" t="str">
        <f t="shared" si="61"/>
        <v/>
      </c>
      <c r="CE342" s="44" t="str">
        <f t="shared" si="62"/>
        <v/>
      </c>
      <c r="CF342" s="45" t="str">
        <f t="shared" si="63"/>
        <v/>
      </c>
      <c r="CG342" s="44" t="e">
        <f>IF(AND(#REF!="",#REF!="",#REF!="",#REF!=""),"",SUM(#REF!,#REF!,#REF!,#REF!,#REF!))</f>
        <v>#REF!</v>
      </c>
      <c r="CH342" s="45" t="str">
        <f t="shared" si="64"/>
        <v/>
      </c>
      <c r="CI342" s="44" t="str">
        <f t="shared" si="65"/>
        <v/>
      </c>
      <c r="CJ342" s="45" t="str">
        <f t="shared" si="66"/>
        <v/>
      </c>
      <c r="CK342" s="44" t="str">
        <f t="shared" si="67"/>
        <v/>
      </c>
      <c r="CL342" s="45" t="str">
        <f t="shared" si="68"/>
        <v/>
      </c>
      <c r="CM342" s="44" t="e">
        <f>IF(AND(#REF!="",#REF!="",#REF!="",#REF!=""),"",SUM(#REF!,#REF!,#REF!,#REF!,#REF!))</f>
        <v>#REF!</v>
      </c>
      <c r="CN342" s="45" t="str">
        <f t="shared" si="69"/>
        <v/>
      </c>
      <c r="CO342" s="38" t="e">
        <f>IF(AND(#REF!="",#REF!="",#REF!="",#REF!=""),"",SUM(#REF!,#REF!,#REF!,#REF!))</f>
        <v>#REF!</v>
      </c>
      <c r="CP342" s="38" t="str">
        <f t="shared" si="58"/>
        <v/>
      </c>
    </row>
    <row r="343" spans="1:94" ht="24" customHeight="1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19"/>
      <c r="AC343" s="20"/>
      <c r="AD343" s="20"/>
      <c r="AE343" s="8"/>
      <c r="AF343" s="62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25"/>
      <c r="AU343" s="8"/>
      <c r="AV343" s="57"/>
      <c r="AW343" s="60"/>
      <c r="AX343" s="8"/>
      <c r="AY343" s="14"/>
      <c r="AZ343" s="24"/>
      <c r="BA343" s="25"/>
      <c r="BB343" s="57"/>
      <c r="BC343" s="24"/>
      <c r="BD343" s="25"/>
      <c r="BE343" s="97"/>
      <c r="BF343" s="24"/>
      <c r="BG343" s="25"/>
      <c r="BH343" s="57"/>
      <c r="BI343" s="13" t="s">
        <v>447</v>
      </c>
      <c r="BJ343" s="109" t="s">
        <v>447</v>
      </c>
      <c r="BK343" s="1"/>
      <c r="BL343" s="1"/>
      <c r="BM343" s="1"/>
      <c r="BN343" s="1"/>
      <c r="BO343" s="1"/>
      <c r="CA343" s="29"/>
      <c r="CB343" s="44" t="str">
        <f t="shared" si="59"/>
        <v/>
      </c>
      <c r="CC343" s="45" t="str">
        <f t="shared" si="60"/>
        <v/>
      </c>
      <c r="CD343" s="45" t="str">
        <f t="shared" si="61"/>
        <v/>
      </c>
      <c r="CE343" s="44" t="str">
        <f t="shared" si="62"/>
        <v/>
      </c>
      <c r="CF343" s="45" t="str">
        <f t="shared" si="63"/>
        <v/>
      </c>
      <c r="CG343" s="44" t="e">
        <f>IF(AND(#REF!="",#REF!="",#REF!="",#REF!=""),"",SUM(#REF!,#REF!,#REF!,#REF!,#REF!))</f>
        <v>#REF!</v>
      </c>
      <c r="CH343" s="45" t="str">
        <f t="shared" si="64"/>
        <v/>
      </c>
      <c r="CI343" s="44" t="str">
        <f t="shared" si="65"/>
        <v/>
      </c>
      <c r="CJ343" s="45" t="str">
        <f t="shared" si="66"/>
        <v/>
      </c>
      <c r="CK343" s="44" t="str">
        <f t="shared" si="67"/>
        <v/>
      </c>
      <c r="CL343" s="45" t="str">
        <f t="shared" si="68"/>
        <v/>
      </c>
      <c r="CM343" s="44" t="e">
        <f>IF(AND(#REF!="",#REF!="",#REF!="",#REF!=""),"",SUM(#REF!,#REF!,#REF!,#REF!,#REF!))</f>
        <v>#REF!</v>
      </c>
      <c r="CN343" s="45" t="str">
        <f t="shared" si="69"/>
        <v/>
      </c>
      <c r="CO343" s="38" t="e">
        <f>IF(AND(#REF!="",#REF!="",#REF!="",#REF!=""),"",SUM(#REF!,#REF!,#REF!,#REF!))</f>
        <v>#REF!</v>
      </c>
      <c r="CP343" s="38" t="str">
        <f t="shared" si="58"/>
        <v/>
      </c>
    </row>
    <row r="344" spans="1:94" ht="24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19"/>
      <c r="AC344" s="20"/>
      <c r="AD344" s="20"/>
      <c r="AE344" s="8"/>
      <c r="AF344" s="62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25"/>
      <c r="AU344" s="8"/>
      <c r="AV344" s="57"/>
      <c r="AW344" s="60"/>
      <c r="AX344" s="8"/>
      <c r="AY344" s="14"/>
      <c r="AZ344" s="24"/>
      <c r="BA344" s="25"/>
      <c r="BB344" s="57"/>
      <c r="BC344" s="24"/>
      <c r="BD344" s="25"/>
      <c r="BE344" s="97"/>
      <c r="BF344" s="24"/>
      <c r="BG344" s="25"/>
      <c r="BH344" s="57"/>
      <c r="BI344" s="13" t="s">
        <v>447</v>
      </c>
      <c r="BJ344" s="109" t="s">
        <v>447</v>
      </c>
      <c r="BK344" s="1"/>
      <c r="BL344" s="1"/>
      <c r="BM344" s="1"/>
      <c r="BN344" s="1"/>
      <c r="BO344" s="1"/>
      <c r="CA344" s="29"/>
      <c r="CB344" s="44" t="str">
        <f t="shared" si="59"/>
        <v/>
      </c>
      <c r="CC344" s="45" t="str">
        <f t="shared" si="60"/>
        <v/>
      </c>
      <c r="CD344" s="45" t="str">
        <f t="shared" si="61"/>
        <v/>
      </c>
      <c r="CE344" s="44" t="str">
        <f t="shared" si="62"/>
        <v/>
      </c>
      <c r="CF344" s="45" t="str">
        <f t="shared" si="63"/>
        <v/>
      </c>
      <c r="CG344" s="44" t="e">
        <f>IF(AND(#REF!="",#REF!="",#REF!="",#REF!=""),"",SUM(#REF!,#REF!,#REF!,#REF!,#REF!))</f>
        <v>#REF!</v>
      </c>
      <c r="CH344" s="45" t="str">
        <f t="shared" si="64"/>
        <v/>
      </c>
      <c r="CI344" s="44" t="str">
        <f t="shared" si="65"/>
        <v/>
      </c>
      <c r="CJ344" s="45" t="str">
        <f t="shared" si="66"/>
        <v/>
      </c>
      <c r="CK344" s="44" t="str">
        <f t="shared" si="67"/>
        <v/>
      </c>
      <c r="CL344" s="45" t="str">
        <f t="shared" si="68"/>
        <v/>
      </c>
      <c r="CM344" s="44" t="e">
        <f>IF(AND(#REF!="",#REF!="",#REF!="",#REF!=""),"",SUM(#REF!,#REF!,#REF!,#REF!,#REF!))</f>
        <v>#REF!</v>
      </c>
      <c r="CN344" s="45" t="str">
        <f t="shared" si="69"/>
        <v/>
      </c>
      <c r="CO344" s="38" t="e">
        <f>IF(AND(#REF!="",#REF!="",#REF!="",#REF!=""),"",SUM(#REF!,#REF!,#REF!,#REF!))</f>
        <v>#REF!</v>
      </c>
      <c r="CP344" s="38" t="str">
        <f t="shared" si="58"/>
        <v/>
      </c>
    </row>
    <row r="345" spans="1:94" ht="24" customHeight="1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19"/>
      <c r="AC345" s="20"/>
      <c r="AD345" s="20"/>
      <c r="AE345" s="8"/>
      <c r="AF345" s="62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25"/>
      <c r="AU345" s="8"/>
      <c r="AV345" s="57"/>
      <c r="AW345" s="60"/>
      <c r="AX345" s="8"/>
      <c r="AY345" s="14"/>
      <c r="AZ345" s="24"/>
      <c r="BA345" s="25"/>
      <c r="BB345" s="57"/>
      <c r="BC345" s="24"/>
      <c r="BD345" s="25"/>
      <c r="BE345" s="97"/>
      <c r="BF345" s="24"/>
      <c r="BG345" s="25"/>
      <c r="BH345" s="57"/>
      <c r="BI345" s="13" t="s">
        <v>447</v>
      </c>
      <c r="BJ345" s="109" t="s">
        <v>447</v>
      </c>
      <c r="BK345" s="1"/>
      <c r="BL345" s="1"/>
      <c r="BM345" s="1"/>
      <c r="BN345" s="1"/>
      <c r="BO345" s="1"/>
      <c r="CA345" s="29"/>
      <c r="CB345" s="44" t="str">
        <f t="shared" si="59"/>
        <v/>
      </c>
      <c r="CC345" s="45" t="str">
        <f t="shared" si="60"/>
        <v/>
      </c>
      <c r="CD345" s="45" t="str">
        <f t="shared" si="61"/>
        <v/>
      </c>
      <c r="CE345" s="44" t="str">
        <f t="shared" si="62"/>
        <v/>
      </c>
      <c r="CF345" s="45" t="str">
        <f t="shared" si="63"/>
        <v/>
      </c>
      <c r="CG345" s="44" t="e">
        <f>IF(AND(#REF!="",#REF!="",#REF!="",#REF!=""),"",SUM(#REF!,#REF!,#REF!,#REF!,#REF!))</f>
        <v>#REF!</v>
      </c>
      <c r="CH345" s="45" t="str">
        <f t="shared" si="64"/>
        <v/>
      </c>
      <c r="CI345" s="44" t="str">
        <f t="shared" si="65"/>
        <v/>
      </c>
      <c r="CJ345" s="45" t="str">
        <f t="shared" si="66"/>
        <v/>
      </c>
      <c r="CK345" s="44" t="str">
        <f t="shared" si="67"/>
        <v/>
      </c>
      <c r="CL345" s="45" t="str">
        <f t="shared" si="68"/>
        <v/>
      </c>
      <c r="CM345" s="44" t="e">
        <f>IF(AND(#REF!="",#REF!="",#REF!="",#REF!=""),"",SUM(#REF!,#REF!,#REF!,#REF!,#REF!))</f>
        <v>#REF!</v>
      </c>
      <c r="CN345" s="45" t="str">
        <f t="shared" si="69"/>
        <v/>
      </c>
      <c r="CO345" s="38" t="e">
        <f>IF(AND(#REF!="",#REF!="",#REF!="",#REF!=""),"",SUM(#REF!,#REF!,#REF!,#REF!))</f>
        <v>#REF!</v>
      </c>
      <c r="CP345" s="38" t="str">
        <f t="shared" si="58"/>
        <v/>
      </c>
    </row>
    <row r="346" spans="1:94" ht="24" customHeight="1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19"/>
      <c r="AC346" s="20"/>
      <c r="AD346" s="20"/>
      <c r="AE346" s="8"/>
      <c r="AF346" s="62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25"/>
      <c r="AU346" s="8"/>
      <c r="AV346" s="57"/>
      <c r="AW346" s="60"/>
      <c r="AX346" s="8"/>
      <c r="AY346" s="14"/>
      <c r="AZ346" s="24"/>
      <c r="BA346" s="25"/>
      <c r="BB346" s="57"/>
      <c r="BC346" s="24"/>
      <c r="BD346" s="25"/>
      <c r="BE346" s="97"/>
      <c r="BF346" s="24"/>
      <c r="BG346" s="25"/>
      <c r="BH346" s="57"/>
      <c r="BI346" s="13" t="s">
        <v>447</v>
      </c>
      <c r="BJ346" s="109" t="s">
        <v>447</v>
      </c>
      <c r="BK346" s="1"/>
      <c r="BL346" s="1"/>
      <c r="BM346" s="1"/>
      <c r="BN346" s="1"/>
      <c r="BO346" s="1"/>
      <c r="CA346" s="29"/>
      <c r="CB346" s="44" t="str">
        <f t="shared" si="59"/>
        <v/>
      </c>
      <c r="CC346" s="45" t="str">
        <f t="shared" si="60"/>
        <v/>
      </c>
      <c r="CD346" s="45" t="str">
        <f t="shared" si="61"/>
        <v/>
      </c>
      <c r="CE346" s="44" t="str">
        <f t="shared" si="62"/>
        <v/>
      </c>
      <c r="CF346" s="45" t="str">
        <f t="shared" si="63"/>
        <v/>
      </c>
      <c r="CG346" s="44" t="e">
        <f>IF(AND(#REF!="",#REF!="",#REF!="",#REF!=""),"",SUM(#REF!,#REF!,#REF!,#REF!,#REF!))</f>
        <v>#REF!</v>
      </c>
      <c r="CH346" s="45" t="str">
        <f t="shared" si="64"/>
        <v/>
      </c>
      <c r="CI346" s="44" t="str">
        <f t="shared" si="65"/>
        <v/>
      </c>
      <c r="CJ346" s="45" t="str">
        <f t="shared" si="66"/>
        <v/>
      </c>
      <c r="CK346" s="44" t="str">
        <f t="shared" si="67"/>
        <v/>
      </c>
      <c r="CL346" s="45" t="str">
        <f t="shared" si="68"/>
        <v/>
      </c>
      <c r="CM346" s="44" t="e">
        <f>IF(AND(#REF!="",#REF!="",#REF!="",#REF!=""),"",SUM(#REF!,#REF!,#REF!,#REF!,#REF!))</f>
        <v>#REF!</v>
      </c>
      <c r="CN346" s="45" t="str">
        <f t="shared" si="69"/>
        <v/>
      </c>
      <c r="CO346" s="38" t="e">
        <f>IF(AND(#REF!="",#REF!="",#REF!="",#REF!=""),"",SUM(#REF!,#REF!,#REF!,#REF!))</f>
        <v>#REF!</v>
      </c>
      <c r="CP346" s="38" t="str">
        <f t="shared" si="58"/>
        <v/>
      </c>
    </row>
    <row r="347" spans="1:94" ht="24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19"/>
      <c r="AC347" s="20"/>
      <c r="AD347" s="20"/>
      <c r="AE347" s="8"/>
      <c r="AF347" s="62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25"/>
      <c r="AU347" s="8"/>
      <c r="AV347" s="57"/>
      <c r="AW347" s="60"/>
      <c r="AX347" s="8"/>
      <c r="AY347" s="14"/>
      <c r="AZ347" s="24"/>
      <c r="BA347" s="25"/>
      <c r="BB347" s="57"/>
      <c r="BC347" s="24"/>
      <c r="BD347" s="25"/>
      <c r="BE347" s="97"/>
      <c r="BF347" s="24"/>
      <c r="BG347" s="25"/>
      <c r="BH347" s="57"/>
      <c r="BI347" s="13" t="s">
        <v>447</v>
      </c>
      <c r="BJ347" s="109" t="s">
        <v>447</v>
      </c>
      <c r="BK347" s="1"/>
      <c r="BL347" s="1"/>
      <c r="BM347" s="1"/>
      <c r="BN347" s="1"/>
      <c r="BO347" s="1"/>
      <c r="CA347" s="29"/>
      <c r="CB347" s="44" t="str">
        <f t="shared" si="59"/>
        <v/>
      </c>
      <c r="CC347" s="45" t="str">
        <f t="shared" si="60"/>
        <v/>
      </c>
      <c r="CD347" s="45" t="str">
        <f t="shared" si="61"/>
        <v/>
      </c>
      <c r="CE347" s="44" t="str">
        <f t="shared" si="62"/>
        <v/>
      </c>
      <c r="CF347" s="45" t="str">
        <f t="shared" si="63"/>
        <v/>
      </c>
      <c r="CG347" s="44" t="e">
        <f>IF(AND(#REF!="",#REF!="",#REF!="",#REF!=""),"",SUM(#REF!,#REF!,#REF!,#REF!,#REF!))</f>
        <v>#REF!</v>
      </c>
      <c r="CH347" s="45" t="str">
        <f t="shared" si="64"/>
        <v/>
      </c>
      <c r="CI347" s="44" t="str">
        <f t="shared" si="65"/>
        <v/>
      </c>
      <c r="CJ347" s="45" t="str">
        <f t="shared" si="66"/>
        <v/>
      </c>
      <c r="CK347" s="44" t="str">
        <f t="shared" si="67"/>
        <v/>
      </c>
      <c r="CL347" s="45" t="str">
        <f t="shared" si="68"/>
        <v/>
      </c>
      <c r="CM347" s="44" t="e">
        <f>IF(AND(#REF!="",#REF!="",#REF!="",#REF!=""),"",SUM(#REF!,#REF!,#REF!,#REF!,#REF!))</f>
        <v>#REF!</v>
      </c>
      <c r="CN347" s="45" t="str">
        <f t="shared" si="69"/>
        <v/>
      </c>
      <c r="CO347" s="38" t="e">
        <f>IF(AND(#REF!="",#REF!="",#REF!="",#REF!=""),"",SUM(#REF!,#REF!,#REF!,#REF!))</f>
        <v>#REF!</v>
      </c>
      <c r="CP347" s="38" t="str">
        <f t="shared" si="58"/>
        <v/>
      </c>
    </row>
    <row r="348" spans="1:94" ht="24" customHeight="1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19"/>
      <c r="AC348" s="20"/>
      <c r="AD348" s="20"/>
      <c r="AE348" s="8"/>
      <c r="AF348" s="62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25"/>
      <c r="AU348" s="8"/>
      <c r="AV348" s="57"/>
      <c r="AW348" s="60"/>
      <c r="AX348" s="8"/>
      <c r="AY348" s="14"/>
      <c r="AZ348" s="24"/>
      <c r="BA348" s="25"/>
      <c r="BB348" s="57"/>
      <c r="BC348" s="24"/>
      <c r="BD348" s="25"/>
      <c r="BE348" s="97"/>
      <c r="BF348" s="24"/>
      <c r="BG348" s="25"/>
      <c r="BH348" s="57"/>
      <c r="BI348" s="13" t="s">
        <v>447</v>
      </c>
      <c r="BJ348" s="109" t="s">
        <v>447</v>
      </c>
      <c r="BK348" s="1"/>
      <c r="BL348" s="1"/>
      <c r="BM348" s="1"/>
      <c r="BN348" s="1"/>
      <c r="BO348" s="1"/>
      <c r="CA348" s="29"/>
      <c r="CB348" s="44" t="str">
        <f t="shared" si="59"/>
        <v/>
      </c>
      <c r="CC348" s="45" t="str">
        <f t="shared" si="60"/>
        <v/>
      </c>
      <c r="CD348" s="45" t="str">
        <f t="shared" si="61"/>
        <v/>
      </c>
      <c r="CE348" s="44" t="str">
        <f t="shared" si="62"/>
        <v/>
      </c>
      <c r="CF348" s="45" t="str">
        <f t="shared" si="63"/>
        <v/>
      </c>
      <c r="CG348" s="44" t="e">
        <f>IF(AND(#REF!="",#REF!="",#REF!="",#REF!=""),"",SUM(#REF!,#REF!,#REF!,#REF!,#REF!))</f>
        <v>#REF!</v>
      </c>
      <c r="CH348" s="45" t="str">
        <f t="shared" si="64"/>
        <v/>
      </c>
      <c r="CI348" s="44" t="str">
        <f t="shared" si="65"/>
        <v/>
      </c>
      <c r="CJ348" s="45" t="str">
        <f t="shared" si="66"/>
        <v/>
      </c>
      <c r="CK348" s="44" t="str">
        <f t="shared" si="67"/>
        <v/>
      </c>
      <c r="CL348" s="45" t="str">
        <f t="shared" si="68"/>
        <v/>
      </c>
      <c r="CM348" s="44" t="e">
        <f>IF(AND(#REF!="",#REF!="",#REF!="",#REF!=""),"",SUM(#REF!,#REF!,#REF!,#REF!,#REF!))</f>
        <v>#REF!</v>
      </c>
      <c r="CN348" s="45" t="str">
        <f t="shared" si="69"/>
        <v/>
      </c>
      <c r="CO348" s="38" t="e">
        <f>IF(AND(#REF!="",#REF!="",#REF!="",#REF!=""),"",SUM(#REF!,#REF!,#REF!,#REF!))</f>
        <v>#REF!</v>
      </c>
      <c r="CP348" s="38" t="str">
        <f t="shared" si="58"/>
        <v/>
      </c>
    </row>
    <row r="349" spans="1:94" ht="24" customHeight="1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19"/>
      <c r="AC349" s="20"/>
      <c r="AD349" s="20"/>
      <c r="AE349" s="8"/>
      <c r="AF349" s="62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25"/>
      <c r="AU349" s="8"/>
      <c r="AV349" s="57"/>
      <c r="AW349" s="60"/>
      <c r="AX349" s="8"/>
      <c r="AY349" s="14"/>
      <c r="AZ349" s="24"/>
      <c r="BA349" s="25"/>
      <c r="BB349" s="57"/>
      <c r="BC349" s="24"/>
      <c r="BD349" s="25"/>
      <c r="BE349" s="97"/>
      <c r="BF349" s="24"/>
      <c r="BG349" s="25"/>
      <c r="BH349" s="57"/>
      <c r="BI349" s="13" t="s">
        <v>447</v>
      </c>
      <c r="BJ349" s="109" t="s">
        <v>447</v>
      </c>
      <c r="BK349" s="1"/>
      <c r="BL349" s="1"/>
      <c r="BM349" s="1"/>
      <c r="BN349" s="1"/>
      <c r="BO349" s="1"/>
      <c r="CA349" s="29"/>
      <c r="CB349" s="44" t="str">
        <f t="shared" si="59"/>
        <v/>
      </c>
      <c r="CC349" s="45" t="str">
        <f t="shared" si="60"/>
        <v/>
      </c>
      <c r="CD349" s="45" t="str">
        <f t="shared" si="61"/>
        <v/>
      </c>
      <c r="CE349" s="44" t="str">
        <f t="shared" si="62"/>
        <v/>
      </c>
      <c r="CF349" s="45" t="str">
        <f t="shared" si="63"/>
        <v/>
      </c>
      <c r="CG349" s="44" t="e">
        <f>IF(AND(#REF!="",#REF!="",#REF!="",#REF!=""),"",SUM(#REF!,#REF!,#REF!,#REF!,#REF!))</f>
        <v>#REF!</v>
      </c>
      <c r="CH349" s="45" t="str">
        <f t="shared" si="64"/>
        <v/>
      </c>
      <c r="CI349" s="44" t="str">
        <f t="shared" si="65"/>
        <v/>
      </c>
      <c r="CJ349" s="45" t="str">
        <f t="shared" si="66"/>
        <v/>
      </c>
      <c r="CK349" s="44" t="str">
        <f t="shared" si="67"/>
        <v/>
      </c>
      <c r="CL349" s="45" t="str">
        <f t="shared" si="68"/>
        <v/>
      </c>
      <c r="CM349" s="44" t="e">
        <f>IF(AND(#REF!="",#REF!="",#REF!="",#REF!=""),"",SUM(#REF!,#REF!,#REF!,#REF!,#REF!))</f>
        <v>#REF!</v>
      </c>
      <c r="CN349" s="45" t="str">
        <f t="shared" si="69"/>
        <v/>
      </c>
      <c r="CO349" s="38" t="e">
        <f>IF(AND(#REF!="",#REF!="",#REF!="",#REF!=""),"",SUM(#REF!,#REF!,#REF!,#REF!))</f>
        <v>#REF!</v>
      </c>
      <c r="CP349" s="38" t="str">
        <f t="shared" si="58"/>
        <v/>
      </c>
    </row>
    <row r="350" spans="1:94" ht="24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19"/>
      <c r="AC350" s="20"/>
      <c r="AD350" s="20"/>
      <c r="AE350" s="8"/>
      <c r="AF350" s="62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25"/>
      <c r="AU350" s="8"/>
      <c r="AV350" s="57"/>
      <c r="AW350" s="60"/>
      <c r="AX350" s="8"/>
      <c r="AY350" s="14"/>
      <c r="AZ350" s="24"/>
      <c r="BA350" s="25"/>
      <c r="BB350" s="57"/>
      <c r="BC350" s="24"/>
      <c r="BD350" s="25"/>
      <c r="BE350" s="97"/>
      <c r="BF350" s="24"/>
      <c r="BG350" s="25"/>
      <c r="BH350" s="57"/>
      <c r="BI350" s="13" t="s">
        <v>447</v>
      </c>
      <c r="BJ350" s="109" t="s">
        <v>447</v>
      </c>
      <c r="BK350" s="1"/>
      <c r="BL350" s="1"/>
      <c r="BM350" s="1"/>
      <c r="BN350" s="1"/>
      <c r="BO350" s="1"/>
      <c r="CA350" s="29"/>
      <c r="CB350" s="44" t="str">
        <f t="shared" si="59"/>
        <v/>
      </c>
      <c r="CC350" s="45" t="str">
        <f t="shared" si="60"/>
        <v/>
      </c>
      <c r="CD350" s="45" t="str">
        <f t="shared" si="61"/>
        <v/>
      </c>
      <c r="CE350" s="44" t="str">
        <f t="shared" si="62"/>
        <v/>
      </c>
      <c r="CF350" s="45" t="str">
        <f t="shared" si="63"/>
        <v/>
      </c>
      <c r="CG350" s="44" t="e">
        <f>IF(AND(#REF!="",#REF!="",#REF!="",#REF!=""),"",SUM(#REF!,#REF!,#REF!,#REF!,#REF!))</f>
        <v>#REF!</v>
      </c>
      <c r="CH350" s="45" t="str">
        <f t="shared" si="64"/>
        <v/>
      </c>
      <c r="CI350" s="44" t="str">
        <f t="shared" si="65"/>
        <v/>
      </c>
      <c r="CJ350" s="45" t="str">
        <f t="shared" si="66"/>
        <v/>
      </c>
      <c r="CK350" s="44" t="str">
        <f t="shared" si="67"/>
        <v/>
      </c>
      <c r="CL350" s="45" t="str">
        <f t="shared" si="68"/>
        <v/>
      </c>
      <c r="CM350" s="44" t="e">
        <f>IF(AND(#REF!="",#REF!="",#REF!="",#REF!=""),"",SUM(#REF!,#REF!,#REF!,#REF!,#REF!))</f>
        <v>#REF!</v>
      </c>
      <c r="CN350" s="45" t="str">
        <f t="shared" si="69"/>
        <v/>
      </c>
      <c r="CO350" s="38" t="e">
        <f>IF(AND(#REF!="",#REF!="",#REF!="",#REF!=""),"",SUM(#REF!,#REF!,#REF!,#REF!))</f>
        <v>#REF!</v>
      </c>
      <c r="CP350" s="38" t="str">
        <f t="shared" si="58"/>
        <v/>
      </c>
    </row>
    <row r="351" spans="1:94" ht="24" customHeight="1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19"/>
      <c r="AC351" s="20"/>
      <c r="AD351" s="20"/>
      <c r="AE351" s="8"/>
      <c r="AF351" s="62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25"/>
      <c r="AU351" s="8"/>
      <c r="AV351" s="57"/>
      <c r="AW351" s="60"/>
      <c r="AX351" s="8"/>
      <c r="AY351" s="14"/>
      <c r="AZ351" s="24"/>
      <c r="BA351" s="25"/>
      <c r="BB351" s="57"/>
      <c r="BC351" s="24"/>
      <c r="BD351" s="25"/>
      <c r="BE351" s="97"/>
      <c r="BF351" s="24"/>
      <c r="BG351" s="25"/>
      <c r="BH351" s="57"/>
      <c r="BI351" s="13" t="s">
        <v>447</v>
      </c>
      <c r="BJ351" s="109" t="s">
        <v>447</v>
      </c>
      <c r="BK351" s="1"/>
      <c r="BL351" s="1"/>
      <c r="BM351" s="1"/>
      <c r="BN351" s="1"/>
      <c r="BO351" s="1"/>
      <c r="CA351" s="29"/>
      <c r="CB351" s="44" t="str">
        <f t="shared" si="59"/>
        <v/>
      </c>
      <c r="CC351" s="45" t="str">
        <f t="shared" si="60"/>
        <v/>
      </c>
      <c r="CD351" s="45" t="str">
        <f t="shared" si="61"/>
        <v/>
      </c>
      <c r="CE351" s="44" t="str">
        <f t="shared" si="62"/>
        <v/>
      </c>
      <c r="CF351" s="45" t="str">
        <f t="shared" si="63"/>
        <v/>
      </c>
      <c r="CG351" s="44" t="e">
        <f>IF(AND(#REF!="",#REF!="",#REF!="",#REF!=""),"",SUM(#REF!,#REF!,#REF!,#REF!,#REF!))</f>
        <v>#REF!</v>
      </c>
      <c r="CH351" s="45" t="str">
        <f t="shared" si="64"/>
        <v/>
      </c>
      <c r="CI351" s="44" t="str">
        <f t="shared" si="65"/>
        <v/>
      </c>
      <c r="CJ351" s="45" t="str">
        <f t="shared" si="66"/>
        <v/>
      </c>
      <c r="CK351" s="44" t="str">
        <f t="shared" si="67"/>
        <v/>
      </c>
      <c r="CL351" s="45" t="str">
        <f t="shared" si="68"/>
        <v/>
      </c>
      <c r="CM351" s="44" t="e">
        <f>IF(AND(#REF!="",#REF!="",#REF!="",#REF!=""),"",SUM(#REF!,#REF!,#REF!,#REF!,#REF!))</f>
        <v>#REF!</v>
      </c>
      <c r="CN351" s="45" t="str">
        <f t="shared" si="69"/>
        <v/>
      </c>
      <c r="CO351" s="38" t="e">
        <f>IF(AND(#REF!="",#REF!="",#REF!="",#REF!=""),"",SUM(#REF!,#REF!,#REF!,#REF!))</f>
        <v>#REF!</v>
      </c>
      <c r="CP351" s="38" t="str">
        <f t="shared" si="58"/>
        <v/>
      </c>
    </row>
    <row r="352" spans="1:94" ht="24" customHeight="1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19"/>
      <c r="AC352" s="20"/>
      <c r="AD352" s="20"/>
      <c r="AE352" s="8"/>
      <c r="AF352" s="62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25"/>
      <c r="AU352" s="8"/>
      <c r="AV352" s="57"/>
      <c r="AW352" s="60"/>
      <c r="AX352" s="8"/>
      <c r="AY352" s="14"/>
      <c r="AZ352" s="24"/>
      <c r="BA352" s="25"/>
      <c r="BB352" s="57"/>
      <c r="BC352" s="24"/>
      <c r="BD352" s="25"/>
      <c r="BE352" s="97"/>
      <c r="BF352" s="24"/>
      <c r="BG352" s="25"/>
      <c r="BH352" s="57"/>
      <c r="BI352" s="13" t="s">
        <v>447</v>
      </c>
      <c r="BJ352" s="109" t="s">
        <v>447</v>
      </c>
      <c r="BK352" s="1"/>
      <c r="BL352" s="1"/>
      <c r="BM352" s="1"/>
      <c r="BN352" s="1"/>
      <c r="BO352" s="1"/>
      <c r="CA352" s="29"/>
      <c r="CB352" s="44" t="str">
        <f t="shared" si="59"/>
        <v/>
      </c>
      <c r="CC352" s="45" t="str">
        <f t="shared" si="60"/>
        <v/>
      </c>
      <c r="CD352" s="45" t="str">
        <f t="shared" si="61"/>
        <v/>
      </c>
      <c r="CE352" s="44" t="str">
        <f t="shared" si="62"/>
        <v/>
      </c>
      <c r="CF352" s="45" t="str">
        <f t="shared" si="63"/>
        <v/>
      </c>
      <c r="CG352" s="44" t="e">
        <f>IF(AND(#REF!="",#REF!="",#REF!="",#REF!=""),"",SUM(#REF!,#REF!,#REF!,#REF!,#REF!))</f>
        <v>#REF!</v>
      </c>
      <c r="CH352" s="45" t="str">
        <f t="shared" si="64"/>
        <v/>
      </c>
      <c r="CI352" s="44" t="str">
        <f t="shared" si="65"/>
        <v/>
      </c>
      <c r="CJ352" s="45" t="str">
        <f t="shared" si="66"/>
        <v/>
      </c>
      <c r="CK352" s="44" t="str">
        <f t="shared" si="67"/>
        <v/>
      </c>
      <c r="CL352" s="45" t="str">
        <f t="shared" si="68"/>
        <v/>
      </c>
      <c r="CM352" s="44" t="e">
        <f>IF(AND(#REF!="",#REF!="",#REF!="",#REF!=""),"",SUM(#REF!,#REF!,#REF!,#REF!,#REF!))</f>
        <v>#REF!</v>
      </c>
      <c r="CN352" s="45" t="str">
        <f t="shared" si="69"/>
        <v/>
      </c>
      <c r="CO352" s="38" t="e">
        <f>IF(AND(#REF!="",#REF!="",#REF!="",#REF!=""),"",SUM(#REF!,#REF!,#REF!,#REF!))</f>
        <v>#REF!</v>
      </c>
      <c r="CP352" s="38" t="str">
        <f t="shared" si="58"/>
        <v/>
      </c>
    </row>
    <row r="353" spans="1:94" ht="24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19"/>
      <c r="AC353" s="20"/>
      <c r="AD353" s="20"/>
      <c r="AE353" s="8"/>
      <c r="AF353" s="62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25"/>
      <c r="AU353" s="8"/>
      <c r="AV353" s="57"/>
      <c r="AW353" s="60"/>
      <c r="AX353" s="8"/>
      <c r="AY353" s="14"/>
      <c r="AZ353" s="24"/>
      <c r="BA353" s="25"/>
      <c r="BB353" s="57"/>
      <c r="BC353" s="24"/>
      <c r="BD353" s="25"/>
      <c r="BE353" s="97"/>
      <c r="BF353" s="24"/>
      <c r="BG353" s="25"/>
      <c r="BH353" s="57"/>
      <c r="BI353" s="13" t="s">
        <v>447</v>
      </c>
      <c r="BJ353" s="109" t="s">
        <v>447</v>
      </c>
      <c r="BK353" s="1"/>
      <c r="BL353" s="1"/>
      <c r="BM353" s="1"/>
      <c r="BN353" s="1"/>
      <c r="BO353" s="1"/>
      <c r="CA353" s="29"/>
      <c r="CB353" s="44" t="str">
        <f t="shared" si="59"/>
        <v/>
      </c>
      <c r="CC353" s="45" t="str">
        <f t="shared" si="60"/>
        <v/>
      </c>
      <c r="CD353" s="45" t="str">
        <f t="shared" si="61"/>
        <v/>
      </c>
      <c r="CE353" s="44" t="str">
        <f t="shared" si="62"/>
        <v/>
      </c>
      <c r="CF353" s="45" t="str">
        <f t="shared" si="63"/>
        <v/>
      </c>
      <c r="CG353" s="44" t="e">
        <f>IF(AND(#REF!="",#REF!="",#REF!="",#REF!=""),"",SUM(#REF!,#REF!,#REF!,#REF!,#REF!))</f>
        <v>#REF!</v>
      </c>
      <c r="CH353" s="45" t="str">
        <f t="shared" si="64"/>
        <v/>
      </c>
      <c r="CI353" s="44" t="str">
        <f t="shared" si="65"/>
        <v/>
      </c>
      <c r="CJ353" s="45" t="str">
        <f t="shared" si="66"/>
        <v/>
      </c>
      <c r="CK353" s="44" t="str">
        <f t="shared" si="67"/>
        <v/>
      </c>
      <c r="CL353" s="45" t="str">
        <f t="shared" si="68"/>
        <v/>
      </c>
      <c r="CM353" s="44" t="e">
        <f>IF(AND(#REF!="",#REF!="",#REF!="",#REF!=""),"",SUM(#REF!,#REF!,#REF!,#REF!,#REF!))</f>
        <v>#REF!</v>
      </c>
      <c r="CN353" s="45" t="str">
        <f t="shared" si="69"/>
        <v/>
      </c>
      <c r="CO353" s="38" t="e">
        <f>IF(AND(#REF!="",#REF!="",#REF!="",#REF!=""),"",SUM(#REF!,#REF!,#REF!,#REF!))</f>
        <v>#REF!</v>
      </c>
      <c r="CP353" s="38" t="str">
        <f t="shared" si="58"/>
        <v/>
      </c>
    </row>
    <row r="354" spans="1:94" ht="24" customHeight="1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19"/>
      <c r="AC354" s="20"/>
      <c r="AD354" s="20"/>
      <c r="AE354" s="8"/>
      <c r="AF354" s="62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25"/>
      <c r="AU354" s="8"/>
      <c r="AV354" s="57"/>
      <c r="AW354" s="60"/>
      <c r="AX354" s="8"/>
      <c r="AY354" s="14"/>
      <c r="AZ354" s="24"/>
      <c r="BA354" s="25"/>
      <c r="BB354" s="57"/>
      <c r="BC354" s="24"/>
      <c r="BD354" s="25"/>
      <c r="BE354" s="97"/>
      <c r="BF354" s="24"/>
      <c r="BG354" s="25"/>
      <c r="BH354" s="57"/>
      <c r="BI354" s="13" t="s">
        <v>447</v>
      </c>
      <c r="BJ354" s="109" t="s">
        <v>447</v>
      </c>
      <c r="BK354" s="1"/>
      <c r="BL354" s="1"/>
      <c r="BM354" s="1"/>
      <c r="BN354" s="1"/>
      <c r="BO354" s="1"/>
      <c r="CA354" s="29"/>
      <c r="CB354" s="44" t="str">
        <f t="shared" si="59"/>
        <v/>
      </c>
      <c r="CC354" s="45" t="str">
        <f t="shared" si="60"/>
        <v/>
      </c>
      <c r="CD354" s="45" t="str">
        <f t="shared" si="61"/>
        <v/>
      </c>
      <c r="CE354" s="44" t="str">
        <f t="shared" si="62"/>
        <v/>
      </c>
      <c r="CF354" s="45" t="str">
        <f t="shared" si="63"/>
        <v/>
      </c>
      <c r="CG354" s="44" t="e">
        <f>IF(AND(#REF!="",#REF!="",#REF!="",#REF!=""),"",SUM(#REF!,#REF!,#REF!,#REF!,#REF!))</f>
        <v>#REF!</v>
      </c>
      <c r="CH354" s="45" t="str">
        <f t="shared" si="64"/>
        <v/>
      </c>
      <c r="CI354" s="44" t="str">
        <f t="shared" si="65"/>
        <v/>
      </c>
      <c r="CJ354" s="45" t="str">
        <f t="shared" si="66"/>
        <v/>
      </c>
      <c r="CK354" s="44" t="str">
        <f t="shared" si="67"/>
        <v/>
      </c>
      <c r="CL354" s="45" t="str">
        <f t="shared" si="68"/>
        <v/>
      </c>
      <c r="CM354" s="44" t="e">
        <f>IF(AND(#REF!="",#REF!="",#REF!="",#REF!=""),"",SUM(#REF!,#REF!,#REF!,#REF!,#REF!))</f>
        <v>#REF!</v>
      </c>
      <c r="CN354" s="45" t="str">
        <f t="shared" si="69"/>
        <v/>
      </c>
      <c r="CO354" s="38" t="e">
        <f>IF(AND(#REF!="",#REF!="",#REF!="",#REF!=""),"",SUM(#REF!,#REF!,#REF!,#REF!))</f>
        <v>#REF!</v>
      </c>
      <c r="CP354" s="38" t="str">
        <f t="shared" si="58"/>
        <v/>
      </c>
    </row>
    <row r="355" spans="1:94" ht="24" customHeight="1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19"/>
      <c r="AC355" s="20"/>
      <c r="AD355" s="20"/>
      <c r="AE355" s="8"/>
      <c r="AF355" s="62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25"/>
      <c r="AU355" s="8"/>
      <c r="AV355" s="57"/>
      <c r="AW355" s="60"/>
      <c r="AX355" s="8"/>
      <c r="AY355" s="14"/>
      <c r="AZ355" s="24"/>
      <c r="BA355" s="25"/>
      <c r="BB355" s="57"/>
      <c r="BC355" s="24"/>
      <c r="BD355" s="25"/>
      <c r="BE355" s="97"/>
      <c r="BF355" s="24"/>
      <c r="BG355" s="25"/>
      <c r="BH355" s="57"/>
      <c r="BI355" s="13" t="s">
        <v>447</v>
      </c>
      <c r="BJ355" s="109" t="s">
        <v>447</v>
      </c>
      <c r="BK355" s="1"/>
      <c r="BL355" s="1"/>
      <c r="BM355" s="1"/>
      <c r="BN355" s="1"/>
      <c r="BO355" s="1"/>
      <c r="CA355" s="29"/>
      <c r="CB355" s="44" t="str">
        <f t="shared" si="59"/>
        <v/>
      </c>
      <c r="CC355" s="45" t="str">
        <f t="shared" si="60"/>
        <v/>
      </c>
      <c r="CD355" s="45" t="str">
        <f t="shared" si="61"/>
        <v/>
      </c>
      <c r="CE355" s="44" t="str">
        <f t="shared" si="62"/>
        <v/>
      </c>
      <c r="CF355" s="45" t="str">
        <f t="shared" si="63"/>
        <v/>
      </c>
      <c r="CG355" s="44" t="e">
        <f>IF(AND(#REF!="",#REF!="",#REF!="",#REF!=""),"",SUM(#REF!,#REF!,#REF!,#REF!,#REF!))</f>
        <v>#REF!</v>
      </c>
      <c r="CH355" s="45" t="str">
        <f t="shared" si="64"/>
        <v/>
      </c>
      <c r="CI355" s="44" t="str">
        <f t="shared" si="65"/>
        <v/>
      </c>
      <c r="CJ355" s="45" t="str">
        <f t="shared" si="66"/>
        <v/>
      </c>
      <c r="CK355" s="44" t="str">
        <f t="shared" si="67"/>
        <v/>
      </c>
      <c r="CL355" s="45" t="str">
        <f t="shared" si="68"/>
        <v/>
      </c>
      <c r="CM355" s="44" t="e">
        <f>IF(AND(#REF!="",#REF!="",#REF!="",#REF!=""),"",SUM(#REF!,#REF!,#REF!,#REF!,#REF!))</f>
        <v>#REF!</v>
      </c>
      <c r="CN355" s="45" t="str">
        <f t="shared" si="69"/>
        <v/>
      </c>
      <c r="CO355" s="38" t="e">
        <f>IF(AND(#REF!="",#REF!="",#REF!="",#REF!=""),"",SUM(#REF!,#REF!,#REF!,#REF!))</f>
        <v>#REF!</v>
      </c>
      <c r="CP355" s="38" t="str">
        <f t="shared" si="58"/>
        <v/>
      </c>
    </row>
    <row r="356" spans="1:94" ht="24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19"/>
      <c r="AC356" s="20"/>
      <c r="AD356" s="20"/>
      <c r="AE356" s="8"/>
      <c r="AF356" s="62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25"/>
      <c r="AU356" s="8"/>
      <c r="AV356" s="57"/>
      <c r="AW356" s="60"/>
      <c r="AX356" s="8"/>
      <c r="AY356" s="14"/>
      <c r="AZ356" s="24"/>
      <c r="BA356" s="25"/>
      <c r="BB356" s="57"/>
      <c r="BC356" s="24"/>
      <c r="BD356" s="25"/>
      <c r="BE356" s="97"/>
      <c r="BF356" s="24"/>
      <c r="BG356" s="25"/>
      <c r="BH356" s="57"/>
      <c r="BI356" s="13" t="s">
        <v>447</v>
      </c>
      <c r="BJ356" s="109" t="s">
        <v>447</v>
      </c>
      <c r="BK356" s="1"/>
      <c r="BL356" s="1"/>
      <c r="BM356" s="1"/>
      <c r="BN356" s="1"/>
      <c r="BO356" s="1"/>
      <c r="CA356" s="29"/>
      <c r="CB356" s="44" t="str">
        <f t="shared" si="59"/>
        <v/>
      </c>
      <c r="CC356" s="45" t="str">
        <f t="shared" si="60"/>
        <v/>
      </c>
      <c r="CD356" s="45" t="str">
        <f t="shared" si="61"/>
        <v/>
      </c>
      <c r="CE356" s="44" t="str">
        <f t="shared" si="62"/>
        <v/>
      </c>
      <c r="CF356" s="45" t="str">
        <f t="shared" si="63"/>
        <v/>
      </c>
      <c r="CG356" s="44" t="e">
        <f>IF(AND(#REF!="",#REF!="",#REF!="",#REF!=""),"",SUM(#REF!,#REF!,#REF!,#REF!,#REF!))</f>
        <v>#REF!</v>
      </c>
      <c r="CH356" s="45" t="str">
        <f t="shared" si="64"/>
        <v/>
      </c>
      <c r="CI356" s="44" t="str">
        <f t="shared" si="65"/>
        <v/>
      </c>
      <c r="CJ356" s="45" t="str">
        <f t="shared" si="66"/>
        <v/>
      </c>
      <c r="CK356" s="44" t="str">
        <f t="shared" si="67"/>
        <v/>
      </c>
      <c r="CL356" s="45" t="str">
        <f t="shared" si="68"/>
        <v/>
      </c>
      <c r="CM356" s="44" t="e">
        <f>IF(AND(#REF!="",#REF!="",#REF!="",#REF!=""),"",SUM(#REF!,#REF!,#REF!,#REF!,#REF!))</f>
        <v>#REF!</v>
      </c>
      <c r="CN356" s="45" t="str">
        <f t="shared" si="69"/>
        <v/>
      </c>
      <c r="CO356" s="38" t="e">
        <f>IF(AND(#REF!="",#REF!="",#REF!="",#REF!=""),"",SUM(#REF!,#REF!,#REF!,#REF!))</f>
        <v>#REF!</v>
      </c>
      <c r="CP356" s="38" t="str">
        <f t="shared" si="58"/>
        <v/>
      </c>
    </row>
    <row r="357" spans="1:94" ht="24" customHeight="1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19"/>
      <c r="AC357" s="20"/>
      <c r="AD357" s="20"/>
      <c r="AE357" s="8"/>
      <c r="AF357" s="62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25"/>
      <c r="AU357" s="8"/>
      <c r="AV357" s="57"/>
      <c r="AW357" s="60"/>
      <c r="AX357" s="8"/>
      <c r="AY357" s="14"/>
      <c r="AZ357" s="24"/>
      <c r="BA357" s="25"/>
      <c r="BB357" s="57"/>
      <c r="BC357" s="24"/>
      <c r="BD357" s="25"/>
      <c r="BE357" s="97"/>
      <c r="BF357" s="24"/>
      <c r="BG357" s="25"/>
      <c r="BH357" s="57"/>
      <c r="BI357" s="13" t="s">
        <v>447</v>
      </c>
      <c r="BJ357" s="109" t="s">
        <v>447</v>
      </c>
      <c r="BK357" s="1"/>
      <c r="BL357" s="1"/>
      <c r="BM357" s="1"/>
      <c r="BN357" s="1"/>
      <c r="BO357" s="1"/>
      <c r="CA357" s="29"/>
      <c r="CB357" s="44" t="str">
        <f t="shared" si="59"/>
        <v/>
      </c>
      <c r="CC357" s="45" t="str">
        <f t="shared" si="60"/>
        <v/>
      </c>
      <c r="CD357" s="45" t="str">
        <f t="shared" si="61"/>
        <v/>
      </c>
      <c r="CE357" s="44" t="str">
        <f t="shared" si="62"/>
        <v/>
      </c>
      <c r="CF357" s="45" t="str">
        <f t="shared" si="63"/>
        <v/>
      </c>
      <c r="CG357" s="44" t="e">
        <f>IF(AND(#REF!="",#REF!="",#REF!="",#REF!=""),"",SUM(#REF!,#REF!,#REF!,#REF!,#REF!))</f>
        <v>#REF!</v>
      </c>
      <c r="CH357" s="45" t="str">
        <f t="shared" si="64"/>
        <v/>
      </c>
      <c r="CI357" s="44" t="str">
        <f t="shared" si="65"/>
        <v/>
      </c>
      <c r="CJ357" s="45" t="str">
        <f t="shared" si="66"/>
        <v/>
      </c>
      <c r="CK357" s="44" t="str">
        <f t="shared" si="67"/>
        <v/>
      </c>
      <c r="CL357" s="45" t="str">
        <f t="shared" si="68"/>
        <v/>
      </c>
      <c r="CM357" s="44" t="e">
        <f>IF(AND(#REF!="",#REF!="",#REF!="",#REF!=""),"",SUM(#REF!,#REF!,#REF!,#REF!,#REF!))</f>
        <v>#REF!</v>
      </c>
      <c r="CN357" s="45" t="str">
        <f t="shared" si="69"/>
        <v/>
      </c>
      <c r="CO357" s="38" t="e">
        <f>IF(AND(#REF!="",#REF!="",#REF!="",#REF!=""),"",SUM(#REF!,#REF!,#REF!,#REF!))</f>
        <v>#REF!</v>
      </c>
      <c r="CP357" s="38" t="str">
        <f t="shared" si="58"/>
        <v/>
      </c>
    </row>
    <row r="358" spans="1:94" ht="24" customHeight="1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19"/>
      <c r="AC358" s="20"/>
      <c r="AD358" s="20"/>
      <c r="AE358" s="8"/>
      <c r="AF358" s="62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25"/>
      <c r="AU358" s="8"/>
      <c r="AV358" s="57"/>
      <c r="AW358" s="60"/>
      <c r="AX358" s="8"/>
      <c r="AY358" s="14"/>
      <c r="AZ358" s="24"/>
      <c r="BA358" s="25"/>
      <c r="BB358" s="57"/>
      <c r="BC358" s="24"/>
      <c r="BD358" s="25"/>
      <c r="BE358" s="97"/>
      <c r="BF358" s="24"/>
      <c r="BG358" s="25"/>
      <c r="BH358" s="57"/>
      <c r="BI358" s="13" t="s">
        <v>447</v>
      </c>
      <c r="BJ358" s="109" t="s">
        <v>447</v>
      </c>
      <c r="BK358" s="1"/>
      <c r="BL358" s="1"/>
      <c r="BM358" s="1"/>
      <c r="BN358" s="1"/>
      <c r="BO358" s="1"/>
      <c r="CA358" s="29"/>
      <c r="CB358" s="44" t="str">
        <f t="shared" si="59"/>
        <v/>
      </c>
      <c r="CC358" s="45" t="str">
        <f t="shared" si="60"/>
        <v/>
      </c>
      <c r="CD358" s="45" t="str">
        <f t="shared" si="61"/>
        <v/>
      </c>
      <c r="CE358" s="44" t="str">
        <f t="shared" si="62"/>
        <v/>
      </c>
      <c r="CF358" s="45" t="str">
        <f t="shared" si="63"/>
        <v/>
      </c>
      <c r="CG358" s="44" t="e">
        <f>IF(AND(#REF!="",#REF!="",#REF!="",#REF!=""),"",SUM(#REF!,#REF!,#REF!,#REF!,#REF!))</f>
        <v>#REF!</v>
      </c>
      <c r="CH358" s="45" t="str">
        <f t="shared" si="64"/>
        <v/>
      </c>
      <c r="CI358" s="44" t="str">
        <f t="shared" si="65"/>
        <v/>
      </c>
      <c r="CJ358" s="45" t="str">
        <f t="shared" si="66"/>
        <v/>
      </c>
      <c r="CK358" s="44" t="str">
        <f t="shared" si="67"/>
        <v/>
      </c>
      <c r="CL358" s="45" t="str">
        <f t="shared" si="68"/>
        <v/>
      </c>
      <c r="CM358" s="44" t="e">
        <f>IF(AND(#REF!="",#REF!="",#REF!="",#REF!=""),"",SUM(#REF!,#REF!,#REF!,#REF!,#REF!))</f>
        <v>#REF!</v>
      </c>
      <c r="CN358" s="45" t="str">
        <f t="shared" si="69"/>
        <v/>
      </c>
      <c r="CO358" s="38" t="e">
        <f>IF(AND(#REF!="",#REF!="",#REF!="",#REF!=""),"",SUM(#REF!,#REF!,#REF!,#REF!))</f>
        <v>#REF!</v>
      </c>
      <c r="CP358" s="38" t="str">
        <f t="shared" si="58"/>
        <v/>
      </c>
    </row>
    <row r="359" spans="1:94" ht="24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19"/>
      <c r="AC359" s="20"/>
      <c r="AD359" s="20"/>
      <c r="AE359" s="8"/>
      <c r="AF359" s="62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25"/>
      <c r="AU359" s="8"/>
      <c r="AV359" s="57"/>
      <c r="AW359" s="60"/>
      <c r="AX359" s="8"/>
      <c r="AY359" s="14"/>
      <c r="AZ359" s="24"/>
      <c r="BA359" s="25"/>
      <c r="BB359" s="57"/>
      <c r="BC359" s="24"/>
      <c r="BD359" s="25"/>
      <c r="BE359" s="97"/>
      <c r="BF359" s="24"/>
      <c r="BG359" s="25"/>
      <c r="BH359" s="57"/>
      <c r="BI359" s="13" t="s">
        <v>447</v>
      </c>
      <c r="BJ359" s="109" t="s">
        <v>447</v>
      </c>
      <c r="BK359" s="1"/>
      <c r="BL359" s="1"/>
      <c r="BM359" s="1"/>
      <c r="BN359" s="1"/>
      <c r="BO359" s="1"/>
      <c r="CA359" s="29"/>
      <c r="CB359" s="44" t="str">
        <f t="shared" si="59"/>
        <v/>
      </c>
      <c r="CC359" s="45" t="str">
        <f t="shared" si="60"/>
        <v/>
      </c>
      <c r="CD359" s="45" t="str">
        <f t="shared" si="61"/>
        <v/>
      </c>
      <c r="CE359" s="44" t="str">
        <f t="shared" si="62"/>
        <v/>
      </c>
      <c r="CF359" s="45" t="str">
        <f t="shared" si="63"/>
        <v/>
      </c>
      <c r="CG359" s="44" t="e">
        <f>IF(AND(#REF!="",#REF!="",#REF!="",#REF!=""),"",SUM(#REF!,#REF!,#REF!,#REF!,#REF!))</f>
        <v>#REF!</v>
      </c>
      <c r="CH359" s="45" t="str">
        <f t="shared" si="64"/>
        <v/>
      </c>
      <c r="CI359" s="44" t="str">
        <f t="shared" si="65"/>
        <v/>
      </c>
      <c r="CJ359" s="45" t="str">
        <f t="shared" si="66"/>
        <v/>
      </c>
      <c r="CK359" s="44" t="str">
        <f t="shared" si="67"/>
        <v/>
      </c>
      <c r="CL359" s="45" t="str">
        <f t="shared" si="68"/>
        <v/>
      </c>
      <c r="CM359" s="44" t="e">
        <f>IF(AND(#REF!="",#REF!="",#REF!="",#REF!=""),"",SUM(#REF!,#REF!,#REF!,#REF!,#REF!))</f>
        <v>#REF!</v>
      </c>
      <c r="CN359" s="45" t="str">
        <f t="shared" si="69"/>
        <v/>
      </c>
      <c r="CO359" s="38" t="e">
        <f>IF(AND(#REF!="",#REF!="",#REF!="",#REF!=""),"",SUM(#REF!,#REF!,#REF!,#REF!))</f>
        <v>#REF!</v>
      </c>
      <c r="CP359" s="38" t="str">
        <f t="shared" si="58"/>
        <v/>
      </c>
    </row>
    <row r="360" spans="1:94" ht="24" customHeight="1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19"/>
      <c r="AC360" s="20"/>
      <c r="AD360" s="20"/>
      <c r="AE360" s="8"/>
      <c r="AF360" s="62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25"/>
      <c r="AU360" s="8"/>
      <c r="AV360" s="57"/>
      <c r="AW360" s="60"/>
      <c r="AX360" s="8"/>
      <c r="AY360" s="14"/>
      <c r="AZ360" s="24"/>
      <c r="BA360" s="25"/>
      <c r="BB360" s="57"/>
      <c r="BC360" s="24"/>
      <c r="BD360" s="25"/>
      <c r="BE360" s="97"/>
      <c r="BF360" s="24"/>
      <c r="BG360" s="25"/>
      <c r="BH360" s="57"/>
      <c r="BI360" s="13" t="s">
        <v>447</v>
      </c>
      <c r="BJ360" s="109" t="s">
        <v>447</v>
      </c>
      <c r="BK360" s="1"/>
      <c r="BL360" s="1"/>
      <c r="BM360" s="1"/>
      <c r="BN360" s="1"/>
      <c r="BO360" s="1"/>
      <c r="CA360" s="29"/>
      <c r="CB360" s="44" t="str">
        <f t="shared" si="59"/>
        <v/>
      </c>
      <c r="CC360" s="45" t="str">
        <f t="shared" si="60"/>
        <v/>
      </c>
      <c r="CD360" s="45" t="str">
        <f t="shared" si="61"/>
        <v/>
      </c>
      <c r="CE360" s="44" t="str">
        <f t="shared" si="62"/>
        <v/>
      </c>
      <c r="CF360" s="45" t="str">
        <f t="shared" si="63"/>
        <v/>
      </c>
      <c r="CG360" s="44" t="e">
        <f>IF(AND(#REF!="",#REF!="",#REF!="",#REF!=""),"",SUM(#REF!,#REF!,#REF!,#REF!,#REF!))</f>
        <v>#REF!</v>
      </c>
      <c r="CH360" s="45" t="str">
        <f t="shared" si="64"/>
        <v/>
      </c>
      <c r="CI360" s="44" t="str">
        <f t="shared" si="65"/>
        <v/>
      </c>
      <c r="CJ360" s="45" t="str">
        <f t="shared" si="66"/>
        <v/>
      </c>
      <c r="CK360" s="44" t="str">
        <f t="shared" si="67"/>
        <v/>
      </c>
      <c r="CL360" s="45" t="str">
        <f t="shared" si="68"/>
        <v/>
      </c>
      <c r="CM360" s="44" t="e">
        <f>IF(AND(#REF!="",#REF!="",#REF!="",#REF!=""),"",SUM(#REF!,#REF!,#REF!,#REF!,#REF!))</f>
        <v>#REF!</v>
      </c>
      <c r="CN360" s="45" t="str">
        <f t="shared" si="69"/>
        <v/>
      </c>
      <c r="CO360" s="38" t="e">
        <f>IF(AND(#REF!="",#REF!="",#REF!="",#REF!=""),"",SUM(#REF!,#REF!,#REF!,#REF!))</f>
        <v>#REF!</v>
      </c>
      <c r="CP360" s="38" t="str">
        <f t="shared" si="58"/>
        <v/>
      </c>
    </row>
    <row r="361" spans="1:94" ht="24" customHeight="1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19"/>
      <c r="AC361" s="20"/>
      <c r="AD361" s="20"/>
      <c r="AE361" s="8"/>
      <c r="AF361" s="62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25"/>
      <c r="AU361" s="8"/>
      <c r="AV361" s="57"/>
      <c r="AW361" s="60"/>
      <c r="AX361" s="8"/>
      <c r="AY361" s="14"/>
      <c r="AZ361" s="24"/>
      <c r="BA361" s="25"/>
      <c r="BB361" s="57"/>
      <c r="BC361" s="24"/>
      <c r="BD361" s="25"/>
      <c r="BE361" s="97"/>
      <c r="BF361" s="24"/>
      <c r="BG361" s="25"/>
      <c r="BH361" s="57"/>
      <c r="BI361" s="13" t="s">
        <v>447</v>
      </c>
      <c r="BJ361" s="109" t="s">
        <v>447</v>
      </c>
      <c r="BK361" s="1"/>
      <c r="BL361" s="1"/>
      <c r="BM361" s="1"/>
      <c r="BN361" s="1"/>
      <c r="BO361" s="1"/>
      <c r="CA361" s="29"/>
      <c r="CB361" s="44" t="str">
        <f t="shared" si="59"/>
        <v/>
      </c>
      <c r="CC361" s="45" t="str">
        <f t="shared" si="60"/>
        <v/>
      </c>
      <c r="CD361" s="45" t="str">
        <f t="shared" si="61"/>
        <v/>
      </c>
      <c r="CE361" s="44" t="str">
        <f t="shared" si="62"/>
        <v/>
      </c>
      <c r="CF361" s="45" t="str">
        <f t="shared" si="63"/>
        <v/>
      </c>
      <c r="CG361" s="44" t="e">
        <f>IF(AND(#REF!="",#REF!="",#REF!="",#REF!=""),"",SUM(#REF!,#REF!,#REF!,#REF!,#REF!))</f>
        <v>#REF!</v>
      </c>
      <c r="CH361" s="45" t="str">
        <f t="shared" si="64"/>
        <v/>
      </c>
      <c r="CI361" s="44" t="str">
        <f t="shared" si="65"/>
        <v/>
      </c>
      <c r="CJ361" s="45" t="str">
        <f t="shared" si="66"/>
        <v/>
      </c>
      <c r="CK361" s="44" t="str">
        <f t="shared" si="67"/>
        <v/>
      </c>
      <c r="CL361" s="45" t="str">
        <f t="shared" si="68"/>
        <v/>
      </c>
      <c r="CM361" s="44" t="e">
        <f>IF(AND(#REF!="",#REF!="",#REF!="",#REF!=""),"",SUM(#REF!,#REF!,#REF!,#REF!,#REF!))</f>
        <v>#REF!</v>
      </c>
      <c r="CN361" s="45" t="str">
        <f t="shared" si="69"/>
        <v/>
      </c>
      <c r="CO361" s="38" t="e">
        <f>IF(AND(#REF!="",#REF!="",#REF!="",#REF!=""),"",SUM(#REF!,#REF!,#REF!,#REF!))</f>
        <v>#REF!</v>
      </c>
      <c r="CP361" s="38" t="str">
        <f t="shared" si="58"/>
        <v/>
      </c>
    </row>
    <row r="362" spans="1:94" ht="24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19"/>
      <c r="AC362" s="20"/>
      <c r="AD362" s="20"/>
      <c r="AE362" s="8"/>
      <c r="AF362" s="62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25"/>
      <c r="AU362" s="8"/>
      <c r="AV362" s="57"/>
      <c r="AW362" s="60"/>
      <c r="AX362" s="8"/>
      <c r="AY362" s="14"/>
      <c r="AZ362" s="24"/>
      <c r="BA362" s="25"/>
      <c r="BB362" s="57"/>
      <c r="BC362" s="24"/>
      <c r="BD362" s="25"/>
      <c r="BE362" s="97"/>
      <c r="BF362" s="24"/>
      <c r="BG362" s="25"/>
      <c r="BH362" s="57"/>
      <c r="BI362" s="13" t="s">
        <v>447</v>
      </c>
      <c r="BJ362" s="109" t="s">
        <v>447</v>
      </c>
      <c r="BK362" s="1"/>
      <c r="BL362" s="1"/>
      <c r="BM362" s="1"/>
      <c r="BN362" s="1"/>
      <c r="BO362" s="1"/>
      <c r="CA362" s="29"/>
      <c r="CB362" s="44" t="str">
        <f t="shared" si="59"/>
        <v/>
      </c>
      <c r="CC362" s="45" t="str">
        <f t="shared" si="60"/>
        <v/>
      </c>
      <c r="CD362" s="45" t="str">
        <f t="shared" si="61"/>
        <v/>
      </c>
      <c r="CE362" s="44" t="str">
        <f t="shared" si="62"/>
        <v/>
      </c>
      <c r="CF362" s="45" t="str">
        <f t="shared" si="63"/>
        <v/>
      </c>
      <c r="CG362" s="44" t="e">
        <f>IF(AND(#REF!="",#REF!="",#REF!="",#REF!=""),"",SUM(#REF!,#REF!,#REF!,#REF!,#REF!))</f>
        <v>#REF!</v>
      </c>
      <c r="CH362" s="45" t="str">
        <f t="shared" si="64"/>
        <v/>
      </c>
      <c r="CI362" s="44" t="str">
        <f t="shared" si="65"/>
        <v/>
      </c>
      <c r="CJ362" s="45" t="str">
        <f t="shared" si="66"/>
        <v/>
      </c>
      <c r="CK362" s="44" t="str">
        <f t="shared" si="67"/>
        <v/>
      </c>
      <c r="CL362" s="45" t="str">
        <f t="shared" si="68"/>
        <v/>
      </c>
      <c r="CM362" s="44" t="e">
        <f>IF(AND(#REF!="",#REF!="",#REF!="",#REF!=""),"",SUM(#REF!,#REF!,#REF!,#REF!,#REF!))</f>
        <v>#REF!</v>
      </c>
      <c r="CN362" s="45" t="str">
        <f t="shared" si="69"/>
        <v/>
      </c>
      <c r="CO362" s="38" t="e">
        <f>IF(AND(#REF!="",#REF!="",#REF!="",#REF!=""),"",SUM(#REF!,#REF!,#REF!,#REF!))</f>
        <v>#REF!</v>
      </c>
      <c r="CP362" s="38" t="str">
        <f t="shared" si="58"/>
        <v/>
      </c>
    </row>
    <row r="363" spans="1:94" ht="24" customHeight="1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19"/>
      <c r="AC363" s="20"/>
      <c r="AD363" s="20"/>
      <c r="AE363" s="8"/>
      <c r="AF363" s="62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25"/>
      <c r="AU363" s="8"/>
      <c r="AV363" s="57"/>
      <c r="AW363" s="60"/>
      <c r="AX363" s="8"/>
      <c r="AY363" s="14"/>
      <c r="AZ363" s="24"/>
      <c r="BA363" s="25"/>
      <c r="BB363" s="57"/>
      <c r="BC363" s="24"/>
      <c r="BD363" s="25"/>
      <c r="BE363" s="97"/>
      <c r="BF363" s="24"/>
      <c r="BG363" s="25"/>
      <c r="BH363" s="57"/>
      <c r="BI363" s="13" t="s">
        <v>447</v>
      </c>
      <c r="BJ363" s="109" t="s">
        <v>447</v>
      </c>
      <c r="BK363" s="1"/>
      <c r="BL363" s="1"/>
      <c r="BM363" s="1"/>
      <c r="BN363" s="1"/>
      <c r="BO363" s="1"/>
      <c r="CA363" s="29"/>
      <c r="CB363" s="44" t="str">
        <f t="shared" si="59"/>
        <v/>
      </c>
      <c r="CC363" s="45" t="str">
        <f t="shared" si="60"/>
        <v/>
      </c>
      <c r="CD363" s="45" t="str">
        <f t="shared" si="61"/>
        <v/>
      </c>
      <c r="CE363" s="44" t="str">
        <f t="shared" si="62"/>
        <v/>
      </c>
      <c r="CF363" s="45" t="str">
        <f t="shared" si="63"/>
        <v/>
      </c>
      <c r="CG363" s="44" t="e">
        <f>IF(AND(#REF!="",#REF!="",#REF!="",#REF!=""),"",SUM(#REF!,#REF!,#REF!,#REF!,#REF!))</f>
        <v>#REF!</v>
      </c>
      <c r="CH363" s="45" t="str">
        <f t="shared" si="64"/>
        <v/>
      </c>
      <c r="CI363" s="44" t="str">
        <f t="shared" si="65"/>
        <v/>
      </c>
      <c r="CJ363" s="45" t="str">
        <f t="shared" si="66"/>
        <v/>
      </c>
      <c r="CK363" s="44" t="str">
        <f t="shared" si="67"/>
        <v/>
      </c>
      <c r="CL363" s="45" t="str">
        <f t="shared" si="68"/>
        <v/>
      </c>
      <c r="CM363" s="44" t="e">
        <f>IF(AND(#REF!="",#REF!="",#REF!="",#REF!=""),"",SUM(#REF!,#REF!,#REF!,#REF!,#REF!))</f>
        <v>#REF!</v>
      </c>
      <c r="CN363" s="45" t="str">
        <f t="shared" si="69"/>
        <v/>
      </c>
      <c r="CO363" s="38" t="e">
        <f>IF(AND(#REF!="",#REF!="",#REF!="",#REF!=""),"",SUM(#REF!,#REF!,#REF!,#REF!))</f>
        <v>#REF!</v>
      </c>
      <c r="CP363" s="38" t="str">
        <f t="shared" si="58"/>
        <v/>
      </c>
    </row>
    <row r="364" spans="1:94" ht="24" customHeight="1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19"/>
      <c r="AC364" s="20"/>
      <c r="AD364" s="20"/>
      <c r="AE364" s="8"/>
      <c r="AF364" s="62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25"/>
      <c r="AU364" s="8"/>
      <c r="AV364" s="57"/>
      <c r="AW364" s="60"/>
      <c r="AX364" s="8"/>
      <c r="AY364" s="14"/>
      <c r="AZ364" s="24"/>
      <c r="BA364" s="25"/>
      <c r="BB364" s="57"/>
      <c r="BC364" s="24"/>
      <c r="BD364" s="25"/>
      <c r="BE364" s="97"/>
      <c r="BF364" s="24"/>
      <c r="BG364" s="25"/>
      <c r="BH364" s="57"/>
      <c r="BI364" s="13" t="s">
        <v>447</v>
      </c>
      <c r="BJ364" s="109" t="s">
        <v>447</v>
      </c>
      <c r="BK364" s="1"/>
      <c r="BL364" s="1"/>
      <c r="BM364" s="1"/>
      <c r="BN364" s="1"/>
      <c r="BO364" s="1"/>
      <c r="CA364" s="29"/>
      <c r="CB364" s="44" t="str">
        <f t="shared" si="59"/>
        <v/>
      </c>
      <c r="CC364" s="45" t="str">
        <f t="shared" si="60"/>
        <v/>
      </c>
      <c r="CD364" s="45" t="str">
        <f t="shared" si="61"/>
        <v/>
      </c>
      <c r="CE364" s="44" t="str">
        <f t="shared" si="62"/>
        <v/>
      </c>
      <c r="CF364" s="45" t="str">
        <f t="shared" si="63"/>
        <v/>
      </c>
      <c r="CG364" s="44" t="e">
        <f>IF(AND(#REF!="",#REF!="",#REF!="",#REF!=""),"",SUM(#REF!,#REF!,#REF!,#REF!,#REF!))</f>
        <v>#REF!</v>
      </c>
      <c r="CH364" s="45" t="str">
        <f t="shared" si="64"/>
        <v/>
      </c>
      <c r="CI364" s="44" t="str">
        <f t="shared" si="65"/>
        <v/>
      </c>
      <c r="CJ364" s="45" t="str">
        <f t="shared" si="66"/>
        <v/>
      </c>
      <c r="CK364" s="44" t="str">
        <f t="shared" si="67"/>
        <v/>
      </c>
      <c r="CL364" s="45" t="str">
        <f t="shared" si="68"/>
        <v/>
      </c>
      <c r="CM364" s="44" t="e">
        <f>IF(AND(#REF!="",#REF!="",#REF!="",#REF!=""),"",SUM(#REF!,#REF!,#REF!,#REF!,#REF!))</f>
        <v>#REF!</v>
      </c>
      <c r="CN364" s="45" t="str">
        <f t="shared" si="69"/>
        <v/>
      </c>
      <c r="CO364" s="38" t="e">
        <f>IF(AND(#REF!="",#REF!="",#REF!="",#REF!=""),"",SUM(#REF!,#REF!,#REF!,#REF!))</f>
        <v>#REF!</v>
      </c>
      <c r="CP364" s="38" t="str">
        <f t="shared" si="58"/>
        <v/>
      </c>
    </row>
    <row r="365" spans="1:94" ht="24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19"/>
      <c r="AC365" s="20"/>
      <c r="AD365" s="20"/>
      <c r="AE365" s="8"/>
      <c r="AF365" s="62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25"/>
      <c r="AU365" s="8"/>
      <c r="AV365" s="57"/>
      <c r="AW365" s="60"/>
      <c r="AX365" s="8"/>
      <c r="AY365" s="14"/>
      <c r="AZ365" s="24"/>
      <c r="BA365" s="25"/>
      <c r="BB365" s="57"/>
      <c r="BC365" s="24"/>
      <c r="BD365" s="25"/>
      <c r="BE365" s="97"/>
      <c r="BF365" s="24"/>
      <c r="BG365" s="25"/>
      <c r="BH365" s="57"/>
      <c r="BI365" s="13" t="s">
        <v>447</v>
      </c>
      <c r="BJ365" s="109" t="s">
        <v>447</v>
      </c>
      <c r="BK365" s="1"/>
      <c r="BL365" s="1"/>
      <c r="BM365" s="1"/>
      <c r="BN365" s="1"/>
      <c r="BO365" s="1"/>
      <c r="CA365" s="29"/>
      <c r="CB365" s="44" t="str">
        <f t="shared" si="59"/>
        <v/>
      </c>
      <c r="CC365" s="45" t="str">
        <f t="shared" si="60"/>
        <v/>
      </c>
      <c r="CD365" s="45" t="str">
        <f t="shared" si="61"/>
        <v/>
      </c>
      <c r="CE365" s="44" t="str">
        <f t="shared" si="62"/>
        <v/>
      </c>
      <c r="CF365" s="45" t="str">
        <f t="shared" si="63"/>
        <v/>
      </c>
      <c r="CG365" s="44" t="e">
        <f>IF(AND(#REF!="",#REF!="",#REF!="",#REF!=""),"",SUM(#REF!,#REF!,#REF!,#REF!,#REF!))</f>
        <v>#REF!</v>
      </c>
      <c r="CH365" s="45" t="str">
        <f t="shared" si="64"/>
        <v/>
      </c>
      <c r="CI365" s="44" t="str">
        <f t="shared" si="65"/>
        <v/>
      </c>
      <c r="CJ365" s="45" t="str">
        <f t="shared" si="66"/>
        <v/>
      </c>
      <c r="CK365" s="44" t="str">
        <f t="shared" si="67"/>
        <v/>
      </c>
      <c r="CL365" s="45" t="str">
        <f t="shared" si="68"/>
        <v/>
      </c>
      <c r="CM365" s="44" t="e">
        <f>IF(AND(#REF!="",#REF!="",#REF!="",#REF!=""),"",SUM(#REF!,#REF!,#REF!,#REF!,#REF!))</f>
        <v>#REF!</v>
      </c>
      <c r="CN365" s="45" t="str">
        <f t="shared" si="69"/>
        <v/>
      </c>
      <c r="CO365" s="38" t="e">
        <f>IF(AND(#REF!="",#REF!="",#REF!="",#REF!=""),"",SUM(#REF!,#REF!,#REF!,#REF!))</f>
        <v>#REF!</v>
      </c>
      <c r="CP365" s="38" t="str">
        <f t="shared" si="58"/>
        <v/>
      </c>
    </row>
    <row r="366" spans="1:94" ht="24" customHeight="1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19"/>
      <c r="AC366" s="20"/>
      <c r="AD366" s="20"/>
      <c r="AE366" s="8"/>
      <c r="AF366" s="62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25"/>
      <c r="AU366" s="8"/>
      <c r="AV366" s="57"/>
      <c r="AW366" s="60"/>
      <c r="AX366" s="8"/>
      <c r="AY366" s="14"/>
      <c r="AZ366" s="24"/>
      <c r="BA366" s="25"/>
      <c r="BB366" s="57"/>
      <c r="BC366" s="24"/>
      <c r="BD366" s="25"/>
      <c r="BE366" s="97"/>
      <c r="BF366" s="24"/>
      <c r="BG366" s="25"/>
      <c r="BH366" s="57"/>
      <c r="BI366" s="13" t="s">
        <v>447</v>
      </c>
      <c r="BJ366" s="109" t="s">
        <v>447</v>
      </c>
      <c r="BK366" s="1"/>
      <c r="BL366" s="1"/>
      <c r="BM366" s="1"/>
      <c r="BN366" s="1"/>
      <c r="BO366" s="1"/>
      <c r="CA366" s="29"/>
      <c r="CB366" s="44" t="str">
        <f t="shared" si="59"/>
        <v/>
      </c>
      <c r="CC366" s="45" t="str">
        <f t="shared" si="60"/>
        <v/>
      </c>
      <c r="CD366" s="45" t="str">
        <f t="shared" si="61"/>
        <v/>
      </c>
      <c r="CE366" s="44" t="str">
        <f t="shared" si="62"/>
        <v/>
      </c>
      <c r="CF366" s="45" t="str">
        <f t="shared" si="63"/>
        <v/>
      </c>
      <c r="CG366" s="44" t="e">
        <f>IF(AND(#REF!="",#REF!="",#REF!="",#REF!=""),"",SUM(#REF!,#REF!,#REF!,#REF!,#REF!))</f>
        <v>#REF!</v>
      </c>
      <c r="CH366" s="45" t="str">
        <f t="shared" si="64"/>
        <v/>
      </c>
      <c r="CI366" s="44" t="str">
        <f t="shared" si="65"/>
        <v/>
      </c>
      <c r="CJ366" s="45" t="str">
        <f t="shared" si="66"/>
        <v/>
      </c>
      <c r="CK366" s="44" t="str">
        <f t="shared" si="67"/>
        <v/>
      </c>
      <c r="CL366" s="45" t="str">
        <f t="shared" si="68"/>
        <v/>
      </c>
      <c r="CM366" s="44" t="e">
        <f>IF(AND(#REF!="",#REF!="",#REF!="",#REF!=""),"",SUM(#REF!,#REF!,#REF!,#REF!,#REF!))</f>
        <v>#REF!</v>
      </c>
      <c r="CN366" s="45" t="str">
        <f t="shared" si="69"/>
        <v/>
      </c>
      <c r="CO366" s="38" t="e">
        <f>IF(AND(#REF!="",#REF!="",#REF!="",#REF!=""),"",SUM(#REF!,#REF!,#REF!,#REF!))</f>
        <v>#REF!</v>
      </c>
      <c r="CP366" s="38" t="str">
        <f t="shared" si="58"/>
        <v/>
      </c>
    </row>
    <row r="367" spans="1:94" ht="24" customHeight="1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19"/>
      <c r="AC367" s="20"/>
      <c r="AD367" s="20"/>
      <c r="AE367" s="8"/>
      <c r="AF367" s="62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25"/>
      <c r="AU367" s="8"/>
      <c r="AV367" s="57"/>
      <c r="AW367" s="60"/>
      <c r="AX367" s="8"/>
      <c r="AY367" s="14"/>
      <c r="AZ367" s="24"/>
      <c r="BA367" s="25"/>
      <c r="BB367" s="57"/>
      <c r="BC367" s="24"/>
      <c r="BD367" s="25"/>
      <c r="BE367" s="97"/>
      <c r="BF367" s="24"/>
      <c r="BG367" s="25"/>
      <c r="BH367" s="57"/>
      <c r="BI367" s="13" t="s">
        <v>447</v>
      </c>
      <c r="BJ367" s="109" t="s">
        <v>447</v>
      </c>
      <c r="BK367" s="1"/>
      <c r="BL367" s="1"/>
      <c r="BM367" s="1"/>
      <c r="BN367" s="1"/>
      <c r="BO367" s="1"/>
      <c r="CA367" s="29"/>
      <c r="CB367" s="44" t="str">
        <f t="shared" si="59"/>
        <v/>
      </c>
      <c r="CC367" s="45" t="str">
        <f t="shared" si="60"/>
        <v/>
      </c>
      <c r="CD367" s="45" t="str">
        <f t="shared" si="61"/>
        <v/>
      </c>
      <c r="CE367" s="44" t="str">
        <f t="shared" si="62"/>
        <v/>
      </c>
      <c r="CF367" s="45" t="str">
        <f t="shared" si="63"/>
        <v/>
      </c>
      <c r="CG367" s="44" t="e">
        <f>IF(AND(#REF!="",#REF!="",#REF!="",#REF!=""),"",SUM(#REF!,#REF!,#REF!,#REF!,#REF!))</f>
        <v>#REF!</v>
      </c>
      <c r="CH367" s="45" t="str">
        <f t="shared" si="64"/>
        <v/>
      </c>
      <c r="CI367" s="44" t="str">
        <f t="shared" si="65"/>
        <v/>
      </c>
      <c r="CJ367" s="45" t="str">
        <f t="shared" si="66"/>
        <v/>
      </c>
      <c r="CK367" s="44" t="str">
        <f t="shared" si="67"/>
        <v/>
      </c>
      <c r="CL367" s="45" t="str">
        <f t="shared" si="68"/>
        <v/>
      </c>
      <c r="CM367" s="44" t="e">
        <f>IF(AND(#REF!="",#REF!="",#REF!="",#REF!=""),"",SUM(#REF!,#REF!,#REF!,#REF!,#REF!))</f>
        <v>#REF!</v>
      </c>
      <c r="CN367" s="45" t="str">
        <f t="shared" si="69"/>
        <v/>
      </c>
      <c r="CO367" s="38" t="e">
        <f>IF(AND(#REF!="",#REF!="",#REF!="",#REF!=""),"",SUM(#REF!,#REF!,#REF!,#REF!))</f>
        <v>#REF!</v>
      </c>
      <c r="CP367" s="38" t="str">
        <f t="shared" si="58"/>
        <v/>
      </c>
    </row>
    <row r="368" spans="1:94" ht="24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19"/>
      <c r="AC368" s="20"/>
      <c r="AD368" s="20"/>
      <c r="AE368" s="8"/>
      <c r="AF368" s="62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25"/>
      <c r="AU368" s="8"/>
      <c r="AV368" s="57"/>
      <c r="AW368" s="60"/>
      <c r="AX368" s="8"/>
      <c r="AY368" s="14"/>
      <c r="AZ368" s="24"/>
      <c r="BA368" s="25"/>
      <c r="BB368" s="57"/>
      <c r="BC368" s="24"/>
      <c r="BD368" s="25"/>
      <c r="BE368" s="97"/>
      <c r="BF368" s="24"/>
      <c r="BG368" s="25"/>
      <c r="BH368" s="57"/>
      <c r="BI368" s="13" t="s">
        <v>447</v>
      </c>
      <c r="BJ368" s="109" t="s">
        <v>447</v>
      </c>
      <c r="BK368" s="1"/>
      <c r="BL368" s="1"/>
      <c r="BM368" s="1"/>
      <c r="BN368" s="1"/>
      <c r="BO368" s="1"/>
      <c r="CA368" s="29"/>
      <c r="CB368" s="44" t="str">
        <f t="shared" si="59"/>
        <v/>
      </c>
      <c r="CC368" s="45" t="str">
        <f t="shared" si="60"/>
        <v/>
      </c>
      <c r="CD368" s="45" t="str">
        <f t="shared" si="61"/>
        <v/>
      </c>
      <c r="CE368" s="44" t="str">
        <f t="shared" si="62"/>
        <v/>
      </c>
      <c r="CF368" s="45" t="str">
        <f t="shared" si="63"/>
        <v/>
      </c>
      <c r="CG368" s="44" t="e">
        <f>IF(AND(#REF!="",#REF!="",#REF!="",#REF!=""),"",SUM(#REF!,#REF!,#REF!,#REF!,#REF!))</f>
        <v>#REF!</v>
      </c>
      <c r="CH368" s="45" t="str">
        <f t="shared" si="64"/>
        <v/>
      </c>
      <c r="CI368" s="44" t="str">
        <f t="shared" si="65"/>
        <v/>
      </c>
      <c r="CJ368" s="45" t="str">
        <f t="shared" si="66"/>
        <v/>
      </c>
      <c r="CK368" s="44" t="str">
        <f t="shared" si="67"/>
        <v/>
      </c>
      <c r="CL368" s="45" t="str">
        <f t="shared" si="68"/>
        <v/>
      </c>
      <c r="CM368" s="44" t="e">
        <f>IF(AND(#REF!="",#REF!="",#REF!="",#REF!=""),"",SUM(#REF!,#REF!,#REF!,#REF!,#REF!))</f>
        <v>#REF!</v>
      </c>
      <c r="CN368" s="45" t="str">
        <f t="shared" si="69"/>
        <v/>
      </c>
      <c r="CO368" s="38" t="e">
        <f>IF(AND(#REF!="",#REF!="",#REF!="",#REF!=""),"",SUM(#REF!,#REF!,#REF!,#REF!))</f>
        <v>#REF!</v>
      </c>
      <c r="CP368" s="38" t="str">
        <f t="shared" si="58"/>
        <v/>
      </c>
    </row>
    <row r="369" spans="1:94" ht="24" customHeight="1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19"/>
      <c r="AC369" s="20"/>
      <c r="AD369" s="20"/>
      <c r="AE369" s="8"/>
      <c r="AF369" s="62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25"/>
      <c r="AU369" s="8"/>
      <c r="AV369" s="57"/>
      <c r="AW369" s="60"/>
      <c r="AX369" s="8"/>
      <c r="AY369" s="14"/>
      <c r="AZ369" s="24"/>
      <c r="BA369" s="25"/>
      <c r="BB369" s="57"/>
      <c r="BC369" s="24"/>
      <c r="BD369" s="25"/>
      <c r="BE369" s="97"/>
      <c r="BF369" s="24"/>
      <c r="BG369" s="25"/>
      <c r="BH369" s="57"/>
      <c r="BI369" s="13" t="s">
        <v>447</v>
      </c>
      <c r="BJ369" s="109" t="s">
        <v>447</v>
      </c>
      <c r="BK369" s="1"/>
      <c r="BL369" s="1"/>
      <c r="BM369" s="1"/>
      <c r="BN369" s="1"/>
      <c r="BO369" s="1"/>
      <c r="CA369" s="29"/>
      <c r="CB369" s="44" t="str">
        <f t="shared" si="59"/>
        <v/>
      </c>
      <c r="CC369" s="45" t="str">
        <f t="shared" si="60"/>
        <v/>
      </c>
      <c r="CD369" s="45" t="str">
        <f t="shared" si="61"/>
        <v/>
      </c>
      <c r="CE369" s="44" t="str">
        <f t="shared" si="62"/>
        <v/>
      </c>
      <c r="CF369" s="45" t="str">
        <f t="shared" si="63"/>
        <v/>
      </c>
      <c r="CG369" s="44" t="e">
        <f>IF(AND(#REF!="",#REF!="",#REF!="",#REF!=""),"",SUM(#REF!,#REF!,#REF!,#REF!,#REF!))</f>
        <v>#REF!</v>
      </c>
      <c r="CH369" s="45" t="str">
        <f t="shared" si="64"/>
        <v/>
      </c>
      <c r="CI369" s="44" t="str">
        <f t="shared" si="65"/>
        <v/>
      </c>
      <c r="CJ369" s="45" t="str">
        <f t="shared" si="66"/>
        <v/>
      </c>
      <c r="CK369" s="44" t="str">
        <f t="shared" si="67"/>
        <v/>
      </c>
      <c r="CL369" s="45" t="str">
        <f t="shared" si="68"/>
        <v/>
      </c>
      <c r="CM369" s="44" t="e">
        <f>IF(AND(#REF!="",#REF!="",#REF!="",#REF!=""),"",SUM(#REF!,#REF!,#REF!,#REF!,#REF!))</f>
        <v>#REF!</v>
      </c>
      <c r="CN369" s="45" t="str">
        <f t="shared" si="69"/>
        <v/>
      </c>
      <c r="CO369" s="38" t="e">
        <f>IF(AND(#REF!="",#REF!="",#REF!="",#REF!=""),"",SUM(#REF!,#REF!,#REF!,#REF!))</f>
        <v>#REF!</v>
      </c>
      <c r="CP369" s="38" t="str">
        <f t="shared" si="58"/>
        <v/>
      </c>
    </row>
    <row r="370" spans="1:94" ht="24" customHeight="1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19"/>
      <c r="AC370" s="20"/>
      <c r="AD370" s="20"/>
      <c r="AE370" s="8"/>
      <c r="AF370" s="62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25"/>
      <c r="AU370" s="8"/>
      <c r="AV370" s="57"/>
      <c r="AW370" s="60"/>
      <c r="AX370" s="8"/>
      <c r="AY370" s="14"/>
      <c r="AZ370" s="24"/>
      <c r="BA370" s="25"/>
      <c r="BB370" s="57"/>
      <c r="BC370" s="24"/>
      <c r="BD370" s="25"/>
      <c r="BE370" s="97"/>
      <c r="BF370" s="24"/>
      <c r="BG370" s="25"/>
      <c r="BH370" s="57"/>
      <c r="BI370" s="13" t="s">
        <v>447</v>
      </c>
      <c r="BJ370" s="109" t="s">
        <v>447</v>
      </c>
      <c r="BK370" s="1"/>
      <c r="BL370" s="1"/>
      <c r="BM370" s="1"/>
      <c r="BN370" s="1"/>
      <c r="BO370" s="1"/>
      <c r="CA370" s="29"/>
      <c r="CB370" s="44" t="str">
        <f t="shared" si="59"/>
        <v/>
      </c>
      <c r="CC370" s="45" t="str">
        <f t="shared" si="60"/>
        <v/>
      </c>
      <c r="CD370" s="45" t="str">
        <f t="shared" si="61"/>
        <v/>
      </c>
      <c r="CE370" s="44" t="str">
        <f t="shared" si="62"/>
        <v/>
      </c>
      <c r="CF370" s="45" t="str">
        <f t="shared" si="63"/>
        <v/>
      </c>
      <c r="CG370" s="44" t="e">
        <f>IF(AND(#REF!="",#REF!="",#REF!="",#REF!=""),"",SUM(#REF!,#REF!,#REF!,#REF!,#REF!))</f>
        <v>#REF!</v>
      </c>
      <c r="CH370" s="45" t="str">
        <f t="shared" si="64"/>
        <v/>
      </c>
      <c r="CI370" s="44" t="str">
        <f t="shared" si="65"/>
        <v/>
      </c>
      <c r="CJ370" s="45" t="str">
        <f t="shared" si="66"/>
        <v/>
      </c>
      <c r="CK370" s="44" t="str">
        <f t="shared" si="67"/>
        <v/>
      </c>
      <c r="CL370" s="45" t="str">
        <f t="shared" si="68"/>
        <v/>
      </c>
      <c r="CM370" s="44" t="e">
        <f>IF(AND(#REF!="",#REF!="",#REF!="",#REF!=""),"",SUM(#REF!,#REF!,#REF!,#REF!,#REF!))</f>
        <v>#REF!</v>
      </c>
      <c r="CN370" s="45" t="str">
        <f t="shared" si="69"/>
        <v/>
      </c>
      <c r="CO370" s="38" t="e">
        <f>IF(AND(#REF!="",#REF!="",#REF!="",#REF!=""),"",SUM(#REF!,#REF!,#REF!,#REF!))</f>
        <v>#REF!</v>
      </c>
      <c r="CP370" s="38" t="str">
        <f t="shared" si="58"/>
        <v/>
      </c>
    </row>
    <row r="371" spans="1:94" ht="24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19"/>
      <c r="AC371" s="20"/>
      <c r="AD371" s="20"/>
      <c r="AE371" s="8"/>
      <c r="AF371" s="62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25"/>
      <c r="AU371" s="8"/>
      <c r="AV371" s="57"/>
      <c r="AW371" s="60"/>
      <c r="AX371" s="8"/>
      <c r="AY371" s="14"/>
      <c r="AZ371" s="24"/>
      <c r="BA371" s="25"/>
      <c r="BB371" s="57"/>
      <c r="BC371" s="24"/>
      <c r="BD371" s="25"/>
      <c r="BE371" s="97"/>
      <c r="BF371" s="24"/>
      <c r="BG371" s="25"/>
      <c r="BH371" s="57"/>
      <c r="BI371" s="13" t="s">
        <v>447</v>
      </c>
      <c r="BJ371" s="109" t="s">
        <v>447</v>
      </c>
      <c r="BK371" s="1"/>
      <c r="BL371" s="1"/>
      <c r="BM371" s="1"/>
      <c r="BN371" s="1"/>
      <c r="BO371" s="1"/>
      <c r="CA371" s="29"/>
      <c r="CB371" s="44" t="str">
        <f t="shared" si="59"/>
        <v/>
      </c>
      <c r="CC371" s="45" t="str">
        <f t="shared" si="60"/>
        <v/>
      </c>
      <c r="CD371" s="45" t="str">
        <f t="shared" si="61"/>
        <v/>
      </c>
      <c r="CE371" s="44" t="str">
        <f t="shared" si="62"/>
        <v/>
      </c>
      <c r="CF371" s="45" t="str">
        <f t="shared" si="63"/>
        <v/>
      </c>
      <c r="CG371" s="44" t="e">
        <f>IF(AND(#REF!="",#REF!="",#REF!="",#REF!=""),"",SUM(#REF!,#REF!,#REF!,#REF!,#REF!))</f>
        <v>#REF!</v>
      </c>
      <c r="CH371" s="45" t="str">
        <f t="shared" si="64"/>
        <v/>
      </c>
      <c r="CI371" s="44" t="str">
        <f t="shared" si="65"/>
        <v/>
      </c>
      <c r="CJ371" s="45" t="str">
        <f t="shared" si="66"/>
        <v/>
      </c>
      <c r="CK371" s="44" t="str">
        <f t="shared" si="67"/>
        <v/>
      </c>
      <c r="CL371" s="45" t="str">
        <f t="shared" si="68"/>
        <v/>
      </c>
      <c r="CM371" s="44" t="e">
        <f>IF(AND(#REF!="",#REF!="",#REF!="",#REF!=""),"",SUM(#REF!,#REF!,#REF!,#REF!,#REF!))</f>
        <v>#REF!</v>
      </c>
      <c r="CN371" s="45" t="str">
        <f t="shared" si="69"/>
        <v/>
      </c>
      <c r="CO371" s="38" t="e">
        <f>IF(AND(#REF!="",#REF!="",#REF!="",#REF!=""),"",SUM(#REF!,#REF!,#REF!,#REF!))</f>
        <v>#REF!</v>
      </c>
      <c r="CP371" s="38" t="str">
        <f t="shared" si="58"/>
        <v/>
      </c>
    </row>
    <row r="372" spans="1:94" ht="24" customHeight="1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19"/>
      <c r="AC372" s="20"/>
      <c r="AD372" s="20"/>
      <c r="AE372" s="8"/>
      <c r="AF372" s="62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25"/>
      <c r="AU372" s="8"/>
      <c r="AV372" s="57"/>
      <c r="AW372" s="60"/>
      <c r="AX372" s="8"/>
      <c r="AY372" s="14"/>
      <c r="AZ372" s="24"/>
      <c r="BA372" s="25"/>
      <c r="BB372" s="57"/>
      <c r="BC372" s="24"/>
      <c r="BD372" s="25"/>
      <c r="BE372" s="97"/>
      <c r="BF372" s="24"/>
      <c r="BG372" s="25"/>
      <c r="BH372" s="57"/>
      <c r="BI372" s="13" t="s">
        <v>447</v>
      </c>
      <c r="BJ372" s="109" t="s">
        <v>447</v>
      </c>
      <c r="BK372" s="1"/>
      <c r="BL372" s="1"/>
      <c r="BM372" s="1"/>
      <c r="BN372" s="1"/>
      <c r="BO372" s="1"/>
      <c r="CA372" s="29"/>
      <c r="CB372" s="44" t="str">
        <f t="shared" si="59"/>
        <v/>
      </c>
      <c r="CC372" s="45" t="str">
        <f t="shared" si="60"/>
        <v/>
      </c>
      <c r="CD372" s="45" t="str">
        <f t="shared" si="61"/>
        <v/>
      </c>
      <c r="CE372" s="44" t="str">
        <f t="shared" si="62"/>
        <v/>
      </c>
      <c r="CF372" s="45" t="str">
        <f t="shared" si="63"/>
        <v/>
      </c>
      <c r="CG372" s="44" t="e">
        <f>IF(AND(#REF!="",#REF!="",#REF!="",#REF!=""),"",SUM(#REF!,#REF!,#REF!,#REF!,#REF!))</f>
        <v>#REF!</v>
      </c>
      <c r="CH372" s="45" t="str">
        <f t="shared" si="64"/>
        <v/>
      </c>
      <c r="CI372" s="44" t="str">
        <f t="shared" si="65"/>
        <v/>
      </c>
      <c r="CJ372" s="45" t="str">
        <f t="shared" si="66"/>
        <v/>
      </c>
      <c r="CK372" s="44" t="str">
        <f t="shared" si="67"/>
        <v/>
      </c>
      <c r="CL372" s="45" t="str">
        <f t="shared" si="68"/>
        <v/>
      </c>
      <c r="CM372" s="44" t="e">
        <f>IF(AND(#REF!="",#REF!="",#REF!="",#REF!=""),"",SUM(#REF!,#REF!,#REF!,#REF!,#REF!))</f>
        <v>#REF!</v>
      </c>
      <c r="CN372" s="45" t="str">
        <f t="shared" si="69"/>
        <v/>
      </c>
      <c r="CO372" s="38" t="e">
        <f>IF(AND(#REF!="",#REF!="",#REF!="",#REF!=""),"",SUM(#REF!,#REF!,#REF!,#REF!))</f>
        <v>#REF!</v>
      </c>
      <c r="CP372" s="38" t="str">
        <f t="shared" si="58"/>
        <v/>
      </c>
    </row>
    <row r="373" spans="1:94" ht="24" customHeight="1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19"/>
      <c r="AC373" s="20"/>
      <c r="AD373" s="20"/>
      <c r="AE373" s="8"/>
      <c r="AF373" s="62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25"/>
      <c r="AU373" s="8"/>
      <c r="AV373" s="57"/>
      <c r="AW373" s="60"/>
      <c r="AX373" s="8"/>
      <c r="AY373" s="14"/>
      <c r="AZ373" s="24"/>
      <c r="BA373" s="25"/>
      <c r="BB373" s="57"/>
      <c r="BC373" s="24"/>
      <c r="BD373" s="25"/>
      <c r="BE373" s="97"/>
      <c r="BF373" s="24"/>
      <c r="BG373" s="25"/>
      <c r="BH373" s="57"/>
      <c r="BI373" s="13" t="s">
        <v>447</v>
      </c>
      <c r="BJ373" s="109" t="s">
        <v>447</v>
      </c>
      <c r="BK373" s="1"/>
      <c r="BL373" s="1"/>
      <c r="BM373" s="1"/>
      <c r="BN373" s="1"/>
      <c r="BO373" s="1"/>
      <c r="CA373" s="29"/>
      <c r="CB373" s="44" t="str">
        <f t="shared" si="59"/>
        <v/>
      </c>
      <c r="CC373" s="45" t="str">
        <f t="shared" si="60"/>
        <v/>
      </c>
      <c r="CD373" s="45" t="str">
        <f t="shared" si="61"/>
        <v/>
      </c>
      <c r="CE373" s="44" t="str">
        <f t="shared" si="62"/>
        <v/>
      </c>
      <c r="CF373" s="45" t="str">
        <f t="shared" si="63"/>
        <v/>
      </c>
      <c r="CG373" s="44" t="e">
        <f>IF(AND(#REF!="",#REF!="",#REF!="",#REF!=""),"",SUM(#REF!,#REF!,#REF!,#REF!,#REF!))</f>
        <v>#REF!</v>
      </c>
      <c r="CH373" s="45" t="str">
        <f t="shared" si="64"/>
        <v/>
      </c>
      <c r="CI373" s="44" t="str">
        <f t="shared" si="65"/>
        <v/>
      </c>
      <c r="CJ373" s="45" t="str">
        <f t="shared" si="66"/>
        <v/>
      </c>
      <c r="CK373" s="44" t="str">
        <f t="shared" si="67"/>
        <v/>
      </c>
      <c r="CL373" s="45" t="str">
        <f t="shared" si="68"/>
        <v/>
      </c>
      <c r="CM373" s="44" t="e">
        <f>IF(AND(#REF!="",#REF!="",#REF!="",#REF!=""),"",SUM(#REF!,#REF!,#REF!,#REF!,#REF!))</f>
        <v>#REF!</v>
      </c>
      <c r="CN373" s="45" t="str">
        <f t="shared" si="69"/>
        <v/>
      </c>
      <c r="CO373" s="38" t="e">
        <f>IF(AND(#REF!="",#REF!="",#REF!="",#REF!=""),"",SUM(#REF!,#REF!,#REF!,#REF!))</f>
        <v>#REF!</v>
      </c>
      <c r="CP373" s="38" t="str">
        <f t="shared" si="58"/>
        <v/>
      </c>
    </row>
    <row r="374" spans="1:94" ht="24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19"/>
      <c r="AC374" s="20"/>
      <c r="AD374" s="20"/>
      <c r="AE374" s="8"/>
      <c r="AF374" s="62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25"/>
      <c r="AU374" s="8"/>
      <c r="AV374" s="57"/>
      <c r="AW374" s="60"/>
      <c r="AX374" s="8"/>
      <c r="AY374" s="14"/>
      <c r="AZ374" s="24"/>
      <c r="BA374" s="25"/>
      <c r="BB374" s="57"/>
      <c r="BC374" s="24"/>
      <c r="BD374" s="25"/>
      <c r="BE374" s="97"/>
      <c r="BF374" s="24"/>
      <c r="BG374" s="25"/>
      <c r="BH374" s="57"/>
      <c r="BI374" s="13" t="s">
        <v>447</v>
      </c>
      <c r="BJ374" s="109" t="s">
        <v>447</v>
      </c>
      <c r="BK374" s="1"/>
      <c r="BL374" s="1"/>
      <c r="BM374" s="1"/>
      <c r="BN374" s="1"/>
      <c r="BO374" s="1"/>
      <c r="CA374" s="29"/>
      <c r="CB374" s="44" t="str">
        <f t="shared" si="59"/>
        <v/>
      </c>
      <c r="CC374" s="45" t="str">
        <f t="shared" si="60"/>
        <v/>
      </c>
      <c r="CD374" s="45" t="str">
        <f t="shared" si="61"/>
        <v/>
      </c>
      <c r="CE374" s="44" t="str">
        <f t="shared" si="62"/>
        <v/>
      </c>
      <c r="CF374" s="45" t="str">
        <f t="shared" si="63"/>
        <v/>
      </c>
      <c r="CG374" s="44" t="e">
        <f>IF(AND(#REF!="",#REF!="",#REF!="",#REF!=""),"",SUM(#REF!,#REF!,#REF!,#REF!,#REF!))</f>
        <v>#REF!</v>
      </c>
      <c r="CH374" s="45" t="str">
        <f t="shared" si="64"/>
        <v/>
      </c>
      <c r="CI374" s="44" t="str">
        <f t="shared" si="65"/>
        <v/>
      </c>
      <c r="CJ374" s="45" t="str">
        <f t="shared" si="66"/>
        <v/>
      </c>
      <c r="CK374" s="44" t="str">
        <f t="shared" si="67"/>
        <v/>
      </c>
      <c r="CL374" s="45" t="str">
        <f t="shared" si="68"/>
        <v/>
      </c>
      <c r="CM374" s="44" t="e">
        <f>IF(AND(#REF!="",#REF!="",#REF!="",#REF!=""),"",SUM(#REF!,#REF!,#REF!,#REF!,#REF!))</f>
        <v>#REF!</v>
      </c>
      <c r="CN374" s="45" t="str">
        <f t="shared" si="69"/>
        <v/>
      </c>
      <c r="CO374" s="38" t="e">
        <f>IF(AND(#REF!="",#REF!="",#REF!="",#REF!=""),"",SUM(#REF!,#REF!,#REF!,#REF!))</f>
        <v>#REF!</v>
      </c>
      <c r="CP374" s="38" t="str">
        <f t="shared" si="58"/>
        <v/>
      </c>
    </row>
    <row r="375" spans="1:94" ht="24" customHeight="1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19"/>
      <c r="AC375" s="20"/>
      <c r="AD375" s="20"/>
      <c r="AE375" s="8"/>
      <c r="AF375" s="62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25"/>
      <c r="AU375" s="8"/>
      <c r="AV375" s="57"/>
      <c r="AW375" s="60"/>
      <c r="AX375" s="8"/>
      <c r="AY375" s="14"/>
      <c r="AZ375" s="24"/>
      <c r="BA375" s="25"/>
      <c r="BB375" s="57"/>
      <c r="BC375" s="24"/>
      <c r="BD375" s="25"/>
      <c r="BE375" s="97"/>
      <c r="BF375" s="24"/>
      <c r="BG375" s="25"/>
      <c r="BH375" s="57"/>
      <c r="BI375" s="13" t="s">
        <v>447</v>
      </c>
      <c r="BJ375" s="109" t="s">
        <v>447</v>
      </c>
      <c r="BK375" s="1"/>
      <c r="BL375" s="1"/>
      <c r="BM375" s="1"/>
      <c r="BN375" s="1"/>
      <c r="BO375" s="1"/>
      <c r="CA375" s="29"/>
      <c r="CB375" s="44" t="str">
        <f t="shared" si="59"/>
        <v/>
      </c>
      <c r="CC375" s="45" t="str">
        <f t="shared" si="60"/>
        <v/>
      </c>
      <c r="CD375" s="45" t="str">
        <f t="shared" si="61"/>
        <v/>
      </c>
      <c r="CE375" s="44" t="str">
        <f t="shared" si="62"/>
        <v/>
      </c>
      <c r="CF375" s="45" t="str">
        <f t="shared" si="63"/>
        <v/>
      </c>
      <c r="CG375" s="44" t="e">
        <f>IF(AND(#REF!="",#REF!="",#REF!="",#REF!=""),"",SUM(#REF!,#REF!,#REF!,#REF!,#REF!))</f>
        <v>#REF!</v>
      </c>
      <c r="CH375" s="45" t="str">
        <f t="shared" si="64"/>
        <v/>
      </c>
      <c r="CI375" s="44" t="str">
        <f t="shared" si="65"/>
        <v/>
      </c>
      <c r="CJ375" s="45" t="str">
        <f t="shared" si="66"/>
        <v/>
      </c>
      <c r="CK375" s="44" t="str">
        <f t="shared" si="67"/>
        <v/>
      </c>
      <c r="CL375" s="45" t="str">
        <f t="shared" si="68"/>
        <v/>
      </c>
      <c r="CM375" s="44" t="e">
        <f>IF(AND(#REF!="",#REF!="",#REF!="",#REF!=""),"",SUM(#REF!,#REF!,#REF!,#REF!,#REF!))</f>
        <v>#REF!</v>
      </c>
      <c r="CN375" s="45" t="str">
        <f t="shared" si="69"/>
        <v/>
      </c>
      <c r="CO375" s="38" t="e">
        <f>IF(AND(#REF!="",#REF!="",#REF!="",#REF!=""),"",SUM(#REF!,#REF!,#REF!,#REF!))</f>
        <v>#REF!</v>
      </c>
      <c r="CP375" s="38" t="str">
        <f t="shared" si="58"/>
        <v/>
      </c>
    </row>
    <row r="376" spans="1:94" ht="24" customHeight="1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19"/>
      <c r="AC376" s="20"/>
      <c r="AD376" s="20"/>
      <c r="AE376" s="8"/>
      <c r="AF376" s="62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25"/>
      <c r="AU376" s="8"/>
      <c r="AV376" s="57"/>
      <c r="AW376" s="60"/>
      <c r="AX376" s="8"/>
      <c r="AY376" s="14"/>
      <c r="AZ376" s="24"/>
      <c r="BA376" s="25"/>
      <c r="BB376" s="57"/>
      <c r="BC376" s="24"/>
      <c r="BD376" s="25"/>
      <c r="BE376" s="97"/>
      <c r="BF376" s="24"/>
      <c r="BG376" s="25"/>
      <c r="BH376" s="57"/>
      <c r="BI376" s="13" t="s">
        <v>447</v>
      </c>
      <c r="BJ376" s="109" t="s">
        <v>447</v>
      </c>
      <c r="BK376" s="1"/>
      <c r="BL376" s="1"/>
      <c r="BM376" s="1"/>
      <c r="BN376" s="1"/>
      <c r="BO376" s="1"/>
      <c r="CA376" s="29"/>
      <c r="CB376" s="44" t="str">
        <f t="shared" si="59"/>
        <v/>
      </c>
      <c r="CC376" s="45" t="str">
        <f t="shared" si="60"/>
        <v/>
      </c>
      <c r="CD376" s="45" t="str">
        <f t="shared" si="61"/>
        <v/>
      </c>
      <c r="CE376" s="44" t="str">
        <f t="shared" si="62"/>
        <v/>
      </c>
      <c r="CF376" s="45" t="str">
        <f t="shared" si="63"/>
        <v/>
      </c>
      <c r="CG376" s="44" t="e">
        <f>IF(AND(#REF!="",#REF!="",#REF!="",#REF!=""),"",SUM(#REF!,#REF!,#REF!,#REF!,#REF!))</f>
        <v>#REF!</v>
      </c>
      <c r="CH376" s="45" t="str">
        <f t="shared" si="64"/>
        <v/>
      </c>
      <c r="CI376" s="44" t="str">
        <f t="shared" si="65"/>
        <v/>
      </c>
      <c r="CJ376" s="45" t="str">
        <f t="shared" si="66"/>
        <v/>
      </c>
      <c r="CK376" s="44" t="str">
        <f t="shared" si="67"/>
        <v/>
      </c>
      <c r="CL376" s="45" t="str">
        <f t="shared" si="68"/>
        <v/>
      </c>
      <c r="CM376" s="44" t="e">
        <f>IF(AND(#REF!="",#REF!="",#REF!="",#REF!=""),"",SUM(#REF!,#REF!,#REF!,#REF!,#REF!))</f>
        <v>#REF!</v>
      </c>
      <c r="CN376" s="45" t="str">
        <f t="shared" si="69"/>
        <v/>
      </c>
      <c r="CO376" s="38" t="e">
        <f>IF(AND(#REF!="",#REF!="",#REF!="",#REF!=""),"",SUM(#REF!,#REF!,#REF!,#REF!))</f>
        <v>#REF!</v>
      </c>
      <c r="CP376" s="38" t="str">
        <f t="shared" si="58"/>
        <v/>
      </c>
    </row>
    <row r="377" spans="1:94" ht="24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19"/>
      <c r="AC377" s="20"/>
      <c r="AD377" s="20"/>
      <c r="AE377" s="8"/>
      <c r="AF377" s="62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25"/>
      <c r="AU377" s="8"/>
      <c r="AV377" s="57"/>
      <c r="AW377" s="60"/>
      <c r="AX377" s="8"/>
      <c r="AY377" s="14"/>
      <c r="AZ377" s="24"/>
      <c r="BA377" s="25"/>
      <c r="BB377" s="57"/>
      <c r="BC377" s="24"/>
      <c r="BD377" s="25"/>
      <c r="BE377" s="97"/>
      <c r="BF377" s="24"/>
      <c r="BG377" s="25"/>
      <c r="BH377" s="57"/>
      <c r="BI377" s="13" t="s">
        <v>447</v>
      </c>
      <c r="BJ377" s="109" t="s">
        <v>447</v>
      </c>
      <c r="BK377" s="1"/>
      <c r="BL377" s="1"/>
      <c r="BM377" s="1"/>
      <c r="BN377" s="1"/>
      <c r="BO377" s="1"/>
      <c r="CA377" s="29"/>
      <c r="CB377" s="44" t="str">
        <f t="shared" si="59"/>
        <v/>
      </c>
      <c r="CC377" s="45" t="str">
        <f t="shared" si="60"/>
        <v/>
      </c>
      <c r="CD377" s="45" t="str">
        <f t="shared" si="61"/>
        <v/>
      </c>
      <c r="CE377" s="44" t="str">
        <f t="shared" si="62"/>
        <v/>
      </c>
      <c r="CF377" s="45" t="str">
        <f t="shared" si="63"/>
        <v/>
      </c>
      <c r="CG377" s="44" t="e">
        <f>IF(AND(#REF!="",#REF!="",#REF!="",#REF!=""),"",SUM(#REF!,#REF!,#REF!,#REF!,#REF!))</f>
        <v>#REF!</v>
      </c>
      <c r="CH377" s="45" t="str">
        <f t="shared" si="64"/>
        <v/>
      </c>
      <c r="CI377" s="44" t="str">
        <f t="shared" si="65"/>
        <v/>
      </c>
      <c r="CJ377" s="45" t="str">
        <f t="shared" si="66"/>
        <v/>
      </c>
      <c r="CK377" s="44" t="str">
        <f t="shared" si="67"/>
        <v/>
      </c>
      <c r="CL377" s="45" t="str">
        <f t="shared" si="68"/>
        <v/>
      </c>
      <c r="CM377" s="44" t="e">
        <f>IF(AND(#REF!="",#REF!="",#REF!="",#REF!=""),"",SUM(#REF!,#REF!,#REF!,#REF!,#REF!))</f>
        <v>#REF!</v>
      </c>
      <c r="CN377" s="45" t="str">
        <f t="shared" si="69"/>
        <v/>
      </c>
      <c r="CO377" s="38" t="e">
        <f>IF(AND(#REF!="",#REF!="",#REF!="",#REF!=""),"",SUM(#REF!,#REF!,#REF!,#REF!))</f>
        <v>#REF!</v>
      </c>
      <c r="CP377" s="38" t="str">
        <f t="shared" si="58"/>
        <v/>
      </c>
    </row>
    <row r="378" spans="1:94" ht="24" customHeight="1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19"/>
      <c r="AC378" s="20"/>
      <c r="AD378" s="20"/>
      <c r="AE378" s="8"/>
      <c r="AF378" s="62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25"/>
      <c r="AU378" s="8"/>
      <c r="AV378" s="57"/>
      <c r="AW378" s="60"/>
      <c r="AX378" s="8"/>
      <c r="AY378" s="14"/>
      <c r="AZ378" s="24"/>
      <c r="BA378" s="25"/>
      <c r="BB378" s="57"/>
      <c r="BC378" s="24"/>
      <c r="BD378" s="25"/>
      <c r="BE378" s="97"/>
      <c r="BF378" s="24"/>
      <c r="BG378" s="25"/>
      <c r="BH378" s="57"/>
      <c r="BI378" s="13" t="s">
        <v>447</v>
      </c>
      <c r="BJ378" s="109" t="s">
        <v>447</v>
      </c>
      <c r="BK378" s="1"/>
      <c r="BL378" s="1"/>
      <c r="BM378" s="1"/>
      <c r="BN378" s="1"/>
      <c r="BO378" s="1"/>
      <c r="CA378" s="29"/>
      <c r="CB378" s="44" t="str">
        <f t="shared" si="59"/>
        <v/>
      </c>
      <c r="CC378" s="45" t="str">
        <f t="shared" si="60"/>
        <v/>
      </c>
      <c r="CD378" s="45" t="str">
        <f t="shared" si="61"/>
        <v/>
      </c>
      <c r="CE378" s="44" t="str">
        <f t="shared" si="62"/>
        <v/>
      </c>
      <c r="CF378" s="45" t="str">
        <f t="shared" si="63"/>
        <v/>
      </c>
      <c r="CG378" s="44" t="e">
        <f>IF(AND(#REF!="",#REF!="",#REF!="",#REF!=""),"",SUM(#REF!,#REF!,#REF!,#REF!,#REF!))</f>
        <v>#REF!</v>
      </c>
      <c r="CH378" s="45" t="str">
        <f t="shared" si="64"/>
        <v/>
      </c>
      <c r="CI378" s="44" t="str">
        <f t="shared" si="65"/>
        <v/>
      </c>
      <c r="CJ378" s="45" t="str">
        <f t="shared" si="66"/>
        <v/>
      </c>
      <c r="CK378" s="44" t="str">
        <f t="shared" si="67"/>
        <v/>
      </c>
      <c r="CL378" s="45" t="str">
        <f t="shared" si="68"/>
        <v/>
      </c>
      <c r="CM378" s="44" t="e">
        <f>IF(AND(#REF!="",#REF!="",#REF!="",#REF!=""),"",SUM(#REF!,#REF!,#REF!,#REF!,#REF!))</f>
        <v>#REF!</v>
      </c>
      <c r="CN378" s="45" t="str">
        <f t="shared" si="69"/>
        <v/>
      </c>
      <c r="CO378" s="38" t="e">
        <f>IF(AND(#REF!="",#REF!="",#REF!="",#REF!=""),"",SUM(#REF!,#REF!,#REF!,#REF!))</f>
        <v>#REF!</v>
      </c>
      <c r="CP378" s="38" t="str">
        <f t="shared" si="58"/>
        <v/>
      </c>
    </row>
    <row r="379" spans="1:94" ht="24" customHeight="1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19"/>
      <c r="AC379" s="20"/>
      <c r="AD379" s="20"/>
      <c r="AE379" s="8"/>
      <c r="AF379" s="62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25"/>
      <c r="AU379" s="8"/>
      <c r="AV379" s="57"/>
      <c r="AW379" s="60"/>
      <c r="AX379" s="8"/>
      <c r="AY379" s="14"/>
      <c r="AZ379" s="24"/>
      <c r="BA379" s="25"/>
      <c r="BB379" s="57"/>
      <c r="BC379" s="24"/>
      <c r="BD379" s="25"/>
      <c r="BE379" s="97"/>
      <c r="BF379" s="24"/>
      <c r="BG379" s="25"/>
      <c r="BH379" s="57"/>
      <c r="BI379" s="13" t="s">
        <v>447</v>
      </c>
      <c r="BJ379" s="109" t="s">
        <v>447</v>
      </c>
      <c r="BK379" s="1"/>
      <c r="BL379" s="1"/>
      <c r="BM379" s="1"/>
      <c r="BN379" s="1"/>
      <c r="BO379" s="1"/>
      <c r="CA379" s="29"/>
      <c r="CB379" s="44" t="str">
        <f t="shared" si="59"/>
        <v/>
      </c>
      <c r="CC379" s="45" t="str">
        <f t="shared" si="60"/>
        <v/>
      </c>
      <c r="CD379" s="45" t="str">
        <f t="shared" si="61"/>
        <v/>
      </c>
      <c r="CE379" s="44" t="str">
        <f t="shared" si="62"/>
        <v/>
      </c>
      <c r="CF379" s="45" t="str">
        <f t="shared" si="63"/>
        <v/>
      </c>
      <c r="CG379" s="44" t="e">
        <f>IF(AND(#REF!="",#REF!="",#REF!="",#REF!=""),"",SUM(#REF!,#REF!,#REF!,#REF!,#REF!))</f>
        <v>#REF!</v>
      </c>
      <c r="CH379" s="45" t="str">
        <f t="shared" si="64"/>
        <v/>
      </c>
      <c r="CI379" s="44" t="str">
        <f t="shared" si="65"/>
        <v/>
      </c>
      <c r="CJ379" s="45" t="str">
        <f t="shared" si="66"/>
        <v/>
      </c>
      <c r="CK379" s="44" t="str">
        <f t="shared" si="67"/>
        <v/>
      </c>
      <c r="CL379" s="45" t="str">
        <f t="shared" si="68"/>
        <v/>
      </c>
      <c r="CM379" s="44" t="e">
        <f>IF(AND(#REF!="",#REF!="",#REF!="",#REF!=""),"",SUM(#REF!,#REF!,#REF!,#REF!,#REF!))</f>
        <v>#REF!</v>
      </c>
      <c r="CN379" s="45" t="str">
        <f t="shared" si="69"/>
        <v/>
      </c>
      <c r="CO379" s="38" t="e">
        <f>IF(AND(#REF!="",#REF!="",#REF!="",#REF!=""),"",SUM(#REF!,#REF!,#REF!,#REF!))</f>
        <v>#REF!</v>
      </c>
      <c r="CP379" s="38" t="str">
        <f t="shared" si="58"/>
        <v/>
      </c>
    </row>
    <row r="380" spans="1:94" ht="24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19"/>
      <c r="AC380" s="20"/>
      <c r="AD380" s="20"/>
      <c r="AE380" s="8"/>
      <c r="AF380" s="62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25"/>
      <c r="AU380" s="8"/>
      <c r="AV380" s="57"/>
      <c r="AW380" s="60"/>
      <c r="AX380" s="8"/>
      <c r="AY380" s="14"/>
      <c r="AZ380" s="24"/>
      <c r="BA380" s="25"/>
      <c r="BB380" s="57"/>
      <c r="BC380" s="24"/>
      <c r="BD380" s="25"/>
      <c r="BE380" s="97"/>
      <c r="BF380" s="24"/>
      <c r="BG380" s="25"/>
      <c r="BH380" s="57"/>
      <c r="BI380" s="13" t="s">
        <v>447</v>
      </c>
      <c r="BJ380" s="109" t="s">
        <v>447</v>
      </c>
      <c r="BK380" s="1"/>
      <c r="BL380" s="1"/>
      <c r="BM380" s="1"/>
      <c r="BN380" s="1"/>
      <c r="BO380" s="1"/>
      <c r="CA380" s="29"/>
      <c r="CB380" s="44" t="str">
        <f t="shared" si="59"/>
        <v/>
      </c>
      <c r="CC380" s="45" t="str">
        <f t="shared" si="60"/>
        <v/>
      </c>
      <c r="CD380" s="45" t="str">
        <f t="shared" si="61"/>
        <v/>
      </c>
      <c r="CE380" s="44" t="str">
        <f t="shared" si="62"/>
        <v/>
      </c>
      <c r="CF380" s="45" t="str">
        <f t="shared" si="63"/>
        <v/>
      </c>
      <c r="CG380" s="44" t="e">
        <f>IF(AND(#REF!="",#REF!="",#REF!="",#REF!=""),"",SUM(#REF!,#REF!,#REF!,#REF!,#REF!))</f>
        <v>#REF!</v>
      </c>
      <c r="CH380" s="45" t="str">
        <f t="shared" si="64"/>
        <v/>
      </c>
      <c r="CI380" s="44" t="str">
        <f t="shared" si="65"/>
        <v/>
      </c>
      <c r="CJ380" s="45" t="str">
        <f t="shared" si="66"/>
        <v/>
      </c>
      <c r="CK380" s="44" t="str">
        <f t="shared" si="67"/>
        <v/>
      </c>
      <c r="CL380" s="45" t="str">
        <f t="shared" si="68"/>
        <v/>
      </c>
      <c r="CM380" s="44" t="e">
        <f>IF(AND(#REF!="",#REF!="",#REF!="",#REF!=""),"",SUM(#REF!,#REF!,#REF!,#REF!,#REF!))</f>
        <v>#REF!</v>
      </c>
      <c r="CN380" s="45" t="str">
        <f t="shared" si="69"/>
        <v/>
      </c>
      <c r="CO380" s="38" t="e">
        <f>IF(AND(#REF!="",#REF!="",#REF!="",#REF!=""),"",SUM(#REF!,#REF!,#REF!,#REF!))</f>
        <v>#REF!</v>
      </c>
      <c r="CP380" s="38" t="str">
        <f t="shared" si="58"/>
        <v/>
      </c>
    </row>
    <row r="381" spans="1:94" ht="24" customHeight="1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19"/>
      <c r="AC381" s="20"/>
      <c r="AD381" s="20"/>
      <c r="AE381" s="8"/>
      <c r="AF381" s="62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25"/>
      <c r="AU381" s="8"/>
      <c r="AV381" s="57"/>
      <c r="AW381" s="60"/>
      <c r="AX381" s="8"/>
      <c r="AY381" s="14"/>
      <c r="AZ381" s="24"/>
      <c r="BA381" s="25"/>
      <c r="BB381" s="57"/>
      <c r="BC381" s="24"/>
      <c r="BD381" s="25"/>
      <c r="BE381" s="97"/>
      <c r="BF381" s="24"/>
      <c r="BG381" s="25"/>
      <c r="BH381" s="57"/>
      <c r="BI381" s="13" t="s">
        <v>447</v>
      </c>
      <c r="BJ381" s="109" t="s">
        <v>447</v>
      </c>
      <c r="BK381" s="1"/>
      <c r="BL381" s="1"/>
      <c r="BM381" s="1"/>
      <c r="BN381" s="1"/>
      <c r="BO381" s="1"/>
      <c r="CA381" s="29"/>
      <c r="CB381" s="44" t="str">
        <f t="shared" si="59"/>
        <v/>
      </c>
      <c r="CC381" s="45" t="str">
        <f t="shared" si="60"/>
        <v/>
      </c>
      <c r="CD381" s="45" t="str">
        <f t="shared" si="61"/>
        <v/>
      </c>
      <c r="CE381" s="44" t="str">
        <f t="shared" si="62"/>
        <v/>
      </c>
      <c r="CF381" s="45" t="str">
        <f t="shared" si="63"/>
        <v/>
      </c>
      <c r="CG381" s="44" t="e">
        <f>IF(AND(#REF!="",#REF!="",#REF!="",#REF!=""),"",SUM(#REF!,#REF!,#REF!,#REF!,#REF!))</f>
        <v>#REF!</v>
      </c>
      <c r="CH381" s="45" t="str">
        <f t="shared" si="64"/>
        <v/>
      </c>
      <c r="CI381" s="44" t="str">
        <f t="shared" si="65"/>
        <v/>
      </c>
      <c r="CJ381" s="45" t="str">
        <f t="shared" si="66"/>
        <v/>
      </c>
      <c r="CK381" s="44" t="str">
        <f t="shared" si="67"/>
        <v/>
      </c>
      <c r="CL381" s="45" t="str">
        <f t="shared" si="68"/>
        <v/>
      </c>
      <c r="CM381" s="44" t="e">
        <f>IF(AND(#REF!="",#REF!="",#REF!="",#REF!=""),"",SUM(#REF!,#REF!,#REF!,#REF!,#REF!))</f>
        <v>#REF!</v>
      </c>
      <c r="CN381" s="45" t="str">
        <f t="shared" si="69"/>
        <v/>
      </c>
      <c r="CO381" s="38" t="e">
        <f>IF(AND(#REF!="",#REF!="",#REF!="",#REF!=""),"",SUM(#REF!,#REF!,#REF!,#REF!))</f>
        <v>#REF!</v>
      </c>
      <c r="CP381" s="38" t="str">
        <f t="shared" si="58"/>
        <v/>
      </c>
    </row>
    <row r="382" spans="1:94" ht="24" customHeight="1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19"/>
      <c r="AC382" s="20"/>
      <c r="AD382" s="20"/>
      <c r="AE382" s="8"/>
      <c r="AF382" s="62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25"/>
      <c r="AU382" s="8"/>
      <c r="AV382" s="57"/>
      <c r="AW382" s="60"/>
      <c r="AX382" s="8"/>
      <c r="AY382" s="14"/>
      <c r="AZ382" s="24"/>
      <c r="BA382" s="25"/>
      <c r="BB382" s="57"/>
      <c r="BC382" s="24"/>
      <c r="BD382" s="25"/>
      <c r="BE382" s="97"/>
      <c r="BF382" s="24"/>
      <c r="BG382" s="25"/>
      <c r="BH382" s="57"/>
      <c r="BI382" s="13" t="s">
        <v>447</v>
      </c>
      <c r="BJ382" s="109" t="s">
        <v>447</v>
      </c>
      <c r="BK382" s="1"/>
      <c r="BL382" s="1"/>
      <c r="BM382" s="1"/>
      <c r="BN382" s="1"/>
      <c r="BO382" s="1"/>
      <c r="CA382" s="29"/>
      <c r="CB382" s="44" t="str">
        <f t="shared" si="59"/>
        <v/>
      </c>
      <c r="CC382" s="45" t="str">
        <f t="shared" si="60"/>
        <v/>
      </c>
      <c r="CD382" s="45" t="str">
        <f t="shared" si="61"/>
        <v/>
      </c>
      <c r="CE382" s="44" t="str">
        <f t="shared" si="62"/>
        <v/>
      </c>
      <c r="CF382" s="45" t="str">
        <f t="shared" si="63"/>
        <v/>
      </c>
      <c r="CG382" s="44" t="e">
        <f>IF(AND(#REF!="",#REF!="",#REF!="",#REF!=""),"",SUM(#REF!,#REF!,#REF!,#REF!,#REF!))</f>
        <v>#REF!</v>
      </c>
      <c r="CH382" s="45" t="str">
        <f t="shared" si="64"/>
        <v/>
      </c>
      <c r="CI382" s="44" t="str">
        <f t="shared" si="65"/>
        <v/>
      </c>
      <c r="CJ382" s="45" t="str">
        <f t="shared" si="66"/>
        <v/>
      </c>
      <c r="CK382" s="44" t="str">
        <f t="shared" si="67"/>
        <v/>
      </c>
      <c r="CL382" s="45" t="str">
        <f t="shared" si="68"/>
        <v/>
      </c>
      <c r="CM382" s="44" t="e">
        <f>IF(AND(#REF!="",#REF!="",#REF!="",#REF!=""),"",SUM(#REF!,#REF!,#REF!,#REF!,#REF!))</f>
        <v>#REF!</v>
      </c>
      <c r="CN382" s="45" t="str">
        <f t="shared" si="69"/>
        <v/>
      </c>
      <c r="CO382" s="38" t="e">
        <f>IF(AND(#REF!="",#REF!="",#REF!="",#REF!=""),"",SUM(#REF!,#REF!,#REF!,#REF!))</f>
        <v>#REF!</v>
      </c>
      <c r="CP382" s="38" t="str">
        <f t="shared" si="58"/>
        <v/>
      </c>
    </row>
    <row r="383" spans="1:94" ht="24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19"/>
      <c r="AC383" s="20"/>
      <c r="AD383" s="20"/>
      <c r="AE383" s="8"/>
      <c r="AF383" s="62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25"/>
      <c r="AU383" s="8"/>
      <c r="AV383" s="57"/>
      <c r="AW383" s="60"/>
      <c r="AX383" s="8"/>
      <c r="AY383" s="14"/>
      <c r="AZ383" s="24"/>
      <c r="BA383" s="25"/>
      <c r="BB383" s="57"/>
      <c r="BC383" s="24"/>
      <c r="BD383" s="25"/>
      <c r="BE383" s="97"/>
      <c r="BF383" s="24"/>
      <c r="BG383" s="25"/>
      <c r="BH383" s="57"/>
      <c r="BI383" s="13" t="s">
        <v>447</v>
      </c>
      <c r="BJ383" s="109" t="s">
        <v>447</v>
      </c>
      <c r="BK383" s="1"/>
      <c r="BL383" s="1"/>
      <c r="BM383" s="1"/>
      <c r="BN383" s="1"/>
      <c r="BO383" s="1"/>
      <c r="CA383" s="29"/>
      <c r="CB383" s="44" t="str">
        <f t="shared" si="59"/>
        <v/>
      </c>
      <c r="CC383" s="45" t="str">
        <f t="shared" si="60"/>
        <v/>
      </c>
      <c r="CD383" s="45" t="str">
        <f t="shared" si="61"/>
        <v/>
      </c>
      <c r="CE383" s="44" t="str">
        <f t="shared" si="62"/>
        <v/>
      </c>
      <c r="CF383" s="45" t="str">
        <f t="shared" si="63"/>
        <v/>
      </c>
      <c r="CG383" s="44" t="e">
        <f>IF(AND(#REF!="",#REF!="",#REF!="",#REF!=""),"",SUM(#REF!,#REF!,#REF!,#REF!,#REF!))</f>
        <v>#REF!</v>
      </c>
      <c r="CH383" s="45" t="str">
        <f t="shared" si="64"/>
        <v/>
      </c>
      <c r="CI383" s="44" t="str">
        <f t="shared" si="65"/>
        <v/>
      </c>
      <c r="CJ383" s="45" t="str">
        <f t="shared" si="66"/>
        <v/>
      </c>
      <c r="CK383" s="44" t="str">
        <f t="shared" si="67"/>
        <v/>
      </c>
      <c r="CL383" s="45" t="str">
        <f t="shared" si="68"/>
        <v/>
      </c>
      <c r="CM383" s="44" t="e">
        <f>IF(AND(#REF!="",#REF!="",#REF!="",#REF!=""),"",SUM(#REF!,#REF!,#REF!,#REF!,#REF!))</f>
        <v>#REF!</v>
      </c>
      <c r="CN383" s="45" t="str">
        <f t="shared" si="69"/>
        <v/>
      </c>
      <c r="CO383" s="38" t="e">
        <f>IF(AND(#REF!="",#REF!="",#REF!="",#REF!=""),"",SUM(#REF!,#REF!,#REF!,#REF!))</f>
        <v>#REF!</v>
      </c>
      <c r="CP383" s="38" t="str">
        <f t="shared" ref="CP383:CP407" si="70">IFERROR(IF(CO383="","",IF($CO$5=100,ROUNDUP(CO383*20%,0),IF($CO$5=86,ROUNDUP((CO383/$CO$5)*$CP$5,0),IF($CO$5=66,ROUNDUP((CO383/$CO$5)*$CP$5,0),"")))),"")</f>
        <v/>
      </c>
    </row>
    <row r="384" spans="1:94" ht="24" customHeight="1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19"/>
      <c r="AC384" s="20"/>
      <c r="AD384" s="20"/>
      <c r="AE384" s="8"/>
      <c r="AF384" s="62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25"/>
      <c r="AU384" s="8"/>
      <c r="AV384" s="57"/>
      <c r="AW384" s="60"/>
      <c r="AX384" s="8"/>
      <c r="AY384" s="14"/>
      <c r="AZ384" s="24"/>
      <c r="BA384" s="25"/>
      <c r="BB384" s="57"/>
      <c r="BC384" s="24"/>
      <c r="BD384" s="25"/>
      <c r="BE384" s="97"/>
      <c r="BF384" s="24"/>
      <c r="BG384" s="25"/>
      <c r="BH384" s="57"/>
      <c r="BI384" s="13" t="s">
        <v>447</v>
      </c>
      <c r="BJ384" s="109" t="s">
        <v>447</v>
      </c>
      <c r="BK384" s="1"/>
      <c r="BL384" s="1"/>
      <c r="BM384" s="1"/>
      <c r="BN384" s="1"/>
      <c r="BO384" s="1"/>
      <c r="CA384" s="29"/>
      <c r="CB384" s="44" t="str">
        <f t="shared" si="59"/>
        <v/>
      </c>
      <c r="CC384" s="45" t="str">
        <f t="shared" si="60"/>
        <v/>
      </c>
      <c r="CD384" s="45" t="str">
        <f t="shared" si="61"/>
        <v/>
      </c>
      <c r="CE384" s="44" t="str">
        <f t="shared" si="62"/>
        <v/>
      </c>
      <c r="CF384" s="45" t="str">
        <f t="shared" si="63"/>
        <v/>
      </c>
      <c r="CG384" s="44" t="e">
        <f>IF(AND(#REF!="",#REF!="",#REF!="",#REF!=""),"",SUM(#REF!,#REF!,#REF!,#REF!,#REF!))</f>
        <v>#REF!</v>
      </c>
      <c r="CH384" s="45" t="str">
        <f t="shared" si="64"/>
        <v/>
      </c>
      <c r="CI384" s="44" t="str">
        <f t="shared" si="65"/>
        <v/>
      </c>
      <c r="CJ384" s="45" t="str">
        <f t="shared" si="66"/>
        <v/>
      </c>
      <c r="CK384" s="44" t="str">
        <f t="shared" si="67"/>
        <v/>
      </c>
      <c r="CL384" s="45" t="str">
        <f t="shared" si="68"/>
        <v/>
      </c>
      <c r="CM384" s="44" t="e">
        <f>IF(AND(#REF!="",#REF!="",#REF!="",#REF!=""),"",SUM(#REF!,#REF!,#REF!,#REF!,#REF!))</f>
        <v>#REF!</v>
      </c>
      <c r="CN384" s="45" t="str">
        <f t="shared" si="69"/>
        <v/>
      </c>
      <c r="CO384" s="38" t="e">
        <f>IF(AND(#REF!="",#REF!="",#REF!="",#REF!=""),"",SUM(#REF!,#REF!,#REF!,#REF!))</f>
        <v>#REF!</v>
      </c>
      <c r="CP384" s="38" t="str">
        <f t="shared" si="70"/>
        <v/>
      </c>
    </row>
    <row r="385" spans="1:94" ht="24" customHeight="1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19"/>
      <c r="AC385" s="20"/>
      <c r="AD385" s="20"/>
      <c r="AE385" s="8"/>
      <c r="AF385" s="62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25"/>
      <c r="AU385" s="8"/>
      <c r="AV385" s="57"/>
      <c r="AW385" s="60"/>
      <c r="AX385" s="8"/>
      <c r="AY385" s="14"/>
      <c r="AZ385" s="24"/>
      <c r="BA385" s="25"/>
      <c r="BB385" s="57"/>
      <c r="BC385" s="24"/>
      <c r="BD385" s="25"/>
      <c r="BE385" s="97"/>
      <c r="BF385" s="24"/>
      <c r="BG385" s="25"/>
      <c r="BH385" s="57"/>
      <c r="BI385" s="13" t="s">
        <v>447</v>
      </c>
      <c r="BJ385" s="109" t="s">
        <v>447</v>
      </c>
      <c r="BK385" s="1"/>
      <c r="BL385" s="1"/>
      <c r="BM385" s="1"/>
      <c r="BN385" s="1"/>
      <c r="BO385" s="1"/>
      <c r="CA385" s="29"/>
      <c r="CB385" s="44" t="str">
        <f t="shared" si="59"/>
        <v/>
      </c>
      <c r="CC385" s="45" t="str">
        <f t="shared" si="60"/>
        <v/>
      </c>
      <c r="CD385" s="45" t="str">
        <f t="shared" si="61"/>
        <v/>
      </c>
      <c r="CE385" s="44" t="str">
        <f t="shared" si="62"/>
        <v/>
      </c>
      <c r="CF385" s="45" t="str">
        <f t="shared" si="63"/>
        <v/>
      </c>
      <c r="CG385" s="44" t="e">
        <f>IF(AND(#REF!="",#REF!="",#REF!="",#REF!=""),"",SUM(#REF!,#REF!,#REF!,#REF!,#REF!))</f>
        <v>#REF!</v>
      </c>
      <c r="CH385" s="45" t="str">
        <f t="shared" si="64"/>
        <v/>
      </c>
      <c r="CI385" s="44" t="str">
        <f t="shared" si="65"/>
        <v/>
      </c>
      <c r="CJ385" s="45" t="str">
        <f t="shared" si="66"/>
        <v/>
      </c>
      <c r="CK385" s="44" t="str">
        <f t="shared" si="67"/>
        <v/>
      </c>
      <c r="CL385" s="45" t="str">
        <f t="shared" si="68"/>
        <v/>
      </c>
      <c r="CM385" s="44" t="e">
        <f>IF(AND(#REF!="",#REF!="",#REF!="",#REF!=""),"",SUM(#REF!,#REF!,#REF!,#REF!,#REF!))</f>
        <v>#REF!</v>
      </c>
      <c r="CN385" s="45" t="str">
        <f t="shared" si="69"/>
        <v/>
      </c>
      <c r="CO385" s="38" t="e">
        <f>IF(AND(#REF!="",#REF!="",#REF!="",#REF!=""),"",SUM(#REF!,#REF!,#REF!,#REF!))</f>
        <v>#REF!</v>
      </c>
      <c r="CP385" s="38" t="str">
        <f t="shared" si="70"/>
        <v/>
      </c>
    </row>
    <row r="386" spans="1:94" ht="24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19"/>
      <c r="AC386" s="20"/>
      <c r="AD386" s="20"/>
      <c r="AE386" s="8"/>
      <c r="AF386" s="62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25"/>
      <c r="AU386" s="8"/>
      <c r="AV386" s="57"/>
      <c r="AW386" s="60"/>
      <c r="AX386" s="8"/>
      <c r="AY386" s="14"/>
      <c r="AZ386" s="24"/>
      <c r="BA386" s="25"/>
      <c r="BB386" s="57"/>
      <c r="BC386" s="24"/>
      <c r="BD386" s="25"/>
      <c r="BE386" s="97"/>
      <c r="BF386" s="24"/>
      <c r="BG386" s="25"/>
      <c r="BH386" s="57"/>
      <c r="BI386" s="13" t="s">
        <v>447</v>
      </c>
      <c r="BJ386" s="109" t="s">
        <v>447</v>
      </c>
      <c r="BK386" s="1"/>
      <c r="BL386" s="1"/>
      <c r="BM386" s="1"/>
      <c r="BN386" s="1"/>
      <c r="BO386" s="1"/>
      <c r="CA386" s="29"/>
      <c r="CB386" s="44" t="str">
        <f t="shared" si="59"/>
        <v/>
      </c>
      <c r="CC386" s="45" t="str">
        <f t="shared" si="60"/>
        <v/>
      </c>
      <c r="CD386" s="45" t="str">
        <f t="shared" si="61"/>
        <v/>
      </c>
      <c r="CE386" s="44" t="str">
        <f t="shared" si="62"/>
        <v/>
      </c>
      <c r="CF386" s="45" t="str">
        <f t="shared" si="63"/>
        <v/>
      </c>
      <c r="CG386" s="44" t="e">
        <f>IF(AND(#REF!="",#REF!="",#REF!="",#REF!=""),"",SUM(#REF!,#REF!,#REF!,#REF!,#REF!))</f>
        <v>#REF!</v>
      </c>
      <c r="CH386" s="45" t="str">
        <f t="shared" si="64"/>
        <v/>
      </c>
      <c r="CI386" s="44" t="str">
        <f t="shared" si="65"/>
        <v/>
      </c>
      <c r="CJ386" s="45" t="str">
        <f t="shared" si="66"/>
        <v/>
      </c>
      <c r="CK386" s="44" t="str">
        <f t="shared" si="67"/>
        <v/>
      </c>
      <c r="CL386" s="45" t="str">
        <f t="shared" si="68"/>
        <v/>
      </c>
      <c r="CM386" s="44" t="e">
        <f>IF(AND(#REF!="",#REF!="",#REF!="",#REF!=""),"",SUM(#REF!,#REF!,#REF!,#REF!,#REF!))</f>
        <v>#REF!</v>
      </c>
      <c r="CN386" s="45" t="str">
        <f t="shared" si="69"/>
        <v/>
      </c>
      <c r="CO386" s="38" t="e">
        <f>IF(AND(#REF!="",#REF!="",#REF!="",#REF!=""),"",SUM(#REF!,#REF!,#REF!,#REF!))</f>
        <v>#REF!</v>
      </c>
      <c r="CP386" s="38" t="str">
        <f t="shared" si="70"/>
        <v/>
      </c>
    </row>
    <row r="387" spans="1:94" ht="24" customHeight="1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19"/>
      <c r="AC387" s="20"/>
      <c r="AD387" s="20"/>
      <c r="AE387" s="8"/>
      <c r="AF387" s="62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25"/>
      <c r="AU387" s="8"/>
      <c r="AV387" s="57"/>
      <c r="AW387" s="60"/>
      <c r="AX387" s="8"/>
      <c r="AY387" s="14"/>
      <c r="AZ387" s="24"/>
      <c r="BA387" s="25"/>
      <c r="BB387" s="57"/>
      <c r="BC387" s="24"/>
      <c r="BD387" s="25"/>
      <c r="BE387" s="97"/>
      <c r="BF387" s="24"/>
      <c r="BG387" s="25"/>
      <c r="BH387" s="57"/>
      <c r="BI387" s="13" t="s">
        <v>447</v>
      </c>
      <c r="BJ387" s="109" t="s">
        <v>447</v>
      </c>
      <c r="BK387" s="1"/>
      <c r="BL387" s="1"/>
      <c r="BM387" s="1"/>
      <c r="BN387" s="1"/>
      <c r="BO387" s="1"/>
      <c r="CA387" s="29"/>
      <c r="CB387" s="44" t="str">
        <f t="shared" si="59"/>
        <v/>
      </c>
      <c r="CC387" s="45" t="str">
        <f t="shared" si="60"/>
        <v/>
      </c>
      <c r="CD387" s="45" t="str">
        <f t="shared" si="61"/>
        <v/>
      </c>
      <c r="CE387" s="44" t="str">
        <f t="shared" si="62"/>
        <v/>
      </c>
      <c r="CF387" s="45" t="str">
        <f t="shared" si="63"/>
        <v/>
      </c>
      <c r="CG387" s="44" t="e">
        <f>IF(AND(#REF!="",#REF!="",#REF!="",#REF!=""),"",SUM(#REF!,#REF!,#REF!,#REF!,#REF!))</f>
        <v>#REF!</v>
      </c>
      <c r="CH387" s="45" t="str">
        <f t="shared" si="64"/>
        <v/>
      </c>
      <c r="CI387" s="44" t="str">
        <f t="shared" si="65"/>
        <v/>
      </c>
      <c r="CJ387" s="45" t="str">
        <f t="shared" si="66"/>
        <v/>
      </c>
      <c r="CK387" s="44" t="str">
        <f t="shared" si="67"/>
        <v/>
      </c>
      <c r="CL387" s="45" t="str">
        <f t="shared" si="68"/>
        <v/>
      </c>
      <c r="CM387" s="44" t="e">
        <f>IF(AND(#REF!="",#REF!="",#REF!="",#REF!=""),"",SUM(#REF!,#REF!,#REF!,#REF!,#REF!))</f>
        <v>#REF!</v>
      </c>
      <c r="CN387" s="45" t="str">
        <f t="shared" si="69"/>
        <v/>
      </c>
      <c r="CO387" s="38" t="e">
        <f>IF(AND(#REF!="",#REF!="",#REF!="",#REF!=""),"",SUM(#REF!,#REF!,#REF!,#REF!))</f>
        <v>#REF!</v>
      </c>
      <c r="CP387" s="38" t="str">
        <f t="shared" si="70"/>
        <v/>
      </c>
    </row>
    <row r="388" spans="1:94" ht="24" customHeight="1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19"/>
      <c r="AC388" s="20"/>
      <c r="AD388" s="20"/>
      <c r="AE388" s="8"/>
      <c r="AF388" s="62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25"/>
      <c r="AU388" s="8"/>
      <c r="AV388" s="57"/>
      <c r="AW388" s="60"/>
      <c r="AX388" s="8"/>
      <c r="AY388" s="14"/>
      <c r="AZ388" s="24"/>
      <c r="BA388" s="25"/>
      <c r="BB388" s="57"/>
      <c r="BC388" s="24"/>
      <c r="BD388" s="25"/>
      <c r="BE388" s="97"/>
      <c r="BF388" s="24"/>
      <c r="BG388" s="25"/>
      <c r="BH388" s="57"/>
      <c r="BI388" s="13" t="s">
        <v>447</v>
      </c>
      <c r="BJ388" s="109" t="s">
        <v>447</v>
      </c>
      <c r="BK388" s="1"/>
      <c r="BL388" s="1"/>
      <c r="BM388" s="1"/>
      <c r="BN388" s="1"/>
      <c r="BO388" s="1"/>
      <c r="CA388" s="29"/>
      <c r="CB388" s="44" t="str">
        <f t="shared" si="59"/>
        <v/>
      </c>
      <c r="CC388" s="45" t="str">
        <f t="shared" si="60"/>
        <v/>
      </c>
      <c r="CD388" s="45" t="str">
        <f t="shared" si="61"/>
        <v/>
      </c>
      <c r="CE388" s="44" t="str">
        <f t="shared" si="62"/>
        <v/>
      </c>
      <c r="CF388" s="45" t="str">
        <f t="shared" si="63"/>
        <v/>
      </c>
      <c r="CG388" s="44" t="e">
        <f>IF(AND(#REF!="",#REF!="",#REF!="",#REF!=""),"",SUM(#REF!,#REF!,#REF!,#REF!,#REF!))</f>
        <v>#REF!</v>
      </c>
      <c r="CH388" s="45" t="str">
        <f t="shared" si="64"/>
        <v/>
      </c>
      <c r="CI388" s="44" t="str">
        <f t="shared" si="65"/>
        <v/>
      </c>
      <c r="CJ388" s="45" t="str">
        <f t="shared" si="66"/>
        <v/>
      </c>
      <c r="CK388" s="44" t="str">
        <f t="shared" si="67"/>
        <v/>
      </c>
      <c r="CL388" s="45" t="str">
        <f t="shared" si="68"/>
        <v/>
      </c>
      <c r="CM388" s="44" t="e">
        <f>IF(AND(#REF!="",#REF!="",#REF!="",#REF!=""),"",SUM(#REF!,#REF!,#REF!,#REF!,#REF!))</f>
        <v>#REF!</v>
      </c>
      <c r="CN388" s="45" t="str">
        <f t="shared" si="69"/>
        <v/>
      </c>
      <c r="CO388" s="38" t="e">
        <f>IF(AND(#REF!="",#REF!="",#REF!="",#REF!=""),"",SUM(#REF!,#REF!,#REF!,#REF!))</f>
        <v>#REF!</v>
      </c>
      <c r="CP388" s="38" t="str">
        <f t="shared" si="70"/>
        <v/>
      </c>
    </row>
    <row r="389" spans="1:94" ht="24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19"/>
      <c r="AC389" s="20"/>
      <c r="AD389" s="20"/>
      <c r="AE389" s="8"/>
      <c r="AF389" s="62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25"/>
      <c r="AU389" s="8"/>
      <c r="AV389" s="57"/>
      <c r="AW389" s="60"/>
      <c r="AX389" s="8"/>
      <c r="AY389" s="14"/>
      <c r="AZ389" s="24"/>
      <c r="BA389" s="25"/>
      <c r="BB389" s="57"/>
      <c r="BC389" s="24"/>
      <c r="BD389" s="25"/>
      <c r="BE389" s="97"/>
      <c r="BF389" s="24"/>
      <c r="BG389" s="25"/>
      <c r="BH389" s="57"/>
      <c r="BI389" s="13" t="s">
        <v>447</v>
      </c>
      <c r="BJ389" s="109" t="s">
        <v>447</v>
      </c>
      <c r="BK389" s="1"/>
      <c r="BL389" s="1"/>
      <c r="BM389" s="1"/>
      <c r="BN389" s="1"/>
      <c r="BO389" s="1"/>
      <c r="CA389" s="29"/>
      <c r="CB389" s="44" t="str">
        <f t="shared" si="59"/>
        <v/>
      </c>
      <c r="CC389" s="45" t="str">
        <f t="shared" si="60"/>
        <v/>
      </c>
      <c r="CD389" s="45" t="str">
        <f t="shared" si="61"/>
        <v/>
      </c>
      <c r="CE389" s="44" t="str">
        <f t="shared" si="62"/>
        <v/>
      </c>
      <c r="CF389" s="45" t="str">
        <f t="shared" si="63"/>
        <v/>
      </c>
      <c r="CG389" s="44" t="e">
        <f>IF(AND(#REF!="",#REF!="",#REF!="",#REF!=""),"",SUM(#REF!,#REF!,#REF!,#REF!,#REF!))</f>
        <v>#REF!</v>
      </c>
      <c r="CH389" s="45" t="str">
        <f t="shared" si="64"/>
        <v/>
      </c>
      <c r="CI389" s="44" t="str">
        <f t="shared" si="65"/>
        <v/>
      </c>
      <c r="CJ389" s="45" t="str">
        <f t="shared" si="66"/>
        <v/>
      </c>
      <c r="CK389" s="44" t="str">
        <f t="shared" si="67"/>
        <v/>
      </c>
      <c r="CL389" s="45" t="str">
        <f t="shared" si="68"/>
        <v/>
      </c>
      <c r="CM389" s="44" t="e">
        <f>IF(AND(#REF!="",#REF!="",#REF!="",#REF!=""),"",SUM(#REF!,#REF!,#REF!,#REF!,#REF!))</f>
        <v>#REF!</v>
      </c>
      <c r="CN389" s="45" t="str">
        <f t="shared" si="69"/>
        <v/>
      </c>
      <c r="CO389" s="38" t="e">
        <f>IF(AND(#REF!="",#REF!="",#REF!="",#REF!=""),"",SUM(#REF!,#REF!,#REF!,#REF!))</f>
        <v>#REF!</v>
      </c>
      <c r="CP389" s="38" t="str">
        <f t="shared" si="70"/>
        <v/>
      </c>
    </row>
    <row r="390" spans="1:94" ht="24" customHeight="1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19"/>
      <c r="AC390" s="20"/>
      <c r="AD390" s="20"/>
      <c r="AE390" s="8"/>
      <c r="AF390" s="62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25"/>
      <c r="AU390" s="8"/>
      <c r="AV390" s="57"/>
      <c r="AW390" s="60"/>
      <c r="AX390" s="8"/>
      <c r="AY390" s="14"/>
      <c r="AZ390" s="24"/>
      <c r="BA390" s="25"/>
      <c r="BB390" s="57"/>
      <c r="BC390" s="24"/>
      <c r="BD390" s="25"/>
      <c r="BE390" s="97"/>
      <c r="BF390" s="24"/>
      <c r="BG390" s="25"/>
      <c r="BH390" s="57"/>
      <c r="BI390" s="13" t="s">
        <v>447</v>
      </c>
      <c r="BJ390" s="109" t="s">
        <v>447</v>
      </c>
      <c r="BK390" s="1"/>
      <c r="BL390" s="1"/>
      <c r="BM390" s="1"/>
      <c r="BN390" s="1"/>
      <c r="BO390" s="1"/>
      <c r="CA390" s="29"/>
      <c r="CB390" s="44" t="str">
        <f t="shared" si="59"/>
        <v/>
      </c>
      <c r="CC390" s="45" t="str">
        <f t="shared" si="60"/>
        <v/>
      </c>
      <c r="CD390" s="45" t="str">
        <f t="shared" si="61"/>
        <v/>
      </c>
      <c r="CE390" s="44" t="str">
        <f t="shared" si="62"/>
        <v/>
      </c>
      <c r="CF390" s="45" t="str">
        <f t="shared" si="63"/>
        <v/>
      </c>
      <c r="CG390" s="44" t="e">
        <f>IF(AND(#REF!="",#REF!="",#REF!="",#REF!=""),"",SUM(#REF!,#REF!,#REF!,#REF!,#REF!))</f>
        <v>#REF!</v>
      </c>
      <c r="CH390" s="45" t="str">
        <f t="shared" si="64"/>
        <v/>
      </c>
      <c r="CI390" s="44" t="str">
        <f t="shared" si="65"/>
        <v/>
      </c>
      <c r="CJ390" s="45" t="str">
        <f t="shared" si="66"/>
        <v/>
      </c>
      <c r="CK390" s="44" t="str">
        <f t="shared" si="67"/>
        <v/>
      </c>
      <c r="CL390" s="45" t="str">
        <f t="shared" si="68"/>
        <v/>
      </c>
      <c r="CM390" s="44" t="e">
        <f>IF(AND(#REF!="",#REF!="",#REF!="",#REF!=""),"",SUM(#REF!,#REF!,#REF!,#REF!,#REF!))</f>
        <v>#REF!</v>
      </c>
      <c r="CN390" s="45" t="str">
        <f t="shared" si="69"/>
        <v/>
      </c>
      <c r="CO390" s="38" t="e">
        <f>IF(AND(#REF!="",#REF!="",#REF!="",#REF!=""),"",SUM(#REF!,#REF!,#REF!,#REF!))</f>
        <v>#REF!</v>
      </c>
      <c r="CP390" s="38" t="str">
        <f t="shared" si="70"/>
        <v/>
      </c>
    </row>
    <row r="391" spans="1:94" ht="24" customHeight="1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19"/>
      <c r="AC391" s="20"/>
      <c r="AD391" s="20"/>
      <c r="AE391" s="8"/>
      <c r="AF391" s="62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25"/>
      <c r="AU391" s="8"/>
      <c r="AV391" s="57"/>
      <c r="AW391" s="60"/>
      <c r="AX391" s="8"/>
      <c r="AY391" s="14"/>
      <c r="AZ391" s="24"/>
      <c r="BA391" s="25"/>
      <c r="BB391" s="57"/>
      <c r="BC391" s="24"/>
      <c r="BD391" s="25"/>
      <c r="BE391" s="97"/>
      <c r="BF391" s="24"/>
      <c r="BG391" s="25"/>
      <c r="BH391" s="57"/>
      <c r="BI391" s="13" t="s">
        <v>447</v>
      </c>
      <c r="BJ391" s="109" t="s">
        <v>447</v>
      </c>
      <c r="BK391" s="1"/>
      <c r="BL391" s="1"/>
      <c r="BM391" s="1"/>
      <c r="BN391" s="1"/>
      <c r="BO391" s="1"/>
      <c r="CA391" s="29"/>
      <c r="CB391" s="44" t="str">
        <f t="shared" si="59"/>
        <v/>
      </c>
      <c r="CC391" s="45" t="str">
        <f t="shared" si="60"/>
        <v/>
      </c>
      <c r="CD391" s="45" t="str">
        <f t="shared" si="61"/>
        <v/>
      </c>
      <c r="CE391" s="44" t="str">
        <f t="shared" si="62"/>
        <v/>
      </c>
      <c r="CF391" s="45" t="str">
        <f t="shared" si="63"/>
        <v/>
      </c>
      <c r="CG391" s="44" t="e">
        <f>IF(AND(#REF!="",#REF!="",#REF!="",#REF!=""),"",SUM(#REF!,#REF!,#REF!,#REF!,#REF!))</f>
        <v>#REF!</v>
      </c>
      <c r="CH391" s="45" t="str">
        <f t="shared" si="64"/>
        <v/>
      </c>
      <c r="CI391" s="44" t="str">
        <f t="shared" si="65"/>
        <v/>
      </c>
      <c r="CJ391" s="45" t="str">
        <f t="shared" si="66"/>
        <v/>
      </c>
      <c r="CK391" s="44" t="str">
        <f t="shared" si="67"/>
        <v/>
      </c>
      <c r="CL391" s="45" t="str">
        <f t="shared" si="68"/>
        <v/>
      </c>
      <c r="CM391" s="44" t="e">
        <f>IF(AND(#REF!="",#REF!="",#REF!="",#REF!=""),"",SUM(#REF!,#REF!,#REF!,#REF!,#REF!))</f>
        <v>#REF!</v>
      </c>
      <c r="CN391" s="45" t="str">
        <f t="shared" si="69"/>
        <v/>
      </c>
      <c r="CO391" s="38" t="e">
        <f>IF(AND(#REF!="",#REF!="",#REF!="",#REF!=""),"",SUM(#REF!,#REF!,#REF!,#REF!))</f>
        <v>#REF!</v>
      </c>
      <c r="CP391" s="38" t="str">
        <f t="shared" si="70"/>
        <v/>
      </c>
    </row>
    <row r="392" spans="1:94" ht="24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19"/>
      <c r="AC392" s="20"/>
      <c r="AD392" s="20"/>
      <c r="AE392" s="8"/>
      <c r="AF392" s="62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25"/>
      <c r="AU392" s="8"/>
      <c r="AV392" s="57"/>
      <c r="AW392" s="60"/>
      <c r="AX392" s="8"/>
      <c r="AY392" s="14"/>
      <c r="AZ392" s="24"/>
      <c r="BA392" s="25"/>
      <c r="BB392" s="57"/>
      <c r="BC392" s="24"/>
      <c r="BD392" s="25"/>
      <c r="BE392" s="97"/>
      <c r="BF392" s="24"/>
      <c r="BG392" s="25"/>
      <c r="BH392" s="57"/>
      <c r="BI392" s="13" t="s">
        <v>447</v>
      </c>
      <c r="BJ392" s="109" t="s">
        <v>447</v>
      </c>
      <c r="BK392" s="1"/>
      <c r="BL392" s="1"/>
      <c r="BM392" s="1"/>
      <c r="BN392" s="1"/>
      <c r="BO392" s="1"/>
      <c r="CA392" s="29"/>
      <c r="CB392" s="44" t="str">
        <f t="shared" ref="CB392:CB407" si="71">IF(I392="","",I392)</f>
        <v/>
      </c>
      <c r="CC392" s="45" t="str">
        <f t="shared" ref="CC392:CC407" si="72">IF(AND(L392="",M392="",N392="",P392=""),"",SUM(L392,M392,N392,O392,P392))</f>
        <v/>
      </c>
      <c r="CD392" s="45" t="str">
        <f t="shared" ref="CD392:CD407" si="73">IFERROR(IF(CC392="","",ROUNDUP(CC392*20%,0)),"")</f>
        <v/>
      </c>
      <c r="CE392" s="44" t="str">
        <f t="shared" ref="CE392:CE407" si="74">IF(AND(T392="",U392="",V392="",X392=""),"",SUM(T392,U392,V392,W392,X392))</f>
        <v/>
      </c>
      <c r="CF392" s="45" t="str">
        <f t="shared" ref="CF392:CF407" si="75">IFERROR(IF(CE392="","",ROUNDUP(CE392*20%,0)),"")</f>
        <v/>
      </c>
      <c r="CG392" s="44" t="e">
        <f>IF(AND(#REF!="",#REF!="",#REF!="",#REF!=""),"",SUM(#REF!,#REF!,#REF!,#REF!,#REF!))</f>
        <v>#REF!</v>
      </c>
      <c r="CH392" s="45" t="str">
        <f t="shared" ref="CH392:CH407" si="76">IFERROR(IF(CG392="","",ROUNDUP(CG392*20%,0)),"")</f>
        <v/>
      </c>
      <c r="CI392" s="44" t="str">
        <f t="shared" ref="CI392:CI407" si="77">IF(AND(AJ392="",AK392="",AL392="",AN392=""),"",SUM(AJ392,AK392,AL392,AM392,AN392))</f>
        <v/>
      </c>
      <c r="CJ392" s="45" t="str">
        <f t="shared" ref="CJ392:CJ407" si="78">IFERROR(IF(CI392="","",ROUNDUP(CI392*20%,0)),"")</f>
        <v/>
      </c>
      <c r="CK392" s="44" t="str">
        <f t="shared" ref="CK392:CK407" si="79">IF(AND(AR392="",AS392="",AT392="",AV392=""),"",SUM(AR392,AS392,AT392,AU392,AV392))</f>
        <v/>
      </c>
      <c r="CL392" s="45" t="str">
        <f t="shared" ref="CL392:CL407" si="80">IFERROR(IF(CK392="","",ROUNDUP(CK392*20%,0)),"")</f>
        <v/>
      </c>
      <c r="CM392" s="44" t="e">
        <f>IF(AND(#REF!="",#REF!="",#REF!="",#REF!=""),"",SUM(#REF!,#REF!,#REF!,#REF!,#REF!))</f>
        <v>#REF!</v>
      </c>
      <c r="CN392" s="45" t="str">
        <f t="shared" ref="CN392:CN407" si="81">IFERROR(IF(CM392="","",ROUNDUP(CM392*20%,0)),"")</f>
        <v/>
      </c>
      <c r="CO392" s="38" t="e">
        <f>IF(AND(#REF!="",#REF!="",#REF!="",#REF!=""),"",SUM(#REF!,#REF!,#REF!,#REF!))</f>
        <v>#REF!</v>
      </c>
      <c r="CP392" s="38" t="str">
        <f t="shared" si="70"/>
        <v/>
      </c>
    </row>
    <row r="393" spans="1:94" ht="24" customHeight="1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19"/>
      <c r="AC393" s="20"/>
      <c r="AD393" s="20"/>
      <c r="AE393" s="8"/>
      <c r="AF393" s="62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25"/>
      <c r="AU393" s="8"/>
      <c r="AV393" s="57"/>
      <c r="AW393" s="60"/>
      <c r="AX393" s="8"/>
      <c r="AY393" s="14"/>
      <c r="AZ393" s="24"/>
      <c r="BA393" s="25"/>
      <c r="BB393" s="57"/>
      <c r="BC393" s="24"/>
      <c r="BD393" s="25"/>
      <c r="BE393" s="97"/>
      <c r="BF393" s="24"/>
      <c r="BG393" s="25"/>
      <c r="BH393" s="57"/>
      <c r="BI393" s="13" t="s">
        <v>447</v>
      </c>
      <c r="BJ393" s="109" t="s">
        <v>447</v>
      </c>
      <c r="BK393" s="1"/>
      <c r="BL393" s="1"/>
      <c r="BM393" s="1"/>
      <c r="BN393" s="1"/>
      <c r="BO393" s="1"/>
      <c r="CA393" s="29"/>
      <c r="CB393" s="44" t="str">
        <f t="shared" si="71"/>
        <v/>
      </c>
      <c r="CC393" s="45" t="str">
        <f t="shared" si="72"/>
        <v/>
      </c>
      <c r="CD393" s="45" t="str">
        <f t="shared" si="73"/>
        <v/>
      </c>
      <c r="CE393" s="44" t="str">
        <f t="shared" si="74"/>
        <v/>
      </c>
      <c r="CF393" s="45" t="str">
        <f t="shared" si="75"/>
        <v/>
      </c>
      <c r="CG393" s="44" t="e">
        <f>IF(AND(#REF!="",#REF!="",#REF!="",#REF!=""),"",SUM(#REF!,#REF!,#REF!,#REF!,#REF!))</f>
        <v>#REF!</v>
      </c>
      <c r="CH393" s="45" t="str">
        <f t="shared" si="76"/>
        <v/>
      </c>
      <c r="CI393" s="44" t="str">
        <f t="shared" si="77"/>
        <v/>
      </c>
      <c r="CJ393" s="45" t="str">
        <f t="shared" si="78"/>
        <v/>
      </c>
      <c r="CK393" s="44" t="str">
        <f t="shared" si="79"/>
        <v/>
      </c>
      <c r="CL393" s="45" t="str">
        <f t="shared" si="80"/>
        <v/>
      </c>
      <c r="CM393" s="44" t="e">
        <f>IF(AND(#REF!="",#REF!="",#REF!="",#REF!=""),"",SUM(#REF!,#REF!,#REF!,#REF!,#REF!))</f>
        <v>#REF!</v>
      </c>
      <c r="CN393" s="45" t="str">
        <f t="shared" si="81"/>
        <v/>
      </c>
      <c r="CO393" s="38" t="e">
        <f>IF(AND(#REF!="",#REF!="",#REF!="",#REF!=""),"",SUM(#REF!,#REF!,#REF!,#REF!))</f>
        <v>#REF!</v>
      </c>
      <c r="CP393" s="38" t="str">
        <f t="shared" si="70"/>
        <v/>
      </c>
    </row>
    <row r="394" spans="1:94" ht="24" customHeight="1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19"/>
      <c r="AC394" s="20"/>
      <c r="AD394" s="20"/>
      <c r="AE394" s="8"/>
      <c r="AF394" s="62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25"/>
      <c r="AU394" s="8"/>
      <c r="AV394" s="57"/>
      <c r="AW394" s="60"/>
      <c r="AX394" s="8"/>
      <c r="AY394" s="14"/>
      <c r="AZ394" s="24"/>
      <c r="BA394" s="25"/>
      <c r="BB394" s="57"/>
      <c r="BC394" s="24"/>
      <c r="BD394" s="25"/>
      <c r="BE394" s="97"/>
      <c r="BF394" s="24"/>
      <c r="BG394" s="25"/>
      <c r="BH394" s="57"/>
      <c r="BI394" s="13" t="s">
        <v>447</v>
      </c>
      <c r="BJ394" s="109" t="s">
        <v>447</v>
      </c>
      <c r="BK394" s="1"/>
      <c r="BL394" s="1"/>
      <c r="BM394" s="1"/>
      <c r="BN394" s="1"/>
      <c r="BO394" s="1"/>
      <c r="CA394" s="29"/>
      <c r="CB394" s="44" t="str">
        <f t="shared" si="71"/>
        <v/>
      </c>
      <c r="CC394" s="45" t="str">
        <f t="shared" si="72"/>
        <v/>
      </c>
      <c r="CD394" s="45" t="str">
        <f t="shared" si="73"/>
        <v/>
      </c>
      <c r="CE394" s="44" t="str">
        <f t="shared" si="74"/>
        <v/>
      </c>
      <c r="CF394" s="45" t="str">
        <f t="shared" si="75"/>
        <v/>
      </c>
      <c r="CG394" s="44" t="e">
        <f>IF(AND(#REF!="",#REF!="",#REF!="",#REF!=""),"",SUM(#REF!,#REF!,#REF!,#REF!,#REF!))</f>
        <v>#REF!</v>
      </c>
      <c r="CH394" s="45" t="str">
        <f t="shared" si="76"/>
        <v/>
      </c>
      <c r="CI394" s="44" t="str">
        <f t="shared" si="77"/>
        <v/>
      </c>
      <c r="CJ394" s="45" t="str">
        <f t="shared" si="78"/>
        <v/>
      </c>
      <c r="CK394" s="44" t="str">
        <f t="shared" si="79"/>
        <v/>
      </c>
      <c r="CL394" s="45" t="str">
        <f t="shared" si="80"/>
        <v/>
      </c>
      <c r="CM394" s="44" t="e">
        <f>IF(AND(#REF!="",#REF!="",#REF!="",#REF!=""),"",SUM(#REF!,#REF!,#REF!,#REF!,#REF!))</f>
        <v>#REF!</v>
      </c>
      <c r="CN394" s="45" t="str">
        <f t="shared" si="81"/>
        <v/>
      </c>
      <c r="CO394" s="38" t="e">
        <f>IF(AND(#REF!="",#REF!="",#REF!="",#REF!=""),"",SUM(#REF!,#REF!,#REF!,#REF!))</f>
        <v>#REF!</v>
      </c>
      <c r="CP394" s="38" t="str">
        <f t="shared" si="70"/>
        <v/>
      </c>
    </row>
    <row r="395" spans="1:94" ht="24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19"/>
      <c r="AC395" s="20"/>
      <c r="AD395" s="20"/>
      <c r="AE395" s="8"/>
      <c r="AF395" s="62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25"/>
      <c r="AU395" s="8"/>
      <c r="AV395" s="57"/>
      <c r="AW395" s="60"/>
      <c r="AX395" s="8"/>
      <c r="AY395" s="14"/>
      <c r="AZ395" s="24"/>
      <c r="BA395" s="25"/>
      <c r="BB395" s="57"/>
      <c r="BC395" s="24"/>
      <c r="BD395" s="25"/>
      <c r="BE395" s="97"/>
      <c r="BF395" s="24"/>
      <c r="BG395" s="25"/>
      <c r="BH395" s="57"/>
      <c r="BI395" s="13" t="s">
        <v>447</v>
      </c>
      <c r="BJ395" s="109" t="s">
        <v>447</v>
      </c>
      <c r="BK395" s="1"/>
      <c r="BL395" s="1"/>
      <c r="BM395" s="1"/>
      <c r="BN395" s="1"/>
      <c r="BO395" s="1"/>
      <c r="CA395" s="29"/>
      <c r="CB395" s="44" t="str">
        <f t="shared" si="71"/>
        <v/>
      </c>
      <c r="CC395" s="45" t="str">
        <f t="shared" si="72"/>
        <v/>
      </c>
      <c r="CD395" s="45" t="str">
        <f t="shared" si="73"/>
        <v/>
      </c>
      <c r="CE395" s="44" t="str">
        <f t="shared" si="74"/>
        <v/>
      </c>
      <c r="CF395" s="45" t="str">
        <f t="shared" si="75"/>
        <v/>
      </c>
      <c r="CG395" s="44" t="e">
        <f>IF(AND(#REF!="",#REF!="",#REF!="",#REF!=""),"",SUM(#REF!,#REF!,#REF!,#REF!,#REF!))</f>
        <v>#REF!</v>
      </c>
      <c r="CH395" s="45" t="str">
        <f t="shared" si="76"/>
        <v/>
      </c>
      <c r="CI395" s="44" t="str">
        <f t="shared" si="77"/>
        <v/>
      </c>
      <c r="CJ395" s="45" t="str">
        <f t="shared" si="78"/>
        <v/>
      </c>
      <c r="CK395" s="44" t="str">
        <f t="shared" si="79"/>
        <v/>
      </c>
      <c r="CL395" s="45" t="str">
        <f t="shared" si="80"/>
        <v/>
      </c>
      <c r="CM395" s="44" t="e">
        <f>IF(AND(#REF!="",#REF!="",#REF!="",#REF!=""),"",SUM(#REF!,#REF!,#REF!,#REF!,#REF!))</f>
        <v>#REF!</v>
      </c>
      <c r="CN395" s="45" t="str">
        <f t="shared" si="81"/>
        <v/>
      </c>
      <c r="CO395" s="38" t="e">
        <f>IF(AND(#REF!="",#REF!="",#REF!="",#REF!=""),"",SUM(#REF!,#REF!,#REF!,#REF!))</f>
        <v>#REF!</v>
      </c>
      <c r="CP395" s="38" t="str">
        <f t="shared" si="70"/>
        <v/>
      </c>
    </row>
    <row r="396" spans="1:94" ht="24" customHeight="1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19"/>
      <c r="AC396" s="20"/>
      <c r="AD396" s="20"/>
      <c r="AE396" s="8"/>
      <c r="AF396" s="62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25"/>
      <c r="AU396" s="8"/>
      <c r="AV396" s="57"/>
      <c r="AW396" s="60"/>
      <c r="AX396" s="8"/>
      <c r="AY396" s="14"/>
      <c r="AZ396" s="24"/>
      <c r="BA396" s="25"/>
      <c r="BB396" s="57"/>
      <c r="BC396" s="24"/>
      <c r="BD396" s="25"/>
      <c r="BE396" s="97"/>
      <c r="BF396" s="24"/>
      <c r="BG396" s="25"/>
      <c r="BH396" s="57"/>
      <c r="BI396" s="13" t="s">
        <v>447</v>
      </c>
      <c r="BJ396" s="109" t="s">
        <v>447</v>
      </c>
      <c r="BK396" s="1"/>
      <c r="BL396" s="1"/>
      <c r="BM396" s="1"/>
      <c r="BN396" s="1"/>
      <c r="BO396" s="1"/>
      <c r="CA396" s="29"/>
      <c r="CB396" s="44" t="str">
        <f t="shared" si="71"/>
        <v/>
      </c>
      <c r="CC396" s="45" t="str">
        <f t="shared" si="72"/>
        <v/>
      </c>
      <c r="CD396" s="45" t="str">
        <f t="shared" si="73"/>
        <v/>
      </c>
      <c r="CE396" s="44" t="str">
        <f t="shared" si="74"/>
        <v/>
      </c>
      <c r="CF396" s="45" t="str">
        <f t="shared" si="75"/>
        <v/>
      </c>
      <c r="CG396" s="44" t="e">
        <f>IF(AND(#REF!="",#REF!="",#REF!="",#REF!=""),"",SUM(#REF!,#REF!,#REF!,#REF!,#REF!))</f>
        <v>#REF!</v>
      </c>
      <c r="CH396" s="45" t="str">
        <f t="shared" si="76"/>
        <v/>
      </c>
      <c r="CI396" s="44" t="str">
        <f t="shared" si="77"/>
        <v/>
      </c>
      <c r="CJ396" s="45" t="str">
        <f t="shared" si="78"/>
        <v/>
      </c>
      <c r="CK396" s="44" t="str">
        <f t="shared" si="79"/>
        <v/>
      </c>
      <c r="CL396" s="45" t="str">
        <f t="shared" si="80"/>
        <v/>
      </c>
      <c r="CM396" s="44" t="e">
        <f>IF(AND(#REF!="",#REF!="",#REF!="",#REF!=""),"",SUM(#REF!,#REF!,#REF!,#REF!,#REF!))</f>
        <v>#REF!</v>
      </c>
      <c r="CN396" s="45" t="str">
        <f t="shared" si="81"/>
        <v/>
      </c>
      <c r="CO396" s="38" t="e">
        <f>IF(AND(#REF!="",#REF!="",#REF!="",#REF!=""),"",SUM(#REF!,#REF!,#REF!,#REF!))</f>
        <v>#REF!</v>
      </c>
      <c r="CP396" s="38" t="str">
        <f t="shared" si="70"/>
        <v/>
      </c>
    </row>
    <row r="397" spans="1:94" ht="24" customHeight="1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19"/>
      <c r="AC397" s="20"/>
      <c r="AD397" s="20"/>
      <c r="AE397" s="8"/>
      <c r="AF397" s="62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25"/>
      <c r="AU397" s="8"/>
      <c r="AV397" s="57"/>
      <c r="AW397" s="60"/>
      <c r="AX397" s="8"/>
      <c r="AY397" s="14"/>
      <c r="AZ397" s="24"/>
      <c r="BA397" s="25"/>
      <c r="BB397" s="57"/>
      <c r="BC397" s="24"/>
      <c r="BD397" s="25"/>
      <c r="BE397" s="97"/>
      <c r="BF397" s="24"/>
      <c r="BG397" s="25"/>
      <c r="BH397" s="57"/>
      <c r="BI397" s="13" t="s">
        <v>447</v>
      </c>
      <c r="BJ397" s="109" t="s">
        <v>447</v>
      </c>
      <c r="BK397" s="1"/>
      <c r="BL397" s="1"/>
      <c r="BM397" s="1"/>
      <c r="BN397" s="1"/>
      <c r="BO397" s="1"/>
      <c r="CA397" s="29"/>
      <c r="CB397" s="44" t="str">
        <f t="shared" si="71"/>
        <v/>
      </c>
      <c r="CC397" s="45" t="str">
        <f t="shared" si="72"/>
        <v/>
      </c>
      <c r="CD397" s="45" t="str">
        <f t="shared" si="73"/>
        <v/>
      </c>
      <c r="CE397" s="44" t="str">
        <f t="shared" si="74"/>
        <v/>
      </c>
      <c r="CF397" s="45" t="str">
        <f t="shared" si="75"/>
        <v/>
      </c>
      <c r="CG397" s="44" t="e">
        <f>IF(AND(#REF!="",#REF!="",#REF!="",#REF!=""),"",SUM(#REF!,#REF!,#REF!,#REF!,#REF!))</f>
        <v>#REF!</v>
      </c>
      <c r="CH397" s="45" t="str">
        <f t="shared" si="76"/>
        <v/>
      </c>
      <c r="CI397" s="44" t="str">
        <f t="shared" si="77"/>
        <v/>
      </c>
      <c r="CJ397" s="45" t="str">
        <f t="shared" si="78"/>
        <v/>
      </c>
      <c r="CK397" s="44" t="str">
        <f t="shared" si="79"/>
        <v/>
      </c>
      <c r="CL397" s="45" t="str">
        <f t="shared" si="80"/>
        <v/>
      </c>
      <c r="CM397" s="44" t="e">
        <f>IF(AND(#REF!="",#REF!="",#REF!="",#REF!=""),"",SUM(#REF!,#REF!,#REF!,#REF!,#REF!))</f>
        <v>#REF!</v>
      </c>
      <c r="CN397" s="45" t="str">
        <f t="shared" si="81"/>
        <v/>
      </c>
      <c r="CO397" s="38" t="e">
        <f>IF(AND(#REF!="",#REF!="",#REF!="",#REF!=""),"",SUM(#REF!,#REF!,#REF!,#REF!))</f>
        <v>#REF!</v>
      </c>
      <c r="CP397" s="38" t="str">
        <f t="shared" si="70"/>
        <v/>
      </c>
    </row>
    <row r="398" spans="1:94" ht="24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19"/>
      <c r="AC398" s="20"/>
      <c r="AD398" s="20"/>
      <c r="AE398" s="8"/>
      <c r="AF398" s="62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25"/>
      <c r="AU398" s="8"/>
      <c r="AV398" s="57"/>
      <c r="AW398" s="60"/>
      <c r="AX398" s="8"/>
      <c r="AY398" s="14"/>
      <c r="AZ398" s="24"/>
      <c r="BA398" s="25"/>
      <c r="BB398" s="57"/>
      <c r="BC398" s="24"/>
      <c r="BD398" s="25"/>
      <c r="BE398" s="97"/>
      <c r="BF398" s="24"/>
      <c r="BG398" s="25"/>
      <c r="BH398" s="57"/>
      <c r="BI398" s="13" t="s">
        <v>447</v>
      </c>
      <c r="BJ398" s="109" t="s">
        <v>447</v>
      </c>
      <c r="BK398" s="1"/>
      <c r="BL398" s="1"/>
      <c r="BM398" s="1"/>
      <c r="BN398" s="1"/>
      <c r="BO398" s="1"/>
      <c r="CA398" s="29"/>
      <c r="CB398" s="44" t="str">
        <f t="shared" si="71"/>
        <v/>
      </c>
      <c r="CC398" s="45" t="str">
        <f t="shared" si="72"/>
        <v/>
      </c>
      <c r="CD398" s="45" t="str">
        <f t="shared" si="73"/>
        <v/>
      </c>
      <c r="CE398" s="44" t="str">
        <f t="shared" si="74"/>
        <v/>
      </c>
      <c r="CF398" s="45" t="str">
        <f t="shared" si="75"/>
        <v/>
      </c>
      <c r="CG398" s="44" t="e">
        <f>IF(AND(#REF!="",#REF!="",#REF!="",#REF!=""),"",SUM(#REF!,#REF!,#REF!,#REF!,#REF!))</f>
        <v>#REF!</v>
      </c>
      <c r="CH398" s="45" t="str">
        <f t="shared" si="76"/>
        <v/>
      </c>
      <c r="CI398" s="44" t="str">
        <f t="shared" si="77"/>
        <v/>
      </c>
      <c r="CJ398" s="45" t="str">
        <f t="shared" si="78"/>
        <v/>
      </c>
      <c r="CK398" s="44" t="str">
        <f t="shared" si="79"/>
        <v/>
      </c>
      <c r="CL398" s="45" t="str">
        <f t="shared" si="80"/>
        <v/>
      </c>
      <c r="CM398" s="44" t="e">
        <f>IF(AND(#REF!="",#REF!="",#REF!="",#REF!=""),"",SUM(#REF!,#REF!,#REF!,#REF!,#REF!))</f>
        <v>#REF!</v>
      </c>
      <c r="CN398" s="45" t="str">
        <f t="shared" si="81"/>
        <v/>
      </c>
      <c r="CO398" s="38" t="e">
        <f>IF(AND(#REF!="",#REF!="",#REF!="",#REF!=""),"",SUM(#REF!,#REF!,#REF!,#REF!))</f>
        <v>#REF!</v>
      </c>
      <c r="CP398" s="38" t="str">
        <f t="shared" si="70"/>
        <v/>
      </c>
    </row>
    <row r="399" spans="1:94" ht="24" customHeight="1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19"/>
      <c r="AC399" s="20"/>
      <c r="AD399" s="20"/>
      <c r="AE399" s="8"/>
      <c r="AF399" s="62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25"/>
      <c r="AU399" s="8"/>
      <c r="AV399" s="57"/>
      <c r="AW399" s="60"/>
      <c r="AX399" s="8"/>
      <c r="AY399" s="14"/>
      <c r="AZ399" s="24"/>
      <c r="BA399" s="25"/>
      <c r="BB399" s="57"/>
      <c r="BC399" s="24"/>
      <c r="BD399" s="25"/>
      <c r="BE399" s="97"/>
      <c r="BF399" s="24"/>
      <c r="BG399" s="25"/>
      <c r="BH399" s="57"/>
      <c r="BI399" s="13" t="s">
        <v>447</v>
      </c>
      <c r="BJ399" s="109" t="s">
        <v>447</v>
      </c>
      <c r="BK399" s="1"/>
      <c r="BL399" s="1"/>
      <c r="BM399" s="1"/>
      <c r="BN399" s="1"/>
      <c r="BO399" s="1"/>
      <c r="CA399" s="29"/>
      <c r="CB399" s="44" t="str">
        <f t="shared" si="71"/>
        <v/>
      </c>
      <c r="CC399" s="45" t="str">
        <f t="shared" si="72"/>
        <v/>
      </c>
      <c r="CD399" s="45" t="str">
        <f t="shared" si="73"/>
        <v/>
      </c>
      <c r="CE399" s="44" t="str">
        <f t="shared" si="74"/>
        <v/>
      </c>
      <c r="CF399" s="45" t="str">
        <f t="shared" si="75"/>
        <v/>
      </c>
      <c r="CG399" s="44" t="e">
        <f>IF(AND(#REF!="",#REF!="",#REF!="",#REF!=""),"",SUM(#REF!,#REF!,#REF!,#REF!,#REF!))</f>
        <v>#REF!</v>
      </c>
      <c r="CH399" s="45" t="str">
        <f t="shared" si="76"/>
        <v/>
      </c>
      <c r="CI399" s="44" t="str">
        <f t="shared" si="77"/>
        <v/>
      </c>
      <c r="CJ399" s="45" t="str">
        <f t="shared" si="78"/>
        <v/>
      </c>
      <c r="CK399" s="44" t="str">
        <f t="shared" si="79"/>
        <v/>
      </c>
      <c r="CL399" s="45" t="str">
        <f t="shared" si="80"/>
        <v/>
      </c>
      <c r="CM399" s="44" t="e">
        <f>IF(AND(#REF!="",#REF!="",#REF!="",#REF!=""),"",SUM(#REF!,#REF!,#REF!,#REF!,#REF!))</f>
        <v>#REF!</v>
      </c>
      <c r="CN399" s="45" t="str">
        <f t="shared" si="81"/>
        <v/>
      </c>
      <c r="CO399" s="38" t="e">
        <f>IF(AND(#REF!="",#REF!="",#REF!="",#REF!=""),"",SUM(#REF!,#REF!,#REF!,#REF!))</f>
        <v>#REF!</v>
      </c>
      <c r="CP399" s="38" t="str">
        <f t="shared" si="70"/>
        <v/>
      </c>
    </row>
    <row r="400" spans="1:94" ht="24" customHeight="1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19"/>
      <c r="AC400" s="20"/>
      <c r="AD400" s="20"/>
      <c r="AE400" s="8"/>
      <c r="AF400" s="62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25"/>
      <c r="AU400" s="8"/>
      <c r="AV400" s="57"/>
      <c r="AW400" s="60"/>
      <c r="AX400" s="8"/>
      <c r="AY400" s="14"/>
      <c r="AZ400" s="24"/>
      <c r="BA400" s="25"/>
      <c r="BB400" s="57"/>
      <c r="BC400" s="24"/>
      <c r="BD400" s="25"/>
      <c r="BE400" s="97"/>
      <c r="BF400" s="24"/>
      <c r="BG400" s="25"/>
      <c r="BH400" s="57"/>
      <c r="BI400" s="13" t="s">
        <v>447</v>
      </c>
      <c r="BJ400" s="109" t="s">
        <v>447</v>
      </c>
      <c r="BK400" s="1"/>
      <c r="BL400" s="1"/>
      <c r="BM400" s="1"/>
      <c r="BN400" s="1"/>
      <c r="BO400" s="1"/>
      <c r="CA400" s="29"/>
      <c r="CB400" s="44" t="str">
        <f t="shared" si="71"/>
        <v/>
      </c>
      <c r="CC400" s="45" t="str">
        <f t="shared" si="72"/>
        <v/>
      </c>
      <c r="CD400" s="45" t="str">
        <f t="shared" si="73"/>
        <v/>
      </c>
      <c r="CE400" s="44" t="str">
        <f t="shared" si="74"/>
        <v/>
      </c>
      <c r="CF400" s="45" t="str">
        <f t="shared" si="75"/>
        <v/>
      </c>
      <c r="CG400" s="44" t="e">
        <f>IF(AND(#REF!="",#REF!="",#REF!="",#REF!=""),"",SUM(#REF!,#REF!,#REF!,#REF!,#REF!))</f>
        <v>#REF!</v>
      </c>
      <c r="CH400" s="45" t="str">
        <f t="shared" si="76"/>
        <v/>
      </c>
      <c r="CI400" s="44" t="str">
        <f t="shared" si="77"/>
        <v/>
      </c>
      <c r="CJ400" s="45" t="str">
        <f t="shared" si="78"/>
        <v/>
      </c>
      <c r="CK400" s="44" t="str">
        <f t="shared" si="79"/>
        <v/>
      </c>
      <c r="CL400" s="45" t="str">
        <f t="shared" si="80"/>
        <v/>
      </c>
      <c r="CM400" s="44" t="e">
        <f>IF(AND(#REF!="",#REF!="",#REF!="",#REF!=""),"",SUM(#REF!,#REF!,#REF!,#REF!,#REF!))</f>
        <v>#REF!</v>
      </c>
      <c r="CN400" s="45" t="str">
        <f t="shared" si="81"/>
        <v/>
      </c>
      <c r="CO400" s="38" t="e">
        <f>IF(AND(#REF!="",#REF!="",#REF!="",#REF!=""),"",SUM(#REF!,#REF!,#REF!,#REF!))</f>
        <v>#REF!</v>
      </c>
      <c r="CP400" s="38" t="str">
        <f t="shared" si="70"/>
        <v/>
      </c>
    </row>
    <row r="401" spans="1:94" ht="24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19"/>
      <c r="AC401" s="20"/>
      <c r="AD401" s="20"/>
      <c r="AE401" s="8"/>
      <c r="AF401" s="62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25"/>
      <c r="AU401" s="8"/>
      <c r="AV401" s="57"/>
      <c r="AW401" s="60"/>
      <c r="AX401" s="8"/>
      <c r="AY401" s="14"/>
      <c r="AZ401" s="24"/>
      <c r="BA401" s="25"/>
      <c r="BB401" s="57"/>
      <c r="BC401" s="24"/>
      <c r="BD401" s="25"/>
      <c r="BE401" s="97"/>
      <c r="BF401" s="24"/>
      <c r="BG401" s="25"/>
      <c r="BH401" s="57"/>
      <c r="BI401" s="13" t="s">
        <v>447</v>
      </c>
      <c r="BJ401" s="109" t="s">
        <v>447</v>
      </c>
      <c r="BK401" s="1"/>
      <c r="BL401" s="1"/>
      <c r="BM401" s="1"/>
      <c r="BN401" s="1"/>
      <c r="BO401" s="1"/>
      <c r="CA401" s="29"/>
      <c r="CB401" s="44" t="str">
        <f t="shared" si="71"/>
        <v/>
      </c>
      <c r="CC401" s="45" t="str">
        <f t="shared" si="72"/>
        <v/>
      </c>
      <c r="CD401" s="45" t="str">
        <f t="shared" si="73"/>
        <v/>
      </c>
      <c r="CE401" s="44" t="str">
        <f t="shared" si="74"/>
        <v/>
      </c>
      <c r="CF401" s="45" t="str">
        <f t="shared" si="75"/>
        <v/>
      </c>
      <c r="CG401" s="44" t="e">
        <f>IF(AND(#REF!="",#REF!="",#REF!="",#REF!=""),"",SUM(#REF!,#REF!,#REF!,#REF!,#REF!))</f>
        <v>#REF!</v>
      </c>
      <c r="CH401" s="45" t="str">
        <f t="shared" si="76"/>
        <v/>
      </c>
      <c r="CI401" s="44" t="str">
        <f t="shared" si="77"/>
        <v/>
      </c>
      <c r="CJ401" s="45" t="str">
        <f t="shared" si="78"/>
        <v/>
      </c>
      <c r="CK401" s="44" t="str">
        <f t="shared" si="79"/>
        <v/>
      </c>
      <c r="CL401" s="45" t="str">
        <f t="shared" si="80"/>
        <v/>
      </c>
      <c r="CM401" s="44" t="e">
        <f>IF(AND(#REF!="",#REF!="",#REF!="",#REF!=""),"",SUM(#REF!,#REF!,#REF!,#REF!,#REF!))</f>
        <v>#REF!</v>
      </c>
      <c r="CN401" s="45" t="str">
        <f t="shared" si="81"/>
        <v/>
      </c>
      <c r="CO401" s="38" t="e">
        <f>IF(AND(#REF!="",#REF!="",#REF!="",#REF!=""),"",SUM(#REF!,#REF!,#REF!,#REF!))</f>
        <v>#REF!</v>
      </c>
      <c r="CP401" s="38" t="str">
        <f t="shared" si="70"/>
        <v/>
      </c>
    </row>
    <row r="402" spans="1:94" ht="24" customHeight="1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19"/>
      <c r="AC402" s="20"/>
      <c r="AD402" s="20"/>
      <c r="AE402" s="8"/>
      <c r="AF402" s="62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25"/>
      <c r="AU402" s="8"/>
      <c r="AV402" s="57"/>
      <c r="AW402" s="60"/>
      <c r="AX402" s="8"/>
      <c r="AY402" s="14"/>
      <c r="AZ402" s="24"/>
      <c r="BA402" s="25"/>
      <c r="BB402" s="57"/>
      <c r="BC402" s="24"/>
      <c r="BD402" s="25"/>
      <c r="BE402" s="97"/>
      <c r="BF402" s="24"/>
      <c r="BG402" s="25"/>
      <c r="BH402" s="57"/>
      <c r="BI402" s="13" t="s">
        <v>447</v>
      </c>
      <c r="BJ402" s="109" t="s">
        <v>447</v>
      </c>
      <c r="BK402" s="1"/>
      <c r="BL402" s="1"/>
      <c r="BM402" s="1"/>
      <c r="BN402" s="1"/>
      <c r="BO402" s="1"/>
      <c r="CA402" s="29"/>
      <c r="CB402" s="44" t="str">
        <f t="shared" si="71"/>
        <v/>
      </c>
      <c r="CC402" s="45" t="str">
        <f t="shared" si="72"/>
        <v/>
      </c>
      <c r="CD402" s="45" t="str">
        <f t="shared" si="73"/>
        <v/>
      </c>
      <c r="CE402" s="44" t="str">
        <f t="shared" si="74"/>
        <v/>
      </c>
      <c r="CF402" s="45" t="str">
        <f t="shared" si="75"/>
        <v/>
      </c>
      <c r="CG402" s="44" t="e">
        <f>IF(AND(#REF!="",#REF!="",#REF!="",#REF!=""),"",SUM(#REF!,#REF!,#REF!,#REF!,#REF!))</f>
        <v>#REF!</v>
      </c>
      <c r="CH402" s="45" t="str">
        <f t="shared" si="76"/>
        <v/>
      </c>
      <c r="CI402" s="44" t="str">
        <f t="shared" si="77"/>
        <v/>
      </c>
      <c r="CJ402" s="45" t="str">
        <f t="shared" si="78"/>
        <v/>
      </c>
      <c r="CK402" s="44" t="str">
        <f t="shared" si="79"/>
        <v/>
      </c>
      <c r="CL402" s="45" t="str">
        <f t="shared" si="80"/>
        <v/>
      </c>
      <c r="CM402" s="44" t="e">
        <f>IF(AND(#REF!="",#REF!="",#REF!="",#REF!=""),"",SUM(#REF!,#REF!,#REF!,#REF!,#REF!))</f>
        <v>#REF!</v>
      </c>
      <c r="CN402" s="45" t="str">
        <f t="shared" si="81"/>
        <v/>
      </c>
      <c r="CO402" s="38" t="e">
        <f>IF(AND(#REF!="",#REF!="",#REF!="",#REF!=""),"",SUM(#REF!,#REF!,#REF!,#REF!))</f>
        <v>#REF!</v>
      </c>
      <c r="CP402" s="38" t="str">
        <f t="shared" si="70"/>
        <v/>
      </c>
    </row>
    <row r="403" spans="1:94" ht="24" customHeight="1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19"/>
      <c r="AC403" s="20"/>
      <c r="AD403" s="20"/>
      <c r="AE403" s="8"/>
      <c r="AF403" s="62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25"/>
      <c r="AU403" s="8"/>
      <c r="AV403" s="57"/>
      <c r="AW403" s="60"/>
      <c r="AX403" s="8"/>
      <c r="AY403" s="14"/>
      <c r="AZ403" s="24"/>
      <c r="BA403" s="25"/>
      <c r="BB403" s="57"/>
      <c r="BC403" s="24"/>
      <c r="BD403" s="25"/>
      <c r="BE403" s="97"/>
      <c r="BF403" s="24"/>
      <c r="BG403" s="25"/>
      <c r="BH403" s="57"/>
      <c r="BI403" s="13" t="s">
        <v>447</v>
      </c>
      <c r="BJ403" s="109" t="s">
        <v>447</v>
      </c>
      <c r="BK403" s="1"/>
      <c r="BL403" s="1"/>
      <c r="BM403" s="1"/>
      <c r="BN403" s="1"/>
      <c r="BO403" s="1"/>
      <c r="CA403" s="29"/>
      <c r="CB403" s="44" t="str">
        <f t="shared" si="71"/>
        <v/>
      </c>
      <c r="CC403" s="45" t="str">
        <f t="shared" si="72"/>
        <v/>
      </c>
      <c r="CD403" s="45" t="str">
        <f t="shared" si="73"/>
        <v/>
      </c>
      <c r="CE403" s="44" t="str">
        <f t="shared" si="74"/>
        <v/>
      </c>
      <c r="CF403" s="45" t="str">
        <f t="shared" si="75"/>
        <v/>
      </c>
      <c r="CG403" s="44" t="e">
        <f>IF(AND(#REF!="",#REF!="",#REF!="",#REF!=""),"",SUM(#REF!,#REF!,#REF!,#REF!,#REF!))</f>
        <v>#REF!</v>
      </c>
      <c r="CH403" s="45" t="str">
        <f t="shared" si="76"/>
        <v/>
      </c>
      <c r="CI403" s="44" t="str">
        <f t="shared" si="77"/>
        <v/>
      </c>
      <c r="CJ403" s="45" t="str">
        <f t="shared" si="78"/>
        <v/>
      </c>
      <c r="CK403" s="44" t="str">
        <f t="shared" si="79"/>
        <v/>
      </c>
      <c r="CL403" s="45" t="str">
        <f t="shared" si="80"/>
        <v/>
      </c>
      <c r="CM403" s="44" t="e">
        <f>IF(AND(#REF!="",#REF!="",#REF!="",#REF!=""),"",SUM(#REF!,#REF!,#REF!,#REF!,#REF!))</f>
        <v>#REF!</v>
      </c>
      <c r="CN403" s="45" t="str">
        <f t="shared" si="81"/>
        <v/>
      </c>
      <c r="CO403" s="38" t="e">
        <f>IF(AND(#REF!="",#REF!="",#REF!="",#REF!=""),"",SUM(#REF!,#REF!,#REF!,#REF!))</f>
        <v>#REF!</v>
      </c>
      <c r="CP403" s="38" t="str">
        <f t="shared" si="70"/>
        <v/>
      </c>
    </row>
    <row r="404" spans="1:94" ht="24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19"/>
      <c r="AC404" s="20"/>
      <c r="AD404" s="20"/>
      <c r="AE404" s="8"/>
      <c r="AF404" s="62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25"/>
      <c r="AU404" s="8"/>
      <c r="AV404" s="57"/>
      <c r="AW404" s="60"/>
      <c r="AX404" s="8"/>
      <c r="AY404" s="14"/>
      <c r="AZ404" s="24"/>
      <c r="BA404" s="25"/>
      <c r="BB404" s="57"/>
      <c r="BC404" s="24"/>
      <c r="BD404" s="25"/>
      <c r="BE404" s="97"/>
      <c r="BF404" s="24"/>
      <c r="BG404" s="25"/>
      <c r="BH404" s="57"/>
      <c r="BI404" s="13" t="s">
        <v>447</v>
      </c>
      <c r="BJ404" s="109" t="s">
        <v>447</v>
      </c>
      <c r="BK404" s="1"/>
      <c r="BL404" s="1"/>
      <c r="BM404" s="1"/>
      <c r="BN404" s="1"/>
      <c r="BO404" s="1"/>
      <c r="CA404" s="29"/>
      <c r="CB404" s="44" t="str">
        <f t="shared" si="71"/>
        <v/>
      </c>
      <c r="CC404" s="45" t="str">
        <f t="shared" si="72"/>
        <v/>
      </c>
      <c r="CD404" s="45" t="str">
        <f t="shared" si="73"/>
        <v/>
      </c>
      <c r="CE404" s="44" t="str">
        <f t="shared" si="74"/>
        <v/>
      </c>
      <c r="CF404" s="45" t="str">
        <f t="shared" si="75"/>
        <v/>
      </c>
      <c r="CG404" s="44" t="e">
        <f>IF(AND(#REF!="",#REF!="",#REF!="",#REF!=""),"",SUM(#REF!,#REF!,#REF!,#REF!,#REF!))</f>
        <v>#REF!</v>
      </c>
      <c r="CH404" s="45" t="str">
        <f t="shared" si="76"/>
        <v/>
      </c>
      <c r="CI404" s="44" t="str">
        <f t="shared" si="77"/>
        <v/>
      </c>
      <c r="CJ404" s="45" t="str">
        <f t="shared" si="78"/>
        <v/>
      </c>
      <c r="CK404" s="44" t="str">
        <f t="shared" si="79"/>
        <v/>
      </c>
      <c r="CL404" s="45" t="str">
        <f t="shared" si="80"/>
        <v/>
      </c>
      <c r="CM404" s="44" t="e">
        <f>IF(AND(#REF!="",#REF!="",#REF!="",#REF!=""),"",SUM(#REF!,#REF!,#REF!,#REF!,#REF!))</f>
        <v>#REF!</v>
      </c>
      <c r="CN404" s="45" t="str">
        <f t="shared" si="81"/>
        <v/>
      </c>
      <c r="CO404" s="38" t="e">
        <f>IF(AND(#REF!="",#REF!="",#REF!="",#REF!=""),"",SUM(#REF!,#REF!,#REF!,#REF!))</f>
        <v>#REF!</v>
      </c>
      <c r="CP404" s="38" t="str">
        <f t="shared" si="70"/>
        <v/>
      </c>
    </row>
    <row r="405" spans="1:94" ht="24" customHeight="1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19"/>
      <c r="AC405" s="20"/>
      <c r="AD405" s="20"/>
      <c r="AE405" s="8"/>
      <c r="AF405" s="62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25"/>
      <c r="AU405" s="8"/>
      <c r="AV405" s="57"/>
      <c r="AW405" s="60"/>
      <c r="AX405" s="8"/>
      <c r="AY405" s="14"/>
      <c r="AZ405" s="24"/>
      <c r="BA405" s="25"/>
      <c r="BB405" s="57"/>
      <c r="BC405" s="24"/>
      <c r="BD405" s="25"/>
      <c r="BE405" s="97"/>
      <c r="BF405" s="24"/>
      <c r="BG405" s="25"/>
      <c r="BH405" s="57"/>
      <c r="BI405" s="13" t="s">
        <v>447</v>
      </c>
      <c r="BJ405" s="109" t="s">
        <v>447</v>
      </c>
      <c r="BK405" s="1"/>
      <c r="BL405" s="1"/>
      <c r="BM405" s="1"/>
      <c r="BN405" s="1"/>
      <c r="BO405" s="1"/>
      <c r="CA405" s="29"/>
      <c r="CB405" s="44" t="str">
        <f t="shared" si="71"/>
        <v/>
      </c>
      <c r="CC405" s="45" t="str">
        <f t="shared" si="72"/>
        <v/>
      </c>
      <c r="CD405" s="45" t="str">
        <f t="shared" si="73"/>
        <v/>
      </c>
      <c r="CE405" s="44" t="str">
        <f t="shared" si="74"/>
        <v/>
      </c>
      <c r="CF405" s="45" t="str">
        <f t="shared" si="75"/>
        <v/>
      </c>
      <c r="CG405" s="44" t="e">
        <f>IF(AND(#REF!="",#REF!="",#REF!="",#REF!=""),"",SUM(#REF!,#REF!,#REF!,#REF!,#REF!))</f>
        <v>#REF!</v>
      </c>
      <c r="CH405" s="45" t="str">
        <f t="shared" si="76"/>
        <v/>
      </c>
      <c r="CI405" s="44" t="str">
        <f t="shared" si="77"/>
        <v/>
      </c>
      <c r="CJ405" s="45" t="str">
        <f t="shared" si="78"/>
        <v/>
      </c>
      <c r="CK405" s="44" t="str">
        <f t="shared" si="79"/>
        <v/>
      </c>
      <c r="CL405" s="45" t="str">
        <f t="shared" si="80"/>
        <v/>
      </c>
      <c r="CM405" s="44" t="e">
        <f>IF(AND(#REF!="",#REF!="",#REF!="",#REF!=""),"",SUM(#REF!,#REF!,#REF!,#REF!,#REF!))</f>
        <v>#REF!</v>
      </c>
      <c r="CN405" s="45" t="str">
        <f t="shared" si="81"/>
        <v/>
      </c>
      <c r="CO405" s="38" t="e">
        <f>IF(AND(#REF!="",#REF!="",#REF!="",#REF!=""),"",SUM(#REF!,#REF!,#REF!,#REF!))</f>
        <v>#REF!</v>
      </c>
      <c r="CP405" s="38" t="str">
        <f t="shared" si="70"/>
        <v/>
      </c>
    </row>
    <row r="406" spans="1:94" ht="24" customHeight="1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19"/>
      <c r="AC406" s="20"/>
      <c r="AD406" s="20"/>
      <c r="AE406" s="8"/>
      <c r="AF406" s="62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25"/>
      <c r="AU406" s="8"/>
      <c r="AV406" s="57"/>
      <c r="AW406" s="60"/>
      <c r="AX406" s="8"/>
      <c r="AY406" s="14"/>
      <c r="AZ406" s="24"/>
      <c r="BA406" s="25"/>
      <c r="BB406" s="57"/>
      <c r="BC406" s="24"/>
      <c r="BD406" s="25"/>
      <c r="BE406" s="97"/>
      <c r="BF406" s="24"/>
      <c r="BG406" s="25"/>
      <c r="BH406" s="57"/>
      <c r="BI406" s="13" t="s">
        <v>447</v>
      </c>
      <c r="BJ406" s="109" t="s">
        <v>447</v>
      </c>
      <c r="BK406" s="1"/>
      <c r="BL406" s="1"/>
      <c r="BM406" s="1"/>
      <c r="BN406" s="1"/>
      <c r="BO406" s="1"/>
      <c r="CA406" s="29"/>
      <c r="CB406" s="44" t="str">
        <f t="shared" si="71"/>
        <v/>
      </c>
      <c r="CC406" s="45" t="str">
        <f t="shared" si="72"/>
        <v/>
      </c>
      <c r="CD406" s="45" t="str">
        <f t="shared" si="73"/>
        <v/>
      </c>
      <c r="CE406" s="44" t="str">
        <f t="shared" si="74"/>
        <v/>
      </c>
      <c r="CF406" s="45" t="str">
        <f t="shared" si="75"/>
        <v/>
      </c>
      <c r="CG406" s="44" t="e">
        <f>IF(AND(#REF!="",#REF!="",#REF!="",#REF!=""),"",SUM(#REF!,#REF!,#REF!,#REF!,#REF!))</f>
        <v>#REF!</v>
      </c>
      <c r="CH406" s="45" t="str">
        <f t="shared" si="76"/>
        <v/>
      </c>
      <c r="CI406" s="44" t="str">
        <f t="shared" si="77"/>
        <v/>
      </c>
      <c r="CJ406" s="45" t="str">
        <f t="shared" si="78"/>
        <v/>
      </c>
      <c r="CK406" s="44" t="str">
        <f t="shared" si="79"/>
        <v/>
      </c>
      <c r="CL406" s="45" t="str">
        <f t="shared" si="80"/>
        <v/>
      </c>
      <c r="CM406" s="44" t="e">
        <f>IF(AND(#REF!="",#REF!="",#REF!="",#REF!=""),"",SUM(#REF!,#REF!,#REF!,#REF!,#REF!))</f>
        <v>#REF!</v>
      </c>
      <c r="CN406" s="45" t="str">
        <f t="shared" si="81"/>
        <v/>
      </c>
      <c r="CO406" s="38" t="e">
        <f>IF(AND(#REF!="",#REF!="",#REF!="",#REF!=""),"",SUM(#REF!,#REF!,#REF!,#REF!))</f>
        <v>#REF!</v>
      </c>
      <c r="CP406" s="38" t="str">
        <f t="shared" si="70"/>
        <v/>
      </c>
    </row>
    <row r="407" spans="1:94" ht="24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22"/>
      <c r="AC407" s="22"/>
      <c r="AD407" s="22"/>
      <c r="AE407" s="22"/>
      <c r="AF407" s="62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16"/>
      <c r="AU407" s="16"/>
      <c r="AV407" s="58"/>
      <c r="AW407" s="60"/>
      <c r="AX407" s="8"/>
      <c r="AY407" s="14"/>
      <c r="AZ407" s="15"/>
      <c r="BA407" s="16"/>
      <c r="BB407" s="58"/>
      <c r="BC407" s="15"/>
      <c r="BD407" s="16"/>
      <c r="BE407" s="98"/>
      <c r="BF407" s="15"/>
      <c r="BG407" s="16"/>
      <c r="BH407" s="58"/>
      <c r="BI407" s="15" t="s">
        <v>447</v>
      </c>
      <c r="BJ407" s="110" t="s">
        <v>447</v>
      </c>
      <c r="BK407" s="1"/>
      <c r="BL407" s="1"/>
      <c r="BM407" s="1"/>
      <c r="BN407" s="1"/>
      <c r="BO407" s="1"/>
      <c r="CA407" s="29"/>
      <c r="CB407" s="44" t="str">
        <f t="shared" si="71"/>
        <v/>
      </c>
      <c r="CC407" s="45" t="str">
        <f t="shared" si="72"/>
        <v/>
      </c>
      <c r="CD407" s="45" t="str">
        <f t="shared" si="73"/>
        <v/>
      </c>
      <c r="CE407" s="44" t="str">
        <f t="shared" si="74"/>
        <v/>
      </c>
      <c r="CF407" s="45" t="str">
        <f t="shared" si="75"/>
        <v/>
      </c>
      <c r="CG407" s="44" t="e">
        <f>IF(AND(#REF!="",#REF!="",#REF!="",#REF!=""),"",SUM(#REF!,#REF!,#REF!,#REF!,#REF!))</f>
        <v>#REF!</v>
      </c>
      <c r="CH407" s="45" t="str">
        <f t="shared" si="76"/>
        <v/>
      </c>
      <c r="CI407" s="44" t="str">
        <f t="shared" si="77"/>
        <v/>
      </c>
      <c r="CJ407" s="45" t="str">
        <f t="shared" si="78"/>
        <v/>
      </c>
      <c r="CK407" s="44" t="str">
        <f t="shared" si="79"/>
        <v/>
      </c>
      <c r="CL407" s="45" t="str">
        <f t="shared" si="80"/>
        <v/>
      </c>
      <c r="CM407" s="44" t="e">
        <f>IF(AND(#REF!="",#REF!="",#REF!="",#REF!=""),"",SUM(#REF!,#REF!,#REF!,#REF!,#REF!))</f>
        <v>#REF!</v>
      </c>
      <c r="CN407" s="45" t="str">
        <f t="shared" si="81"/>
        <v/>
      </c>
      <c r="CO407" s="38" t="e">
        <f>IF(AND(#REF!="",#REF!="",#REF!="",#REF!=""),"",SUM(#REF!,#REF!,#REF!,#REF!))</f>
        <v>#REF!</v>
      </c>
      <c r="CP407" s="38" t="str">
        <f t="shared" si="70"/>
        <v/>
      </c>
    </row>
    <row r="408" spans="1:94" ht="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CA408" s="29"/>
    </row>
    <row r="409" spans="1:94" ht="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CA409" s="29"/>
    </row>
    <row r="410" spans="1:94" ht="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CA410" s="29"/>
    </row>
    <row r="411" spans="1:94" ht="18">
      <c r="CA411" s="29"/>
    </row>
    <row r="412" spans="1:94" ht="18"/>
    <row r="413" spans="1:94" ht="18"/>
  </sheetData>
  <mergeCells count="65">
    <mergeCell ref="AB1:AI2"/>
    <mergeCell ref="AB3:AC3"/>
    <mergeCell ref="AD3:AI3"/>
    <mergeCell ref="AB4:AB5"/>
    <mergeCell ref="AC4:AC5"/>
    <mergeCell ref="AD4:AF4"/>
    <mergeCell ref="AG4:AI4"/>
    <mergeCell ref="BL8:BN8"/>
    <mergeCell ref="BL10:BN11"/>
    <mergeCell ref="BL12:BN13"/>
    <mergeCell ref="BL14:BN15"/>
    <mergeCell ref="BL16:BN17"/>
    <mergeCell ref="BL6:BN6"/>
    <mergeCell ref="AL4:AN4"/>
    <mergeCell ref="AO4:AQ4"/>
    <mergeCell ref="AR4:AR5"/>
    <mergeCell ref="AS4:AS5"/>
    <mergeCell ref="AT4:AV4"/>
    <mergeCell ref="AW4:AY4"/>
    <mergeCell ref="AZ4:BB4"/>
    <mergeCell ref="BC4:BE4"/>
    <mergeCell ref="BF4:BH4"/>
    <mergeCell ref="BI4:BI5"/>
    <mergeCell ref="BJ4:BJ5"/>
    <mergeCell ref="AZ3:BB3"/>
    <mergeCell ref="BC3:BE3"/>
    <mergeCell ref="BF3:BH3"/>
    <mergeCell ref="AK4:AK5"/>
    <mergeCell ref="J4:J6"/>
    <mergeCell ref="K4:K6"/>
    <mergeCell ref="L4:L5"/>
    <mergeCell ref="M4:M5"/>
    <mergeCell ref="N4:P4"/>
    <mergeCell ref="Q4:S4"/>
    <mergeCell ref="T4:T5"/>
    <mergeCell ref="U4:U5"/>
    <mergeCell ref="V4:X4"/>
    <mergeCell ref="Y4:AA4"/>
    <mergeCell ref="AJ4:AJ5"/>
    <mergeCell ref="F4:F6"/>
    <mergeCell ref="G4:G6"/>
    <mergeCell ref="H4:H6"/>
    <mergeCell ref="I4:I6"/>
    <mergeCell ref="AL3:AQ3"/>
    <mergeCell ref="A4:A6"/>
    <mergeCell ref="B4:B6"/>
    <mergeCell ref="C4:C6"/>
    <mergeCell ref="D4:D6"/>
    <mergeCell ref="E4:E6"/>
    <mergeCell ref="BI1:BJ2"/>
    <mergeCell ref="A2:G2"/>
    <mergeCell ref="I2:K2"/>
    <mergeCell ref="AJ3:AK3"/>
    <mergeCell ref="A1:O1"/>
    <mergeCell ref="P1:AA2"/>
    <mergeCell ref="AJ1:AY2"/>
    <mergeCell ref="AZ1:BH2"/>
    <mergeCell ref="A3:H3"/>
    <mergeCell ref="L3:M3"/>
    <mergeCell ref="N3:S3"/>
    <mergeCell ref="T3:U3"/>
    <mergeCell ref="V3:AA3"/>
    <mergeCell ref="BI3:BJ3"/>
    <mergeCell ref="AR3:AS3"/>
    <mergeCell ref="AT3:AY3"/>
  </mergeCells>
  <dataValidations count="5">
    <dataValidation type="list" allowBlank="1" showInputMessage="1" showErrorMessage="1" sqref="J3">
      <formula1>"3"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H407">
      <formula1>OR(L7&lt;=L$6,L7="ML",L7="NA",L7="ab")</formula1>
    </dataValidation>
    <dataValidation type="list" allowBlank="1" showInputMessage="1" showErrorMessage="1" sqref="K7:K407">
      <formula1>"GEN, OBC, SC, ST, MIN, SBC"</formula1>
    </dataValidation>
    <dataValidation type="list" allowBlank="1" showInputMessage="1" showErrorMessage="1" sqref="J7:J407">
      <formula1>"F, M"</formula1>
    </dataValidation>
  </dataValidations>
  <hyperlinks>
    <hyperlink ref="BL8" r:id="rId1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L413"/>
  <sheetViews>
    <sheetView topLeftCell="K1" workbookViewId="0">
      <selection activeCell="AB1" sqref="AB1:AI2"/>
    </sheetView>
  </sheetViews>
  <sheetFormatPr defaultColWidth="0" defaultRowHeight="0" customHeight="1" zeroHeight="1"/>
  <cols>
    <col min="1" max="1" width="4.77734375" style="4" customWidth="1"/>
    <col min="2" max="2" width="4.44140625" style="4" customWidth="1"/>
    <col min="3" max="3" width="4.21875" style="4" customWidth="1"/>
    <col min="4" max="4" width="7.88671875" style="4" customWidth="1"/>
    <col min="5" max="5" width="14.21875" style="4" customWidth="1"/>
    <col min="6" max="6" width="19.109375" style="2" customWidth="1"/>
    <col min="7" max="8" width="19.6640625" style="2" customWidth="1"/>
    <col min="9" max="9" width="9.77734375" style="2" customWidth="1"/>
    <col min="10" max="10" width="6.21875" style="2" customWidth="1"/>
    <col min="11" max="11" width="5.88671875" style="2" customWidth="1"/>
    <col min="12" max="51" width="5.77734375" style="2" customWidth="1"/>
    <col min="52" max="60" width="6.109375" style="2" customWidth="1"/>
    <col min="61" max="61" width="8.77734375" style="2" customWidth="1"/>
    <col min="62" max="62" width="9.21875" style="2" customWidth="1"/>
    <col min="63" max="63" width="8.21875" style="2" customWidth="1"/>
    <col min="64" max="64" width="8.44140625" style="2" customWidth="1"/>
    <col min="65" max="65" width="30" style="2" customWidth="1"/>
    <col min="66" max="66" width="8.44140625" style="2" customWidth="1"/>
    <col min="67" max="67" width="8.77734375" style="2" customWidth="1"/>
    <col min="68" max="68" width="9.109375" style="2" customWidth="1"/>
    <col min="69" max="69" width="9.109375" style="2" hidden="1" customWidth="1"/>
    <col min="70" max="79" width="6.77734375" style="2" hidden="1" customWidth="1"/>
    <col min="80" max="99" width="6.77734375" style="29" hidden="1" customWidth="1"/>
    <col min="100" max="142" width="6.77734375" style="2" hidden="1" customWidth="1"/>
    <col min="143" max="16384" width="5.77734375" style="2" hidden="1"/>
  </cols>
  <sheetData>
    <row r="1" spans="1:99" ht="28.5" customHeight="1">
      <c r="A1" s="532" t="str">
        <f>'Master sheet'!C8</f>
        <v xml:space="preserve">महात्मा गाँधी राजकीय विद्यालय (अंग्रेजी माध्यम) बर, पाली 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4"/>
      <c r="P1" s="519" t="s">
        <v>332</v>
      </c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70"/>
      <c r="AC1" s="570"/>
      <c r="AD1" s="570"/>
      <c r="AE1" s="570"/>
      <c r="AF1" s="570"/>
      <c r="AG1" s="570"/>
      <c r="AH1" s="570"/>
      <c r="AI1" s="570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 s="545"/>
      <c r="AV1" s="545"/>
      <c r="AW1" s="545"/>
      <c r="AX1" s="545"/>
      <c r="AY1" s="545"/>
      <c r="AZ1" s="511" t="s">
        <v>113</v>
      </c>
      <c r="BA1" s="511"/>
      <c r="BB1" s="511"/>
      <c r="BC1" s="511"/>
      <c r="BD1" s="511"/>
      <c r="BE1" s="511"/>
      <c r="BF1" s="511"/>
      <c r="BG1" s="511"/>
      <c r="BH1" s="511"/>
      <c r="BI1" s="511"/>
      <c r="BJ1" s="511"/>
      <c r="BK1" s="1"/>
      <c r="BL1" s="1"/>
      <c r="BM1" s="1"/>
      <c r="BN1" s="1"/>
      <c r="BO1" s="1"/>
      <c r="CR1" s="29" t="str">
        <f>L3</f>
        <v xml:space="preserve">हिन्दी </v>
      </c>
      <c r="CU1" s="29" t="str">
        <f>AZ3</f>
        <v xml:space="preserve">समाजोपयोगी उत्पादन कार्य एवं समाज सेवा 	  </v>
      </c>
    </row>
    <row r="2" spans="1:99" ht="28.5" customHeight="1" thickBot="1">
      <c r="A2" s="530" t="s">
        <v>171</v>
      </c>
      <c r="B2" s="530"/>
      <c r="C2" s="530"/>
      <c r="D2" s="530"/>
      <c r="E2" s="530"/>
      <c r="F2" s="530"/>
      <c r="G2" s="530"/>
      <c r="H2" s="89"/>
      <c r="I2" s="531" t="s">
        <v>172</v>
      </c>
      <c r="J2" s="531"/>
      <c r="K2" s="531"/>
      <c r="L2" s="81"/>
      <c r="M2" s="81"/>
      <c r="N2" s="81"/>
      <c r="O2" s="81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71"/>
      <c r="AC2" s="571"/>
      <c r="AD2" s="571"/>
      <c r="AE2" s="571"/>
      <c r="AF2" s="571"/>
      <c r="AG2" s="571"/>
      <c r="AH2" s="571"/>
      <c r="AI2" s="571"/>
      <c r="AJ2" s="545"/>
      <c r="AK2" s="545"/>
      <c r="AL2" s="545"/>
      <c r="AM2" s="545"/>
      <c r="AN2" s="545"/>
      <c r="AO2" s="545"/>
      <c r="AP2" s="545"/>
      <c r="AQ2" s="545"/>
      <c r="AR2" s="545"/>
      <c r="AS2" s="545"/>
      <c r="AT2" s="545"/>
      <c r="AU2" s="545"/>
      <c r="AV2" s="545"/>
      <c r="AW2" s="545"/>
      <c r="AX2" s="545"/>
      <c r="AY2" s="545"/>
      <c r="AZ2" s="512"/>
      <c r="BA2" s="512"/>
      <c r="BB2" s="512"/>
      <c r="BC2" s="512"/>
      <c r="BD2" s="512"/>
      <c r="BE2" s="512"/>
      <c r="BF2" s="512"/>
      <c r="BG2" s="512"/>
      <c r="BH2" s="512"/>
      <c r="BI2" s="512"/>
      <c r="BJ2" s="512"/>
      <c r="BK2" s="1"/>
      <c r="BL2" s="1"/>
      <c r="BM2" s="1"/>
      <c r="BN2" s="1"/>
      <c r="BO2" s="1"/>
      <c r="CR2" s="29" t="str">
        <f>T3</f>
        <v>अंग्रेजी</v>
      </c>
      <c r="CU2" s="29" t="str">
        <f>BC3</f>
        <v xml:space="preserve">शारीरिक एवं स्वास्थ्य शिक्षा  </v>
      </c>
    </row>
    <row r="3" spans="1:99" s="7" customFormat="1" ht="28.5" customHeight="1" thickTop="1" thickBot="1">
      <c r="A3" s="553" t="s">
        <v>79</v>
      </c>
      <c r="B3" s="554"/>
      <c r="C3" s="554"/>
      <c r="D3" s="554"/>
      <c r="E3" s="554"/>
      <c r="F3" s="554"/>
      <c r="G3" s="554"/>
      <c r="H3" s="554"/>
      <c r="I3" s="52" t="s">
        <v>75</v>
      </c>
      <c r="J3" s="53">
        <v>4</v>
      </c>
      <c r="K3" s="5"/>
      <c r="L3" s="481" t="s">
        <v>106</v>
      </c>
      <c r="M3" s="482"/>
      <c r="N3" s="484" t="str">
        <f>UPPER('Master sheet'!J14)</f>
        <v>ABHIMANYU SINGH</v>
      </c>
      <c r="O3" s="485"/>
      <c r="P3" s="485"/>
      <c r="Q3" s="485"/>
      <c r="R3" s="485"/>
      <c r="S3" s="486"/>
      <c r="T3" s="551" t="s">
        <v>95</v>
      </c>
      <c r="U3" s="552"/>
      <c r="V3" s="516" t="str">
        <f>UPPER('Master sheet'!J15)</f>
        <v>SAMPAT RAJ</v>
      </c>
      <c r="W3" s="517"/>
      <c r="X3" s="517"/>
      <c r="Y3" s="517"/>
      <c r="Z3" s="517"/>
      <c r="AA3" s="518"/>
      <c r="AB3" s="521" t="s">
        <v>539</v>
      </c>
      <c r="AC3" s="522"/>
      <c r="AD3" s="523" t="str">
        <f>UPPER('Master sheet'!J16)</f>
        <v>PRADIP SINGH</v>
      </c>
      <c r="AE3" s="524"/>
      <c r="AF3" s="524"/>
      <c r="AG3" s="524"/>
      <c r="AH3" s="524"/>
      <c r="AI3" s="525"/>
      <c r="AJ3" s="546" t="s">
        <v>107</v>
      </c>
      <c r="AK3" s="547"/>
      <c r="AL3" s="548" t="str">
        <f>UPPER('Master sheet'!J17)</f>
        <v>PRADIP SINGH</v>
      </c>
      <c r="AM3" s="549"/>
      <c r="AN3" s="549"/>
      <c r="AO3" s="549"/>
      <c r="AP3" s="549"/>
      <c r="AQ3" s="550"/>
      <c r="AR3" s="500" t="s">
        <v>334</v>
      </c>
      <c r="AS3" s="502"/>
      <c r="AT3" s="542" t="str">
        <f>UPPER('Master sheet'!J18)</f>
        <v>PUSHPENDRA JAWRA</v>
      </c>
      <c r="AU3" s="543"/>
      <c r="AV3" s="543"/>
      <c r="AW3" s="543"/>
      <c r="AX3" s="543"/>
      <c r="AY3" s="544"/>
      <c r="AZ3" s="538" t="s">
        <v>110</v>
      </c>
      <c r="BA3" s="539"/>
      <c r="BB3" s="539"/>
      <c r="BC3" s="538" t="s">
        <v>109</v>
      </c>
      <c r="BD3" s="539"/>
      <c r="BE3" s="539"/>
      <c r="BF3" s="535" t="s">
        <v>112</v>
      </c>
      <c r="BG3" s="536"/>
      <c r="BH3" s="537"/>
      <c r="BI3" s="540" t="s">
        <v>199</v>
      </c>
      <c r="BJ3" s="541"/>
      <c r="BK3" s="1"/>
      <c r="BL3" s="3"/>
      <c r="BM3" s="3"/>
      <c r="BN3" s="3"/>
      <c r="BO3" s="3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 t="e">
        <f>#REF!</f>
        <v>#REF!</v>
      </c>
      <c r="CS3" s="30"/>
      <c r="CT3" s="30"/>
      <c r="CU3" s="30" t="str">
        <f>BF3</f>
        <v xml:space="preserve">कला शिक्षा   </v>
      </c>
    </row>
    <row r="4" spans="1:99" ht="37.200000000000003" thickTop="1" thickBot="1">
      <c r="A4" s="472" t="s">
        <v>9</v>
      </c>
      <c r="B4" s="475" t="s">
        <v>188</v>
      </c>
      <c r="C4" s="475" t="s">
        <v>78</v>
      </c>
      <c r="D4" s="475" t="s">
        <v>5</v>
      </c>
      <c r="E4" s="475" t="s">
        <v>76</v>
      </c>
      <c r="F4" s="472" t="s">
        <v>6</v>
      </c>
      <c r="G4" s="472" t="s">
        <v>8</v>
      </c>
      <c r="H4" s="472" t="s">
        <v>187</v>
      </c>
      <c r="I4" s="475" t="s">
        <v>7</v>
      </c>
      <c r="J4" s="476" t="s">
        <v>165</v>
      </c>
      <c r="K4" s="476" t="s">
        <v>166</v>
      </c>
      <c r="L4" s="483" t="s">
        <v>11</v>
      </c>
      <c r="M4" s="483" t="s">
        <v>12</v>
      </c>
      <c r="N4" s="478" t="s">
        <v>13</v>
      </c>
      <c r="O4" s="479"/>
      <c r="P4" s="480"/>
      <c r="Q4" s="478" t="s">
        <v>167</v>
      </c>
      <c r="R4" s="479"/>
      <c r="S4" s="480"/>
      <c r="T4" s="499" t="s">
        <v>11</v>
      </c>
      <c r="U4" s="499" t="s">
        <v>12</v>
      </c>
      <c r="V4" s="508" t="s">
        <v>13</v>
      </c>
      <c r="W4" s="509"/>
      <c r="X4" s="510"/>
      <c r="Y4" s="508" t="s">
        <v>167</v>
      </c>
      <c r="Z4" s="509"/>
      <c r="AA4" s="510"/>
      <c r="AB4" s="526" t="s">
        <v>11</v>
      </c>
      <c r="AC4" s="526" t="s">
        <v>12</v>
      </c>
      <c r="AD4" s="527" t="s">
        <v>13</v>
      </c>
      <c r="AE4" s="528"/>
      <c r="AF4" s="529"/>
      <c r="AG4" s="527" t="s">
        <v>167</v>
      </c>
      <c r="AH4" s="528"/>
      <c r="AI4" s="529"/>
      <c r="AJ4" s="503" t="s">
        <v>11</v>
      </c>
      <c r="AK4" s="503" t="s">
        <v>12</v>
      </c>
      <c r="AL4" s="505" t="s">
        <v>13</v>
      </c>
      <c r="AM4" s="506"/>
      <c r="AN4" s="507"/>
      <c r="AO4" s="505" t="s">
        <v>167</v>
      </c>
      <c r="AP4" s="506"/>
      <c r="AQ4" s="507"/>
      <c r="AR4" s="504" t="s">
        <v>11</v>
      </c>
      <c r="AS4" s="504" t="s">
        <v>12</v>
      </c>
      <c r="AT4" s="500" t="s">
        <v>13</v>
      </c>
      <c r="AU4" s="501"/>
      <c r="AV4" s="502"/>
      <c r="AW4" s="500" t="s">
        <v>167</v>
      </c>
      <c r="AX4" s="501"/>
      <c r="AY4" s="502"/>
      <c r="AZ4" s="513" t="s">
        <v>338</v>
      </c>
      <c r="BA4" s="514"/>
      <c r="BB4" s="515"/>
      <c r="BC4" s="513" t="s">
        <v>339</v>
      </c>
      <c r="BD4" s="514"/>
      <c r="BE4" s="515"/>
      <c r="BF4" s="513" t="s">
        <v>340</v>
      </c>
      <c r="BG4" s="514"/>
      <c r="BH4" s="515"/>
      <c r="BI4" s="496" t="s">
        <v>200</v>
      </c>
      <c r="BJ4" s="496" t="s">
        <v>201</v>
      </c>
      <c r="BK4" s="1"/>
      <c r="BL4" s="1"/>
      <c r="BM4" s="1"/>
      <c r="BN4" s="1"/>
      <c r="BO4" s="1"/>
      <c r="CA4" s="29"/>
      <c r="CR4" s="29" t="str">
        <f>AJ3</f>
        <v xml:space="preserve">गणित </v>
      </c>
    </row>
    <row r="5" spans="1:99" ht="84.6" thickTop="1" thickBot="1">
      <c r="A5" s="473"/>
      <c r="B5" s="476"/>
      <c r="C5" s="476"/>
      <c r="D5" s="476"/>
      <c r="E5" s="476"/>
      <c r="F5" s="473"/>
      <c r="G5" s="473"/>
      <c r="H5" s="473"/>
      <c r="I5" s="476"/>
      <c r="J5" s="476"/>
      <c r="K5" s="476"/>
      <c r="L5" s="483"/>
      <c r="M5" s="483"/>
      <c r="N5" s="335" t="s">
        <v>156</v>
      </c>
      <c r="O5" s="335" t="s">
        <v>157</v>
      </c>
      <c r="P5" s="54" t="s">
        <v>10</v>
      </c>
      <c r="Q5" s="335" t="s">
        <v>156</v>
      </c>
      <c r="R5" s="335" t="s">
        <v>157</v>
      </c>
      <c r="S5" s="54" t="s">
        <v>10</v>
      </c>
      <c r="T5" s="499"/>
      <c r="U5" s="499"/>
      <c r="V5" s="336" t="s">
        <v>156</v>
      </c>
      <c r="W5" s="336" t="s">
        <v>157</v>
      </c>
      <c r="X5" s="65" t="s">
        <v>10</v>
      </c>
      <c r="Y5" s="336" t="s">
        <v>156</v>
      </c>
      <c r="Z5" s="336" t="s">
        <v>157</v>
      </c>
      <c r="AA5" s="65" t="s">
        <v>10</v>
      </c>
      <c r="AB5" s="526"/>
      <c r="AC5" s="526"/>
      <c r="AD5" s="398" t="s">
        <v>156</v>
      </c>
      <c r="AE5" s="398" t="s">
        <v>157</v>
      </c>
      <c r="AF5" s="399" t="s">
        <v>10</v>
      </c>
      <c r="AG5" s="398" t="s">
        <v>156</v>
      </c>
      <c r="AH5" s="398" t="s">
        <v>157</v>
      </c>
      <c r="AI5" s="399" t="s">
        <v>10</v>
      </c>
      <c r="AJ5" s="503"/>
      <c r="AK5" s="503"/>
      <c r="AL5" s="337" t="s">
        <v>156</v>
      </c>
      <c r="AM5" s="337" t="s">
        <v>157</v>
      </c>
      <c r="AN5" s="66" t="s">
        <v>10</v>
      </c>
      <c r="AO5" s="337" t="s">
        <v>156</v>
      </c>
      <c r="AP5" s="337" t="s">
        <v>157</v>
      </c>
      <c r="AQ5" s="66" t="s">
        <v>10</v>
      </c>
      <c r="AR5" s="504"/>
      <c r="AS5" s="504"/>
      <c r="AT5" s="338" t="s">
        <v>156</v>
      </c>
      <c r="AU5" s="338" t="s">
        <v>157</v>
      </c>
      <c r="AV5" s="67" t="s">
        <v>10</v>
      </c>
      <c r="AW5" s="338" t="s">
        <v>156</v>
      </c>
      <c r="AX5" s="338" t="s">
        <v>157</v>
      </c>
      <c r="AY5" s="67" t="s">
        <v>10</v>
      </c>
      <c r="AZ5" s="320" t="s">
        <v>13</v>
      </c>
      <c r="BA5" s="320" t="s">
        <v>167</v>
      </c>
      <c r="BB5" s="320" t="s">
        <v>179</v>
      </c>
      <c r="BC5" s="320" t="s">
        <v>13</v>
      </c>
      <c r="BD5" s="320" t="s">
        <v>167</v>
      </c>
      <c r="BE5" s="320" t="s">
        <v>179</v>
      </c>
      <c r="BF5" s="320" t="s">
        <v>13</v>
      </c>
      <c r="BG5" s="320" t="s">
        <v>167</v>
      </c>
      <c r="BH5" s="320" t="s">
        <v>179</v>
      </c>
      <c r="BI5" s="496"/>
      <c r="BJ5" s="496"/>
      <c r="BK5" s="1"/>
      <c r="BL5" s="1"/>
      <c r="BM5" s="1"/>
      <c r="BN5" s="1"/>
      <c r="BO5" s="1"/>
      <c r="CA5" s="29"/>
      <c r="CC5" s="29">
        <f>IF(AND(L6="",M6="",N6="",P6=""),"",SUM(L6,M6,N6,O6,P6))</f>
        <v>100</v>
      </c>
      <c r="CD5" s="29">
        <v>20</v>
      </c>
      <c r="CE5" s="29">
        <f>IF(AND(T6="",U6="",V6="",X6=""),"",SUM(T6,U6,V6,W6,X6))</f>
        <v>100</v>
      </c>
      <c r="CF5" s="29">
        <v>20</v>
      </c>
      <c r="CG5" s="29" t="e">
        <f>IF(AND(#REF!="",#REF!="",#REF!="",#REF!=""),"",SUM(#REF!,#REF!,#REF!,#REF!,#REF!))</f>
        <v>#REF!</v>
      </c>
      <c r="CH5" s="29">
        <v>20</v>
      </c>
      <c r="CI5" s="29">
        <f>IF(AND(AJ6="",AK6="",AL6="",AN6=""),"",SUM(AJ6,AK6,AL6,AM6,AN6))</f>
        <v>100</v>
      </c>
      <c r="CJ5" s="29">
        <v>20</v>
      </c>
      <c r="CK5" s="29">
        <f>IF(AND(AR6="",AS6="",AT6="",AV6=""),"",SUM(AR6,AS6,AT6,AU6,AV6))</f>
        <v>100</v>
      </c>
      <c r="CL5" s="29">
        <v>20</v>
      </c>
      <c r="CM5" s="29" t="e">
        <f>IF(AND(#REF!="",#REF!="",#REF!="",#REF!=""),"",SUM(#REF!,#REF!,#REF!,#REF!,#REF!))</f>
        <v>#REF!</v>
      </c>
      <c r="CN5" s="29">
        <v>20</v>
      </c>
      <c r="CR5" s="29" t="str">
        <f>AR3</f>
        <v xml:space="preserve">पर्यावरण अध्ययन </v>
      </c>
    </row>
    <row r="6" spans="1:99" ht="24.9" customHeight="1" thickTop="1" thickBot="1">
      <c r="A6" s="474"/>
      <c r="B6" s="477"/>
      <c r="C6" s="477"/>
      <c r="D6" s="477"/>
      <c r="E6" s="477"/>
      <c r="F6" s="474"/>
      <c r="G6" s="474"/>
      <c r="H6" s="474"/>
      <c r="I6" s="477"/>
      <c r="J6" s="477"/>
      <c r="K6" s="477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20</v>
      </c>
      <c r="AS6" s="9">
        <v>20</v>
      </c>
      <c r="AT6" s="9">
        <v>30</v>
      </c>
      <c r="AU6" s="9">
        <v>18</v>
      </c>
      <c r="AV6" s="9">
        <v>12</v>
      </c>
      <c r="AW6" s="9">
        <v>50</v>
      </c>
      <c r="AX6" s="9">
        <v>30</v>
      </c>
      <c r="AY6" s="9">
        <v>20</v>
      </c>
      <c r="AZ6" s="9">
        <v>25</v>
      </c>
      <c r="BA6" s="9">
        <v>35</v>
      </c>
      <c r="BB6" s="9">
        <v>40</v>
      </c>
      <c r="BC6" s="9">
        <v>25</v>
      </c>
      <c r="BD6" s="9">
        <v>35</v>
      </c>
      <c r="BE6" s="9">
        <v>40</v>
      </c>
      <c r="BF6" s="9">
        <v>25</v>
      </c>
      <c r="BG6" s="9">
        <v>35</v>
      </c>
      <c r="BH6" s="9">
        <v>40</v>
      </c>
      <c r="BI6" s="107"/>
      <c r="BJ6" s="9"/>
      <c r="BK6" s="1"/>
      <c r="BL6" s="489" t="s">
        <v>82</v>
      </c>
      <c r="BM6" s="490"/>
      <c r="BN6" s="490"/>
      <c r="BO6" s="1"/>
      <c r="CA6" s="29"/>
      <c r="CC6" s="29">
        <v>1</v>
      </c>
      <c r="CD6" s="29">
        <v>1</v>
      </c>
      <c r="CE6" s="29">
        <v>2</v>
      </c>
      <c r="CF6" s="29">
        <v>2</v>
      </c>
      <c r="CG6" s="29">
        <v>3</v>
      </c>
      <c r="CH6" s="29">
        <v>3</v>
      </c>
      <c r="CI6" s="29">
        <v>4</v>
      </c>
      <c r="CJ6" s="29">
        <v>4</v>
      </c>
      <c r="CK6" s="29">
        <v>5</v>
      </c>
      <c r="CL6" s="29">
        <v>5</v>
      </c>
      <c r="CM6" s="29">
        <v>6</v>
      </c>
      <c r="CN6" s="29">
        <v>6</v>
      </c>
      <c r="CR6" s="29" t="e">
        <f>#REF!</f>
        <v>#REF!</v>
      </c>
    </row>
    <row r="7" spans="1:99" ht="24.9" customHeight="1">
      <c r="A7" s="348">
        <v>1</v>
      </c>
      <c r="B7" s="349">
        <v>4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401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7">
        <v>11</v>
      </c>
      <c r="AC7" s="18">
        <v>9</v>
      </c>
      <c r="AD7" s="11">
        <v>29</v>
      </c>
      <c r="AE7" s="11">
        <v>5</v>
      </c>
      <c r="AF7" s="61">
        <v>11</v>
      </c>
      <c r="AG7" s="59">
        <v>50</v>
      </c>
      <c r="AH7" s="11">
        <v>5</v>
      </c>
      <c r="AI7" s="12">
        <v>10</v>
      </c>
      <c r="AJ7" s="10">
        <v>9</v>
      </c>
      <c r="AK7" s="11">
        <v>6</v>
      </c>
      <c r="AL7" s="11">
        <v>22</v>
      </c>
      <c r="AM7" s="11">
        <v>6</v>
      </c>
      <c r="AN7" s="55">
        <v>10</v>
      </c>
      <c r="AO7" s="59">
        <v>31</v>
      </c>
      <c r="AP7" s="11">
        <v>6</v>
      </c>
      <c r="AQ7" s="12">
        <v>4</v>
      </c>
      <c r="AR7" s="10">
        <v>9</v>
      </c>
      <c r="AS7" s="11">
        <v>7</v>
      </c>
      <c r="AT7" s="11">
        <v>22</v>
      </c>
      <c r="AU7" s="11">
        <v>6</v>
      </c>
      <c r="AV7" s="55">
        <v>8</v>
      </c>
      <c r="AW7" s="59">
        <v>45</v>
      </c>
      <c r="AX7" s="11">
        <v>6</v>
      </c>
      <c r="AY7" s="12">
        <v>4</v>
      </c>
      <c r="AZ7" s="10">
        <v>25</v>
      </c>
      <c r="BA7" s="11">
        <v>31</v>
      </c>
      <c r="BB7" s="55">
        <v>30</v>
      </c>
      <c r="BC7" s="10">
        <v>11</v>
      </c>
      <c r="BD7" s="11">
        <v>30</v>
      </c>
      <c r="BE7" s="12">
        <v>30</v>
      </c>
      <c r="BF7" s="10">
        <v>21</v>
      </c>
      <c r="BG7" s="11">
        <v>21</v>
      </c>
      <c r="BH7" s="55">
        <v>31</v>
      </c>
      <c r="BI7" s="10">
        <v>220</v>
      </c>
      <c r="BJ7" s="108">
        <v>28</v>
      </c>
      <c r="BK7" s="1"/>
      <c r="BL7" s="1"/>
      <c r="BM7" s="1"/>
      <c r="BN7" s="1"/>
      <c r="BO7" s="3"/>
      <c r="CA7" s="29"/>
      <c r="CB7" s="29">
        <f>IF(I7="","",I7)</f>
        <v>401</v>
      </c>
      <c r="CC7" s="38">
        <f>IF(AND(L7="",M7="",N7="",P7=""),"",SUM(L7,M7,N7,O7,P7))</f>
        <v>51</v>
      </c>
      <c r="CD7" s="38">
        <f>IFERROR(IF(CC7="","",ROUNDUP(CC7*20%,0)),"")</f>
        <v>11</v>
      </c>
      <c r="CE7" s="29">
        <f>IF(AND(T7="",U7="",V7="",X7=""),"",SUM(T7,U7,V7,W7,X7))</f>
        <v>55</v>
      </c>
      <c r="CF7" s="38">
        <f>IFERROR(IF(CE7="","",ROUNDUP(CE7*20%,0)),"")</f>
        <v>11</v>
      </c>
      <c r="CG7" s="29" t="e">
        <f>IF(AND(#REF!="",#REF!="",#REF!="",#REF!=""),"",SUM(#REF!,#REF!,#REF!,#REF!,#REF!))</f>
        <v>#REF!</v>
      </c>
      <c r="CH7" s="38" t="str">
        <f>IFERROR(IF(CG7="","",ROUNDUP(CG7*20%,0)),"")</f>
        <v/>
      </c>
      <c r="CI7" s="29">
        <f>IF(AND(AJ7="",AK7="",AL7="",AN7=""),"",SUM(AJ7,AK7,AL7,AM7,AN7))</f>
        <v>53</v>
      </c>
      <c r="CJ7" s="38">
        <f>IFERROR(IF(CI7="","",ROUNDUP(CI7*20%,0)),"")</f>
        <v>11</v>
      </c>
      <c r="CK7" s="29">
        <f>IF(AND(AR7="",AS7="",AT7="",AV7=""),"",SUM(AR7,AS7,AT7,AU7,AV7))</f>
        <v>52</v>
      </c>
      <c r="CL7" s="38">
        <f>IFERROR(IF(CK7="","",ROUNDUP(CK7*20%,0)),"")</f>
        <v>11</v>
      </c>
      <c r="CM7" s="29" t="e">
        <f>IF(AND(#REF!="",#REF!="",#REF!="",#REF!=""),"",SUM(#REF!,#REF!,#REF!,#REF!,#REF!))</f>
        <v>#REF!</v>
      </c>
      <c r="CN7" s="38" t="str">
        <f>IFERROR(IF(CM7="","",ROUNDUP(CM7*20%,0)),"")</f>
        <v/>
      </c>
      <c r="CO7" s="38"/>
      <c r="CP7" s="38"/>
    </row>
    <row r="8" spans="1:99" ht="24.9" customHeight="1">
      <c r="A8" s="358">
        <v>2</v>
      </c>
      <c r="B8" s="359">
        <v>4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402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9">
        <v>9</v>
      </c>
      <c r="AC8" s="20">
        <v>9</v>
      </c>
      <c r="AD8" s="8">
        <v>24</v>
      </c>
      <c r="AE8" s="8">
        <v>4</v>
      </c>
      <c r="AF8" s="62">
        <v>12</v>
      </c>
      <c r="AG8" s="60">
        <v>37</v>
      </c>
      <c r="AH8" s="8">
        <v>4</v>
      </c>
      <c r="AI8" s="14">
        <v>9</v>
      </c>
      <c r="AJ8" s="13">
        <v>9</v>
      </c>
      <c r="AK8" s="8">
        <v>6</v>
      </c>
      <c r="AL8" s="8">
        <v>23</v>
      </c>
      <c r="AM8" s="8">
        <v>3</v>
      </c>
      <c r="AN8" s="56">
        <v>11</v>
      </c>
      <c r="AO8" s="60">
        <v>31</v>
      </c>
      <c r="AP8" s="8">
        <v>3</v>
      </c>
      <c r="AQ8" s="14">
        <v>4</v>
      </c>
      <c r="AR8" s="13">
        <v>9</v>
      </c>
      <c r="AS8" s="8">
        <v>7</v>
      </c>
      <c r="AT8" s="8">
        <v>14</v>
      </c>
      <c r="AU8" s="8">
        <v>4</v>
      </c>
      <c r="AV8" s="56">
        <v>9</v>
      </c>
      <c r="AW8" s="60">
        <v>14</v>
      </c>
      <c r="AX8" s="8">
        <v>4</v>
      </c>
      <c r="AY8" s="14">
        <v>4</v>
      </c>
      <c r="AZ8" s="13">
        <v>24</v>
      </c>
      <c r="BA8" s="8">
        <v>32</v>
      </c>
      <c r="BB8" s="56">
        <v>36</v>
      </c>
      <c r="BC8" s="13">
        <v>11</v>
      </c>
      <c r="BD8" s="8">
        <v>32</v>
      </c>
      <c r="BE8" s="14">
        <v>25</v>
      </c>
      <c r="BF8" s="13">
        <v>21</v>
      </c>
      <c r="BG8" s="8">
        <v>21</v>
      </c>
      <c r="BH8" s="56">
        <v>32</v>
      </c>
      <c r="BI8" s="13">
        <v>220</v>
      </c>
      <c r="BJ8" s="109">
        <v>24</v>
      </c>
      <c r="BK8" s="1"/>
      <c r="BL8" s="491" t="s">
        <v>89</v>
      </c>
      <c r="BM8" s="491"/>
      <c r="BN8" s="491"/>
      <c r="BO8" s="1"/>
      <c r="CA8" s="29"/>
      <c r="CB8" s="29">
        <f t="shared" ref="CB8:CB71" si="0">IF(I8="","",I8)</f>
        <v>402</v>
      </c>
      <c r="CC8" s="38">
        <f t="shared" ref="CC8:CC71" si="1">IF(AND(L8="",M8="",N8="",P8=""),"",SUM(L8,M8,N8,O8,P8))</f>
        <v>60</v>
      </c>
      <c r="CD8" s="38">
        <f t="shared" ref="CD8:CD71" si="2">IFERROR(IF(CC8="","",ROUNDUP(CC8*20%,0)),"")</f>
        <v>12</v>
      </c>
      <c r="CE8" s="29">
        <f t="shared" ref="CE8:CE71" si="3">IF(AND(T8="",U8="",V8="",X8=""),"",SUM(T8,U8,V8,W8,X8))</f>
        <v>51</v>
      </c>
      <c r="CF8" s="38">
        <f t="shared" ref="CF8:CF71" si="4">IFERROR(IF(CE8="","",ROUNDUP(CE8*20%,0)),"")</f>
        <v>11</v>
      </c>
      <c r="CG8" s="29" t="e">
        <f>IF(AND(#REF!="",#REF!="",#REF!="",#REF!=""),"",SUM(#REF!,#REF!,#REF!,#REF!,#REF!))</f>
        <v>#REF!</v>
      </c>
      <c r="CH8" s="38" t="str">
        <f t="shared" ref="CH8:CH71" si="5">IFERROR(IF(CG8="","",ROUNDUP(CG8*20%,0)),"")</f>
        <v/>
      </c>
      <c r="CI8" s="29">
        <f t="shared" ref="CI8:CI71" si="6">IF(AND(AJ8="",AK8="",AL8="",AN8=""),"",SUM(AJ8,AK8,AL8,AM8,AN8))</f>
        <v>52</v>
      </c>
      <c r="CJ8" s="38">
        <f t="shared" ref="CJ8:CJ71" si="7">IFERROR(IF(CI8="","",ROUNDUP(CI8*20%,0)),"")</f>
        <v>11</v>
      </c>
      <c r="CK8" s="29">
        <f t="shared" ref="CK8:CK71" si="8">IF(AND(AR8="",AS8="",AT8="",AV8=""),"",SUM(AR8,AS8,AT8,AU8,AV8))</f>
        <v>43</v>
      </c>
      <c r="CL8" s="38">
        <f t="shared" ref="CL8:CL71" si="9">IFERROR(IF(CK8="","",ROUNDUP(CK8*20%,0)),"")</f>
        <v>9</v>
      </c>
      <c r="CM8" s="29" t="e">
        <f>IF(AND(#REF!="",#REF!="",#REF!="",#REF!=""),"",SUM(#REF!,#REF!,#REF!,#REF!,#REF!))</f>
        <v>#REF!</v>
      </c>
      <c r="CN8" s="38" t="str">
        <f t="shared" ref="CN8:CN71" si="10">IFERROR(IF(CM8="","",ROUNDUP(CM8*20%,0)),"")</f>
        <v/>
      </c>
      <c r="CO8" s="38"/>
      <c r="CP8" s="38"/>
    </row>
    <row r="9" spans="1:99" ht="24.9" customHeight="1">
      <c r="A9" s="358">
        <v>3</v>
      </c>
      <c r="B9" s="359">
        <v>4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403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9">
        <v>8</v>
      </c>
      <c r="AC9" s="20">
        <v>9</v>
      </c>
      <c r="AD9" s="20">
        <v>25</v>
      </c>
      <c r="AE9" s="8">
        <v>4</v>
      </c>
      <c r="AF9" s="62">
        <v>11</v>
      </c>
      <c r="AG9" s="60">
        <v>37</v>
      </c>
      <c r="AH9" s="8">
        <v>4</v>
      </c>
      <c r="AI9" s="14">
        <v>8</v>
      </c>
      <c r="AJ9" s="13">
        <v>9</v>
      </c>
      <c r="AK9" s="8">
        <v>6</v>
      </c>
      <c r="AL9" s="8">
        <v>25</v>
      </c>
      <c r="AM9" s="8">
        <v>4</v>
      </c>
      <c r="AN9" s="56">
        <v>12</v>
      </c>
      <c r="AO9" s="60">
        <v>44</v>
      </c>
      <c r="AP9" s="8">
        <v>15</v>
      </c>
      <c r="AQ9" s="14">
        <v>8</v>
      </c>
      <c r="AR9" s="13">
        <v>9</v>
      </c>
      <c r="AS9" s="8">
        <v>7</v>
      </c>
      <c r="AT9" s="8">
        <v>23</v>
      </c>
      <c r="AU9" s="8">
        <v>5</v>
      </c>
      <c r="AV9" s="56">
        <v>10</v>
      </c>
      <c r="AW9" s="60">
        <v>45</v>
      </c>
      <c r="AX9" s="8">
        <v>16</v>
      </c>
      <c r="AY9" s="14">
        <v>8</v>
      </c>
      <c r="AZ9" s="13">
        <v>21</v>
      </c>
      <c r="BA9" s="8">
        <v>32</v>
      </c>
      <c r="BB9" s="56">
        <v>38</v>
      </c>
      <c r="BC9" s="13">
        <v>11</v>
      </c>
      <c r="BD9" s="8">
        <v>31</v>
      </c>
      <c r="BE9" s="14">
        <v>25</v>
      </c>
      <c r="BF9" s="13">
        <v>21</v>
      </c>
      <c r="BG9" s="8">
        <v>21</v>
      </c>
      <c r="BH9" s="56">
        <v>32</v>
      </c>
      <c r="BI9" s="13">
        <v>220</v>
      </c>
      <c r="BJ9" s="109">
        <v>36</v>
      </c>
      <c r="BK9" s="1"/>
      <c r="BL9" s="1"/>
      <c r="BM9" s="1"/>
      <c r="BN9" s="1"/>
      <c r="BO9" s="1"/>
      <c r="CA9" s="29"/>
      <c r="CB9" s="29">
        <f t="shared" si="0"/>
        <v>403</v>
      </c>
      <c r="CC9" s="38">
        <f t="shared" si="1"/>
        <v>58</v>
      </c>
      <c r="CD9" s="38">
        <f t="shared" si="2"/>
        <v>12</v>
      </c>
      <c r="CE9" s="29">
        <f t="shared" si="3"/>
        <v>52</v>
      </c>
      <c r="CF9" s="38">
        <f t="shared" si="4"/>
        <v>11</v>
      </c>
      <c r="CG9" s="29" t="e">
        <f>IF(AND(#REF!="",#REF!="",#REF!="",#REF!=""),"",SUM(#REF!,#REF!,#REF!,#REF!,#REF!))</f>
        <v>#REF!</v>
      </c>
      <c r="CH9" s="38" t="str">
        <f t="shared" si="5"/>
        <v/>
      </c>
      <c r="CI9" s="29">
        <f t="shared" si="6"/>
        <v>56</v>
      </c>
      <c r="CJ9" s="38">
        <f t="shared" si="7"/>
        <v>12</v>
      </c>
      <c r="CK9" s="29">
        <f t="shared" si="8"/>
        <v>54</v>
      </c>
      <c r="CL9" s="38">
        <f t="shared" si="9"/>
        <v>11</v>
      </c>
      <c r="CM9" s="29" t="e">
        <f>IF(AND(#REF!="",#REF!="",#REF!="",#REF!=""),"",SUM(#REF!,#REF!,#REF!,#REF!,#REF!))</f>
        <v>#REF!</v>
      </c>
      <c r="CN9" s="38" t="str">
        <f t="shared" si="10"/>
        <v/>
      </c>
      <c r="CO9" s="38"/>
      <c r="CP9" s="38"/>
    </row>
    <row r="10" spans="1:99" ht="24.9" customHeight="1">
      <c r="A10" s="358">
        <v>4</v>
      </c>
      <c r="B10" s="359">
        <v>4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404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9">
        <v>11</v>
      </c>
      <c r="AC10" s="20">
        <v>9</v>
      </c>
      <c r="AD10" s="20">
        <v>25</v>
      </c>
      <c r="AE10" s="8">
        <v>4</v>
      </c>
      <c r="AF10" s="62">
        <v>11</v>
      </c>
      <c r="AG10" s="60">
        <v>37</v>
      </c>
      <c r="AH10" s="8">
        <v>4</v>
      </c>
      <c r="AI10" s="14">
        <v>8</v>
      </c>
      <c r="AJ10" s="13">
        <v>9</v>
      </c>
      <c r="AK10" s="8">
        <v>6</v>
      </c>
      <c r="AL10" s="8">
        <v>26</v>
      </c>
      <c r="AM10" s="8">
        <v>5</v>
      </c>
      <c r="AN10" s="56">
        <v>10</v>
      </c>
      <c r="AO10" s="60">
        <v>48</v>
      </c>
      <c r="AP10" s="8">
        <v>15</v>
      </c>
      <c r="AQ10" s="14">
        <v>8</v>
      </c>
      <c r="AR10" s="13">
        <v>9</v>
      </c>
      <c r="AS10" s="8">
        <v>7</v>
      </c>
      <c r="AT10" s="8">
        <v>25</v>
      </c>
      <c r="AU10" s="8">
        <v>4</v>
      </c>
      <c r="AV10" s="56">
        <v>11</v>
      </c>
      <c r="AW10" s="60">
        <v>48</v>
      </c>
      <c r="AX10" s="8">
        <v>16</v>
      </c>
      <c r="AY10" s="14">
        <v>8</v>
      </c>
      <c r="AZ10" s="13">
        <v>20</v>
      </c>
      <c r="BA10" s="8">
        <v>32</v>
      </c>
      <c r="BB10" s="56">
        <v>32</v>
      </c>
      <c r="BC10" s="13">
        <v>11</v>
      </c>
      <c r="BD10" s="8">
        <v>32</v>
      </c>
      <c r="BE10" s="14">
        <v>26</v>
      </c>
      <c r="BF10" s="13">
        <v>21</v>
      </c>
      <c r="BG10" s="8">
        <v>21</v>
      </c>
      <c r="BH10" s="56">
        <v>32</v>
      </c>
      <c r="BI10" s="13">
        <v>220</v>
      </c>
      <c r="BJ10" s="109">
        <v>36</v>
      </c>
      <c r="BK10" s="1"/>
      <c r="BL10" s="497" t="s">
        <v>0</v>
      </c>
      <c r="BM10" s="498"/>
      <c r="BN10" s="498"/>
      <c r="BO10" s="1"/>
      <c r="CA10" s="29"/>
      <c r="CB10" s="29">
        <f t="shared" si="0"/>
        <v>404</v>
      </c>
      <c r="CC10" s="38">
        <f t="shared" si="1"/>
        <v>52</v>
      </c>
      <c r="CD10" s="38">
        <f t="shared" si="2"/>
        <v>11</v>
      </c>
      <c r="CE10" s="29">
        <f t="shared" si="3"/>
        <v>44</v>
      </c>
      <c r="CF10" s="38">
        <f t="shared" si="4"/>
        <v>9</v>
      </c>
      <c r="CG10" s="29" t="e">
        <f>IF(AND(#REF!="",#REF!="",#REF!="",#REF!=""),"",SUM(#REF!,#REF!,#REF!,#REF!,#REF!))</f>
        <v>#REF!</v>
      </c>
      <c r="CH10" s="38" t="str">
        <f t="shared" si="5"/>
        <v/>
      </c>
      <c r="CI10" s="29">
        <f t="shared" si="6"/>
        <v>56</v>
      </c>
      <c r="CJ10" s="38">
        <f t="shared" si="7"/>
        <v>12</v>
      </c>
      <c r="CK10" s="29">
        <f t="shared" si="8"/>
        <v>56</v>
      </c>
      <c r="CL10" s="38">
        <f t="shared" si="9"/>
        <v>12</v>
      </c>
      <c r="CM10" s="29" t="e">
        <f>IF(AND(#REF!="",#REF!="",#REF!="",#REF!=""),"",SUM(#REF!,#REF!,#REF!,#REF!,#REF!))</f>
        <v>#REF!</v>
      </c>
      <c r="CN10" s="38" t="str">
        <f t="shared" si="10"/>
        <v/>
      </c>
      <c r="CO10" s="38"/>
      <c r="CP10" s="38"/>
    </row>
    <row r="11" spans="1:99" ht="24.9" customHeight="1">
      <c r="A11" s="358">
        <v>5</v>
      </c>
      <c r="B11" s="359">
        <v>4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 t="s">
        <v>280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9">
        <v>20</v>
      </c>
      <c r="AC11" s="20">
        <v>19</v>
      </c>
      <c r="AD11" s="20">
        <v>29</v>
      </c>
      <c r="AE11" s="8">
        <v>17</v>
      </c>
      <c r="AF11" s="62">
        <v>10</v>
      </c>
      <c r="AG11" s="60">
        <v>45</v>
      </c>
      <c r="AH11" s="8">
        <v>20</v>
      </c>
      <c r="AI11" s="14">
        <v>14</v>
      </c>
      <c r="AJ11" s="13">
        <v>9</v>
      </c>
      <c r="AK11" s="8">
        <v>6</v>
      </c>
      <c r="AL11" s="8">
        <v>24</v>
      </c>
      <c r="AM11" s="8">
        <v>6</v>
      </c>
      <c r="AN11" s="56">
        <v>8</v>
      </c>
      <c r="AO11" s="60">
        <v>47</v>
      </c>
      <c r="AP11" s="8">
        <v>15</v>
      </c>
      <c r="AQ11" s="14">
        <v>8</v>
      </c>
      <c r="AR11" s="13">
        <v>9</v>
      </c>
      <c r="AS11" s="8">
        <v>7</v>
      </c>
      <c r="AT11" s="8">
        <v>26</v>
      </c>
      <c r="AU11" s="8">
        <v>3</v>
      </c>
      <c r="AV11" s="56">
        <v>11</v>
      </c>
      <c r="AW11" s="60">
        <v>48</v>
      </c>
      <c r="AX11" s="8">
        <v>16</v>
      </c>
      <c r="AY11" s="14">
        <v>8</v>
      </c>
      <c r="AZ11" s="13">
        <v>22</v>
      </c>
      <c r="BA11" s="8">
        <v>34</v>
      </c>
      <c r="BB11" s="56">
        <v>31</v>
      </c>
      <c r="BC11" s="13">
        <v>11</v>
      </c>
      <c r="BD11" s="8">
        <v>32</v>
      </c>
      <c r="BE11" s="14">
        <v>24</v>
      </c>
      <c r="BF11" s="13">
        <v>22</v>
      </c>
      <c r="BG11" s="8">
        <v>21</v>
      </c>
      <c r="BH11" s="56">
        <v>32</v>
      </c>
      <c r="BI11" s="13">
        <v>220</v>
      </c>
      <c r="BJ11" s="109">
        <v>0</v>
      </c>
      <c r="BK11" s="1"/>
      <c r="BL11" s="497"/>
      <c r="BM11" s="498"/>
      <c r="BN11" s="498"/>
      <c r="BO11" s="1"/>
      <c r="CA11" s="29"/>
      <c r="CB11" s="29" t="str">
        <f t="shared" si="0"/>
        <v>NSO</v>
      </c>
      <c r="CC11" s="38">
        <f t="shared" si="1"/>
        <v>30</v>
      </c>
      <c r="CD11" s="38">
        <f t="shared" si="2"/>
        <v>6</v>
      </c>
      <c r="CE11" s="29">
        <f t="shared" si="3"/>
        <v>49</v>
      </c>
      <c r="CF11" s="38">
        <f t="shared" si="4"/>
        <v>10</v>
      </c>
      <c r="CG11" s="29" t="e">
        <f>IF(AND(#REF!="",#REF!="",#REF!="",#REF!=""),"",SUM(#REF!,#REF!,#REF!,#REF!,#REF!))</f>
        <v>#REF!</v>
      </c>
      <c r="CH11" s="38" t="str">
        <f t="shared" si="5"/>
        <v/>
      </c>
      <c r="CI11" s="29">
        <f t="shared" si="6"/>
        <v>53</v>
      </c>
      <c r="CJ11" s="38">
        <f t="shared" si="7"/>
        <v>11</v>
      </c>
      <c r="CK11" s="29">
        <f t="shared" si="8"/>
        <v>56</v>
      </c>
      <c r="CL11" s="38">
        <f t="shared" si="9"/>
        <v>12</v>
      </c>
      <c r="CM11" s="29" t="e">
        <f>IF(AND(#REF!="",#REF!="",#REF!="",#REF!=""),"",SUM(#REF!,#REF!,#REF!,#REF!,#REF!))</f>
        <v>#REF!</v>
      </c>
      <c r="CN11" s="38" t="str">
        <f t="shared" si="10"/>
        <v/>
      </c>
      <c r="CO11" s="38"/>
      <c r="CP11" s="38"/>
    </row>
    <row r="12" spans="1:99" ht="24.9" customHeight="1">
      <c r="A12" s="358">
        <v>6</v>
      </c>
      <c r="B12" s="359">
        <v>4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406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9">
        <v>20</v>
      </c>
      <c r="AC12" s="20">
        <v>19</v>
      </c>
      <c r="AD12" s="20">
        <v>29</v>
      </c>
      <c r="AE12" s="8">
        <v>17</v>
      </c>
      <c r="AF12" s="62">
        <v>10</v>
      </c>
      <c r="AG12" s="60">
        <v>45</v>
      </c>
      <c r="AH12" s="8">
        <v>20</v>
      </c>
      <c r="AI12" s="14">
        <v>14</v>
      </c>
      <c r="AJ12" s="13">
        <v>9</v>
      </c>
      <c r="AK12" s="8">
        <v>6</v>
      </c>
      <c r="AL12" s="8">
        <v>21</v>
      </c>
      <c r="AM12" s="8">
        <v>4</v>
      </c>
      <c r="AN12" s="56">
        <v>9</v>
      </c>
      <c r="AO12" s="60">
        <v>48</v>
      </c>
      <c r="AP12" s="8">
        <v>15</v>
      </c>
      <c r="AQ12" s="14">
        <v>8</v>
      </c>
      <c r="AR12" s="13">
        <v>9</v>
      </c>
      <c r="AS12" s="8">
        <v>7</v>
      </c>
      <c r="AT12" s="8">
        <v>28</v>
      </c>
      <c r="AU12" s="8">
        <v>4</v>
      </c>
      <c r="AV12" s="56">
        <v>11</v>
      </c>
      <c r="AW12" s="60">
        <v>47</v>
      </c>
      <c r="AX12" s="8">
        <v>16</v>
      </c>
      <c r="AY12" s="14">
        <v>8</v>
      </c>
      <c r="AZ12" s="13">
        <v>21</v>
      </c>
      <c r="BA12" s="8">
        <v>32</v>
      </c>
      <c r="BB12" s="56">
        <v>36</v>
      </c>
      <c r="BC12" s="13">
        <v>12</v>
      </c>
      <c r="BD12" s="8">
        <v>31</v>
      </c>
      <c r="BE12" s="14">
        <v>25</v>
      </c>
      <c r="BF12" s="13">
        <v>22</v>
      </c>
      <c r="BG12" s="8">
        <v>21</v>
      </c>
      <c r="BH12" s="56">
        <v>32</v>
      </c>
      <c r="BI12" s="13">
        <v>220</v>
      </c>
      <c r="BJ12" s="109">
        <v>26</v>
      </c>
      <c r="BK12" s="1"/>
      <c r="BL12" s="494" t="s">
        <v>1</v>
      </c>
      <c r="BM12" s="495"/>
      <c r="BN12" s="495"/>
      <c r="BO12" s="1"/>
      <c r="CA12" s="29"/>
      <c r="CB12" s="29">
        <f t="shared" si="0"/>
        <v>406</v>
      </c>
      <c r="CC12" s="38">
        <f t="shared" si="1"/>
        <v>56</v>
      </c>
      <c r="CD12" s="38">
        <f t="shared" si="2"/>
        <v>12</v>
      </c>
      <c r="CE12" s="29">
        <f t="shared" si="3"/>
        <v>52</v>
      </c>
      <c r="CF12" s="38">
        <f t="shared" si="4"/>
        <v>11</v>
      </c>
      <c r="CG12" s="29" t="e">
        <f>IF(AND(#REF!="",#REF!="",#REF!="",#REF!=""),"",SUM(#REF!,#REF!,#REF!,#REF!,#REF!))</f>
        <v>#REF!</v>
      </c>
      <c r="CH12" s="38" t="str">
        <f t="shared" si="5"/>
        <v/>
      </c>
      <c r="CI12" s="29">
        <f t="shared" si="6"/>
        <v>49</v>
      </c>
      <c r="CJ12" s="38">
        <f t="shared" si="7"/>
        <v>10</v>
      </c>
      <c r="CK12" s="29">
        <f t="shared" si="8"/>
        <v>59</v>
      </c>
      <c r="CL12" s="38">
        <f t="shared" si="9"/>
        <v>12</v>
      </c>
      <c r="CM12" s="29" t="e">
        <f>IF(AND(#REF!="",#REF!="",#REF!="",#REF!=""),"",SUM(#REF!,#REF!,#REF!,#REF!,#REF!))</f>
        <v>#REF!</v>
      </c>
      <c r="CN12" s="38" t="str">
        <f t="shared" si="10"/>
        <v/>
      </c>
      <c r="CO12" s="38"/>
      <c r="CP12" s="38"/>
    </row>
    <row r="13" spans="1:99" ht="24.9" customHeight="1">
      <c r="A13" s="358">
        <v>7</v>
      </c>
      <c r="B13" s="359">
        <v>4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407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9">
        <v>20</v>
      </c>
      <c r="AC13" s="20">
        <v>19</v>
      </c>
      <c r="AD13" s="20">
        <v>29</v>
      </c>
      <c r="AE13" s="8">
        <v>17</v>
      </c>
      <c r="AF13" s="62">
        <v>10</v>
      </c>
      <c r="AG13" s="60">
        <v>45</v>
      </c>
      <c r="AH13" s="8">
        <v>20</v>
      </c>
      <c r="AI13" s="14">
        <v>14</v>
      </c>
      <c r="AJ13" s="13">
        <v>9</v>
      </c>
      <c r="AK13" s="8">
        <v>6</v>
      </c>
      <c r="AL13" s="8">
        <v>26</v>
      </c>
      <c r="AM13" s="8">
        <v>5</v>
      </c>
      <c r="AN13" s="56">
        <v>10</v>
      </c>
      <c r="AO13" s="60">
        <v>47</v>
      </c>
      <c r="AP13" s="8">
        <v>15</v>
      </c>
      <c r="AQ13" s="14">
        <v>8</v>
      </c>
      <c r="AR13" s="13">
        <v>9</v>
      </c>
      <c r="AS13" s="8">
        <v>7</v>
      </c>
      <c r="AT13" s="8">
        <v>27</v>
      </c>
      <c r="AU13" s="8">
        <v>5</v>
      </c>
      <c r="AV13" s="56">
        <v>11</v>
      </c>
      <c r="AW13" s="60">
        <v>48</v>
      </c>
      <c r="AX13" s="8">
        <v>16</v>
      </c>
      <c r="AY13" s="14">
        <v>8</v>
      </c>
      <c r="AZ13" s="13">
        <v>22</v>
      </c>
      <c r="BA13" s="8">
        <v>32</v>
      </c>
      <c r="BB13" s="56">
        <v>35</v>
      </c>
      <c r="BC13" s="13">
        <v>13</v>
      </c>
      <c r="BD13" s="8">
        <v>31</v>
      </c>
      <c r="BE13" s="14">
        <v>26</v>
      </c>
      <c r="BF13" s="13">
        <v>23</v>
      </c>
      <c r="BG13" s="8">
        <v>21</v>
      </c>
      <c r="BH13" s="56">
        <v>32</v>
      </c>
      <c r="BI13" s="13">
        <v>220</v>
      </c>
      <c r="BJ13" s="109">
        <v>36</v>
      </c>
      <c r="BK13" s="1"/>
      <c r="BL13" s="494"/>
      <c r="BM13" s="495"/>
      <c r="BN13" s="495"/>
      <c r="BO13" s="1"/>
      <c r="CA13" s="29"/>
      <c r="CB13" s="29">
        <f t="shared" si="0"/>
        <v>407</v>
      </c>
      <c r="CC13" s="38">
        <f t="shared" si="1"/>
        <v>61</v>
      </c>
      <c r="CD13" s="38">
        <f t="shared" si="2"/>
        <v>13</v>
      </c>
      <c r="CE13" s="29">
        <f t="shared" si="3"/>
        <v>59</v>
      </c>
      <c r="CF13" s="38">
        <f t="shared" si="4"/>
        <v>12</v>
      </c>
      <c r="CG13" s="29" t="e">
        <f>IF(AND(#REF!="",#REF!="",#REF!="",#REF!=""),"",SUM(#REF!,#REF!,#REF!,#REF!,#REF!))</f>
        <v>#REF!</v>
      </c>
      <c r="CH13" s="38" t="str">
        <f t="shared" si="5"/>
        <v/>
      </c>
      <c r="CI13" s="29">
        <f t="shared" si="6"/>
        <v>56</v>
      </c>
      <c r="CJ13" s="38">
        <f t="shared" si="7"/>
        <v>12</v>
      </c>
      <c r="CK13" s="29">
        <f t="shared" si="8"/>
        <v>59</v>
      </c>
      <c r="CL13" s="38">
        <f t="shared" si="9"/>
        <v>12</v>
      </c>
      <c r="CM13" s="29" t="e">
        <f>IF(AND(#REF!="",#REF!="",#REF!="",#REF!=""),"",SUM(#REF!,#REF!,#REF!,#REF!,#REF!))</f>
        <v>#REF!</v>
      </c>
      <c r="CN13" s="38" t="str">
        <f t="shared" si="10"/>
        <v/>
      </c>
      <c r="CO13" s="38"/>
      <c r="CP13" s="38"/>
    </row>
    <row r="14" spans="1:99" ht="24.9" customHeight="1">
      <c r="A14" s="358">
        <v>8</v>
      </c>
      <c r="B14" s="359">
        <v>4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408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9">
        <v>20</v>
      </c>
      <c r="AC14" s="20">
        <v>19</v>
      </c>
      <c r="AD14" s="20">
        <v>29</v>
      </c>
      <c r="AE14" s="8">
        <v>17</v>
      </c>
      <c r="AF14" s="62">
        <v>10</v>
      </c>
      <c r="AG14" s="60">
        <v>45</v>
      </c>
      <c r="AH14" s="8">
        <v>20</v>
      </c>
      <c r="AI14" s="14">
        <v>14</v>
      </c>
      <c r="AJ14" s="13">
        <v>9</v>
      </c>
      <c r="AK14" s="8">
        <v>6</v>
      </c>
      <c r="AL14" s="8">
        <v>25</v>
      </c>
      <c r="AM14" s="8">
        <v>4</v>
      </c>
      <c r="AN14" s="56">
        <v>11</v>
      </c>
      <c r="AO14" s="60">
        <v>46</v>
      </c>
      <c r="AP14" s="8">
        <v>15</v>
      </c>
      <c r="AQ14" s="14">
        <v>8</v>
      </c>
      <c r="AR14" s="13">
        <v>9</v>
      </c>
      <c r="AS14" s="8">
        <v>7</v>
      </c>
      <c r="AT14" s="8">
        <v>29</v>
      </c>
      <c r="AU14" s="8">
        <v>6</v>
      </c>
      <c r="AV14" s="56">
        <v>11</v>
      </c>
      <c r="AW14" s="60">
        <v>49</v>
      </c>
      <c r="AX14" s="8">
        <v>16</v>
      </c>
      <c r="AY14" s="14">
        <v>8</v>
      </c>
      <c r="AZ14" s="13">
        <v>23</v>
      </c>
      <c r="BA14" s="8">
        <v>32</v>
      </c>
      <c r="BB14" s="56">
        <v>34</v>
      </c>
      <c r="BC14" s="13">
        <v>13</v>
      </c>
      <c r="BD14" s="8">
        <v>31</v>
      </c>
      <c r="BE14" s="14">
        <v>24</v>
      </c>
      <c r="BF14" s="13">
        <v>23</v>
      </c>
      <c r="BG14" s="8">
        <v>21</v>
      </c>
      <c r="BH14" s="56">
        <v>30</v>
      </c>
      <c r="BI14" s="13">
        <v>220</v>
      </c>
      <c r="BJ14" s="109">
        <v>28</v>
      </c>
      <c r="BK14" s="1"/>
      <c r="BL14" s="492" t="s">
        <v>14</v>
      </c>
      <c r="BM14" s="493"/>
      <c r="BN14" s="493"/>
      <c r="BO14" s="1"/>
      <c r="CA14" s="29"/>
      <c r="CB14" s="29">
        <f t="shared" si="0"/>
        <v>408</v>
      </c>
      <c r="CC14" s="38">
        <f t="shared" si="1"/>
        <v>60</v>
      </c>
      <c r="CD14" s="38">
        <f t="shared" si="2"/>
        <v>12</v>
      </c>
      <c r="CE14" s="29">
        <f t="shared" si="3"/>
        <v>58</v>
      </c>
      <c r="CF14" s="38">
        <f t="shared" si="4"/>
        <v>12</v>
      </c>
      <c r="CG14" s="29" t="e">
        <f>IF(AND(#REF!="",#REF!="",#REF!="",#REF!=""),"",SUM(#REF!,#REF!,#REF!,#REF!,#REF!))</f>
        <v>#REF!</v>
      </c>
      <c r="CH14" s="38" t="str">
        <f t="shared" si="5"/>
        <v/>
      </c>
      <c r="CI14" s="29">
        <f t="shared" si="6"/>
        <v>55</v>
      </c>
      <c r="CJ14" s="38">
        <f t="shared" si="7"/>
        <v>11</v>
      </c>
      <c r="CK14" s="29">
        <f t="shared" si="8"/>
        <v>62</v>
      </c>
      <c r="CL14" s="38">
        <f t="shared" si="9"/>
        <v>13</v>
      </c>
      <c r="CM14" s="29" t="e">
        <f>IF(AND(#REF!="",#REF!="",#REF!="",#REF!=""),"",SUM(#REF!,#REF!,#REF!,#REF!,#REF!))</f>
        <v>#REF!</v>
      </c>
      <c r="CN14" s="38" t="str">
        <f t="shared" si="10"/>
        <v/>
      </c>
      <c r="CO14" s="38"/>
      <c r="CP14" s="38"/>
    </row>
    <row r="15" spans="1:99" ht="24.9" customHeight="1">
      <c r="A15" s="358">
        <v>9</v>
      </c>
      <c r="B15" s="359">
        <v>4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409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9">
        <v>20</v>
      </c>
      <c r="AC15" s="20">
        <v>19</v>
      </c>
      <c r="AD15" s="20">
        <v>29</v>
      </c>
      <c r="AE15" s="8">
        <v>17</v>
      </c>
      <c r="AF15" s="62">
        <v>10</v>
      </c>
      <c r="AG15" s="60">
        <v>45</v>
      </c>
      <c r="AH15" s="8">
        <v>20</v>
      </c>
      <c r="AI15" s="14">
        <v>14</v>
      </c>
      <c r="AJ15" s="13">
        <v>9</v>
      </c>
      <c r="AK15" s="8">
        <v>6</v>
      </c>
      <c r="AL15" s="8">
        <v>26</v>
      </c>
      <c r="AM15" s="8">
        <v>5</v>
      </c>
      <c r="AN15" s="56">
        <v>9</v>
      </c>
      <c r="AO15" s="60">
        <v>45</v>
      </c>
      <c r="AP15" s="8">
        <v>15</v>
      </c>
      <c r="AQ15" s="14">
        <v>8</v>
      </c>
      <c r="AR15" s="13">
        <v>9</v>
      </c>
      <c r="AS15" s="8">
        <v>7</v>
      </c>
      <c r="AT15" s="8">
        <v>30</v>
      </c>
      <c r="AU15" s="8">
        <v>4</v>
      </c>
      <c r="AV15" s="56">
        <v>11</v>
      </c>
      <c r="AW15" s="60">
        <v>47</v>
      </c>
      <c r="AX15" s="8">
        <v>16</v>
      </c>
      <c r="AY15" s="14">
        <v>8</v>
      </c>
      <c r="AZ15" s="13">
        <v>21</v>
      </c>
      <c r="BA15" s="8">
        <v>32</v>
      </c>
      <c r="BB15" s="56">
        <v>36</v>
      </c>
      <c r="BC15" s="13">
        <v>14</v>
      </c>
      <c r="BD15" s="8">
        <v>31</v>
      </c>
      <c r="BE15" s="14">
        <v>25</v>
      </c>
      <c r="BF15" s="13">
        <v>23</v>
      </c>
      <c r="BG15" s="8">
        <v>23</v>
      </c>
      <c r="BH15" s="56">
        <v>30</v>
      </c>
      <c r="BI15" s="13">
        <v>220</v>
      </c>
      <c r="BJ15" s="109">
        <v>18</v>
      </c>
      <c r="BK15" s="1"/>
      <c r="BL15" s="492"/>
      <c r="BM15" s="493"/>
      <c r="BN15" s="493"/>
      <c r="BO15" s="1"/>
      <c r="CA15" s="29"/>
      <c r="CB15" s="29">
        <f t="shared" si="0"/>
        <v>409</v>
      </c>
      <c r="CC15" s="38">
        <f t="shared" si="1"/>
        <v>59</v>
      </c>
      <c r="CD15" s="38">
        <f t="shared" si="2"/>
        <v>12</v>
      </c>
      <c r="CE15" s="29">
        <f t="shared" si="3"/>
        <v>57</v>
      </c>
      <c r="CF15" s="38">
        <f t="shared" si="4"/>
        <v>12</v>
      </c>
      <c r="CG15" s="29" t="e">
        <f>IF(AND(#REF!="",#REF!="",#REF!="",#REF!=""),"",SUM(#REF!,#REF!,#REF!,#REF!,#REF!))</f>
        <v>#REF!</v>
      </c>
      <c r="CH15" s="38" t="str">
        <f t="shared" si="5"/>
        <v/>
      </c>
      <c r="CI15" s="29">
        <f t="shared" si="6"/>
        <v>55</v>
      </c>
      <c r="CJ15" s="38">
        <f t="shared" si="7"/>
        <v>11</v>
      </c>
      <c r="CK15" s="29">
        <f t="shared" si="8"/>
        <v>61</v>
      </c>
      <c r="CL15" s="38">
        <f t="shared" si="9"/>
        <v>13</v>
      </c>
      <c r="CM15" s="29" t="e">
        <f>IF(AND(#REF!="",#REF!="",#REF!="",#REF!=""),"",SUM(#REF!,#REF!,#REF!,#REF!,#REF!))</f>
        <v>#REF!</v>
      </c>
      <c r="CN15" s="38" t="str">
        <f t="shared" si="10"/>
        <v/>
      </c>
      <c r="CO15" s="38"/>
      <c r="CP15" s="38"/>
    </row>
    <row r="16" spans="1:99" ht="24.9" customHeight="1">
      <c r="A16" s="358">
        <v>10</v>
      </c>
      <c r="B16" s="359">
        <v>4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410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9">
        <v>20</v>
      </c>
      <c r="AC16" s="20">
        <v>19</v>
      </c>
      <c r="AD16" s="20">
        <v>29</v>
      </c>
      <c r="AE16" s="8">
        <v>17</v>
      </c>
      <c r="AF16" s="62">
        <v>10</v>
      </c>
      <c r="AG16" s="60">
        <v>45</v>
      </c>
      <c r="AH16" s="8">
        <v>20</v>
      </c>
      <c r="AI16" s="14">
        <v>14</v>
      </c>
      <c r="AJ16" s="13">
        <v>9</v>
      </c>
      <c r="AK16" s="8">
        <v>6</v>
      </c>
      <c r="AL16" s="8">
        <v>24</v>
      </c>
      <c r="AM16" s="8">
        <v>4</v>
      </c>
      <c r="AN16" s="56">
        <v>9</v>
      </c>
      <c r="AO16" s="60">
        <v>43</v>
      </c>
      <c r="AP16" s="8">
        <v>15</v>
      </c>
      <c r="AQ16" s="14">
        <v>8</v>
      </c>
      <c r="AR16" s="13">
        <v>9</v>
      </c>
      <c r="AS16" s="8">
        <v>7</v>
      </c>
      <c r="AT16" s="8">
        <v>32</v>
      </c>
      <c r="AU16" s="8">
        <v>6</v>
      </c>
      <c r="AV16" s="56">
        <v>11</v>
      </c>
      <c r="AW16" s="60">
        <v>48</v>
      </c>
      <c r="AX16" s="8">
        <v>16</v>
      </c>
      <c r="AY16" s="14">
        <v>8</v>
      </c>
      <c r="AZ16" s="13">
        <v>21</v>
      </c>
      <c r="BA16" s="8">
        <v>31</v>
      </c>
      <c r="BB16" s="56">
        <v>35</v>
      </c>
      <c r="BC16" s="13">
        <v>15</v>
      </c>
      <c r="BD16" s="8">
        <v>32</v>
      </c>
      <c r="BE16" s="14">
        <v>26</v>
      </c>
      <c r="BF16" s="13">
        <v>23</v>
      </c>
      <c r="BG16" s="8">
        <v>23</v>
      </c>
      <c r="BH16" s="56">
        <v>30</v>
      </c>
      <c r="BI16" s="13">
        <v>220</v>
      </c>
      <c r="BJ16" s="109">
        <v>36</v>
      </c>
      <c r="BK16" s="1"/>
      <c r="BL16" s="487" t="s">
        <v>2</v>
      </c>
      <c r="BM16" s="488"/>
      <c r="BN16" s="488"/>
      <c r="BO16" s="1"/>
      <c r="CA16" s="29"/>
      <c r="CB16" s="29">
        <f t="shared" si="0"/>
        <v>410</v>
      </c>
      <c r="CC16" s="38">
        <f t="shared" si="1"/>
        <v>46</v>
      </c>
      <c r="CD16" s="38">
        <f t="shared" si="2"/>
        <v>10</v>
      </c>
      <c r="CE16" s="29">
        <f t="shared" si="3"/>
        <v>57</v>
      </c>
      <c r="CF16" s="38">
        <f t="shared" si="4"/>
        <v>12</v>
      </c>
      <c r="CG16" s="29" t="e">
        <f>IF(AND(#REF!="",#REF!="",#REF!="",#REF!=""),"",SUM(#REF!,#REF!,#REF!,#REF!,#REF!))</f>
        <v>#REF!</v>
      </c>
      <c r="CH16" s="38" t="str">
        <f t="shared" si="5"/>
        <v/>
      </c>
      <c r="CI16" s="29">
        <f t="shared" si="6"/>
        <v>52</v>
      </c>
      <c r="CJ16" s="38">
        <f t="shared" si="7"/>
        <v>11</v>
      </c>
      <c r="CK16" s="29">
        <f t="shared" si="8"/>
        <v>65</v>
      </c>
      <c r="CL16" s="38">
        <f t="shared" si="9"/>
        <v>13</v>
      </c>
      <c r="CM16" s="29" t="e">
        <f>IF(AND(#REF!="",#REF!="",#REF!="",#REF!=""),"",SUM(#REF!,#REF!,#REF!,#REF!,#REF!))</f>
        <v>#REF!</v>
      </c>
      <c r="CN16" s="38" t="str">
        <f t="shared" si="10"/>
        <v/>
      </c>
      <c r="CO16" s="38"/>
      <c r="CP16" s="38"/>
    </row>
    <row r="17" spans="1:94" ht="24.9" customHeight="1">
      <c r="A17" s="358">
        <v>11</v>
      </c>
      <c r="B17" s="359">
        <v>4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411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9">
        <v>20</v>
      </c>
      <c r="AC17" s="20">
        <v>19</v>
      </c>
      <c r="AD17" s="20">
        <v>29</v>
      </c>
      <c r="AE17" s="8">
        <v>17</v>
      </c>
      <c r="AF17" s="62">
        <v>10</v>
      </c>
      <c r="AG17" s="60">
        <v>45</v>
      </c>
      <c r="AH17" s="8">
        <v>20</v>
      </c>
      <c r="AI17" s="14">
        <v>14</v>
      </c>
      <c r="AJ17" s="13">
        <v>9</v>
      </c>
      <c r="AK17" s="8">
        <v>6</v>
      </c>
      <c r="AL17" s="8">
        <v>25</v>
      </c>
      <c r="AM17" s="8">
        <v>5</v>
      </c>
      <c r="AN17" s="56">
        <v>9</v>
      </c>
      <c r="AO17" s="60">
        <v>42</v>
      </c>
      <c r="AP17" s="8">
        <v>15</v>
      </c>
      <c r="AQ17" s="14">
        <v>8</v>
      </c>
      <c r="AR17" s="13">
        <v>9</v>
      </c>
      <c r="AS17" s="8">
        <v>7</v>
      </c>
      <c r="AT17" s="8">
        <v>25</v>
      </c>
      <c r="AU17" s="8">
        <v>4</v>
      </c>
      <c r="AV17" s="56">
        <v>11</v>
      </c>
      <c r="AW17" s="60">
        <v>45</v>
      </c>
      <c r="AX17" s="8">
        <v>16</v>
      </c>
      <c r="AY17" s="14">
        <v>8</v>
      </c>
      <c r="AZ17" s="13">
        <v>23</v>
      </c>
      <c r="BA17" s="8">
        <v>31</v>
      </c>
      <c r="BB17" s="56">
        <v>35</v>
      </c>
      <c r="BC17" s="13">
        <v>15</v>
      </c>
      <c r="BD17" s="8">
        <v>32</v>
      </c>
      <c r="BE17" s="14">
        <v>28</v>
      </c>
      <c r="BF17" s="13">
        <v>23</v>
      </c>
      <c r="BG17" s="8">
        <v>23</v>
      </c>
      <c r="BH17" s="56">
        <v>30</v>
      </c>
      <c r="BI17" s="13">
        <v>220</v>
      </c>
      <c r="BJ17" s="109">
        <v>28</v>
      </c>
      <c r="BK17" s="1"/>
      <c r="BL17" s="487"/>
      <c r="BM17" s="488"/>
      <c r="BN17" s="488"/>
      <c r="BO17" s="1"/>
      <c r="CA17" s="29"/>
      <c r="CB17" s="29">
        <f t="shared" si="0"/>
        <v>411</v>
      </c>
      <c r="CC17" s="38">
        <f t="shared" si="1"/>
        <v>64</v>
      </c>
      <c r="CD17" s="38">
        <f t="shared" si="2"/>
        <v>13</v>
      </c>
      <c r="CE17" s="29">
        <f t="shared" si="3"/>
        <v>59</v>
      </c>
      <c r="CF17" s="38">
        <f t="shared" si="4"/>
        <v>12</v>
      </c>
      <c r="CG17" s="29" t="e">
        <f>IF(AND(#REF!="",#REF!="",#REF!="",#REF!=""),"",SUM(#REF!,#REF!,#REF!,#REF!,#REF!))</f>
        <v>#REF!</v>
      </c>
      <c r="CH17" s="38" t="str">
        <f t="shared" si="5"/>
        <v/>
      </c>
      <c r="CI17" s="29">
        <f t="shared" si="6"/>
        <v>54</v>
      </c>
      <c r="CJ17" s="38">
        <f t="shared" si="7"/>
        <v>11</v>
      </c>
      <c r="CK17" s="29">
        <f t="shared" si="8"/>
        <v>56</v>
      </c>
      <c r="CL17" s="38">
        <f t="shared" si="9"/>
        <v>12</v>
      </c>
      <c r="CM17" s="29" t="e">
        <f>IF(AND(#REF!="",#REF!="",#REF!="",#REF!=""),"",SUM(#REF!,#REF!,#REF!,#REF!,#REF!))</f>
        <v>#REF!</v>
      </c>
      <c r="CN17" s="38" t="str">
        <f t="shared" si="10"/>
        <v/>
      </c>
      <c r="CO17" s="38"/>
      <c r="CP17" s="38"/>
    </row>
    <row r="18" spans="1:94" ht="24.9" customHeight="1">
      <c r="A18" s="358">
        <v>12</v>
      </c>
      <c r="B18" s="359">
        <v>4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412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9">
        <v>20</v>
      </c>
      <c r="AC18" s="20">
        <v>19</v>
      </c>
      <c r="AD18" s="20">
        <v>29</v>
      </c>
      <c r="AE18" s="8">
        <v>17</v>
      </c>
      <c r="AF18" s="62">
        <v>10</v>
      </c>
      <c r="AG18" s="60">
        <v>45</v>
      </c>
      <c r="AH18" s="8">
        <v>20</v>
      </c>
      <c r="AI18" s="14">
        <v>14</v>
      </c>
      <c r="AJ18" s="13" t="s">
        <v>80</v>
      </c>
      <c r="AK18" s="8">
        <v>6</v>
      </c>
      <c r="AL18" s="8">
        <v>26</v>
      </c>
      <c r="AM18" s="8">
        <v>6</v>
      </c>
      <c r="AN18" s="56">
        <v>9</v>
      </c>
      <c r="AO18" s="60">
        <v>41</v>
      </c>
      <c r="AP18" s="8">
        <v>15</v>
      </c>
      <c r="AQ18" s="14">
        <v>8</v>
      </c>
      <c r="AR18" s="13">
        <v>9</v>
      </c>
      <c r="AS18" s="8">
        <v>7</v>
      </c>
      <c r="AT18" s="8">
        <v>29</v>
      </c>
      <c r="AU18" s="8">
        <v>4</v>
      </c>
      <c r="AV18" s="56">
        <v>11</v>
      </c>
      <c r="AW18" s="60">
        <v>49</v>
      </c>
      <c r="AX18" s="8">
        <v>16</v>
      </c>
      <c r="AY18" s="14">
        <v>8</v>
      </c>
      <c r="AZ18" s="13">
        <v>21</v>
      </c>
      <c r="BA18" s="8">
        <v>31</v>
      </c>
      <c r="BB18" s="56">
        <v>36</v>
      </c>
      <c r="BC18" s="13">
        <v>15</v>
      </c>
      <c r="BD18" s="8">
        <v>32</v>
      </c>
      <c r="BE18" s="14">
        <v>29</v>
      </c>
      <c r="BF18" s="13">
        <v>25</v>
      </c>
      <c r="BG18" s="8">
        <v>23</v>
      </c>
      <c r="BH18" s="56">
        <v>30</v>
      </c>
      <c r="BI18" s="13">
        <v>220</v>
      </c>
      <c r="BJ18" s="109">
        <v>12</v>
      </c>
      <c r="BK18" s="1"/>
      <c r="BL18" s="1"/>
      <c r="BM18" s="1"/>
      <c r="BN18" s="1"/>
      <c r="BO18" s="1"/>
      <c r="CA18" s="29"/>
      <c r="CB18" s="29">
        <f t="shared" si="0"/>
        <v>412</v>
      </c>
      <c r="CC18" s="38">
        <f t="shared" si="1"/>
        <v>55</v>
      </c>
      <c r="CD18" s="38">
        <f t="shared" si="2"/>
        <v>11</v>
      </c>
      <c r="CE18" s="29">
        <f t="shared" si="3"/>
        <v>54</v>
      </c>
      <c r="CF18" s="38">
        <f t="shared" si="4"/>
        <v>11</v>
      </c>
      <c r="CG18" s="29" t="e">
        <f>IF(AND(#REF!="",#REF!="",#REF!="",#REF!=""),"",SUM(#REF!,#REF!,#REF!,#REF!,#REF!))</f>
        <v>#REF!</v>
      </c>
      <c r="CH18" s="38" t="str">
        <f t="shared" si="5"/>
        <v/>
      </c>
      <c r="CI18" s="29">
        <f t="shared" si="6"/>
        <v>47</v>
      </c>
      <c r="CJ18" s="38">
        <f t="shared" si="7"/>
        <v>10</v>
      </c>
      <c r="CK18" s="29">
        <f t="shared" si="8"/>
        <v>60</v>
      </c>
      <c r="CL18" s="38">
        <f t="shared" si="9"/>
        <v>12</v>
      </c>
      <c r="CM18" s="29" t="e">
        <f>IF(AND(#REF!="",#REF!="",#REF!="",#REF!=""),"",SUM(#REF!,#REF!,#REF!,#REF!,#REF!))</f>
        <v>#REF!</v>
      </c>
      <c r="CN18" s="38" t="str">
        <f t="shared" si="10"/>
        <v/>
      </c>
      <c r="CO18" s="38"/>
      <c r="CP18" s="38"/>
    </row>
    <row r="19" spans="1:94" ht="24.9" customHeight="1">
      <c r="A19" s="358">
        <v>13</v>
      </c>
      <c r="B19" s="359">
        <v>4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413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9">
        <v>20</v>
      </c>
      <c r="AC19" s="20">
        <v>19</v>
      </c>
      <c r="AD19" s="20">
        <v>29</v>
      </c>
      <c r="AE19" s="8">
        <v>17</v>
      </c>
      <c r="AF19" s="62">
        <v>10</v>
      </c>
      <c r="AG19" s="60">
        <v>45</v>
      </c>
      <c r="AH19" s="8">
        <v>20</v>
      </c>
      <c r="AI19" s="14">
        <v>14</v>
      </c>
      <c r="AJ19" s="13">
        <v>9</v>
      </c>
      <c r="AK19" s="8">
        <v>6</v>
      </c>
      <c r="AL19" s="8">
        <v>21</v>
      </c>
      <c r="AM19" s="8">
        <v>5</v>
      </c>
      <c r="AN19" s="56">
        <v>9</v>
      </c>
      <c r="AO19" s="60">
        <v>41</v>
      </c>
      <c r="AP19" s="8">
        <v>15</v>
      </c>
      <c r="AQ19" s="14">
        <v>8</v>
      </c>
      <c r="AR19" s="13">
        <v>9</v>
      </c>
      <c r="AS19" s="8">
        <v>7</v>
      </c>
      <c r="AT19" s="8">
        <v>28</v>
      </c>
      <c r="AU19" s="8">
        <v>4</v>
      </c>
      <c r="AV19" s="56">
        <v>11</v>
      </c>
      <c r="AW19" s="60">
        <v>47</v>
      </c>
      <c r="AX19" s="8">
        <v>16</v>
      </c>
      <c r="AY19" s="14">
        <v>8</v>
      </c>
      <c r="AZ19" s="13">
        <v>23</v>
      </c>
      <c r="BA19" s="8">
        <v>32</v>
      </c>
      <c r="BB19" s="56">
        <v>32</v>
      </c>
      <c r="BC19" s="13">
        <v>15</v>
      </c>
      <c r="BD19" s="8">
        <v>32</v>
      </c>
      <c r="BE19" s="14">
        <v>29</v>
      </c>
      <c r="BF19" s="13">
        <v>21</v>
      </c>
      <c r="BG19" s="8">
        <v>23</v>
      </c>
      <c r="BH19" s="56">
        <v>30</v>
      </c>
      <c r="BI19" s="13">
        <v>220</v>
      </c>
      <c r="BJ19" s="109">
        <v>22</v>
      </c>
      <c r="BK19" s="1"/>
      <c r="BL19" s="1"/>
      <c r="BM19" s="1"/>
      <c r="BN19" s="1"/>
      <c r="BO19" s="1"/>
      <c r="CA19" s="29"/>
      <c r="CB19" s="29">
        <f t="shared" si="0"/>
        <v>413</v>
      </c>
      <c r="CC19" s="38">
        <f t="shared" si="1"/>
        <v>42</v>
      </c>
      <c r="CD19" s="38">
        <f t="shared" si="2"/>
        <v>9</v>
      </c>
      <c r="CE19" s="29">
        <f t="shared" si="3"/>
        <v>58</v>
      </c>
      <c r="CF19" s="38">
        <f t="shared" si="4"/>
        <v>12</v>
      </c>
      <c r="CG19" s="29" t="e">
        <f>IF(AND(#REF!="",#REF!="",#REF!="",#REF!=""),"",SUM(#REF!,#REF!,#REF!,#REF!,#REF!))</f>
        <v>#REF!</v>
      </c>
      <c r="CH19" s="38" t="str">
        <f t="shared" si="5"/>
        <v/>
      </c>
      <c r="CI19" s="29">
        <f t="shared" si="6"/>
        <v>50</v>
      </c>
      <c r="CJ19" s="38">
        <f t="shared" si="7"/>
        <v>10</v>
      </c>
      <c r="CK19" s="29">
        <f t="shared" si="8"/>
        <v>59</v>
      </c>
      <c r="CL19" s="38">
        <f t="shared" si="9"/>
        <v>12</v>
      </c>
      <c r="CM19" s="29" t="e">
        <f>IF(AND(#REF!="",#REF!="",#REF!="",#REF!=""),"",SUM(#REF!,#REF!,#REF!,#REF!,#REF!))</f>
        <v>#REF!</v>
      </c>
      <c r="CN19" s="38" t="str">
        <f t="shared" si="10"/>
        <v/>
      </c>
      <c r="CO19" s="38"/>
      <c r="CP19" s="38"/>
    </row>
    <row r="20" spans="1:94" ht="24.9" customHeight="1">
      <c r="A20" s="358">
        <v>14</v>
      </c>
      <c r="B20" s="359">
        <v>4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414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9">
        <v>20</v>
      </c>
      <c r="AC20" s="20">
        <v>19</v>
      </c>
      <c r="AD20" s="20">
        <v>29</v>
      </c>
      <c r="AE20" s="8">
        <v>17</v>
      </c>
      <c r="AF20" s="62">
        <v>10</v>
      </c>
      <c r="AG20" s="60">
        <v>45</v>
      </c>
      <c r="AH20" s="8">
        <v>20</v>
      </c>
      <c r="AI20" s="14">
        <v>14</v>
      </c>
      <c r="AJ20" s="13">
        <v>9</v>
      </c>
      <c r="AK20" s="8">
        <v>6</v>
      </c>
      <c r="AL20" s="8">
        <v>23</v>
      </c>
      <c r="AM20" s="8">
        <v>5</v>
      </c>
      <c r="AN20" s="56">
        <v>9</v>
      </c>
      <c r="AO20" s="60">
        <v>41</v>
      </c>
      <c r="AP20" s="8">
        <v>15</v>
      </c>
      <c r="AQ20" s="14">
        <v>8</v>
      </c>
      <c r="AR20" s="13">
        <v>9</v>
      </c>
      <c r="AS20" s="8">
        <v>7</v>
      </c>
      <c r="AT20" s="8">
        <v>27</v>
      </c>
      <c r="AU20" s="8">
        <v>4</v>
      </c>
      <c r="AV20" s="56">
        <v>12</v>
      </c>
      <c r="AW20" s="60">
        <v>48</v>
      </c>
      <c r="AX20" s="8">
        <v>16</v>
      </c>
      <c r="AY20" s="14">
        <v>8</v>
      </c>
      <c r="AZ20" s="13"/>
      <c r="BA20" s="8"/>
      <c r="BB20" s="56"/>
      <c r="BC20" s="13"/>
      <c r="BD20" s="8"/>
      <c r="BE20" s="14"/>
      <c r="BF20" s="13"/>
      <c r="BG20" s="8"/>
      <c r="BH20" s="56"/>
      <c r="BI20" s="13">
        <v>220</v>
      </c>
      <c r="BJ20" s="109">
        <v>40</v>
      </c>
      <c r="BK20" s="1"/>
      <c r="BL20" s="1"/>
      <c r="BM20" s="46"/>
      <c r="BN20" s="1"/>
      <c r="BO20" s="1"/>
      <c r="CA20" s="29"/>
      <c r="CB20" s="29">
        <f t="shared" si="0"/>
        <v>414</v>
      </c>
      <c r="CC20" s="38">
        <f t="shared" si="1"/>
        <v>50</v>
      </c>
      <c r="CD20" s="38">
        <f t="shared" si="2"/>
        <v>10</v>
      </c>
      <c r="CE20" s="29">
        <f t="shared" si="3"/>
        <v>55</v>
      </c>
      <c r="CF20" s="38">
        <f t="shared" si="4"/>
        <v>11</v>
      </c>
      <c r="CG20" s="29" t="e">
        <f>IF(AND(#REF!="",#REF!="",#REF!="",#REF!=""),"",SUM(#REF!,#REF!,#REF!,#REF!,#REF!))</f>
        <v>#REF!</v>
      </c>
      <c r="CH20" s="38" t="str">
        <f t="shared" si="5"/>
        <v/>
      </c>
      <c r="CI20" s="29">
        <f t="shared" si="6"/>
        <v>52</v>
      </c>
      <c r="CJ20" s="38">
        <f t="shared" si="7"/>
        <v>11</v>
      </c>
      <c r="CK20" s="29">
        <f t="shared" si="8"/>
        <v>59</v>
      </c>
      <c r="CL20" s="38">
        <f t="shared" si="9"/>
        <v>12</v>
      </c>
      <c r="CM20" s="29" t="e">
        <f>IF(AND(#REF!="",#REF!="",#REF!="",#REF!=""),"",SUM(#REF!,#REF!,#REF!,#REF!,#REF!))</f>
        <v>#REF!</v>
      </c>
      <c r="CN20" s="38" t="str">
        <f t="shared" si="10"/>
        <v/>
      </c>
      <c r="CO20" s="38"/>
      <c r="CP20" s="38"/>
    </row>
    <row r="21" spans="1:94" ht="24.9" customHeight="1">
      <c r="A21" s="358">
        <v>15</v>
      </c>
      <c r="B21" s="359">
        <v>4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415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9">
        <v>20</v>
      </c>
      <c r="AC21" s="20">
        <v>19</v>
      </c>
      <c r="AD21" s="20">
        <v>29</v>
      </c>
      <c r="AE21" s="8">
        <v>17</v>
      </c>
      <c r="AF21" s="62">
        <v>10</v>
      </c>
      <c r="AG21" s="60">
        <v>45</v>
      </c>
      <c r="AH21" s="8">
        <v>20</v>
      </c>
      <c r="AI21" s="14">
        <v>14</v>
      </c>
      <c r="AJ21" s="13">
        <v>9</v>
      </c>
      <c r="AK21" s="8">
        <v>6</v>
      </c>
      <c r="AL21" s="8">
        <v>26</v>
      </c>
      <c r="AM21" s="8">
        <v>5</v>
      </c>
      <c r="AN21" s="56">
        <v>9</v>
      </c>
      <c r="AO21" s="60">
        <v>44</v>
      </c>
      <c r="AP21" s="8">
        <v>15</v>
      </c>
      <c r="AQ21" s="14">
        <v>8</v>
      </c>
      <c r="AR21" s="13">
        <v>9</v>
      </c>
      <c r="AS21" s="8">
        <v>7</v>
      </c>
      <c r="AT21" s="8">
        <v>24</v>
      </c>
      <c r="AU21" s="8">
        <v>4</v>
      </c>
      <c r="AV21" s="56">
        <v>12</v>
      </c>
      <c r="AW21" s="60">
        <v>49</v>
      </c>
      <c r="AX21" s="8">
        <v>16</v>
      </c>
      <c r="AY21" s="14">
        <v>8</v>
      </c>
      <c r="AZ21" s="13"/>
      <c r="BA21" s="8"/>
      <c r="BB21" s="56"/>
      <c r="BC21" s="13"/>
      <c r="BD21" s="8"/>
      <c r="BE21" s="14"/>
      <c r="BF21" s="13"/>
      <c r="BG21" s="8"/>
      <c r="BH21" s="56"/>
      <c r="BI21" s="13">
        <v>220</v>
      </c>
      <c r="BJ21" s="109">
        <v>4</v>
      </c>
      <c r="BK21" s="1"/>
      <c r="BL21" s="1"/>
      <c r="BM21" s="47"/>
      <c r="BN21" s="1"/>
      <c r="BO21" s="1"/>
      <c r="CA21" s="29"/>
      <c r="CB21" s="29">
        <f t="shared" si="0"/>
        <v>415</v>
      </c>
      <c r="CC21" s="38">
        <f t="shared" si="1"/>
        <v>53</v>
      </c>
      <c r="CD21" s="38">
        <f t="shared" si="2"/>
        <v>11</v>
      </c>
      <c r="CE21" s="29">
        <f t="shared" si="3"/>
        <v>59</v>
      </c>
      <c r="CF21" s="38">
        <f t="shared" si="4"/>
        <v>12</v>
      </c>
      <c r="CG21" s="29" t="e">
        <f>IF(AND(#REF!="",#REF!="",#REF!="",#REF!=""),"",SUM(#REF!,#REF!,#REF!,#REF!,#REF!))</f>
        <v>#REF!</v>
      </c>
      <c r="CH21" s="38" t="str">
        <f t="shared" si="5"/>
        <v/>
      </c>
      <c r="CI21" s="29">
        <f t="shared" si="6"/>
        <v>55</v>
      </c>
      <c r="CJ21" s="38">
        <f t="shared" si="7"/>
        <v>11</v>
      </c>
      <c r="CK21" s="29">
        <f t="shared" si="8"/>
        <v>56</v>
      </c>
      <c r="CL21" s="38">
        <f t="shared" si="9"/>
        <v>12</v>
      </c>
      <c r="CM21" s="29" t="e">
        <f>IF(AND(#REF!="",#REF!="",#REF!="",#REF!=""),"",SUM(#REF!,#REF!,#REF!,#REF!,#REF!))</f>
        <v>#REF!</v>
      </c>
      <c r="CN21" s="38" t="str">
        <f t="shared" si="10"/>
        <v/>
      </c>
      <c r="CO21" s="38"/>
      <c r="CP21" s="38"/>
    </row>
    <row r="22" spans="1:94" ht="24.9" customHeight="1">
      <c r="A22" s="358">
        <v>16</v>
      </c>
      <c r="B22" s="359">
        <v>4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416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9">
        <v>20</v>
      </c>
      <c r="AC22" s="20">
        <v>19</v>
      </c>
      <c r="AD22" s="20">
        <v>29</v>
      </c>
      <c r="AE22" s="8">
        <v>17</v>
      </c>
      <c r="AF22" s="62">
        <v>10</v>
      </c>
      <c r="AG22" s="60">
        <v>45</v>
      </c>
      <c r="AH22" s="8">
        <v>20</v>
      </c>
      <c r="AI22" s="14">
        <v>14</v>
      </c>
      <c r="AJ22" s="13">
        <v>9</v>
      </c>
      <c r="AK22" s="8">
        <v>6</v>
      </c>
      <c r="AL22" s="8">
        <v>25</v>
      </c>
      <c r="AM22" s="8">
        <v>5</v>
      </c>
      <c r="AN22" s="56">
        <v>9</v>
      </c>
      <c r="AO22" s="60">
        <v>48</v>
      </c>
      <c r="AP22" s="8">
        <v>15</v>
      </c>
      <c r="AQ22" s="14">
        <v>8</v>
      </c>
      <c r="AR22" s="13">
        <v>9</v>
      </c>
      <c r="AS22" s="8">
        <v>7</v>
      </c>
      <c r="AT22" s="8">
        <v>21</v>
      </c>
      <c r="AU22" s="8">
        <v>4</v>
      </c>
      <c r="AV22" s="56">
        <v>12</v>
      </c>
      <c r="AW22" s="60">
        <v>48</v>
      </c>
      <c r="AX22" s="8">
        <v>16</v>
      </c>
      <c r="AY22" s="14">
        <v>8</v>
      </c>
      <c r="AZ22" s="13"/>
      <c r="BA22" s="8"/>
      <c r="BB22" s="56"/>
      <c r="BC22" s="13"/>
      <c r="BD22" s="8"/>
      <c r="BE22" s="14"/>
      <c r="BF22" s="13"/>
      <c r="BG22" s="8"/>
      <c r="BH22" s="56"/>
      <c r="BI22" s="13">
        <v>220</v>
      </c>
      <c r="BJ22" s="109">
        <v>26</v>
      </c>
      <c r="BK22" s="1"/>
      <c r="BL22" s="1"/>
      <c r="BM22" s="43"/>
      <c r="BN22" s="1"/>
      <c r="BO22" s="1"/>
      <c r="CA22" s="29"/>
      <c r="CB22" s="29">
        <f t="shared" si="0"/>
        <v>416</v>
      </c>
      <c r="CC22" s="38">
        <f t="shared" si="1"/>
        <v>51</v>
      </c>
      <c r="CD22" s="38">
        <f t="shared" si="2"/>
        <v>11</v>
      </c>
      <c r="CE22" s="29">
        <f t="shared" si="3"/>
        <v>59</v>
      </c>
      <c r="CF22" s="38">
        <f t="shared" si="4"/>
        <v>12</v>
      </c>
      <c r="CG22" s="29" t="e">
        <f>IF(AND(#REF!="",#REF!="",#REF!="",#REF!=""),"",SUM(#REF!,#REF!,#REF!,#REF!,#REF!))</f>
        <v>#REF!</v>
      </c>
      <c r="CH22" s="38" t="str">
        <f t="shared" si="5"/>
        <v/>
      </c>
      <c r="CI22" s="29">
        <f t="shared" si="6"/>
        <v>54</v>
      </c>
      <c r="CJ22" s="38">
        <f t="shared" si="7"/>
        <v>11</v>
      </c>
      <c r="CK22" s="29">
        <f t="shared" si="8"/>
        <v>53</v>
      </c>
      <c r="CL22" s="38">
        <f t="shared" si="9"/>
        <v>11</v>
      </c>
      <c r="CM22" s="29" t="e">
        <f>IF(AND(#REF!="",#REF!="",#REF!="",#REF!=""),"",SUM(#REF!,#REF!,#REF!,#REF!,#REF!))</f>
        <v>#REF!</v>
      </c>
      <c r="CN22" s="38" t="str">
        <f t="shared" si="10"/>
        <v/>
      </c>
      <c r="CO22" s="38"/>
      <c r="CP22" s="38"/>
    </row>
    <row r="23" spans="1:94" ht="24.9" customHeight="1">
      <c r="A23" s="358">
        <v>17</v>
      </c>
      <c r="B23" s="359">
        <v>4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417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9">
        <v>20</v>
      </c>
      <c r="AC23" s="20">
        <v>19</v>
      </c>
      <c r="AD23" s="20">
        <v>29</v>
      </c>
      <c r="AE23" s="8">
        <v>17</v>
      </c>
      <c r="AF23" s="62">
        <v>10</v>
      </c>
      <c r="AG23" s="60">
        <v>45</v>
      </c>
      <c r="AH23" s="8">
        <v>20</v>
      </c>
      <c r="AI23" s="14">
        <v>14</v>
      </c>
      <c r="AJ23" s="13">
        <v>9</v>
      </c>
      <c r="AK23" s="8">
        <v>6</v>
      </c>
      <c r="AL23" s="8">
        <v>24</v>
      </c>
      <c r="AM23" s="8">
        <v>5</v>
      </c>
      <c r="AN23" s="56">
        <v>9</v>
      </c>
      <c r="AO23" s="60">
        <v>47</v>
      </c>
      <c r="AP23" s="8">
        <v>15</v>
      </c>
      <c r="AQ23" s="14">
        <v>8</v>
      </c>
      <c r="AR23" s="13">
        <v>9</v>
      </c>
      <c r="AS23" s="8">
        <v>7</v>
      </c>
      <c r="AT23" s="8">
        <v>32</v>
      </c>
      <c r="AU23" s="8">
        <v>4</v>
      </c>
      <c r="AV23" s="56">
        <v>12</v>
      </c>
      <c r="AW23" s="60">
        <v>47</v>
      </c>
      <c r="AX23" s="8">
        <v>16</v>
      </c>
      <c r="AY23" s="14">
        <v>8</v>
      </c>
      <c r="AZ23" s="13"/>
      <c r="BA23" s="8"/>
      <c r="BB23" s="56"/>
      <c r="BC23" s="13"/>
      <c r="BD23" s="8"/>
      <c r="BE23" s="14"/>
      <c r="BF23" s="13"/>
      <c r="BG23" s="8"/>
      <c r="BH23" s="56"/>
      <c r="BI23" s="13">
        <v>220</v>
      </c>
      <c r="BJ23" s="109">
        <v>38</v>
      </c>
      <c r="BK23" s="1"/>
      <c r="BL23" s="1"/>
      <c r="BM23" s="43"/>
      <c r="BN23" s="1"/>
      <c r="BO23" s="1"/>
      <c r="CA23" s="29"/>
      <c r="CB23" s="29">
        <f t="shared" si="0"/>
        <v>417</v>
      </c>
      <c r="CC23" s="38">
        <f t="shared" si="1"/>
        <v>52</v>
      </c>
      <c r="CD23" s="38">
        <f t="shared" si="2"/>
        <v>11</v>
      </c>
      <c r="CE23" s="29">
        <f t="shared" si="3"/>
        <v>60</v>
      </c>
      <c r="CF23" s="38">
        <f t="shared" si="4"/>
        <v>12</v>
      </c>
      <c r="CG23" s="29" t="e">
        <f>IF(AND(#REF!="",#REF!="",#REF!="",#REF!=""),"",SUM(#REF!,#REF!,#REF!,#REF!,#REF!))</f>
        <v>#REF!</v>
      </c>
      <c r="CH23" s="38" t="str">
        <f t="shared" si="5"/>
        <v/>
      </c>
      <c r="CI23" s="29">
        <f t="shared" si="6"/>
        <v>53</v>
      </c>
      <c r="CJ23" s="38">
        <f t="shared" si="7"/>
        <v>11</v>
      </c>
      <c r="CK23" s="29">
        <f t="shared" si="8"/>
        <v>64</v>
      </c>
      <c r="CL23" s="38">
        <f t="shared" si="9"/>
        <v>13</v>
      </c>
      <c r="CM23" s="29" t="e">
        <f>IF(AND(#REF!="",#REF!="",#REF!="",#REF!=""),"",SUM(#REF!,#REF!,#REF!,#REF!,#REF!))</f>
        <v>#REF!</v>
      </c>
      <c r="CN23" s="38" t="str">
        <f t="shared" si="10"/>
        <v/>
      </c>
      <c r="CO23" s="38"/>
      <c r="CP23" s="38"/>
    </row>
    <row r="24" spans="1:94" ht="24.9" customHeight="1">
      <c r="A24" s="358">
        <v>18</v>
      </c>
      <c r="B24" s="359">
        <v>4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418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9">
        <v>20</v>
      </c>
      <c r="AC24" s="20">
        <v>19</v>
      </c>
      <c r="AD24" s="20">
        <v>29</v>
      </c>
      <c r="AE24" s="8">
        <v>17</v>
      </c>
      <c r="AF24" s="62">
        <v>10</v>
      </c>
      <c r="AG24" s="60">
        <v>45</v>
      </c>
      <c r="AH24" s="8">
        <v>20</v>
      </c>
      <c r="AI24" s="14">
        <v>14</v>
      </c>
      <c r="AJ24" s="13">
        <v>9</v>
      </c>
      <c r="AK24" s="8">
        <v>6</v>
      </c>
      <c r="AL24" s="8">
        <v>28</v>
      </c>
      <c r="AM24" s="8">
        <v>5</v>
      </c>
      <c r="AN24" s="56">
        <v>8</v>
      </c>
      <c r="AO24" s="60">
        <v>45</v>
      </c>
      <c r="AP24" s="8">
        <v>15</v>
      </c>
      <c r="AQ24" s="14">
        <v>8</v>
      </c>
      <c r="AR24" s="13">
        <v>9</v>
      </c>
      <c r="AS24" s="8">
        <v>7</v>
      </c>
      <c r="AT24" s="8">
        <v>30</v>
      </c>
      <c r="AU24" s="8">
        <v>4</v>
      </c>
      <c r="AV24" s="56">
        <v>12</v>
      </c>
      <c r="AW24" s="60">
        <v>49</v>
      </c>
      <c r="AX24" s="8">
        <v>16</v>
      </c>
      <c r="AY24" s="14">
        <v>8</v>
      </c>
      <c r="AZ24" s="13"/>
      <c r="BA24" s="8"/>
      <c r="BB24" s="56"/>
      <c r="BC24" s="13"/>
      <c r="BD24" s="8"/>
      <c r="BE24" s="14"/>
      <c r="BF24" s="13"/>
      <c r="BG24" s="8"/>
      <c r="BH24" s="56"/>
      <c r="BI24" s="13">
        <v>220</v>
      </c>
      <c r="BJ24" s="109">
        <v>22</v>
      </c>
      <c r="BK24" s="1"/>
      <c r="BL24" s="1"/>
      <c r="BM24" s="43"/>
      <c r="BN24" s="1"/>
      <c r="BO24" s="1"/>
      <c r="CA24" s="29"/>
      <c r="CB24" s="29">
        <f t="shared" si="0"/>
        <v>418</v>
      </c>
      <c r="CC24" s="38">
        <f t="shared" si="1"/>
        <v>50</v>
      </c>
      <c r="CD24" s="38">
        <f t="shared" si="2"/>
        <v>10</v>
      </c>
      <c r="CE24" s="29">
        <f t="shared" si="3"/>
        <v>58</v>
      </c>
      <c r="CF24" s="38">
        <f t="shared" si="4"/>
        <v>12</v>
      </c>
      <c r="CG24" s="29" t="e">
        <f>IF(AND(#REF!="",#REF!="",#REF!="",#REF!=""),"",SUM(#REF!,#REF!,#REF!,#REF!,#REF!))</f>
        <v>#REF!</v>
      </c>
      <c r="CH24" s="38" t="str">
        <f t="shared" si="5"/>
        <v/>
      </c>
      <c r="CI24" s="29">
        <f t="shared" si="6"/>
        <v>56</v>
      </c>
      <c r="CJ24" s="38">
        <f t="shared" si="7"/>
        <v>12</v>
      </c>
      <c r="CK24" s="29">
        <f t="shared" si="8"/>
        <v>62</v>
      </c>
      <c r="CL24" s="38">
        <f t="shared" si="9"/>
        <v>13</v>
      </c>
      <c r="CM24" s="29" t="e">
        <f>IF(AND(#REF!="",#REF!="",#REF!="",#REF!=""),"",SUM(#REF!,#REF!,#REF!,#REF!,#REF!))</f>
        <v>#REF!</v>
      </c>
      <c r="CN24" s="38" t="str">
        <f t="shared" si="10"/>
        <v/>
      </c>
      <c r="CO24" s="38"/>
      <c r="CP24" s="38"/>
    </row>
    <row r="25" spans="1:94" ht="24.9" customHeight="1">
      <c r="A25" s="358">
        <v>19</v>
      </c>
      <c r="B25" s="359">
        <v>4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419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9">
        <v>20</v>
      </c>
      <c r="AC25" s="20">
        <v>19</v>
      </c>
      <c r="AD25" s="20">
        <v>29</v>
      </c>
      <c r="AE25" s="8">
        <v>17</v>
      </c>
      <c r="AF25" s="62">
        <v>10</v>
      </c>
      <c r="AG25" s="60">
        <v>45</v>
      </c>
      <c r="AH25" s="8">
        <v>20</v>
      </c>
      <c r="AI25" s="14">
        <v>14</v>
      </c>
      <c r="AJ25" s="13">
        <v>9</v>
      </c>
      <c r="AK25" s="8">
        <v>6</v>
      </c>
      <c r="AL25" s="8">
        <v>27</v>
      </c>
      <c r="AM25" s="8">
        <v>5</v>
      </c>
      <c r="AN25" s="56">
        <v>9</v>
      </c>
      <c r="AO25" s="60">
        <v>45</v>
      </c>
      <c r="AP25" s="8">
        <v>15</v>
      </c>
      <c r="AQ25" s="14">
        <v>8</v>
      </c>
      <c r="AR25" s="13">
        <v>9</v>
      </c>
      <c r="AS25" s="8">
        <v>7</v>
      </c>
      <c r="AT25" s="8">
        <v>31</v>
      </c>
      <c r="AU25" s="8">
        <v>4</v>
      </c>
      <c r="AV25" s="56">
        <v>10</v>
      </c>
      <c r="AW25" s="60">
        <v>41</v>
      </c>
      <c r="AX25" s="8">
        <v>16</v>
      </c>
      <c r="AY25" s="14">
        <v>8</v>
      </c>
      <c r="AZ25" s="13"/>
      <c r="BA25" s="8"/>
      <c r="BB25" s="56"/>
      <c r="BC25" s="13"/>
      <c r="BD25" s="8"/>
      <c r="BE25" s="14"/>
      <c r="BF25" s="13"/>
      <c r="BG25" s="8"/>
      <c r="BH25" s="56"/>
      <c r="BI25" s="13">
        <v>220</v>
      </c>
      <c r="BJ25" s="109">
        <v>24</v>
      </c>
      <c r="BK25" s="1"/>
      <c r="BL25" s="1"/>
      <c r="BM25" s="43"/>
      <c r="BN25" s="1"/>
      <c r="BO25" s="1"/>
      <c r="CA25" s="29"/>
      <c r="CB25" s="29">
        <f t="shared" si="0"/>
        <v>419</v>
      </c>
      <c r="CC25" s="38">
        <f t="shared" si="1"/>
        <v>47</v>
      </c>
      <c r="CD25" s="38">
        <f t="shared" si="2"/>
        <v>10</v>
      </c>
      <c r="CE25" s="29">
        <f t="shared" si="3"/>
        <v>54</v>
      </c>
      <c r="CF25" s="38">
        <f t="shared" si="4"/>
        <v>11</v>
      </c>
      <c r="CG25" s="29" t="e">
        <f>IF(AND(#REF!="",#REF!="",#REF!="",#REF!=""),"",SUM(#REF!,#REF!,#REF!,#REF!,#REF!))</f>
        <v>#REF!</v>
      </c>
      <c r="CH25" s="38" t="str">
        <f t="shared" si="5"/>
        <v/>
      </c>
      <c r="CI25" s="29">
        <f t="shared" si="6"/>
        <v>56</v>
      </c>
      <c r="CJ25" s="38">
        <f t="shared" si="7"/>
        <v>12</v>
      </c>
      <c r="CK25" s="29">
        <f t="shared" si="8"/>
        <v>61</v>
      </c>
      <c r="CL25" s="38">
        <f t="shared" si="9"/>
        <v>13</v>
      </c>
      <c r="CM25" s="29" t="e">
        <f>IF(AND(#REF!="",#REF!="",#REF!="",#REF!=""),"",SUM(#REF!,#REF!,#REF!,#REF!,#REF!))</f>
        <v>#REF!</v>
      </c>
      <c r="CN25" s="38" t="str">
        <f t="shared" si="10"/>
        <v/>
      </c>
      <c r="CO25" s="38"/>
      <c r="CP25" s="38"/>
    </row>
    <row r="26" spans="1:94" ht="24.9" customHeight="1">
      <c r="A26" s="358">
        <v>20</v>
      </c>
      <c r="B26" s="359">
        <v>4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420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9">
        <v>20</v>
      </c>
      <c r="AC26" s="20">
        <v>19</v>
      </c>
      <c r="AD26" s="20">
        <v>29</v>
      </c>
      <c r="AE26" s="8">
        <v>17</v>
      </c>
      <c r="AF26" s="62">
        <v>10</v>
      </c>
      <c r="AG26" s="60">
        <v>45</v>
      </c>
      <c r="AH26" s="8">
        <v>20</v>
      </c>
      <c r="AI26" s="14">
        <v>14</v>
      </c>
      <c r="AJ26" s="13">
        <v>9</v>
      </c>
      <c r="AK26" s="8">
        <v>6</v>
      </c>
      <c r="AL26" s="8">
        <v>28</v>
      </c>
      <c r="AM26" s="8">
        <v>5</v>
      </c>
      <c r="AN26" s="56">
        <v>8</v>
      </c>
      <c r="AO26" s="60">
        <v>44</v>
      </c>
      <c r="AP26" s="8">
        <v>15</v>
      </c>
      <c r="AQ26" s="14">
        <v>8</v>
      </c>
      <c r="AR26" s="13">
        <v>9</v>
      </c>
      <c r="AS26" s="8">
        <v>7</v>
      </c>
      <c r="AT26" s="8">
        <v>32</v>
      </c>
      <c r="AU26" s="8">
        <v>4</v>
      </c>
      <c r="AV26" s="56">
        <v>10</v>
      </c>
      <c r="AW26" s="60">
        <v>44</v>
      </c>
      <c r="AX26" s="8">
        <v>16</v>
      </c>
      <c r="AY26" s="14">
        <v>8</v>
      </c>
      <c r="AZ26" s="13"/>
      <c r="BA26" s="8"/>
      <c r="BB26" s="56"/>
      <c r="BC26" s="13"/>
      <c r="BD26" s="8"/>
      <c r="BE26" s="14"/>
      <c r="BF26" s="13"/>
      <c r="BG26" s="8"/>
      <c r="BH26" s="56"/>
      <c r="BI26" s="13">
        <v>220</v>
      </c>
      <c r="BJ26" s="109">
        <v>16</v>
      </c>
      <c r="BK26" s="1"/>
      <c r="BL26" s="1"/>
      <c r="BM26" s="43"/>
      <c r="BN26" s="1"/>
      <c r="BO26" s="1"/>
      <c r="CA26" s="29"/>
      <c r="CB26" s="29">
        <f t="shared" si="0"/>
        <v>420</v>
      </c>
      <c r="CC26" s="38">
        <f t="shared" si="1"/>
        <v>49</v>
      </c>
      <c r="CD26" s="38">
        <f t="shared" si="2"/>
        <v>10</v>
      </c>
      <c r="CE26" s="29">
        <f t="shared" si="3"/>
        <v>58</v>
      </c>
      <c r="CF26" s="38">
        <f t="shared" si="4"/>
        <v>12</v>
      </c>
      <c r="CG26" s="29" t="e">
        <f>IF(AND(#REF!="",#REF!="",#REF!="",#REF!=""),"",SUM(#REF!,#REF!,#REF!,#REF!,#REF!))</f>
        <v>#REF!</v>
      </c>
      <c r="CH26" s="38" t="str">
        <f t="shared" si="5"/>
        <v/>
      </c>
      <c r="CI26" s="29">
        <f t="shared" si="6"/>
        <v>56</v>
      </c>
      <c r="CJ26" s="38">
        <f t="shared" si="7"/>
        <v>12</v>
      </c>
      <c r="CK26" s="29">
        <f t="shared" si="8"/>
        <v>62</v>
      </c>
      <c r="CL26" s="38">
        <f t="shared" si="9"/>
        <v>13</v>
      </c>
      <c r="CM26" s="29" t="e">
        <f>IF(AND(#REF!="",#REF!="",#REF!="",#REF!=""),"",SUM(#REF!,#REF!,#REF!,#REF!,#REF!))</f>
        <v>#REF!</v>
      </c>
      <c r="CN26" s="38" t="str">
        <f t="shared" si="10"/>
        <v/>
      </c>
      <c r="CO26" s="38"/>
      <c r="CP26" s="38"/>
    </row>
    <row r="27" spans="1:94" ht="24.9" customHeight="1">
      <c r="A27" s="358">
        <v>21</v>
      </c>
      <c r="B27" s="359">
        <v>4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421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9">
        <v>20</v>
      </c>
      <c r="AC27" s="20">
        <v>19</v>
      </c>
      <c r="AD27" s="20">
        <v>29</v>
      </c>
      <c r="AE27" s="8">
        <v>17</v>
      </c>
      <c r="AF27" s="62">
        <v>10</v>
      </c>
      <c r="AG27" s="60">
        <v>45</v>
      </c>
      <c r="AH27" s="8">
        <v>20</v>
      </c>
      <c r="AI27" s="14">
        <v>14</v>
      </c>
      <c r="AJ27" s="13">
        <v>9</v>
      </c>
      <c r="AK27" s="8">
        <v>6</v>
      </c>
      <c r="AL27" s="8">
        <v>29</v>
      </c>
      <c r="AM27" s="8">
        <v>5</v>
      </c>
      <c r="AN27" s="56">
        <v>9</v>
      </c>
      <c r="AO27" s="60">
        <v>49</v>
      </c>
      <c r="AP27" s="8">
        <v>15</v>
      </c>
      <c r="AQ27" s="14">
        <v>8</v>
      </c>
      <c r="AR27" s="13">
        <v>9</v>
      </c>
      <c r="AS27" s="8">
        <v>7</v>
      </c>
      <c r="AT27" s="8">
        <v>15</v>
      </c>
      <c r="AU27" s="8">
        <v>6</v>
      </c>
      <c r="AV27" s="56">
        <v>10</v>
      </c>
      <c r="AW27" s="60">
        <v>42</v>
      </c>
      <c r="AX27" s="8">
        <v>16</v>
      </c>
      <c r="AY27" s="14">
        <v>8</v>
      </c>
      <c r="AZ27" s="13"/>
      <c r="BA27" s="8"/>
      <c r="BB27" s="56"/>
      <c r="BC27" s="13"/>
      <c r="BD27" s="8"/>
      <c r="BE27" s="14"/>
      <c r="BF27" s="13"/>
      <c r="BG27" s="8"/>
      <c r="BH27" s="56"/>
      <c r="BI27" s="13">
        <v>220</v>
      </c>
      <c r="BJ27" s="109">
        <v>34</v>
      </c>
      <c r="BK27" s="1"/>
      <c r="BL27" s="1"/>
      <c r="BM27" s="43"/>
      <c r="BN27" s="1"/>
      <c r="BO27" s="1"/>
      <c r="CA27" s="29"/>
      <c r="CB27" s="29">
        <f t="shared" si="0"/>
        <v>421</v>
      </c>
      <c r="CC27" s="38">
        <f t="shared" si="1"/>
        <v>50</v>
      </c>
      <c r="CD27" s="38">
        <f t="shared" si="2"/>
        <v>10</v>
      </c>
      <c r="CE27" s="29">
        <f t="shared" si="3"/>
        <v>58</v>
      </c>
      <c r="CF27" s="38">
        <f t="shared" si="4"/>
        <v>12</v>
      </c>
      <c r="CG27" s="29" t="e">
        <f>IF(AND(#REF!="",#REF!="",#REF!="",#REF!=""),"",SUM(#REF!,#REF!,#REF!,#REF!,#REF!))</f>
        <v>#REF!</v>
      </c>
      <c r="CH27" s="38" t="str">
        <f t="shared" si="5"/>
        <v/>
      </c>
      <c r="CI27" s="29">
        <f t="shared" si="6"/>
        <v>58</v>
      </c>
      <c r="CJ27" s="38">
        <f t="shared" si="7"/>
        <v>12</v>
      </c>
      <c r="CK27" s="29">
        <f t="shared" si="8"/>
        <v>47</v>
      </c>
      <c r="CL27" s="38">
        <f t="shared" si="9"/>
        <v>10</v>
      </c>
      <c r="CM27" s="29" t="e">
        <f>IF(AND(#REF!="",#REF!="",#REF!="",#REF!=""),"",SUM(#REF!,#REF!,#REF!,#REF!,#REF!))</f>
        <v>#REF!</v>
      </c>
      <c r="CN27" s="38" t="str">
        <f t="shared" si="10"/>
        <v/>
      </c>
      <c r="CO27" s="38"/>
      <c r="CP27" s="38"/>
    </row>
    <row r="28" spans="1:94" ht="24.9" customHeight="1">
      <c r="A28" s="358">
        <v>22</v>
      </c>
      <c r="B28" s="359">
        <v>4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422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9">
        <v>20</v>
      </c>
      <c r="AC28" s="20">
        <v>19</v>
      </c>
      <c r="AD28" s="20">
        <v>29</v>
      </c>
      <c r="AE28" s="8">
        <v>17</v>
      </c>
      <c r="AF28" s="62">
        <v>10</v>
      </c>
      <c r="AG28" s="60">
        <v>45</v>
      </c>
      <c r="AH28" s="8">
        <v>20</v>
      </c>
      <c r="AI28" s="14">
        <v>14</v>
      </c>
      <c r="AJ28" s="13">
        <v>9</v>
      </c>
      <c r="AK28" s="8">
        <v>6</v>
      </c>
      <c r="AL28" s="8">
        <v>24</v>
      </c>
      <c r="AM28" s="8">
        <v>5</v>
      </c>
      <c r="AN28" s="56">
        <v>8</v>
      </c>
      <c r="AO28" s="60">
        <v>48</v>
      </c>
      <c r="AP28" s="8">
        <v>15</v>
      </c>
      <c r="AQ28" s="14">
        <v>8</v>
      </c>
      <c r="AR28" s="13">
        <v>9</v>
      </c>
      <c r="AS28" s="8">
        <v>7</v>
      </c>
      <c r="AT28" s="8">
        <v>16</v>
      </c>
      <c r="AU28" s="8">
        <v>6</v>
      </c>
      <c r="AV28" s="56">
        <v>10</v>
      </c>
      <c r="AW28" s="60">
        <v>45</v>
      </c>
      <c r="AX28" s="8">
        <v>16</v>
      </c>
      <c r="AY28" s="14">
        <v>8</v>
      </c>
      <c r="AZ28" s="13"/>
      <c r="BA28" s="8"/>
      <c r="BB28" s="56"/>
      <c r="BC28" s="13"/>
      <c r="BD28" s="8"/>
      <c r="BE28" s="14"/>
      <c r="BF28" s="13"/>
      <c r="BG28" s="8"/>
      <c r="BH28" s="56"/>
      <c r="BI28" s="13">
        <v>220</v>
      </c>
      <c r="BJ28" s="109">
        <v>22</v>
      </c>
      <c r="BK28" s="1"/>
      <c r="BL28" s="1"/>
      <c r="BM28" s="43"/>
      <c r="BN28" s="1"/>
      <c r="BO28" s="1"/>
      <c r="CA28" s="29"/>
      <c r="CB28" s="29">
        <f t="shared" si="0"/>
        <v>422</v>
      </c>
      <c r="CC28" s="38">
        <f t="shared" si="1"/>
        <v>50</v>
      </c>
      <c r="CD28" s="38">
        <f t="shared" si="2"/>
        <v>10</v>
      </c>
      <c r="CE28" s="29">
        <f t="shared" si="3"/>
        <v>58</v>
      </c>
      <c r="CF28" s="38">
        <f t="shared" si="4"/>
        <v>12</v>
      </c>
      <c r="CG28" s="29" t="e">
        <f>IF(AND(#REF!="",#REF!="",#REF!="",#REF!=""),"",SUM(#REF!,#REF!,#REF!,#REF!,#REF!))</f>
        <v>#REF!</v>
      </c>
      <c r="CH28" s="38" t="str">
        <f t="shared" si="5"/>
        <v/>
      </c>
      <c r="CI28" s="29">
        <f t="shared" si="6"/>
        <v>52</v>
      </c>
      <c r="CJ28" s="38">
        <f t="shared" si="7"/>
        <v>11</v>
      </c>
      <c r="CK28" s="29">
        <f t="shared" si="8"/>
        <v>48</v>
      </c>
      <c r="CL28" s="38">
        <f t="shared" si="9"/>
        <v>10</v>
      </c>
      <c r="CM28" s="29" t="e">
        <f>IF(AND(#REF!="",#REF!="",#REF!="",#REF!=""),"",SUM(#REF!,#REF!,#REF!,#REF!,#REF!))</f>
        <v>#REF!</v>
      </c>
      <c r="CN28" s="38" t="str">
        <f t="shared" si="10"/>
        <v/>
      </c>
      <c r="CO28" s="38"/>
      <c r="CP28" s="38"/>
    </row>
    <row r="29" spans="1:94" ht="24.9" customHeight="1">
      <c r="A29" s="358">
        <v>23</v>
      </c>
      <c r="B29" s="359">
        <v>4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423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9">
        <v>20</v>
      </c>
      <c r="AC29" s="20">
        <v>19</v>
      </c>
      <c r="AD29" s="20">
        <v>29</v>
      </c>
      <c r="AE29" s="8">
        <v>17</v>
      </c>
      <c r="AF29" s="62">
        <v>10</v>
      </c>
      <c r="AG29" s="60">
        <v>45</v>
      </c>
      <c r="AH29" s="8">
        <v>20</v>
      </c>
      <c r="AI29" s="14">
        <v>14</v>
      </c>
      <c r="AJ29" s="13">
        <v>9</v>
      </c>
      <c r="AK29" s="8">
        <v>6</v>
      </c>
      <c r="AL29" s="8">
        <v>21</v>
      </c>
      <c r="AM29" s="8">
        <v>5</v>
      </c>
      <c r="AN29" s="56">
        <v>9</v>
      </c>
      <c r="AO29" s="60">
        <v>47</v>
      </c>
      <c r="AP29" s="8">
        <v>15</v>
      </c>
      <c r="AQ29" s="14">
        <v>8</v>
      </c>
      <c r="AR29" s="13">
        <v>9</v>
      </c>
      <c r="AS29" s="8">
        <v>7</v>
      </c>
      <c r="AT29" s="8">
        <v>25</v>
      </c>
      <c r="AU29" s="8">
        <v>6</v>
      </c>
      <c r="AV29" s="56">
        <v>9</v>
      </c>
      <c r="AW29" s="60">
        <v>46</v>
      </c>
      <c r="AX29" s="8">
        <v>16</v>
      </c>
      <c r="AY29" s="14">
        <v>8</v>
      </c>
      <c r="AZ29" s="13"/>
      <c r="BA29" s="8"/>
      <c r="BB29" s="56"/>
      <c r="BC29" s="13"/>
      <c r="BD29" s="8"/>
      <c r="BE29" s="14"/>
      <c r="BF29" s="13"/>
      <c r="BG29" s="8"/>
      <c r="BH29" s="56"/>
      <c r="BI29" s="13">
        <v>220</v>
      </c>
      <c r="BJ29" s="109">
        <v>32</v>
      </c>
      <c r="BK29" s="1"/>
      <c r="BL29" s="1"/>
      <c r="BM29" s="43"/>
      <c r="BN29" s="1"/>
      <c r="BO29" s="1"/>
      <c r="CA29" s="29"/>
      <c r="CB29" s="29">
        <f t="shared" si="0"/>
        <v>423</v>
      </c>
      <c r="CC29" s="38">
        <f t="shared" si="1"/>
        <v>53</v>
      </c>
      <c r="CD29" s="38">
        <f t="shared" si="2"/>
        <v>11</v>
      </c>
      <c r="CE29" s="29">
        <f t="shared" si="3"/>
        <v>56</v>
      </c>
      <c r="CF29" s="38">
        <f t="shared" si="4"/>
        <v>12</v>
      </c>
      <c r="CG29" s="29" t="e">
        <f>IF(AND(#REF!="",#REF!="",#REF!="",#REF!=""),"",SUM(#REF!,#REF!,#REF!,#REF!,#REF!))</f>
        <v>#REF!</v>
      </c>
      <c r="CH29" s="38" t="str">
        <f t="shared" si="5"/>
        <v/>
      </c>
      <c r="CI29" s="29">
        <f t="shared" si="6"/>
        <v>50</v>
      </c>
      <c r="CJ29" s="38">
        <f t="shared" si="7"/>
        <v>10</v>
      </c>
      <c r="CK29" s="29">
        <f t="shared" si="8"/>
        <v>56</v>
      </c>
      <c r="CL29" s="38">
        <f t="shared" si="9"/>
        <v>12</v>
      </c>
      <c r="CM29" s="29" t="e">
        <f>IF(AND(#REF!="",#REF!="",#REF!="",#REF!=""),"",SUM(#REF!,#REF!,#REF!,#REF!,#REF!))</f>
        <v>#REF!</v>
      </c>
      <c r="CN29" s="38" t="str">
        <f t="shared" si="10"/>
        <v/>
      </c>
      <c r="CO29" s="38"/>
      <c r="CP29" s="38"/>
    </row>
    <row r="30" spans="1:94" ht="24.9" customHeight="1">
      <c r="A30" s="358">
        <v>24</v>
      </c>
      <c r="B30" s="359">
        <v>4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424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9">
        <v>20</v>
      </c>
      <c r="AC30" s="20">
        <v>19</v>
      </c>
      <c r="AD30" s="20">
        <v>29</v>
      </c>
      <c r="AE30" s="8">
        <v>17</v>
      </c>
      <c r="AF30" s="62">
        <v>10</v>
      </c>
      <c r="AG30" s="60">
        <v>45</v>
      </c>
      <c r="AH30" s="8">
        <v>20</v>
      </c>
      <c r="AI30" s="14">
        <v>14</v>
      </c>
      <c r="AJ30" s="13">
        <v>9</v>
      </c>
      <c r="AK30" s="8">
        <v>6</v>
      </c>
      <c r="AL30" s="8">
        <v>25</v>
      </c>
      <c r="AM30" s="8">
        <v>5</v>
      </c>
      <c r="AN30" s="56">
        <v>8</v>
      </c>
      <c r="AO30" s="60">
        <v>49</v>
      </c>
      <c r="AP30" s="8">
        <v>15</v>
      </c>
      <c r="AQ30" s="14">
        <v>8</v>
      </c>
      <c r="AR30" s="13">
        <v>9</v>
      </c>
      <c r="AS30" s="8">
        <v>7</v>
      </c>
      <c r="AT30" s="8">
        <v>32</v>
      </c>
      <c r="AU30" s="8">
        <v>6</v>
      </c>
      <c r="AV30" s="56">
        <v>9</v>
      </c>
      <c r="AW30" s="60">
        <v>48</v>
      </c>
      <c r="AX30" s="8">
        <v>16</v>
      </c>
      <c r="AY30" s="14">
        <v>8</v>
      </c>
      <c r="AZ30" s="13"/>
      <c r="BA30" s="8"/>
      <c r="BB30" s="56"/>
      <c r="BC30" s="13"/>
      <c r="BD30" s="8"/>
      <c r="BE30" s="14"/>
      <c r="BF30" s="13"/>
      <c r="BG30" s="8"/>
      <c r="BH30" s="56"/>
      <c r="BI30" s="13">
        <v>220</v>
      </c>
      <c r="BJ30" s="109">
        <v>20</v>
      </c>
      <c r="BK30" s="1"/>
      <c r="BL30" s="1"/>
      <c r="BM30" s="43"/>
      <c r="BN30" s="1"/>
      <c r="BO30" s="1"/>
      <c r="CA30" s="29"/>
      <c r="CB30" s="29">
        <f t="shared" si="0"/>
        <v>424</v>
      </c>
      <c r="CC30" s="38">
        <f t="shared" si="1"/>
        <v>52</v>
      </c>
      <c r="CD30" s="38">
        <f t="shared" si="2"/>
        <v>11</v>
      </c>
      <c r="CE30" s="29">
        <f t="shared" si="3"/>
        <v>51</v>
      </c>
      <c r="CF30" s="38">
        <f t="shared" si="4"/>
        <v>11</v>
      </c>
      <c r="CG30" s="29" t="e">
        <f>IF(AND(#REF!="",#REF!="",#REF!="",#REF!=""),"",SUM(#REF!,#REF!,#REF!,#REF!,#REF!))</f>
        <v>#REF!</v>
      </c>
      <c r="CH30" s="38" t="str">
        <f t="shared" si="5"/>
        <v/>
      </c>
      <c r="CI30" s="29">
        <f t="shared" si="6"/>
        <v>53</v>
      </c>
      <c r="CJ30" s="38">
        <f t="shared" si="7"/>
        <v>11</v>
      </c>
      <c r="CK30" s="29">
        <f t="shared" si="8"/>
        <v>63</v>
      </c>
      <c r="CL30" s="38">
        <f t="shared" si="9"/>
        <v>13</v>
      </c>
      <c r="CM30" s="29" t="e">
        <f>IF(AND(#REF!="",#REF!="",#REF!="",#REF!=""),"",SUM(#REF!,#REF!,#REF!,#REF!,#REF!))</f>
        <v>#REF!</v>
      </c>
      <c r="CN30" s="38" t="str">
        <f t="shared" si="10"/>
        <v/>
      </c>
      <c r="CO30" s="38"/>
      <c r="CP30" s="38"/>
    </row>
    <row r="31" spans="1:94" ht="24.9" customHeight="1">
      <c r="A31" s="358">
        <v>25</v>
      </c>
      <c r="B31" s="359">
        <v>4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425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9">
        <v>20</v>
      </c>
      <c r="AC31" s="20">
        <v>19</v>
      </c>
      <c r="AD31" s="20">
        <v>29</v>
      </c>
      <c r="AE31" s="8">
        <v>17</v>
      </c>
      <c r="AF31" s="62">
        <v>10</v>
      </c>
      <c r="AG31" s="60">
        <v>45</v>
      </c>
      <c r="AH31" s="8">
        <v>20</v>
      </c>
      <c r="AI31" s="14">
        <v>14</v>
      </c>
      <c r="AJ31" s="13">
        <v>9</v>
      </c>
      <c r="AK31" s="8">
        <v>6</v>
      </c>
      <c r="AL31" s="8">
        <v>26</v>
      </c>
      <c r="AM31" s="8">
        <v>5</v>
      </c>
      <c r="AN31" s="56">
        <v>9</v>
      </c>
      <c r="AO31" s="60">
        <v>48</v>
      </c>
      <c r="AP31" s="8">
        <v>15</v>
      </c>
      <c r="AQ31" s="14">
        <v>8</v>
      </c>
      <c r="AR31" s="13">
        <v>9</v>
      </c>
      <c r="AS31" s="8">
        <v>7</v>
      </c>
      <c r="AT31" s="8">
        <v>28</v>
      </c>
      <c r="AU31" s="8">
        <v>6</v>
      </c>
      <c r="AV31" s="56">
        <v>9</v>
      </c>
      <c r="AW31" s="60">
        <v>48</v>
      </c>
      <c r="AX31" s="8">
        <v>16</v>
      </c>
      <c r="AY31" s="14">
        <v>8</v>
      </c>
      <c r="AZ31" s="13"/>
      <c r="BA31" s="8"/>
      <c r="BB31" s="56"/>
      <c r="BC31" s="13"/>
      <c r="BD31" s="8"/>
      <c r="BE31" s="14"/>
      <c r="BF31" s="13"/>
      <c r="BG31" s="8"/>
      <c r="BH31" s="56"/>
      <c r="BI31" s="13">
        <v>220</v>
      </c>
      <c r="BJ31" s="109">
        <v>12</v>
      </c>
      <c r="BK31" s="1"/>
      <c r="BL31" s="1"/>
      <c r="BM31" s="43"/>
      <c r="BN31" s="1"/>
      <c r="BO31" s="1"/>
      <c r="CA31" s="29"/>
      <c r="CB31" s="29">
        <f t="shared" si="0"/>
        <v>425</v>
      </c>
      <c r="CC31" s="38">
        <f t="shared" si="1"/>
        <v>51</v>
      </c>
      <c r="CD31" s="38">
        <f t="shared" si="2"/>
        <v>11</v>
      </c>
      <c r="CE31" s="29">
        <f t="shared" si="3"/>
        <v>56</v>
      </c>
      <c r="CF31" s="38">
        <f t="shared" si="4"/>
        <v>12</v>
      </c>
      <c r="CG31" s="29" t="e">
        <f>IF(AND(#REF!="",#REF!="",#REF!="",#REF!=""),"",SUM(#REF!,#REF!,#REF!,#REF!,#REF!))</f>
        <v>#REF!</v>
      </c>
      <c r="CH31" s="38" t="str">
        <f t="shared" si="5"/>
        <v/>
      </c>
      <c r="CI31" s="29">
        <f t="shared" si="6"/>
        <v>55</v>
      </c>
      <c r="CJ31" s="38">
        <f t="shared" si="7"/>
        <v>11</v>
      </c>
      <c r="CK31" s="29">
        <f t="shared" si="8"/>
        <v>59</v>
      </c>
      <c r="CL31" s="38">
        <f t="shared" si="9"/>
        <v>12</v>
      </c>
      <c r="CM31" s="29" t="e">
        <f>IF(AND(#REF!="",#REF!="",#REF!="",#REF!=""),"",SUM(#REF!,#REF!,#REF!,#REF!,#REF!))</f>
        <v>#REF!</v>
      </c>
      <c r="CN31" s="38" t="str">
        <f t="shared" si="10"/>
        <v/>
      </c>
      <c r="CO31" s="38"/>
      <c r="CP31" s="38"/>
    </row>
    <row r="32" spans="1:94" ht="24.9" customHeight="1">
      <c r="A32" s="358">
        <v>26</v>
      </c>
      <c r="B32" s="359">
        <v>4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426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9">
        <v>20</v>
      </c>
      <c r="AC32" s="20">
        <v>19</v>
      </c>
      <c r="AD32" s="20">
        <v>29</v>
      </c>
      <c r="AE32" s="8">
        <v>17</v>
      </c>
      <c r="AF32" s="62">
        <v>10</v>
      </c>
      <c r="AG32" s="60">
        <v>45</v>
      </c>
      <c r="AH32" s="8">
        <v>20</v>
      </c>
      <c r="AI32" s="14">
        <v>14</v>
      </c>
      <c r="AJ32" s="13">
        <v>9</v>
      </c>
      <c r="AK32" s="8">
        <v>6</v>
      </c>
      <c r="AL32" s="8">
        <v>21</v>
      </c>
      <c r="AM32" s="8">
        <v>5</v>
      </c>
      <c r="AN32" s="56">
        <v>8</v>
      </c>
      <c r="AO32" s="60">
        <v>47</v>
      </c>
      <c r="AP32" s="8">
        <v>15</v>
      </c>
      <c r="AQ32" s="14">
        <v>8</v>
      </c>
      <c r="AR32" s="13">
        <v>9</v>
      </c>
      <c r="AS32" s="8">
        <v>7</v>
      </c>
      <c r="AT32" s="8">
        <v>29</v>
      </c>
      <c r="AU32" s="8">
        <v>6</v>
      </c>
      <c r="AV32" s="56">
        <v>9</v>
      </c>
      <c r="AW32" s="60">
        <v>47</v>
      </c>
      <c r="AX32" s="8">
        <v>16</v>
      </c>
      <c r="AY32" s="14">
        <v>8</v>
      </c>
      <c r="AZ32" s="13"/>
      <c r="BA32" s="8"/>
      <c r="BB32" s="56"/>
      <c r="BC32" s="13"/>
      <c r="BD32" s="8"/>
      <c r="BE32" s="14"/>
      <c r="BF32" s="13"/>
      <c r="BG32" s="8"/>
      <c r="BH32" s="56"/>
      <c r="BI32" s="13">
        <v>220</v>
      </c>
      <c r="BJ32" s="109">
        <v>22</v>
      </c>
      <c r="BK32" s="1"/>
      <c r="BL32" s="1"/>
      <c r="BM32" s="43"/>
      <c r="BN32" s="1"/>
      <c r="BO32" s="1"/>
      <c r="CA32" s="29"/>
      <c r="CB32" s="29">
        <f t="shared" si="0"/>
        <v>426</v>
      </c>
      <c r="CC32" s="38">
        <f t="shared" si="1"/>
        <v>45</v>
      </c>
      <c r="CD32" s="38">
        <f t="shared" si="2"/>
        <v>9</v>
      </c>
      <c r="CE32" s="29">
        <f t="shared" si="3"/>
        <v>56</v>
      </c>
      <c r="CF32" s="38">
        <f t="shared" si="4"/>
        <v>12</v>
      </c>
      <c r="CG32" s="29" t="e">
        <f>IF(AND(#REF!="",#REF!="",#REF!="",#REF!=""),"",SUM(#REF!,#REF!,#REF!,#REF!,#REF!))</f>
        <v>#REF!</v>
      </c>
      <c r="CH32" s="38" t="str">
        <f t="shared" si="5"/>
        <v/>
      </c>
      <c r="CI32" s="29">
        <f t="shared" si="6"/>
        <v>49</v>
      </c>
      <c r="CJ32" s="38">
        <f t="shared" si="7"/>
        <v>10</v>
      </c>
      <c r="CK32" s="29">
        <f t="shared" si="8"/>
        <v>60</v>
      </c>
      <c r="CL32" s="38">
        <f t="shared" si="9"/>
        <v>12</v>
      </c>
      <c r="CM32" s="29" t="e">
        <f>IF(AND(#REF!="",#REF!="",#REF!="",#REF!=""),"",SUM(#REF!,#REF!,#REF!,#REF!,#REF!))</f>
        <v>#REF!</v>
      </c>
      <c r="CN32" s="38" t="str">
        <f t="shared" si="10"/>
        <v/>
      </c>
      <c r="CO32" s="38"/>
      <c r="CP32" s="38"/>
    </row>
    <row r="33" spans="1:94" ht="24.9" customHeight="1">
      <c r="A33" s="358">
        <v>27</v>
      </c>
      <c r="B33" s="359">
        <v>4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427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9">
        <v>20</v>
      </c>
      <c r="AC33" s="20">
        <v>19</v>
      </c>
      <c r="AD33" s="20">
        <v>29</v>
      </c>
      <c r="AE33" s="8">
        <v>17</v>
      </c>
      <c r="AF33" s="62">
        <v>10</v>
      </c>
      <c r="AG33" s="60">
        <v>45</v>
      </c>
      <c r="AH33" s="8">
        <v>20</v>
      </c>
      <c r="AI33" s="14">
        <v>14</v>
      </c>
      <c r="AJ33" s="13">
        <v>9</v>
      </c>
      <c r="AK33" s="8">
        <v>6</v>
      </c>
      <c r="AL33" s="8">
        <v>22</v>
      </c>
      <c r="AM33" s="8">
        <v>5</v>
      </c>
      <c r="AN33" s="56">
        <v>9</v>
      </c>
      <c r="AO33" s="60">
        <v>49</v>
      </c>
      <c r="AP33" s="8">
        <v>15</v>
      </c>
      <c r="AQ33" s="14">
        <v>8</v>
      </c>
      <c r="AR33" s="13">
        <v>9</v>
      </c>
      <c r="AS33" s="8">
        <v>7</v>
      </c>
      <c r="AT33" s="8">
        <v>24</v>
      </c>
      <c r="AU33" s="8">
        <v>6</v>
      </c>
      <c r="AV33" s="56">
        <v>9</v>
      </c>
      <c r="AW33" s="60">
        <v>49</v>
      </c>
      <c r="AX33" s="8">
        <v>16</v>
      </c>
      <c r="AY33" s="14">
        <v>8</v>
      </c>
      <c r="AZ33" s="13"/>
      <c r="BA33" s="8"/>
      <c r="BB33" s="56"/>
      <c r="BC33" s="13"/>
      <c r="BD33" s="8"/>
      <c r="BE33" s="14"/>
      <c r="BF33" s="13"/>
      <c r="BG33" s="8"/>
      <c r="BH33" s="56"/>
      <c r="BI33" s="13">
        <v>220</v>
      </c>
      <c r="BJ33" s="109">
        <v>24</v>
      </c>
      <c r="BK33" s="1"/>
      <c r="BL33" s="1"/>
      <c r="BM33" s="43"/>
      <c r="BN33" s="1"/>
      <c r="BO33" s="1"/>
      <c r="CA33" s="29"/>
      <c r="CB33" s="29">
        <f t="shared" si="0"/>
        <v>427</v>
      </c>
      <c r="CC33" s="38">
        <f t="shared" si="1"/>
        <v>46</v>
      </c>
      <c r="CD33" s="38">
        <f t="shared" si="2"/>
        <v>10</v>
      </c>
      <c r="CE33" s="29">
        <f t="shared" si="3"/>
        <v>58</v>
      </c>
      <c r="CF33" s="38">
        <f t="shared" si="4"/>
        <v>12</v>
      </c>
      <c r="CG33" s="29" t="e">
        <f>IF(AND(#REF!="",#REF!="",#REF!="",#REF!=""),"",SUM(#REF!,#REF!,#REF!,#REF!,#REF!))</f>
        <v>#REF!</v>
      </c>
      <c r="CH33" s="38" t="str">
        <f t="shared" si="5"/>
        <v/>
      </c>
      <c r="CI33" s="29">
        <f t="shared" si="6"/>
        <v>51</v>
      </c>
      <c r="CJ33" s="38">
        <f t="shared" si="7"/>
        <v>11</v>
      </c>
      <c r="CK33" s="29">
        <f t="shared" si="8"/>
        <v>55</v>
      </c>
      <c r="CL33" s="38">
        <f t="shared" si="9"/>
        <v>11</v>
      </c>
      <c r="CM33" s="29" t="e">
        <f>IF(AND(#REF!="",#REF!="",#REF!="",#REF!=""),"",SUM(#REF!,#REF!,#REF!,#REF!,#REF!))</f>
        <v>#REF!</v>
      </c>
      <c r="CN33" s="38" t="str">
        <f t="shared" si="10"/>
        <v/>
      </c>
      <c r="CO33" s="38"/>
      <c r="CP33" s="38"/>
    </row>
    <row r="34" spans="1:94" ht="24.9" customHeight="1">
      <c r="A34" s="358">
        <v>28</v>
      </c>
      <c r="B34" s="359">
        <v>4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428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9">
        <v>20</v>
      </c>
      <c r="AC34" s="20">
        <v>19</v>
      </c>
      <c r="AD34" s="20">
        <v>29</v>
      </c>
      <c r="AE34" s="8">
        <v>17</v>
      </c>
      <c r="AF34" s="62">
        <v>10</v>
      </c>
      <c r="AG34" s="60">
        <v>45</v>
      </c>
      <c r="AH34" s="8">
        <v>20</v>
      </c>
      <c r="AI34" s="14">
        <v>14</v>
      </c>
      <c r="AJ34" s="13">
        <v>9</v>
      </c>
      <c r="AK34" s="8">
        <v>6</v>
      </c>
      <c r="AL34" s="8">
        <v>23</v>
      </c>
      <c r="AM34" s="8">
        <v>5</v>
      </c>
      <c r="AN34" s="56">
        <v>9</v>
      </c>
      <c r="AO34" s="60">
        <v>48</v>
      </c>
      <c r="AP34" s="8">
        <v>15</v>
      </c>
      <c r="AQ34" s="14">
        <v>8</v>
      </c>
      <c r="AR34" s="13">
        <v>9</v>
      </c>
      <c r="AS34" s="8">
        <v>7</v>
      </c>
      <c r="AT34" s="8">
        <v>25</v>
      </c>
      <c r="AU34" s="8">
        <v>6</v>
      </c>
      <c r="AV34" s="56">
        <v>9</v>
      </c>
      <c r="AW34" s="60">
        <v>46</v>
      </c>
      <c r="AX34" s="8">
        <v>16</v>
      </c>
      <c r="AY34" s="14">
        <v>8</v>
      </c>
      <c r="AZ34" s="13"/>
      <c r="BA34" s="8"/>
      <c r="BB34" s="56"/>
      <c r="BC34" s="13"/>
      <c r="BD34" s="8"/>
      <c r="BE34" s="14"/>
      <c r="BF34" s="13"/>
      <c r="BG34" s="8"/>
      <c r="BH34" s="56"/>
      <c r="BI34" s="13">
        <v>220</v>
      </c>
      <c r="BJ34" s="109">
        <v>20</v>
      </c>
      <c r="BK34" s="1"/>
      <c r="BL34" s="1"/>
      <c r="BM34" s="43"/>
      <c r="BN34" s="1"/>
      <c r="BO34" s="1"/>
      <c r="CA34" s="29"/>
      <c r="CB34" s="29">
        <f t="shared" si="0"/>
        <v>428</v>
      </c>
      <c r="CC34" s="38">
        <f t="shared" si="1"/>
        <v>47</v>
      </c>
      <c r="CD34" s="38">
        <f t="shared" si="2"/>
        <v>10</v>
      </c>
      <c r="CE34" s="29">
        <f t="shared" si="3"/>
        <v>55</v>
      </c>
      <c r="CF34" s="38">
        <f t="shared" si="4"/>
        <v>11</v>
      </c>
      <c r="CG34" s="29" t="e">
        <f>IF(AND(#REF!="",#REF!="",#REF!="",#REF!=""),"",SUM(#REF!,#REF!,#REF!,#REF!,#REF!))</f>
        <v>#REF!</v>
      </c>
      <c r="CH34" s="38" t="str">
        <f t="shared" si="5"/>
        <v/>
      </c>
      <c r="CI34" s="29">
        <f t="shared" si="6"/>
        <v>52</v>
      </c>
      <c r="CJ34" s="38">
        <f t="shared" si="7"/>
        <v>11</v>
      </c>
      <c r="CK34" s="29">
        <f t="shared" si="8"/>
        <v>56</v>
      </c>
      <c r="CL34" s="38">
        <f t="shared" si="9"/>
        <v>12</v>
      </c>
      <c r="CM34" s="29" t="e">
        <f>IF(AND(#REF!="",#REF!="",#REF!="",#REF!=""),"",SUM(#REF!,#REF!,#REF!,#REF!,#REF!))</f>
        <v>#REF!</v>
      </c>
      <c r="CN34" s="38" t="str">
        <f t="shared" si="10"/>
        <v/>
      </c>
      <c r="CO34" s="38"/>
      <c r="CP34" s="38"/>
    </row>
    <row r="35" spans="1:94" ht="24.9" customHeight="1">
      <c r="A35" s="358">
        <v>29</v>
      </c>
      <c r="B35" s="359">
        <v>4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429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9">
        <v>20</v>
      </c>
      <c r="AC35" s="20">
        <v>19</v>
      </c>
      <c r="AD35" s="20">
        <v>29</v>
      </c>
      <c r="AE35" s="8">
        <v>17</v>
      </c>
      <c r="AF35" s="62">
        <v>10</v>
      </c>
      <c r="AG35" s="60">
        <v>45</v>
      </c>
      <c r="AH35" s="8">
        <v>20</v>
      </c>
      <c r="AI35" s="14">
        <v>14</v>
      </c>
      <c r="AJ35" s="13">
        <v>9</v>
      </c>
      <c r="AK35" s="8">
        <v>6</v>
      </c>
      <c r="AL35" s="8">
        <v>26</v>
      </c>
      <c r="AM35" s="8">
        <v>5</v>
      </c>
      <c r="AN35" s="56">
        <v>9</v>
      </c>
      <c r="AO35" s="60">
        <v>47</v>
      </c>
      <c r="AP35" s="8">
        <v>15</v>
      </c>
      <c r="AQ35" s="14">
        <v>8</v>
      </c>
      <c r="AR35" s="13">
        <v>9</v>
      </c>
      <c r="AS35" s="8">
        <v>7</v>
      </c>
      <c r="AT35" s="8">
        <v>26</v>
      </c>
      <c r="AU35" s="8">
        <v>6</v>
      </c>
      <c r="AV35" s="56">
        <v>8</v>
      </c>
      <c r="AW35" s="60">
        <v>47</v>
      </c>
      <c r="AX35" s="8">
        <v>16</v>
      </c>
      <c r="AY35" s="14">
        <v>8</v>
      </c>
      <c r="AZ35" s="13"/>
      <c r="BA35" s="8"/>
      <c r="BB35" s="56"/>
      <c r="BC35" s="13"/>
      <c r="BD35" s="8"/>
      <c r="BE35" s="14"/>
      <c r="BF35" s="13"/>
      <c r="BG35" s="8"/>
      <c r="BH35" s="56"/>
      <c r="BI35" s="13">
        <v>220</v>
      </c>
      <c r="BJ35" s="109">
        <v>34</v>
      </c>
      <c r="BK35" s="1"/>
      <c r="BL35" s="1"/>
      <c r="BM35" s="43"/>
      <c r="BN35" s="1"/>
      <c r="BO35" s="1"/>
      <c r="CA35" s="29"/>
      <c r="CB35" s="29">
        <f t="shared" si="0"/>
        <v>429</v>
      </c>
      <c r="CC35" s="38">
        <f t="shared" si="1"/>
        <v>47</v>
      </c>
      <c r="CD35" s="38">
        <f t="shared" si="2"/>
        <v>10</v>
      </c>
      <c r="CE35" s="29">
        <f t="shared" si="3"/>
        <v>55</v>
      </c>
      <c r="CF35" s="38">
        <f t="shared" si="4"/>
        <v>11</v>
      </c>
      <c r="CG35" s="29" t="e">
        <f>IF(AND(#REF!="",#REF!="",#REF!="",#REF!=""),"",SUM(#REF!,#REF!,#REF!,#REF!,#REF!))</f>
        <v>#REF!</v>
      </c>
      <c r="CH35" s="38" t="str">
        <f t="shared" si="5"/>
        <v/>
      </c>
      <c r="CI35" s="29">
        <f t="shared" si="6"/>
        <v>55</v>
      </c>
      <c r="CJ35" s="38">
        <f t="shared" si="7"/>
        <v>11</v>
      </c>
      <c r="CK35" s="29">
        <f t="shared" si="8"/>
        <v>56</v>
      </c>
      <c r="CL35" s="38">
        <f t="shared" si="9"/>
        <v>12</v>
      </c>
      <c r="CM35" s="29" t="e">
        <f>IF(AND(#REF!="",#REF!="",#REF!="",#REF!=""),"",SUM(#REF!,#REF!,#REF!,#REF!,#REF!))</f>
        <v>#REF!</v>
      </c>
      <c r="CN35" s="38" t="str">
        <f t="shared" si="10"/>
        <v/>
      </c>
      <c r="CO35" s="38"/>
      <c r="CP35" s="38"/>
    </row>
    <row r="36" spans="1:94" ht="24.9" customHeight="1">
      <c r="A36" s="358">
        <v>30</v>
      </c>
      <c r="B36" s="359">
        <v>4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430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9">
        <v>20</v>
      </c>
      <c r="AC36" s="20">
        <v>19</v>
      </c>
      <c r="AD36" s="20">
        <v>29</v>
      </c>
      <c r="AE36" s="8">
        <v>17</v>
      </c>
      <c r="AF36" s="62">
        <v>10</v>
      </c>
      <c r="AG36" s="60">
        <v>45</v>
      </c>
      <c r="AH36" s="8">
        <v>20</v>
      </c>
      <c r="AI36" s="14">
        <v>14</v>
      </c>
      <c r="AJ36" s="13">
        <v>9</v>
      </c>
      <c r="AK36" s="8">
        <v>6</v>
      </c>
      <c r="AL36" s="8">
        <v>25</v>
      </c>
      <c r="AM36" s="8">
        <v>5</v>
      </c>
      <c r="AN36" s="56">
        <v>9</v>
      </c>
      <c r="AO36" s="60">
        <v>45</v>
      </c>
      <c r="AP36" s="8">
        <v>15</v>
      </c>
      <c r="AQ36" s="14">
        <v>8</v>
      </c>
      <c r="AR36" s="13">
        <v>9</v>
      </c>
      <c r="AS36" s="8">
        <v>7</v>
      </c>
      <c r="AT36" s="8">
        <v>27</v>
      </c>
      <c r="AU36" s="8">
        <v>6</v>
      </c>
      <c r="AV36" s="56">
        <v>8</v>
      </c>
      <c r="AW36" s="60">
        <v>42</v>
      </c>
      <c r="AX36" s="8">
        <v>16</v>
      </c>
      <c r="AY36" s="14">
        <v>8</v>
      </c>
      <c r="AZ36" s="13"/>
      <c r="BA36" s="8"/>
      <c r="BB36" s="56"/>
      <c r="BC36" s="13"/>
      <c r="BD36" s="8"/>
      <c r="BE36" s="14"/>
      <c r="BF36" s="13"/>
      <c r="BG36" s="8"/>
      <c r="BH36" s="56"/>
      <c r="BI36" s="13">
        <v>220</v>
      </c>
      <c r="BJ36" s="109">
        <v>28</v>
      </c>
      <c r="BK36" s="1"/>
      <c r="BL36" s="1"/>
      <c r="BM36" s="43"/>
      <c r="BN36" s="1"/>
      <c r="BO36" s="1"/>
      <c r="CA36" s="29"/>
      <c r="CB36" s="29">
        <f t="shared" si="0"/>
        <v>430</v>
      </c>
      <c r="CC36" s="38">
        <f t="shared" si="1"/>
        <v>50</v>
      </c>
      <c r="CD36" s="38">
        <f t="shared" si="2"/>
        <v>10</v>
      </c>
      <c r="CE36" s="29">
        <f t="shared" si="3"/>
        <v>55</v>
      </c>
      <c r="CF36" s="38">
        <f t="shared" si="4"/>
        <v>11</v>
      </c>
      <c r="CG36" s="29" t="e">
        <f>IF(AND(#REF!="",#REF!="",#REF!="",#REF!=""),"",SUM(#REF!,#REF!,#REF!,#REF!,#REF!))</f>
        <v>#REF!</v>
      </c>
      <c r="CH36" s="38" t="str">
        <f t="shared" si="5"/>
        <v/>
      </c>
      <c r="CI36" s="29">
        <f t="shared" si="6"/>
        <v>54</v>
      </c>
      <c r="CJ36" s="38">
        <f t="shared" si="7"/>
        <v>11</v>
      </c>
      <c r="CK36" s="29">
        <f t="shared" si="8"/>
        <v>57</v>
      </c>
      <c r="CL36" s="38">
        <f t="shared" si="9"/>
        <v>12</v>
      </c>
      <c r="CM36" s="29" t="e">
        <f>IF(AND(#REF!="",#REF!="",#REF!="",#REF!=""),"",SUM(#REF!,#REF!,#REF!,#REF!,#REF!))</f>
        <v>#REF!</v>
      </c>
      <c r="CN36" s="38" t="str">
        <f t="shared" si="10"/>
        <v/>
      </c>
      <c r="CO36" s="38"/>
      <c r="CP36" s="38"/>
    </row>
    <row r="37" spans="1:94" ht="24.9" customHeight="1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9"/>
      <c r="AC37" s="20"/>
      <c r="AD37" s="20"/>
      <c r="AE37" s="8"/>
      <c r="AF37" s="62"/>
      <c r="AG37" s="60"/>
      <c r="AH37" s="8"/>
      <c r="AI37" s="14"/>
      <c r="AJ37" s="13"/>
      <c r="AK37" s="8"/>
      <c r="AL37" s="8">
        <v>24</v>
      </c>
      <c r="AM37" s="8">
        <v>14</v>
      </c>
      <c r="AN37" s="56">
        <v>10</v>
      </c>
      <c r="AO37" s="60">
        <v>47</v>
      </c>
      <c r="AP37" s="8">
        <v>15</v>
      </c>
      <c r="AQ37" s="14">
        <v>8</v>
      </c>
      <c r="AR37" s="13"/>
      <c r="AS37" s="8"/>
      <c r="AT37" s="8">
        <v>30</v>
      </c>
      <c r="AU37" s="8">
        <v>5</v>
      </c>
      <c r="AV37" s="56">
        <v>8</v>
      </c>
      <c r="AW37" s="60">
        <v>41</v>
      </c>
      <c r="AX37" s="8">
        <v>16</v>
      </c>
      <c r="AY37" s="14">
        <v>8</v>
      </c>
      <c r="AZ37" s="13"/>
      <c r="BA37" s="8"/>
      <c r="BB37" s="56"/>
      <c r="BC37" s="13"/>
      <c r="BD37" s="8"/>
      <c r="BE37" s="14"/>
      <c r="BF37" s="13"/>
      <c r="BG37" s="8"/>
      <c r="BH37" s="56"/>
      <c r="BI37" s="13" t="s">
        <v>447</v>
      </c>
      <c r="BJ37" s="109" t="s">
        <v>447</v>
      </c>
      <c r="BK37" s="1"/>
      <c r="BL37" s="1"/>
      <c r="BM37" s="43"/>
      <c r="BN37" s="1"/>
      <c r="BO37" s="1"/>
      <c r="CA37" s="29"/>
      <c r="CB37" s="29" t="str">
        <f t="shared" si="0"/>
        <v/>
      </c>
      <c r="CC37" s="38">
        <f t="shared" si="1"/>
        <v>43</v>
      </c>
      <c r="CD37" s="38">
        <f t="shared" si="2"/>
        <v>9</v>
      </c>
      <c r="CE37" s="29">
        <f t="shared" si="3"/>
        <v>56</v>
      </c>
      <c r="CF37" s="38">
        <f t="shared" si="4"/>
        <v>12</v>
      </c>
      <c r="CG37" s="29" t="e">
        <f>IF(AND(#REF!="",#REF!="",#REF!="",#REF!=""),"",SUM(#REF!,#REF!,#REF!,#REF!,#REF!))</f>
        <v>#REF!</v>
      </c>
      <c r="CH37" s="38" t="str">
        <f t="shared" si="5"/>
        <v/>
      </c>
      <c r="CI37" s="29">
        <f t="shared" si="6"/>
        <v>48</v>
      </c>
      <c r="CJ37" s="38">
        <f t="shared" si="7"/>
        <v>10</v>
      </c>
      <c r="CK37" s="29">
        <f t="shared" si="8"/>
        <v>43</v>
      </c>
      <c r="CL37" s="38">
        <f t="shared" si="9"/>
        <v>9</v>
      </c>
      <c r="CM37" s="29" t="e">
        <f>IF(AND(#REF!="",#REF!="",#REF!="",#REF!=""),"",SUM(#REF!,#REF!,#REF!,#REF!,#REF!))</f>
        <v>#REF!</v>
      </c>
      <c r="CN37" s="38" t="str">
        <f t="shared" si="10"/>
        <v/>
      </c>
      <c r="CO37" s="38"/>
      <c r="CP37" s="38"/>
    </row>
    <row r="38" spans="1:94" ht="24.9" customHeight="1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9"/>
      <c r="AC38" s="20"/>
      <c r="AD38" s="20"/>
      <c r="AE38" s="8"/>
      <c r="AF38" s="62"/>
      <c r="AG38" s="60"/>
      <c r="AH38" s="8"/>
      <c r="AI38" s="14"/>
      <c r="AJ38" s="13"/>
      <c r="AK38" s="8"/>
      <c r="AL38" s="8"/>
      <c r="AM38" s="8"/>
      <c r="AN38" s="56"/>
      <c r="AO38" s="60">
        <v>49</v>
      </c>
      <c r="AP38" s="8">
        <v>15</v>
      </c>
      <c r="AQ38" s="14">
        <v>8</v>
      </c>
      <c r="AR38" s="13"/>
      <c r="AS38" s="8"/>
      <c r="AT38" s="8">
        <v>30</v>
      </c>
      <c r="AU38" s="8">
        <v>5</v>
      </c>
      <c r="AV38" s="56">
        <v>8</v>
      </c>
      <c r="AW38" s="60">
        <v>43</v>
      </c>
      <c r="AX38" s="8">
        <v>16</v>
      </c>
      <c r="AY38" s="14">
        <v>8</v>
      </c>
      <c r="AZ38" s="13"/>
      <c r="BA38" s="8"/>
      <c r="BB38" s="56"/>
      <c r="BC38" s="13"/>
      <c r="BD38" s="8"/>
      <c r="BE38" s="14"/>
      <c r="BF38" s="13"/>
      <c r="BG38" s="8"/>
      <c r="BH38" s="56"/>
      <c r="BI38" s="13" t="s">
        <v>447</v>
      </c>
      <c r="BJ38" s="109" t="s">
        <v>447</v>
      </c>
      <c r="BK38" s="1"/>
      <c r="BL38" s="1"/>
      <c r="BM38" s="43"/>
      <c r="BN38" s="1"/>
      <c r="BO38" s="1"/>
      <c r="CA38" s="29"/>
      <c r="CB38" s="29" t="str">
        <f t="shared" si="0"/>
        <v/>
      </c>
      <c r="CC38" s="38" t="str">
        <f t="shared" si="1"/>
        <v/>
      </c>
      <c r="CD38" s="38" t="str">
        <f t="shared" si="2"/>
        <v/>
      </c>
      <c r="CE38" s="29" t="str">
        <f t="shared" si="3"/>
        <v/>
      </c>
      <c r="CF38" s="38" t="str">
        <f t="shared" si="4"/>
        <v/>
      </c>
      <c r="CG38" s="29" t="e">
        <f>IF(AND(#REF!="",#REF!="",#REF!="",#REF!=""),"",SUM(#REF!,#REF!,#REF!,#REF!,#REF!))</f>
        <v>#REF!</v>
      </c>
      <c r="CH38" s="38" t="str">
        <f t="shared" si="5"/>
        <v/>
      </c>
      <c r="CI38" s="29" t="str">
        <f t="shared" si="6"/>
        <v/>
      </c>
      <c r="CJ38" s="38" t="str">
        <f t="shared" si="7"/>
        <v/>
      </c>
      <c r="CK38" s="29">
        <f t="shared" si="8"/>
        <v>43</v>
      </c>
      <c r="CL38" s="38">
        <f t="shared" si="9"/>
        <v>9</v>
      </c>
      <c r="CM38" s="29" t="e">
        <f>IF(AND(#REF!="",#REF!="",#REF!="",#REF!=""),"",SUM(#REF!,#REF!,#REF!,#REF!,#REF!))</f>
        <v>#REF!</v>
      </c>
      <c r="CN38" s="38" t="str">
        <f t="shared" si="10"/>
        <v/>
      </c>
      <c r="CO38" s="38"/>
      <c r="CP38" s="38"/>
    </row>
    <row r="39" spans="1:94" ht="24.9" customHeight="1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9"/>
      <c r="AC39" s="20"/>
      <c r="AD39" s="20"/>
      <c r="AE39" s="8"/>
      <c r="AF39" s="62"/>
      <c r="AG39" s="60"/>
      <c r="AH39" s="8"/>
      <c r="AI39" s="14"/>
      <c r="AJ39" s="13"/>
      <c r="AK39" s="8"/>
      <c r="AL39" s="8"/>
      <c r="AM39" s="8"/>
      <c r="AN39" s="56"/>
      <c r="AO39" s="60">
        <v>48</v>
      </c>
      <c r="AP39" s="8">
        <v>15</v>
      </c>
      <c r="AQ39" s="14">
        <v>8</v>
      </c>
      <c r="AR39" s="13"/>
      <c r="AS39" s="8"/>
      <c r="AT39" s="8">
        <v>25</v>
      </c>
      <c r="AU39" s="8">
        <v>5</v>
      </c>
      <c r="AV39" s="56">
        <v>8</v>
      </c>
      <c r="AW39" s="60">
        <v>48</v>
      </c>
      <c r="AX39" s="8">
        <v>16</v>
      </c>
      <c r="AY39" s="14">
        <v>8</v>
      </c>
      <c r="AZ39" s="13"/>
      <c r="BA39" s="8"/>
      <c r="BB39" s="56"/>
      <c r="BC39" s="13"/>
      <c r="BD39" s="8"/>
      <c r="BE39" s="14"/>
      <c r="BF39" s="13"/>
      <c r="BG39" s="8"/>
      <c r="BH39" s="56"/>
      <c r="BI39" s="13" t="s">
        <v>447</v>
      </c>
      <c r="BJ39" s="109" t="s">
        <v>447</v>
      </c>
      <c r="BK39" s="1"/>
      <c r="BL39" s="1"/>
      <c r="BM39" s="43"/>
      <c r="BN39" s="1"/>
      <c r="BO39" s="1"/>
      <c r="CA39" s="29"/>
      <c r="CB39" s="29" t="str">
        <f t="shared" si="0"/>
        <v/>
      </c>
      <c r="CC39" s="38" t="str">
        <f t="shared" si="1"/>
        <v/>
      </c>
      <c r="CD39" s="38" t="str">
        <f t="shared" si="2"/>
        <v/>
      </c>
      <c r="CE39" s="29" t="str">
        <f t="shared" si="3"/>
        <v/>
      </c>
      <c r="CF39" s="38" t="str">
        <f t="shared" si="4"/>
        <v/>
      </c>
      <c r="CG39" s="29" t="e">
        <f>IF(AND(#REF!="",#REF!="",#REF!="",#REF!=""),"",SUM(#REF!,#REF!,#REF!,#REF!,#REF!))</f>
        <v>#REF!</v>
      </c>
      <c r="CH39" s="38" t="str">
        <f t="shared" si="5"/>
        <v/>
      </c>
      <c r="CI39" s="29" t="str">
        <f t="shared" si="6"/>
        <v/>
      </c>
      <c r="CJ39" s="38" t="str">
        <f t="shared" si="7"/>
        <v/>
      </c>
      <c r="CK39" s="29">
        <f t="shared" si="8"/>
        <v>38</v>
      </c>
      <c r="CL39" s="38">
        <f t="shared" si="9"/>
        <v>8</v>
      </c>
      <c r="CM39" s="29" t="e">
        <f>IF(AND(#REF!="",#REF!="",#REF!="",#REF!=""),"",SUM(#REF!,#REF!,#REF!,#REF!,#REF!))</f>
        <v>#REF!</v>
      </c>
      <c r="CN39" s="38" t="str">
        <f t="shared" si="10"/>
        <v/>
      </c>
      <c r="CO39" s="38"/>
      <c r="CP39" s="38"/>
    </row>
    <row r="40" spans="1:94" ht="24.9" customHeight="1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9"/>
      <c r="AC40" s="20"/>
      <c r="AD40" s="20"/>
      <c r="AE40" s="8"/>
      <c r="AF40" s="62"/>
      <c r="AG40" s="60"/>
      <c r="AH40" s="8"/>
      <c r="AI40" s="14"/>
      <c r="AJ40" s="13"/>
      <c r="AK40" s="8"/>
      <c r="AL40" s="8"/>
      <c r="AM40" s="8"/>
      <c r="AN40" s="56"/>
      <c r="AO40" s="60">
        <v>47</v>
      </c>
      <c r="AP40" s="8">
        <v>15</v>
      </c>
      <c r="AQ40" s="14">
        <v>8</v>
      </c>
      <c r="AR40" s="13"/>
      <c r="AS40" s="8"/>
      <c r="AT40" s="8">
        <v>26</v>
      </c>
      <c r="AU40" s="8">
        <v>5</v>
      </c>
      <c r="AV40" s="56">
        <v>8</v>
      </c>
      <c r="AW40" s="60">
        <v>49</v>
      </c>
      <c r="AX40" s="8">
        <v>16</v>
      </c>
      <c r="AY40" s="14">
        <v>8</v>
      </c>
      <c r="AZ40" s="13"/>
      <c r="BA40" s="8"/>
      <c r="BB40" s="56"/>
      <c r="BC40" s="13"/>
      <c r="BD40" s="8"/>
      <c r="BE40" s="14"/>
      <c r="BF40" s="13"/>
      <c r="BG40" s="8"/>
      <c r="BH40" s="56"/>
      <c r="BI40" s="13" t="s">
        <v>447</v>
      </c>
      <c r="BJ40" s="109" t="s">
        <v>447</v>
      </c>
      <c r="BK40" s="1"/>
      <c r="BL40" s="1"/>
      <c r="BM40" s="43"/>
      <c r="BN40" s="1"/>
      <c r="BO40" s="1"/>
      <c r="CA40" s="29"/>
      <c r="CB40" s="29" t="str">
        <f t="shared" si="0"/>
        <v/>
      </c>
      <c r="CC40" s="38" t="str">
        <f t="shared" si="1"/>
        <v/>
      </c>
      <c r="CD40" s="38" t="str">
        <f t="shared" si="2"/>
        <v/>
      </c>
      <c r="CE40" s="29" t="str">
        <f t="shared" si="3"/>
        <v/>
      </c>
      <c r="CF40" s="38" t="str">
        <f t="shared" si="4"/>
        <v/>
      </c>
      <c r="CG40" s="29" t="e">
        <f>IF(AND(#REF!="",#REF!="",#REF!="",#REF!=""),"",SUM(#REF!,#REF!,#REF!,#REF!,#REF!))</f>
        <v>#REF!</v>
      </c>
      <c r="CH40" s="38" t="str">
        <f t="shared" si="5"/>
        <v/>
      </c>
      <c r="CI40" s="29" t="str">
        <f t="shared" si="6"/>
        <v/>
      </c>
      <c r="CJ40" s="38" t="str">
        <f t="shared" si="7"/>
        <v/>
      </c>
      <c r="CK40" s="29">
        <f t="shared" si="8"/>
        <v>39</v>
      </c>
      <c r="CL40" s="38">
        <f t="shared" si="9"/>
        <v>8</v>
      </c>
      <c r="CM40" s="29" t="e">
        <f>IF(AND(#REF!="",#REF!="",#REF!="",#REF!=""),"",SUM(#REF!,#REF!,#REF!,#REF!,#REF!))</f>
        <v>#REF!</v>
      </c>
      <c r="CN40" s="38" t="str">
        <f t="shared" si="10"/>
        <v/>
      </c>
      <c r="CO40" s="38"/>
      <c r="CP40" s="38"/>
    </row>
    <row r="41" spans="1:94" ht="24.9" customHeight="1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9"/>
      <c r="AC41" s="20"/>
      <c r="AD41" s="20"/>
      <c r="AE41" s="8"/>
      <c r="AF41" s="62"/>
      <c r="AG41" s="60"/>
      <c r="AH41" s="8"/>
      <c r="AI41" s="14"/>
      <c r="AJ41" s="13"/>
      <c r="AK41" s="8"/>
      <c r="AL41" s="8"/>
      <c r="AM41" s="8"/>
      <c r="AN41" s="56"/>
      <c r="AO41" s="60">
        <v>45</v>
      </c>
      <c r="AP41" s="8">
        <v>15</v>
      </c>
      <c r="AQ41" s="14">
        <v>8</v>
      </c>
      <c r="AR41" s="13"/>
      <c r="AS41" s="8"/>
      <c r="AT41" s="8">
        <v>24</v>
      </c>
      <c r="AU41" s="8">
        <v>5</v>
      </c>
      <c r="AV41" s="56">
        <v>9</v>
      </c>
      <c r="AW41" s="60">
        <v>41</v>
      </c>
      <c r="AX41" s="8">
        <v>16</v>
      </c>
      <c r="AY41" s="14">
        <v>8</v>
      </c>
      <c r="AZ41" s="13"/>
      <c r="BA41" s="8"/>
      <c r="BB41" s="56"/>
      <c r="BC41" s="13"/>
      <c r="BD41" s="8"/>
      <c r="BE41" s="14"/>
      <c r="BF41" s="13"/>
      <c r="BG41" s="8"/>
      <c r="BH41" s="56"/>
      <c r="BI41" s="13" t="s">
        <v>447</v>
      </c>
      <c r="BJ41" s="109" t="s">
        <v>447</v>
      </c>
      <c r="BK41" s="1"/>
      <c r="BL41" s="1"/>
      <c r="BM41" s="43"/>
      <c r="BN41" s="1"/>
      <c r="BO41" s="1"/>
      <c r="CA41" s="29"/>
      <c r="CB41" s="29" t="str">
        <f t="shared" si="0"/>
        <v/>
      </c>
      <c r="CC41" s="38" t="str">
        <f t="shared" si="1"/>
        <v/>
      </c>
      <c r="CD41" s="38" t="str">
        <f t="shared" si="2"/>
        <v/>
      </c>
      <c r="CE41" s="29" t="str">
        <f t="shared" si="3"/>
        <v/>
      </c>
      <c r="CF41" s="38" t="str">
        <f t="shared" si="4"/>
        <v/>
      </c>
      <c r="CG41" s="29" t="e">
        <f>IF(AND(#REF!="",#REF!="",#REF!="",#REF!=""),"",SUM(#REF!,#REF!,#REF!,#REF!,#REF!))</f>
        <v>#REF!</v>
      </c>
      <c r="CH41" s="38" t="str">
        <f t="shared" si="5"/>
        <v/>
      </c>
      <c r="CI41" s="29" t="str">
        <f t="shared" si="6"/>
        <v/>
      </c>
      <c r="CJ41" s="38" t="str">
        <f t="shared" si="7"/>
        <v/>
      </c>
      <c r="CK41" s="29">
        <f t="shared" si="8"/>
        <v>38</v>
      </c>
      <c r="CL41" s="38">
        <f t="shared" si="9"/>
        <v>8</v>
      </c>
      <c r="CM41" s="29" t="e">
        <f>IF(AND(#REF!="",#REF!="",#REF!="",#REF!=""),"",SUM(#REF!,#REF!,#REF!,#REF!,#REF!))</f>
        <v>#REF!</v>
      </c>
      <c r="CN41" s="38" t="str">
        <f t="shared" si="10"/>
        <v/>
      </c>
      <c r="CO41" s="38"/>
      <c r="CP41" s="38"/>
    </row>
    <row r="42" spans="1:94" ht="24.9" customHeight="1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9"/>
      <c r="AC42" s="20"/>
      <c r="AD42" s="20"/>
      <c r="AE42" s="8"/>
      <c r="AF42" s="62"/>
      <c r="AG42" s="60"/>
      <c r="AH42" s="8"/>
      <c r="AI42" s="14"/>
      <c r="AJ42" s="13"/>
      <c r="AK42" s="8"/>
      <c r="AL42" s="8"/>
      <c r="AM42" s="8"/>
      <c r="AN42" s="56"/>
      <c r="AO42" s="60">
        <v>45</v>
      </c>
      <c r="AP42" s="8">
        <v>15</v>
      </c>
      <c r="AQ42" s="14">
        <v>8</v>
      </c>
      <c r="AR42" s="13"/>
      <c r="AS42" s="8"/>
      <c r="AT42" s="8">
        <v>25</v>
      </c>
      <c r="AU42" s="8">
        <v>5</v>
      </c>
      <c r="AV42" s="56">
        <v>9</v>
      </c>
      <c r="AW42" s="60">
        <v>42</v>
      </c>
      <c r="AX42" s="8">
        <v>16</v>
      </c>
      <c r="AY42" s="14">
        <v>8</v>
      </c>
      <c r="AZ42" s="13"/>
      <c r="BA42" s="8"/>
      <c r="BB42" s="56"/>
      <c r="BC42" s="13"/>
      <c r="BD42" s="8"/>
      <c r="BE42" s="14"/>
      <c r="BF42" s="13"/>
      <c r="BG42" s="8"/>
      <c r="BH42" s="56"/>
      <c r="BI42" s="13" t="s">
        <v>447</v>
      </c>
      <c r="BJ42" s="109" t="s">
        <v>447</v>
      </c>
      <c r="BK42" s="1"/>
      <c r="BL42" s="1"/>
      <c r="BM42" s="43"/>
      <c r="BN42" s="1"/>
      <c r="BO42" s="1"/>
      <c r="CA42" s="29"/>
      <c r="CB42" s="29" t="str">
        <f t="shared" si="0"/>
        <v/>
      </c>
      <c r="CC42" s="38" t="str">
        <f t="shared" si="1"/>
        <v/>
      </c>
      <c r="CD42" s="38" t="str">
        <f t="shared" si="2"/>
        <v/>
      </c>
      <c r="CE42" s="29" t="str">
        <f t="shared" si="3"/>
        <v/>
      </c>
      <c r="CF42" s="38" t="str">
        <f t="shared" si="4"/>
        <v/>
      </c>
      <c r="CG42" s="29" t="e">
        <f>IF(AND(#REF!="",#REF!="",#REF!="",#REF!=""),"",SUM(#REF!,#REF!,#REF!,#REF!,#REF!))</f>
        <v>#REF!</v>
      </c>
      <c r="CH42" s="38" t="str">
        <f t="shared" si="5"/>
        <v/>
      </c>
      <c r="CI42" s="29" t="str">
        <f t="shared" si="6"/>
        <v/>
      </c>
      <c r="CJ42" s="38" t="str">
        <f t="shared" si="7"/>
        <v/>
      </c>
      <c r="CK42" s="29">
        <f t="shared" si="8"/>
        <v>39</v>
      </c>
      <c r="CL42" s="38">
        <f t="shared" si="9"/>
        <v>8</v>
      </c>
      <c r="CM42" s="29" t="e">
        <f>IF(AND(#REF!="",#REF!="",#REF!="",#REF!=""),"",SUM(#REF!,#REF!,#REF!,#REF!,#REF!))</f>
        <v>#REF!</v>
      </c>
      <c r="CN42" s="38" t="str">
        <f t="shared" si="10"/>
        <v/>
      </c>
      <c r="CO42" s="38"/>
      <c r="CP42" s="38"/>
    </row>
    <row r="43" spans="1:94" ht="24.9" customHeight="1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9"/>
      <c r="AC43" s="20"/>
      <c r="AD43" s="20"/>
      <c r="AE43" s="8"/>
      <c r="AF43" s="62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8"/>
      <c r="AU43" s="8"/>
      <c r="AV43" s="56"/>
      <c r="AW43" s="60"/>
      <c r="AX43" s="8"/>
      <c r="AY43" s="14"/>
      <c r="AZ43" s="13"/>
      <c r="BA43" s="8"/>
      <c r="BB43" s="56"/>
      <c r="BC43" s="13"/>
      <c r="BD43" s="8"/>
      <c r="BE43" s="14"/>
      <c r="BF43" s="13"/>
      <c r="BG43" s="8"/>
      <c r="BH43" s="56"/>
      <c r="BI43" s="13" t="s">
        <v>447</v>
      </c>
      <c r="BJ43" s="109" t="s">
        <v>447</v>
      </c>
      <c r="BK43" s="1"/>
      <c r="BL43" s="1"/>
      <c r="BM43" s="43"/>
      <c r="BN43" s="1"/>
      <c r="BO43" s="1"/>
      <c r="CA43" s="29"/>
      <c r="CB43" s="29" t="str">
        <f t="shared" si="0"/>
        <v/>
      </c>
      <c r="CC43" s="38" t="str">
        <f t="shared" si="1"/>
        <v/>
      </c>
      <c r="CD43" s="38" t="str">
        <f t="shared" si="2"/>
        <v/>
      </c>
      <c r="CE43" s="29" t="str">
        <f t="shared" si="3"/>
        <v/>
      </c>
      <c r="CF43" s="38" t="str">
        <f t="shared" si="4"/>
        <v/>
      </c>
      <c r="CG43" s="29" t="e">
        <f>IF(AND(#REF!="",#REF!="",#REF!="",#REF!=""),"",SUM(#REF!,#REF!,#REF!,#REF!,#REF!))</f>
        <v>#REF!</v>
      </c>
      <c r="CH43" s="38" t="str">
        <f t="shared" si="5"/>
        <v/>
      </c>
      <c r="CI43" s="29" t="str">
        <f t="shared" si="6"/>
        <v/>
      </c>
      <c r="CJ43" s="38" t="str">
        <f t="shared" si="7"/>
        <v/>
      </c>
      <c r="CK43" s="29" t="str">
        <f t="shared" si="8"/>
        <v/>
      </c>
      <c r="CL43" s="38" t="str">
        <f t="shared" si="9"/>
        <v/>
      </c>
      <c r="CM43" s="29" t="e">
        <f>IF(AND(#REF!="",#REF!="",#REF!="",#REF!=""),"",SUM(#REF!,#REF!,#REF!,#REF!,#REF!))</f>
        <v>#REF!</v>
      </c>
      <c r="CN43" s="38" t="str">
        <f t="shared" si="10"/>
        <v/>
      </c>
      <c r="CO43" s="38"/>
      <c r="CP43" s="38"/>
    </row>
    <row r="44" spans="1:94" ht="24.9" customHeight="1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9"/>
      <c r="AC44" s="20"/>
      <c r="AD44" s="20"/>
      <c r="AE44" s="8"/>
      <c r="AF44" s="62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8"/>
      <c r="AU44" s="8"/>
      <c r="AV44" s="56"/>
      <c r="AW44" s="60"/>
      <c r="AX44" s="8"/>
      <c r="AY44" s="14"/>
      <c r="AZ44" s="13"/>
      <c r="BA44" s="8"/>
      <c r="BB44" s="56"/>
      <c r="BC44" s="13"/>
      <c r="BD44" s="8"/>
      <c r="BE44" s="14"/>
      <c r="BF44" s="13"/>
      <c r="BG44" s="8"/>
      <c r="BH44" s="56"/>
      <c r="BI44" s="13" t="s">
        <v>447</v>
      </c>
      <c r="BJ44" s="109" t="s">
        <v>447</v>
      </c>
      <c r="BK44" s="1"/>
      <c r="BL44" s="1"/>
      <c r="BM44" s="43"/>
      <c r="BN44" s="1"/>
      <c r="BO44" s="1"/>
      <c r="CA44" s="29"/>
      <c r="CB44" s="29" t="str">
        <f t="shared" si="0"/>
        <v/>
      </c>
      <c r="CC44" s="38" t="str">
        <f t="shared" si="1"/>
        <v/>
      </c>
      <c r="CD44" s="38" t="str">
        <f t="shared" si="2"/>
        <v/>
      </c>
      <c r="CE44" s="29" t="str">
        <f t="shared" si="3"/>
        <v/>
      </c>
      <c r="CF44" s="38" t="str">
        <f t="shared" si="4"/>
        <v/>
      </c>
      <c r="CG44" s="29" t="e">
        <f>IF(AND(#REF!="",#REF!="",#REF!="",#REF!=""),"",SUM(#REF!,#REF!,#REF!,#REF!,#REF!))</f>
        <v>#REF!</v>
      </c>
      <c r="CH44" s="38" t="str">
        <f t="shared" si="5"/>
        <v/>
      </c>
      <c r="CI44" s="29" t="str">
        <f t="shared" si="6"/>
        <v/>
      </c>
      <c r="CJ44" s="38" t="str">
        <f t="shared" si="7"/>
        <v/>
      </c>
      <c r="CK44" s="29" t="str">
        <f t="shared" si="8"/>
        <v/>
      </c>
      <c r="CL44" s="38" t="str">
        <f t="shared" si="9"/>
        <v/>
      </c>
      <c r="CM44" s="29" t="e">
        <f>IF(AND(#REF!="",#REF!="",#REF!="",#REF!=""),"",SUM(#REF!,#REF!,#REF!,#REF!,#REF!))</f>
        <v>#REF!</v>
      </c>
      <c r="CN44" s="38" t="str">
        <f t="shared" si="10"/>
        <v/>
      </c>
      <c r="CO44" s="38"/>
      <c r="CP44" s="38"/>
    </row>
    <row r="45" spans="1:94" ht="24.9" customHeight="1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9"/>
      <c r="AC45" s="20"/>
      <c r="AD45" s="20"/>
      <c r="AE45" s="8"/>
      <c r="AF45" s="62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8"/>
      <c r="AU45" s="8"/>
      <c r="AV45" s="56"/>
      <c r="AW45" s="60"/>
      <c r="AX45" s="8"/>
      <c r="AY45" s="14"/>
      <c r="AZ45" s="13"/>
      <c r="BA45" s="8"/>
      <c r="BB45" s="56"/>
      <c r="BC45" s="13"/>
      <c r="BD45" s="8"/>
      <c r="BE45" s="14"/>
      <c r="BF45" s="13"/>
      <c r="BG45" s="8"/>
      <c r="BH45" s="56"/>
      <c r="BI45" s="13" t="s">
        <v>447</v>
      </c>
      <c r="BJ45" s="109" t="s">
        <v>447</v>
      </c>
      <c r="BK45" s="1"/>
      <c r="BL45" s="1"/>
      <c r="BM45" s="43"/>
      <c r="BN45" s="1"/>
      <c r="BO45" s="1"/>
      <c r="CA45" s="29"/>
      <c r="CB45" s="29" t="str">
        <f t="shared" si="0"/>
        <v/>
      </c>
      <c r="CC45" s="38" t="str">
        <f t="shared" si="1"/>
        <v/>
      </c>
      <c r="CD45" s="38" t="str">
        <f t="shared" si="2"/>
        <v/>
      </c>
      <c r="CE45" s="29" t="str">
        <f t="shared" si="3"/>
        <v/>
      </c>
      <c r="CF45" s="38" t="str">
        <f t="shared" si="4"/>
        <v/>
      </c>
      <c r="CG45" s="29" t="e">
        <f>IF(AND(#REF!="",#REF!="",#REF!="",#REF!=""),"",SUM(#REF!,#REF!,#REF!,#REF!,#REF!))</f>
        <v>#REF!</v>
      </c>
      <c r="CH45" s="38" t="str">
        <f t="shared" si="5"/>
        <v/>
      </c>
      <c r="CI45" s="29" t="str">
        <f t="shared" si="6"/>
        <v/>
      </c>
      <c r="CJ45" s="38" t="str">
        <f t="shared" si="7"/>
        <v/>
      </c>
      <c r="CK45" s="29" t="str">
        <f t="shared" si="8"/>
        <v/>
      </c>
      <c r="CL45" s="38" t="str">
        <f t="shared" si="9"/>
        <v/>
      </c>
      <c r="CM45" s="29" t="e">
        <f>IF(AND(#REF!="",#REF!="",#REF!="",#REF!=""),"",SUM(#REF!,#REF!,#REF!,#REF!,#REF!))</f>
        <v>#REF!</v>
      </c>
      <c r="CN45" s="38" t="str">
        <f t="shared" si="10"/>
        <v/>
      </c>
      <c r="CO45" s="38"/>
      <c r="CP45" s="38"/>
    </row>
    <row r="46" spans="1:94" ht="24.9" customHeight="1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9"/>
      <c r="AC46" s="20"/>
      <c r="AD46" s="20"/>
      <c r="AE46" s="8"/>
      <c r="AF46" s="62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8"/>
      <c r="AU46" s="8"/>
      <c r="AV46" s="56"/>
      <c r="AW46" s="60"/>
      <c r="AX46" s="8"/>
      <c r="AY46" s="14"/>
      <c r="AZ46" s="13"/>
      <c r="BA46" s="8"/>
      <c r="BB46" s="56"/>
      <c r="BC46" s="13"/>
      <c r="BD46" s="8"/>
      <c r="BE46" s="14"/>
      <c r="BF46" s="13"/>
      <c r="BG46" s="8"/>
      <c r="BH46" s="56"/>
      <c r="BI46" s="13" t="s">
        <v>447</v>
      </c>
      <c r="BJ46" s="109" t="s">
        <v>447</v>
      </c>
      <c r="BK46" s="1"/>
      <c r="BL46" s="1"/>
      <c r="BM46" s="43"/>
      <c r="BN46" s="1"/>
      <c r="BO46" s="1"/>
      <c r="CA46" s="29"/>
      <c r="CB46" s="29" t="str">
        <f t="shared" si="0"/>
        <v/>
      </c>
      <c r="CC46" s="38" t="str">
        <f t="shared" si="1"/>
        <v/>
      </c>
      <c r="CD46" s="38" t="str">
        <f t="shared" si="2"/>
        <v/>
      </c>
      <c r="CE46" s="29" t="str">
        <f t="shared" si="3"/>
        <v/>
      </c>
      <c r="CF46" s="38" t="str">
        <f t="shared" si="4"/>
        <v/>
      </c>
      <c r="CG46" s="29" t="e">
        <f>IF(AND(#REF!="",#REF!="",#REF!="",#REF!=""),"",SUM(#REF!,#REF!,#REF!,#REF!,#REF!))</f>
        <v>#REF!</v>
      </c>
      <c r="CH46" s="38" t="str">
        <f t="shared" si="5"/>
        <v/>
      </c>
      <c r="CI46" s="29" t="str">
        <f t="shared" si="6"/>
        <v/>
      </c>
      <c r="CJ46" s="38" t="str">
        <f t="shared" si="7"/>
        <v/>
      </c>
      <c r="CK46" s="29" t="str">
        <f t="shared" si="8"/>
        <v/>
      </c>
      <c r="CL46" s="38" t="str">
        <f t="shared" si="9"/>
        <v/>
      </c>
      <c r="CM46" s="29" t="e">
        <f>IF(AND(#REF!="",#REF!="",#REF!="",#REF!=""),"",SUM(#REF!,#REF!,#REF!,#REF!,#REF!))</f>
        <v>#REF!</v>
      </c>
      <c r="CN46" s="38" t="str">
        <f t="shared" si="10"/>
        <v/>
      </c>
      <c r="CO46" s="38"/>
      <c r="CP46" s="38"/>
    </row>
    <row r="47" spans="1:94" ht="24.9" customHeight="1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9"/>
      <c r="AC47" s="20"/>
      <c r="AD47" s="20"/>
      <c r="AE47" s="8"/>
      <c r="AF47" s="62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8"/>
      <c r="AU47" s="8"/>
      <c r="AV47" s="56"/>
      <c r="AW47" s="60"/>
      <c r="AX47" s="8"/>
      <c r="AY47" s="14"/>
      <c r="AZ47" s="13"/>
      <c r="BA47" s="8"/>
      <c r="BB47" s="56"/>
      <c r="BC47" s="13"/>
      <c r="BD47" s="8"/>
      <c r="BE47" s="14"/>
      <c r="BF47" s="13"/>
      <c r="BG47" s="8"/>
      <c r="BH47" s="56"/>
      <c r="BI47" s="13" t="s">
        <v>447</v>
      </c>
      <c r="BJ47" s="109" t="s">
        <v>447</v>
      </c>
      <c r="BK47" s="1"/>
      <c r="BL47" s="1"/>
      <c r="BM47" s="43"/>
      <c r="BN47" s="1"/>
      <c r="BO47" s="1"/>
      <c r="CA47" s="29"/>
      <c r="CB47" s="29" t="str">
        <f t="shared" si="0"/>
        <v/>
      </c>
      <c r="CC47" s="38" t="str">
        <f t="shared" si="1"/>
        <v/>
      </c>
      <c r="CD47" s="38" t="str">
        <f t="shared" si="2"/>
        <v/>
      </c>
      <c r="CE47" s="29" t="str">
        <f t="shared" si="3"/>
        <v/>
      </c>
      <c r="CF47" s="38" t="str">
        <f t="shared" si="4"/>
        <v/>
      </c>
      <c r="CG47" s="29" t="e">
        <f>IF(AND(#REF!="",#REF!="",#REF!="",#REF!=""),"",SUM(#REF!,#REF!,#REF!,#REF!,#REF!))</f>
        <v>#REF!</v>
      </c>
      <c r="CH47" s="38" t="str">
        <f t="shared" si="5"/>
        <v/>
      </c>
      <c r="CI47" s="29" t="str">
        <f t="shared" si="6"/>
        <v/>
      </c>
      <c r="CJ47" s="38" t="str">
        <f t="shared" si="7"/>
        <v/>
      </c>
      <c r="CK47" s="29" t="str">
        <f t="shared" si="8"/>
        <v/>
      </c>
      <c r="CL47" s="38" t="str">
        <f t="shared" si="9"/>
        <v/>
      </c>
      <c r="CM47" s="29" t="e">
        <f>IF(AND(#REF!="",#REF!="",#REF!="",#REF!=""),"",SUM(#REF!,#REF!,#REF!,#REF!,#REF!))</f>
        <v>#REF!</v>
      </c>
      <c r="CN47" s="38" t="str">
        <f t="shared" si="10"/>
        <v/>
      </c>
      <c r="CO47" s="38"/>
      <c r="CP47" s="38"/>
    </row>
    <row r="48" spans="1:94" ht="24.9" customHeight="1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9"/>
      <c r="AC48" s="20"/>
      <c r="AD48" s="20"/>
      <c r="AE48" s="8"/>
      <c r="AF48" s="62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8"/>
      <c r="AU48" s="8"/>
      <c r="AV48" s="56"/>
      <c r="AW48" s="60"/>
      <c r="AX48" s="8"/>
      <c r="AY48" s="14"/>
      <c r="AZ48" s="13"/>
      <c r="BA48" s="8"/>
      <c r="BB48" s="56"/>
      <c r="BC48" s="13"/>
      <c r="BD48" s="8"/>
      <c r="BE48" s="14"/>
      <c r="BF48" s="13"/>
      <c r="BG48" s="8"/>
      <c r="BH48" s="56"/>
      <c r="BI48" s="13" t="s">
        <v>447</v>
      </c>
      <c r="BJ48" s="109" t="s">
        <v>447</v>
      </c>
      <c r="BK48" s="1"/>
      <c r="BL48" s="1"/>
      <c r="BM48" s="43"/>
      <c r="BN48" s="1"/>
      <c r="BO48" s="1"/>
      <c r="CA48" s="29"/>
      <c r="CB48" s="29" t="str">
        <f t="shared" si="0"/>
        <v/>
      </c>
      <c r="CC48" s="38" t="str">
        <f t="shared" si="1"/>
        <v/>
      </c>
      <c r="CD48" s="38" t="str">
        <f t="shared" si="2"/>
        <v/>
      </c>
      <c r="CE48" s="29" t="str">
        <f t="shared" si="3"/>
        <v/>
      </c>
      <c r="CF48" s="38" t="str">
        <f t="shared" si="4"/>
        <v/>
      </c>
      <c r="CG48" s="29" t="e">
        <f>IF(AND(#REF!="",#REF!="",#REF!="",#REF!=""),"",SUM(#REF!,#REF!,#REF!,#REF!,#REF!))</f>
        <v>#REF!</v>
      </c>
      <c r="CH48" s="38" t="str">
        <f t="shared" si="5"/>
        <v/>
      </c>
      <c r="CI48" s="29" t="str">
        <f t="shared" si="6"/>
        <v/>
      </c>
      <c r="CJ48" s="38" t="str">
        <f t="shared" si="7"/>
        <v/>
      </c>
      <c r="CK48" s="29" t="str">
        <f t="shared" si="8"/>
        <v/>
      </c>
      <c r="CL48" s="38" t="str">
        <f t="shared" si="9"/>
        <v/>
      </c>
      <c r="CM48" s="29" t="e">
        <f>IF(AND(#REF!="",#REF!="",#REF!="",#REF!=""),"",SUM(#REF!,#REF!,#REF!,#REF!,#REF!))</f>
        <v>#REF!</v>
      </c>
      <c r="CN48" s="38" t="str">
        <f t="shared" si="10"/>
        <v/>
      </c>
      <c r="CO48" s="38"/>
      <c r="CP48" s="38"/>
    </row>
    <row r="49" spans="1:94" ht="24.9" customHeight="1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9"/>
      <c r="AC49" s="20"/>
      <c r="AD49" s="20"/>
      <c r="AE49" s="8"/>
      <c r="AF49" s="62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8"/>
      <c r="AU49" s="8"/>
      <c r="AV49" s="56"/>
      <c r="AW49" s="60"/>
      <c r="AX49" s="8"/>
      <c r="AY49" s="14"/>
      <c r="AZ49" s="13"/>
      <c r="BA49" s="8"/>
      <c r="BB49" s="56"/>
      <c r="BC49" s="13"/>
      <c r="BD49" s="8"/>
      <c r="BE49" s="14"/>
      <c r="BF49" s="13"/>
      <c r="BG49" s="8"/>
      <c r="BH49" s="56"/>
      <c r="BI49" s="13" t="s">
        <v>447</v>
      </c>
      <c r="BJ49" s="109" t="s">
        <v>447</v>
      </c>
      <c r="BK49" s="1"/>
      <c r="BL49" s="1"/>
      <c r="BM49" s="43"/>
      <c r="BN49" s="1"/>
      <c r="BO49" s="1"/>
      <c r="CA49" s="29"/>
      <c r="CB49" s="29" t="str">
        <f t="shared" si="0"/>
        <v/>
      </c>
      <c r="CC49" s="38" t="str">
        <f t="shared" si="1"/>
        <v/>
      </c>
      <c r="CD49" s="38" t="str">
        <f t="shared" si="2"/>
        <v/>
      </c>
      <c r="CE49" s="29" t="str">
        <f t="shared" si="3"/>
        <v/>
      </c>
      <c r="CF49" s="38" t="str">
        <f t="shared" si="4"/>
        <v/>
      </c>
      <c r="CG49" s="29" t="e">
        <f>IF(AND(#REF!="",#REF!="",#REF!="",#REF!=""),"",SUM(#REF!,#REF!,#REF!,#REF!,#REF!))</f>
        <v>#REF!</v>
      </c>
      <c r="CH49" s="38" t="str">
        <f t="shared" si="5"/>
        <v/>
      </c>
      <c r="CI49" s="29" t="str">
        <f t="shared" si="6"/>
        <v/>
      </c>
      <c r="CJ49" s="38" t="str">
        <f t="shared" si="7"/>
        <v/>
      </c>
      <c r="CK49" s="29" t="str">
        <f t="shared" si="8"/>
        <v/>
      </c>
      <c r="CL49" s="38" t="str">
        <f t="shared" si="9"/>
        <v/>
      </c>
      <c r="CM49" s="29" t="e">
        <f>IF(AND(#REF!="",#REF!="",#REF!="",#REF!=""),"",SUM(#REF!,#REF!,#REF!,#REF!,#REF!))</f>
        <v>#REF!</v>
      </c>
      <c r="CN49" s="38" t="str">
        <f t="shared" si="10"/>
        <v/>
      </c>
      <c r="CO49" s="38"/>
      <c r="CP49" s="38"/>
    </row>
    <row r="50" spans="1:94" ht="24.9" customHeight="1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9"/>
      <c r="AC50" s="20"/>
      <c r="AD50" s="20"/>
      <c r="AE50" s="8"/>
      <c r="AF50" s="62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8"/>
      <c r="AU50" s="8"/>
      <c r="AV50" s="56"/>
      <c r="AW50" s="60"/>
      <c r="AX50" s="8"/>
      <c r="AY50" s="14"/>
      <c r="AZ50" s="13"/>
      <c r="BA50" s="8"/>
      <c r="BB50" s="56"/>
      <c r="BC50" s="13"/>
      <c r="BD50" s="8"/>
      <c r="BE50" s="14"/>
      <c r="BF50" s="13"/>
      <c r="BG50" s="8"/>
      <c r="BH50" s="56"/>
      <c r="BI50" s="13" t="s">
        <v>447</v>
      </c>
      <c r="BJ50" s="109" t="s">
        <v>447</v>
      </c>
      <c r="BK50" s="1"/>
      <c r="BL50" s="1"/>
      <c r="BM50" s="43"/>
      <c r="BN50" s="1"/>
      <c r="BO50" s="1"/>
      <c r="CA50" s="29"/>
      <c r="CB50" s="29" t="str">
        <f t="shared" si="0"/>
        <v/>
      </c>
      <c r="CC50" s="38" t="str">
        <f t="shared" si="1"/>
        <v/>
      </c>
      <c r="CD50" s="38" t="str">
        <f t="shared" si="2"/>
        <v/>
      </c>
      <c r="CE50" s="29" t="str">
        <f t="shared" si="3"/>
        <v/>
      </c>
      <c r="CF50" s="38" t="str">
        <f t="shared" si="4"/>
        <v/>
      </c>
      <c r="CG50" s="29" t="e">
        <f>IF(AND(#REF!="",#REF!="",#REF!="",#REF!=""),"",SUM(#REF!,#REF!,#REF!,#REF!,#REF!))</f>
        <v>#REF!</v>
      </c>
      <c r="CH50" s="38" t="str">
        <f t="shared" si="5"/>
        <v/>
      </c>
      <c r="CI50" s="29" t="str">
        <f t="shared" si="6"/>
        <v/>
      </c>
      <c r="CJ50" s="38" t="str">
        <f t="shared" si="7"/>
        <v/>
      </c>
      <c r="CK50" s="29" t="str">
        <f t="shared" si="8"/>
        <v/>
      </c>
      <c r="CL50" s="38" t="str">
        <f t="shared" si="9"/>
        <v/>
      </c>
      <c r="CM50" s="29" t="e">
        <f>IF(AND(#REF!="",#REF!="",#REF!="",#REF!=""),"",SUM(#REF!,#REF!,#REF!,#REF!,#REF!))</f>
        <v>#REF!</v>
      </c>
      <c r="CN50" s="38" t="str">
        <f t="shared" si="10"/>
        <v/>
      </c>
      <c r="CO50" s="38"/>
      <c r="CP50" s="38"/>
    </row>
    <row r="51" spans="1:94" ht="24.9" customHeight="1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9"/>
      <c r="AC51" s="20"/>
      <c r="AD51" s="20"/>
      <c r="AE51" s="8"/>
      <c r="AF51" s="62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8"/>
      <c r="AU51" s="8"/>
      <c r="AV51" s="56"/>
      <c r="AW51" s="60"/>
      <c r="AX51" s="8"/>
      <c r="AY51" s="14"/>
      <c r="AZ51" s="13"/>
      <c r="BA51" s="8"/>
      <c r="BB51" s="56"/>
      <c r="BC51" s="13"/>
      <c r="BD51" s="8"/>
      <c r="BE51" s="14"/>
      <c r="BF51" s="13"/>
      <c r="BG51" s="8"/>
      <c r="BH51" s="56"/>
      <c r="BI51" s="13" t="s">
        <v>447</v>
      </c>
      <c r="BJ51" s="109" t="s">
        <v>447</v>
      </c>
      <c r="BK51" s="1"/>
      <c r="BL51" s="1"/>
      <c r="BM51" s="43"/>
      <c r="BN51" s="1"/>
      <c r="BO51" s="1"/>
      <c r="CA51" s="29"/>
      <c r="CB51" s="29" t="str">
        <f t="shared" si="0"/>
        <v/>
      </c>
      <c r="CC51" s="38" t="str">
        <f t="shared" si="1"/>
        <v/>
      </c>
      <c r="CD51" s="38" t="str">
        <f t="shared" si="2"/>
        <v/>
      </c>
      <c r="CE51" s="29" t="str">
        <f t="shared" si="3"/>
        <v/>
      </c>
      <c r="CF51" s="38" t="str">
        <f t="shared" si="4"/>
        <v/>
      </c>
      <c r="CG51" s="29" t="e">
        <f>IF(AND(#REF!="",#REF!="",#REF!="",#REF!=""),"",SUM(#REF!,#REF!,#REF!,#REF!,#REF!))</f>
        <v>#REF!</v>
      </c>
      <c r="CH51" s="38" t="str">
        <f t="shared" si="5"/>
        <v/>
      </c>
      <c r="CI51" s="29" t="str">
        <f t="shared" si="6"/>
        <v/>
      </c>
      <c r="CJ51" s="38" t="str">
        <f t="shared" si="7"/>
        <v/>
      </c>
      <c r="CK51" s="29" t="str">
        <f t="shared" si="8"/>
        <v/>
      </c>
      <c r="CL51" s="38" t="str">
        <f t="shared" si="9"/>
        <v/>
      </c>
      <c r="CM51" s="29" t="e">
        <f>IF(AND(#REF!="",#REF!="",#REF!="",#REF!=""),"",SUM(#REF!,#REF!,#REF!,#REF!,#REF!))</f>
        <v>#REF!</v>
      </c>
      <c r="CN51" s="38" t="str">
        <f t="shared" si="10"/>
        <v/>
      </c>
      <c r="CO51" s="38"/>
      <c r="CP51" s="38"/>
    </row>
    <row r="52" spans="1:94" ht="24.9" customHeight="1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9"/>
      <c r="AC52" s="20"/>
      <c r="AD52" s="20"/>
      <c r="AE52" s="8"/>
      <c r="AF52" s="62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8"/>
      <c r="AU52" s="8"/>
      <c r="AV52" s="56"/>
      <c r="AW52" s="60"/>
      <c r="AX52" s="8"/>
      <c r="AY52" s="14"/>
      <c r="AZ52" s="13"/>
      <c r="BA52" s="8"/>
      <c r="BB52" s="56"/>
      <c r="BC52" s="13"/>
      <c r="BD52" s="8"/>
      <c r="BE52" s="14"/>
      <c r="BF52" s="13"/>
      <c r="BG52" s="8"/>
      <c r="BH52" s="56"/>
      <c r="BI52" s="13" t="s">
        <v>447</v>
      </c>
      <c r="BJ52" s="109" t="s">
        <v>447</v>
      </c>
      <c r="BK52" s="1"/>
      <c r="BL52" s="1"/>
      <c r="BM52" s="43"/>
      <c r="BN52" s="1"/>
      <c r="BO52" s="1"/>
      <c r="CA52" s="29"/>
      <c r="CB52" s="29" t="str">
        <f t="shared" si="0"/>
        <v/>
      </c>
      <c r="CC52" s="38" t="str">
        <f t="shared" si="1"/>
        <v/>
      </c>
      <c r="CD52" s="38" t="str">
        <f t="shared" si="2"/>
        <v/>
      </c>
      <c r="CE52" s="29" t="str">
        <f t="shared" si="3"/>
        <v/>
      </c>
      <c r="CF52" s="38" t="str">
        <f t="shared" si="4"/>
        <v/>
      </c>
      <c r="CG52" s="29" t="e">
        <f>IF(AND(#REF!="",#REF!="",#REF!="",#REF!=""),"",SUM(#REF!,#REF!,#REF!,#REF!,#REF!))</f>
        <v>#REF!</v>
      </c>
      <c r="CH52" s="38" t="str">
        <f t="shared" si="5"/>
        <v/>
      </c>
      <c r="CI52" s="29" t="str">
        <f t="shared" si="6"/>
        <v/>
      </c>
      <c r="CJ52" s="38" t="str">
        <f t="shared" si="7"/>
        <v/>
      </c>
      <c r="CK52" s="29" t="str">
        <f t="shared" si="8"/>
        <v/>
      </c>
      <c r="CL52" s="38" t="str">
        <f t="shared" si="9"/>
        <v/>
      </c>
      <c r="CM52" s="29" t="e">
        <f>IF(AND(#REF!="",#REF!="",#REF!="",#REF!=""),"",SUM(#REF!,#REF!,#REF!,#REF!,#REF!))</f>
        <v>#REF!</v>
      </c>
      <c r="CN52" s="38" t="str">
        <f t="shared" si="10"/>
        <v/>
      </c>
      <c r="CO52" s="38"/>
      <c r="CP52" s="38"/>
    </row>
    <row r="53" spans="1:94" ht="24.9" customHeight="1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9"/>
      <c r="AC53" s="20"/>
      <c r="AD53" s="20"/>
      <c r="AE53" s="8"/>
      <c r="AF53" s="62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8"/>
      <c r="AU53" s="8"/>
      <c r="AV53" s="56"/>
      <c r="AW53" s="60"/>
      <c r="AX53" s="8"/>
      <c r="AY53" s="14"/>
      <c r="AZ53" s="13"/>
      <c r="BA53" s="8"/>
      <c r="BB53" s="56"/>
      <c r="BC53" s="13"/>
      <c r="BD53" s="8"/>
      <c r="BE53" s="14"/>
      <c r="BF53" s="13"/>
      <c r="BG53" s="8"/>
      <c r="BH53" s="56"/>
      <c r="BI53" s="13" t="s">
        <v>447</v>
      </c>
      <c r="BJ53" s="109" t="s">
        <v>447</v>
      </c>
      <c r="BK53" s="1"/>
      <c r="BL53" s="1"/>
      <c r="BM53" s="43"/>
      <c r="BN53" s="1"/>
      <c r="BO53" s="1"/>
      <c r="CA53" s="29"/>
      <c r="CB53" s="29" t="str">
        <f t="shared" si="0"/>
        <v/>
      </c>
      <c r="CC53" s="38" t="str">
        <f t="shared" si="1"/>
        <v/>
      </c>
      <c r="CD53" s="38" t="str">
        <f t="shared" si="2"/>
        <v/>
      </c>
      <c r="CE53" s="29" t="str">
        <f t="shared" si="3"/>
        <v/>
      </c>
      <c r="CF53" s="38" t="str">
        <f t="shared" si="4"/>
        <v/>
      </c>
      <c r="CG53" s="29" t="e">
        <f>IF(AND(#REF!="",#REF!="",#REF!="",#REF!=""),"",SUM(#REF!,#REF!,#REF!,#REF!,#REF!))</f>
        <v>#REF!</v>
      </c>
      <c r="CH53" s="38" t="str">
        <f t="shared" si="5"/>
        <v/>
      </c>
      <c r="CI53" s="29" t="str">
        <f t="shared" si="6"/>
        <v/>
      </c>
      <c r="CJ53" s="38" t="str">
        <f t="shared" si="7"/>
        <v/>
      </c>
      <c r="CK53" s="29" t="str">
        <f t="shared" si="8"/>
        <v/>
      </c>
      <c r="CL53" s="38" t="str">
        <f t="shared" si="9"/>
        <v/>
      </c>
      <c r="CM53" s="29" t="e">
        <f>IF(AND(#REF!="",#REF!="",#REF!="",#REF!=""),"",SUM(#REF!,#REF!,#REF!,#REF!,#REF!))</f>
        <v>#REF!</v>
      </c>
      <c r="CN53" s="38" t="str">
        <f t="shared" si="10"/>
        <v/>
      </c>
      <c r="CO53" s="38"/>
      <c r="CP53" s="38"/>
    </row>
    <row r="54" spans="1:94" ht="24.9" customHeight="1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9"/>
      <c r="AC54" s="20"/>
      <c r="AD54" s="20"/>
      <c r="AE54" s="8"/>
      <c r="AF54" s="62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8"/>
      <c r="AU54" s="8"/>
      <c r="AV54" s="56"/>
      <c r="AW54" s="60"/>
      <c r="AX54" s="8"/>
      <c r="AY54" s="14"/>
      <c r="AZ54" s="13"/>
      <c r="BA54" s="8"/>
      <c r="BB54" s="56"/>
      <c r="BC54" s="13"/>
      <c r="BD54" s="8"/>
      <c r="BE54" s="14"/>
      <c r="BF54" s="13"/>
      <c r="BG54" s="8"/>
      <c r="BH54" s="56"/>
      <c r="BI54" s="13" t="s">
        <v>447</v>
      </c>
      <c r="BJ54" s="109" t="s">
        <v>447</v>
      </c>
      <c r="BK54" s="1"/>
      <c r="BL54" s="1"/>
      <c r="BM54" s="43"/>
      <c r="BN54" s="1"/>
      <c r="BO54" s="1"/>
      <c r="CA54" s="29"/>
      <c r="CB54" s="29" t="str">
        <f t="shared" si="0"/>
        <v/>
      </c>
      <c r="CC54" s="38" t="str">
        <f t="shared" si="1"/>
        <v/>
      </c>
      <c r="CD54" s="38" t="str">
        <f t="shared" si="2"/>
        <v/>
      </c>
      <c r="CE54" s="29" t="str">
        <f t="shared" si="3"/>
        <v/>
      </c>
      <c r="CF54" s="38" t="str">
        <f t="shared" si="4"/>
        <v/>
      </c>
      <c r="CG54" s="29" t="e">
        <f>IF(AND(#REF!="",#REF!="",#REF!="",#REF!=""),"",SUM(#REF!,#REF!,#REF!,#REF!,#REF!))</f>
        <v>#REF!</v>
      </c>
      <c r="CH54" s="38" t="str">
        <f t="shared" si="5"/>
        <v/>
      </c>
      <c r="CI54" s="29" t="str">
        <f t="shared" si="6"/>
        <v/>
      </c>
      <c r="CJ54" s="38" t="str">
        <f t="shared" si="7"/>
        <v/>
      </c>
      <c r="CK54" s="29" t="str">
        <f t="shared" si="8"/>
        <v/>
      </c>
      <c r="CL54" s="38" t="str">
        <f t="shared" si="9"/>
        <v/>
      </c>
      <c r="CM54" s="29" t="e">
        <f>IF(AND(#REF!="",#REF!="",#REF!="",#REF!=""),"",SUM(#REF!,#REF!,#REF!,#REF!,#REF!))</f>
        <v>#REF!</v>
      </c>
      <c r="CN54" s="38" t="str">
        <f t="shared" si="10"/>
        <v/>
      </c>
      <c r="CO54" s="38"/>
      <c r="CP54" s="38"/>
    </row>
    <row r="55" spans="1:94" ht="24.9" customHeight="1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9"/>
      <c r="AC55" s="20"/>
      <c r="AD55" s="20"/>
      <c r="AE55" s="8"/>
      <c r="AF55" s="62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8"/>
      <c r="AU55" s="8"/>
      <c r="AV55" s="56"/>
      <c r="AW55" s="60"/>
      <c r="AX55" s="8"/>
      <c r="AY55" s="14"/>
      <c r="AZ55" s="13"/>
      <c r="BA55" s="8"/>
      <c r="BB55" s="56"/>
      <c r="BC55" s="13"/>
      <c r="BD55" s="8"/>
      <c r="BE55" s="14"/>
      <c r="BF55" s="13"/>
      <c r="BG55" s="8"/>
      <c r="BH55" s="56"/>
      <c r="BI55" s="13" t="s">
        <v>447</v>
      </c>
      <c r="BJ55" s="109" t="s">
        <v>447</v>
      </c>
      <c r="BK55" s="1"/>
      <c r="BL55" s="1"/>
      <c r="BM55" s="43"/>
      <c r="BN55" s="1"/>
      <c r="BO55" s="1"/>
      <c r="CA55" s="29"/>
      <c r="CB55" s="29" t="str">
        <f t="shared" si="0"/>
        <v/>
      </c>
      <c r="CC55" s="38" t="str">
        <f t="shared" si="1"/>
        <v/>
      </c>
      <c r="CD55" s="38" t="str">
        <f t="shared" si="2"/>
        <v/>
      </c>
      <c r="CE55" s="29" t="str">
        <f t="shared" si="3"/>
        <v/>
      </c>
      <c r="CF55" s="38" t="str">
        <f t="shared" si="4"/>
        <v/>
      </c>
      <c r="CG55" s="29" t="e">
        <f>IF(AND(#REF!="",#REF!="",#REF!="",#REF!=""),"",SUM(#REF!,#REF!,#REF!,#REF!,#REF!))</f>
        <v>#REF!</v>
      </c>
      <c r="CH55" s="38" t="str">
        <f t="shared" si="5"/>
        <v/>
      </c>
      <c r="CI55" s="29" t="str">
        <f t="shared" si="6"/>
        <v/>
      </c>
      <c r="CJ55" s="38" t="str">
        <f t="shared" si="7"/>
        <v/>
      </c>
      <c r="CK55" s="29" t="str">
        <f t="shared" si="8"/>
        <v/>
      </c>
      <c r="CL55" s="38" t="str">
        <f t="shared" si="9"/>
        <v/>
      </c>
      <c r="CM55" s="29" t="e">
        <f>IF(AND(#REF!="",#REF!="",#REF!="",#REF!=""),"",SUM(#REF!,#REF!,#REF!,#REF!,#REF!))</f>
        <v>#REF!</v>
      </c>
      <c r="CN55" s="38" t="str">
        <f t="shared" si="10"/>
        <v/>
      </c>
      <c r="CO55" s="38"/>
      <c r="CP55" s="38"/>
    </row>
    <row r="56" spans="1:94" ht="24.9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9"/>
      <c r="AC56" s="20"/>
      <c r="AD56" s="20"/>
      <c r="AE56" s="8"/>
      <c r="AF56" s="62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8"/>
      <c r="AU56" s="8"/>
      <c r="AV56" s="56"/>
      <c r="AW56" s="60"/>
      <c r="AX56" s="8"/>
      <c r="AY56" s="14"/>
      <c r="AZ56" s="13"/>
      <c r="BA56" s="8"/>
      <c r="BB56" s="56"/>
      <c r="BC56" s="13"/>
      <c r="BD56" s="8"/>
      <c r="BE56" s="14"/>
      <c r="BF56" s="13"/>
      <c r="BG56" s="8"/>
      <c r="BH56" s="56"/>
      <c r="BI56" s="13" t="s">
        <v>447</v>
      </c>
      <c r="BJ56" s="109" t="s">
        <v>447</v>
      </c>
      <c r="BK56" s="1"/>
      <c r="BL56" s="1"/>
      <c r="BM56" s="43"/>
      <c r="BN56" s="1"/>
      <c r="BO56" s="1"/>
      <c r="CA56" s="29"/>
      <c r="CB56" s="29" t="str">
        <f t="shared" si="0"/>
        <v/>
      </c>
      <c r="CC56" s="38" t="str">
        <f t="shared" si="1"/>
        <v/>
      </c>
      <c r="CD56" s="38" t="str">
        <f t="shared" si="2"/>
        <v/>
      </c>
      <c r="CE56" s="29" t="str">
        <f t="shared" si="3"/>
        <v/>
      </c>
      <c r="CF56" s="38" t="str">
        <f t="shared" si="4"/>
        <v/>
      </c>
      <c r="CG56" s="29" t="e">
        <f>IF(AND(#REF!="",#REF!="",#REF!="",#REF!=""),"",SUM(#REF!,#REF!,#REF!,#REF!,#REF!))</f>
        <v>#REF!</v>
      </c>
      <c r="CH56" s="38" t="str">
        <f t="shared" si="5"/>
        <v/>
      </c>
      <c r="CI56" s="29" t="str">
        <f t="shared" si="6"/>
        <v/>
      </c>
      <c r="CJ56" s="38" t="str">
        <f t="shared" si="7"/>
        <v/>
      </c>
      <c r="CK56" s="29" t="str">
        <f t="shared" si="8"/>
        <v/>
      </c>
      <c r="CL56" s="38" t="str">
        <f t="shared" si="9"/>
        <v/>
      </c>
      <c r="CM56" s="29" t="e">
        <f>IF(AND(#REF!="",#REF!="",#REF!="",#REF!=""),"",SUM(#REF!,#REF!,#REF!,#REF!,#REF!))</f>
        <v>#REF!</v>
      </c>
      <c r="CN56" s="38" t="str">
        <f t="shared" si="10"/>
        <v/>
      </c>
      <c r="CO56" s="38"/>
      <c r="CP56" s="38"/>
    </row>
    <row r="57" spans="1:94" ht="24.9" customHeight="1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9"/>
      <c r="AC57" s="20"/>
      <c r="AD57" s="20"/>
      <c r="AE57" s="8"/>
      <c r="AF57" s="62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8"/>
      <c r="AU57" s="8"/>
      <c r="AV57" s="56"/>
      <c r="AW57" s="60"/>
      <c r="AX57" s="8"/>
      <c r="AY57" s="14"/>
      <c r="AZ57" s="13"/>
      <c r="BA57" s="8"/>
      <c r="BB57" s="56"/>
      <c r="BC57" s="13"/>
      <c r="BD57" s="8"/>
      <c r="BE57" s="14"/>
      <c r="BF57" s="13"/>
      <c r="BG57" s="8"/>
      <c r="BH57" s="56"/>
      <c r="BI57" s="13" t="s">
        <v>447</v>
      </c>
      <c r="BJ57" s="109" t="s">
        <v>447</v>
      </c>
      <c r="BK57" s="1"/>
      <c r="BL57" s="1"/>
      <c r="BM57" s="43"/>
      <c r="BN57" s="1"/>
      <c r="BO57" s="1"/>
      <c r="CA57" s="29"/>
      <c r="CB57" s="29" t="str">
        <f t="shared" si="0"/>
        <v/>
      </c>
      <c r="CC57" s="38" t="str">
        <f t="shared" si="1"/>
        <v/>
      </c>
      <c r="CD57" s="38" t="str">
        <f t="shared" si="2"/>
        <v/>
      </c>
      <c r="CE57" s="29" t="str">
        <f t="shared" si="3"/>
        <v/>
      </c>
      <c r="CF57" s="38" t="str">
        <f t="shared" si="4"/>
        <v/>
      </c>
      <c r="CG57" s="29" t="e">
        <f>IF(AND(#REF!="",#REF!="",#REF!="",#REF!=""),"",SUM(#REF!,#REF!,#REF!,#REF!,#REF!))</f>
        <v>#REF!</v>
      </c>
      <c r="CH57" s="38" t="str">
        <f t="shared" si="5"/>
        <v/>
      </c>
      <c r="CI57" s="29" t="str">
        <f t="shared" si="6"/>
        <v/>
      </c>
      <c r="CJ57" s="38" t="str">
        <f t="shared" si="7"/>
        <v/>
      </c>
      <c r="CK57" s="29" t="str">
        <f t="shared" si="8"/>
        <v/>
      </c>
      <c r="CL57" s="38" t="str">
        <f t="shared" si="9"/>
        <v/>
      </c>
      <c r="CM57" s="29" t="e">
        <f>IF(AND(#REF!="",#REF!="",#REF!="",#REF!=""),"",SUM(#REF!,#REF!,#REF!,#REF!,#REF!))</f>
        <v>#REF!</v>
      </c>
      <c r="CN57" s="38" t="str">
        <f t="shared" si="10"/>
        <v/>
      </c>
      <c r="CO57" s="38"/>
      <c r="CP57" s="38"/>
    </row>
    <row r="58" spans="1:94" ht="24.9" customHeight="1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9"/>
      <c r="AC58" s="20"/>
      <c r="AD58" s="20"/>
      <c r="AE58" s="8"/>
      <c r="AF58" s="62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8"/>
      <c r="AU58" s="8"/>
      <c r="AV58" s="56"/>
      <c r="AW58" s="60"/>
      <c r="AX58" s="8"/>
      <c r="AY58" s="14"/>
      <c r="AZ58" s="13"/>
      <c r="BA58" s="8"/>
      <c r="BB58" s="56"/>
      <c r="BC58" s="13"/>
      <c r="BD58" s="8"/>
      <c r="BE58" s="14"/>
      <c r="BF58" s="13"/>
      <c r="BG58" s="8"/>
      <c r="BH58" s="56"/>
      <c r="BI58" s="13" t="s">
        <v>447</v>
      </c>
      <c r="BJ58" s="109" t="s">
        <v>447</v>
      </c>
      <c r="BK58" s="1"/>
      <c r="BL58" s="1"/>
      <c r="BM58" s="43"/>
      <c r="BN58" s="1"/>
      <c r="BO58" s="1"/>
      <c r="CA58" s="29"/>
      <c r="CB58" s="29" t="str">
        <f t="shared" si="0"/>
        <v/>
      </c>
      <c r="CC58" s="38" t="str">
        <f t="shared" si="1"/>
        <v/>
      </c>
      <c r="CD58" s="38" t="str">
        <f t="shared" si="2"/>
        <v/>
      </c>
      <c r="CE58" s="29" t="str">
        <f t="shared" si="3"/>
        <v/>
      </c>
      <c r="CF58" s="38" t="str">
        <f t="shared" si="4"/>
        <v/>
      </c>
      <c r="CG58" s="29" t="e">
        <f>IF(AND(#REF!="",#REF!="",#REF!="",#REF!=""),"",SUM(#REF!,#REF!,#REF!,#REF!,#REF!))</f>
        <v>#REF!</v>
      </c>
      <c r="CH58" s="38" t="str">
        <f t="shared" si="5"/>
        <v/>
      </c>
      <c r="CI58" s="29" t="str">
        <f t="shared" si="6"/>
        <v/>
      </c>
      <c r="CJ58" s="38" t="str">
        <f t="shared" si="7"/>
        <v/>
      </c>
      <c r="CK58" s="29" t="str">
        <f t="shared" si="8"/>
        <v/>
      </c>
      <c r="CL58" s="38" t="str">
        <f t="shared" si="9"/>
        <v/>
      </c>
      <c r="CM58" s="29" t="e">
        <f>IF(AND(#REF!="",#REF!="",#REF!="",#REF!=""),"",SUM(#REF!,#REF!,#REF!,#REF!,#REF!))</f>
        <v>#REF!</v>
      </c>
      <c r="CN58" s="38" t="str">
        <f t="shared" si="10"/>
        <v/>
      </c>
      <c r="CO58" s="38"/>
      <c r="CP58" s="38"/>
    </row>
    <row r="59" spans="1:94" ht="24.9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9"/>
      <c r="AC59" s="20"/>
      <c r="AD59" s="20"/>
      <c r="AE59" s="8"/>
      <c r="AF59" s="62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8"/>
      <c r="AU59" s="8"/>
      <c r="AV59" s="56"/>
      <c r="AW59" s="60"/>
      <c r="AX59" s="8"/>
      <c r="AY59" s="14"/>
      <c r="AZ59" s="13"/>
      <c r="BA59" s="8"/>
      <c r="BB59" s="56"/>
      <c r="BC59" s="13"/>
      <c r="BD59" s="8"/>
      <c r="BE59" s="14"/>
      <c r="BF59" s="13"/>
      <c r="BG59" s="8"/>
      <c r="BH59" s="56"/>
      <c r="BI59" s="13" t="s">
        <v>447</v>
      </c>
      <c r="BJ59" s="109" t="s">
        <v>447</v>
      </c>
      <c r="BK59" s="1"/>
      <c r="BL59" s="1"/>
      <c r="BM59" s="43"/>
      <c r="BN59" s="1"/>
      <c r="BO59" s="1"/>
      <c r="CA59" s="29"/>
      <c r="CB59" s="44" t="str">
        <f t="shared" si="0"/>
        <v/>
      </c>
      <c r="CC59" s="45" t="str">
        <f t="shared" si="1"/>
        <v/>
      </c>
      <c r="CD59" s="45" t="str">
        <f t="shared" si="2"/>
        <v/>
      </c>
      <c r="CE59" s="44" t="str">
        <f t="shared" si="3"/>
        <v/>
      </c>
      <c r="CF59" s="45" t="str">
        <f t="shared" si="4"/>
        <v/>
      </c>
      <c r="CG59" s="44" t="e">
        <f>IF(AND(#REF!="",#REF!="",#REF!="",#REF!=""),"",SUM(#REF!,#REF!,#REF!,#REF!,#REF!))</f>
        <v>#REF!</v>
      </c>
      <c r="CH59" s="45" t="str">
        <f t="shared" si="5"/>
        <v/>
      </c>
      <c r="CI59" s="44" t="str">
        <f t="shared" si="6"/>
        <v/>
      </c>
      <c r="CJ59" s="45" t="str">
        <f t="shared" si="7"/>
        <v/>
      </c>
      <c r="CK59" s="44" t="str">
        <f t="shared" si="8"/>
        <v/>
      </c>
      <c r="CL59" s="45" t="str">
        <f t="shared" si="9"/>
        <v/>
      </c>
      <c r="CM59" s="44" t="e">
        <f>IF(AND(#REF!="",#REF!="",#REF!="",#REF!=""),"",SUM(#REF!,#REF!,#REF!,#REF!,#REF!))</f>
        <v>#REF!</v>
      </c>
      <c r="CN59" s="45" t="str">
        <f t="shared" si="10"/>
        <v/>
      </c>
      <c r="CO59" s="38"/>
      <c r="CP59" s="38"/>
    </row>
    <row r="60" spans="1:94" ht="24.9" customHeight="1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9"/>
      <c r="AC60" s="20"/>
      <c r="AD60" s="20"/>
      <c r="AE60" s="8"/>
      <c r="AF60" s="62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8"/>
      <c r="AU60" s="8"/>
      <c r="AV60" s="56"/>
      <c r="AW60" s="60"/>
      <c r="AX60" s="8"/>
      <c r="AY60" s="14"/>
      <c r="AZ60" s="13"/>
      <c r="BA60" s="8"/>
      <c r="BB60" s="56"/>
      <c r="BC60" s="13"/>
      <c r="BD60" s="8"/>
      <c r="BE60" s="14"/>
      <c r="BF60" s="13"/>
      <c r="BG60" s="8"/>
      <c r="BH60" s="56"/>
      <c r="BI60" s="13" t="s">
        <v>447</v>
      </c>
      <c r="BJ60" s="109" t="s">
        <v>447</v>
      </c>
      <c r="BK60" s="1"/>
      <c r="BL60" s="1"/>
      <c r="BM60" s="43"/>
      <c r="BN60" s="1"/>
      <c r="BO60" s="1"/>
      <c r="CA60" s="29"/>
      <c r="CB60" s="44" t="str">
        <f t="shared" si="0"/>
        <v/>
      </c>
      <c r="CC60" s="45" t="str">
        <f t="shared" si="1"/>
        <v/>
      </c>
      <c r="CD60" s="45" t="str">
        <f t="shared" si="2"/>
        <v/>
      </c>
      <c r="CE60" s="44" t="str">
        <f t="shared" si="3"/>
        <v/>
      </c>
      <c r="CF60" s="45" t="str">
        <f t="shared" si="4"/>
        <v/>
      </c>
      <c r="CG60" s="44" t="e">
        <f>IF(AND(#REF!="",#REF!="",#REF!="",#REF!=""),"",SUM(#REF!,#REF!,#REF!,#REF!,#REF!))</f>
        <v>#REF!</v>
      </c>
      <c r="CH60" s="45" t="str">
        <f t="shared" si="5"/>
        <v/>
      </c>
      <c r="CI60" s="44" t="str">
        <f t="shared" si="6"/>
        <v/>
      </c>
      <c r="CJ60" s="45" t="str">
        <f t="shared" si="7"/>
        <v/>
      </c>
      <c r="CK60" s="44" t="str">
        <f t="shared" si="8"/>
        <v/>
      </c>
      <c r="CL60" s="45" t="str">
        <f t="shared" si="9"/>
        <v/>
      </c>
      <c r="CM60" s="44" t="e">
        <f>IF(AND(#REF!="",#REF!="",#REF!="",#REF!=""),"",SUM(#REF!,#REF!,#REF!,#REF!,#REF!))</f>
        <v>#REF!</v>
      </c>
      <c r="CN60" s="45" t="str">
        <f t="shared" si="10"/>
        <v/>
      </c>
      <c r="CO60" s="38"/>
      <c r="CP60" s="38"/>
    </row>
    <row r="61" spans="1:94" ht="24.9" customHeight="1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9"/>
      <c r="AC61" s="20"/>
      <c r="AD61" s="20"/>
      <c r="AE61" s="8"/>
      <c r="AF61" s="62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8"/>
      <c r="AU61" s="8"/>
      <c r="AV61" s="56"/>
      <c r="AW61" s="60"/>
      <c r="AX61" s="8"/>
      <c r="AY61" s="14"/>
      <c r="AZ61" s="13"/>
      <c r="BA61" s="8"/>
      <c r="BB61" s="56"/>
      <c r="BC61" s="13"/>
      <c r="BD61" s="8"/>
      <c r="BE61" s="14"/>
      <c r="BF61" s="13"/>
      <c r="BG61" s="8"/>
      <c r="BH61" s="56"/>
      <c r="BI61" s="13" t="s">
        <v>447</v>
      </c>
      <c r="BJ61" s="109" t="s">
        <v>447</v>
      </c>
      <c r="BK61" s="1"/>
      <c r="BL61" s="1"/>
      <c r="BM61" s="43"/>
      <c r="BN61" s="1"/>
      <c r="BO61" s="1"/>
      <c r="CA61" s="29"/>
      <c r="CB61" s="44" t="str">
        <f t="shared" si="0"/>
        <v/>
      </c>
      <c r="CC61" s="45" t="str">
        <f t="shared" si="1"/>
        <v/>
      </c>
      <c r="CD61" s="45" t="str">
        <f t="shared" si="2"/>
        <v/>
      </c>
      <c r="CE61" s="44" t="str">
        <f t="shared" si="3"/>
        <v/>
      </c>
      <c r="CF61" s="45" t="str">
        <f t="shared" si="4"/>
        <v/>
      </c>
      <c r="CG61" s="44" t="e">
        <f>IF(AND(#REF!="",#REF!="",#REF!="",#REF!=""),"",SUM(#REF!,#REF!,#REF!,#REF!,#REF!))</f>
        <v>#REF!</v>
      </c>
      <c r="CH61" s="45" t="str">
        <f t="shared" si="5"/>
        <v/>
      </c>
      <c r="CI61" s="44" t="str">
        <f t="shared" si="6"/>
        <v/>
      </c>
      <c r="CJ61" s="45" t="str">
        <f t="shared" si="7"/>
        <v/>
      </c>
      <c r="CK61" s="44" t="str">
        <f t="shared" si="8"/>
        <v/>
      </c>
      <c r="CL61" s="45" t="str">
        <f t="shared" si="9"/>
        <v/>
      </c>
      <c r="CM61" s="44" t="e">
        <f>IF(AND(#REF!="",#REF!="",#REF!="",#REF!=""),"",SUM(#REF!,#REF!,#REF!,#REF!,#REF!))</f>
        <v>#REF!</v>
      </c>
      <c r="CN61" s="45" t="str">
        <f t="shared" si="10"/>
        <v/>
      </c>
      <c r="CO61" s="38"/>
      <c r="CP61" s="38"/>
    </row>
    <row r="62" spans="1:94" ht="24.9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9"/>
      <c r="AC62" s="20"/>
      <c r="AD62" s="20"/>
      <c r="AE62" s="8"/>
      <c r="AF62" s="62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8"/>
      <c r="AU62" s="8"/>
      <c r="AV62" s="56"/>
      <c r="AW62" s="60"/>
      <c r="AX62" s="8"/>
      <c r="AY62" s="14"/>
      <c r="AZ62" s="13"/>
      <c r="BA62" s="8"/>
      <c r="BB62" s="56"/>
      <c r="BC62" s="13"/>
      <c r="BD62" s="8"/>
      <c r="BE62" s="14"/>
      <c r="BF62" s="13"/>
      <c r="BG62" s="8"/>
      <c r="BH62" s="56"/>
      <c r="BI62" s="13" t="s">
        <v>447</v>
      </c>
      <c r="BJ62" s="109" t="s">
        <v>447</v>
      </c>
      <c r="BK62" s="1"/>
      <c r="BL62" s="1"/>
      <c r="BM62" s="43"/>
      <c r="BN62" s="1"/>
      <c r="BO62" s="1"/>
      <c r="CA62" s="29"/>
      <c r="CB62" s="44" t="str">
        <f t="shared" si="0"/>
        <v/>
      </c>
      <c r="CC62" s="45" t="str">
        <f t="shared" si="1"/>
        <v/>
      </c>
      <c r="CD62" s="45" t="str">
        <f t="shared" si="2"/>
        <v/>
      </c>
      <c r="CE62" s="44" t="str">
        <f t="shared" si="3"/>
        <v/>
      </c>
      <c r="CF62" s="45" t="str">
        <f t="shared" si="4"/>
        <v/>
      </c>
      <c r="CG62" s="44" t="e">
        <f>IF(AND(#REF!="",#REF!="",#REF!="",#REF!=""),"",SUM(#REF!,#REF!,#REF!,#REF!,#REF!))</f>
        <v>#REF!</v>
      </c>
      <c r="CH62" s="45" t="str">
        <f t="shared" si="5"/>
        <v/>
      </c>
      <c r="CI62" s="44" t="str">
        <f t="shared" si="6"/>
        <v/>
      </c>
      <c r="CJ62" s="45" t="str">
        <f t="shared" si="7"/>
        <v/>
      </c>
      <c r="CK62" s="44" t="str">
        <f t="shared" si="8"/>
        <v/>
      </c>
      <c r="CL62" s="45" t="str">
        <f t="shared" si="9"/>
        <v/>
      </c>
      <c r="CM62" s="44" t="e">
        <f>IF(AND(#REF!="",#REF!="",#REF!="",#REF!=""),"",SUM(#REF!,#REF!,#REF!,#REF!,#REF!))</f>
        <v>#REF!</v>
      </c>
      <c r="CN62" s="45" t="str">
        <f t="shared" si="10"/>
        <v/>
      </c>
      <c r="CO62" s="38"/>
      <c r="CP62" s="38"/>
    </row>
    <row r="63" spans="1:94" ht="24.9" customHeight="1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9"/>
      <c r="AC63" s="20"/>
      <c r="AD63" s="20"/>
      <c r="AE63" s="8"/>
      <c r="AF63" s="62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8"/>
      <c r="AU63" s="8"/>
      <c r="AV63" s="56"/>
      <c r="AW63" s="60"/>
      <c r="AX63" s="8"/>
      <c r="AY63" s="14"/>
      <c r="AZ63" s="13"/>
      <c r="BA63" s="8"/>
      <c r="BB63" s="56"/>
      <c r="BC63" s="13"/>
      <c r="BD63" s="8"/>
      <c r="BE63" s="14"/>
      <c r="BF63" s="13"/>
      <c r="BG63" s="8"/>
      <c r="BH63" s="56"/>
      <c r="BI63" s="13" t="s">
        <v>447</v>
      </c>
      <c r="BJ63" s="109" t="s">
        <v>447</v>
      </c>
      <c r="BK63" s="1"/>
      <c r="BL63" s="1"/>
      <c r="BM63" s="43"/>
      <c r="BN63" s="1"/>
      <c r="BO63" s="1"/>
      <c r="CA63" s="29"/>
      <c r="CB63" s="44" t="str">
        <f t="shared" si="0"/>
        <v/>
      </c>
      <c r="CC63" s="45" t="str">
        <f t="shared" si="1"/>
        <v/>
      </c>
      <c r="CD63" s="45" t="str">
        <f t="shared" si="2"/>
        <v/>
      </c>
      <c r="CE63" s="44" t="str">
        <f t="shared" si="3"/>
        <v/>
      </c>
      <c r="CF63" s="45" t="str">
        <f t="shared" si="4"/>
        <v/>
      </c>
      <c r="CG63" s="44" t="e">
        <f>IF(AND(#REF!="",#REF!="",#REF!="",#REF!=""),"",SUM(#REF!,#REF!,#REF!,#REF!,#REF!))</f>
        <v>#REF!</v>
      </c>
      <c r="CH63" s="45" t="str">
        <f t="shared" si="5"/>
        <v/>
      </c>
      <c r="CI63" s="44" t="str">
        <f t="shared" si="6"/>
        <v/>
      </c>
      <c r="CJ63" s="45" t="str">
        <f t="shared" si="7"/>
        <v/>
      </c>
      <c r="CK63" s="44" t="str">
        <f t="shared" si="8"/>
        <v/>
      </c>
      <c r="CL63" s="45" t="str">
        <f t="shared" si="9"/>
        <v/>
      </c>
      <c r="CM63" s="44" t="e">
        <f>IF(AND(#REF!="",#REF!="",#REF!="",#REF!=""),"",SUM(#REF!,#REF!,#REF!,#REF!,#REF!))</f>
        <v>#REF!</v>
      </c>
      <c r="CN63" s="45" t="str">
        <f t="shared" si="10"/>
        <v/>
      </c>
      <c r="CO63" s="38"/>
      <c r="CP63" s="38"/>
    </row>
    <row r="64" spans="1:94" ht="24.9" customHeight="1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9"/>
      <c r="AC64" s="20"/>
      <c r="AD64" s="20"/>
      <c r="AE64" s="8"/>
      <c r="AF64" s="62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8"/>
      <c r="AU64" s="8"/>
      <c r="AV64" s="56"/>
      <c r="AW64" s="60"/>
      <c r="AX64" s="8"/>
      <c r="AY64" s="14"/>
      <c r="AZ64" s="13"/>
      <c r="BA64" s="8"/>
      <c r="BB64" s="56"/>
      <c r="BC64" s="13"/>
      <c r="BD64" s="8"/>
      <c r="BE64" s="14"/>
      <c r="BF64" s="13"/>
      <c r="BG64" s="8"/>
      <c r="BH64" s="56"/>
      <c r="BI64" s="13" t="s">
        <v>447</v>
      </c>
      <c r="BJ64" s="109" t="s">
        <v>447</v>
      </c>
      <c r="BK64" s="1"/>
      <c r="BL64" s="1"/>
      <c r="BM64" s="43"/>
      <c r="BN64" s="1"/>
      <c r="BO64" s="1"/>
      <c r="CA64" s="29"/>
      <c r="CB64" s="44" t="str">
        <f t="shared" si="0"/>
        <v/>
      </c>
      <c r="CC64" s="45" t="str">
        <f t="shared" si="1"/>
        <v/>
      </c>
      <c r="CD64" s="45" t="str">
        <f t="shared" si="2"/>
        <v/>
      </c>
      <c r="CE64" s="44" t="str">
        <f t="shared" si="3"/>
        <v/>
      </c>
      <c r="CF64" s="45" t="str">
        <f t="shared" si="4"/>
        <v/>
      </c>
      <c r="CG64" s="44" t="e">
        <f>IF(AND(#REF!="",#REF!="",#REF!="",#REF!=""),"",SUM(#REF!,#REF!,#REF!,#REF!,#REF!))</f>
        <v>#REF!</v>
      </c>
      <c r="CH64" s="45" t="str">
        <f t="shared" si="5"/>
        <v/>
      </c>
      <c r="CI64" s="44" t="str">
        <f t="shared" si="6"/>
        <v/>
      </c>
      <c r="CJ64" s="45" t="str">
        <f t="shared" si="7"/>
        <v/>
      </c>
      <c r="CK64" s="44" t="str">
        <f t="shared" si="8"/>
        <v/>
      </c>
      <c r="CL64" s="45" t="str">
        <f t="shared" si="9"/>
        <v/>
      </c>
      <c r="CM64" s="44" t="e">
        <f>IF(AND(#REF!="",#REF!="",#REF!="",#REF!=""),"",SUM(#REF!,#REF!,#REF!,#REF!,#REF!))</f>
        <v>#REF!</v>
      </c>
      <c r="CN64" s="45" t="str">
        <f t="shared" si="10"/>
        <v/>
      </c>
      <c r="CO64" s="38"/>
      <c r="CP64" s="38"/>
    </row>
    <row r="65" spans="1:94" ht="24.9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9"/>
      <c r="AC65" s="20"/>
      <c r="AD65" s="20"/>
      <c r="AE65" s="8"/>
      <c r="AF65" s="62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8"/>
      <c r="AU65" s="8"/>
      <c r="AV65" s="56"/>
      <c r="AW65" s="60"/>
      <c r="AX65" s="8"/>
      <c r="AY65" s="14"/>
      <c r="AZ65" s="13"/>
      <c r="BA65" s="8"/>
      <c r="BB65" s="56"/>
      <c r="BC65" s="13"/>
      <c r="BD65" s="8"/>
      <c r="BE65" s="14"/>
      <c r="BF65" s="13"/>
      <c r="BG65" s="8"/>
      <c r="BH65" s="56"/>
      <c r="BI65" s="13" t="s">
        <v>447</v>
      </c>
      <c r="BJ65" s="109" t="s">
        <v>447</v>
      </c>
      <c r="BK65" s="1"/>
      <c r="BL65" s="1"/>
      <c r="BM65" s="43"/>
      <c r="BN65" s="1"/>
      <c r="BO65" s="1"/>
      <c r="CA65" s="29"/>
      <c r="CB65" s="44" t="str">
        <f t="shared" si="0"/>
        <v/>
      </c>
      <c r="CC65" s="45" t="str">
        <f t="shared" si="1"/>
        <v/>
      </c>
      <c r="CD65" s="45" t="str">
        <f t="shared" si="2"/>
        <v/>
      </c>
      <c r="CE65" s="44" t="str">
        <f t="shared" si="3"/>
        <v/>
      </c>
      <c r="CF65" s="45" t="str">
        <f t="shared" si="4"/>
        <v/>
      </c>
      <c r="CG65" s="44" t="e">
        <f>IF(AND(#REF!="",#REF!="",#REF!="",#REF!=""),"",SUM(#REF!,#REF!,#REF!,#REF!,#REF!))</f>
        <v>#REF!</v>
      </c>
      <c r="CH65" s="45" t="str">
        <f t="shared" si="5"/>
        <v/>
      </c>
      <c r="CI65" s="44" t="str">
        <f t="shared" si="6"/>
        <v/>
      </c>
      <c r="CJ65" s="45" t="str">
        <f t="shared" si="7"/>
        <v/>
      </c>
      <c r="CK65" s="44" t="str">
        <f t="shared" si="8"/>
        <v/>
      </c>
      <c r="CL65" s="45" t="str">
        <f t="shared" si="9"/>
        <v/>
      </c>
      <c r="CM65" s="44" t="e">
        <f>IF(AND(#REF!="",#REF!="",#REF!="",#REF!=""),"",SUM(#REF!,#REF!,#REF!,#REF!,#REF!))</f>
        <v>#REF!</v>
      </c>
      <c r="CN65" s="45" t="str">
        <f t="shared" si="10"/>
        <v/>
      </c>
      <c r="CO65" s="38"/>
      <c r="CP65" s="38"/>
    </row>
    <row r="66" spans="1:94" ht="24.9" customHeight="1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9"/>
      <c r="AC66" s="20"/>
      <c r="AD66" s="20"/>
      <c r="AE66" s="8"/>
      <c r="AF66" s="62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8"/>
      <c r="AU66" s="8"/>
      <c r="AV66" s="56"/>
      <c r="AW66" s="60"/>
      <c r="AX66" s="8"/>
      <c r="AY66" s="14"/>
      <c r="AZ66" s="13"/>
      <c r="BA66" s="8"/>
      <c r="BB66" s="56"/>
      <c r="BC66" s="13"/>
      <c r="BD66" s="8"/>
      <c r="BE66" s="14"/>
      <c r="BF66" s="13"/>
      <c r="BG66" s="8"/>
      <c r="BH66" s="56"/>
      <c r="BI66" s="13" t="s">
        <v>447</v>
      </c>
      <c r="BJ66" s="109" t="s">
        <v>447</v>
      </c>
      <c r="BK66" s="1"/>
      <c r="BL66" s="1"/>
      <c r="BM66" s="43"/>
      <c r="BN66" s="1"/>
      <c r="BO66" s="1"/>
      <c r="CA66" s="29"/>
      <c r="CB66" s="44" t="str">
        <f t="shared" si="0"/>
        <v/>
      </c>
      <c r="CC66" s="45" t="str">
        <f t="shared" si="1"/>
        <v/>
      </c>
      <c r="CD66" s="45" t="str">
        <f t="shared" si="2"/>
        <v/>
      </c>
      <c r="CE66" s="44" t="str">
        <f t="shared" si="3"/>
        <v/>
      </c>
      <c r="CF66" s="45" t="str">
        <f t="shared" si="4"/>
        <v/>
      </c>
      <c r="CG66" s="44" t="e">
        <f>IF(AND(#REF!="",#REF!="",#REF!="",#REF!=""),"",SUM(#REF!,#REF!,#REF!,#REF!,#REF!))</f>
        <v>#REF!</v>
      </c>
      <c r="CH66" s="45" t="str">
        <f t="shared" si="5"/>
        <v/>
      </c>
      <c r="CI66" s="44" t="str">
        <f t="shared" si="6"/>
        <v/>
      </c>
      <c r="CJ66" s="45" t="str">
        <f t="shared" si="7"/>
        <v/>
      </c>
      <c r="CK66" s="44" t="str">
        <f t="shared" si="8"/>
        <v/>
      </c>
      <c r="CL66" s="45" t="str">
        <f t="shared" si="9"/>
        <v/>
      </c>
      <c r="CM66" s="44" t="e">
        <f>IF(AND(#REF!="",#REF!="",#REF!="",#REF!=""),"",SUM(#REF!,#REF!,#REF!,#REF!,#REF!))</f>
        <v>#REF!</v>
      </c>
      <c r="CN66" s="45" t="str">
        <f t="shared" si="10"/>
        <v/>
      </c>
      <c r="CO66" s="38"/>
      <c r="CP66" s="38"/>
    </row>
    <row r="67" spans="1:94" ht="24.9" customHeight="1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9"/>
      <c r="AC67" s="20"/>
      <c r="AD67" s="20"/>
      <c r="AE67" s="8"/>
      <c r="AF67" s="62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8"/>
      <c r="AU67" s="8"/>
      <c r="AV67" s="56"/>
      <c r="AW67" s="60"/>
      <c r="AX67" s="8"/>
      <c r="AY67" s="14"/>
      <c r="AZ67" s="13"/>
      <c r="BA67" s="8"/>
      <c r="BB67" s="56"/>
      <c r="BC67" s="13"/>
      <c r="BD67" s="8"/>
      <c r="BE67" s="14"/>
      <c r="BF67" s="13"/>
      <c r="BG67" s="8"/>
      <c r="BH67" s="56"/>
      <c r="BI67" s="13" t="s">
        <v>447</v>
      </c>
      <c r="BJ67" s="109" t="s">
        <v>447</v>
      </c>
      <c r="BK67" s="1"/>
      <c r="BL67" s="1"/>
      <c r="BM67" s="1"/>
      <c r="BN67" s="1"/>
      <c r="BO67" s="1"/>
      <c r="CA67" s="29"/>
      <c r="CB67" s="44" t="str">
        <f t="shared" si="0"/>
        <v/>
      </c>
      <c r="CC67" s="45" t="str">
        <f t="shared" si="1"/>
        <v/>
      </c>
      <c r="CD67" s="45" t="str">
        <f t="shared" si="2"/>
        <v/>
      </c>
      <c r="CE67" s="44" t="str">
        <f t="shared" si="3"/>
        <v/>
      </c>
      <c r="CF67" s="45" t="str">
        <f t="shared" si="4"/>
        <v/>
      </c>
      <c r="CG67" s="44" t="e">
        <f>IF(AND(#REF!="",#REF!="",#REF!="",#REF!=""),"",SUM(#REF!,#REF!,#REF!,#REF!,#REF!))</f>
        <v>#REF!</v>
      </c>
      <c r="CH67" s="45" t="str">
        <f t="shared" si="5"/>
        <v/>
      </c>
      <c r="CI67" s="44" t="str">
        <f t="shared" si="6"/>
        <v/>
      </c>
      <c r="CJ67" s="45" t="str">
        <f t="shared" si="7"/>
        <v/>
      </c>
      <c r="CK67" s="44" t="str">
        <f t="shared" si="8"/>
        <v/>
      </c>
      <c r="CL67" s="45" t="str">
        <f t="shared" si="9"/>
        <v/>
      </c>
      <c r="CM67" s="44" t="e">
        <f>IF(AND(#REF!="",#REF!="",#REF!="",#REF!=""),"",SUM(#REF!,#REF!,#REF!,#REF!,#REF!))</f>
        <v>#REF!</v>
      </c>
      <c r="CN67" s="45" t="str">
        <f t="shared" si="10"/>
        <v/>
      </c>
      <c r="CO67" s="38"/>
      <c r="CP67" s="38"/>
    </row>
    <row r="68" spans="1:94" ht="24.9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9"/>
      <c r="AC68" s="20"/>
      <c r="AD68" s="20"/>
      <c r="AE68" s="8"/>
      <c r="AF68" s="62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8"/>
      <c r="AU68" s="8"/>
      <c r="AV68" s="56"/>
      <c r="AW68" s="60"/>
      <c r="AX68" s="8"/>
      <c r="AY68" s="14"/>
      <c r="AZ68" s="13"/>
      <c r="BA68" s="8"/>
      <c r="BB68" s="56"/>
      <c r="BC68" s="13"/>
      <c r="BD68" s="8"/>
      <c r="BE68" s="14"/>
      <c r="BF68" s="13"/>
      <c r="BG68" s="8"/>
      <c r="BH68" s="56"/>
      <c r="BI68" s="13" t="s">
        <v>447</v>
      </c>
      <c r="BJ68" s="109" t="s">
        <v>447</v>
      </c>
      <c r="BK68" s="1"/>
      <c r="BL68" s="1"/>
      <c r="BM68" s="1"/>
      <c r="BN68" s="1"/>
      <c r="BO68" s="1"/>
      <c r="CA68" s="29"/>
      <c r="CB68" s="44" t="str">
        <f t="shared" si="0"/>
        <v/>
      </c>
      <c r="CC68" s="45" t="str">
        <f t="shared" si="1"/>
        <v/>
      </c>
      <c r="CD68" s="45" t="str">
        <f t="shared" si="2"/>
        <v/>
      </c>
      <c r="CE68" s="44" t="str">
        <f t="shared" si="3"/>
        <v/>
      </c>
      <c r="CF68" s="45" t="str">
        <f t="shared" si="4"/>
        <v/>
      </c>
      <c r="CG68" s="44" t="e">
        <f>IF(AND(#REF!="",#REF!="",#REF!="",#REF!=""),"",SUM(#REF!,#REF!,#REF!,#REF!,#REF!))</f>
        <v>#REF!</v>
      </c>
      <c r="CH68" s="45" t="str">
        <f t="shared" si="5"/>
        <v/>
      </c>
      <c r="CI68" s="44" t="str">
        <f t="shared" si="6"/>
        <v/>
      </c>
      <c r="CJ68" s="45" t="str">
        <f t="shared" si="7"/>
        <v/>
      </c>
      <c r="CK68" s="44" t="str">
        <f t="shared" si="8"/>
        <v/>
      </c>
      <c r="CL68" s="45" t="str">
        <f t="shared" si="9"/>
        <v/>
      </c>
      <c r="CM68" s="44" t="e">
        <f>IF(AND(#REF!="",#REF!="",#REF!="",#REF!=""),"",SUM(#REF!,#REF!,#REF!,#REF!,#REF!))</f>
        <v>#REF!</v>
      </c>
      <c r="CN68" s="45" t="str">
        <f t="shared" si="10"/>
        <v/>
      </c>
      <c r="CO68" s="38"/>
      <c r="CP68" s="38"/>
    </row>
    <row r="69" spans="1:94" ht="24.9" customHeight="1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9"/>
      <c r="AC69" s="20"/>
      <c r="AD69" s="20"/>
      <c r="AE69" s="8"/>
      <c r="AF69" s="62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8"/>
      <c r="AU69" s="8"/>
      <c r="AV69" s="56"/>
      <c r="AW69" s="60"/>
      <c r="AX69" s="8"/>
      <c r="AY69" s="14"/>
      <c r="AZ69" s="13"/>
      <c r="BA69" s="8"/>
      <c r="BB69" s="56"/>
      <c r="BC69" s="13"/>
      <c r="BD69" s="8"/>
      <c r="BE69" s="14"/>
      <c r="BF69" s="13"/>
      <c r="BG69" s="8"/>
      <c r="BH69" s="56"/>
      <c r="BI69" s="13" t="s">
        <v>447</v>
      </c>
      <c r="BJ69" s="109" t="s">
        <v>447</v>
      </c>
      <c r="BK69" s="1"/>
      <c r="BL69" s="1"/>
      <c r="BM69" s="1"/>
      <c r="BN69" s="1"/>
      <c r="BO69" s="1"/>
      <c r="CA69" s="29"/>
      <c r="CB69" s="44" t="str">
        <f t="shared" si="0"/>
        <v/>
      </c>
      <c r="CC69" s="45" t="str">
        <f t="shared" si="1"/>
        <v/>
      </c>
      <c r="CD69" s="45" t="str">
        <f t="shared" si="2"/>
        <v/>
      </c>
      <c r="CE69" s="44" t="str">
        <f t="shared" si="3"/>
        <v/>
      </c>
      <c r="CF69" s="45" t="str">
        <f t="shared" si="4"/>
        <v/>
      </c>
      <c r="CG69" s="44" t="e">
        <f>IF(AND(#REF!="",#REF!="",#REF!="",#REF!=""),"",SUM(#REF!,#REF!,#REF!,#REF!,#REF!))</f>
        <v>#REF!</v>
      </c>
      <c r="CH69" s="45" t="str">
        <f t="shared" si="5"/>
        <v/>
      </c>
      <c r="CI69" s="44" t="str">
        <f t="shared" si="6"/>
        <v/>
      </c>
      <c r="CJ69" s="45" t="str">
        <f t="shared" si="7"/>
        <v/>
      </c>
      <c r="CK69" s="44" t="str">
        <f t="shared" si="8"/>
        <v/>
      </c>
      <c r="CL69" s="45" t="str">
        <f t="shared" si="9"/>
        <v/>
      </c>
      <c r="CM69" s="44" t="e">
        <f>IF(AND(#REF!="",#REF!="",#REF!="",#REF!=""),"",SUM(#REF!,#REF!,#REF!,#REF!,#REF!))</f>
        <v>#REF!</v>
      </c>
      <c r="CN69" s="45" t="str">
        <f t="shared" si="10"/>
        <v/>
      </c>
      <c r="CO69" s="38"/>
      <c r="CP69" s="38"/>
    </row>
    <row r="70" spans="1:94" ht="24.9" customHeight="1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9"/>
      <c r="AC70" s="20"/>
      <c r="AD70" s="20"/>
      <c r="AE70" s="8"/>
      <c r="AF70" s="62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8"/>
      <c r="AU70" s="8"/>
      <c r="AV70" s="56"/>
      <c r="AW70" s="60"/>
      <c r="AX70" s="8"/>
      <c r="AY70" s="14"/>
      <c r="AZ70" s="13"/>
      <c r="BA70" s="8"/>
      <c r="BB70" s="56"/>
      <c r="BC70" s="13"/>
      <c r="BD70" s="8"/>
      <c r="BE70" s="14"/>
      <c r="BF70" s="13"/>
      <c r="BG70" s="8"/>
      <c r="BH70" s="56"/>
      <c r="BI70" s="13" t="s">
        <v>447</v>
      </c>
      <c r="BJ70" s="109" t="s">
        <v>447</v>
      </c>
      <c r="BK70" s="1"/>
      <c r="BL70" s="1"/>
      <c r="BM70" s="1"/>
      <c r="BN70" s="1"/>
      <c r="BO70" s="1"/>
      <c r="CA70" s="29"/>
      <c r="CB70" s="44" t="str">
        <f t="shared" si="0"/>
        <v/>
      </c>
      <c r="CC70" s="45" t="str">
        <f t="shared" si="1"/>
        <v/>
      </c>
      <c r="CD70" s="45" t="str">
        <f t="shared" si="2"/>
        <v/>
      </c>
      <c r="CE70" s="44" t="str">
        <f t="shared" si="3"/>
        <v/>
      </c>
      <c r="CF70" s="45" t="str">
        <f t="shared" si="4"/>
        <v/>
      </c>
      <c r="CG70" s="44" t="e">
        <f>IF(AND(#REF!="",#REF!="",#REF!="",#REF!=""),"",SUM(#REF!,#REF!,#REF!,#REF!,#REF!))</f>
        <v>#REF!</v>
      </c>
      <c r="CH70" s="45" t="str">
        <f t="shared" si="5"/>
        <v/>
      </c>
      <c r="CI70" s="44" t="str">
        <f t="shared" si="6"/>
        <v/>
      </c>
      <c r="CJ70" s="45" t="str">
        <f t="shared" si="7"/>
        <v/>
      </c>
      <c r="CK70" s="44" t="str">
        <f t="shared" si="8"/>
        <v/>
      </c>
      <c r="CL70" s="45" t="str">
        <f t="shared" si="9"/>
        <v/>
      </c>
      <c r="CM70" s="44" t="e">
        <f>IF(AND(#REF!="",#REF!="",#REF!="",#REF!=""),"",SUM(#REF!,#REF!,#REF!,#REF!,#REF!))</f>
        <v>#REF!</v>
      </c>
      <c r="CN70" s="45" t="str">
        <f t="shared" si="10"/>
        <v/>
      </c>
      <c r="CO70" s="38"/>
      <c r="CP70" s="38"/>
    </row>
    <row r="71" spans="1:94" ht="24.9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9"/>
      <c r="AC71" s="20"/>
      <c r="AD71" s="20"/>
      <c r="AE71" s="8"/>
      <c r="AF71" s="62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8"/>
      <c r="AU71" s="8"/>
      <c r="AV71" s="56"/>
      <c r="AW71" s="60"/>
      <c r="AX71" s="8"/>
      <c r="AY71" s="14"/>
      <c r="AZ71" s="13"/>
      <c r="BA71" s="8"/>
      <c r="BB71" s="56"/>
      <c r="BC71" s="13"/>
      <c r="BD71" s="8"/>
      <c r="BE71" s="14"/>
      <c r="BF71" s="13"/>
      <c r="BG71" s="8"/>
      <c r="BH71" s="56"/>
      <c r="BI71" s="13" t="s">
        <v>447</v>
      </c>
      <c r="BJ71" s="109" t="s">
        <v>447</v>
      </c>
      <c r="BK71" s="1"/>
      <c r="BL71" s="1"/>
      <c r="BM71" s="1"/>
      <c r="BN71" s="1"/>
      <c r="BO71" s="1"/>
      <c r="CA71" s="29"/>
      <c r="CB71" s="44" t="str">
        <f t="shared" si="0"/>
        <v/>
      </c>
      <c r="CC71" s="45" t="str">
        <f t="shared" si="1"/>
        <v/>
      </c>
      <c r="CD71" s="45" t="str">
        <f t="shared" si="2"/>
        <v/>
      </c>
      <c r="CE71" s="44" t="str">
        <f t="shared" si="3"/>
        <v/>
      </c>
      <c r="CF71" s="45" t="str">
        <f t="shared" si="4"/>
        <v/>
      </c>
      <c r="CG71" s="44" t="e">
        <f>IF(AND(#REF!="",#REF!="",#REF!="",#REF!=""),"",SUM(#REF!,#REF!,#REF!,#REF!,#REF!))</f>
        <v>#REF!</v>
      </c>
      <c r="CH71" s="45" t="str">
        <f t="shared" si="5"/>
        <v/>
      </c>
      <c r="CI71" s="44" t="str">
        <f t="shared" si="6"/>
        <v/>
      </c>
      <c r="CJ71" s="45" t="str">
        <f t="shared" si="7"/>
        <v/>
      </c>
      <c r="CK71" s="44" t="str">
        <f t="shared" si="8"/>
        <v/>
      </c>
      <c r="CL71" s="45" t="str">
        <f t="shared" si="9"/>
        <v/>
      </c>
      <c r="CM71" s="44" t="e">
        <f>IF(AND(#REF!="",#REF!="",#REF!="",#REF!=""),"",SUM(#REF!,#REF!,#REF!,#REF!,#REF!))</f>
        <v>#REF!</v>
      </c>
      <c r="CN71" s="45" t="str">
        <f t="shared" si="10"/>
        <v/>
      </c>
      <c r="CO71" s="38"/>
      <c r="CP71" s="38"/>
    </row>
    <row r="72" spans="1:94" ht="24.9" customHeight="1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9"/>
      <c r="AC72" s="20"/>
      <c r="AD72" s="20"/>
      <c r="AE72" s="8"/>
      <c r="AF72" s="62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8"/>
      <c r="AU72" s="8"/>
      <c r="AV72" s="56"/>
      <c r="AW72" s="60"/>
      <c r="AX72" s="8"/>
      <c r="AY72" s="14"/>
      <c r="AZ72" s="13"/>
      <c r="BA72" s="8"/>
      <c r="BB72" s="56"/>
      <c r="BC72" s="13"/>
      <c r="BD72" s="8"/>
      <c r="BE72" s="14"/>
      <c r="BF72" s="13"/>
      <c r="BG72" s="8"/>
      <c r="BH72" s="56"/>
      <c r="BI72" s="13" t="s">
        <v>447</v>
      </c>
      <c r="BJ72" s="109" t="s">
        <v>447</v>
      </c>
      <c r="BK72" s="1"/>
      <c r="BL72" s="1"/>
      <c r="BM72" s="1"/>
      <c r="BN72" s="1"/>
      <c r="BO72" s="1"/>
      <c r="CA72" s="29"/>
      <c r="CB72" s="44" t="str">
        <f t="shared" ref="CB72:CB135" si="11">IF(I72="","",I72)</f>
        <v/>
      </c>
      <c r="CC72" s="45" t="str">
        <f t="shared" ref="CC72:CC135" si="12">IF(AND(L72="",M72="",N72="",P72=""),"",SUM(L72,M72,N72,O72,P72))</f>
        <v/>
      </c>
      <c r="CD72" s="45" t="str">
        <f t="shared" ref="CD72:CD135" si="13">IFERROR(IF(CC72="","",ROUNDUP(CC72*20%,0)),"")</f>
        <v/>
      </c>
      <c r="CE72" s="44" t="str">
        <f t="shared" ref="CE72:CE135" si="14">IF(AND(T72="",U72="",V72="",X72=""),"",SUM(T72,U72,V72,W72,X72))</f>
        <v/>
      </c>
      <c r="CF72" s="45" t="str">
        <f t="shared" ref="CF72:CF135" si="15">IFERROR(IF(CE72="","",ROUNDUP(CE72*20%,0)),"")</f>
        <v/>
      </c>
      <c r="CG72" s="44" t="e">
        <f>IF(AND(#REF!="",#REF!="",#REF!="",#REF!=""),"",SUM(#REF!,#REF!,#REF!,#REF!,#REF!))</f>
        <v>#REF!</v>
      </c>
      <c r="CH72" s="45" t="str">
        <f t="shared" ref="CH72:CH135" si="16">IFERROR(IF(CG72="","",ROUNDUP(CG72*20%,0)),"")</f>
        <v/>
      </c>
      <c r="CI72" s="44" t="str">
        <f t="shared" ref="CI72:CI135" si="17">IF(AND(AJ72="",AK72="",AL72="",AN72=""),"",SUM(AJ72,AK72,AL72,AM72,AN72))</f>
        <v/>
      </c>
      <c r="CJ72" s="45" t="str">
        <f t="shared" ref="CJ72:CJ135" si="18">IFERROR(IF(CI72="","",ROUNDUP(CI72*20%,0)),"")</f>
        <v/>
      </c>
      <c r="CK72" s="44" t="str">
        <f t="shared" ref="CK72:CK135" si="19">IF(AND(AR72="",AS72="",AT72="",AV72=""),"",SUM(AR72,AS72,AT72,AU72,AV72))</f>
        <v/>
      </c>
      <c r="CL72" s="45" t="str">
        <f t="shared" ref="CL72:CL135" si="20">IFERROR(IF(CK72="","",ROUNDUP(CK72*20%,0)),"")</f>
        <v/>
      </c>
      <c r="CM72" s="44" t="e">
        <f>IF(AND(#REF!="",#REF!="",#REF!="",#REF!=""),"",SUM(#REF!,#REF!,#REF!,#REF!,#REF!))</f>
        <v>#REF!</v>
      </c>
      <c r="CN72" s="45" t="str">
        <f t="shared" ref="CN72:CN135" si="21">IFERROR(IF(CM72="","",ROUNDUP(CM72*20%,0)),"")</f>
        <v/>
      </c>
      <c r="CO72" s="38"/>
      <c r="CP72" s="38"/>
    </row>
    <row r="73" spans="1:94" ht="24.9" customHeight="1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9"/>
      <c r="AC73" s="20"/>
      <c r="AD73" s="20"/>
      <c r="AE73" s="8"/>
      <c r="AF73" s="62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8"/>
      <c r="AU73" s="8"/>
      <c r="AV73" s="56"/>
      <c r="AW73" s="60"/>
      <c r="AX73" s="8"/>
      <c r="AY73" s="14"/>
      <c r="AZ73" s="13"/>
      <c r="BA73" s="8"/>
      <c r="BB73" s="56"/>
      <c r="BC73" s="13"/>
      <c r="BD73" s="8"/>
      <c r="BE73" s="14"/>
      <c r="BF73" s="13"/>
      <c r="BG73" s="8"/>
      <c r="BH73" s="56"/>
      <c r="BI73" s="13" t="s">
        <v>447</v>
      </c>
      <c r="BJ73" s="109" t="s">
        <v>447</v>
      </c>
      <c r="BK73" s="1"/>
      <c r="BL73" s="1"/>
      <c r="BM73" s="1"/>
      <c r="BN73" s="1"/>
      <c r="BO73" s="1"/>
      <c r="CA73" s="29"/>
      <c r="CB73" s="44" t="str">
        <f t="shared" si="11"/>
        <v/>
      </c>
      <c r="CC73" s="45" t="str">
        <f t="shared" si="12"/>
        <v/>
      </c>
      <c r="CD73" s="45" t="str">
        <f t="shared" si="13"/>
        <v/>
      </c>
      <c r="CE73" s="44" t="str">
        <f t="shared" si="14"/>
        <v/>
      </c>
      <c r="CF73" s="45" t="str">
        <f t="shared" si="15"/>
        <v/>
      </c>
      <c r="CG73" s="44" t="e">
        <f>IF(AND(#REF!="",#REF!="",#REF!="",#REF!=""),"",SUM(#REF!,#REF!,#REF!,#REF!,#REF!))</f>
        <v>#REF!</v>
      </c>
      <c r="CH73" s="45" t="str">
        <f t="shared" si="16"/>
        <v/>
      </c>
      <c r="CI73" s="44" t="str">
        <f t="shared" si="17"/>
        <v/>
      </c>
      <c r="CJ73" s="45" t="str">
        <f t="shared" si="18"/>
        <v/>
      </c>
      <c r="CK73" s="44" t="str">
        <f t="shared" si="19"/>
        <v/>
      </c>
      <c r="CL73" s="45" t="str">
        <f t="shared" si="20"/>
        <v/>
      </c>
      <c r="CM73" s="44" t="e">
        <f>IF(AND(#REF!="",#REF!="",#REF!="",#REF!=""),"",SUM(#REF!,#REF!,#REF!,#REF!,#REF!))</f>
        <v>#REF!</v>
      </c>
      <c r="CN73" s="45" t="str">
        <f t="shared" si="21"/>
        <v/>
      </c>
      <c r="CO73" s="38"/>
      <c r="CP73" s="38"/>
    </row>
    <row r="74" spans="1:94" ht="24.9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9"/>
      <c r="AC74" s="20"/>
      <c r="AD74" s="20"/>
      <c r="AE74" s="8"/>
      <c r="AF74" s="62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8"/>
      <c r="AU74" s="8"/>
      <c r="AV74" s="56"/>
      <c r="AW74" s="60"/>
      <c r="AX74" s="8"/>
      <c r="AY74" s="14"/>
      <c r="AZ74" s="13"/>
      <c r="BA74" s="8"/>
      <c r="BB74" s="56"/>
      <c r="BC74" s="13"/>
      <c r="BD74" s="8"/>
      <c r="BE74" s="14"/>
      <c r="BF74" s="13"/>
      <c r="BG74" s="8"/>
      <c r="BH74" s="56"/>
      <c r="BI74" s="13" t="s">
        <v>447</v>
      </c>
      <c r="BJ74" s="109" t="s">
        <v>447</v>
      </c>
      <c r="BK74" s="1"/>
      <c r="BL74" s="1"/>
      <c r="BM74" s="1"/>
      <c r="BN74" s="1"/>
      <c r="BO74" s="1"/>
      <c r="CA74" s="29"/>
      <c r="CB74" s="44" t="str">
        <f t="shared" si="11"/>
        <v/>
      </c>
      <c r="CC74" s="45" t="str">
        <f t="shared" si="12"/>
        <v/>
      </c>
      <c r="CD74" s="45" t="str">
        <f t="shared" si="13"/>
        <v/>
      </c>
      <c r="CE74" s="44" t="str">
        <f t="shared" si="14"/>
        <v/>
      </c>
      <c r="CF74" s="45" t="str">
        <f t="shared" si="15"/>
        <v/>
      </c>
      <c r="CG74" s="44" t="e">
        <f>IF(AND(#REF!="",#REF!="",#REF!="",#REF!=""),"",SUM(#REF!,#REF!,#REF!,#REF!,#REF!))</f>
        <v>#REF!</v>
      </c>
      <c r="CH74" s="45" t="str">
        <f t="shared" si="16"/>
        <v/>
      </c>
      <c r="CI74" s="44" t="str">
        <f t="shared" si="17"/>
        <v/>
      </c>
      <c r="CJ74" s="45" t="str">
        <f t="shared" si="18"/>
        <v/>
      </c>
      <c r="CK74" s="44" t="str">
        <f t="shared" si="19"/>
        <v/>
      </c>
      <c r="CL74" s="45" t="str">
        <f t="shared" si="20"/>
        <v/>
      </c>
      <c r="CM74" s="44" t="e">
        <f>IF(AND(#REF!="",#REF!="",#REF!="",#REF!=""),"",SUM(#REF!,#REF!,#REF!,#REF!,#REF!))</f>
        <v>#REF!</v>
      </c>
      <c r="CN74" s="45" t="str">
        <f t="shared" si="21"/>
        <v/>
      </c>
      <c r="CO74" s="38"/>
      <c r="CP74" s="38"/>
    </row>
    <row r="75" spans="1:94" ht="24.9" customHeight="1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9"/>
      <c r="AC75" s="20"/>
      <c r="AD75" s="20"/>
      <c r="AE75" s="8"/>
      <c r="AF75" s="62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8"/>
      <c r="AU75" s="8"/>
      <c r="AV75" s="56"/>
      <c r="AW75" s="60"/>
      <c r="AX75" s="8"/>
      <c r="AY75" s="14"/>
      <c r="AZ75" s="13"/>
      <c r="BA75" s="8"/>
      <c r="BB75" s="56"/>
      <c r="BC75" s="13"/>
      <c r="BD75" s="8"/>
      <c r="BE75" s="14"/>
      <c r="BF75" s="13"/>
      <c r="BG75" s="8"/>
      <c r="BH75" s="56"/>
      <c r="BI75" s="13" t="s">
        <v>447</v>
      </c>
      <c r="BJ75" s="109" t="s">
        <v>447</v>
      </c>
      <c r="BK75" s="1"/>
      <c r="BL75" s="1"/>
      <c r="BM75" s="1"/>
      <c r="BN75" s="1"/>
      <c r="BO75" s="1"/>
      <c r="CA75" s="29"/>
      <c r="CB75" s="44" t="str">
        <f t="shared" si="11"/>
        <v/>
      </c>
      <c r="CC75" s="45" t="str">
        <f t="shared" si="12"/>
        <v/>
      </c>
      <c r="CD75" s="45" t="str">
        <f t="shared" si="13"/>
        <v/>
      </c>
      <c r="CE75" s="44" t="str">
        <f t="shared" si="14"/>
        <v/>
      </c>
      <c r="CF75" s="45" t="str">
        <f t="shared" si="15"/>
        <v/>
      </c>
      <c r="CG75" s="44" t="e">
        <f>IF(AND(#REF!="",#REF!="",#REF!="",#REF!=""),"",SUM(#REF!,#REF!,#REF!,#REF!,#REF!))</f>
        <v>#REF!</v>
      </c>
      <c r="CH75" s="45" t="str">
        <f t="shared" si="16"/>
        <v/>
      </c>
      <c r="CI75" s="44" t="str">
        <f t="shared" si="17"/>
        <v/>
      </c>
      <c r="CJ75" s="45" t="str">
        <f t="shared" si="18"/>
        <v/>
      </c>
      <c r="CK75" s="44" t="str">
        <f t="shared" si="19"/>
        <v/>
      </c>
      <c r="CL75" s="45" t="str">
        <f t="shared" si="20"/>
        <v/>
      </c>
      <c r="CM75" s="44" t="e">
        <f>IF(AND(#REF!="",#REF!="",#REF!="",#REF!=""),"",SUM(#REF!,#REF!,#REF!,#REF!,#REF!))</f>
        <v>#REF!</v>
      </c>
      <c r="CN75" s="45" t="str">
        <f t="shared" si="21"/>
        <v/>
      </c>
      <c r="CO75" s="38"/>
      <c r="CP75" s="38"/>
    </row>
    <row r="76" spans="1:94" ht="24.9" customHeight="1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9"/>
      <c r="AC76" s="20"/>
      <c r="AD76" s="20"/>
      <c r="AE76" s="8"/>
      <c r="AF76" s="62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8"/>
      <c r="AU76" s="8"/>
      <c r="AV76" s="56"/>
      <c r="AW76" s="60"/>
      <c r="AX76" s="8"/>
      <c r="AY76" s="14"/>
      <c r="AZ76" s="13"/>
      <c r="BA76" s="8"/>
      <c r="BB76" s="56"/>
      <c r="BC76" s="13"/>
      <c r="BD76" s="8"/>
      <c r="BE76" s="14"/>
      <c r="BF76" s="13"/>
      <c r="BG76" s="8"/>
      <c r="BH76" s="56"/>
      <c r="BI76" s="13" t="s">
        <v>447</v>
      </c>
      <c r="BJ76" s="109" t="s">
        <v>447</v>
      </c>
      <c r="BK76" s="1"/>
      <c r="BL76" s="1"/>
      <c r="BM76" s="1"/>
      <c r="BN76" s="1"/>
      <c r="BO76" s="1"/>
      <c r="CA76" s="29"/>
      <c r="CB76" s="44" t="str">
        <f t="shared" si="11"/>
        <v/>
      </c>
      <c r="CC76" s="45" t="str">
        <f t="shared" si="12"/>
        <v/>
      </c>
      <c r="CD76" s="45" t="str">
        <f t="shared" si="13"/>
        <v/>
      </c>
      <c r="CE76" s="44" t="str">
        <f t="shared" si="14"/>
        <v/>
      </c>
      <c r="CF76" s="45" t="str">
        <f t="shared" si="15"/>
        <v/>
      </c>
      <c r="CG76" s="44" t="e">
        <f>IF(AND(#REF!="",#REF!="",#REF!="",#REF!=""),"",SUM(#REF!,#REF!,#REF!,#REF!,#REF!))</f>
        <v>#REF!</v>
      </c>
      <c r="CH76" s="45" t="str">
        <f t="shared" si="16"/>
        <v/>
      </c>
      <c r="CI76" s="44" t="str">
        <f t="shared" si="17"/>
        <v/>
      </c>
      <c r="CJ76" s="45" t="str">
        <f t="shared" si="18"/>
        <v/>
      </c>
      <c r="CK76" s="44" t="str">
        <f t="shared" si="19"/>
        <v/>
      </c>
      <c r="CL76" s="45" t="str">
        <f t="shared" si="20"/>
        <v/>
      </c>
      <c r="CM76" s="44" t="e">
        <f>IF(AND(#REF!="",#REF!="",#REF!="",#REF!=""),"",SUM(#REF!,#REF!,#REF!,#REF!,#REF!))</f>
        <v>#REF!</v>
      </c>
      <c r="CN76" s="45" t="str">
        <f t="shared" si="21"/>
        <v/>
      </c>
      <c r="CO76" s="38"/>
      <c r="CP76" s="38"/>
    </row>
    <row r="77" spans="1:94" ht="24.9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9"/>
      <c r="AC77" s="20"/>
      <c r="AD77" s="20"/>
      <c r="AE77" s="8"/>
      <c r="AF77" s="62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8"/>
      <c r="AU77" s="8"/>
      <c r="AV77" s="56"/>
      <c r="AW77" s="60"/>
      <c r="AX77" s="8"/>
      <c r="AY77" s="14"/>
      <c r="AZ77" s="13"/>
      <c r="BA77" s="8"/>
      <c r="BB77" s="56"/>
      <c r="BC77" s="13"/>
      <c r="BD77" s="8"/>
      <c r="BE77" s="14"/>
      <c r="BF77" s="13"/>
      <c r="BG77" s="8"/>
      <c r="BH77" s="56"/>
      <c r="BI77" s="13" t="s">
        <v>447</v>
      </c>
      <c r="BJ77" s="109" t="s">
        <v>447</v>
      </c>
      <c r="BK77" s="1"/>
      <c r="BL77" s="1"/>
      <c r="BM77" s="1"/>
      <c r="BN77" s="1"/>
      <c r="BO77" s="1"/>
      <c r="CA77" s="29"/>
      <c r="CB77" s="44" t="str">
        <f t="shared" si="11"/>
        <v/>
      </c>
      <c r="CC77" s="45" t="str">
        <f t="shared" si="12"/>
        <v/>
      </c>
      <c r="CD77" s="45" t="str">
        <f t="shared" si="13"/>
        <v/>
      </c>
      <c r="CE77" s="44" t="str">
        <f t="shared" si="14"/>
        <v/>
      </c>
      <c r="CF77" s="45" t="str">
        <f t="shared" si="15"/>
        <v/>
      </c>
      <c r="CG77" s="44" t="e">
        <f>IF(AND(#REF!="",#REF!="",#REF!="",#REF!=""),"",SUM(#REF!,#REF!,#REF!,#REF!,#REF!))</f>
        <v>#REF!</v>
      </c>
      <c r="CH77" s="45" t="str">
        <f t="shared" si="16"/>
        <v/>
      </c>
      <c r="CI77" s="44" t="str">
        <f t="shared" si="17"/>
        <v/>
      </c>
      <c r="CJ77" s="45" t="str">
        <f t="shared" si="18"/>
        <v/>
      </c>
      <c r="CK77" s="44" t="str">
        <f t="shared" si="19"/>
        <v/>
      </c>
      <c r="CL77" s="45" t="str">
        <f t="shared" si="20"/>
        <v/>
      </c>
      <c r="CM77" s="44" t="e">
        <f>IF(AND(#REF!="",#REF!="",#REF!="",#REF!=""),"",SUM(#REF!,#REF!,#REF!,#REF!,#REF!))</f>
        <v>#REF!</v>
      </c>
      <c r="CN77" s="45" t="str">
        <f t="shared" si="21"/>
        <v/>
      </c>
      <c r="CO77" s="38"/>
      <c r="CP77" s="38"/>
    </row>
    <row r="78" spans="1:94" ht="24.9" customHeight="1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9"/>
      <c r="AC78" s="20"/>
      <c r="AD78" s="20"/>
      <c r="AE78" s="8"/>
      <c r="AF78" s="62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8"/>
      <c r="AU78" s="8"/>
      <c r="AV78" s="56"/>
      <c r="AW78" s="60"/>
      <c r="AX78" s="8"/>
      <c r="AY78" s="14"/>
      <c r="AZ78" s="13"/>
      <c r="BA78" s="8"/>
      <c r="BB78" s="56"/>
      <c r="BC78" s="13"/>
      <c r="BD78" s="8"/>
      <c r="BE78" s="14"/>
      <c r="BF78" s="13"/>
      <c r="BG78" s="8"/>
      <c r="BH78" s="56"/>
      <c r="BI78" s="13" t="s">
        <v>447</v>
      </c>
      <c r="BJ78" s="109" t="s">
        <v>447</v>
      </c>
      <c r="BK78" s="1"/>
      <c r="BL78" s="1"/>
      <c r="BM78" s="1"/>
      <c r="BN78" s="1"/>
      <c r="BO78" s="1"/>
      <c r="CA78" s="29"/>
      <c r="CB78" s="44" t="str">
        <f t="shared" si="11"/>
        <v/>
      </c>
      <c r="CC78" s="45" t="str">
        <f t="shared" si="12"/>
        <v/>
      </c>
      <c r="CD78" s="45" t="str">
        <f t="shared" si="13"/>
        <v/>
      </c>
      <c r="CE78" s="44" t="str">
        <f t="shared" si="14"/>
        <v/>
      </c>
      <c r="CF78" s="45" t="str">
        <f t="shared" si="15"/>
        <v/>
      </c>
      <c r="CG78" s="44" t="e">
        <f>IF(AND(#REF!="",#REF!="",#REF!="",#REF!=""),"",SUM(#REF!,#REF!,#REF!,#REF!,#REF!))</f>
        <v>#REF!</v>
      </c>
      <c r="CH78" s="45" t="str">
        <f t="shared" si="16"/>
        <v/>
      </c>
      <c r="CI78" s="44" t="str">
        <f t="shared" si="17"/>
        <v/>
      </c>
      <c r="CJ78" s="45" t="str">
        <f t="shared" si="18"/>
        <v/>
      </c>
      <c r="CK78" s="44" t="str">
        <f t="shared" si="19"/>
        <v/>
      </c>
      <c r="CL78" s="45" t="str">
        <f t="shared" si="20"/>
        <v/>
      </c>
      <c r="CM78" s="44" t="e">
        <f>IF(AND(#REF!="",#REF!="",#REF!="",#REF!=""),"",SUM(#REF!,#REF!,#REF!,#REF!,#REF!))</f>
        <v>#REF!</v>
      </c>
      <c r="CN78" s="45" t="str">
        <f t="shared" si="21"/>
        <v/>
      </c>
      <c r="CO78" s="38"/>
      <c r="CP78" s="38"/>
    </row>
    <row r="79" spans="1:94" ht="24.9" customHeight="1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9"/>
      <c r="AC79" s="20"/>
      <c r="AD79" s="20"/>
      <c r="AE79" s="8"/>
      <c r="AF79" s="62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8"/>
      <c r="AU79" s="8"/>
      <c r="AV79" s="56"/>
      <c r="AW79" s="60"/>
      <c r="AX79" s="8"/>
      <c r="AY79" s="14"/>
      <c r="AZ79" s="13"/>
      <c r="BA79" s="8"/>
      <c r="BB79" s="56"/>
      <c r="BC79" s="13"/>
      <c r="BD79" s="8"/>
      <c r="BE79" s="14"/>
      <c r="BF79" s="13"/>
      <c r="BG79" s="8"/>
      <c r="BH79" s="56"/>
      <c r="BI79" s="13" t="s">
        <v>447</v>
      </c>
      <c r="BJ79" s="109" t="s">
        <v>447</v>
      </c>
      <c r="BK79" s="1"/>
      <c r="BL79" s="1"/>
      <c r="BM79" s="1"/>
      <c r="BN79" s="1"/>
      <c r="BO79" s="1"/>
      <c r="CA79" s="29"/>
      <c r="CB79" s="44" t="str">
        <f t="shared" si="11"/>
        <v/>
      </c>
      <c r="CC79" s="45" t="str">
        <f t="shared" si="12"/>
        <v/>
      </c>
      <c r="CD79" s="45" t="str">
        <f t="shared" si="13"/>
        <v/>
      </c>
      <c r="CE79" s="44" t="str">
        <f t="shared" si="14"/>
        <v/>
      </c>
      <c r="CF79" s="45" t="str">
        <f t="shared" si="15"/>
        <v/>
      </c>
      <c r="CG79" s="44" t="e">
        <f>IF(AND(#REF!="",#REF!="",#REF!="",#REF!=""),"",SUM(#REF!,#REF!,#REF!,#REF!,#REF!))</f>
        <v>#REF!</v>
      </c>
      <c r="CH79" s="45" t="str">
        <f t="shared" si="16"/>
        <v/>
      </c>
      <c r="CI79" s="44" t="str">
        <f t="shared" si="17"/>
        <v/>
      </c>
      <c r="CJ79" s="45" t="str">
        <f t="shared" si="18"/>
        <v/>
      </c>
      <c r="CK79" s="44" t="str">
        <f t="shared" si="19"/>
        <v/>
      </c>
      <c r="CL79" s="45" t="str">
        <f t="shared" si="20"/>
        <v/>
      </c>
      <c r="CM79" s="44" t="e">
        <f>IF(AND(#REF!="",#REF!="",#REF!="",#REF!=""),"",SUM(#REF!,#REF!,#REF!,#REF!,#REF!))</f>
        <v>#REF!</v>
      </c>
      <c r="CN79" s="45" t="str">
        <f t="shared" si="21"/>
        <v/>
      </c>
      <c r="CO79" s="38"/>
      <c r="CP79" s="38"/>
    </row>
    <row r="80" spans="1:94" ht="24.9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9"/>
      <c r="AC80" s="20"/>
      <c r="AD80" s="20"/>
      <c r="AE80" s="8"/>
      <c r="AF80" s="62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8"/>
      <c r="AU80" s="8"/>
      <c r="AV80" s="56"/>
      <c r="AW80" s="60"/>
      <c r="AX80" s="8"/>
      <c r="AY80" s="14"/>
      <c r="AZ80" s="13"/>
      <c r="BA80" s="8"/>
      <c r="BB80" s="56"/>
      <c r="BC80" s="13"/>
      <c r="BD80" s="8"/>
      <c r="BE80" s="14"/>
      <c r="BF80" s="13"/>
      <c r="BG80" s="8"/>
      <c r="BH80" s="56"/>
      <c r="BI80" s="13" t="s">
        <v>447</v>
      </c>
      <c r="BJ80" s="109" t="s">
        <v>447</v>
      </c>
      <c r="BK80" s="1"/>
      <c r="BL80" s="1"/>
      <c r="BM80" s="1"/>
      <c r="BN80" s="1"/>
      <c r="BO80" s="1"/>
      <c r="CA80" s="29"/>
      <c r="CB80" s="44" t="str">
        <f t="shared" si="11"/>
        <v/>
      </c>
      <c r="CC80" s="45" t="str">
        <f t="shared" si="12"/>
        <v/>
      </c>
      <c r="CD80" s="45" t="str">
        <f t="shared" si="13"/>
        <v/>
      </c>
      <c r="CE80" s="44" t="str">
        <f t="shared" si="14"/>
        <v/>
      </c>
      <c r="CF80" s="45" t="str">
        <f t="shared" si="15"/>
        <v/>
      </c>
      <c r="CG80" s="44" t="e">
        <f>IF(AND(#REF!="",#REF!="",#REF!="",#REF!=""),"",SUM(#REF!,#REF!,#REF!,#REF!,#REF!))</f>
        <v>#REF!</v>
      </c>
      <c r="CH80" s="45" t="str">
        <f t="shared" si="16"/>
        <v/>
      </c>
      <c r="CI80" s="44" t="str">
        <f t="shared" si="17"/>
        <v/>
      </c>
      <c r="CJ80" s="45" t="str">
        <f t="shared" si="18"/>
        <v/>
      </c>
      <c r="CK80" s="44" t="str">
        <f t="shared" si="19"/>
        <v/>
      </c>
      <c r="CL80" s="45" t="str">
        <f t="shared" si="20"/>
        <v/>
      </c>
      <c r="CM80" s="44" t="e">
        <f>IF(AND(#REF!="",#REF!="",#REF!="",#REF!=""),"",SUM(#REF!,#REF!,#REF!,#REF!,#REF!))</f>
        <v>#REF!</v>
      </c>
      <c r="CN80" s="45" t="str">
        <f t="shared" si="21"/>
        <v/>
      </c>
      <c r="CO80" s="38"/>
      <c r="CP80" s="38"/>
    </row>
    <row r="81" spans="1:94" ht="24.9" customHeight="1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9"/>
      <c r="AC81" s="20"/>
      <c r="AD81" s="20"/>
      <c r="AE81" s="8"/>
      <c r="AF81" s="62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8"/>
      <c r="AU81" s="8"/>
      <c r="AV81" s="56"/>
      <c r="AW81" s="60"/>
      <c r="AX81" s="8"/>
      <c r="AY81" s="14"/>
      <c r="AZ81" s="13"/>
      <c r="BA81" s="8"/>
      <c r="BB81" s="56"/>
      <c r="BC81" s="13"/>
      <c r="BD81" s="8"/>
      <c r="BE81" s="14"/>
      <c r="BF81" s="13"/>
      <c r="BG81" s="8"/>
      <c r="BH81" s="56"/>
      <c r="BI81" s="13" t="s">
        <v>447</v>
      </c>
      <c r="BJ81" s="109" t="s">
        <v>447</v>
      </c>
      <c r="BK81" s="1"/>
      <c r="BL81" s="1"/>
      <c r="BM81" s="1"/>
      <c r="BN81" s="1"/>
      <c r="BO81" s="1"/>
      <c r="CA81" s="29"/>
      <c r="CB81" s="44" t="str">
        <f t="shared" si="11"/>
        <v/>
      </c>
      <c r="CC81" s="45" t="str">
        <f t="shared" si="12"/>
        <v/>
      </c>
      <c r="CD81" s="45" t="str">
        <f t="shared" si="13"/>
        <v/>
      </c>
      <c r="CE81" s="44" t="str">
        <f t="shared" si="14"/>
        <v/>
      </c>
      <c r="CF81" s="45" t="str">
        <f t="shared" si="15"/>
        <v/>
      </c>
      <c r="CG81" s="44" t="e">
        <f>IF(AND(#REF!="",#REF!="",#REF!="",#REF!=""),"",SUM(#REF!,#REF!,#REF!,#REF!,#REF!))</f>
        <v>#REF!</v>
      </c>
      <c r="CH81" s="45" t="str">
        <f t="shared" si="16"/>
        <v/>
      </c>
      <c r="CI81" s="44" t="str">
        <f t="shared" si="17"/>
        <v/>
      </c>
      <c r="CJ81" s="45" t="str">
        <f t="shared" si="18"/>
        <v/>
      </c>
      <c r="CK81" s="44" t="str">
        <f t="shared" si="19"/>
        <v/>
      </c>
      <c r="CL81" s="45" t="str">
        <f t="shared" si="20"/>
        <v/>
      </c>
      <c r="CM81" s="44" t="e">
        <f>IF(AND(#REF!="",#REF!="",#REF!="",#REF!=""),"",SUM(#REF!,#REF!,#REF!,#REF!,#REF!))</f>
        <v>#REF!</v>
      </c>
      <c r="CN81" s="45" t="str">
        <f t="shared" si="21"/>
        <v/>
      </c>
      <c r="CO81" s="38"/>
      <c r="CP81" s="38"/>
    </row>
    <row r="82" spans="1:94" ht="24.9" customHeight="1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9"/>
      <c r="AC82" s="20"/>
      <c r="AD82" s="20"/>
      <c r="AE82" s="8"/>
      <c r="AF82" s="62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8"/>
      <c r="AU82" s="8"/>
      <c r="AV82" s="56"/>
      <c r="AW82" s="60"/>
      <c r="AX82" s="8"/>
      <c r="AY82" s="14"/>
      <c r="AZ82" s="13"/>
      <c r="BA82" s="8"/>
      <c r="BB82" s="56"/>
      <c r="BC82" s="13"/>
      <c r="BD82" s="8"/>
      <c r="BE82" s="14"/>
      <c r="BF82" s="13"/>
      <c r="BG82" s="8"/>
      <c r="BH82" s="56"/>
      <c r="BI82" s="13" t="s">
        <v>447</v>
      </c>
      <c r="BJ82" s="109" t="s">
        <v>447</v>
      </c>
      <c r="BK82" s="1"/>
      <c r="BL82" s="1"/>
      <c r="BM82" s="1"/>
      <c r="BN82" s="1"/>
      <c r="BO82" s="1"/>
      <c r="CA82" s="29"/>
      <c r="CB82" s="44" t="str">
        <f t="shared" si="11"/>
        <v/>
      </c>
      <c r="CC82" s="45" t="str">
        <f t="shared" si="12"/>
        <v/>
      </c>
      <c r="CD82" s="45" t="str">
        <f t="shared" si="13"/>
        <v/>
      </c>
      <c r="CE82" s="44" t="str">
        <f t="shared" si="14"/>
        <v/>
      </c>
      <c r="CF82" s="45" t="str">
        <f t="shared" si="15"/>
        <v/>
      </c>
      <c r="CG82" s="44" t="e">
        <f>IF(AND(#REF!="",#REF!="",#REF!="",#REF!=""),"",SUM(#REF!,#REF!,#REF!,#REF!,#REF!))</f>
        <v>#REF!</v>
      </c>
      <c r="CH82" s="45" t="str">
        <f t="shared" si="16"/>
        <v/>
      </c>
      <c r="CI82" s="44" t="str">
        <f t="shared" si="17"/>
        <v/>
      </c>
      <c r="CJ82" s="45" t="str">
        <f t="shared" si="18"/>
        <v/>
      </c>
      <c r="CK82" s="44" t="str">
        <f t="shared" si="19"/>
        <v/>
      </c>
      <c r="CL82" s="45" t="str">
        <f t="shared" si="20"/>
        <v/>
      </c>
      <c r="CM82" s="44" t="e">
        <f>IF(AND(#REF!="",#REF!="",#REF!="",#REF!=""),"",SUM(#REF!,#REF!,#REF!,#REF!,#REF!))</f>
        <v>#REF!</v>
      </c>
      <c r="CN82" s="45" t="str">
        <f t="shared" si="21"/>
        <v/>
      </c>
      <c r="CO82" s="38"/>
      <c r="CP82" s="38"/>
    </row>
    <row r="83" spans="1:94" ht="24.9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9"/>
      <c r="AC83" s="20"/>
      <c r="AD83" s="20"/>
      <c r="AE83" s="8"/>
      <c r="AF83" s="62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8"/>
      <c r="AU83" s="8"/>
      <c r="AV83" s="56"/>
      <c r="AW83" s="60"/>
      <c r="AX83" s="8"/>
      <c r="AY83" s="14"/>
      <c r="AZ83" s="13"/>
      <c r="BA83" s="8"/>
      <c r="BB83" s="56"/>
      <c r="BC83" s="13"/>
      <c r="BD83" s="8"/>
      <c r="BE83" s="14"/>
      <c r="BF83" s="13"/>
      <c r="BG83" s="8"/>
      <c r="BH83" s="56"/>
      <c r="BI83" s="13" t="s">
        <v>447</v>
      </c>
      <c r="BJ83" s="109" t="s">
        <v>447</v>
      </c>
      <c r="BK83" s="1"/>
      <c r="BL83" s="1"/>
      <c r="BM83" s="1"/>
      <c r="BN83" s="1"/>
      <c r="BO83" s="1"/>
      <c r="CA83" s="29"/>
      <c r="CB83" s="44" t="str">
        <f t="shared" si="11"/>
        <v/>
      </c>
      <c r="CC83" s="45" t="str">
        <f t="shared" si="12"/>
        <v/>
      </c>
      <c r="CD83" s="45" t="str">
        <f t="shared" si="13"/>
        <v/>
      </c>
      <c r="CE83" s="44" t="str">
        <f t="shared" si="14"/>
        <v/>
      </c>
      <c r="CF83" s="45" t="str">
        <f t="shared" si="15"/>
        <v/>
      </c>
      <c r="CG83" s="44" t="e">
        <f>IF(AND(#REF!="",#REF!="",#REF!="",#REF!=""),"",SUM(#REF!,#REF!,#REF!,#REF!,#REF!))</f>
        <v>#REF!</v>
      </c>
      <c r="CH83" s="45" t="str">
        <f t="shared" si="16"/>
        <v/>
      </c>
      <c r="CI83" s="44" t="str">
        <f t="shared" si="17"/>
        <v/>
      </c>
      <c r="CJ83" s="45" t="str">
        <f t="shared" si="18"/>
        <v/>
      </c>
      <c r="CK83" s="44" t="str">
        <f t="shared" si="19"/>
        <v/>
      </c>
      <c r="CL83" s="45" t="str">
        <f t="shared" si="20"/>
        <v/>
      </c>
      <c r="CM83" s="44" t="e">
        <f>IF(AND(#REF!="",#REF!="",#REF!="",#REF!=""),"",SUM(#REF!,#REF!,#REF!,#REF!,#REF!))</f>
        <v>#REF!</v>
      </c>
      <c r="CN83" s="45" t="str">
        <f t="shared" si="21"/>
        <v/>
      </c>
      <c r="CO83" s="38"/>
      <c r="CP83" s="38"/>
    </row>
    <row r="84" spans="1:94" ht="24.9" customHeight="1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9"/>
      <c r="AC84" s="20"/>
      <c r="AD84" s="20"/>
      <c r="AE84" s="8"/>
      <c r="AF84" s="62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8"/>
      <c r="AU84" s="8"/>
      <c r="AV84" s="56"/>
      <c r="AW84" s="60"/>
      <c r="AX84" s="8"/>
      <c r="AY84" s="14"/>
      <c r="AZ84" s="13"/>
      <c r="BA84" s="8"/>
      <c r="BB84" s="56"/>
      <c r="BC84" s="13"/>
      <c r="BD84" s="8"/>
      <c r="BE84" s="14"/>
      <c r="BF84" s="13"/>
      <c r="BG84" s="8"/>
      <c r="BH84" s="56"/>
      <c r="BI84" s="13" t="s">
        <v>447</v>
      </c>
      <c r="BJ84" s="109" t="s">
        <v>447</v>
      </c>
      <c r="BK84" s="1"/>
      <c r="BL84" s="1"/>
      <c r="BM84" s="1"/>
      <c r="BN84" s="1"/>
      <c r="BO84" s="1"/>
      <c r="CA84" s="29"/>
      <c r="CB84" s="44" t="str">
        <f t="shared" si="11"/>
        <v/>
      </c>
      <c r="CC84" s="45" t="str">
        <f t="shared" si="12"/>
        <v/>
      </c>
      <c r="CD84" s="45" t="str">
        <f t="shared" si="13"/>
        <v/>
      </c>
      <c r="CE84" s="44" t="str">
        <f t="shared" si="14"/>
        <v/>
      </c>
      <c r="CF84" s="45" t="str">
        <f t="shared" si="15"/>
        <v/>
      </c>
      <c r="CG84" s="44" t="e">
        <f>IF(AND(#REF!="",#REF!="",#REF!="",#REF!=""),"",SUM(#REF!,#REF!,#REF!,#REF!,#REF!))</f>
        <v>#REF!</v>
      </c>
      <c r="CH84" s="45" t="str">
        <f t="shared" si="16"/>
        <v/>
      </c>
      <c r="CI84" s="44" t="str">
        <f t="shared" si="17"/>
        <v/>
      </c>
      <c r="CJ84" s="45" t="str">
        <f t="shared" si="18"/>
        <v/>
      </c>
      <c r="CK84" s="44" t="str">
        <f t="shared" si="19"/>
        <v/>
      </c>
      <c r="CL84" s="45" t="str">
        <f t="shared" si="20"/>
        <v/>
      </c>
      <c r="CM84" s="44" t="e">
        <f>IF(AND(#REF!="",#REF!="",#REF!="",#REF!=""),"",SUM(#REF!,#REF!,#REF!,#REF!,#REF!))</f>
        <v>#REF!</v>
      </c>
      <c r="CN84" s="45" t="str">
        <f t="shared" si="21"/>
        <v/>
      </c>
      <c r="CO84" s="38"/>
      <c r="CP84" s="38"/>
    </row>
    <row r="85" spans="1:94" ht="24.9" customHeight="1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9"/>
      <c r="AC85" s="20"/>
      <c r="AD85" s="20"/>
      <c r="AE85" s="8"/>
      <c r="AF85" s="62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8"/>
      <c r="AU85" s="8"/>
      <c r="AV85" s="56"/>
      <c r="AW85" s="60"/>
      <c r="AX85" s="8"/>
      <c r="AY85" s="14"/>
      <c r="AZ85" s="13"/>
      <c r="BA85" s="8"/>
      <c r="BB85" s="56"/>
      <c r="BC85" s="13"/>
      <c r="BD85" s="8"/>
      <c r="BE85" s="14"/>
      <c r="BF85" s="13"/>
      <c r="BG85" s="8"/>
      <c r="BH85" s="56"/>
      <c r="BI85" s="13" t="s">
        <v>447</v>
      </c>
      <c r="BJ85" s="109" t="s">
        <v>447</v>
      </c>
      <c r="BK85" s="1"/>
      <c r="BL85" s="1"/>
      <c r="BM85" s="1"/>
      <c r="BN85" s="1"/>
      <c r="BO85" s="1"/>
      <c r="CA85" s="29"/>
      <c r="CB85" s="44" t="str">
        <f t="shared" si="11"/>
        <v/>
      </c>
      <c r="CC85" s="45" t="str">
        <f t="shared" si="12"/>
        <v/>
      </c>
      <c r="CD85" s="45" t="str">
        <f t="shared" si="13"/>
        <v/>
      </c>
      <c r="CE85" s="44" t="str">
        <f t="shared" si="14"/>
        <v/>
      </c>
      <c r="CF85" s="45" t="str">
        <f t="shared" si="15"/>
        <v/>
      </c>
      <c r="CG85" s="44" t="e">
        <f>IF(AND(#REF!="",#REF!="",#REF!="",#REF!=""),"",SUM(#REF!,#REF!,#REF!,#REF!,#REF!))</f>
        <v>#REF!</v>
      </c>
      <c r="CH85" s="45" t="str">
        <f t="shared" si="16"/>
        <v/>
      </c>
      <c r="CI85" s="44" t="str">
        <f t="shared" si="17"/>
        <v/>
      </c>
      <c r="CJ85" s="45" t="str">
        <f t="shared" si="18"/>
        <v/>
      </c>
      <c r="CK85" s="44" t="str">
        <f t="shared" si="19"/>
        <v/>
      </c>
      <c r="CL85" s="45" t="str">
        <f t="shared" si="20"/>
        <v/>
      </c>
      <c r="CM85" s="44" t="e">
        <f>IF(AND(#REF!="",#REF!="",#REF!="",#REF!=""),"",SUM(#REF!,#REF!,#REF!,#REF!,#REF!))</f>
        <v>#REF!</v>
      </c>
      <c r="CN85" s="45" t="str">
        <f t="shared" si="21"/>
        <v/>
      </c>
      <c r="CO85" s="38"/>
      <c r="CP85" s="38"/>
    </row>
    <row r="86" spans="1:94" ht="24.9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9"/>
      <c r="AC86" s="20"/>
      <c r="AD86" s="20"/>
      <c r="AE86" s="8"/>
      <c r="AF86" s="62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8"/>
      <c r="AU86" s="8"/>
      <c r="AV86" s="56"/>
      <c r="AW86" s="60"/>
      <c r="AX86" s="8"/>
      <c r="AY86" s="14"/>
      <c r="AZ86" s="13"/>
      <c r="BA86" s="8"/>
      <c r="BB86" s="56"/>
      <c r="BC86" s="13"/>
      <c r="BD86" s="8"/>
      <c r="BE86" s="14"/>
      <c r="BF86" s="13"/>
      <c r="BG86" s="8"/>
      <c r="BH86" s="56"/>
      <c r="BI86" s="13" t="s">
        <v>447</v>
      </c>
      <c r="BJ86" s="109" t="s">
        <v>447</v>
      </c>
      <c r="BK86" s="1"/>
      <c r="BL86" s="1"/>
      <c r="BM86" s="1"/>
      <c r="BN86" s="1"/>
      <c r="BO86" s="1"/>
      <c r="CA86" s="29"/>
      <c r="CB86" s="44" t="str">
        <f t="shared" si="11"/>
        <v/>
      </c>
      <c r="CC86" s="45" t="str">
        <f t="shared" si="12"/>
        <v/>
      </c>
      <c r="CD86" s="45" t="str">
        <f t="shared" si="13"/>
        <v/>
      </c>
      <c r="CE86" s="44" t="str">
        <f t="shared" si="14"/>
        <v/>
      </c>
      <c r="CF86" s="45" t="str">
        <f t="shared" si="15"/>
        <v/>
      </c>
      <c r="CG86" s="44" t="e">
        <f>IF(AND(#REF!="",#REF!="",#REF!="",#REF!=""),"",SUM(#REF!,#REF!,#REF!,#REF!,#REF!))</f>
        <v>#REF!</v>
      </c>
      <c r="CH86" s="45" t="str">
        <f t="shared" si="16"/>
        <v/>
      </c>
      <c r="CI86" s="44" t="str">
        <f t="shared" si="17"/>
        <v/>
      </c>
      <c r="CJ86" s="45" t="str">
        <f t="shared" si="18"/>
        <v/>
      </c>
      <c r="CK86" s="44" t="str">
        <f t="shared" si="19"/>
        <v/>
      </c>
      <c r="CL86" s="45" t="str">
        <f t="shared" si="20"/>
        <v/>
      </c>
      <c r="CM86" s="44" t="e">
        <f>IF(AND(#REF!="",#REF!="",#REF!="",#REF!=""),"",SUM(#REF!,#REF!,#REF!,#REF!,#REF!))</f>
        <v>#REF!</v>
      </c>
      <c r="CN86" s="45" t="str">
        <f t="shared" si="21"/>
        <v/>
      </c>
      <c r="CO86" s="38"/>
      <c r="CP86" s="38"/>
    </row>
    <row r="87" spans="1:94" ht="24.9" customHeight="1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9"/>
      <c r="AC87" s="20"/>
      <c r="AD87" s="20"/>
      <c r="AE87" s="8"/>
      <c r="AF87" s="62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8"/>
      <c r="AU87" s="8"/>
      <c r="AV87" s="56"/>
      <c r="AW87" s="60"/>
      <c r="AX87" s="8"/>
      <c r="AY87" s="14"/>
      <c r="AZ87" s="13"/>
      <c r="BA87" s="8"/>
      <c r="BB87" s="56"/>
      <c r="BC87" s="13"/>
      <c r="BD87" s="8"/>
      <c r="BE87" s="14"/>
      <c r="BF87" s="13"/>
      <c r="BG87" s="8"/>
      <c r="BH87" s="56"/>
      <c r="BI87" s="13" t="s">
        <v>447</v>
      </c>
      <c r="BJ87" s="109" t="s">
        <v>447</v>
      </c>
      <c r="BK87" s="1"/>
      <c r="BL87" s="1"/>
      <c r="BM87" s="1"/>
      <c r="BN87" s="1"/>
      <c r="BO87" s="1"/>
      <c r="CA87" s="29"/>
      <c r="CB87" s="44" t="str">
        <f t="shared" si="11"/>
        <v/>
      </c>
      <c r="CC87" s="45" t="str">
        <f t="shared" si="12"/>
        <v/>
      </c>
      <c r="CD87" s="45" t="str">
        <f t="shared" si="13"/>
        <v/>
      </c>
      <c r="CE87" s="44" t="str">
        <f t="shared" si="14"/>
        <v/>
      </c>
      <c r="CF87" s="45" t="str">
        <f t="shared" si="15"/>
        <v/>
      </c>
      <c r="CG87" s="44" t="e">
        <f>IF(AND(#REF!="",#REF!="",#REF!="",#REF!=""),"",SUM(#REF!,#REF!,#REF!,#REF!,#REF!))</f>
        <v>#REF!</v>
      </c>
      <c r="CH87" s="45" t="str">
        <f t="shared" si="16"/>
        <v/>
      </c>
      <c r="CI87" s="44" t="str">
        <f t="shared" si="17"/>
        <v/>
      </c>
      <c r="CJ87" s="45" t="str">
        <f t="shared" si="18"/>
        <v/>
      </c>
      <c r="CK87" s="44" t="str">
        <f t="shared" si="19"/>
        <v/>
      </c>
      <c r="CL87" s="45" t="str">
        <f t="shared" si="20"/>
        <v/>
      </c>
      <c r="CM87" s="44" t="e">
        <f>IF(AND(#REF!="",#REF!="",#REF!="",#REF!=""),"",SUM(#REF!,#REF!,#REF!,#REF!,#REF!))</f>
        <v>#REF!</v>
      </c>
      <c r="CN87" s="45" t="str">
        <f t="shared" si="21"/>
        <v/>
      </c>
      <c r="CO87" s="38"/>
      <c r="CP87" s="38"/>
    </row>
    <row r="88" spans="1:94" ht="24.9" customHeight="1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9"/>
      <c r="AC88" s="20"/>
      <c r="AD88" s="20"/>
      <c r="AE88" s="8"/>
      <c r="AF88" s="62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8"/>
      <c r="AU88" s="8"/>
      <c r="AV88" s="56"/>
      <c r="AW88" s="60"/>
      <c r="AX88" s="8"/>
      <c r="AY88" s="14"/>
      <c r="AZ88" s="13"/>
      <c r="BA88" s="8"/>
      <c r="BB88" s="56"/>
      <c r="BC88" s="13"/>
      <c r="BD88" s="8"/>
      <c r="BE88" s="14"/>
      <c r="BF88" s="13"/>
      <c r="BG88" s="8"/>
      <c r="BH88" s="56"/>
      <c r="BI88" s="13" t="s">
        <v>447</v>
      </c>
      <c r="BJ88" s="109" t="s">
        <v>447</v>
      </c>
      <c r="BK88" s="1"/>
      <c r="BL88" s="1"/>
      <c r="BM88" s="1"/>
      <c r="BN88" s="1"/>
      <c r="BO88" s="1"/>
      <c r="CA88" s="29"/>
      <c r="CB88" s="44" t="str">
        <f t="shared" si="11"/>
        <v/>
      </c>
      <c r="CC88" s="45" t="str">
        <f t="shared" si="12"/>
        <v/>
      </c>
      <c r="CD88" s="45" t="str">
        <f t="shared" si="13"/>
        <v/>
      </c>
      <c r="CE88" s="44" t="str">
        <f t="shared" si="14"/>
        <v/>
      </c>
      <c r="CF88" s="45" t="str">
        <f t="shared" si="15"/>
        <v/>
      </c>
      <c r="CG88" s="44" t="e">
        <f>IF(AND(#REF!="",#REF!="",#REF!="",#REF!=""),"",SUM(#REF!,#REF!,#REF!,#REF!,#REF!))</f>
        <v>#REF!</v>
      </c>
      <c r="CH88" s="45" t="str">
        <f t="shared" si="16"/>
        <v/>
      </c>
      <c r="CI88" s="44" t="str">
        <f t="shared" si="17"/>
        <v/>
      </c>
      <c r="CJ88" s="45" t="str">
        <f t="shared" si="18"/>
        <v/>
      </c>
      <c r="CK88" s="44" t="str">
        <f t="shared" si="19"/>
        <v/>
      </c>
      <c r="CL88" s="45" t="str">
        <f t="shared" si="20"/>
        <v/>
      </c>
      <c r="CM88" s="44" t="e">
        <f>IF(AND(#REF!="",#REF!="",#REF!="",#REF!=""),"",SUM(#REF!,#REF!,#REF!,#REF!,#REF!))</f>
        <v>#REF!</v>
      </c>
      <c r="CN88" s="45" t="str">
        <f t="shared" si="21"/>
        <v/>
      </c>
      <c r="CO88" s="38"/>
      <c r="CP88" s="38"/>
    </row>
    <row r="89" spans="1:94" ht="24.9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9"/>
      <c r="AC89" s="20"/>
      <c r="AD89" s="20"/>
      <c r="AE89" s="8"/>
      <c r="AF89" s="62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8"/>
      <c r="AU89" s="8"/>
      <c r="AV89" s="56"/>
      <c r="AW89" s="60"/>
      <c r="AX89" s="8"/>
      <c r="AY89" s="14"/>
      <c r="AZ89" s="13"/>
      <c r="BA89" s="8"/>
      <c r="BB89" s="56"/>
      <c r="BC89" s="13"/>
      <c r="BD89" s="8"/>
      <c r="BE89" s="14"/>
      <c r="BF89" s="13"/>
      <c r="BG89" s="8"/>
      <c r="BH89" s="56"/>
      <c r="BI89" s="13" t="s">
        <v>447</v>
      </c>
      <c r="BJ89" s="109" t="s">
        <v>447</v>
      </c>
      <c r="BK89" s="1"/>
      <c r="BL89" s="1"/>
      <c r="BM89" s="1"/>
      <c r="BN89" s="1"/>
      <c r="BO89" s="1"/>
      <c r="CA89" s="29"/>
      <c r="CB89" s="44" t="str">
        <f t="shared" si="11"/>
        <v/>
      </c>
      <c r="CC89" s="45" t="str">
        <f t="shared" si="12"/>
        <v/>
      </c>
      <c r="CD89" s="45" t="str">
        <f t="shared" si="13"/>
        <v/>
      </c>
      <c r="CE89" s="44" t="str">
        <f t="shared" si="14"/>
        <v/>
      </c>
      <c r="CF89" s="45" t="str">
        <f t="shared" si="15"/>
        <v/>
      </c>
      <c r="CG89" s="44" t="e">
        <f>IF(AND(#REF!="",#REF!="",#REF!="",#REF!=""),"",SUM(#REF!,#REF!,#REF!,#REF!,#REF!))</f>
        <v>#REF!</v>
      </c>
      <c r="CH89" s="45" t="str">
        <f t="shared" si="16"/>
        <v/>
      </c>
      <c r="CI89" s="44" t="str">
        <f t="shared" si="17"/>
        <v/>
      </c>
      <c r="CJ89" s="45" t="str">
        <f t="shared" si="18"/>
        <v/>
      </c>
      <c r="CK89" s="44" t="str">
        <f t="shared" si="19"/>
        <v/>
      </c>
      <c r="CL89" s="45" t="str">
        <f t="shared" si="20"/>
        <v/>
      </c>
      <c r="CM89" s="44" t="e">
        <f>IF(AND(#REF!="",#REF!="",#REF!="",#REF!=""),"",SUM(#REF!,#REF!,#REF!,#REF!,#REF!))</f>
        <v>#REF!</v>
      </c>
      <c r="CN89" s="45" t="str">
        <f t="shared" si="21"/>
        <v/>
      </c>
      <c r="CO89" s="38"/>
      <c r="CP89" s="38"/>
    </row>
    <row r="90" spans="1:94" ht="24.9" customHeight="1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9"/>
      <c r="AC90" s="20"/>
      <c r="AD90" s="20"/>
      <c r="AE90" s="8"/>
      <c r="AF90" s="62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8"/>
      <c r="AU90" s="8"/>
      <c r="AV90" s="56"/>
      <c r="AW90" s="60"/>
      <c r="AX90" s="8"/>
      <c r="AY90" s="14"/>
      <c r="AZ90" s="13"/>
      <c r="BA90" s="8"/>
      <c r="BB90" s="56"/>
      <c r="BC90" s="13"/>
      <c r="BD90" s="8"/>
      <c r="BE90" s="14"/>
      <c r="BF90" s="13"/>
      <c r="BG90" s="8"/>
      <c r="BH90" s="56"/>
      <c r="BI90" s="13" t="s">
        <v>447</v>
      </c>
      <c r="BJ90" s="109" t="s">
        <v>447</v>
      </c>
      <c r="BK90" s="1"/>
      <c r="BL90" s="1"/>
      <c r="BM90" s="1"/>
      <c r="BN90" s="1"/>
      <c r="BO90" s="1"/>
      <c r="CA90" s="29"/>
      <c r="CB90" s="44" t="str">
        <f t="shared" si="11"/>
        <v/>
      </c>
      <c r="CC90" s="45" t="str">
        <f t="shared" si="12"/>
        <v/>
      </c>
      <c r="CD90" s="45" t="str">
        <f t="shared" si="13"/>
        <v/>
      </c>
      <c r="CE90" s="44" t="str">
        <f t="shared" si="14"/>
        <v/>
      </c>
      <c r="CF90" s="45" t="str">
        <f t="shared" si="15"/>
        <v/>
      </c>
      <c r="CG90" s="44" t="e">
        <f>IF(AND(#REF!="",#REF!="",#REF!="",#REF!=""),"",SUM(#REF!,#REF!,#REF!,#REF!,#REF!))</f>
        <v>#REF!</v>
      </c>
      <c r="CH90" s="45" t="str">
        <f t="shared" si="16"/>
        <v/>
      </c>
      <c r="CI90" s="44" t="str">
        <f t="shared" si="17"/>
        <v/>
      </c>
      <c r="CJ90" s="45" t="str">
        <f t="shared" si="18"/>
        <v/>
      </c>
      <c r="CK90" s="44" t="str">
        <f t="shared" si="19"/>
        <v/>
      </c>
      <c r="CL90" s="45" t="str">
        <f t="shared" si="20"/>
        <v/>
      </c>
      <c r="CM90" s="44" t="e">
        <f>IF(AND(#REF!="",#REF!="",#REF!="",#REF!=""),"",SUM(#REF!,#REF!,#REF!,#REF!,#REF!))</f>
        <v>#REF!</v>
      </c>
      <c r="CN90" s="45" t="str">
        <f t="shared" si="21"/>
        <v/>
      </c>
      <c r="CO90" s="38"/>
      <c r="CP90" s="38"/>
    </row>
    <row r="91" spans="1:94" ht="24.9" customHeight="1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9"/>
      <c r="AC91" s="20"/>
      <c r="AD91" s="20"/>
      <c r="AE91" s="8"/>
      <c r="AF91" s="62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8"/>
      <c r="AU91" s="8"/>
      <c r="AV91" s="56"/>
      <c r="AW91" s="60"/>
      <c r="AX91" s="8"/>
      <c r="AY91" s="14"/>
      <c r="AZ91" s="13"/>
      <c r="BA91" s="8"/>
      <c r="BB91" s="56"/>
      <c r="BC91" s="13"/>
      <c r="BD91" s="8"/>
      <c r="BE91" s="14"/>
      <c r="BF91" s="13"/>
      <c r="BG91" s="8"/>
      <c r="BH91" s="56"/>
      <c r="BI91" s="13" t="s">
        <v>447</v>
      </c>
      <c r="BJ91" s="109" t="s">
        <v>447</v>
      </c>
      <c r="BK91" s="1"/>
      <c r="BL91" s="1"/>
      <c r="BM91" s="1"/>
      <c r="BN91" s="1"/>
      <c r="BO91" s="1"/>
      <c r="CA91" s="29"/>
      <c r="CB91" s="44" t="str">
        <f t="shared" si="11"/>
        <v/>
      </c>
      <c r="CC91" s="45" t="str">
        <f t="shared" si="12"/>
        <v/>
      </c>
      <c r="CD91" s="45" t="str">
        <f t="shared" si="13"/>
        <v/>
      </c>
      <c r="CE91" s="44" t="str">
        <f t="shared" si="14"/>
        <v/>
      </c>
      <c r="CF91" s="45" t="str">
        <f t="shared" si="15"/>
        <v/>
      </c>
      <c r="CG91" s="44" t="e">
        <f>IF(AND(#REF!="",#REF!="",#REF!="",#REF!=""),"",SUM(#REF!,#REF!,#REF!,#REF!,#REF!))</f>
        <v>#REF!</v>
      </c>
      <c r="CH91" s="45" t="str">
        <f t="shared" si="16"/>
        <v/>
      </c>
      <c r="CI91" s="44" t="str">
        <f t="shared" si="17"/>
        <v/>
      </c>
      <c r="CJ91" s="45" t="str">
        <f t="shared" si="18"/>
        <v/>
      </c>
      <c r="CK91" s="44" t="str">
        <f t="shared" si="19"/>
        <v/>
      </c>
      <c r="CL91" s="45" t="str">
        <f t="shared" si="20"/>
        <v/>
      </c>
      <c r="CM91" s="44" t="e">
        <f>IF(AND(#REF!="",#REF!="",#REF!="",#REF!=""),"",SUM(#REF!,#REF!,#REF!,#REF!,#REF!))</f>
        <v>#REF!</v>
      </c>
      <c r="CN91" s="45" t="str">
        <f t="shared" si="21"/>
        <v/>
      </c>
      <c r="CO91" s="38"/>
      <c r="CP91" s="38"/>
    </row>
    <row r="92" spans="1:94" ht="24.9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9"/>
      <c r="AC92" s="20"/>
      <c r="AD92" s="20"/>
      <c r="AE92" s="8"/>
      <c r="AF92" s="62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8"/>
      <c r="AU92" s="8"/>
      <c r="AV92" s="56"/>
      <c r="AW92" s="60"/>
      <c r="AX92" s="8"/>
      <c r="AY92" s="14"/>
      <c r="AZ92" s="13"/>
      <c r="BA92" s="8"/>
      <c r="BB92" s="56"/>
      <c r="BC92" s="13"/>
      <c r="BD92" s="8"/>
      <c r="BE92" s="14"/>
      <c r="BF92" s="13"/>
      <c r="BG92" s="8"/>
      <c r="BH92" s="56"/>
      <c r="BI92" s="13" t="s">
        <v>447</v>
      </c>
      <c r="BJ92" s="109" t="s">
        <v>447</v>
      </c>
      <c r="BK92" s="1"/>
      <c r="BL92" s="1"/>
      <c r="BM92" s="1"/>
      <c r="BN92" s="1"/>
      <c r="BO92" s="1"/>
      <c r="CA92" s="29"/>
      <c r="CB92" s="44" t="str">
        <f t="shared" si="11"/>
        <v/>
      </c>
      <c r="CC92" s="45" t="str">
        <f t="shared" si="12"/>
        <v/>
      </c>
      <c r="CD92" s="45" t="str">
        <f t="shared" si="13"/>
        <v/>
      </c>
      <c r="CE92" s="44" t="str">
        <f t="shared" si="14"/>
        <v/>
      </c>
      <c r="CF92" s="45" t="str">
        <f t="shared" si="15"/>
        <v/>
      </c>
      <c r="CG92" s="44" t="e">
        <f>IF(AND(#REF!="",#REF!="",#REF!="",#REF!=""),"",SUM(#REF!,#REF!,#REF!,#REF!,#REF!))</f>
        <v>#REF!</v>
      </c>
      <c r="CH92" s="45" t="str">
        <f t="shared" si="16"/>
        <v/>
      </c>
      <c r="CI92" s="44" t="str">
        <f t="shared" si="17"/>
        <v/>
      </c>
      <c r="CJ92" s="45" t="str">
        <f t="shared" si="18"/>
        <v/>
      </c>
      <c r="CK92" s="44" t="str">
        <f t="shared" si="19"/>
        <v/>
      </c>
      <c r="CL92" s="45" t="str">
        <f t="shared" si="20"/>
        <v/>
      </c>
      <c r="CM92" s="44" t="e">
        <f>IF(AND(#REF!="",#REF!="",#REF!="",#REF!=""),"",SUM(#REF!,#REF!,#REF!,#REF!,#REF!))</f>
        <v>#REF!</v>
      </c>
      <c r="CN92" s="45" t="str">
        <f t="shared" si="21"/>
        <v/>
      </c>
      <c r="CO92" s="38"/>
      <c r="CP92" s="38"/>
    </row>
    <row r="93" spans="1:94" ht="24.9" customHeight="1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9"/>
      <c r="AC93" s="20"/>
      <c r="AD93" s="20"/>
      <c r="AE93" s="8"/>
      <c r="AF93" s="62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8"/>
      <c r="AU93" s="8"/>
      <c r="AV93" s="56"/>
      <c r="AW93" s="60"/>
      <c r="AX93" s="8"/>
      <c r="AY93" s="14"/>
      <c r="AZ93" s="13"/>
      <c r="BA93" s="8"/>
      <c r="BB93" s="56"/>
      <c r="BC93" s="13"/>
      <c r="BD93" s="8"/>
      <c r="BE93" s="14"/>
      <c r="BF93" s="13"/>
      <c r="BG93" s="8"/>
      <c r="BH93" s="56"/>
      <c r="BI93" s="13" t="s">
        <v>447</v>
      </c>
      <c r="BJ93" s="109" t="s">
        <v>447</v>
      </c>
      <c r="BK93" s="1"/>
      <c r="BL93" s="1"/>
      <c r="BM93" s="1"/>
      <c r="BN93" s="1"/>
      <c r="BO93" s="1"/>
      <c r="CA93" s="29"/>
      <c r="CB93" s="44" t="str">
        <f t="shared" si="11"/>
        <v/>
      </c>
      <c r="CC93" s="45" t="str">
        <f t="shared" si="12"/>
        <v/>
      </c>
      <c r="CD93" s="45" t="str">
        <f t="shared" si="13"/>
        <v/>
      </c>
      <c r="CE93" s="44" t="str">
        <f t="shared" si="14"/>
        <v/>
      </c>
      <c r="CF93" s="45" t="str">
        <f t="shared" si="15"/>
        <v/>
      </c>
      <c r="CG93" s="44" t="e">
        <f>IF(AND(#REF!="",#REF!="",#REF!="",#REF!=""),"",SUM(#REF!,#REF!,#REF!,#REF!,#REF!))</f>
        <v>#REF!</v>
      </c>
      <c r="CH93" s="45" t="str">
        <f t="shared" si="16"/>
        <v/>
      </c>
      <c r="CI93" s="44" t="str">
        <f t="shared" si="17"/>
        <v/>
      </c>
      <c r="CJ93" s="45" t="str">
        <f t="shared" si="18"/>
        <v/>
      </c>
      <c r="CK93" s="44" t="str">
        <f t="shared" si="19"/>
        <v/>
      </c>
      <c r="CL93" s="45" t="str">
        <f t="shared" si="20"/>
        <v/>
      </c>
      <c r="CM93" s="44" t="e">
        <f>IF(AND(#REF!="",#REF!="",#REF!="",#REF!=""),"",SUM(#REF!,#REF!,#REF!,#REF!,#REF!))</f>
        <v>#REF!</v>
      </c>
      <c r="CN93" s="45" t="str">
        <f t="shared" si="21"/>
        <v/>
      </c>
      <c r="CO93" s="38"/>
      <c r="CP93" s="38"/>
    </row>
    <row r="94" spans="1:94" ht="24.9" customHeight="1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9"/>
      <c r="AC94" s="20"/>
      <c r="AD94" s="20"/>
      <c r="AE94" s="8"/>
      <c r="AF94" s="62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8"/>
      <c r="AU94" s="8"/>
      <c r="AV94" s="56"/>
      <c r="AW94" s="60"/>
      <c r="AX94" s="8"/>
      <c r="AY94" s="14"/>
      <c r="AZ94" s="13"/>
      <c r="BA94" s="8"/>
      <c r="BB94" s="56"/>
      <c r="BC94" s="13"/>
      <c r="BD94" s="8"/>
      <c r="BE94" s="14"/>
      <c r="BF94" s="13"/>
      <c r="BG94" s="8"/>
      <c r="BH94" s="56"/>
      <c r="BI94" s="13" t="s">
        <v>447</v>
      </c>
      <c r="BJ94" s="109" t="s">
        <v>447</v>
      </c>
      <c r="BK94" s="1"/>
      <c r="BL94" s="1"/>
      <c r="BM94" s="1"/>
      <c r="BN94" s="1"/>
      <c r="BO94" s="1"/>
      <c r="CA94" s="29"/>
      <c r="CB94" s="44" t="str">
        <f t="shared" si="11"/>
        <v/>
      </c>
      <c r="CC94" s="45" t="str">
        <f t="shared" si="12"/>
        <v/>
      </c>
      <c r="CD94" s="45" t="str">
        <f t="shared" si="13"/>
        <v/>
      </c>
      <c r="CE94" s="44" t="str">
        <f t="shared" si="14"/>
        <v/>
      </c>
      <c r="CF94" s="45" t="str">
        <f t="shared" si="15"/>
        <v/>
      </c>
      <c r="CG94" s="44" t="e">
        <f>IF(AND(#REF!="",#REF!="",#REF!="",#REF!=""),"",SUM(#REF!,#REF!,#REF!,#REF!,#REF!))</f>
        <v>#REF!</v>
      </c>
      <c r="CH94" s="45" t="str">
        <f t="shared" si="16"/>
        <v/>
      </c>
      <c r="CI94" s="44" t="str">
        <f t="shared" si="17"/>
        <v/>
      </c>
      <c r="CJ94" s="45" t="str">
        <f t="shared" si="18"/>
        <v/>
      </c>
      <c r="CK94" s="44" t="str">
        <f t="shared" si="19"/>
        <v/>
      </c>
      <c r="CL94" s="45" t="str">
        <f t="shared" si="20"/>
        <v/>
      </c>
      <c r="CM94" s="44" t="e">
        <f>IF(AND(#REF!="",#REF!="",#REF!="",#REF!=""),"",SUM(#REF!,#REF!,#REF!,#REF!,#REF!))</f>
        <v>#REF!</v>
      </c>
      <c r="CN94" s="45" t="str">
        <f t="shared" si="21"/>
        <v/>
      </c>
      <c r="CO94" s="38"/>
      <c r="CP94" s="38"/>
    </row>
    <row r="95" spans="1:94" ht="24.9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9"/>
      <c r="AC95" s="20"/>
      <c r="AD95" s="20"/>
      <c r="AE95" s="8"/>
      <c r="AF95" s="62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8"/>
      <c r="AU95" s="8"/>
      <c r="AV95" s="56"/>
      <c r="AW95" s="60"/>
      <c r="AX95" s="8"/>
      <c r="AY95" s="14"/>
      <c r="AZ95" s="13"/>
      <c r="BA95" s="8"/>
      <c r="BB95" s="56"/>
      <c r="BC95" s="13"/>
      <c r="BD95" s="8"/>
      <c r="BE95" s="14"/>
      <c r="BF95" s="13"/>
      <c r="BG95" s="8"/>
      <c r="BH95" s="56"/>
      <c r="BI95" s="13" t="s">
        <v>447</v>
      </c>
      <c r="BJ95" s="109" t="s">
        <v>447</v>
      </c>
      <c r="BK95" s="1"/>
      <c r="BL95" s="1"/>
      <c r="BM95" s="1"/>
      <c r="BN95" s="1"/>
      <c r="BO95" s="1"/>
      <c r="CA95" s="29"/>
      <c r="CB95" s="44" t="str">
        <f t="shared" si="11"/>
        <v/>
      </c>
      <c r="CC95" s="45" t="str">
        <f t="shared" si="12"/>
        <v/>
      </c>
      <c r="CD95" s="45" t="str">
        <f t="shared" si="13"/>
        <v/>
      </c>
      <c r="CE95" s="44" t="str">
        <f t="shared" si="14"/>
        <v/>
      </c>
      <c r="CF95" s="45" t="str">
        <f t="shared" si="15"/>
        <v/>
      </c>
      <c r="CG95" s="44" t="e">
        <f>IF(AND(#REF!="",#REF!="",#REF!="",#REF!=""),"",SUM(#REF!,#REF!,#REF!,#REF!,#REF!))</f>
        <v>#REF!</v>
      </c>
      <c r="CH95" s="45" t="str">
        <f t="shared" si="16"/>
        <v/>
      </c>
      <c r="CI95" s="44" t="str">
        <f t="shared" si="17"/>
        <v/>
      </c>
      <c r="CJ95" s="45" t="str">
        <f t="shared" si="18"/>
        <v/>
      </c>
      <c r="CK95" s="44" t="str">
        <f t="shared" si="19"/>
        <v/>
      </c>
      <c r="CL95" s="45" t="str">
        <f t="shared" si="20"/>
        <v/>
      </c>
      <c r="CM95" s="44" t="e">
        <f>IF(AND(#REF!="",#REF!="",#REF!="",#REF!=""),"",SUM(#REF!,#REF!,#REF!,#REF!,#REF!))</f>
        <v>#REF!</v>
      </c>
      <c r="CN95" s="45" t="str">
        <f t="shared" si="21"/>
        <v/>
      </c>
      <c r="CO95" s="38"/>
      <c r="CP95" s="38"/>
    </row>
    <row r="96" spans="1:94" ht="24.9" customHeight="1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9"/>
      <c r="AC96" s="20"/>
      <c r="AD96" s="20"/>
      <c r="AE96" s="8"/>
      <c r="AF96" s="62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8"/>
      <c r="AU96" s="8"/>
      <c r="AV96" s="56"/>
      <c r="AW96" s="60"/>
      <c r="AX96" s="8"/>
      <c r="AY96" s="14"/>
      <c r="AZ96" s="13"/>
      <c r="BA96" s="8"/>
      <c r="BB96" s="56"/>
      <c r="BC96" s="13"/>
      <c r="BD96" s="8"/>
      <c r="BE96" s="14"/>
      <c r="BF96" s="13"/>
      <c r="BG96" s="8"/>
      <c r="BH96" s="56"/>
      <c r="BI96" s="13" t="s">
        <v>447</v>
      </c>
      <c r="BJ96" s="109" t="s">
        <v>447</v>
      </c>
      <c r="BK96" s="1"/>
      <c r="BL96" s="1"/>
      <c r="BM96" s="1"/>
      <c r="BN96" s="1"/>
      <c r="BO96" s="1"/>
      <c r="CA96" s="29"/>
      <c r="CB96" s="44" t="str">
        <f t="shared" si="11"/>
        <v/>
      </c>
      <c r="CC96" s="45" t="str">
        <f t="shared" si="12"/>
        <v/>
      </c>
      <c r="CD96" s="45" t="str">
        <f t="shared" si="13"/>
        <v/>
      </c>
      <c r="CE96" s="44" t="str">
        <f t="shared" si="14"/>
        <v/>
      </c>
      <c r="CF96" s="45" t="str">
        <f t="shared" si="15"/>
        <v/>
      </c>
      <c r="CG96" s="44" t="e">
        <f>IF(AND(#REF!="",#REF!="",#REF!="",#REF!=""),"",SUM(#REF!,#REF!,#REF!,#REF!,#REF!))</f>
        <v>#REF!</v>
      </c>
      <c r="CH96" s="45" t="str">
        <f t="shared" si="16"/>
        <v/>
      </c>
      <c r="CI96" s="44" t="str">
        <f t="shared" si="17"/>
        <v/>
      </c>
      <c r="CJ96" s="45" t="str">
        <f t="shared" si="18"/>
        <v/>
      </c>
      <c r="CK96" s="44" t="str">
        <f t="shared" si="19"/>
        <v/>
      </c>
      <c r="CL96" s="45" t="str">
        <f t="shared" si="20"/>
        <v/>
      </c>
      <c r="CM96" s="44" t="e">
        <f>IF(AND(#REF!="",#REF!="",#REF!="",#REF!=""),"",SUM(#REF!,#REF!,#REF!,#REF!,#REF!))</f>
        <v>#REF!</v>
      </c>
      <c r="CN96" s="45" t="str">
        <f t="shared" si="21"/>
        <v/>
      </c>
      <c r="CO96" s="38"/>
      <c r="CP96" s="38"/>
    </row>
    <row r="97" spans="1:94" ht="24.9" customHeight="1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9"/>
      <c r="AC97" s="20"/>
      <c r="AD97" s="20"/>
      <c r="AE97" s="8"/>
      <c r="AF97" s="62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8"/>
      <c r="AU97" s="8"/>
      <c r="AV97" s="56"/>
      <c r="AW97" s="60"/>
      <c r="AX97" s="8"/>
      <c r="AY97" s="14"/>
      <c r="AZ97" s="13"/>
      <c r="BA97" s="8"/>
      <c r="BB97" s="56"/>
      <c r="BC97" s="13"/>
      <c r="BD97" s="8"/>
      <c r="BE97" s="14"/>
      <c r="BF97" s="13"/>
      <c r="BG97" s="8"/>
      <c r="BH97" s="56"/>
      <c r="BI97" s="13" t="s">
        <v>447</v>
      </c>
      <c r="BJ97" s="109" t="s">
        <v>447</v>
      </c>
      <c r="BK97" s="1"/>
      <c r="BL97" s="1"/>
      <c r="BM97" s="1"/>
      <c r="BN97" s="1"/>
      <c r="BO97" s="1"/>
      <c r="CA97" s="29"/>
      <c r="CB97" s="44" t="str">
        <f t="shared" si="11"/>
        <v/>
      </c>
      <c r="CC97" s="45" t="str">
        <f t="shared" si="12"/>
        <v/>
      </c>
      <c r="CD97" s="45" t="str">
        <f t="shared" si="13"/>
        <v/>
      </c>
      <c r="CE97" s="44" t="str">
        <f t="shared" si="14"/>
        <v/>
      </c>
      <c r="CF97" s="45" t="str">
        <f t="shared" si="15"/>
        <v/>
      </c>
      <c r="CG97" s="44" t="e">
        <f>IF(AND(#REF!="",#REF!="",#REF!="",#REF!=""),"",SUM(#REF!,#REF!,#REF!,#REF!,#REF!))</f>
        <v>#REF!</v>
      </c>
      <c r="CH97" s="45" t="str">
        <f t="shared" si="16"/>
        <v/>
      </c>
      <c r="CI97" s="44" t="str">
        <f t="shared" si="17"/>
        <v/>
      </c>
      <c r="CJ97" s="45" t="str">
        <f t="shared" si="18"/>
        <v/>
      </c>
      <c r="CK97" s="44" t="str">
        <f t="shared" si="19"/>
        <v/>
      </c>
      <c r="CL97" s="45" t="str">
        <f t="shared" si="20"/>
        <v/>
      </c>
      <c r="CM97" s="44" t="e">
        <f>IF(AND(#REF!="",#REF!="",#REF!="",#REF!=""),"",SUM(#REF!,#REF!,#REF!,#REF!,#REF!))</f>
        <v>#REF!</v>
      </c>
      <c r="CN97" s="45" t="str">
        <f t="shared" si="21"/>
        <v/>
      </c>
      <c r="CO97" s="38"/>
      <c r="CP97" s="38"/>
    </row>
    <row r="98" spans="1:94" ht="24.9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9"/>
      <c r="AC98" s="20"/>
      <c r="AD98" s="20"/>
      <c r="AE98" s="8"/>
      <c r="AF98" s="62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8"/>
      <c r="AU98" s="8"/>
      <c r="AV98" s="56"/>
      <c r="AW98" s="60"/>
      <c r="AX98" s="8"/>
      <c r="AY98" s="14"/>
      <c r="AZ98" s="13"/>
      <c r="BA98" s="8"/>
      <c r="BB98" s="56"/>
      <c r="BC98" s="13"/>
      <c r="BD98" s="8"/>
      <c r="BE98" s="14"/>
      <c r="BF98" s="13"/>
      <c r="BG98" s="8"/>
      <c r="BH98" s="56"/>
      <c r="BI98" s="13" t="s">
        <v>447</v>
      </c>
      <c r="BJ98" s="109" t="s">
        <v>447</v>
      </c>
      <c r="BK98" s="1"/>
      <c r="BL98" s="1"/>
      <c r="BM98" s="1"/>
      <c r="BN98" s="1"/>
      <c r="BO98" s="1"/>
      <c r="CA98" s="29"/>
      <c r="CB98" s="44" t="str">
        <f t="shared" si="11"/>
        <v/>
      </c>
      <c r="CC98" s="45" t="str">
        <f t="shared" si="12"/>
        <v/>
      </c>
      <c r="CD98" s="45" t="str">
        <f t="shared" si="13"/>
        <v/>
      </c>
      <c r="CE98" s="44" t="str">
        <f t="shared" si="14"/>
        <v/>
      </c>
      <c r="CF98" s="45" t="str">
        <f t="shared" si="15"/>
        <v/>
      </c>
      <c r="CG98" s="44" t="e">
        <f>IF(AND(#REF!="",#REF!="",#REF!="",#REF!=""),"",SUM(#REF!,#REF!,#REF!,#REF!,#REF!))</f>
        <v>#REF!</v>
      </c>
      <c r="CH98" s="45" t="str">
        <f t="shared" si="16"/>
        <v/>
      </c>
      <c r="CI98" s="44" t="str">
        <f t="shared" si="17"/>
        <v/>
      </c>
      <c r="CJ98" s="45" t="str">
        <f t="shared" si="18"/>
        <v/>
      </c>
      <c r="CK98" s="44" t="str">
        <f t="shared" si="19"/>
        <v/>
      </c>
      <c r="CL98" s="45" t="str">
        <f t="shared" si="20"/>
        <v/>
      </c>
      <c r="CM98" s="44" t="e">
        <f>IF(AND(#REF!="",#REF!="",#REF!="",#REF!=""),"",SUM(#REF!,#REF!,#REF!,#REF!,#REF!))</f>
        <v>#REF!</v>
      </c>
      <c r="CN98" s="45" t="str">
        <f t="shared" si="21"/>
        <v/>
      </c>
      <c r="CO98" s="38"/>
      <c r="CP98" s="38"/>
    </row>
    <row r="99" spans="1:94" ht="24.9" customHeight="1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9"/>
      <c r="AC99" s="20"/>
      <c r="AD99" s="20"/>
      <c r="AE99" s="8"/>
      <c r="AF99" s="62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8"/>
      <c r="AU99" s="8"/>
      <c r="AV99" s="56"/>
      <c r="AW99" s="60"/>
      <c r="AX99" s="8"/>
      <c r="AY99" s="14"/>
      <c r="AZ99" s="13"/>
      <c r="BA99" s="8"/>
      <c r="BB99" s="56"/>
      <c r="BC99" s="13"/>
      <c r="BD99" s="8"/>
      <c r="BE99" s="14"/>
      <c r="BF99" s="13"/>
      <c r="BG99" s="8"/>
      <c r="BH99" s="56"/>
      <c r="BI99" s="13" t="s">
        <v>447</v>
      </c>
      <c r="BJ99" s="109" t="s">
        <v>447</v>
      </c>
      <c r="BK99" s="1"/>
      <c r="BL99" s="1"/>
      <c r="BM99" s="1"/>
      <c r="BN99" s="1"/>
      <c r="BO99" s="1"/>
      <c r="CA99" s="29"/>
      <c r="CB99" s="44" t="str">
        <f t="shared" si="11"/>
        <v/>
      </c>
      <c r="CC99" s="45" t="str">
        <f t="shared" si="12"/>
        <v/>
      </c>
      <c r="CD99" s="45" t="str">
        <f t="shared" si="13"/>
        <v/>
      </c>
      <c r="CE99" s="44" t="str">
        <f t="shared" si="14"/>
        <v/>
      </c>
      <c r="CF99" s="45" t="str">
        <f t="shared" si="15"/>
        <v/>
      </c>
      <c r="CG99" s="44" t="e">
        <f>IF(AND(#REF!="",#REF!="",#REF!="",#REF!=""),"",SUM(#REF!,#REF!,#REF!,#REF!,#REF!))</f>
        <v>#REF!</v>
      </c>
      <c r="CH99" s="45" t="str">
        <f t="shared" si="16"/>
        <v/>
      </c>
      <c r="CI99" s="44" t="str">
        <f t="shared" si="17"/>
        <v/>
      </c>
      <c r="CJ99" s="45" t="str">
        <f t="shared" si="18"/>
        <v/>
      </c>
      <c r="CK99" s="44" t="str">
        <f t="shared" si="19"/>
        <v/>
      </c>
      <c r="CL99" s="45" t="str">
        <f t="shared" si="20"/>
        <v/>
      </c>
      <c r="CM99" s="44" t="e">
        <f>IF(AND(#REF!="",#REF!="",#REF!="",#REF!=""),"",SUM(#REF!,#REF!,#REF!,#REF!,#REF!))</f>
        <v>#REF!</v>
      </c>
      <c r="CN99" s="45" t="str">
        <f t="shared" si="21"/>
        <v/>
      </c>
      <c r="CO99" s="38"/>
      <c r="CP99" s="38"/>
    </row>
    <row r="100" spans="1:94" ht="24.9" customHeight="1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9"/>
      <c r="AC100" s="20"/>
      <c r="AD100" s="20"/>
      <c r="AE100" s="8"/>
      <c r="AF100" s="62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8"/>
      <c r="AU100" s="8"/>
      <c r="AV100" s="56"/>
      <c r="AW100" s="60"/>
      <c r="AX100" s="8"/>
      <c r="AY100" s="14"/>
      <c r="AZ100" s="13"/>
      <c r="BA100" s="8"/>
      <c r="BB100" s="56"/>
      <c r="BC100" s="13"/>
      <c r="BD100" s="8"/>
      <c r="BE100" s="14"/>
      <c r="BF100" s="13"/>
      <c r="BG100" s="8"/>
      <c r="BH100" s="56"/>
      <c r="BI100" s="13" t="s">
        <v>447</v>
      </c>
      <c r="BJ100" s="109" t="s">
        <v>447</v>
      </c>
      <c r="BK100" s="1"/>
      <c r="BL100" s="1"/>
      <c r="BM100" s="1"/>
      <c r="BN100" s="1"/>
      <c r="BO100" s="1"/>
      <c r="CA100" s="29"/>
      <c r="CB100" s="44" t="str">
        <f t="shared" si="11"/>
        <v/>
      </c>
      <c r="CC100" s="45" t="str">
        <f t="shared" si="12"/>
        <v/>
      </c>
      <c r="CD100" s="45" t="str">
        <f t="shared" si="13"/>
        <v/>
      </c>
      <c r="CE100" s="44" t="str">
        <f t="shared" si="14"/>
        <v/>
      </c>
      <c r="CF100" s="45" t="str">
        <f t="shared" si="15"/>
        <v/>
      </c>
      <c r="CG100" s="44" t="e">
        <f>IF(AND(#REF!="",#REF!="",#REF!="",#REF!=""),"",SUM(#REF!,#REF!,#REF!,#REF!,#REF!))</f>
        <v>#REF!</v>
      </c>
      <c r="CH100" s="45" t="str">
        <f t="shared" si="16"/>
        <v/>
      </c>
      <c r="CI100" s="44" t="str">
        <f t="shared" si="17"/>
        <v/>
      </c>
      <c r="CJ100" s="45" t="str">
        <f t="shared" si="18"/>
        <v/>
      </c>
      <c r="CK100" s="44" t="str">
        <f t="shared" si="19"/>
        <v/>
      </c>
      <c r="CL100" s="45" t="str">
        <f t="shared" si="20"/>
        <v/>
      </c>
      <c r="CM100" s="44" t="e">
        <f>IF(AND(#REF!="",#REF!="",#REF!="",#REF!=""),"",SUM(#REF!,#REF!,#REF!,#REF!,#REF!))</f>
        <v>#REF!</v>
      </c>
      <c r="CN100" s="45" t="str">
        <f t="shared" si="21"/>
        <v/>
      </c>
      <c r="CO100" s="38"/>
      <c r="CP100" s="38"/>
    </row>
    <row r="101" spans="1:94" ht="24.9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9"/>
      <c r="AC101" s="20"/>
      <c r="AD101" s="20"/>
      <c r="AE101" s="8"/>
      <c r="AF101" s="62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8"/>
      <c r="AU101" s="8"/>
      <c r="AV101" s="56"/>
      <c r="AW101" s="60"/>
      <c r="AX101" s="8"/>
      <c r="AY101" s="14"/>
      <c r="AZ101" s="13"/>
      <c r="BA101" s="8"/>
      <c r="BB101" s="56"/>
      <c r="BC101" s="13"/>
      <c r="BD101" s="8"/>
      <c r="BE101" s="14"/>
      <c r="BF101" s="13"/>
      <c r="BG101" s="8"/>
      <c r="BH101" s="56"/>
      <c r="BI101" s="13" t="s">
        <v>447</v>
      </c>
      <c r="BJ101" s="109" t="s">
        <v>447</v>
      </c>
      <c r="BK101" s="1"/>
      <c r="BL101" s="1"/>
      <c r="BM101" s="1"/>
      <c r="BN101" s="1"/>
      <c r="BO101" s="1"/>
      <c r="CA101" s="29"/>
      <c r="CB101" s="44" t="str">
        <f t="shared" si="11"/>
        <v/>
      </c>
      <c r="CC101" s="45" t="str">
        <f t="shared" si="12"/>
        <v/>
      </c>
      <c r="CD101" s="45" t="str">
        <f t="shared" si="13"/>
        <v/>
      </c>
      <c r="CE101" s="44" t="str">
        <f t="shared" si="14"/>
        <v/>
      </c>
      <c r="CF101" s="45" t="str">
        <f t="shared" si="15"/>
        <v/>
      </c>
      <c r="CG101" s="44" t="e">
        <f>IF(AND(#REF!="",#REF!="",#REF!="",#REF!=""),"",SUM(#REF!,#REF!,#REF!,#REF!,#REF!))</f>
        <v>#REF!</v>
      </c>
      <c r="CH101" s="45" t="str">
        <f t="shared" si="16"/>
        <v/>
      </c>
      <c r="CI101" s="44" t="str">
        <f t="shared" si="17"/>
        <v/>
      </c>
      <c r="CJ101" s="45" t="str">
        <f t="shared" si="18"/>
        <v/>
      </c>
      <c r="CK101" s="44" t="str">
        <f t="shared" si="19"/>
        <v/>
      </c>
      <c r="CL101" s="45" t="str">
        <f t="shared" si="20"/>
        <v/>
      </c>
      <c r="CM101" s="44" t="e">
        <f>IF(AND(#REF!="",#REF!="",#REF!="",#REF!=""),"",SUM(#REF!,#REF!,#REF!,#REF!,#REF!))</f>
        <v>#REF!</v>
      </c>
      <c r="CN101" s="45" t="str">
        <f t="shared" si="21"/>
        <v/>
      </c>
      <c r="CO101" s="38"/>
      <c r="CP101" s="38"/>
    </row>
    <row r="102" spans="1:94" ht="24.9" customHeight="1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9"/>
      <c r="AC102" s="20"/>
      <c r="AD102" s="20"/>
      <c r="AE102" s="8"/>
      <c r="AF102" s="62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8"/>
      <c r="AU102" s="8"/>
      <c r="AV102" s="56"/>
      <c r="AW102" s="60"/>
      <c r="AX102" s="8"/>
      <c r="AY102" s="14"/>
      <c r="AZ102" s="13"/>
      <c r="BA102" s="8"/>
      <c r="BB102" s="56"/>
      <c r="BC102" s="13"/>
      <c r="BD102" s="8"/>
      <c r="BE102" s="14"/>
      <c r="BF102" s="13"/>
      <c r="BG102" s="8"/>
      <c r="BH102" s="56"/>
      <c r="BI102" s="13" t="s">
        <v>447</v>
      </c>
      <c r="BJ102" s="109" t="s">
        <v>447</v>
      </c>
      <c r="BK102" s="1"/>
      <c r="BL102" s="1"/>
      <c r="BM102" s="1"/>
      <c r="BN102" s="1"/>
      <c r="BO102" s="1"/>
      <c r="CA102" s="29"/>
      <c r="CB102" s="44" t="str">
        <f t="shared" si="11"/>
        <v/>
      </c>
      <c r="CC102" s="45" t="str">
        <f t="shared" si="12"/>
        <v/>
      </c>
      <c r="CD102" s="45" t="str">
        <f t="shared" si="13"/>
        <v/>
      </c>
      <c r="CE102" s="44" t="str">
        <f t="shared" si="14"/>
        <v/>
      </c>
      <c r="CF102" s="45" t="str">
        <f t="shared" si="15"/>
        <v/>
      </c>
      <c r="CG102" s="44" t="e">
        <f>IF(AND(#REF!="",#REF!="",#REF!="",#REF!=""),"",SUM(#REF!,#REF!,#REF!,#REF!,#REF!))</f>
        <v>#REF!</v>
      </c>
      <c r="CH102" s="45" t="str">
        <f t="shared" si="16"/>
        <v/>
      </c>
      <c r="CI102" s="44" t="str">
        <f t="shared" si="17"/>
        <v/>
      </c>
      <c r="CJ102" s="45" t="str">
        <f t="shared" si="18"/>
        <v/>
      </c>
      <c r="CK102" s="44" t="str">
        <f t="shared" si="19"/>
        <v/>
      </c>
      <c r="CL102" s="45" t="str">
        <f t="shared" si="20"/>
        <v/>
      </c>
      <c r="CM102" s="44" t="e">
        <f>IF(AND(#REF!="",#REF!="",#REF!="",#REF!=""),"",SUM(#REF!,#REF!,#REF!,#REF!,#REF!))</f>
        <v>#REF!</v>
      </c>
      <c r="CN102" s="45" t="str">
        <f t="shared" si="21"/>
        <v/>
      </c>
      <c r="CO102" s="38"/>
      <c r="CP102" s="38"/>
    </row>
    <row r="103" spans="1:94" ht="24.9" customHeight="1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9"/>
      <c r="AC103" s="20"/>
      <c r="AD103" s="20"/>
      <c r="AE103" s="8"/>
      <c r="AF103" s="62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8"/>
      <c r="AU103" s="8"/>
      <c r="AV103" s="56"/>
      <c r="AW103" s="60"/>
      <c r="AX103" s="8"/>
      <c r="AY103" s="14"/>
      <c r="AZ103" s="13"/>
      <c r="BA103" s="8"/>
      <c r="BB103" s="56"/>
      <c r="BC103" s="13"/>
      <c r="BD103" s="8"/>
      <c r="BE103" s="14"/>
      <c r="BF103" s="13"/>
      <c r="BG103" s="8"/>
      <c r="BH103" s="56"/>
      <c r="BI103" s="13" t="s">
        <v>447</v>
      </c>
      <c r="BJ103" s="109" t="s">
        <v>447</v>
      </c>
      <c r="BK103" s="1"/>
      <c r="BL103" s="1"/>
      <c r="BM103" s="1"/>
      <c r="BN103" s="1"/>
      <c r="BO103" s="1"/>
      <c r="CA103" s="29"/>
      <c r="CB103" s="44" t="str">
        <f t="shared" si="11"/>
        <v/>
      </c>
      <c r="CC103" s="45" t="str">
        <f t="shared" si="12"/>
        <v/>
      </c>
      <c r="CD103" s="45" t="str">
        <f t="shared" si="13"/>
        <v/>
      </c>
      <c r="CE103" s="44" t="str">
        <f t="shared" si="14"/>
        <v/>
      </c>
      <c r="CF103" s="45" t="str">
        <f t="shared" si="15"/>
        <v/>
      </c>
      <c r="CG103" s="44" t="e">
        <f>IF(AND(#REF!="",#REF!="",#REF!="",#REF!=""),"",SUM(#REF!,#REF!,#REF!,#REF!,#REF!))</f>
        <v>#REF!</v>
      </c>
      <c r="CH103" s="45" t="str">
        <f t="shared" si="16"/>
        <v/>
      </c>
      <c r="CI103" s="44" t="str">
        <f t="shared" si="17"/>
        <v/>
      </c>
      <c r="CJ103" s="45" t="str">
        <f t="shared" si="18"/>
        <v/>
      </c>
      <c r="CK103" s="44" t="str">
        <f t="shared" si="19"/>
        <v/>
      </c>
      <c r="CL103" s="45" t="str">
        <f t="shared" si="20"/>
        <v/>
      </c>
      <c r="CM103" s="44" t="e">
        <f>IF(AND(#REF!="",#REF!="",#REF!="",#REF!=""),"",SUM(#REF!,#REF!,#REF!,#REF!,#REF!))</f>
        <v>#REF!</v>
      </c>
      <c r="CN103" s="45" t="str">
        <f t="shared" si="21"/>
        <v/>
      </c>
      <c r="CO103" s="38"/>
      <c r="CP103" s="38"/>
    </row>
    <row r="104" spans="1:94" ht="24.9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9"/>
      <c r="AC104" s="20"/>
      <c r="AD104" s="20"/>
      <c r="AE104" s="8"/>
      <c r="AF104" s="62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8"/>
      <c r="AU104" s="8"/>
      <c r="AV104" s="56"/>
      <c r="AW104" s="60"/>
      <c r="AX104" s="8"/>
      <c r="AY104" s="14"/>
      <c r="AZ104" s="13"/>
      <c r="BA104" s="8"/>
      <c r="BB104" s="56"/>
      <c r="BC104" s="13"/>
      <c r="BD104" s="8"/>
      <c r="BE104" s="14"/>
      <c r="BF104" s="13"/>
      <c r="BG104" s="8"/>
      <c r="BH104" s="56"/>
      <c r="BI104" s="13" t="s">
        <v>447</v>
      </c>
      <c r="BJ104" s="109" t="s">
        <v>447</v>
      </c>
      <c r="BK104" s="1"/>
      <c r="BL104" s="1"/>
      <c r="BM104" s="1"/>
      <c r="BN104" s="1"/>
      <c r="BO104" s="1"/>
      <c r="CA104" s="29"/>
      <c r="CB104" s="44" t="str">
        <f t="shared" si="11"/>
        <v/>
      </c>
      <c r="CC104" s="45" t="str">
        <f t="shared" si="12"/>
        <v/>
      </c>
      <c r="CD104" s="45" t="str">
        <f t="shared" si="13"/>
        <v/>
      </c>
      <c r="CE104" s="44" t="str">
        <f t="shared" si="14"/>
        <v/>
      </c>
      <c r="CF104" s="45" t="str">
        <f t="shared" si="15"/>
        <v/>
      </c>
      <c r="CG104" s="44" t="e">
        <f>IF(AND(#REF!="",#REF!="",#REF!="",#REF!=""),"",SUM(#REF!,#REF!,#REF!,#REF!,#REF!))</f>
        <v>#REF!</v>
      </c>
      <c r="CH104" s="45" t="str">
        <f t="shared" si="16"/>
        <v/>
      </c>
      <c r="CI104" s="44" t="str">
        <f t="shared" si="17"/>
        <v/>
      </c>
      <c r="CJ104" s="45" t="str">
        <f t="shared" si="18"/>
        <v/>
      </c>
      <c r="CK104" s="44" t="str">
        <f t="shared" si="19"/>
        <v/>
      </c>
      <c r="CL104" s="45" t="str">
        <f t="shared" si="20"/>
        <v/>
      </c>
      <c r="CM104" s="44" t="e">
        <f>IF(AND(#REF!="",#REF!="",#REF!="",#REF!=""),"",SUM(#REF!,#REF!,#REF!,#REF!,#REF!))</f>
        <v>#REF!</v>
      </c>
      <c r="CN104" s="45" t="str">
        <f t="shared" si="21"/>
        <v/>
      </c>
      <c r="CO104" s="38"/>
      <c r="CP104" s="38"/>
    </row>
    <row r="105" spans="1:94" ht="24.9" customHeight="1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9"/>
      <c r="AC105" s="20"/>
      <c r="AD105" s="20"/>
      <c r="AE105" s="8"/>
      <c r="AF105" s="62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8"/>
      <c r="AU105" s="8"/>
      <c r="AV105" s="56"/>
      <c r="AW105" s="60"/>
      <c r="AX105" s="8"/>
      <c r="AY105" s="14"/>
      <c r="AZ105" s="13"/>
      <c r="BA105" s="8"/>
      <c r="BB105" s="56"/>
      <c r="BC105" s="13"/>
      <c r="BD105" s="8"/>
      <c r="BE105" s="14"/>
      <c r="BF105" s="13"/>
      <c r="BG105" s="8"/>
      <c r="BH105" s="56"/>
      <c r="BI105" s="13" t="s">
        <v>447</v>
      </c>
      <c r="BJ105" s="109" t="s">
        <v>447</v>
      </c>
      <c r="BK105" s="1"/>
      <c r="BL105" s="1"/>
      <c r="BM105" s="1"/>
      <c r="BN105" s="1"/>
      <c r="BO105" s="1"/>
      <c r="CA105" s="29"/>
      <c r="CB105" s="44" t="str">
        <f t="shared" si="11"/>
        <v/>
      </c>
      <c r="CC105" s="45" t="str">
        <f t="shared" si="12"/>
        <v/>
      </c>
      <c r="CD105" s="45" t="str">
        <f t="shared" si="13"/>
        <v/>
      </c>
      <c r="CE105" s="44" t="str">
        <f t="shared" si="14"/>
        <v/>
      </c>
      <c r="CF105" s="45" t="str">
        <f t="shared" si="15"/>
        <v/>
      </c>
      <c r="CG105" s="44" t="e">
        <f>IF(AND(#REF!="",#REF!="",#REF!="",#REF!=""),"",SUM(#REF!,#REF!,#REF!,#REF!,#REF!))</f>
        <v>#REF!</v>
      </c>
      <c r="CH105" s="45" t="str">
        <f t="shared" si="16"/>
        <v/>
      </c>
      <c r="CI105" s="44" t="str">
        <f t="shared" si="17"/>
        <v/>
      </c>
      <c r="CJ105" s="45" t="str">
        <f t="shared" si="18"/>
        <v/>
      </c>
      <c r="CK105" s="44" t="str">
        <f t="shared" si="19"/>
        <v/>
      </c>
      <c r="CL105" s="45" t="str">
        <f t="shared" si="20"/>
        <v/>
      </c>
      <c r="CM105" s="44" t="e">
        <f>IF(AND(#REF!="",#REF!="",#REF!="",#REF!=""),"",SUM(#REF!,#REF!,#REF!,#REF!,#REF!))</f>
        <v>#REF!</v>
      </c>
      <c r="CN105" s="45" t="str">
        <f t="shared" si="21"/>
        <v/>
      </c>
      <c r="CO105" s="38"/>
      <c r="CP105" s="38"/>
    </row>
    <row r="106" spans="1:94" ht="24.9" customHeight="1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9"/>
      <c r="AC106" s="20"/>
      <c r="AD106" s="20"/>
      <c r="AE106" s="8"/>
      <c r="AF106" s="62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8"/>
      <c r="AU106" s="8"/>
      <c r="AV106" s="56"/>
      <c r="AW106" s="60"/>
      <c r="AX106" s="8"/>
      <c r="AY106" s="14"/>
      <c r="AZ106" s="13"/>
      <c r="BA106" s="8"/>
      <c r="BB106" s="56"/>
      <c r="BC106" s="13"/>
      <c r="BD106" s="8"/>
      <c r="BE106" s="14"/>
      <c r="BF106" s="13"/>
      <c r="BG106" s="8"/>
      <c r="BH106" s="56"/>
      <c r="BI106" s="13" t="s">
        <v>447</v>
      </c>
      <c r="BJ106" s="109" t="s">
        <v>447</v>
      </c>
      <c r="BK106" s="1"/>
      <c r="BL106" s="1"/>
      <c r="BM106" s="1"/>
      <c r="BN106" s="1"/>
      <c r="BO106" s="1"/>
      <c r="CA106" s="29"/>
      <c r="CB106" s="44" t="str">
        <f t="shared" si="11"/>
        <v/>
      </c>
      <c r="CC106" s="45" t="str">
        <f t="shared" si="12"/>
        <v/>
      </c>
      <c r="CD106" s="45" t="str">
        <f t="shared" si="13"/>
        <v/>
      </c>
      <c r="CE106" s="44" t="str">
        <f t="shared" si="14"/>
        <v/>
      </c>
      <c r="CF106" s="45" t="str">
        <f t="shared" si="15"/>
        <v/>
      </c>
      <c r="CG106" s="44" t="e">
        <f>IF(AND(#REF!="",#REF!="",#REF!="",#REF!=""),"",SUM(#REF!,#REF!,#REF!,#REF!,#REF!))</f>
        <v>#REF!</v>
      </c>
      <c r="CH106" s="45" t="str">
        <f t="shared" si="16"/>
        <v/>
      </c>
      <c r="CI106" s="44" t="str">
        <f t="shared" si="17"/>
        <v/>
      </c>
      <c r="CJ106" s="45" t="str">
        <f t="shared" si="18"/>
        <v/>
      </c>
      <c r="CK106" s="44" t="str">
        <f t="shared" si="19"/>
        <v/>
      </c>
      <c r="CL106" s="45" t="str">
        <f t="shared" si="20"/>
        <v/>
      </c>
      <c r="CM106" s="44" t="e">
        <f>IF(AND(#REF!="",#REF!="",#REF!="",#REF!=""),"",SUM(#REF!,#REF!,#REF!,#REF!,#REF!))</f>
        <v>#REF!</v>
      </c>
      <c r="CN106" s="45" t="str">
        <f t="shared" si="21"/>
        <v/>
      </c>
      <c r="CO106" s="38"/>
      <c r="CP106" s="38"/>
    </row>
    <row r="107" spans="1:94" ht="24.9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9"/>
      <c r="AC107" s="20"/>
      <c r="AD107" s="20"/>
      <c r="AE107" s="8"/>
      <c r="AF107" s="62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8"/>
      <c r="AU107" s="8"/>
      <c r="AV107" s="56"/>
      <c r="AW107" s="60"/>
      <c r="AX107" s="8"/>
      <c r="AY107" s="14"/>
      <c r="AZ107" s="13"/>
      <c r="BA107" s="8"/>
      <c r="BB107" s="56"/>
      <c r="BC107" s="13"/>
      <c r="BD107" s="8"/>
      <c r="BE107" s="14"/>
      <c r="BF107" s="13"/>
      <c r="BG107" s="8"/>
      <c r="BH107" s="56"/>
      <c r="BI107" s="13" t="s">
        <v>447</v>
      </c>
      <c r="BJ107" s="109" t="s">
        <v>447</v>
      </c>
      <c r="BK107" s="1"/>
      <c r="BL107" s="1"/>
      <c r="BM107" s="1"/>
      <c r="BN107" s="1"/>
      <c r="BO107" s="1"/>
      <c r="CA107" s="29"/>
      <c r="CB107" s="44" t="str">
        <f t="shared" si="11"/>
        <v/>
      </c>
      <c r="CC107" s="45" t="str">
        <f t="shared" si="12"/>
        <v/>
      </c>
      <c r="CD107" s="45" t="str">
        <f t="shared" si="13"/>
        <v/>
      </c>
      <c r="CE107" s="44" t="str">
        <f t="shared" si="14"/>
        <v/>
      </c>
      <c r="CF107" s="45" t="str">
        <f t="shared" si="15"/>
        <v/>
      </c>
      <c r="CG107" s="44" t="e">
        <f>IF(AND(#REF!="",#REF!="",#REF!="",#REF!=""),"",SUM(#REF!,#REF!,#REF!,#REF!,#REF!))</f>
        <v>#REF!</v>
      </c>
      <c r="CH107" s="45" t="str">
        <f t="shared" si="16"/>
        <v/>
      </c>
      <c r="CI107" s="44" t="str">
        <f t="shared" si="17"/>
        <v/>
      </c>
      <c r="CJ107" s="45" t="str">
        <f t="shared" si="18"/>
        <v/>
      </c>
      <c r="CK107" s="44" t="str">
        <f t="shared" si="19"/>
        <v/>
      </c>
      <c r="CL107" s="45" t="str">
        <f t="shared" si="20"/>
        <v/>
      </c>
      <c r="CM107" s="44" t="e">
        <f>IF(AND(#REF!="",#REF!="",#REF!="",#REF!=""),"",SUM(#REF!,#REF!,#REF!,#REF!,#REF!))</f>
        <v>#REF!</v>
      </c>
      <c r="CN107" s="45" t="str">
        <f t="shared" si="21"/>
        <v/>
      </c>
      <c r="CO107" s="38"/>
      <c r="CP107" s="38"/>
    </row>
    <row r="108" spans="1:94" ht="24.9" customHeight="1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9"/>
      <c r="AC108" s="20"/>
      <c r="AD108" s="20"/>
      <c r="AE108" s="8"/>
      <c r="AF108" s="62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8"/>
      <c r="AU108" s="8"/>
      <c r="AV108" s="56"/>
      <c r="AW108" s="60"/>
      <c r="AX108" s="8"/>
      <c r="AY108" s="14"/>
      <c r="AZ108" s="13"/>
      <c r="BA108" s="8"/>
      <c r="BB108" s="56"/>
      <c r="BC108" s="13"/>
      <c r="BD108" s="8"/>
      <c r="BE108" s="14"/>
      <c r="BF108" s="13"/>
      <c r="BG108" s="8"/>
      <c r="BH108" s="56"/>
      <c r="BI108" s="13" t="s">
        <v>447</v>
      </c>
      <c r="BJ108" s="109" t="s">
        <v>447</v>
      </c>
      <c r="BK108" s="1"/>
      <c r="BL108" s="1"/>
      <c r="BM108" s="1"/>
      <c r="BN108" s="1"/>
      <c r="BO108" s="1"/>
      <c r="CA108" s="29"/>
      <c r="CB108" s="44" t="str">
        <f t="shared" si="11"/>
        <v/>
      </c>
      <c r="CC108" s="45" t="str">
        <f t="shared" si="12"/>
        <v/>
      </c>
      <c r="CD108" s="45" t="str">
        <f t="shared" si="13"/>
        <v/>
      </c>
      <c r="CE108" s="44" t="str">
        <f t="shared" si="14"/>
        <v/>
      </c>
      <c r="CF108" s="45" t="str">
        <f t="shared" si="15"/>
        <v/>
      </c>
      <c r="CG108" s="44" t="e">
        <f>IF(AND(#REF!="",#REF!="",#REF!="",#REF!=""),"",SUM(#REF!,#REF!,#REF!,#REF!,#REF!))</f>
        <v>#REF!</v>
      </c>
      <c r="CH108" s="45" t="str">
        <f t="shared" si="16"/>
        <v/>
      </c>
      <c r="CI108" s="44" t="str">
        <f t="shared" si="17"/>
        <v/>
      </c>
      <c r="CJ108" s="45" t="str">
        <f t="shared" si="18"/>
        <v/>
      </c>
      <c r="CK108" s="44" t="str">
        <f t="shared" si="19"/>
        <v/>
      </c>
      <c r="CL108" s="45" t="str">
        <f t="shared" si="20"/>
        <v/>
      </c>
      <c r="CM108" s="44" t="e">
        <f>IF(AND(#REF!="",#REF!="",#REF!="",#REF!=""),"",SUM(#REF!,#REF!,#REF!,#REF!,#REF!))</f>
        <v>#REF!</v>
      </c>
      <c r="CN108" s="45" t="str">
        <f t="shared" si="21"/>
        <v/>
      </c>
      <c r="CO108" s="38"/>
      <c r="CP108" s="38"/>
    </row>
    <row r="109" spans="1:94" ht="24.9" customHeight="1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9"/>
      <c r="AC109" s="20"/>
      <c r="AD109" s="20"/>
      <c r="AE109" s="8"/>
      <c r="AF109" s="62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8"/>
      <c r="AU109" s="8"/>
      <c r="AV109" s="56"/>
      <c r="AW109" s="60"/>
      <c r="AX109" s="8"/>
      <c r="AY109" s="14"/>
      <c r="AZ109" s="13"/>
      <c r="BA109" s="8"/>
      <c r="BB109" s="56"/>
      <c r="BC109" s="13"/>
      <c r="BD109" s="8"/>
      <c r="BE109" s="14"/>
      <c r="BF109" s="13"/>
      <c r="BG109" s="8"/>
      <c r="BH109" s="56"/>
      <c r="BI109" s="13" t="s">
        <v>447</v>
      </c>
      <c r="BJ109" s="109" t="s">
        <v>447</v>
      </c>
      <c r="BK109" s="1"/>
      <c r="BL109" s="1"/>
      <c r="BM109" s="1"/>
      <c r="BN109" s="1"/>
      <c r="BO109" s="1"/>
      <c r="CA109" s="29"/>
      <c r="CB109" s="44" t="str">
        <f t="shared" si="11"/>
        <v/>
      </c>
      <c r="CC109" s="45" t="str">
        <f t="shared" si="12"/>
        <v/>
      </c>
      <c r="CD109" s="45" t="str">
        <f t="shared" si="13"/>
        <v/>
      </c>
      <c r="CE109" s="44" t="str">
        <f t="shared" si="14"/>
        <v/>
      </c>
      <c r="CF109" s="45" t="str">
        <f t="shared" si="15"/>
        <v/>
      </c>
      <c r="CG109" s="44" t="e">
        <f>IF(AND(#REF!="",#REF!="",#REF!="",#REF!=""),"",SUM(#REF!,#REF!,#REF!,#REF!,#REF!))</f>
        <v>#REF!</v>
      </c>
      <c r="CH109" s="45" t="str">
        <f t="shared" si="16"/>
        <v/>
      </c>
      <c r="CI109" s="44" t="str">
        <f t="shared" si="17"/>
        <v/>
      </c>
      <c r="CJ109" s="45" t="str">
        <f t="shared" si="18"/>
        <v/>
      </c>
      <c r="CK109" s="44" t="str">
        <f t="shared" si="19"/>
        <v/>
      </c>
      <c r="CL109" s="45" t="str">
        <f t="shared" si="20"/>
        <v/>
      </c>
      <c r="CM109" s="44" t="e">
        <f>IF(AND(#REF!="",#REF!="",#REF!="",#REF!=""),"",SUM(#REF!,#REF!,#REF!,#REF!,#REF!))</f>
        <v>#REF!</v>
      </c>
      <c r="CN109" s="45" t="str">
        <f t="shared" si="21"/>
        <v/>
      </c>
      <c r="CO109" s="38"/>
      <c r="CP109" s="38"/>
    </row>
    <row r="110" spans="1:94" ht="24.9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9"/>
      <c r="AC110" s="20"/>
      <c r="AD110" s="20"/>
      <c r="AE110" s="8"/>
      <c r="AF110" s="62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8"/>
      <c r="AU110" s="8"/>
      <c r="AV110" s="56"/>
      <c r="AW110" s="60"/>
      <c r="AX110" s="8"/>
      <c r="AY110" s="14"/>
      <c r="AZ110" s="13"/>
      <c r="BA110" s="8"/>
      <c r="BB110" s="56"/>
      <c r="BC110" s="13"/>
      <c r="BD110" s="8"/>
      <c r="BE110" s="14"/>
      <c r="BF110" s="13"/>
      <c r="BG110" s="8"/>
      <c r="BH110" s="56"/>
      <c r="BI110" s="13" t="s">
        <v>447</v>
      </c>
      <c r="BJ110" s="109" t="s">
        <v>447</v>
      </c>
      <c r="BK110" s="1"/>
      <c r="BL110" s="1"/>
      <c r="BM110" s="1"/>
      <c r="BN110" s="1"/>
      <c r="BO110" s="1"/>
      <c r="CA110" s="29"/>
      <c r="CB110" s="44" t="str">
        <f t="shared" si="11"/>
        <v/>
      </c>
      <c r="CC110" s="45" t="str">
        <f t="shared" si="12"/>
        <v/>
      </c>
      <c r="CD110" s="45" t="str">
        <f t="shared" si="13"/>
        <v/>
      </c>
      <c r="CE110" s="44" t="str">
        <f t="shared" si="14"/>
        <v/>
      </c>
      <c r="CF110" s="45" t="str">
        <f t="shared" si="15"/>
        <v/>
      </c>
      <c r="CG110" s="44" t="e">
        <f>IF(AND(#REF!="",#REF!="",#REF!="",#REF!=""),"",SUM(#REF!,#REF!,#REF!,#REF!,#REF!))</f>
        <v>#REF!</v>
      </c>
      <c r="CH110" s="45" t="str">
        <f t="shared" si="16"/>
        <v/>
      </c>
      <c r="CI110" s="44" t="str">
        <f t="shared" si="17"/>
        <v/>
      </c>
      <c r="CJ110" s="45" t="str">
        <f t="shared" si="18"/>
        <v/>
      </c>
      <c r="CK110" s="44" t="str">
        <f t="shared" si="19"/>
        <v/>
      </c>
      <c r="CL110" s="45" t="str">
        <f t="shared" si="20"/>
        <v/>
      </c>
      <c r="CM110" s="44" t="e">
        <f>IF(AND(#REF!="",#REF!="",#REF!="",#REF!=""),"",SUM(#REF!,#REF!,#REF!,#REF!,#REF!))</f>
        <v>#REF!</v>
      </c>
      <c r="CN110" s="45" t="str">
        <f t="shared" si="21"/>
        <v/>
      </c>
      <c r="CO110" s="38"/>
      <c r="CP110" s="38"/>
    </row>
    <row r="111" spans="1:94" ht="24.9" customHeight="1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9"/>
      <c r="AC111" s="20"/>
      <c r="AD111" s="20"/>
      <c r="AE111" s="8"/>
      <c r="AF111" s="62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8"/>
      <c r="AU111" s="8"/>
      <c r="AV111" s="56"/>
      <c r="AW111" s="60"/>
      <c r="AX111" s="8"/>
      <c r="AY111" s="14"/>
      <c r="AZ111" s="13"/>
      <c r="BA111" s="8"/>
      <c r="BB111" s="56"/>
      <c r="BC111" s="13"/>
      <c r="BD111" s="8"/>
      <c r="BE111" s="14"/>
      <c r="BF111" s="13"/>
      <c r="BG111" s="8"/>
      <c r="BH111" s="56"/>
      <c r="BI111" s="13" t="s">
        <v>447</v>
      </c>
      <c r="BJ111" s="109" t="s">
        <v>447</v>
      </c>
      <c r="BK111" s="1"/>
      <c r="BL111" s="1"/>
      <c r="BM111" s="1"/>
      <c r="BN111" s="1"/>
      <c r="BO111" s="1"/>
      <c r="CA111" s="29"/>
      <c r="CB111" s="44" t="str">
        <f t="shared" si="11"/>
        <v/>
      </c>
      <c r="CC111" s="45" t="str">
        <f t="shared" si="12"/>
        <v/>
      </c>
      <c r="CD111" s="45" t="str">
        <f t="shared" si="13"/>
        <v/>
      </c>
      <c r="CE111" s="44" t="str">
        <f t="shared" si="14"/>
        <v/>
      </c>
      <c r="CF111" s="45" t="str">
        <f t="shared" si="15"/>
        <v/>
      </c>
      <c r="CG111" s="44" t="e">
        <f>IF(AND(#REF!="",#REF!="",#REF!="",#REF!=""),"",SUM(#REF!,#REF!,#REF!,#REF!,#REF!))</f>
        <v>#REF!</v>
      </c>
      <c r="CH111" s="45" t="str">
        <f t="shared" si="16"/>
        <v/>
      </c>
      <c r="CI111" s="44" t="str">
        <f t="shared" si="17"/>
        <v/>
      </c>
      <c r="CJ111" s="45" t="str">
        <f t="shared" si="18"/>
        <v/>
      </c>
      <c r="CK111" s="44" t="str">
        <f t="shared" si="19"/>
        <v/>
      </c>
      <c r="CL111" s="45" t="str">
        <f t="shared" si="20"/>
        <v/>
      </c>
      <c r="CM111" s="44" t="e">
        <f>IF(AND(#REF!="",#REF!="",#REF!="",#REF!=""),"",SUM(#REF!,#REF!,#REF!,#REF!,#REF!))</f>
        <v>#REF!</v>
      </c>
      <c r="CN111" s="45" t="str">
        <f t="shared" si="21"/>
        <v/>
      </c>
      <c r="CO111" s="38"/>
      <c r="CP111" s="38"/>
    </row>
    <row r="112" spans="1:94" ht="24.9" customHeight="1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9"/>
      <c r="AC112" s="20"/>
      <c r="AD112" s="20"/>
      <c r="AE112" s="8"/>
      <c r="AF112" s="62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8"/>
      <c r="AU112" s="8"/>
      <c r="AV112" s="56"/>
      <c r="AW112" s="60"/>
      <c r="AX112" s="8"/>
      <c r="AY112" s="14"/>
      <c r="AZ112" s="13"/>
      <c r="BA112" s="8"/>
      <c r="BB112" s="56"/>
      <c r="BC112" s="13"/>
      <c r="BD112" s="8"/>
      <c r="BE112" s="14"/>
      <c r="BF112" s="13"/>
      <c r="BG112" s="8"/>
      <c r="BH112" s="56"/>
      <c r="BI112" s="13" t="s">
        <v>447</v>
      </c>
      <c r="BJ112" s="109" t="s">
        <v>447</v>
      </c>
      <c r="BK112" s="1"/>
      <c r="BL112" s="1"/>
      <c r="BM112" s="1"/>
      <c r="BN112" s="1"/>
      <c r="BO112" s="1"/>
      <c r="CA112" s="29"/>
      <c r="CB112" s="44" t="str">
        <f t="shared" si="11"/>
        <v/>
      </c>
      <c r="CC112" s="45" t="str">
        <f t="shared" si="12"/>
        <v/>
      </c>
      <c r="CD112" s="45" t="str">
        <f t="shared" si="13"/>
        <v/>
      </c>
      <c r="CE112" s="44" t="str">
        <f t="shared" si="14"/>
        <v/>
      </c>
      <c r="CF112" s="45" t="str">
        <f t="shared" si="15"/>
        <v/>
      </c>
      <c r="CG112" s="44" t="e">
        <f>IF(AND(#REF!="",#REF!="",#REF!="",#REF!=""),"",SUM(#REF!,#REF!,#REF!,#REF!,#REF!))</f>
        <v>#REF!</v>
      </c>
      <c r="CH112" s="45" t="str">
        <f t="shared" si="16"/>
        <v/>
      </c>
      <c r="CI112" s="44" t="str">
        <f t="shared" si="17"/>
        <v/>
      </c>
      <c r="CJ112" s="45" t="str">
        <f t="shared" si="18"/>
        <v/>
      </c>
      <c r="CK112" s="44" t="str">
        <f t="shared" si="19"/>
        <v/>
      </c>
      <c r="CL112" s="45" t="str">
        <f t="shared" si="20"/>
        <v/>
      </c>
      <c r="CM112" s="44" t="e">
        <f>IF(AND(#REF!="",#REF!="",#REF!="",#REF!=""),"",SUM(#REF!,#REF!,#REF!,#REF!,#REF!))</f>
        <v>#REF!</v>
      </c>
      <c r="CN112" s="45" t="str">
        <f t="shared" si="21"/>
        <v/>
      </c>
      <c r="CO112" s="38"/>
      <c r="CP112" s="38"/>
    </row>
    <row r="113" spans="1:94" ht="24.9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9"/>
      <c r="AC113" s="20"/>
      <c r="AD113" s="20"/>
      <c r="AE113" s="8"/>
      <c r="AF113" s="62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8"/>
      <c r="AU113" s="8"/>
      <c r="AV113" s="56"/>
      <c r="AW113" s="60"/>
      <c r="AX113" s="8"/>
      <c r="AY113" s="14"/>
      <c r="AZ113" s="13"/>
      <c r="BA113" s="8"/>
      <c r="BB113" s="56"/>
      <c r="BC113" s="13"/>
      <c r="BD113" s="8"/>
      <c r="BE113" s="14"/>
      <c r="BF113" s="13"/>
      <c r="BG113" s="8"/>
      <c r="BH113" s="56"/>
      <c r="BI113" s="13" t="s">
        <v>447</v>
      </c>
      <c r="BJ113" s="109" t="s">
        <v>447</v>
      </c>
      <c r="BK113" s="1"/>
      <c r="BL113" s="1"/>
      <c r="BM113" s="1"/>
      <c r="BN113" s="1"/>
      <c r="BO113" s="1"/>
      <c r="CA113" s="29"/>
      <c r="CB113" s="44" t="str">
        <f t="shared" si="11"/>
        <v/>
      </c>
      <c r="CC113" s="45" t="str">
        <f t="shared" si="12"/>
        <v/>
      </c>
      <c r="CD113" s="45" t="str">
        <f t="shared" si="13"/>
        <v/>
      </c>
      <c r="CE113" s="44" t="str">
        <f t="shared" si="14"/>
        <v/>
      </c>
      <c r="CF113" s="45" t="str">
        <f t="shared" si="15"/>
        <v/>
      </c>
      <c r="CG113" s="44" t="e">
        <f>IF(AND(#REF!="",#REF!="",#REF!="",#REF!=""),"",SUM(#REF!,#REF!,#REF!,#REF!,#REF!))</f>
        <v>#REF!</v>
      </c>
      <c r="CH113" s="45" t="str">
        <f t="shared" si="16"/>
        <v/>
      </c>
      <c r="CI113" s="44" t="str">
        <f t="shared" si="17"/>
        <v/>
      </c>
      <c r="CJ113" s="45" t="str">
        <f t="shared" si="18"/>
        <v/>
      </c>
      <c r="CK113" s="44" t="str">
        <f t="shared" si="19"/>
        <v/>
      </c>
      <c r="CL113" s="45" t="str">
        <f t="shared" si="20"/>
        <v/>
      </c>
      <c r="CM113" s="44" t="e">
        <f>IF(AND(#REF!="",#REF!="",#REF!="",#REF!=""),"",SUM(#REF!,#REF!,#REF!,#REF!,#REF!))</f>
        <v>#REF!</v>
      </c>
      <c r="CN113" s="45" t="str">
        <f t="shared" si="21"/>
        <v/>
      </c>
      <c r="CO113" s="38"/>
      <c r="CP113" s="38"/>
    </row>
    <row r="114" spans="1:94" ht="24.9" customHeight="1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9"/>
      <c r="AC114" s="20"/>
      <c r="AD114" s="20"/>
      <c r="AE114" s="8"/>
      <c r="AF114" s="62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8"/>
      <c r="AU114" s="8"/>
      <c r="AV114" s="56"/>
      <c r="AW114" s="60"/>
      <c r="AX114" s="8"/>
      <c r="AY114" s="14"/>
      <c r="AZ114" s="13"/>
      <c r="BA114" s="8"/>
      <c r="BB114" s="56"/>
      <c r="BC114" s="13"/>
      <c r="BD114" s="8"/>
      <c r="BE114" s="14"/>
      <c r="BF114" s="13"/>
      <c r="BG114" s="8"/>
      <c r="BH114" s="56"/>
      <c r="BI114" s="13" t="s">
        <v>447</v>
      </c>
      <c r="BJ114" s="109" t="s">
        <v>447</v>
      </c>
      <c r="BK114" s="1"/>
      <c r="BL114" s="1"/>
      <c r="BM114" s="1"/>
      <c r="BN114" s="1"/>
      <c r="BO114" s="1"/>
      <c r="CA114" s="29"/>
      <c r="CB114" s="44" t="str">
        <f t="shared" si="11"/>
        <v/>
      </c>
      <c r="CC114" s="45" t="str">
        <f t="shared" si="12"/>
        <v/>
      </c>
      <c r="CD114" s="45" t="str">
        <f t="shared" si="13"/>
        <v/>
      </c>
      <c r="CE114" s="44" t="str">
        <f t="shared" si="14"/>
        <v/>
      </c>
      <c r="CF114" s="45" t="str">
        <f t="shared" si="15"/>
        <v/>
      </c>
      <c r="CG114" s="44" t="e">
        <f>IF(AND(#REF!="",#REF!="",#REF!="",#REF!=""),"",SUM(#REF!,#REF!,#REF!,#REF!,#REF!))</f>
        <v>#REF!</v>
      </c>
      <c r="CH114" s="45" t="str">
        <f t="shared" si="16"/>
        <v/>
      </c>
      <c r="CI114" s="44" t="str">
        <f t="shared" si="17"/>
        <v/>
      </c>
      <c r="CJ114" s="45" t="str">
        <f t="shared" si="18"/>
        <v/>
      </c>
      <c r="CK114" s="44" t="str">
        <f t="shared" si="19"/>
        <v/>
      </c>
      <c r="CL114" s="45" t="str">
        <f t="shared" si="20"/>
        <v/>
      </c>
      <c r="CM114" s="44" t="e">
        <f>IF(AND(#REF!="",#REF!="",#REF!="",#REF!=""),"",SUM(#REF!,#REF!,#REF!,#REF!,#REF!))</f>
        <v>#REF!</v>
      </c>
      <c r="CN114" s="45" t="str">
        <f t="shared" si="21"/>
        <v/>
      </c>
      <c r="CO114" s="38"/>
      <c r="CP114" s="38"/>
    </row>
    <row r="115" spans="1:94" ht="24.9" customHeight="1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9"/>
      <c r="AC115" s="20"/>
      <c r="AD115" s="20"/>
      <c r="AE115" s="8"/>
      <c r="AF115" s="62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8"/>
      <c r="AU115" s="8"/>
      <c r="AV115" s="56"/>
      <c r="AW115" s="60"/>
      <c r="AX115" s="8"/>
      <c r="AY115" s="14"/>
      <c r="AZ115" s="13"/>
      <c r="BA115" s="8"/>
      <c r="BB115" s="56"/>
      <c r="BC115" s="13"/>
      <c r="BD115" s="8"/>
      <c r="BE115" s="14"/>
      <c r="BF115" s="13"/>
      <c r="BG115" s="8"/>
      <c r="BH115" s="56"/>
      <c r="BI115" s="13" t="s">
        <v>447</v>
      </c>
      <c r="BJ115" s="109" t="s">
        <v>447</v>
      </c>
      <c r="BK115" s="1"/>
      <c r="BL115" s="1"/>
      <c r="BM115" s="1"/>
      <c r="BN115" s="1"/>
      <c r="BO115" s="1"/>
      <c r="CA115" s="29"/>
      <c r="CB115" s="44" t="str">
        <f t="shared" si="11"/>
        <v/>
      </c>
      <c r="CC115" s="45" t="str">
        <f t="shared" si="12"/>
        <v/>
      </c>
      <c r="CD115" s="45" t="str">
        <f t="shared" si="13"/>
        <v/>
      </c>
      <c r="CE115" s="44" t="str">
        <f t="shared" si="14"/>
        <v/>
      </c>
      <c r="CF115" s="45" t="str">
        <f t="shared" si="15"/>
        <v/>
      </c>
      <c r="CG115" s="44" t="e">
        <f>IF(AND(#REF!="",#REF!="",#REF!="",#REF!=""),"",SUM(#REF!,#REF!,#REF!,#REF!,#REF!))</f>
        <v>#REF!</v>
      </c>
      <c r="CH115" s="45" t="str">
        <f t="shared" si="16"/>
        <v/>
      </c>
      <c r="CI115" s="44" t="str">
        <f t="shared" si="17"/>
        <v/>
      </c>
      <c r="CJ115" s="45" t="str">
        <f t="shared" si="18"/>
        <v/>
      </c>
      <c r="CK115" s="44" t="str">
        <f t="shared" si="19"/>
        <v/>
      </c>
      <c r="CL115" s="45" t="str">
        <f t="shared" si="20"/>
        <v/>
      </c>
      <c r="CM115" s="44" t="e">
        <f>IF(AND(#REF!="",#REF!="",#REF!="",#REF!=""),"",SUM(#REF!,#REF!,#REF!,#REF!,#REF!))</f>
        <v>#REF!</v>
      </c>
      <c r="CN115" s="45" t="str">
        <f t="shared" si="21"/>
        <v/>
      </c>
      <c r="CO115" s="38"/>
      <c r="CP115" s="38"/>
    </row>
    <row r="116" spans="1:94" ht="24.9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9"/>
      <c r="AC116" s="20"/>
      <c r="AD116" s="20"/>
      <c r="AE116" s="8"/>
      <c r="AF116" s="62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8"/>
      <c r="AU116" s="8"/>
      <c r="AV116" s="56"/>
      <c r="AW116" s="60"/>
      <c r="AX116" s="8"/>
      <c r="AY116" s="14"/>
      <c r="AZ116" s="13"/>
      <c r="BA116" s="8"/>
      <c r="BB116" s="56"/>
      <c r="BC116" s="13"/>
      <c r="BD116" s="8"/>
      <c r="BE116" s="14"/>
      <c r="BF116" s="13"/>
      <c r="BG116" s="8"/>
      <c r="BH116" s="56"/>
      <c r="BI116" s="13" t="s">
        <v>447</v>
      </c>
      <c r="BJ116" s="109" t="s">
        <v>447</v>
      </c>
      <c r="BK116" s="1"/>
      <c r="BL116" s="1"/>
      <c r="BM116" s="1"/>
      <c r="BN116" s="1"/>
      <c r="BO116" s="1"/>
      <c r="CA116" s="29"/>
      <c r="CB116" s="44" t="str">
        <f t="shared" si="11"/>
        <v/>
      </c>
      <c r="CC116" s="45" t="str">
        <f t="shared" si="12"/>
        <v/>
      </c>
      <c r="CD116" s="45" t="str">
        <f t="shared" si="13"/>
        <v/>
      </c>
      <c r="CE116" s="44" t="str">
        <f t="shared" si="14"/>
        <v/>
      </c>
      <c r="CF116" s="45" t="str">
        <f t="shared" si="15"/>
        <v/>
      </c>
      <c r="CG116" s="44" t="e">
        <f>IF(AND(#REF!="",#REF!="",#REF!="",#REF!=""),"",SUM(#REF!,#REF!,#REF!,#REF!,#REF!))</f>
        <v>#REF!</v>
      </c>
      <c r="CH116" s="45" t="str">
        <f t="shared" si="16"/>
        <v/>
      </c>
      <c r="CI116" s="44" t="str">
        <f t="shared" si="17"/>
        <v/>
      </c>
      <c r="CJ116" s="45" t="str">
        <f t="shared" si="18"/>
        <v/>
      </c>
      <c r="CK116" s="44" t="str">
        <f t="shared" si="19"/>
        <v/>
      </c>
      <c r="CL116" s="45" t="str">
        <f t="shared" si="20"/>
        <v/>
      </c>
      <c r="CM116" s="44" t="e">
        <f>IF(AND(#REF!="",#REF!="",#REF!="",#REF!=""),"",SUM(#REF!,#REF!,#REF!,#REF!,#REF!))</f>
        <v>#REF!</v>
      </c>
      <c r="CN116" s="45" t="str">
        <f t="shared" si="21"/>
        <v/>
      </c>
      <c r="CO116" s="38"/>
      <c r="CP116" s="38"/>
    </row>
    <row r="117" spans="1:94" ht="24.9" customHeight="1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9"/>
      <c r="AC117" s="20"/>
      <c r="AD117" s="20"/>
      <c r="AE117" s="8"/>
      <c r="AF117" s="62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8"/>
      <c r="AU117" s="8"/>
      <c r="AV117" s="56"/>
      <c r="AW117" s="60"/>
      <c r="AX117" s="8"/>
      <c r="AY117" s="14"/>
      <c r="AZ117" s="13"/>
      <c r="BA117" s="8"/>
      <c r="BB117" s="56"/>
      <c r="BC117" s="13"/>
      <c r="BD117" s="8"/>
      <c r="BE117" s="14"/>
      <c r="BF117" s="13"/>
      <c r="BG117" s="8"/>
      <c r="BH117" s="56"/>
      <c r="BI117" s="13" t="s">
        <v>447</v>
      </c>
      <c r="BJ117" s="109" t="s">
        <v>447</v>
      </c>
      <c r="BK117" s="1"/>
      <c r="BL117" s="1"/>
      <c r="BM117" s="1"/>
      <c r="BN117" s="1"/>
      <c r="BO117" s="1"/>
      <c r="CA117" s="29"/>
      <c r="CB117" s="44" t="str">
        <f t="shared" si="11"/>
        <v/>
      </c>
      <c r="CC117" s="45" t="str">
        <f t="shared" si="12"/>
        <v/>
      </c>
      <c r="CD117" s="45" t="str">
        <f t="shared" si="13"/>
        <v/>
      </c>
      <c r="CE117" s="44" t="str">
        <f t="shared" si="14"/>
        <v/>
      </c>
      <c r="CF117" s="45" t="str">
        <f t="shared" si="15"/>
        <v/>
      </c>
      <c r="CG117" s="44" t="e">
        <f>IF(AND(#REF!="",#REF!="",#REF!="",#REF!=""),"",SUM(#REF!,#REF!,#REF!,#REF!,#REF!))</f>
        <v>#REF!</v>
      </c>
      <c r="CH117" s="45" t="str">
        <f t="shared" si="16"/>
        <v/>
      </c>
      <c r="CI117" s="44" t="str">
        <f t="shared" si="17"/>
        <v/>
      </c>
      <c r="CJ117" s="45" t="str">
        <f t="shared" si="18"/>
        <v/>
      </c>
      <c r="CK117" s="44" t="str">
        <f t="shared" si="19"/>
        <v/>
      </c>
      <c r="CL117" s="45" t="str">
        <f t="shared" si="20"/>
        <v/>
      </c>
      <c r="CM117" s="44" t="e">
        <f>IF(AND(#REF!="",#REF!="",#REF!="",#REF!=""),"",SUM(#REF!,#REF!,#REF!,#REF!,#REF!))</f>
        <v>#REF!</v>
      </c>
      <c r="CN117" s="45" t="str">
        <f t="shared" si="21"/>
        <v/>
      </c>
      <c r="CO117" s="38"/>
      <c r="CP117" s="38"/>
    </row>
    <row r="118" spans="1:94" ht="24.9" customHeight="1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9"/>
      <c r="AC118" s="20"/>
      <c r="AD118" s="20"/>
      <c r="AE118" s="8"/>
      <c r="AF118" s="62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8"/>
      <c r="AU118" s="8"/>
      <c r="AV118" s="56"/>
      <c r="AW118" s="60"/>
      <c r="AX118" s="8"/>
      <c r="AY118" s="14"/>
      <c r="AZ118" s="13"/>
      <c r="BA118" s="8"/>
      <c r="BB118" s="56"/>
      <c r="BC118" s="13"/>
      <c r="BD118" s="8"/>
      <c r="BE118" s="14"/>
      <c r="BF118" s="13"/>
      <c r="BG118" s="8"/>
      <c r="BH118" s="56"/>
      <c r="BI118" s="13" t="s">
        <v>447</v>
      </c>
      <c r="BJ118" s="109" t="s">
        <v>447</v>
      </c>
      <c r="BK118" s="1"/>
      <c r="BL118" s="1"/>
      <c r="BM118" s="1"/>
      <c r="BN118" s="1"/>
      <c r="BO118" s="1"/>
      <c r="CA118" s="29"/>
      <c r="CB118" s="44" t="str">
        <f t="shared" si="11"/>
        <v/>
      </c>
      <c r="CC118" s="45" t="str">
        <f t="shared" si="12"/>
        <v/>
      </c>
      <c r="CD118" s="45" t="str">
        <f t="shared" si="13"/>
        <v/>
      </c>
      <c r="CE118" s="44" t="str">
        <f t="shared" si="14"/>
        <v/>
      </c>
      <c r="CF118" s="45" t="str">
        <f t="shared" si="15"/>
        <v/>
      </c>
      <c r="CG118" s="44" t="e">
        <f>IF(AND(#REF!="",#REF!="",#REF!="",#REF!=""),"",SUM(#REF!,#REF!,#REF!,#REF!,#REF!))</f>
        <v>#REF!</v>
      </c>
      <c r="CH118" s="45" t="str">
        <f t="shared" si="16"/>
        <v/>
      </c>
      <c r="CI118" s="44" t="str">
        <f t="shared" si="17"/>
        <v/>
      </c>
      <c r="CJ118" s="45" t="str">
        <f t="shared" si="18"/>
        <v/>
      </c>
      <c r="CK118" s="44" t="str">
        <f t="shared" si="19"/>
        <v/>
      </c>
      <c r="CL118" s="45" t="str">
        <f t="shared" si="20"/>
        <v/>
      </c>
      <c r="CM118" s="44" t="e">
        <f>IF(AND(#REF!="",#REF!="",#REF!="",#REF!=""),"",SUM(#REF!,#REF!,#REF!,#REF!,#REF!))</f>
        <v>#REF!</v>
      </c>
      <c r="CN118" s="45" t="str">
        <f t="shared" si="21"/>
        <v/>
      </c>
      <c r="CO118" s="38"/>
      <c r="CP118" s="38"/>
    </row>
    <row r="119" spans="1:94" ht="24.9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9"/>
      <c r="AC119" s="20"/>
      <c r="AD119" s="20"/>
      <c r="AE119" s="8"/>
      <c r="AF119" s="62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8"/>
      <c r="AU119" s="8"/>
      <c r="AV119" s="56"/>
      <c r="AW119" s="60"/>
      <c r="AX119" s="8"/>
      <c r="AY119" s="14"/>
      <c r="AZ119" s="13"/>
      <c r="BA119" s="8"/>
      <c r="BB119" s="56"/>
      <c r="BC119" s="13"/>
      <c r="BD119" s="8"/>
      <c r="BE119" s="14"/>
      <c r="BF119" s="13"/>
      <c r="BG119" s="8"/>
      <c r="BH119" s="56"/>
      <c r="BI119" s="13" t="s">
        <v>447</v>
      </c>
      <c r="BJ119" s="109" t="s">
        <v>447</v>
      </c>
      <c r="BK119" s="1"/>
      <c r="BL119" s="1"/>
      <c r="BM119" s="1"/>
      <c r="BN119" s="1"/>
      <c r="BO119" s="1"/>
      <c r="CA119" s="29"/>
      <c r="CB119" s="44" t="str">
        <f t="shared" si="11"/>
        <v/>
      </c>
      <c r="CC119" s="45" t="str">
        <f t="shared" si="12"/>
        <v/>
      </c>
      <c r="CD119" s="45" t="str">
        <f t="shared" si="13"/>
        <v/>
      </c>
      <c r="CE119" s="44" t="str">
        <f t="shared" si="14"/>
        <v/>
      </c>
      <c r="CF119" s="45" t="str">
        <f t="shared" si="15"/>
        <v/>
      </c>
      <c r="CG119" s="44" t="e">
        <f>IF(AND(#REF!="",#REF!="",#REF!="",#REF!=""),"",SUM(#REF!,#REF!,#REF!,#REF!,#REF!))</f>
        <v>#REF!</v>
      </c>
      <c r="CH119" s="45" t="str">
        <f t="shared" si="16"/>
        <v/>
      </c>
      <c r="CI119" s="44" t="str">
        <f t="shared" si="17"/>
        <v/>
      </c>
      <c r="CJ119" s="45" t="str">
        <f t="shared" si="18"/>
        <v/>
      </c>
      <c r="CK119" s="44" t="str">
        <f t="shared" si="19"/>
        <v/>
      </c>
      <c r="CL119" s="45" t="str">
        <f t="shared" si="20"/>
        <v/>
      </c>
      <c r="CM119" s="44" t="e">
        <f>IF(AND(#REF!="",#REF!="",#REF!="",#REF!=""),"",SUM(#REF!,#REF!,#REF!,#REF!,#REF!))</f>
        <v>#REF!</v>
      </c>
      <c r="CN119" s="45" t="str">
        <f t="shared" si="21"/>
        <v/>
      </c>
      <c r="CO119" s="38"/>
      <c r="CP119" s="38"/>
    </row>
    <row r="120" spans="1:94" ht="24.9" customHeight="1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9"/>
      <c r="AC120" s="20"/>
      <c r="AD120" s="20"/>
      <c r="AE120" s="8"/>
      <c r="AF120" s="62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8"/>
      <c r="AU120" s="8"/>
      <c r="AV120" s="56"/>
      <c r="AW120" s="60"/>
      <c r="AX120" s="8"/>
      <c r="AY120" s="14"/>
      <c r="AZ120" s="13"/>
      <c r="BA120" s="8"/>
      <c r="BB120" s="56"/>
      <c r="BC120" s="13"/>
      <c r="BD120" s="8"/>
      <c r="BE120" s="14"/>
      <c r="BF120" s="13"/>
      <c r="BG120" s="8"/>
      <c r="BH120" s="56"/>
      <c r="BI120" s="13" t="s">
        <v>447</v>
      </c>
      <c r="BJ120" s="109" t="s">
        <v>447</v>
      </c>
      <c r="BK120" s="1"/>
      <c r="BL120" s="1"/>
      <c r="BM120" s="1"/>
      <c r="BN120" s="1"/>
      <c r="BO120" s="1"/>
      <c r="CA120" s="29"/>
      <c r="CB120" s="44" t="str">
        <f t="shared" si="11"/>
        <v/>
      </c>
      <c r="CC120" s="45" t="str">
        <f t="shared" si="12"/>
        <v/>
      </c>
      <c r="CD120" s="45" t="str">
        <f t="shared" si="13"/>
        <v/>
      </c>
      <c r="CE120" s="44" t="str">
        <f t="shared" si="14"/>
        <v/>
      </c>
      <c r="CF120" s="45" t="str">
        <f t="shared" si="15"/>
        <v/>
      </c>
      <c r="CG120" s="44" t="e">
        <f>IF(AND(#REF!="",#REF!="",#REF!="",#REF!=""),"",SUM(#REF!,#REF!,#REF!,#REF!,#REF!))</f>
        <v>#REF!</v>
      </c>
      <c r="CH120" s="45" t="str">
        <f t="shared" si="16"/>
        <v/>
      </c>
      <c r="CI120" s="44" t="str">
        <f t="shared" si="17"/>
        <v/>
      </c>
      <c r="CJ120" s="45" t="str">
        <f t="shared" si="18"/>
        <v/>
      </c>
      <c r="CK120" s="44" t="str">
        <f t="shared" si="19"/>
        <v/>
      </c>
      <c r="CL120" s="45" t="str">
        <f t="shared" si="20"/>
        <v/>
      </c>
      <c r="CM120" s="44" t="e">
        <f>IF(AND(#REF!="",#REF!="",#REF!="",#REF!=""),"",SUM(#REF!,#REF!,#REF!,#REF!,#REF!))</f>
        <v>#REF!</v>
      </c>
      <c r="CN120" s="45" t="str">
        <f t="shared" si="21"/>
        <v/>
      </c>
      <c r="CO120" s="38"/>
      <c r="CP120" s="38"/>
    </row>
    <row r="121" spans="1:94" ht="24.9" customHeight="1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9"/>
      <c r="AC121" s="20"/>
      <c r="AD121" s="20"/>
      <c r="AE121" s="8"/>
      <c r="AF121" s="62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8"/>
      <c r="AU121" s="8"/>
      <c r="AV121" s="56"/>
      <c r="AW121" s="60"/>
      <c r="AX121" s="8"/>
      <c r="AY121" s="14"/>
      <c r="AZ121" s="13"/>
      <c r="BA121" s="8"/>
      <c r="BB121" s="56"/>
      <c r="BC121" s="13"/>
      <c r="BD121" s="8"/>
      <c r="BE121" s="14"/>
      <c r="BF121" s="13"/>
      <c r="BG121" s="8"/>
      <c r="BH121" s="56"/>
      <c r="BI121" s="13" t="s">
        <v>447</v>
      </c>
      <c r="BJ121" s="109" t="s">
        <v>447</v>
      </c>
      <c r="BK121" s="1"/>
      <c r="BL121" s="1"/>
      <c r="BM121" s="1"/>
      <c r="BN121" s="1"/>
      <c r="BO121" s="1"/>
      <c r="CA121" s="29"/>
      <c r="CB121" s="44" t="str">
        <f t="shared" si="11"/>
        <v/>
      </c>
      <c r="CC121" s="45" t="str">
        <f t="shared" si="12"/>
        <v/>
      </c>
      <c r="CD121" s="45" t="str">
        <f t="shared" si="13"/>
        <v/>
      </c>
      <c r="CE121" s="44" t="str">
        <f t="shared" si="14"/>
        <v/>
      </c>
      <c r="CF121" s="45" t="str">
        <f t="shared" si="15"/>
        <v/>
      </c>
      <c r="CG121" s="44" t="e">
        <f>IF(AND(#REF!="",#REF!="",#REF!="",#REF!=""),"",SUM(#REF!,#REF!,#REF!,#REF!,#REF!))</f>
        <v>#REF!</v>
      </c>
      <c r="CH121" s="45" t="str">
        <f t="shared" si="16"/>
        <v/>
      </c>
      <c r="CI121" s="44" t="str">
        <f t="shared" si="17"/>
        <v/>
      </c>
      <c r="CJ121" s="45" t="str">
        <f t="shared" si="18"/>
        <v/>
      </c>
      <c r="CK121" s="44" t="str">
        <f t="shared" si="19"/>
        <v/>
      </c>
      <c r="CL121" s="45" t="str">
        <f t="shared" si="20"/>
        <v/>
      </c>
      <c r="CM121" s="44" t="e">
        <f>IF(AND(#REF!="",#REF!="",#REF!="",#REF!=""),"",SUM(#REF!,#REF!,#REF!,#REF!,#REF!))</f>
        <v>#REF!</v>
      </c>
      <c r="CN121" s="45" t="str">
        <f t="shared" si="21"/>
        <v/>
      </c>
      <c r="CO121" s="38"/>
      <c r="CP121" s="38"/>
    </row>
    <row r="122" spans="1:94" ht="24.9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9"/>
      <c r="AC122" s="20"/>
      <c r="AD122" s="20"/>
      <c r="AE122" s="8"/>
      <c r="AF122" s="62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8"/>
      <c r="AU122" s="8"/>
      <c r="AV122" s="56"/>
      <c r="AW122" s="60"/>
      <c r="AX122" s="8"/>
      <c r="AY122" s="14"/>
      <c r="AZ122" s="13"/>
      <c r="BA122" s="8"/>
      <c r="BB122" s="56"/>
      <c r="BC122" s="13"/>
      <c r="BD122" s="8"/>
      <c r="BE122" s="14"/>
      <c r="BF122" s="13"/>
      <c r="BG122" s="8"/>
      <c r="BH122" s="56"/>
      <c r="BI122" s="13" t="s">
        <v>447</v>
      </c>
      <c r="BJ122" s="109" t="s">
        <v>447</v>
      </c>
      <c r="BK122" s="1"/>
      <c r="BL122" s="1"/>
      <c r="BM122" s="1"/>
      <c r="BN122" s="1"/>
      <c r="BO122" s="1"/>
      <c r="CA122" s="29"/>
      <c r="CB122" s="44" t="str">
        <f t="shared" si="11"/>
        <v/>
      </c>
      <c r="CC122" s="45" t="str">
        <f t="shared" si="12"/>
        <v/>
      </c>
      <c r="CD122" s="45" t="str">
        <f t="shared" si="13"/>
        <v/>
      </c>
      <c r="CE122" s="44" t="str">
        <f t="shared" si="14"/>
        <v/>
      </c>
      <c r="CF122" s="45" t="str">
        <f t="shared" si="15"/>
        <v/>
      </c>
      <c r="CG122" s="44" t="e">
        <f>IF(AND(#REF!="",#REF!="",#REF!="",#REF!=""),"",SUM(#REF!,#REF!,#REF!,#REF!,#REF!))</f>
        <v>#REF!</v>
      </c>
      <c r="CH122" s="45" t="str">
        <f t="shared" si="16"/>
        <v/>
      </c>
      <c r="CI122" s="44" t="str">
        <f t="shared" si="17"/>
        <v/>
      </c>
      <c r="CJ122" s="45" t="str">
        <f t="shared" si="18"/>
        <v/>
      </c>
      <c r="CK122" s="44" t="str">
        <f t="shared" si="19"/>
        <v/>
      </c>
      <c r="CL122" s="45" t="str">
        <f t="shared" si="20"/>
        <v/>
      </c>
      <c r="CM122" s="44" t="e">
        <f>IF(AND(#REF!="",#REF!="",#REF!="",#REF!=""),"",SUM(#REF!,#REF!,#REF!,#REF!,#REF!))</f>
        <v>#REF!</v>
      </c>
      <c r="CN122" s="45" t="str">
        <f t="shared" si="21"/>
        <v/>
      </c>
      <c r="CO122" s="38"/>
      <c r="CP122" s="38"/>
    </row>
    <row r="123" spans="1:94" ht="24.9" customHeight="1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9"/>
      <c r="AC123" s="20"/>
      <c r="AD123" s="20"/>
      <c r="AE123" s="8"/>
      <c r="AF123" s="62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8"/>
      <c r="AU123" s="8"/>
      <c r="AV123" s="56"/>
      <c r="AW123" s="60"/>
      <c r="AX123" s="8"/>
      <c r="AY123" s="14"/>
      <c r="AZ123" s="13"/>
      <c r="BA123" s="8"/>
      <c r="BB123" s="56"/>
      <c r="BC123" s="13"/>
      <c r="BD123" s="8"/>
      <c r="BE123" s="14"/>
      <c r="BF123" s="13"/>
      <c r="BG123" s="8"/>
      <c r="BH123" s="56"/>
      <c r="BI123" s="13" t="s">
        <v>447</v>
      </c>
      <c r="BJ123" s="109" t="s">
        <v>447</v>
      </c>
      <c r="BK123" s="1"/>
      <c r="BL123" s="1"/>
      <c r="BM123" s="1"/>
      <c r="BN123" s="1"/>
      <c r="BO123" s="1"/>
      <c r="CA123" s="29"/>
      <c r="CB123" s="44" t="str">
        <f t="shared" si="11"/>
        <v/>
      </c>
      <c r="CC123" s="45" t="str">
        <f t="shared" si="12"/>
        <v/>
      </c>
      <c r="CD123" s="45" t="str">
        <f t="shared" si="13"/>
        <v/>
      </c>
      <c r="CE123" s="44" t="str">
        <f t="shared" si="14"/>
        <v/>
      </c>
      <c r="CF123" s="45" t="str">
        <f t="shared" si="15"/>
        <v/>
      </c>
      <c r="CG123" s="44" t="e">
        <f>IF(AND(#REF!="",#REF!="",#REF!="",#REF!=""),"",SUM(#REF!,#REF!,#REF!,#REF!,#REF!))</f>
        <v>#REF!</v>
      </c>
      <c r="CH123" s="45" t="str">
        <f t="shared" si="16"/>
        <v/>
      </c>
      <c r="CI123" s="44" t="str">
        <f t="shared" si="17"/>
        <v/>
      </c>
      <c r="CJ123" s="45" t="str">
        <f t="shared" si="18"/>
        <v/>
      </c>
      <c r="CK123" s="44" t="str">
        <f t="shared" si="19"/>
        <v/>
      </c>
      <c r="CL123" s="45" t="str">
        <f t="shared" si="20"/>
        <v/>
      </c>
      <c r="CM123" s="44" t="e">
        <f>IF(AND(#REF!="",#REF!="",#REF!="",#REF!=""),"",SUM(#REF!,#REF!,#REF!,#REF!,#REF!))</f>
        <v>#REF!</v>
      </c>
      <c r="CN123" s="45" t="str">
        <f t="shared" si="21"/>
        <v/>
      </c>
      <c r="CO123" s="38"/>
      <c r="CP123" s="38"/>
    </row>
    <row r="124" spans="1:94" ht="24.9" customHeight="1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9"/>
      <c r="AC124" s="20"/>
      <c r="AD124" s="20"/>
      <c r="AE124" s="8"/>
      <c r="AF124" s="62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8"/>
      <c r="AU124" s="8"/>
      <c r="AV124" s="56"/>
      <c r="AW124" s="60"/>
      <c r="AX124" s="8"/>
      <c r="AY124" s="14"/>
      <c r="AZ124" s="13"/>
      <c r="BA124" s="8"/>
      <c r="BB124" s="56"/>
      <c r="BC124" s="13"/>
      <c r="BD124" s="8"/>
      <c r="BE124" s="14"/>
      <c r="BF124" s="13"/>
      <c r="BG124" s="8"/>
      <c r="BH124" s="56"/>
      <c r="BI124" s="13" t="s">
        <v>447</v>
      </c>
      <c r="BJ124" s="109" t="s">
        <v>447</v>
      </c>
      <c r="BK124" s="1"/>
      <c r="BL124" s="1"/>
      <c r="BM124" s="1"/>
      <c r="BN124" s="1"/>
      <c r="BO124" s="1"/>
      <c r="CA124" s="29"/>
      <c r="CB124" s="44" t="str">
        <f t="shared" si="11"/>
        <v/>
      </c>
      <c r="CC124" s="45" t="str">
        <f t="shared" si="12"/>
        <v/>
      </c>
      <c r="CD124" s="45" t="str">
        <f t="shared" si="13"/>
        <v/>
      </c>
      <c r="CE124" s="44" t="str">
        <f t="shared" si="14"/>
        <v/>
      </c>
      <c r="CF124" s="45" t="str">
        <f t="shared" si="15"/>
        <v/>
      </c>
      <c r="CG124" s="44" t="e">
        <f>IF(AND(#REF!="",#REF!="",#REF!="",#REF!=""),"",SUM(#REF!,#REF!,#REF!,#REF!,#REF!))</f>
        <v>#REF!</v>
      </c>
      <c r="CH124" s="45" t="str">
        <f t="shared" si="16"/>
        <v/>
      </c>
      <c r="CI124" s="44" t="str">
        <f t="shared" si="17"/>
        <v/>
      </c>
      <c r="CJ124" s="45" t="str">
        <f t="shared" si="18"/>
        <v/>
      </c>
      <c r="CK124" s="44" t="str">
        <f t="shared" si="19"/>
        <v/>
      </c>
      <c r="CL124" s="45" t="str">
        <f t="shared" si="20"/>
        <v/>
      </c>
      <c r="CM124" s="44" t="e">
        <f>IF(AND(#REF!="",#REF!="",#REF!="",#REF!=""),"",SUM(#REF!,#REF!,#REF!,#REF!,#REF!))</f>
        <v>#REF!</v>
      </c>
      <c r="CN124" s="45" t="str">
        <f t="shared" si="21"/>
        <v/>
      </c>
      <c r="CO124" s="38"/>
      <c r="CP124" s="38"/>
    </row>
    <row r="125" spans="1:94" ht="24.9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9"/>
      <c r="AC125" s="20"/>
      <c r="AD125" s="20"/>
      <c r="AE125" s="8"/>
      <c r="AF125" s="62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8"/>
      <c r="AU125" s="8"/>
      <c r="AV125" s="56"/>
      <c r="AW125" s="60"/>
      <c r="AX125" s="8"/>
      <c r="AY125" s="14"/>
      <c r="AZ125" s="13"/>
      <c r="BA125" s="8"/>
      <c r="BB125" s="56"/>
      <c r="BC125" s="13"/>
      <c r="BD125" s="8"/>
      <c r="BE125" s="14"/>
      <c r="BF125" s="13"/>
      <c r="BG125" s="8"/>
      <c r="BH125" s="56"/>
      <c r="BI125" s="13" t="s">
        <v>447</v>
      </c>
      <c r="BJ125" s="109" t="s">
        <v>447</v>
      </c>
      <c r="BK125" s="1"/>
      <c r="BL125" s="1"/>
      <c r="BM125" s="1"/>
      <c r="BN125" s="1"/>
      <c r="BO125" s="1"/>
      <c r="CA125" s="29"/>
      <c r="CB125" s="44" t="str">
        <f t="shared" si="11"/>
        <v/>
      </c>
      <c r="CC125" s="45" t="str">
        <f t="shared" si="12"/>
        <v/>
      </c>
      <c r="CD125" s="45" t="str">
        <f t="shared" si="13"/>
        <v/>
      </c>
      <c r="CE125" s="44" t="str">
        <f t="shared" si="14"/>
        <v/>
      </c>
      <c r="CF125" s="45" t="str">
        <f t="shared" si="15"/>
        <v/>
      </c>
      <c r="CG125" s="44" t="e">
        <f>IF(AND(#REF!="",#REF!="",#REF!="",#REF!=""),"",SUM(#REF!,#REF!,#REF!,#REF!,#REF!))</f>
        <v>#REF!</v>
      </c>
      <c r="CH125" s="45" t="str">
        <f t="shared" si="16"/>
        <v/>
      </c>
      <c r="CI125" s="44" t="str">
        <f t="shared" si="17"/>
        <v/>
      </c>
      <c r="CJ125" s="45" t="str">
        <f t="shared" si="18"/>
        <v/>
      </c>
      <c r="CK125" s="44" t="str">
        <f t="shared" si="19"/>
        <v/>
      </c>
      <c r="CL125" s="45" t="str">
        <f t="shared" si="20"/>
        <v/>
      </c>
      <c r="CM125" s="44" t="e">
        <f>IF(AND(#REF!="",#REF!="",#REF!="",#REF!=""),"",SUM(#REF!,#REF!,#REF!,#REF!,#REF!))</f>
        <v>#REF!</v>
      </c>
      <c r="CN125" s="45" t="str">
        <f t="shared" si="21"/>
        <v/>
      </c>
      <c r="CO125" s="38"/>
      <c r="CP125" s="38"/>
    </row>
    <row r="126" spans="1:94" ht="24.9" customHeight="1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9"/>
      <c r="AC126" s="20"/>
      <c r="AD126" s="20"/>
      <c r="AE126" s="8"/>
      <c r="AF126" s="62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8"/>
      <c r="AU126" s="8"/>
      <c r="AV126" s="56"/>
      <c r="AW126" s="60"/>
      <c r="AX126" s="8"/>
      <c r="AY126" s="14"/>
      <c r="AZ126" s="13"/>
      <c r="BA126" s="8"/>
      <c r="BB126" s="56"/>
      <c r="BC126" s="13"/>
      <c r="BD126" s="8"/>
      <c r="BE126" s="14"/>
      <c r="BF126" s="13"/>
      <c r="BG126" s="8"/>
      <c r="BH126" s="56"/>
      <c r="BI126" s="13" t="s">
        <v>447</v>
      </c>
      <c r="BJ126" s="109" t="s">
        <v>447</v>
      </c>
      <c r="BK126" s="1"/>
      <c r="BL126" s="1"/>
      <c r="BM126" s="1"/>
      <c r="BN126" s="1"/>
      <c r="BO126" s="1"/>
      <c r="CA126" s="29"/>
      <c r="CB126" s="44" t="str">
        <f t="shared" si="11"/>
        <v/>
      </c>
      <c r="CC126" s="45" t="str">
        <f t="shared" si="12"/>
        <v/>
      </c>
      <c r="CD126" s="45" t="str">
        <f t="shared" si="13"/>
        <v/>
      </c>
      <c r="CE126" s="44" t="str">
        <f t="shared" si="14"/>
        <v/>
      </c>
      <c r="CF126" s="45" t="str">
        <f t="shared" si="15"/>
        <v/>
      </c>
      <c r="CG126" s="44" t="e">
        <f>IF(AND(#REF!="",#REF!="",#REF!="",#REF!=""),"",SUM(#REF!,#REF!,#REF!,#REF!,#REF!))</f>
        <v>#REF!</v>
      </c>
      <c r="CH126" s="45" t="str">
        <f t="shared" si="16"/>
        <v/>
      </c>
      <c r="CI126" s="44" t="str">
        <f t="shared" si="17"/>
        <v/>
      </c>
      <c r="CJ126" s="45" t="str">
        <f t="shared" si="18"/>
        <v/>
      </c>
      <c r="CK126" s="44" t="str">
        <f t="shared" si="19"/>
        <v/>
      </c>
      <c r="CL126" s="45" t="str">
        <f t="shared" si="20"/>
        <v/>
      </c>
      <c r="CM126" s="44" t="e">
        <f>IF(AND(#REF!="",#REF!="",#REF!="",#REF!=""),"",SUM(#REF!,#REF!,#REF!,#REF!,#REF!))</f>
        <v>#REF!</v>
      </c>
      <c r="CN126" s="45" t="str">
        <f t="shared" si="21"/>
        <v/>
      </c>
      <c r="CO126" s="38"/>
      <c r="CP126" s="38"/>
    </row>
    <row r="127" spans="1:94" ht="24.9" customHeight="1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9"/>
      <c r="AC127" s="20"/>
      <c r="AD127" s="20"/>
      <c r="AE127" s="8"/>
      <c r="AF127" s="62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8"/>
      <c r="AU127" s="8"/>
      <c r="AV127" s="56"/>
      <c r="AW127" s="60"/>
      <c r="AX127" s="8"/>
      <c r="AY127" s="14"/>
      <c r="AZ127" s="13"/>
      <c r="BA127" s="8"/>
      <c r="BB127" s="56"/>
      <c r="BC127" s="13"/>
      <c r="BD127" s="8"/>
      <c r="BE127" s="14"/>
      <c r="BF127" s="13"/>
      <c r="BG127" s="8"/>
      <c r="BH127" s="56"/>
      <c r="BI127" s="13" t="s">
        <v>447</v>
      </c>
      <c r="BJ127" s="109" t="s">
        <v>447</v>
      </c>
      <c r="BK127" s="1"/>
      <c r="BL127" s="1"/>
      <c r="BM127" s="1"/>
      <c r="BN127" s="1"/>
      <c r="BO127" s="1"/>
      <c r="CA127" s="29"/>
      <c r="CB127" s="44" t="str">
        <f t="shared" si="11"/>
        <v/>
      </c>
      <c r="CC127" s="45" t="str">
        <f t="shared" si="12"/>
        <v/>
      </c>
      <c r="CD127" s="45" t="str">
        <f t="shared" si="13"/>
        <v/>
      </c>
      <c r="CE127" s="44" t="str">
        <f t="shared" si="14"/>
        <v/>
      </c>
      <c r="CF127" s="45" t="str">
        <f t="shared" si="15"/>
        <v/>
      </c>
      <c r="CG127" s="44" t="e">
        <f>IF(AND(#REF!="",#REF!="",#REF!="",#REF!=""),"",SUM(#REF!,#REF!,#REF!,#REF!,#REF!))</f>
        <v>#REF!</v>
      </c>
      <c r="CH127" s="45" t="str">
        <f t="shared" si="16"/>
        <v/>
      </c>
      <c r="CI127" s="44" t="str">
        <f t="shared" si="17"/>
        <v/>
      </c>
      <c r="CJ127" s="45" t="str">
        <f t="shared" si="18"/>
        <v/>
      </c>
      <c r="CK127" s="44" t="str">
        <f t="shared" si="19"/>
        <v/>
      </c>
      <c r="CL127" s="45" t="str">
        <f t="shared" si="20"/>
        <v/>
      </c>
      <c r="CM127" s="44" t="e">
        <f>IF(AND(#REF!="",#REF!="",#REF!="",#REF!=""),"",SUM(#REF!,#REF!,#REF!,#REF!,#REF!))</f>
        <v>#REF!</v>
      </c>
      <c r="CN127" s="45" t="str">
        <f t="shared" si="21"/>
        <v/>
      </c>
      <c r="CO127" s="38" t="e">
        <f>IF(AND(#REF!="",#REF!="",#REF!="",#REF!=""),"",SUM(#REF!,#REF!,#REF!,#REF!))</f>
        <v>#REF!</v>
      </c>
      <c r="CP127" s="38" t="str">
        <f t="shared" ref="CP127:CP190" si="22">IFERROR(IF(CO127="","",IF($CO$5=100,ROUNDUP(CO127*20%,0),IF($CO$5=86,ROUNDUP((CO127/$CO$5)*$CP$5,0),IF($CO$5=66,ROUNDUP((CO127/$CO$5)*$CP$5,0),"")))),"")</f>
        <v/>
      </c>
    </row>
    <row r="128" spans="1:94" ht="24.9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9"/>
      <c r="AC128" s="20"/>
      <c r="AD128" s="20"/>
      <c r="AE128" s="8"/>
      <c r="AF128" s="62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8"/>
      <c r="AU128" s="8"/>
      <c r="AV128" s="56"/>
      <c r="AW128" s="60"/>
      <c r="AX128" s="8"/>
      <c r="AY128" s="14"/>
      <c r="AZ128" s="13"/>
      <c r="BA128" s="8"/>
      <c r="BB128" s="56"/>
      <c r="BC128" s="13"/>
      <c r="BD128" s="8"/>
      <c r="BE128" s="14"/>
      <c r="BF128" s="13"/>
      <c r="BG128" s="8"/>
      <c r="BH128" s="56"/>
      <c r="BI128" s="13" t="s">
        <v>447</v>
      </c>
      <c r="BJ128" s="109" t="s">
        <v>447</v>
      </c>
      <c r="BK128" s="1"/>
      <c r="BL128" s="1"/>
      <c r="BM128" s="1"/>
      <c r="BN128" s="1"/>
      <c r="BO128" s="1"/>
      <c r="CA128" s="29"/>
      <c r="CB128" s="44" t="str">
        <f t="shared" si="11"/>
        <v/>
      </c>
      <c r="CC128" s="45" t="str">
        <f t="shared" si="12"/>
        <v/>
      </c>
      <c r="CD128" s="45" t="str">
        <f t="shared" si="13"/>
        <v/>
      </c>
      <c r="CE128" s="44" t="str">
        <f t="shared" si="14"/>
        <v/>
      </c>
      <c r="CF128" s="45" t="str">
        <f t="shared" si="15"/>
        <v/>
      </c>
      <c r="CG128" s="44" t="e">
        <f>IF(AND(#REF!="",#REF!="",#REF!="",#REF!=""),"",SUM(#REF!,#REF!,#REF!,#REF!,#REF!))</f>
        <v>#REF!</v>
      </c>
      <c r="CH128" s="45" t="str">
        <f t="shared" si="16"/>
        <v/>
      </c>
      <c r="CI128" s="44" t="str">
        <f t="shared" si="17"/>
        <v/>
      </c>
      <c r="CJ128" s="45" t="str">
        <f t="shared" si="18"/>
        <v/>
      </c>
      <c r="CK128" s="44" t="str">
        <f t="shared" si="19"/>
        <v/>
      </c>
      <c r="CL128" s="45" t="str">
        <f t="shared" si="20"/>
        <v/>
      </c>
      <c r="CM128" s="44" t="e">
        <f>IF(AND(#REF!="",#REF!="",#REF!="",#REF!=""),"",SUM(#REF!,#REF!,#REF!,#REF!,#REF!))</f>
        <v>#REF!</v>
      </c>
      <c r="CN128" s="45" t="str">
        <f t="shared" si="21"/>
        <v/>
      </c>
      <c r="CO128" s="38" t="e">
        <f>IF(AND(#REF!="",#REF!="",#REF!="",#REF!=""),"",SUM(#REF!,#REF!,#REF!,#REF!))</f>
        <v>#REF!</v>
      </c>
      <c r="CP128" s="38" t="str">
        <f t="shared" si="22"/>
        <v/>
      </c>
    </row>
    <row r="129" spans="1:94" ht="24.9" customHeight="1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9"/>
      <c r="AC129" s="20"/>
      <c r="AD129" s="20"/>
      <c r="AE129" s="8"/>
      <c r="AF129" s="62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8"/>
      <c r="AU129" s="8"/>
      <c r="AV129" s="56"/>
      <c r="AW129" s="60"/>
      <c r="AX129" s="8"/>
      <c r="AY129" s="14"/>
      <c r="AZ129" s="13"/>
      <c r="BA129" s="8"/>
      <c r="BB129" s="56"/>
      <c r="BC129" s="13"/>
      <c r="BD129" s="8"/>
      <c r="BE129" s="14"/>
      <c r="BF129" s="13"/>
      <c r="BG129" s="8"/>
      <c r="BH129" s="56"/>
      <c r="BI129" s="13" t="s">
        <v>447</v>
      </c>
      <c r="BJ129" s="109" t="s">
        <v>447</v>
      </c>
      <c r="BK129" s="1"/>
      <c r="BL129" s="1"/>
      <c r="BM129" s="1"/>
      <c r="BN129" s="1"/>
      <c r="BO129" s="1"/>
      <c r="CA129" s="29"/>
      <c r="CB129" s="44" t="str">
        <f t="shared" si="11"/>
        <v/>
      </c>
      <c r="CC129" s="45" t="str">
        <f t="shared" si="12"/>
        <v/>
      </c>
      <c r="CD129" s="45" t="str">
        <f t="shared" si="13"/>
        <v/>
      </c>
      <c r="CE129" s="44" t="str">
        <f t="shared" si="14"/>
        <v/>
      </c>
      <c r="CF129" s="45" t="str">
        <f t="shared" si="15"/>
        <v/>
      </c>
      <c r="CG129" s="44" t="e">
        <f>IF(AND(#REF!="",#REF!="",#REF!="",#REF!=""),"",SUM(#REF!,#REF!,#REF!,#REF!,#REF!))</f>
        <v>#REF!</v>
      </c>
      <c r="CH129" s="45" t="str">
        <f t="shared" si="16"/>
        <v/>
      </c>
      <c r="CI129" s="44" t="str">
        <f t="shared" si="17"/>
        <v/>
      </c>
      <c r="CJ129" s="45" t="str">
        <f t="shared" si="18"/>
        <v/>
      </c>
      <c r="CK129" s="44" t="str">
        <f t="shared" si="19"/>
        <v/>
      </c>
      <c r="CL129" s="45" t="str">
        <f t="shared" si="20"/>
        <v/>
      </c>
      <c r="CM129" s="44" t="e">
        <f>IF(AND(#REF!="",#REF!="",#REF!="",#REF!=""),"",SUM(#REF!,#REF!,#REF!,#REF!,#REF!))</f>
        <v>#REF!</v>
      </c>
      <c r="CN129" s="45" t="str">
        <f t="shared" si="21"/>
        <v/>
      </c>
      <c r="CO129" s="38" t="e">
        <f>IF(AND(#REF!="",#REF!="",#REF!="",#REF!=""),"",SUM(#REF!,#REF!,#REF!,#REF!))</f>
        <v>#REF!</v>
      </c>
      <c r="CP129" s="38" t="str">
        <f t="shared" si="22"/>
        <v/>
      </c>
    </row>
    <row r="130" spans="1:94" ht="24.9" customHeight="1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9"/>
      <c r="AC130" s="20"/>
      <c r="AD130" s="20"/>
      <c r="AE130" s="8"/>
      <c r="AF130" s="62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8"/>
      <c r="AU130" s="8"/>
      <c r="AV130" s="56"/>
      <c r="AW130" s="60"/>
      <c r="AX130" s="8"/>
      <c r="AY130" s="14"/>
      <c r="AZ130" s="13"/>
      <c r="BA130" s="8"/>
      <c r="BB130" s="56"/>
      <c r="BC130" s="13"/>
      <c r="BD130" s="8"/>
      <c r="BE130" s="14"/>
      <c r="BF130" s="13"/>
      <c r="BG130" s="8"/>
      <c r="BH130" s="56"/>
      <c r="BI130" s="13" t="s">
        <v>447</v>
      </c>
      <c r="BJ130" s="109" t="s">
        <v>447</v>
      </c>
      <c r="BK130" s="1"/>
      <c r="BL130" s="1"/>
      <c r="BM130" s="1"/>
      <c r="BN130" s="1"/>
      <c r="BO130" s="1"/>
      <c r="CA130" s="29"/>
      <c r="CB130" s="44" t="str">
        <f t="shared" si="11"/>
        <v/>
      </c>
      <c r="CC130" s="45" t="str">
        <f t="shared" si="12"/>
        <v/>
      </c>
      <c r="CD130" s="45" t="str">
        <f t="shared" si="13"/>
        <v/>
      </c>
      <c r="CE130" s="44" t="str">
        <f t="shared" si="14"/>
        <v/>
      </c>
      <c r="CF130" s="45" t="str">
        <f t="shared" si="15"/>
        <v/>
      </c>
      <c r="CG130" s="44" t="e">
        <f>IF(AND(#REF!="",#REF!="",#REF!="",#REF!=""),"",SUM(#REF!,#REF!,#REF!,#REF!,#REF!))</f>
        <v>#REF!</v>
      </c>
      <c r="CH130" s="45" t="str">
        <f t="shared" si="16"/>
        <v/>
      </c>
      <c r="CI130" s="44" t="str">
        <f t="shared" si="17"/>
        <v/>
      </c>
      <c r="CJ130" s="45" t="str">
        <f t="shared" si="18"/>
        <v/>
      </c>
      <c r="CK130" s="44" t="str">
        <f t="shared" si="19"/>
        <v/>
      </c>
      <c r="CL130" s="45" t="str">
        <f t="shared" si="20"/>
        <v/>
      </c>
      <c r="CM130" s="44" t="e">
        <f>IF(AND(#REF!="",#REF!="",#REF!="",#REF!=""),"",SUM(#REF!,#REF!,#REF!,#REF!,#REF!))</f>
        <v>#REF!</v>
      </c>
      <c r="CN130" s="45" t="str">
        <f t="shared" si="21"/>
        <v/>
      </c>
      <c r="CO130" s="38" t="e">
        <f>IF(AND(#REF!="",#REF!="",#REF!="",#REF!=""),"",SUM(#REF!,#REF!,#REF!,#REF!))</f>
        <v>#REF!</v>
      </c>
      <c r="CP130" s="38" t="str">
        <f t="shared" si="22"/>
        <v/>
      </c>
    </row>
    <row r="131" spans="1:94" ht="24.9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9"/>
      <c r="AC131" s="20"/>
      <c r="AD131" s="20"/>
      <c r="AE131" s="8"/>
      <c r="AF131" s="62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8"/>
      <c r="AU131" s="8"/>
      <c r="AV131" s="56"/>
      <c r="AW131" s="60"/>
      <c r="AX131" s="8"/>
      <c r="AY131" s="14"/>
      <c r="AZ131" s="13"/>
      <c r="BA131" s="8"/>
      <c r="BB131" s="56"/>
      <c r="BC131" s="13"/>
      <c r="BD131" s="8"/>
      <c r="BE131" s="14"/>
      <c r="BF131" s="13"/>
      <c r="BG131" s="8"/>
      <c r="BH131" s="56"/>
      <c r="BI131" s="13" t="s">
        <v>447</v>
      </c>
      <c r="BJ131" s="109" t="s">
        <v>447</v>
      </c>
      <c r="BK131" s="1"/>
      <c r="BL131" s="1"/>
      <c r="BM131" s="1"/>
      <c r="BN131" s="1"/>
      <c r="BO131" s="1"/>
      <c r="CA131" s="29"/>
      <c r="CB131" s="44" t="str">
        <f t="shared" si="11"/>
        <v/>
      </c>
      <c r="CC131" s="45" t="str">
        <f t="shared" si="12"/>
        <v/>
      </c>
      <c r="CD131" s="45" t="str">
        <f t="shared" si="13"/>
        <v/>
      </c>
      <c r="CE131" s="44" t="str">
        <f t="shared" si="14"/>
        <v/>
      </c>
      <c r="CF131" s="45" t="str">
        <f t="shared" si="15"/>
        <v/>
      </c>
      <c r="CG131" s="44" t="e">
        <f>IF(AND(#REF!="",#REF!="",#REF!="",#REF!=""),"",SUM(#REF!,#REF!,#REF!,#REF!,#REF!))</f>
        <v>#REF!</v>
      </c>
      <c r="CH131" s="45" t="str">
        <f t="shared" si="16"/>
        <v/>
      </c>
      <c r="CI131" s="44" t="str">
        <f t="shared" si="17"/>
        <v/>
      </c>
      <c r="CJ131" s="45" t="str">
        <f t="shared" si="18"/>
        <v/>
      </c>
      <c r="CK131" s="44" t="str">
        <f t="shared" si="19"/>
        <v/>
      </c>
      <c r="CL131" s="45" t="str">
        <f t="shared" si="20"/>
        <v/>
      </c>
      <c r="CM131" s="44" t="e">
        <f>IF(AND(#REF!="",#REF!="",#REF!="",#REF!=""),"",SUM(#REF!,#REF!,#REF!,#REF!,#REF!))</f>
        <v>#REF!</v>
      </c>
      <c r="CN131" s="45" t="str">
        <f t="shared" si="21"/>
        <v/>
      </c>
      <c r="CO131" s="38" t="e">
        <f>IF(AND(#REF!="",#REF!="",#REF!="",#REF!=""),"",SUM(#REF!,#REF!,#REF!,#REF!))</f>
        <v>#REF!</v>
      </c>
      <c r="CP131" s="38" t="str">
        <f t="shared" si="22"/>
        <v/>
      </c>
    </row>
    <row r="132" spans="1:94" ht="24.9" customHeight="1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9"/>
      <c r="AC132" s="20"/>
      <c r="AD132" s="20"/>
      <c r="AE132" s="8"/>
      <c r="AF132" s="62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8"/>
      <c r="AU132" s="8"/>
      <c r="AV132" s="56"/>
      <c r="AW132" s="60"/>
      <c r="AX132" s="8"/>
      <c r="AY132" s="14"/>
      <c r="AZ132" s="13"/>
      <c r="BA132" s="8"/>
      <c r="BB132" s="56"/>
      <c r="BC132" s="13"/>
      <c r="BD132" s="8"/>
      <c r="BE132" s="14"/>
      <c r="BF132" s="13"/>
      <c r="BG132" s="8"/>
      <c r="BH132" s="56"/>
      <c r="BI132" s="13" t="s">
        <v>447</v>
      </c>
      <c r="BJ132" s="109" t="s">
        <v>447</v>
      </c>
      <c r="BK132" s="1"/>
      <c r="BL132" s="1"/>
      <c r="BM132" s="1"/>
      <c r="BN132" s="1"/>
      <c r="BO132" s="1"/>
      <c r="CA132" s="29"/>
      <c r="CB132" s="44" t="str">
        <f t="shared" si="11"/>
        <v/>
      </c>
      <c r="CC132" s="45" t="str">
        <f t="shared" si="12"/>
        <v/>
      </c>
      <c r="CD132" s="45" t="str">
        <f t="shared" si="13"/>
        <v/>
      </c>
      <c r="CE132" s="44" t="str">
        <f t="shared" si="14"/>
        <v/>
      </c>
      <c r="CF132" s="45" t="str">
        <f t="shared" si="15"/>
        <v/>
      </c>
      <c r="CG132" s="44" t="e">
        <f>IF(AND(#REF!="",#REF!="",#REF!="",#REF!=""),"",SUM(#REF!,#REF!,#REF!,#REF!,#REF!))</f>
        <v>#REF!</v>
      </c>
      <c r="CH132" s="45" t="str">
        <f t="shared" si="16"/>
        <v/>
      </c>
      <c r="CI132" s="44" t="str">
        <f t="shared" si="17"/>
        <v/>
      </c>
      <c r="CJ132" s="45" t="str">
        <f t="shared" si="18"/>
        <v/>
      </c>
      <c r="CK132" s="44" t="str">
        <f t="shared" si="19"/>
        <v/>
      </c>
      <c r="CL132" s="45" t="str">
        <f t="shared" si="20"/>
        <v/>
      </c>
      <c r="CM132" s="44" t="e">
        <f>IF(AND(#REF!="",#REF!="",#REF!="",#REF!=""),"",SUM(#REF!,#REF!,#REF!,#REF!,#REF!))</f>
        <v>#REF!</v>
      </c>
      <c r="CN132" s="45" t="str">
        <f t="shared" si="21"/>
        <v/>
      </c>
      <c r="CO132" s="38" t="e">
        <f>IF(AND(#REF!="",#REF!="",#REF!="",#REF!=""),"",SUM(#REF!,#REF!,#REF!,#REF!))</f>
        <v>#REF!</v>
      </c>
      <c r="CP132" s="38" t="str">
        <f t="shared" si="22"/>
        <v/>
      </c>
    </row>
    <row r="133" spans="1:94" ht="24.9" customHeight="1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9"/>
      <c r="AC133" s="20"/>
      <c r="AD133" s="20"/>
      <c r="AE133" s="8"/>
      <c r="AF133" s="62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8"/>
      <c r="AU133" s="8"/>
      <c r="AV133" s="56"/>
      <c r="AW133" s="60"/>
      <c r="AX133" s="8"/>
      <c r="AY133" s="14"/>
      <c r="AZ133" s="13"/>
      <c r="BA133" s="8"/>
      <c r="BB133" s="56"/>
      <c r="BC133" s="13"/>
      <c r="BD133" s="8"/>
      <c r="BE133" s="14"/>
      <c r="BF133" s="13"/>
      <c r="BG133" s="8"/>
      <c r="BH133" s="56"/>
      <c r="BI133" s="13" t="s">
        <v>447</v>
      </c>
      <c r="BJ133" s="109" t="s">
        <v>447</v>
      </c>
      <c r="BK133" s="1"/>
      <c r="BL133" s="1"/>
      <c r="BM133" s="1"/>
      <c r="BN133" s="1"/>
      <c r="BO133" s="1"/>
      <c r="CA133" s="29"/>
      <c r="CB133" s="44" t="str">
        <f t="shared" si="11"/>
        <v/>
      </c>
      <c r="CC133" s="45" t="str">
        <f t="shared" si="12"/>
        <v/>
      </c>
      <c r="CD133" s="45" t="str">
        <f t="shared" si="13"/>
        <v/>
      </c>
      <c r="CE133" s="44" t="str">
        <f t="shared" si="14"/>
        <v/>
      </c>
      <c r="CF133" s="45" t="str">
        <f t="shared" si="15"/>
        <v/>
      </c>
      <c r="CG133" s="44" t="e">
        <f>IF(AND(#REF!="",#REF!="",#REF!="",#REF!=""),"",SUM(#REF!,#REF!,#REF!,#REF!,#REF!))</f>
        <v>#REF!</v>
      </c>
      <c r="CH133" s="45" t="str">
        <f t="shared" si="16"/>
        <v/>
      </c>
      <c r="CI133" s="44" t="str">
        <f t="shared" si="17"/>
        <v/>
      </c>
      <c r="CJ133" s="45" t="str">
        <f t="shared" si="18"/>
        <v/>
      </c>
      <c r="CK133" s="44" t="str">
        <f t="shared" si="19"/>
        <v/>
      </c>
      <c r="CL133" s="45" t="str">
        <f t="shared" si="20"/>
        <v/>
      </c>
      <c r="CM133" s="44" t="e">
        <f>IF(AND(#REF!="",#REF!="",#REF!="",#REF!=""),"",SUM(#REF!,#REF!,#REF!,#REF!,#REF!))</f>
        <v>#REF!</v>
      </c>
      <c r="CN133" s="45" t="str">
        <f t="shared" si="21"/>
        <v/>
      </c>
      <c r="CO133" s="38" t="e">
        <f>IF(AND(#REF!="",#REF!="",#REF!="",#REF!=""),"",SUM(#REF!,#REF!,#REF!,#REF!))</f>
        <v>#REF!</v>
      </c>
      <c r="CP133" s="38" t="str">
        <f t="shared" si="22"/>
        <v/>
      </c>
    </row>
    <row r="134" spans="1:94" ht="24.9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9"/>
      <c r="AC134" s="20"/>
      <c r="AD134" s="20"/>
      <c r="AE134" s="8"/>
      <c r="AF134" s="62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8"/>
      <c r="AU134" s="8"/>
      <c r="AV134" s="56"/>
      <c r="AW134" s="60"/>
      <c r="AX134" s="8"/>
      <c r="AY134" s="14"/>
      <c r="AZ134" s="13"/>
      <c r="BA134" s="8"/>
      <c r="BB134" s="56"/>
      <c r="BC134" s="13"/>
      <c r="BD134" s="8"/>
      <c r="BE134" s="14"/>
      <c r="BF134" s="13"/>
      <c r="BG134" s="8"/>
      <c r="BH134" s="56"/>
      <c r="BI134" s="13" t="s">
        <v>447</v>
      </c>
      <c r="BJ134" s="109" t="s">
        <v>447</v>
      </c>
      <c r="BK134" s="1"/>
      <c r="BL134" s="1"/>
      <c r="BM134" s="1"/>
      <c r="BN134" s="1"/>
      <c r="BO134" s="1"/>
      <c r="CA134" s="29"/>
      <c r="CB134" s="44" t="str">
        <f t="shared" si="11"/>
        <v/>
      </c>
      <c r="CC134" s="45" t="str">
        <f t="shared" si="12"/>
        <v/>
      </c>
      <c r="CD134" s="45" t="str">
        <f t="shared" si="13"/>
        <v/>
      </c>
      <c r="CE134" s="44" t="str">
        <f t="shared" si="14"/>
        <v/>
      </c>
      <c r="CF134" s="45" t="str">
        <f t="shared" si="15"/>
        <v/>
      </c>
      <c r="CG134" s="44" t="e">
        <f>IF(AND(#REF!="",#REF!="",#REF!="",#REF!=""),"",SUM(#REF!,#REF!,#REF!,#REF!,#REF!))</f>
        <v>#REF!</v>
      </c>
      <c r="CH134" s="45" t="str">
        <f t="shared" si="16"/>
        <v/>
      </c>
      <c r="CI134" s="44" t="str">
        <f t="shared" si="17"/>
        <v/>
      </c>
      <c r="CJ134" s="45" t="str">
        <f t="shared" si="18"/>
        <v/>
      </c>
      <c r="CK134" s="44" t="str">
        <f t="shared" si="19"/>
        <v/>
      </c>
      <c r="CL134" s="45" t="str">
        <f t="shared" si="20"/>
        <v/>
      </c>
      <c r="CM134" s="44" t="e">
        <f>IF(AND(#REF!="",#REF!="",#REF!="",#REF!=""),"",SUM(#REF!,#REF!,#REF!,#REF!,#REF!))</f>
        <v>#REF!</v>
      </c>
      <c r="CN134" s="45" t="str">
        <f t="shared" si="21"/>
        <v/>
      </c>
      <c r="CO134" s="38" t="e">
        <f>IF(AND(#REF!="",#REF!="",#REF!="",#REF!=""),"",SUM(#REF!,#REF!,#REF!,#REF!))</f>
        <v>#REF!</v>
      </c>
      <c r="CP134" s="38" t="str">
        <f t="shared" si="22"/>
        <v/>
      </c>
    </row>
    <row r="135" spans="1:94" ht="24.9" customHeight="1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9"/>
      <c r="AC135" s="20"/>
      <c r="AD135" s="20"/>
      <c r="AE135" s="8"/>
      <c r="AF135" s="62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8"/>
      <c r="AU135" s="8"/>
      <c r="AV135" s="56"/>
      <c r="AW135" s="60"/>
      <c r="AX135" s="8"/>
      <c r="AY135" s="14"/>
      <c r="AZ135" s="13"/>
      <c r="BA135" s="8"/>
      <c r="BB135" s="56"/>
      <c r="BC135" s="13"/>
      <c r="BD135" s="8"/>
      <c r="BE135" s="14"/>
      <c r="BF135" s="13"/>
      <c r="BG135" s="8"/>
      <c r="BH135" s="56"/>
      <c r="BI135" s="13" t="s">
        <v>447</v>
      </c>
      <c r="BJ135" s="109" t="s">
        <v>447</v>
      </c>
      <c r="BK135" s="1"/>
      <c r="BL135" s="1"/>
      <c r="BM135" s="1"/>
      <c r="BN135" s="1"/>
      <c r="BO135" s="1"/>
      <c r="CA135" s="29"/>
      <c r="CB135" s="44" t="str">
        <f t="shared" si="11"/>
        <v/>
      </c>
      <c r="CC135" s="45" t="str">
        <f t="shared" si="12"/>
        <v/>
      </c>
      <c r="CD135" s="45" t="str">
        <f t="shared" si="13"/>
        <v/>
      </c>
      <c r="CE135" s="44" t="str">
        <f t="shared" si="14"/>
        <v/>
      </c>
      <c r="CF135" s="45" t="str">
        <f t="shared" si="15"/>
        <v/>
      </c>
      <c r="CG135" s="44" t="e">
        <f>IF(AND(#REF!="",#REF!="",#REF!="",#REF!=""),"",SUM(#REF!,#REF!,#REF!,#REF!,#REF!))</f>
        <v>#REF!</v>
      </c>
      <c r="CH135" s="45" t="str">
        <f t="shared" si="16"/>
        <v/>
      </c>
      <c r="CI135" s="44" t="str">
        <f t="shared" si="17"/>
        <v/>
      </c>
      <c r="CJ135" s="45" t="str">
        <f t="shared" si="18"/>
        <v/>
      </c>
      <c r="CK135" s="44" t="str">
        <f t="shared" si="19"/>
        <v/>
      </c>
      <c r="CL135" s="45" t="str">
        <f t="shared" si="20"/>
        <v/>
      </c>
      <c r="CM135" s="44" t="e">
        <f>IF(AND(#REF!="",#REF!="",#REF!="",#REF!=""),"",SUM(#REF!,#REF!,#REF!,#REF!,#REF!))</f>
        <v>#REF!</v>
      </c>
      <c r="CN135" s="45" t="str">
        <f t="shared" si="21"/>
        <v/>
      </c>
      <c r="CO135" s="38" t="e">
        <f>IF(AND(#REF!="",#REF!="",#REF!="",#REF!=""),"",SUM(#REF!,#REF!,#REF!,#REF!))</f>
        <v>#REF!</v>
      </c>
      <c r="CP135" s="38" t="str">
        <f t="shared" si="22"/>
        <v/>
      </c>
    </row>
    <row r="136" spans="1:94" ht="24.9" customHeight="1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9"/>
      <c r="AC136" s="20"/>
      <c r="AD136" s="20"/>
      <c r="AE136" s="8"/>
      <c r="AF136" s="62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8"/>
      <c r="AU136" s="8"/>
      <c r="AV136" s="56"/>
      <c r="AW136" s="60"/>
      <c r="AX136" s="8"/>
      <c r="AY136" s="14"/>
      <c r="AZ136" s="13"/>
      <c r="BA136" s="8"/>
      <c r="BB136" s="56"/>
      <c r="BC136" s="13"/>
      <c r="BD136" s="8"/>
      <c r="BE136" s="14"/>
      <c r="BF136" s="13"/>
      <c r="BG136" s="8"/>
      <c r="BH136" s="56"/>
      <c r="BI136" s="13" t="s">
        <v>447</v>
      </c>
      <c r="BJ136" s="109" t="s">
        <v>447</v>
      </c>
      <c r="BK136" s="1"/>
      <c r="BL136" s="1"/>
      <c r="BM136" s="1"/>
      <c r="BN136" s="1"/>
      <c r="BO136" s="1"/>
      <c r="CA136" s="29"/>
      <c r="CB136" s="44" t="str">
        <f t="shared" ref="CB136:CB199" si="23">IF(I136="","",I136)</f>
        <v/>
      </c>
      <c r="CC136" s="45" t="str">
        <f t="shared" ref="CC136:CC199" si="24">IF(AND(L136="",M136="",N136="",P136=""),"",SUM(L136,M136,N136,O136,P136))</f>
        <v/>
      </c>
      <c r="CD136" s="45" t="str">
        <f t="shared" ref="CD136:CD199" si="25">IFERROR(IF(CC136="","",ROUNDUP(CC136*20%,0)),"")</f>
        <v/>
      </c>
      <c r="CE136" s="44" t="str">
        <f t="shared" ref="CE136:CE199" si="26">IF(AND(T136="",U136="",V136="",X136=""),"",SUM(T136,U136,V136,W136,X136))</f>
        <v/>
      </c>
      <c r="CF136" s="45" t="str">
        <f t="shared" ref="CF136:CF199" si="27">IFERROR(IF(CE136="","",ROUNDUP(CE136*20%,0)),"")</f>
        <v/>
      </c>
      <c r="CG136" s="44" t="e">
        <f>IF(AND(#REF!="",#REF!="",#REF!="",#REF!=""),"",SUM(#REF!,#REF!,#REF!,#REF!,#REF!))</f>
        <v>#REF!</v>
      </c>
      <c r="CH136" s="45" t="str">
        <f t="shared" ref="CH136:CH199" si="28">IFERROR(IF(CG136="","",ROUNDUP(CG136*20%,0)),"")</f>
        <v/>
      </c>
      <c r="CI136" s="44" t="str">
        <f t="shared" ref="CI136:CI199" si="29">IF(AND(AJ136="",AK136="",AL136="",AN136=""),"",SUM(AJ136,AK136,AL136,AM136,AN136))</f>
        <v/>
      </c>
      <c r="CJ136" s="45" t="str">
        <f t="shared" ref="CJ136:CJ199" si="30">IFERROR(IF(CI136="","",ROUNDUP(CI136*20%,0)),"")</f>
        <v/>
      </c>
      <c r="CK136" s="44" t="str">
        <f t="shared" ref="CK136:CK199" si="31">IF(AND(AR136="",AS136="",AT136="",AV136=""),"",SUM(AR136,AS136,AT136,AU136,AV136))</f>
        <v/>
      </c>
      <c r="CL136" s="45" t="str">
        <f t="shared" ref="CL136:CL199" si="32">IFERROR(IF(CK136="","",ROUNDUP(CK136*20%,0)),"")</f>
        <v/>
      </c>
      <c r="CM136" s="44" t="e">
        <f>IF(AND(#REF!="",#REF!="",#REF!="",#REF!=""),"",SUM(#REF!,#REF!,#REF!,#REF!,#REF!))</f>
        <v>#REF!</v>
      </c>
      <c r="CN136" s="45" t="str">
        <f t="shared" ref="CN136:CN199" si="33">IFERROR(IF(CM136="","",ROUNDUP(CM136*20%,0)),"")</f>
        <v/>
      </c>
      <c r="CO136" s="38" t="e">
        <f>IF(AND(#REF!="",#REF!="",#REF!="",#REF!=""),"",SUM(#REF!,#REF!,#REF!,#REF!))</f>
        <v>#REF!</v>
      </c>
      <c r="CP136" s="38" t="str">
        <f t="shared" si="22"/>
        <v/>
      </c>
    </row>
    <row r="137" spans="1:94" ht="24.9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9"/>
      <c r="AC137" s="20"/>
      <c r="AD137" s="20"/>
      <c r="AE137" s="8"/>
      <c r="AF137" s="62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8"/>
      <c r="AU137" s="8"/>
      <c r="AV137" s="56"/>
      <c r="AW137" s="60"/>
      <c r="AX137" s="8"/>
      <c r="AY137" s="14"/>
      <c r="AZ137" s="13"/>
      <c r="BA137" s="8"/>
      <c r="BB137" s="56"/>
      <c r="BC137" s="13"/>
      <c r="BD137" s="8"/>
      <c r="BE137" s="14"/>
      <c r="BF137" s="13"/>
      <c r="BG137" s="8"/>
      <c r="BH137" s="56"/>
      <c r="BI137" s="13" t="s">
        <v>447</v>
      </c>
      <c r="BJ137" s="109" t="s">
        <v>447</v>
      </c>
      <c r="BK137" s="1"/>
      <c r="BL137" s="1"/>
      <c r="BM137" s="1"/>
      <c r="BN137" s="1"/>
      <c r="BO137" s="1"/>
      <c r="CA137" s="29"/>
      <c r="CB137" s="44" t="str">
        <f t="shared" si="23"/>
        <v/>
      </c>
      <c r="CC137" s="45" t="str">
        <f t="shared" si="24"/>
        <v/>
      </c>
      <c r="CD137" s="45" t="str">
        <f t="shared" si="25"/>
        <v/>
      </c>
      <c r="CE137" s="44" t="str">
        <f t="shared" si="26"/>
        <v/>
      </c>
      <c r="CF137" s="45" t="str">
        <f t="shared" si="27"/>
        <v/>
      </c>
      <c r="CG137" s="44" t="e">
        <f>IF(AND(#REF!="",#REF!="",#REF!="",#REF!=""),"",SUM(#REF!,#REF!,#REF!,#REF!,#REF!))</f>
        <v>#REF!</v>
      </c>
      <c r="CH137" s="45" t="str">
        <f t="shared" si="28"/>
        <v/>
      </c>
      <c r="CI137" s="44" t="str">
        <f t="shared" si="29"/>
        <v/>
      </c>
      <c r="CJ137" s="45" t="str">
        <f t="shared" si="30"/>
        <v/>
      </c>
      <c r="CK137" s="44" t="str">
        <f t="shared" si="31"/>
        <v/>
      </c>
      <c r="CL137" s="45" t="str">
        <f t="shared" si="32"/>
        <v/>
      </c>
      <c r="CM137" s="44" t="e">
        <f>IF(AND(#REF!="",#REF!="",#REF!="",#REF!=""),"",SUM(#REF!,#REF!,#REF!,#REF!,#REF!))</f>
        <v>#REF!</v>
      </c>
      <c r="CN137" s="45" t="str">
        <f t="shared" si="33"/>
        <v/>
      </c>
      <c r="CO137" s="38" t="e">
        <f>IF(AND(#REF!="",#REF!="",#REF!="",#REF!=""),"",SUM(#REF!,#REF!,#REF!,#REF!))</f>
        <v>#REF!</v>
      </c>
      <c r="CP137" s="38" t="str">
        <f t="shared" si="22"/>
        <v/>
      </c>
    </row>
    <row r="138" spans="1:94" ht="24.9" customHeight="1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9"/>
      <c r="AC138" s="20"/>
      <c r="AD138" s="20"/>
      <c r="AE138" s="8"/>
      <c r="AF138" s="62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8"/>
      <c r="AU138" s="8"/>
      <c r="AV138" s="56"/>
      <c r="AW138" s="60"/>
      <c r="AX138" s="8"/>
      <c r="AY138" s="14"/>
      <c r="AZ138" s="13"/>
      <c r="BA138" s="8"/>
      <c r="BB138" s="56"/>
      <c r="BC138" s="13"/>
      <c r="BD138" s="8"/>
      <c r="BE138" s="14"/>
      <c r="BF138" s="13"/>
      <c r="BG138" s="8"/>
      <c r="BH138" s="56"/>
      <c r="BI138" s="13" t="s">
        <v>447</v>
      </c>
      <c r="BJ138" s="109" t="s">
        <v>447</v>
      </c>
      <c r="BK138" s="1"/>
      <c r="BL138" s="1"/>
      <c r="BM138" s="1"/>
      <c r="BN138" s="1"/>
      <c r="BO138" s="1"/>
      <c r="CA138" s="29"/>
      <c r="CB138" s="44" t="str">
        <f t="shared" si="23"/>
        <v/>
      </c>
      <c r="CC138" s="45" t="str">
        <f t="shared" si="24"/>
        <v/>
      </c>
      <c r="CD138" s="45" t="str">
        <f t="shared" si="25"/>
        <v/>
      </c>
      <c r="CE138" s="44" t="str">
        <f t="shared" si="26"/>
        <v/>
      </c>
      <c r="CF138" s="45" t="str">
        <f t="shared" si="27"/>
        <v/>
      </c>
      <c r="CG138" s="44" t="e">
        <f>IF(AND(#REF!="",#REF!="",#REF!="",#REF!=""),"",SUM(#REF!,#REF!,#REF!,#REF!,#REF!))</f>
        <v>#REF!</v>
      </c>
      <c r="CH138" s="45" t="str">
        <f t="shared" si="28"/>
        <v/>
      </c>
      <c r="CI138" s="44" t="str">
        <f t="shared" si="29"/>
        <v/>
      </c>
      <c r="CJ138" s="45" t="str">
        <f t="shared" si="30"/>
        <v/>
      </c>
      <c r="CK138" s="44" t="str">
        <f t="shared" si="31"/>
        <v/>
      </c>
      <c r="CL138" s="45" t="str">
        <f t="shared" si="32"/>
        <v/>
      </c>
      <c r="CM138" s="44" t="e">
        <f>IF(AND(#REF!="",#REF!="",#REF!="",#REF!=""),"",SUM(#REF!,#REF!,#REF!,#REF!,#REF!))</f>
        <v>#REF!</v>
      </c>
      <c r="CN138" s="45" t="str">
        <f t="shared" si="33"/>
        <v/>
      </c>
      <c r="CO138" s="38" t="e">
        <f>IF(AND(#REF!="",#REF!="",#REF!="",#REF!=""),"",SUM(#REF!,#REF!,#REF!,#REF!))</f>
        <v>#REF!</v>
      </c>
      <c r="CP138" s="38" t="str">
        <f t="shared" si="22"/>
        <v/>
      </c>
    </row>
    <row r="139" spans="1:94" ht="24.9" customHeight="1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9"/>
      <c r="AC139" s="20"/>
      <c r="AD139" s="20"/>
      <c r="AE139" s="8"/>
      <c r="AF139" s="62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8"/>
      <c r="AU139" s="8"/>
      <c r="AV139" s="56"/>
      <c r="AW139" s="60"/>
      <c r="AX139" s="8"/>
      <c r="AY139" s="14"/>
      <c r="AZ139" s="13"/>
      <c r="BA139" s="8"/>
      <c r="BB139" s="56"/>
      <c r="BC139" s="13"/>
      <c r="BD139" s="8"/>
      <c r="BE139" s="14"/>
      <c r="BF139" s="13"/>
      <c r="BG139" s="8"/>
      <c r="BH139" s="56"/>
      <c r="BI139" s="13" t="s">
        <v>447</v>
      </c>
      <c r="BJ139" s="109" t="s">
        <v>447</v>
      </c>
      <c r="BK139" s="1"/>
      <c r="BL139" s="1"/>
      <c r="BM139" s="1"/>
      <c r="BN139" s="1"/>
      <c r="BO139" s="1"/>
      <c r="CA139" s="29"/>
      <c r="CB139" s="44" t="str">
        <f t="shared" si="23"/>
        <v/>
      </c>
      <c r="CC139" s="45" t="str">
        <f t="shared" si="24"/>
        <v/>
      </c>
      <c r="CD139" s="45" t="str">
        <f t="shared" si="25"/>
        <v/>
      </c>
      <c r="CE139" s="44" t="str">
        <f t="shared" si="26"/>
        <v/>
      </c>
      <c r="CF139" s="45" t="str">
        <f t="shared" si="27"/>
        <v/>
      </c>
      <c r="CG139" s="44" t="e">
        <f>IF(AND(#REF!="",#REF!="",#REF!="",#REF!=""),"",SUM(#REF!,#REF!,#REF!,#REF!,#REF!))</f>
        <v>#REF!</v>
      </c>
      <c r="CH139" s="45" t="str">
        <f t="shared" si="28"/>
        <v/>
      </c>
      <c r="CI139" s="44" t="str">
        <f t="shared" si="29"/>
        <v/>
      </c>
      <c r="CJ139" s="45" t="str">
        <f t="shared" si="30"/>
        <v/>
      </c>
      <c r="CK139" s="44" t="str">
        <f t="shared" si="31"/>
        <v/>
      </c>
      <c r="CL139" s="45" t="str">
        <f t="shared" si="32"/>
        <v/>
      </c>
      <c r="CM139" s="44" t="e">
        <f>IF(AND(#REF!="",#REF!="",#REF!="",#REF!=""),"",SUM(#REF!,#REF!,#REF!,#REF!,#REF!))</f>
        <v>#REF!</v>
      </c>
      <c r="CN139" s="45" t="str">
        <f t="shared" si="33"/>
        <v/>
      </c>
      <c r="CO139" s="38" t="e">
        <f>IF(AND(#REF!="",#REF!="",#REF!="",#REF!=""),"",SUM(#REF!,#REF!,#REF!,#REF!))</f>
        <v>#REF!</v>
      </c>
      <c r="CP139" s="38" t="str">
        <f t="shared" si="22"/>
        <v/>
      </c>
    </row>
    <row r="140" spans="1:94" ht="24.9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9"/>
      <c r="AC140" s="20"/>
      <c r="AD140" s="20"/>
      <c r="AE140" s="8"/>
      <c r="AF140" s="62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8"/>
      <c r="AU140" s="8"/>
      <c r="AV140" s="56"/>
      <c r="AW140" s="60"/>
      <c r="AX140" s="8"/>
      <c r="AY140" s="14"/>
      <c r="AZ140" s="13"/>
      <c r="BA140" s="8"/>
      <c r="BB140" s="56"/>
      <c r="BC140" s="13"/>
      <c r="BD140" s="8"/>
      <c r="BE140" s="14"/>
      <c r="BF140" s="13"/>
      <c r="BG140" s="8"/>
      <c r="BH140" s="56"/>
      <c r="BI140" s="13" t="s">
        <v>447</v>
      </c>
      <c r="BJ140" s="109" t="s">
        <v>447</v>
      </c>
      <c r="BK140" s="1"/>
      <c r="BL140" s="1"/>
      <c r="BM140" s="1"/>
      <c r="BN140" s="1"/>
      <c r="BO140" s="1"/>
      <c r="CA140" s="29"/>
      <c r="CB140" s="44" t="str">
        <f t="shared" si="23"/>
        <v/>
      </c>
      <c r="CC140" s="45" t="str">
        <f t="shared" si="24"/>
        <v/>
      </c>
      <c r="CD140" s="45" t="str">
        <f t="shared" si="25"/>
        <v/>
      </c>
      <c r="CE140" s="44" t="str">
        <f t="shared" si="26"/>
        <v/>
      </c>
      <c r="CF140" s="45" t="str">
        <f t="shared" si="27"/>
        <v/>
      </c>
      <c r="CG140" s="44" t="e">
        <f>IF(AND(#REF!="",#REF!="",#REF!="",#REF!=""),"",SUM(#REF!,#REF!,#REF!,#REF!,#REF!))</f>
        <v>#REF!</v>
      </c>
      <c r="CH140" s="45" t="str">
        <f t="shared" si="28"/>
        <v/>
      </c>
      <c r="CI140" s="44" t="str">
        <f t="shared" si="29"/>
        <v/>
      </c>
      <c r="CJ140" s="45" t="str">
        <f t="shared" si="30"/>
        <v/>
      </c>
      <c r="CK140" s="44" t="str">
        <f t="shared" si="31"/>
        <v/>
      </c>
      <c r="CL140" s="45" t="str">
        <f t="shared" si="32"/>
        <v/>
      </c>
      <c r="CM140" s="44" t="e">
        <f>IF(AND(#REF!="",#REF!="",#REF!="",#REF!=""),"",SUM(#REF!,#REF!,#REF!,#REF!,#REF!))</f>
        <v>#REF!</v>
      </c>
      <c r="CN140" s="45" t="str">
        <f t="shared" si="33"/>
        <v/>
      </c>
      <c r="CO140" s="38" t="e">
        <f>IF(AND(#REF!="",#REF!="",#REF!="",#REF!=""),"",SUM(#REF!,#REF!,#REF!,#REF!))</f>
        <v>#REF!</v>
      </c>
      <c r="CP140" s="38" t="str">
        <f t="shared" si="22"/>
        <v/>
      </c>
    </row>
    <row r="141" spans="1:94" ht="24.9" customHeight="1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9"/>
      <c r="AC141" s="20"/>
      <c r="AD141" s="20"/>
      <c r="AE141" s="8"/>
      <c r="AF141" s="62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8"/>
      <c r="AU141" s="8"/>
      <c r="AV141" s="56"/>
      <c r="AW141" s="60"/>
      <c r="AX141" s="8"/>
      <c r="AY141" s="14"/>
      <c r="AZ141" s="13"/>
      <c r="BA141" s="8"/>
      <c r="BB141" s="56"/>
      <c r="BC141" s="13"/>
      <c r="BD141" s="8"/>
      <c r="BE141" s="14"/>
      <c r="BF141" s="13"/>
      <c r="BG141" s="8"/>
      <c r="BH141" s="56"/>
      <c r="BI141" s="13" t="s">
        <v>447</v>
      </c>
      <c r="BJ141" s="109" t="s">
        <v>447</v>
      </c>
      <c r="BK141" s="1"/>
      <c r="BL141" s="1"/>
      <c r="BM141" s="1"/>
      <c r="BN141" s="1"/>
      <c r="BO141" s="1"/>
      <c r="CA141" s="29"/>
      <c r="CB141" s="44" t="str">
        <f t="shared" si="23"/>
        <v/>
      </c>
      <c r="CC141" s="45" t="str">
        <f t="shared" si="24"/>
        <v/>
      </c>
      <c r="CD141" s="45" t="str">
        <f t="shared" si="25"/>
        <v/>
      </c>
      <c r="CE141" s="44" t="str">
        <f t="shared" si="26"/>
        <v/>
      </c>
      <c r="CF141" s="45" t="str">
        <f t="shared" si="27"/>
        <v/>
      </c>
      <c r="CG141" s="44" t="e">
        <f>IF(AND(#REF!="",#REF!="",#REF!="",#REF!=""),"",SUM(#REF!,#REF!,#REF!,#REF!,#REF!))</f>
        <v>#REF!</v>
      </c>
      <c r="CH141" s="45" t="str">
        <f t="shared" si="28"/>
        <v/>
      </c>
      <c r="CI141" s="44" t="str">
        <f t="shared" si="29"/>
        <v/>
      </c>
      <c r="CJ141" s="45" t="str">
        <f t="shared" si="30"/>
        <v/>
      </c>
      <c r="CK141" s="44" t="str">
        <f t="shared" si="31"/>
        <v/>
      </c>
      <c r="CL141" s="45" t="str">
        <f t="shared" si="32"/>
        <v/>
      </c>
      <c r="CM141" s="44" t="e">
        <f>IF(AND(#REF!="",#REF!="",#REF!="",#REF!=""),"",SUM(#REF!,#REF!,#REF!,#REF!,#REF!))</f>
        <v>#REF!</v>
      </c>
      <c r="CN141" s="45" t="str">
        <f t="shared" si="33"/>
        <v/>
      </c>
      <c r="CO141" s="38" t="e">
        <f>IF(AND(#REF!="",#REF!="",#REF!="",#REF!=""),"",SUM(#REF!,#REF!,#REF!,#REF!))</f>
        <v>#REF!</v>
      </c>
      <c r="CP141" s="38" t="str">
        <f t="shared" si="22"/>
        <v/>
      </c>
    </row>
    <row r="142" spans="1:94" ht="24.9" customHeight="1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9"/>
      <c r="AC142" s="20"/>
      <c r="AD142" s="20"/>
      <c r="AE142" s="8"/>
      <c r="AF142" s="62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8"/>
      <c r="AU142" s="8"/>
      <c r="AV142" s="56"/>
      <c r="AW142" s="60"/>
      <c r="AX142" s="8"/>
      <c r="AY142" s="14"/>
      <c r="AZ142" s="13"/>
      <c r="BA142" s="8"/>
      <c r="BB142" s="56"/>
      <c r="BC142" s="13"/>
      <c r="BD142" s="8"/>
      <c r="BE142" s="14"/>
      <c r="BF142" s="13"/>
      <c r="BG142" s="8"/>
      <c r="BH142" s="56"/>
      <c r="BI142" s="13" t="s">
        <v>447</v>
      </c>
      <c r="BJ142" s="109" t="s">
        <v>447</v>
      </c>
      <c r="BK142" s="1"/>
      <c r="BL142" s="1"/>
      <c r="BM142" s="1"/>
      <c r="BN142" s="1"/>
      <c r="BO142" s="1"/>
      <c r="CA142" s="29"/>
      <c r="CB142" s="44" t="str">
        <f t="shared" si="23"/>
        <v/>
      </c>
      <c r="CC142" s="45" t="str">
        <f t="shared" si="24"/>
        <v/>
      </c>
      <c r="CD142" s="45" t="str">
        <f t="shared" si="25"/>
        <v/>
      </c>
      <c r="CE142" s="44" t="str">
        <f t="shared" si="26"/>
        <v/>
      </c>
      <c r="CF142" s="45" t="str">
        <f t="shared" si="27"/>
        <v/>
      </c>
      <c r="CG142" s="44" t="e">
        <f>IF(AND(#REF!="",#REF!="",#REF!="",#REF!=""),"",SUM(#REF!,#REF!,#REF!,#REF!,#REF!))</f>
        <v>#REF!</v>
      </c>
      <c r="CH142" s="45" t="str">
        <f t="shared" si="28"/>
        <v/>
      </c>
      <c r="CI142" s="44" t="str">
        <f t="shared" si="29"/>
        <v/>
      </c>
      <c r="CJ142" s="45" t="str">
        <f t="shared" si="30"/>
        <v/>
      </c>
      <c r="CK142" s="44" t="str">
        <f t="shared" si="31"/>
        <v/>
      </c>
      <c r="CL142" s="45" t="str">
        <f t="shared" si="32"/>
        <v/>
      </c>
      <c r="CM142" s="44" t="e">
        <f>IF(AND(#REF!="",#REF!="",#REF!="",#REF!=""),"",SUM(#REF!,#REF!,#REF!,#REF!,#REF!))</f>
        <v>#REF!</v>
      </c>
      <c r="CN142" s="45" t="str">
        <f t="shared" si="33"/>
        <v/>
      </c>
      <c r="CO142" s="38" t="e">
        <f>IF(AND(#REF!="",#REF!="",#REF!="",#REF!=""),"",SUM(#REF!,#REF!,#REF!,#REF!))</f>
        <v>#REF!</v>
      </c>
      <c r="CP142" s="38" t="str">
        <f t="shared" si="22"/>
        <v/>
      </c>
    </row>
    <row r="143" spans="1:94" ht="24.9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9"/>
      <c r="AC143" s="20"/>
      <c r="AD143" s="20"/>
      <c r="AE143" s="8"/>
      <c r="AF143" s="62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8"/>
      <c r="AU143" s="8"/>
      <c r="AV143" s="56"/>
      <c r="AW143" s="60"/>
      <c r="AX143" s="8"/>
      <c r="AY143" s="14"/>
      <c r="AZ143" s="13"/>
      <c r="BA143" s="8"/>
      <c r="BB143" s="56"/>
      <c r="BC143" s="13"/>
      <c r="BD143" s="8"/>
      <c r="BE143" s="14"/>
      <c r="BF143" s="13"/>
      <c r="BG143" s="8"/>
      <c r="BH143" s="56"/>
      <c r="BI143" s="13" t="s">
        <v>447</v>
      </c>
      <c r="BJ143" s="109" t="s">
        <v>447</v>
      </c>
      <c r="BK143" s="1"/>
      <c r="BL143" s="1"/>
      <c r="BM143" s="1"/>
      <c r="BN143" s="1"/>
      <c r="BO143" s="1"/>
      <c r="CA143" s="29"/>
      <c r="CB143" s="44" t="str">
        <f t="shared" si="23"/>
        <v/>
      </c>
      <c r="CC143" s="45" t="str">
        <f t="shared" si="24"/>
        <v/>
      </c>
      <c r="CD143" s="45" t="str">
        <f t="shared" si="25"/>
        <v/>
      </c>
      <c r="CE143" s="44" t="str">
        <f t="shared" si="26"/>
        <v/>
      </c>
      <c r="CF143" s="45" t="str">
        <f t="shared" si="27"/>
        <v/>
      </c>
      <c r="CG143" s="44" t="e">
        <f>IF(AND(#REF!="",#REF!="",#REF!="",#REF!=""),"",SUM(#REF!,#REF!,#REF!,#REF!,#REF!))</f>
        <v>#REF!</v>
      </c>
      <c r="CH143" s="45" t="str">
        <f t="shared" si="28"/>
        <v/>
      </c>
      <c r="CI143" s="44" t="str">
        <f t="shared" si="29"/>
        <v/>
      </c>
      <c r="CJ143" s="45" t="str">
        <f t="shared" si="30"/>
        <v/>
      </c>
      <c r="CK143" s="44" t="str">
        <f t="shared" si="31"/>
        <v/>
      </c>
      <c r="CL143" s="45" t="str">
        <f t="shared" si="32"/>
        <v/>
      </c>
      <c r="CM143" s="44" t="e">
        <f>IF(AND(#REF!="",#REF!="",#REF!="",#REF!=""),"",SUM(#REF!,#REF!,#REF!,#REF!,#REF!))</f>
        <v>#REF!</v>
      </c>
      <c r="CN143" s="45" t="str">
        <f t="shared" si="33"/>
        <v/>
      </c>
      <c r="CO143" s="38" t="e">
        <f>IF(AND(#REF!="",#REF!="",#REF!="",#REF!=""),"",SUM(#REF!,#REF!,#REF!,#REF!))</f>
        <v>#REF!</v>
      </c>
      <c r="CP143" s="38" t="str">
        <f t="shared" si="22"/>
        <v/>
      </c>
    </row>
    <row r="144" spans="1:94" ht="24.9" customHeight="1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9"/>
      <c r="AC144" s="20"/>
      <c r="AD144" s="20"/>
      <c r="AE144" s="8"/>
      <c r="AF144" s="62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8"/>
      <c r="AU144" s="8"/>
      <c r="AV144" s="56"/>
      <c r="AW144" s="60"/>
      <c r="AX144" s="8"/>
      <c r="AY144" s="14"/>
      <c r="AZ144" s="13"/>
      <c r="BA144" s="8"/>
      <c r="BB144" s="56"/>
      <c r="BC144" s="13"/>
      <c r="BD144" s="8"/>
      <c r="BE144" s="14"/>
      <c r="BF144" s="13"/>
      <c r="BG144" s="8"/>
      <c r="BH144" s="56"/>
      <c r="BI144" s="13" t="s">
        <v>447</v>
      </c>
      <c r="BJ144" s="109" t="s">
        <v>447</v>
      </c>
      <c r="BK144" s="1"/>
      <c r="BL144" s="1"/>
      <c r="BM144" s="1"/>
      <c r="BN144" s="1"/>
      <c r="BO144" s="1"/>
      <c r="CA144" s="29"/>
      <c r="CB144" s="44" t="str">
        <f t="shared" si="23"/>
        <v/>
      </c>
      <c r="CC144" s="45" t="str">
        <f t="shared" si="24"/>
        <v/>
      </c>
      <c r="CD144" s="45" t="str">
        <f t="shared" si="25"/>
        <v/>
      </c>
      <c r="CE144" s="44" t="str">
        <f t="shared" si="26"/>
        <v/>
      </c>
      <c r="CF144" s="45" t="str">
        <f t="shared" si="27"/>
        <v/>
      </c>
      <c r="CG144" s="44" t="e">
        <f>IF(AND(#REF!="",#REF!="",#REF!="",#REF!=""),"",SUM(#REF!,#REF!,#REF!,#REF!,#REF!))</f>
        <v>#REF!</v>
      </c>
      <c r="CH144" s="45" t="str">
        <f t="shared" si="28"/>
        <v/>
      </c>
      <c r="CI144" s="44" t="str">
        <f t="shared" si="29"/>
        <v/>
      </c>
      <c r="CJ144" s="45" t="str">
        <f t="shared" si="30"/>
        <v/>
      </c>
      <c r="CK144" s="44" t="str">
        <f t="shared" si="31"/>
        <v/>
      </c>
      <c r="CL144" s="45" t="str">
        <f t="shared" si="32"/>
        <v/>
      </c>
      <c r="CM144" s="44" t="e">
        <f>IF(AND(#REF!="",#REF!="",#REF!="",#REF!=""),"",SUM(#REF!,#REF!,#REF!,#REF!,#REF!))</f>
        <v>#REF!</v>
      </c>
      <c r="CN144" s="45" t="str">
        <f t="shared" si="33"/>
        <v/>
      </c>
      <c r="CO144" s="38" t="e">
        <f>IF(AND(#REF!="",#REF!="",#REF!="",#REF!=""),"",SUM(#REF!,#REF!,#REF!,#REF!))</f>
        <v>#REF!</v>
      </c>
      <c r="CP144" s="38" t="str">
        <f t="shared" si="22"/>
        <v/>
      </c>
    </row>
    <row r="145" spans="1:94" ht="24.9" customHeight="1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9"/>
      <c r="AC145" s="20"/>
      <c r="AD145" s="20"/>
      <c r="AE145" s="8"/>
      <c r="AF145" s="62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8"/>
      <c r="AU145" s="8"/>
      <c r="AV145" s="56"/>
      <c r="AW145" s="60"/>
      <c r="AX145" s="8"/>
      <c r="AY145" s="14"/>
      <c r="AZ145" s="13"/>
      <c r="BA145" s="8"/>
      <c r="BB145" s="56"/>
      <c r="BC145" s="13"/>
      <c r="BD145" s="8"/>
      <c r="BE145" s="14"/>
      <c r="BF145" s="13"/>
      <c r="BG145" s="8"/>
      <c r="BH145" s="56"/>
      <c r="BI145" s="13" t="s">
        <v>447</v>
      </c>
      <c r="BJ145" s="109" t="s">
        <v>447</v>
      </c>
      <c r="BK145" s="1"/>
      <c r="BL145" s="1"/>
      <c r="BM145" s="1"/>
      <c r="BN145" s="1"/>
      <c r="BO145" s="1"/>
      <c r="CA145" s="29"/>
      <c r="CB145" s="44" t="str">
        <f t="shared" si="23"/>
        <v/>
      </c>
      <c r="CC145" s="45" t="str">
        <f t="shared" si="24"/>
        <v/>
      </c>
      <c r="CD145" s="45" t="str">
        <f t="shared" si="25"/>
        <v/>
      </c>
      <c r="CE145" s="44" t="str">
        <f t="shared" si="26"/>
        <v/>
      </c>
      <c r="CF145" s="45" t="str">
        <f t="shared" si="27"/>
        <v/>
      </c>
      <c r="CG145" s="44" t="e">
        <f>IF(AND(#REF!="",#REF!="",#REF!="",#REF!=""),"",SUM(#REF!,#REF!,#REF!,#REF!,#REF!))</f>
        <v>#REF!</v>
      </c>
      <c r="CH145" s="45" t="str">
        <f t="shared" si="28"/>
        <v/>
      </c>
      <c r="CI145" s="44" t="str">
        <f t="shared" si="29"/>
        <v/>
      </c>
      <c r="CJ145" s="45" t="str">
        <f t="shared" si="30"/>
        <v/>
      </c>
      <c r="CK145" s="44" t="str">
        <f t="shared" si="31"/>
        <v/>
      </c>
      <c r="CL145" s="45" t="str">
        <f t="shared" si="32"/>
        <v/>
      </c>
      <c r="CM145" s="44" t="e">
        <f>IF(AND(#REF!="",#REF!="",#REF!="",#REF!=""),"",SUM(#REF!,#REF!,#REF!,#REF!,#REF!))</f>
        <v>#REF!</v>
      </c>
      <c r="CN145" s="45" t="str">
        <f t="shared" si="33"/>
        <v/>
      </c>
      <c r="CO145" s="38" t="e">
        <f>IF(AND(#REF!="",#REF!="",#REF!="",#REF!=""),"",SUM(#REF!,#REF!,#REF!,#REF!))</f>
        <v>#REF!</v>
      </c>
      <c r="CP145" s="38" t="str">
        <f t="shared" si="22"/>
        <v/>
      </c>
    </row>
    <row r="146" spans="1:94" ht="24.9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9"/>
      <c r="AC146" s="20"/>
      <c r="AD146" s="20"/>
      <c r="AE146" s="8"/>
      <c r="AF146" s="62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8"/>
      <c r="AU146" s="8"/>
      <c r="AV146" s="56"/>
      <c r="AW146" s="60"/>
      <c r="AX146" s="8"/>
      <c r="AY146" s="14"/>
      <c r="AZ146" s="13"/>
      <c r="BA146" s="8"/>
      <c r="BB146" s="56"/>
      <c r="BC146" s="13"/>
      <c r="BD146" s="8"/>
      <c r="BE146" s="14"/>
      <c r="BF146" s="13"/>
      <c r="BG146" s="8"/>
      <c r="BH146" s="56"/>
      <c r="BI146" s="13" t="s">
        <v>447</v>
      </c>
      <c r="BJ146" s="109" t="s">
        <v>447</v>
      </c>
      <c r="BK146" s="1"/>
      <c r="BL146" s="1"/>
      <c r="BM146" s="1"/>
      <c r="BN146" s="1"/>
      <c r="BO146" s="1"/>
      <c r="CA146" s="29"/>
      <c r="CB146" s="44" t="str">
        <f t="shared" si="23"/>
        <v/>
      </c>
      <c r="CC146" s="45" t="str">
        <f t="shared" si="24"/>
        <v/>
      </c>
      <c r="CD146" s="45" t="str">
        <f t="shared" si="25"/>
        <v/>
      </c>
      <c r="CE146" s="44" t="str">
        <f t="shared" si="26"/>
        <v/>
      </c>
      <c r="CF146" s="45" t="str">
        <f t="shared" si="27"/>
        <v/>
      </c>
      <c r="CG146" s="44" t="e">
        <f>IF(AND(#REF!="",#REF!="",#REF!="",#REF!=""),"",SUM(#REF!,#REF!,#REF!,#REF!,#REF!))</f>
        <v>#REF!</v>
      </c>
      <c r="CH146" s="45" t="str">
        <f t="shared" si="28"/>
        <v/>
      </c>
      <c r="CI146" s="44" t="str">
        <f t="shared" si="29"/>
        <v/>
      </c>
      <c r="CJ146" s="45" t="str">
        <f t="shared" si="30"/>
        <v/>
      </c>
      <c r="CK146" s="44" t="str">
        <f t="shared" si="31"/>
        <v/>
      </c>
      <c r="CL146" s="45" t="str">
        <f t="shared" si="32"/>
        <v/>
      </c>
      <c r="CM146" s="44" t="e">
        <f>IF(AND(#REF!="",#REF!="",#REF!="",#REF!=""),"",SUM(#REF!,#REF!,#REF!,#REF!,#REF!))</f>
        <v>#REF!</v>
      </c>
      <c r="CN146" s="45" t="str">
        <f t="shared" si="33"/>
        <v/>
      </c>
      <c r="CO146" s="38" t="e">
        <f>IF(AND(#REF!="",#REF!="",#REF!="",#REF!=""),"",SUM(#REF!,#REF!,#REF!,#REF!))</f>
        <v>#REF!</v>
      </c>
      <c r="CP146" s="38" t="str">
        <f t="shared" si="22"/>
        <v/>
      </c>
    </row>
    <row r="147" spans="1:94" ht="24.9" customHeight="1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9"/>
      <c r="AC147" s="20"/>
      <c r="AD147" s="20"/>
      <c r="AE147" s="8"/>
      <c r="AF147" s="62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8"/>
      <c r="AU147" s="8"/>
      <c r="AV147" s="56"/>
      <c r="AW147" s="60"/>
      <c r="AX147" s="8"/>
      <c r="AY147" s="14"/>
      <c r="AZ147" s="13"/>
      <c r="BA147" s="8"/>
      <c r="BB147" s="56"/>
      <c r="BC147" s="13"/>
      <c r="BD147" s="8"/>
      <c r="BE147" s="14"/>
      <c r="BF147" s="13"/>
      <c r="BG147" s="8"/>
      <c r="BH147" s="56"/>
      <c r="BI147" s="13" t="s">
        <v>447</v>
      </c>
      <c r="BJ147" s="109" t="s">
        <v>447</v>
      </c>
      <c r="BK147" s="1"/>
      <c r="BL147" s="1"/>
      <c r="BM147" s="1"/>
      <c r="BN147" s="1"/>
      <c r="BO147" s="1"/>
      <c r="CA147" s="29"/>
      <c r="CB147" s="44" t="str">
        <f t="shared" si="23"/>
        <v/>
      </c>
      <c r="CC147" s="45" t="str">
        <f t="shared" si="24"/>
        <v/>
      </c>
      <c r="CD147" s="45" t="str">
        <f t="shared" si="25"/>
        <v/>
      </c>
      <c r="CE147" s="44" t="str">
        <f t="shared" si="26"/>
        <v/>
      </c>
      <c r="CF147" s="45" t="str">
        <f t="shared" si="27"/>
        <v/>
      </c>
      <c r="CG147" s="44" t="e">
        <f>IF(AND(#REF!="",#REF!="",#REF!="",#REF!=""),"",SUM(#REF!,#REF!,#REF!,#REF!,#REF!))</f>
        <v>#REF!</v>
      </c>
      <c r="CH147" s="45" t="str">
        <f t="shared" si="28"/>
        <v/>
      </c>
      <c r="CI147" s="44" t="str">
        <f t="shared" si="29"/>
        <v/>
      </c>
      <c r="CJ147" s="45" t="str">
        <f t="shared" si="30"/>
        <v/>
      </c>
      <c r="CK147" s="44" t="str">
        <f t="shared" si="31"/>
        <v/>
      </c>
      <c r="CL147" s="45" t="str">
        <f t="shared" si="32"/>
        <v/>
      </c>
      <c r="CM147" s="44" t="e">
        <f>IF(AND(#REF!="",#REF!="",#REF!="",#REF!=""),"",SUM(#REF!,#REF!,#REF!,#REF!,#REF!))</f>
        <v>#REF!</v>
      </c>
      <c r="CN147" s="45" t="str">
        <f t="shared" si="33"/>
        <v/>
      </c>
      <c r="CO147" s="38" t="e">
        <f>IF(AND(#REF!="",#REF!="",#REF!="",#REF!=""),"",SUM(#REF!,#REF!,#REF!,#REF!))</f>
        <v>#REF!</v>
      </c>
      <c r="CP147" s="38" t="str">
        <f t="shared" si="22"/>
        <v/>
      </c>
    </row>
    <row r="148" spans="1:94" ht="24.9" customHeight="1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9"/>
      <c r="AC148" s="20"/>
      <c r="AD148" s="20"/>
      <c r="AE148" s="8"/>
      <c r="AF148" s="62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8"/>
      <c r="AU148" s="8"/>
      <c r="AV148" s="56"/>
      <c r="AW148" s="60"/>
      <c r="AX148" s="8"/>
      <c r="AY148" s="14"/>
      <c r="AZ148" s="13"/>
      <c r="BA148" s="8"/>
      <c r="BB148" s="56"/>
      <c r="BC148" s="13"/>
      <c r="BD148" s="8"/>
      <c r="BE148" s="14"/>
      <c r="BF148" s="13"/>
      <c r="BG148" s="8"/>
      <c r="BH148" s="56"/>
      <c r="BI148" s="13" t="s">
        <v>447</v>
      </c>
      <c r="BJ148" s="109" t="s">
        <v>447</v>
      </c>
      <c r="BK148" s="1"/>
      <c r="BL148" s="1"/>
      <c r="BM148" s="1"/>
      <c r="BN148" s="1"/>
      <c r="BO148" s="1"/>
      <c r="CA148" s="29"/>
      <c r="CB148" s="44" t="str">
        <f t="shared" si="23"/>
        <v/>
      </c>
      <c r="CC148" s="45" t="str">
        <f t="shared" si="24"/>
        <v/>
      </c>
      <c r="CD148" s="45" t="str">
        <f t="shared" si="25"/>
        <v/>
      </c>
      <c r="CE148" s="44" t="str">
        <f t="shared" si="26"/>
        <v/>
      </c>
      <c r="CF148" s="45" t="str">
        <f t="shared" si="27"/>
        <v/>
      </c>
      <c r="CG148" s="44" t="e">
        <f>IF(AND(#REF!="",#REF!="",#REF!="",#REF!=""),"",SUM(#REF!,#REF!,#REF!,#REF!,#REF!))</f>
        <v>#REF!</v>
      </c>
      <c r="CH148" s="45" t="str">
        <f t="shared" si="28"/>
        <v/>
      </c>
      <c r="CI148" s="44" t="str">
        <f t="shared" si="29"/>
        <v/>
      </c>
      <c r="CJ148" s="45" t="str">
        <f t="shared" si="30"/>
        <v/>
      </c>
      <c r="CK148" s="44" t="str">
        <f t="shared" si="31"/>
        <v/>
      </c>
      <c r="CL148" s="45" t="str">
        <f t="shared" si="32"/>
        <v/>
      </c>
      <c r="CM148" s="44" t="e">
        <f>IF(AND(#REF!="",#REF!="",#REF!="",#REF!=""),"",SUM(#REF!,#REF!,#REF!,#REF!,#REF!))</f>
        <v>#REF!</v>
      </c>
      <c r="CN148" s="45" t="str">
        <f t="shared" si="33"/>
        <v/>
      </c>
      <c r="CO148" s="38" t="e">
        <f>IF(AND(#REF!="",#REF!="",#REF!="",#REF!=""),"",SUM(#REF!,#REF!,#REF!,#REF!))</f>
        <v>#REF!</v>
      </c>
      <c r="CP148" s="38" t="str">
        <f t="shared" si="22"/>
        <v/>
      </c>
    </row>
    <row r="149" spans="1:94" ht="24.9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9"/>
      <c r="AC149" s="20"/>
      <c r="AD149" s="20"/>
      <c r="AE149" s="8"/>
      <c r="AF149" s="62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8"/>
      <c r="AU149" s="8"/>
      <c r="AV149" s="56"/>
      <c r="AW149" s="60"/>
      <c r="AX149" s="8"/>
      <c r="AY149" s="14"/>
      <c r="AZ149" s="13"/>
      <c r="BA149" s="8"/>
      <c r="BB149" s="56"/>
      <c r="BC149" s="13"/>
      <c r="BD149" s="8"/>
      <c r="BE149" s="14"/>
      <c r="BF149" s="13"/>
      <c r="BG149" s="8"/>
      <c r="BH149" s="56"/>
      <c r="BI149" s="13" t="s">
        <v>447</v>
      </c>
      <c r="BJ149" s="109" t="s">
        <v>447</v>
      </c>
      <c r="BK149" s="1"/>
      <c r="BL149" s="1"/>
      <c r="BM149" s="1"/>
      <c r="BN149" s="1"/>
      <c r="BO149" s="1"/>
      <c r="CA149" s="29"/>
      <c r="CB149" s="44" t="str">
        <f t="shared" si="23"/>
        <v/>
      </c>
      <c r="CC149" s="45" t="str">
        <f t="shared" si="24"/>
        <v/>
      </c>
      <c r="CD149" s="45" t="str">
        <f t="shared" si="25"/>
        <v/>
      </c>
      <c r="CE149" s="44" t="str">
        <f t="shared" si="26"/>
        <v/>
      </c>
      <c r="CF149" s="45" t="str">
        <f t="shared" si="27"/>
        <v/>
      </c>
      <c r="CG149" s="44" t="e">
        <f>IF(AND(#REF!="",#REF!="",#REF!="",#REF!=""),"",SUM(#REF!,#REF!,#REF!,#REF!,#REF!))</f>
        <v>#REF!</v>
      </c>
      <c r="CH149" s="45" t="str">
        <f t="shared" si="28"/>
        <v/>
      </c>
      <c r="CI149" s="44" t="str">
        <f t="shared" si="29"/>
        <v/>
      </c>
      <c r="CJ149" s="45" t="str">
        <f t="shared" si="30"/>
        <v/>
      </c>
      <c r="CK149" s="44" t="str">
        <f t="shared" si="31"/>
        <v/>
      </c>
      <c r="CL149" s="45" t="str">
        <f t="shared" si="32"/>
        <v/>
      </c>
      <c r="CM149" s="44" t="e">
        <f>IF(AND(#REF!="",#REF!="",#REF!="",#REF!=""),"",SUM(#REF!,#REF!,#REF!,#REF!,#REF!))</f>
        <v>#REF!</v>
      </c>
      <c r="CN149" s="45" t="str">
        <f t="shared" si="33"/>
        <v/>
      </c>
      <c r="CO149" s="38" t="e">
        <f>IF(AND(#REF!="",#REF!="",#REF!="",#REF!=""),"",SUM(#REF!,#REF!,#REF!,#REF!))</f>
        <v>#REF!</v>
      </c>
      <c r="CP149" s="38" t="str">
        <f t="shared" si="22"/>
        <v/>
      </c>
    </row>
    <row r="150" spans="1:94" ht="24.9" customHeight="1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9"/>
      <c r="AC150" s="20"/>
      <c r="AD150" s="20"/>
      <c r="AE150" s="8"/>
      <c r="AF150" s="62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8"/>
      <c r="AU150" s="8"/>
      <c r="AV150" s="56"/>
      <c r="AW150" s="60"/>
      <c r="AX150" s="8"/>
      <c r="AY150" s="14"/>
      <c r="AZ150" s="13"/>
      <c r="BA150" s="8"/>
      <c r="BB150" s="56"/>
      <c r="BC150" s="13"/>
      <c r="BD150" s="8"/>
      <c r="BE150" s="14"/>
      <c r="BF150" s="13"/>
      <c r="BG150" s="8"/>
      <c r="BH150" s="56"/>
      <c r="BI150" s="13" t="s">
        <v>447</v>
      </c>
      <c r="BJ150" s="109" t="s">
        <v>447</v>
      </c>
      <c r="BK150" s="1"/>
      <c r="BL150" s="1"/>
      <c r="BM150" s="1"/>
      <c r="BN150" s="1"/>
      <c r="BO150" s="1"/>
      <c r="CA150" s="29"/>
      <c r="CB150" s="44" t="str">
        <f t="shared" si="23"/>
        <v/>
      </c>
      <c r="CC150" s="45" t="str">
        <f t="shared" si="24"/>
        <v/>
      </c>
      <c r="CD150" s="45" t="str">
        <f t="shared" si="25"/>
        <v/>
      </c>
      <c r="CE150" s="44" t="str">
        <f t="shared" si="26"/>
        <v/>
      </c>
      <c r="CF150" s="45" t="str">
        <f t="shared" si="27"/>
        <v/>
      </c>
      <c r="CG150" s="44" t="e">
        <f>IF(AND(#REF!="",#REF!="",#REF!="",#REF!=""),"",SUM(#REF!,#REF!,#REF!,#REF!,#REF!))</f>
        <v>#REF!</v>
      </c>
      <c r="CH150" s="45" t="str">
        <f t="shared" si="28"/>
        <v/>
      </c>
      <c r="CI150" s="44" t="str">
        <f t="shared" si="29"/>
        <v/>
      </c>
      <c r="CJ150" s="45" t="str">
        <f t="shared" si="30"/>
        <v/>
      </c>
      <c r="CK150" s="44" t="str">
        <f t="shared" si="31"/>
        <v/>
      </c>
      <c r="CL150" s="45" t="str">
        <f t="shared" si="32"/>
        <v/>
      </c>
      <c r="CM150" s="44" t="e">
        <f>IF(AND(#REF!="",#REF!="",#REF!="",#REF!=""),"",SUM(#REF!,#REF!,#REF!,#REF!,#REF!))</f>
        <v>#REF!</v>
      </c>
      <c r="CN150" s="45" t="str">
        <f t="shared" si="33"/>
        <v/>
      </c>
      <c r="CO150" s="38" t="e">
        <f>IF(AND(#REF!="",#REF!="",#REF!="",#REF!=""),"",SUM(#REF!,#REF!,#REF!,#REF!))</f>
        <v>#REF!</v>
      </c>
      <c r="CP150" s="38" t="str">
        <f t="shared" si="22"/>
        <v/>
      </c>
    </row>
    <row r="151" spans="1:94" ht="24.9" customHeight="1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9"/>
      <c r="AC151" s="20"/>
      <c r="AD151" s="20"/>
      <c r="AE151" s="8"/>
      <c r="AF151" s="62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8"/>
      <c r="AU151" s="8"/>
      <c r="AV151" s="56"/>
      <c r="AW151" s="60"/>
      <c r="AX151" s="8"/>
      <c r="AY151" s="14"/>
      <c r="AZ151" s="13"/>
      <c r="BA151" s="8"/>
      <c r="BB151" s="56"/>
      <c r="BC151" s="13"/>
      <c r="BD151" s="8"/>
      <c r="BE151" s="14"/>
      <c r="BF151" s="13"/>
      <c r="BG151" s="8"/>
      <c r="BH151" s="56"/>
      <c r="BI151" s="13" t="s">
        <v>447</v>
      </c>
      <c r="BJ151" s="109" t="s">
        <v>447</v>
      </c>
      <c r="BK151" s="1"/>
      <c r="BL151" s="1"/>
      <c r="BM151" s="1"/>
      <c r="BN151" s="1"/>
      <c r="BO151" s="1"/>
      <c r="CA151" s="29"/>
      <c r="CB151" s="44" t="str">
        <f t="shared" si="23"/>
        <v/>
      </c>
      <c r="CC151" s="45" t="str">
        <f t="shared" si="24"/>
        <v/>
      </c>
      <c r="CD151" s="45" t="str">
        <f t="shared" si="25"/>
        <v/>
      </c>
      <c r="CE151" s="44" t="str">
        <f t="shared" si="26"/>
        <v/>
      </c>
      <c r="CF151" s="45" t="str">
        <f t="shared" si="27"/>
        <v/>
      </c>
      <c r="CG151" s="44" t="e">
        <f>IF(AND(#REF!="",#REF!="",#REF!="",#REF!=""),"",SUM(#REF!,#REF!,#REF!,#REF!,#REF!))</f>
        <v>#REF!</v>
      </c>
      <c r="CH151" s="45" t="str">
        <f t="shared" si="28"/>
        <v/>
      </c>
      <c r="CI151" s="44" t="str">
        <f t="shared" si="29"/>
        <v/>
      </c>
      <c r="CJ151" s="45" t="str">
        <f t="shared" si="30"/>
        <v/>
      </c>
      <c r="CK151" s="44" t="str">
        <f t="shared" si="31"/>
        <v/>
      </c>
      <c r="CL151" s="45" t="str">
        <f t="shared" si="32"/>
        <v/>
      </c>
      <c r="CM151" s="44" t="e">
        <f>IF(AND(#REF!="",#REF!="",#REF!="",#REF!=""),"",SUM(#REF!,#REF!,#REF!,#REF!,#REF!))</f>
        <v>#REF!</v>
      </c>
      <c r="CN151" s="45" t="str">
        <f t="shared" si="33"/>
        <v/>
      </c>
      <c r="CO151" s="38" t="e">
        <f>IF(AND(#REF!="",#REF!="",#REF!="",#REF!=""),"",SUM(#REF!,#REF!,#REF!,#REF!))</f>
        <v>#REF!</v>
      </c>
      <c r="CP151" s="38" t="str">
        <f t="shared" si="22"/>
        <v/>
      </c>
    </row>
    <row r="152" spans="1:94" ht="24.9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9"/>
      <c r="AC152" s="20"/>
      <c r="AD152" s="20"/>
      <c r="AE152" s="8"/>
      <c r="AF152" s="62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8"/>
      <c r="AU152" s="8"/>
      <c r="AV152" s="56"/>
      <c r="AW152" s="60"/>
      <c r="AX152" s="8"/>
      <c r="AY152" s="14"/>
      <c r="AZ152" s="13"/>
      <c r="BA152" s="8"/>
      <c r="BB152" s="56"/>
      <c r="BC152" s="13"/>
      <c r="BD152" s="8"/>
      <c r="BE152" s="14"/>
      <c r="BF152" s="13"/>
      <c r="BG152" s="8"/>
      <c r="BH152" s="56"/>
      <c r="BI152" s="13" t="s">
        <v>447</v>
      </c>
      <c r="BJ152" s="109" t="s">
        <v>447</v>
      </c>
      <c r="BK152" s="1"/>
      <c r="BL152" s="1"/>
      <c r="BM152" s="1"/>
      <c r="BN152" s="1"/>
      <c r="BO152" s="1"/>
      <c r="CA152" s="29"/>
      <c r="CB152" s="44" t="str">
        <f t="shared" si="23"/>
        <v/>
      </c>
      <c r="CC152" s="45" t="str">
        <f t="shared" si="24"/>
        <v/>
      </c>
      <c r="CD152" s="45" t="str">
        <f t="shared" si="25"/>
        <v/>
      </c>
      <c r="CE152" s="44" t="str">
        <f t="shared" si="26"/>
        <v/>
      </c>
      <c r="CF152" s="45" t="str">
        <f t="shared" si="27"/>
        <v/>
      </c>
      <c r="CG152" s="44" t="e">
        <f>IF(AND(#REF!="",#REF!="",#REF!="",#REF!=""),"",SUM(#REF!,#REF!,#REF!,#REF!,#REF!))</f>
        <v>#REF!</v>
      </c>
      <c r="CH152" s="45" t="str">
        <f t="shared" si="28"/>
        <v/>
      </c>
      <c r="CI152" s="44" t="str">
        <f t="shared" si="29"/>
        <v/>
      </c>
      <c r="CJ152" s="45" t="str">
        <f t="shared" si="30"/>
        <v/>
      </c>
      <c r="CK152" s="44" t="str">
        <f t="shared" si="31"/>
        <v/>
      </c>
      <c r="CL152" s="45" t="str">
        <f t="shared" si="32"/>
        <v/>
      </c>
      <c r="CM152" s="44" t="e">
        <f>IF(AND(#REF!="",#REF!="",#REF!="",#REF!=""),"",SUM(#REF!,#REF!,#REF!,#REF!,#REF!))</f>
        <v>#REF!</v>
      </c>
      <c r="CN152" s="45" t="str">
        <f t="shared" si="33"/>
        <v/>
      </c>
      <c r="CO152" s="38" t="e">
        <f>IF(AND(#REF!="",#REF!="",#REF!="",#REF!=""),"",SUM(#REF!,#REF!,#REF!,#REF!))</f>
        <v>#REF!</v>
      </c>
      <c r="CP152" s="38" t="str">
        <f t="shared" si="22"/>
        <v/>
      </c>
    </row>
    <row r="153" spans="1:94" ht="24.9" customHeight="1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9"/>
      <c r="AC153" s="20"/>
      <c r="AD153" s="20"/>
      <c r="AE153" s="8"/>
      <c r="AF153" s="62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8"/>
      <c r="AU153" s="8"/>
      <c r="AV153" s="56"/>
      <c r="AW153" s="60"/>
      <c r="AX153" s="8"/>
      <c r="AY153" s="14"/>
      <c r="AZ153" s="13"/>
      <c r="BA153" s="8"/>
      <c r="BB153" s="56"/>
      <c r="BC153" s="13"/>
      <c r="BD153" s="8"/>
      <c r="BE153" s="14"/>
      <c r="BF153" s="13"/>
      <c r="BG153" s="8"/>
      <c r="BH153" s="56"/>
      <c r="BI153" s="13" t="s">
        <v>447</v>
      </c>
      <c r="BJ153" s="109" t="s">
        <v>447</v>
      </c>
      <c r="BK153" s="1"/>
      <c r="BL153" s="1"/>
      <c r="BM153" s="1"/>
      <c r="BN153" s="1"/>
      <c r="BO153" s="1"/>
      <c r="CA153" s="29"/>
      <c r="CB153" s="44" t="str">
        <f t="shared" si="23"/>
        <v/>
      </c>
      <c r="CC153" s="45" t="str">
        <f t="shared" si="24"/>
        <v/>
      </c>
      <c r="CD153" s="45" t="str">
        <f t="shared" si="25"/>
        <v/>
      </c>
      <c r="CE153" s="44" t="str">
        <f t="shared" si="26"/>
        <v/>
      </c>
      <c r="CF153" s="45" t="str">
        <f t="shared" si="27"/>
        <v/>
      </c>
      <c r="CG153" s="44" t="e">
        <f>IF(AND(#REF!="",#REF!="",#REF!="",#REF!=""),"",SUM(#REF!,#REF!,#REF!,#REF!,#REF!))</f>
        <v>#REF!</v>
      </c>
      <c r="CH153" s="45" t="str">
        <f t="shared" si="28"/>
        <v/>
      </c>
      <c r="CI153" s="44" t="str">
        <f t="shared" si="29"/>
        <v/>
      </c>
      <c r="CJ153" s="45" t="str">
        <f t="shared" si="30"/>
        <v/>
      </c>
      <c r="CK153" s="44" t="str">
        <f t="shared" si="31"/>
        <v/>
      </c>
      <c r="CL153" s="45" t="str">
        <f t="shared" si="32"/>
        <v/>
      </c>
      <c r="CM153" s="44" t="e">
        <f>IF(AND(#REF!="",#REF!="",#REF!="",#REF!=""),"",SUM(#REF!,#REF!,#REF!,#REF!,#REF!))</f>
        <v>#REF!</v>
      </c>
      <c r="CN153" s="45" t="str">
        <f t="shared" si="33"/>
        <v/>
      </c>
      <c r="CO153" s="38" t="e">
        <f>IF(AND(#REF!="",#REF!="",#REF!="",#REF!=""),"",SUM(#REF!,#REF!,#REF!,#REF!))</f>
        <v>#REF!</v>
      </c>
      <c r="CP153" s="38" t="str">
        <f t="shared" si="22"/>
        <v/>
      </c>
    </row>
    <row r="154" spans="1:94" ht="24.9" customHeight="1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9"/>
      <c r="AC154" s="20"/>
      <c r="AD154" s="20"/>
      <c r="AE154" s="8"/>
      <c r="AF154" s="62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8"/>
      <c r="AU154" s="8"/>
      <c r="AV154" s="56"/>
      <c r="AW154" s="60"/>
      <c r="AX154" s="8"/>
      <c r="AY154" s="14"/>
      <c r="AZ154" s="13"/>
      <c r="BA154" s="8"/>
      <c r="BB154" s="56"/>
      <c r="BC154" s="13"/>
      <c r="BD154" s="8"/>
      <c r="BE154" s="14"/>
      <c r="BF154" s="13"/>
      <c r="BG154" s="8"/>
      <c r="BH154" s="56"/>
      <c r="BI154" s="13" t="s">
        <v>447</v>
      </c>
      <c r="BJ154" s="109" t="s">
        <v>447</v>
      </c>
      <c r="BK154" s="1"/>
      <c r="BL154" s="1"/>
      <c r="BM154" s="1"/>
      <c r="BN154" s="1"/>
      <c r="BO154" s="1"/>
      <c r="CA154" s="29"/>
      <c r="CB154" s="44" t="str">
        <f t="shared" si="23"/>
        <v/>
      </c>
      <c r="CC154" s="45" t="str">
        <f t="shared" si="24"/>
        <v/>
      </c>
      <c r="CD154" s="45" t="str">
        <f t="shared" si="25"/>
        <v/>
      </c>
      <c r="CE154" s="44" t="str">
        <f t="shared" si="26"/>
        <v/>
      </c>
      <c r="CF154" s="45" t="str">
        <f t="shared" si="27"/>
        <v/>
      </c>
      <c r="CG154" s="44" t="e">
        <f>IF(AND(#REF!="",#REF!="",#REF!="",#REF!=""),"",SUM(#REF!,#REF!,#REF!,#REF!,#REF!))</f>
        <v>#REF!</v>
      </c>
      <c r="CH154" s="45" t="str">
        <f t="shared" si="28"/>
        <v/>
      </c>
      <c r="CI154" s="44" t="str">
        <f t="shared" si="29"/>
        <v/>
      </c>
      <c r="CJ154" s="45" t="str">
        <f t="shared" si="30"/>
        <v/>
      </c>
      <c r="CK154" s="44" t="str">
        <f t="shared" si="31"/>
        <v/>
      </c>
      <c r="CL154" s="45" t="str">
        <f t="shared" si="32"/>
        <v/>
      </c>
      <c r="CM154" s="44" t="e">
        <f>IF(AND(#REF!="",#REF!="",#REF!="",#REF!=""),"",SUM(#REF!,#REF!,#REF!,#REF!,#REF!))</f>
        <v>#REF!</v>
      </c>
      <c r="CN154" s="45" t="str">
        <f t="shared" si="33"/>
        <v/>
      </c>
      <c r="CO154" s="38" t="e">
        <f>IF(AND(#REF!="",#REF!="",#REF!="",#REF!=""),"",SUM(#REF!,#REF!,#REF!,#REF!))</f>
        <v>#REF!</v>
      </c>
      <c r="CP154" s="38" t="str">
        <f t="shared" si="22"/>
        <v/>
      </c>
    </row>
    <row r="155" spans="1:94" ht="24.9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9"/>
      <c r="AC155" s="20"/>
      <c r="AD155" s="20"/>
      <c r="AE155" s="8"/>
      <c r="AF155" s="62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8"/>
      <c r="AU155" s="8"/>
      <c r="AV155" s="56"/>
      <c r="AW155" s="60"/>
      <c r="AX155" s="8"/>
      <c r="AY155" s="14"/>
      <c r="AZ155" s="13"/>
      <c r="BA155" s="8"/>
      <c r="BB155" s="56"/>
      <c r="BC155" s="13"/>
      <c r="BD155" s="8"/>
      <c r="BE155" s="14"/>
      <c r="BF155" s="13"/>
      <c r="BG155" s="8"/>
      <c r="BH155" s="56"/>
      <c r="BI155" s="13" t="s">
        <v>447</v>
      </c>
      <c r="BJ155" s="109" t="s">
        <v>447</v>
      </c>
      <c r="BK155" s="1"/>
      <c r="BL155" s="1"/>
      <c r="BM155" s="1"/>
      <c r="BN155" s="1"/>
      <c r="BO155" s="1"/>
      <c r="CA155" s="29"/>
      <c r="CB155" s="44" t="str">
        <f t="shared" si="23"/>
        <v/>
      </c>
      <c r="CC155" s="45" t="str">
        <f t="shared" si="24"/>
        <v/>
      </c>
      <c r="CD155" s="45" t="str">
        <f t="shared" si="25"/>
        <v/>
      </c>
      <c r="CE155" s="44" t="str">
        <f t="shared" si="26"/>
        <v/>
      </c>
      <c r="CF155" s="45" t="str">
        <f t="shared" si="27"/>
        <v/>
      </c>
      <c r="CG155" s="44" t="e">
        <f>IF(AND(#REF!="",#REF!="",#REF!="",#REF!=""),"",SUM(#REF!,#REF!,#REF!,#REF!,#REF!))</f>
        <v>#REF!</v>
      </c>
      <c r="CH155" s="45" t="str">
        <f t="shared" si="28"/>
        <v/>
      </c>
      <c r="CI155" s="44" t="str">
        <f t="shared" si="29"/>
        <v/>
      </c>
      <c r="CJ155" s="45" t="str">
        <f t="shared" si="30"/>
        <v/>
      </c>
      <c r="CK155" s="44" t="str">
        <f t="shared" si="31"/>
        <v/>
      </c>
      <c r="CL155" s="45" t="str">
        <f t="shared" si="32"/>
        <v/>
      </c>
      <c r="CM155" s="44" t="e">
        <f>IF(AND(#REF!="",#REF!="",#REF!="",#REF!=""),"",SUM(#REF!,#REF!,#REF!,#REF!,#REF!))</f>
        <v>#REF!</v>
      </c>
      <c r="CN155" s="45" t="str">
        <f t="shared" si="33"/>
        <v/>
      </c>
      <c r="CO155" s="38" t="e">
        <f>IF(AND(#REF!="",#REF!="",#REF!="",#REF!=""),"",SUM(#REF!,#REF!,#REF!,#REF!))</f>
        <v>#REF!</v>
      </c>
      <c r="CP155" s="38" t="str">
        <f t="shared" si="22"/>
        <v/>
      </c>
    </row>
    <row r="156" spans="1:94" ht="24.9" customHeight="1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9"/>
      <c r="AC156" s="20"/>
      <c r="AD156" s="20"/>
      <c r="AE156" s="8"/>
      <c r="AF156" s="62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8"/>
      <c r="AU156" s="8"/>
      <c r="AV156" s="56"/>
      <c r="AW156" s="60"/>
      <c r="AX156" s="8"/>
      <c r="AY156" s="14"/>
      <c r="AZ156" s="13"/>
      <c r="BA156" s="8"/>
      <c r="BB156" s="56"/>
      <c r="BC156" s="13"/>
      <c r="BD156" s="8"/>
      <c r="BE156" s="14"/>
      <c r="BF156" s="13"/>
      <c r="BG156" s="8"/>
      <c r="BH156" s="56"/>
      <c r="BI156" s="13" t="s">
        <v>447</v>
      </c>
      <c r="BJ156" s="109" t="s">
        <v>447</v>
      </c>
      <c r="BK156" s="1"/>
      <c r="BL156" s="1"/>
      <c r="BM156" s="1"/>
      <c r="BN156" s="1"/>
      <c r="BO156" s="1"/>
      <c r="CA156" s="29"/>
      <c r="CB156" s="44" t="str">
        <f t="shared" si="23"/>
        <v/>
      </c>
      <c r="CC156" s="45" t="str">
        <f t="shared" si="24"/>
        <v/>
      </c>
      <c r="CD156" s="45" t="str">
        <f t="shared" si="25"/>
        <v/>
      </c>
      <c r="CE156" s="44" t="str">
        <f t="shared" si="26"/>
        <v/>
      </c>
      <c r="CF156" s="45" t="str">
        <f t="shared" si="27"/>
        <v/>
      </c>
      <c r="CG156" s="44" t="e">
        <f>IF(AND(#REF!="",#REF!="",#REF!="",#REF!=""),"",SUM(#REF!,#REF!,#REF!,#REF!,#REF!))</f>
        <v>#REF!</v>
      </c>
      <c r="CH156" s="45" t="str">
        <f t="shared" si="28"/>
        <v/>
      </c>
      <c r="CI156" s="44" t="str">
        <f t="shared" si="29"/>
        <v/>
      </c>
      <c r="CJ156" s="45" t="str">
        <f t="shared" si="30"/>
        <v/>
      </c>
      <c r="CK156" s="44" t="str">
        <f t="shared" si="31"/>
        <v/>
      </c>
      <c r="CL156" s="45" t="str">
        <f t="shared" si="32"/>
        <v/>
      </c>
      <c r="CM156" s="44" t="e">
        <f>IF(AND(#REF!="",#REF!="",#REF!="",#REF!=""),"",SUM(#REF!,#REF!,#REF!,#REF!,#REF!))</f>
        <v>#REF!</v>
      </c>
      <c r="CN156" s="45" t="str">
        <f t="shared" si="33"/>
        <v/>
      </c>
      <c r="CO156" s="38" t="e">
        <f>IF(AND(#REF!="",#REF!="",#REF!="",#REF!=""),"",SUM(#REF!,#REF!,#REF!,#REF!))</f>
        <v>#REF!</v>
      </c>
      <c r="CP156" s="38" t="str">
        <f t="shared" si="22"/>
        <v/>
      </c>
    </row>
    <row r="157" spans="1:94" ht="24.9" customHeight="1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9"/>
      <c r="AC157" s="20"/>
      <c r="AD157" s="20"/>
      <c r="AE157" s="8"/>
      <c r="AF157" s="62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8"/>
      <c r="AU157" s="8"/>
      <c r="AV157" s="56"/>
      <c r="AW157" s="60"/>
      <c r="AX157" s="8"/>
      <c r="AY157" s="14"/>
      <c r="AZ157" s="13"/>
      <c r="BA157" s="8"/>
      <c r="BB157" s="56"/>
      <c r="BC157" s="13"/>
      <c r="BD157" s="8"/>
      <c r="BE157" s="14"/>
      <c r="BF157" s="13"/>
      <c r="BG157" s="8"/>
      <c r="BH157" s="56"/>
      <c r="BI157" s="13" t="s">
        <v>447</v>
      </c>
      <c r="BJ157" s="109" t="s">
        <v>447</v>
      </c>
      <c r="BK157" s="1"/>
      <c r="BL157" s="1"/>
      <c r="BM157" s="1"/>
      <c r="BN157" s="1"/>
      <c r="BO157" s="1"/>
      <c r="CA157" s="29"/>
      <c r="CB157" s="44" t="str">
        <f t="shared" si="23"/>
        <v/>
      </c>
      <c r="CC157" s="45" t="str">
        <f t="shared" si="24"/>
        <v/>
      </c>
      <c r="CD157" s="45" t="str">
        <f t="shared" si="25"/>
        <v/>
      </c>
      <c r="CE157" s="44" t="str">
        <f t="shared" si="26"/>
        <v/>
      </c>
      <c r="CF157" s="45" t="str">
        <f t="shared" si="27"/>
        <v/>
      </c>
      <c r="CG157" s="44" t="e">
        <f>IF(AND(#REF!="",#REF!="",#REF!="",#REF!=""),"",SUM(#REF!,#REF!,#REF!,#REF!,#REF!))</f>
        <v>#REF!</v>
      </c>
      <c r="CH157" s="45" t="str">
        <f t="shared" si="28"/>
        <v/>
      </c>
      <c r="CI157" s="44" t="str">
        <f t="shared" si="29"/>
        <v/>
      </c>
      <c r="CJ157" s="45" t="str">
        <f t="shared" si="30"/>
        <v/>
      </c>
      <c r="CK157" s="44" t="str">
        <f t="shared" si="31"/>
        <v/>
      </c>
      <c r="CL157" s="45" t="str">
        <f t="shared" si="32"/>
        <v/>
      </c>
      <c r="CM157" s="44" t="e">
        <f>IF(AND(#REF!="",#REF!="",#REF!="",#REF!=""),"",SUM(#REF!,#REF!,#REF!,#REF!,#REF!))</f>
        <v>#REF!</v>
      </c>
      <c r="CN157" s="45" t="str">
        <f t="shared" si="33"/>
        <v/>
      </c>
      <c r="CO157" s="38" t="e">
        <f>IF(AND(#REF!="",#REF!="",#REF!="",#REF!=""),"",SUM(#REF!,#REF!,#REF!,#REF!))</f>
        <v>#REF!</v>
      </c>
      <c r="CP157" s="38" t="str">
        <f t="shared" si="22"/>
        <v/>
      </c>
    </row>
    <row r="158" spans="1:94" ht="24.9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9"/>
      <c r="AC158" s="20"/>
      <c r="AD158" s="20"/>
      <c r="AE158" s="8"/>
      <c r="AF158" s="62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8"/>
      <c r="AU158" s="8"/>
      <c r="AV158" s="56"/>
      <c r="AW158" s="60"/>
      <c r="AX158" s="8"/>
      <c r="AY158" s="14"/>
      <c r="AZ158" s="13"/>
      <c r="BA158" s="8"/>
      <c r="BB158" s="56"/>
      <c r="BC158" s="13"/>
      <c r="BD158" s="8"/>
      <c r="BE158" s="14"/>
      <c r="BF158" s="13"/>
      <c r="BG158" s="8"/>
      <c r="BH158" s="56"/>
      <c r="BI158" s="13" t="s">
        <v>447</v>
      </c>
      <c r="BJ158" s="109" t="s">
        <v>447</v>
      </c>
      <c r="BK158" s="1"/>
      <c r="BL158" s="1"/>
      <c r="BM158" s="1"/>
      <c r="BN158" s="1"/>
      <c r="BO158" s="1"/>
      <c r="CA158" s="29"/>
      <c r="CB158" s="44" t="str">
        <f t="shared" si="23"/>
        <v/>
      </c>
      <c r="CC158" s="45" t="str">
        <f t="shared" si="24"/>
        <v/>
      </c>
      <c r="CD158" s="45" t="str">
        <f t="shared" si="25"/>
        <v/>
      </c>
      <c r="CE158" s="44" t="str">
        <f t="shared" si="26"/>
        <v/>
      </c>
      <c r="CF158" s="45" t="str">
        <f t="shared" si="27"/>
        <v/>
      </c>
      <c r="CG158" s="44" t="e">
        <f>IF(AND(#REF!="",#REF!="",#REF!="",#REF!=""),"",SUM(#REF!,#REF!,#REF!,#REF!,#REF!))</f>
        <v>#REF!</v>
      </c>
      <c r="CH158" s="45" t="str">
        <f t="shared" si="28"/>
        <v/>
      </c>
      <c r="CI158" s="44" t="str">
        <f t="shared" si="29"/>
        <v/>
      </c>
      <c r="CJ158" s="45" t="str">
        <f t="shared" si="30"/>
        <v/>
      </c>
      <c r="CK158" s="44" t="str">
        <f t="shared" si="31"/>
        <v/>
      </c>
      <c r="CL158" s="45" t="str">
        <f t="shared" si="32"/>
        <v/>
      </c>
      <c r="CM158" s="44" t="e">
        <f>IF(AND(#REF!="",#REF!="",#REF!="",#REF!=""),"",SUM(#REF!,#REF!,#REF!,#REF!,#REF!))</f>
        <v>#REF!</v>
      </c>
      <c r="CN158" s="45" t="str">
        <f t="shared" si="33"/>
        <v/>
      </c>
      <c r="CO158" s="38" t="e">
        <f>IF(AND(#REF!="",#REF!="",#REF!="",#REF!=""),"",SUM(#REF!,#REF!,#REF!,#REF!))</f>
        <v>#REF!</v>
      </c>
      <c r="CP158" s="38" t="str">
        <f t="shared" si="22"/>
        <v/>
      </c>
    </row>
    <row r="159" spans="1:94" ht="24.9" customHeight="1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9"/>
      <c r="AC159" s="20"/>
      <c r="AD159" s="20"/>
      <c r="AE159" s="8"/>
      <c r="AF159" s="62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8"/>
      <c r="AU159" s="8"/>
      <c r="AV159" s="56"/>
      <c r="AW159" s="60"/>
      <c r="AX159" s="8"/>
      <c r="AY159" s="14"/>
      <c r="AZ159" s="13"/>
      <c r="BA159" s="8"/>
      <c r="BB159" s="56"/>
      <c r="BC159" s="13"/>
      <c r="BD159" s="8"/>
      <c r="BE159" s="14"/>
      <c r="BF159" s="13"/>
      <c r="BG159" s="8"/>
      <c r="BH159" s="56"/>
      <c r="BI159" s="13" t="s">
        <v>447</v>
      </c>
      <c r="BJ159" s="109" t="s">
        <v>447</v>
      </c>
      <c r="BK159" s="1"/>
      <c r="BL159" s="1"/>
      <c r="BM159" s="1"/>
      <c r="BN159" s="1"/>
      <c r="BO159" s="1"/>
      <c r="CA159" s="29"/>
      <c r="CB159" s="44" t="str">
        <f t="shared" si="23"/>
        <v/>
      </c>
      <c r="CC159" s="45" t="str">
        <f t="shared" si="24"/>
        <v/>
      </c>
      <c r="CD159" s="45" t="str">
        <f t="shared" si="25"/>
        <v/>
      </c>
      <c r="CE159" s="44" t="str">
        <f t="shared" si="26"/>
        <v/>
      </c>
      <c r="CF159" s="45" t="str">
        <f t="shared" si="27"/>
        <v/>
      </c>
      <c r="CG159" s="44" t="e">
        <f>IF(AND(#REF!="",#REF!="",#REF!="",#REF!=""),"",SUM(#REF!,#REF!,#REF!,#REF!,#REF!))</f>
        <v>#REF!</v>
      </c>
      <c r="CH159" s="45" t="str">
        <f t="shared" si="28"/>
        <v/>
      </c>
      <c r="CI159" s="44" t="str">
        <f t="shared" si="29"/>
        <v/>
      </c>
      <c r="CJ159" s="45" t="str">
        <f t="shared" si="30"/>
        <v/>
      </c>
      <c r="CK159" s="44" t="str">
        <f t="shared" si="31"/>
        <v/>
      </c>
      <c r="CL159" s="45" t="str">
        <f t="shared" si="32"/>
        <v/>
      </c>
      <c r="CM159" s="44" t="e">
        <f>IF(AND(#REF!="",#REF!="",#REF!="",#REF!=""),"",SUM(#REF!,#REF!,#REF!,#REF!,#REF!))</f>
        <v>#REF!</v>
      </c>
      <c r="CN159" s="45" t="str">
        <f t="shared" si="33"/>
        <v/>
      </c>
      <c r="CO159" s="38" t="e">
        <f>IF(AND(#REF!="",#REF!="",#REF!="",#REF!=""),"",SUM(#REF!,#REF!,#REF!,#REF!))</f>
        <v>#REF!</v>
      </c>
      <c r="CP159" s="38" t="str">
        <f t="shared" si="22"/>
        <v/>
      </c>
    </row>
    <row r="160" spans="1:94" ht="24.9" customHeight="1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9"/>
      <c r="AC160" s="20"/>
      <c r="AD160" s="20"/>
      <c r="AE160" s="8"/>
      <c r="AF160" s="62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8"/>
      <c r="AU160" s="8"/>
      <c r="AV160" s="56"/>
      <c r="AW160" s="60"/>
      <c r="AX160" s="8"/>
      <c r="AY160" s="14"/>
      <c r="AZ160" s="13"/>
      <c r="BA160" s="8"/>
      <c r="BB160" s="56"/>
      <c r="BC160" s="13"/>
      <c r="BD160" s="8"/>
      <c r="BE160" s="14"/>
      <c r="BF160" s="13"/>
      <c r="BG160" s="8"/>
      <c r="BH160" s="56"/>
      <c r="BI160" s="13" t="s">
        <v>447</v>
      </c>
      <c r="BJ160" s="109" t="s">
        <v>447</v>
      </c>
      <c r="BK160" s="1"/>
      <c r="BL160" s="1"/>
      <c r="BM160" s="1"/>
      <c r="BN160" s="1"/>
      <c r="BO160" s="1"/>
      <c r="CA160" s="29"/>
      <c r="CB160" s="44" t="str">
        <f t="shared" si="23"/>
        <v/>
      </c>
      <c r="CC160" s="45" t="str">
        <f t="shared" si="24"/>
        <v/>
      </c>
      <c r="CD160" s="45" t="str">
        <f t="shared" si="25"/>
        <v/>
      </c>
      <c r="CE160" s="44" t="str">
        <f t="shared" si="26"/>
        <v/>
      </c>
      <c r="CF160" s="45" t="str">
        <f t="shared" si="27"/>
        <v/>
      </c>
      <c r="CG160" s="44" t="e">
        <f>IF(AND(#REF!="",#REF!="",#REF!="",#REF!=""),"",SUM(#REF!,#REF!,#REF!,#REF!,#REF!))</f>
        <v>#REF!</v>
      </c>
      <c r="CH160" s="45" t="str">
        <f t="shared" si="28"/>
        <v/>
      </c>
      <c r="CI160" s="44" t="str">
        <f t="shared" si="29"/>
        <v/>
      </c>
      <c r="CJ160" s="45" t="str">
        <f t="shared" si="30"/>
        <v/>
      </c>
      <c r="CK160" s="44" t="str">
        <f t="shared" si="31"/>
        <v/>
      </c>
      <c r="CL160" s="45" t="str">
        <f t="shared" si="32"/>
        <v/>
      </c>
      <c r="CM160" s="44" t="e">
        <f>IF(AND(#REF!="",#REF!="",#REF!="",#REF!=""),"",SUM(#REF!,#REF!,#REF!,#REF!,#REF!))</f>
        <v>#REF!</v>
      </c>
      <c r="CN160" s="45" t="str">
        <f t="shared" si="33"/>
        <v/>
      </c>
      <c r="CO160" s="38" t="e">
        <f>IF(AND(#REF!="",#REF!="",#REF!="",#REF!=""),"",SUM(#REF!,#REF!,#REF!,#REF!))</f>
        <v>#REF!</v>
      </c>
      <c r="CP160" s="38" t="str">
        <f t="shared" si="22"/>
        <v/>
      </c>
    </row>
    <row r="161" spans="1:94" ht="24.9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9"/>
      <c r="AC161" s="20"/>
      <c r="AD161" s="20"/>
      <c r="AE161" s="8"/>
      <c r="AF161" s="62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8"/>
      <c r="AU161" s="8"/>
      <c r="AV161" s="56"/>
      <c r="AW161" s="60"/>
      <c r="AX161" s="8"/>
      <c r="AY161" s="14"/>
      <c r="AZ161" s="13"/>
      <c r="BA161" s="8"/>
      <c r="BB161" s="56"/>
      <c r="BC161" s="13"/>
      <c r="BD161" s="8"/>
      <c r="BE161" s="14"/>
      <c r="BF161" s="13"/>
      <c r="BG161" s="8"/>
      <c r="BH161" s="56"/>
      <c r="BI161" s="13" t="s">
        <v>447</v>
      </c>
      <c r="BJ161" s="109" t="s">
        <v>447</v>
      </c>
      <c r="BK161" s="1"/>
      <c r="BL161" s="1"/>
      <c r="BM161" s="1"/>
      <c r="BN161" s="1"/>
      <c r="BO161" s="1"/>
      <c r="CA161" s="29"/>
      <c r="CB161" s="44" t="str">
        <f t="shared" si="23"/>
        <v/>
      </c>
      <c r="CC161" s="45" t="str">
        <f t="shared" si="24"/>
        <v/>
      </c>
      <c r="CD161" s="45" t="str">
        <f t="shared" si="25"/>
        <v/>
      </c>
      <c r="CE161" s="44" t="str">
        <f t="shared" si="26"/>
        <v/>
      </c>
      <c r="CF161" s="45" t="str">
        <f t="shared" si="27"/>
        <v/>
      </c>
      <c r="CG161" s="44" t="e">
        <f>IF(AND(#REF!="",#REF!="",#REF!="",#REF!=""),"",SUM(#REF!,#REF!,#REF!,#REF!,#REF!))</f>
        <v>#REF!</v>
      </c>
      <c r="CH161" s="45" t="str">
        <f t="shared" si="28"/>
        <v/>
      </c>
      <c r="CI161" s="44" t="str">
        <f t="shared" si="29"/>
        <v/>
      </c>
      <c r="CJ161" s="45" t="str">
        <f t="shared" si="30"/>
        <v/>
      </c>
      <c r="CK161" s="44" t="str">
        <f t="shared" si="31"/>
        <v/>
      </c>
      <c r="CL161" s="45" t="str">
        <f t="shared" si="32"/>
        <v/>
      </c>
      <c r="CM161" s="44" t="e">
        <f>IF(AND(#REF!="",#REF!="",#REF!="",#REF!=""),"",SUM(#REF!,#REF!,#REF!,#REF!,#REF!))</f>
        <v>#REF!</v>
      </c>
      <c r="CN161" s="45" t="str">
        <f t="shared" si="33"/>
        <v/>
      </c>
      <c r="CO161" s="38" t="e">
        <f>IF(AND(#REF!="",#REF!="",#REF!="",#REF!=""),"",SUM(#REF!,#REF!,#REF!,#REF!))</f>
        <v>#REF!</v>
      </c>
      <c r="CP161" s="38" t="str">
        <f t="shared" si="22"/>
        <v/>
      </c>
    </row>
    <row r="162" spans="1:94" ht="24.9" customHeight="1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9"/>
      <c r="AC162" s="20"/>
      <c r="AD162" s="20"/>
      <c r="AE162" s="8"/>
      <c r="AF162" s="62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8"/>
      <c r="AU162" s="8"/>
      <c r="AV162" s="56"/>
      <c r="AW162" s="60"/>
      <c r="AX162" s="8"/>
      <c r="AY162" s="14"/>
      <c r="AZ162" s="13"/>
      <c r="BA162" s="8"/>
      <c r="BB162" s="56"/>
      <c r="BC162" s="13"/>
      <c r="BD162" s="8"/>
      <c r="BE162" s="14"/>
      <c r="BF162" s="13"/>
      <c r="BG162" s="8"/>
      <c r="BH162" s="56"/>
      <c r="BI162" s="13" t="s">
        <v>447</v>
      </c>
      <c r="BJ162" s="109" t="s">
        <v>447</v>
      </c>
      <c r="BK162" s="1"/>
      <c r="BL162" s="1"/>
      <c r="BM162" s="1"/>
      <c r="BN162" s="1"/>
      <c r="BO162" s="1"/>
      <c r="CA162" s="29"/>
      <c r="CB162" s="44" t="str">
        <f t="shared" si="23"/>
        <v/>
      </c>
      <c r="CC162" s="45" t="str">
        <f t="shared" si="24"/>
        <v/>
      </c>
      <c r="CD162" s="45" t="str">
        <f t="shared" si="25"/>
        <v/>
      </c>
      <c r="CE162" s="44" t="str">
        <f t="shared" si="26"/>
        <v/>
      </c>
      <c r="CF162" s="45" t="str">
        <f t="shared" si="27"/>
        <v/>
      </c>
      <c r="CG162" s="44" t="e">
        <f>IF(AND(#REF!="",#REF!="",#REF!="",#REF!=""),"",SUM(#REF!,#REF!,#REF!,#REF!,#REF!))</f>
        <v>#REF!</v>
      </c>
      <c r="CH162" s="45" t="str">
        <f t="shared" si="28"/>
        <v/>
      </c>
      <c r="CI162" s="44" t="str">
        <f t="shared" si="29"/>
        <v/>
      </c>
      <c r="CJ162" s="45" t="str">
        <f t="shared" si="30"/>
        <v/>
      </c>
      <c r="CK162" s="44" t="str">
        <f t="shared" si="31"/>
        <v/>
      </c>
      <c r="CL162" s="45" t="str">
        <f t="shared" si="32"/>
        <v/>
      </c>
      <c r="CM162" s="44" t="e">
        <f>IF(AND(#REF!="",#REF!="",#REF!="",#REF!=""),"",SUM(#REF!,#REF!,#REF!,#REF!,#REF!))</f>
        <v>#REF!</v>
      </c>
      <c r="CN162" s="45" t="str">
        <f t="shared" si="33"/>
        <v/>
      </c>
      <c r="CO162" s="38" t="e">
        <f>IF(AND(#REF!="",#REF!="",#REF!="",#REF!=""),"",SUM(#REF!,#REF!,#REF!,#REF!))</f>
        <v>#REF!</v>
      </c>
      <c r="CP162" s="38" t="str">
        <f t="shared" si="22"/>
        <v/>
      </c>
    </row>
    <row r="163" spans="1:94" ht="24.9" customHeight="1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9"/>
      <c r="AC163" s="20"/>
      <c r="AD163" s="20"/>
      <c r="AE163" s="8"/>
      <c r="AF163" s="62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8"/>
      <c r="AU163" s="8"/>
      <c r="AV163" s="56"/>
      <c r="AW163" s="60"/>
      <c r="AX163" s="8"/>
      <c r="AY163" s="14"/>
      <c r="AZ163" s="13"/>
      <c r="BA163" s="8"/>
      <c r="BB163" s="56"/>
      <c r="BC163" s="13"/>
      <c r="BD163" s="8"/>
      <c r="BE163" s="14"/>
      <c r="BF163" s="13"/>
      <c r="BG163" s="8"/>
      <c r="BH163" s="56"/>
      <c r="BI163" s="13" t="s">
        <v>447</v>
      </c>
      <c r="BJ163" s="109" t="s">
        <v>447</v>
      </c>
      <c r="BK163" s="1"/>
      <c r="BL163" s="1"/>
      <c r="BM163" s="1"/>
      <c r="BN163" s="1"/>
      <c r="BO163" s="1"/>
      <c r="CA163" s="29"/>
      <c r="CB163" s="44" t="str">
        <f t="shared" si="23"/>
        <v/>
      </c>
      <c r="CC163" s="45" t="str">
        <f t="shared" si="24"/>
        <v/>
      </c>
      <c r="CD163" s="45" t="str">
        <f t="shared" si="25"/>
        <v/>
      </c>
      <c r="CE163" s="44" t="str">
        <f t="shared" si="26"/>
        <v/>
      </c>
      <c r="CF163" s="45" t="str">
        <f t="shared" si="27"/>
        <v/>
      </c>
      <c r="CG163" s="44" t="e">
        <f>IF(AND(#REF!="",#REF!="",#REF!="",#REF!=""),"",SUM(#REF!,#REF!,#REF!,#REF!,#REF!))</f>
        <v>#REF!</v>
      </c>
      <c r="CH163" s="45" t="str">
        <f t="shared" si="28"/>
        <v/>
      </c>
      <c r="CI163" s="44" t="str">
        <f t="shared" si="29"/>
        <v/>
      </c>
      <c r="CJ163" s="45" t="str">
        <f t="shared" si="30"/>
        <v/>
      </c>
      <c r="CK163" s="44" t="str">
        <f t="shared" si="31"/>
        <v/>
      </c>
      <c r="CL163" s="45" t="str">
        <f t="shared" si="32"/>
        <v/>
      </c>
      <c r="CM163" s="44" t="e">
        <f>IF(AND(#REF!="",#REF!="",#REF!="",#REF!=""),"",SUM(#REF!,#REF!,#REF!,#REF!,#REF!))</f>
        <v>#REF!</v>
      </c>
      <c r="CN163" s="45" t="str">
        <f t="shared" si="33"/>
        <v/>
      </c>
      <c r="CO163" s="38" t="e">
        <f>IF(AND(#REF!="",#REF!="",#REF!="",#REF!=""),"",SUM(#REF!,#REF!,#REF!,#REF!))</f>
        <v>#REF!</v>
      </c>
      <c r="CP163" s="38" t="str">
        <f t="shared" si="22"/>
        <v/>
      </c>
    </row>
    <row r="164" spans="1:94" ht="24.9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9"/>
      <c r="AC164" s="20"/>
      <c r="AD164" s="20"/>
      <c r="AE164" s="8"/>
      <c r="AF164" s="62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8"/>
      <c r="AU164" s="8"/>
      <c r="AV164" s="56"/>
      <c r="AW164" s="60"/>
      <c r="AX164" s="8"/>
      <c r="AY164" s="14"/>
      <c r="AZ164" s="13"/>
      <c r="BA164" s="8"/>
      <c r="BB164" s="56"/>
      <c r="BC164" s="13"/>
      <c r="BD164" s="8"/>
      <c r="BE164" s="14"/>
      <c r="BF164" s="13"/>
      <c r="BG164" s="8"/>
      <c r="BH164" s="56"/>
      <c r="BI164" s="13" t="s">
        <v>447</v>
      </c>
      <c r="BJ164" s="109" t="s">
        <v>447</v>
      </c>
      <c r="BK164" s="1"/>
      <c r="BL164" s="1"/>
      <c r="BM164" s="1"/>
      <c r="BN164" s="1"/>
      <c r="BO164" s="1"/>
      <c r="CA164" s="29"/>
      <c r="CB164" s="44" t="str">
        <f t="shared" si="23"/>
        <v/>
      </c>
      <c r="CC164" s="45" t="str">
        <f t="shared" si="24"/>
        <v/>
      </c>
      <c r="CD164" s="45" t="str">
        <f t="shared" si="25"/>
        <v/>
      </c>
      <c r="CE164" s="44" t="str">
        <f t="shared" si="26"/>
        <v/>
      </c>
      <c r="CF164" s="45" t="str">
        <f t="shared" si="27"/>
        <v/>
      </c>
      <c r="CG164" s="44" t="e">
        <f>IF(AND(#REF!="",#REF!="",#REF!="",#REF!=""),"",SUM(#REF!,#REF!,#REF!,#REF!,#REF!))</f>
        <v>#REF!</v>
      </c>
      <c r="CH164" s="45" t="str">
        <f t="shared" si="28"/>
        <v/>
      </c>
      <c r="CI164" s="44" t="str">
        <f t="shared" si="29"/>
        <v/>
      </c>
      <c r="CJ164" s="45" t="str">
        <f t="shared" si="30"/>
        <v/>
      </c>
      <c r="CK164" s="44" t="str">
        <f t="shared" si="31"/>
        <v/>
      </c>
      <c r="CL164" s="45" t="str">
        <f t="shared" si="32"/>
        <v/>
      </c>
      <c r="CM164" s="44" t="e">
        <f>IF(AND(#REF!="",#REF!="",#REF!="",#REF!=""),"",SUM(#REF!,#REF!,#REF!,#REF!,#REF!))</f>
        <v>#REF!</v>
      </c>
      <c r="CN164" s="45" t="str">
        <f t="shared" si="33"/>
        <v/>
      </c>
      <c r="CO164" s="38" t="e">
        <f>IF(AND(#REF!="",#REF!="",#REF!="",#REF!=""),"",SUM(#REF!,#REF!,#REF!,#REF!))</f>
        <v>#REF!</v>
      </c>
      <c r="CP164" s="38" t="str">
        <f t="shared" si="22"/>
        <v/>
      </c>
    </row>
    <row r="165" spans="1:94" ht="24.9" customHeight="1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9"/>
      <c r="AC165" s="20"/>
      <c r="AD165" s="20"/>
      <c r="AE165" s="8"/>
      <c r="AF165" s="62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8"/>
      <c r="AU165" s="8"/>
      <c r="AV165" s="56"/>
      <c r="AW165" s="60"/>
      <c r="AX165" s="8"/>
      <c r="AY165" s="14"/>
      <c r="AZ165" s="13"/>
      <c r="BA165" s="8"/>
      <c r="BB165" s="56"/>
      <c r="BC165" s="13"/>
      <c r="BD165" s="8"/>
      <c r="BE165" s="14"/>
      <c r="BF165" s="13"/>
      <c r="BG165" s="8"/>
      <c r="BH165" s="56"/>
      <c r="BI165" s="13" t="s">
        <v>447</v>
      </c>
      <c r="BJ165" s="109" t="s">
        <v>447</v>
      </c>
      <c r="BK165" s="1"/>
      <c r="BL165" s="1"/>
      <c r="BM165" s="1"/>
      <c r="BN165" s="1"/>
      <c r="BO165" s="1"/>
      <c r="CA165" s="29"/>
      <c r="CB165" s="44" t="str">
        <f t="shared" si="23"/>
        <v/>
      </c>
      <c r="CC165" s="45" t="str">
        <f t="shared" si="24"/>
        <v/>
      </c>
      <c r="CD165" s="45" t="str">
        <f t="shared" si="25"/>
        <v/>
      </c>
      <c r="CE165" s="44" t="str">
        <f t="shared" si="26"/>
        <v/>
      </c>
      <c r="CF165" s="45" t="str">
        <f t="shared" si="27"/>
        <v/>
      </c>
      <c r="CG165" s="44" t="e">
        <f>IF(AND(#REF!="",#REF!="",#REF!="",#REF!=""),"",SUM(#REF!,#REF!,#REF!,#REF!,#REF!))</f>
        <v>#REF!</v>
      </c>
      <c r="CH165" s="45" t="str">
        <f t="shared" si="28"/>
        <v/>
      </c>
      <c r="CI165" s="44" t="str">
        <f t="shared" si="29"/>
        <v/>
      </c>
      <c r="CJ165" s="45" t="str">
        <f t="shared" si="30"/>
        <v/>
      </c>
      <c r="CK165" s="44" t="str">
        <f t="shared" si="31"/>
        <v/>
      </c>
      <c r="CL165" s="45" t="str">
        <f t="shared" si="32"/>
        <v/>
      </c>
      <c r="CM165" s="44" t="e">
        <f>IF(AND(#REF!="",#REF!="",#REF!="",#REF!=""),"",SUM(#REF!,#REF!,#REF!,#REF!,#REF!))</f>
        <v>#REF!</v>
      </c>
      <c r="CN165" s="45" t="str">
        <f t="shared" si="33"/>
        <v/>
      </c>
      <c r="CO165" s="38" t="e">
        <f>IF(AND(#REF!="",#REF!="",#REF!="",#REF!=""),"",SUM(#REF!,#REF!,#REF!,#REF!))</f>
        <v>#REF!</v>
      </c>
      <c r="CP165" s="38" t="str">
        <f t="shared" si="22"/>
        <v/>
      </c>
    </row>
    <row r="166" spans="1:94" ht="24.9" customHeight="1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9"/>
      <c r="AC166" s="20"/>
      <c r="AD166" s="20"/>
      <c r="AE166" s="8"/>
      <c r="AF166" s="62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8"/>
      <c r="AU166" s="8"/>
      <c r="AV166" s="56"/>
      <c r="AW166" s="60"/>
      <c r="AX166" s="8"/>
      <c r="AY166" s="14"/>
      <c r="AZ166" s="13"/>
      <c r="BA166" s="8"/>
      <c r="BB166" s="56"/>
      <c r="BC166" s="13"/>
      <c r="BD166" s="8"/>
      <c r="BE166" s="14"/>
      <c r="BF166" s="13"/>
      <c r="BG166" s="8"/>
      <c r="BH166" s="56"/>
      <c r="BI166" s="13" t="s">
        <v>447</v>
      </c>
      <c r="BJ166" s="109" t="s">
        <v>447</v>
      </c>
      <c r="BK166" s="1"/>
      <c r="BL166" s="1"/>
      <c r="BM166" s="1"/>
      <c r="BN166" s="1"/>
      <c r="BO166" s="1"/>
      <c r="CA166" s="29"/>
      <c r="CB166" s="44" t="str">
        <f t="shared" si="23"/>
        <v/>
      </c>
      <c r="CC166" s="45" t="str">
        <f t="shared" si="24"/>
        <v/>
      </c>
      <c r="CD166" s="45" t="str">
        <f t="shared" si="25"/>
        <v/>
      </c>
      <c r="CE166" s="44" t="str">
        <f t="shared" si="26"/>
        <v/>
      </c>
      <c r="CF166" s="45" t="str">
        <f t="shared" si="27"/>
        <v/>
      </c>
      <c r="CG166" s="44" t="e">
        <f>IF(AND(#REF!="",#REF!="",#REF!="",#REF!=""),"",SUM(#REF!,#REF!,#REF!,#REF!,#REF!))</f>
        <v>#REF!</v>
      </c>
      <c r="CH166" s="45" t="str">
        <f t="shared" si="28"/>
        <v/>
      </c>
      <c r="CI166" s="44" t="str">
        <f t="shared" si="29"/>
        <v/>
      </c>
      <c r="CJ166" s="45" t="str">
        <f t="shared" si="30"/>
        <v/>
      </c>
      <c r="CK166" s="44" t="str">
        <f t="shared" si="31"/>
        <v/>
      </c>
      <c r="CL166" s="45" t="str">
        <f t="shared" si="32"/>
        <v/>
      </c>
      <c r="CM166" s="44" t="e">
        <f>IF(AND(#REF!="",#REF!="",#REF!="",#REF!=""),"",SUM(#REF!,#REF!,#REF!,#REF!,#REF!))</f>
        <v>#REF!</v>
      </c>
      <c r="CN166" s="45" t="str">
        <f t="shared" si="33"/>
        <v/>
      </c>
      <c r="CO166" s="38" t="e">
        <f>IF(AND(#REF!="",#REF!="",#REF!="",#REF!=""),"",SUM(#REF!,#REF!,#REF!,#REF!))</f>
        <v>#REF!</v>
      </c>
      <c r="CP166" s="38" t="str">
        <f t="shared" si="22"/>
        <v/>
      </c>
    </row>
    <row r="167" spans="1:94" ht="24.9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9"/>
      <c r="AC167" s="20"/>
      <c r="AD167" s="20"/>
      <c r="AE167" s="8"/>
      <c r="AF167" s="62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8"/>
      <c r="AU167" s="8"/>
      <c r="AV167" s="56"/>
      <c r="AW167" s="60"/>
      <c r="AX167" s="8"/>
      <c r="AY167" s="14"/>
      <c r="AZ167" s="13"/>
      <c r="BA167" s="8"/>
      <c r="BB167" s="56"/>
      <c r="BC167" s="13"/>
      <c r="BD167" s="8"/>
      <c r="BE167" s="14"/>
      <c r="BF167" s="13"/>
      <c r="BG167" s="8"/>
      <c r="BH167" s="56"/>
      <c r="BI167" s="13" t="s">
        <v>447</v>
      </c>
      <c r="BJ167" s="109" t="s">
        <v>447</v>
      </c>
      <c r="BK167" s="1"/>
      <c r="BL167" s="1"/>
      <c r="BM167" s="1"/>
      <c r="BN167" s="1"/>
      <c r="BO167" s="1"/>
      <c r="CA167" s="29"/>
      <c r="CB167" s="44" t="str">
        <f t="shared" si="23"/>
        <v/>
      </c>
      <c r="CC167" s="45" t="str">
        <f t="shared" si="24"/>
        <v/>
      </c>
      <c r="CD167" s="45" t="str">
        <f t="shared" si="25"/>
        <v/>
      </c>
      <c r="CE167" s="44" t="str">
        <f t="shared" si="26"/>
        <v/>
      </c>
      <c r="CF167" s="45" t="str">
        <f t="shared" si="27"/>
        <v/>
      </c>
      <c r="CG167" s="44" t="e">
        <f>IF(AND(#REF!="",#REF!="",#REF!="",#REF!=""),"",SUM(#REF!,#REF!,#REF!,#REF!,#REF!))</f>
        <v>#REF!</v>
      </c>
      <c r="CH167" s="45" t="str">
        <f t="shared" si="28"/>
        <v/>
      </c>
      <c r="CI167" s="44" t="str">
        <f t="shared" si="29"/>
        <v/>
      </c>
      <c r="CJ167" s="45" t="str">
        <f t="shared" si="30"/>
        <v/>
      </c>
      <c r="CK167" s="44" t="str">
        <f t="shared" si="31"/>
        <v/>
      </c>
      <c r="CL167" s="45" t="str">
        <f t="shared" si="32"/>
        <v/>
      </c>
      <c r="CM167" s="44" t="e">
        <f>IF(AND(#REF!="",#REF!="",#REF!="",#REF!=""),"",SUM(#REF!,#REF!,#REF!,#REF!,#REF!))</f>
        <v>#REF!</v>
      </c>
      <c r="CN167" s="45" t="str">
        <f t="shared" si="33"/>
        <v/>
      </c>
      <c r="CO167" s="38" t="e">
        <f>IF(AND(#REF!="",#REF!="",#REF!="",#REF!=""),"",SUM(#REF!,#REF!,#REF!,#REF!))</f>
        <v>#REF!</v>
      </c>
      <c r="CP167" s="38" t="str">
        <f t="shared" si="22"/>
        <v/>
      </c>
    </row>
    <row r="168" spans="1:94" ht="24.9" customHeight="1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9"/>
      <c r="AC168" s="20"/>
      <c r="AD168" s="20"/>
      <c r="AE168" s="8"/>
      <c r="AF168" s="62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8"/>
      <c r="AU168" s="8"/>
      <c r="AV168" s="56"/>
      <c r="AW168" s="60"/>
      <c r="AX168" s="8"/>
      <c r="AY168" s="14"/>
      <c r="AZ168" s="13"/>
      <c r="BA168" s="8"/>
      <c r="BB168" s="56"/>
      <c r="BC168" s="13"/>
      <c r="BD168" s="8"/>
      <c r="BE168" s="14"/>
      <c r="BF168" s="13"/>
      <c r="BG168" s="8"/>
      <c r="BH168" s="56"/>
      <c r="BI168" s="13" t="s">
        <v>447</v>
      </c>
      <c r="BJ168" s="109" t="s">
        <v>447</v>
      </c>
      <c r="BK168" s="1"/>
      <c r="BL168" s="1"/>
      <c r="BM168" s="1"/>
      <c r="BN168" s="1"/>
      <c r="BO168" s="1"/>
      <c r="CA168" s="29"/>
      <c r="CB168" s="44" t="str">
        <f t="shared" si="23"/>
        <v/>
      </c>
      <c r="CC168" s="45" t="str">
        <f t="shared" si="24"/>
        <v/>
      </c>
      <c r="CD168" s="45" t="str">
        <f t="shared" si="25"/>
        <v/>
      </c>
      <c r="CE168" s="44" t="str">
        <f t="shared" si="26"/>
        <v/>
      </c>
      <c r="CF168" s="45" t="str">
        <f t="shared" si="27"/>
        <v/>
      </c>
      <c r="CG168" s="44" t="e">
        <f>IF(AND(#REF!="",#REF!="",#REF!="",#REF!=""),"",SUM(#REF!,#REF!,#REF!,#REF!,#REF!))</f>
        <v>#REF!</v>
      </c>
      <c r="CH168" s="45" t="str">
        <f t="shared" si="28"/>
        <v/>
      </c>
      <c r="CI168" s="44" t="str">
        <f t="shared" si="29"/>
        <v/>
      </c>
      <c r="CJ168" s="45" t="str">
        <f t="shared" si="30"/>
        <v/>
      </c>
      <c r="CK168" s="44" t="str">
        <f t="shared" si="31"/>
        <v/>
      </c>
      <c r="CL168" s="45" t="str">
        <f t="shared" si="32"/>
        <v/>
      </c>
      <c r="CM168" s="44" t="e">
        <f>IF(AND(#REF!="",#REF!="",#REF!="",#REF!=""),"",SUM(#REF!,#REF!,#REF!,#REF!,#REF!))</f>
        <v>#REF!</v>
      </c>
      <c r="CN168" s="45" t="str">
        <f t="shared" si="33"/>
        <v/>
      </c>
      <c r="CO168" s="38" t="e">
        <f>IF(AND(#REF!="",#REF!="",#REF!="",#REF!=""),"",SUM(#REF!,#REF!,#REF!,#REF!))</f>
        <v>#REF!</v>
      </c>
      <c r="CP168" s="38" t="str">
        <f t="shared" si="22"/>
        <v/>
      </c>
    </row>
    <row r="169" spans="1:94" ht="24.9" customHeight="1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9"/>
      <c r="AC169" s="20"/>
      <c r="AD169" s="20"/>
      <c r="AE169" s="8"/>
      <c r="AF169" s="62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8"/>
      <c r="AU169" s="8"/>
      <c r="AV169" s="56"/>
      <c r="AW169" s="60"/>
      <c r="AX169" s="8"/>
      <c r="AY169" s="14"/>
      <c r="AZ169" s="13"/>
      <c r="BA169" s="8"/>
      <c r="BB169" s="56"/>
      <c r="BC169" s="13"/>
      <c r="BD169" s="8"/>
      <c r="BE169" s="14"/>
      <c r="BF169" s="13"/>
      <c r="BG169" s="8"/>
      <c r="BH169" s="56"/>
      <c r="BI169" s="13" t="s">
        <v>447</v>
      </c>
      <c r="BJ169" s="109" t="s">
        <v>447</v>
      </c>
      <c r="BK169" s="1"/>
      <c r="BL169" s="1"/>
      <c r="BM169" s="1"/>
      <c r="BN169" s="1"/>
      <c r="BO169" s="1"/>
      <c r="CA169" s="29"/>
      <c r="CB169" s="44" t="str">
        <f t="shared" si="23"/>
        <v/>
      </c>
      <c r="CC169" s="45" t="str">
        <f t="shared" si="24"/>
        <v/>
      </c>
      <c r="CD169" s="45" t="str">
        <f t="shared" si="25"/>
        <v/>
      </c>
      <c r="CE169" s="44" t="str">
        <f t="shared" si="26"/>
        <v/>
      </c>
      <c r="CF169" s="45" t="str">
        <f t="shared" si="27"/>
        <v/>
      </c>
      <c r="CG169" s="44" t="e">
        <f>IF(AND(#REF!="",#REF!="",#REF!="",#REF!=""),"",SUM(#REF!,#REF!,#REF!,#REF!,#REF!))</f>
        <v>#REF!</v>
      </c>
      <c r="CH169" s="45" t="str">
        <f t="shared" si="28"/>
        <v/>
      </c>
      <c r="CI169" s="44" t="str">
        <f t="shared" si="29"/>
        <v/>
      </c>
      <c r="CJ169" s="45" t="str">
        <f t="shared" si="30"/>
        <v/>
      </c>
      <c r="CK169" s="44" t="str">
        <f t="shared" si="31"/>
        <v/>
      </c>
      <c r="CL169" s="45" t="str">
        <f t="shared" si="32"/>
        <v/>
      </c>
      <c r="CM169" s="44" t="e">
        <f>IF(AND(#REF!="",#REF!="",#REF!="",#REF!=""),"",SUM(#REF!,#REF!,#REF!,#REF!,#REF!))</f>
        <v>#REF!</v>
      </c>
      <c r="CN169" s="45" t="str">
        <f t="shared" si="33"/>
        <v/>
      </c>
      <c r="CO169" s="38" t="e">
        <f>IF(AND(#REF!="",#REF!="",#REF!="",#REF!=""),"",SUM(#REF!,#REF!,#REF!,#REF!))</f>
        <v>#REF!</v>
      </c>
      <c r="CP169" s="38" t="str">
        <f t="shared" si="22"/>
        <v/>
      </c>
    </row>
    <row r="170" spans="1:94" ht="24.9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9"/>
      <c r="AC170" s="20"/>
      <c r="AD170" s="20"/>
      <c r="AE170" s="8"/>
      <c r="AF170" s="62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8"/>
      <c r="AU170" s="8"/>
      <c r="AV170" s="56"/>
      <c r="AW170" s="60"/>
      <c r="AX170" s="8"/>
      <c r="AY170" s="14"/>
      <c r="AZ170" s="13"/>
      <c r="BA170" s="8"/>
      <c r="BB170" s="56"/>
      <c r="BC170" s="13"/>
      <c r="BD170" s="8"/>
      <c r="BE170" s="14"/>
      <c r="BF170" s="13"/>
      <c r="BG170" s="8"/>
      <c r="BH170" s="56"/>
      <c r="BI170" s="13" t="s">
        <v>447</v>
      </c>
      <c r="BJ170" s="109" t="s">
        <v>447</v>
      </c>
      <c r="BK170" s="1"/>
      <c r="BL170" s="1"/>
      <c r="BM170" s="1"/>
      <c r="BN170" s="1"/>
      <c r="BO170" s="1"/>
      <c r="CA170" s="29"/>
      <c r="CB170" s="44" t="str">
        <f t="shared" si="23"/>
        <v/>
      </c>
      <c r="CC170" s="45" t="str">
        <f t="shared" si="24"/>
        <v/>
      </c>
      <c r="CD170" s="45" t="str">
        <f t="shared" si="25"/>
        <v/>
      </c>
      <c r="CE170" s="44" t="str">
        <f t="shared" si="26"/>
        <v/>
      </c>
      <c r="CF170" s="45" t="str">
        <f t="shared" si="27"/>
        <v/>
      </c>
      <c r="CG170" s="44" t="e">
        <f>IF(AND(#REF!="",#REF!="",#REF!="",#REF!=""),"",SUM(#REF!,#REF!,#REF!,#REF!,#REF!))</f>
        <v>#REF!</v>
      </c>
      <c r="CH170" s="45" t="str">
        <f t="shared" si="28"/>
        <v/>
      </c>
      <c r="CI170" s="44" t="str">
        <f t="shared" si="29"/>
        <v/>
      </c>
      <c r="CJ170" s="45" t="str">
        <f t="shared" si="30"/>
        <v/>
      </c>
      <c r="CK170" s="44" t="str">
        <f t="shared" si="31"/>
        <v/>
      </c>
      <c r="CL170" s="45" t="str">
        <f t="shared" si="32"/>
        <v/>
      </c>
      <c r="CM170" s="44" t="e">
        <f>IF(AND(#REF!="",#REF!="",#REF!="",#REF!=""),"",SUM(#REF!,#REF!,#REF!,#REF!,#REF!))</f>
        <v>#REF!</v>
      </c>
      <c r="CN170" s="45" t="str">
        <f t="shared" si="33"/>
        <v/>
      </c>
      <c r="CO170" s="38" t="e">
        <f>IF(AND(#REF!="",#REF!="",#REF!="",#REF!=""),"",SUM(#REF!,#REF!,#REF!,#REF!))</f>
        <v>#REF!</v>
      </c>
      <c r="CP170" s="38" t="str">
        <f t="shared" si="22"/>
        <v/>
      </c>
    </row>
    <row r="171" spans="1:94" ht="24.9" customHeight="1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9"/>
      <c r="AC171" s="20"/>
      <c r="AD171" s="20"/>
      <c r="AE171" s="8"/>
      <c r="AF171" s="62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8"/>
      <c r="AU171" s="8"/>
      <c r="AV171" s="56"/>
      <c r="AW171" s="60"/>
      <c r="AX171" s="8"/>
      <c r="AY171" s="14"/>
      <c r="AZ171" s="13"/>
      <c r="BA171" s="8"/>
      <c r="BB171" s="56"/>
      <c r="BC171" s="13"/>
      <c r="BD171" s="8"/>
      <c r="BE171" s="14"/>
      <c r="BF171" s="13"/>
      <c r="BG171" s="8"/>
      <c r="BH171" s="56"/>
      <c r="BI171" s="13" t="s">
        <v>447</v>
      </c>
      <c r="BJ171" s="109" t="s">
        <v>447</v>
      </c>
      <c r="BK171" s="1"/>
      <c r="BL171" s="1"/>
      <c r="BM171" s="1"/>
      <c r="BN171" s="1"/>
      <c r="BO171" s="1"/>
      <c r="CA171" s="29"/>
      <c r="CB171" s="44" t="str">
        <f t="shared" si="23"/>
        <v/>
      </c>
      <c r="CC171" s="45" t="str">
        <f t="shared" si="24"/>
        <v/>
      </c>
      <c r="CD171" s="45" t="str">
        <f t="shared" si="25"/>
        <v/>
      </c>
      <c r="CE171" s="44" t="str">
        <f t="shared" si="26"/>
        <v/>
      </c>
      <c r="CF171" s="45" t="str">
        <f t="shared" si="27"/>
        <v/>
      </c>
      <c r="CG171" s="44" t="e">
        <f>IF(AND(#REF!="",#REF!="",#REF!="",#REF!=""),"",SUM(#REF!,#REF!,#REF!,#REF!,#REF!))</f>
        <v>#REF!</v>
      </c>
      <c r="CH171" s="45" t="str">
        <f t="shared" si="28"/>
        <v/>
      </c>
      <c r="CI171" s="44" t="str">
        <f t="shared" si="29"/>
        <v/>
      </c>
      <c r="CJ171" s="45" t="str">
        <f t="shared" si="30"/>
        <v/>
      </c>
      <c r="CK171" s="44" t="str">
        <f t="shared" si="31"/>
        <v/>
      </c>
      <c r="CL171" s="45" t="str">
        <f t="shared" si="32"/>
        <v/>
      </c>
      <c r="CM171" s="44" t="e">
        <f>IF(AND(#REF!="",#REF!="",#REF!="",#REF!=""),"",SUM(#REF!,#REF!,#REF!,#REF!,#REF!))</f>
        <v>#REF!</v>
      </c>
      <c r="CN171" s="45" t="str">
        <f t="shared" si="33"/>
        <v/>
      </c>
      <c r="CO171" s="38" t="e">
        <f>IF(AND(#REF!="",#REF!="",#REF!="",#REF!=""),"",SUM(#REF!,#REF!,#REF!,#REF!))</f>
        <v>#REF!</v>
      </c>
      <c r="CP171" s="38" t="str">
        <f t="shared" si="22"/>
        <v/>
      </c>
    </row>
    <row r="172" spans="1:94" ht="24.9" customHeight="1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9"/>
      <c r="AC172" s="20"/>
      <c r="AD172" s="20"/>
      <c r="AE172" s="8"/>
      <c r="AF172" s="62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8"/>
      <c r="AU172" s="8"/>
      <c r="AV172" s="56"/>
      <c r="AW172" s="60"/>
      <c r="AX172" s="8"/>
      <c r="AY172" s="14"/>
      <c r="AZ172" s="13"/>
      <c r="BA172" s="8"/>
      <c r="BB172" s="56"/>
      <c r="BC172" s="13"/>
      <c r="BD172" s="8"/>
      <c r="BE172" s="14"/>
      <c r="BF172" s="13"/>
      <c r="BG172" s="8"/>
      <c r="BH172" s="56"/>
      <c r="BI172" s="13" t="s">
        <v>447</v>
      </c>
      <c r="BJ172" s="109" t="s">
        <v>447</v>
      </c>
      <c r="BK172" s="1"/>
      <c r="BL172" s="1"/>
      <c r="BM172" s="1"/>
      <c r="BN172" s="1"/>
      <c r="BO172" s="1"/>
      <c r="CA172" s="29"/>
      <c r="CB172" s="44" t="str">
        <f t="shared" si="23"/>
        <v/>
      </c>
      <c r="CC172" s="45" t="str">
        <f t="shared" si="24"/>
        <v/>
      </c>
      <c r="CD172" s="45" t="str">
        <f t="shared" si="25"/>
        <v/>
      </c>
      <c r="CE172" s="44" t="str">
        <f t="shared" si="26"/>
        <v/>
      </c>
      <c r="CF172" s="45" t="str">
        <f t="shared" si="27"/>
        <v/>
      </c>
      <c r="CG172" s="44" t="e">
        <f>IF(AND(#REF!="",#REF!="",#REF!="",#REF!=""),"",SUM(#REF!,#REF!,#REF!,#REF!,#REF!))</f>
        <v>#REF!</v>
      </c>
      <c r="CH172" s="45" t="str">
        <f t="shared" si="28"/>
        <v/>
      </c>
      <c r="CI172" s="44" t="str">
        <f t="shared" si="29"/>
        <v/>
      </c>
      <c r="CJ172" s="45" t="str">
        <f t="shared" si="30"/>
        <v/>
      </c>
      <c r="CK172" s="44" t="str">
        <f t="shared" si="31"/>
        <v/>
      </c>
      <c r="CL172" s="45" t="str">
        <f t="shared" si="32"/>
        <v/>
      </c>
      <c r="CM172" s="44" t="e">
        <f>IF(AND(#REF!="",#REF!="",#REF!="",#REF!=""),"",SUM(#REF!,#REF!,#REF!,#REF!,#REF!))</f>
        <v>#REF!</v>
      </c>
      <c r="CN172" s="45" t="str">
        <f t="shared" si="33"/>
        <v/>
      </c>
      <c r="CO172" s="38" t="e">
        <f>IF(AND(#REF!="",#REF!="",#REF!="",#REF!=""),"",SUM(#REF!,#REF!,#REF!,#REF!))</f>
        <v>#REF!</v>
      </c>
      <c r="CP172" s="38" t="str">
        <f t="shared" si="22"/>
        <v/>
      </c>
    </row>
    <row r="173" spans="1:94" ht="24.9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9"/>
      <c r="AC173" s="20"/>
      <c r="AD173" s="20"/>
      <c r="AE173" s="8"/>
      <c r="AF173" s="62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8"/>
      <c r="AU173" s="8"/>
      <c r="AV173" s="56"/>
      <c r="AW173" s="60"/>
      <c r="AX173" s="8"/>
      <c r="AY173" s="14"/>
      <c r="AZ173" s="13"/>
      <c r="BA173" s="8"/>
      <c r="BB173" s="56"/>
      <c r="BC173" s="13"/>
      <c r="BD173" s="8"/>
      <c r="BE173" s="14"/>
      <c r="BF173" s="13"/>
      <c r="BG173" s="8"/>
      <c r="BH173" s="56"/>
      <c r="BI173" s="13" t="s">
        <v>447</v>
      </c>
      <c r="BJ173" s="109" t="s">
        <v>447</v>
      </c>
      <c r="BK173" s="1"/>
      <c r="BL173" s="1"/>
      <c r="BM173" s="1"/>
      <c r="BN173" s="1"/>
      <c r="BO173" s="1"/>
      <c r="CA173" s="29"/>
      <c r="CB173" s="44" t="str">
        <f t="shared" si="23"/>
        <v/>
      </c>
      <c r="CC173" s="45" t="str">
        <f t="shared" si="24"/>
        <v/>
      </c>
      <c r="CD173" s="45" t="str">
        <f t="shared" si="25"/>
        <v/>
      </c>
      <c r="CE173" s="44" t="str">
        <f t="shared" si="26"/>
        <v/>
      </c>
      <c r="CF173" s="45" t="str">
        <f t="shared" si="27"/>
        <v/>
      </c>
      <c r="CG173" s="44" t="e">
        <f>IF(AND(#REF!="",#REF!="",#REF!="",#REF!=""),"",SUM(#REF!,#REF!,#REF!,#REF!,#REF!))</f>
        <v>#REF!</v>
      </c>
      <c r="CH173" s="45" t="str">
        <f t="shared" si="28"/>
        <v/>
      </c>
      <c r="CI173" s="44" t="str">
        <f t="shared" si="29"/>
        <v/>
      </c>
      <c r="CJ173" s="45" t="str">
        <f t="shared" si="30"/>
        <v/>
      </c>
      <c r="CK173" s="44" t="str">
        <f t="shared" si="31"/>
        <v/>
      </c>
      <c r="CL173" s="45" t="str">
        <f t="shared" si="32"/>
        <v/>
      </c>
      <c r="CM173" s="44" t="e">
        <f>IF(AND(#REF!="",#REF!="",#REF!="",#REF!=""),"",SUM(#REF!,#REF!,#REF!,#REF!,#REF!))</f>
        <v>#REF!</v>
      </c>
      <c r="CN173" s="45" t="str">
        <f t="shared" si="33"/>
        <v/>
      </c>
      <c r="CO173" s="38" t="e">
        <f>IF(AND(#REF!="",#REF!="",#REF!="",#REF!=""),"",SUM(#REF!,#REF!,#REF!,#REF!))</f>
        <v>#REF!</v>
      </c>
      <c r="CP173" s="38" t="str">
        <f t="shared" si="22"/>
        <v/>
      </c>
    </row>
    <row r="174" spans="1:94" ht="24.9" customHeight="1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9"/>
      <c r="AC174" s="20"/>
      <c r="AD174" s="20"/>
      <c r="AE174" s="8"/>
      <c r="AF174" s="62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8"/>
      <c r="AU174" s="8"/>
      <c r="AV174" s="56"/>
      <c r="AW174" s="60"/>
      <c r="AX174" s="8"/>
      <c r="AY174" s="14"/>
      <c r="AZ174" s="13"/>
      <c r="BA174" s="8"/>
      <c r="BB174" s="56"/>
      <c r="BC174" s="13"/>
      <c r="BD174" s="8"/>
      <c r="BE174" s="14"/>
      <c r="BF174" s="13"/>
      <c r="BG174" s="8"/>
      <c r="BH174" s="56"/>
      <c r="BI174" s="13" t="s">
        <v>447</v>
      </c>
      <c r="BJ174" s="109" t="s">
        <v>447</v>
      </c>
      <c r="BK174" s="1"/>
      <c r="BL174" s="1"/>
      <c r="BM174" s="1"/>
      <c r="BN174" s="1"/>
      <c r="BO174" s="1"/>
      <c r="CA174" s="29"/>
      <c r="CB174" s="44" t="str">
        <f t="shared" si="23"/>
        <v/>
      </c>
      <c r="CC174" s="45" t="str">
        <f t="shared" si="24"/>
        <v/>
      </c>
      <c r="CD174" s="45" t="str">
        <f t="shared" si="25"/>
        <v/>
      </c>
      <c r="CE174" s="44" t="str">
        <f t="shared" si="26"/>
        <v/>
      </c>
      <c r="CF174" s="45" t="str">
        <f t="shared" si="27"/>
        <v/>
      </c>
      <c r="CG174" s="44" t="e">
        <f>IF(AND(#REF!="",#REF!="",#REF!="",#REF!=""),"",SUM(#REF!,#REF!,#REF!,#REF!,#REF!))</f>
        <v>#REF!</v>
      </c>
      <c r="CH174" s="45" t="str">
        <f t="shared" si="28"/>
        <v/>
      </c>
      <c r="CI174" s="44" t="str">
        <f t="shared" si="29"/>
        <v/>
      </c>
      <c r="CJ174" s="45" t="str">
        <f t="shared" si="30"/>
        <v/>
      </c>
      <c r="CK174" s="44" t="str">
        <f t="shared" si="31"/>
        <v/>
      </c>
      <c r="CL174" s="45" t="str">
        <f t="shared" si="32"/>
        <v/>
      </c>
      <c r="CM174" s="44" t="e">
        <f>IF(AND(#REF!="",#REF!="",#REF!="",#REF!=""),"",SUM(#REF!,#REF!,#REF!,#REF!,#REF!))</f>
        <v>#REF!</v>
      </c>
      <c r="CN174" s="45" t="str">
        <f t="shared" si="33"/>
        <v/>
      </c>
      <c r="CO174" s="38" t="e">
        <f>IF(AND(#REF!="",#REF!="",#REF!="",#REF!=""),"",SUM(#REF!,#REF!,#REF!,#REF!))</f>
        <v>#REF!</v>
      </c>
      <c r="CP174" s="38" t="str">
        <f t="shared" si="22"/>
        <v/>
      </c>
    </row>
    <row r="175" spans="1:94" ht="24.9" customHeight="1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9"/>
      <c r="AC175" s="20"/>
      <c r="AD175" s="20"/>
      <c r="AE175" s="8"/>
      <c r="AF175" s="62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8"/>
      <c r="AU175" s="8"/>
      <c r="AV175" s="56"/>
      <c r="AW175" s="60"/>
      <c r="AX175" s="8"/>
      <c r="AY175" s="14"/>
      <c r="AZ175" s="13"/>
      <c r="BA175" s="8"/>
      <c r="BB175" s="56"/>
      <c r="BC175" s="13"/>
      <c r="BD175" s="8"/>
      <c r="BE175" s="14"/>
      <c r="BF175" s="13"/>
      <c r="BG175" s="8"/>
      <c r="BH175" s="56"/>
      <c r="BI175" s="13" t="s">
        <v>447</v>
      </c>
      <c r="BJ175" s="109" t="s">
        <v>447</v>
      </c>
      <c r="BK175" s="1"/>
      <c r="BL175" s="1"/>
      <c r="BM175" s="1"/>
      <c r="BN175" s="1"/>
      <c r="BO175" s="1"/>
      <c r="CA175" s="29"/>
      <c r="CB175" s="44" t="str">
        <f t="shared" si="23"/>
        <v/>
      </c>
      <c r="CC175" s="45" t="str">
        <f t="shared" si="24"/>
        <v/>
      </c>
      <c r="CD175" s="45" t="str">
        <f t="shared" si="25"/>
        <v/>
      </c>
      <c r="CE175" s="44" t="str">
        <f t="shared" si="26"/>
        <v/>
      </c>
      <c r="CF175" s="45" t="str">
        <f t="shared" si="27"/>
        <v/>
      </c>
      <c r="CG175" s="44" t="e">
        <f>IF(AND(#REF!="",#REF!="",#REF!="",#REF!=""),"",SUM(#REF!,#REF!,#REF!,#REF!,#REF!))</f>
        <v>#REF!</v>
      </c>
      <c r="CH175" s="45" t="str">
        <f t="shared" si="28"/>
        <v/>
      </c>
      <c r="CI175" s="44" t="str">
        <f t="shared" si="29"/>
        <v/>
      </c>
      <c r="CJ175" s="45" t="str">
        <f t="shared" si="30"/>
        <v/>
      </c>
      <c r="CK175" s="44" t="str">
        <f t="shared" si="31"/>
        <v/>
      </c>
      <c r="CL175" s="45" t="str">
        <f t="shared" si="32"/>
        <v/>
      </c>
      <c r="CM175" s="44" t="e">
        <f>IF(AND(#REF!="",#REF!="",#REF!="",#REF!=""),"",SUM(#REF!,#REF!,#REF!,#REF!,#REF!))</f>
        <v>#REF!</v>
      </c>
      <c r="CN175" s="45" t="str">
        <f t="shared" si="33"/>
        <v/>
      </c>
      <c r="CO175" s="38" t="e">
        <f>IF(AND(#REF!="",#REF!="",#REF!="",#REF!=""),"",SUM(#REF!,#REF!,#REF!,#REF!))</f>
        <v>#REF!</v>
      </c>
      <c r="CP175" s="38" t="str">
        <f t="shared" si="22"/>
        <v/>
      </c>
    </row>
    <row r="176" spans="1:94" ht="24.9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9"/>
      <c r="AC176" s="20"/>
      <c r="AD176" s="20"/>
      <c r="AE176" s="8"/>
      <c r="AF176" s="62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8"/>
      <c r="AU176" s="8"/>
      <c r="AV176" s="56"/>
      <c r="AW176" s="60"/>
      <c r="AX176" s="8"/>
      <c r="AY176" s="14"/>
      <c r="AZ176" s="13"/>
      <c r="BA176" s="8"/>
      <c r="BB176" s="56"/>
      <c r="BC176" s="13"/>
      <c r="BD176" s="8"/>
      <c r="BE176" s="14"/>
      <c r="BF176" s="13"/>
      <c r="BG176" s="8"/>
      <c r="BH176" s="56"/>
      <c r="BI176" s="13" t="s">
        <v>447</v>
      </c>
      <c r="BJ176" s="109" t="s">
        <v>447</v>
      </c>
      <c r="BK176" s="1"/>
      <c r="BL176" s="1"/>
      <c r="BM176" s="1"/>
      <c r="BN176" s="1"/>
      <c r="BO176" s="1"/>
      <c r="CA176" s="29"/>
      <c r="CB176" s="44" t="str">
        <f t="shared" si="23"/>
        <v/>
      </c>
      <c r="CC176" s="45" t="str">
        <f t="shared" si="24"/>
        <v/>
      </c>
      <c r="CD176" s="45" t="str">
        <f t="shared" si="25"/>
        <v/>
      </c>
      <c r="CE176" s="44" t="str">
        <f t="shared" si="26"/>
        <v/>
      </c>
      <c r="CF176" s="45" t="str">
        <f t="shared" si="27"/>
        <v/>
      </c>
      <c r="CG176" s="44" t="e">
        <f>IF(AND(#REF!="",#REF!="",#REF!="",#REF!=""),"",SUM(#REF!,#REF!,#REF!,#REF!,#REF!))</f>
        <v>#REF!</v>
      </c>
      <c r="CH176" s="45" t="str">
        <f t="shared" si="28"/>
        <v/>
      </c>
      <c r="CI176" s="44" t="str">
        <f t="shared" si="29"/>
        <v/>
      </c>
      <c r="CJ176" s="45" t="str">
        <f t="shared" si="30"/>
        <v/>
      </c>
      <c r="CK176" s="44" t="str">
        <f t="shared" si="31"/>
        <v/>
      </c>
      <c r="CL176" s="45" t="str">
        <f t="shared" si="32"/>
        <v/>
      </c>
      <c r="CM176" s="44" t="e">
        <f>IF(AND(#REF!="",#REF!="",#REF!="",#REF!=""),"",SUM(#REF!,#REF!,#REF!,#REF!,#REF!))</f>
        <v>#REF!</v>
      </c>
      <c r="CN176" s="45" t="str">
        <f t="shared" si="33"/>
        <v/>
      </c>
      <c r="CO176" s="38" t="e">
        <f>IF(AND(#REF!="",#REF!="",#REF!="",#REF!=""),"",SUM(#REF!,#REF!,#REF!,#REF!))</f>
        <v>#REF!</v>
      </c>
      <c r="CP176" s="38" t="str">
        <f t="shared" si="22"/>
        <v/>
      </c>
    </row>
    <row r="177" spans="1:94" ht="24.9" customHeight="1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9"/>
      <c r="AC177" s="20"/>
      <c r="AD177" s="20"/>
      <c r="AE177" s="8"/>
      <c r="AF177" s="62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8"/>
      <c r="AU177" s="8"/>
      <c r="AV177" s="56"/>
      <c r="AW177" s="60"/>
      <c r="AX177" s="8"/>
      <c r="AY177" s="14"/>
      <c r="AZ177" s="13"/>
      <c r="BA177" s="8"/>
      <c r="BB177" s="56"/>
      <c r="BC177" s="13"/>
      <c r="BD177" s="8"/>
      <c r="BE177" s="14"/>
      <c r="BF177" s="13"/>
      <c r="BG177" s="8"/>
      <c r="BH177" s="56"/>
      <c r="BI177" s="13" t="s">
        <v>447</v>
      </c>
      <c r="BJ177" s="109" t="s">
        <v>447</v>
      </c>
      <c r="BK177" s="1"/>
      <c r="BL177" s="1"/>
      <c r="BM177" s="1"/>
      <c r="BN177" s="1"/>
      <c r="BO177" s="1"/>
      <c r="CA177" s="29"/>
      <c r="CB177" s="44" t="str">
        <f t="shared" si="23"/>
        <v/>
      </c>
      <c r="CC177" s="45" t="str">
        <f t="shared" si="24"/>
        <v/>
      </c>
      <c r="CD177" s="45" t="str">
        <f t="shared" si="25"/>
        <v/>
      </c>
      <c r="CE177" s="44" t="str">
        <f t="shared" si="26"/>
        <v/>
      </c>
      <c r="CF177" s="45" t="str">
        <f t="shared" si="27"/>
        <v/>
      </c>
      <c r="CG177" s="44" t="e">
        <f>IF(AND(#REF!="",#REF!="",#REF!="",#REF!=""),"",SUM(#REF!,#REF!,#REF!,#REF!,#REF!))</f>
        <v>#REF!</v>
      </c>
      <c r="CH177" s="45" t="str">
        <f t="shared" si="28"/>
        <v/>
      </c>
      <c r="CI177" s="44" t="str">
        <f t="shared" si="29"/>
        <v/>
      </c>
      <c r="CJ177" s="45" t="str">
        <f t="shared" si="30"/>
        <v/>
      </c>
      <c r="CK177" s="44" t="str">
        <f t="shared" si="31"/>
        <v/>
      </c>
      <c r="CL177" s="45" t="str">
        <f t="shared" si="32"/>
        <v/>
      </c>
      <c r="CM177" s="44" t="e">
        <f>IF(AND(#REF!="",#REF!="",#REF!="",#REF!=""),"",SUM(#REF!,#REF!,#REF!,#REF!,#REF!))</f>
        <v>#REF!</v>
      </c>
      <c r="CN177" s="45" t="str">
        <f t="shared" si="33"/>
        <v/>
      </c>
      <c r="CO177" s="38" t="e">
        <f>IF(AND(#REF!="",#REF!="",#REF!="",#REF!=""),"",SUM(#REF!,#REF!,#REF!,#REF!))</f>
        <v>#REF!</v>
      </c>
      <c r="CP177" s="38" t="str">
        <f t="shared" si="22"/>
        <v/>
      </c>
    </row>
    <row r="178" spans="1:94" ht="24.9" customHeight="1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9"/>
      <c r="AC178" s="20"/>
      <c r="AD178" s="20"/>
      <c r="AE178" s="8"/>
      <c r="AF178" s="62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8"/>
      <c r="AU178" s="8"/>
      <c r="AV178" s="56"/>
      <c r="AW178" s="60"/>
      <c r="AX178" s="8"/>
      <c r="AY178" s="14"/>
      <c r="AZ178" s="13"/>
      <c r="BA178" s="8"/>
      <c r="BB178" s="56"/>
      <c r="BC178" s="13"/>
      <c r="BD178" s="8"/>
      <c r="BE178" s="14"/>
      <c r="BF178" s="13"/>
      <c r="BG178" s="8"/>
      <c r="BH178" s="56"/>
      <c r="BI178" s="13" t="s">
        <v>447</v>
      </c>
      <c r="BJ178" s="109" t="s">
        <v>447</v>
      </c>
      <c r="BK178" s="1"/>
      <c r="BL178" s="1"/>
      <c r="BM178" s="1"/>
      <c r="BN178" s="1"/>
      <c r="BO178" s="1"/>
      <c r="CA178" s="29"/>
      <c r="CB178" s="44" t="str">
        <f t="shared" si="23"/>
        <v/>
      </c>
      <c r="CC178" s="45" t="str">
        <f t="shared" si="24"/>
        <v/>
      </c>
      <c r="CD178" s="45" t="str">
        <f t="shared" si="25"/>
        <v/>
      </c>
      <c r="CE178" s="44" t="str">
        <f t="shared" si="26"/>
        <v/>
      </c>
      <c r="CF178" s="45" t="str">
        <f t="shared" si="27"/>
        <v/>
      </c>
      <c r="CG178" s="44" t="e">
        <f>IF(AND(#REF!="",#REF!="",#REF!="",#REF!=""),"",SUM(#REF!,#REF!,#REF!,#REF!,#REF!))</f>
        <v>#REF!</v>
      </c>
      <c r="CH178" s="45" t="str">
        <f t="shared" si="28"/>
        <v/>
      </c>
      <c r="CI178" s="44" t="str">
        <f t="shared" si="29"/>
        <v/>
      </c>
      <c r="CJ178" s="45" t="str">
        <f t="shared" si="30"/>
        <v/>
      </c>
      <c r="CK178" s="44" t="str">
        <f t="shared" si="31"/>
        <v/>
      </c>
      <c r="CL178" s="45" t="str">
        <f t="shared" si="32"/>
        <v/>
      </c>
      <c r="CM178" s="44" t="e">
        <f>IF(AND(#REF!="",#REF!="",#REF!="",#REF!=""),"",SUM(#REF!,#REF!,#REF!,#REF!,#REF!))</f>
        <v>#REF!</v>
      </c>
      <c r="CN178" s="45" t="str">
        <f t="shared" si="33"/>
        <v/>
      </c>
      <c r="CO178" s="38" t="e">
        <f>IF(AND(#REF!="",#REF!="",#REF!="",#REF!=""),"",SUM(#REF!,#REF!,#REF!,#REF!))</f>
        <v>#REF!</v>
      </c>
      <c r="CP178" s="38" t="str">
        <f t="shared" si="22"/>
        <v/>
      </c>
    </row>
    <row r="179" spans="1:94" ht="24.9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9"/>
      <c r="AC179" s="20"/>
      <c r="AD179" s="20"/>
      <c r="AE179" s="8"/>
      <c r="AF179" s="62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8"/>
      <c r="AU179" s="8"/>
      <c r="AV179" s="56"/>
      <c r="AW179" s="60"/>
      <c r="AX179" s="8"/>
      <c r="AY179" s="14"/>
      <c r="AZ179" s="13"/>
      <c r="BA179" s="8"/>
      <c r="BB179" s="56"/>
      <c r="BC179" s="13"/>
      <c r="BD179" s="8"/>
      <c r="BE179" s="14"/>
      <c r="BF179" s="13"/>
      <c r="BG179" s="8"/>
      <c r="BH179" s="56"/>
      <c r="BI179" s="13" t="s">
        <v>447</v>
      </c>
      <c r="BJ179" s="109" t="s">
        <v>447</v>
      </c>
      <c r="BK179" s="1"/>
      <c r="BL179" s="1"/>
      <c r="BM179" s="1"/>
      <c r="BN179" s="1"/>
      <c r="BO179" s="1"/>
      <c r="CA179" s="29"/>
      <c r="CB179" s="44" t="str">
        <f t="shared" si="23"/>
        <v/>
      </c>
      <c r="CC179" s="45" t="str">
        <f t="shared" si="24"/>
        <v/>
      </c>
      <c r="CD179" s="45" t="str">
        <f t="shared" si="25"/>
        <v/>
      </c>
      <c r="CE179" s="44" t="str">
        <f t="shared" si="26"/>
        <v/>
      </c>
      <c r="CF179" s="45" t="str">
        <f t="shared" si="27"/>
        <v/>
      </c>
      <c r="CG179" s="44" t="e">
        <f>IF(AND(#REF!="",#REF!="",#REF!="",#REF!=""),"",SUM(#REF!,#REF!,#REF!,#REF!,#REF!))</f>
        <v>#REF!</v>
      </c>
      <c r="CH179" s="45" t="str">
        <f t="shared" si="28"/>
        <v/>
      </c>
      <c r="CI179" s="44" t="str">
        <f t="shared" si="29"/>
        <v/>
      </c>
      <c r="CJ179" s="45" t="str">
        <f t="shared" si="30"/>
        <v/>
      </c>
      <c r="CK179" s="44" t="str">
        <f t="shared" si="31"/>
        <v/>
      </c>
      <c r="CL179" s="45" t="str">
        <f t="shared" si="32"/>
        <v/>
      </c>
      <c r="CM179" s="44" t="e">
        <f>IF(AND(#REF!="",#REF!="",#REF!="",#REF!=""),"",SUM(#REF!,#REF!,#REF!,#REF!,#REF!))</f>
        <v>#REF!</v>
      </c>
      <c r="CN179" s="45" t="str">
        <f t="shared" si="33"/>
        <v/>
      </c>
      <c r="CO179" s="38" t="e">
        <f>IF(AND(#REF!="",#REF!="",#REF!="",#REF!=""),"",SUM(#REF!,#REF!,#REF!,#REF!))</f>
        <v>#REF!</v>
      </c>
      <c r="CP179" s="38" t="str">
        <f t="shared" si="22"/>
        <v/>
      </c>
    </row>
    <row r="180" spans="1:94" ht="24.9" customHeight="1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9"/>
      <c r="AC180" s="20"/>
      <c r="AD180" s="20"/>
      <c r="AE180" s="8"/>
      <c r="AF180" s="62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8"/>
      <c r="AU180" s="8"/>
      <c r="AV180" s="56"/>
      <c r="AW180" s="60"/>
      <c r="AX180" s="8"/>
      <c r="AY180" s="14"/>
      <c r="AZ180" s="13"/>
      <c r="BA180" s="8"/>
      <c r="BB180" s="56"/>
      <c r="BC180" s="13"/>
      <c r="BD180" s="8"/>
      <c r="BE180" s="14"/>
      <c r="BF180" s="13"/>
      <c r="BG180" s="8"/>
      <c r="BH180" s="56"/>
      <c r="BI180" s="13" t="s">
        <v>447</v>
      </c>
      <c r="BJ180" s="109" t="s">
        <v>447</v>
      </c>
      <c r="BK180" s="1"/>
      <c r="BL180" s="1"/>
      <c r="BM180" s="1"/>
      <c r="BN180" s="1"/>
      <c r="BO180" s="1"/>
      <c r="CA180" s="29"/>
      <c r="CB180" s="44" t="str">
        <f t="shared" si="23"/>
        <v/>
      </c>
      <c r="CC180" s="45" t="str">
        <f t="shared" si="24"/>
        <v/>
      </c>
      <c r="CD180" s="45" t="str">
        <f t="shared" si="25"/>
        <v/>
      </c>
      <c r="CE180" s="44" t="str">
        <f t="shared" si="26"/>
        <v/>
      </c>
      <c r="CF180" s="45" t="str">
        <f t="shared" si="27"/>
        <v/>
      </c>
      <c r="CG180" s="44" t="e">
        <f>IF(AND(#REF!="",#REF!="",#REF!="",#REF!=""),"",SUM(#REF!,#REF!,#REF!,#REF!,#REF!))</f>
        <v>#REF!</v>
      </c>
      <c r="CH180" s="45" t="str">
        <f t="shared" si="28"/>
        <v/>
      </c>
      <c r="CI180" s="44" t="str">
        <f t="shared" si="29"/>
        <v/>
      </c>
      <c r="CJ180" s="45" t="str">
        <f t="shared" si="30"/>
        <v/>
      </c>
      <c r="CK180" s="44" t="str">
        <f t="shared" si="31"/>
        <v/>
      </c>
      <c r="CL180" s="45" t="str">
        <f t="shared" si="32"/>
        <v/>
      </c>
      <c r="CM180" s="44" t="e">
        <f>IF(AND(#REF!="",#REF!="",#REF!="",#REF!=""),"",SUM(#REF!,#REF!,#REF!,#REF!,#REF!))</f>
        <v>#REF!</v>
      </c>
      <c r="CN180" s="45" t="str">
        <f t="shared" si="33"/>
        <v/>
      </c>
      <c r="CO180" s="38" t="e">
        <f>IF(AND(#REF!="",#REF!="",#REF!="",#REF!=""),"",SUM(#REF!,#REF!,#REF!,#REF!))</f>
        <v>#REF!</v>
      </c>
      <c r="CP180" s="38" t="str">
        <f t="shared" si="22"/>
        <v/>
      </c>
    </row>
    <row r="181" spans="1:94" ht="24.9" customHeight="1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9"/>
      <c r="AC181" s="20"/>
      <c r="AD181" s="20"/>
      <c r="AE181" s="8"/>
      <c r="AF181" s="62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8"/>
      <c r="AU181" s="8"/>
      <c r="AV181" s="56"/>
      <c r="AW181" s="60"/>
      <c r="AX181" s="8"/>
      <c r="AY181" s="14"/>
      <c r="AZ181" s="13"/>
      <c r="BA181" s="8"/>
      <c r="BB181" s="56"/>
      <c r="BC181" s="13"/>
      <c r="BD181" s="8"/>
      <c r="BE181" s="14"/>
      <c r="BF181" s="13"/>
      <c r="BG181" s="8"/>
      <c r="BH181" s="56"/>
      <c r="BI181" s="13" t="s">
        <v>447</v>
      </c>
      <c r="BJ181" s="109" t="s">
        <v>447</v>
      </c>
      <c r="BK181" s="1"/>
      <c r="BL181" s="1"/>
      <c r="BM181" s="1"/>
      <c r="BN181" s="1"/>
      <c r="BO181" s="1"/>
      <c r="CA181" s="29"/>
      <c r="CB181" s="44" t="str">
        <f t="shared" si="23"/>
        <v/>
      </c>
      <c r="CC181" s="45" t="str">
        <f t="shared" si="24"/>
        <v/>
      </c>
      <c r="CD181" s="45" t="str">
        <f t="shared" si="25"/>
        <v/>
      </c>
      <c r="CE181" s="44" t="str">
        <f t="shared" si="26"/>
        <v/>
      </c>
      <c r="CF181" s="45" t="str">
        <f t="shared" si="27"/>
        <v/>
      </c>
      <c r="CG181" s="44" t="e">
        <f>IF(AND(#REF!="",#REF!="",#REF!="",#REF!=""),"",SUM(#REF!,#REF!,#REF!,#REF!,#REF!))</f>
        <v>#REF!</v>
      </c>
      <c r="CH181" s="45" t="str">
        <f t="shared" si="28"/>
        <v/>
      </c>
      <c r="CI181" s="44" t="str">
        <f t="shared" si="29"/>
        <v/>
      </c>
      <c r="CJ181" s="45" t="str">
        <f t="shared" si="30"/>
        <v/>
      </c>
      <c r="CK181" s="44" t="str">
        <f t="shared" si="31"/>
        <v/>
      </c>
      <c r="CL181" s="45" t="str">
        <f t="shared" si="32"/>
        <v/>
      </c>
      <c r="CM181" s="44" t="e">
        <f>IF(AND(#REF!="",#REF!="",#REF!="",#REF!=""),"",SUM(#REF!,#REF!,#REF!,#REF!,#REF!))</f>
        <v>#REF!</v>
      </c>
      <c r="CN181" s="45" t="str">
        <f t="shared" si="33"/>
        <v/>
      </c>
      <c r="CO181" s="38" t="e">
        <f>IF(AND(#REF!="",#REF!="",#REF!="",#REF!=""),"",SUM(#REF!,#REF!,#REF!,#REF!))</f>
        <v>#REF!</v>
      </c>
      <c r="CP181" s="38" t="str">
        <f t="shared" si="22"/>
        <v/>
      </c>
    </row>
    <row r="182" spans="1:94" ht="24.9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9"/>
      <c r="AC182" s="20"/>
      <c r="AD182" s="20"/>
      <c r="AE182" s="8"/>
      <c r="AF182" s="62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8"/>
      <c r="AU182" s="8"/>
      <c r="AV182" s="56"/>
      <c r="AW182" s="60"/>
      <c r="AX182" s="8"/>
      <c r="AY182" s="14"/>
      <c r="AZ182" s="13"/>
      <c r="BA182" s="8"/>
      <c r="BB182" s="56"/>
      <c r="BC182" s="13"/>
      <c r="BD182" s="8"/>
      <c r="BE182" s="14"/>
      <c r="BF182" s="13"/>
      <c r="BG182" s="8"/>
      <c r="BH182" s="56"/>
      <c r="BI182" s="13" t="s">
        <v>447</v>
      </c>
      <c r="BJ182" s="109" t="s">
        <v>447</v>
      </c>
      <c r="BK182" s="1"/>
      <c r="BL182" s="1"/>
      <c r="BM182" s="1"/>
      <c r="BN182" s="1"/>
      <c r="BO182" s="1"/>
      <c r="CA182" s="29"/>
      <c r="CB182" s="44" t="str">
        <f t="shared" si="23"/>
        <v/>
      </c>
      <c r="CC182" s="45" t="str">
        <f t="shared" si="24"/>
        <v/>
      </c>
      <c r="CD182" s="45" t="str">
        <f t="shared" si="25"/>
        <v/>
      </c>
      <c r="CE182" s="44" t="str">
        <f t="shared" si="26"/>
        <v/>
      </c>
      <c r="CF182" s="45" t="str">
        <f t="shared" si="27"/>
        <v/>
      </c>
      <c r="CG182" s="44" t="e">
        <f>IF(AND(#REF!="",#REF!="",#REF!="",#REF!=""),"",SUM(#REF!,#REF!,#REF!,#REF!,#REF!))</f>
        <v>#REF!</v>
      </c>
      <c r="CH182" s="45" t="str">
        <f t="shared" si="28"/>
        <v/>
      </c>
      <c r="CI182" s="44" t="str">
        <f t="shared" si="29"/>
        <v/>
      </c>
      <c r="CJ182" s="45" t="str">
        <f t="shared" si="30"/>
        <v/>
      </c>
      <c r="CK182" s="44" t="str">
        <f t="shared" si="31"/>
        <v/>
      </c>
      <c r="CL182" s="45" t="str">
        <f t="shared" si="32"/>
        <v/>
      </c>
      <c r="CM182" s="44" t="e">
        <f>IF(AND(#REF!="",#REF!="",#REF!="",#REF!=""),"",SUM(#REF!,#REF!,#REF!,#REF!,#REF!))</f>
        <v>#REF!</v>
      </c>
      <c r="CN182" s="45" t="str">
        <f t="shared" si="33"/>
        <v/>
      </c>
      <c r="CO182" s="38" t="e">
        <f>IF(AND(#REF!="",#REF!="",#REF!="",#REF!=""),"",SUM(#REF!,#REF!,#REF!,#REF!))</f>
        <v>#REF!</v>
      </c>
      <c r="CP182" s="38" t="str">
        <f t="shared" si="22"/>
        <v/>
      </c>
    </row>
    <row r="183" spans="1:94" ht="24.9" customHeight="1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9"/>
      <c r="AC183" s="20"/>
      <c r="AD183" s="20"/>
      <c r="AE183" s="8"/>
      <c r="AF183" s="62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8"/>
      <c r="AU183" s="8"/>
      <c r="AV183" s="56"/>
      <c r="AW183" s="60"/>
      <c r="AX183" s="8"/>
      <c r="AY183" s="14"/>
      <c r="AZ183" s="13"/>
      <c r="BA183" s="8"/>
      <c r="BB183" s="56"/>
      <c r="BC183" s="13"/>
      <c r="BD183" s="8"/>
      <c r="BE183" s="14"/>
      <c r="BF183" s="13"/>
      <c r="BG183" s="8"/>
      <c r="BH183" s="56"/>
      <c r="BI183" s="13" t="s">
        <v>447</v>
      </c>
      <c r="BJ183" s="109" t="s">
        <v>447</v>
      </c>
      <c r="BK183" s="1"/>
      <c r="BL183" s="1"/>
      <c r="BM183" s="1"/>
      <c r="BN183" s="1"/>
      <c r="BO183" s="1"/>
      <c r="CA183" s="29"/>
      <c r="CB183" s="44" t="str">
        <f t="shared" si="23"/>
        <v/>
      </c>
      <c r="CC183" s="45" t="str">
        <f t="shared" si="24"/>
        <v/>
      </c>
      <c r="CD183" s="45" t="str">
        <f t="shared" si="25"/>
        <v/>
      </c>
      <c r="CE183" s="44" t="str">
        <f t="shared" si="26"/>
        <v/>
      </c>
      <c r="CF183" s="45" t="str">
        <f t="shared" si="27"/>
        <v/>
      </c>
      <c r="CG183" s="44" t="e">
        <f>IF(AND(#REF!="",#REF!="",#REF!="",#REF!=""),"",SUM(#REF!,#REF!,#REF!,#REF!,#REF!))</f>
        <v>#REF!</v>
      </c>
      <c r="CH183" s="45" t="str">
        <f t="shared" si="28"/>
        <v/>
      </c>
      <c r="CI183" s="44" t="str">
        <f t="shared" si="29"/>
        <v/>
      </c>
      <c r="CJ183" s="45" t="str">
        <f t="shared" si="30"/>
        <v/>
      </c>
      <c r="CK183" s="44" t="str">
        <f t="shared" si="31"/>
        <v/>
      </c>
      <c r="CL183" s="45" t="str">
        <f t="shared" si="32"/>
        <v/>
      </c>
      <c r="CM183" s="44" t="e">
        <f>IF(AND(#REF!="",#REF!="",#REF!="",#REF!=""),"",SUM(#REF!,#REF!,#REF!,#REF!,#REF!))</f>
        <v>#REF!</v>
      </c>
      <c r="CN183" s="45" t="str">
        <f t="shared" si="33"/>
        <v/>
      </c>
      <c r="CO183" s="38" t="e">
        <f>IF(AND(#REF!="",#REF!="",#REF!="",#REF!=""),"",SUM(#REF!,#REF!,#REF!,#REF!))</f>
        <v>#REF!</v>
      </c>
      <c r="CP183" s="38" t="str">
        <f t="shared" si="22"/>
        <v/>
      </c>
    </row>
    <row r="184" spans="1:94" ht="24.9" customHeight="1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9"/>
      <c r="AC184" s="20"/>
      <c r="AD184" s="20"/>
      <c r="AE184" s="8"/>
      <c r="AF184" s="62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8"/>
      <c r="AU184" s="8"/>
      <c r="AV184" s="56"/>
      <c r="AW184" s="60"/>
      <c r="AX184" s="8"/>
      <c r="AY184" s="14"/>
      <c r="AZ184" s="13"/>
      <c r="BA184" s="8"/>
      <c r="BB184" s="56"/>
      <c r="BC184" s="13"/>
      <c r="BD184" s="8"/>
      <c r="BE184" s="14"/>
      <c r="BF184" s="13"/>
      <c r="BG184" s="8"/>
      <c r="BH184" s="56"/>
      <c r="BI184" s="13" t="s">
        <v>447</v>
      </c>
      <c r="BJ184" s="109" t="s">
        <v>447</v>
      </c>
      <c r="BK184" s="1"/>
      <c r="BL184" s="1"/>
      <c r="BM184" s="1"/>
      <c r="BN184" s="1"/>
      <c r="BO184" s="1"/>
      <c r="CA184" s="29"/>
      <c r="CB184" s="44" t="str">
        <f t="shared" si="23"/>
        <v/>
      </c>
      <c r="CC184" s="45" t="str">
        <f t="shared" si="24"/>
        <v/>
      </c>
      <c r="CD184" s="45" t="str">
        <f t="shared" si="25"/>
        <v/>
      </c>
      <c r="CE184" s="44" t="str">
        <f t="shared" si="26"/>
        <v/>
      </c>
      <c r="CF184" s="45" t="str">
        <f t="shared" si="27"/>
        <v/>
      </c>
      <c r="CG184" s="44" t="e">
        <f>IF(AND(#REF!="",#REF!="",#REF!="",#REF!=""),"",SUM(#REF!,#REF!,#REF!,#REF!,#REF!))</f>
        <v>#REF!</v>
      </c>
      <c r="CH184" s="45" t="str">
        <f t="shared" si="28"/>
        <v/>
      </c>
      <c r="CI184" s="44" t="str">
        <f t="shared" si="29"/>
        <v/>
      </c>
      <c r="CJ184" s="45" t="str">
        <f t="shared" si="30"/>
        <v/>
      </c>
      <c r="CK184" s="44" t="str">
        <f t="shared" si="31"/>
        <v/>
      </c>
      <c r="CL184" s="45" t="str">
        <f t="shared" si="32"/>
        <v/>
      </c>
      <c r="CM184" s="44" t="e">
        <f>IF(AND(#REF!="",#REF!="",#REF!="",#REF!=""),"",SUM(#REF!,#REF!,#REF!,#REF!,#REF!))</f>
        <v>#REF!</v>
      </c>
      <c r="CN184" s="45" t="str">
        <f t="shared" si="33"/>
        <v/>
      </c>
      <c r="CO184" s="38" t="e">
        <f>IF(AND(#REF!="",#REF!="",#REF!="",#REF!=""),"",SUM(#REF!,#REF!,#REF!,#REF!))</f>
        <v>#REF!</v>
      </c>
      <c r="CP184" s="38" t="str">
        <f t="shared" si="22"/>
        <v/>
      </c>
    </row>
    <row r="185" spans="1:94" ht="24.9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9"/>
      <c r="AC185" s="20"/>
      <c r="AD185" s="20"/>
      <c r="AE185" s="8"/>
      <c r="AF185" s="62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8"/>
      <c r="AU185" s="8"/>
      <c r="AV185" s="56"/>
      <c r="AW185" s="60"/>
      <c r="AX185" s="8"/>
      <c r="AY185" s="14"/>
      <c r="AZ185" s="13"/>
      <c r="BA185" s="8"/>
      <c r="BB185" s="56"/>
      <c r="BC185" s="13"/>
      <c r="BD185" s="8"/>
      <c r="BE185" s="14"/>
      <c r="BF185" s="13"/>
      <c r="BG185" s="8"/>
      <c r="BH185" s="56"/>
      <c r="BI185" s="13" t="s">
        <v>447</v>
      </c>
      <c r="BJ185" s="109" t="s">
        <v>447</v>
      </c>
      <c r="BK185" s="1"/>
      <c r="BL185" s="1"/>
      <c r="BM185" s="1"/>
      <c r="BN185" s="1"/>
      <c r="BO185" s="1"/>
      <c r="CA185" s="29"/>
      <c r="CB185" s="44" t="str">
        <f t="shared" si="23"/>
        <v/>
      </c>
      <c r="CC185" s="45" t="str">
        <f t="shared" si="24"/>
        <v/>
      </c>
      <c r="CD185" s="45" t="str">
        <f t="shared" si="25"/>
        <v/>
      </c>
      <c r="CE185" s="44" t="str">
        <f t="shared" si="26"/>
        <v/>
      </c>
      <c r="CF185" s="45" t="str">
        <f t="shared" si="27"/>
        <v/>
      </c>
      <c r="CG185" s="44" t="e">
        <f>IF(AND(#REF!="",#REF!="",#REF!="",#REF!=""),"",SUM(#REF!,#REF!,#REF!,#REF!,#REF!))</f>
        <v>#REF!</v>
      </c>
      <c r="CH185" s="45" t="str">
        <f t="shared" si="28"/>
        <v/>
      </c>
      <c r="CI185" s="44" t="str">
        <f t="shared" si="29"/>
        <v/>
      </c>
      <c r="CJ185" s="45" t="str">
        <f t="shared" si="30"/>
        <v/>
      </c>
      <c r="CK185" s="44" t="str">
        <f t="shared" si="31"/>
        <v/>
      </c>
      <c r="CL185" s="45" t="str">
        <f t="shared" si="32"/>
        <v/>
      </c>
      <c r="CM185" s="44" t="e">
        <f>IF(AND(#REF!="",#REF!="",#REF!="",#REF!=""),"",SUM(#REF!,#REF!,#REF!,#REF!,#REF!))</f>
        <v>#REF!</v>
      </c>
      <c r="CN185" s="45" t="str">
        <f t="shared" si="33"/>
        <v/>
      </c>
      <c r="CO185" s="38" t="e">
        <f>IF(AND(#REF!="",#REF!="",#REF!="",#REF!=""),"",SUM(#REF!,#REF!,#REF!,#REF!))</f>
        <v>#REF!</v>
      </c>
      <c r="CP185" s="38" t="str">
        <f t="shared" si="22"/>
        <v/>
      </c>
    </row>
    <row r="186" spans="1:94" ht="24.9" customHeight="1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9"/>
      <c r="AC186" s="20"/>
      <c r="AD186" s="20"/>
      <c r="AE186" s="8"/>
      <c r="AF186" s="62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8"/>
      <c r="AU186" s="8"/>
      <c r="AV186" s="56"/>
      <c r="AW186" s="60"/>
      <c r="AX186" s="8"/>
      <c r="AY186" s="14"/>
      <c r="AZ186" s="13"/>
      <c r="BA186" s="8"/>
      <c r="BB186" s="56"/>
      <c r="BC186" s="13"/>
      <c r="BD186" s="8"/>
      <c r="BE186" s="14"/>
      <c r="BF186" s="13"/>
      <c r="BG186" s="8"/>
      <c r="BH186" s="56"/>
      <c r="BI186" s="13" t="s">
        <v>447</v>
      </c>
      <c r="BJ186" s="109" t="s">
        <v>447</v>
      </c>
      <c r="BK186" s="1"/>
      <c r="BL186" s="1"/>
      <c r="BM186" s="1"/>
      <c r="BN186" s="1"/>
      <c r="BO186" s="1"/>
      <c r="CA186" s="29"/>
      <c r="CB186" s="44" t="str">
        <f t="shared" si="23"/>
        <v/>
      </c>
      <c r="CC186" s="45" t="str">
        <f t="shared" si="24"/>
        <v/>
      </c>
      <c r="CD186" s="45" t="str">
        <f t="shared" si="25"/>
        <v/>
      </c>
      <c r="CE186" s="44" t="str">
        <f t="shared" si="26"/>
        <v/>
      </c>
      <c r="CF186" s="45" t="str">
        <f t="shared" si="27"/>
        <v/>
      </c>
      <c r="CG186" s="44" t="e">
        <f>IF(AND(#REF!="",#REF!="",#REF!="",#REF!=""),"",SUM(#REF!,#REF!,#REF!,#REF!,#REF!))</f>
        <v>#REF!</v>
      </c>
      <c r="CH186" s="45" t="str">
        <f t="shared" si="28"/>
        <v/>
      </c>
      <c r="CI186" s="44" t="str">
        <f t="shared" si="29"/>
        <v/>
      </c>
      <c r="CJ186" s="45" t="str">
        <f t="shared" si="30"/>
        <v/>
      </c>
      <c r="CK186" s="44" t="str">
        <f t="shared" si="31"/>
        <v/>
      </c>
      <c r="CL186" s="45" t="str">
        <f t="shared" si="32"/>
        <v/>
      </c>
      <c r="CM186" s="44" t="e">
        <f>IF(AND(#REF!="",#REF!="",#REF!="",#REF!=""),"",SUM(#REF!,#REF!,#REF!,#REF!,#REF!))</f>
        <v>#REF!</v>
      </c>
      <c r="CN186" s="45" t="str">
        <f t="shared" si="33"/>
        <v/>
      </c>
      <c r="CO186" s="38" t="e">
        <f>IF(AND(#REF!="",#REF!="",#REF!="",#REF!=""),"",SUM(#REF!,#REF!,#REF!,#REF!))</f>
        <v>#REF!</v>
      </c>
      <c r="CP186" s="38" t="str">
        <f t="shared" si="22"/>
        <v/>
      </c>
    </row>
    <row r="187" spans="1:94" ht="24.9" customHeight="1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9"/>
      <c r="AC187" s="20"/>
      <c r="AD187" s="20"/>
      <c r="AE187" s="8"/>
      <c r="AF187" s="62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8"/>
      <c r="AU187" s="8"/>
      <c r="AV187" s="56"/>
      <c r="AW187" s="60"/>
      <c r="AX187" s="8"/>
      <c r="AY187" s="14"/>
      <c r="AZ187" s="13"/>
      <c r="BA187" s="8"/>
      <c r="BB187" s="56"/>
      <c r="BC187" s="13"/>
      <c r="BD187" s="8"/>
      <c r="BE187" s="14"/>
      <c r="BF187" s="13"/>
      <c r="BG187" s="8"/>
      <c r="BH187" s="56"/>
      <c r="BI187" s="13" t="s">
        <v>447</v>
      </c>
      <c r="BJ187" s="109" t="s">
        <v>447</v>
      </c>
      <c r="BK187" s="1"/>
      <c r="BL187" s="1"/>
      <c r="BM187" s="1"/>
      <c r="BN187" s="1"/>
      <c r="BO187" s="1"/>
      <c r="CA187" s="29"/>
      <c r="CB187" s="44" t="str">
        <f t="shared" si="23"/>
        <v/>
      </c>
      <c r="CC187" s="45" t="str">
        <f t="shared" si="24"/>
        <v/>
      </c>
      <c r="CD187" s="45" t="str">
        <f t="shared" si="25"/>
        <v/>
      </c>
      <c r="CE187" s="44" t="str">
        <f t="shared" si="26"/>
        <v/>
      </c>
      <c r="CF187" s="45" t="str">
        <f t="shared" si="27"/>
        <v/>
      </c>
      <c r="CG187" s="44" t="e">
        <f>IF(AND(#REF!="",#REF!="",#REF!="",#REF!=""),"",SUM(#REF!,#REF!,#REF!,#REF!,#REF!))</f>
        <v>#REF!</v>
      </c>
      <c r="CH187" s="45" t="str">
        <f t="shared" si="28"/>
        <v/>
      </c>
      <c r="CI187" s="44" t="str">
        <f t="shared" si="29"/>
        <v/>
      </c>
      <c r="CJ187" s="45" t="str">
        <f t="shared" si="30"/>
        <v/>
      </c>
      <c r="CK187" s="44" t="str">
        <f t="shared" si="31"/>
        <v/>
      </c>
      <c r="CL187" s="45" t="str">
        <f t="shared" si="32"/>
        <v/>
      </c>
      <c r="CM187" s="44" t="e">
        <f>IF(AND(#REF!="",#REF!="",#REF!="",#REF!=""),"",SUM(#REF!,#REF!,#REF!,#REF!,#REF!))</f>
        <v>#REF!</v>
      </c>
      <c r="CN187" s="45" t="str">
        <f t="shared" si="33"/>
        <v/>
      </c>
      <c r="CO187" s="38" t="e">
        <f>IF(AND(#REF!="",#REF!="",#REF!="",#REF!=""),"",SUM(#REF!,#REF!,#REF!,#REF!))</f>
        <v>#REF!</v>
      </c>
      <c r="CP187" s="38" t="str">
        <f t="shared" si="22"/>
        <v/>
      </c>
    </row>
    <row r="188" spans="1:94" ht="24.9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9"/>
      <c r="AC188" s="20"/>
      <c r="AD188" s="20"/>
      <c r="AE188" s="8"/>
      <c r="AF188" s="62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8"/>
      <c r="AU188" s="8"/>
      <c r="AV188" s="56"/>
      <c r="AW188" s="60"/>
      <c r="AX188" s="8"/>
      <c r="AY188" s="14"/>
      <c r="AZ188" s="13"/>
      <c r="BA188" s="8"/>
      <c r="BB188" s="56"/>
      <c r="BC188" s="13"/>
      <c r="BD188" s="8"/>
      <c r="BE188" s="14"/>
      <c r="BF188" s="13"/>
      <c r="BG188" s="8"/>
      <c r="BH188" s="56"/>
      <c r="BI188" s="13" t="s">
        <v>447</v>
      </c>
      <c r="BJ188" s="109" t="s">
        <v>447</v>
      </c>
      <c r="BK188" s="1"/>
      <c r="BL188" s="1"/>
      <c r="BM188" s="1"/>
      <c r="BN188" s="1"/>
      <c r="BO188" s="1"/>
      <c r="CA188" s="29"/>
      <c r="CB188" s="44" t="str">
        <f t="shared" si="23"/>
        <v/>
      </c>
      <c r="CC188" s="45" t="str">
        <f t="shared" si="24"/>
        <v/>
      </c>
      <c r="CD188" s="45" t="str">
        <f t="shared" si="25"/>
        <v/>
      </c>
      <c r="CE188" s="44" t="str">
        <f t="shared" si="26"/>
        <v/>
      </c>
      <c r="CF188" s="45" t="str">
        <f t="shared" si="27"/>
        <v/>
      </c>
      <c r="CG188" s="44" t="e">
        <f>IF(AND(#REF!="",#REF!="",#REF!="",#REF!=""),"",SUM(#REF!,#REF!,#REF!,#REF!,#REF!))</f>
        <v>#REF!</v>
      </c>
      <c r="CH188" s="45" t="str">
        <f t="shared" si="28"/>
        <v/>
      </c>
      <c r="CI188" s="44" t="str">
        <f t="shared" si="29"/>
        <v/>
      </c>
      <c r="CJ188" s="45" t="str">
        <f t="shared" si="30"/>
        <v/>
      </c>
      <c r="CK188" s="44" t="str">
        <f t="shared" si="31"/>
        <v/>
      </c>
      <c r="CL188" s="45" t="str">
        <f t="shared" si="32"/>
        <v/>
      </c>
      <c r="CM188" s="44" t="e">
        <f>IF(AND(#REF!="",#REF!="",#REF!="",#REF!=""),"",SUM(#REF!,#REF!,#REF!,#REF!,#REF!))</f>
        <v>#REF!</v>
      </c>
      <c r="CN188" s="45" t="str">
        <f t="shared" si="33"/>
        <v/>
      </c>
      <c r="CO188" s="38" t="e">
        <f>IF(AND(#REF!="",#REF!="",#REF!="",#REF!=""),"",SUM(#REF!,#REF!,#REF!,#REF!))</f>
        <v>#REF!</v>
      </c>
      <c r="CP188" s="38" t="str">
        <f t="shared" si="22"/>
        <v/>
      </c>
    </row>
    <row r="189" spans="1:94" ht="24.9" customHeight="1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9"/>
      <c r="AC189" s="20"/>
      <c r="AD189" s="20"/>
      <c r="AE189" s="8"/>
      <c r="AF189" s="62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8"/>
      <c r="AU189" s="8"/>
      <c r="AV189" s="56"/>
      <c r="AW189" s="60"/>
      <c r="AX189" s="8"/>
      <c r="AY189" s="14"/>
      <c r="AZ189" s="13"/>
      <c r="BA189" s="8"/>
      <c r="BB189" s="56"/>
      <c r="BC189" s="13"/>
      <c r="BD189" s="8"/>
      <c r="BE189" s="14"/>
      <c r="BF189" s="13"/>
      <c r="BG189" s="8"/>
      <c r="BH189" s="56"/>
      <c r="BI189" s="13" t="s">
        <v>447</v>
      </c>
      <c r="BJ189" s="109" t="s">
        <v>447</v>
      </c>
      <c r="BK189" s="1"/>
      <c r="BL189" s="1"/>
      <c r="BM189" s="1"/>
      <c r="BN189" s="1"/>
      <c r="BO189" s="1"/>
      <c r="CA189" s="29"/>
      <c r="CB189" s="44" t="str">
        <f t="shared" si="23"/>
        <v/>
      </c>
      <c r="CC189" s="45" t="str">
        <f t="shared" si="24"/>
        <v/>
      </c>
      <c r="CD189" s="45" t="str">
        <f t="shared" si="25"/>
        <v/>
      </c>
      <c r="CE189" s="44" t="str">
        <f t="shared" si="26"/>
        <v/>
      </c>
      <c r="CF189" s="45" t="str">
        <f t="shared" si="27"/>
        <v/>
      </c>
      <c r="CG189" s="44" t="e">
        <f>IF(AND(#REF!="",#REF!="",#REF!="",#REF!=""),"",SUM(#REF!,#REF!,#REF!,#REF!,#REF!))</f>
        <v>#REF!</v>
      </c>
      <c r="CH189" s="45" t="str">
        <f t="shared" si="28"/>
        <v/>
      </c>
      <c r="CI189" s="44" t="str">
        <f t="shared" si="29"/>
        <v/>
      </c>
      <c r="CJ189" s="45" t="str">
        <f t="shared" si="30"/>
        <v/>
      </c>
      <c r="CK189" s="44" t="str">
        <f t="shared" si="31"/>
        <v/>
      </c>
      <c r="CL189" s="45" t="str">
        <f t="shared" si="32"/>
        <v/>
      </c>
      <c r="CM189" s="44" t="e">
        <f>IF(AND(#REF!="",#REF!="",#REF!="",#REF!=""),"",SUM(#REF!,#REF!,#REF!,#REF!,#REF!))</f>
        <v>#REF!</v>
      </c>
      <c r="CN189" s="45" t="str">
        <f t="shared" si="33"/>
        <v/>
      </c>
      <c r="CO189" s="38" t="e">
        <f>IF(AND(#REF!="",#REF!="",#REF!="",#REF!=""),"",SUM(#REF!,#REF!,#REF!,#REF!))</f>
        <v>#REF!</v>
      </c>
      <c r="CP189" s="38" t="str">
        <f t="shared" si="22"/>
        <v/>
      </c>
    </row>
    <row r="190" spans="1:94" ht="24.9" customHeight="1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9"/>
      <c r="AC190" s="20"/>
      <c r="AD190" s="20"/>
      <c r="AE190" s="8"/>
      <c r="AF190" s="62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8"/>
      <c r="AU190" s="8"/>
      <c r="AV190" s="56"/>
      <c r="AW190" s="60"/>
      <c r="AX190" s="8"/>
      <c r="AY190" s="14"/>
      <c r="AZ190" s="13"/>
      <c r="BA190" s="8"/>
      <c r="BB190" s="56"/>
      <c r="BC190" s="13"/>
      <c r="BD190" s="8"/>
      <c r="BE190" s="14"/>
      <c r="BF190" s="13"/>
      <c r="BG190" s="8"/>
      <c r="BH190" s="56"/>
      <c r="BI190" s="13" t="s">
        <v>447</v>
      </c>
      <c r="BJ190" s="109" t="s">
        <v>447</v>
      </c>
      <c r="BK190" s="1"/>
      <c r="BL190" s="1"/>
      <c r="BM190" s="1"/>
      <c r="BN190" s="1"/>
      <c r="BO190" s="1"/>
      <c r="CA190" s="29"/>
      <c r="CB190" s="44" t="str">
        <f t="shared" si="23"/>
        <v/>
      </c>
      <c r="CC190" s="45" t="str">
        <f t="shared" si="24"/>
        <v/>
      </c>
      <c r="CD190" s="45" t="str">
        <f t="shared" si="25"/>
        <v/>
      </c>
      <c r="CE190" s="44" t="str">
        <f t="shared" si="26"/>
        <v/>
      </c>
      <c r="CF190" s="45" t="str">
        <f t="shared" si="27"/>
        <v/>
      </c>
      <c r="CG190" s="44" t="e">
        <f>IF(AND(#REF!="",#REF!="",#REF!="",#REF!=""),"",SUM(#REF!,#REF!,#REF!,#REF!,#REF!))</f>
        <v>#REF!</v>
      </c>
      <c r="CH190" s="45" t="str">
        <f t="shared" si="28"/>
        <v/>
      </c>
      <c r="CI190" s="44" t="str">
        <f t="shared" si="29"/>
        <v/>
      </c>
      <c r="CJ190" s="45" t="str">
        <f t="shared" si="30"/>
        <v/>
      </c>
      <c r="CK190" s="44" t="str">
        <f t="shared" si="31"/>
        <v/>
      </c>
      <c r="CL190" s="45" t="str">
        <f t="shared" si="32"/>
        <v/>
      </c>
      <c r="CM190" s="44" t="e">
        <f>IF(AND(#REF!="",#REF!="",#REF!="",#REF!=""),"",SUM(#REF!,#REF!,#REF!,#REF!,#REF!))</f>
        <v>#REF!</v>
      </c>
      <c r="CN190" s="45" t="str">
        <f t="shared" si="33"/>
        <v/>
      </c>
      <c r="CO190" s="38" t="e">
        <f>IF(AND(#REF!="",#REF!="",#REF!="",#REF!=""),"",SUM(#REF!,#REF!,#REF!,#REF!))</f>
        <v>#REF!</v>
      </c>
      <c r="CP190" s="38" t="str">
        <f t="shared" si="22"/>
        <v/>
      </c>
    </row>
    <row r="191" spans="1:94" ht="24.9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9"/>
      <c r="AC191" s="20"/>
      <c r="AD191" s="20"/>
      <c r="AE191" s="8"/>
      <c r="AF191" s="62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8"/>
      <c r="AU191" s="8"/>
      <c r="AV191" s="56"/>
      <c r="AW191" s="60"/>
      <c r="AX191" s="8"/>
      <c r="AY191" s="14"/>
      <c r="AZ191" s="13"/>
      <c r="BA191" s="8"/>
      <c r="BB191" s="56"/>
      <c r="BC191" s="13"/>
      <c r="BD191" s="8"/>
      <c r="BE191" s="14"/>
      <c r="BF191" s="13"/>
      <c r="BG191" s="8"/>
      <c r="BH191" s="56"/>
      <c r="BI191" s="13" t="s">
        <v>447</v>
      </c>
      <c r="BJ191" s="109" t="s">
        <v>447</v>
      </c>
      <c r="BK191" s="1"/>
      <c r="BL191" s="1"/>
      <c r="BM191" s="1"/>
      <c r="BN191" s="1"/>
      <c r="BO191" s="1"/>
      <c r="CA191" s="29"/>
      <c r="CB191" s="44" t="str">
        <f t="shared" si="23"/>
        <v/>
      </c>
      <c r="CC191" s="45" t="str">
        <f t="shared" si="24"/>
        <v/>
      </c>
      <c r="CD191" s="45" t="str">
        <f t="shared" si="25"/>
        <v/>
      </c>
      <c r="CE191" s="44" t="str">
        <f t="shared" si="26"/>
        <v/>
      </c>
      <c r="CF191" s="45" t="str">
        <f t="shared" si="27"/>
        <v/>
      </c>
      <c r="CG191" s="44" t="e">
        <f>IF(AND(#REF!="",#REF!="",#REF!="",#REF!=""),"",SUM(#REF!,#REF!,#REF!,#REF!,#REF!))</f>
        <v>#REF!</v>
      </c>
      <c r="CH191" s="45" t="str">
        <f t="shared" si="28"/>
        <v/>
      </c>
      <c r="CI191" s="44" t="str">
        <f t="shared" si="29"/>
        <v/>
      </c>
      <c r="CJ191" s="45" t="str">
        <f t="shared" si="30"/>
        <v/>
      </c>
      <c r="CK191" s="44" t="str">
        <f t="shared" si="31"/>
        <v/>
      </c>
      <c r="CL191" s="45" t="str">
        <f t="shared" si="32"/>
        <v/>
      </c>
      <c r="CM191" s="44" t="e">
        <f>IF(AND(#REF!="",#REF!="",#REF!="",#REF!=""),"",SUM(#REF!,#REF!,#REF!,#REF!,#REF!))</f>
        <v>#REF!</v>
      </c>
      <c r="CN191" s="45" t="str">
        <f t="shared" si="33"/>
        <v/>
      </c>
      <c r="CO191" s="38" t="e">
        <f>IF(AND(#REF!="",#REF!="",#REF!="",#REF!=""),"",SUM(#REF!,#REF!,#REF!,#REF!))</f>
        <v>#REF!</v>
      </c>
      <c r="CP191" s="38" t="str">
        <f t="shared" ref="CP191:CP254" si="34">IFERROR(IF(CO191="","",IF($CO$5=100,ROUNDUP(CO191*20%,0),IF($CO$5=86,ROUNDUP((CO191/$CO$5)*$CP$5,0),IF($CO$5=66,ROUNDUP((CO191/$CO$5)*$CP$5,0),"")))),"")</f>
        <v/>
      </c>
    </row>
    <row r="192" spans="1:94" ht="24.9" customHeight="1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9"/>
      <c r="AC192" s="20"/>
      <c r="AD192" s="20"/>
      <c r="AE192" s="8"/>
      <c r="AF192" s="62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8"/>
      <c r="AU192" s="8"/>
      <c r="AV192" s="56"/>
      <c r="AW192" s="60"/>
      <c r="AX192" s="8"/>
      <c r="AY192" s="14"/>
      <c r="AZ192" s="13"/>
      <c r="BA192" s="8"/>
      <c r="BB192" s="56"/>
      <c r="BC192" s="13"/>
      <c r="BD192" s="8"/>
      <c r="BE192" s="14"/>
      <c r="BF192" s="13"/>
      <c r="BG192" s="8"/>
      <c r="BH192" s="56"/>
      <c r="BI192" s="13" t="s">
        <v>447</v>
      </c>
      <c r="BJ192" s="109" t="s">
        <v>447</v>
      </c>
      <c r="BK192" s="1"/>
      <c r="BL192" s="1"/>
      <c r="BM192" s="1"/>
      <c r="BN192" s="1"/>
      <c r="BO192" s="1"/>
      <c r="CA192" s="29"/>
      <c r="CB192" s="44" t="str">
        <f t="shared" si="23"/>
        <v/>
      </c>
      <c r="CC192" s="45" t="str">
        <f t="shared" si="24"/>
        <v/>
      </c>
      <c r="CD192" s="45" t="str">
        <f t="shared" si="25"/>
        <v/>
      </c>
      <c r="CE192" s="44" t="str">
        <f t="shared" si="26"/>
        <v/>
      </c>
      <c r="CF192" s="45" t="str">
        <f t="shared" si="27"/>
        <v/>
      </c>
      <c r="CG192" s="44" t="e">
        <f>IF(AND(#REF!="",#REF!="",#REF!="",#REF!=""),"",SUM(#REF!,#REF!,#REF!,#REF!,#REF!))</f>
        <v>#REF!</v>
      </c>
      <c r="CH192" s="45" t="str">
        <f t="shared" si="28"/>
        <v/>
      </c>
      <c r="CI192" s="44" t="str">
        <f t="shared" si="29"/>
        <v/>
      </c>
      <c r="CJ192" s="45" t="str">
        <f t="shared" si="30"/>
        <v/>
      </c>
      <c r="CK192" s="44" t="str">
        <f t="shared" si="31"/>
        <v/>
      </c>
      <c r="CL192" s="45" t="str">
        <f t="shared" si="32"/>
        <v/>
      </c>
      <c r="CM192" s="44" t="e">
        <f>IF(AND(#REF!="",#REF!="",#REF!="",#REF!=""),"",SUM(#REF!,#REF!,#REF!,#REF!,#REF!))</f>
        <v>#REF!</v>
      </c>
      <c r="CN192" s="45" t="str">
        <f t="shared" si="33"/>
        <v/>
      </c>
      <c r="CO192" s="38" t="e">
        <f>IF(AND(#REF!="",#REF!="",#REF!="",#REF!=""),"",SUM(#REF!,#REF!,#REF!,#REF!))</f>
        <v>#REF!</v>
      </c>
      <c r="CP192" s="38" t="str">
        <f t="shared" si="34"/>
        <v/>
      </c>
    </row>
    <row r="193" spans="1:94" ht="24.9" customHeight="1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9"/>
      <c r="AC193" s="20"/>
      <c r="AD193" s="20"/>
      <c r="AE193" s="8"/>
      <c r="AF193" s="62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8"/>
      <c r="AU193" s="8"/>
      <c r="AV193" s="56"/>
      <c r="AW193" s="60"/>
      <c r="AX193" s="8"/>
      <c r="AY193" s="14"/>
      <c r="AZ193" s="13"/>
      <c r="BA193" s="8"/>
      <c r="BB193" s="56"/>
      <c r="BC193" s="13"/>
      <c r="BD193" s="8"/>
      <c r="BE193" s="14"/>
      <c r="BF193" s="13"/>
      <c r="BG193" s="8"/>
      <c r="BH193" s="56"/>
      <c r="BI193" s="13" t="s">
        <v>447</v>
      </c>
      <c r="BJ193" s="109" t="s">
        <v>447</v>
      </c>
      <c r="BK193" s="1"/>
      <c r="BL193" s="1"/>
      <c r="BM193" s="1"/>
      <c r="BN193" s="1"/>
      <c r="BO193" s="1"/>
      <c r="CA193" s="29"/>
      <c r="CB193" s="44" t="str">
        <f t="shared" si="23"/>
        <v/>
      </c>
      <c r="CC193" s="45" t="str">
        <f t="shared" si="24"/>
        <v/>
      </c>
      <c r="CD193" s="45" t="str">
        <f t="shared" si="25"/>
        <v/>
      </c>
      <c r="CE193" s="44" t="str">
        <f t="shared" si="26"/>
        <v/>
      </c>
      <c r="CF193" s="45" t="str">
        <f t="shared" si="27"/>
        <v/>
      </c>
      <c r="CG193" s="44" t="e">
        <f>IF(AND(#REF!="",#REF!="",#REF!="",#REF!=""),"",SUM(#REF!,#REF!,#REF!,#REF!,#REF!))</f>
        <v>#REF!</v>
      </c>
      <c r="CH193" s="45" t="str">
        <f t="shared" si="28"/>
        <v/>
      </c>
      <c r="CI193" s="44" t="str">
        <f t="shared" si="29"/>
        <v/>
      </c>
      <c r="CJ193" s="45" t="str">
        <f t="shared" si="30"/>
        <v/>
      </c>
      <c r="CK193" s="44" t="str">
        <f t="shared" si="31"/>
        <v/>
      </c>
      <c r="CL193" s="45" t="str">
        <f t="shared" si="32"/>
        <v/>
      </c>
      <c r="CM193" s="44" t="e">
        <f>IF(AND(#REF!="",#REF!="",#REF!="",#REF!=""),"",SUM(#REF!,#REF!,#REF!,#REF!,#REF!))</f>
        <v>#REF!</v>
      </c>
      <c r="CN193" s="45" t="str">
        <f t="shared" si="33"/>
        <v/>
      </c>
      <c r="CO193" s="38" t="e">
        <f>IF(AND(#REF!="",#REF!="",#REF!="",#REF!=""),"",SUM(#REF!,#REF!,#REF!,#REF!))</f>
        <v>#REF!</v>
      </c>
      <c r="CP193" s="38" t="str">
        <f t="shared" si="34"/>
        <v/>
      </c>
    </row>
    <row r="194" spans="1:94" ht="24.9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9"/>
      <c r="AC194" s="20"/>
      <c r="AD194" s="20"/>
      <c r="AE194" s="8"/>
      <c r="AF194" s="62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8"/>
      <c r="AU194" s="8"/>
      <c r="AV194" s="56"/>
      <c r="AW194" s="60"/>
      <c r="AX194" s="8"/>
      <c r="AY194" s="14"/>
      <c r="AZ194" s="13"/>
      <c r="BA194" s="8"/>
      <c r="BB194" s="56"/>
      <c r="BC194" s="13"/>
      <c r="BD194" s="8"/>
      <c r="BE194" s="14"/>
      <c r="BF194" s="13"/>
      <c r="BG194" s="8"/>
      <c r="BH194" s="56"/>
      <c r="BI194" s="13" t="s">
        <v>447</v>
      </c>
      <c r="BJ194" s="109" t="s">
        <v>447</v>
      </c>
      <c r="BK194" s="1"/>
      <c r="BL194" s="1"/>
      <c r="BM194" s="1"/>
      <c r="BN194" s="1"/>
      <c r="BO194" s="1"/>
      <c r="CA194" s="29"/>
      <c r="CB194" s="44" t="str">
        <f t="shared" si="23"/>
        <v/>
      </c>
      <c r="CC194" s="45" t="str">
        <f t="shared" si="24"/>
        <v/>
      </c>
      <c r="CD194" s="45" t="str">
        <f t="shared" si="25"/>
        <v/>
      </c>
      <c r="CE194" s="44" t="str">
        <f t="shared" si="26"/>
        <v/>
      </c>
      <c r="CF194" s="45" t="str">
        <f t="shared" si="27"/>
        <v/>
      </c>
      <c r="CG194" s="44" t="e">
        <f>IF(AND(#REF!="",#REF!="",#REF!="",#REF!=""),"",SUM(#REF!,#REF!,#REF!,#REF!,#REF!))</f>
        <v>#REF!</v>
      </c>
      <c r="CH194" s="45" t="str">
        <f t="shared" si="28"/>
        <v/>
      </c>
      <c r="CI194" s="44" t="str">
        <f t="shared" si="29"/>
        <v/>
      </c>
      <c r="CJ194" s="45" t="str">
        <f t="shared" si="30"/>
        <v/>
      </c>
      <c r="CK194" s="44" t="str">
        <f t="shared" si="31"/>
        <v/>
      </c>
      <c r="CL194" s="45" t="str">
        <f t="shared" si="32"/>
        <v/>
      </c>
      <c r="CM194" s="44" t="e">
        <f>IF(AND(#REF!="",#REF!="",#REF!="",#REF!=""),"",SUM(#REF!,#REF!,#REF!,#REF!,#REF!))</f>
        <v>#REF!</v>
      </c>
      <c r="CN194" s="45" t="str">
        <f t="shared" si="33"/>
        <v/>
      </c>
      <c r="CO194" s="38" t="e">
        <f>IF(AND(#REF!="",#REF!="",#REF!="",#REF!=""),"",SUM(#REF!,#REF!,#REF!,#REF!))</f>
        <v>#REF!</v>
      </c>
      <c r="CP194" s="38" t="str">
        <f t="shared" si="34"/>
        <v/>
      </c>
    </row>
    <row r="195" spans="1:94" ht="24.9" customHeight="1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9"/>
      <c r="AC195" s="20"/>
      <c r="AD195" s="20"/>
      <c r="AE195" s="8"/>
      <c r="AF195" s="62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8"/>
      <c r="AU195" s="8"/>
      <c r="AV195" s="56"/>
      <c r="AW195" s="60"/>
      <c r="AX195" s="8"/>
      <c r="AY195" s="14"/>
      <c r="AZ195" s="13"/>
      <c r="BA195" s="8"/>
      <c r="BB195" s="56"/>
      <c r="BC195" s="13"/>
      <c r="BD195" s="8"/>
      <c r="BE195" s="14"/>
      <c r="BF195" s="13"/>
      <c r="BG195" s="8"/>
      <c r="BH195" s="56"/>
      <c r="BI195" s="13" t="s">
        <v>447</v>
      </c>
      <c r="BJ195" s="109" t="s">
        <v>447</v>
      </c>
      <c r="BK195" s="1"/>
      <c r="BL195" s="1"/>
      <c r="BM195" s="1"/>
      <c r="BN195" s="1"/>
      <c r="BO195" s="1"/>
      <c r="CA195" s="29"/>
      <c r="CB195" s="44" t="str">
        <f t="shared" si="23"/>
        <v/>
      </c>
      <c r="CC195" s="45" t="str">
        <f t="shared" si="24"/>
        <v/>
      </c>
      <c r="CD195" s="45" t="str">
        <f t="shared" si="25"/>
        <v/>
      </c>
      <c r="CE195" s="44" t="str">
        <f t="shared" si="26"/>
        <v/>
      </c>
      <c r="CF195" s="45" t="str">
        <f t="shared" si="27"/>
        <v/>
      </c>
      <c r="CG195" s="44" t="e">
        <f>IF(AND(#REF!="",#REF!="",#REF!="",#REF!=""),"",SUM(#REF!,#REF!,#REF!,#REF!,#REF!))</f>
        <v>#REF!</v>
      </c>
      <c r="CH195" s="45" t="str">
        <f t="shared" si="28"/>
        <v/>
      </c>
      <c r="CI195" s="44" t="str">
        <f t="shared" si="29"/>
        <v/>
      </c>
      <c r="CJ195" s="45" t="str">
        <f t="shared" si="30"/>
        <v/>
      </c>
      <c r="CK195" s="44" t="str">
        <f t="shared" si="31"/>
        <v/>
      </c>
      <c r="CL195" s="45" t="str">
        <f t="shared" si="32"/>
        <v/>
      </c>
      <c r="CM195" s="44" t="e">
        <f>IF(AND(#REF!="",#REF!="",#REF!="",#REF!=""),"",SUM(#REF!,#REF!,#REF!,#REF!,#REF!))</f>
        <v>#REF!</v>
      </c>
      <c r="CN195" s="45" t="str">
        <f t="shared" si="33"/>
        <v/>
      </c>
      <c r="CO195" s="38" t="e">
        <f>IF(AND(#REF!="",#REF!="",#REF!="",#REF!=""),"",SUM(#REF!,#REF!,#REF!,#REF!))</f>
        <v>#REF!</v>
      </c>
      <c r="CP195" s="38" t="str">
        <f t="shared" si="34"/>
        <v/>
      </c>
    </row>
    <row r="196" spans="1:94" ht="24.9" customHeight="1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9"/>
      <c r="AC196" s="20"/>
      <c r="AD196" s="20"/>
      <c r="AE196" s="8"/>
      <c r="AF196" s="62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8"/>
      <c r="AU196" s="8"/>
      <c r="AV196" s="56"/>
      <c r="AW196" s="60"/>
      <c r="AX196" s="8"/>
      <c r="AY196" s="14"/>
      <c r="AZ196" s="13"/>
      <c r="BA196" s="8"/>
      <c r="BB196" s="56"/>
      <c r="BC196" s="13"/>
      <c r="BD196" s="8"/>
      <c r="BE196" s="14"/>
      <c r="BF196" s="13"/>
      <c r="BG196" s="8"/>
      <c r="BH196" s="56"/>
      <c r="BI196" s="13" t="s">
        <v>447</v>
      </c>
      <c r="BJ196" s="109" t="s">
        <v>447</v>
      </c>
      <c r="BK196" s="1"/>
      <c r="BL196" s="1"/>
      <c r="BM196" s="1"/>
      <c r="BN196" s="1"/>
      <c r="BO196" s="1"/>
      <c r="CA196" s="29"/>
      <c r="CB196" s="44" t="str">
        <f t="shared" si="23"/>
        <v/>
      </c>
      <c r="CC196" s="45" t="str">
        <f t="shared" si="24"/>
        <v/>
      </c>
      <c r="CD196" s="45" t="str">
        <f t="shared" si="25"/>
        <v/>
      </c>
      <c r="CE196" s="44" t="str">
        <f t="shared" si="26"/>
        <v/>
      </c>
      <c r="CF196" s="45" t="str">
        <f t="shared" si="27"/>
        <v/>
      </c>
      <c r="CG196" s="44" t="e">
        <f>IF(AND(#REF!="",#REF!="",#REF!="",#REF!=""),"",SUM(#REF!,#REF!,#REF!,#REF!,#REF!))</f>
        <v>#REF!</v>
      </c>
      <c r="CH196" s="45" t="str">
        <f t="shared" si="28"/>
        <v/>
      </c>
      <c r="CI196" s="44" t="str">
        <f t="shared" si="29"/>
        <v/>
      </c>
      <c r="CJ196" s="45" t="str">
        <f t="shared" si="30"/>
        <v/>
      </c>
      <c r="CK196" s="44" t="str">
        <f t="shared" si="31"/>
        <v/>
      </c>
      <c r="CL196" s="45" t="str">
        <f t="shared" si="32"/>
        <v/>
      </c>
      <c r="CM196" s="44" t="e">
        <f>IF(AND(#REF!="",#REF!="",#REF!="",#REF!=""),"",SUM(#REF!,#REF!,#REF!,#REF!,#REF!))</f>
        <v>#REF!</v>
      </c>
      <c r="CN196" s="45" t="str">
        <f t="shared" si="33"/>
        <v/>
      </c>
      <c r="CO196" s="38" t="e">
        <f>IF(AND(#REF!="",#REF!="",#REF!="",#REF!=""),"",SUM(#REF!,#REF!,#REF!,#REF!))</f>
        <v>#REF!</v>
      </c>
      <c r="CP196" s="38" t="str">
        <f t="shared" si="34"/>
        <v/>
      </c>
    </row>
    <row r="197" spans="1:94" ht="24.9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9"/>
      <c r="AC197" s="20"/>
      <c r="AD197" s="20"/>
      <c r="AE197" s="8"/>
      <c r="AF197" s="62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8"/>
      <c r="AU197" s="8"/>
      <c r="AV197" s="56"/>
      <c r="AW197" s="60"/>
      <c r="AX197" s="8"/>
      <c r="AY197" s="14"/>
      <c r="AZ197" s="13"/>
      <c r="BA197" s="8"/>
      <c r="BB197" s="56"/>
      <c r="BC197" s="13"/>
      <c r="BD197" s="8"/>
      <c r="BE197" s="14"/>
      <c r="BF197" s="13"/>
      <c r="BG197" s="8"/>
      <c r="BH197" s="56"/>
      <c r="BI197" s="13" t="s">
        <v>447</v>
      </c>
      <c r="BJ197" s="109" t="s">
        <v>447</v>
      </c>
      <c r="BK197" s="1"/>
      <c r="BL197" s="1"/>
      <c r="BM197" s="1"/>
      <c r="BN197" s="1"/>
      <c r="BO197" s="1"/>
      <c r="CA197" s="29"/>
      <c r="CB197" s="44" t="str">
        <f t="shared" si="23"/>
        <v/>
      </c>
      <c r="CC197" s="45" t="str">
        <f t="shared" si="24"/>
        <v/>
      </c>
      <c r="CD197" s="45" t="str">
        <f t="shared" si="25"/>
        <v/>
      </c>
      <c r="CE197" s="44" t="str">
        <f t="shared" si="26"/>
        <v/>
      </c>
      <c r="CF197" s="45" t="str">
        <f t="shared" si="27"/>
        <v/>
      </c>
      <c r="CG197" s="44" t="e">
        <f>IF(AND(#REF!="",#REF!="",#REF!="",#REF!=""),"",SUM(#REF!,#REF!,#REF!,#REF!,#REF!))</f>
        <v>#REF!</v>
      </c>
      <c r="CH197" s="45" t="str">
        <f t="shared" si="28"/>
        <v/>
      </c>
      <c r="CI197" s="44" t="str">
        <f t="shared" si="29"/>
        <v/>
      </c>
      <c r="CJ197" s="45" t="str">
        <f t="shared" si="30"/>
        <v/>
      </c>
      <c r="CK197" s="44" t="str">
        <f t="shared" si="31"/>
        <v/>
      </c>
      <c r="CL197" s="45" t="str">
        <f t="shared" si="32"/>
        <v/>
      </c>
      <c r="CM197" s="44" t="e">
        <f>IF(AND(#REF!="",#REF!="",#REF!="",#REF!=""),"",SUM(#REF!,#REF!,#REF!,#REF!,#REF!))</f>
        <v>#REF!</v>
      </c>
      <c r="CN197" s="45" t="str">
        <f t="shared" si="33"/>
        <v/>
      </c>
      <c r="CO197" s="38" t="e">
        <f>IF(AND(#REF!="",#REF!="",#REF!="",#REF!=""),"",SUM(#REF!,#REF!,#REF!,#REF!))</f>
        <v>#REF!</v>
      </c>
      <c r="CP197" s="38" t="str">
        <f t="shared" si="34"/>
        <v/>
      </c>
    </row>
    <row r="198" spans="1:94" ht="24.9" customHeight="1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9"/>
      <c r="AC198" s="20"/>
      <c r="AD198" s="20"/>
      <c r="AE198" s="8"/>
      <c r="AF198" s="62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8"/>
      <c r="AU198" s="8"/>
      <c r="AV198" s="56"/>
      <c r="AW198" s="60"/>
      <c r="AX198" s="8"/>
      <c r="AY198" s="14"/>
      <c r="AZ198" s="13"/>
      <c r="BA198" s="8"/>
      <c r="BB198" s="56"/>
      <c r="BC198" s="13"/>
      <c r="BD198" s="8"/>
      <c r="BE198" s="14"/>
      <c r="BF198" s="13"/>
      <c r="BG198" s="8"/>
      <c r="BH198" s="56"/>
      <c r="BI198" s="13" t="s">
        <v>447</v>
      </c>
      <c r="BJ198" s="109" t="s">
        <v>447</v>
      </c>
      <c r="BK198" s="1"/>
      <c r="BL198" s="1"/>
      <c r="BM198" s="1"/>
      <c r="BN198" s="1"/>
      <c r="BO198" s="1"/>
      <c r="CA198" s="29"/>
      <c r="CB198" s="44" t="str">
        <f t="shared" si="23"/>
        <v/>
      </c>
      <c r="CC198" s="45" t="str">
        <f t="shared" si="24"/>
        <v/>
      </c>
      <c r="CD198" s="45" t="str">
        <f t="shared" si="25"/>
        <v/>
      </c>
      <c r="CE198" s="44" t="str">
        <f t="shared" si="26"/>
        <v/>
      </c>
      <c r="CF198" s="45" t="str">
        <f t="shared" si="27"/>
        <v/>
      </c>
      <c r="CG198" s="44" t="e">
        <f>IF(AND(#REF!="",#REF!="",#REF!="",#REF!=""),"",SUM(#REF!,#REF!,#REF!,#REF!,#REF!))</f>
        <v>#REF!</v>
      </c>
      <c r="CH198" s="45" t="str">
        <f t="shared" si="28"/>
        <v/>
      </c>
      <c r="CI198" s="44" t="str">
        <f t="shared" si="29"/>
        <v/>
      </c>
      <c r="CJ198" s="45" t="str">
        <f t="shared" si="30"/>
        <v/>
      </c>
      <c r="CK198" s="44" t="str">
        <f t="shared" si="31"/>
        <v/>
      </c>
      <c r="CL198" s="45" t="str">
        <f t="shared" si="32"/>
        <v/>
      </c>
      <c r="CM198" s="44" t="e">
        <f>IF(AND(#REF!="",#REF!="",#REF!="",#REF!=""),"",SUM(#REF!,#REF!,#REF!,#REF!,#REF!))</f>
        <v>#REF!</v>
      </c>
      <c r="CN198" s="45" t="str">
        <f t="shared" si="33"/>
        <v/>
      </c>
      <c r="CO198" s="38" t="e">
        <f>IF(AND(#REF!="",#REF!="",#REF!="",#REF!=""),"",SUM(#REF!,#REF!,#REF!,#REF!))</f>
        <v>#REF!</v>
      </c>
      <c r="CP198" s="38" t="str">
        <f t="shared" si="34"/>
        <v/>
      </c>
    </row>
    <row r="199" spans="1:94" ht="24.9" customHeight="1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9"/>
      <c r="AC199" s="20"/>
      <c r="AD199" s="20"/>
      <c r="AE199" s="8"/>
      <c r="AF199" s="62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8"/>
      <c r="AU199" s="8"/>
      <c r="AV199" s="56"/>
      <c r="AW199" s="60"/>
      <c r="AX199" s="8"/>
      <c r="AY199" s="14"/>
      <c r="AZ199" s="13"/>
      <c r="BA199" s="8"/>
      <c r="BB199" s="56"/>
      <c r="BC199" s="13"/>
      <c r="BD199" s="8"/>
      <c r="BE199" s="14"/>
      <c r="BF199" s="13"/>
      <c r="BG199" s="8"/>
      <c r="BH199" s="56"/>
      <c r="BI199" s="13" t="s">
        <v>447</v>
      </c>
      <c r="BJ199" s="109" t="s">
        <v>447</v>
      </c>
      <c r="BK199" s="1"/>
      <c r="BL199" s="1"/>
      <c r="BM199" s="1"/>
      <c r="BN199" s="1"/>
      <c r="BO199" s="1"/>
      <c r="CA199" s="29"/>
      <c r="CB199" s="44" t="str">
        <f t="shared" si="23"/>
        <v/>
      </c>
      <c r="CC199" s="45" t="str">
        <f t="shared" si="24"/>
        <v/>
      </c>
      <c r="CD199" s="45" t="str">
        <f t="shared" si="25"/>
        <v/>
      </c>
      <c r="CE199" s="44" t="str">
        <f t="shared" si="26"/>
        <v/>
      </c>
      <c r="CF199" s="45" t="str">
        <f t="shared" si="27"/>
        <v/>
      </c>
      <c r="CG199" s="44" t="e">
        <f>IF(AND(#REF!="",#REF!="",#REF!="",#REF!=""),"",SUM(#REF!,#REF!,#REF!,#REF!,#REF!))</f>
        <v>#REF!</v>
      </c>
      <c r="CH199" s="45" t="str">
        <f t="shared" si="28"/>
        <v/>
      </c>
      <c r="CI199" s="44" t="str">
        <f t="shared" si="29"/>
        <v/>
      </c>
      <c r="CJ199" s="45" t="str">
        <f t="shared" si="30"/>
        <v/>
      </c>
      <c r="CK199" s="44" t="str">
        <f t="shared" si="31"/>
        <v/>
      </c>
      <c r="CL199" s="45" t="str">
        <f t="shared" si="32"/>
        <v/>
      </c>
      <c r="CM199" s="44" t="e">
        <f>IF(AND(#REF!="",#REF!="",#REF!="",#REF!=""),"",SUM(#REF!,#REF!,#REF!,#REF!,#REF!))</f>
        <v>#REF!</v>
      </c>
      <c r="CN199" s="45" t="str">
        <f t="shared" si="33"/>
        <v/>
      </c>
      <c r="CO199" s="38" t="e">
        <f>IF(AND(#REF!="",#REF!="",#REF!="",#REF!=""),"",SUM(#REF!,#REF!,#REF!,#REF!))</f>
        <v>#REF!</v>
      </c>
      <c r="CP199" s="38" t="str">
        <f t="shared" si="34"/>
        <v/>
      </c>
    </row>
    <row r="200" spans="1:94" ht="24.9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9"/>
      <c r="AC200" s="20"/>
      <c r="AD200" s="20"/>
      <c r="AE200" s="8"/>
      <c r="AF200" s="62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8"/>
      <c r="AU200" s="8"/>
      <c r="AV200" s="56"/>
      <c r="AW200" s="60"/>
      <c r="AX200" s="8"/>
      <c r="AY200" s="14"/>
      <c r="AZ200" s="13"/>
      <c r="BA200" s="8"/>
      <c r="BB200" s="56"/>
      <c r="BC200" s="13"/>
      <c r="BD200" s="8"/>
      <c r="BE200" s="14"/>
      <c r="BF200" s="13"/>
      <c r="BG200" s="8"/>
      <c r="BH200" s="56"/>
      <c r="BI200" s="13" t="s">
        <v>447</v>
      </c>
      <c r="BJ200" s="109" t="s">
        <v>447</v>
      </c>
      <c r="BK200" s="1"/>
      <c r="BL200" s="1"/>
      <c r="BM200" s="1"/>
      <c r="BN200" s="1"/>
      <c r="BO200" s="1"/>
      <c r="CA200" s="29"/>
      <c r="CB200" s="44" t="str">
        <f t="shared" ref="CB200:CB263" si="35">IF(I200="","",I200)</f>
        <v/>
      </c>
      <c r="CC200" s="45" t="str">
        <f t="shared" ref="CC200:CC263" si="36">IF(AND(L200="",M200="",N200="",P200=""),"",SUM(L200,M200,N200,O200,P200))</f>
        <v/>
      </c>
      <c r="CD200" s="45" t="str">
        <f t="shared" ref="CD200:CD263" si="37">IFERROR(IF(CC200="","",ROUNDUP(CC200*20%,0)),"")</f>
        <v/>
      </c>
      <c r="CE200" s="44" t="str">
        <f t="shared" ref="CE200:CE263" si="38">IF(AND(T200="",U200="",V200="",X200=""),"",SUM(T200,U200,V200,W200,X200))</f>
        <v/>
      </c>
      <c r="CF200" s="45" t="str">
        <f t="shared" ref="CF200:CF263" si="39">IFERROR(IF(CE200="","",ROUNDUP(CE200*20%,0)),"")</f>
        <v/>
      </c>
      <c r="CG200" s="44" t="e">
        <f>IF(AND(#REF!="",#REF!="",#REF!="",#REF!=""),"",SUM(#REF!,#REF!,#REF!,#REF!,#REF!))</f>
        <v>#REF!</v>
      </c>
      <c r="CH200" s="45" t="str">
        <f t="shared" ref="CH200:CH263" si="40">IFERROR(IF(CG200="","",ROUNDUP(CG200*20%,0)),"")</f>
        <v/>
      </c>
      <c r="CI200" s="44" t="str">
        <f t="shared" ref="CI200:CI263" si="41">IF(AND(AJ200="",AK200="",AL200="",AN200=""),"",SUM(AJ200,AK200,AL200,AM200,AN200))</f>
        <v/>
      </c>
      <c r="CJ200" s="45" t="str">
        <f t="shared" ref="CJ200:CJ263" si="42">IFERROR(IF(CI200="","",ROUNDUP(CI200*20%,0)),"")</f>
        <v/>
      </c>
      <c r="CK200" s="44" t="str">
        <f t="shared" ref="CK200:CK263" si="43">IF(AND(AR200="",AS200="",AT200="",AV200=""),"",SUM(AR200,AS200,AT200,AU200,AV200))</f>
        <v/>
      </c>
      <c r="CL200" s="45" t="str">
        <f t="shared" ref="CL200:CL263" si="44">IFERROR(IF(CK200="","",ROUNDUP(CK200*20%,0)),"")</f>
        <v/>
      </c>
      <c r="CM200" s="44" t="e">
        <f>IF(AND(#REF!="",#REF!="",#REF!="",#REF!=""),"",SUM(#REF!,#REF!,#REF!,#REF!,#REF!))</f>
        <v>#REF!</v>
      </c>
      <c r="CN200" s="45" t="str">
        <f t="shared" ref="CN200:CN263" si="45">IFERROR(IF(CM200="","",ROUNDUP(CM200*20%,0)),"")</f>
        <v/>
      </c>
      <c r="CO200" s="38" t="e">
        <f>IF(AND(#REF!="",#REF!="",#REF!="",#REF!=""),"",SUM(#REF!,#REF!,#REF!,#REF!))</f>
        <v>#REF!</v>
      </c>
      <c r="CP200" s="38" t="str">
        <f t="shared" si="34"/>
        <v/>
      </c>
    </row>
    <row r="201" spans="1:94" ht="24.9" customHeight="1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9"/>
      <c r="AC201" s="20"/>
      <c r="AD201" s="20"/>
      <c r="AE201" s="8"/>
      <c r="AF201" s="62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8"/>
      <c r="AU201" s="8"/>
      <c r="AV201" s="56"/>
      <c r="AW201" s="60"/>
      <c r="AX201" s="8"/>
      <c r="AY201" s="14"/>
      <c r="AZ201" s="13"/>
      <c r="BA201" s="8"/>
      <c r="BB201" s="56"/>
      <c r="BC201" s="13"/>
      <c r="BD201" s="8"/>
      <c r="BE201" s="14"/>
      <c r="BF201" s="13"/>
      <c r="BG201" s="8"/>
      <c r="BH201" s="56"/>
      <c r="BI201" s="13" t="s">
        <v>447</v>
      </c>
      <c r="BJ201" s="109" t="s">
        <v>447</v>
      </c>
      <c r="BK201" s="1"/>
      <c r="BL201" s="1"/>
      <c r="BM201" s="1"/>
      <c r="BN201" s="1"/>
      <c r="BO201" s="1"/>
      <c r="CA201" s="29"/>
      <c r="CB201" s="44" t="str">
        <f t="shared" si="35"/>
        <v/>
      </c>
      <c r="CC201" s="45" t="str">
        <f t="shared" si="36"/>
        <v/>
      </c>
      <c r="CD201" s="45" t="str">
        <f t="shared" si="37"/>
        <v/>
      </c>
      <c r="CE201" s="44" t="str">
        <f t="shared" si="38"/>
        <v/>
      </c>
      <c r="CF201" s="45" t="str">
        <f t="shared" si="39"/>
        <v/>
      </c>
      <c r="CG201" s="44" t="e">
        <f>IF(AND(#REF!="",#REF!="",#REF!="",#REF!=""),"",SUM(#REF!,#REF!,#REF!,#REF!,#REF!))</f>
        <v>#REF!</v>
      </c>
      <c r="CH201" s="45" t="str">
        <f t="shared" si="40"/>
        <v/>
      </c>
      <c r="CI201" s="44" t="str">
        <f t="shared" si="41"/>
        <v/>
      </c>
      <c r="CJ201" s="45" t="str">
        <f t="shared" si="42"/>
        <v/>
      </c>
      <c r="CK201" s="44" t="str">
        <f t="shared" si="43"/>
        <v/>
      </c>
      <c r="CL201" s="45" t="str">
        <f t="shared" si="44"/>
        <v/>
      </c>
      <c r="CM201" s="44" t="e">
        <f>IF(AND(#REF!="",#REF!="",#REF!="",#REF!=""),"",SUM(#REF!,#REF!,#REF!,#REF!,#REF!))</f>
        <v>#REF!</v>
      </c>
      <c r="CN201" s="45" t="str">
        <f t="shared" si="45"/>
        <v/>
      </c>
      <c r="CO201" s="38" t="e">
        <f>IF(AND(#REF!="",#REF!="",#REF!="",#REF!=""),"",SUM(#REF!,#REF!,#REF!,#REF!))</f>
        <v>#REF!</v>
      </c>
      <c r="CP201" s="38" t="str">
        <f t="shared" si="34"/>
        <v/>
      </c>
    </row>
    <row r="202" spans="1:94" ht="24.9" customHeight="1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9"/>
      <c r="AC202" s="20"/>
      <c r="AD202" s="20"/>
      <c r="AE202" s="8"/>
      <c r="AF202" s="62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8"/>
      <c r="AU202" s="8"/>
      <c r="AV202" s="56"/>
      <c r="AW202" s="60"/>
      <c r="AX202" s="8"/>
      <c r="AY202" s="14"/>
      <c r="AZ202" s="13"/>
      <c r="BA202" s="8"/>
      <c r="BB202" s="56"/>
      <c r="BC202" s="13"/>
      <c r="BD202" s="8"/>
      <c r="BE202" s="14"/>
      <c r="BF202" s="13"/>
      <c r="BG202" s="8"/>
      <c r="BH202" s="56"/>
      <c r="BI202" s="13" t="s">
        <v>447</v>
      </c>
      <c r="BJ202" s="109" t="s">
        <v>447</v>
      </c>
      <c r="BK202" s="1"/>
      <c r="BL202" s="1"/>
      <c r="BM202" s="1"/>
      <c r="BN202" s="1"/>
      <c r="BO202" s="1"/>
      <c r="CA202" s="29"/>
      <c r="CB202" s="44" t="str">
        <f t="shared" si="35"/>
        <v/>
      </c>
      <c r="CC202" s="45" t="str">
        <f t="shared" si="36"/>
        <v/>
      </c>
      <c r="CD202" s="45" t="str">
        <f t="shared" si="37"/>
        <v/>
      </c>
      <c r="CE202" s="44" t="str">
        <f t="shared" si="38"/>
        <v/>
      </c>
      <c r="CF202" s="45" t="str">
        <f t="shared" si="39"/>
        <v/>
      </c>
      <c r="CG202" s="44" t="e">
        <f>IF(AND(#REF!="",#REF!="",#REF!="",#REF!=""),"",SUM(#REF!,#REF!,#REF!,#REF!,#REF!))</f>
        <v>#REF!</v>
      </c>
      <c r="CH202" s="45" t="str">
        <f t="shared" si="40"/>
        <v/>
      </c>
      <c r="CI202" s="44" t="str">
        <f t="shared" si="41"/>
        <v/>
      </c>
      <c r="CJ202" s="45" t="str">
        <f t="shared" si="42"/>
        <v/>
      </c>
      <c r="CK202" s="44" t="str">
        <f t="shared" si="43"/>
        <v/>
      </c>
      <c r="CL202" s="45" t="str">
        <f t="shared" si="44"/>
        <v/>
      </c>
      <c r="CM202" s="44" t="e">
        <f>IF(AND(#REF!="",#REF!="",#REF!="",#REF!=""),"",SUM(#REF!,#REF!,#REF!,#REF!,#REF!))</f>
        <v>#REF!</v>
      </c>
      <c r="CN202" s="45" t="str">
        <f t="shared" si="45"/>
        <v/>
      </c>
      <c r="CO202" s="38" t="e">
        <f>IF(AND(#REF!="",#REF!="",#REF!="",#REF!=""),"",SUM(#REF!,#REF!,#REF!,#REF!))</f>
        <v>#REF!</v>
      </c>
      <c r="CP202" s="38" t="str">
        <f t="shared" si="34"/>
        <v/>
      </c>
    </row>
    <row r="203" spans="1:94" ht="24.9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9"/>
      <c r="AC203" s="20"/>
      <c r="AD203" s="20"/>
      <c r="AE203" s="8"/>
      <c r="AF203" s="62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8"/>
      <c r="AU203" s="8"/>
      <c r="AV203" s="56"/>
      <c r="AW203" s="60"/>
      <c r="AX203" s="8"/>
      <c r="AY203" s="14"/>
      <c r="AZ203" s="13"/>
      <c r="BA203" s="8"/>
      <c r="BB203" s="56"/>
      <c r="BC203" s="13"/>
      <c r="BD203" s="8"/>
      <c r="BE203" s="14"/>
      <c r="BF203" s="13"/>
      <c r="BG203" s="8"/>
      <c r="BH203" s="56"/>
      <c r="BI203" s="13" t="s">
        <v>447</v>
      </c>
      <c r="BJ203" s="109" t="s">
        <v>447</v>
      </c>
      <c r="BK203" s="1"/>
      <c r="BL203" s="1"/>
      <c r="BM203" s="1"/>
      <c r="BN203" s="1"/>
      <c r="BO203" s="1"/>
      <c r="CA203" s="29"/>
      <c r="CB203" s="44" t="str">
        <f t="shared" si="35"/>
        <v/>
      </c>
      <c r="CC203" s="45" t="str">
        <f t="shared" si="36"/>
        <v/>
      </c>
      <c r="CD203" s="45" t="str">
        <f t="shared" si="37"/>
        <v/>
      </c>
      <c r="CE203" s="44" t="str">
        <f t="shared" si="38"/>
        <v/>
      </c>
      <c r="CF203" s="45" t="str">
        <f t="shared" si="39"/>
        <v/>
      </c>
      <c r="CG203" s="44" t="e">
        <f>IF(AND(#REF!="",#REF!="",#REF!="",#REF!=""),"",SUM(#REF!,#REF!,#REF!,#REF!,#REF!))</f>
        <v>#REF!</v>
      </c>
      <c r="CH203" s="45" t="str">
        <f t="shared" si="40"/>
        <v/>
      </c>
      <c r="CI203" s="44" t="str">
        <f t="shared" si="41"/>
        <v/>
      </c>
      <c r="CJ203" s="45" t="str">
        <f t="shared" si="42"/>
        <v/>
      </c>
      <c r="CK203" s="44" t="str">
        <f t="shared" si="43"/>
        <v/>
      </c>
      <c r="CL203" s="45" t="str">
        <f t="shared" si="44"/>
        <v/>
      </c>
      <c r="CM203" s="44" t="e">
        <f>IF(AND(#REF!="",#REF!="",#REF!="",#REF!=""),"",SUM(#REF!,#REF!,#REF!,#REF!,#REF!))</f>
        <v>#REF!</v>
      </c>
      <c r="CN203" s="45" t="str">
        <f t="shared" si="45"/>
        <v/>
      </c>
      <c r="CO203" s="38" t="e">
        <f>IF(AND(#REF!="",#REF!="",#REF!="",#REF!=""),"",SUM(#REF!,#REF!,#REF!,#REF!))</f>
        <v>#REF!</v>
      </c>
      <c r="CP203" s="38" t="str">
        <f t="shared" si="34"/>
        <v/>
      </c>
    </row>
    <row r="204" spans="1:94" ht="24.9" customHeight="1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9"/>
      <c r="AC204" s="20"/>
      <c r="AD204" s="20"/>
      <c r="AE204" s="8"/>
      <c r="AF204" s="62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8"/>
      <c r="AU204" s="8"/>
      <c r="AV204" s="56"/>
      <c r="AW204" s="60"/>
      <c r="AX204" s="8"/>
      <c r="AY204" s="14"/>
      <c r="AZ204" s="13"/>
      <c r="BA204" s="8"/>
      <c r="BB204" s="56"/>
      <c r="BC204" s="13"/>
      <c r="BD204" s="8"/>
      <c r="BE204" s="14"/>
      <c r="BF204" s="13"/>
      <c r="BG204" s="8"/>
      <c r="BH204" s="56"/>
      <c r="BI204" s="13" t="s">
        <v>447</v>
      </c>
      <c r="BJ204" s="109" t="s">
        <v>447</v>
      </c>
      <c r="BK204" s="1"/>
      <c r="BL204" s="1"/>
      <c r="BM204" s="1"/>
      <c r="BN204" s="1"/>
      <c r="BO204" s="1"/>
      <c r="CA204" s="29"/>
      <c r="CB204" s="44" t="str">
        <f t="shared" si="35"/>
        <v/>
      </c>
      <c r="CC204" s="45" t="str">
        <f t="shared" si="36"/>
        <v/>
      </c>
      <c r="CD204" s="45" t="str">
        <f t="shared" si="37"/>
        <v/>
      </c>
      <c r="CE204" s="44" t="str">
        <f t="shared" si="38"/>
        <v/>
      </c>
      <c r="CF204" s="45" t="str">
        <f t="shared" si="39"/>
        <v/>
      </c>
      <c r="CG204" s="44" t="e">
        <f>IF(AND(#REF!="",#REF!="",#REF!="",#REF!=""),"",SUM(#REF!,#REF!,#REF!,#REF!,#REF!))</f>
        <v>#REF!</v>
      </c>
      <c r="CH204" s="45" t="str">
        <f t="shared" si="40"/>
        <v/>
      </c>
      <c r="CI204" s="44" t="str">
        <f t="shared" si="41"/>
        <v/>
      </c>
      <c r="CJ204" s="45" t="str">
        <f t="shared" si="42"/>
        <v/>
      </c>
      <c r="CK204" s="44" t="str">
        <f t="shared" si="43"/>
        <v/>
      </c>
      <c r="CL204" s="45" t="str">
        <f t="shared" si="44"/>
        <v/>
      </c>
      <c r="CM204" s="44" t="e">
        <f>IF(AND(#REF!="",#REF!="",#REF!="",#REF!=""),"",SUM(#REF!,#REF!,#REF!,#REF!,#REF!))</f>
        <v>#REF!</v>
      </c>
      <c r="CN204" s="45" t="str">
        <f t="shared" si="45"/>
        <v/>
      </c>
      <c r="CO204" s="38" t="e">
        <f>IF(AND(#REF!="",#REF!="",#REF!="",#REF!=""),"",SUM(#REF!,#REF!,#REF!,#REF!))</f>
        <v>#REF!</v>
      </c>
      <c r="CP204" s="38" t="str">
        <f t="shared" si="34"/>
        <v/>
      </c>
    </row>
    <row r="205" spans="1:94" ht="24.9" customHeight="1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9"/>
      <c r="AC205" s="20"/>
      <c r="AD205" s="20"/>
      <c r="AE205" s="8"/>
      <c r="AF205" s="62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8"/>
      <c r="AU205" s="8"/>
      <c r="AV205" s="56"/>
      <c r="AW205" s="60"/>
      <c r="AX205" s="8"/>
      <c r="AY205" s="14"/>
      <c r="AZ205" s="13"/>
      <c r="BA205" s="8"/>
      <c r="BB205" s="56"/>
      <c r="BC205" s="13"/>
      <c r="BD205" s="8"/>
      <c r="BE205" s="14"/>
      <c r="BF205" s="13"/>
      <c r="BG205" s="8"/>
      <c r="BH205" s="56"/>
      <c r="BI205" s="13" t="s">
        <v>447</v>
      </c>
      <c r="BJ205" s="109" t="s">
        <v>447</v>
      </c>
      <c r="BK205" s="1"/>
      <c r="BL205" s="1"/>
      <c r="BM205" s="1"/>
      <c r="BN205" s="1"/>
      <c r="BO205" s="1"/>
      <c r="CA205" s="29"/>
      <c r="CB205" s="44" t="str">
        <f t="shared" si="35"/>
        <v/>
      </c>
      <c r="CC205" s="45" t="str">
        <f t="shared" si="36"/>
        <v/>
      </c>
      <c r="CD205" s="45" t="str">
        <f t="shared" si="37"/>
        <v/>
      </c>
      <c r="CE205" s="44" t="str">
        <f t="shared" si="38"/>
        <v/>
      </c>
      <c r="CF205" s="45" t="str">
        <f t="shared" si="39"/>
        <v/>
      </c>
      <c r="CG205" s="44" t="e">
        <f>IF(AND(#REF!="",#REF!="",#REF!="",#REF!=""),"",SUM(#REF!,#REF!,#REF!,#REF!,#REF!))</f>
        <v>#REF!</v>
      </c>
      <c r="CH205" s="45" t="str">
        <f t="shared" si="40"/>
        <v/>
      </c>
      <c r="CI205" s="44" t="str">
        <f t="shared" si="41"/>
        <v/>
      </c>
      <c r="CJ205" s="45" t="str">
        <f t="shared" si="42"/>
        <v/>
      </c>
      <c r="CK205" s="44" t="str">
        <f t="shared" si="43"/>
        <v/>
      </c>
      <c r="CL205" s="45" t="str">
        <f t="shared" si="44"/>
        <v/>
      </c>
      <c r="CM205" s="44" t="e">
        <f>IF(AND(#REF!="",#REF!="",#REF!="",#REF!=""),"",SUM(#REF!,#REF!,#REF!,#REF!,#REF!))</f>
        <v>#REF!</v>
      </c>
      <c r="CN205" s="45" t="str">
        <f t="shared" si="45"/>
        <v/>
      </c>
      <c r="CO205" s="38" t="e">
        <f>IF(AND(#REF!="",#REF!="",#REF!="",#REF!=""),"",SUM(#REF!,#REF!,#REF!,#REF!))</f>
        <v>#REF!</v>
      </c>
      <c r="CP205" s="38" t="str">
        <f t="shared" si="34"/>
        <v/>
      </c>
    </row>
    <row r="206" spans="1:94" ht="24.9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19"/>
      <c r="AC206" s="20"/>
      <c r="AD206" s="20"/>
      <c r="AE206" s="8"/>
      <c r="AF206" s="62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25"/>
      <c r="AU206" s="8"/>
      <c r="AV206" s="57"/>
      <c r="AW206" s="60"/>
      <c r="AX206" s="8"/>
      <c r="AY206" s="14"/>
      <c r="AZ206" s="24"/>
      <c r="BA206" s="25"/>
      <c r="BB206" s="57"/>
      <c r="BC206" s="24"/>
      <c r="BD206" s="25"/>
      <c r="BE206" s="97"/>
      <c r="BF206" s="24"/>
      <c r="BG206" s="25"/>
      <c r="BH206" s="57"/>
      <c r="BI206" s="13" t="s">
        <v>447</v>
      </c>
      <c r="BJ206" s="109" t="s">
        <v>447</v>
      </c>
      <c r="BK206" s="1"/>
      <c r="BL206" s="1"/>
      <c r="BM206" s="1"/>
      <c r="BN206" s="1"/>
      <c r="BO206" s="1"/>
      <c r="CA206" s="29"/>
      <c r="CB206" s="44" t="str">
        <f t="shared" si="35"/>
        <v/>
      </c>
      <c r="CC206" s="45" t="str">
        <f t="shared" si="36"/>
        <v/>
      </c>
      <c r="CD206" s="45" t="str">
        <f t="shared" si="37"/>
        <v/>
      </c>
      <c r="CE206" s="44" t="str">
        <f t="shared" si="38"/>
        <v/>
      </c>
      <c r="CF206" s="45" t="str">
        <f t="shared" si="39"/>
        <v/>
      </c>
      <c r="CG206" s="44" t="e">
        <f>IF(AND(#REF!="",#REF!="",#REF!="",#REF!=""),"",SUM(#REF!,#REF!,#REF!,#REF!,#REF!))</f>
        <v>#REF!</v>
      </c>
      <c r="CH206" s="45" t="str">
        <f t="shared" si="40"/>
        <v/>
      </c>
      <c r="CI206" s="44" t="str">
        <f t="shared" si="41"/>
        <v/>
      </c>
      <c r="CJ206" s="45" t="str">
        <f t="shared" si="42"/>
        <v/>
      </c>
      <c r="CK206" s="44" t="str">
        <f t="shared" si="43"/>
        <v/>
      </c>
      <c r="CL206" s="45" t="str">
        <f t="shared" si="44"/>
        <v/>
      </c>
      <c r="CM206" s="44" t="e">
        <f>IF(AND(#REF!="",#REF!="",#REF!="",#REF!=""),"",SUM(#REF!,#REF!,#REF!,#REF!,#REF!))</f>
        <v>#REF!</v>
      </c>
      <c r="CN206" s="45" t="str">
        <f t="shared" si="45"/>
        <v/>
      </c>
      <c r="CO206" s="38" t="e">
        <f>IF(AND(#REF!="",#REF!="",#REF!="",#REF!=""),"",SUM(#REF!,#REF!,#REF!,#REF!))</f>
        <v>#REF!</v>
      </c>
      <c r="CP206" s="38" t="str">
        <f t="shared" si="34"/>
        <v/>
      </c>
    </row>
    <row r="207" spans="1:94" ht="24.9" customHeight="1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19"/>
      <c r="AC207" s="20"/>
      <c r="AD207" s="20"/>
      <c r="AE207" s="8"/>
      <c r="AF207" s="62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25"/>
      <c r="AU207" s="8"/>
      <c r="AV207" s="57"/>
      <c r="AW207" s="60"/>
      <c r="AX207" s="8"/>
      <c r="AY207" s="14"/>
      <c r="AZ207" s="24"/>
      <c r="BA207" s="25"/>
      <c r="BB207" s="57"/>
      <c r="BC207" s="24"/>
      <c r="BD207" s="25"/>
      <c r="BE207" s="97"/>
      <c r="BF207" s="24"/>
      <c r="BG207" s="25"/>
      <c r="BH207" s="57"/>
      <c r="BI207" s="13" t="s">
        <v>447</v>
      </c>
      <c r="BJ207" s="109" t="s">
        <v>447</v>
      </c>
      <c r="BK207" s="1"/>
      <c r="BL207" s="1"/>
      <c r="BM207" s="1"/>
      <c r="BN207" s="1"/>
      <c r="BO207" s="1"/>
      <c r="CA207" s="29"/>
      <c r="CB207" s="44" t="str">
        <f t="shared" si="35"/>
        <v/>
      </c>
      <c r="CC207" s="45" t="str">
        <f t="shared" si="36"/>
        <v/>
      </c>
      <c r="CD207" s="45" t="str">
        <f t="shared" si="37"/>
        <v/>
      </c>
      <c r="CE207" s="44" t="str">
        <f t="shared" si="38"/>
        <v/>
      </c>
      <c r="CF207" s="45" t="str">
        <f t="shared" si="39"/>
        <v/>
      </c>
      <c r="CG207" s="44" t="e">
        <f>IF(AND(#REF!="",#REF!="",#REF!="",#REF!=""),"",SUM(#REF!,#REF!,#REF!,#REF!,#REF!))</f>
        <v>#REF!</v>
      </c>
      <c r="CH207" s="45" t="str">
        <f t="shared" si="40"/>
        <v/>
      </c>
      <c r="CI207" s="44" t="str">
        <f t="shared" si="41"/>
        <v/>
      </c>
      <c r="CJ207" s="45" t="str">
        <f t="shared" si="42"/>
        <v/>
      </c>
      <c r="CK207" s="44" t="str">
        <f t="shared" si="43"/>
        <v/>
      </c>
      <c r="CL207" s="45" t="str">
        <f t="shared" si="44"/>
        <v/>
      </c>
      <c r="CM207" s="44" t="e">
        <f>IF(AND(#REF!="",#REF!="",#REF!="",#REF!=""),"",SUM(#REF!,#REF!,#REF!,#REF!,#REF!))</f>
        <v>#REF!</v>
      </c>
      <c r="CN207" s="45" t="str">
        <f t="shared" si="45"/>
        <v/>
      </c>
      <c r="CO207" s="38" t="e">
        <f>IF(AND(#REF!="",#REF!="",#REF!="",#REF!=""),"",SUM(#REF!,#REF!,#REF!,#REF!))</f>
        <v>#REF!</v>
      </c>
      <c r="CP207" s="38" t="str">
        <f t="shared" si="34"/>
        <v/>
      </c>
    </row>
    <row r="208" spans="1:94" ht="24.9" customHeight="1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19"/>
      <c r="AC208" s="20"/>
      <c r="AD208" s="20"/>
      <c r="AE208" s="8"/>
      <c r="AF208" s="62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25"/>
      <c r="AU208" s="8"/>
      <c r="AV208" s="57"/>
      <c r="AW208" s="60"/>
      <c r="AX208" s="8"/>
      <c r="AY208" s="14"/>
      <c r="AZ208" s="24"/>
      <c r="BA208" s="25"/>
      <c r="BB208" s="57"/>
      <c r="BC208" s="24"/>
      <c r="BD208" s="25"/>
      <c r="BE208" s="97"/>
      <c r="BF208" s="24"/>
      <c r="BG208" s="25"/>
      <c r="BH208" s="57"/>
      <c r="BI208" s="13" t="s">
        <v>447</v>
      </c>
      <c r="BJ208" s="109" t="s">
        <v>447</v>
      </c>
      <c r="BK208" s="1"/>
      <c r="BL208" s="1"/>
      <c r="BM208" s="1"/>
      <c r="BN208" s="1"/>
      <c r="BO208" s="1"/>
      <c r="CA208" s="29"/>
      <c r="CB208" s="44" t="str">
        <f t="shared" si="35"/>
        <v/>
      </c>
      <c r="CC208" s="45" t="str">
        <f t="shared" si="36"/>
        <v/>
      </c>
      <c r="CD208" s="45" t="str">
        <f t="shared" si="37"/>
        <v/>
      </c>
      <c r="CE208" s="44" t="str">
        <f t="shared" si="38"/>
        <v/>
      </c>
      <c r="CF208" s="45" t="str">
        <f t="shared" si="39"/>
        <v/>
      </c>
      <c r="CG208" s="44" t="e">
        <f>IF(AND(#REF!="",#REF!="",#REF!="",#REF!=""),"",SUM(#REF!,#REF!,#REF!,#REF!,#REF!))</f>
        <v>#REF!</v>
      </c>
      <c r="CH208" s="45" t="str">
        <f t="shared" si="40"/>
        <v/>
      </c>
      <c r="CI208" s="44" t="str">
        <f t="shared" si="41"/>
        <v/>
      </c>
      <c r="CJ208" s="45" t="str">
        <f t="shared" si="42"/>
        <v/>
      </c>
      <c r="CK208" s="44" t="str">
        <f t="shared" si="43"/>
        <v/>
      </c>
      <c r="CL208" s="45" t="str">
        <f t="shared" si="44"/>
        <v/>
      </c>
      <c r="CM208" s="44" t="e">
        <f>IF(AND(#REF!="",#REF!="",#REF!="",#REF!=""),"",SUM(#REF!,#REF!,#REF!,#REF!,#REF!))</f>
        <v>#REF!</v>
      </c>
      <c r="CN208" s="45" t="str">
        <f t="shared" si="45"/>
        <v/>
      </c>
      <c r="CO208" s="38" t="e">
        <f>IF(AND(#REF!="",#REF!="",#REF!="",#REF!=""),"",SUM(#REF!,#REF!,#REF!,#REF!))</f>
        <v>#REF!</v>
      </c>
      <c r="CP208" s="38" t="str">
        <f t="shared" si="34"/>
        <v/>
      </c>
    </row>
    <row r="209" spans="1:94" ht="24.9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19"/>
      <c r="AC209" s="20"/>
      <c r="AD209" s="20"/>
      <c r="AE209" s="8"/>
      <c r="AF209" s="62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25"/>
      <c r="AU209" s="8"/>
      <c r="AV209" s="57"/>
      <c r="AW209" s="60"/>
      <c r="AX209" s="8"/>
      <c r="AY209" s="14"/>
      <c r="AZ209" s="24"/>
      <c r="BA209" s="25"/>
      <c r="BB209" s="57"/>
      <c r="BC209" s="24"/>
      <c r="BD209" s="25"/>
      <c r="BE209" s="97"/>
      <c r="BF209" s="24"/>
      <c r="BG209" s="25"/>
      <c r="BH209" s="57"/>
      <c r="BI209" s="13" t="s">
        <v>447</v>
      </c>
      <c r="BJ209" s="109" t="s">
        <v>447</v>
      </c>
      <c r="BK209" s="1"/>
      <c r="BL209" s="1"/>
      <c r="BM209" s="1"/>
      <c r="BN209" s="1"/>
      <c r="BO209" s="1"/>
      <c r="CA209" s="29"/>
      <c r="CB209" s="44" t="str">
        <f t="shared" si="35"/>
        <v/>
      </c>
      <c r="CC209" s="45" t="str">
        <f t="shared" si="36"/>
        <v/>
      </c>
      <c r="CD209" s="45" t="str">
        <f t="shared" si="37"/>
        <v/>
      </c>
      <c r="CE209" s="44" t="str">
        <f t="shared" si="38"/>
        <v/>
      </c>
      <c r="CF209" s="45" t="str">
        <f t="shared" si="39"/>
        <v/>
      </c>
      <c r="CG209" s="44" t="e">
        <f>IF(AND(#REF!="",#REF!="",#REF!="",#REF!=""),"",SUM(#REF!,#REF!,#REF!,#REF!,#REF!))</f>
        <v>#REF!</v>
      </c>
      <c r="CH209" s="45" t="str">
        <f t="shared" si="40"/>
        <v/>
      </c>
      <c r="CI209" s="44" t="str">
        <f t="shared" si="41"/>
        <v/>
      </c>
      <c r="CJ209" s="45" t="str">
        <f t="shared" si="42"/>
        <v/>
      </c>
      <c r="CK209" s="44" t="str">
        <f t="shared" si="43"/>
        <v/>
      </c>
      <c r="CL209" s="45" t="str">
        <f t="shared" si="44"/>
        <v/>
      </c>
      <c r="CM209" s="44" t="e">
        <f>IF(AND(#REF!="",#REF!="",#REF!="",#REF!=""),"",SUM(#REF!,#REF!,#REF!,#REF!,#REF!))</f>
        <v>#REF!</v>
      </c>
      <c r="CN209" s="45" t="str">
        <f t="shared" si="45"/>
        <v/>
      </c>
      <c r="CO209" s="38" t="e">
        <f>IF(AND(#REF!="",#REF!="",#REF!="",#REF!=""),"",SUM(#REF!,#REF!,#REF!,#REF!))</f>
        <v>#REF!</v>
      </c>
      <c r="CP209" s="38" t="str">
        <f t="shared" si="34"/>
        <v/>
      </c>
    </row>
    <row r="210" spans="1:94" ht="24.9" customHeight="1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19"/>
      <c r="AC210" s="20"/>
      <c r="AD210" s="20"/>
      <c r="AE210" s="8"/>
      <c r="AF210" s="62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25"/>
      <c r="AU210" s="8"/>
      <c r="AV210" s="57"/>
      <c r="AW210" s="60"/>
      <c r="AX210" s="8"/>
      <c r="AY210" s="14"/>
      <c r="AZ210" s="24"/>
      <c r="BA210" s="25"/>
      <c r="BB210" s="57"/>
      <c r="BC210" s="24"/>
      <c r="BD210" s="25"/>
      <c r="BE210" s="97"/>
      <c r="BF210" s="24"/>
      <c r="BG210" s="25"/>
      <c r="BH210" s="57"/>
      <c r="BI210" s="13" t="s">
        <v>447</v>
      </c>
      <c r="BJ210" s="109" t="s">
        <v>447</v>
      </c>
      <c r="BK210" s="1"/>
      <c r="BL210" s="1"/>
      <c r="BM210" s="1"/>
      <c r="BN210" s="1"/>
      <c r="BO210" s="1"/>
      <c r="CA210" s="29"/>
      <c r="CB210" s="44" t="str">
        <f t="shared" si="35"/>
        <v/>
      </c>
      <c r="CC210" s="45" t="str">
        <f t="shared" si="36"/>
        <v/>
      </c>
      <c r="CD210" s="45" t="str">
        <f t="shared" si="37"/>
        <v/>
      </c>
      <c r="CE210" s="44" t="str">
        <f t="shared" si="38"/>
        <v/>
      </c>
      <c r="CF210" s="45" t="str">
        <f t="shared" si="39"/>
        <v/>
      </c>
      <c r="CG210" s="44" t="e">
        <f>IF(AND(#REF!="",#REF!="",#REF!="",#REF!=""),"",SUM(#REF!,#REF!,#REF!,#REF!,#REF!))</f>
        <v>#REF!</v>
      </c>
      <c r="CH210" s="45" t="str">
        <f t="shared" si="40"/>
        <v/>
      </c>
      <c r="CI210" s="44" t="str">
        <f t="shared" si="41"/>
        <v/>
      </c>
      <c r="CJ210" s="45" t="str">
        <f t="shared" si="42"/>
        <v/>
      </c>
      <c r="CK210" s="44" t="str">
        <f t="shared" si="43"/>
        <v/>
      </c>
      <c r="CL210" s="45" t="str">
        <f t="shared" si="44"/>
        <v/>
      </c>
      <c r="CM210" s="44" t="e">
        <f>IF(AND(#REF!="",#REF!="",#REF!="",#REF!=""),"",SUM(#REF!,#REF!,#REF!,#REF!,#REF!))</f>
        <v>#REF!</v>
      </c>
      <c r="CN210" s="45" t="str">
        <f t="shared" si="45"/>
        <v/>
      </c>
      <c r="CO210" s="38" t="e">
        <f>IF(AND(#REF!="",#REF!="",#REF!="",#REF!=""),"",SUM(#REF!,#REF!,#REF!,#REF!))</f>
        <v>#REF!</v>
      </c>
      <c r="CP210" s="38" t="str">
        <f t="shared" si="34"/>
        <v/>
      </c>
    </row>
    <row r="211" spans="1:94" ht="24.9" customHeight="1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19"/>
      <c r="AC211" s="20"/>
      <c r="AD211" s="20"/>
      <c r="AE211" s="8"/>
      <c r="AF211" s="62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25"/>
      <c r="AU211" s="8"/>
      <c r="AV211" s="57"/>
      <c r="AW211" s="60"/>
      <c r="AX211" s="8"/>
      <c r="AY211" s="14"/>
      <c r="AZ211" s="24"/>
      <c r="BA211" s="25"/>
      <c r="BB211" s="57"/>
      <c r="BC211" s="24"/>
      <c r="BD211" s="25"/>
      <c r="BE211" s="97"/>
      <c r="BF211" s="24"/>
      <c r="BG211" s="25"/>
      <c r="BH211" s="57"/>
      <c r="BI211" s="13" t="s">
        <v>447</v>
      </c>
      <c r="BJ211" s="109" t="s">
        <v>447</v>
      </c>
      <c r="BK211" s="1"/>
      <c r="BL211" s="1"/>
      <c r="BM211" s="1"/>
      <c r="BN211" s="1"/>
      <c r="BO211" s="1"/>
      <c r="CA211" s="29"/>
      <c r="CB211" s="44" t="str">
        <f t="shared" si="35"/>
        <v/>
      </c>
      <c r="CC211" s="45" t="str">
        <f t="shared" si="36"/>
        <v/>
      </c>
      <c r="CD211" s="45" t="str">
        <f t="shared" si="37"/>
        <v/>
      </c>
      <c r="CE211" s="44" t="str">
        <f t="shared" si="38"/>
        <v/>
      </c>
      <c r="CF211" s="45" t="str">
        <f t="shared" si="39"/>
        <v/>
      </c>
      <c r="CG211" s="44" t="e">
        <f>IF(AND(#REF!="",#REF!="",#REF!="",#REF!=""),"",SUM(#REF!,#REF!,#REF!,#REF!,#REF!))</f>
        <v>#REF!</v>
      </c>
      <c r="CH211" s="45" t="str">
        <f t="shared" si="40"/>
        <v/>
      </c>
      <c r="CI211" s="44" t="str">
        <f t="shared" si="41"/>
        <v/>
      </c>
      <c r="CJ211" s="45" t="str">
        <f t="shared" si="42"/>
        <v/>
      </c>
      <c r="CK211" s="44" t="str">
        <f t="shared" si="43"/>
        <v/>
      </c>
      <c r="CL211" s="45" t="str">
        <f t="shared" si="44"/>
        <v/>
      </c>
      <c r="CM211" s="44" t="e">
        <f>IF(AND(#REF!="",#REF!="",#REF!="",#REF!=""),"",SUM(#REF!,#REF!,#REF!,#REF!,#REF!))</f>
        <v>#REF!</v>
      </c>
      <c r="CN211" s="45" t="str">
        <f t="shared" si="45"/>
        <v/>
      </c>
      <c r="CO211" s="38" t="e">
        <f>IF(AND(#REF!="",#REF!="",#REF!="",#REF!=""),"",SUM(#REF!,#REF!,#REF!,#REF!))</f>
        <v>#REF!</v>
      </c>
      <c r="CP211" s="38" t="str">
        <f t="shared" si="34"/>
        <v/>
      </c>
    </row>
    <row r="212" spans="1:94" ht="24.9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19"/>
      <c r="AC212" s="20"/>
      <c r="AD212" s="20"/>
      <c r="AE212" s="8"/>
      <c r="AF212" s="62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25"/>
      <c r="AU212" s="8"/>
      <c r="AV212" s="57"/>
      <c r="AW212" s="60"/>
      <c r="AX212" s="8"/>
      <c r="AY212" s="14"/>
      <c r="AZ212" s="24"/>
      <c r="BA212" s="25"/>
      <c r="BB212" s="57"/>
      <c r="BC212" s="24"/>
      <c r="BD212" s="25"/>
      <c r="BE212" s="97"/>
      <c r="BF212" s="24"/>
      <c r="BG212" s="25"/>
      <c r="BH212" s="57"/>
      <c r="BI212" s="13" t="s">
        <v>447</v>
      </c>
      <c r="BJ212" s="109" t="s">
        <v>447</v>
      </c>
      <c r="BK212" s="1"/>
      <c r="BL212" s="1"/>
      <c r="BM212" s="1"/>
      <c r="BN212" s="1"/>
      <c r="BO212" s="1"/>
      <c r="CA212" s="29"/>
      <c r="CB212" s="44" t="str">
        <f t="shared" si="35"/>
        <v/>
      </c>
      <c r="CC212" s="45" t="str">
        <f t="shared" si="36"/>
        <v/>
      </c>
      <c r="CD212" s="45" t="str">
        <f t="shared" si="37"/>
        <v/>
      </c>
      <c r="CE212" s="44" t="str">
        <f t="shared" si="38"/>
        <v/>
      </c>
      <c r="CF212" s="45" t="str">
        <f t="shared" si="39"/>
        <v/>
      </c>
      <c r="CG212" s="44" t="e">
        <f>IF(AND(#REF!="",#REF!="",#REF!="",#REF!=""),"",SUM(#REF!,#REF!,#REF!,#REF!,#REF!))</f>
        <v>#REF!</v>
      </c>
      <c r="CH212" s="45" t="str">
        <f t="shared" si="40"/>
        <v/>
      </c>
      <c r="CI212" s="44" t="str">
        <f t="shared" si="41"/>
        <v/>
      </c>
      <c r="CJ212" s="45" t="str">
        <f t="shared" si="42"/>
        <v/>
      </c>
      <c r="CK212" s="44" t="str">
        <f t="shared" si="43"/>
        <v/>
      </c>
      <c r="CL212" s="45" t="str">
        <f t="shared" si="44"/>
        <v/>
      </c>
      <c r="CM212" s="44" t="e">
        <f>IF(AND(#REF!="",#REF!="",#REF!="",#REF!=""),"",SUM(#REF!,#REF!,#REF!,#REF!,#REF!))</f>
        <v>#REF!</v>
      </c>
      <c r="CN212" s="45" t="str">
        <f t="shared" si="45"/>
        <v/>
      </c>
      <c r="CO212" s="38" t="e">
        <f>IF(AND(#REF!="",#REF!="",#REF!="",#REF!=""),"",SUM(#REF!,#REF!,#REF!,#REF!))</f>
        <v>#REF!</v>
      </c>
      <c r="CP212" s="38" t="str">
        <f t="shared" si="34"/>
        <v/>
      </c>
    </row>
    <row r="213" spans="1:94" ht="24.9" customHeight="1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19"/>
      <c r="AC213" s="20"/>
      <c r="AD213" s="20"/>
      <c r="AE213" s="8"/>
      <c r="AF213" s="62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25"/>
      <c r="AU213" s="8"/>
      <c r="AV213" s="57"/>
      <c r="AW213" s="60"/>
      <c r="AX213" s="8"/>
      <c r="AY213" s="14"/>
      <c r="AZ213" s="24"/>
      <c r="BA213" s="25"/>
      <c r="BB213" s="57"/>
      <c r="BC213" s="24"/>
      <c r="BD213" s="25"/>
      <c r="BE213" s="97"/>
      <c r="BF213" s="24"/>
      <c r="BG213" s="25"/>
      <c r="BH213" s="57"/>
      <c r="BI213" s="13" t="s">
        <v>447</v>
      </c>
      <c r="BJ213" s="109" t="s">
        <v>447</v>
      </c>
      <c r="BK213" s="1"/>
      <c r="BL213" s="1"/>
      <c r="BM213" s="1"/>
      <c r="BN213" s="1"/>
      <c r="BO213" s="1"/>
      <c r="CA213" s="29"/>
      <c r="CB213" s="44" t="str">
        <f t="shared" si="35"/>
        <v/>
      </c>
      <c r="CC213" s="45" t="str">
        <f t="shared" si="36"/>
        <v/>
      </c>
      <c r="CD213" s="45" t="str">
        <f t="shared" si="37"/>
        <v/>
      </c>
      <c r="CE213" s="44" t="str">
        <f t="shared" si="38"/>
        <v/>
      </c>
      <c r="CF213" s="45" t="str">
        <f t="shared" si="39"/>
        <v/>
      </c>
      <c r="CG213" s="44" t="e">
        <f>IF(AND(#REF!="",#REF!="",#REF!="",#REF!=""),"",SUM(#REF!,#REF!,#REF!,#REF!,#REF!))</f>
        <v>#REF!</v>
      </c>
      <c r="CH213" s="45" t="str">
        <f t="shared" si="40"/>
        <v/>
      </c>
      <c r="CI213" s="44" t="str">
        <f t="shared" si="41"/>
        <v/>
      </c>
      <c r="CJ213" s="45" t="str">
        <f t="shared" si="42"/>
        <v/>
      </c>
      <c r="CK213" s="44" t="str">
        <f t="shared" si="43"/>
        <v/>
      </c>
      <c r="CL213" s="45" t="str">
        <f t="shared" si="44"/>
        <v/>
      </c>
      <c r="CM213" s="44" t="e">
        <f>IF(AND(#REF!="",#REF!="",#REF!="",#REF!=""),"",SUM(#REF!,#REF!,#REF!,#REF!,#REF!))</f>
        <v>#REF!</v>
      </c>
      <c r="CN213" s="45" t="str">
        <f t="shared" si="45"/>
        <v/>
      </c>
      <c r="CO213" s="38" t="e">
        <f>IF(AND(#REF!="",#REF!="",#REF!="",#REF!=""),"",SUM(#REF!,#REF!,#REF!,#REF!))</f>
        <v>#REF!</v>
      </c>
      <c r="CP213" s="38" t="str">
        <f t="shared" si="34"/>
        <v/>
      </c>
    </row>
    <row r="214" spans="1:94" ht="24.9" customHeight="1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19"/>
      <c r="AC214" s="20"/>
      <c r="AD214" s="20"/>
      <c r="AE214" s="8"/>
      <c r="AF214" s="62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25"/>
      <c r="AU214" s="8"/>
      <c r="AV214" s="57"/>
      <c r="AW214" s="60"/>
      <c r="AX214" s="8"/>
      <c r="AY214" s="14"/>
      <c r="AZ214" s="24"/>
      <c r="BA214" s="25"/>
      <c r="BB214" s="57"/>
      <c r="BC214" s="24"/>
      <c r="BD214" s="25"/>
      <c r="BE214" s="97"/>
      <c r="BF214" s="24"/>
      <c r="BG214" s="25"/>
      <c r="BH214" s="57"/>
      <c r="BI214" s="13" t="s">
        <v>447</v>
      </c>
      <c r="BJ214" s="109" t="s">
        <v>447</v>
      </c>
      <c r="BK214" s="1"/>
      <c r="BL214" s="1"/>
      <c r="BM214" s="1"/>
      <c r="BN214" s="1"/>
      <c r="BO214" s="1"/>
      <c r="CA214" s="29"/>
      <c r="CB214" s="44" t="str">
        <f t="shared" si="35"/>
        <v/>
      </c>
      <c r="CC214" s="45" t="str">
        <f t="shared" si="36"/>
        <v/>
      </c>
      <c r="CD214" s="45" t="str">
        <f t="shared" si="37"/>
        <v/>
      </c>
      <c r="CE214" s="44" t="str">
        <f t="shared" si="38"/>
        <v/>
      </c>
      <c r="CF214" s="45" t="str">
        <f t="shared" si="39"/>
        <v/>
      </c>
      <c r="CG214" s="44" t="e">
        <f>IF(AND(#REF!="",#REF!="",#REF!="",#REF!=""),"",SUM(#REF!,#REF!,#REF!,#REF!,#REF!))</f>
        <v>#REF!</v>
      </c>
      <c r="CH214" s="45" t="str">
        <f t="shared" si="40"/>
        <v/>
      </c>
      <c r="CI214" s="44" t="str">
        <f t="shared" si="41"/>
        <v/>
      </c>
      <c r="CJ214" s="45" t="str">
        <f t="shared" si="42"/>
        <v/>
      </c>
      <c r="CK214" s="44" t="str">
        <f t="shared" si="43"/>
        <v/>
      </c>
      <c r="CL214" s="45" t="str">
        <f t="shared" si="44"/>
        <v/>
      </c>
      <c r="CM214" s="44" t="e">
        <f>IF(AND(#REF!="",#REF!="",#REF!="",#REF!=""),"",SUM(#REF!,#REF!,#REF!,#REF!,#REF!))</f>
        <v>#REF!</v>
      </c>
      <c r="CN214" s="45" t="str">
        <f t="shared" si="45"/>
        <v/>
      </c>
      <c r="CO214" s="38" t="e">
        <f>IF(AND(#REF!="",#REF!="",#REF!="",#REF!=""),"",SUM(#REF!,#REF!,#REF!,#REF!))</f>
        <v>#REF!</v>
      </c>
      <c r="CP214" s="38" t="str">
        <f t="shared" si="34"/>
        <v/>
      </c>
    </row>
    <row r="215" spans="1:94" ht="24.9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19"/>
      <c r="AC215" s="20"/>
      <c r="AD215" s="20"/>
      <c r="AE215" s="8"/>
      <c r="AF215" s="62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25"/>
      <c r="AU215" s="8"/>
      <c r="AV215" s="57"/>
      <c r="AW215" s="60"/>
      <c r="AX215" s="8"/>
      <c r="AY215" s="14"/>
      <c r="AZ215" s="24"/>
      <c r="BA215" s="25"/>
      <c r="BB215" s="57"/>
      <c r="BC215" s="24"/>
      <c r="BD215" s="25"/>
      <c r="BE215" s="97"/>
      <c r="BF215" s="24"/>
      <c r="BG215" s="25"/>
      <c r="BH215" s="57"/>
      <c r="BI215" s="13" t="s">
        <v>447</v>
      </c>
      <c r="BJ215" s="109" t="s">
        <v>447</v>
      </c>
      <c r="BK215" s="1"/>
      <c r="BL215" s="1"/>
      <c r="BM215" s="1"/>
      <c r="BN215" s="1"/>
      <c r="BO215" s="1"/>
      <c r="CA215" s="29"/>
      <c r="CB215" s="44" t="str">
        <f t="shared" si="35"/>
        <v/>
      </c>
      <c r="CC215" s="45" t="str">
        <f t="shared" si="36"/>
        <v/>
      </c>
      <c r="CD215" s="45" t="str">
        <f t="shared" si="37"/>
        <v/>
      </c>
      <c r="CE215" s="44" t="str">
        <f t="shared" si="38"/>
        <v/>
      </c>
      <c r="CF215" s="45" t="str">
        <f t="shared" si="39"/>
        <v/>
      </c>
      <c r="CG215" s="44" t="e">
        <f>IF(AND(#REF!="",#REF!="",#REF!="",#REF!=""),"",SUM(#REF!,#REF!,#REF!,#REF!,#REF!))</f>
        <v>#REF!</v>
      </c>
      <c r="CH215" s="45" t="str">
        <f t="shared" si="40"/>
        <v/>
      </c>
      <c r="CI215" s="44" t="str">
        <f t="shared" si="41"/>
        <v/>
      </c>
      <c r="CJ215" s="45" t="str">
        <f t="shared" si="42"/>
        <v/>
      </c>
      <c r="CK215" s="44" t="str">
        <f t="shared" si="43"/>
        <v/>
      </c>
      <c r="CL215" s="45" t="str">
        <f t="shared" si="44"/>
        <v/>
      </c>
      <c r="CM215" s="44" t="e">
        <f>IF(AND(#REF!="",#REF!="",#REF!="",#REF!=""),"",SUM(#REF!,#REF!,#REF!,#REF!,#REF!))</f>
        <v>#REF!</v>
      </c>
      <c r="CN215" s="45" t="str">
        <f t="shared" si="45"/>
        <v/>
      </c>
      <c r="CO215" s="38" t="e">
        <f>IF(AND(#REF!="",#REF!="",#REF!="",#REF!=""),"",SUM(#REF!,#REF!,#REF!,#REF!))</f>
        <v>#REF!</v>
      </c>
      <c r="CP215" s="38" t="str">
        <f t="shared" si="34"/>
        <v/>
      </c>
    </row>
    <row r="216" spans="1:94" ht="24.9" customHeight="1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19"/>
      <c r="AC216" s="20"/>
      <c r="AD216" s="20"/>
      <c r="AE216" s="8"/>
      <c r="AF216" s="62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25"/>
      <c r="AU216" s="8"/>
      <c r="AV216" s="57"/>
      <c r="AW216" s="60"/>
      <c r="AX216" s="8"/>
      <c r="AY216" s="14"/>
      <c r="AZ216" s="24"/>
      <c r="BA216" s="25"/>
      <c r="BB216" s="57"/>
      <c r="BC216" s="24"/>
      <c r="BD216" s="25"/>
      <c r="BE216" s="97"/>
      <c r="BF216" s="24"/>
      <c r="BG216" s="25"/>
      <c r="BH216" s="57"/>
      <c r="BI216" s="13" t="s">
        <v>447</v>
      </c>
      <c r="BJ216" s="109" t="s">
        <v>447</v>
      </c>
      <c r="BK216" s="1"/>
      <c r="BL216" s="1"/>
      <c r="BM216" s="1"/>
      <c r="BN216" s="1"/>
      <c r="BO216" s="1"/>
      <c r="CA216" s="29"/>
      <c r="CB216" s="44" t="str">
        <f t="shared" si="35"/>
        <v/>
      </c>
      <c r="CC216" s="45" t="str">
        <f t="shared" si="36"/>
        <v/>
      </c>
      <c r="CD216" s="45" t="str">
        <f t="shared" si="37"/>
        <v/>
      </c>
      <c r="CE216" s="44" t="str">
        <f t="shared" si="38"/>
        <v/>
      </c>
      <c r="CF216" s="45" t="str">
        <f t="shared" si="39"/>
        <v/>
      </c>
      <c r="CG216" s="44" t="e">
        <f>IF(AND(#REF!="",#REF!="",#REF!="",#REF!=""),"",SUM(#REF!,#REF!,#REF!,#REF!,#REF!))</f>
        <v>#REF!</v>
      </c>
      <c r="CH216" s="45" t="str">
        <f t="shared" si="40"/>
        <v/>
      </c>
      <c r="CI216" s="44" t="str">
        <f t="shared" si="41"/>
        <v/>
      </c>
      <c r="CJ216" s="45" t="str">
        <f t="shared" si="42"/>
        <v/>
      </c>
      <c r="CK216" s="44" t="str">
        <f t="shared" si="43"/>
        <v/>
      </c>
      <c r="CL216" s="45" t="str">
        <f t="shared" si="44"/>
        <v/>
      </c>
      <c r="CM216" s="44" t="e">
        <f>IF(AND(#REF!="",#REF!="",#REF!="",#REF!=""),"",SUM(#REF!,#REF!,#REF!,#REF!,#REF!))</f>
        <v>#REF!</v>
      </c>
      <c r="CN216" s="45" t="str">
        <f t="shared" si="45"/>
        <v/>
      </c>
      <c r="CO216" s="38" t="e">
        <f>IF(AND(#REF!="",#REF!="",#REF!="",#REF!=""),"",SUM(#REF!,#REF!,#REF!,#REF!))</f>
        <v>#REF!</v>
      </c>
      <c r="CP216" s="38" t="str">
        <f t="shared" si="34"/>
        <v/>
      </c>
    </row>
    <row r="217" spans="1:94" ht="24.9" customHeight="1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19"/>
      <c r="AC217" s="20"/>
      <c r="AD217" s="20"/>
      <c r="AE217" s="8"/>
      <c r="AF217" s="62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25"/>
      <c r="AU217" s="8"/>
      <c r="AV217" s="57"/>
      <c r="AW217" s="60"/>
      <c r="AX217" s="8"/>
      <c r="AY217" s="14"/>
      <c r="AZ217" s="24"/>
      <c r="BA217" s="25"/>
      <c r="BB217" s="57"/>
      <c r="BC217" s="24"/>
      <c r="BD217" s="25"/>
      <c r="BE217" s="97"/>
      <c r="BF217" s="24"/>
      <c r="BG217" s="25"/>
      <c r="BH217" s="57"/>
      <c r="BI217" s="13" t="s">
        <v>447</v>
      </c>
      <c r="BJ217" s="109" t="s">
        <v>447</v>
      </c>
      <c r="BK217" s="1"/>
      <c r="BL217" s="1"/>
      <c r="BM217" s="1"/>
      <c r="BN217" s="1"/>
      <c r="BO217" s="1"/>
      <c r="CA217" s="29"/>
      <c r="CB217" s="44" t="str">
        <f t="shared" si="35"/>
        <v/>
      </c>
      <c r="CC217" s="45" t="str">
        <f t="shared" si="36"/>
        <v/>
      </c>
      <c r="CD217" s="45" t="str">
        <f t="shared" si="37"/>
        <v/>
      </c>
      <c r="CE217" s="44" t="str">
        <f t="shared" si="38"/>
        <v/>
      </c>
      <c r="CF217" s="45" t="str">
        <f t="shared" si="39"/>
        <v/>
      </c>
      <c r="CG217" s="44" t="e">
        <f>IF(AND(#REF!="",#REF!="",#REF!="",#REF!=""),"",SUM(#REF!,#REF!,#REF!,#REF!,#REF!))</f>
        <v>#REF!</v>
      </c>
      <c r="CH217" s="45" t="str">
        <f t="shared" si="40"/>
        <v/>
      </c>
      <c r="CI217" s="44" t="str">
        <f t="shared" si="41"/>
        <v/>
      </c>
      <c r="CJ217" s="45" t="str">
        <f t="shared" si="42"/>
        <v/>
      </c>
      <c r="CK217" s="44" t="str">
        <f t="shared" si="43"/>
        <v/>
      </c>
      <c r="CL217" s="45" t="str">
        <f t="shared" si="44"/>
        <v/>
      </c>
      <c r="CM217" s="44" t="e">
        <f>IF(AND(#REF!="",#REF!="",#REF!="",#REF!=""),"",SUM(#REF!,#REF!,#REF!,#REF!,#REF!))</f>
        <v>#REF!</v>
      </c>
      <c r="CN217" s="45" t="str">
        <f t="shared" si="45"/>
        <v/>
      </c>
      <c r="CO217" s="38" t="e">
        <f>IF(AND(#REF!="",#REF!="",#REF!="",#REF!=""),"",SUM(#REF!,#REF!,#REF!,#REF!))</f>
        <v>#REF!</v>
      </c>
      <c r="CP217" s="38" t="str">
        <f t="shared" si="34"/>
        <v/>
      </c>
    </row>
    <row r="218" spans="1:94" ht="24.9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19"/>
      <c r="AC218" s="20"/>
      <c r="AD218" s="20"/>
      <c r="AE218" s="8"/>
      <c r="AF218" s="62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25"/>
      <c r="AU218" s="8"/>
      <c r="AV218" s="57"/>
      <c r="AW218" s="60"/>
      <c r="AX218" s="8"/>
      <c r="AY218" s="14"/>
      <c r="AZ218" s="24"/>
      <c r="BA218" s="25"/>
      <c r="BB218" s="57"/>
      <c r="BC218" s="24"/>
      <c r="BD218" s="25"/>
      <c r="BE218" s="97"/>
      <c r="BF218" s="24"/>
      <c r="BG218" s="25"/>
      <c r="BH218" s="57"/>
      <c r="BI218" s="13" t="s">
        <v>447</v>
      </c>
      <c r="BJ218" s="109" t="s">
        <v>447</v>
      </c>
      <c r="BK218" s="1"/>
      <c r="BL218" s="1"/>
      <c r="BM218" s="1"/>
      <c r="BN218" s="1"/>
      <c r="BO218" s="1"/>
      <c r="CA218" s="29"/>
      <c r="CB218" s="44" t="str">
        <f t="shared" si="35"/>
        <v/>
      </c>
      <c r="CC218" s="45" t="str">
        <f t="shared" si="36"/>
        <v/>
      </c>
      <c r="CD218" s="45" t="str">
        <f t="shared" si="37"/>
        <v/>
      </c>
      <c r="CE218" s="44" t="str">
        <f t="shared" si="38"/>
        <v/>
      </c>
      <c r="CF218" s="45" t="str">
        <f t="shared" si="39"/>
        <v/>
      </c>
      <c r="CG218" s="44" t="e">
        <f>IF(AND(#REF!="",#REF!="",#REF!="",#REF!=""),"",SUM(#REF!,#REF!,#REF!,#REF!,#REF!))</f>
        <v>#REF!</v>
      </c>
      <c r="CH218" s="45" t="str">
        <f t="shared" si="40"/>
        <v/>
      </c>
      <c r="CI218" s="44" t="str">
        <f t="shared" si="41"/>
        <v/>
      </c>
      <c r="CJ218" s="45" t="str">
        <f t="shared" si="42"/>
        <v/>
      </c>
      <c r="CK218" s="44" t="str">
        <f t="shared" si="43"/>
        <v/>
      </c>
      <c r="CL218" s="45" t="str">
        <f t="shared" si="44"/>
        <v/>
      </c>
      <c r="CM218" s="44" t="e">
        <f>IF(AND(#REF!="",#REF!="",#REF!="",#REF!=""),"",SUM(#REF!,#REF!,#REF!,#REF!,#REF!))</f>
        <v>#REF!</v>
      </c>
      <c r="CN218" s="45" t="str">
        <f t="shared" si="45"/>
        <v/>
      </c>
      <c r="CO218" s="38" t="e">
        <f>IF(AND(#REF!="",#REF!="",#REF!="",#REF!=""),"",SUM(#REF!,#REF!,#REF!,#REF!))</f>
        <v>#REF!</v>
      </c>
      <c r="CP218" s="38" t="str">
        <f t="shared" si="34"/>
        <v/>
      </c>
    </row>
    <row r="219" spans="1:94" ht="24.9" customHeight="1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19"/>
      <c r="AC219" s="20"/>
      <c r="AD219" s="20"/>
      <c r="AE219" s="8"/>
      <c r="AF219" s="62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25"/>
      <c r="AU219" s="8"/>
      <c r="AV219" s="57"/>
      <c r="AW219" s="60"/>
      <c r="AX219" s="8"/>
      <c r="AY219" s="14"/>
      <c r="AZ219" s="24"/>
      <c r="BA219" s="25"/>
      <c r="BB219" s="57"/>
      <c r="BC219" s="24"/>
      <c r="BD219" s="25"/>
      <c r="BE219" s="97"/>
      <c r="BF219" s="24"/>
      <c r="BG219" s="25"/>
      <c r="BH219" s="57"/>
      <c r="BI219" s="13" t="s">
        <v>447</v>
      </c>
      <c r="BJ219" s="109" t="s">
        <v>447</v>
      </c>
      <c r="BK219" s="1"/>
      <c r="BL219" s="1"/>
      <c r="BM219" s="1"/>
      <c r="BN219" s="1"/>
      <c r="BO219" s="1"/>
      <c r="CA219" s="29"/>
      <c r="CB219" s="44" t="str">
        <f t="shared" si="35"/>
        <v/>
      </c>
      <c r="CC219" s="45" t="str">
        <f t="shared" si="36"/>
        <v/>
      </c>
      <c r="CD219" s="45" t="str">
        <f t="shared" si="37"/>
        <v/>
      </c>
      <c r="CE219" s="44" t="str">
        <f t="shared" si="38"/>
        <v/>
      </c>
      <c r="CF219" s="45" t="str">
        <f t="shared" si="39"/>
        <v/>
      </c>
      <c r="CG219" s="44" t="e">
        <f>IF(AND(#REF!="",#REF!="",#REF!="",#REF!=""),"",SUM(#REF!,#REF!,#REF!,#REF!,#REF!))</f>
        <v>#REF!</v>
      </c>
      <c r="CH219" s="45" t="str">
        <f t="shared" si="40"/>
        <v/>
      </c>
      <c r="CI219" s="44" t="str">
        <f t="shared" si="41"/>
        <v/>
      </c>
      <c r="CJ219" s="45" t="str">
        <f t="shared" si="42"/>
        <v/>
      </c>
      <c r="CK219" s="44" t="str">
        <f t="shared" si="43"/>
        <v/>
      </c>
      <c r="CL219" s="45" t="str">
        <f t="shared" si="44"/>
        <v/>
      </c>
      <c r="CM219" s="44" t="e">
        <f>IF(AND(#REF!="",#REF!="",#REF!="",#REF!=""),"",SUM(#REF!,#REF!,#REF!,#REF!,#REF!))</f>
        <v>#REF!</v>
      </c>
      <c r="CN219" s="45" t="str">
        <f t="shared" si="45"/>
        <v/>
      </c>
      <c r="CO219" s="38" t="e">
        <f>IF(AND(#REF!="",#REF!="",#REF!="",#REF!=""),"",SUM(#REF!,#REF!,#REF!,#REF!))</f>
        <v>#REF!</v>
      </c>
      <c r="CP219" s="38" t="str">
        <f t="shared" si="34"/>
        <v/>
      </c>
    </row>
    <row r="220" spans="1:94" ht="24.9" customHeight="1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19"/>
      <c r="AC220" s="20"/>
      <c r="AD220" s="20"/>
      <c r="AE220" s="8"/>
      <c r="AF220" s="62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25"/>
      <c r="AU220" s="8"/>
      <c r="AV220" s="57"/>
      <c r="AW220" s="60"/>
      <c r="AX220" s="8"/>
      <c r="AY220" s="14"/>
      <c r="AZ220" s="24"/>
      <c r="BA220" s="25"/>
      <c r="BB220" s="57"/>
      <c r="BC220" s="24"/>
      <c r="BD220" s="25"/>
      <c r="BE220" s="97"/>
      <c r="BF220" s="24"/>
      <c r="BG220" s="25"/>
      <c r="BH220" s="57"/>
      <c r="BI220" s="13" t="s">
        <v>447</v>
      </c>
      <c r="BJ220" s="109" t="s">
        <v>447</v>
      </c>
      <c r="BK220" s="1"/>
      <c r="BL220" s="1"/>
      <c r="BM220" s="1"/>
      <c r="BN220" s="1"/>
      <c r="BO220" s="1"/>
      <c r="CA220" s="29"/>
      <c r="CB220" s="44" t="str">
        <f t="shared" si="35"/>
        <v/>
      </c>
      <c r="CC220" s="45" t="str">
        <f t="shared" si="36"/>
        <v/>
      </c>
      <c r="CD220" s="45" t="str">
        <f t="shared" si="37"/>
        <v/>
      </c>
      <c r="CE220" s="44" t="str">
        <f t="shared" si="38"/>
        <v/>
      </c>
      <c r="CF220" s="45" t="str">
        <f t="shared" si="39"/>
        <v/>
      </c>
      <c r="CG220" s="44" t="e">
        <f>IF(AND(#REF!="",#REF!="",#REF!="",#REF!=""),"",SUM(#REF!,#REF!,#REF!,#REF!,#REF!))</f>
        <v>#REF!</v>
      </c>
      <c r="CH220" s="45" t="str">
        <f t="shared" si="40"/>
        <v/>
      </c>
      <c r="CI220" s="44" t="str">
        <f t="shared" si="41"/>
        <v/>
      </c>
      <c r="CJ220" s="45" t="str">
        <f t="shared" si="42"/>
        <v/>
      </c>
      <c r="CK220" s="44" t="str">
        <f t="shared" si="43"/>
        <v/>
      </c>
      <c r="CL220" s="45" t="str">
        <f t="shared" si="44"/>
        <v/>
      </c>
      <c r="CM220" s="44" t="e">
        <f>IF(AND(#REF!="",#REF!="",#REF!="",#REF!=""),"",SUM(#REF!,#REF!,#REF!,#REF!,#REF!))</f>
        <v>#REF!</v>
      </c>
      <c r="CN220" s="45" t="str">
        <f t="shared" si="45"/>
        <v/>
      </c>
      <c r="CO220" s="38" t="e">
        <f>IF(AND(#REF!="",#REF!="",#REF!="",#REF!=""),"",SUM(#REF!,#REF!,#REF!,#REF!))</f>
        <v>#REF!</v>
      </c>
      <c r="CP220" s="38" t="str">
        <f t="shared" si="34"/>
        <v/>
      </c>
    </row>
    <row r="221" spans="1:94" ht="24.9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19"/>
      <c r="AC221" s="20"/>
      <c r="AD221" s="20"/>
      <c r="AE221" s="8"/>
      <c r="AF221" s="62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25"/>
      <c r="AU221" s="8"/>
      <c r="AV221" s="57"/>
      <c r="AW221" s="60"/>
      <c r="AX221" s="8"/>
      <c r="AY221" s="14"/>
      <c r="AZ221" s="24"/>
      <c r="BA221" s="25"/>
      <c r="BB221" s="57"/>
      <c r="BC221" s="24"/>
      <c r="BD221" s="25"/>
      <c r="BE221" s="97"/>
      <c r="BF221" s="24"/>
      <c r="BG221" s="25"/>
      <c r="BH221" s="57"/>
      <c r="BI221" s="13" t="s">
        <v>447</v>
      </c>
      <c r="BJ221" s="109" t="s">
        <v>447</v>
      </c>
      <c r="BK221" s="1"/>
      <c r="BL221" s="1"/>
      <c r="BM221" s="1"/>
      <c r="BN221" s="1"/>
      <c r="BO221" s="1"/>
      <c r="CA221" s="29"/>
      <c r="CB221" s="44" t="str">
        <f t="shared" si="35"/>
        <v/>
      </c>
      <c r="CC221" s="45" t="str">
        <f t="shared" si="36"/>
        <v/>
      </c>
      <c r="CD221" s="45" t="str">
        <f t="shared" si="37"/>
        <v/>
      </c>
      <c r="CE221" s="44" t="str">
        <f t="shared" si="38"/>
        <v/>
      </c>
      <c r="CF221" s="45" t="str">
        <f t="shared" si="39"/>
        <v/>
      </c>
      <c r="CG221" s="44" t="e">
        <f>IF(AND(#REF!="",#REF!="",#REF!="",#REF!=""),"",SUM(#REF!,#REF!,#REF!,#REF!,#REF!))</f>
        <v>#REF!</v>
      </c>
      <c r="CH221" s="45" t="str">
        <f t="shared" si="40"/>
        <v/>
      </c>
      <c r="CI221" s="44" t="str">
        <f t="shared" si="41"/>
        <v/>
      </c>
      <c r="CJ221" s="45" t="str">
        <f t="shared" si="42"/>
        <v/>
      </c>
      <c r="CK221" s="44" t="str">
        <f t="shared" si="43"/>
        <v/>
      </c>
      <c r="CL221" s="45" t="str">
        <f t="shared" si="44"/>
        <v/>
      </c>
      <c r="CM221" s="44" t="e">
        <f>IF(AND(#REF!="",#REF!="",#REF!="",#REF!=""),"",SUM(#REF!,#REF!,#REF!,#REF!,#REF!))</f>
        <v>#REF!</v>
      </c>
      <c r="CN221" s="45" t="str">
        <f t="shared" si="45"/>
        <v/>
      </c>
      <c r="CO221" s="38" t="e">
        <f>IF(AND(#REF!="",#REF!="",#REF!="",#REF!=""),"",SUM(#REF!,#REF!,#REF!,#REF!))</f>
        <v>#REF!</v>
      </c>
      <c r="CP221" s="38" t="str">
        <f t="shared" si="34"/>
        <v/>
      </c>
    </row>
    <row r="222" spans="1:94" ht="24.9" customHeight="1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19"/>
      <c r="AC222" s="20"/>
      <c r="AD222" s="20"/>
      <c r="AE222" s="8"/>
      <c r="AF222" s="62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25"/>
      <c r="AU222" s="8"/>
      <c r="AV222" s="57"/>
      <c r="AW222" s="60"/>
      <c r="AX222" s="8"/>
      <c r="AY222" s="14"/>
      <c r="AZ222" s="24"/>
      <c r="BA222" s="25"/>
      <c r="BB222" s="57"/>
      <c r="BC222" s="24"/>
      <c r="BD222" s="25"/>
      <c r="BE222" s="97"/>
      <c r="BF222" s="24"/>
      <c r="BG222" s="25"/>
      <c r="BH222" s="57"/>
      <c r="BI222" s="13" t="s">
        <v>447</v>
      </c>
      <c r="BJ222" s="109" t="s">
        <v>447</v>
      </c>
      <c r="BK222" s="1"/>
      <c r="BL222" s="1"/>
      <c r="BM222" s="1"/>
      <c r="BN222" s="1"/>
      <c r="BO222" s="1"/>
      <c r="CA222" s="29"/>
      <c r="CB222" s="44" t="str">
        <f t="shared" si="35"/>
        <v/>
      </c>
      <c r="CC222" s="45" t="str">
        <f t="shared" si="36"/>
        <v/>
      </c>
      <c r="CD222" s="45" t="str">
        <f t="shared" si="37"/>
        <v/>
      </c>
      <c r="CE222" s="44" t="str">
        <f t="shared" si="38"/>
        <v/>
      </c>
      <c r="CF222" s="45" t="str">
        <f t="shared" si="39"/>
        <v/>
      </c>
      <c r="CG222" s="44" t="e">
        <f>IF(AND(#REF!="",#REF!="",#REF!="",#REF!=""),"",SUM(#REF!,#REF!,#REF!,#REF!,#REF!))</f>
        <v>#REF!</v>
      </c>
      <c r="CH222" s="45" t="str">
        <f t="shared" si="40"/>
        <v/>
      </c>
      <c r="CI222" s="44" t="str">
        <f t="shared" si="41"/>
        <v/>
      </c>
      <c r="CJ222" s="45" t="str">
        <f t="shared" si="42"/>
        <v/>
      </c>
      <c r="CK222" s="44" t="str">
        <f t="shared" si="43"/>
        <v/>
      </c>
      <c r="CL222" s="45" t="str">
        <f t="shared" si="44"/>
        <v/>
      </c>
      <c r="CM222" s="44" t="e">
        <f>IF(AND(#REF!="",#REF!="",#REF!="",#REF!=""),"",SUM(#REF!,#REF!,#REF!,#REF!,#REF!))</f>
        <v>#REF!</v>
      </c>
      <c r="CN222" s="45" t="str">
        <f t="shared" si="45"/>
        <v/>
      </c>
      <c r="CO222" s="38" t="e">
        <f>IF(AND(#REF!="",#REF!="",#REF!="",#REF!=""),"",SUM(#REF!,#REF!,#REF!,#REF!))</f>
        <v>#REF!</v>
      </c>
      <c r="CP222" s="38" t="str">
        <f t="shared" si="34"/>
        <v/>
      </c>
    </row>
    <row r="223" spans="1:94" ht="24.9" customHeight="1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19"/>
      <c r="AC223" s="20"/>
      <c r="AD223" s="20"/>
      <c r="AE223" s="8"/>
      <c r="AF223" s="62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25"/>
      <c r="AU223" s="8"/>
      <c r="AV223" s="57"/>
      <c r="AW223" s="60"/>
      <c r="AX223" s="8"/>
      <c r="AY223" s="14"/>
      <c r="AZ223" s="24"/>
      <c r="BA223" s="25"/>
      <c r="BB223" s="57"/>
      <c r="BC223" s="24"/>
      <c r="BD223" s="25"/>
      <c r="BE223" s="97"/>
      <c r="BF223" s="24"/>
      <c r="BG223" s="25"/>
      <c r="BH223" s="57"/>
      <c r="BI223" s="13" t="s">
        <v>447</v>
      </c>
      <c r="BJ223" s="109" t="s">
        <v>447</v>
      </c>
      <c r="BK223" s="1"/>
      <c r="BL223" s="1"/>
      <c r="BM223" s="1"/>
      <c r="BN223" s="1"/>
      <c r="BO223" s="1"/>
      <c r="CA223" s="29"/>
      <c r="CB223" s="44" t="str">
        <f t="shared" si="35"/>
        <v/>
      </c>
      <c r="CC223" s="45" t="str">
        <f t="shared" si="36"/>
        <v/>
      </c>
      <c r="CD223" s="45" t="str">
        <f t="shared" si="37"/>
        <v/>
      </c>
      <c r="CE223" s="44" t="str">
        <f t="shared" si="38"/>
        <v/>
      </c>
      <c r="CF223" s="45" t="str">
        <f t="shared" si="39"/>
        <v/>
      </c>
      <c r="CG223" s="44" t="e">
        <f>IF(AND(#REF!="",#REF!="",#REF!="",#REF!=""),"",SUM(#REF!,#REF!,#REF!,#REF!,#REF!))</f>
        <v>#REF!</v>
      </c>
      <c r="CH223" s="45" t="str">
        <f t="shared" si="40"/>
        <v/>
      </c>
      <c r="CI223" s="44" t="str">
        <f t="shared" si="41"/>
        <v/>
      </c>
      <c r="CJ223" s="45" t="str">
        <f t="shared" si="42"/>
        <v/>
      </c>
      <c r="CK223" s="44" t="str">
        <f t="shared" si="43"/>
        <v/>
      </c>
      <c r="CL223" s="45" t="str">
        <f t="shared" si="44"/>
        <v/>
      </c>
      <c r="CM223" s="44" t="e">
        <f>IF(AND(#REF!="",#REF!="",#REF!="",#REF!=""),"",SUM(#REF!,#REF!,#REF!,#REF!,#REF!))</f>
        <v>#REF!</v>
      </c>
      <c r="CN223" s="45" t="str">
        <f t="shared" si="45"/>
        <v/>
      </c>
      <c r="CO223" s="38" t="e">
        <f>IF(AND(#REF!="",#REF!="",#REF!="",#REF!=""),"",SUM(#REF!,#REF!,#REF!,#REF!))</f>
        <v>#REF!</v>
      </c>
      <c r="CP223" s="38" t="str">
        <f t="shared" si="34"/>
        <v/>
      </c>
    </row>
    <row r="224" spans="1:94" ht="24.9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19"/>
      <c r="AC224" s="20"/>
      <c r="AD224" s="20"/>
      <c r="AE224" s="8"/>
      <c r="AF224" s="62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25"/>
      <c r="AU224" s="8"/>
      <c r="AV224" s="57"/>
      <c r="AW224" s="60"/>
      <c r="AX224" s="8"/>
      <c r="AY224" s="14"/>
      <c r="AZ224" s="24"/>
      <c r="BA224" s="25"/>
      <c r="BB224" s="57"/>
      <c r="BC224" s="24"/>
      <c r="BD224" s="25"/>
      <c r="BE224" s="97"/>
      <c r="BF224" s="24"/>
      <c r="BG224" s="25"/>
      <c r="BH224" s="57"/>
      <c r="BI224" s="13" t="s">
        <v>447</v>
      </c>
      <c r="BJ224" s="109" t="s">
        <v>447</v>
      </c>
      <c r="BK224" s="1"/>
      <c r="BL224" s="1"/>
      <c r="BM224" s="1"/>
      <c r="BN224" s="1"/>
      <c r="BO224" s="1"/>
      <c r="CA224" s="29"/>
      <c r="CB224" s="44" t="str">
        <f t="shared" si="35"/>
        <v/>
      </c>
      <c r="CC224" s="45" t="str">
        <f t="shared" si="36"/>
        <v/>
      </c>
      <c r="CD224" s="45" t="str">
        <f t="shared" si="37"/>
        <v/>
      </c>
      <c r="CE224" s="44" t="str">
        <f t="shared" si="38"/>
        <v/>
      </c>
      <c r="CF224" s="45" t="str">
        <f t="shared" si="39"/>
        <v/>
      </c>
      <c r="CG224" s="44" t="e">
        <f>IF(AND(#REF!="",#REF!="",#REF!="",#REF!=""),"",SUM(#REF!,#REF!,#REF!,#REF!,#REF!))</f>
        <v>#REF!</v>
      </c>
      <c r="CH224" s="45" t="str">
        <f t="shared" si="40"/>
        <v/>
      </c>
      <c r="CI224" s="44" t="str">
        <f t="shared" si="41"/>
        <v/>
      </c>
      <c r="CJ224" s="45" t="str">
        <f t="shared" si="42"/>
        <v/>
      </c>
      <c r="CK224" s="44" t="str">
        <f t="shared" si="43"/>
        <v/>
      </c>
      <c r="CL224" s="45" t="str">
        <f t="shared" si="44"/>
        <v/>
      </c>
      <c r="CM224" s="44" t="e">
        <f>IF(AND(#REF!="",#REF!="",#REF!="",#REF!=""),"",SUM(#REF!,#REF!,#REF!,#REF!,#REF!))</f>
        <v>#REF!</v>
      </c>
      <c r="CN224" s="45" t="str">
        <f t="shared" si="45"/>
        <v/>
      </c>
      <c r="CO224" s="38" t="e">
        <f>IF(AND(#REF!="",#REF!="",#REF!="",#REF!=""),"",SUM(#REF!,#REF!,#REF!,#REF!))</f>
        <v>#REF!</v>
      </c>
      <c r="CP224" s="38" t="str">
        <f t="shared" si="34"/>
        <v/>
      </c>
    </row>
    <row r="225" spans="1:94" ht="24.9" customHeight="1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19"/>
      <c r="AC225" s="20"/>
      <c r="AD225" s="20"/>
      <c r="AE225" s="8"/>
      <c r="AF225" s="62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25"/>
      <c r="AU225" s="8"/>
      <c r="AV225" s="57"/>
      <c r="AW225" s="60"/>
      <c r="AX225" s="8"/>
      <c r="AY225" s="14"/>
      <c r="AZ225" s="24"/>
      <c r="BA225" s="25"/>
      <c r="BB225" s="57"/>
      <c r="BC225" s="24"/>
      <c r="BD225" s="25"/>
      <c r="BE225" s="97"/>
      <c r="BF225" s="24"/>
      <c r="BG225" s="25"/>
      <c r="BH225" s="57"/>
      <c r="BI225" s="13" t="s">
        <v>447</v>
      </c>
      <c r="BJ225" s="109" t="s">
        <v>447</v>
      </c>
      <c r="BK225" s="1"/>
      <c r="BL225" s="1"/>
      <c r="BM225" s="1"/>
      <c r="BN225" s="1"/>
      <c r="BO225" s="1"/>
      <c r="CA225" s="29"/>
      <c r="CB225" s="44" t="str">
        <f t="shared" si="35"/>
        <v/>
      </c>
      <c r="CC225" s="45" t="str">
        <f t="shared" si="36"/>
        <v/>
      </c>
      <c r="CD225" s="45" t="str">
        <f t="shared" si="37"/>
        <v/>
      </c>
      <c r="CE225" s="44" t="str">
        <f t="shared" si="38"/>
        <v/>
      </c>
      <c r="CF225" s="45" t="str">
        <f t="shared" si="39"/>
        <v/>
      </c>
      <c r="CG225" s="44" t="e">
        <f>IF(AND(#REF!="",#REF!="",#REF!="",#REF!=""),"",SUM(#REF!,#REF!,#REF!,#REF!,#REF!))</f>
        <v>#REF!</v>
      </c>
      <c r="CH225" s="45" t="str">
        <f t="shared" si="40"/>
        <v/>
      </c>
      <c r="CI225" s="44" t="str">
        <f t="shared" si="41"/>
        <v/>
      </c>
      <c r="CJ225" s="45" t="str">
        <f t="shared" si="42"/>
        <v/>
      </c>
      <c r="CK225" s="44" t="str">
        <f t="shared" si="43"/>
        <v/>
      </c>
      <c r="CL225" s="45" t="str">
        <f t="shared" si="44"/>
        <v/>
      </c>
      <c r="CM225" s="44" t="e">
        <f>IF(AND(#REF!="",#REF!="",#REF!="",#REF!=""),"",SUM(#REF!,#REF!,#REF!,#REF!,#REF!))</f>
        <v>#REF!</v>
      </c>
      <c r="CN225" s="45" t="str">
        <f t="shared" si="45"/>
        <v/>
      </c>
      <c r="CO225" s="38" t="e">
        <f>IF(AND(#REF!="",#REF!="",#REF!="",#REF!=""),"",SUM(#REF!,#REF!,#REF!,#REF!))</f>
        <v>#REF!</v>
      </c>
      <c r="CP225" s="38" t="str">
        <f t="shared" si="34"/>
        <v/>
      </c>
    </row>
    <row r="226" spans="1:94" ht="24.9" customHeight="1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19"/>
      <c r="AC226" s="20"/>
      <c r="AD226" s="20"/>
      <c r="AE226" s="8"/>
      <c r="AF226" s="62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25"/>
      <c r="AU226" s="8"/>
      <c r="AV226" s="57"/>
      <c r="AW226" s="60"/>
      <c r="AX226" s="8"/>
      <c r="AY226" s="14"/>
      <c r="AZ226" s="24"/>
      <c r="BA226" s="25"/>
      <c r="BB226" s="57"/>
      <c r="BC226" s="24"/>
      <c r="BD226" s="25"/>
      <c r="BE226" s="97"/>
      <c r="BF226" s="24"/>
      <c r="BG226" s="25"/>
      <c r="BH226" s="57"/>
      <c r="BI226" s="13" t="s">
        <v>447</v>
      </c>
      <c r="BJ226" s="109" t="s">
        <v>447</v>
      </c>
      <c r="BK226" s="1"/>
      <c r="BL226" s="1"/>
      <c r="BM226" s="1"/>
      <c r="BN226" s="1"/>
      <c r="BO226" s="1"/>
      <c r="CA226" s="29"/>
      <c r="CB226" s="44" t="str">
        <f t="shared" si="35"/>
        <v/>
      </c>
      <c r="CC226" s="45" t="str">
        <f t="shared" si="36"/>
        <v/>
      </c>
      <c r="CD226" s="45" t="str">
        <f t="shared" si="37"/>
        <v/>
      </c>
      <c r="CE226" s="44" t="str">
        <f t="shared" si="38"/>
        <v/>
      </c>
      <c r="CF226" s="45" t="str">
        <f t="shared" si="39"/>
        <v/>
      </c>
      <c r="CG226" s="44" t="e">
        <f>IF(AND(#REF!="",#REF!="",#REF!="",#REF!=""),"",SUM(#REF!,#REF!,#REF!,#REF!,#REF!))</f>
        <v>#REF!</v>
      </c>
      <c r="CH226" s="45" t="str">
        <f t="shared" si="40"/>
        <v/>
      </c>
      <c r="CI226" s="44" t="str">
        <f t="shared" si="41"/>
        <v/>
      </c>
      <c r="CJ226" s="45" t="str">
        <f t="shared" si="42"/>
        <v/>
      </c>
      <c r="CK226" s="44" t="str">
        <f t="shared" si="43"/>
        <v/>
      </c>
      <c r="CL226" s="45" t="str">
        <f t="shared" si="44"/>
        <v/>
      </c>
      <c r="CM226" s="44" t="e">
        <f>IF(AND(#REF!="",#REF!="",#REF!="",#REF!=""),"",SUM(#REF!,#REF!,#REF!,#REF!,#REF!))</f>
        <v>#REF!</v>
      </c>
      <c r="CN226" s="45" t="str">
        <f t="shared" si="45"/>
        <v/>
      </c>
      <c r="CO226" s="38" t="e">
        <f>IF(AND(#REF!="",#REF!="",#REF!="",#REF!=""),"",SUM(#REF!,#REF!,#REF!,#REF!))</f>
        <v>#REF!</v>
      </c>
      <c r="CP226" s="38" t="str">
        <f t="shared" si="34"/>
        <v/>
      </c>
    </row>
    <row r="227" spans="1:94" ht="24.9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19"/>
      <c r="AC227" s="20"/>
      <c r="AD227" s="20"/>
      <c r="AE227" s="8"/>
      <c r="AF227" s="62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25"/>
      <c r="AU227" s="8"/>
      <c r="AV227" s="57"/>
      <c r="AW227" s="60"/>
      <c r="AX227" s="8"/>
      <c r="AY227" s="14"/>
      <c r="AZ227" s="24"/>
      <c r="BA227" s="25"/>
      <c r="BB227" s="57"/>
      <c r="BC227" s="24"/>
      <c r="BD227" s="25"/>
      <c r="BE227" s="97"/>
      <c r="BF227" s="24"/>
      <c r="BG227" s="25"/>
      <c r="BH227" s="57"/>
      <c r="BI227" s="13" t="s">
        <v>447</v>
      </c>
      <c r="BJ227" s="109" t="s">
        <v>447</v>
      </c>
      <c r="BK227" s="1"/>
      <c r="BL227" s="1"/>
      <c r="BM227" s="1"/>
      <c r="BN227" s="1"/>
      <c r="BO227" s="1"/>
      <c r="CA227" s="29"/>
      <c r="CB227" s="44" t="str">
        <f t="shared" si="35"/>
        <v/>
      </c>
      <c r="CC227" s="45" t="str">
        <f t="shared" si="36"/>
        <v/>
      </c>
      <c r="CD227" s="45" t="str">
        <f t="shared" si="37"/>
        <v/>
      </c>
      <c r="CE227" s="44" t="str">
        <f t="shared" si="38"/>
        <v/>
      </c>
      <c r="CF227" s="45" t="str">
        <f t="shared" si="39"/>
        <v/>
      </c>
      <c r="CG227" s="44" t="e">
        <f>IF(AND(#REF!="",#REF!="",#REF!="",#REF!=""),"",SUM(#REF!,#REF!,#REF!,#REF!,#REF!))</f>
        <v>#REF!</v>
      </c>
      <c r="CH227" s="45" t="str">
        <f t="shared" si="40"/>
        <v/>
      </c>
      <c r="CI227" s="44" t="str">
        <f t="shared" si="41"/>
        <v/>
      </c>
      <c r="CJ227" s="45" t="str">
        <f t="shared" si="42"/>
        <v/>
      </c>
      <c r="CK227" s="44" t="str">
        <f t="shared" si="43"/>
        <v/>
      </c>
      <c r="CL227" s="45" t="str">
        <f t="shared" si="44"/>
        <v/>
      </c>
      <c r="CM227" s="44" t="e">
        <f>IF(AND(#REF!="",#REF!="",#REF!="",#REF!=""),"",SUM(#REF!,#REF!,#REF!,#REF!,#REF!))</f>
        <v>#REF!</v>
      </c>
      <c r="CN227" s="45" t="str">
        <f t="shared" si="45"/>
        <v/>
      </c>
      <c r="CO227" s="38" t="e">
        <f>IF(AND(#REF!="",#REF!="",#REF!="",#REF!=""),"",SUM(#REF!,#REF!,#REF!,#REF!))</f>
        <v>#REF!</v>
      </c>
      <c r="CP227" s="38" t="str">
        <f t="shared" si="34"/>
        <v/>
      </c>
    </row>
    <row r="228" spans="1:94" ht="24.9" customHeight="1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19"/>
      <c r="AC228" s="20"/>
      <c r="AD228" s="20"/>
      <c r="AE228" s="8"/>
      <c r="AF228" s="62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25"/>
      <c r="AU228" s="8"/>
      <c r="AV228" s="57"/>
      <c r="AW228" s="60"/>
      <c r="AX228" s="8"/>
      <c r="AY228" s="14"/>
      <c r="AZ228" s="24"/>
      <c r="BA228" s="25"/>
      <c r="BB228" s="57"/>
      <c r="BC228" s="24"/>
      <c r="BD228" s="25"/>
      <c r="BE228" s="97"/>
      <c r="BF228" s="24"/>
      <c r="BG228" s="25"/>
      <c r="BH228" s="57"/>
      <c r="BI228" s="13" t="s">
        <v>447</v>
      </c>
      <c r="BJ228" s="109" t="s">
        <v>447</v>
      </c>
      <c r="BK228" s="1"/>
      <c r="BL228" s="1"/>
      <c r="BM228" s="1"/>
      <c r="BN228" s="1"/>
      <c r="BO228" s="1"/>
      <c r="CA228" s="29"/>
      <c r="CB228" s="44" t="str">
        <f t="shared" si="35"/>
        <v/>
      </c>
      <c r="CC228" s="45" t="str">
        <f t="shared" si="36"/>
        <v/>
      </c>
      <c r="CD228" s="45" t="str">
        <f t="shared" si="37"/>
        <v/>
      </c>
      <c r="CE228" s="44" t="str">
        <f t="shared" si="38"/>
        <v/>
      </c>
      <c r="CF228" s="45" t="str">
        <f t="shared" si="39"/>
        <v/>
      </c>
      <c r="CG228" s="44" t="e">
        <f>IF(AND(#REF!="",#REF!="",#REF!="",#REF!=""),"",SUM(#REF!,#REF!,#REF!,#REF!,#REF!))</f>
        <v>#REF!</v>
      </c>
      <c r="CH228" s="45" t="str">
        <f t="shared" si="40"/>
        <v/>
      </c>
      <c r="CI228" s="44" t="str">
        <f t="shared" si="41"/>
        <v/>
      </c>
      <c r="CJ228" s="45" t="str">
        <f t="shared" si="42"/>
        <v/>
      </c>
      <c r="CK228" s="44" t="str">
        <f t="shared" si="43"/>
        <v/>
      </c>
      <c r="CL228" s="45" t="str">
        <f t="shared" si="44"/>
        <v/>
      </c>
      <c r="CM228" s="44" t="e">
        <f>IF(AND(#REF!="",#REF!="",#REF!="",#REF!=""),"",SUM(#REF!,#REF!,#REF!,#REF!,#REF!))</f>
        <v>#REF!</v>
      </c>
      <c r="CN228" s="45" t="str">
        <f t="shared" si="45"/>
        <v/>
      </c>
      <c r="CO228" s="38" t="e">
        <f>IF(AND(#REF!="",#REF!="",#REF!="",#REF!=""),"",SUM(#REF!,#REF!,#REF!,#REF!))</f>
        <v>#REF!</v>
      </c>
      <c r="CP228" s="38" t="str">
        <f t="shared" si="34"/>
        <v/>
      </c>
    </row>
    <row r="229" spans="1:94" ht="24.9" customHeight="1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19"/>
      <c r="AC229" s="20"/>
      <c r="AD229" s="20"/>
      <c r="AE229" s="8"/>
      <c r="AF229" s="62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25"/>
      <c r="AU229" s="8"/>
      <c r="AV229" s="57"/>
      <c r="AW229" s="60"/>
      <c r="AX229" s="8"/>
      <c r="AY229" s="14"/>
      <c r="AZ229" s="24"/>
      <c r="BA229" s="25"/>
      <c r="BB229" s="57"/>
      <c r="BC229" s="24"/>
      <c r="BD229" s="25"/>
      <c r="BE229" s="97"/>
      <c r="BF229" s="24"/>
      <c r="BG229" s="25"/>
      <c r="BH229" s="57"/>
      <c r="BI229" s="13" t="s">
        <v>447</v>
      </c>
      <c r="BJ229" s="109" t="s">
        <v>447</v>
      </c>
      <c r="BK229" s="1"/>
      <c r="BL229" s="1"/>
      <c r="BM229" s="1"/>
      <c r="BN229" s="1"/>
      <c r="BO229" s="1"/>
      <c r="CA229" s="29"/>
      <c r="CB229" s="44" t="str">
        <f t="shared" si="35"/>
        <v/>
      </c>
      <c r="CC229" s="45" t="str">
        <f t="shared" si="36"/>
        <v/>
      </c>
      <c r="CD229" s="45" t="str">
        <f t="shared" si="37"/>
        <v/>
      </c>
      <c r="CE229" s="44" t="str">
        <f t="shared" si="38"/>
        <v/>
      </c>
      <c r="CF229" s="45" t="str">
        <f t="shared" si="39"/>
        <v/>
      </c>
      <c r="CG229" s="44" t="e">
        <f>IF(AND(#REF!="",#REF!="",#REF!="",#REF!=""),"",SUM(#REF!,#REF!,#REF!,#REF!,#REF!))</f>
        <v>#REF!</v>
      </c>
      <c r="CH229" s="45" t="str">
        <f t="shared" si="40"/>
        <v/>
      </c>
      <c r="CI229" s="44" t="str">
        <f t="shared" si="41"/>
        <v/>
      </c>
      <c r="CJ229" s="45" t="str">
        <f t="shared" si="42"/>
        <v/>
      </c>
      <c r="CK229" s="44" t="str">
        <f t="shared" si="43"/>
        <v/>
      </c>
      <c r="CL229" s="45" t="str">
        <f t="shared" si="44"/>
        <v/>
      </c>
      <c r="CM229" s="44" t="e">
        <f>IF(AND(#REF!="",#REF!="",#REF!="",#REF!=""),"",SUM(#REF!,#REF!,#REF!,#REF!,#REF!))</f>
        <v>#REF!</v>
      </c>
      <c r="CN229" s="45" t="str">
        <f t="shared" si="45"/>
        <v/>
      </c>
      <c r="CO229" s="38" t="e">
        <f>IF(AND(#REF!="",#REF!="",#REF!="",#REF!=""),"",SUM(#REF!,#REF!,#REF!,#REF!))</f>
        <v>#REF!</v>
      </c>
      <c r="CP229" s="38" t="str">
        <f t="shared" si="34"/>
        <v/>
      </c>
    </row>
    <row r="230" spans="1:94" ht="24.9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19"/>
      <c r="AC230" s="20"/>
      <c r="AD230" s="20"/>
      <c r="AE230" s="8"/>
      <c r="AF230" s="62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25"/>
      <c r="AU230" s="8"/>
      <c r="AV230" s="57"/>
      <c r="AW230" s="60"/>
      <c r="AX230" s="8"/>
      <c r="AY230" s="14"/>
      <c r="AZ230" s="24"/>
      <c r="BA230" s="25"/>
      <c r="BB230" s="57"/>
      <c r="BC230" s="24"/>
      <c r="BD230" s="25"/>
      <c r="BE230" s="97"/>
      <c r="BF230" s="24"/>
      <c r="BG230" s="25"/>
      <c r="BH230" s="57"/>
      <c r="BI230" s="13" t="s">
        <v>447</v>
      </c>
      <c r="BJ230" s="109" t="s">
        <v>447</v>
      </c>
      <c r="BK230" s="1"/>
      <c r="BL230" s="1"/>
      <c r="BM230" s="1"/>
      <c r="BN230" s="1"/>
      <c r="BO230" s="1"/>
      <c r="CA230" s="29"/>
      <c r="CB230" s="44" t="str">
        <f t="shared" si="35"/>
        <v/>
      </c>
      <c r="CC230" s="45" t="str">
        <f t="shared" si="36"/>
        <v/>
      </c>
      <c r="CD230" s="45" t="str">
        <f t="shared" si="37"/>
        <v/>
      </c>
      <c r="CE230" s="44" t="str">
        <f t="shared" si="38"/>
        <v/>
      </c>
      <c r="CF230" s="45" t="str">
        <f t="shared" si="39"/>
        <v/>
      </c>
      <c r="CG230" s="44" t="e">
        <f>IF(AND(#REF!="",#REF!="",#REF!="",#REF!=""),"",SUM(#REF!,#REF!,#REF!,#REF!,#REF!))</f>
        <v>#REF!</v>
      </c>
      <c r="CH230" s="45" t="str">
        <f t="shared" si="40"/>
        <v/>
      </c>
      <c r="CI230" s="44" t="str">
        <f t="shared" si="41"/>
        <v/>
      </c>
      <c r="CJ230" s="45" t="str">
        <f t="shared" si="42"/>
        <v/>
      </c>
      <c r="CK230" s="44" t="str">
        <f t="shared" si="43"/>
        <v/>
      </c>
      <c r="CL230" s="45" t="str">
        <f t="shared" si="44"/>
        <v/>
      </c>
      <c r="CM230" s="44" t="e">
        <f>IF(AND(#REF!="",#REF!="",#REF!="",#REF!=""),"",SUM(#REF!,#REF!,#REF!,#REF!,#REF!))</f>
        <v>#REF!</v>
      </c>
      <c r="CN230" s="45" t="str">
        <f t="shared" si="45"/>
        <v/>
      </c>
      <c r="CO230" s="38" t="e">
        <f>IF(AND(#REF!="",#REF!="",#REF!="",#REF!=""),"",SUM(#REF!,#REF!,#REF!,#REF!))</f>
        <v>#REF!</v>
      </c>
      <c r="CP230" s="38" t="str">
        <f t="shared" si="34"/>
        <v/>
      </c>
    </row>
    <row r="231" spans="1:94" ht="24.9" customHeight="1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19"/>
      <c r="AC231" s="20"/>
      <c r="AD231" s="20"/>
      <c r="AE231" s="8"/>
      <c r="AF231" s="62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25"/>
      <c r="AU231" s="8"/>
      <c r="AV231" s="57"/>
      <c r="AW231" s="60"/>
      <c r="AX231" s="8"/>
      <c r="AY231" s="14"/>
      <c r="AZ231" s="24"/>
      <c r="BA231" s="25"/>
      <c r="BB231" s="57"/>
      <c r="BC231" s="24"/>
      <c r="BD231" s="25"/>
      <c r="BE231" s="97"/>
      <c r="BF231" s="24"/>
      <c r="BG231" s="25"/>
      <c r="BH231" s="57"/>
      <c r="BI231" s="13" t="s">
        <v>447</v>
      </c>
      <c r="BJ231" s="109" t="s">
        <v>447</v>
      </c>
      <c r="BK231" s="1"/>
      <c r="BL231" s="1"/>
      <c r="BM231" s="1"/>
      <c r="BN231" s="1"/>
      <c r="BO231" s="1"/>
      <c r="CA231" s="29"/>
      <c r="CB231" s="44" t="str">
        <f t="shared" si="35"/>
        <v/>
      </c>
      <c r="CC231" s="45" t="str">
        <f t="shared" si="36"/>
        <v/>
      </c>
      <c r="CD231" s="45" t="str">
        <f t="shared" si="37"/>
        <v/>
      </c>
      <c r="CE231" s="44" t="str">
        <f t="shared" si="38"/>
        <v/>
      </c>
      <c r="CF231" s="45" t="str">
        <f t="shared" si="39"/>
        <v/>
      </c>
      <c r="CG231" s="44" t="e">
        <f>IF(AND(#REF!="",#REF!="",#REF!="",#REF!=""),"",SUM(#REF!,#REF!,#REF!,#REF!,#REF!))</f>
        <v>#REF!</v>
      </c>
      <c r="CH231" s="45" t="str">
        <f t="shared" si="40"/>
        <v/>
      </c>
      <c r="CI231" s="44" t="str">
        <f t="shared" si="41"/>
        <v/>
      </c>
      <c r="CJ231" s="45" t="str">
        <f t="shared" si="42"/>
        <v/>
      </c>
      <c r="CK231" s="44" t="str">
        <f t="shared" si="43"/>
        <v/>
      </c>
      <c r="CL231" s="45" t="str">
        <f t="shared" si="44"/>
        <v/>
      </c>
      <c r="CM231" s="44" t="e">
        <f>IF(AND(#REF!="",#REF!="",#REF!="",#REF!=""),"",SUM(#REF!,#REF!,#REF!,#REF!,#REF!))</f>
        <v>#REF!</v>
      </c>
      <c r="CN231" s="45" t="str">
        <f t="shared" si="45"/>
        <v/>
      </c>
      <c r="CO231" s="38" t="e">
        <f>IF(AND(#REF!="",#REF!="",#REF!="",#REF!=""),"",SUM(#REF!,#REF!,#REF!,#REF!))</f>
        <v>#REF!</v>
      </c>
      <c r="CP231" s="38" t="str">
        <f t="shared" si="34"/>
        <v/>
      </c>
    </row>
    <row r="232" spans="1:94" ht="24.9" customHeight="1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19"/>
      <c r="AC232" s="20"/>
      <c r="AD232" s="20"/>
      <c r="AE232" s="8"/>
      <c r="AF232" s="62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25"/>
      <c r="AU232" s="8"/>
      <c r="AV232" s="57"/>
      <c r="AW232" s="60"/>
      <c r="AX232" s="8"/>
      <c r="AY232" s="14"/>
      <c r="AZ232" s="24"/>
      <c r="BA232" s="25"/>
      <c r="BB232" s="57"/>
      <c r="BC232" s="24"/>
      <c r="BD232" s="25"/>
      <c r="BE232" s="97"/>
      <c r="BF232" s="24"/>
      <c r="BG232" s="25"/>
      <c r="BH232" s="57"/>
      <c r="BI232" s="13" t="s">
        <v>447</v>
      </c>
      <c r="BJ232" s="109" t="s">
        <v>447</v>
      </c>
      <c r="BK232" s="1"/>
      <c r="BL232" s="1"/>
      <c r="BM232" s="1"/>
      <c r="BN232" s="1"/>
      <c r="BO232" s="1"/>
      <c r="CA232" s="29"/>
      <c r="CB232" s="44" t="str">
        <f t="shared" si="35"/>
        <v/>
      </c>
      <c r="CC232" s="45" t="str">
        <f t="shared" si="36"/>
        <v/>
      </c>
      <c r="CD232" s="45" t="str">
        <f t="shared" si="37"/>
        <v/>
      </c>
      <c r="CE232" s="44" t="str">
        <f t="shared" si="38"/>
        <v/>
      </c>
      <c r="CF232" s="45" t="str">
        <f t="shared" si="39"/>
        <v/>
      </c>
      <c r="CG232" s="44" t="e">
        <f>IF(AND(#REF!="",#REF!="",#REF!="",#REF!=""),"",SUM(#REF!,#REF!,#REF!,#REF!,#REF!))</f>
        <v>#REF!</v>
      </c>
      <c r="CH232" s="45" t="str">
        <f t="shared" si="40"/>
        <v/>
      </c>
      <c r="CI232" s="44" t="str">
        <f t="shared" si="41"/>
        <v/>
      </c>
      <c r="CJ232" s="45" t="str">
        <f t="shared" si="42"/>
        <v/>
      </c>
      <c r="CK232" s="44" t="str">
        <f t="shared" si="43"/>
        <v/>
      </c>
      <c r="CL232" s="45" t="str">
        <f t="shared" si="44"/>
        <v/>
      </c>
      <c r="CM232" s="44" t="e">
        <f>IF(AND(#REF!="",#REF!="",#REF!="",#REF!=""),"",SUM(#REF!,#REF!,#REF!,#REF!,#REF!))</f>
        <v>#REF!</v>
      </c>
      <c r="CN232" s="45" t="str">
        <f t="shared" si="45"/>
        <v/>
      </c>
      <c r="CO232" s="38" t="e">
        <f>IF(AND(#REF!="",#REF!="",#REF!="",#REF!=""),"",SUM(#REF!,#REF!,#REF!,#REF!))</f>
        <v>#REF!</v>
      </c>
      <c r="CP232" s="38" t="str">
        <f t="shared" si="34"/>
        <v/>
      </c>
    </row>
    <row r="233" spans="1:94" ht="24.9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19"/>
      <c r="AC233" s="20"/>
      <c r="AD233" s="20"/>
      <c r="AE233" s="8"/>
      <c r="AF233" s="62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25"/>
      <c r="AU233" s="8"/>
      <c r="AV233" s="57"/>
      <c r="AW233" s="60"/>
      <c r="AX233" s="8"/>
      <c r="AY233" s="14"/>
      <c r="AZ233" s="24"/>
      <c r="BA233" s="25"/>
      <c r="BB233" s="57"/>
      <c r="BC233" s="24"/>
      <c r="BD233" s="25"/>
      <c r="BE233" s="97"/>
      <c r="BF233" s="24"/>
      <c r="BG233" s="25"/>
      <c r="BH233" s="57"/>
      <c r="BI233" s="13" t="s">
        <v>447</v>
      </c>
      <c r="BJ233" s="109" t="s">
        <v>447</v>
      </c>
      <c r="BK233" s="1"/>
      <c r="BL233" s="1"/>
      <c r="BM233" s="1"/>
      <c r="BN233" s="1"/>
      <c r="BO233" s="1"/>
      <c r="CA233" s="29"/>
      <c r="CB233" s="44" t="str">
        <f t="shared" si="35"/>
        <v/>
      </c>
      <c r="CC233" s="45" t="str">
        <f t="shared" si="36"/>
        <v/>
      </c>
      <c r="CD233" s="45" t="str">
        <f t="shared" si="37"/>
        <v/>
      </c>
      <c r="CE233" s="44" t="str">
        <f t="shared" si="38"/>
        <v/>
      </c>
      <c r="CF233" s="45" t="str">
        <f t="shared" si="39"/>
        <v/>
      </c>
      <c r="CG233" s="44" t="e">
        <f>IF(AND(#REF!="",#REF!="",#REF!="",#REF!=""),"",SUM(#REF!,#REF!,#REF!,#REF!,#REF!))</f>
        <v>#REF!</v>
      </c>
      <c r="CH233" s="45" t="str">
        <f t="shared" si="40"/>
        <v/>
      </c>
      <c r="CI233" s="44" t="str">
        <f t="shared" si="41"/>
        <v/>
      </c>
      <c r="CJ233" s="45" t="str">
        <f t="shared" si="42"/>
        <v/>
      </c>
      <c r="CK233" s="44" t="str">
        <f t="shared" si="43"/>
        <v/>
      </c>
      <c r="CL233" s="45" t="str">
        <f t="shared" si="44"/>
        <v/>
      </c>
      <c r="CM233" s="44" t="e">
        <f>IF(AND(#REF!="",#REF!="",#REF!="",#REF!=""),"",SUM(#REF!,#REF!,#REF!,#REF!,#REF!))</f>
        <v>#REF!</v>
      </c>
      <c r="CN233" s="45" t="str">
        <f t="shared" si="45"/>
        <v/>
      </c>
      <c r="CO233" s="38" t="e">
        <f>IF(AND(#REF!="",#REF!="",#REF!="",#REF!=""),"",SUM(#REF!,#REF!,#REF!,#REF!))</f>
        <v>#REF!</v>
      </c>
      <c r="CP233" s="38" t="str">
        <f t="shared" si="34"/>
        <v/>
      </c>
    </row>
    <row r="234" spans="1:94" ht="24.9" customHeight="1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19"/>
      <c r="AC234" s="20"/>
      <c r="AD234" s="20"/>
      <c r="AE234" s="8"/>
      <c r="AF234" s="62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25"/>
      <c r="AU234" s="8"/>
      <c r="AV234" s="57"/>
      <c r="AW234" s="60"/>
      <c r="AX234" s="8"/>
      <c r="AY234" s="14"/>
      <c r="AZ234" s="24"/>
      <c r="BA234" s="25"/>
      <c r="BB234" s="57"/>
      <c r="BC234" s="24"/>
      <c r="BD234" s="25"/>
      <c r="BE234" s="97"/>
      <c r="BF234" s="24"/>
      <c r="BG234" s="25"/>
      <c r="BH234" s="57"/>
      <c r="BI234" s="13" t="s">
        <v>447</v>
      </c>
      <c r="BJ234" s="109" t="s">
        <v>447</v>
      </c>
      <c r="BK234" s="1"/>
      <c r="BL234" s="1"/>
      <c r="BM234" s="1"/>
      <c r="BN234" s="1"/>
      <c r="BO234" s="1"/>
      <c r="CA234" s="29"/>
      <c r="CB234" s="44" t="str">
        <f t="shared" si="35"/>
        <v/>
      </c>
      <c r="CC234" s="45" t="str">
        <f t="shared" si="36"/>
        <v/>
      </c>
      <c r="CD234" s="45" t="str">
        <f t="shared" si="37"/>
        <v/>
      </c>
      <c r="CE234" s="44" t="str">
        <f t="shared" si="38"/>
        <v/>
      </c>
      <c r="CF234" s="45" t="str">
        <f t="shared" si="39"/>
        <v/>
      </c>
      <c r="CG234" s="44" t="e">
        <f>IF(AND(#REF!="",#REF!="",#REF!="",#REF!=""),"",SUM(#REF!,#REF!,#REF!,#REF!,#REF!))</f>
        <v>#REF!</v>
      </c>
      <c r="CH234" s="45" t="str">
        <f t="shared" si="40"/>
        <v/>
      </c>
      <c r="CI234" s="44" t="str">
        <f t="shared" si="41"/>
        <v/>
      </c>
      <c r="CJ234" s="45" t="str">
        <f t="shared" si="42"/>
        <v/>
      </c>
      <c r="CK234" s="44" t="str">
        <f t="shared" si="43"/>
        <v/>
      </c>
      <c r="CL234" s="45" t="str">
        <f t="shared" si="44"/>
        <v/>
      </c>
      <c r="CM234" s="44" t="e">
        <f>IF(AND(#REF!="",#REF!="",#REF!="",#REF!=""),"",SUM(#REF!,#REF!,#REF!,#REF!,#REF!))</f>
        <v>#REF!</v>
      </c>
      <c r="CN234" s="45" t="str">
        <f t="shared" si="45"/>
        <v/>
      </c>
      <c r="CO234" s="38" t="e">
        <f>IF(AND(#REF!="",#REF!="",#REF!="",#REF!=""),"",SUM(#REF!,#REF!,#REF!,#REF!))</f>
        <v>#REF!</v>
      </c>
      <c r="CP234" s="38" t="str">
        <f t="shared" si="34"/>
        <v/>
      </c>
    </row>
    <row r="235" spans="1:94" ht="24.9" customHeight="1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19"/>
      <c r="AC235" s="20"/>
      <c r="AD235" s="20"/>
      <c r="AE235" s="8"/>
      <c r="AF235" s="62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25"/>
      <c r="AU235" s="8"/>
      <c r="AV235" s="57"/>
      <c r="AW235" s="60"/>
      <c r="AX235" s="8"/>
      <c r="AY235" s="14"/>
      <c r="AZ235" s="24"/>
      <c r="BA235" s="25"/>
      <c r="BB235" s="57"/>
      <c r="BC235" s="24"/>
      <c r="BD235" s="25"/>
      <c r="BE235" s="97"/>
      <c r="BF235" s="24"/>
      <c r="BG235" s="25"/>
      <c r="BH235" s="57"/>
      <c r="BI235" s="13" t="s">
        <v>447</v>
      </c>
      <c r="BJ235" s="109" t="s">
        <v>447</v>
      </c>
      <c r="BK235" s="1"/>
      <c r="BL235" s="1"/>
      <c r="BM235" s="1"/>
      <c r="BN235" s="1"/>
      <c r="BO235" s="1"/>
      <c r="CA235" s="29"/>
      <c r="CB235" s="44" t="str">
        <f t="shared" si="35"/>
        <v/>
      </c>
      <c r="CC235" s="45" t="str">
        <f t="shared" si="36"/>
        <v/>
      </c>
      <c r="CD235" s="45" t="str">
        <f t="shared" si="37"/>
        <v/>
      </c>
      <c r="CE235" s="44" t="str">
        <f t="shared" si="38"/>
        <v/>
      </c>
      <c r="CF235" s="45" t="str">
        <f t="shared" si="39"/>
        <v/>
      </c>
      <c r="CG235" s="44" t="e">
        <f>IF(AND(#REF!="",#REF!="",#REF!="",#REF!=""),"",SUM(#REF!,#REF!,#REF!,#REF!,#REF!))</f>
        <v>#REF!</v>
      </c>
      <c r="CH235" s="45" t="str">
        <f t="shared" si="40"/>
        <v/>
      </c>
      <c r="CI235" s="44" t="str">
        <f t="shared" si="41"/>
        <v/>
      </c>
      <c r="CJ235" s="45" t="str">
        <f t="shared" si="42"/>
        <v/>
      </c>
      <c r="CK235" s="44" t="str">
        <f t="shared" si="43"/>
        <v/>
      </c>
      <c r="CL235" s="45" t="str">
        <f t="shared" si="44"/>
        <v/>
      </c>
      <c r="CM235" s="44" t="e">
        <f>IF(AND(#REF!="",#REF!="",#REF!="",#REF!=""),"",SUM(#REF!,#REF!,#REF!,#REF!,#REF!))</f>
        <v>#REF!</v>
      </c>
      <c r="CN235" s="45" t="str">
        <f t="shared" si="45"/>
        <v/>
      </c>
      <c r="CO235" s="38" t="e">
        <f>IF(AND(#REF!="",#REF!="",#REF!="",#REF!=""),"",SUM(#REF!,#REF!,#REF!,#REF!))</f>
        <v>#REF!</v>
      </c>
      <c r="CP235" s="38" t="str">
        <f t="shared" si="34"/>
        <v/>
      </c>
    </row>
    <row r="236" spans="1:94" ht="24.9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19"/>
      <c r="AC236" s="20"/>
      <c r="AD236" s="20"/>
      <c r="AE236" s="8"/>
      <c r="AF236" s="62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25"/>
      <c r="AU236" s="8"/>
      <c r="AV236" s="57"/>
      <c r="AW236" s="60"/>
      <c r="AX236" s="8"/>
      <c r="AY236" s="14"/>
      <c r="AZ236" s="24"/>
      <c r="BA236" s="25"/>
      <c r="BB236" s="57"/>
      <c r="BC236" s="24"/>
      <c r="BD236" s="25"/>
      <c r="BE236" s="97"/>
      <c r="BF236" s="24"/>
      <c r="BG236" s="25"/>
      <c r="BH236" s="57"/>
      <c r="BI236" s="13" t="s">
        <v>447</v>
      </c>
      <c r="BJ236" s="109" t="s">
        <v>447</v>
      </c>
      <c r="BK236" s="1"/>
      <c r="BL236" s="1"/>
      <c r="BM236" s="1"/>
      <c r="BN236" s="1"/>
      <c r="BO236" s="1"/>
      <c r="CA236" s="29"/>
      <c r="CB236" s="44" t="str">
        <f t="shared" si="35"/>
        <v/>
      </c>
      <c r="CC236" s="45" t="str">
        <f t="shared" si="36"/>
        <v/>
      </c>
      <c r="CD236" s="45" t="str">
        <f t="shared" si="37"/>
        <v/>
      </c>
      <c r="CE236" s="44" t="str">
        <f t="shared" si="38"/>
        <v/>
      </c>
      <c r="CF236" s="45" t="str">
        <f t="shared" si="39"/>
        <v/>
      </c>
      <c r="CG236" s="44" t="e">
        <f>IF(AND(#REF!="",#REF!="",#REF!="",#REF!=""),"",SUM(#REF!,#REF!,#REF!,#REF!,#REF!))</f>
        <v>#REF!</v>
      </c>
      <c r="CH236" s="45" t="str">
        <f t="shared" si="40"/>
        <v/>
      </c>
      <c r="CI236" s="44" t="str">
        <f t="shared" si="41"/>
        <v/>
      </c>
      <c r="CJ236" s="45" t="str">
        <f t="shared" si="42"/>
        <v/>
      </c>
      <c r="CK236" s="44" t="str">
        <f t="shared" si="43"/>
        <v/>
      </c>
      <c r="CL236" s="45" t="str">
        <f t="shared" si="44"/>
        <v/>
      </c>
      <c r="CM236" s="44" t="e">
        <f>IF(AND(#REF!="",#REF!="",#REF!="",#REF!=""),"",SUM(#REF!,#REF!,#REF!,#REF!,#REF!))</f>
        <v>#REF!</v>
      </c>
      <c r="CN236" s="45" t="str">
        <f t="shared" si="45"/>
        <v/>
      </c>
      <c r="CO236" s="38" t="e">
        <f>IF(AND(#REF!="",#REF!="",#REF!="",#REF!=""),"",SUM(#REF!,#REF!,#REF!,#REF!))</f>
        <v>#REF!</v>
      </c>
      <c r="CP236" s="38" t="str">
        <f t="shared" si="34"/>
        <v/>
      </c>
    </row>
    <row r="237" spans="1:94" ht="24.9" customHeight="1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19"/>
      <c r="AC237" s="20"/>
      <c r="AD237" s="20"/>
      <c r="AE237" s="8"/>
      <c r="AF237" s="62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25"/>
      <c r="AU237" s="8"/>
      <c r="AV237" s="57"/>
      <c r="AW237" s="60"/>
      <c r="AX237" s="8"/>
      <c r="AY237" s="14"/>
      <c r="AZ237" s="24"/>
      <c r="BA237" s="25"/>
      <c r="BB237" s="57"/>
      <c r="BC237" s="24"/>
      <c r="BD237" s="25"/>
      <c r="BE237" s="97"/>
      <c r="BF237" s="24"/>
      <c r="BG237" s="25"/>
      <c r="BH237" s="57"/>
      <c r="BI237" s="13" t="s">
        <v>447</v>
      </c>
      <c r="BJ237" s="109" t="s">
        <v>447</v>
      </c>
      <c r="BK237" s="1"/>
      <c r="BL237" s="1"/>
      <c r="BM237" s="1"/>
      <c r="BN237" s="1"/>
      <c r="BO237" s="1"/>
      <c r="CA237" s="29"/>
      <c r="CB237" s="44" t="str">
        <f t="shared" si="35"/>
        <v/>
      </c>
      <c r="CC237" s="45" t="str">
        <f t="shared" si="36"/>
        <v/>
      </c>
      <c r="CD237" s="45" t="str">
        <f t="shared" si="37"/>
        <v/>
      </c>
      <c r="CE237" s="44" t="str">
        <f t="shared" si="38"/>
        <v/>
      </c>
      <c r="CF237" s="45" t="str">
        <f t="shared" si="39"/>
        <v/>
      </c>
      <c r="CG237" s="44" t="e">
        <f>IF(AND(#REF!="",#REF!="",#REF!="",#REF!=""),"",SUM(#REF!,#REF!,#REF!,#REF!,#REF!))</f>
        <v>#REF!</v>
      </c>
      <c r="CH237" s="45" t="str">
        <f t="shared" si="40"/>
        <v/>
      </c>
      <c r="CI237" s="44" t="str">
        <f t="shared" si="41"/>
        <v/>
      </c>
      <c r="CJ237" s="45" t="str">
        <f t="shared" si="42"/>
        <v/>
      </c>
      <c r="CK237" s="44" t="str">
        <f t="shared" si="43"/>
        <v/>
      </c>
      <c r="CL237" s="45" t="str">
        <f t="shared" si="44"/>
        <v/>
      </c>
      <c r="CM237" s="44" t="e">
        <f>IF(AND(#REF!="",#REF!="",#REF!="",#REF!=""),"",SUM(#REF!,#REF!,#REF!,#REF!,#REF!))</f>
        <v>#REF!</v>
      </c>
      <c r="CN237" s="45" t="str">
        <f t="shared" si="45"/>
        <v/>
      </c>
      <c r="CO237" s="38" t="e">
        <f>IF(AND(#REF!="",#REF!="",#REF!="",#REF!=""),"",SUM(#REF!,#REF!,#REF!,#REF!))</f>
        <v>#REF!</v>
      </c>
      <c r="CP237" s="38" t="str">
        <f t="shared" si="34"/>
        <v/>
      </c>
    </row>
    <row r="238" spans="1:94" ht="24.9" customHeight="1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19"/>
      <c r="AC238" s="20"/>
      <c r="AD238" s="20"/>
      <c r="AE238" s="8"/>
      <c r="AF238" s="62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25"/>
      <c r="AU238" s="8"/>
      <c r="AV238" s="57"/>
      <c r="AW238" s="60"/>
      <c r="AX238" s="8"/>
      <c r="AY238" s="14"/>
      <c r="AZ238" s="24"/>
      <c r="BA238" s="25"/>
      <c r="BB238" s="57"/>
      <c r="BC238" s="24"/>
      <c r="BD238" s="25"/>
      <c r="BE238" s="97"/>
      <c r="BF238" s="24"/>
      <c r="BG238" s="25"/>
      <c r="BH238" s="57"/>
      <c r="BI238" s="13" t="s">
        <v>447</v>
      </c>
      <c r="BJ238" s="109" t="s">
        <v>447</v>
      </c>
      <c r="BK238" s="1"/>
      <c r="BL238" s="1"/>
      <c r="BM238" s="1"/>
      <c r="BN238" s="1"/>
      <c r="BO238" s="1"/>
      <c r="CA238" s="29"/>
      <c r="CB238" s="44" t="str">
        <f t="shared" si="35"/>
        <v/>
      </c>
      <c r="CC238" s="45" t="str">
        <f t="shared" si="36"/>
        <v/>
      </c>
      <c r="CD238" s="45" t="str">
        <f t="shared" si="37"/>
        <v/>
      </c>
      <c r="CE238" s="44" t="str">
        <f t="shared" si="38"/>
        <v/>
      </c>
      <c r="CF238" s="45" t="str">
        <f t="shared" si="39"/>
        <v/>
      </c>
      <c r="CG238" s="44" t="e">
        <f>IF(AND(#REF!="",#REF!="",#REF!="",#REF!=""),"",SUM(#REF!,#REF!,#REF!,#REF!,#REF!))</f>
        <v>#REF!</v>
      </c>
      <c r="CH238" s="45" t="str">
        <f t="shared" si="40"/>
        <v/>
      </c>
      <c r="CI238" s="44" t="str">
        <f t="shared" si="41"/>
        <v/>
      </c>
      <c r="CJ238" s="45" t="str">
        <f t="shared" si="42"/>
        <v/>
      </c>
      <c r="CK238" s="44" t="str">
        <f t="shared" si="43"/>
        <v/>
      </c>
      <c r="CL238" s="45" t="str">
        <f t="shared" si="44"/>
        <v/>
      </c>
      <c r="CM238" s="44" t="e">
        <f>IF(AND(#REF!="",#REF!="",#REF!="",#REF!=""),"",SUM(#REF!,#REF!,#REF!,#REF!,#REF!))</f>
        <v>#REF!</v>
      </c>
      <c r="CN238" s="45" t="str">
        <f t="shared" si="45"/>
        <v/>
      </c>
      <c r="CO238" s="38" t="e">
        <f>IF(AND(#REF!="",#REF!="",#REF!="",#REF!=""),"",SUM(#REF!,#REF!,#REF!,#REF!))</f>
        <v>#REF!</v>
      </c>
      <c r="CP238" s="38" t="str">
        <f t="shared" si="34"/>
        <v/>
      </c>
    </row>
    <row r="239" spans="1:94" ht="24.9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19"/>
      <c r="AC239" s="20"/>
      <c r="AD239" s="20"/>
      <c r="AE239" s="8"/>
      <c r="AF239" s="62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25"/>
      <c r="AU239" s="8"/>
      <c r="AV239" s="57"/>
      <c r="AW239" s="60"/>
      <c r="AX239" s="8"/>
      <c r="AY239" s="14"/>
      <c r="AZ239" s="24"/>
      <c r="BA239" s="25"/>
      <c r="BB239" s="57"/>
      <c r="BC239" s="24"/>
      <c r="BD239" s="25"/>
      <c r="BE239" s="97"/>
      <c r="BF239" s="24"/>
      <c r="BG239" s="25"/>
      <c r="BH239" s="57"/>
      <c r="BI239" s="13" t="s">
        <v>447</v>
      </c>
      <c r="BJ239" s="109" t="s">
        <v>447</v>
      </c>
      <c r="BK239" s="1"/>
      <c r="BL239" s="1"/>
      <c r="BM239" s="1"/>
      <c r="BN239" s="1"/>
      <c r="BO239" s="1"/>
      <c r="CA239" s="29"/>
      <c r="CB239" s="44" t="str">
        <f t="shared" si="35"/>
        <v/>
      </c>
      <c r="CC239" s="45" t="str">
        <f t="shared" si="36"/>
        <v/>
      </c>
      <c r="CD239" s="45" t="str">
        <f t="shared" si="37"/>
        <v/>
      </c>
      <c r="CE239" s="44" t="str">
        <f t="shared" si="38"/>
        <v/>
      </c>
      <c r="CF239" s="45" t="str">
        <f t="shared" si="39"/>
        <v/>
      </c>
      <c r="CG239" s="44" t="e">
        <f>IF(AND(#REF!="",#REF!="",#REF!="",#REF!=""),"",SUM(#REF!,#REF!,#REF!,#REF!,#REF!))</f>
        <v>#REF!</v>
      </c>
      <c r="CH239" s="45" t="str">
        <f t="shared" si="40"/>
        <v/>
      </c>
      <c r="CI239" s="44" t="str">
        <f t="shared" si="41"/>
        <v/>
      </c>
      <c r="CJ239" s="45" t="str">
        <f t="shared" si="42"/>
        <v/>
      </c>
      <c r="CK239" s="44" t="str">
        <f t="shared" si="43"/>
        <v/>
      </c>
      <c r="CL239" s="45" t="str">
        <f t="shared" si="44"/>
        <v/>
      </c>
      <c r="CM239" s="44" t="e">
        <f>IF(AND(#REF!="",#REF!="",#REF!="",#REF!=""),"",SUM(#REF!,#REF!,#REF!,#REF!,#REF!))</f>
        <v>#REF!</v>
      </c>
      <c r="CN239" s="45" t="str">
        <f t="shared" si="45"/>
        <v/>
      </c>
      <c r="CO239" s="38" t="e">
        <f>IF(AND(#REF!="",#REF!="",#REF!="",#REF!=""),"",SUM(#REF!,#REF!,#REF!,#REF!))</f>
        <v>#REF!</v>
      </c>
      <c r="CP239" s="38" t="str">
        <f t="shared" si="34"/>
        <v/>
      </c>
    </row>
    <row r="240" spans="1:94" ht="24.9" customHeight="1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19"/>
      <c r="AC240" s="20"/>
      <c r="AD240" s="20"/>
      <c r="AE240" s="8"/>
      <c r="AF240" s="62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25"/>
      <c r="AU240" s="8"/>
      <c r="AV240" s="57"/>
      <c r="AW240" s="60"/>
      <c r="AX240" s="8"/>
      <c r="AY240" s="14"/>
      <c r="AZ240" s="24"/>
      <c r="BA240" s="25"/>
      <c r="BB240" s="57"/>
      <c r="BC240" s="24"/>
      <c r="BD240" s="25"/>
      <c r="BE240" s="97"/>
      <c r="BF240" s="24"/>
      <c r="BG240" s="25"/>
      <c r="BH240" s="57"/>
      <c r="BI240" s="13" t="s">
        <v>447</v>
      </c>
      <c r="BJ240" s="109" t="s">
        <v>447</v>
      </c>
      <c r="BK240" s="1"/>
      <c r="BL240" s="1"/>
      <c r="BM240" s="1"/>
      <c r="BN240" s="1"/>
      <c r="BO240" s="1"/>
      <c r="CA240" s="29"/>
      <c r="CB240" s="44" t="str">
        <f t="shared" si="35"/>
        <v/>
      </c>
      <c r="CC240" s="45" t="str">
        <f t="shared" si="36"/>
        <v/>
      </c>
      <c r="CD240" s="45" t="str">
        <f t="shared" si="37"/>
        <v/>
      </c>
      <c r="CE240" s="44" t="str">
        <f t="shared" si="38"/>
        <v/>
      </c>
      <c r="CF240" s="45" t="str">
        <f t="shared" si="39"/>
        <v/>
      </c>
      <c r="CG240" s="44" t="e">
        <f>IF(AND(#REF!="",#REF!="",#REF!="",#REF!=""),"",SUM(#REF!,#REF!,#REF!,#REF!,#REF!))</f>
        <v>#REF!</v>
      </c>
      <c r="CH240" s="45" t="str">
        <f t="shared" si="40"/>
        <v/>
      </c>
      <c r="CI240" s="44" t="str">
        <f t="shared" si="41"/>
        <v/>
      </c>
      <c r="CJ240" s="45" t="str">
        <f t="shared" si="42"/>
        <v/>
      </c>
      <c r="CK240" s="44" t="str">
        <f t="shared" si="43"/>
        <v/>
      </c>
      <c r="CL240" s="45" t="str">
        <f t="shared" si="44"/>
        <v/>
      </c>
      <c r="CM240" s="44" t="e">
        <f>IF(AND(#REF!="",#REF!="",#REF!="",#REF!=""),"",SUM(#REF!,#REF!,#REF!,#REF!,#REF!))</f>
        <v>#REF!</v>
      </c>
      <c r="CN240" s="45" t="str">
        <f t="shared" si="45"/>
        <v/>
      </c>
      <c r="CO240" s="38" t="e">
        <f>IF(AND(#REF!="",#REF!="",#REF!="",#REF!=""),"",SUM(#REF!,#REF!,#REF!,#REF!))</f>
        <v>#REF!</v>
      </c>
      <c r="CP240" s="38" t="str">
        <f t="shared" si="34"/>
        <v/>
      </c>
    </row>
    <row r="241" spans="1:94" ht="24.9" customHeight="1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19"/>
      <c r="AC241" s="20"/>
      <c r="AD241" s="20"/>
      <c r="AE241" s="8"/>
      <c r="AF241" s="62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25"/>
      <c r="AU241" s="8"/>
      <c r="AV241" s="57"/>
      <c r="AW241" s="60"/>
      <c r="AX241" s="8"/>
      <c r="AY241" s="14"/>
      <c r="AZ241" s="24"/>
      <c r="BA241" s="25"/>
      <c r="BB241" s="57"/>
      <c r="BC241" s="24"/>
      <c r="BD241" s="25"/>
      <c r="BE241" s="97"/>
      <c r="BF241" s="24"/>
      <c r="BG241" s="25"/>
      <c r="BH241" s="57"/>
      <c r="BI241" s="13" t="s">
        <v>447</v>
      </c>
      <c r="BJ241" s="109" t="s">
        <v>447</v>
      </c>
      <c r="BK241" s="1"/>
      <c r="BL241" s="1"/>
      <c r="BM241" s="1"/>
      <c r="BN241" s="1"/>
      <c r="BO241" s="1"/>
      <c r="CA241" s="29"/>
      <c r="CB241" s="44" t="str">
        <f t="shared" si="35"/>
        <v/>
      </c>
      <c r="CC241" s="45" t="str">
        <f t="shared" si="36"/>
        <v/>
      </c>
      <c r="CD241" s="45" t="str">
        <f t="shared" si="37"/>
        <v/>
      </c>
      <c r="CE241" s="44" t="str">
        <f t="shared" si="38"/>
        <v/>
      </c>
      <c r="CF241" s="45" t="str">
        <f t="shared" si="39"/>
        <v/>
      </c>
      <c r="CG241" s="44" t="e">
        <f>IF(AND(#REF!="",#REF!="",#REF!="",#REF!=""),"",SUM(#REF!,#REF!,#REF!,#REF!,#REF!))</f>
        <v>#REF!</v>
      </c>
      <c r="CH241" s="45" t="str">
        <f t="shared" si="40"/>
        <v/>
      </c>
      <c r="CI241" s="44" t="str">
        <f t="shared" si="41"/>
        <v/>
      </c>
      <c r="CJ241" s="45" t="str">
        <f t="shared" si="42"/>
        <v/>
      </c>
      <c r="CK241" s="44" t="str">
        <f t="shared" si="43"/>
        <v/>
      </c>
      <c r="CL241" s="45" t="str">
        <f t="shared" si="44"/>
        <v/>
      </c>
      <c r="CM241" s="44" t="e">
        <f>IF(AND(#REF!="",#REF!="",#REF!="",#REF!=""),"",SUM(#REF!,#REF!,#REF!,#REF!,#REF!))</f>
        <v>#REF!</v>
      </c>
      <c r="CN241" s="45" t="str">
        <f t="shared" si="45"/>
        <v/>
      </c>
      <c r="CO241" s="38" t="e">
        <f>IF(AND(#REF!="",#REF!="",#REF!="",#REF!=""),"",SUM(#REF!,#REF!,#REF!,#REF!))</f>
        <v>#REF!</v>
      </c>
      <c r="CP241" s="38" t="str">
        <f t="shared" si="34"/>
        <v/>
      </c>
    </row>
    <row r="242" spans="1:94" ht="24.9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19"/>
      <c r="AC242" s="20"/>
      <c r="AD242" s="20"/>
      <c r="AE242" s="8"/>
      <c r="AF242" s="62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25"/>
      <c r="AU242" s="8"/>
      <c r="AV242" s="57"/>
      <c r="AW242" s="60"/>
      <c r="AX242" s="8"/>
      <c r="AY242" s="14"/>
      <c r="AZ242" s="24"/>
      <c r="BA242" s="25"/>
      <c r="BB242" s="57"/>
      <c r="BC242" s="24"/>
      <c r="BD242" s="25"/>
      <c r="BE242" s="97"/>
      <c r="BF242" s="24"/>
      <c r="BG242" s="25"/>
      <c r="BH242" s="57"/>
      <c r="BI242" s="13" t="s">
        <v>447</v>
      </c>
      <c r="BJ242" s="109" t="s">
        <v>447</v>
      </c>
      <c r="BK242" s="1"/>
      <c r="BL242" s="1"/>
      <c r="BM242" s="1"/>
      <c r="BN242" s="1"/>
      <c r="BO242" s="1"/>
      <c r="CA242" s="29"/>
      <c r="CB242" s="44" t="str">
        <f t="shared" si="35"/>
        <v/>
      </c>
      <c r="CC242" s="45" t="str">
        <f t="shared" si="36"/>
        <v/>
      </c>
      <c r="CD242" s="45" t="str">
        <f t="shared" si="37"/>
        <v/>
      </c>
      <c r="CE242" s="44" t="str">
        <f t="shared" si="38"/>
        <v/>
      </c>
      <c r="CF242" s="45" t="str">
        <f t="shared" si="39"/>
        <v/>
      </c>
      <c r="CG242" s="44" t="e">
        <f>IF(AND(#REF!="",#REF!="",#REF!="",#REF!=""),"",SUM(#REF!,#REF!,#REF!,#REF!,#REF!))</f>
        <v>#REF!</v>
      </c>
      <c r="CH242" s="45" t="str">
        <f t="shared" si="40"/>
        <v/>
      </c>
      <c r="CI242" s="44" t="str">
        <f t="shared" si="41"/>
        <v/>
      </c>
      <c r="CJ242" s="45" t="str">
        <f t="shared" si="42"/>
        <v/>
      </c>
      <c r="CK242" s="44" t="str">
        <f t="shared" si="43"/>
        <v/>
      </c>
      <c r="CL242" s="45" t="str">
        <f t="shared" si="44"/>
        <v/>
      </c>
      <c r="CM242" s="44" t="e">
        <f>IF(AND(#REF!="",#REF!="",#REF!="",#REF!=""),"",SUM(#REF!,#REF!,#REF!,#REF!,#REF!))</f>
        <v>#REF!</v>
      </c>
      <c r="CN242" s="45" t="str">
        <f t="shared" si="45"/>
        <v/>
      </c>
      <c r="CO242" s="38" t="e">
        <f>IF(AND(#REF!="",#REF!="",#REF!="",#REF!=""),"",SUM(#REF!,#REF!,#REF!,#REF!))</f>
        <v>#REF!</v>
      </c>
      <c r="CP242" s="38" t="str">
        <f t="shared" si="34"/>
        <v/>
      </c>
    </row>
    <row r="243" spans="1:94" ht="24.9" customHeight="1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19"/>
      <c r="AC243" s="20"/>
      <c r="AD243" s="20"/>
      <c r="AE243" s="8"/>
      <c r="AF243" s="62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25"/>
      <c r="AU243" s="8"/>
      <c r="AV243" s="57"/>
      <c r="AW243" s="60"/>
      <c r="AX243" s="8"/>
      <c r="AY243" s="14"/>
      <c r="AZ243" s="24"/>
      <c r="BA243" s="25"/>
      <c r="BB243" s="57"/>
      <c r="BC243" s="24"/>
      <c r="BD243" s="25"/>
      <c r="BE243" s="97"/>
      <c r="BF243" s="24"/>
      <c r="BG243" s="25"/>
      <c r="BH243" s="57"/>
      <c r="BI243" s="13" t="s">
        <v>447</v>
      </c>
      <c r="BJ243" s="109" t="s">
        <v>447</v>
      </c>
      <c r="BK243" s="1"/>
      <c r="BL243" s="1"/>
      <c r="BM243" s="1"/>
      <c r="BN243" s="1"/>
      <c r="BO243" s="1"/>
      <c r="CA243" s="29"/>
      <c r="CB243" s="44" t="str">
        <f t="shared" si="35"/>
        <v/>
      </c>
      <c r="CC243" s="45" t="str">
        <f t="shared" si="36"/>
        <v/>
      </c>
      <c r="CD243" s="45" t="str">
        <f t="shared" si="37"/>
        <v/>
      </c>
      <c r="CE243" s="44" t="str">
        <f t="shared" si="38"/>
        <v/>
      </c>
      <c r="CF243" s="45" t="str">
        <f t="shared" si="39"/>
        <v/>
      </c>
      <c r="CG243" s="44" t="e">
        <f>IF(AND(#REF!="",#REF!="",#REF!="",#REF!=""),"",SUM(#REF!,#REF!,#REF!,#REF!,#REF!))</f>
        <v>#REF!</v>
      </c>
      <c r="CH243" s="45" t="str">
        <f t="shared" si="40"/>
        <v/>
      </c>
      <c r="CI243" s="44" t="str">
        <f t="shared" si="41"/>
        <v/>
      </c>
      <c r="CJ243" s="45" t="str">
        <f t="shared" si="42"/>
        <v/>
      </c>
      <c r="CK243" s="44" t="str">
        <f t="shared" si="43"/>
        <v/>
      </c>
      <c r="CL243" s="45" t="str">
        <f t="shared" si="44"/>
        <v/>
      </c>
      <c r="CM243" s="44" t="e">
        <f>IF(AND(#REF!="",#REF!="",#REF!="",#REF!=""),"",SUM(#REF!,#REF!,#REF!,#REF!,#REF!))</f>
        <v>#REF!</v>
      </c>
      <c r="CN243" s="45" t="str">
        <f t="shared" si="45"/>
        <v/>
      </c>
      <c r="CO243" s="38" t="e">
        <f>IF(AND(#REF!="",#REF!="",#REF!="",#REF!=""),"",SUM(#REF!,#REF!,#REF!,#REF!))</f>
        <v>#REF!</v>
      </c>
      <c r="CP243" s="38" t="str">
        <f t="shared" si="34"/>
        <v/>
      </c>
    </row>
    <row r="244" spans="1:94" ht="24.9" customHeight="1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19"/>
      <c r="AC244" s="20"/>
      <c r="AD244" s="20"/>
      <c r="AE244" s="8"/>
      <c r="AF244" s="62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25"/>
      <c r="AU244" s="8"/>
      <c r="AV244" s="57"/>
      <c r="AW244" s="60"/>
      <c r="AX244" s="8"/>
      <c r="AY244" s="14"/>
      <c r="AZ244" s="24"/>
      <c r="BA244" s="25"/>
      <c r="BB244" s="57"/>
      <c r="BC244" s="24"/>
      <c r="BD244" s="25"/>
      <c r="BE244" s="97"/>
      <c r="BF244" s="24"/>
      <c r="BG244" s="25"/>
      <c r="BH244" s="57"/>
      <c r="BI244" s="13" t="s">
        <v>447</v>
      </c>
      <c r="BJ244" s="109" t="s">
        <v>447</v>
      </c>
      <c r="BK244" s="1"/>
      <c r="BL244" s="1"/>
      <c r="BM244" s="1"/>
      <c r="BN244" s="1"/>
      <c r="BO244" s="1"/>
      <c r="CA244" s="29"/>
      <c r="CB244" s="44" t="str">
        <f t="shared" si="35"/>
        <v/>
      </c>
      <c r="CC244" s="45" t="str">
        <f t="shared" si="36"/>
        <v/>
      </c>
      <c r="CD244" s="45" t="str">
        <f t="shared" si="37"/>
        <v/>
      </c>
      <c r="CE244" s="44" t="str">
        <f t="shared" si="38"/>
        <v/>
      </c>
      <c r="CF244" s="45" t="str">
        <f t="shared" si="39"/>
        <v/>
      </c>
      <c r="CG244" s="44" t="e">
        <f>IF(AND(#REF!="",#REF!="",#REF!="",#REF!=""),"",SUM(#REF!,#REF!,#REF!,#REF!,#REF!))</f>
        <v>#REF!</v>
      </c>
      <c r="CH244" s="45" t="str">
        <f t="shared" si="40"/>
        <v/>
      </c>
      <c r="CI244" s="44" t="str">
        <f t="shared" si="41"/>
        <v/>
      </c>
      <c r="CJ244" s="45" t="str">
        <f t="shared" si="42"/>
        <v/>
      </c>
      <c r="CK244" s="44" t="str">
        <f t="shared" si="43"/>
        <v/>
      </c>
      <c r="CL244" s="45" t="str">
        <f t="shared" si="44"/>
        <v/>
      </c>
      <c r="CM244" s="44" t="e">
        <f>IF(AND(#REF!="",#REF!="",#REF!="",#REF!=""),"",SUM(#REF!,#REF!,#REF!,#REF!,#REF!))</f>
        <v>#REF!</v>
      </c>
      <c r="CN244" s="45" t="str">
        <f t="shared" si="45"/>
        <v/>
      </c>
      <c r="CO244" s="38" t="e">
        <f>IF(AND(#REF!="",#REF!="",#REF!="",#REF!=""),"",SUM(#REF!,#REF!,#REF!,#REF!))</f>
        <v>#REF!</v>
      </c>
      <c r="CP244" s="38" t="str">
        <f t="shared" si="34"/>
        <v/>
      </c>
    </row>
    <row r="245" spans="1:94" ht="24.9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19"/>
      <c r="AC245" s="20"/>
      <c r="AD245" s="20"/>
      <c r="AE245" s="8"/>
      <c r="AF245" s="62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25"/>
      <c r="AU245" s="8"/>
      <c r="AV245" s="57"/>
      <c r="AW245" s="60"/>
      <c r="AX245" s="8"/>
      <c r="AY245" s="14"/>
      <c r="AZ245" s="24"/>
      <c r="BA245" s="25"/>
      <c r="BB245" s="57"/>
      <c r="BC245" s="24"/>
      <c r="BD245" s="25"/>
      <c r="BE245" s="97"/>
      <c r="BF245" s="24"/>
      <c r="BG245" s="25"/>
      <c r="BH245" s="57"/>
      <c r="BI245" s="13" t="s">
        <v>447</v>
      </c>
      <c r="BJ245" s="109" t="s">
        <v>447</v>
      </c>
      <c r="BK245" s="1"/>
      <c r="BL245" s="1"/>
      <c r="BM245" s="1"/>
      <c r="BN245" s="1"/>
      <c r="BO245" s="1"/>
      <c r="CA245" s="29"/>
      <c r="CB245" s="44" t="str">
        <f t="shared" si="35"/>
        <v/>
      </c>
      <c r="CC245" s="45" t="str">
        <f t="shared" si="36"/>
        <v/>
      </c>
      <c r="CD245" s="45" t="str">
        <f t="shared" si="37"/>
        <v/>
      </c>
      <c r="CE245" s="44" t="str">
        <f t="shared" si="38"/>
        <v/>
      </c>
      <c r="CF245" s="45" t="str">
        <f t="shared" si="39"/>
        <v/>
      </c>
      <c r="CG245" s="44" t="e">
        <f>IF(AND(#REF!="",#REF!="",#REF!="",#REF!=""),"",SUM(#REF!,#REF!,#REF!,#REF!,#REF!))</f>
        <v>#REF!</v>
      </c>
      <c r="CH245" s="45" t="str">
        <f t="shared" si="40"/>
        <v/>
      </c>
      <c r="CI245" s="44" t="str">
        <f t="shared" si="41"/>
        <v/>
      </c>
      <c r="CJ245" s="45" t="str">
        <f t="shared" si="42"/>
        <v/>
      </c>
      <c r="CK245" s="44" t="str">
        <f t="shared" si="43"/>
        <v/>
      </c>
      <c r="CL245" s="45" t="str">
        <f t="shared" si="44"/>
        <v/>
      </c>
      <c r="CM245" s="44" t="e">
        <f>IF(AND(#REF!="",#REF!="",#REF!="",#REF!=""),"",SUM(#REF!,#REF!,#REF!,#REF!,#REF!))</f>
        <v>#REF!</v>
      </c>
      <c r="CN245" s="45" t="str">
        <f t="shared" si="45"/>
        <v/>
      </c>
      <c r="CO245" s="38" t="e">
        <f>IF(AND(#REF!="",#REF!="",#REF!="",#REF!=""),"",SUM(#REF!,#REF!,#REF!,#REF!))</f>
        <v>#REF!</v>
      </c>
      <c r="CP245" s="38" t="str">
        <f t="shared" si="34"/>
        <v/>
      </c>
    </row>
    <row r="246" spans="1:94" ht="24.9" customHeight="1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19"/>
      <c r="AC246" s="20"/>
      <c r="AD246" s="20"/>
      <c r="AE246" s="8"/>
      <c r="AF246" s="62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25"/>
      <c r="AU246" s="8"/>
      <c r="AV246" s="57"/>
      <c r="AW246" s="60"/>
      <c r="AX246" s="8"/>
      <c r="AY246" s="14"/>
      <c r="AZ246" s="24"/>
      <c r="BA246" s="25"/>
      <c r="BB246" s="57"/>
      <c r="BC246" s="24"/>
      <c r="BD246" s="25"/>
      <c r="BE246" s="97"/>
      <c r="BF246" s="24"/>
      <c r="BG246" s="25"/>
      <c r="BH246" s="57"/>
      <c r="BI246" s="13" t="s">
        <v>447</v>
      </c>
      <c r="BJ246" s="109" t="s">
        <v>447</v>
      </c>
      <c r="BK246" s="1"/>
      <c r="BL246" s="1"/>
      <c r="BM246" s="1"/>
      <c r="BN246" s="1"/>
      <c r="BO246" s="1"/>
      <c r="CA246" s="29"/>
      <c r="CB246" s="44" t="str">
        <f t="shared" si="35"/>
        <v/>
      </c>
      <c r="CC246" s="45" t="str">
        <f t="shared" si="36"/>
        <v/>
      </c>
      <c r="CD246" s="45" t="str">
        <f t="shared" si="37"/>
        <v/>
      </c>
      <c r="CE246" s="44" t="str">
        <f t="shared" si="38"/>
        <v/>
      </c>
      <c r="CF246" s="45" t="str">
        <f t="shared" si="39"/>
        <v/>
      </c>
      <c r="CG246" s="44" t="e">
        <f>IF(AND(#REF!="",#REF!="",#REF!="",#REF!=""),"",SUM(#REF!,#REF!,#REF!,#REF!,#REF!))</f>
        <v>#REF!</v>
      </c>
      <c r="CH246" s="45" t="str">
        <f t="shared" si="40"/>
        <v/>
      </c>
      <c r="CI246" s="44" t="str">
        <f t="shared" si="41"/>
        <v/>
      </c>
      <c r="CJ246" s="45" t="str">
        <f t="shared" si="42"/>
        <v/>
      </c>
      <c r="CK246" s="44" t="str">
        <f t="shared" si="43"/>
        <v/>
      </c>
      <c r="CL246" s="45" t="str">
        <f t="shared" si="44"/>
        <v/>
      </c>
      <c r="CM246" s="44" t="e">
        <f>IF(AND(#REF!="",#REF!="",#REF!="",#REF!=""),"",SUM(#REF!,#REF!,#REF!,#REF!,#REF!))</f>
        <v>#REF!</v>
      </c>
      <c r="CN246" s="45" t="str">
        <f t="shared" si="45"/>
        <v/>
      </c>
      <c r="CO246" s="38" t="e">
        <f>IF(AND(#REF!="",#REF!="",#REF!="",#REF!=""),"",SUM(#REF!,#REF!,#REF!,#REF!))</f>
        <v>#REF!</v>
      </c>
      <c r="CP246" s="38" t="str">
        <f t="shared" si="34"/>
        <v/>
      </c>
    </row>
    <row r="247" spans="1:94" ht="24.9" customHeight="1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19"/>
      <c r="AC247" s="20"/>
      <c r="AD247" s="20"/>
      <c r="AE247" s="8"/>
      <c r="AF247" s="62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25"/>
      <c r="AU247" s="8"/>
      <c r="AV247" s="57"/>
      <c r="AW247" s="60"/>
      <c r="AX247" s="8"/>
      <c r="AY247" s="14"/>
      <c r="AZ247" s="24"/>
      <c r="BA247" s="25"/>
      <c r="BB247" s="57"/>
      <c r="BC247" s="24"/>
      <c r="BD247" s="25"/>
      <c r="BE247" s="97"/>
      <c r="BF247" s="24"/>
      <c r="BG247" s="25"/>
      <c r="BH247" s="57"/>
      <c r="BI247" s="13" t="s">
        <v>447</v>
      </c>
      <c r="BJ247" s="109" t="s">
        <v>447</v>
      </c>
      <c r="BK247" s="1"/>
      <c r="BL247" s="1"/>
      <c r="BM247" s="1"/>
      <c r="BN247" s="1"/>
      <c r="BO247" s="1"/>
      <c r="CA247" s="29"/>
      <c r="CB247" s="44" t="str">
        <f t="shared" si="35"/>
        <v/>
      </c>
      <c r="CC247" s="45" t="str">
        <f t="shared" si="36"/>
        <v/>
      </c>
      <c r="CD247" s="45" t="str">
        <f t="shared" si="37"/>
        <v/>
      </c>
      <c r="CE247" s="44" t="str">
        <f t="shared" si="38"/>
        <v/>
      </c>
      <c r="CF247" s="45" t="str">
        <f t="shared" si="39"/>
        <v/>
      </c>
      <c r="CG247" s="44" t="e">
        <f>IF(AND(#REF!="",#REF!="",#REF!="",#REF!=""),"",SUM(#REF!,#REF!,#REF!,#REF!,#REF!))</f>
        <v>#REF!</v>
      </c>
      <c r="CH247" s="45" t="str">
        <f t="shared" si="40"/>
        <v/>
      </c>
      <c r="CI247" s="44" t="str">
        <f t="shared" si="41"/>
        <v/>
      </c>
      <c r="CJ247" s="45" t="str">
        <f t="shared" si="42"/>
        <v/>
      </c>
      <c r="CK247" s="44" t="str">
        <f t="shared" si="43"/>
        <v/>
      </c>
      <c r="CL247" s="45" t="str">
        <f t="shared" si="44"/>
        <v/>
      </c>
      <c r="CM247" s="44" t="e">
        <f>IF(AND(#REF!="",#REF!="",#REF!="",#REF!=""),"",SUM(#REF!,#REF!,#REF!,#REF!,#REF!))</f>
        <v>#REF!</v>
      </c>
      <c r="CN247" s="45" t="str">
        <f t="shared" si="45"/>
        <v/>
      </c>
      <c r="CO247" s="38" t="e">
        <f>IF(AND(#REF!="",#REF!="",#REF!="",#REF!=""),"",SUM(#REF!,#REF!,#REF!,#REF!))</f>
        <v>#REF!</v>
      </c>
      <c r="CP247" s="38" t="str">
        <f t="shared" si="34"/>
        <v/>
      </c>
    </row>
    <row r="248" spans="1:94" ht="24.9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19"/>
      <c r="AC248" s="20"/>
      <c r="AD248" s="20"/>
      <c r="AE248" s="8"/>
      <c r="AF248" s="62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25"/>
      <c r="AU248" s="8"/>
      <c r="AV248" s="57"/>
      <c r="AW248" s="60"/>
      <c r="AX248" s="8"/>
      <c r="AY248" s="14"/>
      <c r="AZ248" s="24"/>
      <c r="BA248" s="25"/>
      <c r="BB248" s="57"/>
      <c r="BC248" s="24"/>
      <c r="BD248" s="25"/>
      <c r="BE248" s="97"/>
      <c r="BF248" s="24"/>
      <c r="BG248" s="25"/>
      <c r="BH248" s="57"/>
      <c r="BI248" s="13" t="s">
        <v>447</v>
      </c>
      <c r="BJ248" s="109" t="s">
        <v>447</v>
      </c>
      <c r="BK248" s="1"/>
      <c r="BL248" s="1"/>
      <c r="BM248" s="1"/>
      <c r="BN248" s="1"/>
      <c r="BO248" s="1"/>
      <c r="CA248" s="29"/>
      <c r="CB248" s="44" t="str">
        <f t="shared" si="35"/>
        <v/>
      </c>
      <c r="CC248" s="45" t="str">
        <f t="shared" si="36"/>
        <v/>
      </c>
      <c r="CD248" s="45" t="str">
        <f t="shared" si="37"/>
        <v/>
      </c>
      <c r="CE248" s="44" t="str">
        <f t="shared" si="38"/>
        <v/>
      </c>
      <c r="CF248" s="45" t="str">
        <f t="shared" si="39"/>
        <v/>
      </c>
      <c r="CG248" s="44" t="e">
        <f>IF(AND(#REF!="",#REF!="",#REF!="",#REF!=""),"",SUM(#REF!,#REF!,#REF!,#REF!,#REF!))</f>
        <v>#REF!</v>
      </c>
      <c r="CH248" s="45" t="str">
        <f t="shared" si="40"/>
        <v/>
      </c>
      <c r="CI248" s="44" t="str">
        <f t="shared" si="41"/>
        <v/>
      </c>
      <c r="CJ248" s="45" t="str">
        <f t="shared" si="42"/>
        <v/>
      </c>
      <c r="CK248" s="44" t="str">
        <f t="shared" si="43"/>
        <v/>
      </c>
      <c r="CL248" s="45" t="str">
        <f t="shared" si="44"/>
        <v/>
      </c>
      <c r="CM248" s="44" t="e">
        <f>IF(AND(#REF!="",#REF!="",#REF!="",#REF!=""),"",SUM(#REF!,#REF!,#REF!,#REF!,#REF!))</f>
        <v>#REF!</v>
      </c>
      <c r="CN248" s="45" t="str">
        <f t="shared" si="45"/>
        <v/>
      </c>
      <c r="CO248" s="38" t="e">
        <f>IF(AND(#REF!="",#REF!="",#REF!="",#REF!=""),"",SUM(#REF!,#REF!,#REF!,#REF!))</f>
        <v>#REF!</v>
      </c>
      <c r="CP248" s="38" t="str">
        <f t="shared" si="34"/>
        <v/>
      </c>
    </row>
    <row r="249" spans="1:94" ht="24.9" customHeight="1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19"/>
      <c r="AC249" s="20"/>
      <c r="AD249" s="20"/>
      <c r="AE249" s="8"/>
      <c r="AF249" s="62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25"/>
      <c r="AU249" s="8"/>
      <c r="AV249" s="57"/>
      <c r="AW249" s="60"/>
      <c r="AX249" s="8"/>
      <c r="AY249" s="14"/>
      <c r="AZ249" s="24"/>
      <c r="BA249" s="25"/>
      <c r="BB249" s="57"/>
      <c r="BC249" s="24"/>
      <c r="BD249" s="25"/>
      <c r="BE249" s="97"/>
      <c r="BF249" s="24"/>
      <c r="BG249" s="25"/>
      <c r="BH249" s="57"/>
      <c r="BI249" s="13" t="s">
        <v>447</v>
      </c>
      <c r="BJ249" s="109" t="s">
        <v>447</v>
      </c>
      <c r="BK249" s="1"/>
      <c r="BL249" s="1"/>
      <c r="BM249" s="1"/>
      <c r="BN249" s="1"/>
      <c r="BO249" s="1"/>
      <c r="CA249" s="29"/>
      <c r="CB249" s="44" t="str">
        <f t="shared" si="35"/>
        <v/>
      </c>
      <c r="CC249" s="45" t="str">
        <f t="shared" si="36"/>
        <v/>
      </c>
      <c r="CD249" s="45" t="str">
        <f t="shared" si="37"/>
        <v/>
      </c>
      <c r="CE249" s="44" t="str">
        <f t="shared" si="38"/>
        <v/>
      </c>
      <c r="CF249" s="45" t="str">
        <f t="shared" si="39"/>
        <v/>
      </c>
      <c r="CG249" s="44" t="e">
        <f>IF(AND(#REF!="",#REF!="",#REF!="",#REF!=""),"",SUM(#REF!,#REF!,#REF!,#REF!,#REF!))</f>
        <v>#REF!</v>
      </c>
      <c r="CH249" s="45" t="str">
        <f t="shared" si="40"/>
        <v/>
      </c>
      <c r="CI249" s="44" t="str">
        <f t="shared" si="41"/>
        <v/>
      </c>
      <c r="CJ249" s="45" t="str">
        <f t="shared" si="42"/>
        <v/>
      </c>
      <c r="CK249" s="44" t="str">
        <f t="shared" si="43"/>
        <v/>
      </c>
      <c r="CL249" s="45" t="str">
        <f t="shared" si="44"/>
        <v/>
      </c>
      <c r="CM249" s="44" t="e">
        <f>IF(AND(#REF!="",#REF!="",#REF!="",#REF!=""),"",SUM(#REF!,#REF!,#REF!,#REF!,#REF!))</f>
        <v>#REF!</v>
      </c>
      <c r="CN249" s="45" t="str">
        <f t="shared" si="45"/>
        <v/>
      </c>
      <c r="CO249" s="38" t="e">
        <f>IF(AND(#REF!="",#REF!="",#REF!="",#REF!=""),"",SUM(#REF!,#REF!,#REF!,#REF!))</f>
        <v>#REF!</v>
      </c>
      <c r="CP249" s="38" t="str">
        <f t="shared" si="34"/>
        <v/>
      </c>
    </row>
    <row r="250" spans="1:94" ht="24.9" customHeight="1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19"/>
      <c r="AC250" s="20"/>
      <c r="AD250" s="20"/>
      <c r="AE250" s="8"/>
      <c r="AF250" s="62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25"/>
      <c r="AU250" s="8"/>
      <c r="AV250" s="57"/>
      <c r="AW250" s="60"/>
      <c r="AX250" s="8"/>
      <c r="AY250" s="14"/>
      <c r="AZ250" s="24"/>
      <c r="BA250" s="25"/>
      <c r="BB250" s="57"/>
      <c r="BC250" s="24"/>
      <c r="BD250" s="25"/>
      <c r="BE250" s="97"/>
      <c r="BF250" s="24"/>
      <c r="BG250" s="25"/>
      <c r="BH250" s="57"/>
      <c r="BI250" s="13" t="s">
        <v>447</v>
      </c>
      <c r="BJ250" s="109" t="s">
        <v>447</v>
      </c>
      <c r="BK250" s="1"/>
      <c r="BL250" s="1"/>
      <c r="BM250" s="1"/>
      <c r="BN250" s="1"/>
      <c r="BO250" s="1"/>
      <c r="CA250" s="29"/>
      <c r="CB250" s="44" t="str">
        <f t="shared" si="35"/>
        <v/>
      </c>
      <c r="CC250" s="45" t="str">
        <f t="shared" si="36"/>
        <v/>
      </c>
      <c r="CD250" s="45" t="str">
        <f t="shared" si="37"/>
        <v/>
      </c>
      <c r="CE250" s="44" t="str">
        <f t="shared" si="38"/>
        <v/>
      </c>
      <c r="CF250" s="45" t="str">
        <f t="shared" si="39"/>
        <v/>
      </c>
      <c r="CG250" s="44" t="e">
        <f>IF(AND(#REF!="",#REF!="",#REF!="",#REF!=""),"",SUM(#REF!,#REF!,#REF!,#REF!,#REF!))</f>
        <v>#REF!</v>
      </c>
      <c r="CH250" s="45" t="str">
        <f t="shared" si="40"/>
        <v/>
      </c>
      <c r="CI250" s="44" t="str">
        <f t="shared" si="41"/>
        <v/>
      </c>
      <c r="CJ250" s="45" t="str">
        <f t="shared" si="42"/>
        <v/>
      </c>
      <c r="CK250" s="44" t="str">
        <f t="shared" si="43"/>
        <v/>
      </c>
      <c r="CL250" s="45" t="str">
        <f t="shared" si="44"/>
        <v/>
      </c>
      <c r="CM250" s="44" t="e">
        <f>IF(AND(#REF!="",#REF!="",#REF!="",#REF!=""),"",SUM(#REF!,#REF!,#REF!,#REF!,#REF!))</f>
        <v>#REF!</v>
      </c>
      <c r="CN250" s="45" t="str">
        <f t="shared" si="45"/>
        <v/>
      </c>
      <c r="CO250" s="38" t="e">
        <f>IF(AND(#REF!="",#REF!="",#REF!="",#REF!=""),"",SUM(#REF!,#REF!,#REF!,#REF!))</f>
        <v>#REF!</v>
      </c>
      <c r="CP250" s="38" t="str">
        <f t="shared" si="34"/>
        <v/>
      </c>
    </row>
    <row r="251" spans="1:94" ht="24.9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19"/>
      <c r="AC251" s="20"/>
      <c r="AD251" s="20"/>
      <c r="AE251" s="8"/>
      <c r="AF251" s="62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25"/>
      <c r="AU251" s="8"/>
      <c r="AV251" s="57"/>
      <c r="AW251" s="60"/>
      <c r="AX251" s="8"/>
      <c r="AY251" s="14"/>
      <c r="AZ251" s="24"/>
      <c r="BA251" s="25"/>
      <c r="BB251" s="57"/>
      <c r="BC251" s="24"/>
      <c r="BD251" s="25"/>
      <c r="BE251" s="97"/>
      <c r="BF251" s="24"/>
      <c r="BG251" s="25"/>
      <c r="BH251" s="57"/>
      <c r="BI251" s="13" t="s">
        <v>447</v>
      </c>
      <c r="BJ251" s="109" t="s">
        <v>447</v>
      </c>
      <c r="BK251" s="1"/>
      <c r="BL251" s="1"/>
      <c r="BM251" s="1"/>
      <c r="BN251" s="1"/>
      <c r="BO251" s="1"/>
      <c r="CA251" s="29"/>
      <c r="CB251" s="44" t="str">
        <f t="shared" si="35"/>
        <v/>
      </c>
      <c r="CC251" s="45" t="str">
        <f t="shared" si="36"/>
        <v/>
      </c>
      <c r="CD251" s="45" t="str">
        <f t="shared" si="37"/>
        <v/>
      </c>
      <c r="CE251" s="44" t="str">
        <f t="shared" si="38"/>
        <v/>
      </c>
      <c r="CF251" s="45" t="str">
        <f t="shared" si="39"/>
        <v/>
      </c>
      <c r="CG251" s="44" t="e">
        <f>IF(AND(#REF!="",#REF!="",#REF!="",#REF!=""),"",SUM(#REF!,#REF!,#REF!,#REF!,#REF!))</f>
        <v>#REF!</v>
      </c>
      <c r="CH251" s="45" t="str">
        <f t="shared" si="40"/>
        <v/>
      </c>
      <c r="CI251" s="44" t="str">
        <f t="shared" si="41"/>
        <v/>
      </c>
      <c r="CJ251" s="45" t="str">
        <f t="shared" si="42"/>
        <v/>
      </c>
      <c r="CK251" s="44" t="str">
        <f t="shared" si="43"/>
        <v/>
      </c>
      <c r="CL251" s="45" t="str">
        <f t="shared" si="44"/>
        <v/>
      </c>
      <c r="CM251" s="44" t="e">
        <f>IF(AND(#REF!="",#REF!="",#REF!="",#REF!=""),"",SUM(#REF!,#REF!,#REF!,#REF!,#REF!))</f>
        <v>#REF!</v>
      </c>
      <c r="CN251" s="45" t="str">
        <f t="shared" si="45"/>
        <v/>
      </c>
      <c r="CO251" s="38" t="e">
        <f>IF(AND(#REF!="",#REF!="",#REF!="",#REF!=""),"",SUM(#REF!,#REF!,#REF!,#REF!))</f>
        <v>#REF!</v>
      </c>
      <c r="CP251" s="38" t="str">
        <f t="shared" si="34"/>
        <v/>
      </c>
    </row>
    <row r="252" spans="1:94" ht="24.9" customHeight="1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19"/>
      <c r="AC252" s="20"/>
      <c r="AD252" s="20"/>
      <c r="AE252" s="8"/>
      <c r="AF252" s="62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25"/>
      <c r="AU252" s="8"/>
      <c r="AV252" s="57"/>
      <c r="AW252" s="60"/>
      <c r="AX252" s="8"/>
      <c r="AY252" s="14"/>
      <c r="AZ252" s="24"/>
      <c r="BA252" s="25"/>
      <c r="BB252" s="57"/>
      <c r="BC252" s="24"/>
      <c r="BD252" s="25"/>
      <c r="BE252" s="97"/>
      <c r="BF252" s="24"/>
      <c r="BG252" s="25"/>
      <c r="BH252" s="57"/>
      <c r="BI252" s="13" t="s">
        <v>447</v>
      </c>
      <c r="BJ252" s="109" t="s">
        <v>447</v>
      </c>
      <c r="BK252" s="1"/>
      <c r="BL252" s="1"/>
      <c r="BM252" s="1"/>
      <c r="BN252" s="1"/>
      <c r="BO252" s="1"/>
      <c r="CA252" s="29"/>
      <c r="CB252" s="44" t="str">
        <f t="shared" si="35"/>
        <v/>
      </c>
      <c r="CC252" s="45" t="str">
        <f t="shared" si="36"/>
        <v/>
      </c>
      <c r="CD252" s="45" t="str">
        <f t="shared" si="37"/>
        <v/>
      </c>
      <c r="CE252" s="44" t="str">
        <f t="shared" si="38"/>
        <v/>
      </c>
      <c r="CF252" s="45" t="str">
        <f t="shared" si="39"/>
        <v/>
      </c>
      <c r="CG252" s="44" t="e">
        <f>IF(AND(#REF!="",#REF!="",#REF!="",#REF!=""),"",SUM(#REF!,#REF!,#REF!,#REF!,#REF!))</f>
        <v>#REF!</v>
      </c>
      <c r="CH252" s="45" t="str">
        <f t="shared" si="40"/>
        <v/>
      </c>
      <c r="CI252" s="44" t="str">
        <f t="shared" si="41"/>
        <v/>
      </c>
      <c r="CJ252" s="45" t="str">
        <f t="shared" si="42"/>
        <v/>
      </c>
      <c r="CK252" s="44" t="str">
        <f t="shared" si="43"/>
        <v/>
      </c>
      <c r="CL252" s="45" t="str">
        <f t="shared" si="44"/>
        <v/>
      </c>
      <c r="CM252" s="44" t="e">
        <f>IF(AND(#REF!="",#REF!="",#REF!="",#REF!=""),"",SUM(#REF!,#REF!,#REF!,#REF!,#REF!))</f>
        <v>#REF!</v>
      </c>
      <c r="CN252" s="45" t="str">
        <f t="shared" si="45"/>
        <v/>
      </c>
      <c r="CO252" s="38" t="e">
        <f>IF(AND(#REF!="",#REF!="",#REF!="",#REF!=""),"",SUM(#REF!,#REF!,#REF!,#REF!))</f>
        <v>#REF!</v>
      </c>
      <c r="CP252" s="38" t="str">
        <f t="shared" si="34"/>
        <v/>
      </c>
    </row>
    <row r="253" spans="1:94" ht="24.9" customHeight="1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19"/>
      <c r="AC253" s="20"/>
      <c r="AD253" s="20"/>
      <c r="AE253" s="8"/>
      <c r="AF253" s="62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25"/>
      <c r="AU253" s="8"/>
      <c r="AV253" s="57"/>
      <c r="AW253" s="60"/>
      <c r="AX253" s="8"/>
      <c r="AY253" s="14"/>
      <c r="AZ253" s="24"/>
      <c r="BA253" s="25"/>
      <c r="BB253" s="57"/>
      <c r="BC253" s="24"/>
      <c r="BD253" s="25"/>
      <c r="BE253" s="97"/>
      <c r="BF253" s="24"/>
      <c r="BG253" s="25"/>
      <c r="BH253" s="57"/>
      <c r="BI253" s="13" t="s">
        <v>447</v>
      </c>
      <c r="BJ253" s="109" t="s">
        <v>447</v>
      </c>
      <c r="BK253" s="1"/>
      <c r="BL253" s="1"/>
      <c r="BM253" s="1"/>
      <c r="BN253" s="1"/>
      <c r="BO253" s="1"/>
      <c r="CA253" s="29"/>
      <c r="CB253" s="44" t="str">
        <f t="shared" si="35"/>
        <v/>
      </c>
      <c r="CC253" s="45" t="str">
        <f t="shared" si="36"/>
        <v/>
      </c>
      <c r="CD253" s="45" t="str">
        <f t="shared" si="37"/>
        <v/>
      </c>
      <c r="CE253" s="44" t="str">
        <f t="shared" si="38"/>
        <v/>
      </c>
      <c r="CF253" s="45" t="str">
        <f t="shared" si="39"/>
        <v/>
      </c>
      <c r="CG253" s="44" t="e">
        <f>IF(AND(#REF!="",#REF!="",#REF!="",#REF!=""),"",SUM(#REF!,#REF!,#REF!,#REF!,#REF!))</f>
        <v>#REF!</v>
      </c>
      <c r="CH253" s="45" t="str">
        <f t="shared" si="40"/>
        <v/>
      </c>
      <c r="CI253" s="44" t="str">
        <f t="shared" si="41"/>
        <v/>
      </c>
      <c r="CJ253" s="45" t="str">
        <f t="shared" si="42"/>
        <v/>
      </c>
      <c r="CK253" s="44" t="str">
        <f t="shared" si="43"/>
        <v/>
      </c>
      <c r="CL253" s="45" t="str">
        <f t="shared" si="44"/>
        <v/>
      </c>
      <c r="CM253" s="44" t="e">
        <f>IF(AND(#REF!="",#REF!="",#REF!="",#REF!=""),"",SUM(#REF!,#REF!,#REF!,#REF!,#REF!))</f>
        <v>#REF!</v>
      </c>
      <c r="CN253" s="45" t="str">
        <f t="shared" si="45"/>
        <v/>
      </c>
      <c r="CO253" s="38" t="e">
        <f>IF(AND(#REF!="",#REF!="",#REF!="",#REF!=""),"",SUM(#REF!,#REF!,#REF!,#REF!))</f>
        <v>#REF!</v>
      </c>
      <c r="CP253" s="38" t="str">
        <f t="shared" si="34"/>
        <v/>
      </c>
    </row>
    <row r="254" spans="1:94" ht="24.9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19"/>
      <c r="AC254" s="20"/>
      <c r="AD254" s="20"/>
      <c r="AE254" s="8"/>
      <c r="AF254" s="62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25"/>
      <c r="AU254" s="8"/>
      <c r="AV254" s="57"/>
      <c r="AW254" s="60"/>
      <c r="AX254" s="8"/>
      <c r="AY254" s="14"/>
      <c r="AZ254" s="24"/>
      <c r="BA254" s="25"/>
      <c r="BB254" s="57"/>
      <c r="BC254" s="24"/>
      <c r="BD254" s="25"/>
      <c r="BE254" s="97"/>
      <c r="BF254" s="24"/>
      <c r="BG254" s="25"/>
      <c r="BH254" s="57"/>
      <c r="BI254" s="13" t="s">
        <v>447</v>
      </c>
      <c r="BJ254" s="109" t="s">
        <v>447</v>
      </c>
      <c r="BK254" s="1"/>
      <c r="BL254" s="1"/>
      <c r="BM254" s="1"/>
      <c r="BN254" s="1"/>
      <c r="BO254" s="1"/>
      <c r="CA254" s="29"/>
      <c r="CB254" s="44" t="str">
        <f t="shared" si="35"/>
        <v/>
      </c>
      <c r="CC254" s="45" t="str">
        <f t="shared" si="36"/>
        <v/>
      </c>
      <c r="CD254" s="45" t="str">
        <f t="shared" si="37"/>
        <v/>
      </c>
      <c r="CE254" s="44" t="str">
        <f t="shared" si="38"/>
        <v/>
      </c>
      <c r="CF254" s="45" t="str">
        <f t="shared" si="39"/>
        <v/>
      </c>
      <c r="CG254" s="44" t="e">
        <f>IF(AND(#REF!="",#REF!="",#REF!="",#REF!=""),"",SUM(#REF!,#REF!,#REF!,#REF!,#REF!))</f>
        <v>#REF!</v>
      </c>
      <c r="CH254" s="45" t="str">
        <f t="shared" si="40"/>
        <v/>
      </c>
      <c r="CI254" s="44" t="str">
        <f t="shared" si="41"/>
        <v/>
      </c>
      <c r="CJ254" s="45" t="str">
        <f t="shared" si="42"/>
        <v/>
      </c>
      <c r="CK254" s="44" t="str">
        <f t="shared" si="43"/>
        <v/>
      </c>
      <c r="CL254" s="45" t="str">
        <f t="shared" si="44"/>
        <v/>
      </c>
      <c r="CM254" s="44" t="e">
        <f>IF(AND(#REF!="",#REF!="",#REF!="",#REF!=""),"",SUM(#REF!,#REF!,#REF!,#REF!,#REF!))</f>
        <v>#REF!</v>
      </c>
      <c r="CN254" s="45" t="str">
        <f t="shared" si="45"/>
        <v/>
      </c>
      <c r="CO254" s="38" t="e">
        <f>IF(AND(#REF!="",#REF!="",#REF!="",#REF!=""),"",SUM(#REF!,#REF!,#REF!,#REF!))</f>
        <v>#REF!</v>
      </c>
      <c r="CP254" s="38" t="str">
        <f t="shared" si="34"/>
        <v/>
      </c>
    </row>
    <row r="255" spans="1:94" ht="24.9" customHeight="1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19"/>
      <c r="AC255" s="20"/>
      <c r="AD255" s="20"/>
      <c r="AE255" s="8"/>
      <c r="AF255" s="62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25"/>
      <c r="AU255" s="8"/>
      <c r="AV255" s="57"/>
      <c r="AW255" s="60"/>
      <c r="AX255" s="8"/>
      <c r="AY255" s="14"/>
      <c r="AZ255" s="24"/>
      <c r="BA255" s="25"/>
      <c r="BB255" s="57"/>
      <c r="BC255" s="24"/>
      <c r="BD255" s="25"/>
      <c r="BE255" s="97"/>
      <c r="BF255" s="24"/>
      <c r="BG255" s="25"/>
      <c r="BH255" s="57"/>
      <c r="BI255" s="13" t="s">
        <v>447</v>
      </c>
      <c r="BJ255" s="109" t="s">
        <v>447</v>
      </c>
      <c r="BK255" s="1"/>
      <c r="BL255" s="1"/>
      <c r="BM255" s="1"/>
      <c r="BN255" s="1"/>
      <c r="BO255" s="1"/>
      <c r="CA255" s="29"/>
      <c r="CB255" s="44" t="str">
        <f t="shared" si="35"/>
        <v/>
      </c>
      <c r="CC255" s="45" t="str">
        <f t="shared" si="36"/>
        <v/>
      </c>
      <c r="CD255" s="45" t="str">
        <f t="shared" si="37"/>
        <v/>
      </c>
      <c r="CE255" s="44" t="str">
        <f t="shared" si="38"/>
        <v/>
      </c>
      <c r="CF255" s="45" t="str">
        <f t="shared" si="39"/>
        <v/>
      </c>
      <c r="CG255" s="44" t="e">
        <f>IF(AND(#REF!="",#REF!="",#REF!="",#REF!=""),"",SUM(#REF!,#REF!,#REF!,#REF!,#REF!))</f>
        <v>#REF!</v>
      </c>
      <c r="CH255" s="45" t="str">
        <f t="shared" si="40"/>
        <v/>
      </c>
      <c r="CI255" s="44" t="str">
        <f t="shared" si="41"/>
        <v/>
      </c>
      <c r="CJ255" s="45" t="str">
        <f t="shared" si="42"/>
        <v/>
      </c>
      <c r="CK255" s="44" t="str">
        <f t="shared" si="43"/>
        <v/>
      </c>
      <c r="CL255" s="45" t="str">
        <f t="shared" si="44"/>
        <v/>
      </c>
      <c r="CM255" s="44" t="e">
        <f>IF(AND(#REF!="",#REF!="",#REF!="",#REF!=""),"",SUM(#REF!,#REF!,#REF!,#REF!,#REF!))</f>
        <v>#REF!</v>
      </c>
      <c r="CN255" s="45" t="str">
        <f t="shared" si="45"/>
        <v/>
      </c>
      <c r="CO255" s="38" t="e">
        <f>IF(AND(#REF!="",#REF!="",#REF!="",#REF!=""),"",SUM(#REF!,#REF!,#REF!,#REF!))</f>
        <v>#REF!</v>
      </c>
      <c r="CP255" s="38" t="str">
        <f t="shared" ref="CP255:CP318" si="46">IFERROR(IF(CO255="","",IF($CO$5=100,ROUNDUP(CO255*20%,0),IF($CO$5=86,ROUNDUP((CO255/$CO$5)*$CP$5,0),IF($CO$5=66,ROUNDUP((CO255/$CO$5)*$CP$5,0),"")))),"")</f>
        <v/>
      </c>
    </row>
    <row r="256" spans="1:94" ht="24.9" customHeight="1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19"/>
      <c r="AC256" s="20"/>
      <c r="AD256" s="20"/>
      <c r="AE256" s="8"/>
      <c r="AF256" s="62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25"/>
      <c r="AU256" s="8"/>
      <c r="AV256" s="57"/>
      <c r="AW256" s="60"/>
      <c r="AX256" s="8"/>
      <c r="AY256" s="14"/>
      <c r="AZ256" s="24"/>
      <c r="BA256" s="25"/>
      <c r="BB256" s="57"/>
      <c r="BC256" s="24"/>
      <c r="BD256" s="25"/>
      <c r="BE256" s="97"/>
      <c r="BF256" s="24"/>
      <c r="BG256" s="25"/>
      <c r="BH256" s="57"/>
      <c r="BI256" s="13" t="s">
        <v>447</v>
      </c>
      <c r="BJ256" s="109" t="s">
        <v>447</v>
      </c>
      <c r="BK256" s="1"/>
      <c r="BL256" s="1"/>
      <c r="BM256" s="1"/>
      <c r="BN256" s="1"/>
      <c r="BO256" s="1"/>
      <c r="CA256" s="29"/>
      <c r="CB256" s="44" t="str">
        <f t="shared" si="35"/>
        <v/>
      </c>
      <c r="CC256" s="45" t="str">
        <f t="shared" si="36"/>
        <v/>
      </c>
      <c r="CD256" s="45" t="str">
        <f t="shared" si="37"/>
        <v/>
      </c>
      <c r="CE256" s="44" t="str">
        <f t="shared" si="38"/>
        <v/>
      </c>
      <c r="CF256" s="45" t="str">
        <f t="shared" si="39"/>
        <v/>
      </c>
      <c r="CG256" s="44" t="e">
        <f>IF(AND(#REF!="",#REF!="",#REF!="",#REF!=""),"",SUM(#REF!,#REF!,#REF!,#REF!,#REF!))</f>
        <v>#REF!</v>
      </c>
      <c r="CH256" s="45" t="str">
        <f t="shared" si="40"/>
        <v/>
      </c>
      <c r="CI256" s="44" t="str">
        <f t="shared" si="41"/>
        <v/>
      </c>
      <c r="CJ256" s="45" t="str">
        <f t="shared" si="42"/>
        <v/>
      </c>
      <c r="CK256" s="44" t="str">
        <f t="shared" si="43"/>
        <v/>
      </c>
      <c r="CL256" s="45" t="str">
        <f t="shared" si="44"/>
        <v/>
      </c>
      <c r="CM256" s="44" t="e">
        <f>IF(AND(#REF!="",#REF!="",#REF!="",#REF!=""),"",SUM(#REF!,#REF!,#REF!,#REF!,#REF!))</f>
        <v>#REF!</v>
      </c>
      <c r="CN256" s="45" t="str">
        <f t="shared" si="45"/>
        <v/>
      </c>
      <c r="CO256" s="38" t="e">
        <f>IF(AND(#REF!="",#REF!="",#REF!="",#REF!=""),"",SUM(#REF!,#REF!,#REF!,#REF!))</f>
        <v>#REF!</v>
      </c>
      <c r="CP256" s="38" t="str">
        <f t="shared" si="46"/>
        <v/>
      </c>
    </row>
    <row r="257" spans="1:94" ht="24.9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19"/>
      <c r="AC257" s="20"/>
      <c r="AD257" s="20"/>
      <c r="AE257" s="8"/>
      <c r="AF257" s="62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25"/>
      <c r="AU257" s="8"/>
      <c r="AV257" s="57"/>
      <c r="AW257" s="60"/>
      <c r="AX257" s="8"/>
      <c r="AY257" s="14"/>
      <c r="AZ257" s="24"/>
      <c r="BA257" s="25"/>
      <c r="BB257" s="57"/>
      <c r="BC257" s="24"/>
      <c r="BD257" s="25"/>
      <c r="BE257" s="97"/>
      <c r="BF257" s="24"/>
      <c r="BG257" s="25"/>
      <c r="BH257" s="57"/>
      <c r="BI257" s="13" t="s">
        <v>447</v>
      </c>
      <c r="BJ257" s="109" t="s">
        <v>447</v>
      </c>
      <c r="BK257" s="1"/>
      <c r="BL257" s="1"/>
      <c r="BM257" s="1"/>
      <c r="BN257" s="1"/>
      <c r="BO257" s="1"/>
      <c r="CA257" s="29"/>
      <c r="CB257" s="44" t="str">
        <f t="shared" si="35"/>
        <v/>
      </c>
      <c r="CC257" s="45" t="str">
        <f t="shared" si="36"/>
        <v/>
      </c>
      <c r="CD257" s="45" t="str">
        <f t="shared" si="37"/>
        <v/>
      </c>
      <c r="CE257" s="44" t="str">
        <f t="shared" si="38"/>
        <v/>
      </c>
      <c r="CF257" s="45" t="str">
        <f t="shared" si="39"/>
        <v/>
      </c>
      <c r="CG257" s="44" t="e">
        <f>IF(AND(#REF!="",#REF!="",#REF!="",#REF!=""),"",SUM(#REF!,#REF!,#REF!,#REF!,#REF!))</f>
        <v>#REF!</v>
      </c>
      <c r="CH257" s="45" t="str">
        <f t="shared" si="40"/>
        <v/>
      </c>
      <c r="CI257" s="44" t="str">
        <f t="shared" si="41"/>
        <v/>
      </c>
      <c r="CJ257" s="45" t="str">
        <f t="shared" si="42"/>
        <v/>
      </c>
      <c r="CK257" s="44" t="str">
        <f t="shared" si="43"/>
        <v/>
      </c>
      <c r="CL257" s="45" t="str">
        <f t="shared" si="44"/>
        <v/>
      </c>
      <c r="CM257" s="44" t="e">
        <f>IF(AND(#REF!="",#REF!="",#REF!="",#REF!=""),"",SUM(#REF!,#REF!,#REF!,#REF!,#REF!))</f>
        <v>#REF!</v>
      </c>
      <c r="CN257" s="45" t="str">
        <f t="shared" si="45"/>
        <v/>
      </c>
      <c r="CO257" s="38" t="e">
        <f>IF(AND(#REF!="",#REF!="",#REF!="",#REF!=""),"",SUM(#REF!,#REF!,#REF!,#REF!))</f>
        <v>#REF!</v>
      </c>
      <c r="CP257" s="38" t="str">
        <f t="shared" si="46"/>
        <v/>
      </c>
    </row>
    <row r="258" spans="1:94" ht="24.9" customHeight="1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19"/>
      <c r="AC258" s="20"/>
      <c r="AD258" s="20"/>
      <c r="AE258" s="8"/>
      <c r="AF258" s="62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25"/>
      <c r="AU258" s="8"/>
      <c r="AV258" s="57"/>
      <c r="AW258" s="60"/>
      <c r="AX258" s="8"/>
      <c r="AY258" s="14"/>
      <c r="AZ258" s="24"/>
      <c r="BA258" s="25"/>
      <c r="BB258" s="57"/>
      <c r="BC258" s="24"/>
      <c r="BD258" s="25"/>
      <c r="BE258" s="97"/>
      <c r="BF258" s="24"/>
      <c r="BG258" s="25"/>
      <c r="BH258" s="57"/>
      <c r="BI258" s="13" t="s">
        <v>447</v>
      </c>
      <c r="BJ258" s="109" t="s">
        <v>447</v>
      </c>
      <c r="BK258" s="1"/>
      <c r="BL258" s="1"/>
      <c r="BM258" s="1"/>
      <c r="BN258" s="1"/>
      <c r="BO258" s="1"/>
      <c r="CA258" s="29"/>
      <c r="CB258" s="44" t="str">
        <f t="shared" si="35"/>
        <v/>
      </c>
      <c r="CC258" s="45" t="str">
        <f t="shared" si="36"/>
        <v/>
      </c>
      <c r="CD258" s="45" t="str">
        <f t="shared" si="37"/>
        <v/>
      </c>
      <c r="CE258" s="44" t="str">
        <f t="shared" si="38"/>
        <v/>
      </c>
      <c r="CF258" s="45" t="str">
        <f t="shared" si="39"/>
        <v/>
      </c>
      <c r="CG258" s="44" t="e">
        <f>IF(AND(#REF!="",#REF!="",#REF!="",#REF!=""),"",SUM(#REF!,#REF!,#REF!,#REF!,#REF!))</f>
        <v>#REF!</v>
      </c>
      <c r="CH258" s="45" t="str">
        <f t="shared" si="40"/>
        <v/>
      </c>
      <c r="CI258" s="44" t="str">
        <f t="shared" si="41"/>
        <v/>
      </c>
      <c r="CJ258" s="45" t="str">
        <f t="shared" si="42"/>
        <v/>
      </c>
      <c r="CK258" s="44" t="str">
        <f t="shared" si="43"/>
        <v/>
      </c>
      <c r="CL258" s="45" t="str">
        <f t="shared" si="44"/>
        <v/>
      </c>
      <c r="CM258" s="44" t="e">
        <f>IF(AND(#REF!="",#REF!="",#REF!="",#REF!=""),"",SUM(#REF!,#REF!,#REF!,#REF!,#REF!))</f>
        <v>#REF!</v>
      </c>
      <c r="CN258" s="45" t="str">
        <f t="shared" si="45"/>
        <v/>
      </c>
      <c r="CO258" s="38" t="e">
        <f>IF(AND(#REF!="",#REF!="",#REF!="",#REF!=""),"",SUM(#REF!,#REF!,#REF!,#REF!))</f>
        <v>#REF!</v>
      </c>
      <c r="CP258" s="38" t="str">
        <f t="shared" si="46"/>
        <v/>
      </c>
    </row>
    <row r="259" spans="1:94" ht="24.9" customHeight="1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19"/>
      <c r="AC259" s="20"/>
      <c r="AD259" s="20"/>
      <c r="AE259" s="8"/>
      <c r="AF259" s="62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25"/>
      <c r="AU259" s="8"/>
      <c r="AV259" s="57"/>
      <c r="AW259" s="60"/>
      <c r="AX259" s="8"/>
      <c r="AY259" s="14"/>
      <c r="AZ259" s="24"/>
      <c r="BA259" s="25"/>
      <c r="BB259" s="57"/>
      <c r="BC259" s="24"/>
      <c r="BD259" s="25"/>
      <c r="BE259" s="97"/>
      <c r="BF259" s="24"/>
      <c r="BG259" s="25"/>
      <c r="BH259" s="57"/>
      <c r="BI259" s="13" t="s">
        <v>447</v>
      </c>
      <c r="BJ259" s="109" t="s">
        <v>447</v>
      </c>
      <c r="BK259" s="1"/>
      <c r="BL259" s="1"/>
      <c r="BM259" s="1"/>
      <c r="BN259" s="1"/>
      <c r="BO259" s="1"/>
      <c r="CA259" s="29"/>
      <c r="CB259" s="44" t="str">
        <f t="shared" si="35"/>
        <v/>
      </c>
      <c r="CC259" s="45" t="str">
        <f t="shared" si="36"/>
        <v/>
      </c>
      <c r="CD259" s="45" t="str">
        <f t="shared" si="37"/>
        <v/>
      </c>
      <c r="CE259" s="44" t="str">
        <f t="shared" si="38"/>
        <v/>
      </c>
      <c r="CF259" s="45" t="str">
        <f t="shared" si="39"/>
        <v/>
      </c>
      <c r="CG259" s="44" t="e">
        <f>IF(AND(#REF!="",#REF!="",#REF!="",#REF!=""),"",SUM(#REF!,#REF!,#REF!,#REF!,#REF!))</f>
        <v>#REF!</v>
      </c>
      <c r="CH259" s="45" t="str">
        <f t="shared" si="40"/>
        <v/>
      </c>
      <c r="CI259" s="44" t="str">
        <f t="shared" si="41"/>
        <v/>
      </c>
      <c r="CJ259" s="45" t="str">
        <f t="shared" si="42"/>
        <v/>
      </c>
      <c r="CK259" s="44" t="str">
        <f t="shared" si="43"/>
        <v/>
      </c>
      <c r="CL259" s="45" t="str">
        <f t="shared" si="44"/>
        <v/>
      </c>
      <c r="CM259" s="44" t="e">
        <f>IF(AND(#REF!="",#REF!="",#REF!="",#REF!=""),"",SUM(#REF!,#REF!,#REF!,#REF!,#REF!))</f>
        <v>#REF!</v>
      </c>
      <c r="CN259" s="45" t="str">
        <f t="shared" si="45"/>
        <v/>
      </c>
      <c r="CO259" s="38" t="e">
        <f>IF(AND(#REF!="",#REF!="",#REF!="",#REF!=""),"",SUM(#REF!,#REF!,#REF!,#REF!))</f>
        <v>#REF!</v>
      </c>
      <c r="CP259" s="38" t="str">
        <f t="shared" si="46"/>
        <v/>
      </c>
    </row>
    <row r="260" spans="1:94" ht="24.9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19"/>
      <c r="AC260" s="20"/>
      <c r="AD260" s="20"/>
      <c r="AE260" s="8"/>
      <c r="AF260" s="62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25"/>
      <c r="AU260" s="8"/>
      <c r="AV260" s="57"/>
      <c r="AW260" s="60"/>
      <c r="AX260" s="8"/>
      <c r="AY260" s="14"/>
      <c r="AZ260" s="24"/>
      <c r="BA260" s="25"/>
      <c r="BB260" s="57"/>
      <c r="BC260" s="24"/>
      <c r="BD260" s="25"/>
      <c r="BE260" s="97"/>
      <c r="BF260" s="24"/>
      <c r="BG260" s="25"/>
      <c r="BH260" s="57"/>
      <c r="BI260" s="13" t="s">
        <v>447</v>
      </c>
      <c r="BJ260" s="109" t="s">
        <v>447</v>
      </c>
      <c r="BK260" s="1"/>
      <c r="BL260" s="1"/>
      <c r="BM260" s="1"/>
      <c r="BN260" s="1"/>
      <c r="BO260" s="1"/>
      <c r="CA260" s="29"/>
      <c r="CB260" s="44" t="str">
        <f t="shared" si="35"/>
        <v/>
      </c>
      <c r="CC260" s="45" t="str">
        <f t="shared" si="36"/>
        <v/>
      </c>
      <c r="CD260" s="45" t="str">
        <f t="shared" si="37"/>
        <v/>
      </c>
      <c r="CE260" s="44" t="str">
        <f t="shared" si="38"/>
        <v/>
      </c>
      <c r="CF260" s="45" t="str">
        <f t="shared" si="39"/>
        <v/>
      </c>
      <c r="CG260" s="44" t="e">
        <f>IF(AND(#REF!="",#REF!="",#REF!="",#REF!=""),"",SUM(#REF!,#REF!,#REF!,#REF!,#REF!))</f>
        <v>#REF!</v>
      </c>
      <c r="CH260" s="45" t="str">
        <f t="shared" si="40"/>
        <v/>
      </c>
      <c r="CI260" s="44" t="str">
        <f t="shared" si="41"/>
        <v/>
      </c>
      <c r="CJ260" s="45" t="str">
        <f t="shared" si="42"/>
        <v/>
      </c>
      <c r="CK260" s="44" t="str">
        <f t="shared" si="43"/>
        <v/>
      </c>
      <c r="CL260" s="45" t="str">
        <f t="shared" si="44"/>
        <v/>
      </c>
      <c r="CM260" s="44" t="e">
        <f>IF(AND(#REF!="",#REF!="",#REF!="",#REF!=""),"",SUM(#REF!,#REF!,#REF!,#REF!,#REF!))</f>
        <v>#REF!</v>
      </c>
      <c r="CN260" s="45" t="str">
        <f t="shared" si="45"/>
        <v/>
      </c>
      <c r="CO260" s="38" t="e">
        <f>IF(AND(#REF!="",#REF!="",#REF!="",#REF!=""),"",SUM(#REF!,#REF!,#REF!,#REF!))</f>
        <v>#REF!</v>
      </c>
      <c r="CP260" s="38" t="str">
        <f t="shared" si="46"/>
        <v/>
      </c>
    </row>
    <row r="261" spans="1:94" ht="24.9" customHeight="1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19"/>
      <c r="AC261" s="20"/>
      <c r="AD261" s="20"/>
      <c r="AE261" s="8"/>
      <c r="AF261" s="62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25"/>
      <c r="AU261" s="8"/>
      <c r="AV261" s="57"/>
      <c r="AW261" s="60"/>
      <c r="AX261" s="8"/>
      <c r="AY261" s="14"/>
      <c r="AZ261" s="24"/>
      <c r="BA261" s="25"/>
      <c r="BB261" s="57"/>
      <c r="BC261" s="24"/>
      <c r="BD261" s="25"/>
      <c r="BE261" s="97"/>
      <c r="BF261" s="24"/>
      <c r="BG261" s="25"/>
      <c r="BH261" s="57"/>
      <c r="BI261" s="13" t="s">
        <v>447</v>
      </c>
      <c r="BJ261" s="109" t="s">
        <v>447</v>
      </c>
      <c r="BK261" s="1"/>
      <c r="BL261" s="1"/>
      <c r="BM261" s="1"/>
      <c r="BN261" s="1"/>
      <c r="BO261" s="1"/>
      <c r="CA261" s="29"/>
      <c r="CB261" s="44" t="str">
        <f t="shared" si="35"/>
        <v/>
      </c>
      <c r="CC261" s="45" t="str">
        <f t="shared" si="36"/>
        <v/>
      </c>
      <c r="CD261" s="45" t="str">
        <f t="shared" si="37"/>
        <v/>
      </c>
      <c r="CE261" s="44" t="str">
        <f t="shared" si="38"/>
        <v/>
      </c>
      <c r="CF261" s="45" t="str">
        <f t="shared" si="39"/>
        <v/>
      </c>
      <c r="CG261" s="44" t="e">
        <f>IF(AND(#REF!="",#REF!="",#REF!="",#REF!=""),"",SUM(#REF!,#REF!,#REF!,#REF!,#REF!))</f>
        <v>#REF!</v>
      </c>
      <c r="CH261" s="45" t="str">
        <f t="shared" si="40"/>
        <v/>
      </c>
      <c r="CI261" s="44" t="str">
        <f t="shared" si="41"/>
        <v/>
      </c>
      <c r="CJ261" s="45" t="str">
        <f t="shared" si="42"/>
        <v/>
      </c>
      <c r="CK261" s="44" t="str">
        <f t="shared" si="43"/>
        <v/>
      </c>
      <c r="CL261" s="45" t="str">
        <f t="shared" si="44"/>
        <v/>
      </c>
      <c r="CM261" s="44" t="e">
        <f>IF(AND(#REF!="",#REF!="",#REF!="",#REF!=""),"",SUM(#REF!,#REF!,#REF!,#REF!,#REF!))</f>
        <v>#REF!</v>
      </c>
      <c r="CN261" s="45" t="str">
        <f t="shared" si="45"/>
        <v/>
      </c>
      <c r="CO261" s="38" t="e">
        <f>IF(AND(#REF!="",#REF!="",#REF!="",#REF!=""),"",SUM(#REF!,#REF!,#REF!,#REF!))</f>
        <v>#REF!</v>
      </c>
      <c r="CP261" s="38" t="str">
        <f t="shared" si="46"/>
        <v/>
      </c>
    </row>
    <row r="262" spans="1:94" ht="24.9" customHeight="1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19"/>
      <c r="AC262" s="20"/>
      <c r="AD262" s="20"/>
      <c r="AE262" s="8"/>
      <c r="AF262" s="62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25"/>
      <c r="AU262" s="8"/>
      <c r="AV262" s="57"/>
      <c r="AW262" s="60"/>
      <c r="AX262" s="8"/>
      <c r="AY262" s="14"/>
      <c r="AZ262" s="24"/>
      <c r="BA262" s="25"/>
      <c r="BB262" s="57"/>
      <c r="BC262" s="24"/>
      <c r="BD262" s="25"/>
      <c r="BE262" s="97"/>
      <c r="BF262" s="24"/>
      <c r="BG262" s="25"/>
      <c r="BH262" s="57"/>
      <c r="BI262" s="13" t="s">
        <v>447</v>
      </c>
      <c r="BJ262" s="109" t="s">
        <v>447</v>
      </c>
      <c r="BK262" s="1"/>
      <c r="BL262" s="1"/>
      <c r="BM262" s="1"/>
      <c r="BN262" s="1"/>
      <c r="BO262" s="1"/>
      <c r="CA262" s="29"/>
      <c r="CB262" s="44" t="str">
        <f t="shared" si="35"/>
        <v/>
      </c>
      <c r="CC262" s="45" t="str">
        <f t="shared" si="36"/>
        <v/>
      </c>
      <c r="CD262" s="45" t="str">
        <f t="shared" si="37"/>
        <v/>
      </c>
      <c r="CE262" s="44" t="str">
        <f t="shared" si="38"/>
        <v/>
      </c>
      <c r="CF262" s="45" t="str">
        <f t="shared" si="39"/>
        <v/>
      </c>
      <c r="CG262" s="44" t="e">
        <f>IF(AND(#REF!="",#REF!="",#REF!="",#REF!=""),"",SUM(#REF!,#REF!,#REF!,#REF!,#REF!))</f>
        <v>#REF!</v>
      </c>
      <c r="CH262" s="45" t="str">
        <f t="shared" si="40"/>
        <v/>
      </c>
      <c r="CI262" s="44" t="str">
        <f t="shared" si="41"/>
        <v/>
      </c>
      <c r="CJ262" s="45" t="str">
        <f t="shared" si="42"/>
        <v/>
      </c>
      <c r="CK262" s="44" t="str">
        <f t="shared" si="43"/>
        <v/>
      </c>
      <c r="CL262" s="45" t="str">
        <f t="shared" si="44"/>
        <v/>
      </c>
      <c r="CM262" s="44" t="e">
        <f>IF(AND(#REF!="",#REF!="",#REF!="",#REF!=""),"",SUM(#REF!,#REF!,#REF!,#REF!,#REF!))</f>
        <v>#REF!</v>
      </c>
      <c r="CN262" s="45" t="str">
        <f t="shared" si="45"/>
        <v/>
      </c>
      <c r="CO262" s="38" t="e">
        <f>IF(AND(#REF!="",#REF!="",#REF!="",#REF!=""),"",SUM(#REF!,#REF!,#REF!,#REF!))</f>
        <v>#REF!</v>
      </c>
      <c r="CP262" s="38" t="str">
        <f t="shared" si="46"/>
        <v/>
      </c>
    </row>
    <row r="263" spans="1:94" ht="24.9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19"/>
      <c r="AC263" s="20"/>
      <c r="AD263" s="20"/>
      <c r="AE263" s="8"/>
      <c r="AF263" s="62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25"/>
      <c r="AU263" s="8"/>
      <c r="AV263" s="57"/>
      <c r="AW263" s="60"/>
      <c r="AX263" s="8"/>
      <c r="AY263" s="14"/>
      <c r="AZ263" s="24"/>
      <c r="BA263" s="25"/>
      <c r="BB263" s="57"/>
      <c r="BC263" s="24"/>
      <c r="BD263" s="25"/>
      <c r="BE263" s="97"/>
      <c r="BF263" s="24"/>
      <c r="BG263" s="25"/>
      <c r="BH263" s="57"/>
      <c r="BI263" s="13" t="s">
        <v>447</v>
      </c>
      <c r="BJ263" s="109" t="s">
        <v>447</v>
      </c>
      <c r="BK263" s="1"/>
      <c r="BL263" s="1"/>
      <c r="BM263" s="1"/>
      <c r="BN263" s="1"/>
      <c r="BO263" s="1"/>
      <c r="CA263" s="29"/>
      <c r="CB263" s="44" t="str">
        <f t="shared" si="35"/>
        <v/>
      </c>
      <c r="CC263" s="45" t="str">
        <f t="shared" si="36"/>
        <v/>
      </c>
      <c r="CD263" s="45" t="str">
        <f t="shared" si="37"/>
        <v/>
      </c>
      <c r="CE263" s="44" t="str">
        <f t="shared" si="38"/>
        <v/>
      </c>
      <c r="CF263" s="45" t="str">
        <f t="shared" si="39"/>
        <v/>
      </c>
      <c r="CG263" s="44" t="e">
        <f>IF(AND(#REF!="",#REF!="",#REF!="",#REF!=""),"",SUM(#REF!,#REF!,#REF!,#REF!,#REF!))</f>
        <v>#REF!</v>
      </c>
      <c r="CH263" s="45" t="str">
        <f t="shared" si="40"/>
        <v/>
      </c>
      <c r="CI263" s="44" t="str">
        <f t="shared" si="41"/>
        <v/>
      </c>
      <c r="CJ263" s="45" t="str">
        <f t="shared" si="42"/>
        <v/>
      </c>
      <c r="CK263" s="44" t="str">
        <f t="shared" si="43"/>
        <v/>
      </c>
      <c r="CL263" s="45" t="str">
        <f t="shared" si="44"/>
        <v/>
      </c>
      <c r="CM263" s="44" t="e">
        <f>IF(AND(#REF!="",#REF!="",#REF!="",#REF!=""),"",SUM(#REF!,#REF!,#REF!,#REF!,#REF!))</f>
        <v>#REF!</v>
      </c>
      <c r="CN263" s="45" t="str">
        <f t="shared" si="45"/>
        <v/>
      </c>
      <c r="CO263" s="38" t="e">
        <f>IF(AND(#REF!="",#REF!="",#REF!="",#REF!=""),"",SUM(#REF!,#REF!,#REF!,#REF!))</f>
        <v>#REF!</v>
      </c>
      <c r="CP263" s="38" t="str">
        <f t="shared" si="46"/>
        <v/>
      </c>
    </row>
    <row r="264" spans="1:94" ht="24.9" customHeight="1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19"/>
      <c r="AC264" s="20"/>
      <c r="AD264" s="20"/>
      <c r="AE264" s="8"/>
      <c r="AF264" s="62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25"/>
      <c r="AU264" s="8"/>
      <c r="AV264" s="57"/>
      <c r="AW264" s="60"/>
      <c r="AX264" s="8"/>
      <c r="AY264" s="14"/>
      <c r="AZ264" s="24"/>
      <c r="BA264" s="25"/>
      <c r="BB264" s="57"/>
      <c r="BC264" s="24"/>
      <c r="BD264" s="25"/>
      <c r="BE264" s="97"/>
      <c r="BF264" s="24"/>
      <c r="BG264" s="25"/>
      <c r="BH264" s="57"/>
      <c r="BI264" s="13" t="s">
        <v>447</v>
      </c>
      <c r="BJ264" s="109" t="s">
        <v>447</v>
      </c>
      <c r="BK264" s="1"/>
      <c r="BL264" s="1"/>
      <c r="BM264" s="1"/>
      <c r="BN264" s="1"/>
      <c r="BO264" s="1"/>
      <c r="CA264" s="29"/>
      <c r="CB264" s="44" t="str">
        <f t="shared" ref="CB264:CB327" si="47">IF(I264="","",I264)</f>
        <v/>
      </c>
      <c r="CC264" s="45" t="str">
        <f t="shared" ref="CC264:CC327" si="48">IF(AND(L264="",M264="",N264="",P264=""),"",SUM(L264,M264,N264,O264,P264))</f>
        <v/>
      </c>
      <c r="CD264" s="45" t="str">
        <f t="shared" ref="CD264:CD327" si="49">IFERROR(IF(CC264="","",ROUNDUP(CC264*20%,0)),"")</f>
        <v/>
      </c>
      <c r="CE264" s="44" t="str">
        <f t="shared" ref="CE264:CE327" si="50">IF(AND(T264="",U264="",V264="",X264=""),"",SUM(T264,U264,V264,W264,X264))</f>
        <v/>
      </c>
      <c r="CF264" s="45" t="str">
        <f t="shared" ref="CF264:CF327" si="51">IFERROR(IF(CE264="","",ROUNDUP(CE264*20%,0)),"")</f>
        <v/>
      </c>
      <c r="CG264" s="44" t="e">
        <f>IF(AND(#REF!="",#REF!="",#REF!="",#REF!=""),"",SUM(#REF!,#REF!,#REF!,#REF!,#REF!))</f>
        <v>#REF!</v>
      </c>
      <c r="CH264" s="45" t="str">
        <f t="shared" ref="CH264:CH327" si="52">IFERROR(IF(CG264="","",ROUNDUP(CG264*20%,0)),"")</f>
        <v/>
      </c>
      <c r="CI264" s="44" t="str">
        <f t="shared" ref="CI264:CI327" si="53">IF(AND(AJ264="",AK264="",AL264="",AN264=""),"",SUM(AJ264,AK264,AL264,AM264,AN264))</f>
        <v/>
      </c>
      <c r="CJ264" s="45" t="str">
        <f t="shared" ref="CJ264:CJ327" si="54">IFERROR(IF(CI264="","",ROUNDUP(CI264*20%,0)),"")</f>
        <v/>
      </c>
      <c r="CK264" s="44" t="str">
        <f t="shared" ref="CK264:CK327" si="55">IF(AND(AR264="",AS264="",AT264="",AV264=""),"",SUM(AR264,AS264,AT264,AU264,AV264))</f>
        <v/>
      </c>
      <c r="CL264" s="45" t="str">
        <f t="shared" ref="CL264:CL327" si="56">IFERROR(IF(CK264="","",ROUNDUP(CK264*20%,0)),"")</f>
        <v/>
      </c>
      <c r="CM264" s="44" t="e">
        <f>IF(AND(#REF!="",#REF!="",#REF!="",#REF!=""),"",SUM(#REF!,#REF!,#REF!,#REF!,#REF!))</f>
        <v>#REF!</v>
      </c>
      <c r="CN264" s="45" t="str">
        <f t="shared" ref="CN264:CN327" si="57">IFERROR(IF(CM264="","",ROUNDUP(CM264*20%,0)),"")</f>
        <v/>
      </c>
      <c r="CO264" s="38" t="e">
        <f>IF(AND(#REF!="",#REF!="",#REF!="",#REF!=""),"",SUM(#REF!,#REF!,#REF!,#REF!))</f>
        <v>#REF!</v>
      </c>
      <c r="CP264" s="38" t="str">
        <f t="shared" si="46"/>
        <v/>
      </c>
    </row>
    <row r="265" spans="1:94" ht="24.9" customHeight="1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19"/>
      <c r="AC265" s="20"/>
      <c r="AD265" s="20"/>
      <c r="AE265" s="8"/>
      <c r="AF265" s="62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25"/>
      <c r="AU265" s="8"/>
      <c r="AV265" s="57"/>
      <c r="AW265" s="60"/>
      <c r="AX265" s="8"/>
      <c r="AY265" s="14"/>
      <c r="AZ265" s="24"/>
      <c r="BA265" s="25"/>
      <c r="BB265" s="57"/>
      <c r="BC265" s="24"/>
      <c r="BD265" s="25"/>
      <c r="BE265" s="97"/>
      <c r="BF265" s="24"/>
      <c r="BG265" s="25"/>
      <c r="BH265" s="57"/>
      <c r="BI265" s="13" t="s">
        <v>447</v>
      </c>
      <c r="BJ265" s="109" t="s">
        <v>447</v>
      </c>
      <c r="BK265" s="1"/>
      <c r="BL265" s="1"/>
      <c r="BM265" s="1"/>
      <c r="BN265" s="1"/>
      <c r="BO265" s="1"/>
      <c r="CA265" s="29"/>
      <c r="CB265" s="44" t="str">
        <f t="shared" si="47"/>
        <v/>
      </c>
      <c r="CC265" s="45" t="str">
        <f t="shared" si="48"/>
        <v/>
      </c>
      <c r="CD265" s="45" t="str">
        <f t="shared" si="49"/>
        <v/>
      </c>
      <c r="CE265" s="44" t="str">
        <f t="shared" si="50"/>
        <v/>
      </c>
      <c r="CF265" s="45" t="str">
        <f t="shared" si="51"/>
        <v/>
      </c>
      <c r="CG265" s="44" t="e">
        <f>IF(AND(#REF!="",#REF!="",#REF!="",#REF!=""),"",SUM(#REF!,#REF!,#REF!,#REF!,#REF!))</f>
        <v>#REF!</v>
      </c>
      <c r="CH265" s="45" t="str">
        <f t="shared" si="52"/>
        <v/>
      </c>
      <c r="CI265" s="44" t="str">
        <f t="shared" si="53"/>
        <v/>
      </c>
      <c r="CJ265" s="45" t="str">
        <f t="shared" si="54"/>
        <v/>
      </c>
      <c r="CK265" s="44" t="str">
        <f t="shared" si="55"/>
        <v/>
      </c>
      <c r="CL265" s="45" t="str">
        <f t="shared" si="56"/>
        <v/>
      </c>
      <c r="CM265" s="44" t="e">
        <f>IF(AND(#REF!="",#REF!="",#REF!="",#REF!=""),"",SUM(#REF!,#REF!,#REF!,#REF!,#REF!))</f>
        <v>#REF!</v>
      </c>
      <c r="CN265" s="45" t="str">
        <f t="shared" si="57"/>
        <v/>
      </c>
      <c r="CO265" s="38" t="e">
        <f>IF(AND(#REF!="",#REF!="",#REF!="",#REF!=""),"",SUM(#REF!,#REF!,#REF!,#REF!))</f>
        <v>#REF!</v>
      </c>
      <c r="CP265" s="38" t="str">
        <f t="shared" si="46"/>
        <v/>
      </c>
    </row>
    <row r="266" spans="1:94" ht="24.9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19"/>
      <c r="AC266" s="20"/>
      <c r="AD266" s="20"/>
      <c r="AE266" s="8"/>
      <c r="AF266" s="62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25"/>
      <c r="AU266" s="8"/>
      <c r="AV266" s="57"/>
      <c r="AW266" s="60"/>
      <c r="AX266" s="8"/>
      <c r="AY266" s="14"/>
      <c r="AZ266" s="24"/>
      <c r="BA266" s="25"/>
      <c r="BB266" s="57"/>
      <c r="BC266" s="24"/>
      <c r="BD266" s="25"/>
      <c r="BE266" s="97"/>
      <c r="BF266" s="24"/>
      <c r="BG266" s="25"/>
      <c r="BH266" s="57"/>
      <c r="BI266" s="13" t="s">
        <v>447</v>
      </c>
      <c r="BJ266" s="109" t="s">
        <v>447</v>
      </c>
      <c r="BK266" s="1"/>
      <c r="BL266" s="1"/>
      <c r="BM266" s="1"/>
      <c r="BN266" s="1"/>
      <c r="BO266" s="1"/>
      <c r="CA266" s="29"/>
      <c r="CB266" s="44" t="str">
        <f t="shared" si="47"/>
        <v/>
      </c>
      <c r="CC266" s="45" t="str">
        <f t="shared" si="48"/>
        <v/>
      </c>
      <c r="CD266" s="45" t="str">
        <f t="shared" si="49"/>
        <v/>
      </c>
      <c r="CE266" s="44" t="str">
        <f t="shared" si="50"/>
        <v/>
      </c>
      <c r="CF266" s="45" t="str">
        <f t="shared" si="51"/>
        <v/>
      </c>
      <c r="CG266" s="44" t="e">
        <f>IF(AND(#REF!="",#REF!="",#REF!="",#REF!=""),"",SUM(#REF!,#REF!,#REF!,#REF!,#REF!))</f>
        <v>#REF!</v>
      </c>
      <c r="CH266" s="45" t="str">
        <f t="shared" si="52"/>
        <v/>
      </c>
      <c r="CI266" s="44" t="str">
        <f t="shared" si="53"/>
        <v/>
      </c>
      <c r="CJ266" s="45" t="str">
        <f t="shared" si="54"/>
        <v/>
      </c>
      <c r="CK266" s="44" t="str">
        <f t="shared" si="55"/>
        <v/>
      </c>
      <c r="CL266" s="45" t="str">
        <f t="shared" si="56"/>
        <v/>
      </c>
      <c r="CM266" s="44" t="e">
        <f>IF(AND(#REF!="",#REF!="",#REF!="",#REF!=""),"",SUM(#REF!,#REF!,#REF!,#REF!,#REF!))</f>
        <v>#REF!</v>
      </c>
      <c r="CN266" s="45" t="str">
        <f t="shared" si="57"/>
        <v/>
      </c>
      <c r="CO266" s="38" t="e">
        <f>IF(AND(#REF!="",#REF!="",#REF!="",#REF!=""),"",SUM(#REF!,#REF!,#REF!,#REF!))</f>
        <v>#REF!</v>
      </c>
      <c r="CP266" s="38" t="str">
        <f t="shared" si="46"/>
        <v/>
      </c>
    </row>
    <row r="267" spans="1:94" ht="24.9" customHeight="1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19"/>
      <c r="AC267" s="20"/>
      <c r="AD267" s="20"/>
      <c r="AE267" s="8"/>
      <c r="AF267" s="62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25"/>
      <c r="AU267" s="8"/>
      <c r="AV267" s="57"/>
      <c r="AW267" s="60"/>
      <c r="AX267" s="8"/>
      <c r="AY267" s="14"/>
      <c r="AZ267" s="24"/>
      <c r="BA267" s="25"/>
      <c r="BB267" s="57"/>
      <c r="BC267" s="24"/>
      <c r="BD267" s="25"/>
      <c r="BE267" s="97"/>
      <c r="BF267" s="24"/>
      <c r="BG267" s="25"/>
      <c r="BH267" s="57"/>
      <c r="BI267" s="13" t="s">
        <v>447</v>
      </c>
      <c r="BJ267" s="109" t="s">
        <v>447</v>
      </c>
      <c r="BK267" s="1"/>
      <c r="BL267" s="1"/>
      <c r="BM267" s="1"/>
      <c r="BN267" s="1"/>
      <c r="BO267" s="1"/>
      <c r="CA267" s="29"/>
      <c r="CB267" s="44" t="str">
        <f t="shared" si="47"/>
        <v/>
      </c>
      <c r="CC267" s="45" t="str">
        <f t="shared" si="48"/>
        <v/>
      </c>
      <c r="CD267" s="45" t="str">
        <f t="shared" si="49"/>
        <v/>
      </c>
      <c r="CE267" s="44" t="str">
        <f t="shared" si="50"/>
        <v/>
      </c>
      <c r="CF267" s="45" t="str">
        <f t="shared" si="51"/>
        <v/>
      </c>
      <c r="CG267" s="44" t="e">
        <f>IF(AND(#REF!="",#REF!="",#REF!="",#REF!=""),"",SUM(#REF!,#REF!,#REF!,#REF!,#REF!))</f>
        <v>#REF!</v>
      </c>
      <c r="CH267" s="45" t="str">
        <f t="shared" si="52"/>
        <v/>
      </c>
      <c r="CI267" s="44" t="str">
        <f t="shared" si="53"/>
        <v/>
      </c>
      <c r="CJ267" s="45" t="str">
        <f t="shared" si="54"/>
        <v/>
      </c>
      <c r="CK267" s="44" t="str">
        <f t="shared" si="55"/>
        <v/>
      </c>
      <c r="CL267" s="45" t="str">
        <f t="shared" si="56"/>
        <v/>
      </c>
      <c r="CM267" s="44" t="e">
        <f>IF(AND(#REF!="",#REF!="",#REF!="",#REF!=""),"",SUM(#REF!,#REF!,#REF!,#REF!,#REF!))</f>
        <v>#REF!</v>
      </c>
      <c r="CN267" s="45" t="str">
        <f t="shared" si="57"/>
        <v/>
      </c>
      <c r="CO267" s="38" t="e">
        <f>IF(AND(#REF!="",#REF!="",#REF!="",#REF!=""),"",SUM(#REF!,#REF!,#REF!,#REF!))</f>
        <v>#REF!</v>
      </c>
      <c r="CP267" s="38" t="str">
        <f t="shared" si="46"/>
        <v/>
      </c>
    </row>
    <row r="268" spans="1:94" ht="24.9" customHeight="1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19"/>
      <c r="AC268" s="20"/>
      <c r="AD268" s="20"/>
      <c r="AE268" s="8"/>
      <c r="AF268" s="62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25"/>
      <c r="AU268" s="8"/>
      <c r="AV268" s="57"/>
      <c r="AW268" s="60"/>
      <c r="AX268" s="8"/>
      <c r="AY268" s="14"/>
      <c r="AZ268" s="24"/>
      <c r="BA268" s="25"/>
      <c r="BB268" s="57"/>
      <c r="BC268" s="24"/>
      <c r="BD268" s="25"/>
      <c r="BE268" s="97"/>
      <c r="BF268" s="24"/>
      <c r="BG268" s="25"/>
      <c r="BH268" s="57"/>
      <c r="BI268" s="13" t="s">
        <v>447</v>
      </c>
      <c r="BJ268" s="109" t="s">
        <v>447</v>
      </c>
      <c r="BK268" s="1"/>
      <c r="BL268" s="1"/>
      <c r="BM268" s="1"/>
      <c r="BN268" s="1"/>
      <c r="BO268" s="1"/>
      <c r="CA268" s="29"/>
      <c r="CB268" s="44" t="str">
        <f t="shared" si="47"/>
        <v/>
      </c>
      <c r="CC268" s="45" t="str">
        <f t="shared" si="48"/>
        <v/>
      </c>
      <c r="CD268" s="45" t="str">
        <f t="shared" si="49"/>
        <v/>
      </c>
      <c r="CE268" s="44" t="str">
        <f t="shared" si="50"/>
        <v/>
      </c>
      <c r="CF268" s="45" t="str">
        <f t="shared" si="51"/>
        <v/>
      </c>
      <c r="CG268" s="44" t="e">
        <f>IF(AND(#REF!="",#REF!="",#REF!="",#REF!=""),"",SUM(#REF!,#REF!,#REF!,#REF!,#REF!))</f>
        <v>#REF!</v>
      </c>
      <c r="CH268" s="45" t="str">
        <f t="shared" si="52"/>
        <v/>
      </c>
      <c r="CI268" s="44" t="str">
        <f t="shared" si="53"/>
        <v/>
      </c>
      <c r="CJ268" s="45" t="str">
        <f t="shared" si="54"/>
        <v/>
      </c>
      <c r="CK268" s="44" t="str">
        <f t="shared" si="55"/>
        <v/>
      </c>
      <c r="CL268" s="45" t="str">
        <f t="shared" si="56"/>
        <v/>
      </c>
      <c r="CM268" s="44" t="e">
        <f>IF(AND(#REF!="",#REF!="",#REF!="",#REF!=""),"",SUM(#REF!,#REF!,#REF!,#REF!,#REF!))</f>
        <v>#REF!</v>
      </c>
      <c r="CN268" s="45" t="str">
        <f t="shared" si="57"/>
        <v/>
      </c>
      <c r="CO268" s="38" t="e">
        <f>IF(AND(#REF!="",#REF!="",#REF!="",#REF!=""),"",SUM(#REF!,#REF!,#REF!,#REF!))</f>
        <v>#REF!</v>
      </c>
      <c r="CP268" s="38" t="str">
        <f t="shared" si="46"/>
        <v/>
      </c>
    </row>
    <row r="269" spans="1:94" ht="24.9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19"/>
      <c r="AC269" s="20"/>
      <c r="AD269" s="20"/>
      <c r="AE269" s="8"/>
      <c r="AF269" s="62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25"/>
      <c r="AU269" s="8"/>
      <c r="AV269" s="57"/>
      <c r="AW269" s="60"/>
      <c r="AX269" s="8"/>
      <c r="AY269" s="14"/>
      <c r="AZ269" s="24"/>
      <c r="BA269" s="25"/>
      <c r="BB269" s="57"/>
      <c r="BC269" s="24"/>
      <c r="BD269" s="25"/>
      <c r="BE269" s="97"/>
      <c r="BF269" s="24"/>
      <c r="BG269" s="25"/>
      <c r="BH269" s="57"/>
      <c r="BI269" s="13" t="s">
        <v>447</v>
      </c>
      <c r="BJ269" s="109" t="s">
        <v>447</v>
      </c>
      <c r="BK269" s="1"/>
      <c r="BL269" s="1"/>
      <c r="BM269" s="1"/>
      <c r="BN269" s="1"/>
      <c r="BO269" s="1"/>
      <c r="CA269" s="29"/>
      <c r="CB269" s="44" t="str">
        <f t="shared" si="47"/>
        <v/>
      </c>
      <c r="CC269" s="45" t="str">
        <f t="shared" si="48"/>
        <v/>
      </c>
      <c r="CD269" s="45" t="str">
        <f t="shared" si="49"/>
        <v/>
      </c>
      <c r="CE269" s="44" t="str">
        <f t="shared" si="50"/>
        <v/>
      </c>
      <c r="CF269" s="45" t="str">
        <f t="shared" si="51"/>
        <v/>
      </c>
      <c r="CG269" s="44" t="e">
        <f>IF(AND(#REF!="",#REF!="",#REF!="",#REF!=""),"",SUM(#REF!,#REF!,#REF!,#REF!,#REF!))</f>
        <v>#REF!</v>
      </c>
      <c r="CH269" s="45" t="str">
        <f t="shared" si="52"/>
        <v/>
      </c>
      <c r="CI269" s="44" t="str">
        <f t="shared" si="53"/>
        <v/>
      </c>
      <c r="CJ269" s="45" t="str">
        <f t="shared" si="54"/>
        <v/>
      </c>
      <c r="CK269" s="44" t="str">
        <f t="shared" si="55"/>
        <v/>
      </c>
      <c r="CL269" s="45" t="str">
        <f t="shared" si="56"/>
        <v/>
      </c>
      <c r="CM269" s="44" t="e">
        <f>IF(AND(#REF!="",#REF!="",#REF!="",#REF!=""),"",SUM(#REF!,#REF!,#REF!,#REF!,#REF!))</f>
        <v>#REF!</v>
      </c>
      <c r="CN269" s="45" t="str">
        <f t="shared" si="57"/>
        <v/>
      </c>
      <c r="CO269" s="38" t="e">
        <f>IF(AND(#REF!="",#REF!="",#REF!="",#REF!=""),"",SUM(#REF!,#REF!,#REF!,#REF!))</f>
        <v>#REF!</v>
      </c>
      <c r="CP269" s="38" t="str">
        <f t="shared" si="46"/>
        <v/>
      </c>
    </row>
    <row r="270" spans="1:94" ht="24.9" customHeight="1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19"/>
      <c r="AC270" s="20"/>
      <c r="AD270" s="20"/>
      <c r="AE270" s="8"/>
      <c r="AF270" s="62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25"/>
      <c r="AU270" s="8"/>
      <c r="AV270" s="57"/>
      <c r="AW270" s="60"/>
      <c r="AX270" s="8"/>
      <c r="AY270" s="14"/>
      <c r="AZ270" s="24"/>
      <c r="BA270" s="25"/>
      <c r="BB270" s="57"/>
      <c r="BC270" s="24"/>
      <c r="BD270" s="25"/>
      <c r="BE270" s="97"/>
      <c r="BF270" s="24"/>
      <c r="BG270" s="25"/>
      <c r="BH270" s="57"/>
      <c r="BI270" s="13" t="s">
        <v>447</v>
      </c>
      <c r="BJ270" s="109" t="s">
        <v>447</v>
      </c>
      <c r="BK270" s="1"/>
      <c r="BL270" s="1"/>
      <c r="BM270" s="1"/>
      <c r="BN270" s="1"/>
      <c r="BO270" s="1"/>
      <c r="CA270" s="29"/>
      <c r="CB270" s="44" t="str">
        <f t="shared" si="47"/>
        <v/>
      </c>
      <c r="CC270" s="45" t="str">
        <f t="shared" si="48"/>
        <v/>
      </c>
      <c r="CD270" s="45" t="str">
        <f t="shared" si="49"/>
        <v/>
      </c>
      <c r="CE270" s="44" t="str">
        <f t="shared" si="50"/>
        <v/>
      </c>
      <c r="CF270" s="45" t="str">
        <f t="shared" si="51"/>
        <v/>
      </c>
      <c r="CG270" s="44" t="e">
        <f>IF(AND(#REF!="",#REF!="",#REF!="",#REF!=""),"",SUM(#REF!,#REF!,#REF!,#REF!,#REF!))</f>
        <v>#REF!</v>
      </c>
      <c r="CH270" s="45" t="str">
        <f t="shared" si="52"/>
        <v/>
      </c>
      <c r="CI270" s="44" t="str">
        <f t="shared" si="53"/>
        <v/>
      </c>
      <c r="CJ270" s="45" t="str">
        <f t="shared" si="54"/>
        <v/>
      </c>
      <c r="CK270" s="44" t="str">
        <f t="shared" si="55"/>
        <v/>
      </c>
      <c r="CL270" s="45" t="str">
        <f t="shared" si="56"/>
        <v/>
      </c>
      <c r="CM270" s="44" t="e">
        <f>IF(AND(#REF!="",#REF!="",#REF!="",#REF!=""),"",SUM(#REF!,#REF!,#REF!,#REF!,#REF!))</f>
        <v>#REF!</v>
      </c>
      <c r="CN270" s="45" t="str">
        <f t="shared" si="57"/>
        <v/>
      </c>
      <c r="CO270" s="38" t="e">
        <f>IF(AND(#REF!="",#REF!="",#REF!="",#REF!=""),"",SUM(#REF!,#REF!,#REF!,#REF!))</f>
        <v>#REF!</v>
      </c>
      <c r="CP270" s="38" t="str">
        <f t="shared" si="46"/>
        <v/>
      </c>
    </row>
    <row r="271" spans="1:94" ht="24.9" customHeight="1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19"/>
      <c r="AC271" s="20"/>
      <c r="AD271" s="20"/>
      <c r="AE271" s="8"/>
      <c r="AF271" s="62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25"/>
      <c r="AU271" s="8"/>
      <c r="AV271" s="57"/>
      <c r="AW271" s="60"/>
      <c r="AX271" s="8"/>
      <c r="AY271" s="14"/>
      <c r="AZ271" s="24"/>
      <c r="BA271" s="25"/>
      <c r="BB271" s="57"/>
      <c r="BC271" s="24"/>
      <c r="BD271" s="25"/>
      <c r="BE271" s="97"/>
      <c r="BF271" s="24"/>
      <c r="BG271" s="25"/>
      <c r="BH271" s="57"/>
      <c r="BI271" s="13" t="s">
        <v>447</v>
      </c>
      <c r="BJ271" s="109" t="s">
        <v>447</v>
      </c>
      <c r="BK271" s="1"/>
      <c r="BL271" s="1"/>
      <c r="BM271" s="1"/>
      <c r="BN271" s="1"/>
      <c r="BO271" s="1"/>
      <c r="CA271" s="29"/>
      <c r="CB271" s="44" t="str">
        <f t="shared" si="47"/>
        <v/>
      </c>
      <c r="CC271" s="45" t="str">
        <f t="shared" si="48"/>
        <v/>
      </c>
      <c r="CD271" s="45" t="str">
        <f t="shared" si="49"/>
        <v/>
      </c>
      <c r="CE271" s="44" t="str">
        <f t="shared" si="50"/>
        <v/>
      </c>
      <c r="CF271" s="45" t="str">
        <f t="shared" si="51"/>
        <v/>
      </c>
      <c r="CG271" s="44" t="e">
        <f>IF(AND(#REF!="",#REF!="",#REF!="",#REF!=""),"",SUM(#REF!,#REF!,#REF!,#REF!,#REF!))</f>
        <v>#REF!</v>
      </c>
      <c r="CH271" s="45" t="str">
        <f t="shared" si="52"/>
        <v/>
      </c>
      <c r="CI271" s="44" t="str">
        <f t="shared" si="53"/>
        <v/>
      </c>
      <c r="CJ271" s="45" t="str">
        <f t="shared" si="54"/>
        <v/>
      </c>
      <c r="CK271" s="44" t="str">
        <f t="shared" si="55"/>
        <v/>
      </c>
      <c r="CL271" s="45" t="str">
        <f t="shared" si="56"/>
        <v/>
      </c>
      <c r="CM271" s="44" t="e">
        <f>IF(AND(#REF!="",#REF!="",#REF!="",#REF!=""),"",SUM(#REF!,#REF!,#REF!,#REF!,#REF!))</f>
        <v>#REF!</v>
      </c>
      <c r="CN271" s="45" t="str">
        <f t="shared" si="57"/>
        <v/>
      </c>
      <c r="CO271" s="38" t="e">
        <f>IF(AND(#REF!="",#REF!="",#REF!="",#REF!=""),"",SUM(#REF!,#REF!,#REF!,#REF!))</f>
        <v>#REF!</v>
      </c>
      <c r="CP271" s="38" t="str">
        <f t="shared" si="46"/>
        <v/>
      </c>
    </row>
    <row r="272" spans="1:94" ht="24.9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19"/>
      <c r="AC272" s="20"/>
      <c r="AD272" s="20"/>
      <c r="AE272" s="8"/>
      <c r="AF272" s="62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25"/>
      <c r="AU272" s="8"/>
      <c r="AV272" s="57"/>
      <c r="AW272" s="60"/>
      <c r="AX272" s="8"/>
      <c r="AY272" s="14"/>
      <c r="AZ272" s="24"/>
      <c r="BA272" s="25"/>
      <c r="BB272" s="57"/>
      <c r="BC272" s="24"/>
      <c r="BD272" s="25"/>
      <c r="BE272" s="97"/>
      <c r="BF272" s="24"/>
      <c r="BG272" s="25"/>
      <c r="BH272" s="57"/>
      <c r="BI272" s="13" t="s">
        <v>447</v>
      </c>
      <c r="BJ272" s="109" t="s">
        <v>447</v>
      </c>
      <c r="BK272" s="1"/>
      <c r="BL272" s="1"/>
      <c r="BM272" s="1"/>
      <c r="BN272" s="1"/>
      <c r="BO272" s="1"/>
      <c r="CA272" s="29"/>
      <c r="CB272" s="44" t="str">
        <f t="shared" si="47"/>
        <v/>
      </c>
      <c r="CC272" s="45" t="str">
        <f t="shared" si="48"/>
        <v/>
      </c>
      <c r="CD272" s="45" t="str">
        <f t="shared" si="49"/>
        <v/>
      </c>
      <c r="CE272" s="44" t="str">
        <f t="shared" si="50"/>
        <v/>
      </c>
      <c r="CF272" s="45" t="str">
        <f t="shared" si="51"/>
        <v/>
      </c>
      <c r="CG272" s="44" t="e">
        <f>IF(AND(#REF!="",#REF!="",#REF!="",#REF!=""),"",SUM(#REF!,#REF!,#REF!,#REF!,#REF!))</f>
        <v>#REF!</v>
      </c>
      <c r="CH272" s="45" t="str">
        <f t="shared" si="52"/>
        <v/>
      </c>
      <c r="CI272" s="44" t="str">
        <f t="shared" si="53"/>
        <v/>
      </c>
      <c r="CJ272" s="45" t="str">
        <f t="shared" si="54"/>
        <v/>
      </c>
      <c r="CK272" s="44" t="str">
        <f t="shared" si="55"/>
        <v/>
      </c>
      <c r="CL272" s="45" t="str">
        <f t="shared" si="56"/>
        <v/>
      </c>
      <c r="CM272" s="44" t="e">
        <f>IF(AND(#REF!="",#REF!="",#REF!="",#REF!=""),"",SUM(#REF!,#REF!,#REF!,#REF!,#REF!))</f>
        <v>#REF!</v>
      </c>
      <c r="CN272" s="45" t="str">
        <f t="shared" si="57"/>
        <v/>
      </c>
      <c r="CO272" s="38" t="e">
        <f>IF(AND(#REF!="",#REF!="",#REF!="",#REF!=""),"",SUM(#REF!,#REF!,#REF!,#REF!))</f>
        <v>#REF!</v>
      </c>
      <c r="CP272" s="38" t="str">
        <f t="shared" si="46"/>
        <v/>
      </c>
    </row>
    <row r="273" spans="1:94" ht="24.9" customHeight="1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19"/>
      <c r="AC273" s="20"/>
      <c r="AD273" s="20"/>
      <c r="AE273" s="8"/>
      <c r="AF273" s="62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25"/>
      <c r="AU273" s="8"/>
      <c r="AV273" s="57"/>
      <c r="AW273" s="60"/>
      <c r="AX273" s="8"/>
      <c r="AY273" s="14"/>
      <c r="AZ273" s="24"/>
      <c r="BA273" s="25"/>
      <c r="BB273" s="57"/>
      <c r="BC273" s="24"/>
      <c r="BD273" s="25"/>
      <c r="BE273" s="97"/>
      <c r="BF273" s="24"/>
      <c r="BG273" s="25"/>
      <c r="BH273" s="57"/>
      <c r="BI273" s="13" t="s">
        <v>447</v>
      </c>
      <c r="BJ273" s="109" t="s">
        <v>447</v>
      </c>
      <c r="BK273" s="1"/>
      <c r="BL273" s="1"/>
      <c r="BM273" s="1"/>
      <c r="BN273" s="1"/>
      <c r="BO273" s="1"/>
      <c r="CA273" s="29"/>
      <c r="CB273" s="44" t="str">
        <f t="shared" si="47"/>
        <v/>
      </c>
      <c r="CC273" s="45" t="str">
        <f t="shared" si="48"/>
        <v/>
      </c>
      <c r="CD273" s="45" t="str">
        <f t="shared" si="49"/>
        <v/>
      </c>
      <c r="CE273" s="44" t="str">
        <f t="shared" si="50"/>
        <v/>
      </c>
      <c r="CF273" s="45" t="str">
        <f t="shared" si="51"/>
        <v/>
      </c>
      <c r="CG273" s="44" t="e">
        <f>IF(AND(#REF!="",#REF!="",#REF!="",#REF!=""),"",SUM(#REF!,#REF!,#REF!,#REF!,#REF!))</f>
        <v>#REF!</v>
      </c>
      <c r="CH273" s="45" t="str">
        <f t="shared" si="52"/>
        <v/>
      </c>
      <c r="CI273" s="44" t="str">
        <f t="shared" si="53"/>
        <v/>
      </c>
      <c r="CJ273" s="45" t="str">
        <f t="shared" si="54"/>
        <v/>
      </c>
      <c r="CK273" s="44" t="str">
        <f t="shared" si="55"/>
        <v/>
      </c>
      <c r="CL273" s="45" t="str">
        <f t="shared" si="56"/>
        <v/>
      </c>
      <c r="CM273" s="44" t="e">
        <f>IF(AND(#REF!="",#REF!="",#REF!="",#REF!=""),"",SUM(#REF!,#REF!,#REF!,#REF!,#REF!))</f>
        <v>#REF!</v>
      </c>
      <c r="CN273" s="45" t="str">
        <f t="shared" si="57"/>
        <v/>
      </c>
      <c r="CO273" s="38" t="e">
        <f>IF(AND(#REF!="",#REF!="",#REF!="",#REF!=""),"",SUM(#REF!,#REF!,#REF!,#REF!))</f>
        <v>#REF!</v>
      </c>
      <c r="CP273" s="38" t="str">
        <f t="shared" si="46"/>
        <v/>
      </c>
    </row>
    <row r="274" spans="1:94" ht="24.9" customHeight="1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19"/>
      <c r="AC274" s="20"/>
      <c r="AD274" s="20"/>
      <c r="AE274" s="8"/>
      <c r="AF274" s="62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25"/>
      <c r="AU274" s="8"/>
      <c r="AV274" s="57"/>
      <c r="AW274" s="60"/>
      <c r="AX274" s="8"/>
      <c r="AY274" s="14"/>
      <c r="AZ274" s="24"/>
      <c r="BA274" s="25"/>
      <c r="BB274" s="57"/>
      <c r="BC274" s="24"/>
      <c r="BD274" s="25"/>
      <c r="BE274" s="97"/>
      <c r="BF274" s="24"/>
      <c r="BG274" s="25"/>
      <c r="BH274" s="57"/>
      <c r="BI274" s="13" t="s">
        <v>447</v>
      </c>
      <c r="BJ274" s="109" t="s">
        <v>447</v>
      </c>
      <c r="BK274" s="1"/>
      <c r="BL274" s="1"/>
      <c r="BM274" s="1"/>
      <c r="BN274" s="1"/>
      <c r="BO274" s="1"/>
      <c r="CA274" s="29"/>
      <c r="CB274" s="44" t="str">
        <f t="shared" si="47"/>
        <v/>
      </c>
      <c r="CC274" s="45" t="str">
        <f t="shared" si="48"/>
        <v/>
      </c>
      <c r="CD274" s="45" t="str">
        <f t="shared" si="49"/>
        <v/>
      </c>
      <c r="CE274" s="44" t="str">
        <f t="shared" si="50"/>
        <v/>
      </c>
      <c r="CF274" s="45" t="str">
        <f t="shared" si="51"/>
        <v/>
      </c>
      <c r="CG274" s="44" t="e">
        <f>IF(AND(#REF!="",#REF!="",#REF!="",#REF!=""),"",SUM(#REF!,#REF!,#REF!,#REF!,#REF!))</f>
        <v>#REF!</v>
      </c>
      <c r="CH274" s="45" t="str">
        <f t="shared" si="52"/>
        <v/>
      </c>
      <c r="CI274" s="44" t="str">
        <f t="shared" si="53"/>
        <v/>
      </c>
      <c r="CJ274" s="45" t="str">
        <f t="shared" si="54"/>
        <v/>
      </c>
      <c r="CK274" s="44" t="str">
        <f t="shared" si="55"/>
        <v/>
      </c>
      <c r="CL274" s="45" t="str">
        <f t="shared" si="56"/>
        <v/>
      </c>
      <c r="CM274" s="44" t="e">
        <f>IF(AND(#REF!="",#REF!="",#REF!="",#REF!=""),"",SUM(#REF!,#REF!,#REF!,#REF!,#REF!))</f>
        <v>#REF!</v>
      </c>
      <c r="CN274" s="45" t="str">
        <f t="shared" si="57"/>
        <v/>
      </c>
      <c r="CO274" s="38" t="e">
        <f>IF(AND(#REF!="",#REF!="",#REF!="",#REF!=""),"",SUM(#REF!,#REF!,#REF!,#REF!))</f>
        <v>#REF!</v>
      </c>
      <c r="CP274" s="38" t="str">
        <f t="shared" si="46"/>
        <v/>
      </c>
    </row>
    <row r="275" spans="1:94" ht="24.9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19"/>
      <c r="AC275" s="20"/>
      <c r="AD275" s="20"/>
      <c r="AE275" s="8"/>
      <c r="AF275" s="62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25"/>
      <c r="AU275" s="8"/>
      <c r="AV275" s="57"/>
      <c r="AW275" s="60"/>
      <c r="AX275" s="8"/>
      <c r="AY275" s="14"/>
      <c r="AZ275" s="24"/>
      <c r="BA275" s="25"/>
      <c r="BB275" s="57"/>
      <c r="BC275" s="24"/>
      <c r="BD275" s="25"/>
      <c r="BE275" s="97"/>
      <c r="BF275" s="24"/>
      <c r="BG275" s="25"/>
      <c r="BH275" s="57"/>
      <c r="BI275" s="13" t="s">
        <v>447</v>
      </c>
      <c r="BJ275" s="109" t="s">
        <v>447</v>
      </c>
      <c r="BK275" s="1"/>
      <c r="BL275" s="1"/>
      <c r="BM275" s="1"/>
      <c r="BN275" s="1"/>
      <c r="BO275" s="1"/>
      <c r="CA275" s="29"/>
      <c r="CB275" s="44" t="str">
        <f t="shared" si="47"/>
        <v/>
      </c>
      <c r="CC275" s="45" t="str">
        <f t="shared" si="48"/>
        <v/>
      </c>
      <c r="CD275" s="45" t="str">
        <f t="shared" si="49"/>
        <v/>
      </c>
      <c r="CE275" s="44" t="str">
        <f t="shared" si="50"/>
        <v/>
      </c>
      <c r="CF275" s="45" t="str">
        <f t="shared" si="51"/>
        <v/>
      </c>
      <c r="CG275" s="44" t="e">
        <f>IF(AND(#REF!="",#REF!="",#REF!="",#REF!=""),"",SUM(#REF!,#REF!,#REF!,#REF!,#REF!))</f>
        <v>#REF!</v>
      </c>
      <c r="CH275" s="45" t="str">
        <f t="shared" si="52"/>
        <v/>
      </c>
      <c r="CI275" s="44" t="str">
        <f t="shared" si="53"/>
        <v/>
      </c>
      <c r="CJ275" s="45" t="str">
        <f t="shared" si="54"/>
        <v/>
      </c>
      <c r="CK275" s="44" t="str">
        <f t="shared" si="55"/>
        <v/>
      </c>
      <c r="CL275" s="45" t="str">
        <f t="shared" si="56"/>
        <v/>
      </c>
      <c r="CM275" s="44" t="e">
        <f>IF(AND(#REF!="",#REF!="",#REF!="",#REF!=""),"",SUM(#REF!,#REF!,#REF!,#REF!,#REF!))</f>
        <v>#REF!</v>
      </c>
      <c r="CN275" s="45" t="str">
        <f t="shared" si="57"/>
        <v/>
      </c>
      <c r="CO275" s="38" t="e">
        <f>IF(AND(#REF!="",#REF!="",#REF!="",#REF!=""),"",SUM(#REF!,#REF!,#REF!,#REF!))</f>
        <v>#REF!</v>
      </c>
      <c r="CP275" s="38" t="str">
        <f t="shared" si="46"/>
        <v/>
      </c>
    </row>
    <row r="276" spans="1:94" ht="24.9" customHeight="1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19"/>
      <c r="AC276" s="20"/>
      <c r="AD276" s="20"/>
      <c r="AE276" s="8"/>
      <c r="AF276" s="62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25"/>
      <c r="AU276" s="8"/>
      <c r="AV276" s="57"/>
      <c r="AW276" s="60"/>
      <c r="AX276" s="8"/>
      <c r="AY276" s="14"/>
      <c r="AZ276" s="24"/>
      <c r="BA276" s="25"/>
      <c r="BB276" s="57"/>
      <c r="BC276" s="24"/>
      <c r="BD276" s="25"/>
      <c r="BE276" s="97"/>
      <c r="BF276" s="24"/>
      <c r="BG276" s="25"/>
      <c r="BH276" s="57"/>
      <c r="BI276" s="13" t="s">
        <v>447</v>
      </c>
      <c r="BJ276" s="109" t="s">
        <v>447</v>
      </c>
      <c r="BK276" s="1"/>
      <c r="BL276" s="1"/>
      <c r="BM276" s="1"/>
      <c r="BN276" s="1"/>
      <c r="BO276" s="1"/>
      <c r="CA276" s="29"/>
      <c r="CB276" s="44" t="str">
        <f t="shared" si="47"/>
        <v/>
      </c>
      <c r="CC276" s="45" t="str">
        <f t="shared" si="48"/>
        <v/>
      </c>
      <c r="CD276" s="45" t="str">
        <f t="shared" si="49"/>
        <v/>
      </c>
      <c r="CE276" s="44" t="str">
        <f t="shared" si="50"/>
        <v/>
      </c>
      <c r="CF276" s="45" t="str">
        <f t="shared" si="51"/>
        <v/>
      </c>
      <c r="CG276" s="44" t="e">
        <f>IF(AND(#REF!="",#REF!="",#REF!="",#REF!=""),"",SUM(#REF!,#REF!,#REF!,#REF!,#REF!))</f>
        <v>#REF!</v>
      </c>
      <c r="CH276" s="45" t="str">
        <f t="shared" si="52"/>
        <v/>
      </c>
      <c r="CI276" s="44" t="str">
        <f t="shared" si="53"/>
        <v/>
      </c>
      <c r="CJ276" s="45" t="str">
        <f t="shared" si="54"/>
        <v/>
      </c>
      <c r="CK276" s="44" t="str">
        <f t="shared" si="55"/>
        <v/>
      </c>
      <c r="CL276" s="45" t="str">
        <f t="shared" si="56"/>
        <v/>
      </c>
      <c r="CM276" s="44" t="e">
        <f>IF(AND(#REF!="",#REF!="",#REF!="",#REF!=""),"",SUM(#REF!,#REF!,#REF!,#REF!,#REF!))</f>
        <v>#REF!</v>
      </c>
      <c r="CN276" s="45" t="str">
        <f t="shared" si="57"/>
        <v/>
      </c>
      <c r="CO276" s="38" t="e">
        <f>IF(AND(#REF!="",#REF!="",#REF!="",#REF!=""),"",SUM(#REF!,#REF!,#REF!,#REF!))</f>
        <v>#REF!</v>
      </c>
      <c r="CP276" s="38" t="str">
        <f t="shared" si="46"/>
        <v/>
      </c>
    </row>
    <row r="277" spans="1:94" ht="24.9" customHeight="1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19"/>
      <c r="AC277" s="20"/>
      <c r="AD277" s="20"/>
      <c r="AE277" s="8"/>
      <c r="AF277" s="62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25"/>
      <c r="AU277" s="8"/>
      <c r="AV277" s="57"/>
      <c r="AW277" s="60"/>
      <c r="AX277" s="8"/>
      <c r="AY277" s="14"/>
      <c r="AZ277" s="24"/>
      <c r="BA277" s="25"/>
      <c r="BB277" s="57"/>
      <c r="BC277" s="24"/>
      <c r="BD277" s="25"/>
      <c r="BE277" s="97"/>
      <c r="BF277" s="24"/>
      <c r="BG277" s="25"/>
      <c r="BH277" s="57"/>
      <c r="BI277" s="13" t="s">
        <v>447</v>
      </c>
      <c r="BJ277" s="109" t="s">
        <v>447</v>
      </c>
      <c r="BK277" s="1"/>
      <c r="BL277" s="1"/>
      <c r="BM277" s="1"/>
      <c r="BN277" s="1"/>
      <c r="BO277" s="1"/>
      <c r="CA277" s="29"/>
      <c r="CB277" s="44" t="str">
        <f t="shared" si="47"/>
        <v/>
      </c>
      <c r="CC277" s="45" t="str">
        <f t="shared" si="48"/>
        <v/>
      </c>
      <c r="CD277" s="45" t="str">
        <f t="shared" si="49"/>
        <v/>
      </c>
      <c r="CE277" s="44" t="str">
        <f t="shared" si="50"/>
        <v/>
      </c>
      <c r="CF277" s="45" t="str">
        <f t="shared" si="51"/>
        <v/>
      </c>
      <c r="CG277" s="44" t="e">
        <f>IF(AND(#REF!="",#REF!="",#REF!="",#REF!=""),"",SUM(#REF!,#REF!,#REF!,#REF!,#REF!))</f>
        <v>#REF!</v>
      </c>
      <c r="CH277" s="45" t="str">
        <f t="shared" si="52"/>
        <v/>
      </c>
      <c r="CI277" s="44" t="str">
        <f t="shared" si="53"/>
        <v/>
      </c>
      <c r="CJ277" s="45" t="str">
        <f t="shared" si="54"/>
        <v/>
      </c>
      <c r="CK277" s="44" t="str">
        <f t="shared" si="55"/>
        <v/>
      </c>
      <c r="CL277" s="45" t="str">
        <f t="shared" si="56"/>
        <v/>
      </c>
      <c r="CM277" s="44" t="e">
        <f>IF(AND(#REF!="",#REF!="",#REF!="",#REF!=""),"",SUM(#REF!,#REF!,#REF!,#REF!,#REF!))</f>
        <v>#REF!</v>
      </c>
      <c r="CN277" s="45" t="str">
        <f t="shared" si="57"/>
        <v/>
      </c>
      <c r="CO277" s="38" t="e">
        <f>IF(AND(#REF!="",#REF!="",#REF!="",#REF!=""),"",SUM(#REF!,#REF!,#REF!,#REF!))</f>
        <v>#REF!</v>
      </c>
      <c r="CP277" s="38" t="str">
        <f t="shared" si="46"/>
        <v/>
      </c>
    </row>
    <row r="278" spans="1:94" ht="24.9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19"/>
      <c r="AC278" s="20"/>
      <c r="AD278" s="20"/>
      <c r="AE278" s="8"/>
      <c r="AF278" s="62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25"/>
      <c r="AU278" s="8"/>
      <c r="AV278" s="57"/>
      <c r="AW278" s="60"/>
      <c r="AX278" s="8"/>
      <c r="AY278" s="14"/>
      <c r="AZ278" s="24"/>
      <c r="BA278" s="25"/>
      <c r="BB278" s="57"/>
      <c r="BC278" s="24"/>
      <c r="BD278" s="25"/>
      <c r="BE278" s="97"/>
      <c r="BF278" s="24"/>
      <c r="BG278" s="25"/>
      <c r="BH278" s="57"/>
      <c r="BI278" s="13" t="s">
        <v>447</v>
      </c>
      <c r="BJ278" s="109" t="s">
        <v>447</v>
      </c>
      <c r="BK278" s="1"/>
      <c r="BL278" s="1"/>
      <c r="BM278" s="1"/>
      <c r="BN278" s="1"/>
      <c r="BO278" s="1"/>
      <c r="CA278" s="29"/>
      <c r="CB278" s="44" t="str">
        <f t="shared" si="47"/>
        <v/>
      </c>
      <c r="CC278" s="45" t="str">
        <f t="shared" si="48"/>
        <v/>
      </c>
      <c r="CD278" s="45" t="str">
        <f t="shared" si="49"/>
        <v/>
      </c>
      <c r="CE278" s="44" t="str">
        <f t="shared" si="50"/>
        <v/>
      </c>
      <c r="CF278" s="45" t="str">
        <f t="shared" si="51"/>
        <v/>
      </c>
      <c r="CG278" s="44" t="e">
        <f>IF(AND(#REF!="",#REF!="",#REF!="",#REF!=""),"",SUM(#REF!,#REF!,#REF!,#REF!,#REF!))</f>
        <v>#REF!</v>
      </c>
      <c r="CH278" s="45" t="str">
        <f t="shared" si="52"/>
        <v/>
      </c>
      <c r="CI278" s="44" t="str">
        <f t="shared" si="53"/>
        <v/>
      </c>
      <c r="CJ278" s="45" t="str">
        <f t="shared" si="54"/>
        <v/>
      </c>
      <c r="CK278" s="44" t="str">
        <f t="shared" si="55"/>
        <v/>
      </c>
      <c r="CL278" s="45" t="str">
        <f t="shared" si="56"/>
        <v/>
      </c>
      <c r="CM278" s="44" t="e">
        <f>IF(AND(#REF!="",#REF!="",#REF!="",#REF!=""),"",SUM(#REF!,#REF!,#REF!,#REF!,#REF!))</f>
        <v>#REF!</v>
      </c>
      <c r="CN278" s="45" t="str">
        <f t="shared" si="57"/>
        <v/>
      </c>
      <c r="CO278" s="38" t="e">
        <f>IF(AND(#REF!="",#REF!="",#REF!="",#REF!=""),"",SUM(#REF!,#REF!,#REF!,#REF!))</f>
        <v>#REF!</v>
      </c>
      <c r="CP278" s="38" t="str">
        <f t="shared" si="46"/>
        <v/>
      </c>
    </row>
    <row r="279" spans="1:94" ht="24.9" customHeight="1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19"/>
      <c r="AC279" s="20"/>
      <c r="AD279" s="20"/>
      <c r="AE279" s="8"/>
      <c r="AF279" s="62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25"/>
      <c r="AU279" s="8"/>
      <c r="AV279" s="57"/>
      <c r="AW279" s="60"/>
      <c r="AX279" s="8"/>
      <c r="AY279" s="14"/>
      <c r="AZ279" s="24"/>
      <c r="BA279" s="25"/>
      <c r="BB279" s="57"/>
      <c r="BC279" s="24"/>
      <c r="BD279" s="25"/>
      <c r="BE279" s="97"/>
      <c r="BF279" s="24"/>
      <c r="BG279" s="25"/>
      <c r="BH279" s="57"/>
      <c r="BI279" s="13" t="s">
        <v>447</v>
      </c>
      <c r="BJ279" s="109" t="s">
        <v>447</v>
      </c>
      <c r="BK279" s="1"/>
      <c r="BL279" s="1"/>
      <c r="BM279" s="1"/>
      <c r="BN279" s="1"/>
      <c r="BO279" s="1"/>
      <c r="CA279" s="29"/>
      <c r="CB279" s="44" t="str">
        <f t="shared" si="47"/>
        <v/>
      </c>
      <c r="CC279" s="45" t="str">
        <f t="shared" si="48"/>
        <v/>
      </c>
      <c r="CD279" s="45" t="str">
        <f t="shared" si="49"/>
        <v/>
      </c>
      <c r="CE279" s="44" t="str">
        <f t="shared" si="50"/>
        <v/>
      </c>
      <c r="CF279" s="45" t="str">
        <f t="shared" si="51"/>
        <v/>
      </c>
      <c r="CG279" s="44" t="e">
        <f>IF(AND(#REF!="",#REF!="",#REF!="",#REF!=""),"",SUM(#REF!,#REF!,#REF!,#REF!,#REF!))</f>
        <v>#REF!</v>
      </c>
      <c r="CH279" s="45" t="str">
        <f t="shared" si="52"/>
        <v/>
      </c>
      <c r="CI279" s="44" t="str">
        <f t="shared" si="53"/>
        <v/>
      </c>
      <c r="CJ279" s="45" t="str">
        <f t="shared" si="54"/>
        <v/>
      </c>
      <c r="CK279" s="44" t="str">
        <f t="shared" si="55"/>
        <v/>
      </c>
      <c r="CL279" s="45" t="str">
        <f t="shared" si="56"/>
        <v/>
      </c>
      <c r="CM279" s="44" t="e">
        <f>IF(AND(#REF!="",#REF!="",#REF!="",#REF!=""),"",SUM(#REF!,#REF!,#REF!,#REF!,#REF!))</f>
        <v>#REF!</v>
      </c>
      <c r="CN279" s="45" t="str">
        <f t="shared" si="57"/>
        <v/>
      </c>
      <c r="CO279" s="38" t="e">
        <f>IF(AND(#REF!="",#REF!="",#REF!="",#REF!=""),"",SUM(#REF!,#REF!,#REF!,#REF!))</f>
        <v>#REF!</v>
      </c>
      <c r="CP279" s="38" t="str">
        <f t="shared" si="46"/>
        <v/>
      </c>
    </row>
    <row r="280" spans="1:94" ht="24.9" customHeight="1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19"/>
      <c r="AC280" s="20"/>
      <c r="AD280" s="20"/>
      <c r="AE280" s="8"/>
      <c r="AF280" s="62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25"/>
      <c r="AU280" s="8"/>
      <c r="AV280" s="57"/>
      <c r="AW280" s="60"/>
      <c r="AX280" s="8"/>
      <c r="AY280" s="14"/>
      <c r="AZ280" s="24"/>
      <c r="BA280" s="25"/>
      <c r="BB280" s="57"/>
      <c r="BC280" s="24"/>
      <c r="BD280" s="25"/>
      <c r="BE280" s="97"/>
      <c r="BF280" s="24"/>
      <c r="BG280" s="25"/>
      <c r="BH280" s="57"/>
      <c r="BI280" s="13" t="s">
        <v>447</v>
      </c>
      <c r="BJ280" s="109" t="s">
        <v>447</v>
      </c>
      <c r="BK280" s="1"/>
      <c r="BL280" s="1"/>
      <c r="BM280" s="1"/>
      <c r="BN280" s="1"/>
      <c r="BO280" s="1"/>
      <c r="CA280" s="29"/>
      <c r="CB280" s="44" t="str">
        <f t="shared" si="47"/>
        <v/>
      </c>
      <c r="CC280" s="45" t="str">
        <f t="shared" si="48"/>
        <v/>
      </c>
      <c r="CD280" s="45" t="str">
        <f t="shared" si="49"/>
        <v/>
      </c>
      <c r="CE280" s="44" t="str">
        <f t="shared" si="50"/>
        <v/>
      </c>
      <c r="CF280" s="45" t="str">
        <f t="shared" si="51"/>
        <v/>
      </c>
      <c r="CG280" s="44" t="e">
        <f>IF(AND(#REF!="",#REF!="",#REF!="",#REF!=""),"",SUM(#REF!,#REF!,#REF!,#REF!,#REF!))</f>
        <v>#REF!</v>
      </c>
      <c r="CH280" s="45" t="str">
        <f t="shared" si="52"/>
        <v/>
      </c>
      <c r="CI280" s="44" t="str">
        <f t="shared" si="53"/>
        <v/>
      </c>
      <c r="CJ280" s="45" t="str">
        <f t="shared" si="54"/>
        <v/>
      </c>
      <c r="CK280" s="44" t="str">
        <f t="shared" si="55"/>
        <v/>
      </c>
      <c r="CL280" s="45" t="str">
        <f t="shared" si="56"/>
        <v/>
      </c>
      <c r="CM280" s="44" t="e">
        <f>IF(AND(#REF!="",#REF!="",#REF!="",#REF!=""),"",SUM(#REF!,#REF!,#REF!,#REF!,#REF!))</f>
        <v>#REF!</v>
      </c>
      <c r="CN280" s="45" t="str">
        <f t="shared" si="57"/>
        <v/>
      </c>
      <c r="CO280" s="38" t="e">
        <f>IF(AND(#REF!="",#REF!="",#REF!="",#REF!=""),"",SUM(#REF!,#REF!,#REF!,#REF!))</f>
        <v>#REF!</v>
      </c>
      <c r="CP280" s="38" t="str">
        <f t="shared" si="46"/>
        <v/>
      </c>
    </row>
    <row r="281" spans="1:94" ht="24.9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19"/>
      <c r="AC281" s="20"/>
      <c r="AD281" s="20"/>
      <c r="AE281" s="8"/>
      <c r="AF281" s="62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25"/>
      <c r="AU281" s="8"/>
      <c r="AV281" s="57"/>
      <c r="AW281" s="60"/>
      <c r="AX281" s="8"/>
      <c r="AY281" s="14"/>
      <c r="AZ281" s="24"/>
      <c r="BA281" s="25"/>
      <c r="BB281" s="57"/>
      <c r="BC281" s="24"/>
      <c r="BD281" s="25"/>
      <c r="BE281" s="97"/>
      <c r="BF281" s="24"/>
      <c r="BG281" s="25"/>
      <c r="BH281" s="57"/>
      <c r="BI281" s="13" t="s">
        <v>447</v>
      </c>
      <c r="BJ281" s="109" t="s">
        <v>447</v>
      </c>
      <c r="BK281" s="1"/>
      <c r="BL281" s="1"/>
      <c r="BM281" s="1"/>
      <c r="BN281" s="1"/>
      <c r="BO281" s="1"/>
      <c r="CA281" s="29"/>
      <c r="CB281" s="44" t="str">
        <f t="shared" si="47"/>
        <v/>
      </c>
      <c r="CC281" s="45" t="str">
        <f t="shared" si="48"/>
        <v/>
      </c>
      <c r="CD281" s="45" t="str">
        <f t="shared" si="49"/>
        <v/>
      </c>
      <c r="CE281" s="44" t="str">
        <f t="shared" si="50"/>
        <v/>
      </c>
      <c r="CF281" s="45" t="str">
        <f t="shared" si="51"/>
        <v/>
      </c>
      <c r="CG281" s="44" t="e">
        <f>IF(AND(#REF!="",#REF!="",#REF!="",#REF!=""),"",SUM(#REF!,#REF!,#REF!,#REF!,#REF!))</f>
        <v>#REF!</v>
      </c>
      <c r="CH281" s="45" t="str">
        <f t="shared" si="52"/>
        <v/>
      </c>
      <c r="CI281" s="44" t="str">
        <f t="shared" si="53"/>
        <v/>
      </c>
      <c r="CJ281" s="45" t="str">
        <f t="shared" si="54"/>
        <v/>
      </c>
      <c r="CK281" s="44" t="str">
        <f t="shared" si="55"/>
        <v/>
      </c>
      <c r="CL281" s="45" t="str">
        <f t="shared" si="56"/>
        <v/>
      </c>
      <c r="CM281" s="44" t="e">
        <f>IF(AND(#REF!="",#REF!="",#REF!="",#REF!=""),"",SUM(#REF!,#REF!,#REF!,#REF!,#REF!))</f>
        <v>#REF!</v>
      </c>
      <c r="CN281" s="45" t="str">
        <f t="shared" si="57"/>
        <v/>
      </c>
      <c r="CO281" s="38" t="e">
        <f>IF(AND(#REF!="",#REF!="",#REF!="",#REF!=""),"",SUM(#REF!,#REF!,#REF!,#REF!))</f>
        <v>#REF!</v>
      </c>
      <c r="CP281" s="38" t="str">
        <f t="shared" si="46"/>
        <v/>
      </c>
    </row>
    <row r="282" spans="1:94" ht="24.9" customHeight="1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19"/>
      <c r="AC282" s="20"/>
      <c r="AD282" s="20"/>
      <c r="AE282" s="8"/>
      <c r="AF282" s="62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25"/>
      <c r="AU282" s="8"/>
      <c r="AV282" s="57"/>
      <c r="AW282" s="60"/>
      <c r="AX282" s="8"/>
      <c r="AY282" s="14"/>
      <c r="AZ282" s="24"/>
      <c r="BA282" s="25"/>
      <c r="BB282" s="57"/>
      <c r="BC282" s="24"/>
      <c r="BD282" s="25"/>
      <c r="BE282" s="97"/>
      <c r="BF282" s="24"/>
      <c r="BG282" s="25"/>
      <c r="BH282" s="57"/>
      <c r="BI282" s="13" t="s">
        <v>447</v>
      </c>
      <c r="BJ282" s="109" t="s">
        <v>447</v>
      </c>
      <c r="BK282" s="1"/>
      <c r="BL282" s="1"/>
      <c r="BM282" s="1"/>
      <c r="BN282" s="1"/>
      <c r="BO282" s="1"/>
      <c r="CA282" s="29"/>
      <c r="CB282" s="44" t="str">
        <f t="shared" si="47"/>
        <v/>
      </c>
      <c r="CC282" s="45" t="str">
        <f t="shared" si="48"/>
        <v/>
      </c>
      <c r="CD282" s="45" t="str">
        <f t="shared" si="49"/>
        <v/>
      </c>
      <c r="CE282" s="44" t="str">
        <f t="shared" si="50"/>
        <v/>
      </c>
      <c r="CF282" s="45" t="str">
        <f t="shared" si="51"/>
        <v/>
      </c>
      <c r="CG282" s="44" t="e">
        <f>IF(AND(#REF!="",#REF!="",#REF!="",#REF!=""),"",SUM(#REF!,#REF!,#REF!,#REF!,#REF!))</f>
        <v>#REF!</v>
      </c>
      <c r="CH282" s="45" t="str">
        <f t="shared" si="52"/>
        <v/>
      </c>
      <c r="CI282" s="44" t="str">
        <f t="shared" si="53"/>
        <v/>
      </c>
      <c r="CJ282" s="45" t="str">
        <f t="shared" si="54"/>
        <v/>
      </c>
      <c r="CK282" s="44" t="str">
        <f t="shared" si="55"/>
        <v/>
      </c>
      <c r="CL282" s="45" t="str">
        <f t="shared" si="56"/>
        <v/>
      </c>
      <c r="CM282" s="44" t="e">
        <f>IF(AND(#REF!="",#REF!="",#REF!="",#REF!=""),"",SUM(#REF!,#REF!,#REF!,#REF!,#REF!))</f>
        <v>#REF!</v>
      </c>
      <c r="CN282" s="45" t="str">
        <f t="shared" si="57"/>
        <v/>
      </c>
      <c r="CO282" s="38" t="e">
        <f>IF(AND(#REF!="",#REF!="",#REF!="",#REF!=""),"",SUM(#REF!,#REF!,#REF!,#REF!))</f>
        <v>#REF!</v>
      </c>
      <c r="CP282" s="38" t="str">
        <f t="shared" si="46"/>
        <v/>
      </c>
    </row>
    <row r="283" spans="1:94" ht="24.9" customHeight="1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19"/>
      <c r="AC283" s="20"/>
      <c r="AD283" s="20"/>
      <c r="AE283" s="8"/>
      <c r="AF283" s="62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25"/>
      <c r="AU283" s="8"/>
      <c r="AV283" s="57"/>
      <c r="AW283" s="60"/>
      <c r="AX283" s="8"/>
      <c r="AY283" s="14"/>
      <c r="AZ283" s="24"/>
      <c r="BA283" s="25"/>
      <c r="BB283" s="57"/>
      <c r="BC283" s="24"/>
      <c r="BD283" s="25"/>
      <c r="BE283" s="97"/>
      <c r="BF283" s="24"/>
      <c r="BG283" s="25"/>
      <c r="BH283" s="57"/>
      <c r="BI283" s="13" t="s">
        <v>447</v>
      </c>
      <c r="BJ283" s="109" t="s">
        <v>447</v>
      </c>
      <c r="BK283" s="1"/>
      <c r="BL283" s="1"/>
      <c r="BM283" s="1"/>
      <c r="BN283" s="1"/>
      <c r="BO283" s="1"/>
      <c r="CA283" s="29"/>
      <c r="CB283" s="44" t="str">
        <f t="shared" si="47"/>
        <v/>
      </c>
      <c r="CC283" s="45" t="str">
        <f t="shared" si="48"/>
        <v/>
      </c>
      <c r="CD283" s="45" t="str">
        <f t="shared" si="49"/>
        <v/>
      </c>
      <c r="CE283" s="44" t="str">
        <f t="shared" si="50"/>
        <v/>
      </c>
      <c r="CF283" s="45" t="str">
        <f t="shared" si="51"/>
        <v/>
      </c>
      <c r="CG283" s="44" t="e">
        <f>IF(AND(#REF!="",#REF!="",#REF!="",#REF!=""),"",SUM(#REF!,#REF!,#REF!,#REF!,#REF!))</f>
        <v>#REF!</v>
      </c>
      <c r="CH283" s="45" t="str">
        <f t="shared" si="52"/>
        <v/>
      </c>
      <c r="CI283" s="44" t="str">
        <f t="shared" si="53"/>
        <v/>
      </c>
      <c r="CJ283" s="45" t="str">
        <f t="shared" si="54"/>
        <v/>
      </c>
      <c r="CK283" s="44" t="str">
        <f t="shared" si="55"/>
        <v/>
      </c>
      <c r="CL283" s="45" t="str">
        <f t="shared" si="56"/>
        <v/>
      </c>
      <c r="CM283" s="44" t="e">
        <f>IF(AND(#REF!="",#REF!="",#REF!="",#REF!=""),"",SUM(#REF!,#REF!,#REF!,#REF!,#REF!))</f>
        <v>#REF!</v>
      </c>
      <c r="CN283" s="45" t="str">
        <f t="shared" si="57"/>
        <v/>
      </c>
      <c r="CO283" s="38" t="e">
        <f>IF(AND(#REF!="",#REF!="",#REF!="",#REF!=""),"",SUM(#REF!,#REF!,#REF!,#REF!))</f>
        <v>#REF!</v>
      </c>
      <c r="CP283" s="38" t="str">
        <f t="shared" si="46"/>
        <v/>
      </c>
    </row>
    <row r="284" spans="1:94" ht="24.9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19"/>
      <c r="AC284" s="20"/>
      <c r="AD284" s="20"/>
      <c r="AE284" s="8"/>
      <c r="AF284" s="62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25"/>
      <c r="AU284" s="8"/>
      <c r="AV284" s="57"/>
      <c r="AW284" s="60"/>
      <c r="AX284" s="8"/>
      <c r="AY284" s="14"/>
      <c r="AZ284" s="24"/>
      <c r="BA284" s="25"/>
      <c r="BB284" s="57"/>
      <c r="BC284" s="24"/>
      <c r="BD284" s="25"/>
      <c r="BE284" s="97"/>
      <c r="BF284" s="24"/>
      <c r="BG284" s="25"/>
      <c r="BH284" s="57"/>
      <c r="BI284" s="13" t="s">
        <v>447</v>
      </c>
      <c r="BJ284" s="109" t="s">
        <v>447</v>
      </c>
      <c r="BK284" s="1"/>
      <c r="BL284" s="1"/>
      <c r="BM284" s="1"/>
      <c r="BN284" s="1"/>
      <c r="BO284" s="1"/>
      <c r="CA284" s="29"/>
      <c r="CB284" s="44" t="str">
        <f t="shared" si="47"/>
        <v/>
      </c>
      <c r="CC284" s="45" t="str">
        <f t="shared" si="48"/>
        <v/>
      </c>
      <c r="CD284" s="45" t="str">
        <f t="shared" si="49"/>
        <v/>
      </c>
      <c r="CE284" s="44" t="str">
        <f t="shared" si="50"/>
        <v/>
      </c>
      <c r="CF284" s="45" t="str">
        <f t="shared" si="51"/>
        <v/>
      </c>
      <c r="CG284" s="44" t="e">
        <f>IF(AND(#REF!="",#REF!="",#REF!="",#REF!=""),"",SUM(#REF!,#REF!,#REF!,#REF!,#REF!))</f>
        <v>#REF!</v>
      </c>
      <c r="CH284" s="45" t="str">
        <f t="shared" si="52"/>
        <v/>
      </c>
      <c r="CI284" s="44" t="str">
        <f t="shared" si="53"/>
        <v/>
      </c>
      <c r="CJ284" s="45" t="str">
        <f t="shared" si="54"/>
        <v/>
      </c>
      <c r="CK284" s="44" t="str">
        <f t="shared" si="55"/>
        <v/>
      </c>
      <c r="CL284" s="45" t="str">
        <f t="shared" si="56"/>
        <v/>
      </c>
      <c r="CM284" s="44" t="e">
        <f>IF(AND(#REF!="",#REF!="",#REF!="",#REF!=""),"",SUM(#REF!,#REF!,#REF!,#REF!,#REF!))</f>
        <v>#REF!</v>
      </c>
      <c r="CN284" s="45" t="str">
        <f t="shared" si="57"/>
        <v/>
      </c>
      <c r="CO284" s="38" t="e">
        <f>IF(AND(#REF!="",#REF!="",#REF!="",#REF!=""),"",SUM(#REF!,#REF!,#REF!,#REF!))</f>
        <v>#REF!</v>
      </c>
      <c r="CP284" s="38" t="str">
        <f t="shared" si="46"/>
        <v/>
      </c>
    </row>
    <row r="285" spans="1:94" ht="24.9" customHeight="1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19"/>
      <c r="AC285" s="20"/>
      <c r="AD285" s="20"/>
      <c r="AE285" s="8"/>
      <c r="AF285" s="62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25"/>
      <c r="AU285" s="8"/>
      <c r="AV285" s="57"/>
      <c r="AW285" s="60"/>
      <c r="AX285" s="8"/>
      <c r="AY285" s="14"/>
      <c r="AZ285" s="24"/>
      <c r="BA285" s="25"/>
      <c r="BB285" s="57"/>
      <c r="BC285" s="24"/>
      <c r="BD285" s="25"/>
      <c r="BE285" s="97"/>
      <c r="BF285" s="24"/>
      <c r="BG285" s="25"/>
      <c r="BH285" s="57"/>
      <c r="BI285" s="13" t="s">
        <v>447</v>
      </c>
      <c r="BJ285" s="109" t="s">
        <v>447</v>
      </c>
      <c r="BK285" s="1"/>
      <c r="BL285" s="1"/>
      <c r="BM285" s="1"/>
      <c r="BN285" s="1"/>
      <c r="BO285" s="1"/>
      <c r="CA285" s="29"/>
      <c r="CB285" s="44" t="str">
        <f t="shared" si="47"/>
        <v/>
      </c>
      <c r="CC285" s="45" t="str">
        <f t="shared" si="48"/>
        <v/>
      </c>
      <c r="CD285" s="45" t="str">
        <f t="shared" si="49"/>
        <v/>
      </c>
      <c r="CE285" s="44" t="str">
        <f t="shared" si="50"/>
        <v/>
      </c>
      <c r="CF285" s="45" t="str">
        <f t="shared" si="51"/>
        <v/>
      </c>
      <c r="CG285" s="44" t="e">
        <f>IF(AND(#REF!="",#REF!="",#REF!="",#REF!=""),"",SUM(#REF!,#REF!,#REF!,#REF!,#REF!))</f>
        <v>#REF!</v>
      </c>
      <c r="CH285" s="45" t="str">
        <f t="shared" si="52"/>
        <v/>
      </c>
      <c r="CI285" s="44" t="str">
        <f t="shared" si="53"/>
        <v/>
      </c>
      <c r="CJ285" s="45" t="str">
        <f t="shared" si="54"/>
        <v/>
      </c>
      <c r="CK285" s="44" t="str">
        <f t="shared" si="55"/>
        <v/>
      </c>
      <c r="CL285" s="45" t="str">
        <f t="shared" si="56"/>
        <v/>
      </c>
      <c r="CM285" s="44" t="e">
        <f>IF(AND(#REF!="",#REF!="",#REF!="",#REF!=""),"",SUM(#REF!,#REF!,#REF!,#REF!,#REF!))</f>
        <v>#REF!</v>
      </c>
      <c r="CN285" s="45" t="str">
        <f t="shared" si="57"/>
        <v/>
      </c>
      <c r="CO285" s="38" t="e">
        <f>IF(AND(#REF!="",#REF!="",#REF!="",#REF!=""),"",SUM(#REF!,#REF!,#REF!,#REF!))</f>
        <v>#REF!</v>
      </c>
      <c r="CP285" s="38" t="str">
        <f t="shared" si="46"/>
        <v/>
      </c>
    </row>
    <row r="286" spans="1:94" ht="24.9" customHeight="1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19"/>
      <c r="AC286" s="20"/>
      <c r="AD286" s="20"/>
      <c r="AE286" s="8"/>
      <c r="AF286" s="62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25"/>
      <c r="AU286" s="8"/>
      <c r="AV286" s="57"/>
      <c r="AW286" s="60"/>
      <c r="AX286" s="8"/>
      <c r="AY286" s="14"/>
      <c r="AZ286" s="24"/>
      <c r="BA286" s="25"/>
      <c r="BB286" s="57"/>
      <c r="BC286" s="24"/>
      <c r="BD286" s="25"/>
      <c r="BE286" s="97"/>
      <c r="BF286" s="24"/>
      <c r="BG286" s="25"/>
      <c r="BH286" s="57"/>
      <c r="BI286" s="13" t="s">
        <v>447</v>
      </c>
      <c r="BJ286" s="109" t="s">
        <v>447</v>
      </c>
      <c r="BK286" s="1"/>
      <c r="BL286" s="1"/>
      <c r="BM286" s="1"/>
      <c r="BN286" s="1"/>
      <c r="BO286" s="1"/>
      <c r="CA286" s="29"/>
      <c r="CB286" s="44" t="str">
        <f t="shared" si="47"/>
        <v/>
      </c>
      <c r="CC286" s="45" t="str">
        <f t="shared" si="48"/>
        <v/>
      </c>
      <c r="CD286" s="45" t="str">
        <f t="shared" si="49"/>
        <v/>
      </c>
      <c r="CE286" s="44" t="str">
        <f t="shared" si="50"/>
        <v/>
      </c>
      <c r="CF286" s="45" t="str">
        <f t="shared" si="51"/>
        <v/>
      </c>
      <c r="CG286" s="44" t="e">
        <f>IF(AND(#REF!="",#REF!="",#REF!="",#REF!=""),"",SUM(#REF!,#REF!,#REF!,#REF!,#REF!))</f>
        <v>#REF!</v>
      </c>
      <c r="CH286" s="45" t="str">
        <f t="shared" si="52"/>
        <v/>
      </c>
      <c r="CI286" s="44" t="str">
        <f t="shared" si="53"/>
        <v/>
      </c>
      <c r="CJ286" s="45" t="str">
        <f t="shared" si="54"/>
        <v/>
      </c>
      <c r="CK286" s="44" t="str">
        <f t="shared" si="55"/>
        <v/>
      </c>
      <c r="CL286" s="45" t="str">
        <f t="shared" si="56"/>
        <v/>
      </c>
      <c r="CM286" s="44" t="e">
        <f>IF(AND(#REF!="",#REF!="",#REF!="",#REF!=""),"",SUM(#REF!,#REF!,#REF!,#REF!,#REF!))</f>
        <v>#REF!</v>
      </c>
      <c r="CN286" s="45" t="str">
        <f t="shared" si="57"/>
        <v/>
      </c>
      <c r="CO286" s="38" t="e">
        <f>IF(AND(#REF!="",#REF!="",#REF!="",#REF!=""),"",SUM(#REF!,#REF!,#REF!,#REF!))</f>
        <v>#REF!</v>
      </c>
      <c r="CP286" s="38" t="str">
        <f t="shared" si="46"/>
        <v/>
      </c>
    </row>
    <row r="287" spans="1:94" ht="24.9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19"/>
      <c r="AC287" s="20"/>
      <c r="AD287" s="20"/>
      <c r="AE287" s="8"/>
      <c r="AF287" s="62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25"/>
      <c r="AU287" s="8"/>
      <c r="AV287" s="57"/>
      <c r="AW287" s="60"/>
      <c r="AX287" s="8"/>
      <c r="AY287" s="14"/>
      <c r="AZ287" s="24"/>
      <c r="BA287" s="25"/>
      <c r="BB287" s="57"/>
      <c r="BC287" s="24"/>
      <c r="BD287" s="25"/>
      <c r="BE287" s="97"/>
      <c r="BF287" s="24"/>
      <c r="BG287" s="25"/>
      <c r="BH287" s="57"/>
      <c r="BI287" s="13" t="s">
        <v>447</v>
      </c>
      <c r="BJ287" s="109" t="s">
        <v>447</v>
      </c>
      <c r="BK287" s="1"/>
      <c r="BL287" s="1"/>
      <c r="BM287" s="1"/>
      <c r="BN287" s="1"/>
      <c r="BO287" s="1"/>
      <c r="CA287" s="29"/>
      <c r="CB287" s="44" t="str">
        <f t="shared" si="47"/>
        <v/>
      </c>
      <c r="CC287" s="45" t="str">
        <f t="shared" si="48"/>
        <v/>
      </c>
      <c r="CD287" s="45" t="str">
        <f t="shared" si="49"/>
        <v/>
      </c>
      <c r="CE287" s="44" t="str">
        <f t="shared" si="50"/>
        <v/>
      </c>
      <c r="CF287" s="45" t="str">
        <f t="shared" si="51"/>
        <v/>
      </c>
      <c r="CG287" s="44" t="e">
        <f>IF(AND(#REF!="",#REF!="",#REF!="",#REF!=""),"",SUM(#REF!,#REF!,#REF!,#REF!,#REF!))</f>
        <v>#REF!</v>
      </c>
      <c r="CH287" s="45" t="str">
        <f t="shared" si="52"/>
        <v/>
      </c>
      <c r="CI287" s="44" t="str">
        <f t="shared" si="53"/>
        <v/>
      </c>
      <c r="CJ287" s="45" t="str">
        <f t="shared" si="54"/>
        <v/>
      </c>
      <c r="CK287" s="44" t="str">
        <f t="shared" si="55"/>
        <v/>
      </c>
      <c r="CL287" s="45" t="str">
        <f t="shared" si="56"/>
        <v/>
      </c>
      <c r="CM287" s="44" t="e">
        <f>IF(AND(#REF!="",#REF!="",#REF!="",#REF!=""),"",SUM(#REF!,#REF!,#REF!,#REF!,#REF!))</f>
        <v>#REF!</v>
      </c>
      <c r="CN287" s="45" t="str">
        <f t="shared" si="57"/>
        <v/>
      </c>
      <c r="CO287" s="38" t="e">
        <f>IF(AND(#REF!="",#REF!="",#REF!="",#REF!=""),"",SUM(#REF!,#REF!,#REF!,#REF!))</f>
        <v>#REF!</v>
      </c>
      <c r="CP287" s="38" t="str">
        <f t="shared" si="46"/>
        <v/>
      </c>
    </row>
    <row r="288" spans="1:94" ht="24.9" customHeight="1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19"/>
      <c r="AC288" s="20"/>
      <c r="AD288" s="20"/>
      <c r="AE288" s="8"/>
      <c r="AF288" s="62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25"/>
      <c r="AU288" s="8"/>
      <c r="AV288" s="57"/>
      <c r="AW288" s="60"/>
      <c r="AX288" s="8"/>
      <c r="AY288" s="14"/>
      <c r="AZ288" s="24"/>
      <c r="BA288" s="25"/>
      <c r="BB288" s="57"/>
      <c r="BC288" s="24"/>
      <c r="BD288" s="25"/>
      <c r="BE288" s="97"/>
      <c r="BF288" s="24"/>
      <c r="BG288" s="25"/>
      <c r="BH288" s="57"/>
      <c r="BI288" s="13" t="s">
        <v>447</v>
      </c>
      <c r="BJ288" s="109" t="s">
        <v>447</v>
      </c>
      <c r="BK288" s="1"/>
      <c r="BL288" s="1"/>
      <c r="BM288" s="1"/>
      <c r="BN288" s="1"/>
      <c r="BO288" s="1"/>
      <c r="CA288" s="29"/>
      <c r="CB288" s="44" t="str">
        <f t="shared" si="47"/>
        <v/>
      </c>
      <c r="CC288" s="45" t="str">
        <f t="shared" si="48"/>
        <v/>
      </c>
      <c r="CD288" s="45" t="str">
        <f t="shared" si="49"/>
        <v/>
      </c>
      <c r="CE288" s="44" t="str">
        <f t="shared" si="50"/>
        <v/>
      </c>
      <c r="CF288" s="45" t="str">
        <f t="shared" si="51"/>
        <v/>
      </c>
      <c r="CG288" s="44" t="e">
        <f>IF(AND(#REF!="",#REF!="",#REF!="",#REF!=""),"",SUM(#REF!,#REF!,#REF!,#REF!,#REF!))</f>
        <v>#REF!</v>
      </c>
      <c r="CH288" s="45" t="str">
        <f t="shared" si="52"/>
        <v/>
      </c>
      <c r="CI288" s="44" t="str">
        <f t="shared" si="53"/>
        <v/>
      </c>
      <c r="CJ288" s="45" t="str">
        <f t="shared" si="54"/>
        <v/>
      </c>
      <c r="CK288" s="44" t="str">
        <f t="shared" si="55"/>
        <v/>
      </c>
      <c r="CL288" s="45" t="str">
        <f t="shared" si="56"/>
        <v/>
      </c>
      <c r="CM288" s="44" t="e">
        <f>IF(AND(#REF!="",#REF!="",#REF!="",#REF!=""),"",SUM(#REF!,#REF!,#REF!,#REF!,#REF!))</f>
        <v>#REF!</v>
      </c>
      <c r="CN288" s="45" t="str">
        <f t="shared" si="57"/>
        <v/>
      </c>
      <c r="CO288" s="38" t="e">
        <f>IF(AND(#REF!="",#REF!="",#REF!="",#REF!=""),"",SUM(#REF!,#REF!,#REF!,#REF!))</f>
        <v>#REF!</v>
      </c>
      <c r="CP288" s="38" t="str">
        <f t="shared" si="46"/>
        <v/>
      </c>
    </row>
    <row r="289" spans="1:94" ht="24.9" customHeight="1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19"/>
      <c r="AC289" s="20"/>
      <c r="AD289" s="20"/>
      <c r="AE289" s="8"/>
      <c r="AF289" s="62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25"/>
      <c r="AU289" s="8"/>
      <c r="AV289" s="57"/>
      <c r="AW289" s="60"/>
      <c r="AX289" s="8"/>
      <c r="AY289" s="14"/>
      <c r="AZ289" s="24"/>
      <c r="BA289" s="25"/>
      <c r="BB289" s="57"/>
      <c r="BC289" s="24"/>
      <c r="BD289" s="25"/>
      <c r="BE289" s="97"/>
      <c r="BF289" s="24"/>
      <c r="BG289" s="25"/>
      <c r="BH289" s="57"/>
      <c r="BI289" s="13" t="s">
        <v>447</v>
      </c>
      <c r="BJ289" s="109" t="s">
        <v>447</v>
      </c>
      <c r="BK289" s="1"/>
      <c r="BL289" s="1"/>
      <c r="BM289" s="1"/>
      <c r="BN289" s="1"/>
      <c r="BO289" s="1"/>
      <c r="CA289" s="29"/>
      <c r="CB289" s="44" t="str">
        <f t="shared" si="47"/>
        <v/>
      </c>
      <c r="CC289" s="45" t="str">
        <f t="shared" si="48"/>
        <v/>
      </c>
      <c r="CD289" s="45" t="str">
        <f t="shared" si="49"/>
        <v/>
      </c>
      <c r="CE289" s="44" t="str">
        <f t="shared" si="50"/>
        <v/>
      </c>
      <c r="CF289" s="45" t="str">
        <f t="shared" si="51"/>
        <v/>
      </c>
      <c r="CG289" s="44" t="e">
        <f>IF(AND(#REF!="",#REF!="",#REF!="",#REF!=""),"",SUM(#REF!,#REF!,#REF!,#REF!,#REF!))</f>
        <v>#REF!</v>
      </c>
      <c r="CH289" s="45" t="str">
        <f t="shared" si="52"/>
        <v/>
      </c>
      <c r="CI289" s="44" t="str">
        <f t="shared" si="53"/>
        <v/>
      </c>
      <c r="CJ289" s="45" t="str">
        <f t="shared" si="54"/>
        <v/>
      </c>
      <c r="CK289" s="44" t="str">
        <f t="shared" si="55"/>
        <v/>
      </c>
      <c r="CL289" s="45" t="str">
        <f t="shared" si="56"/>
        <v/>
      </c>
      <c r="CM289" s="44" t="e">
        <f>IF(AND(#REF!="",#REF!="",#REF!="",#REF!=""),"",SUM(#REF!,#REF!,#REF!,#REF!,#REF!))</f>
        <v>#REF!</v>
      </c>
      <c r="CN289" s="45" t="str">
        <f t="shared" si="57"/>
        <v/>
      </c>
      <c r="CO289" s="38" t="e">
        <f>IF(AND(#REF!="",#REF!="",#REF!="",#REF!=""),"",SUM(#REF!,#REF!,#REF!,#REF!))</f>
        <v>#REF!</v>
      </c>
      <c r="CP289" s="38" t="str">
        <f t="shared" si="46"/>
        <v/>
      </c>
    </row>
    <row r="290" spans="1:94" ht="24.9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19"/>
      <c r="AC290" s="20"/>
      <c r="AD290" s="20"/>
      <c r="AE290" s="8"/>
      <c r="AF290" s="62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25"/>
      <c r="AU290" s="8"/>
      <c r="AV290" s="57"/>
      <c r="AW290" s="60"/>
      <c r="AX290" s="8"/>
      <c r="AY290" s="14"/>
      <c r="AZ290" s="24"/>
      <c r="BA290" s="25"/>
      <c r="BB290" s="57"/>
      <c r="BC290" s="24"/>
      <c r="BD290" s="25"/>
      <c r="BE290" s="97"/>
      <c r="BF290" s="24"/>
      <c r="BG290" s="25"/>
      <c r="BH290" s="57"/>
      <c r="BI290" s="13" t="s">
        <v>447</v>
      </c>
      <c r="BJ290" s="109" t="s">
        <v>447</v>
      </c>
      <c r="BK290" s="1"/>
      <c r="BL290" s="1"/>
      <c r="BM290" s="1"/>
      <c r="BN290" s="1"/>
      <c r="BO290" s="1"/>
      <c r="CA290" s="29"/>
      <c r="CB290" s="44" t="str">
        <f t="shared" si="47"/>
        <v/>
      </c>
      <c r="CC290" s="45" t="str">
        <f t="shared" si="48"/>
        <v/>
      </c>
      <c r="CD290" s="45" t="str">
        <f t="shared" si="49"/>
        <v/>
      </c>
      <c r="CE290" s="44" t="str">
        <f t="shared" si="50"/>
        <v/>
      </c>
      <c r="CF290" s="45" t="str">
        <f t="shared" si="51"/>
        <v/>
      </c>
      <c r="CG290" s="44" t="e">
        <f>IF(AND(#REF!="",#REF!="",#REF!="",#REF!=""),"",SUM(#REF!,#REF!,#REF!,#REF!,#REF!))</f>
        <v>#REF!</v>
      </c>
      <c r="CH290" s="45" t="str">
        <f t="shared" si="52"/>
        <v/>
      </c>
      <c r="CI290" s="44" t="str">
        <f t="shared" si="53"/>
        <v/>
      </c>
      <c r="CJ290" s="45" t="str">
        <f t="shared" si="54"/>
        <v/>
      </c>
      <c r="CK290" s="44" t="str">
        <f t="shared" si="55"/>
        <v/>
      </c>
      <c r="CL290" s="45" t="str">
        <f t="shared" si="56"/>
        <v/>
      </c>
      <c r="CM290" s="44" t="e">
        <f>IF(AND(#REF!="",#REF!="",#REF!="",#REF!=""),"",SUM(#REF!,#REF!,#REF!,#REF!,#REF!))</f>
        <v>#REF!</v>
      </c>
      <c r="CN290" s="45" t="str">
        <f t="shared" si="57"/>
        <v/>
      </c>
      <c r="CO290" s="38" t="e">
        <f>IF(AND(#REF!="",#REF!="",#REF!="",#REF!=""),"",SUM(#REF!,#REF!,#REF!,#REF!))</f>
        <v>#REF!</v>
      </c>
      <c r="CP290" s="38" t="str">
        <f t="shared" si="46"/>
        <v/>
      </c>
    </row>
    <row r="291" spans="1:94" ht="24.9" customHeight="1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19"/>
      <c r="AC291" s="20"/>
      <c r="AD291" s="20"/>
      <c r="AE291" s="8"/>
      <c r="AF291" s="62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25"/>
      <c r="AU291" s="8"/>
      <c r="AV291" s="57"/>
      <c r="AW291" s="60"/>
      <c r="AX291" s="8"/>
      <c r="AY291" s="14"/>
      <c r="AZ291" s="24"/>
      <c r="BA291" s="25"/>
      <c r="BB291" s="57"/>
      <c r="BC291" s="24"/>
      <c r="BD291" s="25"/>
      <c r="BE291" s="97"/>
      <c r="BF291" s="24"/>
      <c r="BG291" s="25"/>
      <c r="BH291" s="57"/>
      <c r="BI291" s="13" t="s">
        <v>447</v>
      </c>
      <c r="BJ291" s="109" t="s">
        <v>447</v>
      </c>
      <c r="BK291" s="1"/>
      <c r="BL291" s="1"/>
      <c r="BM291" s="1"/>
      <c r="BN291" s="1"/>
      <c r="BO291" s="1"/>
      <c r="CA291" s="29"/>
      <c r="CB291" s="44" t="str">
        <f t="shared" si="47"/>
        <v/>
      </c>
      <c r="CC291" s="45" t="str">
        <f t="shared" si="48"/>
        <v/>
      </c>
      <c r="CD291" s="45" t="str">
        <f t="shared" si="49"/>
        <v/>
      </c>
      <c r="CE291" s="44" t="str">
        <f t="shared" si="50"/>
        <v/>
      </c>
      <c r="CF291" s="45" t="str">
        <f t="shared" si="51"/>
        <v/>
      </c>
      <c r="CG291" s="44" t="e">
        <f>IF(AND(#REF!="",#REF!="",#REF!="",#REF!=""),"",SUM(#REF!,#REF!,#REF!,#REF!,#REF!))</f>
        <v>#REF!</v>
      </c>
      <c r="CH291" s="45" t="str">
        <f t="shared" si="52"/>
        <v/>
      </c>
      <c r="CI291" s="44" t="str">
        <f t="shared" si="53"/>
        <v/>
      </c>
      <c r="CJ291" s="45" t="str">
        <f t="shared" si="54"/>
        <v/>
      </c>
      <c r="CK291" s="44" t="str">
        <f t="shared" si="55"/>
        <v/>
      </c>
      <c r="CL291" s="45" t="str">
        <f t="shared" si="56"/>
        <v/>
      </c>
      <c r="CM291" s="44" t="e">
        <f>IF(AND(#REF!="",#REF!="",#REF!="",#REF!=""),"",SUM(#REF!,#REF!,#REF!,#REF!,#REF!))</f>
        <v>#REF!</v>
      </c>
      <c r="CN291" s="45" t="str">
        <f t="shared" si="57"/>
        <v/>
      </c>
      <c r="CO291" s="38" t="e">
        <f>IF(AND(#REF!="",#REF!="",#REF!="",#REF!=""),"",SUM(#REF!,#REF!,#REF!,#REF!))</f>
        <v>#REF!</v>
      </c>
      <c r="CP291" s="38" t="str">
        <f t="shared" si="46"/>
        <v/>
      </c>
    </row>
    <row r="292" spans="1:94" ht="24.9" customHeight="1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19"/>
      <c r="AC292" s="20"/>
      <c r="AD292" s="20"/>
      <c r="AE292" s="8"/>
      <c r="AF292" s="62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25"/>
      <c r="AU292" s="8"/>
      <c r="AV292" s="57"/>
      <c r="AW292" s="60"/>
      <c r="AX292" s="8"/>
      <c r="AY292" s="14"/>
      <c r="AZ292" s="24"/>
      <c r="BA292" s="25"/>
      <c r="BB292" s="57"/>
      <c r="BC292" s="24"/>
      <c r="BD292" s="25"/>
      <c r="BE292" s="97"/>
      <c r="BF292" s="24"/>
      <c r="BG292" s="25"/>
      <c r="BH292" s="57"/>
      <c r="BI292" s="13" t="s">
        <v>447</v>
      </c>
      <c r="BJ292" s="109" t="s">
        <v>447</v>
      </c>
      <c r="BK292" s="1"/>
      <c r="BL292" s="1"/>
      <c r="BM292" s="1"/>
      <c r="BN292" s="1"/>
      <c r="BO292" s="1"/>
      <c r="CA292" s="29"/>
      <c r="CB292" s="44" t="str">
        <f t="shared" si="47"/>
        <v/>
      </c>
      <c r="CC292" s="45" t="str">
        <f t="shared" si="48"/>
        <v/>
      </c>
      <c r="CD292" s="45" t="str">
        <f t="shared" si="49"/>
        <v/>
      </c>
      <c r="CE292" s="44" t="str">
        <f t="shared" si="50"/>
        <v/>
      </c>
      <c r="CF292" s="45" t="str">
        <f t="shared" si="51"/>
        <v/>
      </c>
      <c r="CG292" s="44" t="e">
        <f>IF(AND(#REF!="",#REF!="",#REF!="",#REF!=""),"",SUM(#REF!,#REF!,#REF!,#REF!,#REF!))</f>
        <v>#REF!</v>
      </c>
      <c r="CH292" s="45" t="str">
        <f t="shared" si="52"/>
        <v/>
      </c>
      <c r="CI292" s="44" t="str">
        <f t="shared" si="53"/>
        <v/>
      </c>
      <c r="CJ292" s="45" t="str">
        <f t="shared" si="54"/>
        <v/>
      </c>
      <c r="CK292" s="44" t="str">
        <f t="shared" si="55"/>
        <v/>
      </c>
      <c r="CL292" s="45" t="str">
        <f t="shared" si="56"/>
        <v/>
      </c>
      <c r="CM292" s="44" t="e">
        <f>IF(AND(#REF!="",#REF!="",#REF!="",#REF!=""),"",SUM(#REF!,#REF!,#REF!,#REF!,#REF!))</f>
        <v>#REF!</v>
      </c>
      <c r="CN292" s="45" t="str">
        <f t="shared" si="57"/>
        <v/>
      </c>
      <c r="CO292" s="38" t="e">
        <f>IF(AND(#REF!="",#REF!="",#REF!="",#REF!=""),"",SUM(#REF!,#REF!,#REF!,#REF!))</f>
        <v>#REF!</v>
      </c>
      <c r="CP292" s="38" t="str">
        <f t="shared" si="46"/>
        <v/>
      </c>
    </row>
    <row r="293" spans="1:94" ht="24.9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19"/>
      <c r="AC293" s="20"/>
      <c r="AD293" s="20"/>
      <c r="AE293" s="8"/>
      <c r="AF293" s="62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25"/>
      <c r="AU293" s="8"/>
      <c r="AV293" s="57"/>
      <c r="AW293" s="60"/>
      <c r="AX293" s="8"/>
      <c r="AY293" s="14"/>
      <c r="AZ293" s="24"/>
      <c r="BA293" s="25"/>
      <c r="BB293" s="57"/>
      <c r="BC293" s="24"/>
      <c r="BD293" s="25"/>
      <c r="BE293" s="97"/>
      <c r="BF293" s="24"/>
      <c r="BG293" s="25"/>
      <c r="BH293" s="57"/>
      <c r="BI293" s="13" t="s">
        <v>447</v>
      </c>
      <c r="BJ293" s="109" t="s">
        <v>447</v>
      </c>
      <c r="BK293" s="1"/>
      <c r="BL293" s="1"/>
      <c r="BM293" s="1"/>
      <c r="BN293" s="1"/>
      <c r="BO293" s="1"/>
      <c r="CA293" s="29"/>
      <c r="CB293" s="44" t="str">
        <f t="shared" si="47"/>
        <v/>
      </c>
      <c r="CC293" s="45" t="str">
        <f t="shared" si="48"/>
        <v/>
      </c>
      <c r="CD293" s="45" t="str">
        <f t="shared" si="49"/>
        <v/>
      </c>
      <c r="CE293" s="44" t="str">
        <f t="shared" si="50"/>
        <v/>
      </c>
      <c r="CF293" s="45" t="str">
        <f t="shared" si="51"/>
        <v/>
      </c>
      <c r="CG293" s="44" t="e">
        <f>IF(AND(#REF!="",#REF!="",#REF!="",#REF!=""),"",SUM(#REF!,#REF!,#REF!,#REF!,#REF!))</f>
        <v>#REF!</v>
      </c>
      <c r="CH293" s="45" t="str">
        <f t="shared" si="52"/>
        <v/>
      </c>
      <c r="CI293" s="44" t="str">
        <f t="shared" si="53"/>
        <v/>
      </c>
      <c r="CJ293" s="45" t="str">
        <f t="shared" si="54"/>
        <v/>
      </c>
      <c r="CK293" s="44" t="str">
        <f t="shared" si="55"/>
        <v/>
      </c>
      <c r="CL293" s="45" t="str">
        <f t="shared" si="56"/>
        <v/>
      </c>
      <c r="CM293" s="44" t="e">
        <f>IF(AND(#REF!="",#REF!="",#REF!="",#REF!=""),"",SUM(#REF!,#REF!,#REF!,#REF!,#REF!))</f>
        <v>#REF!</v>
      </c>
      <c r="CN293" s="45" t="str">
        <f t="shared" si="57"/>
        <v/>
      </c>
      <c r="CO293" s="38" t="e">
        <f>IF(AND(#REF!="",#REF!="",#REF!="",#REF!=""),"",SUM(#REF!,#REF!,#REF!,#REF!))</f>
        <v>#REF!</v>
      </c>
      <c r="CP293" s="38" t="str">
        <f t="shared" si="46"/>
        <v/>
      </c>
    </row>
    <row r="294" spans="1:94" ht="24.9" customHeight="1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19"/>
      <c r="AC294" s="20"/>
      <c r="AD294" s="20"/>
      <c r="AE294" s="8"/>
      <c r="AF294" s="62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25"/>
      <c r="AU294" s="8"/>
      <c r="AV294" s="57"/>
      <c r="AW294" s="60"/>
      <c r="AX294" s="8"/>
      <c r="AY294" s="14"/>
      <c r="AZ294" s="24"/>
      <c r="BA294" s="25"/>
      <c r="BB294" s="57"/>
      <c r="BC294" s="24"/>
      <c r="BD294" s="25"/>
      <c r="BE294" s="97"/>
      <c r="BF294" s="24"/>
      <c r="BG294" s="25"/>
      <c r="BH294" s="57"/>
      <c r="BI294" s="13" t="s">
        <v>447</v>
      </c>
      <c r="BJ294" s="109" t="s">
        <v>447</v>
      </c>
      <c r="BK294" s="1"/>
      <c r="BL294" s="1"/>
      <c r="BM294" s="1"/>
      <c r="BN294" s="1"/>
      <c r="BO294" s="1"/>
      <c r="CA294" s="29"/>
      <c r="CB294" s="44" t="str">
        <f t="shared" si="47"/>
        <v/>
      </c>
      <c r="CC294" s="45" t="str">
        <f t="shared" si="48"/>
        <v/>
      </c>
      <c r="CD294" s="45" t="str">
        <f t="shared" si="49"/>
        <v/>
      </c>
      <c r="CE294" s="44" t="str">
        <f t="shared" si="50"/>
        <v/>
      </c>
      <c r="CF294" s="45" t="str">
        <f t="shared" si="51"/>
        <v/>
      </c>
      <c r="CG294" s="44" t="e">
        <f>IF(AND(#REF!="",#REF!="",#REF!="",#REF!=""),"",SUM(#REF!,#REF!,#REF!,#REF!,#REF!))</f>
        <v>#REF!</v>
      </c>
      <c r="CH294" s="45" t="str">
        <f t="shared" si="52"/>
        <v/>
      </c>
      <c r="CI294" s="44" t="str">
        <f t="shared" si="53"/>
        <v/>
      </c>
      <c r="CJ294" s="45" t="str">
        <f t="shared" si="54"/>
        <v/>
      </c>
      <c r="CK294" s="44" t="str">
        <f t="shared" si="55"/>
        <v/>
      </c>
      <c r="CL294" s="45" t="str">
        <f t="shared" si="56"/>
        <v/>
      </c>
      <c r="CM294" s="44" t="e">
        <f>IF(AND(#REF!="",#REF!="",#REF!="",#REF!=""),"",SUM(#REF!,#REF!,#REF!,#REF!,#REF!))</f>
        <v>#REF!</v>
      </c>
      <c r="CN294" s="45" t="str">
        <f t="shared" si="57"/>
        <v/>
      </c>
      <c r="CO294" s="38" t="e">
        <f>IF(AND(#REF!="",#REF!="",#REF!="",#REF!=""),"",SUM(#REF!,#REF!,#REF!,#REF!))</f>
        <v>#REF!</v>
      </c>
      <c r="CP294" s="38" t="str">
        <f t="shared" si="46"/>
        <v/>
      </c>
    </row>
    <row r="295" spans="1:94" ht="24.9" customHeight="1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19"/>
      <c r="AC295" s="20"/>
      <c r="AD295" s="20"/>
      <c r="AE295" s="8"/>
      <c r="AF295" s="62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25"/>
      <c r="AU295" s="8"/>
      <c r="AV295" s="57"/>
      <c r="AW295" s="60"/>
      <c r="AX295" s="8"/>
      <c r="AY295" s="14"/>
      <c r="AZ295" s="24"/>
      <c r="BA295" s="25"/>
      <c r="BB295" s="57"/>
      <c r="BC295" s="24"/>
      <c r="BD295" s="25"/>
      <c r="BE295" s="97"/>
      <c r="BF295" s="24"/>
      <c r="BG295" s="25"/>
      <c r="BH295" s="57"/>
      <c r="BI295" s="13" t="s">
        <v>447</v>
      </c>
      <c r="BJ295" s="109" t="s">
        <v>447</v>
      </c>
      <c r="BK295" s="1"/>
      <c r="BL295" s="1"/>
      <c r="BM295" s="1"/>
      <c r="BN295" s="1"/>
      <c r="BO295" s="1"/>
      <c r="CA295" s="29"/>
      <c r="CB295" s="44" t="str">
        <f t="shared" si="47"/>
        <v/>
      </c>
      <c r="CC295" s="45" t="str">
        <f t="shared" si="48"/>
        <v/>
      </c>
      <c r="CD295" s="45" t="str">
        <f t="shared" si="49"/>
        <v/>
      </c>
      <c r="CE295" s="44" t="str">
        <f t="shared" si="50"/>
        <v/>
      </c>
      <c r="CF295" s="45" t="str">
        <f t="shared" si="51"/>
        <v/>
      </c>
      <c r="CG295" s="44" t="e">
        <f>IF(AND(#REF!="",#REF!="",#REF!="",#REF!=""),"",SUM(#REF!,#REF!,#REF!,#REF!,#REF!))</f>
        <v>#REF!</v>
      </c>
      <c r="CH295" s="45" t="str">
        <f t="shared" si="52"/>
        <v/>
      </c>
      <c r="CI295" s="44" t="str">
        <f t="shared" si="53"/>
        <v/>
      </c>
      <c r="CJ295" s="45" t="str">
        <f t="shared" si="54"/>
        <v/>
      </c>
      <c r="CK295" s="44" t="str">
        <f t="shared" si="55"/>
        <v/>
      </c>
      <c r="CL295" s="45" t="str">
        <f t="shared" si="56"/>
        <v/>
      </c>
      <c r="CM295" s="44" t="e">
        <f>IF(AND(#REF!="",#REF!="",#REF!="",#REF!=""),"",SUM(#REF!,#REF!,#REF!,#REF!,#REF!))</f>
        <v>#REF!</v>
      </c>
      <c r="CN295" s="45" t="str">
        <f t="shared" si="57"/>
        <v/>
      </c>
      <c r="CO295" s="38" t="e">
        <f>IF(AND(#REF!="",#REF!="",#REF!="",#REF!=""),"",SUM(#REF!,#REF!,#REF!,#REF!))</f>
        <v>#REF!</v>
      </c>
      <c r="CP295" s="38" t="str">
        <f t="shared" si="46"/>
        <v/>
      </c>
    </row>
    <row r="296" spans="1:94" ht="24.9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19"/>
      <c r="AC296" s="20"/>
      <c r="AD296" s="20"/>
      <c r="AE296" s="8"/>
      <c r="AF296" s="62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25"/>
      <c r="AU296" s="8"/>
      <c r="AV296" s="57"/>
      <c r="AW296" s="60"/>
      <c r="AX296" s="8"/>
      <c r="AY296" s="14"/>
      <c r="AZ296" s="24"/>
      <c r="BA296" s="25"/>
      <c r="BB296" s="57"/>
      <c r="BC296" s="24"/>
      <c r="BD296" s="25"/>
      <c r="BE296" s="97"/>
      <c r="BF296" s="24"/>
      <c r="BG296" s="25"/>
      <c r="BH296" s="57"/>
      <c r="BI296" s="13" t="s">
        <v>447</v>
      </c>
      <c r="BJ296" s="109" t="s">
        <v>447</v>
      </c>
      <c r="BK296" s="1"/>
      <c r="BL296" s="1"/>
      <c r="BM296" s="1"/>
      <c r="BN296" s="1"/>
      <c r="BO296" s="1"/>
      <c r="CA296" s="29"/>
      <c r="CB296" s="44" t="str">
        <f t="shared" si="47"/>
        <v/>
      </c>
      <c r="CC296" s="45" t="str">
        <f t="shared" si="48"/>
        <v/>
      </c>
      <c r="CD296" s="45" t="str">
        <f t="shared" si="49"/>
        <v/>
      </c>
      <c r="CE296" s="44" t="str">
        <f t="shared" si="50"/>
        <v/>
      </c>
      <c r="CF296" s="45" t="str">
        <f t="shared" si="51"/>
        <v/>
      </c>
      <c r="CG296" s="44" t="e">
        <f>IF(AND(#REF!="",#REF!="",#REF!="",#REF!=""),"",SUM(#REF!,#REF!,#REF!,#REF!,#REF!))</f>
        <v>#REF!</v>
      </c>
      <c r="CH296" s="45" t="str">
        <f t="shared" si="52"/>
        <v/>
      </c>
      <c r="CI296" s="44" t="str">
        <f t="shared" si="53"/>
        <v/>
      </c>
      <c r="CJ296" s="45" t="str">
        <f t="shared" si="54"/>
        <v/>
      </c>
      <c r="CK296" s="44" t="str">
        <f t="shared" si="55"/>
        <v/>
      </c>
      <c r="CL296" s="45" t="str">
        <f t="shared" si="56"/>
        <v/>
      </c>
      <c r="CM296" s="44" t="e">
        <f>IF(AND(#REF!="",#REF!="",#REF!="",#REF!=""),"",SUM(#REF!,#REF!,#REF!,#REF!,#REF!))</f>
        <v>#REF!</v>
      </c>
      <c r="CN296" s="45" t="str">
        <f t="shared" si="57"/>
        <v/>
      </c>
      <c r="CO296" s="38" t="e">
        <f>IF(AND(#REF!="",#REF!="",#REF!="",#REF!=""),"",SUM(#REF!,#REF!,#REF!,#REF!))</f>
        <v>#REF!</v>
      </c>
      <c r="CP296" s="38" t="str">
        <f t="shared" si="46"/>
        <v/>
      </c>
    </row>
    <row r="297" spans="1:94" ht="24.9" customHeight="1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19"/>
      <c r="AC297" s="20"/>
      <c r="AD297" s="20"/>
      <c r="AE297" s="8"/>
      <c r="AF297" s="62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25"/>
      <c r="AU297" s="8"/>
      <c r="AV297" s="57"/>
      <c r="AW297" s="60"/>
      <c r="AX297" s="8"/>
      <c r="AY297" s="14"/>
      <c r="AZ297" s="24"/>
      <c r="BA297" s="25"/>
      <c r="BB297" s="57"/>
      <c r="BC297" s="24"/>
      <c r="BD297" s="25"/>
      <c r="BE297" s="97"/>
      <c r="BF297" s="24"/>
      <c r="BG297" s="25"/>
      <c r="BH297" s="57"/>
      <c r="BI297" s="13" t="s">
        <v>447</v>
      </c>
      <c r="BJ297" s="109" t="s">
        <v>447</v>
      </c>
      <c r="BK297" s="1"/>
      <c r="BL297" s="1"/>
      <c r="BM297" s="1"/>
      <c r="BN297" s="1"/>
      <c r="BO297" s="1"/>
      <c r="CA297" s="29"/>
      <c r="CB297" s="44" t="str">
        <f t="shared" si="47"/>
        <v/>
      </c>
      <c r="CC297" s="45" t="str">
        <f t="shared" si="48"/>
        <v/>
      </c>
      <c r="CD297" s="45" t="str">
        <f t="shared" si="49"/>
        <v/>
      </c>
      <c r="CE297" s="44" t="str">
        <f t="shared" si="50"/>
        <v/>
      </c>
      <c r="CF297" s="45" t="str">
        <f t="shared" si="51"/>
        <v/>
      </c>
      <c r="CG297" s="44" t="e">
        <f>IF(AND(#REF!="",#REF!="",#REF!="",#REF!=""),"",SUM(#REF!,#REF!,#REF!,#REF!,#REF!))</f>
        <v>#REF!</v>
      </c>
      <c r="CH297" s="45" t="str">
        <f t="shared" si="52"/>
        <v/>
      </c>
      <c r="CI297" s="44" t="str">
        <f t="shared" si="53"/>
        <v/>
      </c>
      <c r="CJ297" s="45" t="str">
        <f t="shared" si="54"/>
        <v/>
      </c>
      <c r="CK297" s="44" t="str">
        <f t="shared" si="55"/>
        <v/>
      </c>
      <c r="CL297" s="45" t="str">
        <f t="shared" si="56"/>
        <v/>
      </c>
      <c r="CM297" s="44" t="e">
        <f>IF(AND(#REF!="",#REF!="",#REF!="",#REF!=""),"",SUM(#REF!,#REF!,#REF!,#REF!,#REF!))</f>
        <v>#REF!</v>
      </c>
      <c r="CN297" s="45" t="str">
        <f t="shared" si="57"/>
        <v/>
      </c>
      <c r="CO297" s="38" t="e">
        <f>IF(AND(#REF!="",#REF!="",#REF!="",#REF!=""),"",SUM(#REF!,#REF!,#REF!,#REF!))</f>
        <v>#REF!</v>
      </c>
      <c r="CP297" s="38" t="str">
        <f t="shared" si="46"/>
        <v/>
      </c>
    </row>
    <row r="298" spans="1:94" ht="24.9" customHeight="1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19"/>
      <c r="AC298" s="20"/>
      <c r="AD298" s="20"/>
      <c r="AE298" s="8"/>
      <c r="AF298" s="62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25"/>
      <c r="AU298" s="8"/>
      <c r="AV298" s="57"/>
      <c r="AW298" s="60"/>
      <c r="AX298" s="8"/>
      <c r="AY298" s="14"/>
      <c r="AZ298" s="24"/>
      <c r="BA298" s="25"/>
      <c r="BB298" s="57"/>
      <c r="BC298" s="24"/>
      <c r="BD298" s="25"/>
      <c r="BE298" s="97"/>
      <c r="BF298" s="24"/>
      <c r="BG298" s="25"/>
      <c r="BH298" s="57"/>
      <c r="BI298" s="13" t="s">
        <v>447</v>
      </c>
      <c r="BJ298" s="109" t="s">
        <v>447</v>
      </c>
      <c r="BK298" s="1"/>
      <c r="BL298" s="1"/>
      <c r="BM298" s="1"/>
      <c r="BN298" s="1"/>
      <c r="BO298" s="1"/>
      <c r="CA298" s="29"/>
      <c r="CB298" s="44" t="str">
        <f t="shared" si="47"/>
        <v/>
      </c>
      <c r="CC298" s="45" t="str">
        <f t="shared" si="48"/>
        <v/>
      </c>
      <c r="CD298" s="45" t="str">
        <f t="shared" si="49"/>
        <v/>
      </c>
      <c r="CE298" s="44" t="str">
        <f t="shared" si="50"/>
        <v/>
      </c>
      <c r="CF298" s="45" t="str">
        <f t="shared" si="51"/>
        <v/>
      </c>
      <c r="CG298" s="44" t="e">
        <f>IF(AND(#REF!="",#REF!="",#REF!="",#REF!=""),"",SUM(#REF!,#REF!,#REF!,#REF!,#REF!))</f>
        <v>#REF!</v>
      </c>
      <c r="CH298" s="45" t="str">
        <f t="shared" si="52"/>
        <v/>
      </c>
      <c r="CI298" s="44" t="str">
        <f t="shared" si="53"/>
        <v/>
      </c>
      <c r="CJ298" s="45" t="str">
        <f t="shared" si="54"/>
        <v/>
      </c>
      <c r="CK298" s="44" t="str">
        <f t="shared" si="55"/>
        <v/>
      </c>
      <c r="CL298" s="45" t="str">
        <f t="shared" si="56"/>
        <v/>
      </c>
      <c r="CM298" s="44" t="e">
        <f>IF(AND(#REF!="",#REF!="",#REF!="",#REF!=""),"",SUM(#REF!,#REF!,#REF!,#REF!,#REF!))</f>
        <v>#REF!</v>
      </c>
      <c r="CN298" s="45" t="str">
        <f t="shared" si="57"/>
        <v/>
      </c>
      <c r="CO298" s="38" t="e">
        <f>IF(AND(#REF!="",#REF!="",#REF!="",#REF!=""),"",SUM(#REF!,#REF!,#REF!,#REF!))</f>
        <v>#REF!</v>
      </c>
      <c r="CP298" s="38" t="str">
        <f t="shared" si="46"/>
        <v/>
      </c>
    </row>
    <row r="299" spans="1:94" ht="24.9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19"/>
      <c r="AC299" s="20"/>
      <c r="AD299" s="20"/>
      <c r="AE299" s="8"/>
      <c r="AF299" s="62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25"/>
      <c r="AU299" s="8"/>
      <c r="AV299" s="57"/>
      <c r="AW299" s="60"/>
      <c r="AX299" s="8"/>
      <c r="AY299" s="14"/>
      <c r="AZ299" s="24"/>
      <c r="BA299" s="25"/>
      <c r="BB299" s="57"/>
      <c r="BC299" s="24"/>
      <c r="BD299" s="25"/>
      <c r="BE299" s="97"/>
      <c r="BF299" s="24"/>
      <c r="BG299" s="25"/>
      <c r="BH299" s="57"/>
      <c r="BI299" s="13" t="s">
        <v>447</v>
      </c>
      <c r="BJ299" s="109" t="s">
        <v>447</v>
      </c>
      <c r="BK299" s="1"/>
      <c r="BL299" s="1"/>
      <c r="BM299" s="1"/>
      <c r="BN299" s="1"/>
      <c r="BO299" s="1"/>
      <c r="CA299" s="29"/>
      <c r="CB299" s="44" t="str">
        <f t="shared" si="47"/>
        <v/>
      </c>
      <c r="CC299" s="45" t="str">
        <f t="shared" si="48"/>
        <v/>
      </c>
      <c r="CD299" s="45" t="str">
        <f t="shared" si="49"/>
        <v/>
      </c>
      <c r="CE299" s="44" t="str">
        <f t="shared" si="50"/>
        <v/>
      </c>
      <c r="CF299" s="45" t="str">
        <f t="shared" si="51"/>
        <v/>
      </c>
      <c r="CG299" s="44" t="e">
        <f>IF(AND(#REF!="",#REF!="",#REF!="",#REF!=""),"",SUM(#REF!,#REF!,#REF!,#REF!,#REF!))</f>
        <v>#REF!</v>
      </c>
      <c r="CH299" s="45" t="str">
        <f t="shared" si="52"/>
        <v/>
      </c>
      <c r="CI299" s="44" t="str">
        <f t="shared" si="53"/>
        <v/>
      </c>
      <c r="CJ299" s="45" t="str">
        <f t="shared" si="54"/>
        <v/>
      </c>
      <c r="CK299" s="44" t="str">
        <f t="shared" si="55"/>
        <v/>
      </c>
      <c r="CL299" s="45" t="str">
        <f t="shared" si="56"/>
        <v/>
      </c>
      <c r="CM299" s="44" t="e">
        <f>IF(AND(#REF!="",#REF!="",#REF!="",#REF!=""),"",SUM(#REF!,#REF!,#REF!,#REF!,#REF!))</f>
        <v>#REF!</v>
      </c>
      <c r="CN299" s="45" t="str">
        <f t="shared" si="57"/>
        <v/>
      </c>
      <c r="CO299" s="38" t="e">
        <f>IF(AND(#REF!="",#REF!="",#REF!="",#REF!=""),"",SUM(#REF!,#REF!,#REF!,#REF!))</f>
        <v>#REF!</v>
      </c>
      <c r="CP299" s="38" t="str">
        <f t="shared" si="46"/>
        <v/>
      </c>
    </row>
    <row r="300" spans="1:94" ht="24.9" customHeight="1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19"/>
      <c r="AC300" s="20"/>
      <c r="AD300" s="20"/>
      <c r="AE300" s="8"/>
      <c r="AF300" s="62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25"/>
      <c r="AU300" s="8"/>
      <c r="AV300" s="57"/>
      <c r="AW300" s="60"/>
      <c r="AX300" s="8"/>
      <c r="AY300" s="14"/>
      <c r="AZ300" s="24"/>
      <c r="BA300" s="25"/>
      <c r="BB300" s="57"/>
      <c r="BC300" s="24"/>
      <c r="BD300" s="25"/>
      <c r="BE300" s="97"/>
      <c r="BF300" s="24"/>
      <c r="BG300" s="25"/>
      <c r="BH300" s="57"/>
      <c r="BI300" s="13" t="s">
        <v>447</v>
      </c>
      <c r="BJ300" s="109" t="s">
        <v>447</v>
      </c>
      <c r="BK300" s="1"/>
      <c r="BL300" s="1"/>
      <c r="BM300" s="1"/>
      <c r="BN300" s="1"/>
      <c r="BO300" s="1"/>
      <c r="CA300" s="29"/>
      <c r="CB300" s="44" t="str">
        <f t="shared" si="47"/>
        <v/>
      </c>
      <c r="CC300" s="45" t="str">
        <f t="shared" si="48"/>
        <v/>
      </c>
      <c r="CD300" s="45" t="str">
        <f t="shared" si="49"/>
        <v/>
      </c>
      <c r="CE300" s="44" t="str">
        <f t="shared" si="50"/>
        <v/>
      </c>
      <c r="CF300" s="45" t="str">
        <f t="shared" si="51"/>
        <v/>
      </c>
      <c r="CG300" s="44" t="e">
        <f>IF(AND(#REF!="",#REF!="",#REF!="",#REF!=""),"",SUM(#REF!,#REF!,#REF!,#REF!,#REF!))</f>
        <v>#REF!</v>
      </c>
      <c r="CH300" s="45" t="str">
        <f t="shared" si="52"/>
        <v/>
      </c>
      <c r="CI300" s="44" t="str">
        <f t="shared" si="53"/>
        <v/>
      </c>
      <c r="CJ300" s="45" t="str">
        <f t="shared" si="54"/>
        <v/>
      </c>
      <c r="CK300" s="44" t="str">
        <f t="shared" si="55"/>
        <v/>
      </c>
      <c r="CL300" s="45" t="str">
        <f t="shared" si="56"/>
        <v/>
      </c>
      <c r="CM300" s="44" t="e">
        <f>IF(AND(#REF!="",#REF!="",#REF!="",#REF!=""),"",SUM(#REF!,#REF!,#REF!,#REF!,#REF!))</f>
        <v>#REF!</v>
      </c>
      <c r="CN300" s="45" t="str">
        <f t="shared" si="57"/>
        <v/>
      </c>
      <c r="CO300" s="38" t="e">
        <f>IF(AND(#REF!="",#REF!="",#REF!="",#REF!=""),"",SUM(#REF!,#REF!,#REF!,#REF!))</f>
        <v>#REF!</v>
      </c>
      <c r="CP300" s="38" t="str">
        <f t="shared" si="46"/>
        <v/>
      </c>
    </row>
    <row r="301" spans="1:94" ht="24.9" customHeight="1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19"/>
      <c r="AC301" s="20"/>
      <c r="AD301" s="20"/>
      <c r="AE301" s="8"/>
      <c r="AF301" s="62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25"/>
      <c r="AU301" s="8"/>
      <c r="AV301" s="57"/>
      <c r="AW301" s="60"/>
      <c r="AX301" s="8"/>
      <c r="AY301" s="14"/>
      <c r="AZ301" s="24"/>
      <c r="BA301" s="25"/>
      <c r="BB301" s="57"/>
      <c r="BC301" s="24"/>
      <c r="BD301" s="25"/>
      <c r="BE301" s="97"/>
      <c r="BF301" s="24"/>
      <c r="BG301" s="25"/>
      <c r="BH301" s="57"/>
      <c r="BI301" s="13" t="s">
        <v>447</v>
      </c>
      <c r="BJ301" s="109" t="s">
        <v>447</v>
      </c>
      <c r="BK301" s="1"/>
      <c r="BL301" s="1"/>
      <c r="BM301" s="1"/>
      <c r="BN301" s="1"/>
      <c r="BO301" s="1"/>
      <c r="CA301" s="29"/>
      <c r="CB301" s="44" t="str">
        <f t="shared" si="47"/>
        <v/>
      </c>
      <c r="CC301" s="45" t="str">
        <f t="shared" si="48"/>
        <v/>
      </c>
      <c r="CD301" s="45" t="str">
        <f t="shared" si="49"/>
        <v/>
      </c>
      <c r="CE301" s="44" t="str">
        <f t="shared" si="50"/>
        <v/>
      </c>
      <c r="CF301" s="45" t="str">
        <f t="shared" si="51"/>
        <v/>
      </c>
      <c r="CG301" s="44" t="e">
        <f>IF(AND(#REF!="",#REF!="",#REF!="",#REF!=""),"",SUM(#REF!,#REF!,#REF!,#REF!,#REF!))</f>
        <v>#REF!</v>
      </c>
      <c r="CH301" s="45" t="str">
        <f t="shared" si="52"/>
        <v/>
      </c>
      <c r="CI301" s="44" t="str">
        <f t="shared" si="53"/>
        <v/>
      </c>
      <c r="CJ301" s="45" t="str">
        <f t="shared" si="54"/>
        <v/>
      </c>
      <c r="CK301" s="44" t="str">
        <f t="shared" si="55"/>
        <v/>
      </c>
      <c r="CL301" s="45" t="str">
        <f t="shared" si="56"/>
        <v/>
      </c>
      <c r="CM301" s="44" t="e">
        <f>IF(AND(#REF!="",#REF!="",#REF!="",#REF!=""),"",SUM(#REF!,#REF!,#REF!,#REF!,#REF!))</f>
        <v>#REF!</v>
      </c>
      <c r="CN301" s="45" t="str">
        <f t="shared" si="57"/>
        <v/>
      </c>
      <c r="CO301" s="38" t="e">
        <f>IF(AND(#REF!="",#REF!="",#REF!="",#REF!=""),"",SUM(#REF!,#REF!,#REF!,#REF!))</f>
        <v>#REF!</v>
      </c>
      <c r="CP301" s="38" t="str">
        <f t="shared" si="46"/>
        <v/>
      </c>
    </row>
    <row r="302" spans="1:94" ht="24.9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19"/>
      <c r="AC302" s="20"/>
      <c r="AD302" s="20"/>
      <c r="AE302" s="8"/>
      <c r="AF302" s="62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25"/>
      <c r="AU302" s="8"/>
      <c r="AV302" s="57"/>
      <c r="AW302" s="60"/>
      <c r="AX302" s="8"/>
      <c r="AY302" s="14"/>
      <c r="AZ302" s="24"/>
      <c r="BA302" s="25"/>
      <c r="BB302" s="57"/>
      <c r="BC302" s="24"/>
      <c r="BD302" s="25"/>
      <c r="BE302" s="97"/>
      <c r="BF302" s="24"/>
      <c r="BG302" s="25"/>
      <c r="BH302" s="57"/>
      <c r="BI302" s="13" t="s">
        <v>447</v>
      </c>
      <c r="BJ302" s="109" t="s">
        <v>447</v>
      </c>
      <c r="BK302" s="1"/>
      <c r="BL302" s="1"/>
      <c r="BM302" s="1"/>
      <c r="BN302" s="1"/>
      <c r="BO302" s="1"/>
      <c r="CA302" s="29"/>
      <c r="CB302" s="44" t="str">
        <f t="shared" si="47"/>
        <v/>
      </c>
      <c r="CC302" s="45" t="str">
        <f t="shared" si="48"/>
        <v/>
      </c>
      <c r="CD302" s="45" t="str">
        <f t="shared" si="49"/>
        <v/>
      </c>
      <c r="CE302" s="44" t="str">
        <f t="shared" si="50"/>
        <v/>
      </c>
      <c r="CF302" s="45" t="str">
        <f t="shared" si="51"/>
        <v/>
      </c>
      <c r="CG302" s="44" t="e">
        <f>IF(AND(#REF!="",#REF!="",#REF!="",#REF!=""),"",SUM(#REF!,#REF!,#REF!,#REF!,#REF!))</f>
        <v>#REF!</v>
      </c>
      <c r="CH302" s="45" t="str">
        <f t="shared" si="52"/>
        <v/>
      </c>
      <c r="CI302" s="44" t="str">
        <f t="shared" si="53"/>
        <v/>
      </c>
      <c r="CJ302" s="45" t="str">
        <f t="shared" si="54"/>
        <v/>
      </c>
      <c r="CK302" s="44" t="str">
        <f t="shared" si="55"/>
        <v/>
      </c>
      <c r="CL302" s="45" t="str">
        <f t="shared" si="56"/>
        <v/>
      </c>
      <c r="CM302" s="44" t="e">
        <f>IF(AND(#REF!="",#REF!="",#REF!="",#REF!=""),"",SUM(#REF!,#REF!,#REF!,#REF!,#REF!))</f>
        <v>#REF!</v>
      </c>
      <c r="CN302" s="45" t="str">
        <f t="shared" si="57"/>
        <v/>
      </c>
      <c r="CO302" s="38" t="e">
        <f>IF(AND(#REF!="",#REF!="",#REF!="",#REF!=""),"",SUM(#REF!,#REF!,#REF!,#REF!))</f>
        <v>#REF!</v>
      </c>
      <c r="CP302" s="38" t="str">
        <f t="shared" si="46"/>
        <v/>
      </c>
    </row>
    <row r="303" spans="1:94" ht="24.9" customHeight="1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19"/>
      <c r="AC303" s="20"/>
      <c r="AD303" s="20"/>
      <c r="AE303" s="8"/>
      <c r="AF303" s="62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25"/>
      <c r="AU303" s="8"/>
      <c r="AV303" s="57"/>
      <c r="AW303" s="60"/>
      <c r="AX303" s="8"/>
      <c r="AY303" s="14"/>
      <c r="AZ303" s="24"/>
      <c r="BA303" s="25"/>
      <c r="BB303" s="57"/>
      <c r="BC303" s="24"/>
      <c r="BD303" s="25"/>
      <c r="BE303" s="97"/>
      <c r="BF303" s="24"/>
      <c r="BG303" s="25"/>
      <c r="BH303" s="57"/>
      <c r="BI303" s="13" t="s">
        <v>447</v>
      </c>
      <c r="BJ303" s="109" t="s">
        <v>447</v>
      </c>
      <c r="BK303" s="1"/>
      <c r="BL303" s="1"/>
      <c r="BM303" s="1"/>
      <c r="BN303" s="1"/>
      <c r="BO303" s="1"/>
      <c r="CA303" s="29"/>
      <c r="CB303" s="44" t="str">
        <f t="shared" si="47"/>
        <v/>
      </c>
      <c r="CC303" s="45" t="str">
        <f t="shared" si="48"/>
        <v/>
      </c>
      <c r="CD303" s="45" t="str">
        <f t="shared" si="49"/>
        <v/>
      </c>
      <c r="CE303" s="44" t="str">
        <f t="shared" si="50"/>
        <v/>
      </c>
      <c r="CF303" s="45" t="str">
        <f t="shared" si="51"/>
        <v/>
      </c>
      <c r="CG303" s="44" t="e">
        <f>IF(AND(#REF!="",#REF!="",#REF!="",#REF!=""),"",SUM(#REF!,#REF!,#REF!,#REF!,#REF!))</f>
        <v>#REF!</v>
      </c>
      <c r="CH303" s="45" t="str">
        <f t="shared" si="52"/>
        <v/>
      </c>
      <c r="CI303" s="44" t="str">
        <f t="shared" si="53"/>
        <v/>
      </c>
      <c r="CJ303" s="45" t="str">
        <f t="shared" si="54"/>
        <v/>
      </c>
      <c r="CK303" s="44" t="str">
        <f t="shared" si="55"/>
        <v/>
      </c>
      <c r="CL303" s="45" t="str">
        <f t="shared" si="56"/>
        <v/>
      </c>
      <c r="CM303" s="44" t="e">
        <f>IF(AND(#REF!="",#REF!="",#REF!="",#REF!=""),"",SUM(#REF!,#REF!,#REF!,#REF!,#REF!))</f>
        <v>#REF!</v>
      </c>
      <c r="CN303" s="45" t="str">
        <f t="shared" si="57"/>
        <v/>
      </c>
      <c r="CO303" s="38" t="e">
        <f>IF(AND(#REF!="",#REF!="",#REF!="",#REF!=""),"",SUM(#REF!,#REF!,#REF!,#REF!))</f>
        <v>#REF!</v>
      </c>
      <c r="CP303" s="38" t="str">
        <f t="shared" si="46"/>
        <v/>
      </c>
    </row>
    <row r="304" spans="1:94" ht="24.9" customHeight="1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19"/>
      <c r="AC304" s="20"/>
      <c r="AD304" s="20"/>
      <c r="AE304" s="8"/>
      <c r="AF304" s="62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25"/>
      <c r="AU304" s="8"/>
      <c r="AV304" s="57"/>
      <c r="AW304" s="60"/>
      <c r="AX304" s="8"/>
      <c r="AY304" s="14"/>
      <c r="AZ304" s="24"/>
      <c r="BA304" s="25"/>
      <c r="BB304" s="57"/>
      <c r="BC304" s="24"/>
      <c r="BD304" s="25"/>
      <c r="BE304" s="97"/>
      <c r="BF304" s="24"/>
      <c r="BG304" s="25"/>
      <c r="BH304" s="57"/>
      <c r="BI304" s="13" t="s">
        <v>447</v>
      </c>
      <c r="BJ304" s="109" t="s">
        <v>447</v>
      </c>
      <c r="BK304" s="1"/>
      <c r="BL304" s="1"/>
      <c r="BM304" s="1"/>
      <c r="BN304" s="1"/>
      <c r="BO304" s="1"/>
      <c r="CA304" s="29"/>
      <c r="CB304" s="44" t="str">
        <f t="shared" si="47"/>
        <v/>
      </c>
      <c r="CC304" s="45" t="str">
        <f t="shared" si="48"/>
        <v/>
      </c>
      <c r="CD304" s="45" t="str">
        <f t="shared" si="49"/>
        <v/>
      </c>
      <c r="CE304" s="44" t="str">
        <f t="shared" si="50"/>
        <v/>
      </c>
      <c r="CF304" s="45" t="str">
        <f t="shared" si="51"/>
        <v/>
      </c>
      <c r="CG304" s="44" t="e">
        <f>IF(AND(#REF!="",#REF!="",#REF!="",#REF!=""),"",SUM(#REF!,#REF!,#REF!,#REF!,#REF!))</f>
        <v>#REF!</v>
      </c>
      <c r="CH304" s="45" t="str">
        <f t="shared" si="52"/>
        <v/>
      </c>
      <c r="CI304" s="44" t="str">
        <f t="shared" si="53"/>
        <v/>
      </c>
      <c r="CJ304" s="45" t="str">
        <f t="shared" si="54"/>
        <v/>
      </c>
      <c r="CK304" s="44" t="str">
        <f t="shared" si="55"/>
        <v/>
      </c>
      <c r="CL304" s="45" t="str">
        <f t="shared" si="56"/>
        <v/>
      </c>
      <c r="CM304" s="44" t="e">
        <f>IF(AND(#REF!="",#REF!="",#REF!="",#REF!=""),"",SUM(#REF!,#REF!,#REF!,#REF!,#REF!))</f>
        <v>#REF!</v>
      </c>
      <c r="CN304" s="45" t="str">
        <f t="shared" si="57"/>
        <v/>
      </c>
      <c r="CO304" s="38" t="e">
        <f>IF(AND(#REF!="",#REF!="",#REF!="",#REF!=""),"",SUM(#REF!,#REF!,#REF!,#REF!))</f>
        <v>#REF!</v>
      </c>
      <c r="CP304" s="38" t="str">
        <f t="shared" si="46"/>
        <v/>
      </c>
    </row>
    <row r="305" spans="1:94" ht="24.9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19"/>
      <c r="AC305" s="20"/>
      <c r="AD305" s="20"/>
      <c r="AE305" s="8"/>
      <c r="AF305" s="62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25"/>
      <c r="AU305" s="8"/>
      <c r="AV305" s="57"/>
      <c r="AW305" s="60"/>
      <c r="AX305" s="8"/>
      <c r="AY305" s="14"/>
      <c r="AZ305" s="24"/>
      <c r="BA305" s="25"/>
      <c r="BB305" s="57"/>
      <c r="BC305" s="24"/>
      <c r="BD305" s="25"/>
      <c r="BE305" s="97"/>
      <c r="BF305" s="24"/>
      <c r="BG305" s="25"/>
      <c r="BH305" s="57"/>
      <c r="BI305" s="13" t="s">
        <v>447</v>
      </c>
      <c r="BJ305" s="109" t="s">
        <v>447</v>
      </c>
      <c r="BK305" s="1"/>
      <c r="BL305" s="1"/>
      <c r="BM305" s="1"/>
      <c r="BN305" s="1"/>
      <c r="BO305" s="1"/>
      <c r="CA305" s="29"/>
      <c r="CB305" s="44" t="str">
        <f t="shared" si="47"/>
        <v/>
      </c>
      <c r="CC305" s="45" t="str">
        <f t="shared" si="48"/>
        <v/>
      </c>
      <c r="CD305" s="45" t="str">
        <f t="shared" si="49"/>
        <v/>
      </c>
      <c r="CE305" s="44" t="str">
        <f t="shared" si="50"/>
        <v/>
      </c>
      <c r="CF305" s="45" t="str">
        <f t="shared" si="51"/>
        <v/>
      </c>
      <c r="CG305" s="44" t="e">
        <f>IF(AND(#REF!="",#REF!="",#REF!="",#REF!=""),"",SUM(#REF!,#REF!,#REF!,#REF!,#REF!))</f>
        <v>#REF!</v>
      </c>
      <c r="CH305" s="45" t="str">
        <f t="shared" si="52"/>
        <v/>
      </c>
      <c r="CI305" s="44" t="str">
        <f t="shared" si="53"/>
        <v/>
      </c>
      <c r="CJ305" s="45" t="str">
        <f t="shared" si="54"/>
        <v/>
      </c>
      <c r="CK305" s="44" t="str">
        <f t="shared" si="55"/>
        <v/>
      </c>
      <c r="CL305" s="45" t="str">
        <f t="shared" si="56"/>
        <v/>
      </c>
      <c r="CM305" s="44" t="e">
        <f>IF(AND(#REF!="",#REF!="",#REF!="",#REF!=""),"",SUM(#REF!,#REF!,#REF!,#REF!,#REF!))</f>
        <v>#REF!</v>
      </c>
      <c r="CN305" s="45" t="str">
        <f t="shared" si="57"/>
        <v/>
      </c>
      <c r="CO305" s="38" t="e">
        <f>IF(AND(#REF!="",#REF!="",#REF!="",#REF!=""),"",SUM(#REF!,#REF!,#REF!,#REF!))</f>
        <v>#REF!</v>
      </c>
      <c r="CP305" s="38" t="str">
        <f t="shared" si="46"/>
        <v/>
      </c>
    </row>
    <row r="306" spans="1:94" ht="24.9" customHeight="1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19"/>
      <c r="AC306" s="20"/>
      <c r="AD306" s="20"/>
      <c r="AE306" s="8"/>
      <c r="AF306" s="62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25"/>
      <c r="AU306" s="8"/>
      <c r="AV306" s="57"/>
      <c r="AW306" s="60"/>
      <c r="AX306" s="8"/>
      <c r="AY306" s="14"/>
      <c r="AZ306" s="24"/>
      <c r="BA306" s="25"/>
      <c r="BB306" s="57"/>
      <c r="BC306" s="24"/>
      <c r="BD306" s="25"/>
      <c r="BE306" s="97"/>
      <c r="BF306" s="24"/>
      <c r="BG306" s="25"/>
      <c r="BH306" s="57"/>
      <c r="BI306" s="13" t="s">
        <v>447</v>
      </c>
      <c r="BJ306" s="109" t="s">
        <v>447</v>
      </c>
      <c r="BK306" s="1"/>
      <c r="BL306" s="1"/>
      <c r="BM306" s="1"/>
      <c r="BN306" s="1"/>
      <c r="BO306" s="1"/>
      <c r="CA306" s="29"/>
      <c r="CB306" s="44" t="str">
        <f t="shared" si="47"/>
        <v/>
      </c>
      <c r="CC306" s="45" t="str">
        <f t="shared" si="48"/>
        <v/>
      </c>
      <c r="CD306" s="45" t="str">
        <f t="shared" si="49"/>
        <v/>
      </c>
      <c r="CE306" s="44" t="str">
        <f t="shared" si="50"/>
        <v/>
      </c>
      <c r="CF306" s="45" t="str">
        <f t="shared" si="51"/>
        <v/>
      </c>
      <c r="CG306" s="44" t="e">
        <f>IF(AND(#REF!="",#REF!="",#REF!="",#REF!=""),"",SUM(#REF!,#REF!,#REF!,#REF!,#REF!))</f>
        <v>#REF!</v>
      </c>
      <c r="CH306" s="45" t="str">
        <f t="shared" si="52"/>
        <v/>
      </c>
      <c r="CI306" s="44" t="str">
        <f t="shared" si="53"/>
        <v/>
      </c>
      <c r="CJ306" s="45" t="str">
        <f t="shared" si="54"/>
        <v/>
      </c>
      <c r="CK306" s="44" t="str">
        <f t="shared" si="55"/>
        <v/>
      </c>
      <c r="CL306" s="45" t="str">
        <f t="shared" si="56"/>
        <v/>
      </c>
      <c r="CM306" s="44" t="e">
        <f>IF(AND(#REF!="",#REF!="",#REF!="",#REF!=""),"",SUM(#REF!,#REF!,#REF!,#REF!,#REF!))</f>
        <v>#REF!</v>
      </c>
      <c r="CN306" s="45" t="str">
        <f t="shared" si="57"/>
        <v/>
      </c>
      <c r="CO306" s="38" t="e">
        <f>IF(AND(#REF!="",#REF!="",#REF!="",#REF!=""),"",SUM(#REF!,#REF!,#REF!,#REF!))</f>
        <v>#REF!</v>
      </c>
      <c r="CP306" s="38" t="str">
        <f t="shared" si="46"/>
        <v/>
      </c>
    </row>
    <row r="307" spans="1:94" ht="24.9" customHeight="1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19"/>
      <c r="AC307" s="20"/>
      <c r="AD307" s="20"/>
      <c r="AE307" s="8"/>
      <c r="AF307" s="62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25"/>
      <c r="AU307" s="8"/>
      <c r="AV307" s="57"/>
      <c r="AW307" s="60"/>
      <c r="AX307" s="8"/>
      <c r="AY307" s="14"/>
      <c r="AZ307" s="24"/>
      <c r="BA307" s="25"/>
      <c r="BB307" s="57"/>
      <c r="BC307" s="24"/>
      <c r="BD307" s="25"/>
      <c r="BE307" s="97"/>
      <c r="BF307" s="24"/>
      <c r="BG307" s="25"/>
      <c r="BH307" s="57"/>
      <c r="BI307" s="13" t="s">
        <v>447</v>
      </c>
      <c r="BJ307" s="109" t="s">
        <v>447</v>
      </c>
      <c r="BK307" s="1"/>
      <c r="BL307" s="1"/>
      <c r="BM307" s="1"/>
      <c r="BN307" s="1"/>
      <c r="BO307" s="1"/>
      <c r="CA307" s="29"/>
      <c r="CB307" s="44" t="str">
        <f t="shared" si="47"/>
        <v/>
      </c>
      <c r="CC307" s="45" t="str">
        <f t="shared" si="48"/>
        <v/>
      </c>
      <c r="CD307" s="45" t="str">
        <f t="shared" si="49"/>
        <v/>
      </c>
      <c r="CE307" s="44" t="str">
        <f t="shared" si="50"/>
        <v/>
      </c>
      <c r="CF307" s="45" t="str">
        <f t="shared" si="51"/>
        <v/>
      </c>
      <c r="CG307" s="44" t="e">
        <f>IF(AND(#REF!="",#REF!="",#REF!="",#REF!=""),"",SUM(#REF!,#REF!,#REF!,#REF!,#REF!))</f>
        <v>#REF!</v>
      </c>
      <c r="CH307" s="45" t="str">
        <f t="shared" si="52"/>
        <v/>
      </c>
      <c r="CI307" s="44" t="str">
        <f t="shared" si="53"/>
        <v/>
      </c>
      <c r="CJ307" s="45" t="str">
        <f t="shared" si="54"/>
        <v/>
      </c>
      <c r="CK307" s="44" t="str">
        <f t="shared" si="55"/>
        <v/>
      </c>
      <c r="CL307" s="45" t="str">
        <f t="shared" si="56"/>
        <v/>
      </c>
      <c r="CM307" s="44" t="e">
        <f>IF(AND(#REF!="",#REF!="",#REF!="",#REF!=""),"",SUM(#REF!,#REF!,#REF!,#REF!,#REF!))</f>
        <v>#REF!</v>
      </c>
      <c r="CN307" s="45" t="str">
        <f t="shared" si="57"/>
        <v/>
      </c>
      <c r="CO307" s="38" t="e">
        <f>IF(AND(#REF!="",#REF!="",#REF!="",#REF!=""),"",SUM(#REF!,#REF!,#REF!,#REF!))</f>
        <v>#REF!</v>
      </c>
      <c r="CP307" s="38" t="str">
        <f t="shared" si="46"/>
        <v/>
      </c>
    </row>
    <row r="308" spans="1:94" ht="24.9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19"/>
      <c r="AC308" s="20"/>
      <c r="AD308" s="20"/>
      <c r="AE308" s="8"/>
      <c r="AF308" s="62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25"/>
      <c r="AU308" s="8"/>
      <c r="AV308" s="57"/>
      <c r="AW308" s="60"/>
      <c r="AX308" s="8"/>
      <c r="AY308" s="14"/>
      <c r="AZ308" s="24"/>
      <c r="BA308" s="25"/>
      <c r="BB308" s="57"/>
      <c r="BC308" s="24"/>
      <c r="BD308" s="25"/>
      <c r="BE308" s="97"/>
      <c r="BF308" s="24"/>
      <c r="BG308" s="25"/>
      <c r="BH308" s="57"/>
      <c r="BI308" s="13" t="s">
        <v>447</v>
      </c>
      <c r="BJ308" s="109" t="s">
        <v>447</v>
      </c>
      <c r="BK308" s="1"/>
      <c r="BL308" s="1"/>
      <c r="BM308" s="1"/>
      <c r="BN308" s="1"/>
      <c r="BO308" s="1"/>
      <c r="CA308" s="29"/>
      <c r="CB308" s="44" t="str">
        <f t="shared" si="47"/>
        <v/>
      </c>
      <c r="CC308" s="45" t="str">
        <f t="shared" si="48"/>
        <v/>
      </c>
      <c r="CD308" s="45" t="str">
        <f t="shared" si="49"/>
        <v/>
      </c>
      <c r="CE308" s="44" t="str">
        <f t="shared" si="50"/>
        <v/>
      </c>
      <c r="CF308" s="45" t="str">
        <f t="shared" si="51"/>
        <v/>
      </c>
      <c r="CG308" s="44" t="e">
        <f>IF(AND(#REF!="",#REF!="",#REF!="",#REF!=""),"",SUM(#REF!,#REF!,#REF!,#REF!,#REF!))</f>
        <v>#REF!</v>
      </c>
      <c r="CH308" s="45" t="str">
        <f t="shared" si="52"/>
        <v/>
      </c>
      <c r="CI308" s="44" t="str">
        <f t="shared" si="53"/>
        <v/>
      </c>
      <c r="CJ308" s="45" t="str">
        <f t="shared" si="54"/>
        <v/>
      </c>
      <c r="CK308" s="44" t="str">
        <f t="shared" si="55"/>
        <v/>
      </c>
      <c r="CL308" s="45" t="str">
        <f t="shared" si="56"/>
        <v/>
      </c>
      <c r="CM308" s="44" t="e">
        <f>IF(AND(#REF!="",#REF!="",#REF!="",#REF!=""),"",SUM(#REF!,#REF!,#REF!,#REF!,#REF!))</f>
        <v>#REF!</v>
      </c>
      <c r="CN308" s="45" t="str">
        <f t="shared" si="57"/>
        <v/>
      </c>
      <c r="CO308" s="38" t="e">
        <f>IF(AND(#REF!="",#REF!="",#REF!="",#REF!=""),"",SUM(#REF!,#REF!,#REF!,#REF!))</f>
        <v>#REF!</v>
      </c>
      <c r="CP308" s="38" t="str">
        <f t="shared" si="46"/>
        <v/>
      </c>
    </row>
    <row r="309" spans="1:94" ht="24.9" customHeight="1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19"/>
      <c r="AC309" s="20"/>
      <c r="AD309" s="20"/>
      <c r="AE309" s="8"/>
      <c r="AF309" s="62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25"/>
      <c r="AU309" s="8"/>
      <c r="AV309" s="57"/>
      <c r="AW309" s="60"/>
      <c r="AX309" s="8"/>
      <c r="AY309" s="14"/>
      <c r="AZ309" s="24"/>
      <c r="BA309" s="25"/>
      <c r="BB309" s="57"/>
      <c r="BC309" s="24"/>
      <c r="BD309" s="25"/>
      <c r="BE309" s="97"/>
      <c r="BF309" s="24"/>
      <c r="BG309" s="25"/>
      <c r="BH309" s="57"/>
      <c r="BI309" s="13" t="s">
        <v>447</v>
      </c>
      <c r="BJ309" s="109" t="s">
        <v>447</v>
      </c>
      <c r="BK309" s="1"/>
      <c r="BL309" s="1"/>
      <c r="BM309" s="1"/>
      <c r="BN309" s="1"/>
      <c r="BO309" s="1"/>
      <c r="CA309" s="29"/>
      <c r="CB309" s="44" t="str">
        <f t="shared" si="47"/>
        <v/>
      </c>
      <c r="CC309" s="45" t="str">
        <f t="shared" si="48"/>
        <v/>
      </c>
      <c r="CD309" s="45" t="str">
        <f t="shared" si="49"/>
        <v/>
      </c>
      <c r="CE309" s="44" t="str">
        <f t="shared" si="50"/>
        <v/>
      </c>
      <c r="CF309" s="45" t="str">
        <f t="shared" si="51"/>
        <v/>
      </c>
      <c r="CG309" s="44" t="e">
        <f>IF(AND(#REF!="",#REF!="",#REF!="",#REF!=""),"",SUM(#REF!,#REF!,#REF!,#REF!,#REF!))</f>
        <v>#REF!</v>
      </c>
      <c r="CH309" s="45" t="str">
        <f t="shared" si="52"/>
        <v/>
      </c>
      <c r="CI309" s="44" t="str">
        <f t="shared" si="53"/>
        <v/>
      </c>
      <c r="CJ309" s="45" t="str">
        <f t="shared" si="54"/>
        <v/>
      </c>
      <c r="CK309" s="44" t="str">
        <f t="shared" si="55"/>
        <v/>
      </c>
      <c r="CL309" s="45" t="str">
        <f t="shared" si="56"/>
        <v/>
      </c>
      <c r="CM309" s="44" t="e">
        <f>IF(AND(#REF!="",#REF!="",#REF!="",#REF!=""),"",SUM(#REF!,#REF!,#REF!,#REF!,#REF!))</f>
        <v>#REF!</v>
      </c>
      <c r="CN309" s="45" t="str">
        <f t="shared" si="57"/>
        <v/>
      </c>
      <c r="CO309" s="38" t="e">
        <f>IF(AND(#REF!="",#REF!="",#REF!="",#REF!=""),"",SUM(#REF!,#REF!,#REF!,#REF!))</f>
        <v>#REF!</v>
      </c>
      <c r="CP309" s="38" t="str">
        <f t="shared" si="46"/>
        <v/>
      </c>
    </row>
    <row r="310" spans="1:94" ht="24.9" customHeight="1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19"/>
      <c r="AC310" s="20"/>
      <c r="AD310" s="20"/>
      <c r="AE310" s="8"/>
      <c r="AF310" s="62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25"/>
      <c r="AU310" s="8"/>
      <c r="AV310" s="57"/>
      <c r="AW310" s="60"/>
      <c r="AX310" s="8"/>
      <c r="AY310" s="14"/>
      <c r="AZ310" s="24"/>
      <c r="BA310" s="25"/>
      <c r="BB310" s="57"/>
      <c r="BC310" s="24"/>
      <c r="BD310" s="25"/>
      <c r="BE310" s="97"/>
      <c r="BF310" s="24"/>
      <c r="BG310" s="25"/>
      <c r="BH310" s="57"/>
      <c r="BI310" s="13" t="s">
        <v>447</v>
      </c>
      <c r="BJ310" s="109" t="s">
        <v>447</v>
      </c>
      <c r="BK310" s="1"/>
      <c r="BL310" s="1"/>
      <c r="BM310" s="1"/>
      <c r="BN310" s="1"/>
      <c r="BO310" s="1"/>
      <c r="CA310" s="29"/>
      <c r="CB310" s="44" t="str">
        <f t="shared" si="47"/>
        <v/>
      </c>
      <c r="CC310" s="45" t="str">
        <f t="shared" si="48"/>
        <v/>
      </c>
      <c r="CD310" s="45" t="str">
        <f t="shared" si="49"/>
        <v/>
      </c>
      <c r="CE310" s="44" t="str">
        <f t="shared" si="50"/>
        <v/>
      </c>
      <c r="CF310" s="45" t="str">
        <f t="shared" si="51"/>
        <v/>
      </c>
      <c r="CG310" s="44" t="e">
        <f>IF(AND(#REF!="",#REF!="",#REF!="",#REF!=""),"",SUM(#REF!,#REF!,#REF!,#REF!,#REF!))</f>
        <v>#REF!</v>
      </c>
      <c r="CH310" s="45" t="str">
        <f t="shared" si="52"/>
        <v/>
      </c>
      <c r="CI310" s="44" t="str">
        <f t="shared" si="53"/>
        <v/>
      </c>
      <c r="CJ310" s="45" t="str">
        <f t="shared" si="54"/>
        <v/>
      </c>
      <c r="CK310" s="44" t="str">
        <f t="shared" si="55"/>
        <v/>
      </c>
      <c r="CL310" s="45" t="str">
        <f t="shared" si="56"/>
        <v/>
      </c>
      <c r="CM310" s="44" t="e">
        <f>IF(AND(#REF!="",#REF!="",#REF!="",#REF!=""),"",SUM(#REF!,#REF!,#REF!,#REF!,#REF!))</f>
        <v>#REF!</v>
      </c>
      <c r="CN310" s="45" t="str">
        <f t="shared" si="57"/>
        <v/>
      </c>
      <c r="CO310" s="38" t="e">
        <f>IF(AND(#REF!="",#REF!="",#REF!="",#REF!=""),"",SUM(#REF!,#REF!,#REF!,#REF!))</f>
        <v>#REF!</v>
      </c>
      <c r="CP310" s="38" t="str">
        <f t="shared" si="46"/>
        <v/>
      </c>
    </row>
    <row r="311" spans="1:94" ht="24.9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19"/>
      <c r="AC311" s="20"/>
      <c r="AD311" s="20"/>
      <c r="AE311" s="8"/>
      <c r="AF311" s="62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25"/>
      <c r="AU311" s="8"/>
      <c r="AV311" s="57"/>
      <c r="AW311" s="60"/>
      <c r="AX311" s="8"/>
      <c r="AY311" s="14"/>
      <c r="AZ311" s="24"/>
      <c r="BA311" s="25"/>
      <c r="BB311" s="57"/>
      <c r="BC311" s="24"/>
      <c r="BD311" s="25"/>
      <c r="BE311" s="97"/>
      <c r="BF311" s="24"/>
      <c r="BG311" s="25"/>
      <c r="BH311" s="57"/>
      <c r="BI311" s="13" t="s">
        <v>447</v>
      </c>
      <c r="BJ311" s="109" t="s">
        <v>447</v>
      </c>
      <c r="BK311" s="1"/>
      <c r="BL311" s="1"/>
      <c r="BM311" s="1"/>
      <c r="BN311" s="1"/>
      <c r="BO311" s="1"/>
      <c r="CA311" s="29"/>
      <c r="CB311" s="44" t="str">
        <f t="shared" si="47"/>
        <v/>
      </c>
      <c r="CC311" s="45" t="str">
        <f t="shared" si="48"/>
        <v/>
      </c>
      <c r="CD311" s="45" t="str">
        <f t="shared" si="49"/>
        <v/>
      </c>
      <c r="CE311" s="44" t="str">
        <f t="shared" si="50"/>
        <v/>
      </c>
      <c r="CF311" s="45" t="str">
        <f t="shared" si="51"/>
        <v/>
      </c>
      <c r="CG311" s="44" t="e">
        <f>IF(AND(#REF!="",#REF!="",#REF!="",#REF!=""),"",SUM(#REF!,#REF!,#REF!,#REF!,#REF!))</f>
        <v>#REF!</v>
      </c>
      <c r="CH311" s="45" t="str">
        <f t="shared" si="52"/>
        <v/>
      </c>
      <c r="CI311" s="44" t="str">
        <f t="shared" si="53"/>
        <v/>
      </c>
      <c r="CJ311" s="45" t="str">
        <f t="shared" si="54"/>
        <v/>
      </c>
      <c r="CK311" s="44" t="str">
        <f t="shared" si="55"/>
        <v/>
      </c>
      <c r="CL311" s="45" t="str">
        <f t="shared" si="56"/>
        <v/>
      </c>
      <c r="CM311" s="44" t="e">
        <f>IF(AND(#REF!="",#REF!="",#REF!="",#REF!=""),"",SUM(#REF!,#REF!,#REF!,#REF!,#REF!))</f>
        <v>#REF!</v>
      </c>
      <c r="CN311" s="45" t="str">
        <f t="shared" si="57"/>
        <v/>
      </c>
      <c r="CO311" s="38" t="e">
        <f>IF(AND(#REF!="",#REF!="",#REF!="",#REF!=""),"",SUM(#REF!,#REF!,#REF!,#REF!))</f>
        <v>#REF!</v>
      </c>
      <c r="CP311" s="38" t="str">
        <f t="shared" si="46"/>
        <v/>
      </c>
    </row>
    <row r="312" spans="1:94" ht="24.9" customHeight="1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19"/>
      <c r="AC312" s="20"/>
      <c r="AD312" s="20"/>
      <c r="AE312" s="8"/>
      <c r="AF312" s="62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25"/>
      <c r="AU312" s="8"/>
      <c r="AV312" s="57"/>
      <c r="AW312" s="60"/>
      <c r="AX312" s="8"/>
      <c r="AY312" s="14"/>
      <c r="AZ312" s="24"/>
      <c r="BA312" s="25"/>
      <c r="BB312" s="57"/>
      <c r="BC312" s="24"/>
      <c r="BD312" s="25"/>
      <c r="BE312" s="97"/>
      <c r="BF312" s="24"/>
      <c r="BG312" s="25"/>
      <c r="BH312" s="57"/>
      <c r="BI312" s="13" t="s">
        <v>447</v>
      </c>
      <c r="BJ312" s="109" t="s">
        <v>447</v>
      </c>
      <c r="BK312" s="1"/>
      <c r="BL312" s="1"/>
      <c r="BM312" s="1"/>
      <c r="BN312" s="1"/>
      <c r="BO312" s="1"/>
      <c r="CA312" s="29"/>
      <c r="CB312" s="44" t="str">
        <f t="shared" si="47"/>
        <v/>
      </c>
      <c r="CC312" s="45" t="str">
        <f t="shared" si="48"/>
        <v/>
      </c>
      <c r="CD312" s="45" t="str">
        <f t="shared" si="49"/>
        <v/>
      </c>
      <c r="CE312" s="44" t="str">
        <f t="shared" si="50"/>
        <v/>
      </c>
      <c r="CF312" s="45" t="str">
        <f t="shared" si="51"/>
        <v/>
      </c>
      <c r="CG312" s="44" t="e">
        <f>IF(AND(#REF!="",#REF!="",#REF!="",#REF!=""),"",SUM(#REF!,#REF!,#REF!,#REF!,#REF!))</f>
        <v>#REF!</v>
      </c>
      <c r="CH312" s="45" t="str">
        <f t="shared" si="52"/>
        <v/>
      </c>
      <c r="CI312" s="44" t="str">
        <f t="shared" si="53"/>
        <v/>
      </c>
      <c r="CJ312" s="45" t="str">
        <f t="shared" si="54"/>
        <v/>
      </c>
      <c r="CK312" s="44" t="str">
        <f t="shared" si="55"/>
        <v/>
      </c>
      <c r="CL312" s="45" t="str">
        <f t="shared" si="56"/>
        <v/>
      </c>
      <c r="CM312" s="44" t="e">
        <f>IF(AND(#REF!="",#REF!="",#REF!="",#REF!=""),"",SUM(#REF!,#REF!,#REF!,#REF!,#REF!))</f>
        <v>#REF!</v>
      </c>
      <c r="CN312" s="45" t="str">
        <f t="shared" si="57"/>
        <v/>
      </c>
      <c r="CO312" s="38" t="e">
        <f>IF(AND(#REF!="",#REF!="",#REF!="",#REF!=""),"",SUM(#REF!,#REF!,#REF!,#REF!))</f>
        <v>#REF!</v>
      </c>
      <c r="CP312" s="38" t="str">
        <f t="shared" si="46"/>
        <v/>
      </c>
    </row>
    <row r="313" spans="1:94" ht="24.9" customHeight="1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19"/>
      <c r="AC313" s="20"/>
      <c r="AD313" s="20"/>
      <c r="AE313" s="8"/>
      <c r="AF313" s="62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25"/>
      <c r="AU313" s="8"/>
      <c r="AV313" s="57"/>
      <c r="AW313" s="60"/>
      <c r="AX313" s="8"/>
      <c r="AY313" s="14"/>
      <c r="AZ313" s="24"/>
      <c r="BA313" s="25"/>
      <c r="BB313" s="57"/>
      <c r="BC313" s="24"/>
      <c r="BD313" s="25"/>
      <c r="BE313" s="97"/>
      <c r="BF313" s="24"/>
      <c r="BG313" s="25"/>
      <c r="BH313" s="57"/>
      <c r="BI313" s="13" t="s">
        <v>447</v>
      </c>
      <c r="BJ313" s="109" t="s">
        <v>447</v>
      </c>
      <c r="BK313" s="1"/>
      <c r="BL313" s="1"/>
      <c r="BM313" s="1"/>
      <c r="BN313" s="1"/>
      <c r="BO313" s="1"/>
      <c r="CA313" s="29"/>
      <c r="CB313" s="44" t="str">
        <f t="shared" si="47"/>
        <v/>
      </c>
      <c r="CC313" s="45" t="str">
        <f t="shared" si="48"/>
        <v/>
      </c>
      <c r="CD313" s="45" t="str">
        <f t="shared" si="49"/>
        <v/>
      </c>
      <c r="CE313" s="44" t="str">
        <f t="shared" si="50"/>
        <v/>
      </c>
      <c r="CF313" s="45" t="str">
        <f t="shared" si="51"/>
        <v/>
      </c>
      <c r="CG313" s="44" t="e">
        <f>IF(AND(#REF!="",#REF!="",#REF!="",#REF!=""),"",SUM(#REF!,#REF!,#REF!,#REF!,#REF!))</f>
        <v>#REF!</v>
      </c>
      <c r="CH313" s="45" t="str">
        <f t="shared" si="52"/>
        <v/>
      </c>
      <c r="CI313" s="44" t="str">
        <f t="shared" si="53"/>
        <v/>
      </c>
      <c r="CJ313" s="45" t="str">
        <f t="shared" si="54"/>
        <v/>
      </c>
      <c r="CK313" s="44" t="str">
        <f t="shared" si="55"/>
        <v/>
      </c>
      <c r="CL313" s="45" t="str">
        <f t="shared" si="56"/>
        <v/>
      </c>
      <c r="CM313" s="44" t="e">
        <f>IF(AND(#REF!="",#REF!="",#REF!="",#REF!=""),"",SUM(#REF!,#REF!,#REF!,#REF!,#REF!))</f>
        <v>#REF!</v>
      </c>
      <c r="CN313" s="45" t="str">
        <f t="shared" si="57"/>
        <v/>
      </c>
      <c r="CO313" s="38" t="e">
        <f>IF(AND(#REF!="",#REF!="",#REF!="",#REF!=""),"",SUM(#REF!,#REF!,#REF!,#REF!))</f>
        <v>#REF!</v>
      </c>
      <c r="CP313" s="38" t="str">
        <f t="shared" si="46"/>
        <v/>
      </c>
    </row>
    <row r="314" spans="1:94" ht="24.9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19"/>
      <c r="AC314" s="20"/>
      <c r="AD314" s="20"/>
      <c r="AE314" s="8"/>
      <c r="AF314" s="62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25"/>
      <c r="AU314" s="8"/>
      <c r="AV314" s="57"/>
      <c r="AW314" s="60"/>
      <c r="AX314" s="8"/>
      <c r="AY314" s="14"/>
      <c r="AZ314" s="24"/>
      <c r="BA314" s="25"/>
      <c r="BB314" s="57"/>
      <c r="BC314" s="24"/>
      <c r="BD314" s="25"/>
      <c r="BE314" s="97"/>
      <c r="BF314" s="24"/>
      <c r="BG314" s="25"/>
      <c r="BH314" s="57"/>
      <c r="BI314" s="13" t="s">
        <v>447</v>
      </c>
      <c r="BJ314" s="109" t="s">
        <v>447</v>
      </c>
      <c r="BK314" s="1"/>
      <c r="BL314" s="1"/>
      <c r="BM314" s="1"/>
      <c r="BN314" s="1"/>
      <c r="BO314" s="1"/>
      <c r="CA314" s="29"/>
      <c r="CB314" s="44" t="str">
        <f t="shared" si="47"/>
        <v/>
      </c>
      <c r="CC314" s="45" t="str">
        <f t="shared" si="48"/>
        <v/>
      </c>
      <c r="CD314" s="45" t="str">
        <f t="shared" si="49"/>
        <v/>
      </c>
      <c r="CE314" s="44" t="str">
        <f t="shared" si="50"/>
        <v/>
      </c>
      <c r="CF314" s="45" t="str">
        <f t="shared" si="51"/>
        <v/>
      </c>
      <c r="CG314" s="44" t="e">
        <f>IF(AND(#REF!="",#REF!="",#REF!="",#REF!=""),"",SUM(#REF!,#REF!,#REF!,#REF!,#REF!))</f>
        <v>#REF!</v>
      </c>
      <c r="CH314" s="45" t="str">
        <f t="shared" si="52"/>
        <v/>
      </c>
      <c r="CI314" s="44" t="str">
        <f t="shared" si="53"/>
        <v/>
      </c>
      <c r="CJ314" s="45" t="str">
        <f t="shared" si="54"/>
        <v/>
      </c>
      <c r="CK314" s="44" t="str">
        <f t="shared" si="55"/>
        <v/>
      </c>
      <c r="CL314" s="45" t="str">
        <f t="shared" si="56"/>
        <v/>
      </c>
      <c r="CM314" s="44" t="e">
        <f>IF(AND(#REF!="",#REF!="",#REF!="",#REF!=""),"",SUM(#REF!,#REF!,#REF!,#REF!,#REF!))</f>
        <v>#REF!</v>
      </c>
      <c r="CN314" s="45" t="str">
        <f t="shared" si="57"/>
        <v/>
      </c>
      <c r="CO314" s="38" t="e">
        <f>IF(AND(#REF!="",#REF!="",#REF!="",#REF!=""),"",SUM(#REF!,#REF!,#REF!,#REF!))</f>
        <v>#REF!</v>
      </c>
      <c r="CP314" s="38" t="str">
        <f t="shared" si="46"/>
        <v/>
      </c>
    </row>
    <row r="315" spans="1:94" ht="24.9" customHeight="1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19"/>
      <c r="AC315" s="20"/>
      <c r="AD315" s="20"/>
      <c r="AE315" s="8"/>
      <c r="AF315" s="62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25"/>
      <c r="AU315" s="8"/>
      <c r="AV315" s="57"/>
      <c r="AW315" s="60"/>
      <c r="AX315" s="8"/>
      <c r="AY315" s="14"/>
      <c r="AZ315" s="24"/>
      <c r="BA315" s="25"/>
      <c r="BB315" s="57"/>
      <c r="BC315" s="24"/>
      <c r="BD315" s="25"/>
      <c r="BE315" s="97"/>
      <c r="BF315" s="24"/>
      <c r="BG315" s="25"/>
      <c r="BH315" s="57"/>
      <c r="BI315" s="13" t="s">
        <v>447</v>
      </c>
      <c r="BJ315" s="109" t="s">
        <v>447</v>
      </c>
      <c r="BK315" s="1"/>
      <c r="BL315" s="1"/>
      <c r="BM315" s="1"/>
      <c r="BN315" s="1"/>
      <c r="BO315" s="1"/>
      <c r="CA315" s="29"/>
      <c r="CB315" s="44" t="str">
        <f t="shared" si="47"/>
        <v/>
      </c>
      <c r="CC315" s="45" t="str">
        <f t="shared" si="48"/>
        <v/>
      </c>
      <c r="CD315" s="45" t="str">
        <f t="shared" si="49"/>
        <v/>
      </c>
      <c r="CE315" s="44" t="str">
        <f t="shared" si="50"/>
        <v/>
      </c>
      <c r="CF315" s="45" t="str">
        <f t="shared" si="51"/>
        <v/>
      </c>
      <c r="CG315" s="44" t="e">
        <f>IF(AND(#REF!="",#REF!="",#REF!="",#REF!=""),"",SUM(#REF!,#REF!,#REF!,#REF!,#REF!))</f>
        <v>#REF!</v>
      </c>
      <c r="CH315" s="45" t="str">
        <f t="shared" si="52"/>
        <v/>
      </c>
      <c r="CI315" s="44" t="str">
        <f t="shared" si="53"/>
        <v/>
      </c>
      <c r="CJ315" s="45" t="str">
        <f t="shared" si="54"/>
        <v/>
      </c>
      <c r="CK315" s="44" t="str">
        <f t="shared" si="55"/>
        <v/>
      </c>
      <c r="CL315" s="45" t="str">
        <f t="shared" si="56"/>
        <v/>
      </c>
      <c r="CM315" s="44" t="e">
        <f>IF(AND(#REF!="",#REF!="",#REF!="",#REF!=""),"",SUM(#REF!,#REF!,#REF!,#REF!,#REF!))</f>
        <v>#REF!</v>
      </c>
      <c r="CN315" s="45" t="str">
        <f t="shared" si="57"/>
        <v/>
      </c>
      <c r="CO315" s="38" t="e">
        <f>IF(AND(#REF!="",#REF!="",#REF!="",#REF!=""),"",SUM(#REF!,#REF!,#REF!,#REF!))</f>
        <v>#REF!</v>
      </c>
      <c r="CP315" s="38" t="str">
        <f t="shared" si="46"/>
        <v/>
      </c>
    </row>
    <row r="316" spans="1:94" ht="24.9" customHeight="1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19"/>
      <c r="AC316" s="20"/>
      <c r="AD316" s="20"/>
      <c r="AE316" s="8"/>
      <c r="AF316" s="62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25"/>
      <c r="AU316" s="8"/>
      <c r="AV316" s="57"/>
      <c r="AW316" s="60"/>
      <c r="AX316" s="8"/>
      <c r="AY316" s="14"/>
      <c r="AZ316" s="24"/>
      <c r="BA316" s="25"/>
      <c r="BB316" s="57"/>
      <c r="BC316" s="24"/>
      <c r="BD316" s="25"/>
      <c r="BE316" s="97"/>
      <c r="BF316" s="24"/>
      <c r="BG316" s="25"/>
      <c r="BH316" s="57"/>
      <c r="BI316" s="13" t="s">
        <v>447</v>
      </c>
      <c r="BJ316" s="109" t="s">
        <v>447</v>
      </c>
      <c r="BK316" s="1"/>
      <c r="BL316" s="1"/>
      <c r="BM316" s="1"/>
      <c r="BN316" s="1"/>
      <c r="BO316" s="1"/>
      <c r="CA316" s="29"/>
      <c r="CB316" s="44" t="str">
        <f t="shared" si="47"/>
        <v/>
      </c>
      <c r="CC316" s="45" t="str">
        <f t="shared" si="48"/>
        <v/>
      </c>
      <c r="CD316" s="45" t="str">
        <f t="shared" si="49"/>
        <v/>
      </c>
      <c r="CE316" s="44" t="str">
        <f t="shared" si="50"/>
        <v/>
      </c>
      <c r="CF316" s="45" t="str">
        <f t="shared" si="51"/>
        <v/>
      </c>
      <c r="CG316" s="44" t="e">
        <f>IF(AND(#REF!="",#REF!="",#REF!="",#REF!=""),"",SUM(#REF!,#REF!,#REF!,#REF!,#REF!))</f>
        <v>#REF!</v>
      </c>
      <c r="CH316" s="45" t="str">
        <f t="shared" si="52"/>
        <v/>
      </c>
      <c r="CI316" s="44" t="str">
        <f t="shared" si="53"/>
        <v/>
      </c>
      <c r="CJ316" s="45" t="str">
        <f t="shared" si="54"/>
        <v/>
      </c>
      <c r="CK316" s="44" t="str">
        <f t="shared" si="55"/>
        <v/>
      </c>
      <c r="CL316" s="45" t="str">
        <f t="shared" si="56"/>
        <v/>
      </c>
      <c r="CM316" s="44" t="e">
        <f>IF(AND(#REF!="",#REF!="",#REF!="",#REF!=""),"",SUM(#REF!,#REF!,#REF!,#REF!,#REF!))</f>
        <v>#REF!</v>
      </c>
      <c r="CN316" s="45" t="str">
        <f t="shared" si="57"/>
        <v/>
      </c>
      <c r="CO316" s="38" t="e">
        <f>IF(AND(#REF!="",#REF!="",#REF!="",#REF!=""),"",SUM(#REF!,#REF!,#REF!,#REF!))</f>
        <v>#REF!</v>
      </c>
      <c r="CP316" s="38" t="str">
        <f t="shared" si="46"/>
        <v/>
      </c>
    </row>
    <row r="317" spans="1:94" ht="24.9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19"/>
      <c r="AC317" s="20"/>
      <c r="AD317" s="20"/>
      <c r="AE317" s="8"/>
      <c r="AF317" s="62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25"/>
      <c r="AU317" s="8"/>
      <c r="AV317" s="57"/>
      <c r="AW317" s="60"/>
      <c r="AX317" s="8"/>
      <c r="AY317" s="14"/>
      <c r="AZ317" s="24"/>
      <c r="BA317" s="25"/>
      <c r="BB317" s="57"/>
      <c r="BC317" s="24"/>
      <c r="BD317" s="25"/>
      <c r="BE317" s="97"/>
      <c r="BF317" s="24"/>
      <c r="BG317" s="25"/>
      <c r="BH317" s="57"/>
      <c r="BI317" s="13" t="s">
        <v>447</v>
      </c>
      <c r="BJ317" s="109" t="s">
        <v>447</v>
      </c>
      <c r="BK317" s="1"/>
      <c r="BL317" s="1"/>
      <c r="BM317" s="1"/>
      <c r="BN317" s="1"/>
      <c r="BO317" s="1"/>
      <c r="CA317" s="29"/>
      <c r="CB317" s="44" t="str">
        <f t="shared" si="47"/>
        <v/>
      </c>
      <c r="CC317" s="45" t="str">
        <f t="shared" si="48"/>
        <v/>
      </c>
      <c r="CD317" s="45" t="str">
        <f t="shared" si="49"/>
        <v/>
      </c>
      <c r="CE317" s="44" t="str">
        <f t="shared" si="50"/>
        <v/>
      </c>
      <c r="CF317" s="45" t="str">
        <f t="shared" si="51"/>
        <v/>
      </c>
      <c r="CG317" s="44" t="e">
        <f>IF(AND(#REF!="",#REF!="",#REF!="",#REF!=""),"",SUM(#REF!,#REF!,#REF!,#REF!,#REF!))</f>
        <v>#REF!</v>
      </c>
      <c r="CH317" s="45" t="str">
        <f t="shared" si="52"/>
        <v/>
      </c>
      <c r="CI317" s="44" t="str">
        <f t="shared" si="53"/>
        <v/>
      </c>
      <c r="CJ317" s="45" t="str">
        <f t="shared" si="54"/>
        <v/>
      </c>
      <c r="CK317" s="44" t="str">
        <f t="shared" si="55"/>
        <v/>
      </c>
      <c r="CL317" s="45" t="str">
        <f t="shared" si="56"/>
        <v/>
      </c>
      <c r="CM317" s="44" t="e">
        <f>IF(AND(#REF!="",#REF!="",#REF!="",#REF!=""),"",SUM(#REF!,#REF!,#REF!,#REF!,#REF!))</f>
        <v>#REF!</v>
      </c>
      <c r="CN317" s="45" t="str">
        <f t="shared" si="57"/>
        <v/>
      </c>
      <c r="CO317" s="38" t="e">
        <f>IF(AND(#REF!="",#REF!="",#REF!="",#REF!=""),"",SUM(#REF!,#REF!,#REF!,#REF!))</f>
        <v>#REF!</v>
      </c>
      <c r="CP317" s="38" t="str">
        <f t="shared" si="46"/>
        <v/>
      </c>
    </row>
    <row r="318" spans="1:94" ht="24.9" customHeight="1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19"/>
      <c r="AC318" s="20"/>
      <c r="AD318" s="20"/>
      <c r="AE318" s="8"/>
      <c r="AF318" s="62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25"/>
      <c r="AU318" s="8"/>
      <c r="AV318" s="57"/>
      <c r="AW318" s="60"/>
      <c r="AX318" s="8"/>
      <c r="AY318" s="14"/>
      <c r="AZ318" s="24"/>
      <c r="BA318" s="25"/>
      <c r="BB318" s="57"/>
      <c r="BC318" s="24"/>
      <c r="BD318" s="25"/>
      <c r="BE318" s="97"/>
      <c r="BF318" s="24"/>
      <c r="BG318" s="25"/>
      <c r="BH318" s="57"/>
      <c r="BI318" s="13" t="s">
        <v>447</v>
      </c>
      <c r="BJ318" s="109" t="s">
        <v>447</v>
      </c>
      <c r="BK318" s="1"/>
      <c r="BL318" s="1"/>
      <c r="BM318" s="1"/>
      <c r="BN318" s="1"/>
      <c r="BO318" s="1"/>
      <c r="CA318" s="29"/>
      <c r="CB318" s="44" t="str">
        <f t="shared" si="47"/>
        <v/>
      </c>
      <c r="CC318" s="45" t="str">
        <f t="shared" si="48"/>
        <v/>
      </c>
      <c r="CD318" s="45" t="str">
        <f t="shared" si="49"/>
        <v/>
      </c>
      <c r="CE318" s="44" t="str">
        <f t="shared" si="50"/>
        <v/>
      </c>
      <c r="CF318" s="45" t="str">
        <f t="shared" si="51"/>
        <v/>
      </c>
      <c r="CG318" s="44" t="e">
        <f>IF(AND(#REF!="",#REF!="",#REF!="",#REF!=""),"",SUM(#REF!,#REF!,#REF!,#REF!,#REF!))</f>
        <v>#REF!</v>
      </c>
      <c r="CH318" s="45" t="str">
        <f t="shared" si="52"/>
        <v/>
      </c>
      <c r="CI318" s="44" t="str">
        <f t="shared" si="53"/>
        <v/>
      </c>
      <c r="CJ318" s="45" t="str">
        <f t="shared" si="54"/>
        <v/>
      </c>
      <c r="CK318" s="44" t="str">
        <f t="shared" si="55"/>
        <v/>
      </c>
      <c r="CL318" s="45" t="str">
        <f t="shared" si="56"/>
        <v/>
      </c>
      <c r="CM318" s="44" t="e">
        <f>IF(AND(#REF!="",#REF!="",#REF!="",#REF!=""),"",SUM(#REF!,#REF!,#REF!,#REF!,#REF!))</f>
        <v>#REF!</v>
      </c>
      <c r="CN318" s="45" t="str">
        <f t="shared" si="57"/>
        <v/>
      </c>
      <c r="CO318" s="38" t="e">
        <f>IF(AND(#REF!="",#REF!="",#REF!="",#REF!=""),"",SUM(#REF!,#REF!,#REF!,#REF!))</f>
        <v>#REF!</v>
      </c>
      <c r="CP318" s="38" t="str">
        <f t="shared" si="46"/>
        <v/>
      </c>
    </row>
    <row r="319" spans="1:94" ht="24.9" customHeight="1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19"/>
      <c r="AC319" s="20"/>
      <c r="AD319" s="20"/>
      <c r="AE319" s="8"/>
      <c r="AF319" s="62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25"/>
      <c r="AU319" s="8"/>
      <c r="AV319" s="57"/>
      <c r="AW319" s="60"/>
      <c r="AX319" s="8"/>
      <c r="AY319" s="14"/>
      <c r="AZ319" s="24"/>
      <c r="BA319" s="25"/>
      <c r="BB319" s="57"/>
      <c r="BC319" s="24"/>
      <c r="BD319" s="25"/>
      <c r="BE319" s="97"/>
      <c r="BF319" s="24"/>
      <c r="BG319" s="25"/>
      <c r="BH319" s="57"/>
      <c r="BI319" s="13" t="s">
        <v>447</v>
      </c>
      <c r="BJ319" s="109" t="s">
        <v>447</v>
      </c>
      <c r="BK319" s="1"/>
      <c r="BL319" s="1"/>
      <c r="BM319" s="1"/>
      <c r="BN319" s="1"/>
      <c r="BO319" s="1"/>
      <c r="CA319" s="29"/>
      <c r="CB319" s="44" t="str">
        <f t="shared" si="47"/>
        <v/>
      </c>
      <c r="CC319" s="45" t="str">
        <f t="shared" si="48"/>
        <v/>
      </c>
      <c r="CD319" s="45" t="str">
        <f t="shared" si="49"/>
        <v/>
      </c>
      <c r="CE319" s="44" t="str">
        <f t="shared" si="50"/>
        <v/>
      </c>
      <c r="CF319" s="45" t="str">
        <f t="shared" si="51"/>
        <v/>
      </c>
      <c r="CG319" s="44" t="e">
        <f>IF(AND(#REF!="",#REF!="",#REF!="",#REF!=""),"",SUM(#REF!,#REF!,#REF!,#REF!,#REF!))</f>
        <v>#REF!</v>
      </c>
      <c r="CH319" s="45" t="str">
        <f t="shared" si="52"/>
        <v/>
      </c>
      <c r="CI319" s="44" t="str">
        <f t="shared" si="53"/>
        <v/>
      </c>
      <c r="CJ319" s="45" t="str">
        <f t="shared" si="54"/>
        <v/>
      </c>
      <c r="CK319" s="44" t="str">
        <f t="shared" si="55"/>
        <v/>
      </c>
      <c r="CL319" s="45" t="str">
        <f t="shared" si="56"/>
        <v/>
      </c>
      <c r="CM319" s="44" t="e">
        <f>IF(AND(#REF!="",#REF!="",#REF!="",#REF!=""),"",SUM(#REF!,#REF!,#REF!,#REF!,#REF!))</f>
        <v>#REF!</v>
      </c>
      <c r="CN319" s="45" t="str">
        <f t="shared" si="57"/>
        <v/>
      </c>
      <c r="CO319" s="38" t="e">
        <f>IF(AND(#REF!="",#REF!="",#REF!="",#REF!=""),"",SUM(#REF!,#REF!,#REF!,#REF!))</f>
        <v>#REF!</v>
      </c>
      <c r="CP319" s="38" t="str">
        <f t="shared" ref="CP319:CP382" si="58">IFERROR(IF(CO319="","",IF($CO$5=100,ROUNDUP(CO319*20%,0),IF($CO$5=86,ROUNDUP((CO319/$CO$5)*$CP$5,0),IF($CO$5=66,ROUNDUP((CO319/$CO$5)*$CP$5,0),"")))),"")</f>
        <v/>
      </c>
    </row>
    <row r="320" spans="1:94" ht="24.9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19"/>
      <c r="AC320" s="20"/>
      <c r="AD320" s="20"/>
      <c r="AE320" s="8"/>
      <c r="AF320" s="62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25"/>
      <c r="AU320" s="8"/>
      <c r="AV320" s="57"/>
      <c r="AW320" s="60"/>
      <c r="AX320" s="8"/>
      <c r="AY320" s="14"/>
      <c r="AZ320" s="24"/>
      <c r="BA320" s="25"/>
      <c r="BB320" s="57"/>
      <c r="BC320" s="24"/>
      <c r="BD320" s="25"/>
      <c r="BE320" s="97"/>
      <c r="BF320" s="24"/>
      <c r="BG320" s="25"/>
      <c r="BH320" s="57"/>
      <c r="BI320" s="13" t="s">
        <v>447</v>
      </c>
      <c r="BJ320" s="109" t="s">
        <v>447</v>
      </c>
      <c r="BK320" s="1"/>
      <c r="BL320" s="1"/>
      <c r="BM320" s="1"/>
      <c r="BN320" s="1"/>
      <c r="BO320" s="1"/>
      <c r="CA320" s="29"/>
      <c r="CB320" s="44" t="str">
        <f t="shared" si="47"/>
        <v/>
      </c>
      <c r="CC320" s="45" t="str">
        <f t="shared" si="48"/>
        <v/>
      </c>
      <c r="CD320" s="45" t="str">
        <f t="shared" si="49"/>
        <v/>
      </c>
      <c r="CE320" s="44" t="str">
        <f t="shared" si="50"/>
        <v/>
      </c>
      <c r="CF320" s="45" t="str">
        <f t="shared" si="51"/>
        <v/>
      </c>
      <c r="CG320" s="44" t="e">
        <f>IF(AND(#REF!="",#REF!="",#REF!="",#REF!=""),"",SUM(#REF!,#REF!,#REF!,#REF!,#REF!))</f>
        <v>#REF!</v>
      </c>
      <c r="CH320" s="45" t="str">
        <f t="shared" si="52"/>
        <v/>
      </c>
      <c r="CI320" s="44" t="str">
        <f t="shared" si="53"/>
        <v/>
      </c>
      <c r="CJ320" s="45" t="str">
        <f t="shared" si="54"/>
        <v/>
      </c>
      <c r="CK320" s="44" t="str">
        <f t="shared" si="55"/>
        <v/>
      </c>
      <c r="CL320" s="45" t="str">
        <f t="shared" si="56"/>
        <v/>
      </c>
      <c r="CM320" s="44" t="e">
        <f>IF(AND(#REF!="",#REF!="",#REF!="",#REF!=""),"",SUM(#REF!,#REF!,#REF!,#REF!,#REF!))</f>
        <v>#REF!</v>
      </c>
      <c r="CN320" s="45" t="str">
        <f t="shared" si="57"/>
        <v/>
      </c>
      <c r="CO320" s="38" t="e">
        <f>IF(AND(#REF!="",#REF!="",#REF!="",#REF!=""),"",SUM(#REF!,#REF!,#REF!,#REF!))</f>
        <v>#REF!</v>
      </c>
      <c r="CP320" s="38" t="str">
        <f t="shared" si="58"/>
        <v/>
      </c>
    </row>
    <row r="321" spans="1:94" ht="24.9" customHeight="1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19"/>
      <c r="AC321" s="20"/>
      <c r="AD321" s="20"/>
      <c r="AE321" s="8"/>
      <c r="AF321" s="62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25"/>
      <c r="AU321" s="8"/>
      <c r="AV321" s="57"/>
      <c r="AW321" s="60"/>
      <c r="AX321" s="8"/>
      <c r="AY321" s="14"/>
      <c r="AZ321" s="24"/>
      <c r="BA321" s="25"/>
      <c r="BB321" s="57"/>
      <c r="BC321" s="24"/>
      <c r="BD321" s="25"/>
      <c r="BE321" s="97"/>
      <c r="BF321" s="24"/>
      <c r="BG321" s="25"/>
      <c r="BH321" s="57"/>
      <c r="BI321" s="13" t="s">
        <v>447</v>
      </c>
      <c r="BJ321" s="109" t="s">
        <v>447</v>
      </c>
      <c r="BK321" s="1"/>
      <c r="BL321" s="1"/>
      <c r="BM321" s="1"/>
      <c r="BN321" s="1"/>
      <c r="BO321" s="1"/>
      <c r="CA321" s="29"/>
      <c r="CB321" s="44" t="str">
        <f t="shared" si="47"/>
        <v/>
      </c>
      <c r="CC321" s="45" t="str">
        <f t="shared" si="48"/>
        <v/>
      </c>
      <c r="CD321" s="45" t="str">
        <f t="shared" si="49"/>
        <v/>
      </c>
      <c r="CE321" s="44" t="str">
        <f t="shared" si="50"/>
        <v/>
      </c>
      <c r="CF321" s="45" t="str">
        <f t="shared" si="51"/>
        <v/>
      </c>
      <c r="CG321" s="44" t="e">
        <f>IF(AND(#REF!="",#REF!="",#REF!="",#REF!=""),"",SUM(#REF!,#REF!,#REF!,#REF!,#REF!))</f>
        <v>#REF!</v>
      </c>
      <c r="CH321" s="45" t="str">
        <f t="shared" si="52"/>
        <v/>
      </c>
      <c r="CI321" s="44" t="str">
        <f t="shared" si="53"/>
        <v/>
      </c>
      <c r="CJ321" s="45" t="str">
        <f t="shared" si="54"/>
        <v/>
      </c>
      <c r="CK321" s="44" t="str">
        <f t="shared" si="55"/>
        <v/>
      </c>
      <c r="CL321" s="45" t="str">
        <f t="shared" si="56"/>
        <v/>
      </c>
      <c r="CM321" s="44" t="e">
        <f>IF(AND(#REF!="",#REF!="",#REF!="",#REF!=""),"",SUM(#REF!,#REF!,#REF!,#REF!,#REF!))</f>
        <v>#REF!</v>
      </c>
      <c r="CN321" s="45" t="str">
        <f t="shared" si="57"/>
        <v/>
      </c>
      <c r="CO321" s="38" t="e">
        <f>IF(AND(#REF!="",#REF!="",#REF!="",#REF!=""),"",SUM(#REF!,#REF!,#REF!,#REF!))</f>
        <v>#REF!</v>
      </c>
      <c r="CP321" s="38" t="str">
        <f t="shared" si="58"/>
        <v/>
      </c>
    </row>
    <row r="322" spans="1:94" ht="24.9" customHeight="1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19"/>
      <c r="AC322" s="20"/>
      <c r="AD322" s="20"/>
      <c r="AE322" s="8"/>
      <c r="AF322" s="62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25"/>
      <c r="AU322" s="8"/>
      <c r="AV322" s="57"/>
      <c r="AW322" s="60"/>
      <c r="AX322" s="8"/>
      <c r="AY322" s="14"/>
      <c r="AZ322" s="24"/>
      <c r="BA322" s="25"/>
      <c r="BB322" s="57"/>
      <c r="BC322" s="24"/>
      <c r="BD322" s="25"/>
      <c r="BE322" s="97"/>
      <c r="BF322" s="24"/>
      <c r="BG322" s="25"/>
      <c r="BH322" s="57"/>
      <c r="BI322" s="13" t="s">
        <v>447</v>
      </c>
      <c r="BJ322" s="109" t="s">
        <v>447</v>
      </c>
      <c r="BK322" s="1"/>
      <c r="BL322" s="1"/>
      <c r="BM322" s="1"/>
      <c r="BN322" s="1"/>
      <c r="BO322" s="1"/>
      <c r="CA322" s="29"/>
      <c r="CB322" s="44" t="str">
        <f t="shared" si="47"/>
        <v/>
      </c>
      <c r="CC322" s="45" t="str">
        <f t="shared" si="48"/>
        <v/>
      </c>
      <c r="CD322" s="45" t="str">
        <f t="shared" si="49"/>
        <v/>
      </c>
      <c r="CE322" s="44" t="str">
        <f t="shared" si="50"/>
        <v/>
      </c>
      <c r="CF322" s="45" t="str">
        <f t="shared" si="51"/>
        <v/>
      </c>
      <c r="CG322" s="44" t="e">
        <f>IF(AND(#REF!="",#REF!="",#REF!="",#REF!=""),"",SUM(#REF!,#REF!,#REF!,#REF!,#REF!))</f>
        <v>#REF!</v>
      </c>
      <c r="CH322" s="45" t="str">
        <f t="shared" si="52"/>
        <v/>
      </c>
      <c r="CI322" s="44" t="str">
        <f t="shared" si="53"/>
        <v/>
      </c>
      <c r="CJ322" s="45" t="str">
        <f t="shared" si="54"/>
        <v/>
      </c>
      <c r="CK322" s="44" t="str">
        <f t="shared" si="55"/>
        <v/>
      </c>
      <c r="CL322" s="45" t="str">
        <f t="shared" si="56"/>
        <v/>
      </c>
      <c r="CM322" s="44" t="e">
        <f>IF(AND(#REF!="",#REF!="",#REF!="",#REF!=""),"",SUM(#REF!,#REF!,#REF!,#REF!,#REF!))</f>
        <v>#REF!</v>
      </c>
      <c r="CN322" s="45" t="str">
        <f t="shared" si="57"/>
        <v/>
      </c>
      <c r="CO322" s="38" t="e">
        <f>IF(AND(#REF!="",#REF!="",#REF!="",#REF!=""),"",SUM(#REF!,#REF!,#REF!,#REF!))</f>
        <v>#REF!</v>
      </c>
      <c r="CP322" s="38" t="str">
        <f t="shared" si="58"/>
        <v/>
      </c>
    </row>
    <row r="323" spans="1:94" ht="24.9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19"/>
      <c r="AC323" s="20"/>
      <c r="AD323" s="20"/>
      <c r="AE323" s="8"/>
      <c r="AF323" s="62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25"/>
      <c r="AU323" s="8"/>
      <c r="AV323" s="57"/>
      <c r="AW323" s="60"/>
      <c r="AX323" s="8"/>
      <c r="AY323" s="14"/>
      <c r="AZ323" s="24"/>
      <c r="BA323" s="25"/>
      <c r="BB323" s="57"/>
      <c r="BC323" s="24"/>
      <c r="BD323" s="25"/>
      <c r="BE323" s="97"/>
      <c r="BF323" s="24"/>
      <c r="BG323" s="25"/>
      <c r="BH323" s="57"/>
      <c r="BI323" s="13" t="s">
        <v>447</v>
      </c>
      <c r="BJ323" s="109" t="s">
        <v>447</v>
      </c>
      <c r="BK323" s="1"/>
      <c r="BL323" s="1"/>
      <c r="BM323" s="1"/>
      <c r="BN323" s="1"/>
      <c r="BO323" s="1"/>
      <c r="CA323" s="29"/>
      <c r="CB323" s="44" t="str">
        <f t="shared" si="47"/>
        <v/>
      </c>
      <c r="CC323" s="45" t="str">
        <f t="shared" si="48"/>
        <v/>
      </c>
      <c r="CD323" s="45" t="str">
        <f t="shared" si="49"/>
        <v/>
      </c>
      <c r="CE323" s="44" t="str">
        <f t="shared" si="50"/>
        <v/>
      </c>
      <c r="CF323" s="45" t="str">
        <f t="shared" si="51"/>
        <v/>
      </c>
      <c r="CG323" s="44" t="e">
        <f>IF(AND(#REF!="",#REF!="",#REF!="",#REF!=""),"",SUM(#REF!,#REF!,#REF!,#REF!,#REF!))</f>
        <v>#REF!</v>
      </c>
      <c r="CH323" s="45" t="str">
        <f t="shared" si="52"/>
        <v/>
      </c>
      <c r="CI323" s="44" t="str">
        <f t="shared" si="53"/>
        <v/>
      </c>
      <c r="CJ323" s="45" t="str">
        <f t="shared" si="54"/>
        <v/>
      </c>
      <c r="CK323" s="44" t="str">
        <f t="shared" si="55"/>
        <v/>
      </c>
      <c r="CL323" s="45" t="str">
        <f t="shared" si="56"/>
        <v/>
      </c>
      <c r="CM323" s="44" t="e">
        <f>IF(AND(#REF!="",#REF!="",#REF!="",#REF!=""),"",SUM(#REF!,#REF!,#REF!,#REF!,#REF!))</f>
        <v>#REF!</v>
      </c>
      <c r="CN323" s="45" t="str">
        <f t="shared" si="57"/>
        <v/>
      </c>
      <c r="CO323" s="38" t="e">
        <f>IF(AND(#REF!="",#REF!="",#REF!="",#REF!=""),"",SUM(#REF!,#REF!,#REF!,#REF!))</f>
        <v>#REF!</v>
      </c>
      <c r="CP323" s="38" t="str">
        <f t="shared" si="58"/>
        <v/>
      </c>
    </row>
    <row r="324" spans="1:94" ht="24.9" customHeight="1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19"/>
      <c r="AC324" s="20"/>
      <c r="AD324" s="20"/>
      <c r="AE324" s="8"/>
      <c r="AF324" s="62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25"/>
      <c r="AU324" s="8"/>
      <c r="AV324" s="57"/>
      <c r="AW324" s="60"/>
      <c r="AX324" s="8"/>
      <c r="AY324" s="14"/>
      <c r="AZ324" s="24"/>
      <c r="BA324" s="25"/>
      <c r="BB324" s="57"/>
      <c r="BC324" s="24"/>
      <c r="BD324" s="25"/>
      <c r="BE324" s="97"/>
      <c r="BF324" s="24"/>
      <c r="BG324" s="25"/>
      <c r="BH324" s="57"/>
      <c r="BI324" s="13" t="s">
        <v>447</v>
      </c>
      <c r="BJ324" s="109" t="s">
        <v>447</v>
      </c>
      <c r="BK324" s="1"/>
      <c r="BL324" s="1"/>
      <c r="BM324" s="1"/>
      <c r="BN324" s="1"/>
      <c r="BO324" s="1"/>
      <c r="CA324" s="29"/>
      <c r="CB324" s="44" t="str">
        <f t="shared" si="47"/>
        <v/>
      </c>
      <c r="CC324" s="45" t="str">
        <f t="shared" si="48"/>
        <v/>
      </c>
      <c r="CD324" s="45" t="str">
        <f t="shared" si="49"/>
        <v/>
      </c>
      <c r="CE324" s="44" t="str">
        <f t="shared" si="50"/>
        <v/>
      </c>
      <c r="CF324" s="45" t="str">
        <f t="shared" si="51"/>
        <v/>
      </c>
      <c r="CG324" s="44" t="e">
        <f>IF(AND(#REF!="",#REF!="",#REF!="",#REF!=""),"",SUM(#REF!,#REF!,#REF!,#REF!,#REF!))</f>
        <v>#REF!</v>
      </c>
      <c r="CH324" s="45" t="str">
        <f t="shared" si="52"/>
        <v/>
      </c>
      <c r="CI324" s="44" t="str">
        <f t="shared" si="53"/>
        <v/>
      </c>
      <c r="CJ324" s="45" t="str">
        <f t="shared" si="54"/>
        <v/>
      </c>
      <c r="CK324" s="44" t="str">
        <f t="shared" si="55"/>
        <v/>
      </c>
      <c r="CL324" s="45" t="str">
        <f t="shared" si="56"/>
        <v/>
      </c>
      <c r="CM324" s="44" t="e">
        <f>IF(AND(#REF!="",#REF!="",#REF!="",#REF!=""),"",SUM(#REF!,#REF!,#REF!,#REF!,#REF!))</f>
        <v>#REF!</v>
      </c>
      <c r="CN324" s="45" t="str">
        <f t="shared" si="57"/>
        <v/>
      </c>
      <c r="CO324" s="38" t="e">
        <f>IF(AND(#REF!="",#REF!="",#REF!="",#REF!=""),"",SUM(#REF!,#REF!,#REF!,#REF!))</f>
        <v>#REF!</v>
      </c>
      <c r="CP324" s="38" t="str">
        <f t="shared" si="58"/>
        <v/>
      </c>
    </row>
    <row r="325" spans="1:94" ht="24.9" customHeight="1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19"/>
      <c r="AC325" s="20"/>
      <c r="AD325" s="20"/>
      <c r="AE325" s="8"/>
      <c r="AF325" s="62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25"/>
      <c r="AU325" s="8"/>
      <c r="AV325" s="57"/>
      <c r="AW325" s="60"/>
      <c r="AX325" s="8"/>
      <c r="AY325" s="14"/>
      <c r="AZ325" s="24"/>
      <c r="BA325" s="25"/>
      <c r="BB325" s="57"/>
      <c r="BC325" s="24"/>
      <c r="BD325" s="25"/>
      <c r="BE325" s="97"/>
      <c r="BF325" s="24"/>
      <c r="BG325" s="25"/>
      <c r="BH325" s="57"/>
      <c r="BI325" s="13" t="s">
        <v>447</v>
      </c>
      <c r="BJ325" s="109" t="s">
        <v>447</v>
      </c>
      <c r="BK325" s="1"/>
      <c r="BL325" s="1"/>
      <c r="BM325" s="1"/>
      <c r="BN325" s="1"/>
      <c r="BO325" s="1"/>
      <c r="CA325" s="29"/>
      <c r="CB325" s="44" t="str">
        <f t="shared" si="47"/>
        <v/>
      </c>
      <c r="CC325" s="45" t="str">
        <f t="shared" si="48"/>
        <v/>
      </c>
      <c r="CD325" s="45" t="str">
        <f t="shared" si="49"/>
        <v/>
      </c>
      <c r="CE325" s="44" t="str">
        <f t="shared" si="50"/>
        <v/>
      </c>
      <c r="CF325" s="45" t="str">
        <f t="shared" si="51"/>
        <v/>
      </c>
      <c r="CG325" s="44" t="e">
        <f>IF(AND(#REF!="",#REF!="",#REF!="",#REF!=""),"",SUM(#REF!,#REF!,#REF!,#REF!,#REF!))</f>
        <v>#REF!</v>
      </c>
      <c r="CH325" s="45" t="str">
        <f t="shared" si="52"/>
        <v/>
      </c>
      <c r="CI325" s="44" t="str">
        <f t="shared" si="53"/>
        <v/>
      </c>
      <c r="CJ325" s="45" t="str">
        <f t="shared" si="54"/>
        <v/>
      </c>
      <c r="CK325" s="44" t="str">
        <f t="shared" si="55"/>
        <v/>
      </c>
      <c r="CL325" s="45" t="str">
        <f t="shared" si="56"/>
        <v/>
      </c>
      <c r="CM325" s="44" t="e">
        <f>IF(AND(#REF!="",#REF!="",#REF!="",#REF!=""),"",SUM(#REF!,#REF!,#REF!,#REF!,#REF!))</f>
        <v>#REF!</v>
      </c>
      <c r="CN325" s="45" t="str">
        <f t="shared" si="57"/>
        <v/>
      </c>
      <c r="CO325" s="38" t="e">
        <f>IF(AND(#REF!="",#REF!="",#REF!="",#REF!=""),"",SUM(#REF!,#REF!,#REF!,#REF!))</f>
        <v>#REF!</v>
      </c>
      <c r="CP325" s="38" t="str">
        <f t="shared" si="58"/>
        <v/>
      </c>
    </row>
    <row r="326" spans="1:94" ht="24.9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19"/>
      <c r="AC326" s="20"/>
      <c r="AD326" s="20"/>
      <c r="AE326" s="8"/>
      <c r="AF326" s="62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25"/>
      <c r="AU326" s="8"/>
      <c r="AV326" s="57"/>
      <c r="AW326" s="60"/>
      <c r="AX326" s="8"/>
      <c r="AY326" s="14"/>
      <c r="AZ326" s="24"/>
      <c r="BA326" s="25"/>
      <c r="BB326" s="57"/>
      <c r="BC326" s="24"/>
      <c r="BD326" s="25"/>
      <c r="BE326" s="97"/>
      <c r="BF326" s="24"/>
      <c r="BG326" s="25"/>
      <c r="BH326" s="57"/>
      <c r="BI326" s="13" t="s">
        <v>447</v>
      </c>
      <c r="BJ326" s="109" t="s">
        <v>447</v>
      </c>
      <c r="BK326" s="1"/>
      <c r="BL326" s="1"/>
      <c r="BM326" s="1"/>
      <c r="BN326" s="1"/>
      <c r="BO326" s="1"/>
      <c r="CA326" s="29"/>
      <c r="CB326" s="44" t="str">
        <f t="shared" si="47"/>
        <v/>
      </c>
      <c r="CC326" s="45" t="str">
        <f t="shared" si="48"/>
        <v/>
      </c>
      <c r="CD326" s="45" t="str">
        <f t="shared" si="49"/>
        <v/>
      </c>
      <c r="CE326" s="44" t="str">
        <f t="shared" si="50"/>
        <v/>
      </c>
      <c r="CF326" s="45" t="str">
        <f t="shared" si="51"/>
        <v/>
      </c>
      <c r="CG326" s="44" t="e">
        <f>IF(AND(#REF!="",#REF!="",#REF!="",#REF!=""),"",SUM(#REF!,#REF!,#REF!,#REF!,#REF!))</f>
        <v>#REF!</v>
      </c>
      <c r="CH326" s="45" t="str">
        <f t="shared" si="52"/>
        <v/>
      </c>
      <c r="CI326" s="44" t="str">
        <f t="shared" si="53"/>
        <v/>
      </c>
      <c r="CJ326" s="45" t="str">
        <f t="shared" si="54"/>
        <v/>
      </c>
      <c r="CK326" s="44" t="str">
        <f t="shared" si="55"/>
        <v/>
      </c>
      <c r="CL326" s="45" t="str">
        <f t="shared" si="56"/>
        <v/>
      </c>
      <c r="CM326" s="44" t="e">
        <f>IF(AND(#REF!="",#REF!="",#REF!="",#REF!=""),"",SUM(#REF!,#REF!,#REF!,#REF!,#REF!))</f>
        <v>#REF!</v>
      </c>
      <c r="CN326" s="45" t="str">
        <f t="shared" si="57"/>
        <v/>
      </c>
      <c r="CO326" s="38" t="e">
        <f>IF(AND(#REF!="",#REF!="",#REF!="",#REF!=""),"",SUM(#REF!,#REF!,#REF!,#REF!))</f>
        <v>#REF!</v>
      </c>
      <c r="CP326" s="38" t="str">
        <f t="shared" si="58"/>
        <v/>
      </c>
    </row>
    <row r="327" spans="1:94" ht="24.9" customHeight="1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19"/>
      <c r="AC327" s="20"/>
      <c r="AD327" s="20"/>
      <c r="AE327" s="8"/>
      <c r="AF327" s="62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25"/>
      <c r="AU327" s="8"/>
      <c r="AV327" s="57"/>
      <c r="AW327" s="60"/>
      <c r="AX327" s="8"/>
      <c r="AY327" s="14"/>
      <c r="AZ327" s="24"/>
      <c r="BA327" s="25"/>
      <c r="BB327" s="57"/>
      <c r="BC327" s="24"/>
      <c r="BD327" s="25"/>
      <c r="BE327" s="97"/>
      <c r="BF327" s="24"/>
      <c r="BG327" s="25"/>
      <c r="BH327" s="57"/>
      <c r="BI327" s="13" t="s">
        <v>447</v>
      </c>
      <c r="BJ327" s="109" t="s">
        <v>447</v>
      </c>
      <c r="BK327" s="1"/>
      <c r="BL327" s="1"/>
      <c r="BM327" s="1"/>
      <c r="BN327" s="1"/>
      <c r="BO327" s="1"/>
      <c r="CA327" s="29"/>
      <c r="CB327" s="44" t="str">
        <f t="shared" si="47"/>
        <v/>
      </c>
      <c r="CC327" s="45" t="str">
        <f t="shared" si="48"/>
        <v/>
      </c>
      <c r="CD327" s="45" t="str">
        <f t="shared" si="49"/>
        <v/>
      </c>
      <c r="CE327" s="44" t="str">
        <f t="shared" si="50"/>
        <v/>
      </c>
      <c r="CF327" s="45" t="str">
        <f t="shared" si="51"/>
        <v/>
      </c>
      <c r="CG327" s="44" t="e">
        <f>IF(AND(#REF!="",#REF!="",#REF!="",#REF!=""),"",SUM(#REF!,#REF!,#REF!,#REF!,#REF!))</f>
        <v>#REF!</v>
      </c>
      <c r="CH327" s="45" t="str">
        <f t="shared" si="52"/>
        <v/>
      </c>
      <c r="CI327" s="44" t="str">
        <f t="shared" si="53"/>
        <v/>
      </c>
      <c r="CJ327" s="45" t="str">
        <f t="shared" si="54"/>
        <v/>
      </c>
      <c r="CK327" s="44" t="str">
        <f t="shared" si="55"/>
        <v/>
      </c>
      <c r="CL327" s="45" t="str">
        <f t="shared" si="56"/>
        <v/>
      </c>
      <c r="CM327" s="44" t="e">
        <f>IF(AND(#REF!="",#REF!="",#REF!="",#REF!=""),"",SUM(#REF!,#REF!,#REF!,#REF!,#REF!))</f>
        <v>#REF!</v>
      </c>
      <c r="CN327" s="45" t="str">
        <f t="shared" si="57"/>
        <v/>
      </c>
      <c r="CO327" s="38" t="e">
        <f>IF(AND(#REF!="",#REF!="",#REF!="",#REF!=""),"",SUM(#REF!,#REF!,#REF!,#REF!))</f>
        <v>#REF!</v>
      </c>
      <c r="CP327" s="38" t="str">
        <f t="shared" si="58"/>
        <v/>
      </c>
    </row>
    <row r="328" spans="1:94" ht="24.9" customHeight="1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19"/>
      <c r="AC328" s="20"/>
      <c r="AD328" s="20"/>
      <c r="AE328" s="8"/>
      <c r="AF328" s="62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25"/>
      <c r="AU328" s="8"/>
      <c r="AV328" s="57"/>
      <c r="AW328" s="60"/>
      <c r="AX328" s="8"/>
      <c r="AY328" s="14"/>
      <c r="AZ328" s="24"/>
      <c r="BA328" s="25"/>
      <c r="BB328" s="57"/>
      <c r="BC328" s="24"/>
      <c r="BD328" s="25"/>
      <c r="BE328" s="97"/>
      <c r="BF328" s="24"/>
      <c r="BG328" s="25"/>
      <c r="BH328" s="57"/>
      <c r="BI328" s="13" t="s">
        <v>447</v>
      </c>
      <c r="BJ328" s="109" t="s">
        <v>447</v>
      </c>
      <c r="BK328" s="1"/>
      <c r="BL328" s="1"/>
      <c r="BM328" s="1"/>
      <c r="BN328" s="1"/>
      <c r="BO328" s="1"/>
      <c r="CA328" s="29"/>
      <c r="CB328" s="44" t="str">
        <f t="shared" ref="CB328:CB391" si="59">IF(I328="","",I328)</f>
        <v/>
      </c>
      <c r="CC328" s="45" t="str">
        <f t="shared" ref="CC328:CC391" si="60">IF(AND(L328="",M328="",N328="",P328=""),"",SUM(L328,M328,N328,O328,P328))</f>
        <v/>
      </c>
      <c r="CD328" s="45" t="str">
        <f t="shared" ref="CD328:CD391" si="61">IFERROR(IF(CC328="","",ROUNDUP(CC328*20%,0)),"")</f>
        <v/>
      </c>
      <c r="CE328" s="44" t="str">
        <f t="shared" ref="CE328:CE391" si="62">IF(AND(T328="",U328="",V328="",X328=""),"",SUM(T328,U328,V328,W328,X328))</f>
        <v/>
      </c>
      <c r="CF328" s="45" t="str">
        <f t="shared" ref="CF328:CF391" si="63">IFERROR(IF(CE328="","",ROUNDUP(CE328*20%,0)),"")</f>
        <v/>
      </c>
      <c r="CG328" s="44" t="e">
        <f>IF(AND(#REF!="",#REF!="",#REF!="",#REF!=""),"",SUM(#REF!,#REF!,#REF!,#REF!,#REF!))</f>
        <v>#REF!</v>
      </c>
      <c r="CH328" s="45" t="str">
        <f t="shared" ref="CH328:CH391" si="64">IFERROR(IF(CG328="","",ROUNDUP(CG328*20%,0)),"")</f>
        <v/>
      </c>
      <c r="CI328" s="44" t="str">
        <f t="shared" ref="CI328:CI391" si="65">IF(AND(AJ328="",AK328="",AL328="",AN328=""),"",SUM(AJ328,AK328,AL328,AM328,AN328))</f>
        <v/>
      </c>
      <c r="CJ328" s="45" t="str">
        <f t="shared" ref="CJ328:CJ391" si="66">IFERROR(IF(CI328="","",ROUNDUP(CI328*20%,0)),"")</f>
        <v/>
      </c>
      <c r="CK328" s="44" t="str">
        <f t="shared" ref="CK328:CK391" si="67">IF(AND(AR328="",AS328="",AT328="",AV328=""),"",SUM(AR328,AS328,AT328,AU328,AV328))</f>
        <v/>
      </c>
      <c r="CL328" s="45" t="str">
        <f t="shared" ref="CL328:CL391" si="68">IFERROR(IF(CK328="","",ROUNDUP(CK328*20%,0)),"")</f>
        <v/>
      </c>
      <c r="CM328" s="44" t="e">
        <f>IF(AND(#REF!="",#REF!="",#REF!="",#REF!=""),"",SUM(#REF!,#REF!,#REF!,#REF!,#REF!))</f>
        <v>#REF!</v>
      </c>
      <c r="CN328" s="45" t="str">
        <f t="shared" ref="CN328:CN391" si="69">IFERROR(IF(CM328="","",ROUNDUP(CM328*20%,0)),"")</f>
        <v/>
      </c>
      <c r="CO328" s="38" t="e">
        <f>IF(AND(#REF!="",#REF!="",#REF!="",#REF!=""),"",SUM(#REF!,#REF!,#REF!,#REF!))</f>
        <v>#REF!</v>
      </c>
      <c r="CP328" s="38" t="str">
        <f t="shared" si="58"/>
        <v/>
      </c>
    </row>
    <row r="329" spans="1:94" ht="24.9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19"/>
      <c r="AC329" s="20"/>
      <c r="AD329" s="20"/>
      <c r="AE329" s="8"/>
      <c r="AF329" s="62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25"/>
      <c r="AU329" s="8"/>
      <c r="AV329" s="57"/>
      <c r="AW329" s="60"/>
      <c r="AX329" s="8"/>
      <c r="AY329" s="14"/>
      <c r="AZ329" s="24"/>
      <c r="BA329" s="25"/>
      <c r="BB329" s="57"/>
      <c r="BC329" s="24"/>
      <c r="BD329" s="25"/>
      <c r="BE329" s="97"/>
      <c r="BF329" s="24"/>
      <c r="BG329" s="25"/>
      <c r="BH329" s="57"/>
      <c r="BI329" s="13" t="s">
        <v>447</v>
      </c>
      <c r="BJ329" s="109" t="s">
        <v>447</v>
      </c>
      <c r="BK329" s="1"/>
      <c r="BL329" s="1"/>
      <c r="BM329" s="1"/>
      <c r="BN329" s="1"/>
      <c r="BO329" s="1"/>
      <c r="CA329" s="29"/>
      <c r="CB329" s="44" t="str">
        <f t="shared" si="59"/>
        <v/>
      </c>
      <c r="CC329" s="45" t="str">
        <f t="shared" si="60"/>
        <v/>
      </c>
      <c r="CD329" s="45" t="str">
        <f t="shared" si="61"/>
        <v/>
      </c>
      <c r="CE329" s="44" t="str">
        <f t="shared" si="62"/>
        <v/>
      </c>
      <c r="CF329" s="45" t="str">
        <f t="shared" si="63"/>
        <v/>
      </c>
      <c r="CG329" s="44" t="e">
        <f>IF(AND(#REF!="",#REF!="",#REF!="",#REF!=""),"",SUM(#REF!,#REF!,#REF!,#REF!,#REF!))</f>
        <v>#REF!</v>
      </c>
      <c r="CH329" s="45" t="str">
        <f t="shared" si="64"/>
        <v/>
      </c>
      <c r="CI329" s="44" t="str">
        <f t="shared" si="65"/>
        <v/>
      </c>
      <c r="CJ329" s="45" t="str">
        <f t="shared" si="66"/>
        <v/>
      </c>
      <c r="CK329" s="44" t="str">
        <f t="shared" si="67"/>
        <v/>
      </c>
      <c r="CL329" s="45" t="str">
        <f t="shared" si="68"/>
        <v/>
      </c>
      <c r="CM329" s="44" t="e">
        <f>IF(AND(#REF!="",#REF!="",#REF!="",#REF!=""),"",SUM(#REF!,#REF!,#REF!,#REF!,#REF!))</f>
        <v>#REF!</v>
      </c>
      <c r="CN329" s="45" t="str">
        <f t="shared" si="69"/>
        <v/>
      </c>
      <c r="CO329" s="38" t="e">
        <f>IF(AND(#REF!="",#REF!="",#REF!="",#REF!=""),"",SUM(#REF!,#REF!,#REF!,#REF!))</f>
        <v>#REF!</v>
      </c>
      <c r="CP329" s="38" t="str">
        <f t="shared" si="58"/>
        <v/>
      </c>
    </row>
    <row r="330" spans="1:94" ht="24.9" customHeight="1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19"/>
      <c r="AC330" s="20"/>
      <c r="AD330" s="20"/>
      <c r="AE330" s="8"/>
      <c r="AF330" s="62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25"/>
      <c r="AU330" s="8"/>
      <c r="AV330" s="57"/>
      <c r="AW330" s="60"/>
      <c r="AX330" s="8"/>
      <c r="AY330" s="14"/>
      <c r="AZ330" s="24"/>
      <c r="BA330" s="25"/>
      <c r="BB330" s="57"/>
      <c r="BC330" s="24"/>
      <c r="BD330" s="25"/>
      <c r="BE330" s="97"/>
      <c r="BF330" s="24"/>
      <c r="BG330" s="25"/>
      <c r="BH330" s="57"/>
      <c r="BI330" s="13" t="s">
        <v>447</v>
      </c>
      <c r="BJ330" s="109" t="s">
        <v>447</v>
      </c>
      <c r="BK330" s="1"/>
      <c r="BL330" s="1"/>
      <c r="BM330" s="1"/>
      <c r="BN330" s="1"/>
      <c r="BO330" s="1"/>
      <c r="CA330" s="29"/>
      <c r="CB330" s="44" t="str">
        <f t="shared" si="59"/>
        <v/>
      </c>
      <c r="CC330" s="45" t="str">
        <f t="shared" si="60"/>
        <v/>
      </c>
      <c r="CD330" s="45" t="str">
        <f t="shared" si="61"/>
        <v/>
      </c>
      <c r="CE330" s="44" t="str">
        <f t="shared" si="62"/>
        <v/>
      </c>
      <c r="CF330" s="45" t="str">
        <f t="shared" si="63"/>
        <v/>
      </c>
      <c r="CG330" s="44" t="e">
        <f>IF(AND(#REF!="",#REF!="",#REF!="",#REF!=""),"",SUM(#REF!,#REF!,#REF!,#REF!,#REF!))</f>
        <v>#REF!</v>
      </c>
      <c r="CH330" s="45" t="str">
        <f t="shared" si="64"/>
        <v/>
      </c>
      <c r="CI330" s="44" t="str">
        <f t="shared" si="65"/>
        <v/>
      </c>
      <c r="CJ330" s="45" t="str">
        <f t="shared" si="66"/>
        <v/>
      </c>
      <c r="CK330" s="44" t="str">
        <f t="shared" si="67"/>
        <v/>
      </c>
      <c r="CL330" s="45" t="str">
        <f t="shared" si="68"/>
        <v/>
      </c>
      <c r="CM330" s="44" t="e">
        <f>IF(AND(#REF!="",#REF!="",#REF!="",#REF!=""),"",SUM(#REF!,#REF!,#REF!,#REF!,#REF!))</f>
        <v>#REF!</v>
      </c>
      <c r="CN330" s="45" t="str">
        <f t="shared" si="69"/>
        <v/>
      </c>
      <c r="CO330" s="38" t="e">
        <f>IF(AND(#REF!="",#REF!="",#REF!="",#REF!=""),"",SUM(#REF!,#REF!,#REF!,#REF!))</f>
        <v>#REF!</v>
      </c>
      <c r="CP330" s="38" t="str">
        <f t="shared" si="58"/>
        <v/>
      </c>
    </row>
    <row r="331" spans="1:94" ht="24.9" customHeight="1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19"/>
      <c r="AC331" s="20"/>
      <c r="AD331" s="20"/>
      <c r="AE331" s="8"/>
      <c r="AF331" s="62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25"/>
      <c r="AU331" s="8"/>
      <c r="AV331" s="57"/>
      <c r="AW331" s="60"/>
      <c r="AX331" s="8"/>
      <c r="AY331" s="14"/>
      <c r="AZ331" s="24"/>
      <c r="BA331" s="25"/>
      <c r="BB331" s="57"/>
      <c r="BC331" s="24"/>
      <c r="BD331" s="25"/>
      <c r="BE331" s="97"/>
      <c r="BF331" s="24"/>
      <c r="BG331" s="25"/>
      <c r="BH331" s="57"/>
      <c r="BI331" s="13" t="s">
        <v>447</v>
      </c>
      <c r="BJ331" s="109" t="s">
        <v>447</v>
      </c>
      <c r="BK331" s="1"/>
      <c r="BL331" s="1"/>
      <c r="BM331" s="1"/>
      <c r="BN331" s="1"/>
      <c r="BO331" s="1"/>
      <c r="CA331" s="29"/>
      <c r="CB331" s="44" t="str">
        <f t="shared" si="59"/>
        <v/>
      </c>
      <c r="CC331" s="45" t="str">
        <f t="shared" si="60"/>
        <v/>
      </c>
      <c r="CD331" s="45" t="str">
        <f t="shared" si="61"/>
        <v/>
      </c>
      <c r="CE331" s="44" t="str">
        <f t="shared" si="62"/>
        <v/>
      </c>
      <c r="CF331" s="45" t="str">
        <f t="shared" si="63"/>
        <v/>
      </c>
      <c r="CG331" s="44" t="e">
        <f>IF(AND(#REF!="",#REF!="",#REF!="",#REF!=""),"",SUM(#REF!,#REF!,#REF!,#REF!,#REF!))</f>
        <v>#REF!</v>
      </c>
      <c r="CH331" s="45" t="str">
        <f t="shared" si="64"/>
        <v/>
      </c>
      <c r="CI331" s="44" t="str">
        <f t="shared" si="65"/>
        <v/>
      </c>
      <c r="CJ331" s="45" t="str">
        <f t="shared" si="66"/>
        <v/>
      </c>
      <c r="CK331" s="44" t="str">
        <f t="shared" si="67"/>
        <v/>
      </c>
      <c r="CL331" s="45" t="str">
        <f t="shared" si="68"/>
        <v/>
      </c>
      <c r="CM331" s="44" t="e">
        <f>IF(AND(#REF!="",#REF!="",#REF!="",#REF!=""),"",SUM(#REF!,#REF!,#REF!,#REF!,#REF!))</f>
        <v>#REF!</v>
      </c>
      <c r="CN331" s="45" t="str">
        <f t="shared" si="69"/>
        <v/>
      </c>
      <c r="CO331" s="38" t="e">
        <f>IF(AND(#REF!="",#REF!="",#REF!="",#REF!=""),"",SUM(#REF!,#REF!,#REF!,#REF!))</f>
        <v>#REF!</v>
      </c>
      <c r="CP331" s="38" t="str">
        <f t="shared" si="58"/>
        <v/>
      </c>
    </row>
    <row r="332" spans="1:94" ht="24.9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19"/>
      <c r="AC332" s="20"/>
      <c r="AD332" s="20"/>
      <c r="AE332" s="8"/>
      <c r="AF332" s="62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25"/>
      <c r="AU332" s="8"/>
      <c r="AV332" s="57"/>
      <c r="AW332" s="60"/>
      <c r="AX332" s="8"/>
      <c r="AY332" s="14"/>
      <c r="AZ332" s="24"/>
      <c r="BA332" s="25"/>
      <c r="BB332" s="57"/>
      <c r="BC332" s="24"/>
      <c r="BD332" s="25"/>
      <c r="BE332" s="97"/>
      <c r="BF332" s="24"/>
      <c r="BG332" s="25"/>
      <c r="BH332" s="57"/>
      <c r="BI332" s="13" t="s">
        <v>447</v>
      </c>
      <c r="BJ332" s="109" t="s">
        <v>447</v>
      </c>
      <c r="BK332" s="1"/>
      <c r="BL332" s="1"/>
      <c r="BM332" s="1"/>
      <c r="BN332" s="1"/>
      <c r="BO332" s="1"/>
      <c r="CA332" s="29"/>
      <c r="CB332" s="44" t="str">
        <f t="shared" si="59"/>
        <v/>
      </c>
      <c r="CC332" s="45" t="str">
        <f t="shared" si="60"/>
        <v/>
      </c>
      <c r="CD332" s="45" t="str">
        <f t="shared" si="61"/>
        <v/>
      </c>
      <c r="CE332" s="44" t="str">
        <f t="shared" si="62"/>
        <v/>
      </c>
      <c r="CF332" s="45" t="str">
        <f t="shared" si="63"/>
        <v/>
      </c>
      <c r="CG332" s="44" t="e">
        <f>IF(AND(#REF!="",#REF!="",#REF!="",#REF!=""),"",SUM(#REF!,#REF!,#REF!,#REF!,#REF!))</f>
        <v>#REF!</v>
      </c>
      <c r="CH332" s="45" t="str">
        <f t="shared" si="64"/>
        <v/>
      </c>
      <c r="CI332" s="44" t="str">
        <f t="shared" si="65"/>
        <v/>
      </c>
      <c r="CJ332" s="45" t="str">
        <f t="shared" si="66"/>
        <v/>
      </c>
      <c r="CK332" s="44" t="str">
        <f t="shared" si="67"/>
        <v/>
      </c>
      <c r="CL332" s="45" t="str">
        <f t="shared" si="68"/>
        <v/>
      </c>
      <c r="CM332" s="44" t="e">
        <f>IF(AND(#REF!="",#REF!="",#REF!="",#REF!=""),"",SUM(#REF!,#REF!,#REF!,#REF!,#REF!))</f>
        <v>#REF!</v>
      </c>
      <c r="CN332" s="45" t="str">
        <f t="shared" si="69"/>
        <v/>
      </c>
      <c r="CO332" s="38" t="e">
        <f>IF(AND(#REF!="",#REF!="",#REF!="",#REF!=""),"",SUM(#REF!,#REF!,#REF!,#REF!))</f>
        <v>#REF!</v>
      </c>
      <c r="CP332" s="38" t="str">
        <f t="shared" si="58"/>
        <v/>
      </c>
    </row>
    <row r="333" spans="1:94" ht="24.9" customHeight="1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19"/>
      <c r="AC333" s="20"/>
      <c r="AD333" s="20"/>
      <c r="AE333" s="8"/>
      <c r="AF333" s="62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25"/>
      <c r="AU333" s="8"/>
      <c r="AV333" s="57"/>
      <c r="AW333" s="60"/>
      <c r="AX333" s="8"/>
      <c r="AY333" s="14"/>
      <c r="AZ333" s="24"/>
      <c r="BA333" s="25"/>
      <c r="BB333" s="57"/>
      <c r="BC333" s="24"/>
      <c r="BD333" s="25"/>
      <c r="BE333" s="97"/>
      <c r="BF333" s="24"/>
      <c r="BG333" s="25"/>
      <c r="BH333" s="57"/>
      <c r="BI333" s="13" t="s">
        <v>447</v>
      </c>
      <c r="BJ333" s="109" t="s">
        <v>447</v>
      </c>
      <c r="BK333" s="1"/>
      <c r="BL333" s="1"/>
      <c r="BM333" s="1"/>
      <c r="BN333" s="1"/>
      <c r="BO333" s="1"/>
      <c r="CA333" s="29"/>
      <c r="CB333" s="44" t="str">
        <f t="shared" si="59"/>
        <v/>
      </c>
      <c r="CC333" s="45" t="str">
        <f t="shared" si="60"/>
        <v/>
      </c>
      <c r="CD333" s="45" t="str">
        <f t="shared" si="61"/>
        <v/>
      </c>
      <c r="CE333" s="44" t="str">
        <f t="shared" si="62"/>
        <v/>
      </c>
      <c r="CF333" s="45" t="str">
        <f t="shared" si="63"/>
        <v/>
      </c>
      <c r="CG333" s="44" t="e">
        <f>IF(AND(#REF!="",#REF!="",#REF!="",#REF!=""),"",SUM(#REF!,#REF!,#REF!,#REF!,#REF!))</f>
        <v>#REF!</v>
      </c>
      <c r="CH333" s="45" t="str">
        <f t="shared" si="64"/>
        <v/>
      </c>
      <c r="CI333" s="44" t="str">
        <f t="shared" si="65"/>
        <v/>
      </c>
      <c r="CJ333" s="45" t="str">
        <f t="shared" si="66"/>
        <v/>
      </c>
      <c r="CK333" s="44" t="str">
        <f t="shared" si="67"/>
        <v/>
      </c>
      <c r="CL333" s="45" t="str">
        <f t="shared" si="68"/>
        <v/>
      </c>
      <c r="CM333" s="44" t="e">
        <f>IF(AND(#REF!="",#REF!="",#REF!="",#REF!=""),"",SUM(#REF!,#REF!,#REF!,#REF!,#REF!))</f>
        <v>#REF!</v>
      </c>
      <c r="CN333" s="45" t="str">
        <f t="shared" si="69"/>
        <v/>
      </c>
      <c r="CO333" s="38" t="e">
        <f>IF(AND(#REF!="",#REF!="",#REF!="",#REF!=""),"",SUM(#REF!,#REF!,#REF!,#REF!))</f>
        <v>#REF!</v>
      </c>
      <c r="CP333" s="38" t="str">
        <f t="shared" si="58"/>
        <v/>
      </c>
    </row>
    <row r="334" spans="1:94" ht="24.9" customHeight="1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19"/>
      <c r="AC334" s="20"/>
      <c r="AD334" s="20"/>
      <c r="AE334" s="8"/>
      <c r="AF334" s="62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25"/>
      <c r="AU334" s="8"/>
      <c r="AV334" s="57"/>
      <c r="AW334" s="60"/>
      <c r="AX334" s="8"/>
      <c r="AY334" s="14"/>
      <c r="AZ334" s="24"/>
      <c r="BA334" s="25"/>
      <c r="BB334" s="57"/>
      <c r="BC334" s="24"/>
      <c r="BD334" s="25"/>
      <c r="BE334" s="97"/>
      <c r="BF334" s="24"/>
      <c r="BG334" s="25"/>
      <c r="BH334" s="57"/>
      <c r="BI334" s="13" t="s">
        <v>447</v>
      </c>
      <c r="BJ334" s="109" t="s">
        <v>447</v>
      </c>
      <c r="BK334" s="1"/>
      <c r="BL334" s="1"/>
      <c r="BM334" s="1"/>
      <c r="BN334" s="1"/>
      <c r="BO334" s="1"/>
      <c r="CA334" s="29"/>
      <c r="CB334" s="44" t="str">
        <f t="shared" si="59"/>
        <v/>
      </c>
      <c r="CC334" s="45" t="str">
        <f t="shared" si="60"/>
        <v/>
      </c>
      <c r="CD334" s="45" t="str">
        <f t="shared" si="61"/>
        <v/>
      </c>
      <c r="CE334" s="44" t="str">
        <f t="shared" si="62"/>
        <v/>
      </c>
      <c r="CF334" s="45" t="str">
        <f t="shared" si="63"/>
        <v/>
      </c>
      <c r="CG334" s="44" t="e">
        <f>IF(AND(#REF!="",#REF!="",#REF!="",#REF!=""),"",SUM(#REF!,#REF!,#REF!,#REF!,#REF!))</f>
        <v>#REF!</v>
      </c>
      <c r="CH334" s="45" t="str">
        <f t="shared" si="64"/>
        <v/>
      </c>
      <c r="CI334" s="44" t="str">
        <f t="shared" si="65"/>
        <v/>
      </c>
      <c r="CJ334" s="45" t="str">
        <f t="shared" si="66"/>
        <v/>
      </c>
      <c r="CK334" s="44" t="str">
        <f t="shared" si="67"/>
        <v/>
      </c>
      <c r="CL334" s="45" t="str">
        <f t="shared" si="68"/>
        <v/>
      </c>
      <c r="CM334" s="44" t="e">
        <f>IF(AND(#REF!="",#REF!="",#REF!="",#REF!=""),"",SUM(#REF!,#REF!,#REF!,#REF!,#REF!))</f>
        <v>#REF!</v>
      </c>
      <c r="CN334" s="45" t="str">
        <f t="shared" si="69"/>
        <v/>
      </c>
      <c r="CO334" s="38" t="e">
        <f>IF(AND(#REF!="",#REF!="",#REF!="",#REF!=""),"",SUM(#REF!,#REF!,#REF!,#REF!))</f>
        <v>#REF!</v>
      </c>
      <c r="CP334" s="38" t="str">
        <f t="shared" si="58"/>
        <v/>
      </c>
    </row>
    <row r="335" spans="1:94" ht="24.9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19"/>
      <c r="AC335" s="20"/>
      <c r="AD335" s="20"/>
      <c r="AE335" s="8"/>
      <c r="AF335" s="62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25"/>
      <c r="AU335" s="8"/>
      <c r="AV335" s="57"/>
      <c r="AW335" s="60"/>
      <c r="AX335" s="8"/>
      <c r="AY335" s="14"/>
      <c r="AZ335" s="24"/>
      <c r="BA335" s="25"/>
      <c r="BB335" s="57"/>
      <c r="BC335" s="24"/>
      <c r="BD335" s="25"/>
      <c r="BE335" s="97"/>
      <c r="BF335" s="24"/>
      <c r="BG335" s="25"/>
      <c r="BH335" s="57"/>
      <c r="BI335" s="13" t="s">
        <v>447</v>
      </c>
      <c r="BJ335" s="109" t="s">
        <v>447</v>
      </c>
      <c r="BK335" s="1"/>
      <c r="BL335" s="1"/>
      <c r="BM335" s="1"/>
      <c r="BN335" s="1"/>
      <c r="BO335" s="1"/>
      <c r="CA335" s="29"/>
      <c r="CB335" s="44" t="str">
        <f t="shared" si="59"/>
        <v/>
      </c>
      <c r="CC335" s="45" t="str">
        <f t="shared" si="60"/>
        <v/>
      </c>
      <c r="CD335" s="45" t="str">
        <f t="shared" si="61"/>
        <v/>
      </c>
      <c r="CE335" s="44" t="str">
        <f t="shared" si="62"/>
        <v/>
      </c>
      <c r="CF335" s="45" t="str">
        <f t="shared" si="63"/>
        <v/>
      </c>
      <c r="CG335" s="44" t="e">
        <f>IF(AND(#REF!="",#REF!="",#REF!="",#REF!=""),"",SUM(#REF!,#REF!,#REF!,#REF!,#REF!))</f>
        <v>#REF!</v>
      </c>
      <c r="CH335" s="45" t="str">
        <f t="shared" si="64"/>
        <v/>
      </c>
      <c r="CI335" s="44" t="str">
        <f t="shared" si="65"/>
        <v/>
      </c>
      <c r="CJ335" s="45" t="str">
        <f t="shared" si="66"/>
        <v/>
      </c>
      <c r="CK335" s="44" t="str">
        <f t="shared" si="67"/>
        <v/>
      </c>
      <c r="CL335" s="45" t="str">
        <f t="shared" si="68"/>
        <v/>
      </c>
      <c r="CM335" s="44" t="e">
        <f>IF(AND(#REF!="",#REF!="",#REF!="",#REF!=""),"",SUM(#REF!,#REF!,#REF!,#REF!,#REF!))</f>
        <v>#REF!</v>
      </c>
      <c r="CN335" s="45" t="str">
        <f t="shared" si="69"/>
        <v/>
      </c>
      <c r="CO335" s="38" t="e">
        <f>IF(AND(#REF!="",#REF!="",#REF!="",#REF!=""),"",SUM(#REF!,#REF!,#REF!,#REF!))</f>
        <v>#REF!</v>
      </c>
      <c r="CP335" s="38" t="str">
        <f t="shared" si="58"/>
        <v/>
      </c>
    </row>
    <row r="336" spans="1:94" ht="24.9" customHeight="1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19"/>
      <c r="AC336" s="20"/>
      <c r="AD336" s="20"/>
      <c r="AE336" s="8"/>
      <c r="AF336" s="62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25"/>
      <c r="AU336" s="8"/>
      <c r="AV336" s="57"/>
      <c r="AW336" s="60"/>
      <c r="AX336" s="8"/>
      <c r="AY336" s="14"/>
      <c r="AZ336" s="24"/>
      <c r="BA336" s="25"/>
      <c r="BB336" s="57"/>
      <c r="BC336" s="24"/>
      <c r="BD336" s="25"/>
      <c r="BE336" s="97"/>
      <c r="BF336" s="24"/>
      <c r="BG336" s="25"/>
      <c r="BH336" s="57"/>
      <c r="BI336" s="13" t="s">
        <v>447</v>
      </c>
      <c r="BJ336" s="109" t="s">
        <v>447</v>
      </c>
      <c r="BK336" s="1"/>
      <c r="BL336" s="1"/>
      <c r="BM336" s="1"/>
      <c r="BN336" s="1"/>
      <c r="BO336" s="1"/>
      <c r="CA336" s="29"/>
      <c r="CB336" s="44" t="str">
        <f t="shared" si="59"/>
        <v/>
      </c>
      <c r="CC336" s="45" t="str">
        <f t="shared" si="60"/>
        <v/>
      </c>
      <c r="CD336" s="45" t="str">
        <f t="shared" si="61"/>
        <v/>
      </c>
      <c r="CE336" s="44" t="str">
        <f t="shared" si="62"/>
        <v/>
      </c>
      <c r="CF336" s="45" t="str">
        <f t="shared" si="63"/>
        <v/>
      </c>
      <c r="CG336" s="44" t="e">
        <f>IF(AND(#REF!="",#REF!="",#REF!="",#REF!=""),"",SUM(#REF!,#REF!,#REF!,#REF!,#REF!))</f>
        <v>#REF!</v>
      </c>
      <c r="CH336" s="45" t="str">
        <f t="shared" si="64"/>
        <v/>
      </c>
      <c r="CI336" s="44" t="str">
        <f t="shared" si="65"/>
        <v/>
      </c>
      <c r="CJ336" s="45" t="str">
        <f t="shared" si="66"/>
        <v/>
      </c>
      <c r="CK336" s="44" t="str">
        <f t="shared" si="67"/>
        <v/>
      </c>
      <c r="CL336" s="45" t="str">
        <f t="shared" si="68"/>
        <v/>
      </c>
      <c r="CM336" s="44" t="e">
        <f>IF(AND(#REF!="",#REF!="",#REF!="",#REF!=""),"",SUM(#REF!,#REF!,#REF!,#REF!,#REF!))</f>
        <v>#REF!</v>
      </c>
      <c r="CN336" s="45" t="str">
        <f t="shared" si="69"/>
        <v/>
      </c>
      <c r="CO336" s="38" t="e">
        <f>IF(AND(#REF!="",#REF!="",#REF!="",#REF!=""),"",SUM(#REF!,#REF!,#REF!,#REF!))</f>
        <v>#REF!</v>
      </c>
      <c r="CP336" s="38" t="str">
        <f t="shared" si="58"/>
        <v/>
      </c>
    </row>
    <row r="337" spans="1:94" ht="24.9" customHeight="1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19"/>
      <c r="AC337" s="20"/>
      <c r="AD337" s="20"/>
      <c r="AE337" s="8"/>
      <c r="AF337" s="62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25"/>
      <c r="AU337" s="8"/>
      <c r="AV337" s="57"/>
      <c r="AW337" s="60"/>
      <c r="AX337" s="8"/>
      <c r="AY337" s="14"/>
      <c r="AZ337" s="24"/>
      <c r="BA337" s="25"/>
      <c r="BB337" s="57"/>
      <c r="BC337" s="24"/>
      <c r="BD337" s="25"/>
      <c r="BE337" s="97"/>
      <c r="BF337" s="24"/>
      <c r="BG337" s="25"/>
      <c r="BH337" s="57"/>
      <c r="BI337" s="13" t="s">
        <v>447</v>
      </c>
      <c r="BJ337" s="109" t="s">
        <v>447</v>
      </c>
      <c r="BK337" s="1"/>
      <c r="BL337" s="1"/>
      <c r="BM337" s="1"/>
      <c r="BN337" s="1"/>
      <c r="BO337" s="1"/>
      <c r="CA337" s="29"/>
      <c r="CB337" s="44" t="str">
        <f t="shared" si="59"/>
        <v/>
      </c>
      <c r="CC337" s="45" t="str">
        <f t="shared" si="60"/>
        <v/>
      </c>
      <c r="CD337" s="45" t="str">
        <f t="shared" si="61"/>
        <v/>
      </c>
      <c r="CE337" s="44" t="str">
        <f t="shared" si="62"/>
        <v/>
      </c>
      <c r="CF337" s="45" t="str">
        <f t="shared" si="63"/>
        <v/>
      </c>
      <c r="CG337" s="44" t="e">
        <f>IF(AND(#REF!="",#REF!="",#REF!="",#REF!=""),"",SUM(#REF!,#REF!,#REF!,#REF!,#REF!))</f>
        <v>#REF!</v>
      </c>
      <c r="CH337" s="45" t="str">
        <f t="shared" si="64"/>
        <v/>
      </c>
      <c r="CI337" s="44" t="str">
        <f t="shared" si="65"/>
        <v/>
      </c>
      <c r="CJ337" s="45" t="str">
        <f t="shared" si="66"/>
        <v/>
      </c>
      <c r="CK337" s="44" t="str">
        <f t="shared" si="67"/>
        <v/>
      </c>
      <c r="CL337" s="45" t="str">
        <f t="shared" si="68"/>
        <v/>
      </c>
      <c r="CM337" s="44" t="e">
        <f>IF(AND(#REF!="",#REF!="",#REF!="",#REF!=""),"",SUM(#REF!,#REF!,#REF!,#REF!,#REF!))</f>
        <v>#REF!</v>
      </c>
      <c r="CN337" s="45" t="str">
        <f t="shared" si="69"/>
        <v/>
      </c>
      <c r="CO337" s="38" t="e">
        <f>IF(AND(#REF!="",#REF!="",#REF!="",#REF!=""),"",SUM(#REF!,#REF!,#REF!,#REF!))</f>
        <v>#REF!</v>
      </c>
      <c r="CP337" s="38" t="str">
        <f t="shared" si="58"/>
        <v/>
      </c>
    </row>
    <row r="338" spans="1:94" ht="24.9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19"/>
      <c r="AC338" s="20"/>
      <c r="AD338" s="20"/>
      <c r="AE338" s="8"/>
      <c r="AF338" s="62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25"/>
      <c r="AU338" s="8"/>
      <c r="AV338" s="57"/>
      <c r="AW338" s="60"/>
      <c r="AX338" s="8"/>
      <c r="AY338" s="14"/>
      <c r="AZ338" s="24"/>
      <c r="BA338" s="25"/>
      <c r="BB338" s="57"/>
      <c r="BC338" s="24"/>
      <c r="BD338" s="25"/>
      <c r="BE338" s="97"/>
      <c r="BF338" s="24"/>
      <c r="BG338" s="25"/>
      <c r="BH338" s="57"/>
      <c r="BI338" s="13" t="s">
        <v>447</v>
      </c>
      <c r="BJ338" s="109" t="s">
        <v>447</v>
      </c>
      <c r="BK338" s="1"/>
      <c r="BL338" s="1"/>
      <c r="BM338" s="1"/>
      <c r="BN338" s="1"/>
      <c r="BO338" s="1"/>
      <c r="CA338" s="29"/>
      <c r="CB338" s="44" t="str">
        <f t="shared" si="59"/>
        <v/>
      </c>
      <c r="CC338" s="45" t="str">
        <f t="shared" si="60"/>
        <v/>
      </c>
      <c r="CD338" s="45" t="str">
        <f t="shared" si="61"/>
        <v/>
      </c>
      <c r="CE338" s="44" t="str">
        <f t="shared" si="62"/>
        <v/>
      </c>
      <c r="CF338" s="45" t="str">
        <f t="shared" si="63"/>
        <v/>
      </c>
      <c r="CG338" s="44" t="e">
        <f>IF(AND(#REF!="",#REF!="",#REF!="",#REF!=""),"",SUM(#REF!,#REF!,#REF!,#REF!,#REF!))</f>
        <v>#REF!</v>
      </c>
      <c r="CH338" s="45" t="str">
        <f t="shared" si="64"/>
        <v/>
      </c>
      <c r="CI338" s="44" t="str">
        <f t="shared" si="65"/>
        <v/>
      </c>
      <c r="CJ338" s="45" t="str">
        <f t="shared" si="66"/>
        <v/>
      </c>
      <c r="CK338" s="44" t="str">
        <f t="shared" si="67"/>
        <v/>
      </c>
      <c r="CL338" s="45" t="str">
        <f t="shared" si="68"/>
        <v/>
      </c>
      <c r="CM338" s="44" t="e">
        <f>IF(AND(#REF!="",#REF!="",#REF!="",#REF!=""),"",SUM(#REF!,#REF!,#REF!,#REF!,#REF!))</f>
        <v>#REF!</v>
      </c>
      <c r="CN338" s="45" t="str">
        <f t="shared" si="69"/>
        <v/>
      </c>
      <c r="CO338" s="38" t="e">
        <f>IF(AND(#REF!="",#REF!="",#REF!="",#REF!=""),"",SUM(#REF!,#REF!,#REF!,#REF!))</f>
        <v>#REF!</v>
      </c>
      <c r="CP338" s="38" t="str">
        <f t="shared" si="58"/>
        <v/>
      </c>
    </row>
    <row r="339" spans="1:94" ht="24.9" customHeight="1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19"/>
      <c r="AC339" s="20"/>
      <c r="AD339" s="20"/>
      <c r="AE339" s="8"/>
      <c r="AF339" s="62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25"/>
      <c r="AU339" s="8"/>
      <c r="AV339" s="57"/>
      <c r="AW339" s="60"/>
      <c r="AX339" s="8"/>
      <c r="AY339" s="14"/>
      <c r="AZ339" s="24"/>
      <c r="BA339" s="25"/>
      <c r="BB339" s="57"/>
      <c r="BC339" s="24"/>
      <c r="BD339" s="25"/>
      <c r="BE339" s="97"/>
      <c r="BF339" s="24"/>
      <c r="BG339" s="25"/>
      <c r="BH339" s="57"/>
      <c r="BI339" s="13" t="s">
        <v>447</v>
      </c>
      <c r="BJ339" s="109" t="s">
        <v>447</v>
      </c>
      <c r="BK339" s="1"/>
      <c r="BL339" s="1"/>
      <c r="BM339" s="1"/>
      <c r="BN339" s="1"/>
      <c r="BO339" s="1"/>
      <c r="CA339" s="29"/>
      <c r="CB339" s="44" t="str">
        <f t="shared" si="59"/>
        <v/>
      </c>
      <c r="CC339" s="45" t="str">
        <f t="shared" si="60"/>
        <v/>
      </c>
      <c r="CD339" s="45" t="str">
        <f t="shared" si="61"/>
        <v/>
      </c>
      <c r="CE339" s="44" t="str">
        <f t="shared" si="62"/>
        <v/>
      </c>
      <c r="CF339" s="45" t="str">
        <f t="shared" si="63"/>
        <v/>
      </c>
      <c r="CG339" s="44" t="e">
        <f>IF(AND(#REF!="",#REF!="",#REF!="",#REF!=""),"",SUM(#REF!,#REF!,#REF!,#REF!,#REF!))</f>
        <v>#REF!</v>
      </c>
      <c r="CH339" s="45" t="str">
        <f t="shared" si="64"/>
        <v/>
      </c>
      <c r="CI339" s="44" t="str">
        <f t="shared" si="65"/>
        <v/>
      </c>
      <c r="CJ339" s="45" t="str">
        <f t="shared" si="66"/>
        <v/>
      </c>
      <c r="CK339" s="44" t="str">
        <f t="shared" si="67"/>
        <v/>
      </c>
      <c r="CL339" s="45" t="str">
        <f t="shared" si="68"/>
        <v/>
      </c>
      <c r="CM339" s="44" t="e">
        <f>IF(AND(#REF!="",#REF!="",#REF!="",#REF!=""),"",SUM(#REF!,#REF!,#REF!,#REF!,#REF!))</f>
        <v>#REF!</v>
      </c>
      <c r="CN339" s="45" t="str">
        <f t="shared" si="69"/>
        <v/>
      </c>
      <c r="CO339" s="38" t="e">
        <f>IF(AND(#REF!="",#REF!="",#REF!="",#REF!=""),"",SUM(#REF!,#REF!,#REF!,#REF!))</f>
        <v>#REF!</v>
      </c>
      <c r="CP339" s="38" t="str">
        <f t="shared" si="58"/>
        <v/>
      </c>
    </row>
    <row r="340" spans="1:94" ht="24.9" customHeight="1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19"/>
      <c r="AC340" s="20"/>
      <c r="AD340" s="20"/>
      <c r="AE340" s="8"/>
      <c r="AF340" s="62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25"/>
      <c r="AU340" s="8"/>
      <c r="AV340" s="57"/>
      <c r="AW340" s="60"/>
      <c r="AX340" s="8"/>
      <c r="AY340" s="14"/>
      <c r="AZ340" s="24"/>
      <c r="BA340" s="25"/>
      <c r="BB340" s="57"/>
      <c r="BC340" s="24"/>
      <c r="BD340" s="25"/>
      <c r="BE340" s="97"/>
      <c r="BF340" s="24"/>
      <c r="BG340" s="25"/>
      <c r="BH340" s="57"/>
      <c r="BI340" s="13" t="s">
        <v>447</v>
      </c>
      <c r="BJ340" s="109" t="s">
        <v>447</v>
      </c>
      <c r="BK340" s="1"/>
      <c r="BL340" s="1"/>
      <c r="BM340" s="1"/>
      <c r="BN340" s="1"/>
      <c r="BO340" s="1"/>
      <c r="CA340" s="29"/>
      <c r="CB340" s="44" t="str">
        <f t="shared" si="59"/>
        <v/>
      </c>
      <c r="CC340" s="45" t="str">
        <f t="shared" si="60"/>
        <v/>
      </c>
      <c r="CD340" s="45" t="str">
        <f t="shared" si="61"/>
        <v/>
      </c>
      <c r="CE340" s="44" t="str">
        <f t="shared" si="62"/>
        <v/>
      </c>
      <c r="CF340" s="45" t="str">
        <f t="shared" si="63"/>
        <v/>
      </c>
      <c r="CG340" s="44" t="e">
        <f>IF(AND(#REF!="",#REF!="",#REF!="",#REF!=""),"",SUM(#REF!,#REF!,#REF!,#REF!,#REF!))</f>
        <v>#REF!</v>
      </c>
      <c r="CH340" s="45" t="str">
        <f t="shared" si="64"/>
        <v/>
      </c>
      <c r="CI340" s="44" t="str">
        <f t="shared" si="65"/>
        <v/>
      </c>
      <c r="CJ340" s="45" t="str">
        <f t="shared" si="66"/>
        <v/>
      </c>
      <c r="CK340" s="44" t="str">
        <f t="shared" si="67"/>
        <v/>
      </c>
      <c r="CL340" s="45" t="str">
        <f t="shared" si="68"/>
        <v/>
      </c>
      <c r="CM340" s="44" t="e">
        <f>IF(AND(#REF!="",#REF!="",#REF!="",#REF!=""),"",SUM(#REF!,#REF!,#REF!,#REF!,#REF!))</f>
        <v>#REF!</v>
      </c>
      <c r="CN340" s="45" t="str">
        <f t="shared" si="69"/>
        <v/>
      </c>
      <c r="CO340" s="38" t="e">
        <f>IF(AND(#REF!="",#REF!="",#REF!="",#REF!=""),"",SUM(#REF!,#REF!,#REF!,#REF!))</f>
        <v>#REF!</v>
      </c>
      <c r="CP340" s="38" t="str">
        <f t="shared" si="58"/>
        <v/>
      </c>
    </row>
    <row r="341" spans="1:94" ht="24.9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19"/>
      <c r="AC341" s="20"/>
      <c r="AD341" s="20"/>
      <c r="AE341" s="8"/>
      <c r="AF341" s="62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25"/>
      <c r="AU341" s="8"/>
      <c r="AV341" s="57"/>
      <c r="AW341" s="60"/>
      <c r="AX341" s="8"/>
      <c r="AY341" s="14"/>
      <c r="AZ341" s="24"/>
      <c r="BA341" s="25"/>
      <c r="BB341" s="57"/>
      <c r="BC341" s="24"/>
      <c r="BD341" s="25"/>
      <c r="BE341" s="97"/>
      <c r="BF341" s="24"/>
      <c r="BG341" s="25"/>
      <c r="BH341" s="57"/>
      <c r="BI341" s="13" t="s">
        <v>447</v>
      </c>
      <c r="BJ341" s="109" t="s">
        <v>447</v>
      </c>
      <c r="BK341" s="1"/>
      <c r="BL341" s="1"/>
      <c r="BM341" s="1"/>
      <c r="BN341" s="1"/>
      <c r="BO341" s="1"/>
      <c r="CA341" s="29"/>
      <c r="CB341" s="44" t="str">
        <f t="shared" si="59"/>
        <v/>
      </c>
      <c r="CC341" s="45" t="str">
        <f t="shared" si="60"/>
        <v/>
      </c>
      <c r="CD341" s="45" t="str">
        <f t="shared" si="61"/>
        <v/>
      </c>
      <c r="CE341" s="44" t="str">
        <f t="shared" si="62"/>
        <v/>
      </c>
      <c r="CF341" s="45" t="str">
        <f t="shared" si="63"/>
        <v/>
      </c>
      <c r="CG341" s="44" t="e">
        <f>IF(AND(#REF!="",#REF!="",#REF!="",#REF!=""),"",SUM(#REF!,#REF!,#REF!,#REF!,#REF!))</f>
        <v>#REF!</v>
      </c>
      <c r="CH341" s="45" t="str">
        <f t="shared" si="64"/>
        <v/>
      </c>
      <c r="CI341" s="44" t="str">
        <f t="shared" si="65"/>
        <v/>
      </c>
      <c r="CJ341" s="45" t="str">
        <f t="shared" si="66"/>
        <v/>
      </c>
      <c r="CK341" s="44" t="str">
        <f t="shared" si="67"/>
        <v/>
      </c>
      <c r="CL341" s="45" t="str">
        <f t="shared" si="68"/>
        <v/>
      </c>
      <c r="CM341" s="44" t="e">
        <f>IF(AND(#REF!="",#REF!="",#REF!="",#REF!=""),"",SUM(#REF!,#REF!,#REF!,#REF!,#REF!))</f>
        <v>#REF!</v>
      </c>
      <c r="CN341" s="45" t="str">
        <f t="shared" si="69"/>
        <v/>
      </c>
      <c r="CO341" s="38" t="e">
        <f>IF(AND(#REF!="",#REF!="",#REF!="",#REF!=""),"",SUM(#REF!,#REF!,#REF!,#REF!))</f>
        <v>#REF!</v>
      </c>
      <c r="CP341" s="38" t="str">
        <f t="shared" si="58"/>
        <v/>
      </c>
    </row>
    <row r="342" spans="1:94" ht="24.9" customHeight="1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19"/>
      <c r="AC342" s="20"/>
      <c r="AD342" s="20"/>
      <c r="AE342" s="8"/>
      <c r="AF342" s="62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25"/>
      <c r="AU342" s="8"/>
      <c r="AV342" s="57"/>
      <c r="AW342" s="60"/>
      <c r="AX342" s="8"/>
      <c r="AY342" s="14"/>
      <c r="AZ342" s="24"/>
      <c r="BA342" s="25"/>
      <c r="BB342" s="57"/>
      <c r="BC342" s="24"/>
      <c r="BD342" s="25"/>
      <c r="BE342" s="97"/>
      <c r="BF342" s="24"/>
      <c r="BG342" s="25"/>
      <c r="BH342" s="57"/>
      <c r="BI342" s="13" t="s">
        <v>447</v>
      </c>
      <c r="BJ342" s="109" t="s">
        <v>447</v>
      </c>
      <c r="BK342" s="1"/>
      <c r="BL342" s="1"/>
      <c r="BM342" s="1"/>
      <c r="BN342" s="1"/>
      <c r="BO342" s="1"/>
      <c r="CA342" s="29"/>
      <c r="CB342" s="44" t="str">
        <f t="shared" si="59"/>
        <v/>
      </c>
      <c r="CC342" s="45" t="str">
        <f t="shared" si="60"/>
        <v/>
      </c>
      <c r="CD342" s="45" t="str">
        <f t="shared" si="61"/>
        <v/>
      </c>
      <c r="CE342" s="44" t="str">
        <f t="shared" si="62"/>
        <v/>
      </c>
      <c r="CF342" s="45" t="str">
        <f t="shared" si="63"/>
        <v/>
      </c>
      <c r="CG342" s="44" t="e">
        <f>IF(AND(#REF!="",#REF!="",#REF!="",#REF!=""),"",SUM(#REF!,#REF!,#REF!,#REF!,#REF!))</f>
        <v>#REF!</v>
      </c>
      <c r="CH342" s="45" t="str">
        <f t="shared" si="64"/>
        <v/>
      </c>
      <c r="CI342" s="44" t="str">
        <f t="shared" si="65"/>
        <v/>
      </c>
      <c r="CJ342" s="45" t="str">
        <f t="shared" si="66"/>
        <v/>
      </c>
      <c r="CK342" s="44" t="str">
        <f t="shared" si="67"/>
        <v/>
      </c>
      <c r="CL342" s="45" t="str">
        <f t="shared" si="68"/>
        <v/>
      </c>
      <c r="CM342" s="44" t="e">
        <f>IF(AND(#REF!="",#REF!="",#REF!="",#REF!=""),"",SUM(#REF!,#REF!,#REF!,#REF!,#REF!))</f>
        <v>#REF!</v>
      </c>
      <c r="CN342" s="45" t="str">
        <f t="shared" si="69"/>
        <v/>
      </c>
      <c r="CO342" s="38" t="e">
        <f>IF(AND(#REF!="",#REF!="",#REF!="",#REF!=""),"",SUM(#REF!,#REF!,#REF!,#REF!))</f>
        <v>#REF!</v>
      </c>
      <c r="CP342" s="38" t="str">
        <f t="shared" si="58"/>
        <v/>
      </c>
    </row>
    <row r="343" spans="1:94" ht="24.9" customHeight="1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19"/>
      <c r="AC343" s="20"/>
      <c r="AD343" s="20"/>
      <c r="AE343" s="8"/>
      <c r="AF343" s="62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25"/>
      <c r="AU343" s="8"/>
      <c r="AV343" s="57"/>
      <c r="AW343" s="60"/>
      <c r="AX343" s="8"/>
      <c r="AY343" s="14"/>
      <c r="AZ343" s="24"/>
      <c r="BA343" s="25"/>
      <c r="BB343" s="57"/>
      <c r="BC343" s="24"/>
      <c r="BD343" s="25"/>
      <c r="BE343" s="97"/>
      <c r="BF343" s="24"/>
      <c r="BG343" s="25"/>
      <c r="BH343" s="57"/>
      <c r="BI343" s="13" t="s">
        <v>447</v>
      </c>
      <c r="BJ343" s="109" t="s">
        <v>447</v>
      </c>
      <c r="BK343" s="1"/>
      <c r="BL343" s="1"/>
      <c r="BM343" s="1"/>
      <c r="BN343" s="1"/>
      <c r="BO343" s="1"/>
      <c r="CA343" s="29"/>
      <c r="CB343" s="44" t="str">
        <f t="shared" si="59"/>
        <v/>
      </c>
      <c r="CC343" s="45" t="str">
        <f t="shared" si="60"/>
        <v/>
      </c>
      <c r="CD343" s="45" t="str">
        <f t="shared" si="61"/>
        <v/>
      </c>
      <c r="CE343" s="44" t="str">
        <f t="shared" si="62"/>
        <v/>
      </c>
      <c r="CF343" s="45" t="str">
        <f t="shared" si="63"/>
        <v/>
      </c>
      <c r="CG343" s="44" t="e">
        <f>IF(AND(#REF!="",#REF!="",#REF!="",#REF!=""),"",SUM(#REF!,#REF!,#REF!,#REF!,#REF!))</f>
        <v>#REF!</v>
      </c>
      <c r="CH343" s="45" t="str">
        <f t="shared" si="64"/>
        <v/>
      </c>
      <c r="CI343" s="44" t="str">
        <f t="shared" si="65"/>
        <v/>
      </c>
      <c r="CJ343" s="45" t="str">
        <f t="shared" si="66"/>
        <v/>
      </c>
      <c r="CK343" s="44" t="str">
        <f t="shared" si="67"/>
        <v/>
      </c>
      <c r="CL343" s="45" t="str">
        <f t="shared" si="68"/>
        <v/>
      </c>
      <c r="CM343" s="44" t="e">
        <f>IF(AND(#REF!="",#REF!="",#REF!="",#REF!=""),"",SUM(#REF!,#REF!,#REF!,#REF!,#REF!))</f>
        <v>#REF!</v>
      </c>
      <c r="CN343" s="45" t="str">
        <f t="shared" si="69"/>
        <v/>
      </c>
      <c r="CO343" s="38" t="e">
        <f>IF(AND(#REF!="",#REF!="",#REF!="",#REF!=""),"",SUM(#REF!,#REF!,#REF!,#REF!))</f>
        <v>#REF!</v>
      </c>
      <c r="CP343" s="38" t="str">
        <f t="shared" si="58"/>
        <v/>
      </c>
    </row>
    <row r="344" spans="1:94" ht="24.9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19"/>
      <c r="AC344" s="20"/>
      <c r="AD344" s="20"/>
      <c r="AE344" s="8"/>
      <c r="AF344" s="62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25"/>
      <c r="AU344" s="8"/>
      <c r="AV344" s="57"/>
      <c r="AW344" s="60"/>
      <c r="AX344" s="8"/>
      <c r="AY344" s="14"/>
      <c r="AZ344" s="24"/>
      <c r="BA344" s="25"/>
      <c r="BB344" s="57"/>
      <c r="BC344" s="24"/>
      <c r="BD344" s="25"/>
      <c r="BE344" s="97"/>
      <c r="BF344" s="24"/>
      <c r="BG344" s="25"/>
      <c r="BH344" s="57"/>
      <c r="BI344" s="13" t="s">
        <v>447</v>
      </c>
      <c r="BJ344" s="109" t="s">
        <v>447</v>
      </c>
      <c r="BK344" s="1"/>
      <c r="BL344" s="1"/>
      <c r="BM344" s="1"/>
      <c r="BN344" s="1"/>
      <c r="BO344" s="1"/>
      <c r="CA344" s="29"/>
      <c r="CB344" s="44" t="str">
        <f t="shared" si="59"/>
        <v/>
      </c>
      <c r="CC344" s="45" t="str">
        <f t="shared" si="60"/>
        <v/>
      </c>
      <c r="CD344" s="45" t="str">
        <f t="shared" si="61"/>
        <v/>
      </c>
      <c r="CE344" s="44" t="str">
        <f t="shared" si="62"/>
        <v/>
      </c>
      <c r="CF344" s="45" t="str">
        <f t="shared" si="63"/>
        <v/>
      </c>
      <c r="CG344" s="44" t="e">
        <f>IF(AND(#REF!="",#REF!="",#REF!="",#REF!=""),"",SUM(#REF!,#REF!,#REF!,#REF!,#REF!))</f>
        <v>#REF!</v>
      </c>
      <c r="CH344" s="45" t="str">
        <f t="shared" si="64"/>
        <v/>
      </c>
      <c r="CI344" s="44" t="str">
        <f t="shared" si="65"/>
        <v/>
      </c>
      <c r="CJ344" s="45" t="str">
        <f t="shared" si="66"/>
        <v/>
      </c>
      <c r="CK344" s="44" t="str">
        <f t="shared" si="67"/>
        <v/>
      </c>
      <c r="CL344" s="45" t="str">
        <f t="shared" si="68"/>
        <v/>
      </c>
      <c r="CM344" s="44" t="e">
        <f>IF(AND(#REF!="",#REF!="",#REF!="",#REF!=""),"",SUM(#REF!,#REF!,#REF!,#REF!,#REF!))</f>
        <v>#REF!</v>
      </c>
      <c r="CN344" s="45" t="str">
        <f t="shared" si="69"/>
        <v/>
      </c>
      <c r="CO344" s="38" t="e">
        <f>IF(AND(#REF!="",#REF!="",#REF!="",#REF!=""),"",SUM(#REF!,#REF!,#REF!,#REF!))</f>
        <v>#REF!</v>
      </c>
      <c r="CP344" s="38" t="str">
        <f t="shared" si="58"/>
        <v/>
      </c>
    </row>
    <row r="345" spans="1:94" ht="24.9" customHeight="1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19"/>
      <c r="AC345" s="20"/>
      <c r="AD345" s="20"/>
      <c r="AE345" s="8"/>
      <c r="AF345" s="62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25"/>
      <c r="AU345" s="8"/>
      <c r="AV345" s="57"/>
      <c r="AW345" s="60"/>
      <c r="AX345" s="8"/>
      <c r="AY345" s="14"/>
      <c r="AZ345" s="24"/>
      <c r="BA345" s="25"/>
      <c r="BB345" s="57"/>
      <c r="BC345" s="24"/>
      <c r="BD345" s="25"/>
      <c r="BE345" s="97"/>
      <c r="BF345" s="24"/>
      <c r="BG345" s="25"/>
      <c r="BH345" s="57"/>
      <c r="BI345" s="13" t="s">
        <v>447</v>
      </c>
      <c r="BJ345" s="109" t="s">
        <v>447</v>
      </c>
      <c r="BK345" s="1"/>
      <c r="BL345" s="1"/>
      <c r="BM345" s="1"/>
      <c r="BN345" s="1"/>
      <c r="BO345" s="1"/>
      <c r="CA345" s="29"/>
      <c r="CB345" s="44" t="str">
        <f t="shared" si="59"/>
        <v/>
      </c>
      <c r="CC345" s="45" t="str">
        <f t="shared" si="60"/>
        <v/>
      </c>
      <c r="CD345" s="45" t="str">
        <f t="shared" si="61"/>
        <v/>
      </c>
      <c r="CE345" s="44" t="str">
        <f t="shared" si="62"/>
        <v/>
      </c>
      <c r="CF345" s="45" t="str">
        <f t="shared" si="63"/>
        <v/>
      </c>
      <c r="CG345" s="44" t="e">
        <f>IF(AND(#REF!="",#REF!="",#REF!="",#REF!=""),"",SUM(#REF!,#REF!,#REF!,#REF!,#REF!))</f>
        <v>#REF!</v>
      </c>
      <c r="CH345" s="45" t="str">
        <f t="shared" si="64"/>
        <v/>
      </c>
      <c r="CI345" s="44" t="str">
        <f t="shared" si="65"/>
        <v/>
      </c>
      <c r="CJ345" s="45" t="str">
        <f t="shared" si="66"/>
        <v/>
      </c>
      <c r="CK345" s="44" t="str">
        <f t="shared" si="67"/>
        <v/>
      </c>
      <c r="CL345" s="45" t="str">
        <f t="shared" si="68"/>
        <v/>
      </c>
      <c r="CM345" s="44" t="e">
        <f>IF(AND(#REF!="",#REF!="",#REF!="",#REF!=""),"",SUM(#REF!,#REF!,#REF!,#REF!,#REF!))</f>
        <v>#REF!</v>
      </c>
      <c r="CN345" s="45" t="str">
        <f t="shared" si="69"/>
        <v/>
      </c>
      <c r="CO345" s="38" t="e">
        <f>IF(AND(#REF!="",#REF!="",#REF!="",#REF!=""),"",SUM(#REF!,#REF!,#REF!,#REF!))</f>
        <v>#REF!</v>
      </c>
      <c r="CP345" s="38" t="str">
        <f t="shared" si="58"/>
        <v/>
      </c>
    </row>
    <row r="346" spans="1:94" ht="24.9" customHeight="1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19"/>
      <c r="AC346" s="20"/>
      <c r="AD346" s="20"/>
      <c r="AE346" s="8"/>
      <c r="AF346" s="62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25"/>
      <c r="AU346" s="8"/>
      <c r="AV346" s="57"/>
      <c r="AW346" s="60"/>
      <c r="AX346" s="8"/>
      <c r="AY346" s="14"/>
      <c r="AZ346" s="24"/>
      <c r="BA346" s="25"/>
      <c r="BB346" s="57"/>
      <c r="BC346" s="24"/>
      <c r="BD346" s="25"/>
      <c r="BE346" s="97"/>
      <c r="BF346" s="24"/>
      <c r="BG346" s="25"/>
      <c r="BH346" s="57"/>
      <c r="BI346" s="13" t="s">
        <v>447</v>
      </c>
      <c r="BJ346" s="109" t="s">
        <v>447</v>
      </c>
      <c r="BK346" s="1"/>
      <c r="BL346" s="1"/>
      <c r="BM346" s="1"/>
      <c r="BN346" s="1"/>
      <c r="BO346" s="1"/>
      <c r="CA346" s="29"/>
      <c r="CB346" s="44" t="str">
        <f t="shared" si="59"/>
        <v/>
      </c>
      <c r="CC346" s="45" t="str">
        <f t="shared" si="60"/>
        <v/>
      </c>
      <c r="CD346" s="45" t="str">
        <f t="shared" si="61"/>
        <v/>
      </c>
      <c r="CE346" s="44" t="str">
        <f t="shared" si="62"/>
        <v/>
      </c>
      <c r="CF346" s="45" t="str">
        <f t="shared" si="63"/>
        <v/>
      </c>
      <c r="CG346" s="44" t="e">
        <f>IF(AND(#REF!="",#REF!="",#REF!="",#REF!=""),"",SUM(#REF!,#REF!,#REF!,#REF!,#REF!))</f>
        <v>#REF!</v>
      </c>
      <c r="CH346" s="45" t="str">
        <f t="shared" si="64"/>
        <v/>
      </c>
      <c r="CI346" s="44" t="str">
        <f t="shared" si="65"/>
        <v/>
      </c>
      <c r="CJ346" s="45" t="str">
        <f t="shared" si="66"/>
        <v/>
      </c>
      <c r="CK346" s="44" t="str">
        <f t="shared" si="67"/>
        <v/>
      </c>
      <c r="CL346" s="45" t="str">
        <f t="shared" si="68"/>
        <v/>
      </c>
      <c r="CM346" s="44" t="e">
        <f>IF(AND(#REF!="",#REF!="",#REF!="",#REF!=""),"",SUM(#REF!,#REF!,#REF!,#REF!,#REF!))</f>
        <v>#REF!</v>
      </c>
      <c r="CN346" s="45" t="str">
        <f t="shared" si="69"/>
        <v/>
      </c>
      <c r="CO346" s="38" t="e">
        <f>IF(AND(#REF!="",#REF!="",#REF!="",#REF!=""),"",SUM(#REF!,#REF!,#REF!,#REF!))</f>
        <v>#REF!</v>
      </c>
      <c r="CP346" s="38" t="str">
        <f t="shared" si="58"/>
        <v/>
      </c>
    </row>
    <row r="347" spans="1:94" ht="24.9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19"/>
      <c r="AC347" s="20"/>
      <c r="AD347" s="20"/>
      <c r="AE347" s="8"/>
      <c r="AF347" s="62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25"/>
      <c r="AU347" s="8"/>
      <c r="AV347" s="57"/>
      <c r="AW347" s="60"/>
      <c r="AX347" s="8"/>
      <c r="AY347" s="14"/>
      <c r="AZ347" s="24"/>
      <c r="BA347" s="25"/>
      <c r="BB347" s="57"/>
      <c r="BC347" s="24"/>
      <c r="BD347" s="25"/>
      <c r="BE347" s="97"/>
      <c r="BF347" s="24"/>
      <c r="BG347" s="25"/>
      <c r="BH347" s="57"/>
      <c r="BI347" s="13" t="s">
        <v>447</v>
      </c>
      <c r="BJ347" s="109" t="s">
        <v>447</v>
      </c>
      <c r="BK347" s="1"/>
      <c r="BL347" s="1"/>
      <c r="BM347" s="1"/>
      <c r="BN347" s="1"/>
      <c r="BO347" s="1"/>
      <c r="CA347" s="29"/>
      <c r="CB347" s="44" t="str">
        <f t="shared" si="59"/>
        <v/>
      </c>
      <c r="CC347" s="45" t="str">
        <f t="shared" si="60"/>
        <v/>
      </c>
      <c r="CD347" s="45" t="str">
        <f t="shared" si="61"/>
        <v/>
      </c>
      <c r="CE347" s="44" t="str">
        <f t="shared" si="62"/>
        <v/>
      </c>
      <c r="CF347" s="45" t="str">
        <f t="shared" si="63"/>
        <v/>
      </c>
      <c r="CG347" s="44" t="e">
        <f>IF(AND(#REF!="",#REF!="",#REF!="",#REF!=""),"",SUM(#REF!,#REF!,#REF!,#REF!,#REF!))</f>
        <v>#REF!</v>
      </c>
      <c r="CH347" s="45" t="str">
        <f t="shared" si="64"/>
        <v/>
      </c>
      <c r="CI347" s="44" t="str">
        <f t="shared" si="65"/>
        <v/>
      </c>
      <c r="CJ347" s="45" t="str">
        <f t="shared" si="66"/>
        <v/>
      </c>
      <c r="CK347" s="44" t="str">
        <f t="shared" si="67"/>
        <v/>
      </c>
      <c r="CL347" s="45" t="str">
        <f t="shared" si="68"/>
        <v/>
      </c>
      <c r="CM347" s="44" t="e">
        <f>IF(AND(#REF!="",#REF!="",#REF!="",#REF!=""),"",SUM(#REF!,#REF!,#REF!,#REF!,#REF!))</f>
        <v>#REF!</v>
      </c>
      <c r="CN347" s="45" t="str">
        <f t="shared" si="69"/>
        <v/>
      </c>
      <c r="CO347" s="38" t="e">
        <f>IF(AND(#REF!="",#REF!="",#REF!="",#REF!=""),"",SUM(#REF!,#REF!,#REF!,#REF!))</f>
        <v>#REF!</v>
      </c>
      <c r="CP347" s="38" t="str">
        <f t="shared" si="58"/>
        <v/>
      </c>
    </row>
    <row r="348" spans="1:94" ht="24.9" customHeight="1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19"/>
      <c r="AC348" s="20"/>
      <c r="AD348" s="20"/>
      <c r="AE348" s="8"/>
      <c r="AF348" s="62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25"/>
      <c r="AU348" s="8"/>
      <c r="AV348" s="57"/>
      <c r="AW348" s="60"/>
      <c r="AX348" s="8"/>
      <c r="AY348" s="14"/>
      <c r="AZ348" s="24"/>
      <c r="BA348" s="25"/>
      <c r="BB348" s="57"/>
      <c r="BC348" s="24"/>
      <c r="BD348" s="25"/>
      <c r="BE348" s="97"/>
      <c r="BF348" s="24"/>
      <c r="BG348" s="25"/>
      <c r="BH348" s="57"/>
      <c r="BI348" s="13" t="s">
        <v>447</v>
      </c>
      <c r="BJ348" s="109" t="s">
        <v>447</v>
      </c>
      <c r="BK348" s="1"/>
      <c r="BL348" s="1"/>
      <c r="BM348" s="1"/>
      <c r="BN348" s="1"/>
      <c r="BO348" s="1"/>
      <c r="CA348" s="29"/>
      <c r="CB348" s="44" t="str">
        <f t="shared" si="59"/>
        <v/>
      </c>
      <c r="CC348" s="45" t="str">
        <f t="shared" si="60"/>
        <v/>
      </c>
      <c r="CD348" s="45" t="str">
        <f t="shared" si="61"/>
        <v/>
      </c>
      <c r="CE348" s="44" t="str">
        <f t="shared" si="62"/>
        <v/>
      </c>
      <c r="CF348" s="45" t="str">
        <f t="shared" si="63"/>
        <v/>
      </c>
      <c r="CG348" s="44" t="e">
        <f>IF(AND(#REF!="",#REF!="",#REF!="",#REF!=""),"",SUM(#REF!,#REF!,#REF!,#REF!,#REF!))</f>
        <v>#REF!</v>
      </c>
      <c r="CH348" s="45" t="str">
        <f t="shared" si="64"/>
        <v/>
      </c>
      <c r="CI348" s="44" t="str">
        <f t="shared" si="65"/>
        <v/>
      </c>
      <c r="CJ348" s="45" t="str">
        <f t="shared" si="66"/>
        <v/>
      </c>
      <c r="CK348" s="44" t="str">
        <f t="shared" si="67"/>
        <v/>
      </c>
      <c r="CL348" s="45" t="str">
        <f t="shared" si="68"/>
        <v/>
      </c>
      <c r="CM348" s="44" t="e">
        <f>IF(AND(#REF!="",#REF!="",#REF!="",#REF!=""),"",SUM(#REF!,#REF!,#REF!,#REF!,#REF!))</f>
        <v>#REF!</v>
      </c>
      <c r="CN348" s="45" t="str">
        <f t="shared" si="69"/>
        <v/>
      </c>
      <c r="CO348" s="38" t="e">
        <f>IF(AND(#REF!="",#REF!="",#REF!="",#REF!=""),"",SUM(#REF!,#REF!,#REF!,#REF!))</f>
        <v>#REF!</v>
      </c>
      <c r="CP348" s="38" t="str">
        <f t="shared" si="58"/>
        <v/>
      </c>
    </row>
    <row r="349" spans="1:94" ht="24.9" customHeight="1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19"/>
      <c r="AC349" s="20"/>
      <c r="AD349" s="20"/>
      <c r="AE349" s="8"/>
      <c r="AF349" s="62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25"/>
      <c r="AU349" s="8"/>
      <c r="AV349" s="57"/>
      <c r="AW349" s="60"/>
      <c r="AX349" s="8"/>
      <c r="AY349" s="14"/>
      <c r="AZ349" s="24"/>
      <c r="BA349" s="25"/>
      <c r="BB349" s="57"/>
      <c r="BC349" s="24"/>
      <c r="BD349" s="25"/>
      <c r="BE349" s="97"/>
      <c r="BF349" s="24"/>
      <c r="BG349" s="25"/>
      <c r="BH349" s="57"/>
      <c r="BI349" s="13" t="s">
        <v>447</v>
      </c>
      <c r="BJ349" s="109" t="s">
        <v>447</v>
      </c>
      <c r="BK349" s="1"/>
      <c r="BL349" s="1"/>
      <c r="BM349" s="1"/>
      <c r="BN349" s="1"/>
      <c r="BO349" s="1"/>
      <c r="CA349" s="29"/>
      <c r="CB349" s="44" t="str">
        <f t="shared" si="59"/>
        <v/>
      </c>
      <c r="CC349" s="45" t="str">
        <f t="shared" si="60"/>
        <v/>
      </c>
      <c r="CD349" s="45" t="str">
        <f t="shared" si="61"/>
        <v/>
      </c>
      <c r="CE349" s="44" t="str">
        <f t="shared" si="62"/>
        <v/>
      </c>
      <c r="CF349" s="45" t="str">
        <f t="shared" si="63"/>
        <v/>
      </c>
      <c r="CG349" s="44" t="e">
        <f>IF(AND(#REF!="",#REF!="",#REF!="",#REF!=""),"",SUM(#REF!,#REF!,#REF!,#REF!,#REF!))</f>
        <v>#REF!</v>
      </c>
      <c r="CH349" s="45" t="str">
        <f t="shared" si="64"/>
        <v/>
      </c>
      <c r="CI349" s="44" t="str">
        <f t="shared" si="65"/>
        <v/>
      </c>
      <c r="CJ349" s="45" t="str">
        <f t="shared" si="66"/>
        <v/>
      </c>
      <c r="CK349" s="44" t="str">
        <f t="shared" si="67"/>
        <v/>
      </c>
      <c r="CL349" s="45" t="str">
        <f t="shared" si="68"/>
        <v/>
      </c>
      <c r="CM349" s="44" t="e">
        <f>IF(AND(#REF!="",#REF!="",#REF!="",#REF!=""),"",SUM(#REF!,#REF!,#REF!,#REF!,#REF!))</f>
        <v>#REF!</v>
      </c>
      <c r="CN349" s="45" t="str">
        <f t="shared" si="69"/>
        <v/>
      </c>
      <c r="CO349" s="38" t="e">
        <f>IF(AND(#REF!="",#REF!="",#REF!="",#REF!=""),"",SUM(#REF!,#REF!,#REF!,#REF!))</f>
        <v>#REF!</v>
      </c>
      <c r="CP349" s="38" t="str">
        <f t="shared" si="58"/>
        <v/>
      </c>
    </row>
    <row r="350" spans="1:94" ht="24.9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19"/>
      <c r="AC350" s="20"/>
      <c r="AD350" s="20"/>
      <c r="AE350" s="8"/>
      <c r="AF350" s="62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25"/>
      <c r="AU350" s="8"/>
      <c r="AV350" s="57"/>
      <c r="AW350" s="60"/>
      <c r="AX350" s="8"/>
      <c r="AY350" s="14"/>
      <c r="AZ350" s="24"/>
      <c r="BA350" s="25"/>
      <c r="BB350" s="57"/>
      <c r="BC350" s="24"/>
      <c r="BD350" s="25"/>
      <c r="BE350" s="97"/>
      <c r="BF350" s="24"/>
      <c r="BG350" s="25"/>
      <c r="BH350" s="57"/>
      <c r="BI350" s="13" t="s">
        <v>447</v>
      </c>
      <c r="BJ350" s="109" t="s">
        <v>447</v>
      </c>
      <c r="BK350" s="1"/>
      <c r="BL350" s="1"/>
      <c r="BM350" s="1"/>
      <c r="BN350" s="1"/>
      <c r="BO350" s="1"/>
      <c r="CA350" s="29"/>
      <c r="CB350" s="44" t="str">
        <f t="shared" si="59"/>
        <v/>
      </c>
      <c r="CC350" s="45" t="str">
        <f t="shared" si="60"/>
        <v/>
      </c>
      <c r="CD350" s="45" t="str">
        <f t="shared" si="61"/>
        <v/>
      </c>
      <c r="CE350" s="44" t="str">
        <f t="shared" si="62"/>
        <v/>
      </c>
      <c r="CF350" s="45" t="str">
        <f t="shared" si="63"/>
        <v/>
      </c>
      <c r="CG350" s="44" t="e">
        <f>IF(AND(#REF!="",#REF!="",#REF!="",#REF!=""),"",SUM(#REF!,#REF!,#REF!,#REF!,#REF!))</f>
        <v>#REF!</v>
      </c>
      <c r="CH350" s="45" t="str">
        <f t="shared" si="64"/>
        <v/>
      </c>
      <c r="CI350" s="44" t="str">
        <f t="shared" si="65"/>
        <v/>
      </c>
      <c r="CJ350" s="45" t="str">
        <f t="shared" si="66"/>
        <v/>
      </c>
      <c r="CK350" s="44" t="str">
        <f t="shared" si="67"/>
        <v/>
      </c>
      <c r="CL350" s="45" t="str">
        <f t="shared" si="68"/>
        <v/>
      </c>
      <c r="CM350" s="44" t="e">
        <f>IF(AND(#REF!="",#REF!="",#REF!="",#REF!=""),"",SUM(#REF!,#REF!,#REF!,#REF!,#REF!))</f>
        <v>#REF!</v>
      </c>
      <c r="CN350" s="45" t="str">
        <f t="shared" si="69"/>
        <v/>
      </c>
      <c r="CO350" s="38" t="e">
        <f>IF(AND(#REF!="",#REF!="",#REF!="",#REF!=""),"",SUM(#REF!,#REF!,#REF!,#REF!))</f>
        <v>#REF!</v>
      </c>
      <c r="CP350" s="38" t="str">
        <f t="shared" si="58"/>
        <v/>
      </c>
    </row>
    <row r="351" spans="1:94" ht="24.9" customHeight="1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19"/>
      <c r="AC351" s="20"/>
      <c r="AD351" s="20"/>
      <c r="AE351" s="8"/>
      <c r="AF351" s="62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25"/>
      <c r="AU351" s="8"/>
      <c r="AV351" s="57"/>
      <c r="AW351" s="60"/>
      <c r="AX351" s="8"/>
      <c r="AY351" s="14"/>
      <c r="AZ351" s="24"/>
      <c r="BA351" s="25"/>
      <c r="BB351" s="57"/>
      <c r="BC351" s="24"/>
      <c r="BD351" s="25"/>
      <c r="BE351" s="97"/>
      <c r="BF351" s="24"/>
      <c r="BG351" s="25"/>
      <c r="BH351" s="57"/>
      <c r="BI351" s="13" t="s">
        <v>447</v>
      </c>
      <c r="BJ351" s="109" t="s">
        <v>447</v>
      </c>
      <c r="BK351" s="1"/>
      <c r="BL351" s="1"/>
      <c r="BM351" s="1"/>
      <c r="BN351" s="1"/>
      <c r="BO351" s="1"/>
      <c r="CA351" s="29"/>
      <c r="CB351" s="44" t="str">
        <f t="shared" si="59"/>
        <v/>
      </c>
      <c r="CC351" s="45" t="str">
        <f t="shared" si="60"/>
        <v/>
      </c>
      <c r="CD351" s="45" t="str">
        <f t="shared" si="61"/>
        <v/>
      </c>
      <c r="CE351" s="44" t="str">
        <f t="shared" si="62"/>
        <v/>
      </c>
      <c r="CF351" s="45" t="str">
        <f t="shared" si="63"/>
        <v/>
      </c>
      <c r="CG351" s="44" t="e">
        <f>IF(AND(#REF!="",#REF!="",#REF!="",#REF!=""),"",SUM(#REF!,#REF!,#REF!,#REF!,#REF!))</f>
        <v>#REF!</v>
      </c>
      <c r="CH351" s="45" t="str">
        <f t="shared" si="64"/>
        <v/>
      </c>
      <c r="CI351" s="44" t="str">
        <f t="shared" si="65"/>
        <v/>
      </c>
      <c r="CJ351" s="45" t="str">
        <f t="shared" si="66"/>
        <v/>
      </c>
      <c r="CK351" s="44" t="str">
        <f t="shared" si="67"/>
        <v/>
      </c>
      <c r="CL351" s="45" t="str">
        <f t="shared" si="68"/>
        <v/>
      </c>
      <c r="CM351" s="44" t="e">
        <f>IF(AND(#REF!="",#REF!="",#REF!="",#REF!=""),"",SUM(#REF!,#REF!,#REF!,#REF!,#REF!))</f>
        <v>#REF!</v>
      </c>
      <c r="CN351" s="45" t="str">
        <f t="shared" si="69"/>
        <v/>
      </c>
      <c r="CO351" s="38" t="e">
        <f>IF(AND(#REF!="",#REF!="",#REF!="",#REF!=""),"",SUM(#REF!,#REF!,#REF!,#REF!))</f>
        <v>#REF!</v>
      </c>
      <c r="CP351" s="38" t="str">
        <f t="shared" si="58"/>
        <v/>
      </c>
    </row>
    <row r="352" spans="1:94" ht="24.9" customHeight="1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19"/>
      <c r="AC352" s="20"/>
      <c r="AD352" s="20"/>
      <c r="AE352" s="8"/>
      <c r="AF352" s="62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25"/>
      <c r="AU352" s="8"/>
      <c r="AV352" s="57"/>
      <c r="AW352" s="60"/>
      <c r="AX352" s="8"/>
      <c r="AY352" s="14"/>
      <c r="AZ352" s="24"/>
      <c r="BA352" s="25"/>
      <c r="BB352" s="57"/>
      <c r="BC352" s="24"/>
      <c r="BD352" s="25"/>
      <c r="BE352" s="97"/>
      <c r="BF352" s="24"/>
      <c r="BG352" s="25"/>
      <c r="BH352" s="57"/>
      <c r="BI352" s="13" t="s">
        <v>447</v>
      </c>
      <c r="BJ352" s="109" t="s">
        <v>447</v>
      </c>
      <c r="BK352" s="1"/>
      <c r="BL352" s="1"/>
      <c r="BM352" s="1"/>
      <c r="BN352" s="1"/>
      <c r="BO352" s="1"/>
      <c r="CA352" s="29"/>
      <c r="CB352" s="44" t="str">
        <f t="shared" si="59"/>
        <v/>
      </c>
      <c r="CC352" s="45" t="str">
        <f t="shared" si="60"/>
        <v/>
      </c>
      <c r="CD352" s="45" t="str">
        <f t="shared" si="61"/>
        <v/>
      </c>
      <c r="CE352" s="44" t="str">
        <f t="shared" si="62"/>
        <v/>
      </c>
      <c r="CF352" s="45" t="str">
        <f t="shared" si="63"/>
        <v/>
      </c>
      <c r="CG352" s="44" t="e">
        <f>IF(AND(#REF!="",#REF!="",#REF!="",#REF!=""),"",SUM(#REF!,#REF!,#REF!,#REF!,#REF!))</f>
        <v>#REF!</v>
      </c>
      <c r="CH352" s="45" t="str">
        <f t="shared" si="64"/>
        <v/>
      </c>
      <c r="CI352" s="44" t="str">
        <f t="shared" si="65"/>
        <v/>
      </c>
      <c r="CJ352" s="45" t="str">
        <f t="shared" si="66"/>
        <v/>
      </c>
      <c r="CK352" s="44" t="str">
        <f t="shared" si="67"/>
        <v/>
      </c>
      <c r="CL352" s="45" t="str">
        <f t="shared" si="68"/>
        <v/>
      </c>
      <c r="CM352" s="44" t="e">
        <f>IF(AND(#REF!="",#REF!="",#REF!="",#REF!=""),"",SUM(#REF!,#REF!,#REF!,#REF!,#REF!))</f>
        <v>#REF!</v>
      </c>
      <c r="CN352" s="45" t="str">
        <f t="shared" si="69"/>
        <v/>
      </c>
      <c r="CO352" s="38" t="e">
        <f>IF(AND(#REF!="",#REF!="",#REF!="",#REF!=""),"",SUM(#REF!,#REF!,#REF!,#REF!))</f>
        <v>#REF!</v>
      </c>
      <c r="CP352" s="38" t="str">
        <f t="shared" si="58"/>
        <v/>
      </c>
    </row>
    <row r="353" spans="1:94" ht="24.9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19"/>
      <c r="AC353" s="20"/>
      <c r="AD353" s="20"/>
      <c r="AE353" s="8"/>
      <c r="AF353" s="62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25"/>
      <c r="AU353" s="8"/>
      <c r="AV353" s="57"/>
      <c r="AW353" s="60"/>
      <c r="AX353" s="8"/>
      <c r="AY353" s="14"/>
      <c r="AZ353" s="24"/>
      <c r="BA353" s="25"/>
      <c r="BB353" s="57"/>
      <c r="BC353" s="24"/>
      <c r="BD353" s="25"/>
      <c r="BE353" s="97"/>
      <c r="BF353" s="24"/>
      <c r="BG353" s="25"/>
      <c r="BH353" s="57"/>
      <c r="BI353" s="13" t="s">
        <v>447</v>
      </c>
      <c r="BJ353" s="109" t="s">
        <v>447</v>
      </c>
      <c r="BK353" s="1"/>
      <c r="BL353" s="1"/>
      <c r="BM353" s="1"/>
      <c r="BN353" s="1"/>
      <c r="BO353" s="1"/>
      <c r="CA353" s="29"/>
      <c r="CB353" s="44" t="str">
        <f t="shared" si="59"/>
        <v/>
      </c>
      <c r="CC353" s="45" t="str">
        <f t="shared" si="60"/>
        <v/>
      </c>
      <c r="CD353" s="45" t="str">
        <f t="shared" si="61"/>
        <v/>
      </c>
      <c r="CE353" s="44" t="str">
        <f t="shared" si="62"/>
        <v/>
      </c>
      <c r="CF353" s="45" t="str">
        <f t="shared" si="63"/>
        <v/>
      </c>
      <c r="CG353" s="44" t="e">
        <f>IF(AND(#REF!="",#REF!="",#REF!="",#REF!=""),"",SUM(#REF!,#REF!,#REF!,#REF!,#REF!))</f>
        <v>#REF!</v>
      </c>
      <c r="CH353" s="45" t="str">
        <f t="shared" si="64"/>
        <v/>
      </c>
      <c r="CI353" s="44" t="str">
        <f t="shared" si="65"/>
        <v/>
      </c>
      <c r="CJ353" s="45" t="str">
        <f t="shared" si="66"/>
        <v/>
      </c>
      <c r="CK353" s="44" t="str">
        <f t="shared" si="67"/>
        <v/>
      </c>
      <c r="CL353" s="45" t="str">
        <f t="shared" si="68"/>
        <v/>
      </c>
      <c r="CM353" s="44" t="e">
        <f>IF(AND(#REF!="",#REF!="",#REF!="",#REF!=""),"",SUM(#REF!,#REF!,#REF!,#REF!,#REF!))</f>
        <v>#REF!</v>
      </c>
      <c r="CN353" s="45" t="str">
        <f t="shared" si="69"/>
        <v/>
      </c>
      <c r="CO353" s="38" t="e">
        <f>IF(AND(#REF!="",#REF!="",#REF!="",#REF!=""),"",SUM(#REF!,#REF!,#REF!,#REF!))</f>
        <v>#REF!</v>
      </c>
      <c r="CP353" s="38" t="str">
        <f t="shared" si="58"/>
        <v/>
      </c>
    </row>
    <row r="354" spans="1:94" ht="24.9" customHeight="1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19"/>
      <c r="AC354" s="20"/>
      <c r="AD354" s="20"/>
      <c r="AE354" s="8"/>
      <c r="AF354" s="62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25"/>
      <c r="AU354" s="8"/>
      <c r="AV354" s="57"/>
      <c r="AW354" s="60"/>
      <c r="AX354" s="8"/>
      <c r="AY354" s="14"/>
      <c r="AZ354" s="24"/>
      <c r="BA354" s="25"/>
      <c r="BB354" s="57"/>
      <c r="BC354" s="24"/>
      <c r="BD354" s="25"/>
      <c r="BE354" s="97"/>
      <c r="BF354" s="24"/>
      <c r="BG354" s="25"/>
      <c r="BH354" s="57"/>
      <c r="BI354" s="13" t="s">
        <v>447</v>
      </c>
      <c r="BJ354" s="109" t="s">
        <v>447</v>
      </c>
      <c r="BK354" s="1"/>
      <c r="BL354" s="1"/>
      <c r="BM354" s="1"/>
      <c r="BN354" s="1"/>
      <c r="BO354" s="1"/>
      <c r="CA354" s="29"/>
      <c r="CB354" s="44" t="str">
        <f t="shared" si="59"/>
        <v/>
      </c>
      <c r="CC354" s="45" t="str">
        <f t="shared" si="60"/>
        <v/>
      </c>
      <c r="CD354" s="45" t="str">
        <f t="shared" si="61"/>
        <v/>
      </c>
      <c r="CE354" s="44" t="str">
        <f t="shared" si="62"/>
        <v/>
      </c>
      <c r="CF354" s="45" t="str">
        <f t="shared" si="63"/>
        <v/>
      </c>
      <c r="CG354" s="44" t="e">
        <f>IF(AND(#REF!="",#REF!="",#REF!="",#REF!=""),"",SUM(#REF!,#REF!,#REF!,#REF!,#REF!))</f>
        <v>#REF!</v>
      </c>
      <c r="CH354" s="45" t="str">
        <f t="shared" si="64"/>
        <v/>
      </c>
      <c r="CI354" s="44" t="str">
        <f t="shared" si="65"/>
        <v/>
      </c>
      <c r="CJ354" s="45" t="str">
        <f t="shared" si="66"/>
        <v/>
      </c>
      <c r="CK354" s="44" t="str">
        <f t="shared" si="67"/>
        <v/>
      </c>
      <c r="CL354" s="45" t="str">
        <f t="shared" si="68"/>
        <v/>
      </c>
      <c r="CM354" s="44" t="e">
        <f>IF(AND(#REF!="",#REF!="",#REF!="",#REF!=""),"",SUM(#REF!,#REF!,#REF!,#REF!,#REF!))</f>
        <v>#REF!</v>
      </c>
      <c r="CN354" s="45" t="str">
        <f t="shared" si="69"/>
        <v/>
      </c>
      <c r="CO354" s="38" t="e">
        <f>IF(AND(#REF!="",#REF!="",#REF!="",#REF!=""),"",SUM(#REF!,#REF!,#REF!,#REF!))</f>
        <v>#REF!</v>
      </c>
      <c r="CP354" s="38" t="str">
        <f t="shared" si="58"/>
        <v/>
      </c>
    </row>
    <row r="355" spans="1:94" ht="24.9" customHeight="1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19"/>
      <c r="AC355" s="20"/>
      <c r="AD355" s="20"/>
      <c r="AE355" s="8"/>
      <c r="AF355" s="62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25"/>
      <c r="AU355" s="8"/>
      <c r="AV355" s="57"/>
      <c r="AW355" s="60"/>
      <c r="AX355" s="8"/>
      <c r="AY355" s="14"/>
      <c r="AZ355" s="24"/>
      <c r="BA355" s="25"/>
      <c r="BB355" s="57"/>
      <c r="BC355" s="24"/>
      <c r="BD355" s="25"/>
      <c r="BE355" s="97"/>
      <c r="BF355" s="24"/>
      <c r="BG355" s="25"/>
      <c r="BH355" s="57"/>
      <c r="BI355" s="13" t="s">
        <v>447</v>
      </c>
      <c r="BJ355" s="109" t="s">
        <v>447</v>
      </c>
      <c r="BK355" s="1"/>
      <c r="BL355" s="1"/>
      <c r="BM355" s="1"/>
      <c r="BN355" s="1"/>
      <c r="BO355" s="1"/>
      <c r="CA355" s="29"/>
      <c r="CB355" s="44" t="str">
        <f t="shared" si="59"/>
        <v/>
      </c>
      <c r="CC355" s="45" t="str">
        <f t="shared" si="60"/>
        <v/>
      </c>
      <c r="CD355" s="45" t="str">
        <f t="shared" si="61"/>
        <v/>
      </c>
      <c r="CE355" s="44" t="str">
        <f t="shared" si="62"/>
        <v/>
      </c>
      <c r="CF355" s="45" t="str">
        <f t="shared" si="63"/>
        <v/>
      </c>
      <c r="CG355" s="44" t="e">
        <f>IF(AND(#REF!="",#REF!="",#REF!="",#REF!=""),"",SUM(#REF!,#REF!,#REF!,#REF!,#REF!))</f>
        <v>#REF!</v>
      </c>
      <c r="CH355" s="45" t="str">
        <f t="shared" si="64"/>
        <v/>
      </c>
      <c r="CI355" s="44" t="str">
        <f t="shared" si="65"/>
        <v/>
      </c>
      <c r="CJ355" s="45" t="str">
        <f t="shared" si="66"/>
        <v/>
      </c>
      <c r="CK355" s="44" t="str">
        <f t="shared" si="67"/>
        <v/>
      </c>
      <c r="CL355" s="45" t="str">
        <f t="shared" si="68"/>
        <v/>
      </c>
      <c r="CM355" s="44" t="e">
        <f>IF(AND(#REF!="",#REF!="",#REF!="",#REF!=""),"",SUM(#REF!,#REF!,#REF!,#REF!,#REF!))</f>
        <v>#REF!</v>
      </c>
      <c r="CN355" s="45" t="str">
        <f t="shared" si="69"/>
        <v/>
      </c>
      <c r="CO355" s="38" t="e">
        <f>IF(AND(#REF!="",#REF!="",#REF!="",#REF!=""),"",SUM(#REF!,#REF!,#REF!,#REF!))</f>
        <v>#REF!</v>
      </c>
      <c r="CP355" s="38" t="str">
        <f t="shared" si="58"/>
        <v/>
      </c>
    </row>
    <row r="356" spans="1:94" ht="24.9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19"/>
      <c r="AC356" s="20"/>
      <c r="AD356" s="20"/>
      <c r="AE356" s="8"/>
      <c r="AF356" s="62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25"/>
      <c r="AU356" s="8"/>
      <c r="AV356" s="57"/>
      <c r="AW356" s="60"/>
      <c r="AX356" s="8"/>
      <c r="AY356" s="14"/>
      <c r="AZ356" s="24"/>
      <c r="BA356" s="25"/>
      <c r="BB356" s="57"/>
      <c r="BC356" s="24"/>
      <c r="BD356" s="25"/>
      <c r="BE356" s="97"/>
      <c r="BF356" s="24"/>
      <c r="BG356" s="25"/>
      <c r="BH356" s="57"/>
      <c r="BI356" s="13" t="s">
        <v>447</v>
      </c>
      <c r="BJ356" s="109" t="s">
        <v>447</v>
      </c>
      <c r="BK356" s="1"/>
      <c r="BL356" s="1"/>
      <c r="BM356" s="1"/>
      <c r="BN356" s="1"/>
      <c r="BO356" s="1"/>
      <c r="CA356" s="29"/>
      <c r="CB356" s="44" t="str">
        <f t="shared" si="59"/>
        <v/>
      </c>
      <c r="CC356" s="45" t="str">
        <f t="shared" si="60"/>
        <v/>
      </c>
      <c r="CD356" s="45" t="str">
        <f t="shared" si="61"/>
        <v/>
      </c>
      <c r="CE356" s="44" t="str">
        <f t="shared" si="62"/>
        <v/>
      </c>
      <c r="CF356" s="45" t="str">
        <f t="shared" si="63"/>
        <v/>
      </c>
      <c r="CG356" s="44" t="e">
        <f>IF(AND(#REF!="",#REF!="",#REF!="",#REF!=""),"",SUM(#REF!,#REF!,#REF!,#REF!,#REF!))</f>
        <v>#REF!</v>
      </c>
      <c r="CH356" s="45" t="str">
        <f t="shared" si="64"/>
        <v/>
      </c>
      <c r="CI356" s="44" t="str">
        <f t="shared" si="65"/>
        <v/>
      </c>
      <c r="CJ356" s="45" t="str">
        <f t="shared" si="66"/>
        <v/>
      </c>
      <c r="CK356" s="44" t="str">
        <f t="shared" si="67"/>
        <v/>
      </c>
      <c r="CL356" s="45" t="str">
        <f t="shared" si="68"/>
        <v/>
      </c>
      <c r="CM356" s="44" t="e">
        <f>IF(AND(#REF!="",#REF!="",#REF!="",#REF!=""),"",SUM(#REF!,#REF!,#REF!,#REF!,#REF!))</f>
        <v>#REF!</v>
      </c>
      <c r="CN356" s="45" t="str">
        <f t="shared" si="69"/>
        <v/>
      </c>
      <c r="CO356" s="38" t="e">
        <f>IF(AND(#REF!="",#REF!="",#REF!="",#REF!=""),"",SUM(#REF!,#REF!,#REF!,#REF!))</f>
        <v>#REF!</v>
      </c>
      <c r="CP356" s="38" t="str">
        <f t="shared" si="58"/>
        <v/>
      </c>
    </row>
    <row r="357" spans="1:94" ht="24.9" customHeight="1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19"/>
      <c r="AC357" s="20"/>
      <c r="AD357" s="20"/>
      <c r="AE357" s="8"/>
      <c r="AF357" s="62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25"/>
      <c r="AU357" s="8"/>
      <c r="AV357" s="57"/>
      <c r="AW357" s="60"/>
      <c r="AX357" s="8"/>
      <c r="AY357" s="14"/>
      <c r="AZ357" s="24"/>
      <c r="BA357" s="25"/>
      <c r="BB357" s="57"/>
      <c r="BC357" s="24"/>
      <c r="BD357" s="25"/>
      <c r="BE357" s="97"/>
      <c r="BF357" s="24"/>
      <c r="BG357" s="25"/>
      <c r="BH357" s="57"/>
      <c r="BI357" s="13" t="s">
        <v>447</v>
      </c>
      <c r="BJ357" s="109" t="s">
        <v>447</v>
      </c>
      <c r="BK357" s="1"/>
      <c r="BL357" s="1"/>
      <c r="BM357" s="1"/>
      <c r="BN357" s="1"/>
      <c r="BO357" s="1"/>
      <c r="CA357" s="29"/>
      <c r="CB357" s="44" t="str">
        <f t="shared" si="59"/>
        <v/>
      </c>
      <c r="CC357" s="45" t="str">
        <f t="shared" si="60"/>
        <v/>
      </c>
      <c r="CD357" s="45" t="str">
        <f t="shared" si="61"/>
        <v/>
      </c>
      <c r="CE357" s="44" t="str">
        <f t="shared" si="62"/>
        <v/>
      </c>
      <c r="CF357" s="45" t="str">
        <f t="shared" si="63"/>
        <v/>
      </c>
      <c r="CG357" s="44" t="e">
        <f>IF(AND(#REF!="",#REF!="",#REF!="",#REF!=""),"",SUM(#REF!,#REF!,#REF!,#REF!,#REF!))</f>
        <v>#REF!</v>
      </c>
      <c r="CH357" s="45" t="str">
        <f t="shared" si="64"/>
        <v/>
      </c>
      <c r="CI357" s="44" t="str">
        <f t="shared" si="65"/>
        <v/>
      </c>
      <c r="CJ357" s="45" t="str">
        <f t="shared" si="66"/>
        <v/>
      </c>
      <c r="CK357" s="44" t="str">
        <f t="shared" si="67"/>
        <v/>
      </c>
      <c r="CL357" s="45" t="str">
        <f t="shared" si="68"/>
        <v/>
      </c>
      <c r="CM357" s="44" t="e">
        <f>IF(AND(#REF!="",#REF!="",#REF!="",#REF!=""),"",SUM(#REF!,#REF!,#REF!,#REF!,#REF!))</f>
        <v>#REF!</v>
      </c>
      <c r="CN357" s="45" t="str">
        <f t="shared" si="69"/>
        <v/>
      </c>
      <c r="CO357" s="38" t="e">
        <f>IF(AND(#REF!="",#REF!="",#REF!="",#REF!=""),"",SUM(#REF!,#REF!,#REF!,#REF!))</f>
        <v>#REF!</v>
      </c>
      <c r="CP357" s="38" t="str">
        <f t="shared" si="58"/>
        <v/>
      </c>
    </row>
    <row r="358" spans="1:94" ht="24.9" customHeight="1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19"/>
      <c r="AC358" s="20"/>
      <c r="AD358" s="20"/>
      <c r="AE358" s="8"/>
      <c r="AF358" s="62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25"/>
      <c r="AU358" s="8"/>
      <c r="AV358" s="57"/>
      <c r="AW358" s="60"/>
      <c r="AX358" s="8"/>
      <c r="AY358" s="14"/>
      <c r="AZ358" s="24"/>
      <c r="BA358" s="25"/>
      <c r="BB358" s="57"/>
      <c r="BC358" s="24"/>
      <c r="BD358" s="25"/>
      <c r="BE358" s="97"/>
      <c r="BF358" s="24"/>
      <c r="BG358" s="25"/>
      <c r="BH358" s="57"/>
      <c r="BI358" s="13" t="s">
        <v>447</v>
      </c>
      <c r="BJ358" s="109" t="s">
        <v>447</v>
      </c>
      <c r="BK358" s="1"/>
      <c r="BL358" s="1"/>
      <c r="BM358" s="1"/>
      <c r="BN358" s="1"/>
      <c r="BO358" s="1"/>
      <c r="CA358" s="29"/>
      <c r="CB358" s="44" t="str">
        <f t="shared" si="59"/>
        <v/>
      </c>
      <c r="CC358" s="45" t="str">
        <f t="shared" si="60"/>
        <v/>
      </c>
      <c r="CD358" s="45" t="str">
        <f t="shared" si="61"/>
        <v/>
      </c>
      <c r="CE358" s="44" t="str">
        <f t="shared" si="62"/>
        <v/>
      </c>
      <c r="CF358" s="45" t="str">
        <f t="shared" si="63"/>
        <v/>
      </c>
      <c r="CG358" s="44" t="e">
        <f>IF(AND(#REF!="",#REF!="",#REF!="",#REF!=""),"",SUM(#REF!,#REF!,#REF!,#REF!,#REF!))</f>
        <v>#REF!</v>
      </c>
      <c r="CH358" s="45" t="str">
        <f t="shared" si="64"/>
        <v/>
      </c>
      <c r="CI358" s="44" t="str">
        <f t="shared" si="65"/>
        <v/>
      </c>
      <c r="CJ358" s="45" t="str">
        <f t="shared" si="66"/>
        <v/>
      </c>
      <c r="CK358" s="44" t="str">
        <f t="shared" si="67"/>
        <v/>
      </c>
      <c r="CL358" s="45" t="str">
        <f t="shared" si="68"/>
        <v/>
      </c>
      <c r="CM358" s="44" t="e">
        <f>IF(AND(#REF!="",#REF!="",#REF!="",#REF!=""),"",SUM(#REF!,#REF!,#REF!,#REF!,#REF!))</f>
        <v>#REF!</v>
      </c>
      <c r="CN358" s="45" t="str">
        <f t="shared" si="69"/>
        <v/>
      </c>
      <c r="CO358" s="38" t="e">
        <f>IF(AND(#REF!="",#REF!="",#REF!="",#REF!=""),"",SUM(#REF!,#REF!,#REF!,#REF!))</f>
        <v>#REF!</v>
      </c>
      <c r="CP358" s="38" t="str">
        <f t="shared" si="58"/>
        <v/>
      </c>
    </row>
    <row r="359" spans="1:94" ht="24.9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19"/>
      <c r="AC359" s="20"/>
      <c r="AD359" s="20"/>
      <c r="AE359" s="8"/>
      <c r="AF359" s="62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25"/>
      <c r="AU359" s="8"/>
      <c r="AV359" s="57"/>
      <c r="AW359" s="60"/>
      <c r="AX359" s="8"/>
      <c r="AY359" s="14"/>
      <c r="AZ359" s="24"/>
      <c r="BA359" s="25"/>
      <c r="BB359" s="57"/>
      <c r="BC359" s="24"/>
      <c r="BD359" s="25"/>
      <c r="BE359" s="97"/>
      <c r="BF359" s="24"/>
      <c r="BG359" s="25"/>
      <c r="BH359" s="57"/>
      <c r="BI359" s="13" t="s">
        <v>447</v>
      </c>
      <c r="BJ359" s="109" t="s">
        <v>447</v>
      </c>
      <c r="BK359" s="1"/>
      <c r="BL359" s="1"/>
      <c r="BM359" s="1"/>
      <c r="BN359" s="1"/>
      <c r="BO359" s="1"/>
      <c r="CA359" s="29"/>
      <c r="CB359" s="44" t="str">
        <f t="shared" si="59"/>
        <v/>
      </c>
      <c r="CC359" s="45" t="str">
        <f t="shared" si="60"/>
        <v/>
      </c>
      <c r="CD359" s="45" t="str">
        <f t="shared" si="61"/>
        <v/>
      </c>
      <c r="CE359" s="44" t="str">
        <f t="shared" si="62"/>
        <v/>
      </c>
      <c r="CF359" s="45" t="str">
        <f t="shared" si="63"/>
        <v/>
      </c>
      <c r="CG359" s="44" t="e">
        <f>IF(AND(#REF!="",#REF!="",#REF!="",#REF!=""),"",SUM(#REF!,#REF!,#REF!,#REF!,#REF!))</f>
        <v>#REF!</v>
      </c>
      <c r="CH359" s="45" t="str">
        <f t="shared" si="64"/>
        <v/>
      </c>
      <c r="CI359" s="44" t="str">
        <f t="shared" si="65"/>
        <v/>
      </c>
      <c r="CJ359" s="45" t="str">
        <f t="shared" si="66"/>
        <v/>
      </c>
      <c r="CK359" s="44" t="str">
        <f t="shared" si="67"/>
        <v/>
      </c>
      <c r="CL359" s="45" t="str">
        <f t="shared" si="68"/>
        <v/>
      </c>
      <c r="CM359" s="44" t="e">
        <f>IF(AND(#REF!="",#REF!="",#REF!="",#REF!=""),"",SUM(#REF!,#REF!,#REF!,#REF!,#REF!))</f>
        <v>#REF!</v>
      </c>
      <c r="CN359" s="45" t="str">
        <f t="shared" si="69"/>
        <v/>
      </c>
      <c r="CO359" s="38" t="e">
        <f>IF(AND(#REF!="",#REF!="",#REF!="",#REF!=""),"",SUM(#REF!,#REF!,#REF!,#REF!))</f>
        <v>#REF!</v>
      </c>
      <c r="CP359" s="38" t="str">
        <f t="shared" si="58"/>
        <v/>
      </c>
    </row>
    <row r="360" spans="1:94" ht="24.9" customHeight="1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19"/>
      <c r="AC360" s="20"/>
      <c r="AD360" s="20"/>
      <c r="AE360" s="8"/>
      <c r="AF360" s="62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25"/>
      <c r="AU360" s="8"/>
      <c r="AV360" s="57"/>
      <c r="AW360" s="60"/>
      <c r="AX360" s="8"/>
      <c r="AY360" s="14"/>
      <c r="AZ360" s="24"/>
      <c r="BA360" s="25"/>
      <c r="BB360" s="57"/>
      <c r="BC360" s="24"/>
      <c r="BD360" s="25"/>
      <c r="BE360" s="97"/>
      <c r="BF360" s="24"/>
      <c r="BG360" s="25"/>
      <c r="BH360" s="57"/>
      <c r="BI360" s="13" t="s">
        <v>447</v>
      </c>
      <c r="BJ360" s="109" t="s">
        <v>447</v>
      </c>
      <c r="BK360" s="1"/>
      <c r="BL360" s="1"/>
      <c r="BM360" s="1"/>
      <c r="BN360" s="1"/>
      <c r="BO360" s="1"/>
      <c r="CA360" s="29"/>
      <c r="CB360" s="44" t="str">
        <f t="shared" si="59"/>
        <v/>
      </c>
      <c r="CC360" s="45" t="str">
        <f t="shared" si="60"/>
        <v/>
      </c>
      <c r="CD360" s="45" t="str">
        <f t="shared" si="61"/>
        <v/>
      </c>
      <c r="CE360" s="44" t="str">
        <f t="shared" si="62"/>
        <v/>
      </c>
      <c r="CF360" s="45" t="str">
        <f t="shared" si="63"/>
        <v/>
      </c>
      <c r="CG360" s="44" t="e">
        <f>IF(AND(#REF!="",#REF!="",#REF!="",#REF!=""),"",SUM(#REF!,#REF!,#REF!,#REF!,#REF!))</f>
        <v>#REF!</v>
      </c>
      <c r="CH360" s="45" t="str">
        <f t="shared" si="64"/>
        <v/>
      </c>
      <c r="CI360" s="44" t="str">
        <f t="shared" si="65"/>
        <v/>
      </c>
      <c r="CJ360" s="45" t="str">
        <f t="shared" si="66"/>
        <v/>
      </c>
      <c r="CK360" s="44" t="str">
        <f t="shared" si="67"/>
        <v/>
      </c>
      <c r="CL360" s="45" t="str">
        <f t="shared" si="68"/>
        <v/>
      </c>
      <c r="CM360" s="44" t="e">
        <f>IF(AND(#REF!="",#REF!="",#REF!="",#REF!=""),"",SUM(#REF!,#REF!,#REF!,#REF!,#REF!))</f>
        <v>#REF!</v>
      </c>
      <c r="CN360" s="45" t="str">
        <f t="shared" si="69"/>
        <v/>
      </c>
      <c r="CO360" s="38" t="e">
        <f>IF(AND(#REF!="",#REF!="",#REF!="",#REF!=""),"",SUM(#REF!,#REF!,#REF!,#REF!))</f>
        <v>#REF!</v>
      </c>
      <c r="CP360" s="38" t="str">
        <f t="shared" si="58"/>
        <v/>
      </c>
    </row>
    <row r="361" spans="1:94" ht="24.9" customHeight="1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19"/>
      <c r="AC361" s="20"/>
      <c r="AD361" s="20"/>
      <c r="AE361" s="8"/>
      <c r="AF361" s="62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25"/>
      <c r="AU361" s="8"/>
      <c r="AV361" s="57"/>
      <c r="AW361" s="60"/>
      <c r="AX361" s="8"/>
      <c r="AY361" s="14"/>
      <c r="AZ361" s="24"/>
      <c r="BA361" s="25"/>
      <c r="BB361" s="57"/>
      <c r="BC361" s="24"/>
      <c r="BD361" s="25"/>
      <c r="BE361" s="97"/>
      <c r="BF361" s="24"/>
      <c r="BG361" s="25"/>
      <c r="BH361" s="57"/>
      <c r="BI361" s="13" t="s">
        <v>447</v>
      </c>
      <c r="BJ361" s="109" t="s">
        <v>447</v>
      </c>
      <c r="BK361" s="1"/>
      <c r="BL361" s="1"/>
      <c r="BM361" s="1"/>
      <c r="BN361" s="1"/>
      <c r="BO361" s="1"/>
      <c r="CA361" s="29"/>
      <c r="CB361" s="44" t="str">
        <f t="shared" si="59"/>
        <v/>
      </c>
      <c r="CC361" s="45" t="str">
        <f t="shared" si="60"/>
        <v/>
      </c>
      <c r="CD361" s="45" t="str">
        <f t="shared" si="61"/>
        <v/>
      </c>
      <c r="CE361" s="44" t="str">
        <f t="shared" si="62"/>
        <v/>
      </c>
      <c r="CF361" s="45" t="str">
        <f t="shared" si="63"/>
        <v/>
      </c>
      <c r="CG361" s="44" t="e">
        <f>IF(AND(#REF!="",#REF!="",#REF!="",#REF!=""),"",SUM(#REF!,#REF!,#REF!,#REF!,#REF!))</f>
        <v>#REF!</v>
      </c>
      <c r="CH361" s="45" t="str">
        <f t="shared" si="64"/>
        <v/>
      </c>
      <c r="CI361" s="44" t="str">
        <f t="shared" si="65"/>
        <v/>
      </c>
      <c r="CJ361" s="45" t="str">
        <f t="shared" si="66"/>
        <v/>
      </c>
      <c r="CK361" s="44" t="str">
        <f t="shared" si="67"/>
        <v/>
      </c>
      <c r="CL361" s="45" t="str">
        <f t="shared" si="68"/>
        <v/>
      </c>
      <c r="CM361" s="44" t="e">
        <f>IF(AND(#REF!="",#REF!="",#REF!="",#REF!=""),"",SUM(#REF!,#REF!,#REF!,#REF!,#REF!))</f>
        <v>#REF!</v>
      </c>
      <c r="CN361" s="45" t="str">
        <f t="shared" si="69"/>
        <v/>
      </c>
      <c r="CO361" s="38" t="e">
        <f>IF(AND(#REF!="",#REF!="",#REF!="",#REF!=""),"",SUM(#REF!,#REF!,#REF!,#REF!))</f>
        <v>#REF!</v>
      </c>
      <c r="CP361" s="38" t="str">
        <f t="shared" si="58"/>
        <v/>
      </c>
    </row>
    <row r="362" spans="1:94" ht="24.9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19"/>
      <c r="AC362" s="20"/>
      <c r="AD362" s="20"/>
      <c r="AE362" s="8"/>
      <c r="AF362" s="62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25"/>
      <c r="AU362" s="8"/>
      <c r="AV362" s="57"/>
      <c r="AW362" s="60"/>
      <c r="AX362" s="8"/>
      <c r="AY362" s="14"/>
      <c r="AZ362" s="24"/>
      <c r="BA362" s="25"/>
      <c r="BB362" s="57"/>
      <c r="BC362" s="24"/>
      <c r="BD362" s="25"/>
      <c r="BE362" s="97"/>
      <c r="BF362" s="24"/>
      <c r="BG362" s="25"/>
      <c r="BH362" s="57"/>
      <c r="BI362" s="13" t="s">
        <v>447</v>
      </c>
      <c r="BJ362" s="109" t="s">
        <v>447</v>
      </c>
      <c r="BK362" s="1"/>
      <c r="BL362" s="1"/>
      <c r="BM362" s="1"/>
      <c r="BN362" s="1"/>
      <c r="BO362" s="1"/>
      <c r="CA362" s="29"/>
      <c r="CB362" s="44" t="str">
        <f t="shared" si="59"/>
        <v/>
      </c>
      <c r="CC362" s="45" t="str">
        <f t="shared" si="60"/>
        <v/>
      </c>
      <c r="CD362" s="45" t="str">
        <f t="shared" si="61"/>
        <v/>
      </c>
      <c r="CE362" s="44" t="str">
        <f t="shared" si="62"/>
        <v/>
      </c>
      <c r="CF362" s="45" t="str">
        <f t="shared" si="63"/>
        <v/>
      </c>
      <c r="CG362" s="44" t="e">
        <f>IF(AND(#REF!="",#REF!="",#REF!="",#REF!=""),"",SUM(#REF!,#REF!,#REF!,#REF!,#REF!))</f>
        <v>#REF!</v>
      </c>
      <c r="CH362" s="45" t="str">
        <f t="shared" si="64"/>
        <v/>
      </c>
      <c r="CI362" s="44" t="str">
        <f t="shared" si="65"/>
        <v/>
      </c>
      <c r="CJ362" s="45" t="str">
        <f t="shared" si="66"/>
        <v/>
      </c>
      <c r="CK362" s="44" t="str">
        <f t="shared" si="67"/>
        <v/>
      </c>
      <c r="CL362" s="45" t="str">
        <f t="shared" si="68"/>
        <v/>
      </c>
      <c r="CM362" s="44" t="e">
        <f>IF(AND(#REF!="",#REF!="",#REF!="",#REF!=""),"",SUM(#REF!,#REF!,#REF!,#REF!,#REF!))</f>
        <v>#REF!</v>
      </c>
      <c r="CN362" s="45" t="str">
        <f t="shared" si="69"/>
        <v/>
      </c>
      <c r="CO362" s="38" t="e">
        <f>IF(AND(#REF!="",#REF!="",#REF!="",#REF!=""),"",SUM(#REF!,#REF!,#REF!,#REF!))</f>
        <v>#REF!</v>
      </c>
      <c r="CP362" s="38" t="str">
        <f t="shared" si="58"/>
        <v/>
      </c>
    </row>
    <row r="363" spans="1:94" ht="24.9" customHeight="1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19"/>
      <c r="AC363" s="20"/>
      <c r="AD363" s="20"/>
      <c r="AE363" s="8"/>
      <c r="AF363" s="62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25"/>
      <c r="AU363" s="8"/>
      <c r="AV363" s="57"/>
      <c r="AW363" s="60"/>
      <c r="AX363" s="8"/>
      <c r="AY363" s="14"/>
      <c r="AZ363" s="24"/>
      <c r="BA363" s="25"/>
      <c r="BB363" s="57"/>
      <c r="BC363" s="24"/>
      <c r="BD363" s="25"/>
      <c r="BE363" s="97"/>
      <c r="BF363" s="24"/>
      <c r="BG363" s="25"/>
      <c r="BH363" s="57"/>
      <c r="BI363" s="13" t="s">
        <v>447</v>
      </c>
      <c r="BJ363" s="109" t="s">
        <v>447</v>
      </c>
      <c r="BK363" s="1"/>
      <c r="BL363" s="1"/>
      <c r="BM363" s="1"/>
      <c r="BN363" s="1"/>
      <c r="BO363" s="1"/>
      <c r="CA363" s="29"/>
      <c r="CB363" s="44" t="str">
        <f t="shared" si="59"/>
        <v/>
      </c>
      <c r="CC363" s="45" t="str">
        <f t="shared" si="60"/>
        <v/>
      </c>
      <c r="CD363" s="45" t="str">
        <f t="shared" si="61"/>
        <v/>
      </c>
      <c r="CE363" s="44" t="str">
        <f t="shared" si="62"/>
        <v/>
      </c>
      <c r="CF363" s="45" t="str">
        <f t="shared" si="63"/>
        <v/>
      </c>
      <c r="CG363" s="44" t="e">
        <f>IF(AND(#REF!="",#REF!="",#REF!="",#REF!=""),"",SUM(#REF!,#REF!,#REF!,#REF!,#REF!))</f>
        <v>#REF!</v>
      </c>
      <c r="CH363" s="45" t="str">
        <f t="shared" si="64"/>
        <v/>
      </c>
      <c r="CI363" s="44" t="str">
        <f t="shared" si="65"/>
        <v/>
      </c>
      <c r="CJ363" s="45" t="str">
        <f t="shared" si="66"/>
        <v/>
      </c>
      <c r="CK363" s="44" t="str">
        <f t="shared" si="67"/>
        <v/>
      </c>
      <c r="CL363" s="45" t="str">
        <f t="shared" si="68"/>
        <v/>
      </c>
      <c r="CM363" s="44" t="e">
        <f>IF(AND(#REF!="",#REF!="",#REF!="",#REF!=""),"",SUM(#REF!,#REF!,#REF!,#REF!,#REF!))</f>
        <v>#REF!</v>
      </c>
      <c r="CN363" s="45" t="str">
        <f t="shared" si="69"/>
        <v/>
      </c>
      <c r="CO363" s="38" t="e">
        <f>IF(AND(#REF!="",#REF!="",#REF!="",#REF!=""),"",SUM(#REF!,#REF!,#REF!,#REF!))</f>
        <v>#REF!</v>
      </c>
      <c r="CP363" s="38" t="str">
        <f t="shared" si="58"/>
        <v/>
      </c>
    </row>
    <row r="364" spans="1:94" ht="24.9" customHeight="1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19"/>
      <c r="AC364" s="20"/>
      <c r="AD364" s="20"/>
      <c r="AE364" s="8"/>
      <c r="AF364" s="62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25"/>
      <c r="AU364" s="8"/>
      <c r="AV364" s="57"/>
      <c r="AW364" s="60"/>
      <c r="AX364" s="8"/>
      <c r="AY364" s="14"/>
      <c r="AZ364" s="24"/>
      <c r="BA364" s="25"/>
      <c r="BB364" s="57"/>
      <c r="BC364" s="24"/>
      <c r="BD364" s="25"/>
      <c r="BE364" s="97"/>
      <c r="BF364" s="24"/>
      <c r="BG364" s="25"/>
      <c r="BH364" s="57"/>
      <c r="BI364" s="13" t="s">
        <v>447</v>
      </c>
      <c r="BJ364" s="109" t="s">
        <v>447</v>
      </c>
      <c r="BK364" s="1"/>
      <c r="BL364" s="1"/>
      <c r="BM364" s="1"/>
      <c r="BN364" s="1"/>
      <c r="BO364" s="1"/>
      <c r="CA364" s="29"/>
      <c r="CB364" s="44" t="str">
        <f t="shared" si="59"/>
        <v/>
      </c>
      <c r="CC364" s="45" t="str">
        <f t="shared" si="60"/>
        <v/>
      </c>
      <c r="CD364" s="45" t="str">
        <f t="shared" si="61"/>
        <v/>
      </c>
      <c r="CE364" s="44" t="str">
        <f t="shared" si="62"/>
        <v/>
      </c>
      <c r="CF364" s="45" t="str">
        <f t="shared" si="63"/>
        <v/>
      </c>
      <c r="CG364" s="44" t="e">
        <f>IF(AND(#REF!="",#REF!="",#REF!="",#REF!=""),"",SUM(#REF!,#REF!,#REF!,#REF!,#REF!))</f>
        <v>#REF!</v>
      </c>
      <c r="CH364" s="45" t="str">
        <f t="shared" si="64"/>
        <v/>
      </c>
      <c r="CI364" s="44" t="str">
        <f t="shared" si="65"/>
        <v/>
      </c>
      <c r="CJ364" s="45" t="str">
        <f t="shared" si="66"/>
        <v/>
      </c>
      <c r="CK364" s="44" t="str">
        <f t="shared" si="67"/>
        <v/>
      </c>
      <c r="CL364" s="45" t="str">
        <f t="shared" si="68"/>
        <v/>
      </c>
      <c r="CM364" s="44" t="e">
        <f>IF(AND(#REF!="",#REF!="",#REF!="",#REF!=""),"",SUM(#REF!,#REF!,#REF!,#REF!,#REF!))</f>
        <v>#REF!</v>
      </c>
      <c r="CN364" s="45" t="str">
        <f t="shared" si="69"/>
        <v/>
      </c>
      <c r="CO364" s="38" t="e">
        <f>IF(AND(#REF!="",#REF!="",#REF!="",#REF!=""),"",SUM(#REF!,#REF!,#REF!,#REF!))</f>
        <v>#REF!</v>
      </c>
      <c r="CP364" s="38" t="str">
        <f t="shared" si="58"/>
        <v/>
      </c>
    </row>
    <row r="365" spans="1:94" ht="24.9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19"/>
      <c r="AC365" s="20"/>
      <c r="AD365" s="20"/>
      <c r="AE365" s="8"/>
      <c r="AF365" s="62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25"/>
      <c r="AU365" s="8"/>
      <c r="AV365" s="57"/>
      <c r="AW365" s="60"/>
      <c r="AX365" s="8"/>
      <c r="AY365" s="14"/>
      <c r="AZ365" s="24"/>
      <c r="BA365" s="25"/>
      <c r="BB365" s="57"/>
      <c r="BC365" s="24"/>
      <c r="BD365" s="25"/>
      <c r="BE365" s="97"/>
      <c r="BF365" s="24"/>
      <c r="BG365" s="25"/>
      <c r="BH365" s="57"/>
      <c r="BI365" s="13" t="s">
        <v>447</v>
      </c>
      <c r="BJ365" s="109" t="s">
        <v>447</v>
      </c>
      <c r="BK365" s="1"/>
      <c r="BL365" s="1"/>
      <c r="BM365" s="1"/>
      <c r="BN365" s="1"/>
      <c r="BO365" s="1"/>
      <c r="CA365" s="29"/>
      <c r="CB365" s="44" t="str">
        <f t="shared" si="59"/>
        <v/>
      </c>
      <c r="CC365" s="45" t="str">
        <f t="shared" si="60"/>
        <v/>
      </c>
      <c r="CD365" s="45" t="str">
        <f t="shared" si="61"/>
        <v/>
      </c>
      <c r="CE365" s="44" t="str">
        <f t="shared" si="62"/>
        <v/>
      </c>
      <c r="CF365" s="45" t="str">
        <f t="shared" si="63"/>
        <v/>
      </c>
      <c r="CG365" s="44" t="e">
        <f>IF(AND(#REF!="",#REF!="",#REF!="",#REF!=""),"",SUM(#REF!,#REF!,#REF!,#REF!,#REF!))</f>
        <v>#REF!</v>
      </c>
      <c r="CH365" s="45" t="str">
        <f t="shared" si="64"/>
        <v/>
      </c>
      <c r="CI365" s="44" t="str">
        <f t="shared" si="65"/>
        <v/>
      </c>
      <c r="CJ365" s="45" t="str">
        <f t="shared" si="66"/>
        <v/>
      </c>
      <c r="CK365" s="44" t="str">
        <f t="shared" si="67"/>
        <v/>
      </c>
      <c r="CL365" s="45" t="str">
        <f t="shared" si="68"/>
        <v/>
      </c>
      <c r="CM365" s="44" t="e">
        <f>IF(AND(#REF!="",#REF!="",#REF!="",#REF!=""),"",SUM(#REF!,#REF!,#REF!,#REF!,#REF!))</f>
        <v>#REF!</v>
      </c>
      <c r="CN365" s="45" t="str">
        <f t="shared" si="69"/>
        <v/>
      </c>
      <c r="CO365" s="38" t="e">
        <f>IF(AND(#REF!="",#REF!="",#REF!="",#REF!=""),"",SUM(#REF!,#REF!,#REF!,#REF!))</f>
        <v>#REF!</v>
      </c>
      <c r="CP365" s="38" t="str">
        <f t="shared" si="58"/>
        <v/>
      </c>
    </row>
    <row r="366" spans="1:94" ht="24.9" customHeight="1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19"/>
      <c r="AC366" s="20"/>
      <c r="AD366" s="20"/>
      <c r="AE366" s="8"/>
      <c r="AF366" s="62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25"/>
      <c r="AU366" s="8"/>
      <c r="AV366" s="57"/>
      <c r="AW366" s="60"/>
      <c r="AX366" s="8"/>
      <c r="AY366" s="14"/>
      <c r="AZ366" s="24"/>
      <c r="BA366" s="25"/>
      <c r="BB366" s="57"/>
      <c r="BC366" s="24"/>
      <c r="BD366" s="25"/>
      <c r="BE366" s="97"/>
      <c r="BF366" s="24"/>
      <c r="BG366" s="25"/>
      <c r="BH366" s="57"/>
      <c r="BI366" s="13" t="s">
        <v>447</v>
      </c>
      <c r="BJ366" s="109" t="s">
        <v>447</v>
      </c>
      <c r="BK366" s="1"/>
      <c r="BL366" s="1"/>
      <c r="BM366" s="1"/>
      <c r="BN366" s="1"/>
      <c r="BO366" s="1"/>
      <c r="CA366" s="29"/>
      <c r="CB366" s="44" t="str">
        <f t="shared" si="59"/>
        <v/>
      </c>
      <c r="CC366" s="45" t="str">
        <f t="shared" si="60"/>
        <v/>
      </c>
      <c r="CD366" s="45" t="str">
        <f t="shared" si="61"/>
        <v/>
      </c>
      <c r="CE366" s="44" t="str">
        <f t="shared" si="62"/>
        <v/>
      </c>
      <c r="CF366" s="45" t="str">
        <f t="shared" si="63"/>
        <v/>
      </c>
      <c r="CG366" s="44" t="e">
        <f>IF(AND(#REF!="",#REF!="",#REF!="",#REF!=""),"",SUM(#REF!,#REF!,#REF!,#REF!,#REF!))</f>
        <v>#REF!</v>
      </c>
      <c r="CH366" s="45" t="str">
        <f t="shared" si="64"/>
        <v/>
      </c>
      <c r="CI366" s="44" t="str">
        <f t="shared" si="65"/>
        <v/>
      </c>
      <c r="CJ366" s="45" t="str">
        <f t="shared" si="66"/>
        <v/>
      </c>
      <c r="CK366" s="44" t="str">
        <f t="shared" si="67"/>
        <v/>
      </c>
      <c r="CL366" s="45" t="str">
        <f t="shared" si="68"/>
        <v/>
      </c>
      <c r="CM366" s="44" t="e">
        <f>IF(AND(#REF!="",#REF!="",#REF!="",#REF!=""),"",SUM(#REF!,#REF!,#REF!,#REF!,#REF!))</f>
        <v>#REF!</v>
      </c>
      <c r="CN366" s="45" t="str">
        <f t="shared" si="69"/>
        <v/>
      </c>
      <c r="CO366" s="38" t="e">
        <f>IF(AND(#REF!="",#REF!="",#REF!="",#REF!=""),"",SUM(#REF!,#REF!,#REF!,#REF!))</f>
        <v>#REF!</v>
      </c>
      <c r="CP366" s="38" t="str">
        <f t="shared" si="58"/>
        <v/>
      </c>
    </row>
    <row r="367" spans="1:94" ht="24.9" customHeight="1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19"/>
      <c r="AC367" s="20"/>
      <c r="AD367" s="20"/>
      <c r="AE367" s="8"/>
      <c r="AF367" s="62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25"/>
      <c r="AU367" s="8"/>
      <c r="AV367" s="57"/>
      <c r="AW367" s="60"/>
      <c r="AX367" s="8"/>
      <c r="AY367" s="14"/>
      <c r="AZ367" s="24"/>
      <c r="BA367" s="25"/>
      <c r="BB367" s="57"/>
      <c r="BC367" s="24"/>
      <c r="BD367" s="25"/>
      <c r="BE367" s="97"/>
      <c r="BF367" s="24"/>
      <c r="BG367" s="25"/>
      <c r="BH367" s="57"/>
      <c r="BI367" s="13" t="s">
        <v>447</v>
      </c>
      <c r="BJ367" s="109" t="s">
        <v>447</v>
      </c>
      <c r="BK367" s="1"/>
      <c r="BL367" s="1"/>
      <c r="BM367" s="1"/>
      <c r="BN367" s="1"/>
      <c r="BO367" s="1"/>
      <c r="CA367" s="29"/>
      <c r="CB367" s="44" t="str">
        <f t="shared" si="59"/>
        <v/>
      </c>
      <c r="CC367" s="45" t="str">
        <f t="shared" si="60"/>
        <v/>
      </c>
      <c r="CD367" s="45" t="str">
        <f t="shared" si="61"/>
        <v/>
      </c>
      <c r="CE367" s="44" t="str">
        <f t="shared" si="62"/>
        <v/>
      </c>
      <c r="CF367" s="45" t="str">
        <f t="shared" si="63"/>
        <v/>
      </c>
      <c r="CG367" s="44" t="e">
        <f>IF(AND(#REF!="",#REF!="",#REF!="",#REF!=""),"",SUM(#REF!,#REF!,#REF!,#REF!,#REF!))</f>
        <v>#REF!</v>
      </c>
      <c r="CH367" s="45" t="str">
        <f t="shared" si="64"/>
        <v/>
      </c>
      <c r="CI367" s="44" t="str">
        <f t="shared" si="65"/>
        <v/>
      </c>
      <c r="CJ367" s="45" t="str">
        <f t="shared" si="66"/>
        <v/>
      </c>
      <c r="CK367" s="44" t="str">
        <f t="shared" si="67"/>
        <v/>
      </c>
      <c r="CL367" s="45" t="str">
        <f t="shared" si="68"/>
        <v/>
      </c>
      <c r="CM367" s="44" t="e">
        <f>IF(AND(#REF!="",#REF!="",#REF!="",#REF!=""),"",SUM(#REF!,#REF!,#REF!,#REF!,#REF!))</f>
        <v>#REF!</v>
      </c>
      <c r="CN367" s="45" t="str">
        <f t="shared" si="69"/>
        <v/>
      </c>
      <c r="CO367" s="38" t="e">
        <f>IF(AND(#REF!="",#REF!="",#REF!="",#REF!=""),"",SUM(#REF!,#REF!,#REF!,#REF!))</f>
        <v>#REF!</v>
      </c>
      <c r="CP367" s="38" t="str">
        <f t="shared" si="58"/>
        <v/>
      </c>
    </row>
    <row r="368" spans="1:94" ht="24.9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19"/>
      <c r="AC368" s="20"/>
      <c r="AD368" s="20"/>
      <c r="AE368" s="8"/>
      <c r="AF368" s="62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25"/>
      <c r="AU368" s="8"/>
      <c r="AV368" s="57"/>
      <c r="AW368" s="60"/>
      <c r="AX368" s="8"/>
      <c r="AY368" s="14"/>
      <c r="AZ368" s="24"/>
      <c r="BA368" s="25"/>
      <c r="BB368" s="57"/>
      <c r="BC368" s="24"/>
      <c r="BD368" s="25"/>
      <c r="BE368" s="97"/>
      <c r="BF368" s="24"/>
      <c r="BG368" s="25"/>
      <c r="BH368" s="57"/>
      <c r="BI368" s="13" t="s">
        <v>447</v>
      </c>
      <c r="BJ368" s="109" t="s">
        <v>447</v>
      </c>
      <c r="BK368" s="1"/>
      <c r="BL368" s="1"/>
      <c r="BM368" s="1"/>
      <c r="BN368" s="1"/>
      <c r="BO368" s="1"/>
      <c r="CA368" s="29"/>
      <c r="CB368" s="44" t="str">
        <f t="shared" si="59"/>
        <v/>
      </c>
      <c r="CC368" s="45" t="str">
        <f t="shared" si="60"/>
        <v/>
      </c>
      <c r="CD368" s="45" t="str">
        <f t="shared" si="61"/>
        <v/>
      </c>
      <c r="CE368" s="44" t="str">
        <f t="shared" si="62"/>
        <v/>
      </c>
      <c r="CF368" s="45" t="str">
        <f t="shared" si="63"/>
        <v/>
      </c>
      <c r="CG368" s="44" t="e">
        <f>IF(AND(#REF!="",#REF!="",#REF!="",#REF!=""),"",SUM(#REF!,#REF!,#REF!,#REF!,#REF!))</f>
        <v>#REF!</v>
      </c>
      <c r="CH368" s="45" t="str">
        <f t="shared" si="64"/>
        <v/>
      </c>
      <c r="CI368" s="44" t="str">
        <f t="shared" si="65"/>
        <v/>
      </c>
      <c r="CJ368" s="45" t="str">
        <f t="shared" si="66"/>
        <v/>
      </c>
      <c r="CK368" s="44" t="str">
        <f t="shared" si="67"/>
        <v/>
      </c>
      <c r="CL368" s="45" t="str">
        <f t="shared" si="68"/>
        <v/>
      </c>
      <c r="CM368" s="44" t="e">
        <f>IF(AND(#REF!="",#REF!="",#REF!="",#REF!=""),"",SUM(#REF!,#REF!,#REF!,#REF!,#REF!))</f>
        <v>#REF!</v>
      </c>
      <c r="CN368" s="45" t="str">
        <f t="shared" si="69"/>
        <v/>
      </c>
      <c r="CO368" s="38" t="e">
        <f>IF(AND(#REF!="",#REF!="",#REF!="",#REF!=""),"",SUM(#REF!,#REF!,#REF!,#REF!))</f>
        <v>#REF!</v>
      </c>
      <c r="CP368" s="38" t="str">
        <f t="shared" si="58"/>
        <v/>
      </c>
    </row>
    <row r="369" spans="1:94" ht="24.9" customHeight="1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19"/>
      <c r="AC369" s="20"/>
      <c r="AD369" s="20"/>
      <c r="AE369" s="8"/>
      <c r="AF369" s="62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25"/>
      <c r="AU369" s="8"/>
      <c r="AV369" s="57"/>
      <c r="AW369" s="60"/>
      <c r="AX369" s="8"/>
      <c r="AY369" s="14"/>
      <c r="AZ369" s="24"/>
      <c r="BA369" s="25"/>
      <c r="BB369" s="57"/>
      <c r="BC369" s="24"/>
      <c r="BD369" s="25"/>
      <c r="BE369" s="97"/>
      <c r="BF369" s="24"/>
      <c r="BG369" s="25"/>
      <c r="BH369" s="57"/>
      <c r="BI369" s="13" t="s">
        <v>447</v>
      </c>
      <c r="BJ369" s="109" t="s">
        <v>447</v>
      </c>
      <c r="BK369" s="1"/>
      <c r="BL369" s="1"/>
      <c r="BM369" s="1"/>
      <c r="BN369" s="1"/>
      <c r="BO369" s="1"/>
      <c r="CA369" s="29"/>
      <c r="CB369" s="44" t="str">
        <f t="shared" si="59"/>
        <v/>
      </c>
      <c r="CC369" s="45" t="str">
        <f t="shared" si="60"/>
        <v/>
      </c>
      <c r="CD369" s="45" t="str">
        <f t="shared" si="61"/>
        <v/>
      </c>
      <c r="CE369" s="44" t="str">
        <f t="shared" si="62"/>
        <v/>
      </c>
      <c r="CF369" s="45" t="str">
        <f t="shared" si="63"/>
        <v/>
      </c>
      <c r="CG369" s="44" t="e">
        <f>IF(AND(#REF!="",#REF!="",#REF!="",#REF!=""),"",SUM(#REF!,#REF!,#REF!,#REF!,#REF!))</f>
        <v>#REF!</v>
      </c>
      <c r="CH369" s="45" t="str">
        <f t="shared" si="64"/>
        <v/>
      </c>
      <c r="CI369" s="44" t="str">
        <f t="shared" si="65"/>
        <v/>
      </c>
      <c r="CJ369" s="45" t="str">
        <f t="shared" si="66"/>
        <v/>
      </c>
      <c r="CK369" s="44" t="str">
        <f t="shared" si="67"/>
        <v/>
      </c>
      <c r="CL369" s="45" t="str">
        <f t="shared" si="68"/>
        <v/>
      </c>
      <c r="CM369" s="44" t="e">
        <f>IF(AND(#REF!="",#REF!="",#REF!="",#REF!=""),"",SUM(#REF!,#REF!,#REF!,#REF!,#REF!))</f>
        <v>#REF!</v>
      </c>
      <c r="CN369" s="45" t="str">
        <f t="shared" si="69"/>
        <v/>
      </c>
      <c r="CO369" s="38" t="e">
        <f>IF(AND(#REF!="",#REF!="",#REF!="",#REF!=""),"",SUM(#REF!,#REF!,#REF!,#REF!))</f>
        <v>#REF!</v>
      </c>
      <c r="CP369" s="38" t="str">
        <f t="shared" si="58"/>
        <v/>
      </c>
    </row>
    <row r="370" spans="1:94" ht="24.9" customHeight="1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19"/>
      <c r="AC370" s="20"/>
      <c r="AD370" s="20"/>
      <c r="AE370" s="8"/>
      <c r="AF370" s="62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25"/>
      <c r="AU370" s="8"/>
      <c r="AV370" s="57"/>
      <c r="AW370" s="60"/>
      <c r="AX370" s="8"/>
      <c r="AY370" s="14"/>
      <c r="AZ370" s="24"/>
      <c r="BA370" s="25"/>
      <c r="BB370" s="57"/>
      <c r="BC370" s="24"/>
      <c r="BD370" s="25"/>
      <c r="BE370" s="97"/>
      <c r="BF370" s="24"/>
      <c r="BG370" s="25"/>
      <c r="BH370" s="57"/>
      <c r="BI370" s="13" t="s">
        <v>447</v>
      </c>
      <c r="BJ370" s="109" t="s">
        <v>447</v>
      </c>
      <c r="BK370" s="1"/>
      <c r="BL370" s="1"/>
      <c r="BM370" s="1"/>
      <c r="BN370" s="1"/>
      <c r="BO370" s="1"/>
      <c r="CA370" s="29"/>
      <c r="CB370" s="44" t="str">
        <f t="shared" si="59"/>
        <v/>
      </c>
      <c r="CC370" s="45" t="str">
        <f t="shared" si="60"/>
        <v/>
      </c>
      <c r="CD370" s="45" t="str">
        <f t="shared" si="61"/>
        <v/>
      </c>
      <c r="CE370" s="44" t="str">
        <f t="shared" si="62"/>
        <v/>
      </c>
      <c r="CF370" s="45" t="str">
        <f t="shared" si="63"/>
        <v/>
      </c>
      <c r="CG370" s="44" t="e">
        <f>IF(AND(#REF!="",#REF!="",#REF!="",#REF!=""),"",SUM(#REF!,#REF!,#REF!,#REF!,#REF!))</f>
        <v>#REF!</v>
      </c>
      <c r="CH370" s="45" t="str">
        <f t="shared" si="64"/>
        <v/>
      </c>
      <c r="CI370" s="44" t="str">
        <f t="shared" si="65"/>
        <v/>
      </c>
      <c r="CJ370" s="45" t="str">
        <f t="shared" si="66"/>
        <v/>
      </c>
      <c r="CK370" s="44" t="str">
        <f t="shared" si="67"/>
        <v/>
      </c>
      <c r="CL370" s="45" t="str">
        <f t="shared" si="68"/>
        <v/>
      </c>
      <c r="CM370" s="44" t="e">
        <f>IF(AND(#REF!="",#REF!="",#REF!="",#REF!=""),"",SUM(#REF!,#REF!,#REF!,#REF!,#REF!))</f>
        <v>#REF!</v>
      </c>
      <c r="CN370" s="45" t="str">
        <f t="shared" si="69"/>
        <v/>
      </c>
      <c r="CO370" s="38" t="e">
        <f>IF(AND(#REF!="",#REF!="",#REF!="",#REF!=""),"",SUM(#REF!,#REF!,#REF!,#REF!))</f>
        <v>#REF!</v>
      </c>
      <c r="CP370" s="38" t="str">
        <f t="shared" si="58"/>
        <v/>
      </c>
    </row>
    <row r="371" spans="1:94" ht="24.9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19"/>
      <c r="AC371" s="20"/>
      <c r="AD371" s="20"/>
      <c r="AE371" s="8"/>
      <c r="AF371" s="62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25"/>
      <c r="AU371" s="8"/>
      <c r="AV371" s="57"/>
      <c r="AW371" s="60"/>
      <c r="AX371" s="8"/>
      <c r="AY371" s="14"/>
      <c r="AZ371" s="24"/>
      <c r="BA371" s="25"/>
      <c r="BB371" s="57"/>
      <c r="BC371" s="24"/>
      <c r="BD371" s="25"/>
      <c r="BE371" s="97"/>
      <c r="BF371" s="24"/>
      <c r="BG371" s="25"/>
      <c r="BH371" s="57"/>
      <c r="BI371" s="13" t="s">
        <v>447</v>
      </c>
      <c r="BJ371" s="109" t="s">
        <v>447</v>
      </c>
      <c r="BK371" s="1"/>
      <c r="BL371" s="1"/>
      <c r="BM371" s="1"/>
      <c r="BN371" s="1"/>
      <c r="BO371" s="1"/>
      <c r="CA371" s="29"/>
      <c r="CB371" s="44" t="str">
        <f t="shared" si="59"/>
        <v/>
      </c>
      <c r="CC371" s="45" t="str">
        <f t="shared" si="60"/>
        <v/>
      </c>
      <c r="CD371" s="45" t="str">
        <f t="shared" si="61"/>
        <v/>
      </c>
      <c r="CE371" s="44" t="str">
        <f t="shared" si="62"/>
        <v/>
      </c>
      <c r="CF371" s="45" t="str">
        <f t="shared" si="63"/>
        <v/>
      </c>
      <c r="CG371" s="44" t="e">
        <f>IF(AND(#REF!="",#REF!="",#REF!="",#REF!=""),"",SUM(#REF!,#REF!,#REF!,#REF!,#REF!))</f>
        <v>#REF!</v>
      </c>
      <c r="CH371" s="45" t="str">
        <f t="shared" si="64"/>
        <v/>
      </c>
      <c r="CI371" s="44" t="str">
        <f t="shared" si="65"/>
        <v/>
      </c>
      <c r="CJ371" s="45" t="str">
        <f t="shared" si="66"/>
        <v/>
      </c>
      <c r="CK371" s="44" t="str">
        <f t="shared" si="67"/>
        <v/>
      </c>
      <c r="CL371" s="45" t="str">
        <f t="shared" si="68"/>
        <v/>
      </c>
      <c r="CM371" s="44" t="e">
        <f>IF(AND(#REF!="",#REF!="",#REF!="",#REF!=""),"",SUM(#REF!,#REF!,#REF!,#REF!,#REF!))</f>
        <v>#REF!</v>
      </c>
      <c r="CN371" s="45" t="str">
        <f t="shared" si="69"/>
        <v/>
      </c>
      <c r="CO371" s="38" t="e">
        <f>IF(AND(#REF!="",#REF!="",#REF!="",#REF!=""),"",SUM(#REF!,#REF!,#REF!,#REF!))</f>
        <v>#REF!</v>
      </c>
      <c r="CP371" s="38" t="str">
        <f t="shared" si="58"/>
        <v/>
      </c>
    </row>
    <row r="372" spans="1:94" ht="24.9" customHeight="1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19"/>
      <c r="AC372" s="20"/>
      <c r="AD372" s="20"/>
      <c r="AE372" s="8"/>
      <c r="AF372" s="62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25"/>
      <c r="AU372" s="8"/>
      <c r="AV372" s="57"/>
      <c r="AW372" s="60"/>
      <c r="AX372" s="8"/>
      <c r="AY372" s="14"/>
      <c r="AZ372" s="24"/>
      <c r="BA372" s="25"/>
      <c r="BB372" s="57"/>
      <c r="BC372" s="24"/>
      <c r="BD372" s="25"/>
      <c r="BE372" s="97"/>
      <c r="BF372" s="24"/>
      <c r="BG372" s="25"/>
      <c r="BH372" s="57"/>
      <c r="BI372" s="13" t="s">
        <v>447</v>
      </c>
      <c r="BJ372" s="109" t="s">
        <v>447</v>
      </c>
      <c r="BK372" s="1"/>
      <c r="BL372" s="1"/>
      <c r="BM372" s="1"/>
      <c r="BN372" s="1"/>
      <c r="BO372" s="1"/>
      <c r="CA372" s="29"/>
      <c r="CB372" s="44" t="str">
        <f t="shared" si="59"/>
        <v/>
      </c>
      <c r="CC372" s="45" t="str">
        <f t="shared" si="60"/>
        <v/>
      </c>
      <c r="CD372" s="45" t="str">
        <f t="shared" si="61"/>
        <v/>
      </c>
      <c r="CE372" s="44" t="str">
        <f t="shared" si="62"/>
        <v/>
      </c>
      <c r="CF372" s="45" t="str">
        <f t="shared" si="63"/>
        <v/>
      </c>
      <c r="CG372" s="44" t="e">
        <f>IF(AND(#REF!="",#REF!="",#REF!="",#REF!=""),"",SUM(#REF!,#REF!,#REF!,#REF!,#REF!))</f>
        <v>#REF!</v>
      </c>
      <c r="CH372" s="45" t="str">
        <f t="shared" si="64"/>
        <v/>
      </c>
      <c r="CI372" s="44" t="str">
        <f t="shared" si="65"/>
        <v/>
      </c>
      <c r="CJ372" s="45" t="str">
        <f t="shared" si="66"/>
        <v/>
      </c>
      <c r="CK372" s="44" t="str">
        <f t="shared" si="67"/>
        <v/>
      </c>
      <c r="CL372" s="45" t="str">
        <f t="shared" si="68"/>
        <v/>
      </c>
      <c r="CM372" s="44" t="e">
        <f>IF(AND(#REF!="",#REF!="",#REF!="",#REF!=""),"",SUM(#REF!,#REF!,#REF!,#REF!,#REF!))</f>
        <v>#REF!</v>
      </c>
      <c r="CN372" s="45" t="str">
        <f t="shared" si="69"/>
        <v/>
      </c>
      <c r="CO372" s="38" t="e">
        <f>IF(AND(#REF!="",#REF!="",#REF!="",#REF!=""),"",SUM(#REF!,#REF!,#REF!,#REF!))</f>
        <v>#REF!</v>
      </c>
      <c r="CP372" s="38" t="str">
        <f t="shared" si="58"/>
        <v/>
      </c>
    </row>
    <row r="373" spans="1:94" ht="24.9" customHeight="1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19"/>
      <c r="AC373" s="20"/>
      <c r="AD373" s="20"/>
      <c r="AE373" s="8"/>
      <c r="AF373" s="62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25"/>
      <c r="AU373" s="8"/>
      <c r="AV373" s="57"/>
      <c r="AW373" s="60"/>
      <c r="AX373" s="8"/>
      <c r="AY373" s="14"/>
      <c r="AZ373" s="24"/>
      <c r="BA373" s="25"/>
      <c r="BB373" s="57"/>
      <c r="BC373" s="24"/>
      <c r="BD373" s="25"/>
      <c r="BE373" s="97"/>
      <c r="BF373" s="24"/>
      <c r="BG373" s="25"/>
      <c r="BH373" s="57"/>
      <c r="BI373" s="13" t="s">
        <v>447</v>
      </c>
      <c r="BJ373" s="109" t="s">
        <v>447</v>
      </c>
      <c r="BK373" s="1"/>
      <c r="BL373" s="1"/>
      <c r="BM373" s="1"/>
      <c r="BN373" s="1"/>
      <c r="BO373" s="1"/>
      <c r="CA373" s="29"/>
      <c r="CB373" s="44" t="str">
        <f t="shared" si="59"/>
        <v/>
      </c>
      <c r="CC373" s="45" t="str">
        <f t="shared" si="60"/>
        <v/>
      </c>
      <c r="CD373" s="45" t="str">
        <f t="shared" si="61"/>
        <v/>
      </c>
      <c r="CE373" s="44" t="str">
        <f t="shared" si="62"/>
        <v/>
      </c>
      <c r="CF373" s="45" t="str">
        <f t="shared" si="63"/>
        <v/>
      </c>
      <c r="CG373" s="44" t="e">
        <f>IF(AND(#REF!="",#REF!="",#REF!="",#REF!=""),"",SUM(#REF!,#REF!,#REF!,#REF!,#REF!))</f>
        <v>#REF!</v>
      </c>
      <c r="CH373" s="45" t="str">
        <f t="shared" si="64"/>
        <v/>
      </c>
      <c r="CI373" s="44" t="str">
        <f t="shared" si="65"/>
        <v/>
      </c>
      <c r="CJ373" s="45" t="str">
        <f t="shared" si="66"/>
        <v/>
      </c>
      <c r="CK373" s="44" t="str">
        <f t="shared" si="67"/>
        <v/>
      </c>
      <c r="CL373" s="45" t="str">
        <f t="shared" si="68"/>
        <v/>
      </c>
      <c r="CM373" s="44" t="e">
        <f>IF(AND(#REF!="",#REF!="",#REF!="",#REF!=""),"",SUM(#REF!,#REF!,#REF!,#REF!,#REF!))</f>
        <v>#REF!</v>
      </c>
      <c r="CN373" s="45" t="str">
        <f t="shared" si="69"/>
        <v/>
      </c>
      <c r="CO373" s="38" t="e">
        <f>IF(AND(#REF!="",#REF!="",#REF!="",#REF!=""),"",SUM(#REF!,#REF!,#REF!,#REF!))</f>
        <v>#REF!</v>
      </c>
      <c r="CP373" s="38" t="str">
        <f t="shared" si="58"/>
        <v/>
      </c>
    </row>
    <row r="374" spans="1:94" ht="24.9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19"/>
      <c r="AC374" s="20"/>
      <c r="AD374" s="20"/>
      <c r="AE374" s="8"/>
      <c r="AF374" s="62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25"/>
      <c r="AU374" s="8"/>
      <c r="AV374" s="57"/>
      <c r="AW374" s="60"/>
      <c r="AX374" s="8"/>
      <c r="AY374" s="14"/>
      <c r="AZ374" s="24"/>
      <c r="BA374" s="25"/>
      <c r="BB374" s="57"/>
      <c r="BC374" s="24"/>
      <c r="BD374" s="25"/>
      <c r="BE374" s="97"/>
      <c r="BF374" s="24"/>
      <c r="BG374" s="25"/>
      <c r="BH374" s="57"/>
      <c r="BI374" s="13" t="s">
        <v>447</v>
      </c>
      <c r="BJ374" s="109" t="s">
        <v>447</v>
      </c>
      <c r="BK374" s="1"/>
      <c r="BL374" s="1"/>
      <c r="BM374" s="1"/>
      <c r="BN374" s="1"/>
      <c r="BO374" s="1"/>
      <c r="CA374" s="29"/>
      <c r="CB374" s="44" t="str">
        <f t="shared" si="59"/>
        <v/>
      </c>
      <c r="CC374" s="45" t="str">
        <f t="shared" si="60"/>
        <v/>
      </c>
      <c r="CD374" s="45" t="str">
        <f t="shared" si="61"/>
        <v/>
      </c>
      <c r="CE374" s="44" t="str">
        <f t="shared" si="62"/>
        <v/>
      </c>
      <c r="CF374" s="45" t="str">
        <f t="shared" si="63"/>
        <v/>
      </c>
      <c r="CG374" s="44" t="e">
        <f>IF(AND(#REF!="",#REF!="",#REF!="",#REF!=""),"",SUM(#REF!,#REF!,#REF!,#REF!,#REF!))</f>
        <v>#REF!</v>
      </c>
      <c r="CH374" s="45" t="str">
        <f t="shared" si="64"/>
        <v/>
      </c>
      <c r="CI374" s="44" t="str">
        <f t="shared" si="65"/>
        <v/>
      </c>
      <c r="CJ374" s="45" t="str">
        <f t="shared" si="66"/>
        <v/>
      </c>
      <c r="CK374" s="44" t="str">
        <f t="shared" si="67"/>
        <v/>
      </c>
      <c r="CL374" s="45" t="str">
        <f t="shared" si="68"/>
        <v/>
      </c>
      <c r="CM374" s="44" t="e">
        <f>IF(AND(#REF!="",#REF!="",#REF!="",#REF!=""),"",SUM(#REF!,#REF!,#REF!,#REF!,#REF!))</f>
        <v>#REF!</v>
      </c>
      <c r="CN374" s="45" t="str">
        <f t="shared" si="69"/>
        <v/>
      </c>
      <c r="CO374" s="38" t="e">
        <f>IF(AND(#REF!="",#REF!="",#REF!="",#REF!=""),"",SUM(#REF!,#REF!,#REF!,#REF!))</f>
        <v>#REF!</v>
      </c>
      <c r="CP374" s="38" t="str">
        <f t="shared" si="58"/>
        <v/>
      </c>
    </row>
    <row r="375" spans="1:94" ht="24.9" customHeight="1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19"/>
      <c r="AC375" s="20"/>
      <c r="AD375" s="20"/>
      <c r="AE375" s="8"/>
      <c r="AF375" s="62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25"/>
      <c r="AU375" s="8"/>
      <c r="AV375" s="57"/>
      <c r="AW375" s="60"/>
      <c r="AX375" s="8"/>
      <c r="AY375" s="14"/>
      <c r="AZ375" s="24"/>
      <c r="BA375" s="25"/>
      <c r="BB375" s="57"/>
      <c r="BC375" s="24"/>
      <c r="BD375" s="25"/>
      <c r="BE375" s="97"/>
      <c r="BF375" s="24"/>
      <c r="BG375" s="25"/>
      <c r="BH375" s="57"/>
      <c r="BI375" s="13" t="s">
        <v>447</v>
      </c>
      <c r="BJ375" s="109" t="s">
        <v>447</v>
      </c>
      <c r="BK375" s="1"/>
      <c r="BL375" s="1"/>
      <c r="BM375" s="1"/>
      <c r="BN375" s="1"/>
      <c r="BO375" s="1"/>
      <c r="CA375" s="29"/>
      <c r="CB375" s="44" t="str">
        <f t="shared" si="59"/>
        <v/>
      </c>
      <c r="CC375" s="45" t="str">
        <f t="shared" si="60"/>
        <v/>
      </c>
      <c r="CD375" s="45" t="str">
        <f t="shared" si="61"/>
        <v/>
      </c>
      <c r="CE375" s="44" t="str">
        <f t="shared" si="62"/>
        <v/>
      </c>
      <c r="CF375" s="45" t="str">
        <f t="shared" si="63"/>
        <v/>
      </c>
      <c r="CG375" s="44" t="e">
        <f>IF(AND(#REF!="",#REF!="",#REF!="",#REF!=""),"",SUM(#REF!,#REF!,#REF!,#REF!,#REF!))</f>
        <v>#REF!</v>
      </c>
      <c r="CH375" s="45" t="str">
        <f t="shared" si="64"/>
        <v/>
      </c>
      <c r="CI375" s="44" t="str">
        <f t="shared" si="65"/>
        <v/>
      </c>
      <c r="CJ375" s="45" t="str">
        <f t="shared" si="66"/>
        <v/>
      </c>
      <c r="CK375" s="44" t="str">
        <f t="shared" si="67"/>
        <v/>
      </c>
      <c r="CL375" s="45" t="str">
        <f t="shared" si="68"/>
        <v/>
      </c>
      <c r="CM375" s="44" t="e">
        <f>IF(AND(#REF!="",#REF!="",#REF!="",#REF!=""),"",SUM(#REF!,#REF!,#REF!,#REF!,#REF!))</f>
        <v>#REF!</v>
      </c>
      <c r="CN375" s="45" t="str">
        <f t="shared" si="69"/>
        <v/>
      </c>
      <c r="CO375" s="38" t="e">
        <f>IF(AND(#REF!="",#REF!="",#REF!="",#REF!=""),"",SUM(#REF!,#REF!,#REF!,#REF!))</f>
        <v>#REF!</v>
      </c>
      <c r="CP375" s="38" t="str">
        <f t="shared" si="58"/>
        <v/>
      </c>
    </row>
    <row r="376" spans="1:94" ht="24.9" customHeight="1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19"/>
      <c r="AC376" s="20"/>
      <c r="AD376" s="20"/>
      <c r="AE376" s="8"/>
      <c r="AF376" s="62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25"/>
      <c r="AU376" s="8"/>
      <c r="AV376" s="57"/>
      <c r="AW376" s="60"/>
      <c r="AX376" s="8"/>
      <c r="AY376" s="14"/>
      <c r="AZ376" s="24"/>
      <c r="BA376" s="25"/>
      <c r="BB376" s="57"/>
      <c r="BC376" s="24"/>
      <c r="BD376" s="25"/>
      <c r="BE376" s="97"/>
      <c r="BF376" s="24"/>
      <c r="BG376" s="25"/>
      <c r="BH376" s="57"/>
      <c r="BI376" s="13" t="s">
        <v>447</v>
      </c>
      <c r="BJ376" s="109" t="s">
        <v>447</v>
      </c>
      <c r="BK376" s="1"/>
      <c r="BL376" s="1"/>
      <c r="BM376" s="1"/>
      <c r="BN376" s="1"/>
      <c r="BO376" s="1"/>
      <c r="CA376" s="29"/>
      <c r="CB376" s="44" t="str">
        <f t="shared" si="59"/>
        <v/>
      </c>
      <c r="CC376" s="45" t="str">
        <f t="shared" si="60"/>
        <v/>
      </c>
      <c r="CD376" s="45" t="str">
        <f t="shared" si="61"/>
        <v/>
      </c>
      <c r="CE376" s="44" t="str">
        <f t="shared" si="62"/>
        <v/>
      </c>
      <c r="CF376" s="45" t="str">
        <f t="shared" si="63"/>
        <v/>
      </c>
      <c r="CG376" s="44" t="e">
        <f>IF(AND(#REF!="",#REF!="",#REF!="",#REF!=""),"",SUM(#REF!,#REF!,#REF!,#REF!,#REF!))</f>
        <v>#REF!</v>
      </c>
      <c r="CH376" s="45" t="str">
        <f t="shared" si="64"/>
        <v/>
      </c>
      <c r="CI376" s="44" t="str">
        <f t="shared" si="65"/>
        <v/>
      </c>
      <c r="CJ376" s="45" t="str">
        <f t="shared" si="66"/>
        <v/>
      </c>
      <c r="CK376" s="44" t="str">
        <f t="shared" si="67"/>
        <v/>
      </c>
      <c r="CL376" s="45" t="str">
        <f t="shared" si="68"/>
        <v/>
      </c>
      <c r="CM376" s="44" t="e">
        <f>IF(AND(#REF!="",#REF!="",#REF!="",#REF!=""),"",SUM(#REF!,#REF!,#REF!,#REF!,#REF!))</f>
        <v>#REF!</v>
      </c>
      <c r="CN376" s="45" t="str">
        <f t="shared" si="69"/>
        <v/>
      </c>
      <c r="CO376" s="38" t="e">
        <f>IF(AND(#REF!="",#REF!="",#REF!="",#REF!=""),"",SUM(#REF!,#REF!,#REF!,#REF!))</f>
        <v>#REF!</v>
      </c>
      <c r="CP376" s="38" t="str">
        <f t="shared" si="58"/>
        <v/>
      </c>
    </row>
    <row r="377" spans="1:94" ht="24.9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19"/>
      <c r="AC377" s="20"/>
      <c r="AD377" s="20"/>
      <c r="AE377" s="8"/>
      <c r="AF377" s="62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25"/>
      <c r="AU377" s="8"/>
      <c r="AV377" s="57"/>
      <c r="AW377" s="60"/>
      <c r="AX377" s="8"/>
      <c r="AY377" s="14"/>
      <c r="AZ377" s="24"/>
      <c r="BA377" s="25"/>
      <c r="BB377" s="57"/>
      <c r="BC377" s="24"/>
      <c r="BD377" s="25"/>
      <c r="BE377" s="97"/>
      <c r="BF377" s="24"/>
      <c r="BG377" s="25"/>
      <c r="BH377" s="57"/>
      <c r="BI377" s="13" t="s">
        <v>447</v>
      </c>
      <c r="BJ377" s="109" t="s">
        <v>447</v>
      </c>
      <c r="BK377" s="1"/>
      <c r="BL377" s="1"/>
      <c r="BM377" s="1"/>
      <c r="BN377" s="1"/>
      <c r="BO377" s="1"/>
      <c r="CA377" s="29"/>
      <c r="CB377" s="44" t="str">
        <f t="shared" si="59"/>
        <v/>
      </c>
      <c r="CC377" s="45" t="str">
        <f t="shared" si="60"/>
        <v/>
      </c>
      <c r="CD377" s="45" t="str">
        <f t="shared" si="61"/>
        <v/>
      </c>
      <c r="CE377" s="44" t="str">
        <f t="shared" si="62"/>
        <v/>
      </c>
      <c r="CF377" s="45" t="str">
        <f t="shared" si="63"/>
        <v/>
      </c>
      <c r="CG377" s="44" t="e">
        <f>IF(AND(#REF!="",#REF!="",#REF!="",#REF!=""),"",SUM(#REF!,#REF!,#REF!,#REF!,#REF!))</f>
        <v>#REF!</v>
      </c>
      <c r="CH377" s="45" t="str">
        <f t="shared" si="64"/>
        <v/>
      </c>
      <c r="CI377" s="44" t="str">
        <f t="shared" si="65"/>
        <v/>
      </c>
      <c r="CJ377" s="45" t="str">
        <f t="shared" si="66"/>
        <v/>
      </c>
      <c r="CK377" s="44" t="str">
        <f t="shared" si="67"/>
        <v/>
      </c>
      <c r="CL377" s="45" t="str">
        <f t="shared" si="68"/>
        <v/>
      </c>
      <c r="CM377" s="44" t="e">
        <f>IF(AND(#REF!="",#REF!="",#REF!="",#REF!=""),"",SUM(#REF!,#REF!,#REF!,#REF!,#REF!))</f>
        <v>#REF!</v>
      </c>
      <c r="CN377" s="45" t="str">
        <f t="shared" si="69"/>
        <v/>
      </c>
      <c r="CO377" s="38" t="e">
        <f>IF(AND(#REF!="",#REF!="",#REF!="",#REF!=""),"",SUM(#REF!,#REF!,#REF!,#REF!))</f>
        <v>#REF!</v>
      </c>
      <c r="CP377" s="38" t="str">
        <f t="shared" si="58"/>
        <v/>
      </c>
    </row>
    <row r="378" spans="1:94" ht="24.9" customHeight="1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19"/>
      <c r="AC378" s="20"/>
      <c r="AD378" s="20"/>
      <c r="AE378" s="8"/>
      <c r="AF378" s="62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25"/>
      <c r="AU378" s="8"/>
      <c r="AV378" s="57"/>
      <c r="AW378" s="60"/>
      <c r="AX378" s="8"/>
      <c r="AY378" s="14"/>
      <c r="AZ378" s="24"/>
      <c r="BA378" s="25"/>
      <c r="BB378" s="57"/>
      <c r="BC378" s="24"/>
      <c r="BD378" s="25"/>
      <c r="BE378" s="97"/>
      <c r="BF378" s="24"/>
      <c r="BG378" s="25"/>
      <c r="BH378" s="57"/>
      <c r="BI378" s="13" t="s">
        <v>447</v>
      </c>
      <c r="BJ378" s="109" t="s">
        <v>447</v>
      </c>
      <c r="BK378" s="1"/>
      <c r="BL378" s="1"/>
      <c r="BM378" s="1"/>
      <c r="BN378" s="1"/>
      <c r="BO378" s="1"/>
      <c r="CA378" s="29"/>
      <c r="CB378" s="44" t="str">
        <f t="shared" si="59"/>
        <v/>
      </c>
      <c r="CC378" s="45" t="str">
        <f t="shared" si="60"/>
        <v/>
      </c>
      <c r="CD378" s="45" t="str">
        <f t="shared" si="61"/>
        <v/>
      </c>
      <c r="CE378" s="44" t="str">
        <f t="shared" si="62"/>
        <v/>
      </c>
      <c r="CF378" s="45" t="str">
        <f t="shared" si="63"/>
        <v/>
      </c>
      <c r="CG378" s="44" t="e">
        <f>IF(AND(#REF!="",#REF!="",#REF!="",#REF!=""),"",SUM(#REF!,#REF!,#REF!,#REF!,#REF!))</f>
        <v>#REF!</v>
      </c>
      <c r="CH378" s="45" t="str">
        <f t="shared" si="64"/>
        <v/>
      </c>
      <c r="CI378" s="44" t="str">
        <f t="shared" si="65"/>
        <v/>
      </c>
      <c r="CJ378" s="45" t="str">
        <f t="shared" si="66"/>
        <v/>
      </c>
      <c r="CK378" s="44" t="str">
        <f t="shared" si="67"/>
        <v/>
      </c>
      <c r="CL378" s="45" t="str">
        <f t="shared" si="68"/>
        <v/>
      </c>
      <c r="CM378" s="44" t="e">
        <f>IF(AND(#REF!="",#REF!="",#REF!="",#REF!=""),"",SUM(#REF!,#REF!,#REF!,#REF!,#REF!))</f>
        <v>#REF!</v>
      </c>
      <c r="CN378" s="45" t="str">
        <f t="shared" si="69"/>
        <v/>
      </c>
      <c r="CO378" s="38" t="e">
        <f>IF(AND(#REF!="",#REF!="",#REF!="",#REF!=""),"",SUM(#REF!,#REF!,#REF!,#REF!))</f>
        <v>#REF!</v>
      </c>
      <c r="CP378" s="38" t="str">
        <f t="shared" si="58"/>
        <v/>
      </c>
    </row>
    <row r="379" spans="1:94" ht="24.9" customHeight="1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19"/>
      <c r="AC379" s="20"/>
      <c r="AD379" s="20"/>
      <c r="AE379" s="8"/>
      <c r="AF379" s="62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25"/>
      <c r="AU379" s="8"/>
      <c r="AV379" s="57"/>
      <c r="AW379" s="60"/>
      <c r="AX379" s="8"/>
      <c r="AY379" s="14"/>
      <c r="AZ379" s="24"/>
      <c r="BA379" s="25"/>
      <c r="BB379" s="57"/>
      <c r="BC379" s="24"/>
      <c r="BD379" s="25"/>
      <c r="BE379" s="97"/>
      <c r="BF379" s="24"/>
      <c r="BG379" s="25"/>
      <c r="BH379" s="57"/>
      <c r="BI379" s="13" t="s">
        <v>447</v>
      </c>
      <c r="BJ379" s="109" t="s">
        <v>447</v>
      </c>
      <c r="BK379" s="1"/>
      <c r="BL379" s="1"/>
      <c r="BM379" s="1"/>
      <c r="BN379" s="1"/>
      <c r="BO379" s="1"/>
      <c r="CA379" s="29"/>
      <c r="CB379" s="44" t="str">
        <f t="shared" si="59"/>
        <v/>
      </c>
      <c r="CC379" s="45" t="str">
        <f t="shared" si="60"/>
        <v/>
      </c>
      <c r="CD379" s="45" t="str">
        <f t="shared" si="61"/>
        <v/>
      </c>
      <c r="CE379" s="44" t="str">
        <f t="shared" si="62"/>
        <v/>
      </c>
      <c r="CF379" s="45" t="str">
        <f t="shared" si="63"/>
        <v/>
      </c>
      <c r="CG379" s="44" t="e">
        <f>IF(AND(#REF!="",#REF!="",#REF!="",#REF!=""),"",SUM(#REF!,#REF!,#REF!,#REF!,#REF!))</f>
        <v>#REF!</v>
      </c>
      <c r="CH379" s="45" t="str">
        <f t="shared" si="64"/>
        <v/>
      </c>
      <c r="CI379" s="44" t="str">
        <f t="shared" si="65"/>
        <v/>
      </c>
      <c r="CJ379" s="45" t="str">
        <f t="shared" si="66"/>
        <v/>
      </c>
      <c r="CK379" s="44" t="str">
        <f t="shared" si="67"/>
        <v/>
      </c>
      <c r="CL379" s="45" t="str">
        <f t="shared" si="68"/>
        <v/>
      </c>
      <c r="CM379" s="44" t="e">
        <f>IF(AND(#REF!="",#REF!="",#REF!="",#REF!=""),"",SUM(#REF!,#REF!,#REF!,#REF!,#REF!))</f>
        <v>#REF!</v>
      </c>
      <c r="CN379" s="45" t="str">
        <f t="shared" si="69"/>
        <v/>
      </c>
      <c r="CO379" s="38" t="e">
        <f>IF(AND(#REF!="",#REF!="",#REF!="",#REF!=""),"",SUM(#REF!,#REF!,#REF!,#REF!))</f>
        <v>#REF!</v>
      </c>
      <c r="CP379" s="38" t="str">
        <f t="shared" si="58"/>
        <v/>
      </c>
    </row>
    <row r="380" spans="1:94" ht="24.9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19"/>
      <c r="AC380" s="20"/>
      <c r="AD380" s="20"/>
      <c r="AE380" s="8"/>
      <c r="AF380" s="62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25"/>
      <c r="AU380" s="8"/>
      <c r="AV380" s="57"/>
      <c r="AW380" s="60"/>
      <c r="AX380" s="8"/>
      <c r="AY380" s="14"/>
      <c r="AZ380" s="24"/>
      <c r="BA380" s="25"/>
      <c r="BB380" s="57"/>
      <c r="BC380" s="24"/>
      <c r="BD380" s="25"/>
      <c r="BE380" s="97"/>
      <c r="BF380" s="24"/>
      <c r="BG380" s="25"/>
      <c r="BH380" s="57"/>
      <c r="BI380" s="13" t="s">
        <v>447</v>
      </c>
      <c r="BJ380" s="109" t="s">
        <v>447</v>
      </c>
      <c r="BK380" s="1"/>
      <c r="BL380" s="1"/>
      <c r="BM380" s="1"/>
      <c r="BN380" s="1"/>
      <c r="BO380" s="1"/>
      <c r="CA380" s="29"/>
      <c r="CB380" s="44" t="str">
        <f t="shared" si="59"/>
        <v/>
      </c>
      <c r="CC380" s="45" t="str">
        <f t="shared" si="60"/>
        <v/>
      </c>
      <c r="CD380" s="45" t="str">
        <f t="shared" si="61"/>
        <v/>
      </c>
      <c r="CE380" s="44" t="str">
        <f t="shared" si="62"/>
        <v/>
      </c>
      <c r="CF380" s="45" t="str">
        <f t="shared" si="63"/>
        <v/>
      </c>
      <c r="CG380" s="44" t="e">
        <f>IF(AND(#REF!="",#REF!="",#REF!="",#REF!=""),"",SUM(#REF!,#REF!,#REF!,#REF!,#REF!))</f>
        <v>#REF!</v>
      </c>
      <c r="CH380" s="45" t="str">
        <f t="shared" si="64"/>
        <v/>
      </c>
      <c r="CI380" s="44" t="str">
        <f t="shared" si="65"/>
        <v/>
      </c>
      <c r="CJ380" s="45" t="str">
        <f t="shared" si="66"/>
        <v/>
      </c>
      <c r="CK380" s="44" t="str">
        <f t="shared" si="67"/>
        <v/>
      </c>
      <c r="CL380" s="45" t="str">
        <f t="shared" si="68"/>
        <v/>
      </c>
      <c r="CM380" s="44" t="e">
        <f>IF(AND(#REF!="",#REF!="",#REF!="",#REF!=""),"",SUM(#REF!,#REF!,#REF!,#REF!,#REF!))</f>
        <v>#REF!</v>
      </c>
      <c r="CN380" s="45" t="str">
        <f t="shared" si="69"/>
        <v/>
      </c>
      <c r="CO380" s="38" t="e">
        <f>IF(AND(#REF!="",#REF!="",#REF!="",#REF!=""),"",SUM(#REF!,#REF!,#REF!,#REF!))</f>
        <v>#REF!</v>
      </c>
      <c r="CP380" s="38" t="str">
        <f t="shared" si="58"/>
        <v/>
      </c>
    </row>
    <row r="381" spans="1:94" ht="24.9" customHeight="1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19"/>
      <c r="AC381" s="20"/>
      <c r="AD381" s="20"/>
      <c r="AE381" s="8"/>
      <c r="AF381" s="62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25"/>
      <c r="AU381" s="8"/>
      <c r="AV381" s="57"/>
      <c r="AW381" s="60"/>
      <c r="AX381" s="8"/>
      <c r="AY381" s="14"/>
      <c r="AZ381" s="24"/>
      <c r="BA381" s="25"/>
      <c r="BB381" s="57"/>
      <c r="BC381" s="24"/>
      <c r="BD381" s="25"/>
      <c r="BE381" s="97"/>
      <c r="BF381" s="24"/>
      <c r="BG381" s="25"/>
      <c r="BH381" s="57"/>
      <c r="BI381" s="13" t="s">
        <v>447</v>
      </c>
      <c r="BJ381" s="109" t="s">
        <v>447</v>
      </c>
      <c r="BK381" s="1"/>
      <c r="BL381" s="1"/>
      <c r="BM381" s="1"/>
      <c r="BN381" s="1"/>
      <c r="BO381" s="1"/>
      <c r="CA381" s="29"/>
      <c r="CB381" s="44" t="str">
        <f t="shared" si="59"/>
        <v/>
      </c>
      <c r="CC381" s="45" t="str">
        <f t="shared" si="60"/>
        <v/>
      </c>
      <c r="CD381" s="45" t="str">
        <f t="shared" si="61"/>
        <v/>
      </c>
      <c r="CE381" s="44" t="str">
        <f t="shared" si="62"/>
        <v/>
      </c>
      <c r="CF381" s="45" t="str">
        <f t="shared" si="63"/>
        <v/>
      </c>
      <c r="CG381" s="44" t="e">
        <f>IF(AND(#REF!="",#REF!="",#REF!="",#REF!=""),"",SUM(#REF!,#REF!,#REF!,#REF!,#REF!))</f>
        <v>#REF!</v>
      </c>
      <c r="CH381" s="45" t="str">
        <f t="shared" si="64"/>
        <v/>
      </c>
      <c r="CI381" s="44" t="str">
        <f t="shared" si="65"/>
        <v/>
      </c>
      <c r="CJ381" s="45" t="str">
        <f t="shared" si="66"/>
        <v/>
      </c>
      <c r="CK381" s="44" t="str">
        <f t="shared" si="67"/>
        <v/>
      </c>
      <c r="CL381" s="45" t="str">
        <f t="shared" si="68"/>
        <v/>
      </c>
      <c r="CM381" s="44" t="e">
        <f>IF(AND(#REF!="",#REF!="",#REF!="",#REF!=""),"",SUM(#REF!,#REF!,#REF!,#REF!,#REF!))</f>
        <v>#REF!</v>
      </c>
      <c r="CN381" s="45" t="str">
        <f t="shared" si="69"/>
        <v/>
      </c>
      <c r="CO381" s="38" t="e">
        <f>IF(AND(#REF!="",#REF!="",#REF!="",#REF!=""),"",SUM(#REF!,#REF!,#REF!,#REF!))</f>
        <v>#REF!</v>
      </c>
      <c r="CP381" s="38" t="str">
        <f t="shared" si="58"/>
        <v/>
      </c>
    </row>
    <row r="382" spans="1:94" ht="24.9" customHeight="1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19"/>
      <c r="AC382" s="20"/>
      <c r="AD382" s="20"/>
      <c r="AE382" s="8"/>
      <c r="AF382" s="62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25"/>
      <c r="AU382" s="8"/>
      <c r="AV382" s="57"/>
      <c r="AW382" s="60"/>
      <c r="AX382" s="8"/>
      <c r="AY382" s="14"/>
      <c r="AZ382" s="24"/>
      <c r="BA382" s="25"/>
      <c r="BB382" s="57"/>
      <c r="BC382" s="24"/>
      <c r="BD382" s="25"/>
      <c r="BE382" s="97"/>
      <c r="BF382" s="24"/>
      <c r="BG382" s="25"/>
      <c r="BH382" s="57"/>
      <c r="BI382" s="13" t="s">
        <v>447</v>
      </c>
      <c r="BJ382" s="109" t="s">
        <v>447</v>
      </c>
      <c r="BK382" s="1"/>
      <c r="BL382" s="1"/>
      <c r="BM382" s="1"/>
      <c r="BN382" s="1"/>
      <c r="BO382" s="1"/>
      <c r="CA382" s="29"/>
      <c r="CB382" s="44" t="str">
        <f t="shared" si="59"/>
        <v/>
      </c>
      <c r="CC382" s="45" t="str">
        <f t="shared" si="60"/>
        <v/>
      </c>
      <c r="CD382" s="45" t="str">
        <f t="shared" si="61"/>
        <v/>
      </c>
      <c r="CE382" s="44" t="str">
        <f t="shared" si="62"/>
        <v/>
      </c>
      <c r="CF382" s="45" t="str">
        <f t="shared" si="63"/>
        <v/>
      </c>
      <c r="CG382" s="44" t="e">
        <f>IF(AND(#REF!="",#REF!="",#REF!="",#REF!=""),"",SUM(#REF!,#REF!,#REF!,#REF!,#REF!))</f>
        <v>#REF!</v>
      </c>
      <c r="CH382" s="45" t="str">
        <f t="shared" si="64"/>
        <v/>
      </c>
      <c r="CI382" s="44" t="str">
        <f t="shared" si="65"/>
        <v/>
      </c>
      <c r="CJ382" s="45" t="str">
        <f t="shared" si="66"/>
        <v/>
      </c>
      <c r="CK382" s="44" t="str">
        <f t="shared" si="67"/>
        <v/>
      </c>
      <c r="CL382" s="45" t="str">
        <f t="shared" si="68"/>
        <v/>
      </c>
      <c r="CM382" s="44" t="e">
        <f>IF(AND(#REF!="",#REF!="",#REF!="",#REF!=""),"",SUM(#REF!,#REF!,#REF!,#REF!,#REF!))</f>
        <v>#REF!</v>
      </c>
      <c r="CN382" s="45" t="str">
        <f t="shared" si="69"/>
        <v/>
      </c>
      <c r="CO382" s="38" t="e">
        <f>IF(AND(#REF!="",#REF!="",#REF!="",#REF!=""),"",SUM(#REF!,#REF!,#REF!,#REF!))</f>
        <v>#REF!</v>
      </c>
      <c r="CP382" s="38" t="str">
        <f t="shared" si="58"/>
        <v/>
      </c>
    </row>
    <row r="383" spans="1:94" ht="24.9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19"/>
      <c r="AC383" s="20"/>
      <c r="AD383" s="20"/>
      <c r="AE383" s="8"/>
      <c r="AF383" s="62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25"/>
      <c r="AU383" s="8"/>
      <c r="AV383" s="57"/>
      <c r="AW383" s="60"/>
      <c r="AX383" s="8"/>
      <c r="AY383" s="14"/>
      <c r="AZ383" s="24"/>
      <c r="BA383" s="25"/>
      <c r="BB383" s="57"/>
      <c r="BC383" s="24"/>
      <c r="BD383" s="25"/>
      <c r="BE383" s="97"/>
      <c r="BF383" s="24"/>
      <c r="BG383" s="25"/>
      <c r="BH383" s="57"/>
      <c r="BI383" s="13" t="s">
        <v>447</v>
      </c>
      <c r="BJ383" s="109" t="s">
        <v>447</v>
      </c>
      <c r="BK383" s="1"/>
      <c r="BL383" s="1"/>
      <c r="BM383" s="1"/>
      <c r="BN383" s="1"/>
      <c r="BO383" s="1"/>
      <c r="CA383" s="29"/>
      <c r="CB383" s="44" t="str">
        <f t="shared" si="59"/>
        <v/>
      </c>
      <c r="CC383" s="45" t="str">
        <f t="shared" si="60"/>
        <v/>
      </c>
      <c r="CD383" s="45" t="str">
        <f t="shared" si="61"/>
        <v/>
      </c>
      <c r="CE383" s="44" t="str">
        <f t="shared" si="62"/>
        <v/>
      </c>
      <c r="CF383" s="45" t="str">
        <f t="shared" si="63"/>
        <v/>
      </c>
      <c r="CG383" s="44" t="e">
        <f>IF(AND(#REF!="",#REF!="",#REF!="",#REF!=""),"",SUM(#REF!,#REF!,#REF!,#REF!,#REF!))</f>
        <v>#REF!</v>
      </c>
      <c r="CH383" s="45" t="str">
        <f t="shared" si="64"/>
        <v/>
      </c>
      <c r="CI383" s="44" t="str">
        <f t="shared" si="65"/>
        <v/>
      </c>
      <c r="CJ383" s="45" t="str">
        <f t="shared" si="66"/>
        <v/>
      </c>
      <c r="CK383" s="44" t="str">
        <f t="shared" si="67"/>
        <v/>
      </c>
      <c r="CL383" s="45" t="str">
        <f t="shared" si="68"/>
        <v/>
      </c>
      <c r="CM383" s="44" t="e">
        <f>IF(AND(#REF!="",#REF!="",#REF!="",#REF!=""),"",SUM(#REF!,#REF!,#REF!,#REF!,#REF!))</f>
        <v>#REF!</v>
      </c>
      <c r="CN383" s="45" t="str">
        <f t="shared" si="69"/>
        <v/>
      </c>
      <c r="CO383" s="38" t="e">
        <f>IF(AND(#REF!="",#REF!="",#REF!="",#REF!=""),"",SUM(#REF!,#REF!,#REF!,#REF!))</f>
        <v>#REF!</v>
      </c>
      <c r="CP383" s="38" t="str">
        <f t="shared" ref="CP383:CP407" si="70">IFERROR(IF(CO383="","",IF($CO$5=100,ROUNDUP(CO383*20%,0),IF($CO$5=86,ROUNDUP((CO383/$CO$5)*$CP$5,0),IF($CO$5=66,ROUNDUP((CO383/$CO$5)*$CP$5,0),"")))),"")</f>
        <v/>
      </c>
    </row>
    <row r="384" spans="1:94" ht="24.9" customHeight="1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19"/>
      <c r="AC384" s="20"/>
      <c r="AD384" s="20"/>
      <c r="AE384" s="8"/>
      <c r="AF384" s="62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25"/>
      <c r="AU384" s="8"/>
      <c r="AV384" s="57"/>
      <c r="AW384" s="60"/>
      <c r="AX384" s="8"/>
      <c r="AY384" s="14"/>
      <c r="AZ384" s="24"/>
      <c r="BA384" s="25"/>
      <c r="BB384" s="57"/>
      <c r="BC384" s="24"/>
      <c r="BD384" s="25"/>
      <c r="BE384" s="97"/>
      <c r="BF384" s="24"/>
      <c r="BG384" s="25"/>
      <c r="BH384" s="57"/>
      <c r="BI384" s="13" t="s">
        <v>447</v>
      </c>
      <c r="BJ384" s="109" t="s">
        <v>447</v>
      </c>
      <c r="BK384" s="1"/>
      <c r="BL384" s="1"/>
      <c r="BM384" s="1"/>
      <c r="BN384" s="1"/>
      <c r="BO384" s="1"/>
      <c r="CA384" s="29"/>
      <c r="CB384" s="44" t="str">
        <f t="shared" si="59"/>
        <v/>
      </c>
      <c r="CC384" s="45" t="str">
        <f t="shared" si="60"/>
        <v/>
      </c>
      <c r="CD384" s="45" t="str">
        <f t="shared" si="61"/>
        <v/>
      </c>
      <c r="CE384" s="44" t="str">
        <f t="shared" si="62"/>
        <v/>
      </c>
      <c r="CF384" s="45" t="str">
        <f t="shared" si="63"/>
        <v/>
      </c>
      <c r="CG384" s="44" t="e">
        <f>IF(AND(#REF!="",#REF!="",#REF!="",#REF!=""),"",SUM(#REF!,#REF!,#REF!,#REF!,#REF!))</f>
        <v>#REF!</v>
      </c>
      <c r="CH384" s="45" t="str">
        <f t="shared" si="64"/>
        <v/>
      </c>
      <c r="CI384" s="44" t="str">
        <f t="shared" si="65"/>
        <v/>
      </c>
      <c r="CJ384" s="45" t="str">
        <f t="shared" si="66"/>
        <v/>
      </c>
      <c r="CK384" s="44" t="str">
        <f t="shared" si="67"/>
        <v/>
      </c>
      <c r="CL384" s="45" t="str">
        <f t="shared" si="68"/>
        <v/>
      </c>
      <c r="CM384" s="44" t="e">
        <f>IF(AND(#REF!="",#REF!="",#REF!="",#REF!=""),"",SUM(#REF!,#REF!,#REF!,#REF!,#REF!))</f>
        <v>#REF!</v>
      </c>
      <c r="CN384" s="45" t="str">
        <f t="shared" si="69"/>
        <v/>
      </c>
      <c r="CO384" s="38" t="e">
        <f>IF(AND(#REF!="",#REF!="",#REF!="",#REF!=""),"",SUM(#REF!,#REF!,#REF!,#REF!))</f>
        <v>#REF!</v>
      </c>
      <c r="CP384" s="38" t="str">
        <f t="shared" si="70"/>
        <v/>
      </c>
    </row>
    <row r="385" spans="1:94" ht="24.9" customHeight="1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19"/>
      <c r="AC385" s="20"/>
      <c r="AD385" s="20"/>
      <c r="AE385" s="8"/>
      <c r="AF385" s="62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25"/>
      <c r="AU385" s="8"/>
      <c r="AV385" s="57"/>
      <c r="AW385" s="60"/>
      <c r="AX385" s="8"/>
      <c r="AY385" s="14"/>
      <c r="AZ385" s="24"/>
      <c r="BA385" s="25"/>
      <c r="BB385" s="57"/>
      <c r="BC385" s="24"/>
      <c r="BD385" s="25"/>
      <c r="BE385" s="97"/>
      <c r="BF385" s="24"/>
      <c r="BG385" s="25"/>
      <c r="BH385" s="57"/>
      <c r="BI385" s="13" t="s">
        <v>447</v>
      </c>
      <c r="BJ385" s="109" t="s">
        <v>447</v>
      </c>
      <c r="BK385" s="1"/>
      <c r="BL385" s="1"/>
      <c r="BM385" s="1"/>
      <c r="BN385" s="1"/>
      <c r="BO385" s="1"/>
      <c r="CA385" s="29"/>
      <c r="CB385" s="44" t="str">
        <f t="shared" si="59"/>
        <v/>
      </c>
      <c r="CC385" s="45" t="str">
        <f t="shared" si="60"/>
        <v/>
      </c>
      <c r="CD385" s="45" t="str">
        <f t="shared" si="61"/>
        <v/>
      </c>
      <c r="CE385" s="44" t="str">
        <f t="shared" si="62"/>
        <v/>
      </c>
      <c r="CF385" s="45" t="str">
        <f t="shared" si="63"/>
        <v/>
      </c>
      <c r="CG385" s="44" t="e">
        <f>IF(AND(#REF!="",#REF!="",#REF!="",#REF!=""),"",SUM(#REF!,#REF!,#REF!,#REF!,#REF!))</f>
        <v>#REF!</v>
      </c>
      <c r="CH385" s="45" t="str">
        <f t="shared" si="64"/>
        <v/>
      </c>
      <c r="CI385" s="44" t="str">
        <f t="shared" si="65"/>
        <v/>
      </c>
      <c r="CJ385" s="45" t="str">
        <f t="shared" si="66"/>
        <v/>
      </c>
      <c r="CK385" s="44" t="str">
        <f t="shared" si="67"/>
        <v/>
      </c>
      <c r="CL385" s="45" t="str">
        <f t="shared" si="68"/>
        <v/>
      </c>
      <c r="CM385" s="44" t="e">
        <f>IF(AND(#REF!="",#REF!="",#REF!="",#REF!=""),"",SUM(#REF!,#REF!,#REF!,#REF!,#REF!))</f>
        <v>#REF!</v>
      </c>
      <c r="CN385" s="45" t="str">
        <f t="shared" si="69"/>
        <v/>
      </c>
      <c r="CO385" s="38" t="e">
        <f>IF(AND(#REF!="",#REF!="",#REF!="",#REF!=""),"",SUM(#REF!,#REF!,#REF!,#REF!))</f>
        <v>#REF!</v>
      </c>
      <c r="CP385" s="38" t="str">
        <f t="shared" si="70"/>
        <v/>
      </c>
    </row>
    <row r="386" spans="1:94" ht="24.9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19"/>
      <c r="AC386" s="20"/>
      <c r="AD386" s="20"/>
      <c r="AE386" s="8"/>
      <c r="AF386" s="62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25"/>
      <c r="AU386" s="8"/>
      <c r="AV386" s="57"/>
      <c r="AW386" s="60"/>
      <c r="AX386" s="8"/>
      <c r="AY386" s="14"/>
      <c r="AZ386" s="24"/>
      <c r="BA386" s="25"/>
      <c r="BB386" s="57"/>
      <c r="BC386" s="24"/>
      <c r="BD386" s="25"/>
      <c r="BE386" s="97"/>
      <c r="BF386" s="24"/>
      <c r="BG386" s="25"/>
      <c r="BH386" s="57"/>
      <c r="BI386" s="13" t="s">
        <v>447</v>
      </c>
      <c r="BJ386" s="109" t="s">
        <v>447</v>
      </c>
      <c r="BK386" s="1"/>
      <c r="BL386" s="1"/>
      <c r="BM386" s="1"/>
      <c r="BN386" s="1"/>
      <c r="BO386" s="1"/>
      <c r="CA386" s="29"/>
      <c r="CB386" s="44" t="str">
        <f t="shared" si="59"/>
        <v/>
      </c>
      <c r="CC386" s="45" t="str">
        <f t="shared" si="60"/>
        <v/>
      </c>
      <c r="CD386" s="45" t="str">
        <f t="shared" si="61"/>
        <v/>
      </c>
      <c r="CE386" s="44" t="str">
        <f t="shared" si="62"/>
        <v/>
      </c>
      <c r="CF386" s="45" t="str">
        <f t="shared" si="63"/>
        <v/>
      </c>
      <c r="CG386" s="44" t="e">
        <f>IF(AND(#REF!="",#REF!="",#REF!="",#REF!=""),"",SUM(#REF!,#REF!,#REF!,#REF!,#REF!))</f>
        <v>#REF!</v>
      </c>
      <c r="CH386" s="45" t="str">
        <f t="shared" si="64"/>
        <v/>
      </c>
      <c r="CI386" s="44" t="str">
        <f t="shared" si="65"/>
        <v/>
      </c>
      <c r="CJ386" s="45" t="str">
        <f t="shared" si="66"/>
        <v/>
      </c>
      <c r="CK386" s="44" t="str">
        <f t="shared" si="67"/>
        <v/>
      </c>
      <c r="CL386" s="45" t="str">
        <f t="shared" si="68"/>
        <v/>
      </c>
      <c r="CM386" s="44" t="e">
        <f>IF(AND(#REF!="",#REF!="",#REF!="",#REF!=""),"",SUM(#REF!,#REF!,#REF!,#REF!,#REF!))</f>
        <v>#REF!</v>
      </c>
      <c r="CN386" s="45" t="str">
        <f t="shared" si="69"/>
        <v/>
      </c>
      <c r="CO386" s="38" t="e">
        <f>IF(AND(#REF!="",#REF!="",#REF!="",#REF!=""),"",SUM(#REF!,#REF!,#REF!,#REF!))</f>
        <v>#REF!</v>
      </c>
      <c r="CP386" s="38" t="str">
        <f t="shared" si="70"/>
        <v/>
      </c>
    </row>
    <row r="387" spans="1:94" ht="24.9" customHeight="1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19"/>
      <c r="AC387" s="20"/>
      <c r="AD387" s="20"/>
      <c r="AE387" s="8"/>
      <c r="AF387" s="62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25"/>
      <c r="AU387" s="8"/>
      <c r="AV387" s="57"/>
      <c r="AW387" s="60"/>
      <c r="AX387" s="8"/>
      <c r="AY387" s="14"/>
      <c r="AZ387" s="24"/>
      <c r="BA387" s="25"/>
      <c r="BB387" s="57"/>
      <c r="BC387" s="24"/>
      <c r="BD387" s="25"/>
      <c r="BE387" s="97"/>
      <c r="BF387" s="24"/>
      <c r="BG387" s="25"/>
      <c r="BH387" s="57"/>
      <c r="BI387" s="13" t="s">
        <v>447</v>
      </c>
      <c r="BJ387" s="109" t="s">
        <v>447</v>
      </c>
      <c r="BK387" s="1"/>
      <c r="BL387" s="1"/>
      <c r="BM387" s="1"/>
      <c r="BN387" s="1"/>
      <c r="BO387" s="1"/>
      <c r="CA387" s="29"/>
      <c r="CB387" s="44" t="str">
        <f t="shared" si="59"/>
        <v/>
      </c>
      <c r="CC387" s="45" t="str">
        <f t="shared" si="60"/>
        <v/>
      </c>
      <c r="CD387" s="45" t="str">
        <f t="shared" si="61"/>
        <v/>
      </c>
      <c r="CE387" s="44" t="str">
        <f t="shared" si="62"/>
        <v/>
      </c>
      <c r="CF387" s="45" t="str">
        <f t="shared" si="63"/>
        <v/>
      </c>
      <c r="CG387" s="44" t="e">
        <f>IF(AND(#REF!="",#REF!="",#REF!="",#REF!=""),"",SUM(#REF!,#REF!,#REF!,#REF!,#REF!))</f>
        <v>#REF!</v>
      </c>
      <c r="CH387" s="45" t="str">
        <f t="shared" si="64"/>
        <v/>
      </c>
      <c r="CI387" s="44" t="str">
        <f t="shared" si="65"/>
        <v/>
      </c>
      <c r="CJ387" s="45" t="str">
        <f t="shared" si="66"/>
        <v/>
      </c>
      <c r="CK387" s="44" t="str">
        <f t="shared" si="67"/>
        <v/>
      </c>
      <c r="CL387" s="45" t="str">
        <f t="shared" si="68"/>
        <v/>
      </c>
      <c r="CM387" s="44" t="e">
        <f>IF(AND(#REF!="",#REF!="",#REF!="",#REF!=""),"",SUM(#REF!,#REF!,#REF!,#REF!,#REF!))</f>
        <v>#REF!</v>
      </c>
      <c r="CN387" s="45" t="str">
        <f t="shared" si="69"/>
        <v/>
      </c>
      <c r="CO387" s="38" t="e">
        <f>IF(AND(#REF!="",#REF!="",#REF!="",#REF!=""),"",SUM(#REF!,#REF!,#REF!,#REF!))</f>
        <v>#REF!</v>
      </c>
      <c r="CP387" s="38" t="str">
        <f t="shared" si="70"/>
        <v/>
      </c>
    </row>
    <row r="388" spans="1:94" ht="24.9" customHeight="1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19"/>
      <c r="AC388" s="20"/>
      <c r="AD388" s="20"/>
      <c r="AE388" s="8"/>
      <c r="AF388" s="62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25"/>
      <c r="AU388" s="8"/>
      <c r="AV388" s="57"/>
      <c r="AW388" s="60"/>
      <c r="AX388" s="8"/>
      <c r="AY388" s="14"/>
      <c r="AZ388" s="24"/>
      <c r="BA388" s="25"/>
      <c r="BB388" s="57"/>
      <c r="BC388" s="24"/>
      <c r="BD388" s="25"/>
      <c r="BE388" s="97"/>
      <c r="BF388" s="24"/>
      <c r="BG388" s="25"/>
      <c r="BH388" s="57"/>
      <c r="BI388" s="13" t="s">
        <v>447</v>
      </c>
      <c r="BJ388" s="109" t="s">
        <v>447</v>
      </c>
      <c r="BK388" s="1"/>
      <c r="BL388" s="1"/>
      <c r="BM388" s="1"/>
      <c r="BN388" s="1"/>
      <c r="BO388" s="1"/>
      <c r="CA388" s="29"/>
      <c r="CB388" s="44" t="str">
        <f t="shared" si="59"/>
        <v/>
      </c>
      <c r="CC388" s="45" t="str">
        <f t="shared" si="60"/>
        <v/>
      </c>
      <c r="CD388" s="45" t="str">
        <f t="shared" si="61"/>
        <v/>
      </c>
      <c r="CE388" s="44" t="str">
        <f t="shared" si="62"/>
        <v/>
      </c>
      <c r="CF388" s="45" t="str">
        <f t="shared" si="63"/>
        <v/>
      </c>
      <c r="CG388" s="44" t="e">
        <f>IF(AND(#REF!="",#REF!="",#REF!="",#REF!=""),"",SUM(#REF!,#REF!,#REF!,#REF!,#REF!))</f>
        <v>#REF!</v>
      </c>
      <c r="CH388" s="45" t="str">
        <f t="shared" si="64"/>
        <v/>
      </c>
      <c r="CI388" s="44" t="str">
        <f t="shared" si="65"/>
        <v/>
      </c>
      <c r="CJ388" s="45" t="str">
        <f t="shared" si="66"/>
        <v/>
      </c>
      <c r="CK388" s="44" t="str">
        <f t="shared" si="67"/>
        <v/>
      </c>
      <c r="CL388" s="45" t="str">
        <f t="shared" si="68"/>
        <v/>
      </c>
      <c r="CM388" s="44" t="e">
        <f>IF(AND(#REF!="",#REF!="",#REF!="",#REF!=""),"",SUM(#REF!,#REF!,#REF!,#REF!,#REF!))</f>
        <v>#REF!</v>
      </c>
      <c r="CN388" s="45" t="str">
        <f t="shared" si="69"/>
        <v/>
      </c>
      <c r="CO388" s="38" t="e">
        <f>IF(AND(#REF!="",#REF!="",#REF!="",#REF!=""),"",SUM(#REF!,#REF!,#REF!,#REF!))</f>
        <v>#REF!</v>
      </c>
      <c r="CP388" s="38" t="str">
        <f t="shared" si="70"/>
        <v/>
      </c>
    </row>
    <row r="389" spans="1:94" ht="24.9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19"/>
      <c r="AC389" s="20"/>
      <c r="AD389" s="20"/>
      <c r="AE389" s="8"/>
      <c r="AF389" s="62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25"/>
      <c r="AU389" s="8"/>
      <c r="AV389" s="57"/>
      <c r="AW389" s="60"/>
      <c r="AX389" s="8"/>
      <c r="AY389" s="14"/>
      <c r="AZ389" s="24"/>
      <c r="BA389" s="25"/>
      <c r="BB389" s="57"/>
      <c r="BC389" s="24"/>
      <c r="BD389" s="25"/>
      <c r="BE389" s="97"/>
      <c r="BF389" s="24"/>
      <c r="BG389" s="25"/>
      <c r="BH389" s="57"/>
      <c r="BI389" s="13" t="s">
        <v>447</v>
      </c>
      <c r="BJ389" s="109" t="s">
        <v>447</v>
      </c>
      <c r="BK389" s="1"/>
      <c r="BL389" s="1"/>
      <c r="BM389" s="1"/>
      <c r="BN389" s="1"/>
      <c r="BO389" s="1"/>
      <c r="CA389" s="29"/>
      <c r="CB389" s="44" t="str">
        <f t="shared" si="59"/>
        <v/>
      </c>
      <c r="CC389" s="45" t="str">
        <f t="shared" si="60"/>
        <v/>
      </c>
      <c r="CD389" s="45" t="str">
        <f t="shared" si="61"/>
        <v/>
      </c>
      <c r="CE389" s="44" t="str">
        <f t="shared" si="62"/>
        <v/>
      </c>
      <c r="CF389" s="45" t="str">
        <f t="shared" si="63"/>
        <v/>
      </c>
      <c r="CG389" s="44" t="e">
        <f>IF(AND(#REF!="",#REF!="",#REF!="",#REF!=""),"",SUM(#REF!,#REF!,#REF!,#REF!,#REF!))</f>
        <v>#REF!</v>
      </c>
      <c r="CH389" s="45" t="str">
        <f t="shared" si="64"/>
        <v/>
      </c>
      <c r="CI389" s="44" t="str">
        <f t="shared" si="65"/>
        <v/>
      </c>
      <c r="CJ389" s="45" t="str">
        <f t="shared" si="66"/>
        <v/>
      </c>
      <c r="CK389" s="44" t="str">
        <f t="shared" si="67"/>
        <v/>
      </c>
      <c r="CL389" s="45" t="str">
        <f t="shared" si="68"/>
        <v/>
      </c>
      <c r="CM389" s="44" t="e">
        <f>IF(AND(#REF!="",#REF!="",#REF!="",#REF!=""),"",SUM(#REF!,#REF!,#REF!,#REF!,#REF!))</f>
        <v>#REF!</v>
      </c>
      <c r="CN389" s="45" t="str">
        <f t="shared" si="69"/>
        <v/>
      </c>
      <c r="CO389" s="38" t="e">
        <f>IF(AND(#REF!="",#REF!="",#REF!="",#REF!=""),"",SUM(#REF!,#REF!,#REF!,#REF!))</f>
        <v>#REF!</v>
      </c>
      <c r="CP389" s="38" t="str">
        <f t="shared" si="70"/>
        <v/>
      </c>
    </row>
    <row r="390" spans="1:94" ht="24.9" customHeight="1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19"/>
      <c r="AC390" s="20"/>
      <c r="AD390" s="20"/>
      <c r="AE390" s="8"/>
      <c r="AF390" s="62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25"/>
      <c r="AU390" s="8"/>
      <c r="AV390" s="57"/>
      <c r="AW390" s="60"/>
      <c r="AX390" s="8"/>
      <c r="AY390" s="14"/>
      <c r="AZ390" s="24"/>
      <c r="BA390" s="25"/>
      <c r="BB390" s="57"/>
      <c r="BC390" s="24"/>
      <c r="BD390" s="25"/>
      <c r="BE390" s="97"/>
      <c r="BF390" s="24"/>
      <c r="BG390" s="25"/>
      <c r="BH390" s="57"/>
      <c r="BI390" s="13" t="s">
        <v>447</v>
      </c>
      <c r="BJ390" s="109" t="s">
        <v>447</v>
      </c>
      <c r="BK390" s="1"/>
      <c r="BL390" s="1"/>
      <c r="BM390" s="1"/>
      <c r="BN390" s="1"/>
      <c r="BO390" s="1"/>
      <c r="CA390" s="29"/>
      <c r="CB390" s="44" t="str">
        <f t="shared" si="59"/>
        <v/>
      </c>
      <c r="CC390" s="45" t="str">
        <f t="shared" si="60"/>
        <v/>
      </c>
      <c r="CD390" s="45" t="str">
        <f t="shared" si="61"/>
        <v/>
      </c>
      <c r="CE390" s="44" t="str">
        <f t="shared" si="62"/>
        <v/>
      </c>
      <c r="CF390" s="45" t="str">
        <f t="shared" si="63"/>
        <v/>
      </c>
      <c r="CG390" s="44" t="e">
        <f>IF(AND(#REF!="",#REF!="",#REF!="",#REF!=""),"",SUM(#REF!,#REF!,#REF!,#REF!,#REF!))</f>
        <v>#REF!</v>
      </c>
      <c r="CH390" s="45" t="str">
        <f t="shared" si="64"/>
        <v/>
      </c>
      <c r="CI390" s="44" t="str">
        <f t="shared" si="65"/>
        <v/>
      </c>
      <c r="CJ390" s="45" t="str">
        <f t="shared" si="66"/>
        <v/>
      </c>
      <c r="CK390" s="44" t="str">
        <f t="shared" si="67"/>
        <v/>
      </c>
      <c r="CL390" s="45" t="str">
        <f t="shared" si="68"/>
        <v/>
      </c>
      <c r="CM390" s="44" t="e">
        <f>IF(AND(#REF!="",#REF!="",#REF!="",#REF!=""),"",SUM(#REF!,#REF!,#REF!,#REF!,#REF!))</f>
        <v>#REF!</v>
      </c>
      <c r="CN390" s="45" t="str">
        <f t="shared" si="69"/>
        <v/>
      </c>
      <c r="CO390" s="38" t="e">
        <f>IF(AND(#REF!="",#REF!="",#REF!="",#REF!=""),"",SUM(#REF!,#REF!,#REF!,#REF!))</f>
        <v>#REF!</v>
      </c>
      <c r="CP390" s="38" t="str">
        <f t="shared" si="70"/>
        <v/>
      </c>
    </row>
    <row r="391" spans="1:94" ht="24.9" customHeight="1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19"/>
      <c r="AC391" s="20"/>
      <c r="AD391" s="20"/>
      <c r="AE391" s="8"/>
      <c r="AF391" s="62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25"/>
      <c r="AU391" s="8"/>
      <c r="AV391" s="57"/>
      <c r="AW391" s="60"/>
      <c r="AX391" s="8"/>
      <c r="AY391" s="14"/>
      <c r="AZ391" s="24"/>
      <c r="BA391" s="25"/>
      <c r="BB391" s="57"/>
      <c r="BC391" s="24"/>
      <c r="BD391" s="25"/>
      <c r="BE391" s="97"/>
      <c r="BF391" s="24"/>
      <c r="BG391" s="25"/>
      <c r="BH391" s="57"/>
      <c r="BI391" s="13" t="s">
        <v>447</v>
      </c>
      <c r="BJ391" s="109" t="s">
        <v>447</v>
      </c>
      <c r="BK391" s="1"/>
      <c r="BL391" s="1"/>
      <c r="BM391" s="1"/>
      <c r="BN391" s="1"/>
      <c r="BO391" s="1"/>
      <c r="CA391" s="29"/>
      <c r="CB391" s="44" t="str">
        <f t="shared" si="59"/>
        <v/>
      </c>
      <c r="CC391" s="45" t="str">
        <f t="shared" si="60"/>
        <v/>
      </c>
      <c r="CD391" s="45" t="str">
        <f t="shared" si="61"/>
        <v/>
      </c>
      <c r="CE391" s="44" t="str">
        <f t="shared" si="62"/>
        <v/>
      </c>
      <c r="CF391" s="45" t="str">
        <f t="shared" si="63"/>
        <v/>
      </c>
      <c r="CG391" s="44" t="e">
        <f>IF(AND(#REF!="",#REF!="",#REF!="",#REF!=""),"",SUM(#REF!,#REF!,#REF!,#REF!,#REF!))</f>
        <v>#REF!</v>
      </c>
      <c r="CH391" s="45" t="str">
        <f t="shared" si="64"/>
        <v/>
      </c>
      <c r="CI391" s="44" t="str">
        <f t="shared" si="65"/>
        <v/>
      </c>
      <c r="CJ391" s="45" t="str">
        <f t="shared" si="66"/>
        <v/>
      </c>
      <c r="CK391" s="44" t="str">
        <f t="shared" si="67"/>
        <v/>
      </c>
      <c r="CL391" s="45" t="str">
        <f t="shared" si="68"/>
        <v/>
      </c>
      <c r="CM391" s="44" t="e">
        <f>IF(AND(#REF!="",#REF!="",#REF!="",#REF!=""),"",SUM(#REF!,#REF!,#REF!,#REF!,#REF!))</f>
        <v>#REF!</v>
      </c>
      <c r="CN391" s="45" t="str">
        <f t="shared" si="69"/>
        <v/>
      </c>
      <c r="CO391" s="38" t="e">
        <f>IF(AND(#REF!="",#REF!="",#REF!="",#REF!=""),"",SUM(#REF!,#REF!,#REF!,#REF!))</f>
        <v>#REF!</v>
      </c>
      <c r="CP391" s="38" t="str">
        <f t="shared" si="70"/>
        <v/>
      </c>
    </row>
    <row r="392" spans="1:94" ht="24.9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19"/>
      <c r="AC392" s="20"/>
      <c r="AD392" s="20"/>
      <c r="AE392" s="8"/>
      <c r="AF392" s="62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25"/>
      <c r="AU392" s="8"/>
      <c r="AV392" s="57"/>
      <c r="AW392" s="60"/>
      <c r="AX392" s="8"/>
      <c r="AY392" s="14"/>
      <c r="AZ392" s="24"/>
      <c r="BA392" s="25"/>
      <c r="BB392" s="57"/>
      <c r="BC392" s="24"/>
      <c r="BD392" s="25"/>
      <c r="BE392" s="97"/>
      <c r="BF392" s="24"/>
      <c r="BG392" s="25"/>
      <c r="BH392" s="57"/>
      <c r="BI392" s="13" t="s">
        <v>447</v>
      </c>
      <c r="BJ392" s="109" t="s">
        <v>447</v>
      </c>
      <c r="BK392" s="1"/>
      <c r="BL392" s="1"/>
      <c r="BM392" s="1"/>
      <c r="BN392" s="1"/>
      <c r="BO392" s="1"/>
      <c r="CA392" s="29"/>
      <c r="CB392" s="44" t="str">
        <f t="shared" ref="CB392:CB407" si="71">IF(I392="","",I392)</f>
        <v/>
      </c>
      <c r="CC392" s="45" t="str">
        <f t="shared" ref="CC392:CC407" si="72">IF(AND(L392="",M392="",N392="",P392=""),"",SUM(L392,M392,N392,O392,P392))</f>
        <v/>
      </c>
      <c r="CD392" s="45" t="str">
        <f t="shared" ref="CD392:CD407" si="73">IFERROR(IF(CC392="","",ROUNDUP(CC392*20%,0)),"")</f>
        <v/>
      </c>
      <c r="CE392" s="44" t="str">
        <f t="shared" ref="CE392:CE407" si="74">IF(AND(T392="",U392="",V392="",X392=""),"",SUM(T392,U392,V392,W392,X392))</f>
        <v/>
      </c>
      <c r="CF392" s="45" t="str">
        <f t="shared" ref="CF392:CF407" si="75">IFERROR(IF(CE392="","",ROUNDUP(CE392*20%,0)),"")</f>
        <v/>
      </c>
      <c r="CG392" s="44" t="e">
        <f>IF(AND(#REF!="",#REF!="",#REF!="",#REF!=""),"",SUM(#REF!,#REF!,#REF!,#REF!,#REF!))</f>
        <v>#REF!</v>
      </c>
      <c r="CH392" s="45" t="str">
        <f t="shared" ref="CH392:CH407" si="76">IFERROR(IF(CG392="","",ROUNDUP(CG392*20%,0)),"")</f>
        <v/>
      </c>
      <c r="CI392" s="44" t="str">
        <f t="shared" ref="CI392:CI407" si="77">IF(AND(AJ392="",AK392="",AL392="",AN392=""),"",SUM(AJ392,AK392,AL392,AM392,AN392))</f>
        <v/>
      </c>
      <c r="CJ392" s="45" t="str">
        <f t="shared" ref="CJ392:CJ407" si="78">IFERROR(IF(CI392="","",ROUNDUP(CI392*20%,0)),"")</f>
        <v/>
      </c>
      <c r="CK392" s="44" t="str">
        <f t="shared" ref="CK392:CK407" si="79">IF(AND(AR392="",AS392="",AT392="",AV392=""),"",SUM(AR392,AS392,AT392,AU392,AV392))</f>
        <v/>
      </c>
      <c r="CL392" s="45" t="str">
        <f t="shared" ref="CL392:CL407" si="80">IFERROR(IF(CK392="","",ROUNDUP(CK392*20%,0)),"")</f>
        <v/>
      </c>
      <c r="CM392" s="44" t="e">
        <f>IF(AND(#REF!="",#REF!="",#REF!="",#REF!=""),"",SUM(#REF!,#REF!,#REF!,#REF!,#REF!))</f>
        <v>#REF!</v>
      </c>
      <c r="CN392" s="45" t="str">
        <f t="shared" ref="CN392:CN407" si="81">IFERROR(IF(CM392="","",ROUNDUP(CM392*20%,0)),"")</f>
        <v/>
      </c>
      <c r="CO392" s="38" t="e">
        <f>IF(AND(#REF!="",#REF!="",#REF!="",#REF!=""),"",SUM(#REF!,#REF!,#REF!,#REF!))</f>
        <v>#REF!</v>
      </c>
      <c r="CP392" s="38" t="str">
        <f t="shared" si="70"/>
        <v/>
      </c>
    </row>
    <row r="393" spans="1:94" ht="24.9" customHeight="1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19"/>
      <c r="AC393" s="20"/>
      <c r="AD393" s="20"/>
      <c r="AE393" s="8"/>
      <c r="AF393" s="62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25"/>
      <c r="AU393" s="8"/>
      <c r="AV393" s="57"/>
      <c r="AW393" s="60"/>
      <c r="AX393" s="8"/>
      <c r="AY393" s="14"/>
      <c r="AZ393" s="24"/>
      <c r="BA393" s="25"/>
      <c r="BB393" s="57"/>
      <c r="BC393" s="24"/>
      <c r="BD393" s="25"/>
      <c r="BE393" s="97"/>
      <c r="BF393" s="24"/>
      <c r="BG393" s="25"/>
      <c r="BH393" s="57"/>
      <c r="BI393" s="13" t="s">
        <v>447</v>
      </c>
      <c r="BJ393" s="109" t="s">
        <v>447</v>
      </c>
      <c r="BK393" s="1"/>
      <c r="BL393" s="1"/>
      <c r="BM393" s="1"/>
      <c r="BN393" s="1"/>
      <c r="BO393" s="1"/>
      <c r="CA393" s="29"/>
      <c r="CB393" s="44" t="str">
        <f t="shared" si="71"/>
        <v/>
      </c>
      <c r="CC393" s="45" t="str">
        <f t="shared" si="72"/>
        <v/>
      </c>
      <c r="CD393" s="45" t="str">
        <f t="shared" si="73"/>
        <v/>
      </c>
      <c r="CE393" s="44" t="str">
        <f t="shared" si="74"/>
        <v/>
      </c>
      <c r="CF393" s="45" t="str">
        <f t="shared" si="75"/>
        <v/>
      </c>
      <c r="CG393" s="44" t="e">
        <f>IF(AND(#REF!="",#REF!="",#REF!="",#REF!=""),"",SUM(#REF!,#REF!,#REF!,#REF!,#REF!))</f>
        <v>#REF!</v>
      </c>
      <c r="CH393" s="45" t="str">
        <f t="shared" si="76"/>
        <v/>
      </c>
      <c r="CI393" s="44" t="str">
        <f t="shared" si="77"/>
        <v/>
      </c>
      <c r="CJ393" s="45" t="str">
        <f t="shared" si="78"/>
        <v/>
      </c>
      <c r="CK393" s="44" t="str">
        <f t="shared" si="79"/>
        <v/>
      </c>
      <c r="CL393" s="45" t="str">
        <f t="shared" si="80"/>
        <v/>
      </c>
      <c r="CM393" s="44" t="e">
        <f>IF(AND(#REF!="",#REF!="",#REF!="",#REF!=""),"",SUM(#REF!,#REF!,#REF!,#REF!,#REF!))</f>
        <v>#REF!</v>
      </c>
      <c r="CN393" s="45" t="str">
        <f t="shared" si="81"/>
        <v/>
      </c>
      <c r="CO393" s="38" t="e">
        <f>IF(AND(#REF!="",#REF!="",#REF!="",#REF!=""),"",SUM(#REF!,#REF!,#REF!,#REF!))</f>
        <v>#REF!</v>
      </c>
      <c r="CP393" s="38" t="str">
        <f t="shared" si="70"/>
        <v/>
      </c>
    </row>
    <row r="394" spans="1:94" ht="24.9" customHeight="1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19"/>
      <c r="AC394" s="20"/>
      <c r="AD394" s="20"/>
      <c r="AE394" s="8"/>
      <c r="AF394" s="62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25"/>
      <c r="AU394" s="8"/>
      <c r="AV394" s="57"/>
      <c r="AW394" s="60"/>
      <c r="AX394" s="8"/>
      <c r="AY394" s="14"/>
      <c r="AZ394" s="24"/>
      <c r="BA394" s="25"/>
      <c r="BB394" s="57"/>
      <c r="BC394" s="24"/>
      <c r="BD394" s="25"/>
      <c r="BE394" s="97"/>
      <c r="BF394" s="24"/>
      <c r="BG394" s="25"/>
      <c r="BH394" s="57"/>
      <c r="BI394" s="13" t="s">
        <v>447</v>
      </c>
      <c r="BJ394" s="109" t="s">
        <v>447</v>
      </c>
      <c r="BK394" s="1"/>
      <c r="BL394" s="1"/>
      <c r="BM394" s="1"/>
      <c r="BN394" s="1"/>
      <c r="BO394" s="1"/>
      <c r="CA394" s="29"/>
      <c r="CB394" s="44" t="str">
        <f t="shared" si="71"/>
        <v/>
      </c>
      <c r="CC394" s="45" t="str">
        <f t="shared" si="72"/>
        <v/>
      </c>
      <c r="CD394" s="45" t="str">
        <f t="shared" si="73"/>
        <v/>
      </c>
      <c r="CE394" s="44" t="str">
        <f t="shared" si="74"/>
        <v/>
      </c>
      <c r="CF394" s="45" t="str">
        <f t="shared" si="75"/>
        <v/>
      </c>
      <c r="CG394" s="44" t="e">
        <f>IF(AND(#REF!="",#REF!="",#REF!="",#REF!=""),"",SUM(#REF!,#REF!,#REF!,#REF!,#REF!))</f>
        <v>#REF!</v>
      </c>
      <c r="CH394" s="45" t="str">
        <f t="shared" si="76"/>
        <v/>
      </c>
      <c r="CI394" s="44" t="str">
        <f t="shared" si="77"/>
        <v/>
      </c>
      <c r="CJ394" s="45" t="str">
        <f t="shared" si="78"/>
        <v/>
      </c>
      <c r="CK394" s="44" t="str">
        <f t="shared" si="79"/>
        <v/>
      </c>
      <c r="CL394" s="45" t="str">
        <f t="shared" si="80"/>
        <v/>
      </c>
      <c r="CM394" s="44" t="e">
        <f>IF(AND(#REF!="",#REF!="",#REF!="",#REF!=""),"",SUM(#REF!,#REF!,#REF!,#REF!,#REF!))</f>
        <v>#REF!</v>
      </c>
      <c r="CN394" s="45" t="str">
        <f t="shared" si="81"/>
        <v/>
      </c>
      <c r="CO394" s="38" t="e">
        <f>IF(AND(#REF!="",#REF!="",#REF!="",#REF!=""),"",SUM(#REF!,#REF!,#REF!,#REF!))</f>
        <v>#REF!</v>
      </c>
      <c r="CP394" s="38" t="str">
        <f t="shared" si="70"/>
        <v/>
      </c>
    </row>
    <row r="395" spans="1:94" ht="24.9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19"/>
      <c r="AC395" s="20"/>
      <c r="AD395" s="20"/>
      <c r="AE395" s="8"/>
      <c r="AF395" s="62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25"/>
      <c r="AU395" s="8"/>
      <c r="AV395" s="57"/>
      <c r="AW395" s="60"/>
      <c r="AX395" s="8"/>
      <c r="AY395" s="14"/>
      <c r="AZ395" s="24"/>
      <c r="BA395" s="25"/>
      <c r="BB395" s="57"/>
      <c r="BC395" s="24"/>
      <c r="BD395" s="25"/>
      <c r="BE395" s="97"/>
      <c r="BF395" s="24"/>
      <c r="BG395" s="25"/>
      <c r="BH395" s="57"/>
      <c r="BI395" s="13" t="s">
        <v>447</v>
      </c>
      <c r="BJ395" s="109" t="s">
        <v>447</v>
      </c>
      <c r="BK395" s="1"/>
      <c r="BL395" s="1"/>
      <c r="BM395" s="1"/>
      <c r="BN395" s="1"/>
      <c r="BO395" s="1"/>
      <c r="CA395" s="29"/>
      <c r="CB395" s="44" t="str">
        <f t="shared" si="71"/>
        <v/>
      </c>
      <c r="CC395" s="45" t="str">
        <f t="shared" si="72"/>
        <v/>
      </c>
      <c r="CD395" s="45" t="str">
        <f t="shared" si="73"/>
        <v/>
      </c>
      <c r="CE395" s="44" t="str">
        <f t="shared" si="74"/>
        <v/>
      </c>
      <c r="CF395" s="45" t="str">
        <f t="shared" si="75"/>
        <v/>
      </c>
      <c r="CG395" s="44" t="e">
        <f>IF(AND(#REF!="",#REF!="",#REF!="",#REF!=""),"",SUM(#REF!,#REF!,#REF!,#REF!,#REF!))</f>
        <v>#REF!</v>
      </c>
      <c r="CH395" s="45" t="str">
        <f t="shared" si="76"/>
        <v/>
      </c>
      <c r="CI395" s="44" t="str">
        <f t="shared" si="77"/>
        <v/>
      </c>
      <c r="CJ395" s="45" t="str">
        <f t="shared" si="78"/>
        <v/>
      </c>
      <c r="CK395" s="44" t="str">
        <f t="shared" si="79"/>
        <v/>
      </c>
      <c r="CL395" s="45" t="str">
        <f t="shared" si="80"/>
        <v/>
      </c>
      <c r="CM395" s="44" t="e">
        <f>IF(AND(#REF!="",#REF!="",#REF!="",#REF!=""),"",SUM(#REF!,#REF!,#REF!,#REF!,#REF!))</f>
        <v>#REF!</v>
      </c>
      <c r="CN395" s="45" t="str">
        <f t="shared" si="81"/>
        <v/>
      </c>
      <c r="CO395" s="38" t="e">
        <f>IF(AND(#REF!="",#REF!="",#REF!="",#REF!=""),"",SUM(#REF!,#REF!,#REF!,#REF!))</f>
        <v>#REF!</v>
      </c>
      <c r="CP395" s="38" t="str">
        <f t="shared" si="70"/>
        <v/>
      </c>
    </row>
    <row r="396" spans="1:94" ht="24.9" customHeight="1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19"/>
      <c r="AC396" s="20"/>
      <c r="AD396" s="20"/>
      <c r="AE396" s="8"/>
      <c r="AF396" s="62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25"/>
      <c r="AU396" s="8"/>
      <c r="AV396" s="57"/>
      <c r="AW396" s="60"/>
      <c r="AX396" s="8"/>
      <c r="AY396" s="14"/>
      <c r="AZ396" s="24"/>
      <c r="BA396" s="25"/>
      <c r="BB396" s="57"/>
      <c r="BC396" s="24"/>
      <c r="BD396" s="25"/>
      <c r="BE396" s="97"/>
      <c r="BF396" s="24"/>
      <c r="BG396" s="25"/>
      <c r="BH396" s="57"/>
      <c r="BI396" s="13" t="s">
        <v>447</v>
      </c>
      <c r="BJ396" s="109" t="s">
        <v>447</v>
      </c>
      <c r="BK396" s="1"/>
      <c r="BL396" s="1"/>
      <c r="BM396" s="1"/>
      <c r="BN396" s="1"/>
      <c r="BO396" s="1"/>
      <c r="CA396" s="29"/>
      <c r="CB396" s="44" t="str">
        <f t="shared" si="71"/>
        <v/>
      </c>
      <c r="CC396" s="45" t="str">
        <f t="shared" si="72"/>
        <v/>
      </c>
      <c r="CD396" s="45" t="str">
        <f t="shared" si="73"/>
        <v/>
      </c>
      <c r="CE396" s="44" t="str">
        <f t="shared" si="74"/>
        <v/>
      </c>
      <c r="CF396" s="45" t="str">
        <f t="shared" si="75"/>
        <v/>
      </c>
      <c r="CG396" s="44" t="e">
        <f>IF(AND(#REF!="",#REF!="",#REF!="",#REF!=""),"",SUM(#REF!,#REF!,#REF!,#REF!,#REF!))</f>
        <v>#REF!</v>
      </c>
      <c r="CH396" s="45" t="str">
        <f t="shared" si="76"/>
        <v/>
      </c>
      <c r="CI396" s="44" t="str">
        <f t="shared" si="77"/>
        <v/>
      </c>
      <c r="CJ396" s="45" t="str">
        <f t="shared" si="78"/>
        <v/>
      </c>
      <c r="CK396" s="44" t="str">
        <f t="shared" si="79"/>
        <v/>
      </c>
      <c r="CL396" s="45" t="str">
        <f t="shared" si="80"/>
        <v/>
      </c>
      <c r="CM396" s="44" t="e">
        <f>IF(AND(#REF!="",#REF!="",#REF!="",#REF!=""),"",SUM(#REF!,#REF!,#REF!,#REF!,#REF!))</f>
        <v>#REF!</v>
      </c>
      <c r="CN396" s="45" t="str">
        <f t="shared" si="81"/>
        <v/>
      </c>
      <c r="CO396" s="38" t="e">
        <f>IF(AND(#REF!="",#REF!="",#REF!="",#REF!=""),"",SUM(#REF!,#REF!,#REF!,#REF!))</f>
        <v>#REF!</v>
      </c>
      <c r="CP396" s="38" t="str">
        <f t="shared" si="70"/>
        <v/>
      </c>
    </row>
    <row r="397" spans="1:94" ht="24.9" customHeight="1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19"/>
      <c r="AC397" s="20"/>
      <c r="AD397" s="20"/>
      <c r="AE397" s="8"/>
      <c r="AF397" s="62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25"/>
      <c r="AU397" s="8"/>
      <c r="AV397" s="57"/>
      <c r="AW397" s="60"/>
      <c r="AX397" s="8"/>
      <c r="AY397" s="14"/>
      <c r="AZ397" s="24"/>
      <c r="BA397" s="25"/>
      <c r="BB397" s="57"/>
      <c r="BC397" s="24"/>
      <c r="BD397" s="25"/>
      <c r="BE397" s="97"/>
      <c r="BF397" s="24"/>
      <c r="BG397" s="25"/>
      <c r="BH397" s="57"/>
      <c r="BI397" s="13" t="s">
        <v>447</v>
      </c>
      <c r="BJ397" s="109" t="s">
        <v>447</v>
      </c>
      <c r="BK397" s="1"/>
      <c r="BL397" s="1"/>
      <c r="BM397" s="1"/>
      <c r="BN397" s="1"/>
      <c r="BO397" s="1"/>
      <c r="CA397" s="29"/>
      <c r="CB397" s="44" t="str">
        <f t="shared" si="71"/>
        <v/>
      </c>
      <c r="CC397" s="45" t="str">
        <f t="shared" si="72"/>
        <v/>
      </c>
      <c r="CD397" s="45" t="str">
        <f t="shared" si="73"/>
        <v/>
      </c>
      <c r="CE397" s="44" t="str">
        <f t="shared" si="74"/>
        <v/>
      </c>
      <c r="CF397" s="45" t="str">
        <f t="shared" si="75"/>
        <v/>
      </c>
      <c r="CG397" s="44" t="e">
        <f>IF(AND(#REF!="",#REF!="",#REF!="",#REF!=""),"",SUM(#REF!,#REF!,#REF!,#REF!,#REF!))</f>
        <v>#REF!</v>
      </c>
      <c r="CH397" s="45" t="str">
        <f t="shared" si="76"/>
        <v/>
      </c>
      <c r="CI397" s="44" t="str">
        <f t="shared" si="77"/>
        <v/>
      </c>
      <c r="CJ397" s="45" t="str">
        <f t="shared" si="78"/>
        <v/>
      </c>
      <c r="CK397" s="44" t="str">
        <f t="shared" si="79"/>
        <v/>
      </c>
      <c r="CL397" s="45" t="str">
        <f t="shared" si="80"/>
        <v/>
      </c>
      <c r="CM397" s="44" t="e">
        <f>IF(AND(#REF!="",#REF!="",#REF!="",#REF!=""),"",SUM(#REF!,#REF!,#REF!,#REF!,#REF!))</f>
        <v>#REF!</v>
      </c>
      <c r="CN397" s="45" t="str">
        <f t="shared" si="81"/>
        <v/>
      </c>
      <c r="CO397" s="38" t="e">
        <f>IF(AND(#REF!="",#REF!="",#REF!="",#REF!=""),"",SUM(#REF!,#REF!,#REF!,#REF!))</f>
        <v>#REF!</v>
      </c>
      <c r="CP397" s="38" t="str">
        <f t="shared" si="70"/>
        <v/>
      </c>
    </row>
    <row r="398" spans="1:94" ht="24.9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19"/>
      <c r="AC398" s="20"/>
      <c r="AD398" s="20"/>
      <c r="AE398" s="8"/>
      <c r="AF398" s="62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25"/>
      <c r="AU398" s="8"/>
      <c r="AV398" s="57"/>
      <c r="AW398" s="60"/>
      <c r="AX398" s="8"/>
      <c r="AY398" s="14"/>
      <c r="AZ398" s="24"/>
      <c r="BA398" s="25"/>
      <c r="BB398" s="57"/>
      <c r="BC398" s="24"/>
      <c r="BD398" s="25"/>
      <c r="BE398" s="97"/>
      <c r="BF398" s="24"/>
      <c r="BG398" s="25"/>
      <c r="BH398" s="57"/>
      <c r="BI398" s="13" t="s">
        <v>447</v>
      </c>
      <c r="BJ398" s="109" t="s">
        <v>447</v>
      </c>
      <c r="BK398" s="1"/>
      <c r="BL398" s="1"/>
      <c r="BM398" s="1"/>
      <c r="BN398" s="1"/>
      <c r="BO398" s="1"/>
      <c r="CA398" s="29"/>
      <c r="CB398" s="44" t="str">
        <f t="shared" si="71"/>
        <v/>
      </c>
      <c r="CC398" s="45" t="str">
        <f t="shared" si="72"/>
        <v/>
      </c>
      <c r="CD398" s="45" t="str">
        <f t="shared" si="73"/>
        <v/>
      </c>
      <c r="CE398" s="44" t="str">
        <f t="shared" si="74"/>
        <v/>
      </c>
      <c r="CF398" s="45" t="str">
        <f t="shared" si="75"/>
        <v/>
      </c>
      <c r="CG398" s="44" t="e">
        <f>IF(AND(#REF!="",#REF!="",#REF!="",#REF!=""),"",SUM(#REF!,#REF!,#REF!,#REF!,#REF!))</f>
        <v>#REF!</v>
      </c>
      <c r="CH398" s="45" t="str">
        <f t="shared" si="76"/>
        <v/>
      </c>
      <c r="CI398" s="44" t="str">
        <f t="shared" si="77"/>
        <v/>
      </c>
      <c r="CJ398" s="45" t="str">
        <f t="shared" si="78"/>
        <v/>
      </c>
      <c r="CK398" s="44" t="str">
        <f t="shared" si="79"/>
        <v/>
      </c>
      <c r="CL398" s="45" t="str">
        <f t="shared" si="80"/>
        <v/>
      </c>
      <c r="CM398" s="44" t="e">
        <f>IF(AND(#REF!="",#REF!="",#REF!="",#REF!=""),"",SUM(#REF!,#REF!,#REF!,#REF!,#REF!))</f>
        <v>#REF!</v>
      </c>
      <c r="CN398" s="45" t="str">
        <f t="shared" si="81"/>
        <v/>
      </c>
      <c r="CO398" s="38" t="e">
        <f>IF(AND(#REF!="",#REF!="",#REF!="",#REF!=""),"",SUM(#REF!,#REF!,#REF!,#REF!))</f>
        <v>#REF!</v>
      </c>
      <c r="CP398" s="38" t="str">
        <f t="shared" si="70"/>
        <v/>
      </c>
    </row>
    <row r="399" spans="1:94" ht="24.9" customHeight="1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19"/>
      <c r="AC399" s="20"/>
      <c r="AD399" s="20"/>
      <c r="AE399" s="8"/>
      <c r="AF399" s="62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25"/>
      <c r="AU399" s="8"/>
      <c r="AV399" s="57"/>
      <c r="AW399" s="60"/>
      <c r="AX399" s="8"/>
      <c r="AY399" s="14"/>
      <c r="AZ399" s="24"/>
      <c r="BA399" s="25"/>
      <c r="BB399" s="57"/>
      <c r="BC399" s="24"/>
      <c r="BD399" s="25"/>
      <c r="BE399" s="97"/>
      <c r="BF399" s="24"/>
      <c r="BG399" s="25"/>
      <c r="BH399" s="57"/>
      <c r="BI399" s="13" t="s">
        <v>447</v>
      </c>
      <c r="BJ399" s="109" t="s">
        <v>447</v>
      </c>
      <c r="BK399" s="1"/>
      <c r="BL399" s="1"/>
      <c r="BM399" s="1"/>
      <c r="BN399" s="1"/>
      <c r="BO399" s="1"/>
      <c r="CA399" s="29"/>
      <c r="CB399" s="44" t="str">
        <f t="shared" si="71"/>
        <v/>
      </c>
      <c r="CC399" s="45" t="str">
        <f t="shared" si="72"/>
        <v/>
      </c>
      <c r="CD399" s="45" t="str">
        <f t="shared" si="73"/>
        <v/>
      </c>
      <c r="CE399" s="44" t="str">
        <f t="shared" si="74"/>
        <v/>
      </c>
      <c r="CF399" s="45" t="str">
        <f t="shared" si="75"/>
        <v/>
      </c>
      <c r="CG399" s="44" t="e">
        <f>IF(AND(#REF!="",#REF!="",#REF!="",#REF!=""),"",SUM(#REF!,#REF!,#REF!,#REF!,#REF!))</f>
        <v>#REF!</v>
      </c>
      <c r="CH399" s="45" t="str">
        <f t="shared" si="76"/>
        <v/>
      </c>
      <c r="CI399" s="44" t="str">
        <f t="shared" si="77"/>
        <v/>
      </c>
      <c r="CJ399" s="45" t="str">
        <f t="shared" si="78"/>
        <v/>
      </c>
      <c r="CK399" s="44" t="str">
        <f t="shared" si="79"/>
        <v/>
      </c>
      <c r="CL399" s="45" t="str">
        <f t="shared" si="80"/>
        <v/>
      </c>
      <c r="CM399" s="44" t="e">
        <f>IF(AND(#REF!="",#REF!="",#REF!="",#REF!=""),"",SUM(#REF!,#REF!,#REF!,#REF!,#REF!))</f>
        <v>#REF!</v>
      </c>
      <c r="CN399" s="45" t="str">
        <f t="shared" si="81"/>
        <v/>
      </c>
      <c r="CO399" s="38" t="e">
        <f>IF(AND(#REF!="",#REF!="",#REF!="",#REF!=""),"",SUM(#REF!,#REF!,#REF!,#REF!))</f>
        <v>#REF!</v>
      </c>
      <c r="CP399" s="38" t="str">
        <f t="shared" si="70"/>
        <v/>
      </c>
    </row>
    <row r="400" spans="1:94" ht="24.9" customHeight="1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19"/>
      <c r="AC400" s="20"/>
      <c r="AD400" s="20"/>
      <c r="AE400" s="8"/>
      <c r="AF400" s="62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25"/>
      <c r="AU400" s="8"/>
      <c r="AV400" s="57"/>
      <c r="AW400" s="60"/>
      <c r="AX400" s="8"/>
      <c r="AY400" s="14"/>
      <c r="AZ400" s="24"/>
      <c r="BA400" s="25"/>
      <c r="BB400" s="57"/>
      <c r="BC400" s="24"/>
      <c r="BD400" s="25"/>
      <c r="BE400" s="97"/>
      <c r="BF400" s="24"/>
      <c r="BG400" s="25"/>
      <c r="BH400" s="57"/>
      <c r="BI400" s="13" t="s">
        <v>447</v>
      </c>
      <c r="BJ400" s="109" t="s">
        <v>447</v>
      </c>
      <c r="BK400" s="1"/>
      <c r="BL400" s="1"/>
      <c r="BM400" s="1"/>
      <c r="BN400" s="1"/>
      <c r="BO400" s="1"/>
      <c r="CA400" s="29"/>
      <c r="CB400" s="44" t="str">
        <f t="shared" si="71"/>
        <v/>
      </c>
      <c r="CC400" s="45" t="str">
        <f t="shared" si="72"/>
        <v/>
      </c>
      <c r="CD400" s="45" t="str">
        <f t="shared" si="73"/>
        <v/>
      </c>
      <c r="CE400" s="44" t="str">
        <f t="shared" si="74"/>
        <v/>
      </c>
      <c r="CF400" s="45" t="str">
        <f t="shared" si="75"/>
        <v/>
      </c>
      <c r="CG400" s="44" t="e">
        <f>IF(AND(#REF!="",#REF!="",#REF!="",#REF!=""),"",SUM(#REF!,#REF!,#REF!,#REF!,#REF!))</f>
        <v>#REF!</v>
      </c>
      <c r="CH400" s="45" t="str">
        <f t="shared" si="76"/>
        <v/>
      </c>
      <c r="CI400" s="44" t="str">
        <f t="shared" si="77"/>
        <v/>
      </c>
      <c r="CJ400" s="45" t="str">
        <f t="shared" si="78"/>
        <v/>
      </c>
      <c r="CK400" s="44" t="str">
        <f t="shared" si="79"/>
        <v/>
      </c>
      <c r="CL400" s="45" t="str">
        <f t="shared" si="80"/>
        <v/>
      </c>
      <c r="CM400" s="44" t="e">
        <f>IF(AND(#REF!="",#REF!="",#REF!="",#REF!=""),"",SUM(#REF!,#REF!,#REF!,#REF!,#REF!))</f>
        <v>#REF!</v>
      </c>
      <c r="CN400" s="45" t="str">
        <f t="shared" si="81"/>
        <v/>
      </c>
      <c r="CO400" s="38" t="e">
        <f>IF(AND(#REF!="",#REF!="",#REF!="",#REF!=""),"",SUM(#REF!,#REF!,#REF!,#REF!))</f>
        <v>#REF!</v>
      </c>
      <c r="CP400" s="38" t="str">
        <f t="shared" si="70"/>
        <v/>
      </c>
    </row>
    <row r="401" spans="1:94" ht="24.9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19"/>
      <c r="AC401" s="20"/>
      <c r="AD401" s="20"/>
      <c r="AE401" s="8"/>
      <c r="AF401" s="62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25"/>
      <c r="AU401" s="8"/>
      <c r="AV401" s="57"/>
      <c r="AW401" s="60"/>
      <c r="AX401" s="8"/>
      <c r="AY401" s="14"/>
      <c r="AZ401" s="24"/>
      <c r="BA401" s="25"/>
      <c r="BB401" s="57"/>
      <c r="BC401" s="24"/>
      <c r="BD401" s="25"/>
      <c r="BE401" s="97"/>
      <c r="BF401" s="24"/>
      <c r="BG401" s="25"/>
      <c r="BH401" s="57"/>
      <c r="BI401" s="13" t="s">
        <v>447</v>
      </c>
      <c r="BJ401" s="109" t="s">
        <v>447</v>
      </c>
      <c r="BK401" s="1"/>
      <c r="BL401" s="1"/>
      <c r="BM401" s="1"/>
      <c r="BN401" s="1"/>
      <c r="BO401" s="1"/>
      <c r="CA401" s="29"/>
      <c r="CB401" s="44" t="str">
        <f t="shared" si="71"/>
        <v/>
      </c>
      <c r="CC401" s="45" t="str">
        <f t="shared" si="72"/>
        <v/>
      </c>
      <c r="CD401" s="45" t="str">
        <f t="shared" si="73"/>
        <v/>
      </c>
      <c r="CE401" s="44" t="str">
        <f t="shared" si="74"/>
        <v/>
      </c>
      <c r="CF401" s="45" t="str">
        <f t="shared" si="75"/>
        <v/>
      </c>
      <c r="CG401" s="44" t="e">
        <f>IF(AND(#REF!="",#REF!="",#REF!="",#REF!=""),"",SUM(#REF!,#REF!,#REF!,#REF!,#REF!))</f>
        <v>#REF!</v>
      </c>
      <c r="CH401" s="45" t="str">
        <f t="shared" si="76"/>
        <v/>
      </c>
      <c r="CI401" s="44" t="str">
        <f t="shared" si="77"/>
        <v/>
      </c>
      <c r="CJ401" s="45" t="str">
        <f t="shared" si="78"/>
        <v/>
      </c>
      <c r="CK401" s="44" t="str">
        <f t="shared" si="79"/>
        <v/>
      </c>
      <c r="CL401" s="45" t="str">
        <f t="shared" si="80"/>
        <v/>
      </c>
      <c r="CM401" s="44" t="e">
        <f>IF(AND(#REF!="",#REF!="",#REF!="",#REF!=""),"",SUM(#REF!,#REF!,#REF!,#REF!,#REF!))</f>
        <v>#REF!</v>
      </c>
      <c r="CN401" s="45" t="str">
        <f t="shared" si="81"/>
        <v/>
      </c>
      <c r="CO401" s="38" t="e">
        <f>IF(AND(#REF!="",#REF!="",#REF!="",#REF!=""),"",SUM(#REF!,#REF!,#REF!,#REF!))</f>
        <v>#REF!</v>
      </c>
      <c r="CP401" s="38" t="str">
        <f t="shared" si="70"/>
        <v/>
      </c>
    </row>
    <row r="402" spans="1:94" ht="24.9" customHeight="1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19"/>
      <c r="AC402" s="20"/>
      <c r="AD402" s="20"/>
      <c r="AE402" s="8"/>
      <c r="AF402" s="62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25"/>
      <c r="AU402" s="8"/>
      <c r="AV402" s="57"/>
      <c r="AW402" s="60"/>
      <c r="AX402" s="8"/>
      <c r="AY402" s="14"/>
      <c r="AZ402" s="24"/>
      <c r="BA402" s="25"/>
      <c r="BB402" s="57"/>
      <c r="BC402" s="24"/>
      <c r="BD402" s="25"/>
      <c r="BE402" s="97"/>
      <c r="BF402" s="24"/>
      <c r="BG402" s="25"/>
      <c r="BH402" s="57"/>
      <c r="BI402" s="13" t="s">
        <v>447</v>
      </c>
      <c r="BJ402" s="109" t="s">
        <v>447</v>
      </c>
      <c r="BK402" s="1"/>
      <c r="BL402" s="1"/>
      <c r="BM402" s="1"/>
      <c r="BN402" s="1"/>
      <c r="BO402" s="1"/>
      <c r="CA402" s="29"/>
      <c r="CB402" s="44" t="str">
        <f t="shared" si="71"/>
        <v/>
      </c>
      <c r="CC402" s="45" t="str">
        <f t="shared" si="72"/>
        <v/>
      </c>
      <c r="CD402" s="45" t="str">
        <f t="shared" si="73"/>
        <v/>
      </c>
      <c r="CE402" s="44" t="str">
        <f t="shared" si="74"/>
        <v/>
      </c>
      <c r="CF402" s="45" t="str">
        <f t="shared" si="75"/>
        <v/>
      </c>
      <c r="CG402" s="44" t="e">
        <f>IF(AND(#REF!="",#REF!="",#REF!="",#REF!=""),"",SUM(#REF!,#REF!,#REF!,#REF!,#REF!))</f>
        <v>#REF!</v>
      </c>
      <c r="CH402" s="45" t="str">
        <f t="shared" si="76"/>
        <v/>
      </c>
      <c r="CI402" s="44" t="str">
        <f t="shared" si="77"/>
        <v/>
      </c>
      <c r="CJ402" s="45" t="str">
        <f t="shared" si="78"/>
        <v/>
      </c>
      <c r="CK402" s="44" t="str">
        <f t="shared" si="79"/>
        <v/>
      </c>
      <c r="CL402" s="45" t="str">
        <f t="shared" si="80"/>
        <v/>
      </c>
      <c r="CM402" s="44" t="e">
        <f>IF(AND(#REF!="",#REF!="",#REF!="",#REF!=""),"",SUM(#REF!,#REF!,#REF!,#REF!,#REF!))</f>
        <v>#REF!</v>
      </c>
      <c r="CN402" s="45" t="str">
        <f t="shared" si="81"/>
        <v/>
      </c>
      <c r="CO402" s="38" t="e">
        <f>IF(AND(#REF!="",#REF!="",#REF!="",#REF!=""),"",SUM(#REF!,#REF!,#REF!,#REF!))</f>
        <v>#REF!</v>
      </c>
      <c r="CP402" s="38" t="str">
        <f t="shared" si="70"/>
        <v/>
      </c>
    </row>
    <row r="403" spans="1:94" ht="24.9" customHeight="1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19"/>
      <c r="AC403" s="20"/>
      <c r="AD403" s="20"/>
      <c r="AE403" s="8"/>
      <c r="AF403" s="62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25"/>
      <c r="AU403" s="8"/>
      <c r="AV403" s="57"/>
      <c r="AW403" s="60"/>
      <c r="AX403" s="8"/>
      <c r="AY403" s="14"/>
      <c r="AZ403" s="24"/>
      <c r="BA403" s="25"/>
      <c r="BB403" s="57"/>
      <c r="BC403" s="24"/>
      <c r="BD403" s="25"/>
      <c r="BE403" s="97"/>
      <c r="BF403" s="24"/>
      <c r="BG403" s="25"/>
      <c r="BH403" s="57"/>
      <c r="BI403" s="13" t="s">
        <v>447</v>
      </c>
      <c r="BJ403" s="109" t="s">
        <v>447</v>
      </c>
      <c r="BK403" s="1"/>
      <c r="BL403" s="1"/>
      <c r="BM403" s="1"/>
      <c r="BN403" s="1"/>
      <c r="BO403" s="1"/>
      <c r="CA403" s="29"/>
      <c r="CB403" s="44" t="str">
        <f t="shared" si="71"/>
        <v/>
      </c>
      <c r="CC403" s="45" t="str">
        <f t="shared" si="72"/>
        <v/>
      </c>
      <c r="CD403" s="45" t="str">
        <f t="shared" si="73"/>
        <v/>
      </c>
      <c r="CE403" s="44" t="str">
        <f t="shared" si="74"/>
        <v/>
      </c>
      <c r="CF403" s="45" t="str">
        <f t="shared" si="75"/>
        <v/>
      </c>
      <c r="CG403" s="44" t="e">
        <f>IF(AND(#REF!="",#REF!="",#REF!="",#REF!=""),"",SUM(#REF!,#REF!,#REF!,#REF!,#REF!))</f>
        <v>#REF!</v>
      </c>
      <c r="CH403" s="45" t="str">
        <f t="shared" si="76"/>
        <v/>
      </c>
      <c r="CI403" s="44" t="str">
        <f t="shared" si="77"/>
        <v/>
      </c>
      <c r="CJ403" s="45" t="str">
        <f t="shared" si="78"/>
        <v/>
      </c>
      <c r="CK403" s="44" t="str">
        <f t="shared" si="79"/>
        <v/>
      </c>
      <c r="CL403" s="45" t="str">
        <f t="shared" si="80"/>
        <v/>
      </c>
      <c r="CM403" s="44" t="e">
        <f>IF(AND(#REF!="",#REF!="",#REF!="",#REF!=""),"",SUM(#REF!,#REF!,#REF!,#REF!,#REF!))</f>
        <v>#REF!</v>
      </c>
      <c r="CN403" s="45" t="str">
        <f t="shared" si="81"/>
        <v/>
      </c>
      <c r="CO403" s="38" t="e">
        <f>IF(AND(#REF!="",#REF!="",#REF!="",#REF!=""),"",SUM(#REF!,#REF!,#REF!,#REF!))</f>
        <v>#REF!</v>
      </c>
      <c r="CP403" s="38" t="str">
        <f t="shared" si="70"/>
        <v/>
      </c>
    </row>
    <row r="404" spans="1:94" ht="24.9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19"/>
      <c r="AC404" s="20"/>
      <c r="AD404" s="20"/>
      <c r="AE404" s="8"/>
      <c r="AF404" s="62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25"/>
      <c r="AU404" s="8"/>
      <c r="AV404" s="57"/>
      <c r="AW404" s="60"/>
      <c r="AX404" s="8"/>
      <c r="AY404" s="14"/>
      <c r="AZ404" s="24"/>
      <c r="BA404" s="25"/>
      <c r="BB404" s="57"/>
      <c r="BC404" s="24"/>
      <c r="BD404" s="25"/>
      <c r="BE404" s="97"/>
      <c r="BF404" s="24"/>
      <c r="BG404" s="25"/>
      <c r="BH404" s="57"/>
      <c r="BI404" s="13" t="s">
        <v>447</v>
      </c>
      <c r="BJ404" s="109" t="s">
        <v>447</v>
      </c>
      <c r="BK404" s="1"/>
      <c r="BL404" s="1"/>
      <c r="BM404" s="1"/>
      <c r="BN404" s="1"/>
      <c r="BO404" s="1"/>
      <c r="CA404" s="29"/>
      <c r="CB404" s="44" t="str">
        <f t="shared" si="71"/>
        <v/>
      </c>
      <c r="CC404" s="45" t="str">
        <f t="shared" si="72"/>
        <v/>
      </c>
      <c r="CD404" s="45" t="str">
        <f t="shared" si="73"/>
        <v/>
      </c>
      <c r="CE404" s="44" t="str">
        <f t="shared" si="74"/>
        <v/>
      </c>
      <c r="CF404" s="45" t="str">
        <f t="shared" si="75"/>
        <v/>
      </c>
      <c r="CG404" s="44" t="e">
        <f>IF(AND(#REF!="",#REF!="",#REF!="",#REF!=""),"",SUM(#REF!,#REF!,#REF!,#REF!,#REF!))</f>
        <v>#REF!</v>
      </c>
      <c r="CH404" s="45" t="str">
        <f t="shared" si="76"/>
        <v/>
      </c>
      <c r="CI404" s="44" t="str">
        <f t="shared" si="77"/>
        <v/>
      </c>
      <c r="CJ404" s="45" t="str">
        <f t="shared" si="78"/>
        <v/>
      </c>
      <c r="CK404" s="44" t="str">
        <f t="shared" si="79"/>
        <v/>
      </c>
      <c r="CL404" s="45" t="str">
        <f t="shared" si="80"/>
        <v/>
      </c>
      <c r="CM404" s="44" t="e">
        <f>IF(AND(#REF!="",#REF!="",#REF!="",#REF!=""),"",SUM(#REF!,#REF!,#REF!,#REF!,#REF!))</f>
        <v>#REF!</v>
      </c>
      <c r="CN404" s="45" t="str">
        <f t="shared" si="81"/>
        <v/>
      </c>
      <c r="CO404" s="38" t="e">
        <f>IF(AND(#REF!="",#REF!="",#REF!="",#REF!=""),"",SUM(#REF!,#REF!,#REF!,#REF!))</f>
        <v>#REF!</v>
      </c>
      <c r="CP404" s="38" t="str">
        <f t="shared" si="70"/>
        <v/>
      </c>
    </row>
    <row r="405" spans="1:94" ht="24.9" customHeight="1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19"/>
      <c r="AC405" s="20"/>
      <c r="AD405" s="20"/>
      <c r="AE405" s="8"/>
      <c r="AF405" s="62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25"/>
      <c r="AU405" s="8"/>
      <c r="AV405" s="57"/>
      <c r="AW405" s="60"/>
      <c r="AX405" s="8"/>
      <c r="AY405" s="14"/>
      <c r="AZ405" s="24"/>
      <c r="BA405" s="25"/>
      <c r="BB405" s="57"/>
      <c r="BC405" s="24"/>
      <c r="BD405" s="25"/>
      <c r="BE405" s="97"/>
      <c r="BF405" s="24"/>
      <c r="BG405" s="25"/>
      <c r="BH405" s="57"/>
      <c r="BI405" s="13" t="s">
        <v>447</v>
      </c>
      <c r="BJ405" s="109" t="s">
        <v>447</v>
      </c>
      <c r="BK405" s="1"/>
      <c r="BL405" s="1"/>
      <c r="BM405" s="1"/>
      <c r="BN405" s="1"/>
      <c r="BO405" s="1"/>
      <c r="CA405" s="29"/>
      <c r="CB405" s="44" t="str">
        <f t="shared" si="71"/>
        <v/>
      </c>
      <c r="CC405" s="45" t="str">
        <f t="shared" si="72"/>
        <v/>
      </c>
      <c r="CD405" s="45" t="str">
        <f t="shared" si="73"/>
        <v/>
      </c>
      <c r="CE405" s="44" t="str">
        <f t="shared" si="74"/>
        <v/>
      </c>
      <c r="CF405" s="45" t="str">
        <f t="shared" si="75"/>
        <v/>
      </c>
      <c r="CG405" s="44" t="e">
        <f>IF(AND(#REF!="",#REF!="",#REF!="",#REF!=""),"",SUM(#REF!,#REF!,#REF!,#REF!,#REF!))</f>
        <v>#REF!</v>
      </c>
      <c r="CH405" s="45" t="str">
        <f t="shared" si="76"/>
        <v/>
      </c>
      <c r="CI405" s="44" t="str">
        <f t="shared" si="77"/>
        <v/>
      </c>
      <c r="CJ405" s="45" t="str">
        <f t="shared" si="78"/>
        <v/>
      </c>
      <c r="CK405" s="44" t="str">
        <f t="shared" si="79"/>
        <v/>
      </c>
      <c r="CL405" s="45" t="str">
        <f t="shared" si="80"/>
        <v/>
      </c>
      <c r="CM405" s="44" t="e">
        <f>IF(AND(#REF!="",#REF!="",#REF!="",#REF!=""),"",SUM(#REF!,#REF!,#REF!,#REF!,#REF!))</f>
        <v>#REF!</v>
      </c>
      <c r="CN405" s="45" t="str">
        <f t="shared" si="81"/>
        <v/>
      </c>
      <c r="CO405" s="38" t="e">
        <f>IF(AND(#REF!="",#REF!="",#REF!="",#REF!=""),"",SUM(#REF!,#REF!,#REF!,#REF!))</f>
        <v>#REF!</v>
      </c>
      <c r="CP405" s="38" t="str">
        <f t="shared" si="70"/>
        <v/>
      </c>
    </row>
    <row r="406" spans="1:94" ht="24.9" customHeight="1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19"/>
      <c r="AC406" s="20"/>
      <c r="AD406" s="20"/>
      <c r="AE406" s="8"/>
      <c r="AF406" s="62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25"/>
      <c r="AU406" s="8"/>
      <c r="AV406" s="57"/>
      <c r="AW406" s="60"/>
      <c r="AX406" s="8"/>
      <c r="AY406" s="14"/>
      <c r="AZ406" s="24"/>
      <c r="BA406" s="25"/>
      <c r="BB406" s="57"/>
      <c r="BC406" s="24"/>
      <c r="BD406" s="25"/>
      <c r="BE406" s="97"/>
      <c r="BF406" s="24"/>
      <c r="BG406" s="25"/>
      <c r="BH406" s="57"/>
      <c r="BI406" s="13" t="s">
        <v>447</v>
      </c>
      <c r="BJ406" s="109" t="s">
        <v>447</v>
      </c>
      <c r="BK406" s="1"/>
      <c r="BL406" s="1"/>
      <c r="BM406" s="1"/>
      <c r="BN406" s="1"/>
      <c r="BO406" s="1"/>
      <c r="CA406" s="29"/>
      <c r="CB406" s="44" t="str">
        <f t="shared" si="71"/>
        <v/>
      </c>
      <c r="CC406" s="45" t="str">
        <f t="shared" si="72"/>
        <v/>
      </c>
      <c r="CD406" s="45" t="str">
        <f t="shared" si="73"/>
        <v/>
      </c>
      <c r="CE406" s="44" t="str">
        <f t="shared" si="74"/>
        <v/>
      </c>
      <c r="CF406" s="45" t="str">
        <f t="shared" si="75"/>
        <v/>
      </c>
      <c r="CG406" s="44" t="e">
        <f>IF(AND(#REF!="",#REF!="",#REF!="",#REF!=""),"",SUM(#REF!,#REF!,#REF!,#REF!,#REF!))</f>
        <v>#REF!</v>
      </c>
      <c r="CH406" s="45" t="str">
        <f t="shared" si="76"/>
        <v/>
      </c>
      <c r="CI406" s="44" t="str">
        <f t="shared" si="77"/>
        <v/>
      </c>
      <c r="CJ406" s="45" t="str">
        <f t="shared" si="78"/>
        <v/>
      </c>
      <c r="CK406" s="44" t="str">
        <f t="shared" si="79"/>
        <v/>
      </c>
      <c r="CL406" s="45" t="str">
        <f t="shared" si="80"/>
        <v/>
      </c>
      <c r="CM406" s="44" t="e">
        <f>IF(AND(#REF!="",#REF!="",#REF!="",#REF!=""),"",SUM(#REF!,#REF!,#REF!,#REF!,#REF!))</f>
        <v>#REF!</v>
      </c>
      <c r="CN406" s="45" t="str">
        <f t="shared" si="81"/>
        <v/>
      </c>
      <c r="CO406" s="38" t="e">
        <f>IF(AND(#REF!="",#REF!="",#REF!="",#REF!=""),"",SUM(#REF!,#REF!,#REF!,#REF!))</f>
        <v>#REF!</v>
      </c>
      <c r="CP406" s="38" t="str">
        <f t="shared" si="70"/>
        <v/>
      </c>
    </row>
    <row r="407" spans="1:94" ht="24.9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22"/>
      <c r="AC407" s="22"/>
      <c r="AD407" s="22"/>
      <c r="AE407" s="22"/>
      <c r="AF407" s="62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16"/>
      <c r="AU407" s="16"/>
      <c r="AV407" s="58"/>
      <c r="AW407" s="60"/>
      <c r="AX407" s="8"/>
      <c r="AY407" s="14"/>
      <c r="AZ407" s="15"/>
      <c r="BA407" s="16"/>
      <c r="BB407" s="58"/>
      <c r="BC407" s="15"/>
      <c r="BD407" s="16"/>
      <c r="BE407" s="98"/>
      <c r="BF407" s="15"/>
      <c r="BG407" s="16"/>
      <c r="BH407" s="58"/>
      <c r="BI407" s="15" t="s">
        <v>447</v>
      </c>
      <c r="BJ407" s="110" t="s">
        <v>447</v>
      </c>
      <c r="BK407" s="1"/>
      <c r="BL407" s="1"/>
      <c r="BM407" s="1"/>
      <c r="BN407" s="1"/>
      <c r="BO407" s="1"/>
      <c r="CA407" s="29"/>
      <c r="CB407" s="44" t="str">
        <f t="shared" si="71"/>
        <v/>
      </c>
      <c r="CC407" s="45" t="str">
        <f t="shared" si="72"/>
        <v/>
      </c>
      <c r="CD407" s="45" t="str">
        <f t="shared" si="73"/>
        <v/>
      </c>
      <c r="CE407" s="44" t="str">
        <f t="shared" si="74"/>
        <v/>
      </c>
      <c r="CF407" s="45" t="str">
        <f t="shared" si="75"/>
        <v/>
      </c>
      <c r="CG407" s="44" t="e">
        <f>IF(AND(#REF!="",#REF!="",#REF!="",#REF!=""),"",SUM(#REF!,#REF!,#REF!,#REF!,#REF!))</f>
        <v>#REF!</v>
      </c>
      <c r="CH407" s="45" t="str">
        <f t="shared" si="76"/>
        <v/>
      </c>
      <c r="CI407" s="44" t="str">
        <f t="shared" si="77"/>
        <v/>
      </c>
      <c r="CJ407" s="45" t="str">
        <f t="shared" si="78"/>
        <v/>
      </c>
      <c r="CK407" s="44" t="str">
        <f t="shared" si="79"/>
        <v/>
      </c>
      <c r="CL407" s="45" t="str">
        <f t="shared" si="80"/>
        <v/>
      </c>
      <c r="CM407" s="44" t="e">
        <f>IF(AND(#REF!="",#REF!="",#REF!="",#REF!=""),"",SUM(#REF!,#REF!,#REF!,#REF!,#REF!))</f>
        <v>#REF!</v>
      </c>
      <c r="CN407" s="45" t="str">
        <f t="shared" si="81"/>
        <v/>
      </c>
      <c r="CO407" s="38" t="e">
        <f>IF(AND(#REF!="",#REF!="",#REF!="",#REF!=""),"",SUM(#REF!,#REF!,#REF!,#REF!))</f>
        <v>#REF!</v>
      </c>
      <c r="CP407" s="38" t="str">
        <f t="shared" si="70"/>
        <v/>
      </c>
    </row>
    <row r="408" spans="1:94" ht="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CA408" s="29"/>
    </row>
    <row r="409" spans="1:94" ht="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CA409" s="29"/>
    </row>
    <row r="410" spans="1:94" ht="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CA410" s="29"/>
    </row>
    <row r="411" spans="1:94" ht="18">
      <c r="CA411" s="29"/>
    </row>
    <row r="412" spans="1:94" ht="18"/>
    <row r="413" spans="1:94" ht="18"/>
  </sheetData>
  <mergeCells count="65">
    <mergeCell ref="AB1:AI2"/>
    <mergeCell ref="AB3:AC3"/>
    <mergeCell ref="AD3:AI3"/>
    <mergeCell ref="AB4:AB5"/>
    <mergeCell ref="AC4:AC5"/>
    <mergeCell ref="AD4:AF4"/>
    <mergeCell ref="AG4:AI4"/>
    <mergeCell ref="BL8:BN8"/>
    <mergeCell ref="BL10:BN11"/>
    <mergeCell ref="BL12:BN13"/>
    <mergeCell ref="BL14:BN15"/>
    <mergeCell ref="BL16:BN17"/>
    <mergeCell ref="BL6:BN6"/>
    <mergeCell ref="AL4:AN4"/>
    <mergeCell ref="AO4:AQ4"/>
    <mergeCell ref="AR4:AR5"/>
    <mergeCell ref="AS4:AS5"/>
    <mergeCell ref="AT4:AV4"/>
    <mergeCell ref="AW4:AY4"/>
    <mergeCell ref="AZ4:BB4"/>
    <mergeCell ref="BC4:BE4"/>
    <mergeCell ref="BF4:BH4"/>
    <mergeCell ref="BI4:BI5"/>
    <mergeCell ref="BJ4:BJ5"/>
    <mergeCell ref="AZ3:BB3"/>
    <mergeCell ref="BC3:BE3"/>
    <mergeCell ref="BF3:BH3"/>
    <mergeCell ref="AK4:AK5"/>
    <mergeCell ref="J4:J6"/>
    <mergeCell ref="K4:K6"/>
    <mergeCell ref="L4:L5"/>
    <mergeCell ref="M4:M5"/>
    <mergeCell ref="N4:P4"/>
    <mergeCell ref="Q4:S4"/>
    <mergeCell ref="T4:T5"/>
    <mergeCell ref="U4:U5"/>
    <mergeCell ref="V4:X4"/>
    <mergeCell ref="Y4:AA4"/>
    <mergeCell ref="AJ4:AJ5"/>
    <mergeCell ref="F4:F6"/>
    <mergeCell ref="G4:G6"/>
    <mergeCell ref="H4:H6"/>
    <mergeCell ref="I4:I6"/>
    <mergeCell ref="AL3:AQ3"/>
    <mergeCell ref="A4:A6"/>
    <mergeCell ref="B4:B6"/>
    <mergeCell ref="C4:C6"/>
    <mergeCell ref="D4:D6"/>
    <mergeCell ref="E4:E6"/>
    <mergeCell ref="BI1:BJ2"/>
    <mergeCell ref="A2:G2"/>
    <mergeCell ref="I2:K2"/>
    <mergeCell ref="AJ3:AK3"/>
    <mergeCell ref="A1:O1"/>
    <mergeCell ref="P1:AA2"/>
    <mergeCell ref="AJ1:AY2"/>
    <mergeCell ref="AZ1:BH2"/>
    <mergeCell ref="A3:H3"/>
    <mergeCell ref="L3:M3"/>
    <mergeCell ref="N3:S3"/>
    <mergeCell ref="T3:U3"/>
    <mergeCell ref="V3:AA3"/>
    <mergeCell ref="BI3:BJ3"/>
    <mergeCell ref="AR3:AS3"/>
    <mergeCell ref="AT3:AY3"/>
  </mergeCells>
  <dataValidations count="6"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G407">
      <formula1>OR(L7&lt;=L$6,L7="ML",L7="NA",L7="ab")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BH7:BH407">
      <formula1>OR(BH7&lt;=BJ$6,BH7="ML",BH7="NA",BH7="ab")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list" allowBlank="1" showInputMessage="1" showErrorMessage="1" sqref="J3">
      <formula1>"4"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L8" r:id="rId1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P218"/>
  <sheetViews>
    <sheetView showGridLines="0" zoomScale="98" zoomScaleNormal="98" workbookViewId="0">
      <selection activeCell="E3" sqref="E3"/>
    </sheetView>
  </sheetViews>
  <sheetFormatPr defaultColWidth="4.6640625" defaultRowHeight="14.4"/>
  <cols>
    <col min="1" max="1" width="5.109375" style="75" customWidth="1"/>
    <col min="2" max="2" width="6.6640625" style="75" customWidth="1"/>
    <col min="3" max="3" width="4.109375" style="75" customWidth="1"/>
    <col min="4" max="4" width="4.21875" style="75" customWidth="1"/>
    <col min="5" max="5" width="11.33203125" style="75" customWidth="1"/>
    <col min="6" max="6" width="7" style="75" customWidth="1"/>
    <col min="7" max="7" width="25.109375" style="75" bestFit="1" customWidth="1"/>
    <col min="8" max="8" width="21.21875" style="75" bestFit="1" customWidth="1"/>
    <col min="9" max="9" width="15.88671875" style="75" customWidth="1"/>
    <col min="10" max="11" width="5.109375" style="75" customWidth="1"/>
    <col min="12" max="18" width="3.88671875" style="75" customWidth="1"/>
    <col min="19" max="19" width="5.109375" style="75" customWidth="1"/>
    <col min="20" max="23" width="3.88671875" style="75" customWidth="1"/>
    <col min="24" max="24" width="4.88671875" style="75" customWidth="1"/>
    <col min="25" max="29" width="4.88671875" style="75" hidden="1" customWidth="1"/>
    <col min="30" max="30" width="4.33203125" style="75" customWidth="1"/>
    <col min="31" max="37" width="3.88671875" style="75" customWidth="1"/>
    <col min="38" max="38" width="5.109375" style="75" customWidth="1"/>
    <col min="39" max="41" width="3.88671875" style="75" customWidth="1"/>
    <col min="42" max="42" width="4.88671875" style="75" customWidth="1"/>
    <col min="43" max="43" width="5.109375" style="75" customWidth="1"/>
    <col min="44" max="48" width="4.88671875" style="75" hidden="1" customWidth="1"/>
    <col min="49" max="62" width="4.33203125" style="75" customWidth="1"/>
    <col min="63" max="67" width="4.33203125" style="75" hidden="1" customWidth="1"/>
    <col min="68" max="68" width="4.33203125" style="75" customWidth="1"/>
    <col min="69" max="75" width="3.88671875" style="75" customWidth="1"/>
    <col min="76" max="76" width="4.88671875" style="75" customWidth="1"/>
    <col min="77" max="79" width="3.88671875" style="75" customWidth="1"/>
    <col min="80" max="80" width="4.88671875" style="75" customWidth="1"/>
    <col min="81" max="81" width="5" style="75" customWidth="1"/>
    <col min="82" max="86" width="4.88671875" style="75" hidden="1" customWidth="1"/>
    <col min="87" max="87" width="4.33203125" style="75" customWidth="1"/>
    <col min="88" max="94" width="3.88671875" style="75" customWidth="1"/>
    <col min="95" max="95" width="5" style="75" customWidth="1"/>
    <col min="96" max="98" width="3.88671875" style="75" customWidth="1"/>
    <col min="99" max="99" width="5" style="75" customWidth="1"/>
    <col min="100" max="100" width="5.109375" style="75" customWidth="1"/>
    <col min="101" max="105" width="4.88671875" style="75" hidden="1" customWidth="1"/>
    <col min="106" max="106" width="4.33203125" style="75" customWidth="1"/>
    <col min="107" max="110" width="4.77734375" style="75" customWidth="1"/>
    <col min="111" max="113" width="4.77734375" style="75" hidden="1" customWidth="1"/>
    <col min="114" max="118" width="4.77734375" style="75" customWidth="1"/>
    <col min="119" max="121" width="4.77734375" style="75" hidden="1" customWidth="1"/>
    <col min="122" max="126" width="4.77734375" style="75" customWidth="1"/>
    <col min="127" max="129" width="4.77734375" style="75" hidden="1" customWidth="1"/>
    <col min="130" max="130" width="4.77734375" style="75" customWidth="1"/>
    <col min="131" max="131" width="7.21875" style="75" customWidth="1"/>
    <col min="132" max="132" width="10.88671875" style="75" customWidth="1"/>
    <col min="133" max="133" width="5.33203125" style="75" customWidth="1"/>
    <col min="134" max="134" width="7.109375" style="75" customWidth="1"/>
    <col min="135" max="135" width="12.33203125" style="75" customWidth="1"/>
    <col min="136" max="136" width="9.109375" style="75" customWidth="1"/>
    <col min="137" max="137" width="9.77734375" style="75" customWidth="1"/>
    <col min="138" max="138" width="5" style="75" customWidth="1"/>
    <col min="139" max="139" width="10.88671875" style="75" customWidth="1"/>
    <col min="140" max="145" width="4.6640625" style="75"/>
    <col min="146" max="146" width="0" style="75" hidden="1" customWidth="1"/>
    <col min="147" max="16384" width="4.6640625" style="75"/>
  </cols>
  <sheetData>
    <row r="1" spans="1:146" ht="36" customHeight="1">
      <c r="G1" s="666" t="s">
        <v>326</v>
      </c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  <c r="Y1" s="666"/>
      <c r="Z1" s="666"/>
      <c r="AA1" s="666"/>
      <c r="AB1" s="666"/>
      <c r="AC1" s="666"/>
      <c r="AD1" s="666"/>
      <c r="AE1" s="666"/>
      <c r="AF1" s="666"/>
      <c r="AG1" s="666"/>
      <c r="AH1" s="666"/>
      <c r="AI1" s="666"/>
    </row>
    <row r="2" spans="1:146" s="168" customFormat="1" ht="30" customHeight="1">
      <c r="A2" s="635" t="s">
        <v>168</v>
      </c>
      <c r="B2" s="635"/>
      <c r="C2" s="635"/>
      <c r="D2" s="635"/>
      <c r="E2" s="635"/>
      <c r="F2" s="636" t="str">
        <f>'Master sheet'!C8</f>
        <v xml:space="preserve">महात्मा गाँधी राजकीय विद्यालय (अंग्रेजी माध्यम) बर, पाली </v>
      </c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4"/>
      <c r="AI2" s="667"/>
      <c r="AJ2" s="667"/>
      <c r="AK2" s="667"/>
      <c r="AL2" s="667"/>
      <c r="AM2" s="667"/>
      <c r="AN2" s="667"/>
      <c r="AO2" s="667"/>
      <c r="AP2" s="667"/>
      <c r="AQ2" s="667"/>
      <c r="AR2" s="667"/>
      <c r="AS2" s="667"/>
      <c r="AT2" s="667"/>
      <c r="AU2" s="667"/>
      <c r="AV2" s="667"/>
      <c r="AW2" s="667"/>
      <c r="AX2" s="390"/>
      <c r="AY2" s="390"/>
      <c r="AZ2" s="390"/>
      <c r="BA2" s="390"/>
      <c r="BB2" s="390"/>
      <c r="BC2" s="390"/>
      <c r="BD2" s="390"/>
      <c r="BE2" s="390"/>
      <c r="BF2" s="390"/>
      <c r="BG2" s="390"/>
      <c r="BH2" s="390"/>
      <c r="BI2" s="390"/>
      <c r="BJ2" s="390"/>
      <c r="BK2" s="390"/>
      <c r="BL2" s="390"/>
      <c r="BM2" s="390"/>
      <c r="BN2" s="390"/>
      <c r="BO2" s="390"/>
      <c r="BP2" s="390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</row>
    <row r="3" spans="1:146" ht="22.5" customHeight="1">
      <c r="A3" s="653" t="s">
        <v>169</v>
      </c>
      <c r="B3" s="653"/>
      <c r="C3" s="653"/>
      <c r="D3" s="653">
        <v>0</v>
      </c>
      <c r="E3" s="167">
        <v>1</v>
      </c>
      <c r="F3" s="113"/>
      <c r="G3" s="653" t="s">
        <v>170</v>
      </c>
      <c r="H3" s="653">
        <v>0</v>
      </c>
      <c r="I3" s="653">
        <v>0</v>
      </c>
      <c r="J3" s="644" t="str">
        <f>'Marks Entry 1st'!I2</f>
        <v xml:space="preserve"> 2021-2022</v>
      </c>
      <c r="K3" s="644"/>
      <c r="L3" s="645"/>
      <c r="M3" s="645"/>
      <c r="N3" s="645"/>
      <c r="O3" s="645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5"/>
      <c r="AI3" s="654"/>
      <c r="AJ3" s="654"/>
      <c r="AK3" s="654"/>
      <c r="AL3" s="654"/>
      <c r="AM3" s="654"/>
      <c r="AN3" s="654"/>
      <c r="AO3" s="654"/>
      <c r="AP3" s="654"/>
      <c r="AQ3" s="654"/>
      <c r="AR3" s="654"/>
      <c r="AS3" s="654"/>
      <c r="AT3" s="654"/>
      <c r="AU3" s="654"/>
      <c r="AV3" s="654"/>
      <c r="AW3" s="654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86"/>
      <c r="CE3" s="86"/>
      <c r="CF3" s="86"/>
      <c r="CG3" s="86"/>
      <c r="CH3" s="86"/>
      <c r="CI3" s="86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86"/>
      <c r="CX3" s="86"/>
      <c r="CY3" s="86"/>
      <c r="CZ3" s="86"/>
      <c r="DA3" s="86"/>
      <c r="DB3" s="86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1"/>
      <c r="EC3" s="71"/>
      <c r="ED3" s="70"/>
      <c r="EE3" s="70"/>
      <c r="EF3" s="70"/>
      <c r="EG3" s="70"/>
      <c r="EH3" s="70"/>
      <c r="EI3" s="70"/>
    </row>
    <row r="4" spans="1:146" ht="27" customHeight="1">
      <c r="A4" s="661" t="s">
        <v>173</v>
      </c>
      <c r="B4" s="662"/>
      <c r="C4" s="662"/>
      <c r="D4" s="662"/>
      <c r="E4" s="662"/>
      <c r="F4" s="662"/>
      <c r="G4" s="662"/>
      <c r="H4" s="662"/>
      <c r="I4" s="662"/>
      <c r="J4" s="662"/>
      <c r="K4" s="663"/>
      <c r="L4" s="643" t="s">
        <v>106</v>
      </c>
      <c r="M4" s="643"/>
      <c r="N4" s="643"/>
      <c r="O4" s="664" t="str">
        <f>IF(AND($E$3=1),UPPER('Marks Entry 1st'!N3),IF(AND($E$3=2),UPPER('Marks Entry 2nd'!N3),IF(AND($E$3=3),UPPER('Marks Entry 3rd'!N3),IF(AND($E$3=4),UPPER('Marks Entry 4th'!N3),""))))</f>
        <v>MANOJ KUMAR PACHORI</v>
      </c>
      <c r="P4" s="665"/>
      <c r="Q4" s="665"/>
      <c r="R4" s="665"/>
      <c r="S4" s="665"/>
      <c r="T4" s="665"/>
      <c r="U4" s="665"/>
      <c r="V4" s="665"/>
      <c r="W4" s="665"/>
      <c r="X4" s="665"/>
      <c r="Y4" s="169"/>
      <c r="Z4" s="169"/>
      <c r="AA4" s="169"/>
      <c r="AB4" s="169"/>
      <c r="AC4" s="169"/>
      <c r="AD4" s="170"/>
      <c r="AE4" s="643" t="s">
        <v>178</v>
      </c>
      <c r="AF4" s="643"/>
      <c r="AG4" s="643"/>
      <c r="AH4" s="664" t="str">
        <f>IF(AND($E$3=1),UPPER('Marks Entry 1st'!V3),IF(AND($E$3=2),UPPER('Marks Entry 2nd'!V3),IF(AND($E$3=3),UPPER('Marks Entry 3rd'!V3),IF(AND($E$3=4),UPPER('Marks Entry 4th'!V3),""))))</f>
        <v>SAMPAT RAJ</v>
      </c>
      <c r="AI4" s="665"/>
      <c r="AJ4" s="665"/>
      <c r="AK4" s="665"/>
      <c r="AL4" s="665"/>
      <c r="AM4" s="665"/>
      <c r="AN4" s="665"/>
      <c r="AO4" s="665"/>
      <c r="AP4" s="665"/>
      <c r="AQ4" s="665"/>
      <c r="AR4" s="169"/>
      <c r="AS4" s="169"/>
      <c r="AT4" s="169"/>
      <c r="AU4" s="169"/>
      <c r="AV4" s="169"/>
      <c r="AW4" s="170"/>
      <c r="AX4" s="643" t="s">
        <v>539</v>
      </c>
      <c r="AY4" s="643"/>
      <c r="AZ4" s="643"/>
      <c r="BA4" s="664" t="str">
        <f>IF(AND($E$3=1),UPPER('Marks Entry 1st'!AD3),IF(AND($E$3=2),UPPER('Marks Entry 2nd'!AD3),IF(AND($E$3=3),UPPER('Marks Entry 3rd'!AD3),IF(AND($E$3=4),UPPER('Marks Entry 4th'!AD3),""))))</f>
        <v>PRADIP SINGH</v>
      </c>
      <c r="BB4" s="665"/>
      <c r="BC4" s="665"/>
      <c r="BD4" s="665"/>
      <c r="BE4" s="665"/>
      <c r="BF4" s="665"/>
      <c r="BG4" s="665"/>
      <c r="BH4" s="665"/>
      <c r="BI4" s="665"/>
      <c r="BJ4" s="665"/>
      <c r="BK4" s="169"/>
      <c r="BL4" s="169"/>
      <c r="BM4" s="169"/>
      <c r="BN4" s="169"/>
      <c r="BO4" s="169"/>
      <c r="BP4" s="170"/>
      <c r="BQ4" s="647" t="s">
        <v>107</v>
      </c>
      <c r="BR4" s="647"/>
      <c r="BS4" s="647"/>
      <c r="BT4" s="664" t="str">
        <f>IF(AND($E$3=1),UPPER('Marks Entry 1st'!AL3),IF(AND($E$3=2),UPPER('Marks Entry 2nd'!AL3),IF(AND($E$3=3),UPPER('Marks Entry 3rd'!AL3),IF(AND($E$3=4),UPPER('Marks Entry 4th'!AL3),""))))</f>
        <v>PRADIP SINGH</v>
      </c>
      <c r="BU4" s="665"/>
      <c r="BV4" s="665"/>
      <c r="BW4" s="665"/>
      <c r="BX4" s="665"/>
      <c r="BY4" s="665"/>
      <c r="BZ4" s="665"/>
      <c r="CA4" s="665"/>
      <c r="CB4" s="665"/>
      <c r="CC4" s="665"/>
      <c r="CD4" s="169"/>
      <c r="CE4" s="169"/>
      <c r="CF4" s="169"/>
      <c r="CG4" s="169"/>
      <c r="CH4" s="169"/>
      <c r="CI4" s="170"/>
      <c r="CJ4" s="648" t="s">
        <v>334</v>
      </c>
      <c r="CK4" s="648"/>
      <c r="CL4" s="648"/>
      <c r="CM4" s="664" t="str">
        <f>IF(AND($E$3=1),UPPER('Marks Entry 1st'!AT3),IF(AND($E$3=2),UPPER('Marks Entry 2nd'!AT3),IF(AND($E$3=3),UPPER('Marks Entry 3rd'!AT3),IF(AND($E$3=4),UPPER('Marks Entry 4th'!AT3),""))))</f>
        <v>PUSHPENDRA JAWRA</v>
      </c>
      <c r="CN4" s="665"/>
      <c r="CO4" s="665"/>
      <c r="CP4" s="665"/>
      <c r="CQ4" s="665"/>
      <c r="CR4" s="665"/>
      <c r="CS4" s="665"/>
      <c r="CT4" s="665"/>
      <c r="CU4" s="665"/>
      <c r="CV4" s="665"/>
      <c r="CW4" s="169"/>
      <c r="CX4" s="169"/>
      <c r="CY4" s="169"/>
      <c r="CZ4" s="169"/>
      <c r="DA4" s="169"/>
      <c r="DB4" s="170"/>
      <c r="DC4" s="626" t="s">
        <v>221</v>
      </c>
      <c r="DD4" s="627"/>
      <c r="DE4" s="627"/>
      <c r="DF4" s="627"/>
      <c r="DG4" s="145"/>
      <c r="DH4" s="145"/>
      <c r="DI4" s="145"/>
      <c r="DJ4" s="146"/>
      <c r="DK4" s="626" t="s">
        <v>192</v>
      </c>
      <c r="DL4" s="627"/>
      <c r="DM4" s="627"/>
      <c r="DN4" s="627"/>
      <c r="DO4" s="145"/>
      <c r="DP4" s="145"/>
      <c r="DQ4" s="145"/>
      <c r="DR4" s="146"/>
      <c r="DS4" s="626" t="s">
        <v>193</v>
      </c>
      <c r="DT4" s="627"/>
      <c r="DU4" s="627"/>
      <c r="DV4" s="627"/>
      <c r="DW4" s="145"/>
      <c r="DX4" s="145"/>
      <c r="DY4" s="145"/>
      <c r="DZ4" s="146"/>
      <c r="EA4" s="628" t="s">
        <v>194</v>
      </c>
      <c r="EB4" s="630" t="s">
        <v>195</v>
      </c>
      <c r="EC4" s="630" t="s">
        <v>196</v>
      </c>
      <c r="ED4" s="622" t="s">
        <v>197</v>
      </c>
      <c r="EE4" s="625" t="s">
        <v>198</v>
      </c>
      <c r="EF4" s="631" t="s">
        <v>199</v>
      </c>
      <c r="EG4" s="631"/>
      <c r="EH4" s="632" t="s">
        <v>191</v>
      </c>
      <c r="EI4" s="621" t="s">
        <v>202</v>
      </c>
    </row>
    <row r="5" spans="1:146" ht="21" customHeight="1">
      <c r="A5" s="655" t="s">
        <v>174</v>
      </c>
      <c r="B5" s="640" t="s">
        <v>175</v>
      </c>
      <c r="C5" s="637" t="s">
        <v>189</v>
      </c>
      <c r="D5" s="637" t="s">
        <v>78</v>
      </c>
      <c r="E5" s="658" t="s">
        <v>76</v>
      </c>
      <c r="F5" s="658" t="s">
        <v>5</v>
      </c>
      <c r="G5" s="658" t="s">
        <v>176</v>
      </c>
      <c r="H5" s="658" t="s">
        <v>77</v>
      </c>
      <c r="I5" s="658" t="s">
        <v>177</v>
      </c>
      <c r="J5" s="158"/>
      <c r="K5" s="158"/>
      <c r="L5" s="646" t="s">
        <v>181</v>
      </c>
      <c r="M5" s="646"/>
      <c r="N5" s="646"/>
      <c r="O5" s="650" t="s">
        <v>13</v>
      </c>
      <c r="P5" s="651"/>
      <c r="Q5" s="651"/>
      <c r="R5" s="652"/>
      <c r="S5" s="649" t="s">
        <v>184</v>
      </c>
      <c r="T5" s="650" t="s">
        <v>167</v>
      </c>
      <c r="U5" s="651"/>
      <c r="V5" s="651"/>
      <c r="W5" s="652"/>
      <c r="X5" s="616" t="s">
        <v>185</v>
      </c>
      <c r="Y5" s="619" t="s">
        <v>250</v>
      </c>
      <c r="Z5" s="619" t="s">
        <v>251</v>
      </c>
      <c r="AA5" s="619" t="s">
        <v>252</v>
      </c>
      <c r="AB5" s="619" t="s">
        <v>253</v>
      </c>
      <c r="AC5" s="619" t="s">
        <v>254</v>
      </c>
      <c r="AD5" s="617" t="s">
        <v>186</v>
      </c>
      <c r="AE5" s="646" t="s">
        <v>181</v>
      </c>
      <c r="AF5" s="646"/>
      <c r="AG5" s="646"/>
      <c r="AH5" s="650" t="s">
        <v>13</v>
      </c>
      <c r="AI5" s="651"/>
      <c r="AJ5" s="651"/>
      <c r="AK5" s="652"/>
      <c r="AL5" s="649" t="s">
        <v>184</v>
      </c>
      <c r="AM5" s="650" t="s">
        <v>167</v>
      </c>
      <c r="AN5" s="651"/>
      <c r="AO5" s="651"/>
      <c r="AP5" s="652"/>
      <c r="AQ5" s="616" t="s">
        <v>185</v>
      </c>
      <c r="AR5" s="619" t="s">
        <v>250</v>
      </c>
      <c r="AS5" s="619" t="s">
        <v>251</v>
      </c>
      <c r="AT5" s="619" t="s">
        <v>252</v>
      </c>
      <c r="AU5" s="619" t="s">
        <v>253</v>
      </c>
      <c r="AV5" s="619" t="s">
        <v>254</v>
      </c>
      <c r="AW5" s="617" t="s">
        <v>186</v>
      </c>
      <c r="AX5" s="646" t="s">
        <v>181</v>
      </c>
      <c r="AY5" s="646"/>
      <c r="AZ5" s="646"/>
      <c r="BA5" s="650" t="s">
        <v>13</v>
      </c>
      <c r="BB5" s="651"/>
      <c r="BC5" s="651"/>
      <c r="BD5" s="652"/>
      <c r="BE5" s="649" t="s">
        <v>184</v>
      </c>
      <c r="BF5" s="650" t="s">
        <v>167</v>
      </c>
      <c r="BG5" s="651"/>
      <c r="BH5" s="651"/>
      <c r="BI5" s="652"/>
      <c r="BJ5" s="616" t="s">
        <v>185</v>
      </c>
      <c r="BK5" s="619" t="s">
        <v>250</v>
      </c>
      <c r="BL5" s="619" t="s">
        <v>251</v>
      </c>
      <c r="BM5" s="619" t="s">
        <v>252</v>
      </c>
      <c r="BN5" s="619" t="s">
        <v>253</v>
      </c>
      <c r="BO5" s="619" t="s">
        <v>254</v>
      </c>
      <c r="BP5" s="617" t="s">
        <v>186</v>
      </c>
      <c r="BQ5" s="646" t="s">
        <v>181</v>
      </c>
      <c r="BR5" s="646"/>
      <c r="BS5" s="646"/>
      <c r="BT5" s="650" t="s">
        <v>13</v>
      </c>
      <c r="BU5" s="651"/>
      <c r="BV5" s="651"/>
      <c r="BW5" s="652"/>
      <c r="BX5" s="649" t="s">
        <v>184</v>
      </c>
      <c r="BY5" s="650" t="s">
        <v>167</v>
      </c>
      <c r="BZ5" s="651"/>
      <c r="CA5" s="651"/>
      <c r="CB5" s="652"/>
      <c r="CC5" s="616" t="s">
        <v>185</v>
      </c>
      <c r="CD5" s="619" t="s">
        <v>250</v>
      </c>
      <c r="CE5" s="619" t="s">
        <v>251</v>
      </c>
      <c r="CF5" s="619" t="s">
        <v>252</v>
      </c>
      <c r="CG5" s="619" t="s">
        <v>253</v>
      </c>
      <c r="CH5" s="619" t="s">
        <v>254</v>
      </c>
      <c r="CI5" s="617" t="s">
        <v>186</v>
      </c>
      <c r="CJ5" s="646" t="s">
        <v>181</v>
      </c>
      <c r="CK5" s="646"/>
      <c r="CL5" s="646"/>
      <c r="CM5" s="650" t="s">
        <v>13</v>
      </c>
      <c r="CN5" s="651"/>
      <c r="CO5" s="651"/>
      <c r="CP5" s="652"/>
      <c r="CQ5" s="649" t="s">
        <v>184</v>
      </c>
      <c r="CR5" s="650" t="s">
        <v>167</v>
      </c>
      <c r="CS5" s="651"/>
      <c r="CT5" s="651"/>
      <c r="CU5" s="652"/>
      <c r="CV5" s="616" t="s">
        <v>185</v>
      </c>
      <c r="CW5" s="619" t="s">
        <v>250</v>
      </c>
      <c r="CX5" s="619" t="s">
        <v>251</v>
      </c>
      <c r="CY5" s="619" t="s">
        <v>252</v>
      </c>
      <c r="CZ5" s="619" t="s">
        <v>253</v>
      </c>
      <c r="DA5" s="619" t="s">
        <v>254</v>
      </c>
      <c r="DB5" s="617" t="s">
        <v>186</v>
      </c>
      <c r="DC5" s="615" t="s">
        <v>13</v>
      </c>
      <c r="DD5" s="615" t="s">
        <v>167</v>
      </c>
      <c r="DE5" s="615" t="s">
        <v>179</v>
      </c>
      <c r="DF5" s="615" t="s">
        <v>190</v>
      </c>
      <c r="DG5" s="619" t="s">
        <v>250</v>
      </c>
      <c r="DH5" s="619" t="s">
        <v>251</v>
      </c>
      <c r="DI5" s="619" t="s">
        <v>253</v>
      </c>
      <c r="DJ5" s="615" t="s">
        <v>191</v>
      </c>
      <c r="DK5" s="615" t="s">
        <v>13</v>
      </c>
      <c r="DL5" s="615" t="s">
        <v>167</v>
      </c>
      <c r="DM5" s="615" t="s">
        <v>179</v>
      </c>
      <c r="DN5" s="615" t="s">
        <v>190</v>
      </c>
      <c r="DO5" s="619" t="s">
        <v>250</v>
      </c>
      <c r="DP5" s="619" t="s">
        <v>251</v>
      </c>
      <c r="DQ5" s="619" t="s">
        <v>253</v>
      </c>
      <c r="DR5" s="615" t="s">
        <v>191</v>
      </c>
      <c r="DS5" s="615" t="s">
        <v>13</v>
      </c>
      <c r="DT5" s="615" t="s">
        <v>167</v>
      </c>
      <c r="DU5" s="615" t="s">
        <v>179</v>
      </c>
      <c r="DV5" s="615" t="s">
        <v>190</v>
      </c>
      <c r="DW5" s="619" t="s">
        <v>250</v>
      </c>
      <c r="DX5" s="619" t="s">
        <v>251</v>
      </c>
      <c r="DY5" s="619" t="s">
        <v>253</v>
      </c>
      <c r="DZ5" s="615" t="s">
        <v>191</v>
      </c>
      <c r="EA5" s="629">
        <v>0</v>
      </c>
      <c r="EB5" s="630">
        <v>0</v>
      </c>
      <c r="EC5" s="630">
        <v>0</v>
      </c>
      <c r="ED5" s="623"/>
      <c r="EE5" s="625">
        <v>0</v>
      </c>
      <c r="EF5" s="631"/>
      <c r="EG5" s="631"/>
      <c r="EH5" s="633"/>
      <c r="EI5" s="621"/>
    </row>
    <row r="6" spans="1:146" ht="82.5" customHeight="1">
      <c r="A6" s="656"/>
      <c r="B6" s="641"/>
      <c r="C6" s="638"/>
      <c r="D6" s="638"/>
      <c r="E6" s="659">
        <v>0</v>
      </c>
      <c r="F6" s="659">
        <v>0</v>
      </c>
      <c r="G6" s="659">
        <v>0</v>
      </c>
      <c r="H6" s="659">
        <v>0</v>
      </c>
      <c r="I6" s="659">
        <v>0</v>
      </c>
      <c r="J6" s="160" t="s">
        <v>165</v>
      </c>
      <c r="K6" s="160" t="s">
        <v>166</v>
      </c>
      <c r="L6" s="171" t="s">
        <v>11</v>
      </c>
      <c r="M6" s="171" t="s">
        <v>180</v>
      </c>
      <c r="N6" s="171" t="s">
        <v>108</v>
      </c>
      <c r="O6" s="172" t="s">
        <v>182</v>
      </c>
      <c r="P6" s="172" t="s">
        <v>183</v>
      </c>
      <c r="Q6" s="173" t="s">
        <v>10</v>
      </c>
      <c r="R6" s="171" t="s">
        <v>108</v>
      </c>
      <c r="S6" s="649"/>
      <c r="T6" s="172" t="s">
        <v>182</v>
      </c>
      <c r="U6" s="172" t="s">
        <v>183</v>
      </c>
      <c r="V6" s="173" t="s">
        <v>10</v>
      </c>
      <c r="W6" s="171" t="s">
        <v>108</v>
      </c>
      <c r="X6" s="616"/>
      <c r="Y6" s="620"/>
      <c r="Z6" s="620"/>
      <c r="AA6" s="620"/>
      <c r="AB6" s="620"/>
      <c r="AC6" s="620"/>
      <c r="AD6" s="618">
        <v>0</v>
      </c>
      <c r="AE6" s="171" t="s">
        <v>11</v>
      </c>
      <c r="AF6" s="171" t="s">
        <v>180</v>
      </c>
      <c r="AG6" s="171" t="s">
        <v>108</v>
      </c>
      <c r="AH6" s="172" t="s">
        <v>182</v>
      </c>
      <c r="AI6" s="172" t="s">
        <v>183</v>
      </c>
      <c r="AJ6" s="173" t="s">
        <v>10</v>
      </c>
      <c r="AK6" s="171" t="s">
        <v>108</v>
      </c>
      <c r="AL6" s="649"/>
      <c r="AM6" s="172" t="s">
        <v>182</v>
      </c>
      <c r="AN6" s="172" t="s">
        <v>183</v>
      </c>
      <c r="AO6" s="173" t="s">
        <v>10</v>
      </c>
      <c r="AP6" s="171" t="s">
        <v>108</v>
      </c>
      <c r="AQ6" s="616"/>
      <c r="AR6" s="620"/>
      <c r="AS6" s="620"/>
      <c r="AT6" s="620"/>
      <c r="AU6" s="620"/>
      <c r="AV6" s="620"/>
      <c r="AW6" s="618">
        <v>0</v>
      </c>
      <c r="AX6" s="171" t="s">
        <v>11</v>
      </c>
      <c r="AY6" s="171" t="s">
        <v>180</v>
      </c>
      <c r="AZ6" s="171" t="s">
        <v>108</v>
      </c>
      <c r="BA6" s="172" t="s">
        <v>182</v>
      </c>
      <c r="BB6" s="172" t="s">
        <v>183</v>
      </c>
      <c r="BC6" s="173" t="s">
        <v>10</v>
      </c>
      <c r="BD6" s="171" t="s">
        <v>108</v>
      </c>
      <c r="BE6" s="649"/>
      <c r="BF6" s="172" t="s">
        <v>182</v>
      </c>
      <c r="BG6" s="172" t="s">
        <v>183</v>
      </c>
      <c r="BH6" s="173" t="s">
        <v>10</v>
      </c>
      <c r="BI6" s="171" t="s">
        <v>108</v>
      </c>
      <c r="BJ6" s="616"/>
      <c r="BK6" s="620"/>
      <c r="BL6" s="620"/>
      <c r="BM6" s="620"/>
      <c r="BN6" s="620"/>
      <c r="BO6" s="620"/>
      <c r="BP6" s="618">
        <v>0</v>
      </c>
      <c r="BQ6" s="171" t="s">
        <v>11</v>
      </c>
      <c r="BR6" s="171" t="s">
        <v>180</v>
      </c>
      <c r="BS6" s="171" t="s">
        <v>108</v>
      </c>
      <c r="BT6" s="172" t="s">
        <v>182</v>
      </c>
      <c r="BU6" s="172" t="s">
        <v>183</v>
      </c>
      <c r="BV6" s="173" t="s">
        <v>10</v>
      </c>
      <c r="BW6" s="171" t="s">
        <v>108</v>
      </c>
      <c r="BX6" s="649"/>
      <c r="BY6" s="172" t="s">
        <v>182</v>
      </c>
      <c r="BZ6" s="172" t="s">
        <v>183</v>
      </c>
      <c r="CA6" s="173" t="s">
        <v>10</v>
      </c>
      <c r="CB6" s="171" t="s">
        <v>108</v>
      </c>
      <c r="CC6" s="616"/>
      <c r="CD6" s="620"/>
      <c r="CE6" s="620"/>
      <c r="CF6" s="620"/>
      <c r="CG6" s="620"/>
      <c r="CH6" s="620"/>
      <c r="CI6" s="618">
        <v>0</v>
      </c>
      <c r="CJ6" s="171" t="s">
        <v>11</v>
      </c>
      <c r="CK6" s="171" t="s">
        <v>180</v>
      </c>
      <c r="CL6" s="171" t="s">
        <v>108</v>
      </c>
      <c r="CM6" s="172" t="s">
        <v>182</v>
      </c>
      <c r="CN6" s="172" t="s">
        <v>183</v>
      </c>
      <c r="CO6" s="173" t="s">
        <v>10</v>
      </c>
      <c r="CP6" s="171" t="s">
        <v>108</v>
      </c>
      <c r="CQ6" s="649"/>
      <c r="CR6" s="172" t="s">
        <v>182</v>
      </c>
      <c r="CS6" s="172" t="s">
        <v>183</v>
      </c>
      <c r="CT6" s="173" t="s">
        <v>10</v>
      </c>
      <c r="CU6" s="171" t="s">
        <v>108</v>
      </c>
      <c r="CV6" s="616"/>
      <c r="CW6" s="620"/>
      <c r="CX6" s="620"/>
      <c r="CY6" s="620"/>
      <c r="CZ6" s="620"/>
      <c r="DA6" s="620"/>
      <c r="DB6" s="618">
        <v>0</v>
      </c>
      <c r="DC6" s="615"/>
      <c r="DD6" s="615"/>
      <c r="DE6" s="615"/>
      <c r="DF6" s="615">
        <v>0</v>
      </c>
      <c r="DG6" s="620"/>
      <c r="DH6" s="620"/>
      <c r="DI6" s="620"/>
      <c r="DJ6" s="615">
        <v>0</v>
      </c>
      <c r="DK6" s="615"/>
      <c r="DL6" s="615"/>
      <c r="DM6" s="615"/>
      <c r="DN6" s="615">
        <v>0</v>
      </c>
      <c r="DO6" s="620"/>
      <c r="DP6" s="620"/>
      <c r="DQ6" s="620"/>
      <c r="DR6" s="615">
        <v>0</v>
      </c>
      <c r="DS6" s="615"/>
      <c r="DT6" s="615"/>
      <c r="DU6" s="615"/>
      <c r="DV6" s="615">
        <v>0</v>
      </c>
      <c r="DW6" s="620"/>
      <c r="DX6" s="620"/>
      <c r="DY6" s="620"/>
      <c r="DZ6" s="615">
        <v>0</v>
      </c>
      <c r="EA6" s="629">
        <v>0</v>
      </c>
      <c r="EB6" s="630">
        <v>0</v>
      </c>
      <c r="EC6" s="630">
        <v>0</v>
      </c>
      <c r="ED6" s="624"/>
      <c r="EE6" s="625">
        <v>0</v>
      </c>
      <c r="EF6" s="347" t="s">
        <v>200</v>
      </c>
      <c r="EG6" s="347" t="s">
        <v>201</v>
      </c>
      <c r="EH6" s="634"/>
      <c r="EI6" s="621"/>
    </row>
    <row r="7" spans="1:146" s="179" customFormat="1" ht="18.75" customHeight="1">
      <c r="A7" s="657"/>
      <c r="B7" s="642"/>
      <c r="C7" s="639"/>
      <c r="D7" s="639"/>
      <c r="E7" s="660"/>
      <c r="F7" s="660"/>
      <c r="G7" s="660"/>
      <c r="H7" s="660"/>
      <c r="I7" s="660"/>
      <c r="J7" s="159"/>
      <c r="K7" s="159"/>
      <c r="L7" s="174">
        <f>'Marks Entry 1st'!L6</f>
        <v>20</v>
      </c>
      <c r="M7" s="174">
        <f>'Marks Entry 1st'!M6</f>
        <v>20</v>
      </c>
      <c r="N7" s="175">
        <f>IF(AND(L7="",M7=""),"",IF(AND(L7="NA",M7="NA"),"NA",SUM(L7:M7)))</f>
        <v>40</v>
      </c>
      <c r="O7" s="174">
        <f>'Marks Entry 1st'!N6</f>
        <v>30</v>
      </c>
      <c r="P7" s="174">
        <f>'Marks Entry 1st'!O6</f>
        <v>18</v>
      </c>
      <c r="Q7" s="174">
        <f>'Marks Entry 1st'!P6</f>
        <v>12</v>
      </c>
      <c r="R7" s="176">
        <f>IF(AND(O7="",Q7="",P7=""),"",IF(AND(P7="NA",Q7="NA"),"NA",SUM(O7:Q7)))</f>
        <v>60</v>
      </c>
      <c r="S7" s="175">
        <f>IF(AND(N7="NA",R7="NA"),"NA",SUM(N7,R7))</f>
        <v>100</v>
      </c>
      <c r="T7" s="174">
        <f>'Marks Entry 1st'!Q6</f>
        <v>50</v>
      </c>
      <c r="U7" s="174">
        <f>'Marks Entry 1st'!R6</f>
        <v>30</v>
      </c>
      <c r="V7" s="174">
        <f>'Marks Entry 1st'!S6</f>
        <v>20</v>
      </c>
      <c r="W7" s="177">
        <f>IF(AND(T7="",U7="",V7=""),"",SUM(T7:V7))</f>
        <v>100</v>
      </c>
      <c r="X7" s="175">
        <f>IF(W7="","",SUM(S7,W7))</f>
        <v>200</v>
      </c>
      <c r="Y7" s="178"/>
      <c r="Z7" s="178"/>
      <c r="AA7" s="178"/>
      <c r="AB7" s="178"/>
      <c r="AC7" s="178"/>
      <c r="AD7" s="99"/>
      <c r="AE7" s="174">
        <f>'Marks Entry 1st'!T6</f>
        <v>20</v>
      </c>
      <c r="AF7" s="174">
        <f>'Marks Entry 1st'!U6</f>
        <v>20</v>
      </c>
      <c r="AG7" s="175">
        <f>IF(AND(AE7="",AF7=""),"",IF(AND(AE7="NA",AF7="NA"),"NA",SUM(AE7:AF7)))</f>
        <v>40</v>
      </c>
      <c r="AH7" s="174">
        <f>'Marks Entry 1st'!V6</f>
        <v>30</v>
      </c>
      <c r="AI7" s="174">
        <f>'Marks Entry 1st'!W6</f>
        <v>18</v>
      </c>
      <c r="AJ7" s="174">
        <f>'Marks Entry 1st'!X6</f>
        <v>12</v>
      </c>
      <c r="AK7" s="176">
        <f>IF(AND(AH7="",AJ7="",AI7=""),"",IF(AND(AI7="NA",AJ7="NA"),"NA",SUM(AH7:AJ7)))</f>
        <v>60</v>
      </c>
      <c r="AL7" s="175">
        <f>IF(AND(AG7="NA",AK7="NA"),"NA",SUM(AG7,AK7))</f>
        <v>100</v>
      </c>
      <c r="AM7" s="174">
        <f>'Marks Entry 1st'!Y6</f>
        <v>50</v>
      </c>
      <c r="AN7" s="174">
        <f>'Marks Entry 1st'!Z6</f>
        <v>30</v>
      </c>
      <c r="AO7" s="174">
        <f>'Marks Entry 1st'!AA6</f>
        <v>20</v>
      </c>
      <c r="AP7" s="177">
        <f>IF(AND(AM7="",AN7="",AO7=""),"",SUM(AM7:AO7))</f>
        <v>100</v>
      </c>
      <c r="AQ7" s="175">
        <f>IF(AP7="","",SUM(AL7,AP7))</f>
        <v>200</v>
      </c>
      <c r="AR7" s="178"/>
      <c r="AS7" s="178"/>
      <c r="AT7" s="178"/>
      <c r="AU7" s="178"/>
      <c r="AV7" s="178"/>
      <c r="AW7" s="99"/>
      <c r="AX7" s="174">
        <f>'Marks Entry 1st'!AB6</f>
        <v>20</v>
      </c>
      <c r="AY7" s="174">
        <f>'Marks Entry 1st'!AC6</f>
        <v>20</v>
      </c>
      <c r="AZ7" s="175">
        <f>IF(AND(AX7="",AY7=""),"",IF(AND(AX7="NA",AY7="NA"),"NA",SUM(AX7:AY7)))</f>
        <v>40</v>
      </c>
      <c r="BA7" s="174">
        <f>'Marks Entry 1st'!AD6</f>
        <v>30</v>
      </c>
      <c r="BB7" s="174">
        <f>'Marks Entry 1st'!AE6</f>
        <v>18</v>
      </c>
      <c r="BC7" s="174">
        <f>'Marks Entry 1st'!AF6</f>
        <v>12</v>
      </c>
      <c r="BD7" s="176">
        <f>IF(AND(BA7="",BC7="",BB7=""),"",IF(AND(BB7="NA",BC7="NA"),"NA",SUM(BA7:BC7)))</f>
        <v>60</v>
      </c>
      <c r="BE7" s="175">
        <f>IF(AND(AZ7="NA",BD7="NA"),"NA",SUM(AZ7,BD7))</f>
        <v>100</v>
      </c>
      <c r="BF7" s="174">
        <f>'Marks Entry 1st'!AG6</f>
        <v>50</v>
      </c>
      <c r="BG7" s="174">
        <f>'Marks Entry 1st'!AH6</f>
        <v>30</v>
      </c>
      <c r="BH7" s="174">
        <f>'Marks Entry 1st'!AI6</f>
        <v>20</v>
      </c>
      <c r="BI7" s="177">
        <f>IF(AND(BF7="",BG7="",BH7=""),"",SUM(BF7:BH7))</f>
        <v>100</v>
      </c>
      <c r="BJ7" s="175">
        <f>IF(BI7="","",SUM(BE7,BI7))</f>
        <v>200</v>
      </c>
      <c r="BK7" s="178"/>
      <c r="BL7" s="178"/>
      <c r="BM7" s="178"/>
      <c r="BN7" s="178"/>
      <c r="BO7" s="178"/>
      <c r="BP7" s="99"/>
      <c r="BQ7" s="174">
        <f>'Marks Entry 1st'!AJ6</f>
        <v>20</v>
      </c>
      <c r="BR7" s="174">
        <f>'Marks Entry 1st'!AK6</f>
        <v>20</v>
      </c>
      <c r="BS7" s="175">
        <f>IF(AND(BQ7="",BR7=""),"",IF(AND(BQ7="NA",BR7="NA"),"NA",SUM(BQ7:BR7)))</f>
        <v>40</v>
      </c>
      <c r="BT7" s="174">
        <f>'Marks Entry 1st'!AL6</f>
        <v>30</v>
      </c>
      <c r="BU7" s="174">
        <f>'Marks Entry 1st'!AM6</f>
        <v>18</v>
      </c>
      <c r="BV7" s="174">
        <f>'Marks Entry 1st'!AN6</f>
        <v>12</v>
      </c>
      <c r="BW7" s="176">
        <f>IF(AND(BT7="",BV7="",BU7=""),"",IF(AND(BU7="NA",BV7="NA"),"NA",SUM(BT7:BV7)))</f>
        <v>60</v>
      </c>
      <c r="BX7" s="175">
        <f>IF(AND(BS7="NA",BW7="NA"),"NA",SUM(BS7,BW7))</f>
        <v>100</v>
      </c>
      <c r="BY7" s="174">
        <f>'Marks Entry 1st'!AO6</f>
        <v>50</v>
      </c>
      <c r="BZ7" s="174">
        <f>'Marks Entry 1st'!AP6</f>
        <v>30</v>
      </c>
      <c r="CA7" s="174">
        <f>'Marks Entry 1st'!AQ6</f>
        <v>20</v>
      </c>
      <c r="CB7" s="177">
        <f>IF(AND(BY7="",BZ7="",CA7=""),"",SUM(BY7:CA7))</f>
        <v>100</v>
      </c>
      <c r="CC7" s="175">
        <f>IF(CB7="","",SUM(BX7,CB7))</f>
        <v>200</v>
      </c>
      <c r="CD7" s="178"/>
      <c r="CE7" s="178"/>
      <c r="CF7" s="178"/>
      <c r="CG7" s="178"/>
      <c r="CH7" s="178"/>
      <c r="CI7" s="99"/>
      <c r="CJ7" s="174">
        <f>'Marks Entry 1st'!AR6</f>
        <v>20</v>
      </c>
      <c r="CK7" s="174">
        <f>'Marks Entry 1st'!AS6</f>
        <v>20</v>
      </c>
      <c r="CL7" s="175">
        <f>IF(AND(CJ7="",CK7=""),"",IF(AND(CJ7="NA",CK7="NA"),"NA",SUM(CJ7:CK7)))</f>
        <v>40</v>
      </c>
      <c r="CM7" s="174">
        <f>'Marks Entry 1st'!AT6</f>
        <v>30</v>
      </c>
      <c r="CN7" s="174">
        <f>'Marks Entry 1st'!AU6</f>
        <v>18</v>
      </c>
      <c r="CO7" s="174">
        <f>'Marks Entry 1st'!AV6</f>
        <v>12</v>
      </c>
      <c r="CP7" s="176">
        <f>IF(AND(CM7="",CO7="",CN7=""),"",IF(AND(CN7="NA",CO7="NA"),"NA",SUM(CM7:CO7)))</f>
        <v>60</v>
      </c>
      <c r="CQ7" s="175">
        <f>IF(AND(CL7="NA",CP7="NA"),"NA",SUM(CL7,CP7))</f>
        <v>100</v>
      </c>
      <c r="CR7" s="174">
        <f>'Marks Entry 1st'!AW6</f>
        <v>50</v>
      </c>
      <c r="CS7" s="174">
        <f>'Marks Entry 1st'!AX6</f>
        <v>30</v>
      </c>
      <c r="CT7" s="174">
        <f>'Marks Entry 1st'!AY6</f>
        <v>20</v>
      </c>
      <c r="CU7" s="177">
        <f>IF(AND(CR7="",CS7="",CT7=""),"",SUM(CR7:CT7))</f>
        <v>100</v>
      </c>
      <c r="CV7" s="175">
        <f>IF(CU7="","",SUM(CQ7,CU7))</f>
        <v>200</v>
      </c>
      <c r="CW7" s="178"/>
      <c r="CX7" s="178"/>
      <c r="CY7" s="178"/>
      <c r="CZ7" s="178"/>
      <c r="DA7" s="178"/>
      <c r="DB7" s="99"/>
      <c r="DC7" s="103">
        <f>'Marks Entry 1st'!AZ6</f>
        <v>25</v>
      </c>
      <c r="DD7" s="103">
        <f>'Marks Entry 1st'!BA6</f>
        <v>35</v>
      </c>
      <c r="DE7" s="103">
        <f>'Marks Entry 1st'!BB6</f>
        <v>40</v>
      </c>
      <c r="DF7" s="177">
        <f>IF(AND(DC7="",DD7="",DE7=""),"",SUM(DC7:DE7))</f>
        <v>100</v>
      </c>
      <c r="DG7" s="177"/>
      <c r="DH7" s="177"/>
      <c r="DI7" s="177"/>
      <c r="DJ7" s="101"/>
      <c r="DK7" s="103">
        <f>'Marks Entry 1st'!BC6</f>
        <v>25</v>
      </c>
      <c r="DL7" s="103">
        <f>'Marks Entry 1st'!BD6</f>
        <v>35</v>
      </c>
      <c r="DM7" s="103">
        <f>'Marks Entry 1st'!BE6</f>
        <v>40</v>
      </c>
      <c r="DN7" s="177">
        <f>IF(AND(DK7="",DL7="",DM7=""),"",SUM(DK7:DM7))</f>
        <v>100</v>
      </c>
      <c r="DO7" s="177"/>
      <c r="DP7" s="177"/>
      <c r="DQ7" s="177"/>
      <c r="DR7" s="101"/>
      <c r="DS7" s="103">
        <f>'Marks Entry 1st'!BF6</f>
        <v>25</v>
      </c>
      <c r="DT7" s="103">
        <f>'Marks Entry 1st'!BG6</f>
        <v>35</v>
      </c>
      <c r="DU7" s="103">
        <f>'Marks Entry 1st'!BH6</f>
        <v>40</v>
      </c>
      <c r="DV7" s="177">
        <f>IF(AND(DS7="",DT7="",DU7=""),"",SUM(DS7:DU7))</f>
        <v>100</v>
      </c>
      <c r="DW7" s="177"/>
      <c r="DX7" s="177"/>
      <c r="DY7" s="177"/>
      <c r="DZ7" s="101"/>
      <c r="EA7" s="100">
        <f>IF($E$3="","",IF(OR($E$3=1,$E$3=2),SUM(X7,AQ7,BJ7,CC7),SUM(X7,AQ7,BJ7,CC7,CV7)))</f>
        <v>800</v>
      </c>
      <c r="EB7" s="102"/>
      <c r="EC7" s="102"/>
      <c r="ED7" s="106"/>
      <c r="EE7" s="625">
        <v>0</v>
      </c>
      <c r="EF7" s="102"/>
      <c r="EG7" s="102"/>
      <c r="EH7" s="102"/>
      <c r="EI7" s="621"/>
    </row>
    <row r="8" spans="1:146" ht="18.899999999999999" customHeight="1">
      <c r="A8" s="94">
        <v>1</v>
      </c>
      <c r="B8" s="94">
        <f>IF(OR(EP8=0,EP8=""),"",IF(AND($E$3=1),'Marks Entry 1st'!I7,IF(AND($E$3=2),'Marks Entry 2nd'!I7,IF(AND($E$3=3),'Marks Entry 3rd'!I7,IF(AND($E$3=4),'Marks Entry 4th'!I7,"")))))</f>
        <v>101</v>
      </c>
      <c r="C8" s="95">
        <f>IF(OR(B8=0,B8=""),"",IF(AND($E$3=1),'Marks Entry 1st'!B7,IF(AND($E$3=2),'Marks Entry 2nd'!B7,IF(AND($E$3=3),'Marks Entry 3rd'!B7,IF(AND($E$3=4),'Marks Entry 4th'!B7,"")))))</f>
        <v>1</v>
      </c>
      <c r="D8" s="95" t="str">
        <f>IF(OR(B8=0,B8=""),"",IF(AND($E$3=1),'Marks Entry 1st'!C7,IF(AND($E$3=2),'Marks Entry 2nd'!C7,IF(AND($E$3=3),'Marks Entry 3rd'!C7,IF(AND($E$3=4),'Marks Entry 4th'!C7,"")))))</f>
        <v>A</v>
      </c>
      <c r="E8" s="96" t="str">
        <f>IF(OR(B8=0,B8=""),"",IF(AND($E$3=1),'Marks Entry 1st'!E7,IF(AND($E$3=2),'Marks Entry 2nd'!E7,IF(AND($E$3=3),'Marks Entry 3rd'!E7,IF(AND($E$3=4),'Marks Entry 4th'!E7,"")))))</f>
        <v>28-10-2014</v>
      </c>
      <c r="F8" s="95">
        <f>IF(OR(B8=0,B8=""),"",IF(AND($E$3=1),'Marks Entry 1st'!D7,IF(AND($E$3=2),'Marks Entry 2nd'!D7,IF(AND($E$3=3),'Marks Entry 3rd'!D7,IF(AND($E$3=4),'Marks Entry 4th'!D7,"")))))</f>
        <v>936</v>
      </c>
      <c r="G8" s="90" t="str">
        <f>IF(OR(B8=0,B8=""),"",IF(AND($E$3=1),'Marks Entry 1st'!F7,IF(AND($E$3=2),'Marks Entry 2nd'!F7,IF(AND($E$3=3),'Marks Entry 3rd'!F7,IF(AND($E$3=4),'Marks Entry 4th'!F7,"")))))</f>
        <v>AAKIFA BANO</v>
      </c>
      <c r="H8" s="90" t="str">
        <f>IF(OR(B8=0,B8=""),"",IF(AND($E$3=1),'Marks Entry 1st'!G7,IF(AND($E$3=2),'Marks Entry 2nd'!G7,IF(AND($E$3=3),'Marks Entry 3rd'!G7,IF(AND($E$3=4),'Marks Entry 4th'!G7,"")))))</f>
        <v>SHABBIR MOHAMMAD</v>
      </c>
      <c r="I8" s="90" t="str">
        <f>IF(OR(B8=0,B8=""),"",IF(AND($E$3=1),'Marks Entry 1st'!H7,IF(AND($E$3=2),'Marks Entry 2nd'!H7,IF(AND($E$3=3),'Marks Entry 3rd'!H7,IF(AND($E$3=4),'Marks Entry 4th'!H7,"")))))</f>
        <v>HEENA KOUSER</v>
      </c>
      <c r="J8" s="379" t="str">
        <f>IF(OR(B8=0,B8=""),"",IF(AND($E$3=1),'Marks Entry 1st'!J7,IF(AND($E$3=2),'Marks Entry 2nd'!J7,IF(AND($E$3=3),'Marks Entry 3rd'!J7,IF(AND($E$3=4),'Marks Entry 4th'!J7,"")))))</f>
        <v>F</v>
      </c>
      <c r="K8" s="379" t="str">
        <f>IF(OR(B8=0,B8=""),"",IF(AND($E$3=1),'Marks Entry 1st'!K7,IF(AND($E$3=2),'Marks Entry 2nd'!K7,IF(AND($E$3=3),'Marks Entry 3rd'!K7,IF(AND($E$3=4),'Marks Entry 4th'!K7,"")))))</f>
        <v>OBC</v>
      </c>
      <c r="L8" s="180">
        <f>IF(OR($E8="",$G8=""),"",IF(AND($E$3=1),'Marks Entry 1st'!L7,IF(AND($E$3=2),'Marks Entry 2nd'!L7,IF(AND($E$3=3),'Marks Entry 3rd'!L7,IF(AND($E$3=4),'Marks Entry 4th'!L7,"")))))</f>
        <v>9</v>
      </c>
      <c r="M8" s="180">
        <f>IF(OR($E8="",$G8=""),"",IF(AND($E$3=1),'Marks Entry 1st'!M7,IF(AND($E$3=2),'Marks Entry 2nd'!M7,IF(AND($E$3=3),'Marks Entry 3rd'!M7,IF(AND($E$3=4),'Marks Entry 4th'!M7,"")))))</f>
        <v>9</v>
      </c>
      <c r="N8" s="87">
        <f>IF(AND(L8="",M8=""),"",IF(AND(L8="NA",M8="NA"),"NA",IF(AND(L8="AB",M8="AB"),"AB",SUM(L8:M8))))</f>
        <v>18</v>
      </c>
      <c r="O8" s="180">
        <f>IF(OR($E8="",$G8=""),"",IF(AND($E$3=1),'Marks Entry 1st'!N7,IF(AND($E$3=2),'Marks Entry 2nd'!N7,IF(AND($E$3=3),'Marks Entry 3rd'!N7,IF(AND($E$3=4),'Marks Entry 4th'!N7,"")))))</f>
        <v>18</v>
      </c>
      <c r="P8" s="180">
        <f>IF(OR($E8="",$G8=""),"",IF(AND($E$3=1),'Marks Entry 1st'!O7,IF(AND($E$3=2),'Marks Entry 2nd'!O7,IF(AND($E$3=3),'Marks Entry 3rd'!O7,IF(AND($E$3=4),'Marks Entry 4th'!O7,"")))))</f>
        <v>5</v>
      </c>
      <c r="Q8" s="180">
        <f>IF(OR($E8="",$G8=""),"",IF(AND($E$3=1),'Marks Entry 1st'!P7,IF(AND($E$3=2),'Marks Entry 2nd'!P7,IF(AND($E$3=3),'Marks Entry 3rd'!P7,IF(AND($E$3=4),'Marks Entry 4th'!P7,"")))))</f>
        <v>10</v>
      </c>
      <c r="R8" s="91">
        <f>IF(AND(O8="",P8="",Q8=""),"",IF(AND(O8="NA",P8="NA",Q8="NA"),"NA",IF(AND(O8="AB",P8="AB",Q8="AB"),"AB",SUM(O8:Q8))))</f>
        <v>33</v>
      </c>
      <c r="S8" s="87">
        <f>IF(AND(N8="NA",R8="NA"),"NA",IF(AND(N8="AB",R8="AB"),"AB",SUM(N8,R8)))</f>
        <v>51</v>
      </c>
      <c r="T8" s="93">
        <f>IF(OR($E8="",$G8=""),"",IF(AND($E$3=1),'Marks Entry 1st'!Q7,IF(AND($E$3=2),'Marks Entry 2nd'!Q7,IF(AND($E$3=3),'Marks Entry 3rd'!Q7,IF(AND($E$3=4),'Marks Entry 4th'!Q7,"")))))</f>
        <v>39</v>
      </c>
      <c r="U8" s="93">
        <f>IF(OR($E8="",$G8=""),"",IF(AND($E$3=1),'Marks Entry 1st'!R7,IF(AND($E$3=2),'Marks Entry 2nd'!R7,IF(AND($E$3=3),'Marks Entry 3rd'!R7,IF(AND($E$3=4),'Marks Entry 4th'!R7,"")))))</f>
        <v>5</v>
      </c>
      <c r="V8" s="93">
        <f>IF(OR($E8="",$G8=""),"",IF(AND($E$3=1),'Marks Entry 1st'!S7,IF(AND($E$3=2),'Marks Entry 2nd'!S7,IF(AND($E$3=3),'Marks Entry 3rd'!S7,IF(AND($E$3=4),'Marks Entry 4th'!S7,"")))))</f>
        <v>10</v>
      </c>
      <c r="W8" s="92">
        <f>IF(AND(T8="",U8="",V8=""),"",IF(AND(T8="AB",U8="AB",V8="AB"),"AB",SUM(T8:V8)))</f>
        <v>54</v>
      </c>
      <c r="X8" s="87">
        <f>IF(W8="","",IF(AND(S8="AB",W8="AB"),"AB",SUM(S8,W8)))</f>
        <v>105</v>
      </c>
      <c r="Y8" s="144">
        <f>COUNTIF(L8:M8,"NA")*20+(COUNTIF(L8:M8,"ML")*20)+(COUNTIF(O8,"ML")*42)+(COUNTIF(T8,"ML")*70)</f>
        <v>0</v>
      </c>
      <c r="Z8" s="144">
        <f>IF(OR(B8="NSO",B8=0,B8=""),"",IF(AND(L8="",M8="",O8="",T8=""),"",IF(AND(M8="",O8="",T8=""),20-Y8,IF(AND(O8="",T8=""),40-Y8,IF(AND(T8=""),100-Y8,200-Y8)))))</f>
        <v>200</v>
      </c>
      <c r="AA8" s="144" t="str">
        <f>IF(AND(OR(L8="ab",L8="ml"),OR(M8="ab",M8="ml"),OR(O8="ab",O8="ml")),"E",IF(AND(OR(L8="ab",L8="ml"),OR(O8="ab",O8="ml"),OR(T8="ab",T8="ml")),"AB",IF(AND(OR(M8="ab",M8="ml"),OR(O8="ab",O8="ml"),OR(T8="ab",T8="ml")),"AB","")))</f>
        <v/>
      </c>
      <c r="AB8" s="144" t="str">
        <f>IF(OR(B8="NSO",B8="",T8=""),"",IF(OR(AA8="AB",T8="ab"),"AB",IF(T8="ML","RE",IF(AND(X8&gt;=36%*Z8,T8&gt;=14),"P",IF(AND(X8&gt;=34%*Z8,T8&gt;=14),"G2",IF(AND(X8&gt;=31%*Z8,T8&gt;=14),"G1",IF(X8&gt;=25%*Z8,"S","F")))))))</f>
        <v>P</v>
      </c>
      <c r="AC8" s="144" t="str">
        <f>IF(OR(AB8="",AB8=0,AB8="RE",AB8="AB"),"",IF(X8&gt;=75%*Z8,"D",IF(X8&gt;=60%*Z8,"I",IF(X8&gt;=48%*Z8,"II",IF(X8&gt;=36%*Z8,"III","P")))))</f>
        <v>II</v>
      </c>
      <c r="AD8" s="148" t="str">
        <f>IF(X8="","",IF(OR(AB8="",AB8=0,AB8="RE",AB8="AB"),"",IF(X8&gt;85%*Z8,"A",IF(X8&gt;70%*Z8,"B",IF(X8&gt;=50%*Z8,"C",IF(X8&gt;=30%*Z8,"D","E"))))))</f>
        <v>C</v>
      </c>
      <c r="AE8" s="180">
        <f>IF(OR($E8="",$G8=""),"",IF(AND($E$3=1),'Marks Entry 1st'!T7,IF(AND($E$3=2),'Marks Entry 2nd'!T7,IF(AND($E$3=3),'Marks Entry 3rd'!T7,IF(AND($E$3=4),'Marks Entry 4th'!T7,"")))))</f>
        <v>1</v>
      </c>
      <c r="AF8" s="180">
        <f>IF(OR($E8="",$G8=""),"",IF(AND($E$3=1),'Marks Entry 1st'!U7,IF(AND($E$3=2),'Marks Entry 2nd'!U7,IF(AND($E$3=3),'Marks Entry 3rd'!U7,IF(AND($E$3=4),'Marks Entry 4th'!U7,"")))))</f>
        <v>9</v>
      </c>
      <c r="AG8" s="87">
        <f>IF(AND(AE8="",AF8=""),"",IF(AND(AE8="NA",AF8="NA"),"NA",IF(AND(AE8="AB",AF8="AB"),"AB",SUM(AE8:AF8))))</f>
        <v>10</v>
      </c>
      <c r="AH8" s="180">
        <f>IF(OR($E8="",$G8=""),"",IF(AND($E$3=1),'Marks Entry 1st'!V7,IF(AND($E$3=2),'Marks Entry 2nd'!V7,IF(AND($E$3=3),'Marks Entry 3rd'!V7,IF(AND($E$3=4),'Marks Entry 4th'!V7,"")))))</f>
        <v>29</v>
      </c>
      <c r="AI8" s="180">
        <f>IF(OR($E8="",$G8=""),"",IF(AND($E$3=1),'Marks Entry 1st'!W7,IF(AND($E$3=2),'Marks Entry 2nd'!W7,IF(AND($E$3=3),'Marks Entry 3rd'!W7,IF(AND($E$3=4),'Marks Entry 4th'!W7,"")))))</f>
        <v>5</v>
      </c>
      <c r="AJ8" s="180">
        <f>IF(OR($E8="",$G8=""),"",IF(AND($E$3=1),'Marks Entry 1st'!X7,IF(AND($E$3=2),'Marks Entry 2nd'!X7,IF(AND($E$3=3),'Marks Entry 3rd'!X7,IF(AND($E$3=4),'Marks Entry 4th'!X7,"")))))</f>
        <v>11</v>
      </c>
      <c r="AK8" s="91">
        <f>IF(AND(AH8="",AI8="",AJ8=""),"",IF(AND(AH8="NA",AI8="NA",AJ8="NA"),"NA",IF(AND(AH8="AB",AI8="AB",AJ8="AB"),"AB",SUM(AH8:AJ8))))</f>
        <v>45</v>
      </c>
      <c r="AL8" s="87">
        <f>IF(AND(AG8="NA",AK8="NA"),"NA",IF(AND(AG8="AB",AK8="AB"),"AB",SUM(AG8,AK8)))</f>
        <v>55</v>
      </c>
      <c r="AM8" s="93">
        <f>IF(OR($E8="",$G8=""),"",IF(AND($E$3=1),'Marks Entry 1st'!Y7,IF(AND($E$3=2),'Marks Entry 2nd'!Y7,IF(AND($E$3=3),'Marks Entry 3rd'!Y7,IF(AND($E$3=4),'Marks Entry 4th'!Y7,"")))))</f>
        <v>50</v>
      </c>
      <c r="AN8" s="93">
        <f>IF(OR($E8="",$G8=""),"",IF(AND($E$3=1),'Marks Entry 1st'!Z7,IF(AND($E$3=2),'Marks Entry 2nd'!Z7,IF(AND($E$3=3),'Marks Entry 3rd'!Z7,IF(AND($E$3=4),'Marks Entry 4th'!Z7,"")))))</f>
        <v>5</v>
      </c>
      <c r="AO8" s="93">
        <f>IF(OR($E8="",$G8=""),"",IF(AND($E$3=1),'Marks Entry 1st'!AA7,IF(AND($E$3=2),'Marks Entry 2nd'!AA7,IF(AND($E$3=3),'Marks Entry 3rd'!AA7,IF(AND($E$3=4),'Marks Entry 4th'!AA7,"")))))</f>
        <v>10</v>
      </c>
      <c r="AP8" s="92">
        <f>IF(AND(AM8="",AN8="",AO8=""),"",IF(AND(AM8="AB",AN8="AB",AO8="AB"),"AB",SUM(AM8:AO8)))</f>
        <v>65</v>
      </c>
      <c r="AQ8" s="87">
        <f>IF(AP8="","",IF(AND(AL8="AB",AP8="AB"),"AB",SUM(AL8,AP8)))</f>
        <v>120</v>
      </c>
      <c r="AR8" s="144">
        <f>COUNTIF(AE8:AF8,"NA")*20+(COUNTIF(AE8:AF8,"ML")*20)+(COUNTIF(AH8,"ML")*42)+(COUNTIF(AM8,"ML")*70)</f>
        <v>0</v>
      </c>
      <c r="AS8" s="144">
        <f>IF(OR(B8="NSO",B8=0,B8=""),"",IF(AND(AE8="",AF8="",AH8="",AM8=""),"",IF(AND(AF8="",AH8="",AM8=""),20-AR8,IF(AND(AH8="",AM8=""),40-AR8,IF(AND(AM8=""),100-AR8,200-AR8)))))</f>
        <v>200</v>
      </c>
      <c r="AT8" s="144" t="str">
        <f>IF(AND(OR(AE8="ab",AE8="ml"),OR(AF8="ab",AF8="ml"),OR(AH8="ab",AH8="ml")),"E",IF(AND(OR(AE8="ab",AE8="ml"),OR(AH8="ab",AH8="ml"),OR(AM8="ab",AM8="ml")),"AB",IF(AND(OR(AF8="ab",AF8="ml"),OR(AH8="ab",AH8="ml"),OR(AM8="ab",AM8="ml")),"AB","")))</f>
        <v/>
      </c>
      <c r="AU8" s="144" t="str">
        <f>IF(OR(B8="NSO",B8="",AM8=""),"",IF(OR(AT8="AB",AM8="ab"),"AB",IF(AM8="ML","RE",IF(AND(AQ8&gt;=36%*AS8,AM8&gt;=14),"P",IF(AND(AQ8&gt;=34%*AS8,AM8&gt;=14),"G2",IF(AND(AQ8&gt;=31%*AS8,AM8&gt;=14),"G1",IF(AQ8&gt;=25%*AS8,"S","F")))))))</f>
        <v>P</v>
      </c>
      <c r="AV8" s="144" t="str">
        <f>IF(OR(AU8="",AU8=0,AU8="RE",AU8="AB"),"",IF(AQ8&gt;=75%*AS8,"D",IF(AQ8&gt;=60%*AS8,"I",IF(AQ8&gt;=48%*AS8,"II",IF(AQ8&gt;=36%*AS8,"III","P")))))</f>
        <v>I</v>
      </c>
      <c r="AW8" s="148" t="str">
        <f>IF(AQ8="","",IF(OR(AU8="",AU8=0,AU8="RE",AU8="AB"),"",IF(AQ8&gt;85%*AS8,"A",IF(AQ8&gt;70%*AS8,"B",IF(AQ8&gt;50%*AS8,"C",IF(AQ8&gt;30%*AS8,"D","E"))))))</f>
        <v>C</v>
      </c>
      <c r="AX8" s="180">
        <f>IF(OR($E8="",$G8=""),"",IF(AND($E$3=1),'Marks Entry 1st'!AB7,IF(AND($E$3=2),'Marks Entry 2nd'!AB7,IF(AND($E$3=3),'Marks Entry 3rd'!AB7,IF(AND($E$3=4),'Marks Entry 4th'!AB7,"")))))</f>
        <v>11</v>
      </c>
      <c r="AY8" s="180">
        <f>IF(OR($E8="",$G8=""),"",IF(AND($E$3=1),'Marks Entry 1st'!AC7,IF(AND($E$3=2),'Marks Entry 2nd'!AC7,IF(AND($E$3=3),'Marks Entry 3rd'!AC7,IF(AND($E$3=4),'Marks Entry 4th'!AC7,"")))))</f>
        <v>9</v>
      </c>
      <c r="AZ8" s="87">
        <f>IF(AND(AX8="",AY8=""),"",IF(AND(AX8="NA",AY8="NA"),"NA",IF(AND(AX8="AB",AY8="AB"),"AB",SUM(AX8:AY8))))</f>
        <v>20</v>
      </c>
      <c r="BA8" s="180">
        <f>IF(OR($E8="",$G8=""),"",IF(AND($E$3=1),'Marks Entry 1st'!AD7,IF(AND($E$3=2),'Marks Entry 2nd'!AD7,IF(AND($E$3=3),'Marks Entry 3rd'!AD7,IF(AND($E$3=4),'Marks Entry 4th'!AD7,"")))))</f>
        <v>29</v>
      </c>
      <c r="BB8" s="180">
        <f>IF(OR($E8="",$G8=""),"",IF(AND($E$3=1),'Marks Entry 1st'!AE7,IF(AND($E$3=2),'Marks Entry 2nd'!AE7,IF(AND($E$3=3),'Marks Entry 3rd'!AE7,IF(AND($E$3=4),'Marks Entry 4th'!AE7,"")))))</f>
        <v>5</v>
      </c>
      <c r="BC8" s="180">
        <f>IF(OR($E8="",$G8=""),"",IF(AND($E$3=1),'Marks Entry 1st'!AF7,IF(AND($E$3=2),'Marks Entry 2nd'!AF7,IF(AND($E$3=3),'Marks Entry 3rd'!AF7,IF(AND($E$3=4),'Marks Entry 4th'!AF7,"")))))</f>
        <v>11</v>
      </c>
      <c r="BD8" s="91">
        <f>IF(AND(BA8="",BB8="",BC8=""),"",IF(AND(BA8="NA",BB8="NA",BC8="NA"),"NA",IF(AND(BA8="AB",BB8="AB",BC8="AB"),"AB",SUM(BA8:BC8))))</f>
        <v>45</v>
      </c>
      <c r="BE8" s="87">
        <f>IF(AND(AZ8="NA",BD8="NA"),"NA",IF(AND(AZ8="AB",BD8="AB"),"AB",SUM(AZ8,BD8)))</f>
        <v>65</v>
      </c>
      <c r="BF8" s="93">
        <f>IF(OR($E8="",$G8=""),"",IF(AND($E$3=1),'Marks Entry 1st'!AG7,IF(AND($E$3=2),'Marks Entry 2nd'!AG7,IF(AND($E$3=3),'Marks Entry 3rd'!AG7,IF(AND($E$3=4),'Marks Entry 4th'!AG7,"")))))</f>
        <v>50</v>
      </c>
      <c r="BG8" s="93">
        <f>IF(OR($E8="",$G8=""),"",IF(AND($E$3=1),'Marks Entry 1st'!AH7,IF(AND($E$3=2),'Marks Entry 2nd'!AH7,IF(AND($E$3=3),'Marks Entry 3rd'!AH7,IF(AND($E$3=4),'Marks Entry 4th'!AH7,"")))))</f>
        <v>5</v>
      </c>
      <c r="BH8" s="93">
        <f>IF(OR($E8="",$G8=""),"",IF(AND($E$3=1),'Marks Entry 1st'!AI7,IF(AND($E$3=2),'Marks Entry 2nd'!AI7,IF(AND($E$3=3),'Marks Entry 3rd'!AI7,IF(AND($E$3=4),'Marks Entry 4th'!AI7,"")))))</f>
        <v>10</v>
      </c>
      <c r="BI8" s="92">
        <f>IF(AND(BF8="",BG8="",BH8=""),"",IF(AND(BF8="AB",BG8="AB",BH8="AB"),"AB",SUM(BF8:BH8)))</f>
        <v>65</v>
      </c>
      <c r="BJ8" s="87">
        <f>IF(BI8="","",IF(AND(BE8="AB",BI8="AB"),"AB",SUM(BE8,BI8)))</f>
        <v>130</v>
      </c>
      <c r="BK8" s="144">
        <f>COUNTIF(AX8:AY8,"NA")*20+(COUNTIF(AX8:AY8,"ML")*20)+(COUNTIF(BA8,"ML")*$BA$7)+(COUNTIF(BF8,"ML")*$BF$7)</f>
        <v>0</v>
      </c>
      <c r="BL8" s="144">
        <f>IF(OR(U8="NSO",U8=0,U8=""),"",IF(AND(AX8="",AY8="",BA8="",BF8=""),"",IF(AND(AY8="",BA8="",BF8=""),$AY$7-BK8,IF(AND(BA8="",BF8=""),$BA$7-BK8,IF(AND(BF8=""),$BF$7-BK8,$BJ$7-BK8)))))</f>
        <v>200</v>
      </c>
      <c r="BM8" s="144" t="str">
        <f>IF(AND(OR(AX8="ab",AX8="ml"),OR(AY8="ab",AY8="ml"),OR(BA8="ab",BA8="ml")),"E",IF(AND(OR(AX8="ab",AX8="ml"),OR(BA8="ab",BA8="ml"),OR(BF8="ab",BF8="ml")),"AB",IF(AND(OR(AY8="ab",AY8="ml"),OR(BA8="ab",BA8="ml"),OR(BF8="ab",BF8="ml")),"AB","")))</f>
        <v/>
      </c>
      <c r="BN8" s="144" t="str">
        <f>IF(OR(U8="NSO",U8="",BF8=""),"",IF(OR(BM8="AB",BF8="ab"),"AB",IF(BF8="ML","RE",IF(AND(BJ8&gt;=36%*BL8,BF8&gt;=14),"P",IF(AND(BJ8&gt;=34%*BL8,BF8&gt;=14),"G2",IF(AND(BJ8&gt;=31%*BL8,BF8&gt;=14),"G1",IF(BJ8&gt;=25%*BL8,"S","F")))))))</f>
        <v>P</v>
      </c>
      <c r="BO8" s="144" t="str">
        <f>IF(OR(BN8="",BN8=0,BN8="RE",BN8="AB"),"",IF(BJ8&gt;=75%*BL8,"D",IF(BJ8&gt;=60%*BL8,"I",IF(BJ8&gt;=48%*BL8,"II",IF(BJ8&gt;=36%*BL8,"III","P")))))</f>
        <v>I</v>
      </c>
      <c r="BP8" s="148" t="str">
        <f>IF(BJ8="","",IF(OR(BN8="",BN8=0,BN8="RE",BN8="AB"),"",IF(BJ8&gt;85%*BL8,"A",IF(BJ8&gt;70%*BL8,"B",IF(BJ8&gt;50%*BL8,"C",IF(BJ8&gt;30%*BL8,"D","E"))))))</f>
        <v>C</v>
      </c>
      <c r="BQ8" s="180">
        <f>IF(OR($E8="",$G8=""),"",IF(AND($E$3=1),'Marks Entry 1st'!AJ7,IF(AND($E$3=2),'Marks Entry 2nd'!AJ7,IF(AND($E$3=3),'Marks Entry 3rd'!AJ7,IF(AND($E$3=4),'Marks Entry 4th'!AJ7,"")))))</f>
        <v>9</v>
      </c>
      <c r="BR8" s="180">
        <f>IF(OR($E8="",$G8=""),"",IF(AND($E$3=1),'Marks Entry 1st'!AK7,IF(AND($E$3=2),'Marks Entry 2nd'!AK7,IF(AND($E$3=3),'Marks Entry 3rd'!AK7,IF(AND($E$3=4),'Marks Entry 4th'!AK7,"")))))</f>
        <v>6</v>
      </c>
      <c r="BS8" s="87">
        <f>IF(AND(BQ8="",BR8=""),"",IF(AND(BQ8="NA",BR8="NA"),"NA",IF(AND(BQ8="AB",BR8="AB"),"AB",SUM(BQ8:BR8))))</f>
        <v>15</v>
      </c>
      <c r="BT8" s="180">
        <f>IF(OR($E8="",$G8=""),"",IF(AND($E$3=1),'Marks Entry 1st'!AL7,IF(AND($E$3=2),'Marks Entry 2nd'!AL7,IF(AND($E$3=3),'Marks Entry 3rd'!AL7,IF(AND($E$3=4),'Marks Entry 4th'!AL7,"")))))</f>
        <v>22</v>
      </c>
      <c r="BU8" s="180">
        <f>IF(OR($E8="",$G8=""),"",IF(AND($E$3=1),'Marks Entry 1st'!AM7,IF(AND($E$3=2),'Marks Entry 2nd'!AM7,IF(AND($E$3=3),'Marks Entry 3rd'!AM7,IF(AND($E$3=4),'Marks Entry 4th'!AM7,"")))))</f>
        <v>6</v>
      </c>
      <c r="BV8" s="180">
        <f>IF(OR($E8="",$G8=""),"",IF(AND($E$3=1),'Marks Entry 1st'!AN7,IF(AND($E$3=2),'Marks Entry 2nd'!AN7,IF(AND($E$3=3),'Marks Entry 3rd'!AN7,IF(AND($E$3=4),'Marks Entry 4th'!AN7,"")))))</f>
        <v>10</v>
      </c>
      <c r="BW8" s="91">
        <f>IF(AND(BT8="",BU8="",BV8=""),"",IF(AND(BT8="NA",BU8="NA",BV8="NA"),"NA",IF(AND(BT8="AB",BU8="AB",BV8="AB"),"AB",SUM(BT8:BV8))))</f>
        <v>38</v>
      </c>
      <c r="BX8" s="87">
        <f>IF(AND(BS8="NA",BW8="NA"),"NA",IF(AND(BS8="AB",BW8="AB"),"AB",SUM(BS8,BW8)))</f>
        <v>53</v>
      </c>
      <c r="BY8" s="93">
        <f>IF(OR($E8="",$G8=""),"",IF(AND($E$3=1),'Marks Entry 1st'!AO7,IF(AND($E$3=2),'Marks Entry 2nd'!AO7,IF(AND($E$3=3),'Marks Entry 3rd'!AO7,IF(AND($E$3=4),'Marks Entry 4th'!AO7,"")))))</f>
        <v>31</v>
      </c>
      <c r="BZ8" s="93">
        <f>IF(OR($E8="",$G8=""),"",IF(AND($E$3=1),'Marks Entry 1st'!AP7,IF(AND($E$3=2),'Marks Entry 2nd'!AP7,IF(AND($E$3=3),'Marks Entry 3rd'!AP7,IF(AND($E$3=4),'Marks Entry 4th'!AP7,"")))))</f>
        <v>6</v>
      </c>
      <c r="CA8" s="93">
        <f>IF(OR($E8="",$G8=""),"",IF(AND($E$3=1),'Marks Entry 1st'!AQ7,IF(AND($E$3=2),'Marks Entry 2nd'!AQ7,IF(AND($E$3=3),'Marks Entry 3rd'!AQ7,IF(AND($E$3=4),'Marks Entry 4th'!AQ7,"")))))</f>
        <v>4</v>
      </c>
      <c r="CB8" s="92">
        <f>IF(AND(BY8="",BZ8="",CA8=""),"",IF(AND(BY8="AB",BZ8="AB",CA8="AB"),"AB",SUM(BY8:CA8)))</f>
        <v>41</v>
      </c>
      <c r="CC8" s="87">
        <f>IF(CB8="","",IF(AND(BX8="AB",CB8="AB"),"AB",SUM(BX8,CB8)))</f>
        <v>94</v>
      </c>
      <c r="CD8" s="144">
        <f>COUNTIF(BQ8:BR8,"NA")*20+(COUNTIF(BQ8:BR8,"ML")*20)+(COUNTIF(BT8,"ML")*42)+(COUNTIF(BY8,"ML")*70)</f>
        <v>0</v>
      </c>
      <c r="CE8" s="144">
        <f>IF(OR(B8="NSO",B8=0,B8=""),"",IF(AND(BQ8="",BR8="",BT8="",BY8=""),"",IF(AND(BR8="",BT8="",BY8=""),20-CD8,IF(AND(BT8="",BY8=""),40-CD8,IF(AND(BY8=""),100-CD8,200-CD8)))))</f>
        <v>200</v>
      </c>
      <c r="CF8" s="144" t="str">
        <f>IF(AND(OR(BQ8="ab",BQ8="ml"),OR(BR8="ab",BR8="ml"),OR(BT8="ab",BT8="ml")),"E",IF(AND(OR(BQ8="ab",BQ8="ml"),OR(BT8="ab",BT8="ml"),OR(BY8="ab",BY8="ml")),"AB",IF(AND(OR(BR8="ab",BR8="ml"),OR(BT8="ab",BT8="ml"),OR(BY8="ab",BY8="ml")),"AB","")))</f>
        <v/>
      </c>
      <c r="CG8" s="144" t="str">
        <f>IF(OR(B8="NSO",B8="",BY8=""),"",IF(OR(CF8="AB",BY8="ab"),"AB",IF(BY8="ML","RE",IF(AND(CC8&gt;=36%*CE8,BY8&gt;=14),"P",IF(AND(CC8&gt;=34%*CE8,BY8&gt;=14),"G2",IF(AND(CC8&gt;=31%*CE8,BY8&gt;=14),"G1",IF(CC8&gt;=25%*CE8,"S","F")))))))</f>
        <v>P</v>
      </c>
      <c r="CH8" s="144" t="str">
        <f>IF(OR(CG8="",CG8=0,CG8="RE",CG8="AB"),"",IF(CC8&gt;=75%*CE8,"D",IF(CC8&gt;=60%*CE8,"I",IF(CC8&gt;=48%*CE8,"II",IF(CC8&gt;=36%*CE8,"III","P")))))</f>
        <v>III</v>
      </c>
      <c r="CI8" s="148" t="str">
        <f>IF(CC8="","",IF(OR(CG8="",CG8=0,CG8="RE",CG8="AB"),"",IF(CC8&gt;85%*CE8,"A",IF(CC8&gt;70%*CE8,"B",IF(CC8&gt;50%*CE8,"C",IF(CC8&gt;30%*CE8,"D","E"))))))</f>
        <v>D</v>
      </c>
      <c r="CJ8" s="180">
        <f>IF(OR($E8="",$G8=""),"",IF(AND($E$3=1),'Marks Entry 1st'!AR7,IF(AND($E$3=2),'Marks Entry 2nd'!AR7,IF(AND($E$3=3),'Marks Entry 3rd'!AR7,IF(AND($E$3=4),'Marks Entry 4th'!AR7,"")))))</f>
        <v>9</v>
      </c>
      <c r="CK8" s="180">
        <f>IF(OR($E8="",$G8=""),"",IF(AND($E$3=1),'Marks Entry 1st'!AS7,IF(AND($E$3=2),'Marks Entry 2nd'!AS7,IF(AND($E$3=3),'Marks Entry 3rd'!AS7,IF(AND($E$3=4),'Marks Entry 4th'!AS7,"")))))</f>
        <v>7</v>
      </c>
      <c r="CL8" s="87">
        <f>IF(AND(CJ8="",CK8=""),"",IF(AND(CJ8="NA",CK8="NA"),"NA",IF(AND(CJ8="AB",CK8="AB"),"AB",SUM(CJ8:CK8))))</f>
        <v>16</v>
      </c>
      <c r="CM8" s="180">
        <f>IF(OR($E8="",$G8=""),"",IF(AND($E$3=1),'Marks Entry 1st'!AT7,IF(AND($E$3=2),'Marks Entry 2nd'!AT7,IF(AND($E$3=3),'Marks Entry 3rd'!AT7,IF(AND($E$3=4),'Marks Entry 4th'!AT7,"")))))</f>
        <v>22</v>
      </c>
      <c r="CN8" s="180">
        <f>IF(OR($E8="",$G8=""),"",IF(AND($E$3=1),'Marks Entry 1st'!AU7,IF(AND($E$3=2),'Marks Entry 2nd'!AU7,IF(AND($E$3=3),'Marks Entry 3rd'!AU7,IF(AND($E$3=4),'Marks Entry 4th'!AU7,"")))))</f>
        <v>6</v>
      </c>
      <c r="CO8" s="180">
        <f>IF(OR($E8="",$G8=""),"",IF(AND($E$3=1),'Marks Entry 1st'!AV7,IF(AND($E$3=2),'Marks Entry 2nd'!AV7,IF(AND($E$3=3),'Marks Entry 3rd'!AV7,IF(AND($E$3=4),'Marks Entry 4th'!AV7,"")))))</f>
        <v>8</v>
      </c>
      <c r="CP8" s="91">
        <f>IF(AND(CM8="",CN8="",CO8=""),"",IF(AND(CM8="NA",CN8="NA",CO8="NA"),"NA",IF(AND(CM8="AB",CN8="AB",CO8="AB"),"AB",SUM(CM8:CO8))))</f>
        <v>36</v>
      </c>
      <c r="CQ8" s="87">
        <f>IF(AND(CL8="NA",CP8="NA"),"NA",IF(AND(CL8="AB",CP8="AB"),"AB",SUM(CL8,CP8)))</f>
        <v>52</v>
      </c>
      <c r="CR8" s="93">
        <f>IF(OR($E8="",$G8=""),"",IF(AND($E$3=1),'Marks Entry 1st'!AW7,IF(AND($E$3=2),'Marks Entry 2nd'!AW7,IF(AND($E$3=3),'Marks Entry 3rd'!AW7,IF(AND($E$3=4),'Marks Entry 4th'!AW7,"")))))</f>
        <v>45</v>
      </c>
      <c r="CS8" s="93">
        <f>IF(OR($E8="",$G8=""),"",IF(AND($E$3=1),'Marks Entry 1st'!AX7,IF(AND($E$3=2),'Marks Entry 2nd'!AX7,IF(AND($E$3=3),'Marks Entry 3rd'!AX7,IF(AND($E$3=4),'Marks Entry 4th'!AX7,"")))))</f>
        <v>6</v>
      </c>
      <c r="CT8" s="93">
        <f>IF(OR($E8="",$G8=""),"",IF(AND($E$3=1),'Marks Entry 1st'!AY7,IF(AND($E$3=2),'Marks Entry 2nd'!AY7,IF(AND($E$3=3),'Marks Entry 3rd'!AY7,IF(AND($E$3=4),'Marks Entry 4th'!AY7,"")))))</f>
        <v>4</v>
      </c>
      <c r="CU8" s="92">
        <f>IF(AND(CR8="",CS8="",CT8=""),"",IF(AND(CR8="AB",CS8="AB",CT8="AB"),"AB",SUM(CR8:CT8)))</f>
        <v>55</v>
      </c>
      <c r="CV8" s="87">
        <f>IF(CU8="","",IF(AND(CQ8="AB",CU8="AB"),"AB",SUM(CQ8,CU8)))</f>
        <v>107</v>
      </c>
      <c r="CW8" s="144">
        <f>COUNTIF(CJ8:CK8,"NA")*20+(COUNTIF(CJ8:CK8,"ML")*20)+(COUNTIF(CM8,"ML")*42)+(COUNTIF(CR8,"ML")*70)</f>
        <v>0</v>
      </c>
      <c r="CX8" s="144">
        <f>IF(OR(B8="NSO",B8=0,B8=""),"",IF(AND(CJ8="",CK8="",CM8="",CR8=""),"",IF(AND(CK8="",CM8="",CR8=""),20-CW8,IF(AND(CM8="",CR8=""),40-CW8,IF(AND(CR8=""),100-CW8,200-CW8)))))</f>
        <v>200</v>
      </c>
      <c r="CY8" s="144" t="str">
        <f>IF(AND(OR(CJ8="ab",CJ8="ml"),OR(CK8="ab",CK8="ml"),OR(CM8="ab",CM8="ml")),"E",IF(AND(OR(CJ8="ab",CJ8="ml"),OR(CM8="ab",CM8="ml"),OR(CR8="ab",CR8="ml")),"AB",IF(AND(OR(CK8="ab",CK8="ml"),OR(CM8="ab",CM8="ml"),OR(CR8="ab",CR8="ml")),"AB","")))</f>
        <v/>
      </c>
      <c r="CZ8" s="144" t="str">
        <f>IF(OR(B8="NSO",B8="",CR8=""),"",IF(OR(CY8="AB",CR8="ab"),"AB",IF(CR8="ML","RE",IF(AND(CV8&gt;=36%*CX8,CR8&gt;=14),"P",IF(AND(CV8&gt;=34%*CX8,CR8&gt;=14),"G2",IF(AND(CV8&gt;=31%*CX8,CR8&gt;=14),"G1",IF(CV8&gt;=25%*CX8,"S","F")))))))</f>
        <v>P</v>
      </c>
      <c r="DA8" s="144" t="str">
        <f>IF(OR(CZ8="",CZ8=0,CZ8="RE",CZ8="AB"),"",IF(CV8&gt;=75%*CX8,"D",IF(CV8&gt;=60%*CX8,"I",IF(CV8&gt;=48%*CX8,"II",IF(CV8&gt;=36%*CX8,"III","P")))))</f>
        <v>II</v>
      </c>
      <c r="DB8" s="148" t="str">
        <f>IF(CV8="","",IF(OR(CZ8="",CZ8=0,CZ8="RE",CZ8="AB"),"",IF(CV8&gt;85%*CX8,"A",IF(CV8&gt;70%*CX8,"B",IF(CV8&gt;50%*CX8,"C",IF(CV8&gt;30%*CX8,"D","E"))))))</f>
        <v>C</v>
      </c>
      <c r="DC8" s="380">
        <f>IF(OR($E8="",$G8=""),"",IF(AND($E$3=1),'Marks Entry 1st'!AZ7,IF(AND($E$3=2),'Marks Entry 2nd'!AZ7,IF(AND($E$3=3),'Marks Entry 3rd'!AZ7,IF(AND($E$3=4),'Marks Entry 4th'!AZ7,"")))))</f>
        <v>25</v>
      </c>
      <c r="DD8" s="380">
        <f>IF(OR($E8="",$G8=""),"",IF(AND($E$3=1),'Marks Entry 1st'!BA7,IF(AND($E$3=2),'Marks Entry 2nd'!BA7,IF(AND($E$3=3),'Marks Entry 3rd'!BA7,IF(AND($E$3=4),'Marks Entry 4th'!BA7,"")))))</f>
        <v>31</v>
      </c>
      <c r="DE8" s="380">
        <f>IF(OR($E8="",$G8=""),"",IF(AND($E$3=1),'Marks Entry 1st'!BB7,IF(AND($E$3=2),'Marks Entry 2nd'!BB7,IF(AND($E$3=3),'Marks Entry 3rd'!BB7,IF(AND($E$3=4),'Marks Entry 4th'!BB7,"")))))</f>
        <v>30</v>
      </c>
      <c r="DF8" s="181">
        <f>IF(AND(DC8="",DD8="",DE8=""),"",SUM(DC8:DE8))</f>
        <v>86</v>
      </c>
      <c r="DG8" s="182">
        <f>COUNTIF(DC8,"ML")*$DC$7+COUNTIF(DD8,"ML")*$DD$7+COUNTIF(DE8,"ML")*$DE$7</f>
        <v>0</v>
      </c>
      <c r="DH8" s="182">
        <f>IF(OR(B8="NSO",B8="",DF8="",DF8=0),"",IF(AND(DC8="",DD8="",DE8=""),"",IF(AND(DD8="",DE8=""),$DC$7-DG8,IF(DE8="",($DC$7+$DD$7)-DG8,$DF$7-DG8))))</f>
        <v>100</v>
      </c>
      <c r="DI8" s="182" t="str">
        <f>IF(OR(B8="NSO",B8="",DF8="",DF8=0),"",IF(OR(DE8="AB",DD8="AB"),"AB",IF(DF8&gt;=36%*DH8,"P","S")))</f>
        <v>P</v>
      </c>
      <c r="DJ8" s="147" t="str">
        <f>IF(DF8="","",IF(OR(DI8="",DI8=0,DI8="S",DI8="RE",DI8="F",DI8="AB"),"",IF(DF8&gt;90%*DH8,"A+",IF(DF8&gt;75%*DH8,"A",IF(DF8&gt;60%*DH8,"B",IF(DF8&gt;40%*DH8,"C","D"))))))</f>
        <v>A</v>
      </c>
      <c r="DK8" s="380">
        <f>IF(OR($E8="",$G8=""),"",IF(AND($E$3=1),'Marks Entry 1st'!BC7,IF(AND($E$3=2),'Marks Entry 2nd'!BC7,IF(AND($E$3=3),'Marks Entry 3rd'!BC7,IF(AND($E$3=4),'Marks Entry 4th'!BC7,"")))))</f>
        <v>11</v>
      </c>
      <c r="DL8" s="380">
        <f>IF(OR($E8="",$G8=""),"",IF(AND($E$3=1),'Marks Entry 1st'!BD7,IF(AND($E$3=2),'Marks Entry 2nd'!BD7,IF(AND($E$3=3),'Marks Entry 3rd'!BD7,IF(AND($E$3=4),'Marks Entry 4th'!BD7,"")))))</f>
        <v>30</v>
      </c>
      <c r="DM8" s="380">
        <f>IF(OR($E8="",$G8=""),"",IF(AND($E$3=1),'Marks Entry 1st'!BE7,IF(AND($E$3=2),'Marks Entry 2nd'!BE7,IF(AND($E$3=3),'Marks Entry 3rd'!BE7,IF(AND($E$3=4),'Marks Entry 4th'!BE7,"")))))</f>
        <v>30</v>
      </c>
      <c r="DN8" s="181">
        <f>IF(AND(DK8="",DL8="",DM8=""),"",SUM(DK8:DM8))</f>
        <v>71</v>
      </c>
      <c r="DO8" s="182">
        <f>COUNTIF(DK8,"ML")*$DK$7+COUNTIF(DL8,"ML")*$DL$7+COUNTIF(DM8,"ML")*$DM$7</f>
        <v>0</v>
      </c>
      <c r="DP8" s="182">
        <f>IF(OR(B8="NSO",B8="",DN8="",DN8=0),"",IF(AND(DK8="",DL8="",DM8=""),"",IF(AND(DL8="",DM8=""),$DK$7-DO8,IF(DM8="",($DK$7+$DL$7)-DO8,$DN$7-DO8))))</f>
        <v>100</v>
      </c>
      <c r="DQ8" s="182" t="str">
        <f>IF(OR(B8="NSO",B8="",DN8="",DN8=0),"",IF(OR(DM8="AB",DL8="AB"),"AB",IF(DN8&gt;=36%*DP8,"P","S")))</f>
        <v>P</v>
      </c>
      <c r="DR8" s="147" t="str">
        <f>IF(DN8="","",IF(OR(DQ8="",DQ8=0,DQ8="S",DQ8="RE",DQ8="F",DQ8="AB"),"",IF(DN8&gt;90%*DP8,"A+",IF(DN8&gt;75%*DP8,"A",IF(DN8&gt;60%*DP8,"B",IF(DN8&gt;40%*DP8,"C","D"))))))</f>
        <v>B</v>
      </c>
      <c r="DS8" s="380">
        <f>IF(OR($E8="",$G8=""),"",IF(AND($E$3=1),'Marks Entry 1st'!BF7,IF(AND($E$3=2),'Marks Entry 2nd'!BF7,IF(AND($E$3=3),'Marks Entry 3rd'!BF7,IF(AND($E$3=4),'Marks Entry 4th'!BF7,"")))))</f>
        <v>21</v>
      </c>
      <c r="DT8" s="380">
        <f>IF(OR($E8="",$G8=""),"",IF(AND($E$3=1),'Marks Entry 1st'!BG7,IF(AND($E$3=2),'Marks Entry 2nd'!BG7,IF(AND($E$3=3),'Marks Entry 3rd'!BG7,IF(AND($E$3=4),'Marks Entry 4th'!BG7,"")))))</f>
        <v>21</v>
      </c>
      <c r="DU8" s="380">
        <f>IF(OR($E8="",$G8=""),"",IF(AND($E$3=1),'Marks Entry 1st'!BH7,IF(AND($E$3=2),'Marks Entry 2nd'!BH7,IF(AND($E$3=3),'Marks Entry 3rd'!BH7,IF(AND($E$3=4),'Marks Entry 4th'!BH7,"")))))</f>
        <v>31</v>
      </c>
      <c r="DV8" s="181">
        <f>IF(AND(DS8="",DT8="",DU8=""),"",SUM(DS8:DU8))</f>
        <v>73</v>
      </c>
      <c r="DW8" s="182">
        <f>COUNTIF(DS8,"ML")*$DS$7+COUNTIF(DT8,"ML")*$DT$7+COUNTIF(DU8,"ML")*$DU$7</f>
        <v>0</v>
      </c>
      <c r="DX8" s="182">
        <f>IF(OR(B8="NSO",B8="",DV8="",DV8=0),"",IF(AND(DS8="",DT8="",DU8=""),"",IF(AND(DT8="",DU8=""),$DS$7-DW8,IF(DU8="",($DS$7+$DT$7)-DW8,$DV$7-DW8))))</f>
        <v>100</v>
      </c>
      <c r="DY8" s="182" t="str">
        <f>IF(OR(B8="NSO",B8="",DV8="",DV8=0),"",IF(OR(DU8="AB",DT8="AB"),"AB",IF(DV8&gt;=36%*DX8,"P","S")))</f>
        <v>P</v>
      </c>
      <c r="DZ8" s="147" t="str">
        <f>IF(DV8="","",IF(OR(DY8="",DY8=0,DY8="S",DY8="RE",DY8="F",DY8="AB"),"",IF(DV8&gt;90%*DX8,"A+",IF(DV8&gt;75%*DX8,"A",IF(DV8&gt;60%*DX8,"B",IF(DV8&gt;40%*DX8,"C","D"))))))</f>
        <v>B</v>
      </c>
      <c r="EA8" s="104">
        <f>IF($E$3="","",IF(OR(E8="",G8=""),"",IF(OR($E$3=1,$E$3=2),SUM(X8,AQ8,BJ8,CC8),SUM(X8,AQ8,BJ8,CC8,CV8))))</f>
        <v>449</v>
      </c>
      <c r="EB8" s="105">
        <f>IF(OR(EA8="",EA8=0),"",EA8*100/$EA$7)</f>
        <v>56.125</v>
      </c>
      <c r="EC8" s="111" t="str">
        <f>IF(OR(EB8="",B8="NSO"),"",IF(AND(EB8&gt;=60),"I",IF(AND(EB8&gt;=48),"II",IF(AND(EB8&gt;=36),"III",""))))</f>
        <v>II</v>
      </c>
      <c r="ED8" s="112">
        <f>IF(OR(EB8="",B8="NSO",EA8=0),"",SUMPRODUCT((EB8&lt;$EB$8:$EB$207)/COUNTIF($EB$8:$EB$207,$EB$8:$EB$207)))</f>
        <v>18.000000000000298</v>
      </c>
      <c r="EE8" s="386" t="str">
        <f>IF(B8="NSO","NSO",IF(OR(D8="",G8="",F8="",B8="",EA8=0),"","Promoted"))</f>
        <v>Promoted</v>
      </c>
      <c r="EF8" s="72">
        <f>IF(OR($E8="",$G8=""),"",IF(AND($E$3=1),'Marks Entry 1st'!BI7,IF(AND($E$3=2),'Marks Entry 2nd'!BI7,IF(AND($E$3=3),'Marks Entry 3rd'!BI7,IF(AND($E$3=4),'Marks Entry 4th'!BI7,"")))))</f>
        <v>220</v>
      </c>
      <c r="EG8" s="72">
        <f>IF(OR($E8="",$G8=""),"",IF(AND($E$3=1),'Marks Entry 1st'!BJ7,IF(AND($E$3=2),'Marks Entry 2nd'!BJ7,IF(AND($E$3=3),'Marks Entry 3rd'!BJ7,IF(AND($E$3=4),'Marks Entry 4th'!BJ7,"")))))</f>
        <v>113</v>
      </c>
      <c r="EH8" s="328" t="str">
        <f>IF(OR(B8="",G8="",EA8="",B8="NSO"),"",IF(EA8&gt;85%*$EA$7,"A",IF(EA8&gt;70%*$EA$7,"B",IF(EA8&gt;50%*$EA$7,"C",IF(EA8&gt;30%*$EA$7,"D","E")))))</f>
        <v>C</v>
      </c>
      <c r="EI8" s="73"/>
      <c r="EP8" s="75">
        <f>IF(AND($E$3=1),'Marks Entry 1st'!I7,IF(AND($E$3=2),'Marks Entry 2nd'!I7,IF(AND($E$3=3),'Marks Entry 3rd'!I7,IF(AND($E$3=4),'Marks Entry 4th'!I7,""))))</f>
        <v>101</v>
      </c>
    </row>
    <row r="9" spans="1:146" ht="18.899999999999999" customHeight="1">
      <c r="A9" s="94">
        <v>2</v>
      </c>
      <c r="B9" s="94">
        <f>IF(OR(EP9=0,EP9=""),"",IF(AND($E$3=1),'Marks Entry 1st'!I8,IF(AND($E$3=2),'Marks Entry 2nd'!I8,IF(AND($E$3=3),'Marks Entry 3rd'!I8,IF(AND($E$3=4),'Marks Entry 4th'!I8,"")))))</f>
        <v>102</v>
      </c>
      <c r="C9" s="95">
        <f>IF(OR(B9=0,B9=""),"",IF(AND($E$3=1),'Marks Entry 1st'!B8,IF(AND($E$3=2),'Marks Entry 2nd'!B8,IF(AND($E$3=3),'Marks Entry 3rd'!B8,IF(AND($E$3=4),'Marks Entry 4th'!B8,"")))))</f>
        <v>1</v>
      </c>
      <c r="D9" s="95" t="str">
        <f>IF(OR(B9=0,B9=""),"",IF(AND($E$3=1),'Marks Entry 1st'!C8,IF(AND($E$3=2),'Marks Entry 2nd'!C8,IF(AND($E$3=3),'Marks Entry 3rd'!C8,IF(AND($E$3=4),'Marks Entry 4th'!C8,"")))))</f>
        <v>A</v>
      </c>
      <c r="E9" s="96">
        <f>IF(OR(B9=0,B9=""),"",IF(AND($E$3=1),'Marks Entry 1st'!E8,IF(AND($E$3=2),'Marks Entry 2nd'!E8,IF(AND($E$3=3),'Marks Entry 3rd'!E8,IF(AND($E$3=4),'Marks Entry 4th'!E8,"")))))</f>
        <v>42005</v>
      </c>
      <c r="F9" s="95">
        <f>IF(OR(B9=0,B9=""),"",IF(AND($E$3=1),'Marks Entry 1st'!D8,IF(AND($E$3=2),'Marks Entry 2nd'!D8,IF(AND($E$3=3),'Marks Entry 3rd'!D8,IF(AND($E$3=4),'Marks Entry 4th'!D8,"")))))</f>
        <v>944</v>
      </c>
      <c r="G9" s="90" t="str">
        <f>IF(OR(B9=0,B9=""),"",IF(AND($E$3=1),'Marks Entry 1st'!F8,IF(AND($E$3=2),'Marks Entry 2nd'!F8,IF(AND($E$3=3),'Marks Entry 3rd'!F8,IF(AND($E$3=4),'Marks Entry 4th'!F8,"")))))</f>
        <v>ANUJ GIRI</v>
      </c>
      <c r="H9" s="90" t="str">
        <f>IF(OR(B9=0,B9=""),"",IF(AND($E$3=1),'Marks Entry 1st'!G8,IF(AND($E$3=2),'Marks Entry 2nd'!G8,IF(AND($E$3=3),'Marks Entry 3rd'!G8,IF(AND($E$3=4),'Marks Entry 4th'!G8,"")))))</f>
        <v>BHAGWAT GIRI</v>
      </c>
      <c r="I9" s="90" t="str">
        <f>IF(OR(B9=0,B9=""),"",IF(AND($E$3=1),'Marks Entry 1st'!H8,IF(AND($E$3=2),'Marks Entry 2nd'!H8,IF(AND($E$3=3),'Marks Entry 3rd'!H8,IF(AND($E$3=4),'Marks Entry 4th'!H8,"")))))</f>
        <v>KANTA DEVI</v>
      </c>
      <c r="J9" s="379" t="str">
        <f>IF(OR(B9=0,B9=""),"",IF(AND($E$3=1),'Marks Entry 1st'!J8,IF(AND($E$3=2),'Marks Entry 2nd'!J8,IF(AND($E$3=3),'Marks Entry 3rd'!J8,IF(AND($E$3=4),'Marks Entry 4th'!J8,"")))))</f>
        <v>M</v>
      </c>
      <c r="K9" s="379" t="str">
        <f>IF(OR(B9=0,B9=""),"",IF(AND($E$3=1),'Marks Entry 1st'!K8,IF(AND($E$3=2),'Marks Entry 2nd'!K8,IF(AND($E$3=3),'Marks Entry 3rd'!K8,IF(AND($E$3=4),'Marks Entry 4th'!K8,"")))))</f>
        <v>OBC</v>
      </c>
      <c r="L9" s="180">
        <f>IF(OR($E9="",$G9=""),"",IF(AND($E$3=1),'Marks Entry 1st'!L8,IF(AND($E$3=2),'Marks Entry 2nd'!L8,IF(AND($E$3=3),'Marks Entry 3rd'!L8,IF(AND($E$3=4),'Marks Entry 4th'!L8,"")))))</f>
        <v>9</v>
      </c>
      <c r="M9" s="180">
        <f>IF(OR($E9="",$G9=""),"",IF(AND($E$3=1),'Marks Entry 1st'!M8,IF(AND($E$3=2),'Marks Entry 2nd'!M8,IF(AND($E$3=3),'Marks Entry 3rd'!M8,IF(AND($E$3=4),'Marks Entry 4th'!M8,"")))))</f>
        <v>9</v>
      </c>
      <c r="N9" s="87">
        <f>IF(AND(L9="",M9=""),"",IF(AND(L9="NA",M9="NA"),"NA",IF(AND(L9="AB",M9="AB"),"AB",SUM(L9:M9))))</f>
        <v>18</v>
      </c>
      <c r="O9" s="180">
        <f>IF(OR($E9="",$G9=""),"",IF(AND($E$3=1),'Marks Entry 1st'!N8,IF(AND($E$3=2),'Marks Entry 2nd'!N8,IF(AND($E$3=3),'Marks Entry 3rd'!N8,IF(AND($E$3=4),'Marks Entry 4th'!N8,"")))))</f>
        <v>27</v>
      </c>
      <c r="P9" s="180">
        <f>IF(OR($E9="",$G9=""),"",IF(AND($E$3=1),'Marks Entry 1st'!O8,IF(AND($E$3=2),'Marks Entry 2nd'!O8,IF(AND($E$3=3),'Marks Entry 3rd'!O8,IF(AND($E$3=4),'Marks Entry 4th'!O8,"")))))</f>
        <v>4</v>
      </c>
      <c r="Q9" s="180">
        <f>IF(OR($E9="",$G9=""),"",IF(AND($E$3=1),'Marks Entry 1st'!P8,IF(AND($E$3=2),'Marks Entry 2nd'!P8,IF(AND($E$3=3),'Marks Entry 3rd'!P8,IF(AND($E$3=4),'Marks Entry 4th'!P8,"")))))</f>
        <v>11</v>
      </c>
      <c r="R9" s="91">
        <f>IF(AND(O9="",P9="",Q9=""),"",IF(AND(O9="NA",P9="NA",Q9="NA"),"NA",IF(AND(O9="AB",P9="AB",Q9="AB"),"AB",SUM(O9:Q9))))</f>
        <v>42</v>
      </c>
      <c r="S9" s="87">
        <f>IF(AND(N9="NA",R9="NA"),"NA",IF(AND(N9="AB",R9="AB"),"AB",SUM(N9,R9)))</f>
        <v>60</v>
      </c>
      <c r="T9" s="93">
        <f>IF(OR($E9="",$G9=""),"",IF(AND($E$3=1),'Marks Entry 1st'!Q8,IF(AND($E$3=2),'Marks Entry 2nd'!Q8,IF(AND($E$3=3),'Marks Entry 3rd'!Q8,IF(AND($E$3=4),'Marks Entry 4th'!Q8,"")))))</f>
        <v>37</v>
      </c>
      <c r="U9" s="93">
        <f>IF(OR($E9="",$G9=""),"",IF(AND($E$3=1),'Marks Entry 1st'!R8,IF(AND($E$3=2),'Marks Entry 2nd'!R8,IF(AND($E$3=3),'Marks Entry 3rd'!R8,IF(AND($E$3=4),'Marks Entry 4th'!R8,"")))))</f>
        <v>4</v>
      </c>
      <c r="V9" s="93">
        <f>IF(OR($E9="",$G9=""),"",IF(AND($E$3=1),'Marks Entry 1st'!S8,IF(AND($E$3=2),'Marks Entry 2nd'!S8,IF(AND($E$3=3),'Marks Entry 3rd'!S8,IF(AND($E$3=4),'Marks Entry 4th'!S8,"")))))</f>
        <v>11</v>
      </c>
      <c r="W9" s="92">
        <f>IF(AND(T9="",U9="",V9=""),"",IF(AND(T9="AB",U9="AB",V9="AB"),"AB",SUM(T9:V9)))</f>
        <v>52</v>
      </c>
      <c r="X9" s="87">
        <f>IF(W9="","",IF(AND(S9="AB",W9="AB"),"AB",SUM(S9,W9)))</f>
        <v>112</v>
      </c>
      <c r="Y9" s="144">
        <f>COUNTIF(L9:M9,"NA")*20+(COUNTIF(L9:M9,"ML")*20)+(COUNTIF(O9,"ML")*42)+(COUNTIF(T9,"ML")*70)</f>
        <v>0</v>
      </c>
      <c r="Z9" s="144">
        <f>IF(OR(B9="NSO",B9=0,B9=""),"",IF(AND(L9="",M9="",O9="",T9=""),"",IF(AND(M9="",O9="",T9=""),20-Y9,IF(AND(O9="",T9=""),40-Y9,IF(AND(T9=""),100-Y9,200-Y9)))))</f>
        <v>200</v>
      </c>
      <c r="AA9" s="144" t="str">
        <f t="shared" ref="AA9:AA72" si="0">IF(AND(OR(L9="ab",L9="ml"),OR(M9="ab",M9="ml"),OR(O9="ab",O9="ml")),"E",IF(AND(OR(L9="ab",L9="ml"),OR(O9="ab",O9="ml"),OR(T9="ab",T9="ml")),"AB",IF(AND(OR(M9="ab",M9="ml"),OR(O9="ab",O9="ml"),OR(T9="ab",T9="ml")),"AB","")))</f>
        <v/>
      </c>
      <c r="AB9" s="144" t="str">
        <f>IF(OR(B9="NSO",B9="",T9=""),"",IF(OR(AA9="AB",T9="ab"),"AB",IF(T9="ML","RE",IF(AND(X9&gt;=36%*Z9,T9&gt;=14),"P",IF(AND(X9&gt;=34%*Z9,T9&gt;=14),"G2",IF(AND(X9&gt;=31%*Z9,T9&gt;=14),"G1",IF(X9&gt;=25%*Z9,"S","F")))))))</f>
        <v>P</v>
      </c>
      <c r="AC9" s="144" t="str">
        <f t="shared" ref="AC9:AC72" si="1">IF(OR(AB9="",AB9=0,AB9="RE",AB9="AB"),"",IF(X9&gt;=75%*Z9,"D",IF(X9&gt;=60%*Z9,"I",IF(X9&gt;=48%*Z9,"II",IF(X9&gt;=36%*Z9,"III","P")))))</f>
        <v>II</v>
      </c>
      <c r="AD9" s="148" t="str">
        <f t="shared" ref="AD9:AD72" si="2">IF(X9="","",IF(OR(AB9="",AB9=0,AB9="RE",AB9="AB"),"",IF(X9&gt;85%*Z9,"A",IF(X9&gt;70%*Z9,"B",IF(X9&gt;=50%*Z9,"C",IF(X9&gt;=30%*Z9,"D","E"))))))</f>
        <v>C</v>
      </c>
      <c r="AE9" s="180">
        <f>IF(OR($E9="",$G9=""),"",IF(AND($E$3=1),'Marks Entry 1st'!T8,IF(AND($E$3=2),'Marks Entry 2nd'!T8,IF(AND($E$3=3),'Marks Entry 3rd'!T8,IF(AND($E$3=4),'Marks Entry 4th'!T8,"")))))</f>
        <v>2</v>
      </c>
      <c r="AF9" s="180">
        <f>IF(OR($E9="",$G9=""),"",IF(AND($E$3=1),'Marks Entry 1st'!U8,IF(AND($E$3=2),'Marks Entry 2nd'!U8,IF(AND($E$3=3),'Marks Entry 3rd'!U8,IF(AND($E$3=4),'Marks Entry 4th'!U8,"")))))</f>
        <v>9</v>
      </c>
      <c r="AG9" s="87">
        <f>IF(AND(AE9="",AF9=""),"",IF(AND(AE9="NA",AF9="NA"),"NA",IF(AND(AE9="AB",AF9="AB"),"AB",SUM(AE9:AF9))))</f>
        <v>11</v>
      </c>
      <c r="AH9" s="180">
        <f>IF(OR($E9="",$G9=""),"",IF(AND($E$3=1),'Marks Entry 1st'!V8,IF(AND($E$3=2),'Marks Entry 2nd'!V8,IF(AND($E$3=3),'Marks Entry 3rd'!V8,IF(AND($E$3=4),'Marks Entry 4th'!V8,"")))))</f>
        <v>24</v>
      </c>
      <c r="AI9" s="180">
        <f>IF(OR($E9="",$G9=""),"",IF(AND($E$3=1),'Marks Entry 1st'!W8,IF(AND($E$3=2),'Marks Entry 2nd'!W8,IF(AND($E$3=3),'Marks Entry 3rd'!W8,IF(AND($E$3=4),'Marks Entry 4th'!W8,"")))))</f>
        <v>4</v>
      </c>
      <c r="AJ9" s="180">
        <f>IF(OR($E9="",$G9=""),"",IF(AND($E$3=1),'Marks Entry 1st'!X8,IF(AND($E$3=2),'Marks Entry 2nd'!X8,IF(AND($E$3=3),'Marks Entry 3rd'!X8,IF(AND($E$3=4),'Marks Entry 4th'!X8,"")))))</f>
        <v>12</v>
      </c>
      <c r="AK9" s="91">
        <f>IF(AND(AH9="",AI9="",AJ9=""),"",IF(AND(AH9="NA",AI9="NA",AJ9="NA"),"NA",IF(AND(AH9="AB",AI9="AB",AJ9="AB"),"AB",SUM(AH9:AJ9))))</f>
        <v>40</v>
      </c>
      <c r="AL9" s="87">
        <f>IF(AND(AG9="NA",AK9="NA"),"NA",IF(AND(AG9="AB",AK9="AB"),"AB",SUM(AG9,AK9)))</f>
        <v>51</v>
      </c>
      <c r="AM9" s="93">
        <f>IF(OR($E9="",$G9=""),"",IF(AND($E$3=1),'Marks Entry 1st'!Y8,IF(AND($E$3=2),'Marks Entry 2nd'!Y8,IF(AND($E$3=3),'Marks Entry 3rd'!Y8,IF(AND($E$3=4),'Marks Entry 4th'!Y8,"")))))</f>
        <v>37</v>
      </c>
      <c r="AN9" s="93">
        <f>IF(OR($E9="",$G9=""),"",IF(AND($E$3=1),'Marks Entry 1st'!Z8,IF(AND($E$3=2),'Marks Entry 2nd'!Z8,IF(AND($E$3=3),'Marks Entry 3rd'!Z8,IF(AND($E$3=4),'Marks Entry 4th'!Z8,"")))))</f>
        <v>4</v>
      </c>
      <c r="AO9" s="93">
        <f>IF(OR($E9="",$G9=""),"",IF(AND($E$3=1),'Marks Entry 1st'!AA8,IF(AND($E$3=2),'Marks Entry 2nd'!AA8,IF(AND($E$3=3),'Marks Entry 3rd'!AA8,IF(AND($E$3=4),'Marks Entry 4th'!AA8,"")))))</f>
        <v>9</v>
      </c>
      <c r="AP9" s="92">
        <f>IF(AND(AM9="",AN9="",AO9=""),"",IF(AND(AM9="AB",AN9="AB",AO9="AB"),"AB",SUM(AM9:AO9)))</f>
        <v>50</v>
      </c>
      <c r="AQ9" s="87">
        <f>IF(AP9="","",IF(AND(AL9="AB",AP9="AB"),"AB",SUM(AL9,AP9)))</f>
        <v>101</v>
      </c>
      <c r="AR9" s="144">
        <f>COUNTIF(AE9:AF9,"NA")*20+(COUNTIF(AE9:AF9,"ML")*20)+(COUNTIF(AH9,"ML")*42)+(COUNTIF(AM9,"ML")*70)</f>
        <v>0</v>
      </c>
      <c r="AS9" s="144">
        <f>IF(OR(B9="NSO",B9=0,B9=""),"",IF(AND(AE9="",AF9="",AH9="",AM9=""),"",IF(AND(AF9="",AH9="",AM9=""),20-AR9,IF(AND(AH9="",AM9=""),40-AR9,IF(AND(AM9=""),100-AR9,200-AR9)))))</f>
        <v>200</v>
      </c>
      <c r="AT9" s="144" t="str">
        <f t="shared" ref="AT9:AT72" si="3">IF(AND(OR(AE9="ab",AE9="ml"),OR(AF9="ab",AF9="ml"),OR(AH9="ab",AH9="ml")),"E",IF(AND(OR(AE9="ab",AE9="ml"),OR(AH9="ab",AH9="ml"),OR(AM9="ab",AM9="ml")),"AB",IF(AND(OR(AF9="ab",AF9="ml"),OR(AH9="ab",AH9="ml"),OR(AM9="ab",AM9="ml")),"AB","")))</f>
        <v/>
      </c>
      <c r="AU9" s="144" t="str">
        <f>IF(OR(B9="NSO",B9="",AM9=""),"",IF(OR(AT9="AB",AM9="ab"),"AB",IF(AM9="ML","RE",IF(AND(AQ9&gt;=36%*AS9,AM9&gt;=14),"P",IF(AND(AQ9&gt;=34%*AS9,AM9&gt;=14),"G2",IF(AND(AQ9&gt;=31%*AS9,AM9&gt;=14),"G1",IF(AQ9&gt;=25%*AS9,"S","F")))))))</f>
        <v>P</v>
      </c>
      <c r="AV9" s="144" t="str">
        <f t="shared" ref="AV9:AV72" si="4">IF(OR(AU9="",AU9=0,AU9="RE",AU9="AB"),"",IF(AQ9&gt;=75%*AS9,"D",IF(AQ9&gt;=60%*AS9,"I",IF(AQ9&gt;=48%*AS9,"II",IF(AQ9&gt;=36%*AS9,"III","P")))))</f>
        <v>II</v>
      </c>
      <c r="AW9" s="148" t="str">
        <f t="shared" ref="AW9:AW72" si="5">IF(AQ9="","",IF(OR(AU9="",AU9=0,AU9="RE",AU9="AB"),"",IF(AQ9&gt;85%*AS9,"A",IF(AQ9&gt;70%*AS9,"B",IF(AQ9&gt;50%*AS9,"C",IF(AQ9&gt;30%*AS9,"D","E"))))))</f>
        <v>C</v>
      </c>
      <c r="AX9" s="180">
        <f>IF(OR($E9="",$G9=""),"",IF(AND($E$3=1),'Marks Entry 1st'!AB8,IF(AND($E$3=2),'Marks Entry 2nd'!AB8,IF(AND($E$3=3),'Marks Entry 3rd'!AB8,IF(AND($E$3=4),'Marks Entry 4th'!AB8,"")))))</f>
        <v>9</v>
      </c>
      <c r="AY9" s="180">
        <f>IF(OR($E9="",$G9=""),"",IF(AND($E$3=1),'Marks Entry 1st'!AC8,IF(AND($E$3=2),'Marks Entry 2nd'!AC8,IF(AND($E$3=3),'Marks Entry 3rd'!AC8,IF(AND($E$3=4),'Marks Entry 4th'!AC8,"")))))</f>
        <v>9</v>
      </c>
      <c r="AZ9" s="87">
        <f t="shared" ref="AZ9:AZ72" si="6">IF(AND(AX9="",AY9=""),"",IF(AND(AX9="NA",AY9="NA"),"NA",IF(AND(AX9="AB",AY9="AB"),"AB",SUM(AX9:AY9))))</f>
        <v>18</v>
      </c>
      <c r="BA9" s="180">
        <f>IF(OR($E9="",$G9=""),"",IF(AND($E$3=1),'Marks Entry 1st'!AD8,IF(AND($E$3=2),'Marks Entry 2nd'!AD8,IF(AND($E$3=3),'Marks Entry 3rd'!AD8,IF(AND($E$3=4),'Marks Entry 4th'!AD8,"")))))</f>
        <v>24</v>
      </c>
      <c r="BB9" s="180">
        <f>IF(OR($E9="",$G9=""),"",IF(AND($E$3=1),'Marks Entry 1st'!AE8,IF(AND($E$3=2),'Marks Entry 2nd'!AE8,IF(AND($E$3=3),'Marks Entry 3rd'!AE8,IF(AND($E$3=4),'Marks Entry 4th'!AE8,"")))))</f>
        <v>4</v>
      </c>
      <c r="BC9" s="180">
        <f>IF(OR($E9="",$G9=""),"",IF(AND($E$3=1),'Marks Entry 1st'!AF8,IF(AND($E$3=2),'Marks Entry 2nd'!AF8,IF(AND($E$3=3),'Marks Entry 3rd'!AF8,IF(AND($E$3=4),'Marks Entry 4th'!AF8,"")))))</f>
        <v>12</v>
      </c>
      <c r="BD9" s="91">
        <f t="shared" ref="BD9:BD72" si="7">IF(AND(BA9="",BB9="",BC9=""),"",IF(AND(BA9="NA",BB9="NA",BC9="NA"),"NA",IF(AND(BA9="AB",BB9="AB",BC9="AB"),"AB",SUM(BA9:BC9))))</f>
        <v>40</v>
      </c>
      <c r="BE9" s="87">
        <f t="shared" ref="BE9:BE72" si="8">IF(AND(AZ9="NA",BD9="NA"),"NA",IF(AND(AZ9="AB",BD9="AB"),"AB",SUM(AZ9,BD9)))</f>
        <v>58</v>
      </c>
      <c r="BF9" s="93">
        <f>IF(OR($E9="",$G9=""),"",IF(AND($E$3=1),'Marks Entry 1st'!AG8,IF(AND($E$3=2),'Marks Entry 2nd'!AG8,IF(AND($E$3=3),'Marks Entry 3rd'!AG8,IF(AND($E$3=4),'Marks Entry 4th'!AG8,"")))))</f>
        <v>37</v>
      </c>
      <c r="BG9" s="93">
        <f>IF(OR($E9="",$G9=""),"",IF(AND($E$3=1),'Marks Entry 1st'!AH8,IF(AND($E$3=2),'Marks Entry 2nd'!AH8,IF(AND($E$3=3),'Marks Entry 3rd'!AH8,IF(AND($E$3=4),'Marks Entry 4th'!AH8,"")))))</f>
        <v>4</v>
      </c>
      <c r="BH9" s="93">
        <f>IF(OR($E9="",$G9=""),"",IF(AND($E$3=1),'Marks Entry 1st'!AI8,IF(AND($E$3=2),'Marks Entry 2nd'!AI8,IF(AND($E$3=3),'Marks Entry 3rd'!AI8,IF(AND($E$3=4),'Marks Entry 4th'!AI8,"")))))</f>
        <v>9</v>
      </c>
      <c r="BI9" s="92">
        <f t="shared" ref="BI9:BI72" si="9">IF(AND(BF9="",BG9="",BH9=""),"",IF(AND(BF9="AB",BG9="AB",BH9="AB"),"AB",SUM(BF9:BH9)))</f>
        <v>50</v>
      </c>
      <c r="BJ9" s="87">
        <f t="shared" ref="BJ9:BJ72" si="10">IF(BI9="","",IF(AND(BE9="AB",BI9="AB"),"AB",SUM(BE9,BI9)))</f>
        <v>108</v>
      </c>
      <c r="BK9" s="144">
        <f t="shared" ref="BK9:BK72" si="11">COUNTIF(AX9:AY9,"NA")*20+(COUNTIF(AX9:AY9,"ML")*20)+(COUNTIF(BA9,"ML")*$BA$7)+(COUNTIF(BF9,"ML")*$BF$7)</f>
        <v>0</v>
      </c>
      <c r="BL9" s="144">
        <f t="shared" ref="BL9:BL72" si="12">IF(OR(U9="NSO",U9=0,U9=""),"",IF(AND(AX9="",AY9="",BA9="",BF9=""),"",IF(AND(AY9="",BA9="",BF9=""),$AY$7-BK9,IF(AND(BA9="",BF9=""),$BA$7-BK9,IF(AND(BF9=""),$BF$7-BK9,$BJ$7-BK9)))))</f>
        <v>200</v>
      </c>
      <c r="BM9" s="144" t="str">
        <f t="shared" ref="BM9:BM72" si="13">IF(AND(OR(AX9="ab",AX9="ml"),OR(AY9="ab",AY9="ml"),OR(BA9="ab",BA9="ml")),"E",IF(AND(OR(AX9="ab",AX9="ml"),OR(BA9="ab",BA9="ml"),OR(BF9="ab",BF9="ml")),"AB",IF(AND(OR(AY9="ab",AY9="ml"),OR(BA9="ab",BA9="ml"),OR(BF9="ab",BF9="ml")),"AB","")))</f>
        <v/>
      </c>
      <c r="BN9" s="144" t="str">
        <f t="shared" ref="BN9:BN72" si="14">IF(OR(U9="NSO",U9="",BF9=""),"",IF(OR(BM9="AB",BF9="ab"),"AB",IF(BF9="ML","RE",IF(AND(BJ9&gt;=36%*BL9,BF9&gt;=14),"P",IF(AND(BJ9&gt;=34%*BL9,BF9&gt;=14),"G2",IF(AND(BJ9&gt;=31%*BL9,BF9&gt;=14),"G1",IF(BJ9&gt;=25%*BL9,"S","F")))))))</f>
        <v>P</v>
      </c>
      <c r="BO9" s="144" t="str">
        <f t="shared" ref="BO9:BO72" si="15">IF(OR(BN9="",BN9=0,BN9="RE",BN9="AB"),"",IF(BJ9&gt;=75%*BL9,"D",IF(BJ9&gt;=60%*BL9,"I",IF(BJ9&gt;=48%*BL9,"II",IF(BJ9&gt;=36%*BL9,"III","P")))))</f>
        <v>II</v>
      </c>
      <c r="BP9" s="148" t="str">
        <f t="shared" ref="BP9:BP72" si="16">IF(BJ9="","",IF(OR(BN9="",BN9=0,BN9="RE",BN9="AB"),"",IF(BJ9&gt;85%*BL9,"A",IF(BJ9&gt;70%*BL9,"B",IF(BJ9&gt;50%*BL9,"C",IF(BJ9&gt;30%*BL9,"D","E"))))))</f>
        <v>C</v>
      </c>
      <c r="BQ9" s="180">
        <f>IF(OR($E9="",$G9=""),"",IF(AND($E$3=1),'Marks Entry 1st'!AJ8,IF(AND($E$3=2),'Marks Entry 2nd'!AJ8,IF(AND($E$3=3),'Marks Entry 3rd'!AJ8,IF(AND($E$3=4),'Marks Entry 4th'!AJ8,"")))))</f>
        <v>9</v>
      </c>
      <c r="BR9" s="180">
        <f>IF(OR($E9="",$G9=""),"",IF(AND($E$3=1),'Marks Entry 1st'!AK8,IF(AND($E$3=2),'Marks Entry 2nd'!AK8,IF(AND($E$3=3),'Marks Entry 3rd'!AK8,IF(AND($E$3=4),'Marks Entry 4th'!AK8,"")))))</f>
        <v>6</v>
      </c>
      <c r="BS9" s="87">
        <f>IF(AND(BQ9="",BR9=""),"",IF(AND(BQ9="NA",BR9="NA"),"NA",IF(AND(BQ9="AB",BR9="AB"),"AB",SUM(BQ9:BR9))))</f>
        <v>15</v>
      </c>
      <c r="BT9" s="180">
        <f>IF(OR($E9="",$G9=""),"",IF(AND($E$3=1),'Marks Entry 1st'!AL8,IF(AND($E$3=2),'Marks Entry 2nd'!AL8,IF(AND($E$3=3),'Marks Entry 3rd'!AL8,IF(AND($E$3=4),'Marks Entry 4th'!AL8,"")))))</f>
        <v>23</v>
      </c>
      <c r="BU9" s="180">
        <f>IF(OR($E9="",$G9=""),"",IF(AND($E$3=1),'Marks Entry 1st'!AM8,IF(AND($E$3=2),'Marks Entry 2nd'!AM8,IF(AND($E$3=3),'Marks Entry 3rd'!AM8,IF(AND($E$3=4),'Marks Entry 4th'!AM8,"")))))</f>
        <v>3</v>
      </c>
      <c r="BV9" s="180">
        <f>IF(OR($E9="",$G9=""),"",IF(AND($E$3=1),'Marks Entry 1st'!AN8,IF(AND($E$3=2),'Marks Entry 2nd'!AN8,IF(AND($E$3=3),'Marks Entry 3rd'!AN8,IF(AND($E$3=4),'Marks Entry 4th'!AN8,"")))))</f>
        <v>11</v>
      </c>
      <c r="BW9" s="91">
        <f>IF(AND(BT9="",BU9="",BV9=""),"",IF(AND(BT9="NA",BU9="NA",BV9="NA"),"NA",IF(AND(BT9="AB",BU9="AB",BV9="AB"),"AB",SUM(BT9:BV9))))</f>
        <v>37</v>
      </c>
      <c r="BX9" s="87">
        <f>IF(AND(BS9="NA",BW9="NA"),"NA",IF(AND(BS9="AB",BW9="AB"),"AB",SUM(BS9,BW9)))</f>
        <v>52</v>
      </c>
      <c r="BY9" s="93">
        <f>IF(OR($E9="",$G9=""),"",IF(AND($E$3=1),'Marks Entry 1st'!AO8,IF(AND($E$3=2),'Marks Entry 2nd'!AO8,IF(AND($E$3=3),'Marks Entry 3rd'!AO8,IF(AND($E$3=4),'Marks Entry 4th'!AO8,"")))))</f>
        <v>31</v>
      </c>
      <c r="BZ9" s="93">
        <f>IF(OR($E9="",$G9=""),"",IF(AND($E$3=1),'Marks Entry 1st'!AP8,IF(AND($E$3=2),'Marks Entry 2nd'!AP8,IF(AND($E$3=3),'Marks Entry 3rd'!AP8,IF(AND($E$3=4),'Marks Entry 4th'!AP8,"")))))</f>
        <v>3</v>
      </c>
      <c r="CA9" s="93">
        <f>IF(OR($E9="",$G9=""),"",IF(AND($E$3=1),'Marks Entry 1st'!AQ8,IF(AND($E$3=2),'Marks Entry 2nd'!AQ8,IF(AND($E$3=3),'Marks Entry 3rd'!AQ8,IF(AND($E$3=4),'Marks Entry 4th'!AQ8,"")))))</f>
        <v>4</v>
      </c>
      <c r="CB9" s="92">
        <f>IF(AND(BY9="",BZ9="",CA9=""),"",IF(AND(BY9="AB",BZ9="AB",CA9="AB"),"AB",SUM(BY9:CA9)))</f>
        <v>38</v>
      </c>
      <c r="CC9" s="87">
        <f>IF(CB9="","",IF(AND(BX9="AB",CB9="AB"),"AB",SUM(BX9,CB9)))</f>
        <v>90</v>
      </c>
      <c r="CD9" s="144">
        <f>COUNTIF(BQ9:BR9,"NA")*20+(COUNTIF(BQ9:BR9,"ML")*20)+(COUNTIF(BT9,"ML")*42)+(COUNTIF(BY9,"ML")*70)</f>
        <v>0</v>
      </c>
      <c r="CE9" s="144">
        <f>IF(OR(B9="NSO",B9=0,B9=""),"",IF(AND(BQ9="",BR9="",BT9="",BY9=""),"",IF(AND(BR9="",BT9="",BY9=""),20-CD9,IF(AND(BT9="",BY9=""),40-CD9,IF(AND(BY9=""),100-CD9,200-CD9)))))</f>
        <v>200</v>
      </c>
      <c r="CF9" s="144" t="str">
        <f t="shared" ref="CF9:CF72" si="17">IF(AND(OR(BQ9="ab",BQ9="ml"),OR(BR9="ab",BR9="ml"),OR(BT9="ab",BT9="ml")),"E",IF(AND(OR(BQ9="ab",BQ9="ml"),OR(BT9="ab",BT9="ml"),OR(BY9="ab",BY9="ml")),"AB",IF(AND(OR(BR9="ab",BR9="ml"),OR(BT9="ab",BT9="ml"),OR(BY9="ab",BY9="ml")),"AB","")))</f>
        <v/>
      </c>
      <c r="CG9" s="144" t="str">
        <f>IF(OR(B9="NSO",B9="",BY9=""),"",IF(OR(CF9="AB",BY9="ab"),"AB",IF(BY9="ML","RE",IF(AND(CC9&gt;=36%*CE9,BY9&gt;=14),"P",IF(AND(CC9&gt;=34%*CE9,BY9&gt;=14),"G2",IF(AND(CC9&gt;=31%*CE9,BY9&gt;=14),"G1",IF(CC9&gt;=25%*CE9,"S","F")))))))</f>
        <v>P</v>
      </c>
      <c r="CH9" s="144" t="str">
        <f t="shared" ref="CH9:CH72" si="18">IF(OR(CG9="",CG9=0,CG9="RE",CG9="AB"),"",IF(CC9&gt;=75%*CE9,"D",IF(CC9&gt;=60%*CE9,"I",IF(CC9&gt;=48%*CE9,"II",IF(CC9&gt;=36%*CE9,"III","P")))))</f>
        <v>III</v>
      </c>
      <c r="CI9" s="148" t="str">
        <f t="shared" ref="CI9:CI72" si="19">IF(CC9="","",IF(OR(CG9="",CG9=0,CG9="RE",CG9="AB"),"",IF(CC9&gt;85%*CE9,"A",IF(CC9&gt;70%*CE9,"B",IF(CC9&gt;50%*CE9,"C",IF(CC9&gt;30%*CE9,"D","E"))))))</f>
        <v>D</v>
      </c>
      <c r="CJ9" s="180">
        <f>IF(OR($E9="",$G9=""),"",IF(AND($E$3=1),'Marks Entry 1st'!AR8,IF(AND($E$3=2),'Marks Entry 2nd'!AR8,IF(AND($E$3=3),'Marks Entry 3rd'!AR8,IF(AND($E$3=4),'Marks Entry 4th'!AR8,"")))))</f>
        <v>9</v>
      </c>
      <c r="CK9" s="180">
        <f>IF(OR($E9="",$G9=""),"",IF(AND($E$3=1),'Marks Entry 1st'!AS8,IF(AND($E$3=2),'Marks Entry 2nd'!AS8,IF(AND($E$3=3),'Marks Entry 3rd'!AS8,IF(AND($E$3=4),'Marks Entry 4th'!AS8,"")))))</f>
        <v>7</v>
      </c>
      <c r="CL9" s="87">
        <f>IF(AND(CJ9="",CK9=""),"",IF(AND(CJ9="NA",CK9="NA"),"NA",IF(AND(CJ9="AB",CK9="AB"),"AB",SUM(CJ9:CK9))))</f>
        <v>16</v>
      </c>
      <c r="CM9" s="180">
        <f>IF(OR($E9="",$G9=""),"",IF(AND($E$3=1),'Marks Entry 1st'!AT8,IF(AND($E$3=2),'Marks Entry 2nd'!AT8,IF(AND($E$3=3),'Marks Entry 3rd'!AT8,IF(AND($E$3=4),'Marks Entry 4th'!AT8,"")))))</f>
        <v>14</v>
      </c>
      <c r="CN9" s="180">
        <f>IF(OR($E9="",$G9=""),"",IF(AND($E$3=1),'Marks Entry 1st'!AU8,IF(AND($E$3=2),'Marks Entry 2nd'!AU8,IF(AND($E$3=3),'Marks Entry 3rd'!AU8,IF(AND($E$3=4),'Marks Entry 4th'!AU8,"")))))</f>
        <v>4</v>
      </c>
      <c r="CO9" s="180">
        <f>IF(OR($E9="",$G9=""),"",IF(AND($E$3=1),'Marks Entry 1st'!AV8,IF(AND($E$3=2),'Marks Entry 2nd'!AV8,IF(AND($E$3=3),'Marks Entry 3rd'!AV8,IF(AND($E$3=4),'Marks Entry 4th'!AV8,"")))))</f>
        <v>9</v>
      </c>
      <c r="CP9" s="91">
        <f>IF(AND(CM9="",CN9="",CO9=""),"",IF(AND(CM9="NA",CN9="NA",CO9="NA"),"NA",IF(AND(CM9="AB",CN9="AB",CO9="AB"),"AB",SUM(CM9:CO9))))</f>
        <v>27</v>
      </c>
      <c r="CQ9" s="87">
        <f>IF(AND(CL9="NA",CP9="NA"),"NA",IF(AND(CL9="AB",CP9="AB"),"AB",SUM(CL9,CP9)))</f>
        <v>43</v>
      </c>
      <c r="CR9" s="93">
        <f>IF(OR($E9="",$G9=""),"",IF(AND($E$3=1),'Marks Entry 1st'!AW8,IF(AND($E$3=2),'Marks Entry 2nd'!AW8,IF(AND($E$3=3),'Marks Entry 3rd'!AW8,IF(AND($E$3=4),'Marks Entry 4th'!AW8,"")))))</f>
        <v>14</v>
      </c>
      <c r="CS9" s="93">
        <f>IF(OR($E9="",$G9=""),"",IF(AND($E$3=1),'Marks Entry 1st'!AX8,IF(AND($E$3=2),'Marks Entry 2nd'!AX8,IF(AND($E$3=3),'Marks Entry 3rd'!AX8,IF(AND($E$3=4),'Marks Entry 4th'!AX8,"")))))</f>
        <v>4</v>
      </c>
      <c r="CT9" s="93">
        <f>IF(OR($E9="",$G9=""),"",IF(AND($E$3=1),'Marks Entry 1st'!AY8,IF(AND($E$3=2),'Marks Entry 2nd'!AY8,IF(AND($E$3=3),'Marks Entry 3rd'!AY8,IF(AND($E$3=4),'Marks Entry 4th'!AY8,"")))))</f>
        <v>4</v>
      </c>
      <c r="CU9" s="92">
        <f>IF(AND(CR9="",CS9="",CT9=""),"",IF(AND(CR9="AB",CS9="AB",CT9="AB"),"AB",SUM(CR9:CT9)))</f>
        <v>22</v>
      </c>
      <c r="CV9" s="87">
        <f>IF(CU9="","",IF(AND(CQ9="AB",CU9="AB"),"AB",SUM(CQ9,CU9)))</f>
        <v>65</v>
      </c>
      <c r="CW9" s="144">
        <f>COUNTIF(CJ9:CK9,"NA")*20+(COUNTIF(CJ9:CK9,"ML")*20)+(COUNTIF(CM9,"ML")*42)+(COUNTIF(CR9,"ML")*70)</f>
        <v>0</v>
      </c>
      <c r="CX9" s="144">
        <f>IF(OR(B9="NSO",B9=0,B9=""),"",IF(AND(CJ9="",CK9="",CM9="",CR9=""),"",IF(AND(CK9="",CM9="",CR9=""),20-CW9,IF(AND(CM9="",CR9=""),40-CW9,IF(AND(CR9=""),100-CW9,200-CW9)))))</f>
        <v>200</v>
      </c>
      <c r="CY9" s="144" t="str">
        <f t="shared" ref="CY9:CY72" si="20">IF(AND(OR(CJ9="ab",CJ9="ml"),OR(CK9="ab",CK9="ml"),OR(CM9="ab",CM9="ml")),"E",IF(AND(OR(CJ9="ab",CJ9="ml"),OR(CM9="ab",CM9="ml"),OR(CR9="ab",CR9="ml")),"AB",IF(AND(OR(CK9="ab",CK9="ml"),OR(CM9="ab",CM9="ml"),OR(CR9="ab",CR9="ml")),"AB","")))</f>
        <v/>
      </c>
      <c r="CZ9" s="144" t="str">
        <f>IF(OR(B9="NSO",B9="",CR9=""),"",IF(OR(CY9="AB",CR9="ab"),"AB",IF(CR9="ML","RE",IF(AND(CV9&gt;=36%*CX9,CR9&gt;=14),"P",IF(AND(CV9&gt;=34%*CX9,CR9&gt;=14),"G2",IF(AND(CV9&gt;=31%*CX9,CR9&gt;=14),"G1",IF(CV9&gt;=25%*CX9,"S","F")))))))</f>
        <v>G1</v>
      </c>
      <c r="DA9" s="144" t="str">
        <f t="shared" ref="DA9:DA72" si="21">IF(OR(CZ9="",CZ9=0,CZ9="RE",CZ9="AB"),"",IF(CV9&gt;=75%*CX9,"D",IF(CV9&gt;=60%*CX9,"I",IF(CV9&gt;=48%*CX9,"II",IF(CV9&gt;=36%*CX9,"III","P")))))</f>
        <v>P</v>
      </c>
      <c r="DB9" s="148" t="str">
        <f t="shared" ref="DB9:DB72" si="22">IF(CV9="","",IF(OR(CZ9="",CZ9=0,CZ9="RE",CZ9="AB"),"",IF(CV9&gt;85%*CX9,"A",IF(CV9&gt;70%*CX9,"B",IF(CV9&gt;50%*CX9,"C",IF(CV9&gt;30%*CX9,"D","E"))))))</f>
        <v>D</v>
      </c>
      <c r="DC9" s="380">
        <f>IF(OR($E9="",$G9=""),"",IF(AND($E$3=1),'Marks Entry 1st'!AZ8,IF(AND($E$3=2),'Marks Entry 2nd'!AZ8,IF(AND($E$3=3),'Marks Entry 3rd'!AZ8,IF(AND($E$3=4),'Marks Entry 4th'!AZ8,"")))))</f>
        <v>24</v>
      </c>
      <c r="DD9" s="380">
        <f>IF(OR($E9="",$G9=""),"",IF(AND($E$3=1),'Marks Entry 1st'!BA8,IF(AND($E$3=2),'Marks Entry 2nd'!BA8,IF(AND($E$3=3),'Marks Entry 3rd'!BA8,IF(AND($E$3=4),'Marks Entry 4th'!BA8,"")))))</f>
        <v>32</v>
      </c>
      <c r="DE9" s="380">
        <f>IF(OR($E9="",$G9=""),"",IF(AND($E$3=1),'Marks Entry 1st'!BB8,IF(AND($E$3=2),'Marks Entry 2nd'!BB8,IF(AND($E$3=3),'Marks Entry 3rd'!BB8,IF(AND($E$3=4),'Marks Entry 4th'!BB8,"")))))</f>
        <v>36</v>
      </c>
      <c r="DF9" s="181">
        <f>IF(AND(DC9="",DD9="",DE9=""),"",SUM(DC9:DE9))</f>
        <v>92</v>
      </c>
      <c r="DG9" s="182">
        <f>COUNTIF(DC9,"ML")*$DC$7+COUNTIF(DD9,"ML")*$DD$7+COUNTIF(DE9,"ML")*$DE$7</f>
        <v>0</v>
      </c>
      <c r="DH9" s="182">
        <f>IF(OR(B9="NSO",B9="",DF9="",DF9=0),"",IF(AND(DC9="",DD9="",DE9=""),"",IF(AND(DD9="",DE9=""),$DC$7-DG9,IF(DE9="",($DC$7+$DD$7)-DG9,$DF$7-DG9))))</f>
        <v>100</v>
      </c>
      <c r="DI9" s="182" t="str">
        <f>IF(OR(B9="NSO",B9="",DF9="",DF9=0),"",IF(OR(DE9="AB",DD9="AB"),"AB",IF(DF9&gt;=36%*DH9,"P","S")))</f>
        <v>P</v>
      </c>
      <c r="DJ9" s="147" t="str">
        <f t="shared" ref="DJ9:DJ72" si="23">IF(DF9="","",IF(OR(DI9="",DI9=0,DI9="S",DI9="RE",DI9="F",DI9="AB"),"",IF(DF9&gt;90%*DH9,"A+",IF(DF9&gt;75%*DH9,"A",IF(DF9&gt;60%*DH9,"B",IF(DF9&gt;40%*DH9,"C","D"))))))</f>
        <v>A+</v>
      </c>
      <c r="DK9" s="380">
        <f>IF(OR($E9="",$G9=""),"",IF(AND($E$3=1),'Marks Entry 1st'!BC8,IF(AND($E$3=2),'Marks Entry 2nd'!BC8,IF(AND($E$3=3),'Marks Entry 3rd'!BC8,IF(AND($E$3=4),'Marks Entry 4th'!BC8,"")))))</f>
        <v>11</v>
      </c>
      <c r="DL9" s="380">
        <f>IF(OR($E9="",$G9=""),"",IF(AND($E$3=1),'Marks Entry 1st'!BD8,IF(AND($E$3=2),'Marks Entry 2nd'!BD8,IF(AND($E$3=3),'Marks Entry 3rd'!BD8,IF(AND($E$3=4),'Marks Entry 4th'!BD8,"")))))</f>
        <v>32</v>
      </c>
      <c r="DM9" s="380">
        <f>IF(OR($E9="",$G9=""),"",IF(AND($E$3=1),'Marks Entry 1st'!BE8,IF(AND($E$3=2),'Marks Entry 2nd'!BE8,IF(AND($E$3=3),'Marks Entry 3rd'!BE8,IF(AND($E$3=4),'Marks Entry 4th'!BE8,"")))))</f>
        <v>25</v>
      </c>
      <c r="DN9" s="181">
        <f>IF(AND(DK9="",DL9="",DM9=""),"",SUM(DK9:DM9))</f>
        <v>68</v>
      </c>
      <c r="DO9" s="182">
        <f>COUNTIF(DK9,"ML")*$DK$7+COUNTIF(DL9,"ML")*$DL$7+COUNTIF(DM9,"ML")*$DM$7</f>
        <v>0</v>
      </c>
      <c r="DP9" s="182">
        <f>IF(OR(B9="NSO",B9="",DN9="",DN9=0),"",IF(AND(DK9="",DL9="",DM9=""),"",IF(AND(DL9="",DM9=""),$DK$7-DO9,IF(DM9="",($DK$7+$DL$7)-DO9,$DN$7-DO9))))</f>
        <v>100</v>
      </c>
      <c r="DQ9" s="182" t="str">
        <f>IF(OR(B9="NSO",B9="",DN9="",DN9=0),"",IF(OR(DM9="AB",DL9="AB"),"AB",IF(DN9&gt;=36%*DP9,"P","S")))</f>
        <v>P</v>
      </c>
      <c r="DR9" s="147" t="str">
        <f t="shared" ref="DR9:DR72" si="24">IF(DN9="","",IF(OR(DQ9="",DQ9=0,DQ9="S",DQ9="RE",DQ9="F",DQ9="AB"),"",IF(DN9&gt;90%*DP9,"A+",IF(DN9&gt;75%*DP9,"A",IF(DN9&gt;60%*DP9,"B",IF(DN9&gt;40%*DP9,"C","D"))))))</f>
        <v>B</v>
      </c>
      <c r="DS9" s="380">
        <f>IF(OR($E9="",$G9=""),"",IF(AND($E$3=1),'Marks Entry 1st'!BF8,IF(AND($E$3=2),'Marks Entry 2nd'!BF8,IF(AND($E$3=3),'Marks Entry 3rd'!BF8,IF(AND($E$3=4),'Marks Entry 4th'!BF8,"")))))</f>
        <v>21</v>
      </c>
      <c r="DT9" s="380">
        <f>IF(OR($E9="",$G9=""),"",IF(AND($E$3=1),'Marks Entry 1st'!BG8,IF(AND($E$3=2),'Marks Entry 2nd'!BG8,IF(AND($E$3=3),'Marks Entry 3rd'!BG8,IF(AND($E$3=4),'Marks Entry 4th'!BG8,"")))))</f>
        <v>21</v>
      </c>
      <c r="DU9" s="380">
        <f>IF(OR($E9="",$G9=""),"",IF(AND($E$3=1),'Marks Entry 1st'!BH8,IF(AND($E$3=2),'Marks Entry 2nd'!BH8,IF(AND($E$3=3),'Marks Entry 3rd'!BH8,IF(AND($E$3=4),'Marks Entry 4th'!BH8,"")))))</f>
        <v>32</v>
      </c>
      <c r="DV9" s="181">
        <f>IF(AND(DS9="",DT9="",DU9=""),"",SUM(DS9:DU9))</f>
        <v>74</v>
      </c>
      <c r="DW9" s="182">
        <f>COUNTIF(DS9,"ML")*$DS$7+COUNTIF(DT9,"ML")*$DT$7+COUNTIF(DU9,"ML")*$DU$7</f>
        <v>0</v>
      </c>
      <c r="DX9" s="182">
        <f>IF(OR(B9="NSO",B9="",DV9="",DV9=0),"",IF(AND(DS9="",DT9="",DU9=""),"",IF(AND(DT9="",DU9=""),$DS$7-DW9,IF(DU9="",($DS$7+$DT$7)-DW9,$DV$7-DW9))))</f>
        <v>100</v>
      </c>
      <c r="DY9" s="182" t="str">
        <f>IF(OR(B9="NSO",B9="",DV9="",DV9=0),"",IF(OR(DU9="AB",DT9="AB"),"AB",IF(DV9&gt;=36%*DX9,"P","S")))</f>
        <v>P</v>
      </c>
      <c r="DZ9" s="147" t="str">
        <f t="shared" ref="DZ9:DZ72" si="25">IF(DV9="","",IF(OR(DY9="",DY9=0,DY9="S",DY9="RE",DY9="F",DY9="AB"),"",IF(DV9&gt;90%*DX9,"A+",IF(DV9&gt;75%*DX9,"A",IF(DV9&gt;60%*DX9,"B",IF(DV9&gt;40%*DX9,"C","D"))))))</f>
        <v>B</v>
      </c>
      <c r="EA9" s="104">
        <f t="shared" ref="EA9:EA72" si="26">IF($E$3="","",IF(OR(E9="",G9=""),"",IF(OR($E$3=1,$E$3=2),SUM(X9,AQ9,BJ9,CC9),SUM(X9,AQ9,BJ9,CC9,CV9))))</f>
        <v>411</v>
      </c>
      <c r="EB9" s="105">
        <f t="shared" ref="EB9:EB72" si="27">IF(OR(EA9="",EA9=0),"",EA9*100/$EA$7)</f>
        <v>51.375</v>
      </c>
      <c r="EC9" s="111" t="str">
        <f t="shared" ref="EC9:EC72" si="28">IF(OR(EB9="",B9="NSO"),"",IF(AND(EB9&gt;=60),"I",IF(AND(EB9&gt;=48),"II",IF(AND(EB9&gt;=36),"III",""))))</f>
        <v>II</v>
      </c>
      <c r="ED9" s="112">
        <f t="shared" ref="ED9:ED72" si="29">IF(OR(EB9="",B9="NSO",EA9=0),"",SUMPRODUCT((EB9&lt;$EB$8:$EB$207)/COUNTIF($EB$8:$EB$207,$EB$8:$EB$207)))</f>
        <v>21.000000000000295</v>
      </c>
      <c r="EE9" s="386" t="str">
        <f t="shared" ref="EE9:EE72" si="30">IF(B9="NSO","NSO",IF(OR(D9="",G9="",F9="",B9="",EA9=0),"","Promoted"))</f>
        <v>Promoted</v>
      </c>
      <c r="EF9" s="72">
        <f>IF(OR($E9="",$G9=""),"",IF(AND($E$3=1),'Marks Entry 1st'!BI8,IF(AND($E$3=2),'Marks Entry 2nd'!BI8,IF(AND($E$3=3),'Marks Entry 3rd'!BI8,IF(AND($E$3=4),'Marks Entry 4th'!BI8,"")))))</f>
        <v>220</v>
      </c>
      <c r="EG9" s="72">
        <f>IF(OR($E9="",$G9=""),"",IF(AND($E$3=1),'Marks Entry 1st'!BJ8,IF(AND($E$3=2),'Marks Entry 2nd'!BJ8,IF(AND($E$3=3),'Marks Entry 3rd'!BJ8,IF(AND($E$3=4),'Marks Entry 4th'!BJ8,"")))))</f>
        <v>24</v>
      </c>
      <c r="EH9" s="328" t="str">
        <f t="shared" ref="EH9:EH72" si="31">IF(OR(B9="",G9="",EA9="",B9="NSO"),"",IF(EA9&gt;85%*$EA$7,"A",IF(EA9&gt;70%*$EA$7,"B",IF(EA9&gt;50%*$EA$7,"C",IF(EA9&gt;30%*$EA$7,"D","E")))))</f>
        <v>C</v>
      </c>
      <c r="EI9" s="73"/>
      <c r="EP9" s="75">
        <f>IF(AND($E$3=1),'Marks Entry 1st'!I8,IF(AND($E$3=2),'Marks Entry 2nd'!I8,IF(AND($E$3=3),'Marks Entry 3rd'!I8,IF(AND($E$3=4),'Marks Entry 4th'!I8,""))))</f>
        <v>102</v>
      </c>
    </row>
    <row r="10" spans="1:146" ht="18.899999999999999" customHeight="1">
      <c r="A10" s="94">
        <v>3</v>
      </c>
      <c r="B10" s="94">
        <f>IF(OR(EP10=0,EP10=""),"",IF(AND($E$3=1),'Marks Entry 1st'!I9,IF(AND($E$3=2),'Marks Entry 2nd'!I9,IF(AND($E$3=3),'Marks Entry 3rd'!I9,IF(AND($E$3=4),'Marks Entry 4th'!I9,"")))))</f>
        <v>103</v>
      </c>
      <c r="C10" s="95">
        <f>IF(OR(B10=0,B10=""),"",IF(AND($E$3=1),'Marks Entry 1st'!B9,IF(AND($E$3=2),'Marks Entry 2nd'!B9,IF(AND($E$3=3),'Marks Entry 3rd'!B9,IF(AND($E$3=4),'Marks Entry 4th'!B9,"")))))</f>
        <v>1</v>
      </c>
      <c r="D10" s="95" t="str">
        <f>IF(OR(B10=0,B10=""),"",IF(AND($E$3=1),'Marks Entry 1st'!C9,IF(AND($E$3=2),'Marks Entry 2nd'!C9,IF(AND($E$3=3),'Marks Entry 3rd'!C9,IF(AND($E$3=4),'Marks Entry 4th'!C9,"")))))</f>
        <v>A</v>
      </c>
      <c r="E10" s="96">
        <f>IF(OR(B10=0,B10=""),"",IF(AND($E$3=1),'Marks Entry 1st'!E9,IF(AND($E$3=2),'Marks Entry 2nd'!E9,IF(AND($E$3=3),'Marks Entry 3rd'!E9,IF(AND($E$3=4),'Marks Entry 4th'!E9,"")))))</f>
        <v>42348</v>
      </c>
      <c r="F10" s="95">
        <f>IF(OR(B10=0,B10=""),"",IF(AND($E$3=1),'Marks Entry 1st'!D9,IF(AND($E$3=2),'Marks Entry 2nd'!D9,IF(AND($E$3=3),'Marks Entry 3rd'!D9,IF(AND($E$3=4),'Marks Entry 4th'!D9,"")))))</f>
        <v>934</v>
      </c>
      <c r="G10" s="90" t="str">
        <f>IF(OR(B10=0,B10=""),"",IF(AND($E$3=1),'Marks Entry 1st'!F9,IF(AND($E$3=2),'Marks Entry 2nd'!F9,IF(AND($E$3=3),'Marks Entry 3rd'!F9,IF(AND($E$3=4),'Marks Entry 4th'!F9,"")))))</f>
        <v>ARMAN HUSSAIN</v>
      </c>
      <c r="H10" s="90" t="str">
        <f>IF(OR(B10=0,B10=""),"",IF(AND($E$3=1),'Marks Entry 1st'!G9,IF(AND($E$3=2),'Marks Entry 2nd'!G9,IF(AND($E$3=3),'Marks Entry 3rd'!G9,IF(AND($E$3=4),'Marks Entry 4th'!G9,"")))))</f>
        <v>AARIF HUSSAIN</v>
      </c>
      <c r="I10" s="90" t="str">
        <f>IF(OR(B10=0,B10=""),"",IF(AND($E$3=1),'Marks Entry 1st'!H9,IF(AND($E$3=2),'Marks Entry 2nd'!H9,IF(AND($E$3=3),'Marks Entry 3rd'!H9,IF(AND($E$3=4),'Marks Entry 4th'!H9,"")))))</f>
        <v>SALMA BANO</v>
      </c>
      <c r="J10" s="379" t="str">
        <f>IF(OR(B10=0,B10=""),"",IF(AND($E$3=1),'Marks Entry 1st'!J9,IF(AND($E$3=2),'Marks Entry 2nd'!J9,IF(AND($E$3=3),'Marks Entry 3rd'!J9,IF(AND($E$3=4),'Marks Entry 4th'!J9,"")))))</f>
        <v>M</v>
      </c>
      <c r="K10" s="379" t="str">
        <f>IF(OR(B10=0,B10=""),"",IF(AND($E$3=1),'Marks Entry 1st'!K9,IF(AND($E$3=2),'Marks Entry 2nd'!K9,IF(AND($E$3=3),'Marks Entry 3rd'!K9,IF(AND($E$3=4),'Marks Entry 4th'!K9,"")))))</f>
        <v>OBC</v>
      </c>
      <c r="L10" s="180">
        <f>IF(OR($E10="",$G10=""),"",IF(AND($E$3=1),'Marks Entry 1st'!L9,IF(AND($E$3=2),'Marks Entry 2nd'!L9,IF(AND($E$3=3),'Marks Entry 3rd'!L9,IF(AND($E$3=4),'Marks Entry 4th'!L9,"")))))</f>
        <v>9</v>
      </c>
      <c r="M10" s="180">
        <f>IF(OR($E10="",$G10=""),"",IF(AND($E$3=1),'Marks Entry 1st'!M9,IF(AND($E$3=2),'Marks Entry 2nd'!M9,IF(AND($E$3=3),'Marks Entry 3rd'!M9,IF(AND($E$3=4),'Marks Entry 4th'!M9,"")))))</f>
        <v>9</v>
      </c>
      <c r="N10" s="87">
        <f t="shared" ref="N10:N73" si="32">IF(AND(L10="",M10=""),"",IF(AND(L10="NA",M10="NA"),"NA",IF(AND(L10="AB",M10="AB"),"AB",SUM(L10:M10))))</f>
        <v>18</v>
      </c>
      <c r="O10" s="180">
        <f>IF(OR($E10="",$G10=""),"",IF(AND($E$3=1),'Marks Entry 1st'!N9,IF(AND($E$3=2),'Marks Entry 2nd'!N9,IF(AND($E$3=3),'Marks Entry 3rd'!N9,IF(AND($E$3=4),'Marks Entry 4th'!N9,"")))))</f>
        <v>25</v>
      </c>
      <c r="P10" s="180">
        <f>IF(OR($E10="",$G10=""),"",IF(AND($E$3=1),'Marks Entry 1st'!O9,IF(AND($E$3=2),'Marks Entry 2nd'!O9,IF(AND($E$3=3),'Marks Entry 3rd'!O9,IF(AND($E$3=4),'Marks Entry 4th'!O9,"")))))</f>
        <v>3</v>
      </c>
      <c r="Q10" s="180">
        <f>IF(OR($E10="",$G10=""),"",IF(AND($E$3=1),'Marks Entry 1st'!P9,IF(AND($E$3=2),'Marks Entry 2nd'!P9,IF(AND($E$3=3),'Marks Entry 3rd'!P9,IF(AND($E$3=4),'Marks Entry 4th'!P9,"")))))</f>
        <v>12</v>
      </c>
      <c r="R10" s="91">
        <f t="shared" ref="R10:R73" si="33">IF(AND(O10="",P10="",Q10=""),"",IF(AND(O10="NA",P10="NA",Q10="NA"),"NA",IF(AND(O10="AB",P10="AB",Q10="AB"),"AB",SUM(O10:Q10))))</f>
        <v>40</v>
      </c>
      <c r="S10" s="87">
        <f t="shared" ref="S10:S73" si="34">IF(AND(N10="NA",R10="NA"),"NA",IF(AND(N10="AB",R10="AB"),"AB",SUM(N10,R10)))</f>
        <v>58</v>
      </c>
      <c r="T10" s="93">
        <f>IF(OR($E10="",$G10=""),"",IF(AND($E$3=1),'Marks Entry 1st'!Q9,IF(AND($E$3=2),'Marks Entry 2nd'!Q9,IF(AND($E$3=3),'Marks Entry 3rd'!Q9,IF(AND($E$3=4),'Marks Entry 4th'!Q9,"")))))</f>
        <v>37</v>
      </c>
      <c r="U10" s="93">
        <f>IF(OR($E10="",$G10=""),"",IF(AND($E$3=1),'Marks Entry 1st'!R9,IF(AND($E$3=2),'Marks Entry 2nd'!R9,IF(AND($E$3=3),'Marks Entry 3rd'!R9,IF(AND($E$3=4),'Marks Entry 4th'!R9,"")))))</f>
        <v>4</v>
      </c>
      <c r="V10" s="93">
        <f>IF(OR($E10="",$G10=""),"",IF(AND($E$3=1),'Marks Entry 1st'!S9,IF(AND($E$3=2),'Marks Entry 2nd'!S9,IF(AND($E$3=3),'Marks Entry 3rd'!S9,IF(AND($E$3=4),'Marks Entry 4th'!S9,"")))))</f>
        <v>11</v>
      </c>
      <c r="W10" s="92">
        <f t="shared" ref="W10:W73" si="35">IF(AND(T10="",U10="",V10=""),"",IF(AND(T10="AB",U10="AB",V10="AB"),"AB",SUM(T10:V10)))</f>
        <v>52</v>
      </c>
      <c r="X10" s="87">
        <f t="shared" ref="X10:X73" si="36">IF(W10="","",IF(AND(S10="AB",W10="AB"),"AB",SUM(S10,W10)))</f>
        <v>110</v>
      </c>
      <c r="Y10" s="144">
        <f t="shared" ref="Y10:Y73" si="37">COUNTIF(L10:M10,"NA")*20+(COUNTIF(L10:M10,"ML")*20)+(COUNTIF(O10,"ML")*42)+(COUNTIF(T10,"ML")*70)</f>
        <v>0</v>
      </c>
      <c r="Z10" s="144">
        <f t="shared" ref="Z10:Z73" si="38">IF(OR(B10="NSO",B10=0,B10=""),"",IF(AND(L10="",M10="",O10="",T10=""),"",IF(AND(M10="",O10="",T10=""),20-Y10,IF(AND(O10="",T10=""),40-Y10,IF(AND(T10=""),100-Y10,200-Y10)))))</f>
        <v>200</v>
      </c>
      <c r="AA10" s="144" t="str">
        <f t="shared" si="0"/>
        <v/>
      </c>
      <c r="AB10" s="144" t="str">
        <f t="shared" ref="AB10:AB73" si="39">IF(OR(B10="NSO",B10="",T10=""),"",IF(OR(AA10="AB",T10="ab"),"AB",IF(T10="ML","RE",IF(AND(X10&gt;=36%*Z10,T10&gt;=14),"P",IF(AND(X10&gt;=34%*Z10,T10&gt;=14),"G2",IF(AND(X10&gt;=31%*Z10,T10&gt;=14),"G1",IF(X10&gt;=25%*Z10,"S","F")))))))</f>
        <v>P</v>
      </c>
      <c r="AC10" s="144" t="str">
        <f t="shared" si="1"/>
        <v>II</v>
      </c>
      <c r="AD10" s="148" t="str">
        <f t="shared" si="2"/>
        <v>C</v>
      </c>
      <c r="AE10" s="180">
        <f>IF(OR($E10="",$G10=""),"",IF(AND($E$3=1),'Marks Entry 1st'!T9,IF(AND($E$3=2),'Marks Entry 2nd'!T9,IF(AND($E$3=3),'Marks Entry 3rd'!T9,IF(AND($E$3=4),'Marks Entry 4th'!T9,"")))))</f>
        <v>3</v>
      </c>
      <c r="AF10" s="180">
        <f>IF(OR($E10="",$G10=""),"",IF(AND($E$3=1),'Marks Entry 1st'!U9,IF(AND($E$3=2),'Marks Entry 2nd'!U9,IF(AND($E$3=3),'Marks Entry 3rd'!U9,IF(AND($E$3=4),'Marks Entry 4th'!U9,"")))))</f>
        <v>9</v>
      </c>
      <c r="AG10" s="87">
        <f t="shared" ref="AG10:AG73" si="40">IF(AND(AE10="",AF10=""),"",IF(AND(AE10="NA",AF10="NA"),"NA",IF(AND(AE10="AB",AF10="AB"),"AB",SUM(AE10:AF10))))</f>
        <v>12</v>
      </c>
      <c r="AH10" s="180">
        <f>IF(OR($E10="",$G10=""),"",IF(AND($E$3=1),'Marks Entry 1st'!V9,IF(AND($E$3=2),'Marks Entry 2nd'!V9,IF(AND($E$3=3),'Marks Entry 3rd'!V9,IF(AND($E$3=4),'Marks Entry 4th'!V9,"")))))</f>
        <v>25</v>
      </c>
      <c r="AI10" s="180">
        <f>IF(OR($E10="",$G10=""),"",IF(AND($E$3=1),'Marks Entry 1st'!W9,IF(AND($E$3=2),'Marks Entry 2nd'!W9,IF(AND($E$3=3),'Marks Entry 3rd'!W9,IF(AND($E$3=4),'Marks Entry 4th'!W9,"")))))</f>
        <v>4</v>
      </c>
      <c r="AJ10" s="180">
        <f>IF(OR($E10="",$G10=""),"",IF(AND($E$3=1),'Marks Entry 1st'!X9,IF(AND($E$3=2),'Marks Entry 2nd'!X9,IF(AND($E$3=3),'Marks Entry 3rd'!X9,IF(AND($E$3=4),'Marks Entry 4th'!X9,"")))))</f>
        <v>11</v>
      </c>
      <c r="AK10" s="91">
        <f t="shared" ref="AK10:AK73" si="41">IF(AND(AH10="",AI10="",AJ10=""),"",IF(AND(AH10="NA",AI10="NA",AJ10="NA"),"NA",IF(AND(AH10="AB",AI10="AB",AJ10="AB"),"AB",SUM(AH10:AJ10))))</f>
        <v>40</v>
      </c>
      <c r="AL10" s="87">
        <f t="shared" ref="AL10:AL73" si="42">IF(AND(AG10="NA",AK10="NA"),"NA",IF(AND(AG10="AB",AK10="AB"),"AB",SUM(AG10,AK10)))</f>
        <v>52</v>
      </c>
      <c r="AM10" s="93">
        <f>IF(OR($E10="",$G10=""),"",IF(AND($E$3=1),'Marks Entry 1st'!Y9,IF(AND($E$3=2),'Marks Entry 2nd'!Y9,IF(AND($E$3=3),'Marks Entry 3rd'!Y9,IF(AND($E$3=4),'Marks Entry 4th'!Y9,"")))))</f>
        <v>37</v>
      </c>
      <c r="AN10" s="93">
        <f>IF(OR($E10="",$G10=""),"",IF(AND($E$3=1),'Marks Entry 1st'!Z9,IF(AND($E$3=2),'Marks Entry 2nd'!Z9,IF(AND($E$3=3),'Marks Entry 3rd'!Z9,IF(AND($E$3=4),'Marks Entry 4th'!Z9,"")))))</f>
        <v>4</v>
      </c>
      <c r="AO10" s="93">
        <f>IF(OR($E10="",$G10=""),"",IF(AND($E$3=1),'Marks Entry 1st'!AA9,IF(AND($E$3=2),'Marks Entry 2nd'!AA9,IF(AND($E$3=3),'Marks Entry 3rd'!AA9,IF(AND($E$3=4),'Marks Entry 4th'!AA9,"")))))</f>
        <v>8</v>
      </c>
      <c r="AP10" s="92">
        <f t="shared" ref="AP10:AP73" si="43">IF(AND(AM10="",AN10="",AO10=""),"",IF(AND(AM10="AB",AN10="AB",AO10="AB"),"AB",SUM(AM10:AO10)))</f>
        <v>49</v>
      </c>
      <c r="AQ10" s="87">
        <f t="shared" ref="AQ10:AQ73" si="44">IF(AP10="","",IF(AND(AL10="AB",AP10="AB"),"AB",SUM(AL10,AP10)))</f>
        <v>101</v>
      </c>
      <c r="AR10" s="144">
        <f t="shared" ref="AR10:AR73" si="45">COUNTIF(AE10:AF10,"NA")*20+(COUNTIF(AE10:AF10,"ML")*20)+(COUNTIF(AH10,"ML")*42)+(COUNTIF(AM10,"ML")*70)</f>
        <v>0</v>
      </c>
      <c r="AS10" s="144">
        <f t="shared" ref="AS10:AS73" si="46">IF(OR(B10="NSO",B10=0,B10=""),"",IF(AND(AE10="",AF10="",AH10="",AM10=""),"",IF(AND(AF10="",AH10="",AM10=""),20-AR10,IF(AND(AH10="",AM10=""),40-AR10,IF(AND(AM10=""),100-AR10,200-AR10)))))</f>
        <v>200</v>
      </c>
      <c r="AT10" s="144" t="str">
        <f t="shared" si="3"/>
        <v/>
      </c>
      <c r="AU10" s="144" t="str">
        <f t="shared" ref="AU10:AU73" si="47">IF(OR(B10="NSO",B10="",AM10=""),"",IF(OR(AT10="AB",AM10="ab"),"AB",IF(AM10="ML","RE",IF(AND(AQ10&gt;=36%*AS10,AM10&gt;=14),"P",IF(AND(AQ10&gt;=34%*AS10,AM10&gt;=14),"G2",IF(AND(AQ10&gt;=31%*AS10,AM10&gt;=14),"G1",IF(AQ10&gt;=25%*AS10,"S","F")))))))</f>
        <v>P</v>
      </c>
      <c r="AV10" s="144" t="str">
        <f t="shared" si="4"/>
        <v>II</v>
      </c>
      <c r="AW10" s="148" t="str">
        <f t="shared" si="5"/>
        <v>C</v>
      </c>
      <c r="AX10" s="180">
        <f>IF(OR($E10="",$G10=""),"",IF(AND($E$3=1),'Marks Entry 1st'!AB9,IF(AND($E$3=2),'Marks Entry 2nd'!AB9,IF(AND($E$3=3),'Marks Entry 3rd'!AB9,IF(AND($E$3=4),'Marks Entry 4th'!AB9,"")))))</f>
        <v>8</v>
      </c>
      <c r="AY10" s="180">
        <f>IF(OR($E10="",$G10=""),"",IF(AND($E$3=1),'Marks Entry 1st'!AC9,IF(AND($E$3=2),'Marks Entry 2nd'!AC9,IF(AND($E$3=3),'Marks Entry 3rd'!AC9,IF(AND($E$3=4),'Marks Entry 4th'!AC9,"")))))</f>
        <v>9</v>
      </c>
      <c r="AZ10" s="87">
        <f t="shared" si="6"/>
        <v>17</v>
      </c>
      <c r="BA10" s="180">
        <f>IF(OR($E10="",$G10=""),"",IF(AND($E$3=1),'Marks Entry 1st'!AD9,IF(AND($E$3=2),'Marks Entry 2nd'!AD9,IF(AND($E$3=3),'Marks Entry 3rd'!AD9,IF(AND($E$3=4),'Marks Entry 4th'!AD9,"")))))</f>
        <v>25</v>
      </c>
      <c r="BB10" s="180">
        <f>IF(OR($E10="",$G10=""),"",IF(AND($E$3=1),'Marks Entry 1st'!AE9,IF(AND($E$3=2),'Marks Entry 2nd'!AE9,IF(AND($E$3=3),'Marks Entry 3rd'!AE9,IF(AND($E$3=4),'Marks Entry 4th'!AE9,"")))))</f>
        <v>4</v>
      </c>
      <c r="BC10" s="180">
        <f>IF(OR($E10="",$G10=""),"",IF(AND($E$3=1),'Marks Entry 1st'!AF9,IF(AND($E$3=2),'Marks Entry 2nd'!AF9,IF(AND($E$3=3),'Marks Entry 3rd'!AF9,IF(AND($E$3=4),'Marks Entry 4th'!AF9,"")))))</f>
        <v>11</v>
      </c>
      <c r="BD10" s="91">
        <f t="shared" si="7"/>
        <v>40</v>
      </c>
      <c r="BE10" s="87">
        <f t="shared" si="8"/>
        <v>57</v>
      </c>
      <c r="BF10" s="93">
        <f>IF(OR($E10="",$G10=""),"",IF(AND($E$3=1),'Marks Entry 1st'!AG9,IF(AND($E$3=2),'Marks Entry 2nd'!AG9,IF(AND($E$3=3),'Marks Entry 3rd'!AG9,IF(AND($E$3=4),'Marks Entry 4th'!AG9,"")))))</f>
        <v>37</v>
      </c>
      <c r="BG10" s="93">
        <f>IF(OR($E10="",$G10=""),"",IF(AND($E$3=1),'Marks Entry 1st'!AH9,IF(AND($E$3=2),'Marks Entry 2nd'!AH9,IF(AND($E$3=3),'Marks Entry 3rd'!AH9,IF(AND($E$3=4),'Marks Entry 4th'!AH9,"")))))</f>
        <v>4</v>
      </c>
      <c r="BH10" s="93">
        <f>IF(OR($E10="",$G10=""),"",IF(AND($E$3=1),'Marks Entry 1st'!AI9,IF(AND($E$3=2),'Marks Entry 2nd'!AI9,IF(AND($E$3=3),'Marks Entry 3rd'!AI9,IF(AND($E$3=4),'Marks Entry 4th'!AI9,"")))))</f>
        <v>8</v>
      </c>
      <c r="BI10" s="92">
        <f t="shared" si="9"/>
        <v>49</v>
      </c>
      <c r="BJ10" s="87">
        <f t="shared" si="10"/>
        <v>106</v>
      </c>
      <c r="BK10" s="144">
        <f t="shared" si="11"/>
        <v>0</v>
      </c>
      <c r="BL10" s="144">
        <f t="shared" si="12"/>
        <v>200</v>
      </c>
      <c r="BM10" s="144" t="str">
        <f t="shared" si="13"/>
        <v/>
      </c>
      <c r="BN10" s="144" t="str">
        <f t="shared" si="14"/>
        <v>P</v>
      </c>
      <c r="BO10" s="144" t="str">
        <f t="shared" si="15"/>
        <v>II</v>
      </c>
      <c r="BP10" s="148" t="str">
        <f t="shared" si="16"/>
        <v>C</v>
      </c>
      <c r="BQ10" s="180">
        <f>IF(OR($E10="",$G10=""),"",IF(AND($E$3=1),'Marks Entry 1st'!AJ9,IF(AND($E$3=2),'Marks Entry 2nd'!AJ9,IF(AND($E$3=3),'Marks Entry 3rd'!AJ9,IF(AND($E$3=4),'Marks Entry 4th'!AJ9,"")))))</f>
        <v>9</v>
      </c>
      <c r="BR10" s="180">
        <f>IF(OR($E10="",$G10=""),"",IF(AND($E$3=1),'Marks Entry 1st'!AK9,IF(AND($E$3=2),'Marks Entry 2nd'!AK9,IF(AND($E$3=3),'Marks Entry 3rd'!AK9,IF(AND($E$3=4),'Marks Entry 4th'!AK9,"")))))</f>
        <v>6</v>
      </c>
      <c r="BS10" s="87">
        <f t="shared" ref="BS10:BS73" si="48">IF(AND(BQ10="",BR10=""),"",IF(AND(BQ10="NA",BR10="NA"),"NA",IF(AND(BQ10="AB",BR10="AB"),"AB",SUM(BQ10:BR10))))</f>
        <v>15</v>
      </c>
      <c r="BT10" s="180">
        <f>IF(OR($E10="",$G10=""),"",IF(AND($E$3=1),'Marks Entry 1st'!AL9,IF(AND($E$3=2),'Marks Entry 2nd'!AL9,IF(AND($E$3=3),'Marks Entry 3rd'!AL9,IF(AND($E$3=4),'Marks Entry 4th'!AL9,"")))))</f>
        <v>25</v>
      </c>
      <c r="BU10" s="180">
        <f>IF(OR($E10="",$G10=""),"",IF(AND($E$3=1),'Marks Entry 1st'!AM9,IF(AND($E$3=2),'Marks Entry 2nd'!AM9,IF(AND($E$3=3),'Marks Entry 3rd'!AM9,IF(AND($E$3=4),'Marks Entry 4th'!AM9,"")))))</f>
        <v>4</v>
      </c>
      <c r="BV10" s="180">
        <f>IF(OR($E10="",$G10=""),"",IF(AND($E$3=1),'Marks Entry 1st'!AN9,IF(AND($E$3=2),'Marks Entry 2nd'!AN9,IF(AND($E$3=3),'Marks Entry 3rd'!AN9,IF(AND($E$3=4),'Marks Entry 4th'!AN9,"")))))</f>
        <v>12</v>
      </c>
      <c r="BW10" s="91">
        <f t="shared" ref="BW10:BW73" si="49">IF(AND(BT10="",BU10="",BV10=""),"",IF(AND(BT10="NA",BU10="NA",BV10="NA"),"NA",IF(AND(BT10="AB",BU10="AB",BV10="AB"),"AB",SUM(BT10:BV10))))</f>
        <v>41</v>
      </c>
      <c r="BX10" s="87">
        <f t="shared" ref="BX10:BX73" si="50">IF(AND(BS10="NA",BW10="NA"),"NA",IF(AND(BS10="AB",BW10="AB"),"AB",SUM(BS10,BW10)))</f>
        <v>56</v>
      </c>
      <c r="BY10" s="93">
        <f>IF(OR($E10="",$G10=""),"",IF(AND($E$3=1),'Marks Entry 1st'!AO9,IF(AND($E$3=2),'Marks Entry 2nd'!AO9,IF(AND($E$3=3),'Marks Entry 3rd'!AO9,IF(AND($E$3=4),'Marks Entry 4th'!AO9,"")))))</f>
        <v>44</v>
      </c>
      <c r="BZ10" s="93">
        <f>IF(OR($E10="",$G10=""),"",IF(AND($E$3=1),'Marks Entry 1st'!AP9,IF(AND($E$3=2),'Marks Entry 2nd'!AP9,IF(AND($E$3=3),'Marks Entry 3rd'!AP9,IF(AND($E$3=4),'Marks Entry 4th'!AP9,"")))))</f>
        <v>15</v>
      </c>
      <c r="CA10" s="93">
        <f>IF(OR($E10="",$G10=""),"",IF(AND($E$3=1),'Marks Entry 1st'!AQ9,IF(AND($E$3=2),'Marks Entry 2nd'!AQ9,IF(AND($E$3=3),'Marks Entry 3rd'!AQ9,IF(AND($E$3=4),'Marks Entry 4th'!AQ9,"")))))</f>
        <v>8</v>
      </c>
      <c r="CB10" s="92">
        <f t="shared" ref="CB10:CB73" si="51">IF(AND(BY10="",BZ10="",CA10=""),"",IF(AND(BY10="AB",BZ10="AB",CA10="AB"),"AB",SUM(BY10:CA10)))</f>
        <v>67</v>
      </c>
      <c r="CC10" s="87">
        <f t="shared" ref="CC10:CC73" si="52">IF(CB10="","",IF(AND(BX10="AB",CB10="AB"),"AB",SUM(BX10,CB10)))</f>
        <v>123</v>
      </c>
      <c r="CD10" s="144">
        <f t="shared" ref="CD10:CD73" si="53">COUNTIF(BQ10:BR10,"NA")*20+(COUNTIF(BQ10:BR10,"ML")*20)+(COUNTIF(BT10,"ML")*42)+(COUNTIF(BY10,"ML")*70)</f>
        <v>0</v>
      </c>
      <c r="CE10" s="144">
        <f t="shared" ref="CE10:CE73" si="54">IF(OR(B10="NSO",B10=0,B10=""),"",IF(AND(BQ10="",BR10="",BT10="",BY10=""),"",IF(AND(BR10="",BT10="",BY10=""),20-CD10,IF(AND(BT10="",BY10=""),40-CD10,IF(AND(BY10=""),100-CD10,200-CD10)))))</f>
        <v>200</v>
      </c>
      <c r="CF10" s="144" t="str">
        <f t="shared" si="17"/>
        <v/>
      </c>
      <c r="CG10" s="144" t="str">
        <f t="shared" ref="CG10:CG73" si="55">IF(OR(B10="NSO",B10="",BY10=""),"",IF(OR(CF10="AB",BY10="ab"),"AB",IF(BY10="ML","RE",IF(AND(CC10&gt;=36%*CE10,BY10&gt;=14),"P",IF(AND(CC10&gt;=34%*CE10,BY10&gt;=14),"G2",IF(AND(CC10&gt;=31%*CE10,BY10&gt;=14),"G1",IF(CC10&gt;=25%*CE10,"S","F")))))))</f>
        <v>P</v>
      </c>
      <c r="CH10" s="144" t="str">
        <f t="shared" si="18"/>
        <v>I</v>
      </c>
      <c r="CI10" s="148" t="str">
        <f t="shared" si="19"/>
        <v>C</v>
      </c>
      <c r="CJ10" s="180">
        <f>IF(OR($E10="",$G10=""),"",IF(AND($E$3=1),'Marks Entry 1st'!AR9,IF(AND($E$3=2),'Marks Entry 2nd'!AR9,IF(AND($E$3=3),'Marks Entry 3rd'!AR9,IF(AND($E$3=4),'Marks Entry 4th'!AR9,"")))))</f>
        <v>9</v>
      </c>
      <c r="CK10" s="180">
        <f>IF(OR($E10="",$G10=""),"",IF(AND($E$3=1),'Marks Entry 1st'!AS9,IF(AND($E$3=2),'Marks Entry 2nd'!AS9,IF(AND($E$3=3),'Marks Entry 3rd'!AS9,IF(AND($E$3=4),'Marks Entry 4th'!AS9,"")))))</f>
        <v>7</v>
      </c>
      <c r="CL10" s="87">
        <f t="shared" ref="CL10:CL73" si="56">IF(AND(CJ10="",CK10=""),"",IF(AND(CJ10="NA",CK10="NA"),"NA",IF(AND(CJ10="AB",CK10="AB"),"AB",SUM(CJ10:CK10))))</f>
        <v>16</v>
      </c>
      <c r="CM10" s="180">
        <f>IF(OR($E10="",$G10=""),"",IF(AND($E$3=1),'Marks Entry 1st'!AT9,IF(AND($E$3=2),'Marks Entry 2nd'!AT9,IF(AND($E$3=3),'Marks Entry 3rd'!AT9,IF(AND($E$3=4),'Marks Entry 4th'!AT9,"")))))</f>
        <v>23</v>
      </c>
      <c r="CN10" s="180">
        <f>IF(OR($E10="",$G10=""),"",IF(AND($E$3=1),'Marks Entry 1st'!AU9,IF(AND($E$3=2),'Marks Entry 2nd'!AU9,IF(AND($E$3=3),'Marks Entry 3rd'!AU9,IF(AND($E$3=4),'Marks Entry 4th'!AU9,"")))))</f>
        <v>5</v>
      </c>
      <c r="CO10" s="180">
        <f>IF(OR($E10="",$G10=""),"",IF(AND($E$3=1),'Marks Entry 1st'!AV9,IF(AND($E$3=2),'Marks Entry 2nd'!AV9,IF(AND($E$3=3),'Marks Entry 3rd'!AV9,IF(AND($E$3=4),'Marks Entry 4th'!AV9,"")))))</f>
        <v>10</v>
      </c>
      <c r="CP10" s="91">
        <f t="shared" ref="CP10:CP73" si="57">IF(AND(CM10="",CN10="",CO10=""),"",IF(AND(CM10="NA",CN10="NA",CO10="NA"),"NA",IF(AND(CM10="AB",CN10="AB",CO10="AB"),"AB",SUM(CM10:CO10))))</f>
        <v>38</v>
      </c>
      <c r="CQ10" s="87">
        <f t="shared" ref="CQ10:CQ73" si="58">IF(AND(CL10="NA",CP10="NA"),"NA",IF(AND(CL10="AB",CP10="AB"),"AB",SUM(CL10,CP10)))</f>
        <v>54</v>
      </c>
      <c r="CR10" s="93">
        <f>IF(OR($E10="",$G10=""),"",IF(AND($E$3=1),'Marks Entry 1st'!AW9,IF(AND($E$3=2),'Marks Entry 2nd'!AW9,IF(AND($E$3=3),'Marks Entry 3rd'!AW9,IF(AND($E$3=4),'Marks Entry 4th'!AW9,"")))))</f>
        <v>45</v>
      </c>
      <c r="CS10" s="93">
        <f>IF(OR($E10="",$G10=""),"",IF(AND($E$3=1),'Marks Entry 1st'!AX9,IF(AND($E$3=2),'Marks Entry 2nd'!AX9,IF(AND($E$3=3),'Marks Entry 3rd'!AX9,IF(AND($E$3=4),'Marks Entry 4th'!AX9,"")))))</f>
        <v>16</v>
      </c>
      <c r="CT10" s="93">
        <f>IF(OR($E10="",$G10=""),"",IF(AND($E$3=1),'Marks Entry 1st'!AY9,IF(AND($E$3=2),'Marks Entry 2nd'!AY9,IF(AND($E$3=3),'Marks Entry 3rd'!AY9,IF(AND($E$3=4),'Marks Entry 4th'!AY9,"")))))</f>
        <v>8</v>
      </c>
      <c r="CU10" s="92">
        <f t="shared" ref="CU10:CU73" si="59">IF(AND(CR10="",CS10="",CT10=""),"",IF(AND(CR10="AB",CS10="AB",CT10="AB"),"AB",SUM(CR10:CT10)))</f>
        <v>69</v>
      </c>
      <c r="CV10" s="87">
        <f t="shared" ref="CV10:CV73" si="60">IF(CU10="","",IF(AND(CQ10="AB",CU10="AB"),"AB",SUM(CQ10,CU10)))</f>
        <v>123</v>
      </c>
      <c r="CW10" s="144">
        <f t="shared" ref="CW10:CW73" si="61">COUNTIF(CJ10:CK10,"NA")*20+(COUNTIF(CJ10:CK10,"ML")*20)+(COUNTIF(CM10,"ML")*42)+(COUNTIF(CR10,"ML")*70)</f>
        <v>0</v>
      </c>
      <c r="CX10" s="144">
        <f t="shared" ref="CX10:CX73" si="62">IF(OR(B10="NSO",B10=0,B10=""),"",IF(AND(CJ10="",CK10="",CM10="",CR10=""),"",IF(AND(CK10="",CM10="",CR10=""),20-CW10,IF(AND(CM10="",CR10=""),40-CW10,IF(AND(CR10=""),100-CW10,200-CW10)))))</f>
        <v>200</v>
      </c>
      <c r="CY10" s="144" t="str">
        <f t="shared" si="20"/>
        <v/>
      </c>
      <c r="CZ10" s="144" t="str">
        <f t="shared" ref="CZ10:CZ73" si="63">IF(OR(B10="NSO",B10="",CR10=""),"",IF(OR(CY10="AB",CR10="ab"),"AB",IF(CR10="ML","RE",IF(AND(CV10&gt;=36%*CX10,CR10&gt;=14),"P",IF(AND(CV10&gt;=34%*CX10,CR10&gt;=14),"G2",IF(AND(CV10&gt;=31%*CX10,CR10&gt;=14),"G1",IF(CV10&gt;=25%*CX10,"S","F")))))))</f>
        <v>P</v>
      </c>
      <c r="DA10" s="144" t="str">
        <f t="shared" si="21"/>
        <v>I</v>
      </c>
      <c r="DB10" s="148" t="str">
        <f t="shared" si="22"/>
        <v>C</v>
      </c>
      <c r="DC10" s="380">
        <f>IF(OR($E10="",$G10=""),"",IF(AND($E$3=1),'Marks Entry 1st'!AZ9,IF(AND($E$3=2),'Marks Entry 2nd'!AZ9,IF(AND($E$3=3),'Marks Entry 3rd'!AZ9,IF(AND($E$3=4),'Marks Entry 4th'!AZ9,"")))))</f>
        <v>21</v>
      </c>
      <c r="DD10" s="380">
        <f>IF(OR($E10="",$G10=""),"",IF(AND($E$3=1),'Marks Entry 1st'!BA9,IF(AND($E$3=2),'Marks Entry 2nd'!BA9,IF(AND($E$3=3),'Marks Entry 3rd'!BA9,IF(AND($E$3=4),'Marks Entry 4th'!BA9,"")))))</f>
        <v>32</v>
      </c>
      <c r="DE10" s="380">
        <f>IF(OR($E10="",$G10=""),"",IF(AND($E$3=1),'Marks Entry 1st'!BB9,IF(AND($E$3=2),'Marks Entry 2nd'!BB9,IF(AND($E$3=3),'Marks Entry 3rd'!BB9,IF(AND($E$3=4),'Marks Entry 4th'!BB9,"")))))</f>
        <v>38</v>
      </c>
      <c r="DF10" s="181">
        <f t="shared" ref="DF10:DF73" si="64">IF(AND(DC10="",DD10="",DE10=""),"",SUM(DC10:DE10))</f>
        <v>91</v>
      </c>
      <c r="DG10" s="182">
        <f t="shared" ref="DG10:DG73" si="65">COUNTIF(DC10,"ML")*$DC$7+COUNTIF(DD10,"ML")*$DD$7+COUNTIF(DE10,"ML")*$DE$7</f>
        <v>0</v>
      </c>
      <c r="DH10" s="182">
        <f t="shared" ref="DH10:DH73" si="66">IF(OR(B10="NSO",B10="",DF10="",DF10=0),"",IF(AND(DC10="",DD10="",DE10=""),"",IF(AND(DD10="",DE10=""),$DC$7-DG10,IF(DE10="",($DC$7+$DD$7)-DG10,$DF$7-DG10))))</f>
        <v>100</v>
      </c>
      <c r="DI10" s="182" t="str">
        <f t="shared" ref="DI10:DI73" si="67">IF(OR(B10="NSO",B10="",DF10="",DF10=0),"",IF(OR(DE10="AB",DD10="AB"),"AB",IF(DF10&gt;=36%*DH10,"P","S")))</f>
        <v>P</v>
      </c>
      <c r="DJ10" s="147" t="str">
        <f t="shared" si="23"/>
        <v>A+</v>
      </c>
      <c r="DK10" s="380">
        <f>IF(OR($E10="",$G10=""),"",IF(AND($E$3=1),'Marks Entry 1st'!BC9,IF(AND($E$3=2),'Marks Entry 2nd'!BC9,IF(AND($E$3=3),'Marks Entry 3rd'!BC9,IF(AND($E$3=4),'Marks Entry 4th'!BC9,"")))))</f>
        <v>11</v>
      </c>
      <c r="DL10" s="380">
        <f>IF(OR($E10="",$G10=""),"",IF(AND($E$3=1),'Marks Entry 1st'!BD9,IF(AND($E$3=2),'Marks Entry 2nd'!BD9,IF(AND($E$3=3),'Marks Entry 3rd'!BD9,IF(AND($E$3=4),'Marks Entry 4th'!BD9,"")))))</f>
        <v>31</v>
      </c>
      <c r="DM10" s="380">
        <f>IF(OR($E10="",$G10=""),"",IF(AND($E$3=1),'Marks Entry 1st'!BE9,IF(AND($E$3=2),'Marks Entry 2nd'!BE9,IF(AND($E$3=3),'Marks Entry 3rd'!BE9,IF(AND($E$3=4),'Marks Entry 4th'!BE9,"")))))</f>
        <v>25</v>
      </c>
      <c r="DN10" s="181">
        <f t="shared" ref="DN10:DN73" si="68">IF(AND(DK10="",DL10="",DM10=""),"",SUM(DK10:DM10))</f>
        <v>67</v>
      </c>
      <c r="DO10" s="182">
        <f t="shared" ref="DO10:DO73" si="69">COUNTIF(DK10,"ML")*$DK$7+COUNTIF(DL10,"ML")*$DL$7+COUNTIF(DM10,"ML")*$DM$7</f>
        <v>0</v>
      </c>
      <c r="DP10" s="182">
        <f t="shared" ref="DP10:DP73" si="70">IF(OR(B10="NSO",B10="",DN10="",DN10=0),"",IF(AND(DK10="",DL10="",DM10=""),"",IF(AND(DL10="",DM10=""),$DK$7-DO10,IF(DM10="",($DK$7+$DL$7)-DO10,$DN$7-DO10))))</f>
        <v>100</v>
      </c>
      <c r="DQ10" s="182" t="str">
        <f t="shared" ref="DQ10:DQ73" si="71">IF(OR(B10="NSO",B10="",DN10="",DN10=0),"",IF(OR(DM10="AB",DL10="AB"),"AB",IF(DN10&gt;=36%*DP10,"P","S")))</f>
        <v>P</v>
      </c>
      <c r="DR10" s="147" t="str">
        <f t="shared" si="24"/>
        <v>B</v>
      </c>
      <c r="DS10" s="380">
        <f>IF(OR($E10="",$G10=""),"",IF(AND($E$3=1),'Marks Entry 1st'!BF9,IF(AND($E$3=2),'Marks Entry 2nd'!BF9,IF(AND($E$3=3),'Marks Entry 3rd'!BF9,IF(AND($E$3=4),'Marks Entry 4th'!BF9,"")))))</f>
        <v>21</v>
      </c>
      <c r="DT10" s="380">
        <f>IF(OR($E10="",$G10=""),"",IF(AND($E$3=1),'Marks Entry 1st'!BG9,IF(AND($E$3=2),'Marks Entry 2nd'!BG9,IF(AND($E$3=3),'Marks Entry 3rd'!BG9,IF(AND($E$3=4),'Marks Entry 4th'!BG9,"")))))</f>
        <v>21</v>
      </c>
      <c r="DU10" s="380">
        <f>IF(OR($E10="",$G10=""),"",IF(AND($E$3=1),'Marks Entry 1st'!BH9,IF(AND($E$3=2),'Marks Entry 2nd'!BH9,IF(AND($E$3=3),'Marks Entry 3rd'!BH9,IF(AND($E$3=4),'Marks Entry 4th'!BH9,"")))))</f>
        <v>32</v>
      </c>
      <c r="DV10" s="181">
        <f t="shared" ref="DV10:DV73" si="72">IF(AND(DS10="",DT10="",DU10=""),"",SUM(DS10:DU10))</f>
        <v>74</v>
      </c>
      <c r="DW10" s="182">
        <f t="shared" ref="DW10:DW73" si="73">COUNTIF(DS10,"ML")*$DS$7+COUNTIF(DT10,"ML")*$DT$7+COUNTIF(DU10,"ML")*$DU$7</f>
        <v>0</v>
      </c>
      <c r="DX10" s="182">
        <f t="shared" ref="DX10:DX73" si="74">IF(OR(B10="NSO",B10="",DV10="",DV10=0),"",IF(AND(DS10="",DT10="",DU10=""),"",IF(AND(DT10="",DU10=""),$DS$7-DW10,IF(DU10="",($DS$7+$DT$7)-DW10,$DV$7-DW10))))</f>
        <v>100</v>
      </c>
      <c r="DY10" s="182" t="str">
        <f t="shared" ref="DY10:DY73" si="75">IF(OR(B10="NSO",B10="",DV10="",DV10=0),"",IF(OR(DU10="AB",DT10="AB"),"AB",IF(DV10&gt;=36%*DX10,"P","S")))</f>
        <v>P</v>
      </c>
      <c r="DZ10" s="147" t="str">
        <f t="shared" si="25"/>
        <v>B</v>
      </c>
      <c r="EA10" s="104">
        <f t="shared" si="26"/>
        <v>440</v>
      </c>
      <c r="EB10" s="105">
        <f t="shared" si="27"/>
        <v>55</v>
      </c>
      <c r="EC10" s="111" t="str">
        <f t="shared" si="28"/>
        <v>II</v>
      </c>
      <c r="ED10" s="112">
        <f t="shared" si="29"/>
        <v>19.000000000000295</v>
      </c>
      <c r="EE10" s="386" t="str">
        <f t="shared" si="30"/>
        <v>Promoted</v>
      </c>
      <c r="EF10" s="72">
        <f>IF(OR($E10="",$G10=""),"",IF(AND($E$3=1),'Marks Entry 1st'!BI9,IF(AND($E$3=2),'Marks Entry 2nd'!BI9,IF(AND($E$3=3),'Marks Entry 3rd'!BI9,IF(AND($E$3=4),'Marks Entry 4th'!BI9,"")))))</f>
        <v>220</v>
      </c>
      <c r="EG10" s="72">
        <f>IF(OR($E10="",$G10=""),"",IF(AND($E$3=1),'Marks Entry 1st'!BJ9,IF(AND($E$3=2),'Marks Entry 2nd'!BJ9,IF(AND($E$3=3),'Marks Entry 3rd'!BJ9,IF(AND($E$3=4),'Marks Entry 4th'!BJ9,"")))))</f>
        <v>36</v>
      </c>
      <c r="EH10" s="328" t="str">
        <f t="shared" si="31"/>
        <v>C</v>
      </c>
      <c r="EI10" s="73"/>
      <c r="EP10" s="75">
        <f>IF(AND($E$3=1),'Marks Entry 1st'!I9,IF(AND($E$3=2),'Marks Entry 2nd'!I9,IF(AND($E$3=3),'Marks Entry 3rd'!I9,IF(AND($E$3=4),'Marks Entry 4th'!I9,""))))</f>
        <v>103</v>
      </c>
    </row>
    <row r="11" spans="1:146" ht="18.899999999999999" customHeight="1">
      <c r="A11" s="94">
        <v>4</v>
      </c>
      <c r="B11" s="94">
        <f>IF(OR(EP11=0,EP11=""),"",IF(AND($E$3=1),'Marks Entry 1st'!I10,IF(AND($E$3=2),'Marks Entry 2nd'!I10,IF(AND($E$3=3),'Marks Entry 3rd'!I10,IF(AND($E$3=4),'Marks Entry 4th'!I10,"")))))</f>
        <v>104</v>
      </c>
      <c r="C11" s="95">
        <f>IF(OR(B11=0,B11=""),"",IF(AND($E$3=1),'Marks Entry 1st'!B10,IF(AND($E$3=2),'Marks Entry 2nd'!B10,IF(AND($E$3=3),'Marks Entry 3rd'!B10,IF(AND($E$3=4),'Marks Entry 4th'!B10,"")))))</f>
        <v>1</v>
      </c>
      <c r="D11" s="95" t="str">
        <f>IF(OR(B11=0,B11=""),"",IF(AND($E$3=1),'Marks Entry 1st'!C10,IF(AND($E$3=2),'Marks Entry 2nd'!C10,IF(AND($E$3=3),'Marks Entry 3rd'!C10,IF(AND($E$3=4),'Marks Entry 4th'!C10,"")))))</f>
        <v>A</v>
      </c>
      <c r="E11" s="96">
        <f>IF(OR(B11=0,B11=""),"",IF(AND($E$3=1),'Marks Entry 1st'!E10,IF(AND($E$3=2),'Marks Entry 2nd'!E10,IF(AND($E$3=3),'Marks Entry 3rd'!E10,IF(AND($E$3=4),'Marks Entry 4th'!E10,"")))))</f>
        <v>42491</v>
      </c>
      <c r="F11" s="95">
        <f>IF(OR(B11=0,B11=""),"",IF(AND($E$3=1),'Marks Entry 1st'!D10,IF(AND($E$3=2),'Marks Entry 2nd'!D10,IF(AND($E$3=3),'Marks Entry 3rd'!D10,IF(AND($E$3=4),'Marks Entry 4th'!D10,"")))))</f>
        <v>926</v>
      </c>
      <c r="G11" s="90" t="str">
        <f>IF(OR(B11=0,B11=""),"",IF(AND($E$3=1),'Marks Entry 1st'!F10,IF(AND($E$3=2),'Marks Entry 2nd'!F10,IF(AND($E$3=3),'Marks Entry 3rd'!F10,IF(AND($E$3=4),'Marks Entry 4th'!F10,"")))))</f>
        <v>ARMAN SHAH</v>
      </c>
      <c r="H11" s="90" t="str">
        <f>IF(OR(B11=0,B11=""),"",IF(AND($E$3=1),'Marks Entry 1st'!G10,IF(AND($E$3=2),'Marks Entry 2nd'!G10,IF(AND($E$3=3),'Marks Entry 3rd'!G10,IF(AND($E$3=4),'Marks Entry 4th'!G10,"")))))</f>
        <v>JAKIR SHAH</v>
      </c>
      <c r="I11" s="90" t="str">
        <f>IF(OR(B11=0,B11=""),"",IF(AND($E$3=1),'Marks Entry 1st'!H10,IF(AND($E$3=2),'Marks Entry 2nd'!H10,IF(AND($E$3=3),'Marks Entry 3rd'!H10,IF(AND($E$3=4),'Marks Entry 4th'!H10,"")))))</f>
        <v>HEENA BANU</v>
      </c>
      <c r="J11" s="379" t="str">
        <f>IF(OR(B11=0,B11=""),"",IF(AND($E$3=1),'Marks Entry 1st'!J10,IF(AND($E$3=2),'Marks Entry 2nd'!J10,IF(AND($E$3=3),'Marks Entry 3rd'!J10,IF(AND($E$3=4),'Marks Entry 4th'!J10,"")))))</f>
        <v>M</v>
      </c>
      <c r="K11" s="379" t="str">
        <f>IF(OR(B11=0,B11=""),"",IF(AND($E$3=1),'Marks Entry 1st'!K10,IF(AND($E$3=2),'Marks Entry 2nd'!K10,IF(AND($E$3=3),'Marks Entry 3rd'!K10,IF(AND($E$3=4),'Marks Entry 4th'!K10,"")))))</f>
        <v>OBC</v>
      </c>
      <c r="L11" s="180">
        <f>IF(OR($E11="",$G11=""),"",IF(AND($E$3=1),'Marks Entry 1st'!L10,IF(AND($E$3=2),'Marks Entry 2nd'!L10,IF(AND($E$3=3),'Marks Entry 3rd'!L10,IF(AND($E$3=4),'Marks Entry 4th'!L10,"")))))</f>
        <v>9</v>
      </c>
      <c r="M11" s="180">
        <f>IF(OR($E11="",$G11=""),"",IF(AND($E$3=1),'Marks Entry 1st'!M10,IF(AND($E$3=2),'Marks Entry 2nd'!M10,IF(AND($E$3=3),'Marks Entry 3rd'!M10,IF(AND($E$3=4),'Marks Entry 4th'!M10,"")))))</f>
        <v>3</v>
      </c>
      <c r="N11" s="87">
        <f t="shared" si="32"/>
        <v>12</v>
      </c>
      <c r="O11" s="180">
        <f>IF(OR($E11="",$G11=""),"",IF(AND($E$3=1),'Marks Entry 1st'!N10,IF(AND($E$3=2),'Marks Entry 2nd'!N10,IF(AND($E$3=3),'Marks Entry 3rd'!N10,IF(AND($E$3=4),'Marks Entry 4th'!N10,"")))))</f>
        <v>24</v>
      </c>
      <c r="P11" s="180">
        <f>IF(OR($E11="",$G11=""),"",IF(AND($E$3=1),'Marks Entry 1st'!O10,IF(AND($E$3=2),'Marks Entry 2nd'!O10,IF(AND($E$3=3),'Marks Entry 3rd'!O10,IF(AND($E$3=4),'Marks Entry 4th'!O10,"")))))</f>
        <v>5</v>
      </c>
      <c r="Q11" s="180">
        <f>IF(OR($E11="",$G11=""),"",IF(AND($E$3=1),'Marks Entry 1st'!P10,IF(AND($E$3=2),'Marks Entry 2nd'!P10,IF(AND($E$3=3),'Marks Entry 3rd'!P10,IF(AND($E$3=4),'Marks Entry 4th'!P10,"")))))</f>
        <v>11</v>
      </c>
      <c r="R11" s="91">
        <f t="shared" si="33"/>
        <v>40</v>
      </c>
      <c r="S11" s="87">
        <f t="shared" si="34"/>
        <v>52</v>
      </c>
      <c r="T11" s="93">
        <f>IF(OR($E11="",$G11=""),"",IF(AND($E$3=1),'Marks Entry 1st'!Q10,IF(AND($E$3=2),'Marks Entry 2nd'!Q10,IF(AND($E$3=3),'Marks Entry 3rd'!Q10,IF(AND($E$3=4),'Marks Entry 4th'!Q10,"")))))</f>
        <v>37</v>
      </c>
      <c r="U11" s="93">
        <f>IF(OR($E11="",$G11=""),"",IF(AND($E$3=1),'Marks Entry 1st'!R10,IF(AND($E$3=2),'Marks Entry 2nd'!R10,IF(AND($E$3=3),'Marks Entry 3rd'!R10,IF(AND($E$3=4),'Marks Entry 4th'!R10,"")))))</f>
        <v>4</v>
      </c>
      <c r="V11" s="93">
        <f>IF(OR($E11="",$G11=""),"",IF(AND($E$3=1),'Marks Entry 1st'!S10,IF(AND($E$3=2),'Marks Entry 2nd'!S10,IF(AND($E$3=3),'Marks Entry 3rd'!S10,IF(AND($E$3=4),'Marks Entry 4th'!S10,"")))))</f>
        <v>11</v>
      </c>
      <c r="W11" s="92">
        <f t="shared" si="35"/>
        <v>52</v>
      </c>
      <c r="X11" s="87">
        <f t="shared" si="36"/>
        <v>104</v>
      </c>
      <c r="Y11" s="144">
        <f t="shared" si="37"/>
        <v>0</v>
      </c>
      <c r="Z11" s="144">
        <f t="shared" si="38"/>
        <v>200</v>
      </c>
      <c r="AA11" s="144" t="str">
        <f t="shared" si="0"/>
        <v/>
      </c>
      <c r="AB11" s="144" t="str">
        <f t="shared" si="39"/>
        <v>P</v>
      </c>
      <c r="AC11" s="144" t="str">
        <f t="shared" si="1"/>
        <v>II</v>
      </c>
      <c r="AD11" s="148" t="str">
        <f t="shared" si="2"/>
        <v>C</v>
      </c>
      <c r="AE11" s="180">
        <f>IF(OR($E11="",$G11=""),"",IF(AND($E$3=1),'Marks Entry 1st'!T10,IF(AND($E$3=2),'Marks Entry 2nd'!T10,IF(AND($E$3=3),'Marks Entry 3rd'!T10,IF(AND($E$3=4),'Marks Entry 4th'!T10,"")))))</f>
        <v>4</v>
      </c>
      <c r="AF11" s="180" t="str">
        <f>IF(OR($E11="",$G11=""),"",IF(AND($E$3=1),'Marks Entry 1st'!U10,IF(AND($E$3=2),'Marks Entry 2nd'!U10,IF(AND($E$3=3),'Marks Entry 3rd'!U10,IF(AND($E$3=4),'Marks Entry 4th'!U10,"")))))</f>
        <v>AB</v>
      </c>
      <c r="AG11" s="87">
        <f t="shared" si="40"/>
        <v>4</v>
      </c>
      <c r="AH11" s="180">
        <f>IF(OR($E11="",$G11=""),"",IF(AND($E$3=1),'Marks Entry 1st'!V10,IF(AND($E$3=2),'Marks Entry 2nd'!V10,IF(AND($E$3=3),'Marks Entry 3rd'!V10,IF(AND($E$3=4),'Marks Entry 4th'!V10,"")))))</f>
        <v>26</v>
      </c>
      <c r="AI11" s="180">
        <f>IF(OR($E11="",$G11=""),"",IF(AND($E$3=1),'Marks Entry 1st'!W10,IF(AND($E$3=2),'Marks Entry 2nd'!W10,IF(AND($E$3=3),'Marks Entry 3rd'!W10,IF(AND($E$3=4),'Marks Entry 4th'!W10,"")))))</f>
        <v>4</v>
      </c>
      <c r="AJ11" s="180">
        <f>IF(OR($E11="",$G11=""),"",IF(AND($E$3=1),'Marks Entry 1st'!X10,IF(AND($E$3=2),'Marks Entry 2nd'!X10,IF(AND($E$3=3),'Marks Entry 3rd'!X10,IF(AND($E$3=4),'Marks Entry 4th'!X10,"")))))</f>
        <v>10</v>
      </c>
      <c r="AK11" s="91">
        <f t="shared" si="41"/>
        <v>40</v>
      </c>
      <c r="AL11" s="87">
        <f t="shared" si="42"/>
        <v>44</v>
      </c>
      <c r="AM11" s="93">
        <f>IF(OR($E11="",$G11=""),"",IF(AND($E$3=1),'Marks Entry 1st'!Y10,IF(AND($E$3=2),'Marks Entry 2nd'!Y10,IF(AND($E$3=3),'Marks Entry 3rd'!Y10,IF(AND($E$3=4),'Marks Entry 4th'!Y10,"")))))</f>
        <v>37</v>
      </c>
      <c r="AN11" s="93">
        <f>IF(OR($E11="",$G11=""),"",IF(AND($E$3=1),'Marks Entry 1st'!Z10,IF(AND($E$3=2),'Marks Entry 2nd'!Z10,IF(AND($E$3=3),'Marks Entry 3rd'!Z10,IF(AND($E$3=4),'Marks Entry 4th'!Z10,"")))))</f>
        <v>4</v>
      </c>
      <c r="AO11" s="93">
        <f>IF(OR($E11="",$G11=""),"",IF(AND($E$3=1),'Marks Entry 1st'!AA10,IF(AND($E$3=2),'Marks Entry 2nd'!AA10,IF(AND($E$3=3),'Marks Entry 3rd'!AA10,IF(AND($E$3=4),'Marks Entry 4th'!AA10,"")))))</f>
        <v>7</v>
      </c>
      <c r="AP11" s="92">
        <f t="shared" si="43"/>
        <v>48</v>
      </c>
      <c r="AQ11" s="87">
        <f t="shared" si="44"/>
        <v>92</v>
      </c>
      <c r="AR11" s="144">
        <f t="shared" si="45"/>
        <v>0</v>
      </c>
      <c r="AS11" s="144">
        <f t="shared" si="46"/>
        <v>200</v>
      </c>
      <c r="AT11" s="144" t="str">
        <f t="shared" si="3"/>
        <v/>
      </c>
      <c r="AU11" s="144" t="str">
        <f t="shared" si="47"/>
        <v>P</v>
      </c>
      <c r="AV11" s="144" t="str">
        <f t="shared" si="4"/>
        <v>III</v>
      </c>
      <c r="AW11" s="148" t="str">
        <f t="shared" si="5"/>
        <v>D</v>
      </c>
      <c r="AX11" s="180">
        <f>IF(OR($E11="",$G11=""),"",IF(AND($E$3=1),'Marks Entry 1st'!AB10,IF(AND($E$3=2),'Marks Entry 2nd'!AB10,IF(AND($E$3=3),'Marks Entry 3rd'!AB10,IF(AND($E$3=4),'Marks Entry 4th'!AB10,"")))))</f>
        <v>11</v>
      </c>
      <c r="AY11" s="180">
        <f>IF(OR($E11="",$G11=""),"",IF(AND($E$3=1),'Marks Entry 1st'!AC10,IF(AND($E$3=2),'Marks Entry 2nd'!AC10,IF(AND($E$3=3),'Marks Entry 3rd'!AC10,IF(AND($E$3=4),'Marks Entry 4th'!AC10,"")))))</f>
        <v>9</v>
      </c>
      <c r="AZ11" s="87">
        <f t="shared" si="6"/>
        <v>20</v>
      </c>
      <c r="BA11" s="180">
        <f>IF(OR($E11="",$G11=""),"",IF(AND($E$3=1),'Marks Entry 1st'!AD10,IF(AND($E$3=2),'Marks Entry 2nd'!AD10,IF(AND($E$3=3),'Marks Entry 3rd'!AD10,IF(AND($E$3=4),'Marks Entry 4th'!AD10,"")))))</f>
        <v>25</v>
      </c>
      <c r="BB11" s="180">
        <f>IF(OR($E11="",$G11=""),"",IF(AND($E$3=1),'Marks Entry 1st'!AE10,IF(AND($E$3=2),'Marks Entry 2nd'!AE10,IF(AND($E$3=3),'Marks Entry 3rd'!AE10,IF(AND($E$3=4),'Marks Entry 4th'!AE10,"")))))</f>
        <v>4</v>
      </c>
      <c r="BC11" s="180">
        <f>IF(OR($E11="",$G11=""),"",IF(AND($E$3=1),'Marks Entry 1st'!AF10,IF(AND($E$3=2),'Marks Entry 2nd'!AF10,IF(AND($E$3=3),'Marks Entry 3rd'!AF10,IF(AND($E$3=4),'Marks Entry 4th'!AF10,"")))))</f>
        <v>11</v>
      </c>
      <c r="BD11" s="91">
        <f t="shared" si="7"/>
        <v>40</v>
      </c>
      <c r="BE11" s="87">
        <f t="shared" si="8"/>
        <v>60</v>
      </c>
      <c r="BF11" s="93">
        <f>IF(OR($E11="",$G11=""),"",IF(AND($E$3=1),'Marks Entry 1st'!AG10,IF(AND($E$3=2),'Marks Entry 2nd'!AG10,IF(AND($E$3=3),'Marks Entry 3rd'!AG10,IF(AND($E$3=4),'Marks Entry 4th'!AG10,"")))))</f>
        <v>37</v>
      </c>
      <c r="BG11" s="93">
        <f>IF(OR($E11="",$G11=""),"",IF(AND($E$3=1),'Marks Entry 1st'!AH10,IF(AND($E$3=2),'Marks Entry 2nd'!AH10,IF(AND($E$3=3),'Marks Entry 3rd'!AH10,IF(AND($E$3=4),'Marks Entry 4th'!AH10,"")))))</f>
        <v>4</v>
      </c>
      <c r="BH11" s="93">
        <f>IF(OR($E11="",$G11=""),"",IF(AND($E$3=1),'Marks Entry 1st'!AI10,IF(AND($E$3=2),'Marks Entry 2nd'!AI10,IF(AND($E$3=3),'Marks Entry 3rd'!AI10,IF(AND($E$3=4),'Marks Entry 4th'!AI10,"")))))</f>
        <v>8</v>
      </c>
      <c r="BI11" s="92">
        <f t="shared" si="9"/>
        <v>49</v>
      </c>
      <c r="BJ11" s="87">
        <f t="shared" si="10"/>
        <v>109</v>
      </c>
      <c r="BK11" s="144">
        <f t="shared" si="11"/>
        <v>0</v>
      </c>
      <c r="BL11" s="144">
        <f t="shared" si="12"/>
        <v>200</v>
      </c>
      <c r="BM11" s="144" t="str">
        <f t="shared" si="13"/>
        <v/>
      </c>
      <c r="BN11" s="144" t="str">
        <f t="shared" si="14"/>
        <v>P</v>
      </c>
      <c r="BO11" s="144" t="str">
        <f t="shared" si="15"/>
        <v>II</v>
      </c>
      <c r="BP11" s="148" t="str">
        <f t="shared" si="16"/>
        <v>C</v>
      </c>
      <c r="BQ11" s="180">
        <f>IF(OR($E11="",$G11=""),"",IF(AND($E$3=1),'Marks Entry 1st'!AJ10,IF(AND($E$3=2),'Marks Entry 2nd'!AJ10,IF(AND($E$3=3),'Marks Entry 3rd'!AJ10,IF(AND($E$3=4),'Marks Entry 4th'!AJ10,"")))))</f>
        <v>9</v>
      </c>
      <c r="BR11" s="180">
        <f>IF(OR($E11="",$G11=""),"",IF(AND($E$3=1),'Marks Entry 1st'!AK10,IF(AND($E$3=2),'Marks Entry 2nd'!AK10,IF(AND($E$3=3),'Marks Entry 3rd'!AK10,IF(AND($E$3=4),'Marks Entry 4th'!AK10,"")))))</f>
        <v>6</v>
      </c>
      <c r="BS11" s="87">
        <f t="shared" si="48"/>
        <v>15</v>
      </c>
      <c r="BT11" s="180">
        <f>IF(OR($E11="",$G11=""),"",IF(AND($E$3=1),'Marks Entry 1st'!AL10,IF(AND($E$3=2),'Marks Entry 2nd'!AL10,IF(AND($E$3=3),'Marks Entry 3rd'!AL10,IF(AND($E$3=4),'Marks Entry 4th'!AL10,"")))))</f>
        <v>26</v>
      </c>
      <c r="BU11" s="180">
        <f>IF(OR($E11="",$G11=""),"",IF(AND($E$3=1),'Marks Entry 1st'!AM10,IF(AND($E$3=2),'Marks Entry 2nd'!AM10,IF(AND($E$3=3),'Marks Entry 3rd'!AM10,IF(AND($E$3=4),'Marks Entry 4th'!AM10,"")))))</f>
        <v>5</v>
      </c>
      <c r="BV11" s="180">
        <f>IF(OR($E11="",$G11=""),"",IF(AND($E$3=1),'Marks Entry 1st'!AN10,IF(AND($E$3=2),'Marks Entry 2nd'!AN10,IF(AND($E$3=3),'Marks Entry 3rd'!AN10,IF(AND($E$3=4),'Marks Entry 4th'!AN10,"")))))</f>
        <v>10</v>
      </c>
      <c r="BW11" s="91">
        <f t="shared" si="49"/>
        <v>41</v>
      </c>
      <c r="BX11" s="87">
        <f t="shared" si="50"/>
        <v>56</v>
      </c>
      <c r="BY11" s="93">
        <f>IF(OR($E11="",$G11=""),"",IF(AND($E$3=1),'Marks Entry 1st'!AO10,IF(AND($E$3=2),'Marks Entry 2nd'!AO10,IF(AND($E$3=3),'Marks Entry 3rd'!AO10,IF(AND($E$3=4),'Marks Entry 4th'!AO10,"")))))</f>
        <v>48</v>
      </c>
      <c r="BZ11" s="93">
        <f>IF(OR($E11="",$G11=""),"",IF(AND($E$3=1),'Marks Entry 1st'!AP10,IF(AND($E$3=2),'Marks Entry 2nd'!AP10,IF(AND($E$3=3),'Marks Entry 3rd'!AP10,IF(AND($E$3=4),'Marks Entry 4th'!AP10,"")))))</f>
        <v>15</v>
      </c>
      <c r="CA11" s="93">
        <f>IF(OR($E11="",$G11=""),"",IF(AND($E$3=1),'Marks Entry 1st'!AQ10,IF(AND($E$3=2),'Marks Entry 2nd'!AQ10,IF(AND($E$3=3),'Marks Entry 3rd'!AQ10,IF(AND($E$3=4),'Marks Entry 4th'!AQ10,"")))))</f>
        <v>8</v>
      </c>
      <c r="CB11" s="92">
        <f t="shared" si="51"/>
        <v>71</v>
      </c>
      <c r="CC11" s="87">
        <f t="shared" si="52"/>
        <v>127</v>
      </c>
      <c r="CD11" s="144">
        <f t="shared" si="53"/>
        <v>0</v>
      </c>
      <c r="CE11" s="144">
        <f t="shared" si="54"/>
        <v>200</v>
      </c>
      <c r="CF11" s="144" t="str">
        <f t="shared" si="17"/>
        <v/>
      </c>
      <c r="CG11" s="144" t="str">
        <f t="shared" si="55"/>
        <v>P</v>
      </c>
      <c r="CH11" s="144" t="str">
        <f t="shared" si="18"/>
        <v>I</v>
      </c>
      <c r="CI11" s="148" t="str">
        <f t="shared" si="19"/>
        <v>C</v>
      </c>
      <c r="CJ11" s="180">
        <f>IF(OR($E11="",$G11=""),"",IF(AND($E$3=1),'Marks Entry 1st'!AR10,IF(AND($E$3=2),'Marks Entry 2nd'!AR10,IF(AND($E$3=3),'Marks Entry 3rd'!AR10,IF(AND($E$3=4),'Marks Entry 4th'!AR10,"")))))</f>
        <v>9</v>
      </c>
      <c r="CK11" s="180">
        <f>IF(OR($E11="",$G11=""),"",IF(AND($E$3=1),'Marks Entry 1st'!AS10,IF(AND($E$3=2),'Marks Entry 2nd'!AS10,IF(AND($E$3=3),'Marks Entry 3rd'!AS10,IF(AND($E$3=4),'Marks Entry 4th'!AS10,"")))))</f>
        <v>7</v>
      </c>
      <c r="CL11" s="87">
        <f t="shared" si="56"/>
        <v>16</v>
      </c>
      <c r="CM11" s="180">
        <f>IF(OR($E11="",$G11=""),"",IF(AND($E$3=1),'Marks Entry 1st'!AT10,IF(AND($E$3=2),'Marks Entry 2nd'!AT10,IF(AND($E$3=3),'Marks Entry 3rd'!AT10,IF(AND($E$3=4),'Marks Entry 4th'!AT10,"")))))</f>
        <v>25</v>
      </c>
      <c r="CN11" s="180">
        <f>IF(OR($E11="",$G11=""),"",IF(AND($E$3=1),'Marks Entry 1st'!AU10,IF(AND($E$3=2),'Marks Entry 2nd'!AU10,IF(AND($E$3=3),'Marks Entry 3rd'!AU10,IF(AND($E$3=4),'Marks Entry 4th'!AU10,"")))))</f>
        <v>4</v>
      </c>
      <c r="CO11" s="180">
        <f>IF(OR($E11="",$G11=""),"",IF(AND($E$3=1),'Marks Entry 1st'!AV10,IF(AND($E$3=2),'Marks Entry 2nd'!AV10,IF(AND($E$3=3),'Marks Entry 3rd'!AV10,IF(AND($E$3=4),'Marks Entry 4th'!AV10,"")))))</f>
        <v>11</v>
      </c>
      <c r="CP11" s="91">
        <f t="shared" si="57"/>
        <v>40</v>
      </c>
      <c r="CQ11" s="87">
        <f t="shared" si="58"/>
        <v>56</v>
      </c>
      <c r="CR11" s="93">
        <f>IF(OR($E11="",$G11=""),"",IF(AND($E$3=1),'Marks Entry 1st'!AW10,IF(AND($E$3=2),'Marks Entry 2nd'!AW10,IF(AND($E$3=3),'Marks Entry 3rd'!AW10,IF(AND($E$3=4),'Marks Entry 4th'!AW10,"")))))</f>
        <v>48</v>
      </c>
      <c r="CS11" s="93">
        <f>IF(OR($E11="",$G11=""),"",IF(AND($E$3=1),'Marks Entry 1st'!AX10,IF(AND($E$3=2),'Marks Entry 2nd'!AX10,IF(AND($E$3=3),'Marks Entry 3rd'!AX10,IF(AND($E$3=4),'Marks Entry 4th'!AX10,"")))))</f>
        <v>16</v>
      </c>
      <c r="CT11" s="93">
        <f>IF(OR($E11="",$G11=""),"",IF(AND($E$3=1),'Marks Entry 1st'!AY10,IF(AND($E$3=2),'Marks Entry 2nd'!AY10,IF(AND($E$3=3),'Marks Entry 3rd'!AY10,IF(AND($E$3=4),'Marks Entry 4th'!AY10,"")))))</f>
        <v>8</v>
      </c>
      <c r="CU11" s="92">
        <f t="shared" si="59"/>
        <v>72</v>
      </c>
      <c r="CV11" s="87">
        <f t="shared" si="60"/>
        <v>128</v>
      </c>
      <c r="CW11" s="144">
        <f t="shared" si="61"/>
        <v>0</v>
      </c>
      <c r="CX11" s="144">
        <f t="shared" si="62"/>
        <v>200</v>
      </c>
      <c r="CY11" s="144" t="str">
        <f t="shared" si="20"/>
        <v/>
      </c>
      <c r="CZ11" s="144" t="str">
        <f t="shared" si="63"/>
        <v>P</v>
      </c>
      <c r="DA11" s="144" t="str">
        <f t="shared" si="21"/>
        <v>I</v>
      </c>
      <c r="DB11" s="148" t="str">
        <f t="shared" si="22"/>
        <v>C</v>
      </c>
      <c r="DC11" s="380">
        <f>IF(OR($E11="",$G11=""),"",IF(AND($E$3=1),'Marks Entry 1st'!AZ10,IF(AND($E$3=2),'Marks Entry 2nd'!AZ10,IF(AND($E$3=3),'Marks Entry 3rd'!AZ10,IF(AND($E$3=4),'Marks Entry 4th'!AZ10,"")))))</f>
        <v>20</v>
      </c>
      <c r="DD11" s="380">
        <f>IF(OR($E11="",$G11=""),"",IF(AND($E$3=1),'Marks Entry 1st'!BA10,IF(AND($E$3=2),'Marks Entry 2nd'!BA10,IF(AND($E$3=3),'Marks Entry 3rd'!BA10,IF(AND($E$3=4),'Marks Entry 4th'!BA10,"")))))</f>
        <v>32</v>
      </c>
      <c r="DE11" s="380">
        <f>IF(OR($E11="",$G11=""),"",IF(AND($E$3=1),'Marks Entry 1st'!BB10,IF(AND($E$3=2),'Marks Entry 2nd'!BB10,IF(AND($E$3=3),'Marks Entry 3rd'!BB10,IF(AND($E$3=4),'Marks Entry 4th'!BB10,"")))))</f>
        <v>32</v>
      </c>
      <c r="DF11" s="181">
        <f t="shared" si="64"/>
        <v>84</v>
      </c>
      <c r="DG11" s="182">
        <f t="shared" si="65"/>
        <v>0</v>
      </c>
      <c r="DH11" s="182">
        <f t="shared" si="66"/>
        <v>100</v>
      </c>
      <c r="DI11" s="182" t="str">
        <f t="shared" si="67"/>
        <v>P</v>
      </c>
      <c r="DJ11" s="147" t="str">
        <f t="shared" si="23"/>
        <v>A</v>
      </c>
      <c r="DK11" s="380">
        <f>IF(OR($E11="",$G11=""),"",IF(AND($E$3=1),'Marks Entry 1st'!BC10,IF(AND($E$3=2),'Marks Entry 2nd'!BC10,IF(AND($E$3=3),'Marks Entry 3rd'!BC10,IF(AND($E$3=4),'Marks Entry 4th'!BC10,"")))))</f>
        <v>11</v>
      </c>
      <c r="DL11" s="380">
        <f>IF(OR($E11="",$G11=""),"",IF(AND($E$3=1),'Marks Entry 1st'!BD10,IF(AND($E$3=2),'Marks Entry 2nd'!BD10,IF(AND($E$3=3),'Marks Entry 3rd'!BD10,IF(AND($E$3=4),'Marks Entry 4th'!BD10,"")))))</f>
        <v>32</v>
      </c>
      <c r="DM11" s="380">
        <f>IF(OR($E11="",$G11=""),"",IF(AND($E$3=1),'Marks Entry 1st'!BE10,IF(AND($E$3=2),'Marks Entry 2nd'!BE10,IF(AND($E$3=3),'Marks Entry 3rd'!BE10,IF(AND($E$3=4),'Marks Entry 4th'!BE10,"")))))</f>
        <v>26</v>
      </c>
      <c r="DN11" s="181">
        <f t="shared" si="68"/>
        <v>69</v>
      </c>
      <c r="DO11" s="182">
        <f t="shared" si="69"/>
        <v>0</v>
      </c>
      <c r="DP11" s="182">
        <f t="shared" si="70"/>
        <v>100</v>
      </c>
      <c r="DQ11" s="182" t="str">
        <f t="shared" si="71"/>
        <v>P</v>
      </c>
      <c r="DR11" s="147" t="str">
        <f t="shared" si="24"/>
        <v>B</v>
      </c>
      <c r="DS11" s="380">
        <f>IF(OR($E11="",$G11=""),"",IF(AND($E$3=1),'Marks Entry 1st'!BF10,IF(AND($E$3=2),'Marks Entry 2nd'!BF10,IF(AND($E$3=3),'Marks Entry 3rd'!BF10,IF(AND($E$3=4),'Marks Entry 4th'!BF10,"")))))</f>
        <v>21</v>
      </c>
      <c r="DT11" s="380">
        <f>IF(OR($E11="",$G11=""),"",IF(AND($E$3=1),'Marks Entry 1st'!BG10,IF(AND($E$3=2),'Marks Entry 2nd'!BG10,IF(AND($E$3=3),'Marks Entry 3rd'!BG10,IF(AND($E$3=4),'Marks Entry 4th'!BG10,"")))))</f>
        <v>21</v>
      </c>
      <c r="DU11" s="380">
        <f>IF(OR($E11="",$G11=""),"",IF(AND($E$3=1),'Marks Entry 1st'!BH10,IF(AND($E$3=2),'Marks Entry 2nd'!BH10,IF(AND($E$3=3),'Marks Entry 3rd'!BH10,IF(AND($E$3=4),'Marks Entry 4th'!BH10,"")))))</f>
        <v>32</v>
      </c>
      <c r="DV11" s="181">
        <f t="shared" si="72"/>
        <v>74</v>
      </c>
      <c r="DW11" s="182">
        <f t="shared" si="73"/>
        <v>0</v>
      </c>
      <c r="DX11" s="182">
        <f t="shared" si="74"/>
        <v>100</v>
      </c>
      <c r="DY11" s="182" t="str">
        <f t="shared" si="75"/>
        <v>P</v>
      </c>
      <c r="DZ11" s="147" t="str">
        <f t="shared" si="25"/>
        <v>B</v>
      </c>
      <c r="EA11" s="104">
        <f t="shared" si="26"/>
        <v>432</v>
      </c>
      <c r="EB11" s="105">
        <f t="shared" si="27"/>
        <v>54</v>
      </c>
      <c r="EC11" s="111" t="str">
        <f t="shared" si="28"/>
        <v>II</v>
      </c>
      <c r="ED11" s="112">
        <f t="shared" si="29"/>
        <v>20.000000000000295</v>
      </c>
      <c r="EE11" s="386" t="str">
        <f t="shared" si="30"/>
        <v>Promoted</v>
      </c>
      <c r="EF11" s="72">
        <f>IF(OR($E11="",$G11=""),"",IF(AND($E$3=1),'Marks Entry 1st'!BI10,IF(AND($E$3=2),'Marks Entry 2nd'!BI10,IF(AND($E$3=3),'Marks Entry 3rd'!BI10,IF(AND($E$3=4),'Marks Entry 4th'!BI10,"")))))</f>
        <v>220</v>
      </c>
      <c r="EG11" s="72">
        <f>IF(OR($E11="",$G11=""),"",IF(AND($E$3=1),'Marks Entry 1st'!BJ10,IF(AND($E$3=2),'Marks Entry 2nd'!BJ10,IF(AND($E$3=3),'Marks Entry 3rd'!BJ10,IF(AND($E$3=4),'Marks Entry 4th'!BJ10,"")))))</f>
        <v>36</v>
      </c>
      <c r="EH11" s="328" t="str">
        <f t="shared" si="31"/>
        <v>C</v>
      </c>
      <c r="EI11" s="73"/>
      <c r="EP11" s="75">
        <f>IF(AND($E$3=1),'Marks Entry 1st'!I10,IF(AND($E$3=2),'Marks Entry 2nd'!I10,IF(AND($E$3=3),'Marks Entry 3rd'!I10,IF(AND($E$3=4),'Marks Entry 4th'!I10,""))))</f>
        <v>104</v>
      </c>
    </row>
    <row r="12" spans="1:146" ht="18.899999999999999" customHeight="1">
      <c r="A12" s="94">
        <v>5</v>
      </c>
      <c r="B12" s="94">
        <f>IF(OR(EP12=0,EP12=""),"",IF(AND($E$3=1),'Marks Entry 1st'!I11,IF(AND($E$3=2),'Marks Entry 2nd'!I11,IF(AND($E$3=3),'Marks Entry 3rd'!I11,IF(AND($E$3=4),'Marks Entry 4th'!I11,"")))))</f>
        <v>105</v>
      </c>
      <c r="C12" s="95">
        <f>IF(OR(B12=0,B12=""),"",IF(AND($E$3=1),'Marks Entry 1st'!B11,IF(AND($E$3=2),'Marks Entry 2nd'!B11,IF(AND($E$3=3),'Marks Entry 3rd'!B11,IF(AND($E$3=4),'Marks Entry 4th'!B11,"")))))</f>
        <v>1</v>
      </c>
      <c r="D12" s="95" t="str">
        <f>IF(OR(B12=0,B12=""),"",IF(AND($E$3=1),'Marks Entry 1st'!C11,IF(AND($E$3=2),'Marks Entry 2nd'!C11,IF(AND($E$3=3),'Marks Entry 3rd'!C11,IF(AND($E$3=4),'Marks Entry 4th'!C11,"")))))</f>
        <v>A</v>
      </c>
      <c r="E12" s="96" t="str">
        <f>IF(OR(B12=0,B12=""),"",IF(AND($E$3=1),'Marks Entry 1st'!E11,IF(AND($E$3=2),'Marks Entry 2nd'!E11,IF(AND($E$3=3),'Marks Entry 3rd'!E11,IF(AND($E$3=4),'Marks Entry 4th'!E11,"")))))</f>
        <v>25-08-2015</v>
      </c>
      <c r="F12" s="95">
        <f>IF(OR(B12=0,B12=""),"",IF(AND($E$3=1),'Marks Entry 1st'!D11,IF(AND($E$3=2),'Marks Entry 2nd'!D11,IF(AND($E$3=3),'Marks Entry 3rd'!D11,IF(AND($E$3=4),'Marks Entry 4th'!D11,"")))))</f>
        <v>951</v>
      </c>
      <c r="G12" s="90" t="str">
        <f>IF(OR(B12=0,B12=""),"",IF(AND($E$3=1),'Marks Entry 1st'!F11,IF(AND($E$3=2),'Marks Entry 2nd'!F11,IF(AND($E$3=3),'Marks Entry 3rd'!F11,IF(AND($E$3=4),'Marks Entry 4th'!F11,"")))))</f>
        <v>BHAVYANSH SINGH CHOUHAN</v>
      </c>
      <c r="H12" s="90" t="str">
        <f>IF(OR(B12=0,B12=""),"",IF(AND($E$3=1),'Marks Entry 1st'!G11,IF(AND($E$3=2),'Marks Entry 2nd'!G11,IF(AND($E$3=3),'Marks Entry 3rd'!G11,IF(AND($E$3=4),'Marks Entry 4th'!G11,"")))))</f>
        <v>AJIT SINGH</v>
      </c>
      <c r="I12" s="90" t="str">
        <f>IF(OR(B12=0,B12=""),"",IF(AND($E$3=1),'Marks Entry 1st'!H11,IF(AND($E$3=2),'Marks Entry 2nd'!H11,IF(AND($E$3=3),'Marks Entry 3rd'!H11,IF(AND($E$3=4),'Marks Entry 4th'!H11,"")))))</f>
        <v>MEENA</v>
      </c>
      <c r="J12" s="379" t="str">
        <f>IF(OR(B12=0,B12=""),"",IF(AND($E$3=1),'Marks Entry 1st'!J11,IF(AND($E$3=2),'Marks Entry 2nd'!J11,IF(AND($E$3=3),'Marks Entry 3rd'!J11,IF(AND($E$3=4),'Marks Entry 4th'!J11,"")))))</f>
        <v>M</v>
      </c>
      <c r="K12" s="379" t="str">
        <f>IF(OR(B12=0,B12=""),"",IF(AND($E$3=1),'Marks Entry 1st'!K11,IF(AND($E$3=2),'Marks Entry 2nd'!K11,IF(AND($E$3=3),'Marks Entry 3rd'!K11,IF(AND($E$3=4),'Marks Entry 4th'!K11,"")))))</f>
        <v>OBC</v>
      </c>
      <c r="L12" s="180">
        <f>IF(OR($E12="",$G12=""),"",IF(AND($E$3=1),'Marks Entry 1st'!L11,IF(AND($E$3=2),'Marks Entry 2nd'!L11,IF(AND($E$3=3),'Marks Entry 3rd'!L11,IF(AND($E$3=4),'Marks Entry 4th'!L11,"")))))</f>
        <v>9</v>
      </c>
      <c r="M12" s="180">
        <f>IF(OR($E12="",$G12=""),"",IF(AND($E$3=1),'Marks Entry 1st'!M11,IF(AND($E$3=2),'Marks Entry 2nd'!M11,IF(AND($E$3=3),'Marks Entry 3rd'!M11,IF(AND($E$3=4),'Marks Entry 4th'!M11,"")))))</f>
        <v>4</v>
      </c>
      <c r="N12" s="87">
        <f t="shared" si="32"/>
        <v>13</v>
      </c>
      <c r="O12" s="180" t="str">
        <f>IF(OR($E12="",$G12=""),"",IF(AND($E$3=1),'Marks Entry 1st'!N11,IF(AND($E$3=2),'Marks Entry 2nd'!N11,IF(AND($E$3=3),'Marks Entry 3rd'!N11,IF(AND($E$3=4),'Marks Entry 4th'!N11,"")))))</f>
        <v>ML</v>
      </c>
      <c r="P12" s="180">
        <f>IF(OR($E12="",$G12=""),"",IF(AND($E$3=1),'Marks Entry 1st'!O11,IF(AND($E$3=2),'Marks Entry 2nd'!O11,IF(AND($E$3=3),'Marks Entry 3rd'!O11,IF(AND($E$3=4),'Marks Entry 4th'!O11,"")))))</f>
        <v>6</v>
      </c>
      <c r="Q12" s="180">
        <f>IF(OR($E12="",$G12=""),"",IF(AND($E$3=1),'Marks Entry 1st'!P11,IF(AND($E$3=2),'Marks Entry 2nd'!P11,IF(AND($E$3=3),'Marks Entry 3rd'!P11,IF(AND($E$3=4),'Marks Entry 4th'!P11,"")))))</f>
        <v>11</v>
      </c>
      <c r="R12" s="91">
        <f t="shared" si="33"/>
        <v>17</v>
      </c>
      <c r="S12" s="87">
        <f t="shared" si="34"/>
        <v>30</v>
      </c>
      <c r="T12" s="93">
        <f>IF(OR($E12="",$G12=""),"",IF(AND($E$3=1),'Marks Entry 1st'!Q11,IF(AND($E$3=2),'Marks Entry 2nd'!Q11,IF(AND($E$3=3),'Marks Entry 3rd'!Q11,IF(AND($E$3=4),'Marks Entry 4th'!Q11,"")))))</f>
        <v>37</v>
      </c>
      <c r="U12" s="93">
        <f>IF(OR($E12="",$G12=""),"",IF(AND($E$3=1),'Marks Entry 1st'!R11,IF(AND($E$3=2),'Marks Entry 2nd'!R11,IF(AND($E$3=3),'Marks Entry 3rd'!R11,IF(AND($E$3=4),'Marks Entry 4th'!R11,"")))))</f>
        <v>4</v>
      </c>
      <c r="V12" s="93">
        <f>IF(OR($E12="",$G12=""),"",IF(AND($E$3=1),'Marks Entry 1st'!S11,IF(AND($E$3=2),'Marks Entry 2nd'!S11,IF(AND($E$3=3),'Marks Entry 3rd'!S11,IF(AND($E$3=4),'Marks Entry 4th'!S11,"")))))</f>
        <v>11</v>
      </c>
      <c r="W12" s="92">
        <f t="shared" si="35"/>
        <v>52</v>
      </c>
      <c r="X12" s="87">
        <f t="shared" si="36"/>
        <v>82</v>
      </c>
      <c r="Y12" s="144">
        <f t="shared" si="37"/>
        <v>42</v>
      </c>
      <c r="Z12" s="144">
        <f t="shared" si="38"/>
        <v>158</v>
      </c>
      <c r="AA12" s="144" t="str">
        <f t="shared" si="0"/>
        <v/>
      </c>
      <c r="AB12" s="144" t="str">
        <f t="shared" si="39"/>
        <v>P</v>
      </c>
      <c r="AC12" s="144" t="str">
        <f t="shared" si="1"/>
        <v>II</v>
      </c>
      <c r="AD12" s="148" t="str">
        <f t="shared" si="2"/>
        <v>C</v>
      </c>
      <c r="AE12" s="180">
        <f>IF(OR($E12="",$G12=""),"",IF(AND($E$3=1),'Marks Entry 1st'!T11,IF(AND($E$3=2),'Marks Entry 2nd'!T11,IF(AND($E$3=3),'Marks Entry 3rd'!T11,IF(AND($E$3=4),'Marks Entry 4th'!T11,"")))))</f>
        <v>5</v>
      </c>
      <c r="AF12" s="180">
        <f>IF(OR($E12="",$G12=""),"",IF(AND($E$3=1),'Marks Entry 1st'!U11,IF(AND($E$3=2),'Marks Entry 2nd'!U11,IF(AND($E$3=3),'Marks Entry 3rd'!U11,IF(AND($E$3=4),'Marks Entry 4th'!U11,"")))))</f>
        <v>9</v>
      </c>
      <c r="AG12" s="87">
        <f t="shared" si="40"/>
        <v>14</v>
      </c>
      <c r="AH12" s="180">
        <f>IF(OR($E12="",$G12=""),"",IF(AND($E$3=1),'Marks Entry 1st'!V11,IF(AND($E$3=2),'Marks Entry 2nd'!V11,IF(AND($E$3=3),'Marks Entry 3rd'!V11,IF(AND($E$3=4),'Marks Entry 4th'!V11,"")))))</f>
        <v>21</v>
      </c>
      <c r="AI12" s="180">
        <f>IF(OR($E12="",$G12=""),"",IF(AND($E$3=1),'Marks Entry 1st'!W11,IF(AND($E$3=2),'Marks Entry 2nd'!W11,IF(AND($E$3=3),'Marks Entry 3rd'!W11,IF(AND($E$3=4),'Marks Entry 4th'!W11,"")))))</f>
        <v>4</v>
      </c>
      <c r="AJ12" s="180">
        <f>IF(OR($E12="",$G12=""),"",IF(AND($E$3=1),'Marks Entry 1st'!X11,IF(AND($E$3=2),'Marks Entry 2nd'!X11,IF(AND($E$3=3),'Marks Entry 3rd'!X11,IF(AND($E$3=4),'Marks Entry 4th'!X11,"")))))</f>
        <v>10</v>
      </c>
      <c r="AK12" s="91">
        <f t="shared" si="41"/>
        <v>35</v>
      </c>
      <c r="AL12" s="87">
        <f t="shared" si="42"/>
        <v>49</v>
      </c>
      <c r="AM12" s="93">
        <f>IF(OR($E12="",$G12=""),"",IF(AND($E$3=1),'Marks Entry 1st'!Y11,IF(AND($E$3=2),'Marks Entry 2nd'!Y11,IF(AND($E$3=3),'Marks Entry 3rd'!Y11,IF(AND($E$3=4),'Marks Entry 4th'!Y11,"")))))</f>
        <v>37</v>
      </c>
      <c r="AN12" s="93">
        <f>IF(OR($E12="",$G12=""),"",IF(AND($E$3=1),'Marks Entry 1st'!Z11,IF(AND($E$3=2),'Marks Entry 2nd'!Z11,IF(AND($E$3=3),'Marks Entry 3rd'!Z11,IF(AND($E$3=4),'Marks Entry 4th'!Z11,"")))))</f>
        <v>4</v>
      </c>
      <c r="AO12" s="93">
        <f>IF(OR($E12="",$G12=""),"",IF(AND($E$3=1),'Marks Entry 1st'!AA11,IF(AND($E$3=2),'Marks Entry 2nd'!AA11,IF(AND($E$3=3),'Marks Entry 3rd'!AA11,IF(AND($E$3=4),'Marks Entry 4th'!AA11,"")))))</f>
        <v>6</v>
      </c>
      <c r="AP12" s="92">
        <f t="shared" si="43"/>
        <v>47</v>
      </c>
      <c r="AQ12" s="87">
        <f t="shared" si="44"/>
        <v>96</v>
      </c>
      <c r="AR12" s="144">
        <f t="shared" si="45"/>
        <v>0</v>
      </c>
      <c r="AS12" s="144">
        <f t="shared" si="46"/>
        <v>200</v>
      </c>
      <c r="AT12" s="144" t="str">
        <f t="shared" si="3"/>
        <v/>
      </c>
      <c r="AU12" s="144" t="str">
        <f t="shared" si="47"/>
        <v>P</v>
      </c>
      <c r="AV12" s="144" t="str">
        <f t="shared" si="4"/>
        <v>II</v>
      </c>
      <c r="AW12" s="148" t="str">
        <f t="shared" si="5"/>
        <v>D</v>
      </c>
      <c r="AX12" s="180">
        <f>IF(OR($E12="",$G12=""),"",IF(AND($E$3=1),'Marks Entry 1st'!AB11,IF(AND($E$3=2),'Marks Entry 2nd'!AB11,IF(AND($E$3=3),'Marks Entry 3rd'!AB11,IF(AND($E$3=4),'Marks Entry 4th'!AB11,"")))))</f>
        <v>20</v>
      </c>
      <c r="AY12" s="180">
        <f>IF(OR($E12="",$G12=""),"",IF(AND($E$3=1),'Marks Entry 1st'!AC11,IF(AND($E$3=2),'Marks Entry 2nd'!AC11,IF(AND($E$3=3),'Marks Entry 3rd'!AC11,IF(AND($E$3=4),'Marks Entry 4th'!AC11,"")))))</f>
        <v>19</v>
      </c>
      <c r="AZ12" s="87">
        <f t="shared" si="6"/>
        <v>39</v>
      </c>
      <c r="BA12" s="180">
        <f>IF(OR($E12="",$G12=""),"",IF(AND($E$3=1),'Marks Entry 1st'!AD11,IF(AND($E$3=2),'Marks Entry 2nd'!AD11,IF(AND($E$3=3),'Marks Entry 3rd'!AD11,IF(AND($E$3=4),'Marks Entry 4th'!AD11,"")))))</f>
        <v>29</v>
      </c>
      <c r="BB12" s="180">
        <f>IF(OR($E12="",$G12=""),"",IF(AND($E$3=1),'Marks Entry 1st'!AE11,IF(AND($E$3=2),'Marks Entry 2nd'!AE11,IF(AND($E$3=3),'Marks Entry 3rd'!AE11,IF(AND($E$3=4),'Marks Entry 4th'!AE11,"")))))</f>
        <v>17</v>
      </c>
      <c r="BC12" s="180">
        <f>IF(OR($E12="",$G12=""),"",IF(AND($E$3=1),'Marks Entry 1st'!AF11,IF(AND($E$3=2),'Marks Entry 2nd'!AF11,IF(AND($E$3=3),'Marks Entry 3rd'!AF11,IF(AND($E$3=4),'Marks Entry 4th'!AF11,"")))))</f>
        <v>10</v>
      </c>
      <c r="BD12" s="91">
        <f t="shared" si="7"/>
        <v>56</v>
      </c>
      <c r="BE12" s="87">
        <f t="shared" si="8"/>
        <v>95</v>
      </c>
      <c r="BF12" s="93">
        <f>IF(OR($E12="",$G12=""),"",IF(AND($E$3=1),'Marks Entry 1st'!AG11,IF(AND($E$3=2),'Marks Entry 2nd'!AG11,IF(AND($E$3=3),'Marks Entry 3rd'!AG11,IF(AND($E$3=4),'Marks Entry 4th'!AG11,"")))))</f>
        <v>45</v>
      </c>
      <c r="BG12" s="93">
        <f>IF(OR($E12="",$G12=""),"",IF(AND($E$3=1),'Marks Entry 1st'!AH11,IF(AND($E$3=2),'Marks Entry 2nd'!AH11,IF(AND($E$3=3),'Marks Entry 3rd'!AH11,IF(AND($E$3=4),'Marks Entry 4th'!AH11,"")))))</f>
        <v>20</v>
      </c>
      <c r="BH12" s="93">
        <f>IF(OR($E12="",$G12=""),"",IF(AND($E$3=1),'Marks Entry 1st'!AI11,IF(AND($E$3=2),'Marks Entry 2nd'!AI11,IF(AND($E$3=3),'Marks Entry 3rd'!AI11,IF(AND($E$3=4),'Marks Entry 4th'!AI11,"")))))</f>
        <v>14</v>
      </c>
      <c r="BI12" s="92">
        <f t="shared" si="9"/>
        <v>79</v>
      </c>
      <c r="BJ12" s="87">
        <f t="shared" si="10"/>
        <v>174</v>
      </c>
      <c r="BK12" s="144">
        <f t="shared" si="11"/>
        <v>0</v>
      </c>
      <c r="BL12" s="144">
        <f t="shared" si="12"/>
        <v>200</v>
      </c>
      <c r="BM12" s="144" t="str">
        <f t="shared" si="13"/>
        <v/>
      </c>
      <c r="BN12" s="144" t="str">
        <f t="shared" si="14"/>
        <v>P</v>
      </c>
      <c r="BO12" s="144" t="str">
        <f t="shared" si="15"/>
        <v>D</v>
      </c>
      <c r="BP12" s="148" t="str">
        <f t="shared" si="16"/>
        <v>A</v>
      </c>
      <c r="BQ12" s="180">
        <f>IF(OR($E12="",$G12=""),"",IF(AND($E$3=1),'Marks Entry 1st'!AJ11,IF(AND($E$3=2),'Marks Entry 2nd'!AJ11,IF(AND($E$3=3),'Marks Entry 3rd'!AJ11,IF(AND($E$3=4),'Marks Entry 4th'!AJ11,"")))))</f>
        <v>9</v>
      </c>
      <c r="BR12" s="180">
        <f>IF(OR($E12="",$G12=""),"",IF(AND($E$3=1),'Marks Entry 1st'!AK11,IF(AND($E$3=2),'Marks Entry 2nd'!AK11,IF(AND($E$3=3),'Marks Entry 3rd'!AK11,IF(AND($E$3=4),'Marks Entry 4th'!AK11,"")))))</f>
        <v>6</v>
      </c>
      <c r="BS12" s="87">
        <f t="shared" si="48"/>
        <v>15</v>
      </c>
      <c r="BT12" s="180">
        <f>IF(OR($E12="",$G12=""),"",IF(AND($E$3=1),'Marks Entry 1st'!AL11,IF(AND($E$3=2),'Marks Entry 2nd'!AL11,IF(AND($E$3=3),'Marks Entry 3rd'!AL11,IF(AND($E$3=4),'Marks Entry 4th'!AL11,"")))))</f>
        <v>24</v>
      </c>
      <c r="BU12" s="180">
        <f>IF(OR($E12="",$G12=""),"",IF(AND($E$3=1),'Marks Entry 1st'!AM11,IF(AND($E$3=2),'Marks Entry 2nd'!AM11,IF(AND($E$3=3),'Marks Entry 3rd'!AM11,IF(AND($E$3=4),'Marks Entry 4th'!AM11,"")))))</f>
        <v>6</v>
      </c>
      <c r="BV12" s="180">
        <f>IF(OR($E12="",$G12=""),"",IF(AND($E$3=1),'Marks Entry 1st'!AN11,IF(AND($E$3=2),'Marks Entry 2nd'!AN11,IF(AND($E$3=3),'Marks Entry 3rd'!AN11,IF(AND($E$3=4),'Marks Entry 4th'!AN11,"")))))</f>
        <v>8</v>
      </c>
      <c r="BW12" s="91">
        <f t="shared" si="49"/>
        <v>38</v>
      </c>
      <c r="BX12" s="87">
        <f t="shared" si="50"/>
        <v>53</v>
      </c>
      <c r="BY12" s="93">
        <f>IF(OR($E12="",$G12=""),"",IF(AND($E$3=1),'Marks Entry 1st'!AO11,IF(AND($E$3=2),'Marks Entry 2nd'!AO11,IF(AND($E$3=3),'Marks Entry 3rd'!AO11,IF(AND($E$3=4),'Marks Entry 4th'!AO11,"")))))</f>
        <v>47</v>
      </c>
      <c r="BZ12" s="93">
        <f>IF(OR($E12="",$G12=""),"",IF(AND($E$3=1),'Marks Entry 1st'!AP11,IF(AND($E$3=2),'Marks Entry 2nd'!AP11,IF(AND($E$3=3),'Marks Entry 3rd'!AP11,IF(AND($E$3=4),'Marks Entry 4th'!AP11,"")))))</f>
        <v>15</v>
      </c>
      <c r="CA12" s="93">
        <f>IF(OR($E12="",$G12=""),"",IF(AND($E$3=1),'Marks Entry 1st'!AQ11,IF(AND($E$3=2),'Marks Entry 2nd'!AQ11,IF(AND($E$3=3),'Marks Entry 3rd'!AQ11,IF(AND($E$3=4),'Marks Entry 4th'!AQ11,"")))))</f>
        <v>8</v>
      </c>
      <c r="CB12" s="92">
        <f t="shared" si="51"/>
        <v>70</v>
      </c>
      <c r="CC12" s="87">
        <f t="shared" si="52"/>
        <v>123</v>
      </c>
      <c r="CD12" s="144">
        <f t="shared" si="53"/>
        <v>0</v>
      </c>
      <c r="CE12" s="144">
        <f t="shared" si="54"/>
        <v>200</v>
      </c>
      <c r="CF12" s="144" t="str">
        <f t="shared" si="17"/>
        <v/>
      </c>
      <c r="CG12" s="144" t="str">
        <f t="shared" si="55"/>
        <v>P</v>
      </c>
      <c r="CH12" s="144" t="str">
        <f t="shared" si="18"/>
        <v>I</v>
      </c>
      <c r="CI12" s="148" t="str">
        <f t="shared" si="19"/>
        <v>C</v>
      </c>
      <c r="CJ12" s="180">
        <f>IF(OR($E12="",$G12=""),"",IF(AND($E$3=1),'Marks Entry 1st'!AR11,IF(AND($E$3=2),'Marks Entry 2nd'!AR11,IF(AND($E$3=3),'Marks Entry 3rd'!AR11,IF(AND($E$3=4),'Marks Entry 4th'!AR11,"")))))</f>
        <v>9</v>
      </c>
      <c r="CK12" s="180">
        <f>IF(OR($E12="",$G12=""),"",IF(AND($E$3=1),'Marks Entry 1st'!AS11,IF(AND($E$3=2),'Marks Entry 2nd'!AS11,IF(AND($E$3=3),'Marks Entry 3rd'!AS11,IF(AND($E$3=4),'Marks Entry 4th'!AS11,"")))))</f>
        <v>7</v>
      </c>
      <c r="CL12" s="87">
        <f t="shared" si="56"/>
        <v>16</v>
      </c>
      <c r="CM12" s="180">
        <f>IF(OR($E12="",$G12=""),"",IF(AND($E$3=1),'Marks Entry 1st'!AT11,IF(AND($E$3=2),'Marks Entry 2nd'!AT11,IF(AND($E$3=3),'Marks Entry 3rd'!AT11,IF(AND($E$3=4),'Marks Entry 4th'!AT11,"")))))</f>
        <v>26</v>
      </c>
      <c r="CN12" s="180">
        <f>IF(OR($E12="",$G12=""),"",IF(AND($E$3=1),'Marks Entry 1st'!AU11,IF(AND($E$3=2),'Marks Entry 2nd'!AU11,IF(AND($E$3=3),'Marks Entry 3rd'!AU11,IF(AND($E$3=4),'Marks Entry 4th'!AU11,"")))))</f>
        <v>3</v>
      </c>
      <c r="CO12" s="180">
        <f>IF(OR($E12="",$G12=""),"",IF(AND($E$3=1),'Marks Entry 1st'!AV11,IF(AND($E$3=2),'Marks Entry 2nd'!AV11,IF(AND($E$3=3),'Marks Entry 3rd'!AV11,IF(AND($E$3=4),'Marks Entry 4th'!AV11,"")))))</f>
        <v>11</v>
      </c>
      <c r="CP12" s="91">
        <f t="shared" si="57"/>
        <v>40</v>
      </c>
      <c r="CQ12" s="87">
        <f t="shared" si="58"/>
        <v>56</v>
      </c>
      <c r="CR12" s="93">
        <f>IF(OR($E12="",$G12=""),"",IF(AND($E$3=1),'Marks Entry 1st'!AW11,IF(AND($E$3=2),'Marks Entry 2nd'!AW11,IF(AND($E$3=3),'Marks Entry 3rd'!AW11,IF(AND($E$3=4),'Marks Entry 4th'!AW11,"")))))</f>
        <v>48</v>
      </c>
      <c r="CS12" s="93">
        <f>IF(OR($E12="",$G12=""),"",IF(AND($E$3=1),'Marks Entry 1st'!AX11,IF(AND($E$3=2),'Marks Entry 2nd'!AX11,IF(AND($E$3=3),'Marks Entry 3rd'!AX11,IF(AND($E$3=4),'Marks Entry 4th'!AX11,"")))))</f>
        <v>16</v>
      </c>
      <c r="CT12" s="93">
        <f>IF(OR($E12="",$G12=""),"",IF(AND($E$3=1),'Marks Entry 1st'!AY11,IF(AND($E$3=2),'Marks Entry 2nd'!AY11,IF(AND($E$3=3),'Marks Entry 3rd'!AY11,IF(AND($E$3=4),'Marks Entry 4th'!AY11,"")))))</f>
        <v>8</v>
      </c>
      <c r="CU12" s="92">
        <f t="shared" si="59"/>
        <v>72</v>
      </c>
      <c r="CV12" s="87">
        <f t="shared" si="60"/>
        <v>128</v>
      </c>
      <c r="CW12" s="144">
        <f t="shared" si="61"/>
        <v>0</v>
      </c>
      <c r="CX12" s="144">
        <f t="shared" si="62"/>
        <v>200</v>
      </c>
      <c r="CY12" s="144" t="str">
        <f t="shared" si="20"/>
        <v/>
      </c>
      <c r="CZ12" s="144" t="str">
        <f t="shared" si="63"/>
        <v>P</v>
      </c>
      <c r="DA12" s="144" t="str">
        <f t="shared" si="21"/>
        <v>I</v>
      </c>
      <c r="DB12" s="148" t="str">
        <f t="shared" si="22"/>
        <v>C</v>
      </c>
      <c r="DC12" s="380">
        <f>IF(OR($E12="",$G12=""),"",IF(AND($E$3=1),'Marks Entry 1st'!AZ11,IF(AND($E$3=2),'Marks Entry 2nd'!AZ11,IF(AND($E$3=3),'Marks Entry 3rd'!AZ11,IF(AND($E$3=4),'Marks Entry 4th'!AZ11,"")))))</f>
        <v>22</v>
      </c>
      <c r="DD12" s="380">
        <f>IF(OR($E12="",$G12=""),"",IF(AND($E$3=1),'Marks Entry 1st'!BA11,IF(AND($E$3=2),'Marks Entry 2nd'!BA11,IF(AND($E$3=3),'Marks Entry 3rd'!BA11,IF(AND($E$3=4),'Marks Entry 4th'!BA11,"")))))</f>
        <v>34</v>
      </c>
      <c r="DE12" s="380">
        <f>IF(OR($E12="",$G12=""),"",IF(AND($E$3=1),'Marks Entry 1st'!BB11,IF(AND($E$3=2),'Marks Entry 2nd'!BB11,IF(AND($E$3=3),'Marks Entry 3rd'!BB11,IF(AND($E$3=4),'Marks Entry 4th'!BB11,"")))))</f>
        <v>31</v>
      </c>
      <c r="DF12" s="181">
        <f t="shared" si="64"/>
        <v>87</v>
      </c>
      <c r="DG12" s="182">
        <f t="shared" si="65"/>
        <v>0</v>
      </c>
      <c r="DH12" s="182">
        <f t="shared" si="66"/>
        <v>100</v>
      </c>
      <c r="DI12" s="182" t="str">
        <f t="shared" si="67"/>
        <v>P</v>
      </c>
      <c r="DJ12" s="147" t="str">
        <f t="shared" si="23"/>
        <v>A</v>
      </c>
      <c r="DK12" s="380">
        <f>IF(OR($E12="",$G12=""),"",IF(AND($E$3=1),'Marks Entry 1st'!BC11,IF(AND($E$3=2),'Marks Entry 2nd'!BC11,IF(AND($E$3=3),'Marks Entry 3rd'!BC11,IF(AND($E$3=4),'Marks Entry 4th'!BC11,"")))))</f>
        <v>11</v>
      </c>
      <c r="DL12" s="380">
        <f>IF(OR($E12="",$G12=""),"",IF(AND($E$3=1),'Marks Entry 1st'!BD11,IF(AND($E$3=2),'Marks Entry 2nd'!BD11,IF(AND($E$3=3),'Marks Entry 3rd'!BD11,IF(AND($E$3=4),'Marks Entry 4th'!BD11,"")))))</f>
        <v>32</v>
      </c>
      <c r="DM12" s="380">
        <f>IF(OR($E12="",$G12=""),"",IF(AND($E$3=1),'Marks Entry 1st'!BE11,IF(AND($E$3=2),'Marks Entry 2nd'!BE11,IF(AND($E$3=3),'Marks Entry 3rd'!BE11,IF(AND($E$3=4),'Marks Entry 4th'!BE11,"")))))</f>
        <v>24</v>
      </c>
      <c r="DN12" s="181">
        <f t="shared" si="68"/>
        <v>67</v>
      </c>
      <c r="DO12" s="182">
        <f t="shared" si="69"/>
        <v>0</v>
      </c>
      <c r="DP12" s="182">
        <f t="shared" si="70"/>
        <v>100</v>
      </c>
      <c r="DQ12" s="182" t="str">
        <f t="shared" si="71"/>
        <v>P</v>
      </c>
      <c r="DR12" s="147" t="str">
        <f t="shared" si="24"/>
        <v>B</v>
      </c>
      <c r="DS12" s="380">
        <f>IF(OR($E12="",$G12=""),"",IF(AND($E$3=1),'Marks Entry 1st'!BF11,IF(AND($E$3=2),'Marks Entry 2nd'!BF11,IF(AND($E$3=3),'Marks Entry 3rd'!BF11,IF(AND($E$3=4),'Marks Entry 4th'!BF11,"")))))</f>
        <v>22</v>
      </c>
      <c r="DT12" s="380">
        <f>IF(OR($E12="",$G12=""),"",IF(AND($E$3=1),'Marks Entry 1st'!BG11,IF(AND($E$3=2),'Marks Entry 2nd'!BG11,IF(AND($E$3=3),'Marks Entry 3rd'!BG11,IF(AND($E$3=4),'Marks Entry 4th'!BG11,"")))))</f>
        <v>21</v>
      </c>
      <c r="DU12" s="380">
        <f>IF(OR($E12="",$G12=""),"",IF(AND($E$3=1),'Marks Entry 1st'!BH11,IF(AND($E$3=2),'Marks Entry 2nd'!BH11,IF(AND($E$3=3),'Marks Entry 3rd'!BH11,IF(AND($E$3=4),'Marks Entry 4th'!BH11,"")))))</f>
        <v>32</v>
      </c>
      <c r="DV12" s="181">
        <f t="shared" si="72"/>
        <v>75</v>
      </c>
      <c r="DW12" s="182">
        <f t="shared" si="73"/>
        <v>0</v>
      </c>
      <c r="DX12" s="182">
        <f t="shared" si="74"/>
        <v>100</v>
      </c>
      <c r="DY12" s="182" t="str">
        <f t="shared" si="75"/>
        <v>P</v>
      </c>
      <c r="DZ12" s="147" t="str">
        <f t="shared" si="25"/>
        <v>B</v>
      </c>
      <c r="EA12" s="104">
        <f t="shared" si="26"/>
        <v>475</v>
      </c>
      <c r="EB12" s="105">
        <f t="shared" si="27"/>
        <v>59.375</v>
      </c>
      <c r="EC12" s="111" t="str">
        <f t="shared" si="28"/>
        <v>II</v>
      </c>
      <c r="ED12" s="112">
        <f t="shared" si="29"/>
        <v>17.000000000000302</v>
      </c>
      <c r="EE12" s="386" t="str">
        <f t="shared" si="30"/>
        <v>Promoted</v>
      </c>
      <c r="EF12" s="72">
        <f>IF(OR($E12="",$G12=""),"",IF(AND($E$3=1),'Marks Entry 1st'!BI11,IF(AND($E$3=2),'Marks Entry 2nd'!BI11,IF(AND($E$3=3),'Marks Entry 3rd'!BI11,IF(AND($E$3=4),'Marks Entry 4th'!BI11,"")))))</f>
        <v>220</v>
      </c>
      <c r="EG12" s="72">
        <f>IF(OR($E12="",$G12=""),"",IF(AND($E$3=1),'Marks Entry 1st'!BJ11,IF(AND($E$3=2),'Marks Entry 2nd'!BJ11,IF(AND($E$3=3),'Marks Entry 3rd'!BJ11,IF(AND($E$3=4),'Marks Entry 4th'!BJ11,"")))))</f>
        <v>0</v>
      </c>
      <c r="EH12" s="328" t="str">
        <f t="shared" si="31"/>
        <v>C</v>
      </c>
      <c r="EI12" s="73"/>
      <c r="EP12" s="75">
        <f>IF(AND($E$3=1),'Marks Entry 1st'!I11,IF(AND($E$3=2),'Marks Entry 2nd'!I11,IF(AND($E$3=3),'Marks Entry 3rd'!I11,IF(AND($E$3=4),'Marks Entry 4th'!I11,""))))</f>
        <v>105</v>
      </c>
    </row>
    <row r="13" spans="1:146" ht="18.899999999999999" customHeight="1">
      <c r="A13" s="94">
        <v>6</v>
      </c>
      <c r="B13" s="94">
        <f>IF(OR(EP13=0,EP13=""),"",IF(AND($E$3=1),'Marks Entry 1st'!I12,IF(AND($E$3=2),'Marks Entry 2nd'!I12,IF(AND($E$3=3),'Marks Entry 3rd'!I12,IF(AND($E$3=4),'Marks Entry 4th'!I12,"")))))</f>
        <v>106</v>
      </c>
      <c r="C13" s="95">
        <f>IF(OR(B13=0,B13=""),"",IF(AND($E$3=1),'Marks Entry 1st'!B12,IF(AND($E$3=2),'Marks Entry 2nd'!B12,IF(AND($E$3=3),'Marks Entry 3rd'!B12,IF(AND($E$3=4),'Marks Entry 4th'!B12,"")))))</f>
        <v>1</v>
      </c>
      <c r="D13" s="95" t="str">
        <f>IF(OR(B13=0,B13=""),"",IF(AND($E$3=1),'Marks Entry 1st'!C12,IF(AND($E$3=2),'Marks Entry 2nd'!C12,IF(AND($E$3=3),'Marks Entry 3rd'!C12,IF(AND($E$3=4),'Marks Entry 4th'!C12,"")))))</f>
        <v>A</v>
      </c>
      <c r="E13" s="96" t="str">
        <f>IF(OR(B13=0,B13=""),"",IF(AND($E$3=1),'Marks Entry 1st'!E12,IF(AND($E$3=2),'Marks Entry 2nd'!E12,IF(AND($E$3=3),'Marks Entry 3rd'!E12,IF(AND($E$3=4),'Marks Entry 4th'!E12,"")))))</f>
        <v>16-06-2014</v>
      </c>
      <c r="F13" s="95">
        <f>IF(OR(B13=0,B13=""),"",IF(AND($E$3=1),'Marks Entry 1st'!D12,IF(AND($E$3=2),'Marks Entry 2nd'!D12,IF(AND($E$3=3),'Marks Entry 3rd'!D12,IF(AND($E$3=4),'Marks Entry 4th'!D12,"")))))</f>
        <v>939</v>
      </c>
      <c r="G13" s="90" t="str">
        <f>IF(OR(B13=0,B13=""),"",IF(AND($E$3=1),'Marks Entry 1st'!F12,IF(AND($E$3=2),'Marks Entry 2nd'!F12,IF(AND($E$3=3),'Marks Entry 3rd'!F12,IF(AND($E$3=4),'Marks Entry 4th'!F12,"")))))</f>
        <v>BHUMIKA BAGRI</v>
      </c>
      <c r="H13" s="90" t="str">
        <f>IF(OR(B13=0,B13=""),"",IF(AND($E$3=1),'Marks Entry 1st'!G12,IF(AND($E$3=2),'Marks Entry 2nd'!G12,IF(AND($E$3=3),'Marks Entry 3rd'!G12,IF(AND($E$3=4),'Marks Entry 4th'!G12,"")))))</f>
        <v>MUKESH BAGRI</v>
      </c>
      <c r="I13" s="90" t="str">
        <f>IF(OR(B13=0,B13=""),"",IF(AND($E$3=1),'Marks Entry 1st'!H12,IF(AND($E$3=2),'Marks Entry 2nd'!H12,IF(AND($E$3=3),'Marks Entry 3rd'!H12,IF(AND($E$3=4),'Marks Entry 4th'!H12,"")))))</f>
        <v>SEEMA BAGRI</v>
      </c>
      <c r="J13" s="379" t="str">
        <f>IF(OR(B13=0,B13=""),"",IF(AND($E$3=1),'Marks Entry 1st'!J12,IF(AND($E$3=2),'Marks Entry 2nd'!J12,IF(AND($E$3=3),'Marks Entry 3rd'!J12,IF(AND($E$3=4),'Marks Entry 4th'!J12,"")))))</f>
        <v>F</v>
      </c>
      <c r="K13" s="379" t="str">
        <f>IF(OR(B13=0,B13=""),"",IF(AND($E$3=1),'Marks Entry 1st'!K12,IF(AND($E$3=2),'Marks Entry 2nd'!K12,IF(AND($E$3=3),'Marks Entry 3rd'!K12,IF(AND($E$3=4),'Marks Entry 4th'!K12,"")))))</f>
        <v>OBC</v>
      </c>
      <c r="L13" s="180">
        <f>IF(OR($E13="",$G13=""),"",IF(AND($E$3=1),'Marks Entry 1st'!L12,IF(AND($E$3=2),'Marks Entry 2nd'!L12,IF(AND($E$3=3),'Marks Entry 3rd'!L12,IF(AND($E$3=4),'Marks Entry 4th'!L12,"")))))</f>
        <v>9</v>
      </c>
      <c r="M13" s="180">
        <f>IF(OR($E13="",$G13=""),"",IF(AND($E$3=1),'Marks Entry 1st'!M12,IF(AND($E$3=2),'Marks Entry 2nd'!M12,IF(AND($E$3=3),'Marks Entry 3rd'!M12,IF(AND($E$3=4),'Marks Entry 4th'!M12,"")))))</f>
        <v>5</v>
      </c>
      <c r="N13" s="87">
        <f t="shared" si="32"/>
        <v>14</v>
      </c>
      <c r="O13" s="180">
        <f>IF(OR($E13="",$G13=""),"",IF(AND($E$3=1),'Marks Entry 1st'!N12,IF(AND($E$3=2),'Marks Entry 2nd'!N12,IF(AND($E$3=3),'Marks Entry 3rd'!N12,IF(AND($E$3=4),'Marks Entry 4th'!N12,"")))))</f>
        <v>25</v>
      </c>
      <c r="P13" s="180">
        <f>IF(OR($E13="",$G13=""),"",IF(AND($E$3=1),'Marks Entry 1st'!O12,IF(AND($E$3=2),'Marks Entry 2nd'!O12,IF(AND($E$3=3),'Marks Entry 3rd'!O12,IF(AND($E$3=4),'Marks Entry 4th'!O12,"")))))</f>
        <v>6</v>
      </c>
      <c r="Q13" s="180">
        <f>IF(OR($E13="",$G13=""),"",IF(AND($E$3=1),'Marks Entry 1st'!P12,IF(AND($E$3=2),'Marks Entry 2nd'!P12,IF(AND($E$3=3),'Marks Entry 3rd'!P12,IF(AND($E$3=4),'Marks Entry 4th'!P12,"")))))</f>
        <v>11</v>
      </c>
      <c r="R13" s="91">
        <f t="shared" si="33"/>
        <v>42</v>
      </c>
      <c r="S13" s="87">
        <f t="shared" si="34"/>
        <v>56</v>
      </c>
      <c r="T13" s="93">
        <f>IF(OR($E13="",$G13=""),"",IF(AND($E$3=1),'Marks Entry 1st'!Q12,IF(AND($E$3=2),'Marks Entry 2nd'!Q12,IF(AND($E$3=3),'Marks Entry 3rd'!Q12,IF(AND($E$3=4),'Marks Entry 4th'!Q12,"")))))</f>
        <v>37</v>
      </c>
      <c r="U13" s="93">
        <f>IF(OR($E13="",$G13=""),"",IF(AND($E$3=1),'Marks Entry 1st'!R12,IF(AND($E$3=2),'Marks Entry 2nd'!R12,IF(AND($E$3=3),'Marks Entry 3rd'!R12,IF(AND($E$3=4),'Marks Entry 4th'!R12,"")))))</f>
        <v>4</v>
      </c>
      <c r="V13" s="93">
        <f>IF(OR($E13="",$G13=""),"",IF(AND($E$3=1),'Marks Entry 1st'!S12,IF(AND($E$3=2),'Marks Entry 2nd'!S12,IF(AND($E$3=3),'Marks Entry 3rd'!S12,IF(AND($E$3=4),'Marks Entry 4th'!S12,"")))))</f>
        <v>11</v>
      </c>
      <c r="W13" s="92">
        <f t="shared" si="35"/>
        <v>52</v>
      </c>
      <c r="X13" s="87">
        <f t="shared" si="36"/>
        <v>108</v>
      </c>
      <c r="Y13" s="144">
        <f t="shared" si="37"/>
        <v>0</v>
      </c>
      <c r="Z13" s="144">
        <f t="shared" si="38"/>
        <v>200</v>
      </c>
      <c r="AA13" s="144" t="str">
        <f t="shared" si="0"/>
        <v/>
      </c>
      <c r="AB13" s="144" t="str">
        <f t="shared" si="39"/>
        <v>P</v>
      </c>
      <c r="AC13" s="144" t="str">
        <f t="shared" si="1"/>
        <v>II</v>
      </c>
      <c r="AD13" s="148" t="str">
        <f t="shared" si="2"/>
        <v>C</v>
      </c>
      <c r="AE13" s="180">
        <f>IF(OR($E13="",$G13=""),"",IF(AND($E$3=1),'Marks Entry 1st'!T12,IF(AND($E$3=2),'Marks Entry 2nd'!T12,IF(AND($E$3=3),'Marks Entry 3rd'!T12,IF(AND($E$3=4),'Marks Entry 4th'!T12,"")))))</f>
        <v>6</v>
      </c>
      <c r="AF13" s="180">
        <f>IF(OR($E13="",$G13=""),"",IF(AND($E$3=1),'Marks Entry 1st'!U12,IF(AND($E$3=2),'Marks Entry 2nd'!U12,IF(AND($E$3=3),'Marks Entry 3rd'!U12,IF(AND($E$3=4),'Marks Entry 4th'!U12,"")))))</f>
        <v>7</v>
      </c>
      <c r="AG13" s="87">
        <f t="shared" si="40"/>
        <v>13</v>
      </c>
      <c r="AH13" s="180">
        <f>IF(OR($E13="",$G13=""),"",IF(AND($E$3=1),'Marks Entry 1st'!V12,IF(AND($E$3=2),'Marks Entry 2nd'!V12,IF(AND($E$3=3),'Marks Entry 3rd'!V12,IF(AND($E$3=4),'Marks Entry 4th'!V12,"")))))</f>
        <v>23</v>
      </c>
      <c r="AI13" s="180">
        <f>IF(OR($E13="",$G13=""),"",IF(AND($E$3=1),'Marks Entry 1st'!W12,IF(AND($E$3=2),'Marks Entry 2nd'!W12,IF(AND($E$3=3),'Marks Entry 3rd'!W12,IF(AND($E$3=4),'Marks Entry 4th'!W12,"")))))</f>
        <v>5</v>
      </c>
      <c r="AJ13" s="180">
        <f>IF(OR($E13="",$G13=""),"",IF(AND($E$3=1),'Marks Entry 1st'!X12,IF(AND($E$3=2),'Marks Entry 2nd'!X12,IF(AND($E$3=3),'Marks Entry 3rd'!X12,IF(AND($E$3=4),'Marks Entry 4th'!X12,"")))))</f>
        <v>11</v>
      </c>
      <c r="AK13" s="91">
        <f t="shared" si="41"/>
        <v>39</v>
      </c>
      <c r="AL13" s="87">
        <f t="shared" si="42"/>
        <v>52</v>
      </c>
      <c r="AM13" s="93">
        <f>IF(OR($E13="",$G13=""),"",IF(AND($E$3=1),'Marks Entry 1st'!Y12,IF(AND($E$3=2),'Marks Entry 2nd'!Y12,IF(AND($E$3=3),'Marks Entry 3rd'!Y12,IF(AND($E$3=4),'Marks Entry 4th'!Y12,"")))))</f>
        <v>37</v>
      </c>
      <c r="AN13" s="93">
        <f>IF(OR($E13="",$G13=""),"",IF(AND($E$3=1),'Marks Entry 1st'!Z12,IF(AND($E$3=2),'Marks Entry 2nd'!Z12,IF(AND($E$3=3),'Marks Entry 3rd'!Z12,IF(AND($E$3=4),'Marks Entry 4th'!Z12,"")))))</f>
        <v>4</v>
      </c>
      <c r="AO13" s="93">
        <f>IF(OR($E13="",$G13=""),"",IF(AND($E$3=1),'Marks Entry 1st'!AA12,IF(AND($E$3=2),'Marks Entry 2nd'!AA12,IF(AND($E$3=3),'Marks Entry 3rd'!AA12,IF(AND($E$3=4),'Marks Entry 4th'!AA12,"")))))</f>
        <v>9</v>
      </c>
      <c r="AP13" s="92">
        <f t="shared" si="43"/>
        <v>50</v>
      </c>
      <c r="AQ13" s="87">
        <f t="shared" si="44"/>
        <v>102</v>
      </c>
      <c r="AR13" s="144">
        <f t="shared" si="45"/>
        <v>0</v>
      </c>
      <c r="AS13" s="144">
        <f t="shared" si="46"/>
        <v>200</v>
      </c>
      <c r="AT13" s="144" t="str">
        <f t="shared" si="3"/>
        <v/>
      </c>
      <c r="AU13" s="144" t="str">
        <f t="shared" si="47"/>
        <v>P</v>
      </c>
      <c r="AV13" s="144" t="str">
        <f t="shared" si="4"/>
        <v>II</v>
      </c>
      <c r="AW13" s="148" t="str">
        <f t="shared" si="5"/>
        <v>C</v>
      </c>
      <c r="AX13" s="180">
        <f>IF(OR($E13="",$G13=""),"",IF(AND($E$3=1),'Marks Entry 1st'!AB12,IF(AND($E$3=2),'Marks Entry 2nd'!AB12,IF(AND($E$3=3),'Marks Entry 3rd'!AB12,IF(AND($E$3=4),'Marks Entry 4th'!AB12,"")))))</f>
        <v>20</v>
      </c>
      <c r="AY13" s="180">
        <f>IF(OR($E13="",$G13=""),"",IF(AND($E$3=1),'Marks Entry 1st'!AC12,IF(AND($E$3=2),'Marks Entry 2nd'!AC12,IF(AND($E$3=3),'Marks Entry 3rd'!AC12,IF(AND($E$3=4),'Marks Entry 4th'!AC12,"")))))</f>
        <v>19</v>
      </c>
      <c r="AZ13" s="87">
        <f t="shared" si="6"/>
        <v>39</v>
      </c>
      <c r="BA13" s="180">
        <f>IF(OR($E13="",$G13=""),"",IF(AND($E$3=1),'Marks Entry 1st'!AD12,IF(AND($E$3=2),'Marks Entry 2nd'!AD12,IF(AND($E$3=3),'Marks Entry 3rd'!AD12,IF(AND($E$3=4),'Marks Entry 4th'!AD12,"")))))</f>
        <v>29</v>
      </c>
      <c r="BB13" s="180">
        <f>IF(OR($E13="",$G13=""),"",IF(AND($E$3=1),'Marks Entry 1st'!AE12,IF(AND($E$3=2),'Marks Entry 2nd'!AE12,IF(AND($E$3=3),'Marks Entry 3rd'!AE12,IF(AND($E$3=4),'Marks Entry 4th'!AE12,"")))))</f>
        <v>17</v>
      </c>
      <c r="BC13" s="180">
        <f>IF(OR($E13="",$G13=""),"",IF(AND($E$3=1),'Marks Entry 1st'!AF12,IF(AND($E$3=2),'Marks Entry 2nd'!AF12,IF(AND($E$3=3),'Marks Entry 3rd'!AF12,IF(AND($E$3=4),'Marks Entry 4th'!AF12,"")))))</f>
        <v>10</v>
      </c>
      <c r="BD13" s="91">
        <f t="shared" si="7"/>
        <v>56</v>
      </c>
      <c r="BE13" s="87">
        <f t="shared" si="8"/>
        <v>95</v>
      </c>
      <c r="BF13" s="93">
        <f>IF(OR($E13="",$G13=""),"",IF(AND($E$3=1),'Marks Entry 1st'!AG12,IF(AND($E$3=2),'Marks Entry 2nd'!AG12,IF(AND($E$3=3),'Marks Entry 3rd'!AG12,IF(AND($E$3=4),'Marks Entry 4th'!AG12,"")))))</f>
        <v>45</v>
      </c>
      <c r="BG13" s="93">
        <f>IF(OR($E13="",$G13=""),"",IF(AND($E$3=1),'Marks Entry 1st'!AH12,IF(AND($E$3=2),'Marks Entry 2nd'!AH12,IF(AND($E$3=3),'Marks Entry 3rd'!AH12,IF(AND($E$3=4),'Marks Entry 4th'!AH12,"")))))</f>
        <v>20</v>
      </c>
      <c r="BH13" s="93">
        <f>IF(OR($E13="",$G13=""),"",IF(AND($E$3=1),'Marks Entry 1st'!AI12,IF(AND($E$3=2),'Marks Entry 2nd'!AI12,IF(AND($E$3=3),'Marks Entry 3rd'!AI12,IF(AND($E$3=4),'Marks Entry 4th'!AI12,"")))))</f>
        <v>14</v>
      </c>
      <c r="BI13" s="92">
        <f t="shared" si="9"/>
        <v>79</v>
      </c>
      <c r="BJ13" s="87">
        <f t="shared" si="10"/>
        <v>174</v>
      </c>
      <c r="BK13" s="144">
        <f t="shared" si="11"/>
        <v>0</v>
      </c>
      <c r="BL13" s="144">
        <f t="shared" si="12"/>
        <v>200</v>
      </c>
      <c r="BM13" s="144" t="str">
        <f t="shared" si="13"/>
        <v/>
      </c>
      <c r="BN13" s="144" t="str">
        <f t="shared" si="14"/>
        <v>P</v>
      </c>
      <c r="BO13" s="144" t="str">
        <f t="shared" si="15"/>
        <v>D</v>
      </c>
      <c r="BP13" s="148" t="str">
        <f t="shared" si="16"/>
        <v>A</v>
      </c>
      <c r="BQ13" s="180">
        <f>IF(OR($E13="",$G13=""),"",IF(AND($E$3=1),'Marks Entry 1st'!AJ12,IF(AND($E$3=2),'Marks Entry 2nd'!AJ12,IF(AND($E$3=3),'Marks Entry 3rd'!AJ12,IF(AND($E$3=4),'Marks Entry 4th'!AJ12,"")))))</f>
        <v>9</v>
      </c>
      <c r="BR13" s="180">
        <f>IF(OR($E13="",$G13=""),"",IF(AND($E$3=1),'Marks Entry 1st'!AK12,IF(AND($E$3=2),'Marks Entry 2nd'!AK12,IF(AND($E$3=3),'Marks Entry 3rd'!AK12,IF(AND($E$3=4),'Marks Entry 4th'!AK12,"")))))</f>
        <v>6</v>
      </c>
      <c r="BS13" s="87">
        <f t="shared" si="48"/>
        <v>15</v>
      </c>
      <c r="BT13" s="180">
        <f>IF(OR($E13="",$G13=""),"",IF(AND($E$3=1),'Marks Entry 1st'!AL12,IF(AND($E$3=2),'Marks Entry 2nd'!AL12,IF(AND($E$3=3),'Marks Entry 3rd'!AL12,IF(AND($E$3=4),'Marks Entry 4th'!AL12,"")))))</f>
        <v>21</v>
      </c>
      <c r="BU13" s="180">
        <f>IF(OR($E13="",$G13=""),"",IF(AND($E$3=1),'Marks Entry 1st'!AM12,IF(AND($E$3=2),'Marks Entry 2nd'!AM12,IF(AND($E$3=3),'Marks Entry 3rd'!AM12,IF(AND($E$3=4),'Marks Entry 4th'!AM12,"")))))</f>
        <v>4</v>
      </c>
      <c r="BV13" s="180">
        <f>IF(OR($E13="",$G13=""),"",IF(AND($E$3=1),'Marks Entry 1st'!AN12,IF(AND($E$3=2),'Marks Entry 2nd'!AN12,IF(AND($E$3=3),'Marks Entry 3rd'!AN12,IF(AND($E$3=4),'Marks Entry 4th'!AN12,"")))))</f>
        <v>9</v>
      </c>
      <c r="BW13" s="91">
        <f t="shared" si="49"/>
        <v>34</v>
      </c>
      <c r="BX13" s="87">
        <f t="shared" si="50"/>
        <v>49</v>
      </c>
      <c r="BY13" s="93">
        <f>IF(OR($E13="",$G13=""),"",IF(AND($E$3=1),'Marks Entry 1st'!AO12,IF(AND($E$3=2),'Marks Entry 2nd'!AO12,IF(AND($E$3=3),'Marks Entry 3rd'!AO12,IF(AND($E$3=4),'Marks Entry 4th'!AO12,"")))))</f>
        <v>48</v>
      </c>
      <c r="BZ13" s="93">
        <f>IF(OR($E13="",$G13=""),"",IF(AND($E$3=1),'Marks Entry 1st'!AP12,IF(AND($E$3=2),'Marks Entry 2nd'!AP12,IF(AND($E$3=3),'Marks Entry 3rd'!AP12,IF(AND($E$3=4),'Marks Entry 4th'!AP12,"")))))</f>
        <v>15</v>
      </c>
      <c r="CA13" s="93">
        <f>IF(OR($E13="",$G13=""),"",IF(AND($E$3=1),'Marks Entry 1st'!AQ12,IF(AND($E$3=2),'Marks Entry 2nd'!AQ12,IF(AND($E$3=3),'Marks Entry 3rd'!AQ12,IF(AND($E$3=4),'Marks Entry 4th'!AQ12,"")))))</f>
        <v>8</v>
      </c>
      <c r="CB13" s="92">
        <f t="shared" si="51"/>
        <v>71</v>
      </c>
      <c r="CC13" s="87">
        <f t="shared" si="52"/>
        <v>120</v>
      </c>
      <c r="CD13" s="144">
        <f t="shared" si="53"/>
        <v>0</v>
      </c>
      <c r="CE13" s="144">
        <f t="shared" si="54"/>
        <v>200</v>
      </c>
      <c r="CF13" s="144" t="str">
        <f t="shared" si="17"/>
        <v/>
      </c>
      <c r="CG13" s="144" t="str">
        <f t="shared" si="55"/>
        <v>P</v>
      </c>
      <c r="CH13" s="144" t="str">
        <f t="shared" si="18"/>
        <v>I</v>
      </c>
      <c r="CI13" s="148" t="str">
        <f t="shared" si="19"/>
        <v>C</v>
      </c>
      <c r="CJ13" s="180">
        <f>IF(OR($E13="",$G13=""),"",IF(AND($E$3=1),'Marks Entry 1st'!AR12,IF(AND($E$3=2),'Marks Entry 2nd'!AR12,IF(AND($E$3=3),'Marks Entry 3rd'!AR12,IF(AND($E$3=4),'Marks Entry 4th'!AR12,"")))))</f>
        <v>9</v>
      </c>
      <c r="CK13" s="180">
        <f>IF(OR($E13="",$G13=""),"",IF(AND($E$3=1),'Marks Entry 1st'!AS12,IF(AND($E$3=2),'Marks Entry 2nd'!AS12,IF(AND($E$3=3),'Marks Entry 3rd'!AS12,IF(AND($E$3=4),'Marks Entry 4th'!AS12,"")))))</f>
        <v>7</v>
      </c>
      <c r="CL13" s="87">
        <f t="shared" si="56"/>
        <v>16</v>
      </c>
      <c r="CM13" s="180">
        <f>IF(OR($E13="",$G13=""),"",IF(AND($E$3=1),'Marks Entry 1st'!AT12,IF(AND($E$3=2),'Marks Entry 2nd'!AT12,IF(AND($E$3=3),'Marks Entry 3rd'!AT12,IF(AND($E$3=4),'Marks Entry 4th'!AT12,"")))))</f>
        <v>28</v>
      </c>
      <c r="CN13" s="180">
        <f>IF(OR($E13="",$G13=""),"",IF(AND($E$3=1),'Marks Entry 1st'!AU12,IF(AND($E$3=2),'Marks Entry 2nd'!AU12,IF(AND($E$3=3),'Marks Entry 3rd'!AU12,IF(AND($E$3=4),'Marks Entry 4th'!AU12,"")))))</f>
        <v>4</v>
      </c>
      <c r="CO13" s="180">
        <f>IF(OR($E13="",$G13=""),"",IF(AND($E$3=1),'Marks Entry 1st'!AV12,IF(AND($E$3=2),'Marks Entry 2nd'!AV12,IF(AND($E$3=3),'Marks Entry 3rd'!AV12,IF(AND($E$3=4),'Marks Entry 4th'!AV12,"")))))</f>
        <v>11</v>
      </c>
      <c r="CP13" s="91">
        <f t="shared" si="57"/>
        <v>43</v>
      </c>
      <c r="CQ13" s="87">
        <f t="shared" si="58"/>
        <v>59</v>
      </c>
      <c r="CR13" s="93">
        <f>IF(OR($E13="",$G13=""),"",IF(AND($E$3=1),'Marks Entry 1st'!AW12,IF(AND($E$3=2),'Marks Entry 2nd'!AW12,IF(AND($E$3=3),'Marks Entry 3rd'!AW12,IF(AND($E$3=4),'Marks Entry 4th'!AW12,"")))))</f>
        <v>47</v>
      </c>
      <c r="CS13" s="93">
        <f>IF(OR($E13="",$G13=""),"",IF(AND($E$3=1),'Marks Entry 1st'!AX12,IF(AND($E$3=2),'Marks Entry 2nd'!AX12,IF(AND($E$3=3),'Marks Entry 3rd'!AX12,IF(AND($E$3=4),'Marks Entry 4th'!AX12,"")))))</f>
        <v>16</v>
      </c>
      <c r="CT13" s="93">
        <f>IF(OR($E13="",$G13=""),"",IF(AND($E$3=1),'Marks Entry 1st'!AY12,IF(AND($E$3=2),'Marks Entry 2nd'!AY12,IF(AND($E$3=3),'Marks Entry 3rd'!AY12,IF(AND($E$3=4),'Marks Entry 4th'!AY12,"")))))</f>
        <v>8</v>
      </c>
      <c r="CU13" s="92">
        <f t="shared" si="59"/>
        <v>71</v>
      </c>
      <c r="CV13" s="87">
        <f t="shared" si="60"/>
        <v>130</v>
      </c>
      <c r="CW13" s="144">
        <f t="shared" si="61"/>
        <v>0</v>
      </c>
      <c r="CX13" s="144">
        <f t="shared" si="62"/>
        <v>200</v>
      </c>
      <c r="CY13" s="144" t="str">
        <f t="shared" si="20"/>
        <v/>
      </c>
      <c r="CZ13" s="144" t="str">
        <f t="shared" si="63"/>
        <v>P</v>
      </c>
      <c r="DA13" s="144" t="str">
        <f t="shared" si="21"/>
        <v>I</v>
      </c>
      <c r="DB13" s="148" t="str">
        <f t="shared" si="22"/>
        <v>C</v>
      </c>
      <c r="DC13" s="380">
        <f>IF(OR($E13="",$G13=""),"",IF(AND($E$3=1),'Marks Entry 1st'!AZ12,IF(AND($E$3=2),'Marks Entry 2nd'!AZ12,IF(AND($E$3=3),'Marks Entry 3rd'!AZ12,IF(AND($E$3=4),'Marks Entry 4th'!AZ12,"")))))</f>
        <v>21</v>
      </c>
      <c r="DD13" s="380">
        <f>IF(OR($E13="",$G13=""),"",IF(AND($E$3=1),'Marks Entry 1st'!BA12,IF(AND($E$3=2),'Marks Entry 2nd'!BA12,IF(AND($E$3=3),'Marks Entry 3rd'!BA12,IF(AND($E$3=4),'Marks Entry 4th'!BA12,"")))))</f>
        <v>32</v>
      </c>
      <c r="DE13" s="380">
        <f>IF(OR($E13="",$G13=""),"",IF(AND($E$3=1),'Marks Entry 1st'!BB12,IF(AND($E$3=2),'Marks Entry 2nd'!BB12,IF(AND($E$3=3),'Marks Entry 3rd'!BB12,IF(AND($E$3=4),'Marks Entry 4th'!BB12,"")))))</f>
        <v>36</v>
      </c>
      <c r="DF13" s="181">
        <f t="shared" si="64"/>
        <v>89</v>
      </c>
      <c r="DG13" s="182">
        <f t="shared" si="65"/>
        <v>0</v>
      </c>
      <c r="DH13" s="182">
        <f t="shared" si="66"/>
        <v>100</v>
      </c>
      <c r="DI13" s="182" t="str">
        <f t="shared" si="67"/>
        <v>P</v>
      </c>
      <c r="DJ13" s="147" t="str">
        <f t="shared" si="23"/>
        <v>A</v>
      </c>
      <c r="DK13" s="380">
        <f>IF(OR($E13="",$G13=""),"",IF(AND($E$3=1),'Marks Entry 1st'!BC12,IF(AND($E$3=2),'Marks Entry 2nd'!BC12,IF(AND($E$3=3),'Marks Entry 3rd'!BC12,IF(AND($E$3=4),'Marks Entry 4th'!BC12,"")))))</f>
        <v>12</v>
      </c>
      <c r="DL13" s="380">
        <f>IF(OR($E13="",$G13=""),"",IF(AND($E$3=1),'Marks Entry 1st'!BD12,IF(AND($E$3=2),'Marks Entry 2nd'!BD12,IF(AND($E$3=3),'Marks Entry 3rd'!BD12,IF(AND($E$3=4),'Marks Entry 4th'!BD12,"")))))</f>
        <v>31</v>
      </c>
      <c r="DM13" s="380">
        <f>IF(OR($E13="",$G13=""),"",IF(AND($E$3=1),'Marks Entry 1st'!BE12,IF(AND($E$3=2),'Marks Entry 2nd'!BE12,IF(AND($E$3=3),'Marks Entry 3rd'!BE12,IF(AND($E$3=4),'Marks Entry 4th'!BE12,"")))))</f>
        <v>25</v>
      </c>
      <c r="DN13" s="181">
        <f t="shared" si="68"/>
        <v>68</v>
      </c>
      <c r="DO13" s="182">
        <f t="shared" si="69"/>
        <v>0</v>
      </c>
      <c r="DP13" s="182">
        <f t="shared" si="70"/>
        <v>100</v>
      </c>
      <c r="DQ13" s="182" t="str">
        <f t="shared" si="71"/>
        <v>P</v>
      </c>
      <c r="DR13" s="147" t="str">
        <f t="shared" si="24"/>
        <v>B</v>
      </c>
      <c r="DS13" s="380">
        <f>IF(OR($E13="",$G13=""),"",IF(AND($E$3=1),'Marks Entry 1st'!BF12,IF(AND($E$3=2),'Marks Entry 2nd'!BF12,IF(AND($E$3=3),'Marks Entry 3rd'!BF12,IF(AND($E$3=4),'Marks Entry 4th'!BF12,"")))))</f>
        <v>22</v>
      </c>
      <c r="DT13" s="380">
        <f>IF(OR($E13="",$G13=""),"",IF(AND($E$3=1),'Marks Entry 1st'!BG12,IF(AND($E$3=2),'Marks Entry 2nd'!BG12,IF(AND($E$3=3),'Marks Entry 3rd'!BG12,IF(AND($E$3=4),'Marks Entry 4th'!BG12,"")))))</f>
        <v>21</v>
      </c>
      <c r="DU13" s="380">
        <f>IF(OR($E13="",$G13=""),"",IF(AND($E$3=1),'Marks Entry 1st'!BH12,IF(AND($E$3=2),'Marks Entry 2nd'!BH12,IF(AND($E$3=3),'Marks Entry 3rd'!BH12,IF(AND($E$3=4),'Marks Entry 4th'!BH12,"")))))</f>
        <v>32</v>
      </c>
      <c r="DV13" s="181">
        <f t="shared" si="72"/>
        <v>75</v>
      </c>
      <c r="DW13" s="182">
        <f t="shared" si="73"/>
        <v>0</v>
      </c>
      <c r="DX13" s="182">
        <f t="shared" si="74"/>
        <v>100</v>
      </c>
      <c r="DY13" s="182" t="str">
        <f t="shared" si="75"/>
        <v>P</v>
      </c>
      <c r="DZ13" s="147" t="str">
        <f t="shared" si="25"/>
        <v>B</v>
      </c>
      <c r="EA13" s="104">
        <f t="shared" si="26"/>
        <v>504</v>
      </c>
      <c r="EB13" s="105">
        <f t="shared" si="27"/>
        <v>63</v>
      </c>
      <c r="EC13" s="111" t="str">
        <f t="shared" si="28"/>
        <v>I</v>
      </c>
      <c r="ED13" s="112">
        <f t="shared" si="29"/>
        <v>15</v>
      </c>
      <c r="EE13" s="386" t="str">
        <f t="shared" si="30"/>
        <v>Promoted</v>
      </c>
      <c r="EF13" s="72">
        <f>IF(OR($E13="",$G13=""),"",IF(AND($E$3=1),'Marks Entry 1st'!BI12,IF(AND($E$3=2),'Marks Entry 2nd'!BI12,IF(AND($E$3=3),'Marks Entry 3rd'!BI12,IF(AND($E$3=4),'Marks Entry 4th'!BI12,"")))))</f>
        <v>220</v>
      </c>
      <c r="EG13" s="72">
        <f>IF(OR($E13="",$G13=""),"",IF(AND($E$3=1),'Marks Entry 1st'!BJ12,IF(AND($E$3=2),'Marks Entry 2nd'!BJ12,IF(AND($E$3=3),'Marks Entry 3rd'!BJ12,IF(AND($E$3=4),'Marks Entry 4th'!BJ12,"")))))</f>
        <v>26</v>
      </c>
      <c r="EH13" s="328" t="str">
        <f t="shared" si="31"/>
        <v>C</v>
      </c>
      <c r="EI13" s="73"/>
      <c r="EP13" s="75">
        <f>IF(AND($E$3=1),'Marks Entry 1st'!I12,IF(AND($E$3=2),'Marks Entry 2nd'!I12,IF(AND($E$3=3),'Marks Entry 3rd'!I12,IF(AND($E$3=4),'Marks Entry 4th'!I12,""))))</f>
        <v>106</v>
      </c>
    </row>
    <row r="14" spans="1:146" ht="18.899999999999999" customHeight="1">
      <c r="A14" s="94">
        <v>7</v>
      </c>
      <c r="B14" s="94">
        <f>IF(OR(EP14=0,EP14=""),"",IF(AND($E$3=1),'Marks Entry 1st'!I13,IF(AND($E$3=2),'Marks Entry 2nd'!I13,IF(AND($E$3=3),'Marks Entry 3rd'!I13,IF(AND($E$3=4),'Marks Entry 4th'!I13,"")))))</f>
        <v>108</v>
      </c>
      <c r="C14" s="95">
        <f>IF(OR(B14=0,B14=""),"",IF(AND($E$3=1),'Marks Entry 1st'!B13,IF(AND($E$3=2),'Marks Entry 2nd'!B13,IF(AND($E$3=3),'Marks Entry 3rd'!B13,IF(AND($E$3=4),'Marks Entry 4th'!B13,"")))))</f>
        <v>1</v>
      </c>
      <c r="D14" s="95" t="str">
        <f>IF(OR(B14=0,B14=""),"",IF(AND($E$3=1),'Marks Entry 1st'!C13,IF(AND($E$3=2),'Marks Entry 2nd'!C13,IF(AND($E$3=3),'Marks Entry 3rd'!C13,IF(AND($E$3=4),'Marks Entry 4th'!C13,"")))))</f>
        <v>A</v>
      </c>
      <c r="E14" s="96" t="str">
        <f>IF(OR(B14=0,B14=""),"",IF(AND($E$3=1),'Marks Entry 1st'!E13,IF(AND($E$3=2),'Marks Entry 2nd'!E13,IF(AND($E$3=3),'Marks Entry 3rd'!E13,IF(AND($E$3=4),'Marks Entry 4th'!E13,"")))))</f>
        <v>28-09-2015</v>
      </c>
      <c r="F14" s="95">
        <f>IF(OR(B14=0,B14=""),"",IF(AND($E$3=1),'Marks Entry 1st'!D13,IF(AND($E$3=2),'Marks Entry 2nd'!D13,IF(AND($E$3=3),'Marks Entry 3rd'!D13,IF(AND($E$3=4),'Marks Entry 4th'!D13,"")))))</f>
        <v>942</v>
      </c>
      <c r="G14" s="90" t="str">
        <f>IF(OR(B14=0,B14=""),"",IF(AND($E$3=1),'Marks Entry 1st'!F13,IF(AND($E$3=2),'Marks Entry 2nd'!F13,IF(AND($E$3=3),'Marks Entry 3rd'!F13,IF(AND($E$3=4),'Marks Entry 4th'!F13,"")))))</f>
        <v>DAKSH PRAJAPAT</v>
      </c>
      <c r="H14" s="90" t="str">
        <f>IF(OR(B14=0,B14=""),"",IF(AND($E$3=1),'Marks Entry 1st'!G13,IF(AND($E$3=2),'Marks Entry 2nd'!G13,IF(AND($E$3=3),'Marks Entry 3rd'!G13,IF(AND($E$3=4),'Marks Entry 4th'!G13,"")))))</f>
        <v>PRAKASH PRAJAPAT</v>
      </c>
      <c r="I14" s="90" t="str">
        <f>IF(OR(B14=0,B14=""),"",IF(AND($E$3=1),'Marks Entry 1st'!H13,IF(AND($E$3=2),'Marks Entry 2nd'!H13,IF(AND($E$3=3),'Marks Entry 3rd'!H13,IF(AND($E$3=4),'Marks Entry 4th'!H13,"")))))</f>
        <v>REKHA PRAJAPATI</v>
      </c>
      <c r="J14" s="379" t="str">
        <f>IF(OR(B14=0,B14=""),"",IF(AND($E$3=1),'Marks Entry 1st'!J13,IF(AND($E$3=2),'Marks Entry 2nd'!J13,IF(AND($E$3=3),'Marks Entry 3rd'!J13,IF(AND($E$3=4),'Marks Entry 4th'!J13,"")))))</f>
        <v>M</v>
      </c>
      <c r="K14" s="379" t="str">
        <f>IF(OR(B14=0,B14=""),"",IF(AND($E$3=1),'Marks Entry 1st'!K13,IF(AND($E$3=2),'Marks Entry 2nd'!K13,IF(AND($E$3=3),'Marks Entry 3rd'!K13,IF(AND($E$3=4),'Marks Entry 4th'!K13,"")))))</f>
        <v>OBC</v>
      </c>
      <c r="L14" s="180">
        <f>IF(OR($E14="",$G14=""),"",IF(AND($E$3=1),'Marks Entry 1st'!L13,IF(AND($E$3=2),'Marks Entry 2nd'!L13,IF(AND($E$3=3),'Marks Entry 3rd'!L13,IF(AND($E$3=4),'Marks Entry 4th'!L13,"")))))</f>
        <v>9</v>
      </c>
      <c r="M14" s="180">
        <f>IF(OR($E14="",$G14=""),"",IF(AND($E$3=1),'Marks Entry 1st'!M13,IF(AND($E$3=2),'Marks Entry 2nd'!M13,IF(AND($E$3=3),'Marks Entry 3rd'!M13,IF(AND($E$3=4),'Marks Entry 4th'!M13,"")))))</f>
        <v>6</v>
      </c>
      <c r="N14" s="87">
        <f t="shared" si="32"/>
        <v>15</v>
      </c>
      <c r="O14" s="180">
        <f>IF(OR($E14="",$G14=""),"",IF(AND($E$3=1),'Marks Entry 1st'!N13,IF(AND($E$3=2),'Marks Entry 2nd'!N13,IF(AND($E$3=3),'Marks Entry 3rd'!N13,IF(AND($E$3=4),'Marks Entry 4th'!N13,"")))))</f>
        <v>29</v>
      </c>
      <c r="P14" s="180">
        <f>IF(OR($E14="",$G14=""),"",IF(AND($E$3=1),'Marks Entry 1st'!O13,IF(AND($E$3=2),'Marks Entry 2nd'!O13,IF(AND($E$3=3),'Marks Entry 3rd'!O13,IF(AND($E$3=4),'Marks Entry 4th'!O13,"")))))</f>
        <v>6</v>
      </c>
      <c r="Q14" s="180">
        <f>IF(OR($E14="",$G14=""),"",IF(AND($E$3=1),'Marks Entry 1st'!P13,IF(AND($E$3=2),'Marks Entry 2nd'!P13,IF(AND($E$3=3),'Marks Entry 3rd'!P13,IF(AND($E$3=4),'Marks Entry 4th'!P13,"")))))</f>
        <v>11</v>
      </c>
      <c r="R14" s="91">
        <f t="shared" si="33"/>
        <v>46</v>
      </c>
      <c r="S14" s="87">
        <f t="shared" si="34"/>
        <v>61</v>
      </c>
      <c r="T14" s="93">
        <f>IF(OR($E14="",$G14=""),"",IF(AND($E$3=1),'Marks Entry 1st'!Q13,IF(AND($E$3=2),'Marks Entry 2nd'!Q13,IF(AND($E$3=3),'Marks Entry 3rd'!Q13,IF(AND($E$3=4),'Marks Entry 4th'!Q13,"")))))</f>
        <v>37</v>
      </c>
      <c r="U14" s="93">
        <f>IF(OR($E14="",$G14=""),"",IF(AND($E$3=1),'Marks Entry 1st'!R13,IF(AND($E$3=2),'Marks Entry 2nd'!R13,IF(AND($E$3=3),'Marks Entry 3rd'!R13,IF(AND($E$3=4),'Marks Entry 4th'!R13,"")))))</f>
        <v>4</v>
      </c>
      <c r="V14" s="93">
        <f>IF(OR($E14="",$G14=""),"",IF(AND($E$3=1),'Marks Entry 1st'!S13,IF(AND($E$3=2),'Marks Entry 2nd'!S13,IF(AND($E$3=3),'Marks Entry 3rd'!S13,IF(AND($E$3=4),'Marks Entry 4th'!S13,"")))))</f>
        <v>11</v>
      </c>
      <c r="W14" s="92">
        <f t="shared" si="35"/>
        <v>52</v>
      </c>
      <c r="X14" s="87">
        <f t="shared" si="36"/>
        <v>113</v>
      </c>
      <c r="Y14" s="144">
        <f t="shared" si="37"/>
        <v>0</v>
      </c>
      <c r="Z14" s="144">
        <f t="shared" si="38"/>
        <v>200</v>
      </c>
      <c r="AA14" s="144" t="str">
        <f t="shared" si="0"/>
        <v/>
      </c>
      <c r="AB14" s="144" t="str">
        <f t="shared" si="39"/>
        <v>P</v>
      </c>
      <c r="AC14" s="144" t="str">
        <f t="shared" si="1"/>
        <v>II</v>
      </c>
      <c r="AD14" s="148" t="str">
        <f t="shared" si="2"/>
        <v>C</v>
      </c>
      <c r="AE14" s="180">
        <f>IF(OR($E14="",$G14=""),"",IF(AND($E$3=1),'Marks Entry 1st'!T13,IF(AND($E$3=2),'Marks Entry 2nd'!T13,IF(AND($E$3=3),'Marks Entry 3rd'!T13,IF(AND($E$3=4),'Marks Entry 4th'!T13,"")))))</f>
        <v>7</v>
      </c>
      <c r="AF14" s="180">
        <f>IF(OR($E14="",$G14=""),"",IF(AND($E$3=1),'Marks Entry 1st'!U13,IF(AND($E$3=2),'Marks Entry 2nd'!U13,IF(AND($E$3=3),'Marks Entry 3rd'!U13,IF(AND($E$3=4),'Marks Entry 4th'!U13,"")))))</f>
        <v>9</v>
      </c>
      <c r="AG14" s="87">
        <f t="shared" si="40"/>
        <v>16</v>
      </c>
      <c r="AH14" s="180">
        <f>IF(OR($E14="",$G14=""),"",IF(AND($E$3=1),'Marks Entry 1st'!V13,IF(AND($E$3=2),'Marks Entry 2nd'!V13,IF(AND($E$3=3),'Marks Entry 3rd'!V13,IF(AND($E$3=4),'Marks Entry 4th'!V13,"")))))</f>
        <v>25</v>
      </c>
      <c r="AI14" s="180">
        <f>IF(OR($E14="",$G14=""),"",IF(AND($E$3=1),'Marks Entry 1st'!W13,IF(AND($E$3=2),'Marks Entry 2nd'!W13,IF(AND($E$3=3),'Marks Entry 3rd'!W13,IF(AND($E$3=4),'Marks Entry 4th'!W13,"")))))</f>
        <v>6</v>
      </c>
      <c r="AJ14" s="180">
        <f>IF(OR($E14="",$G14=""),"",IF(AND($E$3=1),'Marks Entry 1st'!X13,IF(AND($E$3=2),'Marks Entry 2nd'!X13,IF(AND($E$3=3),'Marks Entry 3rd'!X13,IF(AND($E$3=4),'Marks Entry 4th'!X13,"")))))</f>
        <v>12</v>
      </c>
      <c r="AK14" s="91">
        <f t="shared" si="41"/>
        <v>43</v>
      </c>
      <c r="AL14" s="87">
        <f t="shared" si="42"/>
        <v>59</v>
      </c>
      <c r="AM14" s="93">
        <f>IF(OR($E14="",$G14=""),"",IF(AND($E$3=1),'Marks Entry 1st'!Y13,IF(AND($E$3=2),'Marks Entry 2nd'!Y13,IF(AND($E$3=3),'Marks Entry 3rd'!Y13,IF(AND($E$3=4),'Marks Entry 4th'!Y13,"")))))</f>
        <v>37</v>
      </c>
      <c r="AN14" s="93">
        <f>IF(OR($E14="",$G14=""),"",IF(AND($E$3=1),'Marks Entry 1st'!Z13,IF(AND($E$3=2),'Marks Entry 2nd'!Z13,IF(AND($E$3=3),'Marks Entry 3rd'!Z13,IF(AND($E$3=4),'Marks Entry 4th'!Z13,"")))))</f>
        <v>4</v>
      </c>
      <c r="AO14" s="93">
        <f>IF(OR($E14="",$G14=""),"",IF(AND($E$3=1),'Marks Entry 1st'!AA13,IF(AND($E$3=2),'Marks Entry 2nd'!AA13,IF(AND($E$3=3),'Marks Entry 3rd'!AA13,IF(AND($E$3=4),'Marks Entry 4th'!AA13,"")))))</f>
        <v>8</v>
      </c>
      <c r="AP14" s="92">
        <f t="shared" si="43"/>
        <v>49</v>
      </c>
      <c r="AQ14" s="87">
        <f t="shared" si="44"/>
        <v>108</v>
      </c>
      <c r="AR14" s="144">
        <f t="shared" si="45"/>
        <v>0</v>
      </c>
      <c r="AS14" s="144">
        <f t="shared" si="46"/>
        <v>200</v>
      </c>
      <c r="AT14" s="144" t="str">
        <f t="shared" si="3"/>
        <v/>
      </c>
      <c r="AU14" s="144" t="str">
        <f t="shared" si="47"/>
        <v>P</v>
      </c>
      <c r="AV14" s="144" t="str">
        <f t="shared" si="4"/>
        <v>II</v>
      </c>
      <c r="AW14" s="148" t="str">
        <f t="shared" si="5"/>
        <v>C</v>
      </c>
      <c r="AX14" s="180">
        <f>IF(OR($E14="",$G14=""),"",IF(AND($E$3=1),'Marks Entry 1st'!AB13,IF(AND($E$3=2),'Marks Entry 2nd'!AB13,IF(AND($E$3=3),'Marks Entry 3rd'!AB13,IF(AND($E$3=4),'Marks Entry 4th'!AB13,"")))))</f>
        <v>20</v>
      </c>
      <c r="AY14" s="180">
        <f>IF(OR($E14="",$G14=""),"",IF(AND($E$3=1),'Marks Entry 1st'!AC13,IF(AND($E$3=2),'Marks Entry 2nd'!AC13,IF(AND($E$3=3),'Marks Entry 3rd'!AC13,IF(AND($E$3=4),'Marks Entry 4th'!AC13,"")))))</f>
        <v>19</v>
      </c>
      <c r="AZ14" s="87">
        <f t="shared" si="6"/>
        <v>39</v>
      </c>
      <c r="BA14" s="180">
        <f>IF(OR($E14="",$G14=""),"",IF(AND($E$3=1),'Marks Entry 1st'!AD13,IF(AND($E$3=2),'Marks Entry 2nd'!AD13,IF(AND($E$3=3),'Marks Entry 3rd'!AD13,IF(AND($E$3=4),'Marks Entry 4th'!AD13,"")))))</f>
        <v>29</v>
      </c>
      <c r="BB14" s="180">
        <f>IF(OR($E14="",$G14=""),"",IF(AND($E$3=1),'Marks Entry 1st'!AE13,IF(AND($E$3=2),'Marks Entry 2nd'!AE13,IF(AND($E$3=3),'Marks Entry 3rd'!AE13,IF(AND($E$3=4),'Marks Entry 4th'!AE13,"")))))</f>
        <v>17</v>
      </c>
      <c r="BC14" s="180">
        <f>IF(OR($E14="",$G14=""),"",IF(AND($E$3=1),'Marks Entry 1st'!AF13,IF(AND($E$3=2),'Marks Entry 2nd'!AF13,IF(AND($E$3=3),'Marks Entry 3rd'!AF13,IF(AND($E$3=4),'Marks Entry 4th'!AF13,"")))))</f>
        <v>10</v>
      </c>
      <c r="BD14" s="91">
        <f t="shared" si="7"/>
        <v>56</v>
      </c>
      <c r="BE14" s="87">
        <f t="shared" si="8"/>
        <v>95</v>
      </c>
      <c r="BF14" s="93">
        <f>IF(OR($E14="",$G14=""),"",IF(AND($E$3=1),'Marks Entry 1st'!AG13,IF(AND($E$3=2),'Marks Entry 2nd'!AG13,IF(AND($E$3=3),'Marks Entry 3rd'!AG13,IF(AND($E$3=4),'Marks Entry 4th'!AG13,"")))))</f>
        <v>45</v>
      </c>
      <c r="BG14" s="93">
        <f>IF(OR($E14="",$G14=""),"",IF(AND($E$3=1),'Marks Entry 1st'!AH13,IF(AND($E$3=2),'Marks Entry 2nd'!AH13,IF(AND($E$3=3),'Marks Entry 3rd'!AH13,IF(AND($E$3=4),'Marks Entry 4th'!AH13,"")))))</f>
        <v>20</v>
      </c>
      <c r="BH14" s="93">
        <f>IF(OR($E14="",$G14=""),"",IF(AND($E$3=1),'Marks Entry 1st'!AI13,IF(AND($E$3=2),'Marks Entry 2nd'!AI13,IF(AND($E$3=3),'Marks Entry 3rd'!AI13,IF(AND($E$3=4),'Marks Entry 4th'!AI13,"")))))</f>
        <v>14</v>
      </c>
      <c r="BI14" s="92">
        <f t="shared" si="9"/>
        <v>79</v>
      </c>
      <c r="BJ14" s="87">
        <f t="shared" si="10"/>
        <v>174</v>
      </c>
      <c r="BK14" s="144">
        <f t="shared" si="11"/>
        <v>0</v>
      </c>
      <c r="BL14" s="144">
        <f t="shared" si="12"/>
        <v>200</v>
      </c>
      <c r="BM14" s="144" t="str">
        <f t="shared" si="13"/>
        <v/>
      </c>
      <c r="BN14" s="144" t="str">
        <f t="shared" si="14"/>
        <v>P</v>
      </c>
      <c r="BO14" s="144" t="str">
        <f t="shared" si="15"/>
        <v>D</v>
      </c>
      <c r="BP14" s="148" t="str">
        <f t="shared" si="16"/>
        <v>A</v>
      </c>
      <c r="BQ14" s="180">
        <f>IF(OR($E14="",$G14=""),"",IF(AND($E$3=1),'Marks Entry 1st'!AJ13,IF(AND($E$3=2),'Marks Entry 2nd'!AJ13,IF(AND($E$3=3),'Marks Entry 3rd'!AJ13,IF(AND($E$3=4),'Marks Entry 4th'!AJ13,"")))))</f>
        <v>9</v>
      </c>
      <c r="BR14" s="180">
        <f>IF(OR($E14="",$G14=""),"",IF(AND($E$3=1),'Marks Entry 1st'!AK13,IF(AND($E$3=2),'Marks Entry 2nd'!AK13,IF(AND($E$3=3),'Marks Entry 3rd'!AK13,IF(AND($E$3=4),'Marks Entry 4th'!AK13,"")))))</f>
        <v>6</v>
      </c>
      <c r="BS14" s="87">
        <f t="shared" si="48"/>
        <v>15</v>
      </c>
      <c r="BT14" s="180">
        <f>IF(OR($E14="",$G14=""),"",IF(AND($E$3=1),'Marks Entry 1st'!AL13,IF(AND($E$3=2),'Marks Entry 2nd'!AL13,IF(AND($E$3=3),'Marks Entry 3rd'!AL13,IF(AND($E$3=4),'Marks Entry 4th'!AL13,"")))))</f>
        <v>26</v>
      </c>
      <c r="BU14" s="180">
        <f>IF(OR($E14="",$G14=""),"",IF(AND($E$3=1),'Marks Entry 1st'!AM13,IF(AND($E$3=2),'Marks Entry 2nd'!AM13,IF(AND($E$3=3),'Marks Entry 3rd'!AM13,IF(AND($E$3=4),'Marks Entry 4th'!AM13,"")))))</f>
        <v>5</v>
      </c>
      <c r="BV14" s="180">
        <f>IF(OR($E14="",$G14=""),"",IF(AND($E$3=1),'Marks Entry 1st'!AN13,IF(AND($E$3=2),'Marks Entry 2nd'!AN13,IF(AND($E$3=3),'Marks Entry 3rd'!AN13,IF(AND($E$3=4),'Marks Entry 4th'!AN13,"")))))</f>
        <v>10</v>
      </c>
      <c r="BW14" s="91">
        <f t="shared" si="49"/>
        <v>41</v>
      </c>
      <c r="BX14" s="87">
        <f t="shared" si="50"/>
        <v>56</v>
      </c>
      <c r="BY14" s="93">
        <f>IF(OR($E14="",$G14=""),"",IF(AND($E$3=1),'Marks Entry 1st'!AO13,IF(AND($E$3=2),'Marks Entry 2nd'!AO13,IF(AND($E$3=3),'Marks Entry 3rd'!AO13,IF(AND($E$3=4),'Marks Entry 4th'!AO13,"")))))</f>
        <v>47</v>
      </c>
      <c r="BZ14" s="93">
        <f>IF(OR($E14="",$G14=""),"",IF(AND($E$3=1),'Marks Entry 1st'!AP13,IF(AND($E$3=2),'Marks Entry 2nd'!AP13,IF(AND($E$3=3),'Marks Entry 3rd'!AP13,IF(AND($E$3=4),'Marks Entry 4th'!AP13,"")))))</f>
        <v>15</v>
      </c>
      <c r="CA14" s="93">
        <f>IF(OR($E14="",$G14=""),"",IF(AND($E$3=1),'Marks Entry 1st'!AQ13,IF(AND($E$3=2),'Marks Entry 2nd'!AQ13,IF(AND($E$3=3),'Marks Entry 3rd'!AQ13,IF(AND($E$3=4),'Marks Entry 4th'!AQ13,"")))))</f>
        <v>8</v>
      </c>
      <c r="CB14" s="92">
        <f t="shared" si="51"/>
        <v>70</v>
      </c>
      <c r="CC14" s="87">
        <f t="shared" si="52"/>
        <v>126</v>
      </c>
      <c r="CD14" s="144">
        <f t="shared" si="53"/>
        <v>0</v>
      </c>
      <c r="CE14" s="144">
        <f t="shared" si="54"/>
        <v>200</v>
      </c>
      <c r="CF14" s="144" t="str">
        <f t="shared" si="17"/>
        <v/>
      </c>
      <c r="CG14" s="144" t="str">
        <f t="shared" si="55"/>
        <v>P</v>
      </c>
      <c r="CH14" s="144" t="str">
        <f t="shared" si="18"/>
        <v>I</v>
      </c>
      <c r="CI14" s="148" t="str">
        <f t="shared" si="19"/>
        <v>C</v>
      </c>
      <c r="CJ14" s="180">
        <f>IF(OR($E14="",$G14=""),"",IF(AND($E$3=1),'Marks Entry 1st'!AR13,IF(AND($E$3=2),'Marks Entry 2nd'!AR13,IF(AND($E$3=3),'Marks Entry 3rd'!AR13,IF(AND($E$3=4),'Marks Entry 4th'!AR13,"")))))</f>
        <v>9</v>
      </c>
      <c r="CK14" s="180">
        <f>IF(OR($E14="",$G14=""),"",IF(AND($E$3=1),'Marks Entry 1st'!AS13,IF(AND($E$3=2),'Marks Entry 2nd'!AS13,IF(AND($E$3=3),'Marks Entry 3rd'!AS13,IF(AND($E$3=4),'Marks Entry 4th'!AS13,"")))))</f>
        <v>7</v>
      </c>
      <c r="CL14" s="87">
        <f t="shared" si="56"/>
        <v>16</v>
      </c>
      <c r="CM14" s="180">
        <f>IF(OR($E14="",$G14=""),"",IF(AND($E$3=1),'Marks Entry 1st'!AT13,IF(AND($E$3=2),'Marks Entry 2nd'!AT13,IF(AND($E$3=3),'Marks Entry 3rd'!AT13,IF(AND($E$3=4),'Marks Entry 4th'!AT13,"")))))</f>
        <v>27</v>
      </c>
      <c r="CN14" s="180">
        <f>IF(OR($E14="",$G14=""),"",IF(AND($E$3=1),'Marks Entry 1st'!AU13,IF(AND($E$3=2),'Marks Entry 2nd'!AU13,IF(AND($E$3=3),'Marks Entry 3rd'!AU13,IF(AND($E$3=4),'Marks Entry 4th'!AU13,"")))))</f>
        <v>5</v>
      </c>
      <c r="CO14" s="180">
        <f>IF(OR($E14="",$G14=""),"",IF(AND($E$3=1),'Marks Entry 1st'!AV13,IF(AND($E$3=2),'Marks Entry 2nd'!AV13,IF(AND($E$3=3),'Marks Entry 3rd'!AV13,IF(AND($E$3=4),'Marks Entry 4th'!AV13,"")))))</f>
        <v>11</v>
      </c>
      <c r="CP14" s="91">
        <f t="shared" si="57"/>
        <v>43</v>
      </c>
      <c r="CQ14" s="87">
        <f t="shared" si="58"/>
        <v>59</v>
      </c>
      <c r="CR14" s="93">
        <f>IF(OR($E14="",$G14=""),"",IF(AND($E$3=1),'Marks Entry 1st'!AW13,IF(AND($E$3=2),'Marks Entry 2nd'!AW13,IF(AND($E$3=3),'Marks Entry 3rd'!AW13,IF(AND($E$3=4),'Marks Entry 4th'!AW13,"")))))</f>
        <v>48</v>
      </c>
      <c r="CS14" s="93">
        <f>IF(OR($E14="",$G14=""),"",IF(AND($E$3=1),'Marks Entry 1st'!AX13,IF(AND($E$3=2),'Marks Entry 2nd'!AX13,IF(AND($E$3=3),'Marks Entry 3rd'!AX13,IF(AND($E$3=4),'Marks Entry 4th'!AX13,"")))))</f>
        <v>16</v>
      </c>
      <c r="CT14" s="93">
        <f>IF(OR($E14="",$G14=""),"",IF(AND($E$3=1),'Marks Entry 1st'!AY13,IF(AND($E$3=2),'Marks Entry 2nd'!AY13,IF(AND($E$3=3),'Marks Entry 3rd'!AY13,IF(AND($E$3=4),'Marks Entry 4th'!AY13,"")))))</f>
        <v>8</v>
      </c>
      <c r="CU14" s="92">
        <f t="shared" si="59"/>
        <v>72</v>
      </c>
      <c r="CV14" s="87">
        <f t="shared" si="60"/>
        <v>131</v>
      </c>
      <c r="CW14" s="144">
        <f t="shared" si="61"/>
        <v>0</v>
      </c>
      <c r="CX14" s="144">
        <f t="shared" si="62"/>
        <v>200</v>
      </c>
      <c r="CY14" s="144" t="str">
        <f t="shared" si="20"/>
        <v/>
      </c>
      <c r="CZ14" s="144" t="str">
        <f t="shared" si="63"/>
        <v>P</v>
      </c>
      <c r="DA14" s="144" t="str">
        <f t="shared" si="21"/>
        <v>I</v>
      </c>
      <c r="DB14" s="148" t="str">
        <f t="shared" si="22"/>
        <v>C</v>
      </c>
      <c r="DC14" s="380">
        <f>IF(OR($E14="",$G14=""),"",IF(AND($E$3=1),'Marks Entry 1st'!AZ13,IF(AND($E$3=2),'Marks Entry 2nd'!AZ13,IF(AND($E$3=3),'Marks Entry 3rd'!AZ13,IF(AND($E$3=4),'Marks Entry 4th'!AZ13,"")))))</f>
        <v>22</v>
      </c>
      <c r="DD14" s="380">
        <f>IF(OR($E14="",$G14=""),"",IF(AND($E$3=1),'Marks Entry 1st'!BA13,IF(AND($E$3=2),'Marks Entry 2nd'!BA13,IF(AND($E$3=3),'Marks Entry 3rd'!BA13,IF(AND($E$3=4),'Marks Entry 4th'!BA13,"")))))</f>
        <v>32</v>
      </c>
      <c r="DE14" s="380">
        <f>IF(OR($E14="",$G14=""),"",IF(AND($E$3=1),'Marks Entry 1st'!BB13,IF(AND($E$3=2),'Marks Entry 2nd'!BB13,IF(AND($E$3=3),'Marks Entry 3rd'!BB13,IF(AND($E$3=4),'Marks Entry 4th'!BB13,"")))))</f>
        <v>35</v>
      </c>
      <c r="DF14" s="181">
        <f t="shared" si="64"/>
        <v>89</v>
      </c>
      <c r="DG14" s="182">
        <f t="shared" si="65"/>
        <v>0</v>
      </c>
      <c r="DH14" s="182">
        <f t="shared" si="66"/>
        <v>100</v>
      </c>
      <c r="DI14" s="182" t="str">
        <f t="shared" si="67"/>
        <v>P</v>
      </c>
      <c r="DJ14" s="147" t="str">
        <f t="shared" si="23"/>
        <v>A</v>
      </c>
      <c r="DK14" s="380">
        <f>IF(OR($E14="",$G14=""),"",IF(AND($E$3=1),'Marks Entry 1st'!BC13,IF(AND($E$3=2),'Marks Entry 2nd'!BC13,IF(AND($E$3=3),'Marks Entry 3rd'!BC13,IF(AND($E$3=4),'Marks Entry 4th'!BC13,"")))))</f>
        <v>13</v>
      </c>
      <c r="DL14" s="380">
        <f>IF(OR($E14="",$G14=""),"",IF(AND($E$3=1),'Marks Entry 1st'!BD13,IF(AND($E$3=2),'Marks Entry 2nd'!BD13,IF(AND($E$3=3),'Marks Entry 3rd'!BD13,IF(AND($E$3=4),'Marks Entry 4th'!BD13,"")))))</f>
        <v>31</v>
      </c>
      <c r="DM14" s="380">
        <f>IF(OR($E14="",$G14=""),"",IF(AND($E$3=1),'Marks Entry 1st'!BE13,IF(AND($E$3=2),'Marks Entry 2nd'!BE13,IF(AND($E$3=3),'Marks Entry 3rd'!BE13,IF(AND($E$3=4),'Marks Entry 4th'!BE13,"")))))</f>
        <v>26</v>
      </c>
      <c r="DN14" s="181">
        <f t="shared" si="68"/>
        <v>70</v>
      </c>
      <c r="DO14" s="182">
        <f t="shared" si="69"/>
        <v>0</v>
      </c>
      <c r="DP14" s="182">
        <f t="shared" si="70"/>
        <v>100</v>
      </c>
      <c r="DQ14" s="182" t="str">
        <f t="shared" si="71"/>
        <v>P</v>
      </c>
      <c r="DR14" s="147" t="str">
        <f t="shared" si="24"/>
        <v>B</v>
      </c>
      <c r="DS14" s="380">
        <f>IF(OR($E14="",$G14=""),"",IF(AND($E$3=1),'Marks Entry 1st'!BF13,IF(AND($E$3=2),'Marks Entry 2nd'!BF13,IF(AND($E$3=3),'Marks Entry 3rd'!BF13,IF(AND($E$3=4),'Marks Entry 4th'!BF13,"")))))</f>
        <v>23</v>
      </c>
      <c r="DT14" s="380">
        <f>IF(OR($E14="",$G14=""),"",IF(AND($E$3=1),'Marks Entry 1st'!BG13,IF(AND($E$3=2),'Marks Entry 2nd'!BG13,IF(AND($E$3=3),'Marks Entry 3rd'!BG13,IF(AND($E$3=4),'Marks Entry 4th'!BG13,"")))))</f>
        <v>21</v>
      </c>
      <c r="DU14" s="380">
        <f>IF(OR($E14="",$G14=""),"",IF(AND($E$3=1),'Marks Entry 1st'!BH13,IF(AND($E$3=2),'Marks Entry 2nd'!BH13,IF(AND($E$3=3),'Marks Entry 3rd'!BH13,IF(AND($E$3=4),'Marks Entry 4th'!BH13,"")))))</f>
        <v>32</v>
      </c>
      <c r="DV14" s="181">
        <f t="shared" si="72"/>
        <v>76</v>
      </c>
      <c r="DW14" s="182">
        <f t="shared" si="73"/>
        <v>0</v>
      </c>
      <c r="DX14" s="182">
        <f t="shared" si="74"/>
        <v>100</v>
      </c>
      <c r="DY14" s="182" t="str">
        <f t="shared" si="75"/>
        <v>P</v>
      </c>
      <c r="DZ14" s="147" t="str">
        <f t="shared" si="25"/>
        <v>A</v>
      </c>
      <c r="EA14" s="104">
        <f t="shared" si="26"/>
        <v>521</v>
      </c>
      <c r="EB14" s="105">
        <f t="shared" si="27"/>
        <v>65.125</v>
      </c>
      <c r="EC14" s="111" t="str">
        <f t="shared" si="28"/>
        <v>I</v>
      </c>
      <c r="ED14" s="112">
        <f t="shared" si="29"/>
        <v>1.9999999999999964</v>
      </c>
      <c r="EE14" s="386" t="str">
        <f t="shared" si="30"/>
        <v>Promoted</v>
      </c>
      <c r="EF14" s="72">
        <f>IF(OR($E14="",$G14=""),"",IF(AND($E$3=1),'Marks Entry 1st'!BI13,IF(AND($E$3=2),'Marks Entry 2nd'!BI13,IF(AND($E$3=3),'Marks Entry 3rd'!BI13,IF(AND($E$3=4),'Marks Entry 4th'!BI13,"")))))</f>
        <v>220</v>
      </c>
      <c r="EG14" s="72">
        <f>IF(OR($E14="",$G14=""),"",IF(AND($E$3=1),'Marks Entry 1st'!BJ13,IF(AND($E$3=2),'Marks Entry 2nd'!BJ13,IF(AND($E$3=3),'Marks Entry 3rd'!BJ13,IF(AND($E$3=4),'Marks Entry 4th'!BJ13,"")))))</f>
        <v>36</v>
      </c>
      <c r="EH14" s="328" t="str">
        <f t="shared" si="31"/>
        <v>C</v>
      </c>
      <c r="EI14" s="73"/>
      <c r="EP14" s="75">
        <f>IF(AND($E$3=1),'Marks Entry 1st'!I13,IF(AND($E$3=2),'Marks Entry 2nd'!I13,IF(AND($E$3=3),'Marks Entry 3rd'!I13,IF(AND($E$3=4),'Marks Entry 4th'!I13,""))))</f>
        <v>108</v>
      </c>
    </row>
    <row r="15" spans="1:146" ht="18.899999999999999" customHeight="1">
      <c r="A15" s="94">
        <v>8</v>
      </c>
      <c r="B15" s="94">
        <f>IF(OR(EP15=0,EP15=""),"",IF(AND($E$3=1),'Marks Entry 1st'!I14,IF(AND($E$3=2),'Marks Entry 2nd'!I14,IF(AND($E$3=3),'Marks Entry 3rd'!I14,IF(AND($E$3=4),'Marks Entry 4th'!I14,"")))))</f>
        <v>109</v>
      </c>
      <c r="C15" s="95">
        <f>IF(OR(B15=0,B15=""),"",IF(AND($E$3=1),'Marks Entry 1st'!B14,IF(AND($E$3=2),'Marks Entry 2nd'!B14,IF(AND($E$3=3),'Marks Entry 3rd'!B14,IF(AND($E$3=4),'Marks Entry 4th'!B14,"")))))</f>
        <v>1</v>
      </c>
      <c r="D15" s="95" t="str">
        <f>IF(OR(B15=0,B15=""),"",IF(AND($E$3=1),'Marks Entry 1st'!C14,IF(AND($E$3=2),'Marks Entry 2nd'!C14,IF(AND($E$3=3),'Marks Entry 3rd'!C14,IF(AND($E$3=4),'Marks Entry 4th'!C14,"")))))</f>
        <v>A</v>
      </c>
      <c r="E15" s="96" t="str">
        <f>IF(OR(B15=0,B15=""),"",IF(AND($E$3=1),'Marks Entry 1st'!E14,IF(AND($E$3=2),'Marks Entry 2nd'!E14,IF(AND($E$3=3),'Marks Entry 3rd'!E14,IF(AND($E$3=4),'Marks Entry 4th'!E14,"")))))</f>
        <v>26-10-2015</v>
      </c>
      <c r="F15" s="95">
        <f>IF(OR(B15=0,B15=""),"",IF(AND($E$3=1),'Marks Entry 1st'!D14,IF(AND($E$3=2),'Marks Entry 2nd'!D14,IF(AND($E$3=3),'Marks Entry 3rd'!D14,IF(AND($E$3=4),'Marks Entry 4th'!D14,"")))))</f>
        <v>925</v>
      </c>
      <c r="G15" s="90" t="str">
        <f>IF(OR(B15=0,B15=""),"",IF(AND($E$3=1),'Marks Entry 1st'!F14,IF(AND($E$3=2),'Marks Entry 2nd'!F14,IF(AND($E$3=3),'Marks Entry 3rd'!F14,IF(AND($E$3=4),'Marks Entry 4th'!F14,"")))))</f>
        <v>DIVYA BAGRI</v>
      </c>
      <c r="H15" s="90" t="str">
        <f>IF(OR(B15=0,B15=""),"",IF(AND($E$3=1),'Marks Entry 1st'!G14,IF(AND($E$3=2),'Marks Entry 2nd'!G14,IF(AND($E$3=3),'Marks Entry 3rd'!G14,IF(AND($E$3=4),'Marks Entry 4th'!G14,"")))))</f>
        <v>MUKESH</v>
      </c>
      <c r="I15" s="90" t="str">
        <f>IF(OR(B15=0,B15=""),"",IF(AND($E$3=1),'Marks Entry 1st'!H14,IF(AND($E$3=2),'Marks Entry 2nd'!H14,IF(AND($E$3=3),'Marks Entry 3rd'!H14,IF(AND($E$3=4),'Marks Entry 4th'!H14,"")))))</f>
        <v>SEEMA</v>
      </c>
      <c r="J15" s="379" t="str">
        <f>IF(OR(B15=0,B15=""),"",IF(AND($E$3=1),'Marks Entry 1st'!J14,IF(AND($E$3=2),'Marks Entry 2nd'!J14,IF(AND($E$3=3),'Marks Entry 3rd'!J14,IF(AND($E$3=4),'Marks Entry 4th'!J14,"")))))</f>
        <v>F</v>
      </c>
      <c r="K15" s="379" t="str">
        <f>IF(OR(B15=0,B15=""),"",IF(AND($E$3=1),'Marks Entry 1st'!K14,IF(AND($E$3=2),'Marks Entry 2nd'!K14,IF(AND($E$3=3),'Marks Entry 3rd'!K14,IF(AND($E$3=4),'Marks Entry 4th'!K14,"")))))</f>
        <v>OBC</v>
      </c>
      <c r="L15" s="180">
        <f>IF(OR($E15="",$G15=""),"",IF(AND($E$3=1),'Marks Entry 1st'!L14,IF(AND($E$3=2),'Marks Entry 2nd'!L14,IF(AND($E$3=3),'Marks Entry 3rd'!L14,IF(AND($E$3=4),'Marks Entry 4th'!L14,"")))))</f>
        <v>9</v>
      </c>
      <c r="M15" s="180">
        <f>IF(OR($E15="",$G15=""),"",IF(AND($E$3=1),'Marks Entry 1st'!M14,IF(AND($E$3=2),'Marks Entry 2nd'!M14,IF(AND($E$3=3),'Marks Entry 3rd'!M14,IF(AND($E$3=4),'Marks Entry 4th'!M14,"")))))</f>
        <v>7</v>
      </c>
      <c r="N15" s="87">
        <f t="shared" si="32"/>
        <v>16</v>
      </c>
      <c r="O15" s="180">
        <f>IF(OR($E15="",$G15=""),"",IF(AND($E$3=1),'Marks Entry 1st'!N14,IF(AND($E$3=2),'Marks Entry 2nd'!N14,IF(AND($E$3=3),'Marks Entry 3rd'!N14,IF(AND($E$3=4),'Marks Entry 4th'!N14,"")))))</f>
        <v>27</v>
      </c>
      <c r="P15" s="180">
        <f>IF(OR($E15="",$G15=""),"",IF(AND($E$3=1),'Marks Entry 1st'!O14,IF(AND($E$3=2),'Marks Entry 2nd'!O14,IF(AND($E$3=3),'Marks Entry 3rd'!O14,IF(AND($E$3=4),'Marks Entry 4th'!O14,"")))))</f>
        <v>6</v>
      </c>
      <c r="Q15" s="180">
        <f>IF(OR($E15="",$G15=""),"",IF(AND($E$3=1),'Marks Entry 1st'!P14,IF(AND($E$3=2),'Marks Entry 2nd'!P14,IF(AND($E$3=3),'Marks Entry 3rd'!P14,IF(AND($E$3=4),'Marks Entry 4th'!P14,"")))))</f>
        <v>11</v>
      </c>
      <c r="R15" s="91">
        <f t="shared" si="33"/>
        <v>44</v>
      </c>
      <c r="S15" s="87">
        <f t="shared" si="34"/>
        <v>60</v>
      </c>
      <c r="T15" s="93">
        <f>IF(OR($E15="",$G15=""),"",IF(AND($E$3=1),'Marks Entry 1st'!Q14,IF(AND($E$3=2),'Marks Entry 2nd'!Q14,IF(AND($E$3=3),'Marks Entry 3rd'!Q14,IF(AND($E$3=4),'Marks Entry 4th'!Q14,"")))))</f>
        <v>37</v>
      </c>
      <c r="U15" s="93">
        <f>IF(OR($E15="",$G15=""),"",IF(AND($E$3=1),'Marks Entry 1st'!R14,IF(AND($E$3=2),'Marks Entry 2nd'!R14,IF(AND($E$3=3),'Marks Entry 3rd'!R14,IF(AND($E$3=4),'Marks Entry 4th'!R14,"")))))</f>
        <v>4</v>
      </c>
      <c r="V15" s="93">
        <f>IF(OR($E15="",$G15=""),"",IF(AND($E$3=1),'Marks Entry 1st'!S14,IF(AND($E$3=2),'Marks Entry 2nd'!S14,IF(AND($E$3=3),'Marks Entry 3rd'!S14,IF(AND($E$3=4),'Marks Entry 4th'!S14,"")))))</f>
        <v>11</v>
      </c>
      <c r="W15" s="92">
        <f t="shared" si="35"/>
        <v>52</v>
      </c>
      <c r="X15" s="87">
        <f t="shared" si="36"/>
        <v>112</v>
      </c>
      <c r="Y15" s="144">
        <f t="shared" si="37"/>
        <v>0</v>
      </c>
      <c r="Z15" s="144">
        <f t="shared" si="38"/>
        <v>200</v>
      </c>
      <c r="AA15" s="144" t="str">
        <f t="shared" si="0"/>
        <v/>
      </c>
      <c r="AB15" s="144" t="str">
        <f t="shared" si="39"/>
        <v>P</v>
      </c>
      <c r="AC15" s="144" t="str">
        <f t="shared" si="1"/>
        <v>II</v>
      </c>
      <c r="AD15" s="148" t="str">
        <f t="shared" si="2"/>
        <v>C</v>
      </c>
      <c r="AE15" s="180">
        <f>IF(OR($E15="",$G15=""),"",IF(AND($E$3=1),'Marks Entry 1st'!T14,IF(AND($E$3=2),'Marks Entry 2nd'!T14,IF(AND($E$3=3),'Marks Entry 3rd'!T14,IF(AND($E$3=4),'Marks Entry 4th'!T14,"")))))</f>
        <v>8</v>
      </c>
      <c r="AF15" s="180">
        <f>IF(OR($E15="",$G15=""),"",IF(AND($E$3=1),'Marks Entry 1st'!U14,IF(AND($E$3=2),'Marks Entry 2nd'!U14,IF(AND($E$3=3),'Marks Entry 3rd'!U14,IF(AND($E$3=4),'Marks Entry 4th'!U14,"")))))</f>
        <v>9</v>
      </c>
      <c r="AG15" s="87">
        <f t="shared" si="40"/>
        <v>17</v>
      </c>
      <c r="AH15" s="180">
        <f>IF(OR($E15="",$G15=""),"",IF(AND($E$3=1),'Marks Entry 1st'!V14,IF(AND($E$3=2),'Marks Entry 2nd'!V14,IF(AND($E$3=3),'Marks Entry 3rd'!V14,IF(AND($E$3=4),'Marks Entry 4th'!V14,"")))))</f>
        <v>26</v>
      </c>
      <c r="AI15" s="180">
        <f>IF(OR($E15="",$G15=""),"",IF(AND($E$3=1),'Marks Entry 1st'!W14,IF(AND($E$3=2),'Marks Entry 2nd'!W14,IF(AND($E$3=3),'Marks Entry 3rd'!W14,IF(AND($E$3=4),'Marks Entry 4th'!W14,"")))))</f>
        <v>5</v>
      </c>
      <c r="AJ15" s="180">
        <f>IF(OR($E15="",$G15=""),"",IF(AND($E$3=1),'Marks Entry 1st'!X14,IF(AND($E$3=2),'Marks Entry 2nd'!X14,IF(AND($E$3=3),'Marks Entry 3rd'!X14,IF(AND($E$3=4),'Marks Entry 4th'!X14,"")))))</f>
        <v>10</v>
      </c>
      <c r="AK15" s="91">
        <f t="shared" si="41"/>
        <v>41</v>
      </c>
      <c r="AL15" s="87">
        <f t="shared" si="42"/>
        <v>58</v>
      </c>
      <c r="AM15" s="93">
        <f>IF(OR($E15="",$G15=""),"",IF(AND($E$3=1),'Marks Entry 1st'!Y14,IF(AND($E$3=2),'Marks Entry 2nd'!Y14,IF(AND($E$3=3),'Marks Entry 3rd'!Y14,IF(AND($E$3=4),'Marks Entry 4th'!Y14,"")))))</f>
        <v>37</v>
      </c>
      <c r="AN15" s="93">
        <f>IF(OR($E15="",$G15=""),"",IF(AND($E$3=1),'Marks Entry 1st'!Z14,IF(AND($E$3=2),'Marks Entry 2nd'!Z14,IF(AND($E$3=3),'Marks Entry 3rd'!Z14,IF(AND($E$3=4),'Marks Entry 4th'!Z14,"")))))</f>
        <v>4</v>
      </c>
      <c r="AO15" s="93">
        <f>IF(OR($E15="",$G15=""),"",IF(AND($E$3=1),'Marks Entry 1st'!AA14,IF(AND($E$3=2),'Marks Entry 2nd'!AA14,IF(AND($E$3=3),'Marks Entry 3rd'!AA14,IF(AND($E$3=4),'Marks Entry 4th'!AA14,"")))))</f>
        <v>7</v>
      </c>
      <c r="AP15" s="92">
        <f t="shared" si="43"/>
        <v>48</v>
      </c>
      <c r="AQ15" s="87">
        <f t="shared" si="44"/>
        <v>106</v>
      </c>
      <c r="AR15" s="144">
        <f t="shared" si="45"/>
        <v>0</v>
      </c>
      <c r="AS15" s="144">
        <f t="shared" si="46"/>
        <v>200</v>
      </c>
      <c r="AT15" s="144" t="str">
        <f t="shared" si="3"/>
        <v/>
      </c>
      <c r="AU15" s="144" t="str">
        <f t="shared" si="47"/>
        <v>P</v>
      </c>
      <c r="AV15" s="144" t="str">
        <f t="shared" si="4"/>
        <v>II</v>
      </c>
      <c r="AW15" s="148" t="str">
        <f t="shared" si="5"/>
        <v>C</v>
      </c>
      <c r="AX15" s="180">
        <f>IF(OR($E15="",$G15=""),"",IF(AND($E$3=1),'Marks Entry 1st'!AB14,IF(AND($E$3=2),'Marks Entry 2nd'!AB14,IF(AND($E$3=3),'Marks Entry 3rd'!AB14,IF(AND($E$3=4),'Marks Entry 4th'!AB14,"")))))</f>
        <v>20</v>
      </c>
      <c r="AY15" s="180">
        <f>IF(OR($E15="",$G15=""),"",IF(AND($E$3=1),'Marks Entry 1st'!AC14,IF(AND($E$3=2),'Marks Entry 2nd'!AC14,IF(AND($E$3=3),'Marks Entry 3rd'!AC14,IF(AND($E$3=4),'Marks Entry 4th'!AC14,"")))))</f>
        <v>19</v>
      </c>
      <c r="AZ15" s="87">
        <f t="shared" si="6"/>
        <v>39</v>
      </c>
      <c r="BA15" s="180">
        <f>IF(OR($E15="",$G15=""),"",IF(AND($E$3=1),'Marks Entry 1st'!AD14,IF(AND($E$3=2),'Marks Entry 2nd'!AD14,IF(AND($E$3=3),'Marks Entry 3rd'!AD14,IF(AND($E$3=4),'Marks Entry 4th'!AD14,"")))))</f>
        <v>29</v>
      </c>
      <c r="BB15" s="180">
        <f>IF(OR($E15="",$G15=""),"",IF(AND($E$3=1),'Marks Entry 1st'!AE14,IF(AND($E$3=2),'Marks Entry 2nd'!AE14,IF(AND($E$3=3),'Marks Entry 3rd'!AE14,IF(AND($E$3=4),'Marks Entry 4th'!AE14,"")))))</f>
        <v>17</v>
      </c>
      <c r="BC15" s="180">
        <f>IF(OR($E15="",$G15=""),"",IF(AND($E$3=1),'Marks Entry 1st'!AF14,IF(AND($E$3=2),'Marks Entry 2nd'!AF14,IF(AND($E$3=3),'Marks Entry 3rd'!AF14,IF(AND($E$3=4),'Marks Entry 4th'!AF14,"")))))</f>
        <v>10</v>
      </c>
      <c r="BD15" s="91">
        <f t="shared" si="7"/>
        <v>56</v>
      </c>
      <c r="BE15" s="87">
        <f t="shared" si="8"/>
        <v>95</v>
      </c>
      <c r="BF15" s="93">
        <f>IF(OR($E15="",$G15=""),"",IF(AND($E$3=1),'Marks Entry 1st'!AG14,IF(AND($E$3=2),'Marks Entry 2nd'!AG14,IF(AND($E$3=3),'Marks Entry 3rd'!AG14,IF(AND($E$3=4),'Marks Entry 4th'!AG14,"")))))</f>
        <v>45</v>
      </c>
      <c r="BG15" s="93">
        <f>IF(OR($E15="",$G15=""),"",IF(AND($E$3=1),'Marks Entry 1st'!AH14,IF(AND($E$3=2),'Marks Entry 2nd'!AH14,IF(AND($E$3=3),'Marks Entry 3rd'!AH14,IF(AND($E$3=4),'Marks Entry 4th'!AH14,"")))))</f>
        <v>20</v>
      </c>
      <c r="BH15" s="93">
        <f>IF(OR($E15="",$G15=""),"",IF(AND($E$3=1),'Marks Entry 1st'!AI14,IF(AND($E$3=2),'Marks Entry 2nd'!AI14,IF(AND($E$3=3),'Marks Entry 3rd'!AI14,IF(AND($E$3=4),'Marks Entry 4th'!AI14,"")))))</f>
        <v>14</v>
      </c>
      <c r="BI15" s="92">
        <f t="shared" si="9"/>
        <v>79</v>
      </c>
      <c r="BJ15" s="87">
        <f t="shared" si="10"/>
        <v>174</v>
      </c>
      <c r="BK15" s="144">
        <f t="shared" si="11"/>
        <v>0</v>
      </c>
      <c r="BL15" s="144">
        <f t="shared" si="12"/>
        <v>200</v>
      </c>
      <c r="BM15" s="144" t="str">
        <f t="shared" si="13"/>
        <v/>
      </c>
      <c r="BN15" s="144" t="str">
        <f t="shared" si="14"/>
        <v>P</v>
      </c>
      <c r="BO15" s="144" t="str">
        <f t="shared" si="15"/>
        <v>D</v>
      </c>
      <c r="BP15" s="148" t="str">
        <f t="shared" si="16"/>
        <v>A</v>
      </c>
      <c r="BQ15" s="180">
        <f>IF(OR($E15="",$G15=""),"",IF(AND($E$3=1),'Marks Entry 1st'!AJ14,IF(AND($E$3=2),'Marks Entry 2nd'!AJ14,IF(AND($E$3=3),'Marks Entry 3rd'!AJ14,IF(AND($E$3=4),'Marks Entry 4th'!AJ14,"")))))</f>
        <v>9</v>
      </c>
      <c r="BR15" s="180">
        <f>IF(OR($E15="",$G15=""),"",IF(AND($E$3=1),'Marks Entry 1st'!AK14,IF(AND($E$3=2),'Marks Entry 2nd'!AK14,IF(AND($E$3=3),'Marks Entry 3rd'!AK14,IF(AND($E$3=4),'Marks Entry 4th'!AK14,"")))))</f>
        <v>6</v>
      </c>
      <c r="BS15" s="87">
        <f t="shared" si="48"/>
        <v>15</v>
      </c>
      <c r="BT15" s="180">
        <f>IF(OR($E15="",$G15=""),"",IF(AND($E$3=1),'Marks Entry 1st'!AL14,IF(AND($E$3=2),'Marks Entry 2nd'!AL14,IF(AND($E$3=3),'Marks Entry 3rd'!AL14,IF(AND($E$3=4),'Marks Entry 4th'!AL14,"")))))</f>
        <v>25</v>
      </c>
      <c r="BU15" s="180">
        <f>IF(OR($E15="",$G15=""),"",IF(AND($E$3=1),'Marks Entry 1st'!AM14,IF(AND($E$3=2),'Marks Entry 2nd'!AM14,IF(AND($E$3=3),'Marks Entry 3rd'!AM14,IF(AND($E$3=4),'Marks Entry 4th'!AM14,"")))))</f>
        <v>4</v>
      </c>
      <c r="BV15" s="180">
        <f>IF(OR($E15="",$G15=""),"",IF(AND($E$3=1),'Marks Entry 1st'!AN14,IF(AND($E$3=2),'Marks Entry 2nd'!AN14,IF(AND($E$3=3),'Marks Entry 3rd'!AN14,IF(AND($E$3=4),'Marks Entry 4th'!AN14,"")))))</f>
        <v>11</v>
      </c>
      <c r="BW15" s="91">
        <f t="shared" si="49"/>
        <v>40</v>
      </c>
      <c r="BX15" s="87">
        <f t="shared" si="50"/>
        <v>55</v>
      </c>
      <c r="BY15" s="93">
        <f>IF(OR($E15="",$G15=""),"",IF(AND($E$3=1),'Marks Entry 1st'!AO14,IF(AND($E$3=2),'Marks Entry 2nd'!AO14,IF(AND($E$3=3),'Marks Entry 3rd'!AO14,IF(AND($E$3=4),'Marks Entry 4th'!AO14,"")))))</f>
        <v>46</v>
      </c>
      <c r="BZ15" s="93">
        <f>IF(OR($E15="",$G15=""),"",IF(AND($E$3=1),'Marks Entry 1st'!AP14,IF(AND($E$3=2),'Marks Entry 2nd'!AP14,IF(AND($E$3=3),'Marks Entry 3rd'!AP14,IF(AND($E$3=4),'Marks Entry 4th'!AP14,"")))))</f>
        <v>15</v>
      </c>
      <c r="CA15" s="93">
        <f>IF(OR($E15="",$G15=""),"",IF(AND($E$3=1),'Marks Entry 1st'!AQ14,IF(AND($E$3=2),'Marks Entry 2nd'!AQ14,IF(AND($E$3=3),'Marks Entry 3rd'!AQ14,IF(AND($E$3=4),'Marks Entry 4th'!AQ14,"")))))</f>
        <v>8</v>
      </c>
      <c r="CB15" s="92">
        <f t="shared" si="51"/>
        <v>69</v>
      </c>
      <c r="CC15" s="87">
        <f t="shared" si="52"/>
        <v>124</v>
      </c>
      <c r="CD15" s="144">
        <f t="shared" si="53"/>
        <v>0</v>
      </c>
      <c r="CE15" s="144">
        <f t="shared" si="54"/>
        <v>200</v>
      </c>
      <c r="CF15" s="144" t="str">
        <f t="shared" si="17"/>
        <v/>
      </c>
      <c r="CG15" s="144" t="str">
        <f t="shared" si="55"/>
        <v>P</v>
      </c>
      <c r="CH15" s="144" t="str">
        <f t="shared" si="18"/>
        <v>I</v>
      </c>
      <c r="CI15" s="148" t="str">
        <f t="shared" si="19"/>
        <v>C</v>
      </c>
      <c r="CJ15" s="180">
        <f>IF(OR($E15="",$G15=""),"",IF(AND($E$3=1),'Marks Entry 1st'!AR14,IF(AND($E$3=2),'Marks Entry 2nd'!AR14,IF(AND($E$3=3),'Marks Entry 3rd'!AR14,IF(AND($E$3=4),'Marks Entry 4th'!AR14,"")))))</f>
        <v>9</v>
      </c>
      <c r="CK15" s="180">
        <f>IF(OR($E15="",$G15=""),"",IF(AND($E$3=1),'Marks Entry 1st'!AS14,IF(AND($E$3=2),'Marks Entry 2nd'!AS14,IF(AND($E$3=3),'Marks Entry 3rd'!AS14,IF(AND($E$3=4),'Marks Entry 4th'!AS14,"")))))</f>
        <v>7</v>
      </c>
      <c r="CL15" s="87">
        <f t="shared" si="56"/>
        <v>16</v>
      </c>
      <c r="CM15" s="180">
        <f>IF(OR($E15="",$G15=""),"",IF(AND($E$3=1),'Marks Entry 1st'!AT14,IF(AND($E$3=2),'Marks Entry 2nd'!AT14,IF(AND($E$3=3),'Marks Entry 3rd'!AT14,IF(AND($E$3=4),'Marks Entry 4th'!AT14,"")))))</f>
        <v>29</v>
      </c>
      <c r="CN15" s="180">
        <f>IF(OR($E15="",$G15=""),"",IF(AND($E$3=1),'Marks Entry 1st'!AU14,IF(AND($E$3=2),'Marks Entry 2nd'!AU14,IF(AND($E$3=3),'Marks Entry 3rd'!AU14,IF(AND($E$3=4),'Marks Entry 4th'!AU14,"")))))</f>
        <v>6</v>
      </c>
      <c r="CO15" s="180">
        <f>IF(OR($E15="",$G15=""),"",IF(AND($E$3=1),'Marks Entry 1st'!AV14,IF(AND($E$3=2),'Marks Entry 2nd'!AV14,IF(AND($E$3=3),'Marks Entry 3rd'!AV14,IF(AND($E$3=4),'Marks Entry 4th'!AV14,"")))))</f>
        <v>11</v>
      </c>
      <c r="CP15" s="91">
        <f t="shared" si="57"/>
        <v>46</v>
      </c>
      <c r="CQ15" s="87">
        <f t="shared" si="58"/>
        <v>62</v>
      </c>
      <c r="CR15" s="93">
        <f>IF(OR($E15="",$G15=""),"",IF(AND($E$3=1),'Marks Entry 1st'!AW14,IF(AND($E$3=2),'Marks Entry 2nd'!AW14,IF(AND($E$3=3),'Marks Entry 3rd'!AW14,IF(AND($E$3=4),'Marks Entry 4th'!AW14,"")))))</f>
        <v>49</v>
      </c>
      <c r="CS15" s="93">
        <f>IF(OR($E15="",$G15=""),"",IF(AND($E$3=1),'Marks Entry 1st'!AX14,IF(AND($E$3=2),'Marks Entry 2nd'!AX14,IF(AND($E$3=3),'Marks Entry 3rd'!AX14,IF(AND($E$3=4),'Marks Entry 4th'!AX14,"")))))</f>
        <v>16</v>
      </c>
      <c r="CT15" s="93">
        <f>IF(OR($E15="",$G15=""),"",IF(AND($E$3=1),'Marks Entry 1st'!AY14,IF(AND($E$3=2),'Marks Entry 2nd'!AY14,IF(AND($E$3=3),'Marks Entry 3rd'!AY14,IF(AND($E$3=4),'Marks Entry 4th'!AY14,"")))))</f>
        <v>8</v>
      </c>
      <c r="CU15" s="92">
        <f t="shared" si="59"/>
        <v>73</v>
      </c>
      <c r="CV15" s="87">
        <f t="shared" si="60"/>
        <v>135</v>
      </c>
      <c r="CW15" s="144">
        <f t="shared" si="61"/>
        <v>0</v>
      </c>
      <c r="CX15" s="144">
        <f t="shared" si="62"/>
        <v>200</v>
      </c>
      <c r="CY15" s="144" t="str">
        <f t="shared" si="20"/>
        <v/>
      </c>
      <c r="CZ15" s="144" t="str">
        <f t="shared" si="63"/>
        <v>P</v>
      </c>
      <c r="DA15" s="144" t="str">
        <f t="shared" si="21"/>
        <v>I</v>
      </c>
      <c r="DB15" s="148" t="str">
        <f t="shared" si="22"/>
        <v>C</v>
      </c>
      <c r="DC15" s="380">
        <f>IF(OR($E15="",$G15=""),"",IF(AND($E$3=1),'Marks Entry 1st'!AZ14,IF(AND($E$3=2),'Marks Entry 2nd'!AZ14,IF(AND($E$3=3),'Marks Entry 3rd'!AZ14,IF(AND($E$3=4),'Marks Entry 4th'!AZ14,"")))))</f>
        <v>23</v>
      </c>
      <c r="DD15" s="380">
        <f>IF(OR($E15="",$G15=""),"",IF(AND($E$3=1),'Marks Entry 1st'!BA14,IF(AND($E$3=2),'Marks Entry 2nd'!BA14,IF(AND($E$3=3),'Marks Entry 3rd'!BA14,IF(AND($E$3=4),'Marks Entry 4th'!BA14,"")))))</f>
        <v>32</v>
      </c>
      <c r="DE15" s="380">
        <f>IF(OR($E15="",$G15=""),"",IF(AND($E$3=1),'Marks Entry 1st'!BB14,IF(AND($E$3=2),'Marks Entry 2nd'!BB14,IF(AND($E$3=3),'Marks Entry 3rd'!BB14,IF(AND($E$3=4),'Marks Entry 4th'!BB14,"")))))</f>
        <v>34</v>
      </c>
      <c r="DF15" s="181">
        <f t="shared" si="64"/>
        <v>89</v>
      </c>
      <c r="DG15" s="182">
        <f t="shared" si="65"/>
        <v>0</v>
      </c>
      <c r="DH15" s="182">
        <f t="shared" si="66"/>
        <v>100</v>
      </c>
      <c r="DI15" s="182" t="str">
        <f t="shared" si="67"/>
        <v>P</v>
      </c>
      <c r="DJ15" s="147" t="str">
        <f t="shared" si="23"/>
        <v>A</v>
      </c>
      <c r="DK15" s="380">
        <f>IF(OR($E15="",$G15=""),"",IF(AND($E$3=1),'Marks Entry 1st'!BC14,IF(AND($E$3=2),'Marks Entry 2nd'!BC14,IF(AND($E$3=3),'Marks Entry 3rd'!BC14,IF(AND($E$3=4),'Marks Entry 4th'!BC14,"")))))</f>
        <v>13</v>
      </c>
      <c r="DL15" s="380">
        <f>IF(OR($E15="",$G15=""),"",IF(AND($E$3=1),'Marks Entry 1st'!BD14,IF(AND($E$3=2),'Marks Entry 2nd'!BD14,IF(AND($E$3=3),'Marks Entry 3rd'!BD14,IF(AND($E$3=4),'Marks Entry 4th'!BD14,"")))))</f>
        <v>31</v>
      </c>
      <c r="DM15" s="380">
        <f>IF(OR($E15="",$G15=""),"",IF(AND($E$3=1),'Marks Entry 1st'!BE14,IF(AND($E$3=2),'Marks Entry 2nd'!BE14,IF(AND($E$3=3),'Marks Entry 3rd'!BE14,IF(AND($E$3=4),'Marks Entry 4th'!BE14,"")))))</f>
        <v>24</v>
      </c>
      <c r="DN15" s="181">
        <f t="shared" si="68"/>
        <v>68</v>
      </c>
      <c r="DO15" s="182">
        <f t="shared" si="69"/>
        <v>0</v>
      </c>
      <c r="DP15" s="182">
        <f t="shared" si="70"/>
        <v>100</v>
      </c>
      <c r="DQ15" s="182" t="str">
        <f t="shared" si="71"/>
        <v>P</v>
      </c>
      <c r="DR15" s="147" t="str">
        <f t="shared" si="24"/>
        <v>B</v>
      </c>
      <c r="DS15" s="380">
        <f>IF(OR($E15="",$G15=""),"",IF(AND($E$3=1),'Marks Entry 1st'!BF14,IF(AND($E$3=2),'Marks Entry 2nd'!BF14,IF(AND($E$3=3),'Marks Entry 3rd'!BF14,IF(AND($E$3=4),'Marks Entry 4th'!BF14,"")))))</f>
        <v>23</v>
      </c>
      <c r="DT15" s="380">
        <f>IF(OR($E15="",$G15=""),"",IF(AND($E$3=1),'Marks Entry 1st'!BG14,IF(AND($E$3=2),'Marks Entry 2nd'!BG14,IF(AND($E$3=3),'Marks Entry 3rd'!BG14,IF(AND($E$3=4),'Marks Entry 4th'!BG14,"")))))</f>
        <v>21</v>
      </c>
      <c r="DU15" s="380">
        <f>IF(OR($E15="",$G15=""),"",IF(AND($E$3=1),'Marks Entry 1st'!BH14,IF(AND($E$3=2),'Marks Entry 2nd'!BH14,IF(AND($E$3=3),'Marks Entry 3rd'!BH14,IF(AND($E$3=4),'Marks Entry 4th'!BH14,"")))))</f>
        <v>30</v>
      </c>
      <c r="DV15" s="181">
        <f t="shared" si="72"/>
        <v>74</v>
      </c>
      <c r="DW15" s="182">
        <f t="shared" si="73"/>
        <v>0</v>
      </c>
      <c r="DX15" s="182">
        <f t="shared" si="74"/>
        <v>100</v>
      </c>
      <c r="DY15" s="182" t="str">
        <f t="shared" si="75"/>
        <v>P</v>
      </c>
      <c r="DZ15" s="147" t="str">
        <f t="shared" si="25"/>
        <v>B</v>
      </c>
      <c r="EA15" s="104">
        <f t="shared" si="26"/>
        <v>516</v>
      </c>
      <c r="EB15" s="105">
        <f t="shared" si="27"/>
        <v>64.5</v>
      </c>
      <c r="EC15" s="111" t="str">
        <f t="shared" si="28"/>
        <v>I</v>
      </c>
      <c r="ED15" s="112">
        <f t="shared" si="29"/>
        <v>6.9999999999999964</v>
      </c>
      <c r="EE15" s="386" t="str">
        <f t="shared" si="30"/>
        <v>Promoted</v>
      </c>
      <c r="EF15" s="72">
        <f>IF(OR($E15="",$G15=""),"",IF(AND($E$3=1),'Marks Entry 1st'!BI14,IF(AND($E$3=2),'Marks Entry 2nd'!BI14,IF(AND($E$3=3),'Marks Entry 3rd'!BI14,IF(AND($E$3=4),'Marks Entry 4th'!BI14,"")))))</f>
        <v>220</v>
      </c>
      <c r="EG15" s="72">
        <f>IF(OR($E15="",$G15=""),"",IF(AND($E$3=1),'Marks Entry 1st'!BJ14,IF(AND($E$3=2),'Marks Entry 2nd'!BJ14,IF(AND($E$3=3),'Marks Entry 3rd'!BJ14,IF(AND($E$3=4),'Marks Entry 4th'!BJ14,"")))))</f>
        <v>28</v>
      </c>
      <c r="EH15" s="328" t="str">
        <f t="shared" si="31"/>
        <v>C</v>
      </c>
      <c r="EI15" s="73"/>
      <c r="EP15" s="75">
        <f>IF(AND($E$3=1),'Marks Entry 1st'!I14,IF(AND($E$3=2),'Marks Entry 2nd'!I14,IF(AND($E$3=3),'Marks Entry 3rd'!I14,IF(AND($E$3=4),'Marks Entry 4th'!I14,""))))</f>
        <v>109</v>
      </c>
    </row>
    <row r="16" spans="1:146" ht="18.899999999999999" customHeight="1">
      <c r="A16" s="94">
        <v>9</v>
      </c>
      <c r="B16" s="94">
        <f>IF(OR(EP16=0,EP16=""),"",IF(AND($E$3=1),'Marks Entry 1st'!I15,IF(AND($E$3=2),'Marks Entry 2nd'!I15,IF(AND($E$3=3),'Marks Entry 3rd'!I15,IF(AND($E$3=4),'Marks Entry 4th'!I15,"")))))</f>
        <v>110</v>
      </c>
      <c r="C16" s="95">
        <f>IF(OR(B16=0,B16=""),"",IF(AND($E$3=1),'Marks Entry 1st'!B15,IF(AND($E$3=2),'Marks Entry 2nd'!B15,IF(AND($E$3=3),'Marks Entry 3rd'!B15,IF(AND($E$3=4),'Marks Entry 4th'!B15,"")))))</f>
        <v>1</v>
      </c>
      <c r="D16" s="95" t="str">
        <f>IF(OR(B16=0,B16=""),"",IF(AND($E$3=1),'Marks Entry 1st'!C15,IF(AND($E$3=2),'Marks Entry 2nd'!C15,IF(AND($E$3=3),'Marks Entry 3rd'!C15,IF(AND($E$3=4),'Marks Entry 4th'!C15,"")))))</f>
        <v>A</v>
      </c>
      <c r="E16" s="96">
        <f>IF(OR(B16=0,B16=""),"",IF(AND($E$3=1),'Marks Entry 1st'!E15,IF(AND($E$3=2),'Marks Entry 2nd'!E15,IF(AND($E$3=3),'Marks Entry 3rd'!E15,IF(AND($E$3=4),'Marks Entry 4th'!E15,"")))))</f>
        <v>42047</v>
      </c>
      <c r="F16" s="95">
        <f>IF(OR(B16=0,B16=""),"",IF(AND($E$3=1),'Marks Entry 1st'!D15,IF(AND($E$3=2),'Marks Entry 2nd'!D15,IF(AND($E$3=3),'Marks Entry 3rd'!D15,IF(AND($E$3=4),'Marks Entry 4th'!D15,"")))))</f>
        <v>952</v>
      </c>
      <c r="G16" s="90" t="str">
        <f>IF(OR(B16=0,B16=""),"",IF(AND($E$3=1),'Marks Entry 1st'!F15,IF(AND($E$3=2),'Marks Entry 2nd'!F15,IF(AND($E$3=3),'Marks Entry 3rd'!F15,IF(AND($E$3=4),'Marks Entry 4th'!F15,"")))))</f>
        <v>DUSHYANT DAYAMA</v>
      </c>
      <c r="H16" s="90" t="str">
        <f>IF(OR(B16=0,B16=""),"",IF(AND($E$3=1),'Marks Entry 1st'!G15,IF(AND($E$3=2),'Marks Entry 2nd'!G15,IF(AND($E$3=3),'Marks Entry 3rd'!G15,IF(AND($E$3=4),'Marks Entry 4th'!G15,"")))))</f>
        <v>BASANT KUMAR DAYAMA</v>
      </c>
      <c r="I16" s="90" t="str">
        <f>IF(OR(B16=0,B16=""),"",IF(AND($E$3=1),'Marks Entry 1st'!H15,IF(AND($E$3=2),'Marks Entry 2nd'!H15,IF(AND($E$3=3),'Marks Entry 3rd'!H15,IF(AND($E$3=4),'Marks Entry 4th'!H15,"")))))</f>
        <v>PUSHPA DAYAMA</v>
      </c>
      <c r="J16" s="379" t="str">
        <f>IF(OR(B16=0,B16=""),"",IF(AND($E$3=1),'Marks Entry 1st'!J15,IF(AND($E$3=2),'Marks Entry 2nd'!J15,IF(AND($E$3=3),'Marks Entry 3rd'!J15,IF(AND($E$3=4),'Marks Entry 4th'!J15,"")))))</f>
        <v>M</v>
      </c>
      <c r="K16" s="379" t="str">
        <f>IF(OR(B16=0,B16=""),"",IF(AND($E$3=1),'Marks Entry 1st'!K15,IF(AND($E$3=2),'Marks Entry 2nd'!K15,IF(AND($E$3=3),'Marks Entry 3rd'!K15,IF(AND($E$3=4),'Marks Entry 4th'!K15,"")))))</f>
        <v>SC</v>
      </c>
      <c r="L16" s="180">
        <f>IF(OR($E16="",$G16=""),"",IF(AND($E$3=1),'Marks Entry 1st'!L15,IF(AND($E$3=2),'Marks Entry 2nd'!L15,IF(AND($E$3=3),'Marks Entry 3rd'!L15,IF(AND($E$3=4),'Marks Entry 4th'!L15,"")))))</f>
        <v>9</v>
      </c>
      <c r="M16" s="180">
        <f>IF(OR($E16="",$G16=""),"",IF(AND($E$3=1),'Marks Entry 1st'!M15,IF(AND($E$3=2),'Marks Entry 2nd'!M15,IF(AND($E$3=3),'Marks Entry 3rd'!M15,IF(AND($E$3=4),'Marks Entry 4th'!M15,"")))))</f>
        <v>8</v>
      </c>
      <c r="N16" s="87">
        <f t="shared" si="32"/>
        <v>17</v>
      </c>
      <c r="O16" s="180">
        <f>IF(OR($E16="",$G16=""),"",IF(AND($E$3=1),'Marks Entry 1st'!N15,IF(AND($E$3=2),'Marks Entry 2nd'!N15,IF(AND($E$3=3),'Marks Entry 3rd'!N15,IF(AND($E$3=4),'Marks Entry 4th'!N15,"")))))</f>
        <v>25</v>
      </c>
      <c r="P16" s="180">
        <f>IF(OR($E16="",$G16=""),"",IF(AND($E$3=1),'Marks Entry 1st'!O15,IF(AND($E$3=2),'Marks Entry 2nd'!O15,IF(AND($E$3=3),'Marks Entry 3rd'!O15,IF(AND($E$3=4),'Marks Entry 4th'!O15,"")))))</f>
        <v>6</v>
      </c>
      <c r="Q16" s="180">
        <f>IF(OR($E16="",$G16=""),"",IF(AND($E$3=1),'Marks Entry 1st'!P15,IF(AND($E$3=2),'Marks Entry 2nd'!P15,IF(AND($E$3=3),'Marks Entry 3rd'!P15,IF(AND($E$3=4),'Marks Entry 4th'!P15,"")))))</f>
        <v>11</v>
      </c>
      <c r="R16" s="91">
        <f t="shared" si="33"/>
        <v>42</v>
      </c>
      <c r="S16" s="87">
        <f t="shared" si="34"/>
        <v>59</v>
      </c>
      <c r="T16" s="93">
        <f>IF(OR($E16="",$G16=""),"",IF(AND($E$3=1),'Marks Entry 1st'!Q15,IF(AND($E$3=2),'Marks Entry 2nd'!Q15,IF(AND($E$3=3),'Marks Entry 3rd'!Q15,IF(AND($E$3=4),'Marks Entry 4th'!Q15,"")))))</f>
        <v>37</v>
      </c>
      <c r="U16" s="93">
        <f>IF(OR($E16="",$G16=""),"",IF(AND($E$3=1),'Marks Entry 1st'!R15,IF(AND($E$3=2),'Marks Entry 2nd'!R15,IF(AND($E$3=3),'Marks Entry 3rd'!R15,IF(AND($E$3=4),'Marks Entry 4th'!R15,"")))))</f>
        <v>4</v>
      </c>
      <c r="V16" s="93">
        <f>IF(OR($E16="",$G16=""),"",IF(AND($E$3=1),'Marks Entry 1st'!S15,IF(AND($E$3=2),'Marks Entry 2nd'!S15,IF(AND($E$3=3),'Marks Entry 3rd'!S15,IF(AND($E$3=4),'Marks Entry 4th'!S15,"")))))</f>
        <v>11</v>
      </c>
      <c r="W16" s="92">
        <f t="shared" si="35"/>
        <v>52</v>
      </c>
      <c r="X16" s="87">
        <f t="shared" si="36"/>
        <v>111</v>
      </c>
      <c r="Y16" s="144">
        <f t="shared" si="37"/>
        <v>0</v>
      </c>
      <c r="Z16" s="144">
        <f t="shared" si="38"/>
        <v>200</v>
      </c>
      <c r="AA16" s="144" t="str">
        <f t="shared" si="0"/>
        <v/>
      </c>
      <c r="AB16" s="144" t="str">
        <f t="shared" si="39"/>
        <v>P</v>
      </c>
      <c r="AC16" s="144" t="str">
        <f t="shared" si="1"/>
        <v>II</v>
      </c>
      <c r="AD16" s="148" t="str">
        <f t="shared" si="2"/>
        <v>C</v>
      </c>
      <c r="AE16" s="180">
        <f>IF(OR($E16="",$G16=""),"",IF(AND($E$3=1),'Marks Entry 1st'!T15,IF(AND($E$3=2),'Marks Entry 2nd'!T15,IF(AND($E$3=3),'Marks Entry 3rd'!T15,IF(AND($E$3=4),'Marks Entry 4th'!T15,"")))))</f>
        <v>9</v>
      </c>
      <c r="AF16" s="180">
        <f>IF(OR($E16="",$G16=""),"",IF(AND($E$3=1),'Marks Entry 1st'!U15,IF(AND($E$3=2),'Marks Entry 2nd'!U15,IF(AND($E$3=3),'Marks Entry 3rd'!U15,IF(AND($E$3=4),'Marks Entry 4th'!U15,"")))))</f>
        <v>9</v>
      </c>
      <c r="AG16" s="87">
        <f t="shared" si="40"/>
        <v>18</v>
      </c>
      <c r="AH16" s="180">
        <f>IF(OR($E16="",$G16=""),"",IF(AND($E$3=1),'Marks Entry 1st'!V15,IF(AND($E$3=2),'Marks Entry 2nd'!V15,IF(AND($E$3=3),'Marks Entry 3rd'!V15,IF(AND($E$3=4),'Marks Entry 4th'!V15,"")))))</f>
        <v>24</v>
      </c>
      <c r="AI16" s="180">
        <f>IF(OR($E16="",$G16=""),"",IF(AND($E$3=1),'Marks Entry 1st'!W15,IF(AND($E$3=2),'Marks Entry 2nd'!W15,IF(AND($E$3=3),'Marks Entry 3rd'!W15,IF(AND($E$3=4),'Marks Entry 4th'!W15,"")))))</f>
        <v>6</v>
      </c>
      <c r="AJ16" s="180">
        <f>IF(OR($E16="",$G16=""),"",IF(AND($E$3=1),'Marks Entry 1st'!X15,IF(AND($E$3=2),'Marks Entry 2nd'!X15,IF(AND($E$3=3),'Marks Entry 3rd'!X15,IF(AND($E$3=4),'Marks Entry 4th'!X15,"")))))</f>
        <v>9</v>
      </c>
      <c r="AK16" s="91">
        <f t="shared" si="41"/>
        <v>39</v>
      </c>
      <c r="AL16" s="87">
        <f t="shared" si="42"/>
        <v>57</v>
      </c>
      <c r="AM16" s="93">
        <f>IF(OR($E16="",$G16=""),"",IF(AND($E$3=1),'Marks Entry 1st'!Y15,IF(AND($E$3=2),'Marks Entry 2nd'!Y15,IF(AND($E$3=3),'Marks Entry 3rd'!Y15,IF(AND($E$3=4),'Marks Entry 4th'!Y15,"")))))</f>
        <v>37</v>
      </c>
      <c r="AN16" s="93">
        <f>IF(OR($E16="",$G16=""),"",IF(AND($E$3=1),'Marks Entry 1st'!Z15,IF(AND($E$3=2),'Marks Entry 2nd'!Z15,IF(AND($E$3=3),'Marks Entry 3rd'!Z15,IF(AND($E$3=4),'Marks Entry 4th'!Z15,"")))))</f>
        <v>4</v>
      </c>
      <c r="AO16" s="93">
        <f>IF(OR($E16="",$G16=""),"",IF(AND($E$3=1),'Marks Entry 1st'!AA15,IF(AND($E$3=2),'Marks Entry 2nd'!AA15,IF(AND($E$3=3),'Marks Entry 3rd'!AA15,IF(AND($E$3=4),'Marks Entry 4th'!AA15,"")))))</f>
        <v>9</v>
      </c>
      <c r="AP16" s="92">
        <f t="shared" si="43"/>
        <v>50</v>
      </c>
      <c r="AQ16" s="87">
        <f t="shared" si="44"/>
        <v>107</v>
      </c>
      <c r="AR16" s="144">
        <f t="shared" si="45"/>
        <v>0</v>
      </c>
      <c r="AS16" s="144">
        <f t="shared" si="46"/>
        <v>200</v>
      </c>
      <c r="AT16" s="144" t="str">
        <f t="shared" si="3"/>
        <v/>
      </c>
      <c r="AU16" s="144" t="str">
        <f t="shared" si="47"/>
        <v>P</v>
      </c>
      <c r="AV16" s="144" t="str">
        <f t="shared" si="4"/>
        <v>II</v>
      </c>
      <c r="AW16" s="148" t="str">
        <f t="shared" si="5"/>
        <v>C</v>
      </c>
      <c r="AX16" s="180">
        <f>IF(OR($E16="",$G16=""),"",IF(AND($E$3=1),'Marks Entry 1st'!AB15,IF(AND($E$3=2),'Marks Entry 2nd'!AB15,IF(AND($E$3=3),'Marks Entry 3rd'!AB15,IF(AND($E$3=4),'Marks Entry 4th'!AB15,"")))))</f>
        <v>20</v>
      </c>
      <c r="AY16" s="180">
        <f>IF(OR($E16="",$G16=""),"",IF(AND($E$3=1),'Marks Entry 1st'!AC15,IF(AND($E$3=2),'Marks Entry 2nd'!AC15,IF(AND($E$3=3),'Marks Entry 3rd'!AC15,IF(AND($E$3=4),'Marks Entry 4th'!AC15,"")))))</f>
        <v>19</v>
      </c>
      <c r="AZ16" s="87">
        <f t="shared" si="6"/>
        <v>39</v>
      </c>
      <c r="BA16" s="180">
        <f>IF(OR($E16="",$G16=""),"",IF(AND($E$3=1),'Marks Entry 1st'!AD15,IF(AND($E$3=2),'Marks Entry 2nd'!AD15,IF(AND($E$3=3),'Marks Entry 3rd'!AD15,IF(AND($E$3=4),'Marks Entry 4th'!AD15,"")))))</f>
        <v>29</v>
      </c>
      <c r="BB16" s="180">
        <f>IF(OR($E16="",$G16=""),"",IF(AND($E$3=1),'Marks Entry 1st'!AE15,IF(AND($E$3=2),'Marks Entry 2nd'!AE15,IF(AND($E$3=3),'Marks Entry 3rd'!AE15,IF(AND($E$3=4),'Marks Entry 4th'!AE15,"")))))</f>
        <v>17</v>
      </c>
      <c r="BC16" s="180">
        <f>IF(OR($E16="",$G16=""),"",IF(AND($E$3=1),'Marks Entry 1st'!AF15,IF(AND($E$3=2),'Marks Entry 2nd'!AF15,IF(AND($E$3=3),'Marks Entry 3rd'!AF15,IF(AND($E$3=4),'Marks Entry 4th'!AF15,"")))))</f>
        <v>10</v>
      </c>
      <c r="BD16" s="91">
        <f t="shared" si="7"/>
        <v>56</v>
      </c>
      <c r="BE16" s="87">
        <f t="shared" si="8"/>
        <v>95</v>
      </c>
      <c r="BF16" s="93">
        <f>IF(OR($E16="",$G16=""),"",IF(AND($E$3=1),'Marks Entry 1st'!AG15,IF(AND($E$3=2),'Marks Entry 2nd'!AG15,IF(AND($E$3=3),'Marks Entry 3rd'!AG15,IF(AND($E$3=4),'Marks Entry 4th'!AG15,"")))))</f>
        <v>45</v>
      </c>
      <c r="BG16" s="93">
        <f>IF(OR($E16="",$G16=""),"",IF(AND($E$3=1),'Marks Entry 1st'!AH15,IF(AND($E$3=2),'Marks Entry 2nd'!AH15,IF(AND($E$3=3),'Marks Entry 3rd'!AH15,IF(AND($E$3=4),'Marks Entry 4th'!AH15,"")))))</f>
        <v>20</v>
      </c>
      <c r="BH16" s="93">
        <f>IF(OR($E16="",$G16=""),"",IF(AND($E$3=1),'Marks Entry 1st'!AI15,IF(AND($E$3=2),'Marks Entry 2nd'!AI15,IF(AND($E$3=3),'Marks Entry 3rd'!AI15,IF(AND($E$3=4),'Marks Entry 4th'!AI15,"")))))</f>
        <v>14</v>
      </c>
      <c r="BI16" s="92">
        <f t="shared" si="9"/>
        <v>79</v>
      </c>
      <c r="BJ16" s="87">
        <f t="shared" si="10"/>
        <v>174</v>
      </c>
      <c r="BK16" s="144">
        <f t="shared" si="11"/>
        <v>0</v>
      </c>
      <c r="BL16" s="144">
        <f t="shared" si="12"/>
        <v>200</v>
      </c>
      <c r="BM16" s="144" t="str">
        <f t="shared" si="13"/>
        <v/>
      </c>
      <c r="BN16" s="144" t="str">
        <f t="shared" si="14"/>
        <v>P</v>
      </c>
      <c r="BO16" s="144" t="str">
        <f t="shared" si="15"/>
        <v>D</v>
      </c>
      <c r="BP16" s="148" t="str">
        <f t="shared" si="16"/>
        <v>A</v>
      </c>
      <c r="BQ16" s="180">
        <f>IF(OR($E16="",$G16=""),"",IF(AND($E$3=1),'Marks Entry 1st'!AJ15,IF(AND($E$3=2),'Marks Entry 2nd'!AJ15,IF(AND($E$3=3),'Marks Entry 3rd'!AJ15,IF(AND($E$3=4),'Marks Entry 4th'!AJ15,"")))))</f>
        <v>9</v>
      </c>
      <c r="BR16" s="180">
        <f>IF(OR($E16="",$G16=""),"",IF(AND($E$3=1),'Marks Entry 1st'!AK15,IF(AND($E$3=2),'Marks Entry 2nd'!AK15,IF(AND($E$3=3),'Marks Entry 3rd'!AK15,IF(AND($E$3=4),'Marks Entry 4th'!AK15,"")))))</f>
        <v>6</v>
      </c>
      <c r="BS16" s="87">
        <f t="shared" si="48"/>
        <v>15</v>
      </c>
      <c r="BT16" s="180">
        <f>IF(OR($E16="",$G16=""),"",IF(AND($E$3=1),'Marks Entry 1st'!AL15,IF(AND($E$3=2),'Marks Entry 2nd'!AL15,IF(AND($E$3=3),'Marks Entry 3rd'!AL15,IF(AND($E$3=4),'Marks Entry 4th'!AL15,"")))))</f>
        <v>26</v>
      </c>
      <c r="BU16" s="180">
        <f>IF(OR($E16="",$G16=""),"",IF(AND($E$3=1),'Marks Entry 1st'!AM15,IF(AND($E$3=2),'Marks Entry 2nd'!AM15,IF(AND($E$3=3),'Marks Entry 3rd'!AM15,IF(AND($E$3=4),'Marks Entry 4th'!AM15,"")))))</f>
        <v>5</v>
      </c>
      <c r="BV16" s="180">
        <f>IF(OR($E16="",$G16=""),"",IF(AND($E$3=1),'Marks Entry 1st'!AN15,IF(AND($E$3=2),'Marks Entry 2nd'!AN15,IF(AND($E$3=3),'Marks Entry 3rd'!AN15,IF(AND($E$3=4),'Marks Entry 4th'!AN15,"")))))</f>
        <v>9</v>
      </c>
      <c r="BW16" s="91">
        <f t="shared" si="49"/>
        <v>40</v>
      </c>
      <c r="BX16" s="87">
        <f t="shared" si="50"/>
        <v>55</v>
      </c>
      <c r="BY16" s="93">
        <f>IF(OR($E16="",$G16=""),"",IF(AND($E$3=1),'Marks Entry 1st'!AO15,IF(AND($E$3=2),'Marks Entry 2nd'!AO15,IF(AND($E$3=3),'Marks Entry 3rd'!AO15,IF(AND($E$3=4),'Marks Entry 4th'!AO15,"")))))</f>
        <v>45</v>
      </c>
      <c r="BZ16" s="93">
        <f>IF(OR($E16="",$G16=""),"",IF(AND($E$3=1),'Marks Entry 1st'!AP15,IF(AND($E$3=2),'Marks Entry 2nd'!AP15,IF(AND($E$3=3),'Marks Entry 3rd'!AP15,IF(AND($E$3=4),'Marks Entry 4th'!AP15,"")))))</f>
        <v>15</v>
      </c>
      <c r="CA16" s="93">
        <f>IF(OR($E16="",$G16=""),"",IF(AND($E$3=1),'Marks Entry 1st'!AQ15,IF(AND($E$3=2),'Marks Entry 2nd'!AQ15,IF(AND($E$3=3),'Marks Entry 3rd'!AQ15,IF(AND($E$3=4),'Marks Entry 4th'!AQ15,"")))))</f>
        <v>8</v>
      </c>
      <c r="CB16" s="92">
        <f t="shared" si="51"/>
        <v>68</v>
      </c>
      <c r="CC16" s="87">
        <f t="shared" si="52"/>
        <v>123</v>
      </c>
      <c r="CD16" s="144">
        <f t="shared" si="53"/>
        <v>0</v>
      </c>
      <c r="CE16" s="144">
        <f t="shared" si="54"/>
        <v>200</v>
      </c>
      <c r="CF16" s="144" t="str">
        <f t="shared" si="17"/>
        <v/>
      </c>
      <c r="CG16" s="144" t="str">
        <f t="shared" si="55"/>
        <v>P</v>
      </c>
      <c r="CH16" s="144" t="str">
        <f t="shared" si="18"/>
        <v>I</v>
      </c>
      <c r="CI16" s="148" t="str">
        <f t="shared" si="19"/>
        <v>C</v>
      </c>
      <c r="CJ16" s="180">
        <f>IF(OR($E16="",$G16=""),"",IF(AND($E$3=1),'Marks Entry 1st'!AR15,IF(AND($E$3=2),'Marks Entry 2nd'!AR15,IF(AND($E$3=3),'Marks Entry 3rd'!AR15,IF(AND($E$3=4),'Marks Entry 4th'!AR15,"")))))</f>
        <v>9</v>
      </c>
      <c r="CK16" s="180">
        <f>IF(OR($E16="",$G16=""),"",IF(AND($E$3=1),'Marks Entry 1st'!AS15,IF(AND($E$3=2),'Marks Entry 2nd'!AS15,IF(AND($E$3=3),'Marks Entry 3rd'!AS15,IF(AND($E$3=4),'Marks Entry 4th'!AS15,"")))))</f>
        <v>7</v>
      </c>
      <c r="CL16" s="87">
        <f t="shared" si="56"/>
        <v>16</v>
      </c>
      <c r="CM16" s="180">
        <f>IF(OR($E16="",$G16=""),"",IF(AND($E$3=1),'Marks Entry 1st'!AT15,IF(AND($E$3=2),'Marks Entry 2nd'!AT15,IF(AND($E$3=3),'Marks Entry 3rd'!AT15,IF(AND($E$3=4),'Marks Entry 4th'!AT15,"")))))</f>
        <v>30</v>
      </c>
      <c r="CN16" s="180">
        <f>IF(OR($E16="",$G16=""),"",IF(AND($E$3=1),'Marks Entry 1st'!AU15,IF(AND($E$3=2),'Marks Entry 2nd'!AU15,IF(AND($E$3=3),'Marks Entry 3rd'!AU15,IF(AND($E$3=4),'Marks Entry 4th'!AU15,"")))))</f>
        <v>4</v>
      </c>
      <c r="CO16" s="180">
        <f>IF(OR($E16="",$G16=""),"",IF(AND($E$3=1),'Marks Entry 1st'!AV15,IF(AND($E$3=2),'Marks Entry 2nd'!AV15,IF(AND($E$3=3),'Marks Entry 3rd'!AV15,IF(AND($E$3=4),'Marks Entry 4th'!AV15,"")))))</f>
        <v>11</v>
      </c>
      <c r="CP16" s="91">
        <f t="shared" si="57"/>
        <v>45</v>
      </c>
      <c r="CQ16" s="87">
        <f t="shared" si="58"/>
        <v>61</v>
      </c>
      <c r="CR16" s="93">
        <f>IF(OR($E16="",$G16=""),"",IF(AND($E$3=1),'Marks Entry 1st'!AW15,IF(AND($E$3=2),'Marks Entry 2nd'!AW15,IF(AND($E$3=3),'Marks Entry 3rd'!AW15,IF(AND($E$3=4),'Marks Entry 4th'!AW15,"")))))</f>
        <v>47</v>
      </c>
      <c r="CS16" s="93">
        <f>IF(OR($E16="",$G16=""),"",IF(AND($E$3=1),'Marks Entry 1st'!AX15,IF(AND($E$3=2),'Marks Entry 2nd'!AX15,IF(AND($E$3=3),'Marks Entry 3rd'!AX15,IF(AND($E$3=4),'Marks Entry 4th'!AX15,"")))))</f>
        <v>16</v>
      </c>
      <c r="CT16" s="93">
        <f>IF(OR($E16="",$G16=""),"",IF(AND($E$3=1),'Marks Entry 1st'!AY15,IF(AND($E$3=2),'Marks Entry 2nd'!AY15,IF(AND($E$3=3),'Marks Entry 3rd'!AY15,IF(AND($E$3=4),'Marks Entry 4th'!AY15,"")))))</f>
        <v>8</v>
      </c>
      <c r="CU16" s="92">
        <f t="shared" si="59"/>
        <v>71</v>
      </c>
      <c r="CV16" s="87">
        <f t="shared" si="60"/>
        <v>132</v>
      </c>
      <c r="CW16" s="144">
        <f t="shared" si="61"/>
        <v>0</v>
      </c>
      <c r="CX16" s="144">
        <f t="shared" si="62"/>
        <v>200</v>
      </c>
      <c r="CY16" s="144" t="str">
        <f t="shared" si="20"/>
        <v/>
      </c>
      <c r="CZ16" s="144" t="str">
        <f t="shared" si="63"/>
        <v>P</v>
      </c>
      <c r="DA16" s="144" t="str">
        <f t="shared" si="21"/>
        <v>I</v>
      </c>
      <c r="DB16" s="148" t="str">
        <f t="shared" si="22"/>
        <v>C</v>
      </c>
      <c r="DC16" s="380">
        <f>IF(OR($E16="",$G16=""),"",IF(AND($E$3=1),'Marks Entry 1st'!AZ15,IF(AND($E$3=2),'Marks Entry 2nd'!AZ15,IF(AND($E$3=3),'Marks Entry 3rd'!AZ15,IF(AND($E$3=4),'Marks Entry 4th'!AZ15,"")))))</f>
        <v>21</v>
      </c>
      <c r="DD16" s="380">
        <f>IF(OR($E16="",$G16=""),"",IF(AND($E$3=1),'Marks Entry 1st'!BA15,IF(AND($E$3=2),'Marks Entry 2nd'!BA15,IF(AND($E$3=3),'Marks Entry 3rd'!BA15,IF(AND($E$3=4),'Marks Entry 4th'!BA15,"")))))</f>
        <v>32</v>
      </c>
      <c r="DE16" s="380">
        <f>IF(OR($E16="",$G16=""),"",IF(AND($E$3=1),'Marks Entry 1st'!BB15,IF(AND($E$3=2),'Marks Entry 2nd'!BB15,IF(AND($E$3=3),'Marks Entry 3rd'!BB15,IF(AND($E$3=4),'Marks Entry 4th'!BB15,"")))))</f>
        <v>36</v>
      </c>
      <c r="DF16" s="181">
        <f t="shared" si="64"/>
        <v>89</v>
      </c>
      <c r="DG16" s="182">
        <f t="shared" si="65"/>
        <v>0</v>
      </c>
      <c r="DH16" s="182">
        <f t="shared" si="66"/>
        <v>100</v>
      </c>
      <c r="DI16" s="182" t="str">
        <f t="shared" si="67"/>
        <v>P</v>
      </c>
      <c r="DJ16" s="147" t="str">
        <f t="shared" si="23"/>
        <v>A</v>
      </c>
      <c r="DK16" s="380">
        <f>IF(OR($E16="",$G16=""),"",IF(AND($E$3=1),'Marks Entry 1st'!BC15,IF(AND($E$3=2),'Marks Entry 2nd'!BC15,IF(AND($E$3=3),'Marks Entry 3rd'!BC15,IF(AND($E$3=4),'Marks Entry 4th'!BC15,"")))))</f>
        <v>14</v>
      </c>
      <c r="DL16" s="380">
        <f>IF(OR($E16="",$G16=""),"",IF(AND($E$3=1),'Marks Entry 1st'!BD15,IF(AND($E$3=2),'Marks Entry 2nd'!BD15,IF(AND($E$3=3),'Marks Entry 3rd'!BD15,IF(AND($E$3=4),'Marks Entry 4th'!BD15,"")))))</f>
        <v>31</v>
      </c>
      <c r="DM16" s="380">
        <f>IF(OR($E16="",$G16=""),"",IF(AND($E$3=1),'Marks Entry 1st'!BE15,IF(AND($E$3=2),'Marks Entry 2nd'!BE15,IF(AND($E$3=3),'Marks Entry 3rd'!BE15,IF(AND($E$3=4),'Marks Entry 4th'!BE15,"")))))</f>
        <v>25</v>
      </c>
      <c r="DN16" s="181">
        <f t="shared" si="68"/>
        <v>70</v>
      </c>
      <c r="DO16" s="182">
        <f t="shared" si="69"/>
        <v>0</v>
      </c>
      <c r="DP16" s="182">
        <f t="shared" si="70"/>
        <v>100</v>
      </c>
      <c r="DQ16" s="182" t="str">
        <f t="shared" si="71"/>
        <v>P</v>
      </c>
      <c r="DR16" s="147" t="str">
        <f t="shared" si="24"/>
        <v>B</v>
      </c>
      <c r="DS16" s="380">
        <f>IF(OR($E16="",$G16=""),"",IF(AND($E$3=1),'Marks Entry 1st'!BF15,IF(AND($E$3=2),'Marks Entry 2nd'!BF15,IF(AND($E$3=3),'Marks Entry 3rd'!BF15,IF(AND($E$3=4),'Marks Entry 4th'!BF15,"")))))</f>
        <v>23</v>
      </c>
      <c r="DT16" s="380">
        <f>IF(OR($E16="",$G16=""),"",IF(AND($E$3=1),'Marks Entry 1st'!BG15,IF(AND($E$3=2),'Marks Entry 2nd'!BG15,IF(AND($E$3=3),'Marks Entry 3rd'!BG15,IF(AND($E$3=4),'Marks Entry 4th'!BG15,"")))))</f>
        <v>23</v>
      </c>
      <c r="DU16" s="380">
        <f>IF(OR($E16="",$G16=""),"",IF(AND($E$3=1),'Marks Entry 1st'!BH15,IF(AND($E$3=2),'Marks Entry 2nd'!BH15,IF(AND($E$3=3),'Marks Entry 3rd'!BH15,IF(AND($E$3=4),'Marks Entry 4th'!BH15,"")))))</f>
        <v>30</v>
      </c>
      <c r="DV16" s="181">
        <f t="shared" si="72"/>
        <v>76</v>
      </c>
      <c r="DW16" s="182">
        <f t="shared" si="73"/>
        <v>0</v>
      </c>
      <c r="DX16" s="182">
        <f t="shared" si="74"/>
        <v>100</v>
      </c>
      <c r="DY16" s="182" t="str">
        <f t="shared" si="75"/>
        <v>P</v>
      </c>
      <c r="DZ16" s="147" t="str">
        <f t="shared" si="25"/>
        <v>A</v>
      </c>
      <c r="EA16" s="104">
        <f t="shared" si="26"/>
        <v>515</v>
      </c>
      <c r="EB16" s="105">
        <f t="shared" si="27"/>
        <v>64.375</v>
      </c>
      <c r="EC16" s="111" t="str">
        <f t="shared" si="28"/>
        <v>I</v>
      </c>
      <c r="ED16" s="112">
        <f t="shared" si="29"/>
        <v>7.9999999999999964</v>
      </c>
      <c r="EE16" s="386" t="str">
        <f t="shared" si="30"/>
        <v>Promoted</v>
      </c>
      <c r="EF16" s="72">
        <f>IF(OR($E16="",$G16=""),"",IF(AND($E$3=1),'Marks Entry 1st'!BI15,IF(AND($E$3=2),'Marks Entry 2nd'!BI15,IF(AND($E$3=3),'Marks Entry 3rd'!BI15,IF(AND($E$3=4),'Marks Entry 4th'!BI15,"")))))</f>
        <v>220</v>
      </c>
      <c r="EG16" s="72">
        <f>IF(OR($E16="",$G16=""),"",IF(AND($E$3=1),'Marks Entry 1st'!BJ15,IF(AND($E$3=2),'Marks Entry 2nd'!BJ15,IF(AND($E$3=3),'Marks Entry 3rd'!BJ15,IF(AND($E$3=4),'Marks Entry 4th'!BJ15,"")))))</f>
        <v>18</v>
      </c>
      <c r="EH16" s="328" t="str">
        <f t="shared" si="31"/>
        <v>C</v>
      </c>
      <c r="EI16" s="73"/>
      <c r="EP16" s="75">
        <f>IF(AND($E$3=1),'Marks Entry 1st'!I15,IF(AND($E$3=2),'Marks Entry 2nd'!I15,IF(AND($E$3=3),'Marks Entry 3rd'!I15,IF(AND($E$3=4),'Marks Entry 4th'!I15,""))))</f>
        <v>110</v>
      </c>
    </row>
    <row r="17" spans="1:146" ht="18.899999999999999" customHeight="1">
      <c r="A17" s="94">
        <v>10</v>
      </c>
      <c r="B17" s="94">
        <f>IF(OR(EP17=0,EP17=""),"",IF(AND($E$3=1),'Marks Entry 1st'!I16,IF(AND($E$3=2),'Marks Entry 2nd'!I16,IF(AND($E$3=3),'Marks Entry 3rd'!I16,IF(AND($E$3=4),'Marks Entry 4th'!I16,"")))))</f>
        <v>111</v>
      </c>
      <c r="C17" s="95">
        <f>IF(OR(B17=0,B17=""),"",IF(AND($E$3=1),'Marks Entry 1st'!B16,IF(AND($E$3=2),'Marks Entry 2nd'!B16,IF(AND($E$3=3),'Marks Entry 3rd'!B16,IF(AND($E$3=4),'Marks Entry 4th'!B16,"")))))</f>
        <v>1</v>
      </c>
      <c r="D17" s="95" t="str">
        <f>IF(OR(B17=0,B17=""),"",IF(AND($E$3=1),'Marks Entry 1st'!C16,IF(AND($E$3=2),'Marks Entry 2nd'!C16,IF(AND($E$3=3),'Marks Entry 3rd'!C16,IF(AND($E$3=4),'Marks Entry 4th'!C16,"")))))</f>
        <v>A</v>
      </c>
      <c r="E17" s="96" t="str">
        <f>IF(OR(B17=0,B17=""),"",IF(AND($E$3=1),'Marks Entry 1st'!E16,IF(AND($E$3=2),'Marks Entry 2nd'!E16,IF(AND($E$3=3),'Marks Entry 3rd'!E16,IF(AND($E$3=4),'Marks Entry 4th'!E16,"")))))</f>
        <v>23-10-2015</v>
      </c>
      <c r="F17" s="95">
        <f>IF(OR(B17=0,B17=""),"",IF(AND($E$3=1),'Marks Entry 1st'!D16,IF(AND($E$3=2),'Marks Entry 2nd'!D16,IF(AND($E$3=3),'Marks Entry 3rd'!D16,IF(AND($E$3=4),'Marks Entry 4th'!D16,"")))))</f>
        <v>931</v>
      </c>
      <c r="G17" s="90" t="str">
        <f>IF(OR(B17=0,B17=""),"",IF(AND($E$3=1),'Marks Entry 1st'!F16,IF(AND($E$3=2),'Marks Entry 2nd'!F16,IF(AND($E$3=3),'Marks Entry 3rd'!F16,IF(AND($E$3=4),'Marks Entry 4th'!F16,"")))))</f>
        <v>GUNEET CHOUHAN</v>
      </c>
      <c r="H17" s="90" t="str">
        <f>IF(OR(B17=0,B17=""),"",IF(AND($E$3=1),'Marks Entry 1st'!G16,IF(AND($E$3=2),'Marks Entry 2nd'!G16,IF(AND($E$3=3),'Marks Entry 3rd'!G16,IF(AND($E$3=4),'Marks Entry 4th'!G16,"")))))</f>
        <v>KAILASH CHOUHAN</v>
      </c>
      <c r="I17" s="90" t="str">
        <f>IF(OR(B17=0,B17=""),"",IF(AND($E$3=1),'Marks Entry 1st'!H16,IF(AND($E$3=2),'Marks Entry 2nd'!H16,IF(AND($E$3=3),'Marks Entry 3rd'!H16,IF(AND($E$3=4),'Marks Entry 4th'!H16,"")))))</f>
        <v>PUSHPA DEVI</v>
      </c>
      <c r="J17" s="379" t="str">
        <f>IF(OR(B17=0,B17=""),"",IF(AND($E$3=1),'Marks Entry 1st'!J16,IF(AND($E$3=2),'Marks Entry 2nd'!J16,IF(AND($E$3=3),'Marks Entry 3rd'!J16,IF(AND($E$3=4),'Marks Entry 4th'!J16,"")))))</f>
        <v>M</v>
      </c>
      <c r="K17" s="379" t="str">
        <f>IF(OR(B17=0,B17=""),"",IF(AND($E$3=1),'Marks Entry 1st'!K16,IF(AND($E$3=2),'Marks Entry 2nd'!K16,IF(AND($E$3=3),'Marks Entry 3rd'!K16,IF(AND($E$3=4),'Marks Entry 4th'!K16,"")))))</f>
        <v>OBC</v>
      </c>
      <c r="L17" s="180" t="str">
        <f>IF(OR($E17="",$G17=""),"",IF(AND($E$3=1),'Marks Entry 1st'!L16,IF(AND($E$3=2),'Marks Entry 2nd'!L16,IF(AND($E$3=3),'Marks Entry 3rd'!L16,IF(AND($E$3=4),'Marks Entry 4th'!L16,"")))))</f>
        <v>AB</v>
      </c>
      <c r="M17" s="180">
        <f>IF(OR($E17="",$G17=""),"",IF(AND($E$3=1),'Marks Entry 1st'!M16,IF(AND($E$3=2),'Marks Entry 2nd'!M16,IF(AND($E$3=3),'Marks Entry 3rd'!M16,IF(AND($E$3=4),'Marks Entry 4th'!M16,"")))))</f>
        <v>3</v>
      </c>
      <c r="N17" s="87">
        <f t="shared" si="32"/>
        <v>3</v>
      </c>
      <c r="O17" s="180">
        <f>IF(OR($E17="",$G17=""),"",IF(AND($E$3=1),'Marks Entry 1st'!N16,IF(AND($E$3=2),'Marks Entry 2nd'!N16,IF(AND($E$3=3),'Marks Entry 3rd'!N16,IF(AND($E$3=4),'Marks Entry 4th'!N16,"")))))</f>
        <v>26</v>
      </c>
      <c r="P17" s="180">
        <f>IF(OR($E17="",$G17=""),"",IF(AND($E$3=1),'Marks Entry 1st'!O16,IF(AND($E$3=2),'Marks Entry 2nd'!O16,IF(AND($E$3=3),'Marks Entry 3rd'!O16,IF(AND($E$3=4),'Marks Entry 4th'!O16,"")))))</f>
        <v>6</v>
      </c>
      <c r="Q17" s="180">
        <f>IF(OR($E17="",$G17=""),"",IF(AND($E$3=1),'Marks Entry 1st'!P16,IF(AND($E$3=2),'Marks Entry 2nd'!P16,IF(AND($E$3=3),'Marks Entry 3rd'!P16,IF(AND($E$3=4),'Marks Entry 4th'!P16,"")))))</f>
        <v>11</v>
      </c>
      <c r="R17" s="91">
        <f t="shared" si="33"/>
        <v>43</v>
      </c>
      <c r="S17" s="87">
        <f t="shared" si="34"/>
        <v>46</v>
      </c>
      <c r="T17" s="93">
        <f>IF(OR($E17="",$G17=""),"",IF(AND($E$3=1),'Marks Entry 1st'!Q16,IF(AND($E$3=2),'Marks Entry 2nd'!Q16,IF(AND($E$3=3),'Marks Entry 3rd'!Q16,IF(AND($E$3=4),'Marks Entry 4th'!Q16,"")))))</f>
        <v>37</v>
      </c>
      <c r="U17" s="93">
        <f>IF(OR($E17="",$G17=""),"",IF(AND($E$3=1),'Marks Entry 1st'!R16,IF(AND($E$3=2),'Marks Entry 2nd'!R16,IF(AND($E$3=3),'Marks Entry 3rd'!R16,IF(AND($E$3=4),'Marks Entry 4th'!R16,"")))))</f>
        <v>4</v>
      </c>
      <c r="V17" s="93">
        <f>IF(OR($E17="",$G17=""),"",IF(AND($E$3=1),'Marks Entry 1st'!S16,IF(AND($E$3=2),'Marks Entry 2nd'!S16,IF(AND($E$3=3),'Marks Entry 3rd'!S16,IF(AND($E$3=4),'Marks Entry 4th'!S16,"")))))</f>
        <v>11</v>
      </c>
      <c r="W17" s="92">
        <f t="shared" si="35"/>
        <v>52</v>
      </c>
      <c r="X17" s="87">
        <f t="shared" si="36"/>
        <v>98</v>
      </c>
      <c r="Y17" s="144">
        <f t="shared" si="37"/>
        <v>0</v>
      </c>
      <c r="Z17" s="144">
        <f t="shared" si="38"/>
        <v>200</v>
      </c>
      <c r="AA17" s="144" t="str">
        <f t="shared" si="0"/>
        <v/>
      </c>
      <c r="AB17" s="144" t="str">
        <f t="shared" si="39"/>
        <v>P</v>
      </c>
      <c r="AC17" s="144" t="str">
        <f t="shared" si="1"/>
        <v>II</v>
      </c>
      <c r="AD17" s="148" t="str">
        <f t="shared" si="2"/>
        <v>D</v>
      </c>
      <c r="AE17" s="180">
        <f>IF(OR($E17="",$G17=""),"",IF(AND($E$3=1),'Marks Entry 1st'!T16,IF(AND($E$3=2),'Marks Entry 2nd'!T16,IF(AND($E$3=3),'Marks Entry 3rd'!T16,IF(AND($E$3=4),'Marks Entry 4th'!T16,"")))))</f>
        <v>10</v>
      </c>
      <c r="AF17" s="180">
        <f>IF(OR($E17="",$G17=""),"",IF(AND($E$3=1),'Marks Entry 1st'!U16,IF(AND($E$3=2),'Marks Entry 2nd'!U16,IF(AND($E$3=3),'Marks Entry 3rd'!U16,IF(AND($E$3=4),'Marks Entry 4th'!U16,"")))))</f>
        <v>9</v>
      </c>
      <c r="AG17" s="87">
        <f t="shared" si="40"/>
        <v>19</v>
      </c>
      <c r="AH17" s="180">
        <f>IF(OR($E17="",$G17=""),"",IF(AND($E$3=1),'Marks Entry 1st'!V16,IF(AND($E$3=2),'Marks Entry 2nd'!V16,IF(AND($E$3=3),'Marks Entry 3rd'!V16,IF(AND($E$3=4),'Marks Entry 4th'!V16,"")))))</f>
        <v>25</v>
      </c>
      <c r="AI17" s="180">
        <f>IF(OR($E17="",$G17=""),"",IF(AND($E$3=1),'Marks Entry 1st'!W16,IF(AND($E$3=2),'Marks Entry 2nd'!W16,IF(AND($E$3=3),'Marks Entry 3rd'!W16,IF(AND($E$3=4),'Marks Entry 4th'!W16,"")))))</f>
        <v>5</v>
      </c>
      <c r="AJ17" s="180">
        <f>IF(OR($E17="",$G17=""),"",IF(AND($E$3=1),'Marks Entry 1st'!X16,IF(AND($E$3=2),'Marks Entry 2nd'!X16,IF(AND($E$3=3),'Marks Entry 3rd'!X16,IF(AND($E$3=4),'Marks Entry 4th'!X16,"")))))</f>
        <v>8</v>
      </c>
      <c r="AK17" s="91">
        <f t="shared" si="41"/>
        <v>38</v>
      </c>
      <c r="AL17" s="87">
        <f t="shared" si="42"/>
        <v>57</v>
      </c>
      <c r="AM17" s="93">
        <f>IF(OR($E17="",$G17=""),"",IF(AND($E$3=1),'Marks Entry 1st'!Y16,IF(AND($E$3=2),'Marks Entry 2nd'!Y16,IF(AND($E$3=3),'Marks Entry 3rd'!Y16,IF(AND($E$3=4),'Marks Entry 4th'!Y16,"")))))</f>
        <v>45</v>
      </c>
      <c r="AN17" s="93">
        <f>IF(OR($E17="",$G17=""),"",IF(AND($E$3=1),'Marks Entry 1st'!Z16,IF(AND($E$3=2),'Marks Entry 2nd'!Z16,IF(AND($E$3=3),'Marks Entry 3rd'!Z16,IF(AND($E$3=4),'Marks Entry 4th'!Z16,"")))))</f>
        <v>4</v>
      </c>
      <c r="AO17" s="93">
        <f>IF(OR($E17="",$G17=""),"",IF(AND($E$3=1),'Marks Entry 1st'!AA16,IF(AND($E$3=2),'Marks Entry 2nd'!AA16,IF(AND($E$3=3),'Marks Entry 3rd'!AA16,IF(AND($E$3=4),'Marks Entry 4th'!AA16,"")))))</f>
        <v>8</v>
      </c>
      <c r="AP17" s="92">
        <f t="shared" si="43"/>
        <v>57</v>
      </c>
      <c r="AQ17" s="87">
        <f t="shared" si="44"/>
        <v>114</v>
      </c>
      <c r="AR17" s="144">
        <f t="shared" si="45"/>
        <v>0</v>
      </c>
      <c r="AS17" s="144">
        <f t="shared" si="46"/>
        <v>200</v>
      </c>
      <c r="AT17" s="144" t="str">
        <f t="shared" si="3"/>
        <v/>
      </c>
      <c r="AU17" s="144" t="str">
        <f t="shared" si="47"/>
        <v>P</v>
      </c>
      <c r="AV17" s="144" t="str">
        <f t="shared" si="4"/>
        <v>II</v>
      </c>
      <c r="AW17" s="148" t="str">
        <f t="shared" si="5"/>
        <v>C</v>
      </c>
      <c r="AX17" s="180">
        <f>IF(OR($E17="",$G17=""),"",IF(AND($E$3=1),'Marks Entry 1st'!AB16,IF(AND($E$3=2),'Marks Entry 2nd'!AB16,IF(AND($E$3=3),'Marks Entry 3rd'!AB16,IF(AND($E$3=4),'Marks Entry 4th'!AB16,"")))))</f>
        <v>20</v>
      </c>
      <c r="AY17" s="180">
        <f>IF(OR($E17="",$G17=""),"",IF(AND($E$3=1),'Marks Entry 1st'!AC16,IF(AND($E$3=2),'Marks Entry 2nd'!AC16,IF(AND($E$3=3),'Marks Entry 3rd'!AC16,IF(AND($E$3=4),'Marks Entry 4th'!AC16,"")))))</f>
        <v>19</v>
      </c>
      <c r="AZ17" s="87">
        <f t="shared" si="6"/>
        <v>39</v>
      </c>
      <c r="BA17" s="180">
        <f>IF(OR($E17="",$G17=""),"",IF(AND($E$3=1),'Marks Entry 1st'!AD16,IF(AND($E$3=2),'Marks Entry 2nd'!AD16,IF(AND($E$3=3),'Marks Entry 3rd'!AD16,IF(AND($E$3=4),'Marks Entry 4th'!AD16,"")))))</f>
        <v>29</v>
      </c>
      <c r="BB17" s="180">
        <f>IF(OR($E17="",$G17=""),"",IF(AND($E$3=1),'Marks Entry 1st'!AE16,IF(AND($E$3=2),'Marks Entry 2nd'!AE16,IF(AND($E$3=3),'Marks Entry 3rd'!AE16,IF(AND($E$3=4),'Marks Entry 4th'!AE16,"")))))</f>
        <v>17</v>
      </c>
      <c r="BC17" s="180">
        <f>IF(OR($E17="",$G17=""),"",IF(AND($E$3=1),'Marks Entry 1st'!AF16,IF(AND($E$3=2),'Marks Entry 2nd'!AF16,IF(AND($E$3=3),'Marks Entry 3rd'!AF16,IF(AND($E$3=4),'Marks Entry 4th'!AF16,"")))))</f>
        <v>10</v>
      </c>
      <c r="BD17" s="91">
        <f t="shared" si="7"/>
        <v>56</v>
      </c>
      <c r="BE17" s="87">
        <f t="shared" si="8"/>
        <v>95</v>
      </c>
      <c r="BF17" s="93">
        <f>IF(OR($E17="",$G17=""),"",IF(AND($E$3=1),'Marks Entry 1st'!AG16,IF(AND($E$3=2),'Marks Entry 2nd'!AG16,IF(AND($E$3=3),'Marks Entry 3rd'!AG16,IF(AND($E$3=4),'Marks Entry 4th'!AG16,"")))))</f>
        <v>45</v>
      </c>
      <c r="BG17" s="93">
        <f>IF(OR($E17="",$G17=""),"",IF(AND($E$3=1),'Marks Entry 1st'!AH16,IF(AND($E$3=2),'Marks Entry 2nd'!AH16,IF(AND($E$3=3),'Marks Entry 3rd'!AH16,IF(AND($E$3=4),'Marks Entry 4th'!AH16,"")))))</f>
        <v>20</v>
      </c>
      <c r="BH17" s="93">
        <f>IF(OR($E17="",$G17=""),"",IF(AND($E$3=1),'Marks Entry 1st'!AI16,IF(AND($E$3=2),'Marks Entry 2nd'!AI16,IF(AND($E$3=3),'Marks Entry 3rd'!AI16,IF(AND($E$3=4),'Marks Entry 4th'!AI16,"")))))</f>
        <v>14</v>
      </c>
      <c r="BI17" s="92">
        <f t="shared" si="9"/>
        <v>79</v>
      </c>
      <c r="BJ17" s="87">
        <f t="shared" si="10"/>
        <v>174</v>
      </c>
      <c r="BK17" s="144">
        <f t="shared" si="11"/>
        <v>0</v>
      </c>
      <c r="BL17" s="144">
        <f t="shared" si="12"/>
        <v>200</v>
      </c>
      <c r="BM17" s="144" t="str">
        <f t="shared" si="13"/>
        <v/>
      </c>
      <c r="BN17" s="144" t="str">
        <f t="shared" si="14"/>
        <v>P</v>
      </c>
      <c r="BO17" s="144" t="str">
        <f t="shared" si="15"/>
        <v>D</v>
      </c>
      <c r="BP17" s="148" t="str">
        <f t="shared" si="16"/>
        <v>A</v>
      </c>
      <c r="BQ17" s="180">
        <f>IF(OR($E17="",$G17=""),"",IF(AND($E$3=1),'Marks Entry 1st'!AJ16,IF(AND($E$3=2),'Marks Entry 2nd'!AJ16,IF(AND($E$3=3),'Marks Entry 3rd'!AJ16,IF(AND($E$3=4),'Marks Entry 4th'!AJ16,"")))))</f>
        <v>9</v>
      </c>
      <c r="BR17" s="180">
        <f>IF(OR($E17="",$G17=""),"",IF(AND($E$3=1),'Marks Entry 1st'!AK16,IF(AND($E$3=2),'Marks Entry 2nd'!AK16,IF(AND($E$3=3),'Marks Entry 3rd'!AK16,IF(AND($E$3=4),'Marks Entry 4th'!AK16,"")))))</f>
        <v>6</v>
      </c>
      <c r="BS17" s="87">
        <f t="shared" si="48"/>
        <v>15</v>
      </c>
      <c r="BT17" s="180">
        <f>IF(OR($E17="",$G17=""),"",IF(AND($E$3=1),'Marks Entry 1st'!AL16,IF(AND($E$3=2),'Marks Entry 2nd'!AL16,IF(AND($E$3=3),'Marks Entry 3rd'!AL16,IF(AND($E$3=4),'Marks Entry 4th'!AL16,"")))))</f>
        <v>24</v>
      </c>
      <c r="BU17" s="180">
        <f>IF(OR($E17="",$G17=""),"",IF(AND($E$3=1),'Marks Entry 1st'!AM16,IF(AND($E$3=2),'Marks Entry 2nd'!AM16,IF(AND($E$3=3),'Marks Entry 3rd'!AM16,IF(AND($E$3=4),'Marks Entry 4th'!AM16,"")))))</f>
        <v>4</v>
      </c>
      <c r="BV17" s="180">
        <f>IF(OR($E17="",$G17=""),"",IF(AND($E$3=1),'Marks Entry 1st'!AN16,IF(AND($E$3=2),'Marks Entry 2nd'!AN16,IF(AND($E$3=3),'Marks Entry 3rd'!AN16,IF(AND($E$3=4),'Marks Entry 4th'!AN16,"")))))</f>
        <v>9</v>
      </c>
      <c r="BW17" s="91">
        <f t="shared" si="49"/>
        <v>37</v>
      </c>
      <c r="BX17" s="87">
        <f t="shared" si="50"/>
        <v>52</v>
      </c>
      <c r="BY17" s="93">
        <f>IF(OR($E17="",$G17=""),"",IF(AND($E$3=1),'Marks Entry 1st'!AO16,IF(AND($E$3=2),'Marks Entry 2nd'!AO16,IF(AND($E$3=3),'Marks Entry 3rd'!AO16,IF(AND($E$3=4),'Marks Entry 4th'!AO16,"")))))</f>
        <v>43</v>
      </c>
      <c r="BZ17" s="93">
        <f>IF(OR($E17="",$G17=""),"",IF(AND($E$3=1),'Marks Entry 1st'!AP16,IF(AND($E$3=2),'Marks Entry 2nd'!AP16,IF(AND($E$3=3),'Marks Entry 3rd'!AP16,IF(AND($E$3=4),'Marks Entry 4th'!AP16,"")))))</f>
        <v>15</v>
      </c>
      <c r="CA17" s="93">
        <f>IF(OR($E17="",$G17=""),"",IF(AND($E$3=1),'Marks Entry 1st'!AQ16,IF(AND($E$3=2),'Marks Entry 2nd'!AQ16,IF(AND($E$3=3),'Marks Entry 3rd'!AQ16,IF(AND($E$3=4),'Marks Entry 4th'!AQ16,"")))))</f>
        <v>8</v>
      </c>
      <c r="CB17" s="92">
        <f t="shared" si="51"/>
        <v>66</v>
      </c>
      <c r="CC17" s="87">
        <f t="shared" si="52"/>
        <v>118</v>
      </c>
      <c r="CD17" s="144">
        <f t="shared" si="53"/>
        <v>0</v>
      </c>
      <c r="CE17" s="144">
        <f t="shared" si="54"/>
        <v>200</v>
      </c>
      <c r="CF17" s="144" t="str">
        <f t="shared" si="17"/>
        <v/>
      </c>
      <c r="CG17" s="144" t="str">
        <f t="shared" si="55"/>
        <v>P</v>
      </c>
      <c r="CH17" s="144" t="str">
        <f t="shared" si="18"/>
        <v>II</v>
      </c>
      <c r="CI17" s="148" t="str">
        <f t="shared" si="19"/>
        <v>C</v>
      </c>
      <c r="CJ17" s="180">
        <f>IF(OR($E17="",$G17=""),"",IF(AND($E$3=1),'Marks Entry 1st'!AR16,IF(AND($E$3=2),'Marks Entry 2nd'!AR16,IF(AND($E$3=3),'Marks Entry 3rd'!AR16,IF(AND($E$3=4),'Marks Entry 4th'!AR16,"")))))</f>
        <v>9</v>
      </c>
      <c r="CK17" s="180">
        <f>IF(OR($E17="",$G17=""),"",IF(AND($E$3=1),'Marks Entry 1st'!AS16,IF(AND($E$3=2),'Marks Entry 2nd'!AS16,IF(AND($E$3=3),'Marks Entry 3rd'!AS16,IF(AND($E$3=4),'Marks Entry 4th'!AS16,"")))))</f>
        <v>7</v>
      </c>
      <c r="CL17" s="87">
        <f t="shared" si="56"/>
        <v>16</v>
      </c>
      <c r="CM17" s="180">
        <f>IF(OR($E17="",$G17=""),"",IF(AND($E$3=1),'Marks Entry 1st'!AT16,IF(AND($E$3=2),'Marks Entry 2nd'!AT16,IF(AND($E$3=3),'Marks Entry 3rd'!AT16,IF(AND($E$3=4),'Marks Entry 4th'!AT16,"")))))</f>
        <v>32</v>
      </c>
      <c r="CN17" s="180">
        <f>IF(OR($E17="",$G17=""),"",IF(AND($E$3=1),'Marks Entry 1st'!AU16,IF(AND($E$3=2),'Marks Entry 2nd'!AU16,IF(AND($E$3=3),'Marks Entry 3rd'!AU16,IF(AND($E$3=4),'Marks Entry 4th'!AU16,"")))))</f>
        <v>6</v>
      </c>
      <c r="CO17" s="180">
        <f>IF(OR($E17="",$G17=""),"",IF(AND($E$3=1),'Marks Entry 1st'!AV16,IF(AND($E$3=2),'Marks Entry 2nd'!AV16,IF(AND($E$3=3),'Marks Entry 3rd'!AV16,IF(AND($E$3=4),'Marks Entry 4th'!AV16,"")))))</f>
        <v>11</v>
      </c>
      <c r="CP17" s="91">
        <f t="shared" si="57"/>
        <v>49</v>
      </c>
      <c r="CQ17" s="87">
        <f t="shared" si="58"/>
        <v>65</v>
      </c>
      <c r="CR17" s="93">
        <f>IF(OR($E17="",$G17=""),"",IF(AND($E$3=1),'Marks Entry 1st'!AW16,IF(AND($E$3=2),'Marks Entry 2nd'!AW16,IF(AND($E$3=3),'Marks Entry 3rd'!AW16,IF(AND($E$3=4),'Marks Entry 4th'!AW16,"")))))</f>
        <v>48</v>
      </c>
      <c r="CS17" s="93">
        <f>IF(OR($E17="",$G17=""),"",IF(AND($E$3=1),'Marks Entry 1st'!AX16,IF(AND($E$3=2),'Marks Entry 2nd'!AX16,IF(AND($E$3=3),'Marks Entry 3rd'!AX16,IF(AND($E$3=4),'Marks Entry 4th'!AX16,"")))))</f>
        <v>16</v>
      </c>
      <c r="CT17" s="93">
        <f>IF(OR($E17="",$G17=""),"",IF(AND($E$3=1),'Marks Entry 1st'!AY16,IF(AND($E$3=2),'Marks Entry 2nd'!AY16,IF(AND($E$3=3),'Marks Entry 3rd'!AY16,IF(AND($E$3=4),'Marks Entry 4th'!AY16,"")))))</f>
        <v>8</v>
      </c>
      <c r="CU17" s="92">
        <f t="shared" si="59"/>
        <v>72</v>
      </c>
      <c r="CV17" s="87">
        <f t="shared" si="60"/>
        <v>137</v>
      </c>
      <c r="CW17" s="144">
        <f t="shared" si="61"/>
        <v>0</v>
      </c>
      <c r="CX17" s="144">
        <f t="shared" si="62"/>
        <v>200</v>
      </c>
      <c r="CY17" s="144" t="str">
        <f t="shared" si="20"/>
        <v/>
      </c>
      <c r="CZ17" s="144" t="str">
        <f t="shared" si="63"/>
        <v>P</v>
      </c>
      <c r="DA17" s="144" t="str">
        <f t="shared" si="21"/>
        <v>I</v>
      </c>
      <c r="DB17" s="148" t="str">
        <f t="shared" si="22"/>
        <v>C</v>
      </c>
      <c r="DC17" s="380">
        <f>IF(OR($E17="",$G17=""),"",IF(AND($E$3=1),'Marks Entry 1st'!AZ16,IF(AND($E$3=2),'Marks Entry 2nd'!AZ16,IF(AND($E$3=3),'Marks Entry 3rd'!AZ16,IF(AND($E$3=4),'Marks Entry 4th'!AZ16,"")))))</f>
        <v>21</v>
      </c>
      <c r="DD17" s="380">
        <f>IF(OR($E17="",$G17=""),"",IF(AND($E$3=1),'Marks Entry 1st'!BA16,IF(AND($E$3=2),'Marks Entry 2nd'!BA16,IF(AND($E$3=3),'Marks Entry 3rd'!BA16,IF(AND($E$3=4),'Marks Entry 4th'!BA16,"")))))</f>
        <v>31</v>
      </c>
      <c r="DE17" s="380">
        <f>IF(OR($E17="",$G17=""),"",IF(AND($E$3=1),'Marks Entry 1st'!BB16,IF(AND($E$3=2),'Marks Entry 2nd'!BB16,IF(AND($E$3=3),'Marks Entry 3rd'!BB16,IF(AND($E$3=4),'Marks Entry 4th'!BB16,"")))))</f>
        <v>35</v>
      </c>
      <c r="DF17" s="181">
        <f t="shared" si="64"/>
        <v>87</v>
      </c>
      <c r="DG17" s="182">
        <f t="shared" si="65"/>
        <v>0</v>
      </c>
      <c r="DH17" s="182">
        <f t="shared" si="66"/>
        <v>100</v>
      </c>
      <c r="DI17" s="182" t="str">
        <f t="shared" si="67"/>
        <v>P</v>
      </c>
      <c r="DJ17" s="147" t="str">
        <f t="shared" si="23"/>
        <v>A</v>
      </c>
      <c r="DK17" s="380">
        <f>IF(OR($E17="",$G17=""),"",IF(AND($E$3=1),'Marks Entry 1st'!BC16,IF(AND($E$3=2),'Marks Entry 2nd'!BC16,IF(AND($E$3=3),'Marks Entry 3rd'!BC16,IF(AND($E$3=4),'Marks Entry 4th'!BC16,"")))))</f>
        <v>15</v>
      </c>
      <c r="DL17" s="380">
        <f>IF(OR($E17="",$G17=""),"",IF(AND($E$3=1),'Marks Entry 1st'!BD16,IF(AND($E$3=2),'Marks Entry 2nd'!BD16,IF(AND($E$3=3),'Marks Entry 3rd'!BD16,IF(AND($E$3=4),'Marks Entry 4th'!BD16,"")))))</f>
        <v>32</v>
      </c>
      <c r="DM17" s="380">
        <f>IF(OR($E17="",$G17=""),"",IF(AND($E$3=1),'Marks Entry 1st'!BE16,IF(AND($E$3=2),'Marks Entry 2nd'!BE16,IF(AND($E$3=3),'Marks Entry 3rd'!BE16,IF(AND($E$3=4),'Marks Entry 4th'!BE16,"")))))</f>
        <v>26</v>
      </c>
      <c r="DN17" s="181">
        <f t="shared" si="68"/>
        <v>73</v>
      </c>
      <c r="DO17" s="182">
        <f t="shared" si="69"/>
        <v>0</v>
      </c>
      <c r="DP17" s="182">
        <f t="shared" si="70"/>
        <v>100</v>
      </c>
      <c r="DQ17" s="182" t="str">
        <f t="shared" si="71"/>
        <v>P</v>
      </c>
      <c r="DR17" s="147" t="str">
        <f t="shared" si="24"/>
        <v>B</v>
      </c>
      <c r="DS17" s="380">
        <f>IF(OR($E17="",$G17=""),"",IF(AND($E$3=1),'Marks Entry 1st'!BF16,IF(AND($E$3=2),'Marks Entry 2nd'!BF16,IF(AND($E$3=3),'Marks Entry 3rd'!BF16,IF(AND($E$3=4),'Marks Entry 4th'!BF16,"")))))</f>
        <v>23</v>
      </c>
      <c r="DT17" s="380">
        <f>IF(OR($E17="",$G17=""),"",IF(AND($E$3=1),'Marks Entry 1st'!BG16,IF(AND($E$3=2),'Marks Entry 2nd'!BG16,IF(AND($E$3=3),'Marks Entry 3rd'!BG16,IF(AND($E$3=4),'Marks Entry 4th'!BG16,"")))))</f>
        <v>23</v>
      </c>
      <c r="DU17" s="380">
        <f>IF(OR($E17="",$G17=""),"",IF(AND($E$3=1),'Marks Entry 1st'!BH16,IF(AND($E$3=2),'Marks Entry 2nd'!BH16,IF(AND($E$3=3),'Marks Entry 3rd'!BH16,IF(AND($E$3=4),'Marks Entry 4th'!BH16,"")))))</f>
        <v>30</v>
      </c>
      <c r="DV17" s="181">
        <f t="shared" si="72"/>
        <v>76</v>
      </c>
      <c r="DW17" s="182">
        <f t="shared" si="73"/>
        <v>0</v>
      </c>
      <c r="DX17" s="182">
        <f t="shared" si="74"/>
        <v>100</v>
      </c>
      <c r="DY17" s="182" t="str">
        <f t="shared" si="75"/>
        <v>P</v>
      </c>
      <c r="DZ17" s="147" t="str">
        <f t="shared" si="25"/>
        <v>A</v>
      </c>
      <c r="EA17" s="104">
        <f t="shared" si="26"/>
        <v>504</v>
      </c>
      <c r="EB17" s="105">
        <f t="shared" si="27"/>
        <v>63</v>
      </c>
      <c r="EC17" s="111" t="str">
        <f t="shared" si="28"/>
        <v>I</v>
      </c>
      <c r="ED17" s="112">
        <f t="shared" si="29"/>
        <v>15</v>
      </c>
      <c r="EE17" s="386" t="str">
        <f t="shared" si="30"/>
        <v>Promoted</v>
      </c>
      <c r="EF17" s="72">
        <f>IF(OR($E17="",$G17=""),"",IF(AND($E$3=1),'Marks Entry 1st'!BI16,IF(AND($E$3=2),'Marks Entry 2nd'!BI16,IF(AND($E$3=3),'Marks Entry 3rd'!BI16,IF(AND($E$3=4),'Marks Entry 4th'!BI16,"")))))</f>
        <v>220</v>
      </c>
      <c r="EG17" s="72">
        <f>IF(OR($E17="",$G17=""),"",IF(AND($E$3=1),'Marks Entry 1st'!BJ16,IF(AND($E$3=2),'Marks Entry 2nd'!BJ16,IF(AND($E$3=3),'Marks Entry 3rd'!BJ16,IF(AND($E$3=4),'Marks Entry 4th'!BJ16,"")))))</f>
        <v>36</v>
      </c>
      <c r="EH17" s="328" t="str">
        <f t="shared" si="31"/>
        <v>C</v>
      </c>
      <c r="EI17" s="73"/>
      <c r="EP17" s="75">
        <f>IF(AND($E$3=1),'Marks Entry 1st'!I16,IF(AND($E$3=2),'Marks Entry 2nd'!I16,IF(AND($E$3=3),'Marks Entry 3rd'!I16,IF(AND($E$3=4),'Marks Entry 4th'!I16,""))))</f>
        <v>111</v>
      </c>
    </row>
    <row r="18" spans="1:146" ht="18.899999999999999" customHeight="1">
      <c r="A18" s="94">
        <v>11</v>
      </c>
      <c r="B18" s="94">
        <f>IF(OR(EP18=0,EP18=""),"",IF(AND($E$3=1),'Marks Entry 1st'!I17,IF(AND($E$3=2),'Marks Entry 2nd'!I17,IF(AND($E$3=3),'Marks Entry 3rd'!I17,IF(AND($E$3=4),'Marks Entry 4th'!I17,"")))))</f>
        <v>112</v>
      </c>
      <c r="C18" s="95">
        <f>IF(OR(B18=0,B18=""),"",IF(AND($E$3=1),'Marks Entry 1st'!B17,IF(AND($E$3=2),'Marks Entry 2nd'!B17,IF(AND($E$3=3),'Marks Entry 3rd'!B17,IF(AND($E$3=4),'Marks Entry 4th'!B17,"")))))</f>
        <v>1</v>
      </c>
      <c r="D18" s="95" t="str">
        <f>IF(OR(B18=0,B18=""),"",IF(AND($E$3=1),'Marks Entry 1st'!C17,IF(AND($E$3=2),'Marks Entry 2nd'!C17,IF(AND($E$3=3),'Marks Entry 3rd'!C17,IF(AND($E$3=4),'Marks Entry 4th'!C17,"")))))</f>
        <v>A</v>
      </c>
      <c r="E18" s="96" t="str">
        <f>IF(OR(B18=0,B18=""),"",IF(AND($E$3=1),'Marks Entry 1st'!E17,IF(AND($E$3=2),'Marks Entry 2nd'!E17,IF(AND($E$3=3),'Marks Entry 3rd'!E17,IF(AND($E$3=4),'Marks Entry 4th'!E17,"")))))</f>
        <v>23-10-2015</v>
      </c>
      <c r="F18" s="95">
        <f>IF(OR(B18=0,B18=""),"",IF(AND($E$3=1),'Marks Entry 1st'!D17,IF(AND($E$3=2),'Marks Entry 2nd'!D17,IF(AND($E$3=3),'Marks Entry 3rd'!D17,IF(AND($E$3=4),'Marks Entry 4th'!D17,"")))))</f>
        <v>923</v>
      </c>
      <c r="G18" s="90" t="str">
        <f>IF(OR(B18=0,B18=""),"",IF(AND($E$3=1),'Marks Entry 1st'!F17,IF(AND($E$3=2),'Marks Entry 2nd'!F17,IF(AND($E$3=3),'Marks Entry 3rd'!F17,IF(AND($E$3=4),'Marks Entry 4th'!F17,"")))))</f>
        <v>GUNJAN TAK</v>
      </c>
      <c r="H18" s="90" t="str">
        <f>IF(OR(B18=0,B18=""),"",IF(AND($E$3=1),'Marks Entry 1st'!G17,IF(AND($E$3=2),'Marks Entry 2nd'!G17,IF(AND($E$3=3),'Marks Entry 3rd'!G17,IF(AND($E$3=4),'Marks Entry 4th'!G17,"")))))</f>
        <v>DINESH KUMAR TAK</v>
      </c>
      <c r="I18" s="90" t="str">
        <f>IF(OR(B18=0,B18=""),"",IF(AND($E$3=1),'Marks Entry 1st'!H17,IF(AND($E$3=2),'Marks Entry 2nd'!H17,IF(AND($E$3=3),'Marks Entry 3rd'!H17,IF(AND($E$3=4),'Marks Entry 4th'!H17,"")))))</f>
        <v>SHARDA TAK</v>
      </c>
      <c r="J18" s="379" t="str">
        <f>IF(OR(B18=0,B18=""),"",IF(AND($E$3=1),'Marks Entry 1st'!J17,IF(AND($E$3=2),'Marks Entry 2nd'!J17,IF(AND($E$3=3),'Marks Entry 3rd'!J17,IF(AND($E$3=4),'Marks Entry 4th'!J17,"")))))</f>
        <v>F</v>
      </c>
      <c r="K18" s="379" t="str">
        <f>IF(OR(B18=0,B18=""),"",IF(AND($E$3=1),'Marks Entry 1st'!K17,IF(AND($E$3=2),'Marks Entry 2nd'!K17,IF(AND($E$3=3),'Marks Entry 3rd'!K17,IF(AND($E$3=4),'Marks Entry 4th'!K17,"")))))</f>
        <v>OBC</v>
      </c>
      <c r="L18" s="180">
        <f>IF(OR($E18="",$G18=""),"",IF(AND($E$3=1),'Marks Entry 1st'!L17,IF(AND($E$3=2),'Marks Entry 2nd'!L17,IF(AND($E$3=3),'Marks Entry 3rd'!L17,IF(AND($E$3=4),'Marks Entry 4th'!L17,"")))))</f>
        <v>9</v>
      </c>
      <c r="M18" s="180">
        <f>IF(OR($E18="",$G18=""),"",IF(AND($E$3=1),'Marks Entry 1st'!M17,IF(AND($E$3=2),'Marks Entry 2nd'!M17,IF(AND($E$3=3),'Marks Entry 3rd'!M17,IF(AND($E$3=4),'Marks Entry 4th'!M17,"")))))</f>
        <v>9</v>
      </c>
      <c r="N18" s="87">
        <f t="shared" si="32"/>
        <v>18</v>
      </c>
      <c r="O18" s="180">
        <f>IF(OR($E18="",$G18=""),"",IF(AND($E$3=1),'Marks Entry 1st'!N17,IF(AND($E$3=2),'Marks Entry 2nd'!N17,IF(AND($E$3=3),'Marks Entry 3rd'!N17,IF(AND($E$3=4),'Marks Entry 4th'!N17,"")))))</f>
        <v>29</v>
      </c>
      <c r="P18" s="180">
        <f>IF(OR($E18="",$G18=""),"",IF(AND($E$3=1),'Marks Entry 1st'!O17,IF(AND($E$3=2),'Marks Entry 2nd'!O17,IF(AND($E$3=3),'Marks Entry 3rd'!O17,IF(AND($E$3=4),'Marks Entry 4th'!O17,"")))))</f>
        <v>6</v>
      </c>
      <c r="Q18" s="180">
        <f>IF(OR($E18="",$G18=""),"",IF(AND($E$3=1),'Marks Entry 1st'!P17,IF(AND($E$3=2),'Marks Entry 2nd'!P17,IF(AND($E$3=3),'Marks Entry 3rd'!P17,IF(AND($E$3=4),'Marks Entry 4th'!P17,"")))))</f>
        <v>11</v>
      </c>
      <c r="R18" s="91">
        <f t="shared" si="33"/>
        <v>46</v>
      </c>
      <c r="S18" s="87">
        <f t="shared" si="34"/>
        <v>64</v>
      </c>
      <c r="T18" s="93">
        <f>IF(OR($E18="",$G18=""),"",IF(AND($E$3=1),'Marks Entry 1st'!Q17,IF(AND($E$3=2),'Marks Entry 2nd'!Q17,IF(AND($E$3=3),'Marks Entry 3rd'!Q17,IF(AND($E$3=4),'Marks Entry 4th'!Q17,"")))))</f>
        <v>37</v>
      </c>
      <c r="U18" s="93">
        <f>IF(OR($E18="",$G18=""),"",IF(AND($E$3=1),'Marks Entry 1st'!R17,IF(AND($E$3=2),'Marks Entry 2nd'!R17,IF(AND($E$3=3),'Marks Entry 3rd'!R17,IF(AND($E$3=4),'Marks Entry 4th'!R17,"")))))</f>
        <v>4</v>
      </c>
      <c r="V18" s="93">
        <f>IF(OR($E18="",$G18=""),"",IF(AND($E$3=1),'Marks Entry 1st'!S17,IF(AND($E$3=2),'Marks Entry 2nd'!S17,IF(AND($E$3=3),'Marks Entry 3rd'!S17,IF(AND($E$3=4),'Marks Entry 4th'!S17,"")))))</f>
        <v>11</v>
      </c>
      <c r="W18" s="92">
        <f t="shared" si="35"/>
        <v>52</v>
      </c>
      <c r="X18" s="87">
        <f t="shared" si="36"/>
        <v>116</v>
      </c>
      <c r="Y18" s="144">
        <f t="shared" si="37"/>
        <v>0</v>
      </c>
      <c r="Z18" s="144">
        <f t="shared" si="38"/>
        <v>200</v>
      </c>
      <c r="AA18" s="144" t="str">
        <f t="shared" si="0"/>
        <v/>
      </c>
      <c r="AB18" s="144" t="str">
        <f t="shared" si="39"/>
        <v>P</v>
      </c>
      <c r="AC18" s="144" t="str">
        <f t="shared" si="1"/>
        <v>II</v>
      </c>
      <c r="AD18" s="148" t="str">
        <f t="shared" si="2"/>
        <v>C</v>
      </c>
      <c r="AE18" s="180">
        <f>IF(OR($E18="",$G18=""),"",IF(AND($E$3=1),'Marks Entry 1st'!T17,IF(AND($E$3=2),'Marks Entry 2nd'!T17,IF(AND($E$3=3),'Marks Entry 3rd'!T17,IF(AND($E$3=4),'Marks Entry 4th'!T17,"")))))</f>
        <v>9</v>
      </c>
      <c r="AF18" s="180">
        <f>IF(OR($E18="",$G18=""),"",IF(AND($E$3=1),'Marks Entry 1st'!U17,IF(AND($E$3=2),'Marks Entry 2nd'!U17,IF(AND($E$3=3),'Marks Entry 3rd'!U17,IF(AND($E$3=4),'Marks Entry 4th'!U17,"")))))</f>
        <v>9</v>
      </c>
      <c r="AG18" s="87">
        <f t="shared" si="40"/>
        <v>18</v>
      </c>
      <c r="AH18" s="180">
        <f>IF(OR($E18="",$G18=""),"",IF(AND($E$3=1),'Marks Entry 1st'!V17,IF(AND($E$3=2),'Marks Entry 2nd'!V17,IF(AND($E$3=3),'Marks Entry 3rd'!V17,IF(AND($E$3=4),'Marks Entry 4th'!V17,"")))))</f>
        <v>26</v>
      </c>
      <c r="AI18" s="180">
        <f>IF(OR($E18="",$G18=""),"",IF(AND($E$3=1),'Marks Entry 1st'!W17,IF(AND($E$3=2),'Marks Entry 2nd'!W17,IF(AND($E$3=3),'Marks Entry 3rd'!W17,IF(AND($E$3=4),'Marks Entry 4th'!W17,"")))))</f>
        <v>6</v>
      </c>
      <c r="AJ18" s="180">
        <f>IF(OR($E18="",$G18=""),"",IF(AND($E$3=1),'Marks Entry 1st'!X17,IF(AND($E$3=2),'Marks Entry 2nd'!X17,IF(AND($E$3=3),'Marks Entry 3rd'!X17,IF(AND($E$3=4),'Marks Entry 4th'!X17,"")))))</f>
        <v>9</v>
      </c>
      <c r="AK18" s="91">
        <f t="shared" si="41"/>
        <v>41</v>
      </c>
      <c r="AL18" s="87">
        <f t="shared" si="42"/>
        <v>59</v>
      </c>
      <c r="AM18" s="93">
        <f>IF(OR($E18="",$G18=""),"",IF(AND($E$3=1),'Marks Entry 1st'!Y17,IF(AND($E$3=2),'Marks Entry 2nd'!Y17,IF(AND($E$3=3),'Marks Entry 3rd'!Y17,IF(AND($E$3=4),'Marks Entry 4th'!Y17,"")))))</f>
        <v>46</v>
      </c>
      <c r="AN18" s="93">
        <f>IF(OR($E18="",$G18=""),"",IF(AND($E$3=1),'Marks Entry 1st'!Z17,IF(AND($E$3=2),'Marks Entry 2nd'!Z17,IF(AND($E$3=3),'Marks Entry 3rd'!Z17,IF(AND($E$3=4),'Marks Entry 4th'!Z17,"")))))</f>
        <v>4</v>
      </c>
      <c r="AO18" s="93">
        <f>IF(OR($E18="",$G18=""),"",IF(AND($E$3=1),'Marks Entry 1st'!AA17,IF(AND($E$3=2),'Marks Entry 2nd'!AA17,IF(AND($E$3=3),'Marks Entry 3rd'!AA17,IF(AND($E$3=4),'Marks Entry 4th'!AA17,"")))))</f>
        <v>7</v>
      </c>
      <c r="AP18" s="92">
        <f t="shared" si="43"/>
        <v>57</v>
      </c>
      <c r="AQ18" s="87">
        <f t="shared" si="44"/>
        <v>116</v>
      </c>
      <c r="AR18" s="144">
        <f t="shared" si="45"/>
        <v>0</v>
      </c>
      <c r="AS18" s="144">
        <f t="shared" si="46"/>
        <v>200</v>
      </c>
      <c r="AT18" s="144" t="str">
        <f t="shared" si="3"/>
        <v/>
      </c>
      <c r="AU18" s="144" t="str">
        <f t="shared" si="47"/>
        <v>P</v>
      </c>
      <c r="AV18" s="144" t="str">
        <f t="shared" si="4"/>
        <v>II</v>
      </c>
      <c r="AW18" s="148" t="str">
        <f t="shared" si="5"/>
        <v>C</v>
      </c>
      <c r="AX18" s="180">
        <f>IF(OR($E18="",$G18=""),"",IF(AND($E$3=1),'Marks Entry 1st'!AB17,IF(AND($E$3=2),'Marks Entry 2nd'!AB17,IF(AND($E$3=3),'Marks Entry 3rd'!AB17,IF(AND($E$3=4),'Marks Entry 4th'!AB17,"")))))</f>
        <v>20</v>
      </c>
      <c r="AY18" s="180">
        <f>IF(OR($E18="",$G18=""),"",IF(AND($E$3=1),'Marks Entry 1st'!AC17,IF(AND($E$3=2),'Marks Entry 2nd'!AC17,IF(AND($E$3=3),'Marks Entry 3rd'!AC17,IF(AND($E$3=4),'Marks Entry 4th'!AC17,"")))))</f>
        <v>19</v>
      </c>
      <c r="AZ18" s="87">
        <f t="shared" si="6"/>
        <v>39</v>
      </c>
      <c r="BA18" s="180">
        <f>IF(OR($E18="",$G18=""),"",IF(AND($E$3=1),'Marks Entry 1st'!AD17,IF(AND($E$3=2),'Marks Entry 2nd'!AD17,IF(AND($E$3=3),'Marks Entry 3rd'!AD17,IF(AND($E$3=4),'Marks Entry 4th'!AD17,"")))))</f>
        <v>29</v>
      </c>
      <c r="BB18" s="180">
        <f>IF(OR($E18="",$G18=""),"",IF(AND($E$3=1),'Marks Entry 1st'!AE17,IF(AND($E$3=2),'Marks Entry 2nd'!AE17,IF(AND($E$3=3),'Marks Entry 3rd'!AE17,IF(AND($E$3=4),'Marks Entry 4th'!AE17,"")))))</f>
        <v>17</v>
      </c>
      <c r="BC18" s="180">
        <f>IF(OR($E18="",$G18=""),"",IF(AND($E$3=1),'Marks Entry 1st'!AF17,IF(AND($E$3=2),'Marks Entry 2nd'!AF17,IF(AND($E$3=3),'Marks Entry 3rd'!AF17,IF(AND($E$3=4),'Marks Entry 4th'!AF17,"")))))</f>
        <v>10</v>
      </c>
      <c r="BD18" s="91">
        <f t="shared" si="7"/>
        <v>56</v>
      </c>
      <c r="BE18" s="87">
        <f t="shared" si="8"/>
        <v>95</v>
      </c>
      <c r="BF18" s="93">
        <f>IF(OR($E18="",$G18=""),"",IF(AND($E$3=1),'Marks Entry 1st'!AG17,IF(AND($E$3=2),'Marks Entry 2nd'!AG17,IF(AND($E$3=3),'Marks Entry 3rd'!AG17,IF(AND($E$3=4),'Marks Entry 4th'!AG17,"")))))</f>
        <v>45</v>
      </c>
      <c r="BG18" s="93">
        <f>IF(OR($E18="",$G18=""),"",IF(AND($E$3=1),'Marks Entry 1st'!AH17,IF(AND($E$3=2),'Marks Entry 2nd'!AH17,IF(AND($E$3=3),'Marks Entry 3rd'!AH17,IF(AND($E$3=4),'Marks Entry 4th'!AH17,"")))))</f>
        <v>20</v>
      </c>
      <c r="BH18" s="93">
        <f>IF(OR($E18="",$G18=""),"",IF(AND($E$3=1),'Marks Entry 1st'!AI17,IF(AND($E$3=2),'Marks Entry 2nd'!AI17,IF(AND($E$3=3),'Marks Entry 3rd'!AI17,IF(AND($E$3=4),'Marks Entry 4th'!AI17,"")))))</f>
        <v>14</v>
      </c>
      <c r="BI18" s="92">
        <f t="shared" si="9"/>
        <v>79</v>
      </c>
      <c r="BJ18" s="87">
        <f t="shared" si="10"/>
        <v>174</v>
      </c>
      <c r="BK18" s="144">
        <f t="shared" si="11"/>
        <v>0</v>
      </c>
      <c r="BL18" s="144">
        <f t="shared" si="12"/>
        <v>200</v>
      </c>
      <c r="BM18" s="144" t="str">
        <f t="shared" si="13"/>
        <v/>
      </c>
      <c r="BN18" s="144" t="str">
        <f t="shared" si="14"/>
        <v>P</v>
      </c>
      <c r="BO18" s="144" t="str">
        <f t="shared" si="15"/>
        <v>D</v>
      </c>
      <c r="BP18" s="148" t="str">
        <f t="shared" si="16"/>
        <v>A</v>
      </c>
      <c r="BQ18" s="180">
        <f>IF(OR($E18="",$G18=""),"",IF(AND($E$3=1),'Marks Entry 1st'!AJ17,IF(AND($E$3=2),'Marks Entry 2nd'!AJ17,IF(AND($E$3=3),'Marks Entry 3rd'!AJ17,IF(AND($E$3=4),'Marks Entry 4th'!AJ17,"")))))</f>
        <v>9</v>
      </c>
      <c r="BR18" s="180">
        <f>IF(OR($E18="",$G18=""),"",IF(AND($E$3=1),'Marks Entry 1st'!AK17,IF(AND($E$3=2),'Marks Entry 2nd'!AK17,IF(AND($E$3=3),'Marks Entry 3rd'!AK17,IF(AND($E$3=4),'Marks Entry 4th'!AK17,"")))))</f>
        <v>6</v>
      </c>
      <c r="BS18" s="87">
        <f t="shared" si="48"/>
        <v>15</v>
      </c>
      <c r="BT18" s="180">
        <f>IF(OR($E18="",$G18=""),"",IF(AND($E$3=1),'Marks Entry 1st'!AL17,IF(AND($E$3=2),'Marks Entry 2nd'!AL17,IF(AND($E$3=3),'Marks Entry 3rd'!AL17,IF(AND($E$3=4),'Marks Entry 4th'!AL17,"")))))</f>
        <v>25</v>
      </c>
      <c r="BU18" s="180">
        <f>IF(OR($E18="",$G18=""),"",IF(AND($E$3=1),'Marks Entry 1st'!AM17,IF(AND($E$3=2),'Marks Entry 2nd'!AM17,IF(AND($E$3=3),'Marks Entry 3rd'!AM17,IF(AND($E$3=4),'Marks Entry 4th'!AM17,"")))))</f>
        <v>5</v>
      </c>
      <c r="BV18" s="180">
        <f>IF(OR($E18="",$G18=""),"",IF(AND($E$3=1),'Marks Entry 1st'!AN17,IF(AND($E$3=2),'Marks Entry 2nd'!AN17,IF(AND($E$3=3),'Marks Entry 3rd'!AN17,IF(AND($E$3=4),'Marks Entry 4th'!AN17,"")))))</f>
        <v>9</v>
      </c>
      <c r="BW18" s="91">
        <f t="shared" si="49"/>
        <v>39</v>
      </c>
      <c r="BX18" s="87">
        <f t="shared" si="50"/>
        <v>54</v>
      </c>
      <c r="BY18" s="93">
        <f>IF(OR($E18="",$G18=""),"",IF(AND($E$3=1),'Marks Entry 1st'!AO17,IF(AND($E$3=2),'Marks Entry 2nd'!AO17,IF(AND($E$3=3),'Marks Entry 3rd'!AO17,IF(AND($E$3=4),'Marks Entry 4th'!AO17,"")))))</f>
        <v>42</v>
      </c>
      <c r="BZ18" s="93">
        <f>IF(OR($E18="",$G18=""),"",IF(AND($E$3=1),'Marks Entry 1st'!AP17,IF(AND($E$3=2),'Marks Entry 2nd'!AP17,IF(AND($E$3=3),'Marks Entry 3rd'!AP17,IF(AND($E$3=4),'Marks Entry 4th'!AP17,"")))))</f>
        <v>15</v>
      </c>
      <c r="CA18" s="93">
        <f>IF(OR($E18="",$G18=""),"",IF(AND($E$3=1),'Marks Entry 1st'!AQ17,IF(AND($E$3=2),'Marks Entry 2nd'!AQ17,IF(AND($E$3=3),'Marks Entry 3rd'!AQ17,IF(AND($E$3=4),'Marks Entry 4th'!AQ17,"")))))</f>
        <v>8</v>
      </c>
      <c r="CB18" s="92">
        <f t="shared" si="51"/>
        <v>65</v>
      </c>
      <c r="CC18" s="87">
        <f t="shared" si="52"/>
        <v>119</v>
      </c>
      <c r="CD18" s="144">
        <f t="shared" si="53"/>
        <v>0</v>
      </c>
      <c r="CE18" s="144">
        <f t="shared" si="54"/>
        <v>200</v>
      </c>
      <c r="CF18" s="144" t="str">
        <f t="shared" si="17"/>
        <v/>
      </c>
      <c r="CG18" s="144" t="str">
        <f t="shared" si="55"/>
        <v>P</v>
      </c>
      <c r="CH18" s="144" t="str">
        <f t="shared" si="18"/>
        <v>II</v>
      </c>
      <c r="CI18" s="148" t="str">
        <f t="shared" si="19"/>
        <v>C</v>
      </c>
      <c r="CJ18" s="180">
        <f>IF(OR($E18="",$G18=""),"",IF(AND($E$3=1),'Marks Entry 1st'!AR17,IF(AND($E$3=2),'Marks Entry 2nd'!AR17,IF(AND($E$3=3),'Marks Entry 3rd'!AR17,IF(AND($E$3=4),'Marks Entry 4th'!AR17,"")))))</f>
        <v>9</v>
      </c>
      <c r="CK18" s="180">
        <f>IF(OR($E18="",$G18=""),"",IF(AND($E$3=1),'Marks Entry 1st'!AS17,IF(AND($E$3=2),'Marks Entry 2nd'!AS17,IF(AND($E$3=3),'Marks Entry 3rd'!AS17,IF(AND($E$3=4),'Marks Entry 4th'!AS17,"")))))</f>
        <v>7</v>
      </c>
      <c r="CL18" s="87">
        <f t="shared" si="56"/>
        <v>16</v>
      </c>
      <c r="CM18" s="180">
        <f>IF(OR($E18="",$G18=""),"",IF(AND($E$3=1),'Marks Entry 1st'!AT17,IF(AND($E$3=2),'Marks Entry 2nd'!AT17,IF(AND($E$3=3),'Marks Entry 3rd'!AT17,IF(AND($E$3=4),'Marks Entry 4th'!AT17,"")))))</f>
        <v>25</v>
      </c>
      <c r="CN18" s="180">
        <f>IF(OR($E18="",$G18=""),"",IF(AND($E$3=1),'Marks Entry 1st'!AU17,IF(AND($E$3=2),'Marks Entry 2nd'!AU17,IF(AND($E$3=3),'Marks Entry 3rd'!AU17,IF(AND($E$3=4),'Marks Entry 4th'!AU17,"")))))</f>
        <v>4</v>
      </c>
      <c r="CO18" s="180">
        <f>IF(OR($E18="",$G18=""),"",IF(AND($E$3=1),'Marks Entry 1st'!AV17,IF(AND($E$3=2),'Marks Entry 2nd'!AV17,IF(AND($E$3=3),'Marks Entry 3rd'!AV17,IF(AND($E$3=4),'Marks Entry 4th'!AV17,"")))))</f>
        <v>11</v>
      </c>
      <c r="CP18" s="91">
        <f t="shared" si="57"/>
        <v>40</v>
      </c>
      <c r="CQ18" s="87">
        <f t="shared" si="58"/>
        <v>56</v>
      </c>
      <c r="CR18" s="93">
        <f>IF(OR($E18="",$G18=""),"",IF(AND($E$3=1),'Marks Entry 1st'!AW17,IF(AND($E$3=2),'Marks Entry 2nd'!AW17,IF(AND($E$3=3),'Marks Entry 3rd'!AW17,IF(AND($E$3=4),'Marks Entry 4th'!AW17,"")))))</f>
        <v>45</v>
      </c>
      <c r="CS18" s="93">
        <f>IF(OR($E18="",$G18=""),"",IF(AND($E$3=1),'Marks Entry 1st'!AX17,IF(AND($E$3=2),'Marks Entry 2nd'!AX17,IF(AND($E$3=3),'Marks Entry 3rd'!AX17,IF(AND($E$3=4),'Marks Entry 4th'!AX17,"")))))</f>
        <v>16</v>
      </c>
      <c r="CT18" s="93">
        <f>IF(OR($E18="",$G18=""),"",IF(AND($E$3=1),'Marks Entry 1st'!AY17,IF(AND($E$3=2),'Marks Entry 2nd'!AY17,IF(AND($E$3=3),'Marks Entry 3rd'!AY17,IF(AND($E$3=4),'Marks Entry 4th'!AY17,"")))))</f>
        <v>8</v>
      </c>
      <c r="CU18" s="92">
        <f t="shared" si="59"/>
        <v>69</v>
      </c>
      <c r="CV18" s="87">
        <f t="shared" si="60"/>
        <v>125</v>
      </c>
      <c r="CW18" s="144">
        <f t="shared" si="61"/>
        <v>0</v>
      </c>
      <c r="CX18" s="144">
        <f t="shared" si="62"/>
        <v>200</v>
      </c>
      <c r="CY18" s="144" t="str">
        <f t="shared" si="20"/>
        <v/>
      </c>
      <c r="CZ18" s="144" t="str">
        <f t="shared" si="63"/>
        <v>P</v>
      </c>
      <c r="DA18" s="144" t="str">
        <f t="shared" si="21"/>
        <v>I</v>
      </c>
      <c r="DB18" s="148" t="str">
        <f t="shared" si="22"/>
        <v>C</v>
      </c>
      <c r="DC18" s="380">
        <f>IF(OR($E18="",$G18=""),"",IF(AND($E$3=1),'Marks Entry 1st'!AZ17,IF(AND($E$3=2),'Marks Entry 2nd'!AZ17,IF(AND($E$3=3),'Marks Entry 3rd'!AZ17,IF(AND($E$3=4),'Marks Entry 4th'!AZ17,"")))))</f>
        <v>23</v>
      </c>
      <c r="DD18" s="380">
        <f>IF(OR($E18="",$G18=""),"",IF(AND($E$3=1),'Marks Entry 1st'!BA17,IF(AND($E$3=2),'Marks Entry 2nd'!BA17,IF(AND($E$3=3),'Marks Entry 3rd'!BA17,IF(AND($E$3=4),'Marks Entry 4th'!BA17,"")))))</f>
        <v>31</v>
      </c>
      <c r="DE18" s="380">
        <f>IF(OR($E18="",$G18=""),"",IF(AND($E$3=1),'Marks Entry 1st'!BB17,IF(AND($E$3=2),'Marks Entry 2nd'!BB17,IF(AND($E$3=3),'Marks Entry 3rd'!BB17,IF(AND($E$3=4),'Marks Entry 4th'!BB17,"")))))</f>
        <v>35</v>
      </c>
      <c r="DF18" s="181">
        <f t="shared" si="64"/>
        <v>89</v>
      </c>
      <c r="DG18" s="182">
        <f t="shared" si="65"/>
        <v>0</v>
      </c>
      <c r="DH18" s="182">
        <f t="shared" si="66"/>
        <v>100</v>
      </c>
      <c r="DI18" s="182" t="str">
        <f t="shared" si="67"/>
        <v>P</v>
      </c>
      <c r="DJ18" s="147" t="str">
        <f t="shared" si="23"/>
        <v>A</v>
      </c>
      <c r="DK18" s="380">
        <f>IF(OR($E18="",$G18=""),"",IF(AND($E$3=1),'Marks Entry 1st'!BC17,IF(AND($E$3=2),'Marks Entry 2nd'!BC17,IF(AND($E$3=3),'Marks Entry 3rd'!BC17,IF(AND($E$3=4),'Marks Entry 4th'!BC17,"")))))</f>
        <v>15</v>
      </c>
      <c r="DL18" s="380">
        <f>IF(OR($E18="",$G18=""),"",IF(AND($E$3=1),'Marks Entry 1st'!BD17,IF(AND($E$3=2),'Marks Entry 2nd'!BD17,IF(AND($E$3=3),'Marks Entry 3rd'!BD17,IF(AND($E$3=4),'Marks Entry 4th'!BD17,"")))))</f>
        <v>32</v>
      </c>
      <c r="DM18" s="380">
        <f>IF(OR($E18="",$G18=""),"",IF(AND($E$3=1),'Marks Entry 1st'!BE17,IF(AND($E$3=2),'Marks Entry 2nd'!BE17,IF(AND($E$3=3),'Marks Entry 3rd'!BE17,IF(AND($E$3=4),'Marks Entry 4th'!BE17,"")))))</f>
        <v>28</v>
      </c>
      <c r="DN18" s="181">
        <f t="shared" si="68"/>
        <v>75</v>
      </c>
      <c r="DO18" s="182">
        <f t="shared" si="69"/>
        <v>0</v>
      </c>
      <c r="DP18" s="182">
        <f t="shared" si="70"/>
        <v>100</v>
      </c>
      <c r="DQ18" s="182" t="str">
        <f t="shared" si="71"/>
        <v>P</v>
      </c>
      <c r="DR18" s="147" t="str">
        <f t="shared" si="24"/>
        <v>B</v>
      </c>
      <c r="DS18" s="380">
        <f>IF(OR($E18="",$G18=""),"",IF(AND($E$3=1),'Marks Entry 1st'!BF17,IF(AND($E$3=2),'Marks Entry 2nd'!BF17,IF(AND($E$3=3),'Marks Entry 3rd'!BF17,IF(AND($E$3=4),'Marks Entry 4th'!BF17,"")))))</f>
        <v>23</v>
      </c>
      <c r="DT18" s="380">
        <f>IF(OR($E18="",$G18=""),"",IF(AND($E$3=1),'Marks Entry 1st'!BG17,IF(AND($E$3=2),'Marks Entry 2nd'!BG17,IF(AND($E$3=3),'Marks Entry 3rd'!BG17,IF(AND($E$3=4),'Marks Entry 4th'!BG17,"")))))</f>
        <v>23</v>
      </c>
      <c r="DU18" s="380">
        <f>IF(OR($E18="",$G18=""),"",IF(AND($E$3=1),'Marks Entry 1st'!BH17,IF(AND($E$3=2),'Marks Entry 2nd'!BH17,IF(AND($E$3=3),'Marks Entry 3rd'!BH17,IF(AND($E$3=4),'Marks Entry 4th'!BH17,"")))))</f>
        <v>30</v>
      </c>
      <c r="DV18" s="181">
        <f t="shared" si="72"/>
        <v>76</v>
      </c>
      <c r="DW18" s="182">
        <f t="shared" si="73"/>
        <v>0</v>
      </c>
      <c r="DX18" s="182">
        <f t="shared" si="74"/>
        <v>100</v>
      </c>
      <c r="DY18" s="182" t="str">
        <f t="shared" si="75"/>
        <v>P</v>
      </c>
      <c r="DZ18" s="147" t="str">
        <f t="shared" si="25"/>
        <v>A</v>
      </c>
      <c r="EA18" s="104">
        <f t="shared" si="26"/>
        <v>525</v>
      </c>
      <c r="EB18" s="105">
        <f t="shared" si="27"/>
        <v>65.625</v>
      </c>
      <c r="EC18" s="111" t="str">
        <f t="shared" si="28"/>
        <v>I</v>
      </c>
      <c r="ED18" s="112">
        <f t="shared" si="29"/>
        <v>0.99999999999999756</v>
      </c>
      <c r="EE18" s="386" t="str">
        <f t="shared" si="30"/>
        <v>Promoted</v>
      </c>
      <c r="EF18" s="72">
        <f>IF(OR($E18="",$G18=""),"",IF(AND($E$3=1),'Marks Entry 1st'!BI17,IF(AND($E$3=2),'Marks Entry 2nd'!BI17,IF(AND($E$3=3),'Marks Entry 3rd'!BI17,IF(AND($E$3=4),'Marks Entry 4th'!BI17,"")))))</f>
        <v>220</v>
      </c>
      <c r="EG18" s="72">
        <f>IF(OR($E18="",$G18=""),"",IF(AND($E$3=1),'Marks Entry 1st'!BJ17,IF(AND($E$3=2),'Marks Entry 2nd'!BJ17,IF(AND($E$3=3),'Marks Entry 3rd'!BJ17,IF(AND($E$3=4),'Marks Entry 4th'!BJ17,"")))))</f>
        <v>28</v>
      </c>
      <c r="EH18" s="328" t="str">
        <f t="shared" si="31"/>
        <v>C</v>
      </c>
      <c r="EI18" s="73"/>
      <c r="EP18" s="75">
        <f>IF(AND($E$3=1),'Marks Entry 1st'!I17,IF(AND($E$3=2),'Marks Entry 2nd'!I17,IF(AND($E$3=3),'Marks Entry 3rd'!I17,IF(AND($E$3=4),'Marks Entry 4th'!I17,""))))</f>
        <v>112</v>
      </c>
    </row>
    <row r="19" spans="1:146" ht="18.899999999999999" customHeight="1">
      <c r="A19" s="94">
        <v>12</v>
      </c>
      <c r="B19" s="94">
        <f>IF(OR(EP19=0,EP19=""),"",IF(AND($E$3=1),'Marks Entry 1st'!I18,IF(AND($E$3=2),'Marks Entry 2nd'!I18,IF(AND($E$3=3),'Marks Entry 3rd'!I18,IF(AND($E$3=4),'Marks Entry 4th'!I18,"")))))</f>
        <v>113</v>
      </c>
      <c r="C19" s="95">
        <f>IF(OR(B19=0,B19=""),"",IF(AND($E$3=1),'Marks Entry 1st'!B18,IF(AND($E$3=2),'Marks Entry 2nd'!B18,IF(AND($E$3=3),'Marks Entry 3rd'!B18,IF(AND($E$3=4),'Marks Entry 4th'!B18,"")))))</f>
        <v>1</v>
      </c>
      <c r="D19" s="95" t="str">
        <f>IF(OR(B19=0,B19=""),"",IF(AND($E$3=1),'Marks Entry 1st'!C18,IF(AND($E$3=2),'Marks Entry 2nd'!C18,IF(AND($E$3=3),'Marks Entry 3rd'!C18,IF(AND($E$3=4),'Marks Entry 4th'!C18,"")))))</f>
        <v>A</v>
      </c>
      <c r="E19" s="96" t="str">
        <f>IF(OR(B19=0,B19=""),"",IF(AND($E$3=1),'Marks Entry 1st'!E18,IF(AND($E$3=2),'Marks Entry 2nd'!E18,IF(AND($E$3=3),'Marks Entry 3rd'!E18,IF(AND($E$3=4),'Marks Entry 4th'!E18,"")))))</f>
        <v>30-10-2014</v>
      </c>
      <c r="F19" s="95">
        <f>IF(OR(B19=0,B19=""),"",IF(AND($E$3=1),'Marks Entry 1st'!D18,IF(AND($E$3=2),'Marks Entry 2nd'!D18,IF(AND($E$3=3),'Marks Entry 3rd'!D18,IF(AND($E$3=4),'Marks Entry 4th'!D18,"")))))</f>
        <v>949</v>
      </c>
      <c r="G19" s="90" t="str">
        <f>IF(OR(B19=0,B19=""),"",IF(AND($E$3=1),'Marks Entry 1st'!F18,IF(AND($E$3=2),'Marks Entry 2nd'!F18,IF(AND($E$3=3),'Marks Entry 3rd'!F18,IF(AND($E$3=4),'Marks Entry 4th'!F18,"")))))</f>
        <v>JAGRAT SOLANKI</v>
      </c>
      <c r="H19" s="90" t="str">
        <f>IF(OR(B19=0,B19=""),"",IF(AND($E$3=1),'Marks Entry 1st'!G18,IF(AND($E$3=2),'Marks Entry 2nd'!G18,IF(AND($E$3=3),'Marks Entry 3rd'!G18,IF(AND($E$3=4),'Marks Entry 4th'!G18,"")))))</f>
        <v>KRISHAN KAMAL SOLANKI</v>
      </c>
      <c r="I19" s="90" t="str">
        <f>IF(OR(B19=0,B19=""),"",IF(AND($E$3=1),'Marks Entry 1st'!H18,IF(AND($E$3=2),'Marks Entry 2nd'!H18,IF(AND($E$3=3),'Marks Entry 3rd'!H18,IF(AND($E$3=4),'Marks Entry 4th'!H18,"")))))</f>
        <v>GEETA DEVI</v>
      </c>
      <c r="J19" s="379" t="str">
        <f>IF(OR(B19=0,B19=""),"",IF(AND($E$3=1),'Marks Entry 1st'!J18,IF(AND($E$3=2),'Marks Entry 2nd'!J18,IF(AND($E$3=3),'Marks Entry 3rd'!J18,IF(AND($E$3=4),'Marks Entry 4th'!J18,"")))))</f>
        <v>M</v>
      </c>
      <c r="K19" s="379" t="str">
        <f>IF(OR(B19=0,B19=""),"",IF(AND($E$3=1),'Marks Entry 1st'!K18,IF(AND($E$3=2),'Marks Entry 2nd'!K18,IF(AND($E$3=3),'Marks Entry 3rd'!K18,IF(AND($E$3=4),'Marks Entry 4th'!K18,"")))))</f>
        <v>OBC</v>
      </c>
      <c r="L19" s="180">
        <f>IF(OR($E19="",$G19=""),"",IF(AND($E$3=1),'Marks Entry 1st'!L18,IF(AND($E$3=2),'Marks Entry 2nd'!L18,IF(AND($E$3=3),'Marks Entry 3rd'!L18,IF(AND($E$3=4),'Marks Entry 4th'!L18,"")))))</f>
        <v>9</v>
      </c>
      <c r="M19" s="180">
        <f>IF(OR($E19="",$G19=""),"",IF(AND($E$3=1),'Marks Entry 1st'!M18,IF(AND($E$3=2),'Marks Entry 2nd'!M18,IF(AND($E$3=3),'Marks Entry 3rd'!M18,IF(AND($E$3=4),'Marks Entry 4th'!M18,"")))))</f>
        <v>9</v>
      </c>
      <c r="N19" s="87">
        <f t="shared" si="32"/>
        <v>18</v>
      </c>
      <c r="O19" s="180">
        <f>IF(OR($E19="",$G19=""),"",IF(AND($E$3=1),'Marks Entry 1st'!N18,IF(AND($E$3=2),'Marks Entry 2nd'!N18,IF(AND($E$3=3),'Marks Entry 3rd'!N18,IF(AND($E$3=4),'Marks Entry 4th'!N18,"")))))</f>
        <v>20</v>
      </c>
      <c r="P19" s="180">
        <f>IF(OR($E19="",$G19=""),"",IF(AND($E$3=1),'Marks Entry 1st'!O18,IF(AND($E$3=2),'Marks Entry 2nd'!O18,IF(AND($E$3=3),'Marks Entry 3rd'!O18,IF(AND($E$3=4),'Marks Entry 4th'!O18,"")))))</f>
        <v>6</v>
      </c>
      <c r="Q19" s="180">
        <f>IF(OR($E19="",$G19=""),"",IF(AND($E$3=1),'Marks Entry 1st'!P18,IF(AND($E$3=2),'Marks Entry 2nd'!P18,IF(AND($E$3=3),'Marks Entry 3rd'!P18,IF(AND($E$3=4),'Marks Entry 4th'!P18,"")))))</f>
        <v>11</v>
      </c>
      <c r="R19" s="91">
        <f t="shared" si="33"/>
        <v>37</v>
      </c>
      <c r="S19" s="87">
        <f t="shared" si="34"/>
        <v>55</v>
      </c>
      <c r="T19" s="93">
        <f>IF(OR($E19="",$G19=""),"",IF(AND($E$3=1),'Marks Entry 1st'!Q18,IF(AND($E$3=2),'Marks Entry 2nd'!Q18,IF(AND($E$3=3),'Marks Entry 3rd'!Q18,IF(AND($E$3=4),'Marks Entry 4th'!Q18,"")))))</f>
        <v>37</v>
      </c>
      <c r="U19" s="93">
        <f>IF(OR($E19="",$G19=""),"",IF(AND($E$3=1),'Marks Entry 1st'!R18,IF(AND($E$3=2),'Marks Entry 2nd'!R18,IF(AND($E$3=3),'Marks Entry 3rd'!R18,IF(AND($E$3=4),'Marks Entry 4th'!R18,"")))))</f>
        <v>4</v>
      </c>
      <c r="V19" s="93">
        <f>IF(OR($E19="",$G19=""),"",IF(AND($E$3=1),'Marks Entry 1st'!S18,IF(AND($E$3=2),'Marks Entry 2nd'!S18,IF(AND($E$3=3),'Marks Entry 3rd'!S18,IF(AND($E$3=4),'Marks Entry 4th'!S18,"")))))</f>
        <v>11</v>
      </c>
      <c r="W19" s="92">
        <f t="shared" si="35"/>
        <v>52</v>
      </c>
      <c r="X19" s="87">
        <f t="shared" si="36"/>
        <v>107</v>
      </c>
      <c r="Y19" s="144">
        <f t="shared" si="37"/>
        <v>0</v>
      </c>
      <c r="Z19" s="144">
        <f t="shared" si="38"/>
        <v>200</v>
      </c>
      <c r="AA19" s="144" t="str">
        <f t="shared" si="0"/>
        <v/>
      </c>
      <c r="AB19" s="144" t="str">
        <f t="shared" si="39"/>
        <v>P</v>
      </c>
      <c r="AC19" s="144" t="str">
        <f t="shared" si="1"/>
        <v>II</v>
      </c>
      <c r="AD19" s="148" t="str">
        <f t="shared" si="2"/>
        <v>C</v>
      </c>
      <c r="AE19" s="180">
        <f>IF(OR($E19="",$G19=""),"",IF(AND($E$3=1),'Marks Entry 1st'!T18,IF(AND($E$3=2),'Marks Entry 2nd'!T18,IF(AND($E$3=3),'Marks Entry 3rd'!T18,IF(AND($E$3=4),'Marks Entry 4th'!T18,"")))))</f>
        <v>9</v>
      </c>
      <c r="AF19" s="180">
        <f>IF(OR($E19="",$G19=""),"",IF(AND($E$3=1),'Marks Entry 1st'!U18,IF(AND($E$3=2),'Marks Entry 2nd'!U18,IF(AND($E$3=3),'Marks Entry 3rd'!U18,IF(AND($E$3=4),'Marks Entry 4th'!U18,"")))))</f>
        <v>9</v>
      </c>
      <c r="AG19" s="87">
        <f t="shared" si="40"/>
        <v>18</v>
      </c>
      <c r="AH19" s="180">
        <f>IF(OR($E19="",$G19=""),"",IF(AND($E$3=1),'Marks Entry 1st'!V18,IF(AND($E$3=2),'Marks Entry 2nd'!V18,IF(AND($E$3=3),'Marks Entry 3rd'!V18,IF(AND($E$3=4),'Marks Entry 4th'!V18,"")))))</f>
        <v>21</v>
      </c>
      <c r="AI19" s="180">
        <f>IF(OR($E19="",$G19=""),"",IF(AND($E$3=1),'Marks Entry 1st'!W18,IF(AND($E$3=2),'Marks Entry 2nd'!W18,IF(AND($E$3=3),'Marks Entry 3rd'!W18,IF(AND($E$3=4),'Marks Entry 4th'!W18,"")))))</f>
        <v>5</v>
      </c>
      <c r="AJ19" s="180">
        <f>IF(OR($E19="",$G19=""),"",IF(AND($E$3=1),'Marks Entry 1st'!X18,IF(AND($E$3=2),'Marks Entry 2nd'!X18,IF(AND($E$3=3),'Marks Entry 3rd'!X18,IF(AND($E$3=4),'Marks Entry 4th'!X18,"")))))</f>
        <v>10</v>
      </c>
      <c r="AK19" s="91">
        <f t="shared" si="41"/>
        <v>36</v>
      </c>
      <c r="AL19" s="87">
        <f t="shared" si="42"/>
        <v>54</v>
      </c>
      <c r="AM19" s="93">
        <f>IF(OR($E19="",$G19=""),"",IF(AND($E$3=1),'Marks Entry 1st'!Y18,IF(AND($E$3=2),'Marks Entry 2nd'!Y18,IF(AND($E$3=3),'Marks Entry 3rd'!Y18,IF(AND($E$3=4),'Marks Entry 4th'!Y18,"")))))</f>
        <v>47</v>
      </c>
      <c r="AN19" s="93">
        <f>IF(OR($E19="",$G19=""),"",IF(AND($E$3=1),'Marks Entry 1st'!Z18,IF(AND($E$3=2),'Marks Entry 2nd'!Z18,IF(AND($E$3=3),'Marks Entry 3rd'!Z18,IF(AND($E$3=4),'Marks Entry 4th'!Z18,"")))))</f>
        <v>4</v>
      </c>
      <c r="AO19" s="93">
        <f>IF(OR($E19="",$G19=""),"",IF(AND($E$3=1),'Marks Entry 1st'!AA18,IF(AND($E$3=2),'Marks Entry 2nd'!AA18,IF(AND($E$3=3),'Marks Entry 3rd'!AA18,IF(AND($E$3=4),'Marks Entry 4th'!AA18,"")))))</f>
        <v>10</v>
      </c>
      <c r="AP19" s="92">
        <f t="shared" si="43"/>
        <v>61</v>
      </c>
      <c r="AQ19" s="87">
        <f t="shared" si="44"/>
        <v>115</v>
      </c>
      <c r="AR19" s="144">
        <f t="shared" si="45"/>
        <v>0</v>
      </c>
      <c r="AS19" s="144">
        <f t="shared" si="46"/>
        <v>200</v>
      </c>
      <c r="AT19" s="144" t="str">
        <f t="shared" si="3"/>
        <v/>
      </c>
      <c r="AU19" s="144" t="str">
        <f t="shared" si="47"/>
        <v>P</v>
      </c>
      <c r="AV19" s="144" t="str">
        <f t="shared" si="4"/>
        <v>II</v>
      </c>
      <c r="AW19" s="148" t="str">
        <f t="shared" si="5"/>
        <v>C</v>
      </c>
      <c r="AX19" s="180">
        <f>IF(OR($E19="",$G19=""),"",IF(AND($E$3=1),'Marks Entry 1st'!AB18,IF(AND($E$3=2),'Marks Entry 2nd'!AB18,IF(AND($E$3=3),'Marks Entry 3rd'!AB18,IF(AND($E$3=4),'Marks Entry 4th'!AB18,"")))))</f>
        <v>20</v>
      </c>
      <c r="AY19" s="180">
        <f>IF(OR($E19="",$G19=""),"",IF(AND($E$3=1),'Marks Entry 1st'!AC18,IF(AND($E$3=2),'Marks Entry 2nd'!AC18,IF(AND($E$3=3),'Marks Entry 3rd'!AC18,IF(AND($E$3=4),'Marks Entry 4th'!AC18,"")))))</f>
        <v>19</v>
      </c>
      <c r="AZ19" s="87">
        <f t="shared" si="6"/>
        <v>39</v>
      </c>
      <c r="BA19" s="180">
        <f>IF(OR($E19="",$G19=""),"",IF(AND($E$3=1),'Marks Entry 1st'!AD18,IF(AND($E$3=2),'Marks Entry 2nd'!AD18,IF(AND($E$3=3),'Marks Entry 3rd'!AD18,IF(AND($E$3=4),'Marks Entry 4th'!AD18,"")))))</f>
        <v>29</v>
      </c>
      <c r="BB19" s="180">
        <f>IF(OR($E19="",$G19=""),"",IF(AND($E$3=1),'Marks Entry 1st'!AE18,IF(AND($E$3=2),'Marks Entry 2nd'!AE18,IF(AND($E$3=3),'Marks Entry 3rd'!AE18,IF(AND($E$3=4),'Marks Entry 4th'!AE18,"")))))</f>
        <v>17</v>
      </c>
      <c r="BC19" s="180">
        <f>IF(OR($E19="",$G19=""),"",IF(AND($E$3=1),'Marks Entry 1st'!AF18,IF(AND($E$3=2),'Marks Entry 2nd'!AF18,IF(AND($E$3=3),'Marks Entry 3rd'!AF18,IF(AND($E$3=4),'Marks Entry 4th'!AF18,"")))))</f>
        <v>10</v>
      </c>
      <c r="BD19" s="91">
        <f t="shared" si="7"/>
        <v>56</v>
      </c>
      <c r="BE19" s="87">
        <f t="shared" si="8"/>
        <v>95</v>
      </c>
      <c r="BF19" s="93">
        <f>IF(OR($E19="",$G19=""),"",IF(AND($E$3=1),'Marks Entry 1st'!AG18,IF(AND($E$3=2),'Marks Entry 2nd'!AG18,IF(AND($E$3=3),'Marks Entry 3rd'!AG18,IF(AND($E$3=4),'Marks Entry 4th'!AG18,"")))))</f>
        <v>45</v>
      </c>
      <c r="BG19" s="93">
        <f>IF(OR($E19="",$G19=""),"",IF(AND($E$3=1),'Marks Entry 1st'!AH18,IF(AND($E$3=2),'Marks Entry 2nd'!AH18,IF(AND($E$3=3),'Marks Entry 3rd'!AH18,IF(AND($E$3=4),'Marks Entry 4th'!AH18,"")))))</f>
        <v>20</v>
      </c>
      <c r="BH19" s="93">
        <f>IF(OR($E19="",$G19=""),"",IF(AND($E$3=1),'Marks Entry 1st'!AI18,IF(AND($E$3=2),'Marks Entry 2nd'!AI18,IF(AND($E$3=3),'Marks Entry 3rd'!AI18,IF(AND($E$3=4),'Marks Entry 4th'!AI18,"")))))</f>
        <v>14</v>
      </c>
      <c r="BI19" s="92">
        <f t="shared" si="9"/>
        <v>79</v>
      </c>
      <c r="BJ19" s="87">
        <f t="shared" si="10"/>
        <v>174</v>
      </c>
      <c r="BK19" s="144">
        <f t="shared" si="11"/>
        <v>0</v>
      </c>
      <c r="BL19" s="144">
        <f t="shared" si="12"/>
        <v>200</v>
      </c>
      <c r="BM19" s="144" t="str">
        <f t="shared" si="13"/>
        <v/>
      </c>
      <c r="BN19" s="144" t="str">
        <f t="shared" si="14"/>
        <v>P</v>
      </c>
      <c r="BO19" s="144" t="str">
        <f t="shared" si="15"/>
        <v>D</v>
      </c>
      <c r="BP19" s="148" t="str">
        <f t="shared" si="16"/>
        <v>A</v>
      </c>
      <c r="BQ19" s="180" t="str">
        <f>IF(OR($E19="",$G19=""),"",IF(AND($E$3=1),'Marks Entry 1st'!AJ18,IF(AND($E$3=2),'Marks Entry 2nd'!AJ18,IF(AND($E$3=3),'Marks Entry 3rd'!AJ18,IF(AND($E$3=4),'Marks Entry 4th'!AJ18,"")))))</f>
        <v>NA</v>
      </c>
      <c r="BR19" s="180">
        <f>IF(OR($E19="",$G19=""),"",IF(AND($E$3=1),'Marks Entry 1st'!AK18,IF(AND($E$3=2),'Marks Entry 2nd'!AK18,IF(AND($E$3=3),'Marks Entry 3rd'!AK18,IF(AND($E$3=4),'Marks Entry 4th'!AK18,"")))))</f>
        <v>6</v>
      </c>
      <c r="BS19" s="87">
        <f t="shared" si="48"/>
        <v>6</v>
      </c>
      <c r="BT19" s="180">
        <f>IF(OR($E19="",$G19=""),"",IF(AND($E$3=1),'Marks Entry 1st'!AL18,IF(AND($E$3=2),'Marks Entry 2nd'!AL18,IF(AND($E$3=3),'Marks Entry 3rd'!AL18,IF(AND($E$3=4),'Marks Entry 4th'!AL18,"")))))</f>
        <v>26</v>
      </c>
      <c r="BU19" s="180">
        <f>IF(OR($E19="",$G19=""),"",IF(AND($E$3=1),'Marks Entry 1st'!AM18,IF(AND($E$3=2),'Marks Entry 2nd'!AM18,IF(AND($E$3=3),'Marks Entry 3rd'!AM18,IF(AND($E$3=4),'Marks Entry 4th'!AM18,"")))))</f>
        <v>6</v>
      </c>
      <c r="BV19" s="180">
        <f>IF(OR($E19="",$G19=""),"",IF(AND($E$3=1),'Marks Entry 1st'!AN18,IF(AND($E$3=2),'Marks Entry 2nd'!AN18,IF(AND($E$3=3),'Marks Entry 3rd'!AN18,IF(AND($E$3=4),'Marks Entry 4th'!AN18,"")))))</f>
        <v>9</v>
      </c>
      <c r="BW19" s="91">
        <f t="shared" si="49"/>
        <v>41</v>
      </c>
      <c r="BX19" s="87">
        <f t="shared" si="50"/>
        <v>47</v>
      </c>
      <c r="BY19" s="93">
        <f>IF(OR($E19="",$G19=""),"",IF(AND($E$3=1),'Marks Entry 1st'!AO18,IF(AND($E$3=2),'Marks Entry 2nd'!AO18,IF(AND($E$3=3),'Marks Entry 3rd'!AO18,IF(AND($E$3=4),'Marks Entry 4th'!AO18,"")))))</f>
        <v>41</v>
      </c>
      <c r="BZ19" s="93">
        <f>IF(OR($E19="",$G19=""),"",IF(AND($E$3=1),'Marks Entry 1st'!AP18,IF(AND($E$3=2),'Marks Entry 2nd'!AP18,IF(AND($E$3=3),'Marks Entry 3rd'!AP18,IF(AND($E$3=4),'Marks Entry 4th'!AP18,"")))))</f>
        <v>15</v>
      </c>
      <c r="CA19" s="93">
        <f>IF(OR($E19="",$G19=""),"",IF(AND($E$3=1),'Marks Entry 1st'!AQ18,IF(AND($E$3=2),'Marks Entry 2nd'!AQ18,IF(AND($E$3=3),'Marks Entry 3rd'!AQ18,IF(AND($E$3=4),'Marks Entry 4th'!AQ18,"")))))</f>
        <v>8</v>
      </c>
      <c r="CB19" s="92">
        <f t="shared" si="51"/>
        <v>64</v>
      </c>
      <c r="CC19" s="87">
        <f t="shared" si="52"/>
        <v>111</v>
      </c>
      <c r="CD19" s="144">
        <f t="shared" si="53"/>
        <v>20</v>
      </c>
      <c r="CE19" s="144">
        <f t="shared" si="54"/>
        <v>180</v>
      </c>
      <c r="CF19" s="144" t="str">
        <f t="shared" si="17"/>
        <v/>
      </c>
      <c r="CG19" s="144" t="str">
        <f t="shared" si="55"/>
        <v>P</v>
      </c>
      <c r="CH19" s="144" t="str">
        <f t="shared" si="18"/>
        <v>I</v>
      </c>
      <c r="CI19" s="148" t="str">
        <f t="shared" si="19"/>
        <v>C</v>
      </c>
      <c r="CJ19" s="180">
        <f>IF(OR($E19="",$G19=""),"",IF(AND($E$3=1),'Marks Entry 1st'!AR18,IF(AND($E$3=2),'Marks Entry 2nd'!AR18,IF(AND($E$3=3),'Marks Entry 3rd'!AR18,IF(AND($E$3=4),'Marks Entry 4th'!AR18,"")))))</f>
        <v>9</v>
      </c>
      <c r="CK19" s="180">
        <f>IF(OR($E19="",$G19=""),"",IF(AND($E$3=1),'Marks Entry 1st'!AS18,IF(AND($E$3=2),'Marks Entry 2nd'!AS18,IF(AND($E$3=3),'Marks Entry 3rd'!AS18,IF(AND($E$3=4),'Marks Entry 4th'!AS18,"")))))</f>
        <v>7</v>
      </c>
      <c r="CL19" s="87">
        <f t="shared" si="56"/>
        <v>16</v>
      </c>
      <c r="CM19" s="180">
        <f>IF(OR($E19="",$G19=""),"",IF(AND($E$3=1),'Marks Entry 1st'!AT18,IF(AND($E$3=2),'Marks Entry 2nd'!AT18,IF(AND($E$3=3),'Marks Entry 3rd'!AT18,IF(AND($E$3=4),'Marks Entry 4th'!AT18,"")))))</f>
        <v>29</v>
      </c>
      <c r="CN19" s="180">
        <f>IF(OR($E19="",$G19=""),"",IF(AND($E$3=1),'Marks Entry 1st'!AU18,IF(AND($E$3=2),'Marks Entry 2nd'!AU18,IF(AND($E$3=3),'Marks Entry 3rd'!AU18,IF(AND($E$3=4),'Marks Entry 4th'!AU18,"")))))</f>
        <v>4</v>
      </c>
      <c r="CO19" s="180">
        <f>IF(OR($E19="",$G19=""),"",IF(AND($E$3=1),'Marks Entry 1st'!AV18,IF(AND($E$3=2),'Marks Entry 2nd'!AV18,IF(AND($E$3=3),'Marks Entry 3rd'!AV18,IF(AND($E$3=4),'Marks Entry 4th'!AV18,"")))))</f>
        <v>11</v>
      </c>
      <c r="CP19" s="91">
        <f t="shared" si="57"/>
        <v>44</v>
      </c>
      <c r="CQ19" s="87">
        <f t="shared" si="58"/>
        <v>60</v>
      </c>
      <c r="CR19" s="93">
        <f>IF(OR($E19="",$G19=""),"",IF(AND($E$3=1),'Marks Entry 1st'!AW18,IF(AND($E$3=2),'Marks Entry 2nd'!AW18,IF(AND($E$3=3),'Marks Entry 3rd'!AW18,IF(AND($E$3=4),'Marks Entry 4th'!AW18,"")))))</f>
        <v>49</v>
      </c>
      <c r="CS19" s="93">
        <f>IF(OR($E19="",$G19=""),"",IF(AND($E$3=1),'Marks Entry 1st'!AX18,IF(AND($E$3=2),'Marks Entry 2nd'!AX18,IF(AND($E$3=3),'Marks Entry 3rd'!AX18,IF(AND($E$3=4),'Marks Entry 4th'!AX18,"")))))</f>
        <v>16</v>
      </c>
      <c r="CT19" s="93">
        <f>IF(OR($E19="",$G19=""),"",IF(AND($E$3=1),'Marks Entry 1st'!AY18,IF(AND($E$3=2),'Marks Entry 2nd'!AY18,IF(AND($E$3=3),'Marks Entry 3rd'!AY18,IF(AND($E$3=4),'Marks Entry 4th'!AY18,"")))))</f>
        <v>8</v>
      </c>
      <c r="CU19" s="92">
        <f t="shared" si="59"/>
        <v>73</v>
      </c>
      <c r="CV19" s="87">
        <f t="shared" si="60"/>
        <v>133</v>
      </c>
      <c r="CW19" s="144">
        <f t="shared" si="61"/>
        <v>0</v>
      </c>
      <c r="CX19" s="144">
        <f t="shared" si="62"/>
        <v>200</v>
      </c>
      <c r="CY19" s="144" t="str">
        <f t="shared" si="20"/>
        <v/>
      </c>
      <c r="CZ19" s="144" t="str">
        <f t="shared" si="63"/>
        <v>P</v>
      </c>
      <c r="DA19" s="144" t="str">
        <f t="shared" si="21"/>
        <v>I</v>
      </c>
      <c r="DB19" s="148" t="str">
        <f t="shared" si="22"/>
        <v>C</v>
      </c>
      <c r="DC19" s="380">
        <f>IF(OR($E19="",$G19=""),"",IF(AND($E$3=1),'Marks Entry 1st'!AZ18,IF(AND($E$3=2),'Marks Entry 2nd'!AZ18,IF(AND($E$3=3),'Marks Entry 3rd'!AZ18,IF(AND($E$3=4),'Marks Entry 4th'!AZ18,"")))))</f>
        <v>21</v>
      </c>
      <c r="DD19" s="380">
        <f>IF(OR($E19="",$G19=""),"",IF(AND($E$3=1),'Marks Entry 1st'!BA18,IF(AND($E$3=2),'Marks Entry 2nd'!BA18,IF(AND($E$3=3),'Marks Entry 3rd'!BA18,IF(AND($E$3=4),'Marks Entry 4th'!BA18,"")))))</f>
        <v>31</v>
      </c>
      <c r="DE19" s="380">
        <f>IF(OR($E19="",$G19=""),"",IF(AND($E$3=1),'Marks Entry 1st'!BB18,IF(AND($E$3=2),'Marks Entry 2nd'!BB18,IF(AND($E$3=3),'Marks Entry 3rd'!BB18,IF(AND($E$3=4),'Marks Entry 4th'!BB18,"")))))</f>
        <v>36</v>
      </c>
      <c r="DF19" s="181">
        <f t="shared" si="64"/>
        <v>88</v>
      </c>
      <c r="DG19" s="182">
        <f t="shared" si="65"/>
        <v>0</v>
      </c>
      <c r="DH19" s="182">
        <f t="shared" si="66"/>
        <v>100</v>
      </c>
      <c r="DI19" s="182" t="str">
        <f t="shared" si="67"/>
        <v>P</v>
      </c>
      <c r="DJ19" s="147" t="str">
        <f t="shared" si="23"/>
        <v>A</v>
      </c>
      <c r="DK19" s="380">
        <f>IF(OR($E19="",$G19=""),"",IF(AND($E$3=1),'Marks Entry 1st'!BC18,IF(AND($E$3=2),'Marks Entry 2nd'!BC18,IF(AND($E$3=3),'Marks Entry 3rd'!BC18,IF(AND($E$3=4),'Marks Entry 4th'!BC18,"")))))</f>
        <v>15</v>
      </c>
      <c r="DL19" s="380">
        <f>IF(OR($E19="",$G19=""),"",IF(AND($E$3=1),'Marks Entry 1st'!BD18,IF(AND($E$3=2),'Marks Entry 2nd'!BD18,IF(AND($E$3=3),'Marks Entry 3rd'!BD18,IF(AND($E$3=4),'Marks Entry 4th'!BD18,"")))))</f>
        <v>32</v>
      </c>
      <c r="DM19" s="380">
        <f>IF(OR($E19="",$G19=""),"",IF(AND($E$3=1),'Marks Entry 1st'!BE18,IF(AND($E$3=2),'Marks Entry 2nd'!BE18,IF(AND($E$3=3),'Marks Entry 3rd'!BE18,IF(AND($E$3=4),'Marks Entry 4th'!BE18,"")))))</f>
        <v>29</v>
      </c>
      <c r="DN19" s="181">
        <f t="shared" si="68"/>
        <v>76</v>
      </c>
      <c r="DO19" s="182">
        <f t="shared" si="69"/>
        <v>0</v>
      </c>
      <c r="DP19" s="182">
        <f t="shared" si="70"/>
        <v>100</v>
      </c>
      <c r="DQ19" s="182" t="str">
        <f t="shared" si="71"/>
        <v>P</v>
      </c>
      <c r="DR19" s="147" t="str">
        <f t="shared" si="24"/>
        <v>A</v>
      </c>
      <c r="DS19" s="380">
        <f>IF(OR($E19="",$G19=""),"",IF(AND($E$3=1),'Marks Entry 1st'!BF18,IF(AND($E$3=2),'Marks Entry 2nd'!BF18,IF(AND($E$3=3),'Marks Entry 3rd'!BF18,IF(AND($E$3=4),'Marks Entry 4th'!BF18,"")))))</f>
        <v>25</v>
      </c>
      <c r="DT19" s="380">
        <f>IF(OR($E19="",$G19=""),"",IF(AND($E$3=1),'Marks Entry 1st'!BG18,IF(AND($E$3=2),'Marks Entry 2nd'!BG18,IF(AND($E$3=3),'Marks Entry 3rd'!BG18,IF(AND($E$3=4),'Marks Entry 4th'!BG18,"")))))</f>
        <v>23</v>
      </c>
      <c r="DU19" s="380">
        <f>IF(OR($E19="",$G19=""),"",IF(AND($E$3=1),'Marks Entry 1st'!BH18,IF(AND($E$3=2),'Marks Entry 2nd'!BH18,IF(AND($E$3=3),'Marks Entry 3rd'!BH18,IF(AND($E$3=4),'Marks Entry 4th'!BH18,"")))))</f>
        <v>30</v>
      </c>
      <c r="DV19" s="181">
        <f t="shared" si="72"/>
        <v>78</v>
      </c>
      <c r="DW19" s="182">
        <f t="shared" si="73"/>
        <v>0</v>
      </c>
      <c r="DX19" s="182">
        <f t="shared" si="74"/>
        <v>100</v>
      </c>
      <c r="DY19" s="182" t="str">
        <f t="shared" si="75"/>
        <v>P</v>
      </c>
      <c r="DZ19" s="147" t="str">
        <f t="shared" si="25"/>
        <v>A</v>
      </c>
      <c r="EA19" s="104">
        <f t="shared" si="26"/>
        <v>507</v>
      </c>
      <c r="EB19" s="105">
        <f t="shared" si="27"/>
        <v>63.375</v>
      </c>
      <c r="EC19" s="111" t="str">
        <f t="shared" si="28"/>
        <v>I</v>
      </c>
      <c r="ED19" s="112">
        <f t="shared" si="29"/>
        <v>13.999999999999998</v>
      </c>
      <c r="EE19" s="386" t="str">
        <f t="shared" si="30"/>
        <v>Promoted</v>
      </c>
      <c r="EF19" s="72">
        <f>IF(OR($E19="",$G19=""),"",IF(AND($E$3=1),'Marks Entry 1st'!BI18,IF(AND($E$3=2),'Marks Entry 2nd'!BI18,IF(AND($E$3=3),'Marks Entry 3rd'!BI18,IF(AND($E$3=4),'Marks Entry 4th'!BI18,"")))))</f>
        <v>220</v>
      </c>
      <c r="EG19" s="72">
        <f>IF(OR($E19="",$G19=""),"",IF(AND($E$3=1),'Marks Entry 1st'!BJ18,IF(AND($E$3=2),'Marks Entry 2nd'!BJ18,IF(AND($E$3=3),'Marks Entry 3rd'!BJ18,IF(AND($E$3=4),'Marks Entry 4th'!BJ18,"")))))</f>
        <v>12</v>
      </c>
      <c r="EH19" s="328" t="str">
        <f t="shared" si="31"/>
        <v>C</v>
      </c>
      <c r="EI19" s="73"/>
      <c r="EP19" s="75">
        <f>IF(AND($E$3=1),'Marks Entry 1st'!I18,IF(AND($E$3=2),'Marks Entry 2nd'!I18,IF(AND($E$3=3),'Marks Entry 3rd'!I18,IF(AND($E$3=4),'Marks Entry 4th'!I18,""))))</f>
        <v>113</v>
      </c>
    </row>
    <row r="20" spans="1:146" ht="18.899999999999999" customHeight="1">
      <c r="A20" s="94">
        <v>13</v>
      </c>
      <c r="B20" s="94">
        <f>IF(OR(EP20=0,EP20=""),"",IF(AND($E$3=1),'Marks Entry 1st'!I19,IF(AND($E$3=2),'Marks Entry 2nd'!I19,IF(AND($E$3=3),'Marks Entry 3rd'!I19,IF(AND($E$3=4),'Marks Entry 4th'!I19,"")))))</f>
        <v>114</v>
      </c>
      <c r="C20" s="95">
        <f>IF(OR(B20=0,B20=""),"",IF(AND($E$3=1),'Marks Entry 1st'!B19,IF(AND($E$3=2),'Marks Entry 2nd'!B19,IF(AND($E$3=3),'Marks Entry 3rd'!B19,IF(AND($E$3=4),'Marks Entry 4th'!B19,"")))))</f>
        <v>1</v>
      </c>
      <c r="D20" s="95" t="str">
        <f>IF(OR(B20=0,B20=""),"",IF(AND($E$3=1),'Marks Entry 1st'!C19,IF(AND($E$3=2),'Marks Entry 2nd'!C19,IF(AND($E$3=3),'Marks Entry 3rd'!C19,IF(AND($E$3=4),'Marks Entry 4th'!C19,"")))))</f>
        <v>A</v>
      </c>
      <c r="E20" s="96" t="str">
        <f>IF(OR(B20=0,B20=""),"",IF(AND($E$3=1),'Marks Entry 1st'!E19,IF(AND($E$3=2),'Marks Entry 2nd'!E19,IF(AND($E$3=3),'Marks Entry 3rd'!E19,IF(AND($E$3=4),'Marks Entry 4th'!E19,"")))))</f>
        <v>26-05-2014</v>
      </c>
      <c r="F20" s="95">
        <f>IF(OR(B20=0,B20=""),"",IF(AND($E$3=1),'Marks Entry 1st'!D19,IF(AND($E$3=2),'Marks Entry 2nd'!D19,IF(AND($E$3=3),'Marks Entry 3rd'!D19,IF(AND($E$3=4),'Marks Entry 4th'!D19,"")))))</f>
        <v>933</v>
      </c>
      <c r="G20" s="90" t="str">
        <f>IF(OR(B20=0,B20=""),"",IF(AND($E$3=1),'Marks Entry 1st'!F19,IF(AND($E$3=2),'Marks Entry 2nd'!F19,IF(AND($E$3=3),'Marks Entry 3rd'!F19,IF(AND($E$3=4),'Marks Entry 4th'!F19,"")))))</f>
        <v>JOYA KHAN</v>
      </c>
      <c r="H20" s="90" t="str">
        <f>IF(OR(B20=0,B20=""),"",IF(AND($E$3=1),'Marks Entry 1st'!G19,IF(AND($E$3=2),'Marks Entry 2nd'!G19,IF(AND($E$3=3),'Marks Entry 3rd'!G19,IF(AND($E$3=4),'Marks Entry 4th'!G19,"")))))</f>
        <v>BARGAT KHAN</v>
      </c>
      <c r="I20" s="90" t="str">
        <f>IF(OR(B20=0,B20=""),"",IF(AND($E$3=1),'Marks Entry 1st'!H19,IF(AND($E$3=2),'Marks Entry 2nd'!H19,IF(AND($E$3=3),'Marks Entry 3rd'!H19,IF(AND($E$3=4),'Marks Entry 4th'!H19,"")))))</f>
        <v>MADINA BANO</v>
      </c>
      <c r="J20" s="379" t="str">
        <f>IF(OR(B20=0,B20=""),"",IF(AND($E$3=1),'Marks Entry 1st'!J19,IF(AND($E$3=2),'Marks Entry 2nd'!J19,IF(AND($E$3=3),'Marks Entry 3rd'!J19,IF(AND($E$3=4),'Marks Entry 4th'!J19,"")))))</f>
        <v>F</v>
      </c>
      <c r="K20" s="379" t="str">
        <f>IF(OR(B20=0,B20=""),"",IF(AND($E$3=1),'Marks Entry 1st'!K19,IF(AND($E$3=2),'Marks Entry 2nd'!K19,IF(AND($E$3=3),'Marks Entry 3rd'!K19,IF(AND($E$3=4),'Marks Entry 4th'!K19,"")))))</f>
        <v>OBC</v>
      </c>
      <c r="L20" s="180">
        <f>IF(OR($E20="",$G20=""),"",IF(AND($E$3=1),'Marks Entry 1st'!L19,IF(AND($E$3=2),'Marks Entry 2nd'!L19,IF(AND($E$3=3),'Marks Entry 3rd'!L19,IF(AND($E$3=4),'Marks Entry 4th'!L19,"")))))</f>
        <v>5</v>
      </c>
      <c r="M20" s="180">
        <f>IF(OR($E20="",$G20=""),"",IF(AND($E$3=1),'Marks Entry 1st'!M19,IF(AND($E$3=2),'Marks Entry 2nd'!M19,IF(AND($E$3=3),'Marks Entry 3rd'!M19,IF(AND($E$3=4),'Marks Entry 4th'!M19,"")))))</f>
        <v>6</v>
      </c>
      <c r="N20" s="87">
        <f t="shared" si="32"/>
        <v>11</v>
      </c>
      <c r="O20" s="180">
        <f>IF(OR($E20="",$G20=""),"",IF(AND($E$3=1),'Marks Entry 1st'!N19,IF(AND($E$3=2),'Marks Entry 2nd'!N19,IF(AND($E$3=3),'Marks Entry 3rd'!N19,IF(AND($E$3=4),'Marks Entry 4th'!N19,"")))))</f>
        <v>21</v>
      </c>
      <c r="P20" s="180">
        <f>IF(OR($E20="",$G20=""),"",IF(AND($E$3=1),'Marks Entry 1st'!O19,IF(AND($E$3=2),'Marks Entry 2nd'!O19,IF(AND($E$3=3),'Marks Entry 3rd'!O19,IF(AND($E$3=4),'Marks Entry 4th'!O19,"")))))</f>
        <v>6</v>
      </c>
      <c r="Q20" s="180">
        <f>IF(OR($E20="",$G20=""),"",IF(AND($E$3=1),'Marks Entry 1st'!P19,IF(AND($E$3=2),'Marks Entry 2nd'!P19,IF(AND($E$3=3),'Marks Entry 3rd'!P19,IF(AND($E$3=4),'Marks Entry 4th'!P19,"")))))</f>
        <v>4</v>
      </c>
      <c r="R20" s="91">
        <f t="shared" si="33"/>
        <v>31</v>
      </c>
      <c r="S20" s="87">
        <f t="shared" si="34"/>
        <v>42</v>
      </c>
      <c r="T20" s="93">
        <f>IF(OR($E20="",$G20=""),"",IF(AND($E$3=1),'Marks Entry 1st'!Q19,IF(AND($E$3=2),'Marks Entry 2nd'!Q19,IF(AND($E$3=3),'Marks Entry 3rd'!Q19,IF(AND($E$3=4),'Marks Entry 4th'!Q19,"")))))</f>
        <v>37</v>
      </c>
      <c r="U20" s="93">
        <f>IF(OR($E20="",$G20=""),"",IF(AND($E$3=1),'Marks Entry 1st'!R19,IF(AND($E$3=2),'Marks Entry 2nd'!R19,IF(AND($E$3=3),'Marks Entry 3rd'!R19,IF(AND($E$3=4),'Marks Entry 4th'!R19,"")))))</f>
        <v>4</v>
      </c>
      <c r="V20" s="93">
        <f>IF(OR($E20="",$G20=""),"",IF(AND($E$3=1),'Marks Entry 1st'!S19,IF(AND($E$3=2),'Marks Entry 2nd'!S19,IF(AND($E$3=3),'Marks Entry 3rd'!S19,IF(AND($E$3=4),'Marks Entry 4th'!S19,"")))))</f>
        <v>11</v>
      </c>
      <c r="W20" s="92">
        <f t="shared" si="35"/>
        <v>52</v>
      </c>
      <c r="X20" s="87">
        <f t="shared" si="36"/>
        <v>94</v>
      </c>
      <c r="Y20" s="144">
        <f t="shared" si="37"/>
        <v>0</v>
      </c>
      <c r="Z20" s="144">
        <f t="shared" si="38"/>
        <v>200</v>
      </c>
      <c r="AA20" s="144" t="str">
        <f t="shared" si="0"/>
        <v/>
      </c>
      <c r="AB20" s="144" t="str">
        <f t="shared" si="39"/>
        <v>P</v>
      </c>
      <c r="AC20" s="144" t="str">
        <f t="shared" si="1"/>
        <v>III</v>
      </c>
      <c r="AD20" s="148" t="str">
        <f t="shared" si="2"/>
        <v>D</v>
      </c>
      <c r="AE20" s="180">
        <f>IF(OR($E20="",$G20=""),"",IF(AND($E$3=1),'Marks Entry 1st'!T19,IF(AND($E$3=2),'Marks Entry 2nd'!T19,IF(AND($E$3=3),'Marks Entry 3rd'!T19,IF(AND($E$3=4),'Marks Entry 4th'!T19,"")))))</f>
        <v>9</v>
      </c>
      <c r="AF20" s="180">
        <f>IF(OR($E20="",$G20=""),"",IF(AND($E$3=1),'Marks Entry 1st'!U19,IF(AND($E$3=2),'Marks Entry 2nd'!U19,IF(AND($E$3=3),'Marks Entry 3rd'!U19,IF(AND($E$3=4),'Marks Entry 4th'!U19,"")))))</f>
        <v>9</v>
      </c>
      <c r="AG20" s="87">
        <f t="shared" si="40"/>
        <v>18</v>
      </c>
      <c r="AH20" s="180">
        <f>IF(OR($E20="",$G20=""),"",IF(AND($E$3=1),'Marks Entry 1st'!V19,IF(AND($E$3=2),'Marks Entry 2nd'!V19,IF(AND($E$3=3),'Marks Entry 3rd'!V19,IF(AND($E$3=4),'Marks Entry 4th'!V19,"")))))</f>
        <v>25</v>
      </c>
      <c r="AI20" s="180">
        <f>IF(OR($E20="",$G20=""),"",IF(AND($E$3=1),'Marks Entry 1st'!W19,IF(AND($E$3=2),'Marks Entry 2nd'!W19,IF(AND($E$3=3),'Marks Entry 3rd'!W19,IF(AND($E$3=4),'Marks Entry 4th'!W19,"")))))</f>
        <v>6</v>
      </c>
      <c r="AJ20" s="180">
        <f>IF(OR($E20="",$G20=""),"",IF(AND($E$3=1),'Marks Entry 1st'!X19,IF(AND($E$3=2),'Marks Entry 2nd'!X19,IF(AND($E$3=3),'Marks Entry 3rd'!X19,IF(AND($E$3=4),'Marks Entry 4th'!X19,"")))))</f>
        <v>9</v>
      </c>
      <c r="AK20" s="91">
        <f t="shared" si="41"/>
        <v>40</v>
      </c>
      <c r="AL20" s="87">
        <f t="shared" si="42"/>
        <v>58</v>
      </c>
      <c r="AM20" s="93">
        <f>IF(OR($E20="",$G20=""),"",IF(AND($E$3=1),'Marks Entry 1st'!Y19,IF(AND($E$3=2),'Marks Entry 2nd'!Y19,IF(AND($E$3=3),'Marks Entry 3rd'!Y19,IF(AND($E$3=4),'Marks Entry 4th'!Y19,"")))))</f>
        <v>48</v>
      </c>
      <c r="AN20" s="93">
        <f>IF(OR($E20="",$G20=""),"",IF(AND($E$3=1),'Marks Entry 1st'!Z19,IF(AND($E$3=2),'Marks Entry 2nd'!Z19,IF(AND($E$3=3),'Marks Entry 3rd'!Z19,IF(AND($E$3=4),'Marks Entry 4th'!Z19,"")))))</f>
        <v>4</v>
      </c>
      <c r="AO20" s="93">
        <f>IF(OR($E20="",$G20=""),"",IF(AND($E$3=1),'Marks Entry 1st'!AA19,IF(AND($E$3=2),'Marks Entry 2nd'!AA19,IF(AND($E$3=3),'Marks Entry 3rd'!AA19,IF(AND($E$3=4),'Marks Entry 4th'!AA19,"")))))</f>
        <v>9</v>
      </c>
      <c r="AP20" s="92">
        <f t="shared" si="43"/>
        <v>61</v>
      </c>
      <c r="AQ20" s="87">
        <f t="shared" si="44"/>
        <v>119</v>
      </c>
      <c r="AR20" s="144">
        <f t="shared" si="45"/>
        <v>0</v>
      </c>
      <c r="AS20" s="144">
        <f t="shared" si="46"/>
        <v>200</v>
      </c>
      <c r="AT20" s="144" t="str">
        <f t="shared" si="3"/>
        <v/>
      </c>
      <c r="AU20" s="144" t="str">
        <f t="shared" si="47"/>
        <v>P</v>
      </c>
      <c r="AV20" s="144" t="str">
        <f t="shared" si="4"/>
        <v>II</v>
      </c>
      <c r="AW20" s="148" t="str">
        <f t="shared" si="5"/>
        <v>C</v>
      </c>
      <c r="AX20" s="180">
        <f>IF(OR($E20="",$G20=""),"",IF(AND($E$3=1),'Marks Entry 1st'!AB19,IF(AND($E$3=2),'Marks Entry 2nd'!AB19,IF(AND($E$3=3),'Marks Entry 3rd'!AB19,IF(AND($E$3=4),'Marks Entry 4th'!AB19,"")))))</f>
        <v>20</v>
      </c>
      <c r="AY20" s="180">
        <f>IF(OR($E20="",$G20=""),"",IF(AND($E$3=1),'Marks Entry 1st'!AC19,IF(AND($E$3=2),'Marks Entry 2nd'!AC19,IF(AND($E$3=3),'Marks Entry 3rd'!AC19,IF(AND($E$3=4),'Marks Entry 4th'!AC19,"")))))</f>
        <v>19</v>
      </c>
      <c r="AZ20" s="87">
        <f t="shared" si="6"/>
        <v>39</v>
      </c>
      <c r="BA20" s="180">
        <f>IF(OR($E20="",$G20=""),"",IF(AND($E$3=1),'Marks Entry 1st'!AD19,IF(AND($E$3=2),'Marks Entry 2nd'!AD19,IF(AND($E$3=3),'Marks Entry 3rd'!AD19,IF(AND($E$3=4),'Marks Entry 4th'!AD19,"")))))</f>
        <v>29</v>
      </c>
      <c r="BB20" s="180">
        <f>IF(OR($E20="",$G20=""),"",IF(AND($E$3=1),'Marks Entry 1st'!AE19,IF(AND($E$3=2),'Marks Entry 2nd'!AE19,IF(AND($E$3=3),'Marks Entry 3rd'!AE19,IF(AND($E$3=4),'Marks Entry 4th'!AE19,"")))))</f>
        <v>17</v>
      </c>
      <c r="BC20" s="180">
        <f>IF(OR($E20="",$G20=""),"",IF(AND($E$3=1),'Marks Entry 1st'!AF19,IF(AND($E$3=2),'Marks Entry 2nd'!AF19,IF(AND($E$3=3),'Marks Entry 3rd'!AF19,IF(AND($E$3=4),'Marks Entry 4th'!AF19,"")))))</f>
        <v>10</v>
      </c>
      <c r="BD20" s="91">
        <f t="shared" si="7"/>
        <v>56</v>
      </c>
      <c r="BE20" s="87">
        <f t="shared" si="8"/>
        <v>95</v>
      </c>
      <c r="BF20" s="93">
        <f>IF(OR($E20="",$G20=""),"",IF(AND($E$3=1),'Marks Entry 1st'!AG19,IF(AND($E$3=2),'Marks Entry 2nd'!AG19,IF(AND($E$3=3),'Marks Entry 3rd'!AG19,IF(AND($E$3=4),'Marks Entry 4th'!AG19,"")))))</f>
        <v>45</v>
      </c>
      <c r="BG20" s="93">
        <f>IF(OR($E20="",$G20=""),"",IF(AND($E$3=1),'Marks Entry 1st'!AH19,IF(AND($E$3=2),'Marks Entry 2nd'!AH19,IF(AND($E$3=3),'Marks Entry 3rd'!AH19,IF(AND($E$3=4),'Marks Entry 4th'!AH19,"")))))</f>
        <v>20</v>
      </c>
      <c r="BH20" s="93">
        <f>IF(OR($E20="",$G20=""),"",IF(AND($E$3=1),'Marks Entry 1st'!AI19,IF(AND($E$3=2),'Marks Entry 2nd'!AI19,IF(AND($E$3=3),'Marks Entry 3rd'!AI19,IF(AND($E$3=4),'Marks Entry 4th'!AI19,"")))))</f>
        <v>14</v>
      </c>
      <c r="BI20" s="92">
        <f t="shared" si="9"/>
        <v>79</v>
      </c>
      <c r="BJ20" s="87">
        <f t="shared" si="10"/>
        <v>174</v>
      </c>
      <c r="BK20" s="144">
        <f t="shared" si="11"/>
        <v>0</v>
      </c>
      <c r="BL20" s="144">
        <f t="shared" si="12"/>
        <v>200</v>
      </c>
      <c r="BM20" s="144" t="str">
        <f t="shared" si="13"/>
        <v/>
      </c>
      <c r="BN20" s="144" t="str">
        <f t="shared" si="14"/>
        <v>P</v>
      </c>
      <c r="BO20" s="144" t="str">
        <f t="shared" si="15"/>
        <v>D</v>
      </c>
      <c r="BP20" s="148" t="str">
        <f t="shared" si="16"/>
        <v>A</v>
      </c>
      <c r="BQ20" s="180">
        <f>IF(OR($E20="",$G20=""),"",IF(AND($E$3=1),'Marks Entry 1st'!AJ19,IF(AND($E$3=2),'Marks Entry 2nd'!AJ19,IF(AND($E$3=3),'Marks Entry 3rd'!AJ19,IF(AND($E$3=4),'Marks Entry 4th'!AJ19,"")))))</f>
        <v>9</v>
      </c>
      <c r="BR20" s="180">
        <f>IF(OR($E20="",$G20=""),"",IF(AND($E$3=1),'Marks Entry 1st'!AK19,IF(AND($E$3=2),'Marks Entry 2nd'!AK19,IF(AND($E$3=3),'Marks Entry 3rd'!AK19,IF(AND($E$3=4),'Marks Entry 4th'!AK19,"")))))</f>
        <v>6</v>
      </c>
      <c r="BS20" s="87">
        <f t="shared" si="48"/>
        <v>15</v>
      </c>
      <c r="BT20" s="180">
        <f>IF(OR($E20="",$G20=""),"",IF(AND($E$3=1),'Marks Entry 1st'!AL19,IF(AND($E$3=2),'Marks Entry 2nd'!AL19,IF(AND($E$3=3),'Marks Entry 3rd'!AL19,IF(AND($E$3=4),'Marks Entry 4th'!AL19,"")))))</f>
        <v>21</v>
      </c>
      <c r="BU20" s="180">
        <f>IF(OR($E20="",$G20=""),"",IF(AND($E$3=1),'Marks Entry 1st'!AM19,IF(AND($E$3=2),'Marks Entry 2nd'!AM19,IF(AND($E$3=3),'Marks Entry 3rd'!AM19,IF(AND($E$3=4),'Marks Entry 4th'!AM19,"")))))</f>
        <v>5</v>
      </c>
      <c r="BV20" s="180">
        <f>IF(OR($E20="",$G20=""),"",IF(AND($E$3=1),'Marks Entry 1st'!AN19,IF(AND($E$3=2),'Marks Entry 2nd'!AN19,IF(AND($E$3=3),'Marks Entry 3rd'!AN19,IF(AND($E$3=4),'Marks Entry 4th'!AN19,"")))))</f>
        <v>9</v>
      </c>
      <c r="BW20" s="91">
        <f t="shared" si="49"/>
        <v>35</v>
      </c>
      <c r="BX20" s="87">
        <f t="shared" si="50"/>
        <v>50</v>
      </c>
      <c r="BY20" s="93">
        <f>IF(OR($E20="",$G20=""),"",IF(AND($E$3=1),'Marks Entry 1st'!AO19,IF(AND($E$3=2),'Marks Entry 2nd'!AO19,IF(AND($E$3=3),'Marks Entry 3rd'!AO19,IF(AND($E$3=4),'Marks Entry 4th'!AO19,"")))))</f>
        <v>41</v>
      </c>
      <c r="BZ20" s="93">
        <f>IF(OR($E20="",$G20=""),"",IF(AND($E$3=1),'Marks Entry 1st'!AP19,IF(AND($E$3=2),'Marks Entry 2nd'!AP19,IF(AND($E$3=3),'Marks Entry 3rd'!AP19,IF(AND($E$3=4),'Marks Entry 4th'!AP19,"")))))</f>
        <v>15</v>
      </c>
      <c r="CA20" s="93">
        <f>IF(OR($E20="",$G20=""),"",IF(AND($E$3=1),'Marks Entry 1st'!AQ19,IF(AND($E$3=2),'Marks Entry 2nd'!AQ19,IF(AND($E$3=3),'Marks Entry 3rd'!AQ19,IF(AND($E$3=4),'Marks Entry 4th'!AQ19,"")))))</f>
        <v>8</v>
      </c>
      <c r="CB20" s="92">
        <f t="shared" si="51"/>
        <v>64</v>
      </c>
      <c r="CC20" s="87">
        <f t="shared" si="52"/>
        <v>114</v>
      </c>
      <c r="CD20" s="144">
        <f t="shared" si="53"/>
        <v>0</v>
      </c>
      <c r="CE20" s="144">
        <f t="shared" si="54"/>
        <v>200</v>
      </c>
      <c r="CF20" s="144" t="str">
        <f t="shared" si="17"/>
        <v/>
      </c>
      <c r="CG20" s="144" t="str">
        <f t="shared" si="55"/>
        <v>P</v>
      </c>
      <c r="CH20" s="144" t="str">
        <f t="shared" si="18"/>
        <v>II</v>
      </c>
      <c r="CI20" s="148" t="str">
        <f t="shared" si="19"/>
        <v>C</v>
      </c>
      <c r="CJ20" s="180">
        <f>IF(OR($E20="",$G20=""),"",IF(AND($E$3=1),'Marks Entry 1st'!AR19,IF(AND($E$3=2),'Marks Entry 2nd'!AR19,IF(AND($E$3=3),'Marks Entry 3rd'!AR19,IF(AND($E$3=4),'Marks Entry 4th'!AR19,"")))))</f>
        <v>9</v>
      </c>
      <c r="CK20" s="180">
        <f>IF(OR($E20="",$G20=""),"",IF(AND($E$3=1),'Marks Entry 1st'!AS19,IF(AND($E$3=2),'Marks Entry 2nd'!AS19,IF(AND($E$3=3),'Marks Entry 3rd'!AS19,IF(AND($E$3=4),'Marks Entry 4th'!AS19,"")))))</f>
        <v>7</v>
      </c>
      <c r="CL20" s="87">
        <f t="shared" si="56"/>
        <v>16</v>
      </c>
      <c r="CM20" s="180">
        <f>IF(OR($E20="",$G20=""),"",IF(AND($E$3=1),'Marks Entry 1st'!AT19,IF(AND($E$3=2),'Marks Entry 2nd'!AT19,IF(AND($E$3=3),'Marks Entry 3rd'!AT19,IF(AND($E$3=4),'Marks Entry 4th'!AT19,"")))))</f>
        <v>28</v>
      </c>
      <c r="CN20" s="180">
        <f>IF(OR($E20="",$G20=""),"",IF(AND($E$3=1),'Marks Entry 1st'!AU19,IF(AND($E$3=2),'Marks Entry 2nd'!AU19,IF(AND($E$3=3),'Marks Entry 3rd'!AU19,IF(AND($E$3=4),'Marks Entry 4th'!AU19,"")))))</f>
        <v>4</v>
      </c>
      <c r="CO20" s="180">
        <f>IF(OR($E20="",$G20=""),"",IF(AND($E$3=1),'Marks Entry 1st'!AV19,IF(AND($E$3=2),'Marks Entry 2nd'!AV19,IF(AND($E$3=3),'Marks Entry 3rd'!AV19,IF(AND($E$3=4),'Marks Entry 4th'!AV19,"")))))</f>
        <v>11</v>
      </c>
      <c r="CP20" s="91">
        <f t="shared" si="57"/>
        <v>43</v>
      </c>
      <c r="CQ20" s="87">
        <f t="shared" si="58"/>
        <v>59</v>
      </c>
      <c r="CR20" s="93">
        <f>IF(OR($E20="",$G20=""),"",IF(AND($E$3=1),'Marks Entry 1st'!AW19,IF(AND($E$3=2),'Marks Entry 2nd'!AW19,IF(AND($E$3=3),'Marks Entry 3rd'!AW19,IF(AND($E$3=4),'Marks Entry 4th'!AW19,"")))))</f>
        <v>47</v>
      </c>
      <c r="CS20" s="93">
        <f>IF(OR($E20="",$G20=""),"",IF(AND($E$3=1),'Marks Entry 1st'!AX19,IF(AND($E$3=2),'Marks Entry 2nd'!AX19,IF(AND($E$3=3),'Marks Entry 3rd'!AX19,IF(AND($E$3=4),'Marks Entry 4th'!AX19,"")))))</f>
        <v>16</v>
      </c>
      <c r="CT20" s="93">
        <f>IF(OR($E20="",$G20=""),"",IF(AND($E$3=1),'Marks Entry 1st'!AY19,IF(AND($E$3=2),'Marks Entry 2nd'!AY19,IF(AND($E$3=3),'Marks Entry 3rd'!AY19,IF(AND($E$3=4),'Marks Entry 4th'!AY19,"")))))</f>
        <v>8</v>
      </c>
      <c r="CU20" s="92">
        <f t="shared" si="59"/>
        <v>71</v>
      </c>
      <c r="CV20" s="87">
        <f t="shared" si="60"/>
        <v>130</v>
      </c>
      <c r="CW20" s="144">
        <f t="shared" si="61"/>
        <v>0</v>
      </c>
      <c r="CX20" s="144">
        <f t="shared" si="62"/>
        <v>200</v>
      </c>
      <c r="CY20" s="144" t="str">
        <f t="shared" si="20"/>
        <v/>
      </c>
      <c r="CZ20" s="144" t="str">
        <f t="shared" si="63"/>
        <v>P</v>
      </c>
      <c r="DA20" s="144" t="str">
        <f t="shared" si="21"/>
        <v>I</v>
      </c>
      <c r="DB20" s="148" t="str">
        <f t="shared" si="22"/>
        <v>C</v>
      </c>
      <c r="DC20" s="380">
        <f>IF(OR($E20="",$G20=""),"",IF(AND($E$3=1),'Marks Entry 1st'!AZ19,IF(AND($E$3=2),'Marks Entry 2nd'!AZ19,IF(AND($E$3=3),'Marks Entry 3rd'!AZ19,IF(AND($E$3=4),'Marks Entry 4th'!AZ19,"")))))</f>
        <v>23</v>
      </c>
      <c r="DD20" s="380">
        <f>IF(OR($E20="",$G20=""),"",IF(AND($E$3=1),'Marks Entry 1st'!BA19,IF(AND($E$3=2),'Marks Entry 2nd'!BA19,IF(AND($E$3=3),'Marks Entry 3rd'!BA19,IF(AND($E$3=4),'Marks Entry 4th'!BA19,"")))))</f>
        <v>32</v>
      </c>
      <c r="DE20" s="380">
        <f>IF(OR($E20="",$G20=""),"",IF(AND($E$3=1),'Marks Entry 1st'!BB19,IF(AND($E$3=2),'Marks Entry 2nd'!BB19,IF(AND($E$3=3),'Marks Entry 3rd'!BB19,IF(AND($E$3=4),'Marks Entry 4th'!BB19,"")))))</f>
        <v>32</v>
      </c>
      <c r="DF20" s="181">
        <f t="shared" si="64"/>
        <v>87</v>
      </c>
      <c r="DG20" s="182">
        <f t="shared" si="65"/>
        <v>0</v>
      </c>
      <c r="DH20" s="182">
        <f t="shared" si="66"/>
        <v>100</v>
      </c>
      <c r="DI20" s="182" t="str">
        <f t="shared" si="67"/>
        <v>P</v>
      </c>
      <c r="DJ20" s="147" t="str">
        <f t="shared" si="23"/>
        <v>A</v>
      </c>
      <c r="DK20" s="380">
        <f>IF(OR($E20="",$G20=""),"",IF(AND($E$3=1),'Marks Entry 1st'!BC19,IF(AND($E$3=2),'Marks Entry 2nd'!BC19,IF(AND($E$3=3),'Marks Entry 3rd'!BC19,IF(AND($E$3=4),'Marks Entry 4th'!BC19,"")))))</f>
        <v>15</v>
      </c>
      <c r="DL20" s="380">
        <f>IF(OR($E20="",$G20=""),"",IF(AND($E$3=1),'Marks Entry 1st'!BD19,IF(AND($E$3=2),'Marks Entry 2nd'!BD19,IF(AND($E$3=3),'Marks Entry 3rd'!BD19,IF(AND($E$3=4),'Marks Entry 4th'!BD19,"")))))</f>
        <v>32</v>
      </c>
      <c r="DM20" s="380">
        <f>IF(OR($E20="",$G20=""),"",IF(AND($E$3=1),'Marks Entry 1st'!BE19,IF(AND($E$3=2),'Marks Entry 2nd'!BE19,IF(AND($E$3=3),'Marks Entry 3rd'!BE19,IF(AND($E$3=4),'Marks Entry 4th'!BE19,"")))))</f>
        <v>29</v>
      </c>
      <c r="DN20" s="181">
        <f t="shared" si="68"/>
        <v>76</v>
      </c>
      <c r="DO20" s="182">
        <f t="shared" si="69"/>
        <v>0</v>
      </c>
      <c r="DP20" s="182">
        <f t="shared" si="70"/>
        <v>100</v>
      </c>
      <c r="DQ20" s="182" t="str">
        <f t="shared" si="71"/>
        <v>P</v>
      </c>
      <c r="DR20" s="147" t="str">
        <f t="shared" si="24"/>
        <v>A</v>
      </c>
      <c r="DS20" s="380">
        <f>IF(OR($E20="",$G20=""),"",IF(AND($E$3=1),'Marks Entry 1st'!BF19,IF(AND($E$3=2),'Marks Entry 2nd'!BF19,IF(AND($E$3=3),'Marks Entry 3rd'!BF19,IF(AND($E$3=4),'Marks Entry 4th'!BF19,"")))))</f>
        <v>21</v>
      </c>
      <c r="DT20" s="380">
        <f>IF(OR($E20="",$G20=""),"",IF(AND($E$3=1),'Marks Entry 1st'!BG19,IF(AND($E$3=2),'Marks Entry 2nd'!BG19,IF(AND($E$3=3),'Marks Entry 3rd'!BG19,IF(AND($E$3=4),'Marks Entry 4th'!BG19,"")))))</f>
        <v>23</v>
      </c>
      <c r="DU20" s="380">
        <f>IF(OR($E20="",$G20=""),"",IF(AND($E$3=1),'Marks Entry 1st'!BH19,IF(AND($E$3=2),'Marks Entry 2nd'!BH19,IF(AND($E$3=3),'Marks Entry 3rd'!BH19,IF(AND($E$3=4),'Marks Entry 4th'!BH19,"")))))</f>
        <v>30</v>
      </c>
      <c r="DV20" s="181">
        <f t="shared" si="72"/>
        <v>74</v>
      </c>
      <c r="DW20" s="182">
        <f t="shared" si="73"/>
        <v>0</v>
      </c>
      <c r="DX20" s="182">
        <f t="shared" si="74"/>
        <v>100</v>
      </c>
      <c r="DY20" s="182" t="str">
        <f t="shared" si="75"/>
        <v>P</v>
      </c>
      <c r="DZ20" s="147" t="str">
        <f t="shared" si="25"/>
        <v>B</v>
      </c>
      <c r="EA20" s="104">
        <f t="shared" si="26"/>
        <v>501</v>
      </c>
      <c r="EB20" s="105">
        <f t="shared" si="27"/>
        <v>62.625</v>
      </c>
      <c r="EC20" s="111" t="str">
        <f t="shared" si="28"/>
        <v>I</v>
      </c>
      <c r="ED20" s="112">
        <f t="shared" si="29"/>
        <v>16</v>
      </c>
      <c r="EE20" s="386" t="str">
        <f t="shared" si="30"/>
        <v>Promoted</v>
      </c>
      <c r="EF20" s="72">
        <f>IF(OR($E20="",$G20=""),"",IF(AND($E$3=1),'Marks Entry 1st'!BI19,IF(AND($E$3=2),'Marks Entry 2nd'!BI19,IF(AND($E$3=3),'Marks Entry 3rd'!BI19,IF(AND($E$3=4),'Marks Entry 4th'!BI19,"")))))</f>
        <v>220</v>
      </c>
      <c r="EG20" s="72">
        <f>IF(OR($E20="",$G20=""),"",IF(AND($E$3=1),'Marks Entry 1st'!BJ19,IF(AND($E$3=2),'Marks Entry 2nd'!BJ19,IF(AND($E$3=3),'Marks Entry 3rd'!BJ19,IF(AND($E$3=4),'Marks Entry 4th'!BJ19,"")))))</f>
        <v>22</v>
      </c>
      <c r="EH20" s="328" t="str">
        <f t="shared" si="31"/>
        <v>C</v>
      </c>
      <c r="EI20" s="73"/>
      <c r="EP20" s="75">
        <f>IF(AND($E$3=1),'Marks Entry 1st'!I19,IF(AND($E$3=2),'Marks Entry 2nd'!I19,IF(AND($E$3=3),'Marks Entry 3rd'!I19,IF(AND($E$3=4),'Marks Entry 4th'!I19,""))))</f>
        <v>114</v>
      </c>
    </row>
    <row r="21" spans="1:146" ht="18.899999999999999" customHeight="1">
      <c r="A21" s="94">
        <v>14</v>
      </c>
      <c r="B21" s="94">
        <f>IF(OR(EP21=0,EP21=""),"",IF(AND($E$3=1),'Marks Entry 1st'!I20,IF(AND($E$3=2),'Marks Entry 2nd'!I20,IF(AND($E$3=3),'Marks Entry 3rd'!I20,IF(AND($E$3=4),'Marks Entry 4th'!I20,"")))))</f>
        <v>115</v>
      </c>
      <c r="C21" s="95">
        <f>IF(OR(B21=0,B21=""),"",IF(AND($E$3=1),'Marks Entry 1st'!B20,IF(AND($E$3=2),'Marks Entry 2nd'!B20,IF(AND($E$3=3),'Marks Entry 3rd'!B20,IF(AND($E$3=4),'Marks Entry 4th'!B20,"")))))</f>
        <v>1</v>
      </c>
      <c r="D21" s="95" t="str">
        <f>IF(OR(B21=0,B21=""),"",IF(AND($E$3=1),'Marks Entry 1st'!C20,IF(AND($E$3=2),'Marks Entry 2nd'!C20,IF(AND($E$3=3),'Marks Entry 3rd'!C20,IF(AND($E$3=4),'Marks Entry 4th'!C20,"")))))</f>
        <v>A</v>
      </c>
      <c r="E21" s="96" t="str">
        <f>IF(OR(B21=0,B21=""),"",IF(AND($E$3=1),'Marks Entry 1st'!E20,IF(AND($E$3=2),'Marks Entry 2nd'!E20,IF(AND($E$3=3),'Marks Entry 3rd'!E20,IF(AND($E$3=4),'Marks Entry 4th'!E20,"")))))</f>
        <v>18-02-2015</v>
      </c>
      <c r="F21" s="95">
        <f>IF(OR(B21=0,B21=""),"",IF(AND($E$3=1),'Marks Entry 1st'!D20,IF(AND($E$3=2),'Marks Entry 2nd'!D20,IF(AND($E$3=3),'Marks Entry 3rd'!D20,IF(AND($E$3=4),'Marks Entry 4th'!D20,"")))))</f>
        <v>946</v>
      </c>
      <c r="G21" s="90" t="str">
        <f>IF(OR(B21=0,B21=""),"",IF(AND($E$3=1),'Marks Entry 1st'!F20,IF(AND($E$3=2),'Marks Entry 2nd'!F20,IF(AND($E$3=3),'Marks Entry 3rd'!F20,IF(AND($E$3=4),'Marks Entry 4th'!F20,"")))))</f>
        <v>JOYA KHAN</v>
      </c>
      <c r="H21" s="90" t="str">
        <f>IF(OR(B21=0,B21=""),"",IF(AND($E$3=1),'Marks Entry 1st'!G20,IF(AND($E$3=2),'Marks Entry 2nd'!G20,IF(AND($E$3=3),'Marks Entry 3rd'!G20,IF(AND($E$3=4),'Marks Entry 4th'!G20,"")))))</f>
        <v>SAHIMAN LOHAR</v>
      </c>
      <c r="I21" s="90" t="str">
        <f>IF(OR(B21=0,B21=""),"",IF(AND($E$3=1),'Marks Entry 1st'!H20,IF(AND($E$3=2),'Marks Entry 2nd'!H20,IF(AND($E$3=3),'Marks Entry 3rd'!H20,IF(AND($E$3=4),'Marks Entry 4th'!H20,"")))))</f>
        <v>SABINA BANO</v>
      </c>
      <c r="J21" s="379" t="str">
        <f>IF(OR(B21=0,B21=""),"",IF(AND($E$3=1),'Marks Entry 1st'!J20,IF(AND($E$3=2),'Marks Entry 2nd'!J20,IF(AND($E$3=3),'Marks Entry 3rd'!J20,IF(AND($E$3=4),'Marks Entry 4th'!J20,"")))))</f>
        <v>F</v>
      </c>
      <c r="K21" s="379" t="str">
        <f>IF(OR(B21=0,B21=""),"",IF(AND($E$3=1),'Marks Entry 1st'!K20,IF(AND($E$3=2),'Marks Entry 2nd'!K20,IF(AND($E$3=3),'Marks Entry 3rd'!K20,IF(AND($E$3=4),'Marks Entry 4th'!K20,"")))))</f>
        <v>OBC</v>
      </c>
      <c r="L21" s="180">
        <f>IF(OR($E21="",$G21=""),"",IF(AND($E$3=1),'Marks Entry 1st'!L20,IF(AND($E$3=2),'Marks Entry 2nd'!L20,IF(AND($E$3=3),'Marks Entry 3rd'!L20,IF(AND($E$3=4),'Marks Entry 4th'!L20,"")))))</f>
        <v>9</v>
      </c>
      <c r="M21" s="180">
        <f>IF(OR($E21="",$G21=""),"",IF(AND($E$3=1),'Marks Entry 1st'!M20,IF(AND($E$3=2),'Marks Entry 2nd'!M20,IF(AND($E$3=3),'Marks Entry 3rd'!M20,IF(AND($E$3=4),'Marks Entry 4th'!M20,"")))))</f>
        <v>9</v>
      </c>
      <c r="N21" s="87">
        <f t="shared" si="32"/>
        <v>18</v>
      </c>
      <c r="O21" s="180">
        <f>IF(OR($E21="",$G21=""),"",IF(AND($E$3=1),'Marks Entry 1st'!N20,IF(AND($E$3=2),'Marks Entry 2nd'!N20,IF(AND($E$3=3),'Marks Entry 3rd'!N20,IF(AND($E$3=4),'Marks Entry 4th'!N20,"")))))</f>
        <v>26</v>
      </c>
      <c r="P21" s="180">
        <f>IF(OR($E21="",$G21=""),"",IF(AND($E$3=1),'Marks Entry 1st'!O20,IF(AND($E$3=2),'Marks Entry 2nd'!O20,IF(AND($E$3=3),'Marks Entry 3rd'!O20,IF(AND($E$3=4),'Marks Entry 4th'!O20,"")))))</f>
        <v>6</v>
      </c>
      <c r="Q21" s="180">
        <f>IF(OR($E21="",$G21=""),"",IF(AND($E$3=1),'Marks Entry 1st'!P20,IF(AND($E$3=2),'Marks Entry 2nd'!P20,IF(AND($E$3=3),'Marks Entry 3rd'!P20,IF(AND($E$3=4),'Marks Entry 4th'!P20,"")))))</f>
        <v>0</v>
      </c>
      <c r="R21" s="91">
        <f t="shared" si="33"/>
        <v>32</v>
      </c>
      <c r="S21" s="87">
        <f t="shared" si="34"/>
        <v>50</v>
      </c>
      <c r="T21" s="93">
        <f>IF(OR($E21="",$G21=""),"",IF(AND($E$3=1),'Marks Entry 1st'!Q20,IF(AND($E$3=2),'Marks Entry 2nd'!Q20,IF(AND($E$3=3),'Marks Entry 3rd'!Q20,IF(AND($E$3=4),'Marks Entry 4th'!Q20,"")))))</f>
        <v>37</v>
      </c>
      <c r="U21" s="93">
        <f>IF(OR($E21="",$G21=""),"",IF(AND($E$3=1),'Marks Entry 1st'!R20,IF(AND($E$3=2),'Marks Entry 2nd'!R20,IF(AND($E$3=3),'Marks Entry 3rd'!R20,IF(AND($E$3=4),'Marks Entry 4th'!R20,"")))))</f>
        <v>4</v>
      </c>
      <c r="V21" s="93">
        <f>IF(OR($E21="",$G21=""),"",IF(AND($E$3=1),'Marks Entry 1st'!S20,IF(AND($E$3=2),'Marks Entry 2nd'!S20,IF(AND($E$3=3),'Marks Entry 3rd'!S20,IF(AND($E$3=4),'Marks Entry 4th'!S20,"")))))</f>
        <v>11</v>
      </c>
      <c r="W21" s="92">
        <f t="shared" si="35"/>
        <v>52</v>
      </c>
      <c r="X21" s="87">
        <f t="shared" si="36"/>
        <v>102</v>
      </c>
      <c r="Y21" s="144">
        <f t="shared" si="37"/>
        <v>0</v>
      </c>
      <c r="Z21" s="144">
        <f t="shared" si="38"/>
        <v>200</v>
      </c>
      <c r="AA21" s="144" t="str">
        <f t="shared" si="0"/>
        <v/>
      </c>
      <c r="AB21" s="144" t="str">
        <f t="shared" si="39"/>
        <v>P</v>
      </c>
      <c r="AC21" s="144" t="str">
        <f t="shared" si="1"/>
        <v>II</v>
      </c>
      <c r="AD21" s="148" t="str">
        <f t="shared" si="2"/>
        <v>C</v>
      </c>
      <c r="AE21" s="180">
        <f>IF(OR($E21="",$G21=""),"",IF(AND($E$3=1),'Marks Entry 1st'!T20,IF(AND($E$3=2),'Marks Entry 2nd'!T20,IF(AND($E$3=3),'Marks Entry 3rd'!T20,IF(AND($E$3=4),'Marks Entry 4th'!T20,"")))))</f>
        <v>9</v>
      </c>
      <c r="AF21" s="180">
        <f>IF(OR($E21="",$G21=""),"",IF(AND($E$3=1),'Marks Entry 1st'!U20,IF(AND($E$3=2),'Marks Entry 2nd'!U20,IF(AND($E$3=3),'Marks Entry 3rd'!U20,IF(AND($E$3=4),'Marks Entry 4th'!U20,"")))))</f>
        <v>9</v>
      </c>
      <c r="AG21" s="87">
        <f t="shared" si="40"/>
        <v>18</v>
      </c>
      <c r="AH21" s="180">
        <f>IF(OR($E21="",$G21=""),"",IF(AND($E$3=1),'Marks Entry 1st'!V20,IF(AND($E$3=2),'Marks Entry 2nd'!V20,IF(AND($E$3=3),'Marks Entry 3rd'!V20,IF(AND($E$3=4),'Marks Entry 4th'!V20,"")))))</f>
        <v>24</v>
      </c>
      <c r="AI21" s="180">
        <f>IF(OR($E21="",$G21=""),"",IF(AND($E$3=1),'Marks Entry 1st'!W20,IF(AND($E$3=2),'Marks Entry 2nd'!W20,IF(AND($E$3=3),'Marks Entry 3rd'!W20,IF(AND($E$3=4),'Marks Entry 4th'!W20,"")))))</f>
        <v>5</v>
      </c>
      <c r="AJ21" s="180">
        <f>IF(OR($E21="",$G21=""),"",IF(AND($E$3=1),'Marks Entry 1st'!X20,IF(AND($E$3=2),'Marks Entry 2nd'!X20,IF(AND($E$3=3),'Marks Entry 3rd'!X20,IF(AND($E$3=4),'Marks Entry 4th'!X20,"")))))</f>
        <v>8</v>
      </c>
      <c r="AK21" s="91">
        <f t="shared" si="41"/>
        <v>37</v>
      </c>
      <c r="AL21" s="87">
        <f t="shared" si="42"/>
        <v>55</v>
      </c>
      <c r="AM21" s="93">
        <f>IF(OR($E21="",$G21=""),"",IF(AND($E$3=1),'Marks Entry 1st'!Y20,IF(AND($E$3=2),'Marks Entry 2nd'!Y20,IF(AND($E$3=3),'Marks Entry 3rd'!Y20,IF(AND($E$3=4),'Marks Entry 4th'!Y20,"")))))</f>
        <v>49</v>
      </c>
      <c r="AN21" s="93">
        <f>IF(OR($E21="",$G21=""),"",IF(AND($E$3=1),'Marks Entry 1st'!Z20,IF(AND($E$3=2),'Marks Entry 2nd'!Z20,IF(AND($E$3=3),'Marks Entry 3rd'!Z20,IF(AND($E$3=4),'Marks Entry 4th'!Z20,"")))))</f>
        <v>4</v>
      </c>
      <c r="AO21" s="93">
        <f>IF(OR($E21="",$G21=""),"",IF(AND($E$3=1),'Marks Entry 1st'!AA20,IF(AND($E$3=2),'Marks Entry 2nd'!AA20,IF(AND($E$3=3),'Marks Entry 3rd'!AA20,IF(AND($E$3=4),'Marks Entry 4th'!AA20,"")))))</f>
        <v>8</v>
      </c>
      <c r="AP21" s="92">
        <f t="shared" si="43"/>
        <v>61</v>
      </c>
      <c r="AQ21" s="87">
        <f t="shared" si="44"/>
        <v>116</v>
      </c>
      <c r="AR21" s="144">
        <f t="shared" si="45"/>
        <v>0</v>
      </c>
      <c r="AS21" s="144">
        <f t="shared" si="46"/>
        <v>200</v>
      </c>
      <c r="AT21" s="144" t="str">
        <f t="shared" si="3"/>
        <v/>
      </c>
      <c r="AU21" s="144" t="str">
        <f t="shared" si="47"/>
        <v>P</v>
      </c>
      <c r="AV21" s="144" t="str">
        <f t="shared" si="4"/>
        <v>II</v>
      </c>
      <c r="AW21" s="148" t="str">
        <f t="shared" si="5"/>
        <v>C</v>
      </c>
      <c r="AX21" s="180">
        <f>IF(OR($E21="",$G21=""),"",IF(AND($E$3=1),'Marks Entry 1st'!AB20,IF(AND($E$3=2),'Marks Entry 2nd'!AB20,IF(AND($E$3=3),'Marks Entry 3rd'!AB20,IF(AND($E$3=4),'Marks Entry 4th'!AB20,"")))))</f>
        <v>20</v>
      </c>
      <c r="AY21" s="180">
        <f>IF(OR($E21="",$G21=""),"",IF(AND($E$3=1),'Marks Entry 1st'!AC20,IF(AND($E$3=2),'Marks Entry 2nd'!AC20,IF(AND($E$3=3),'Marks Entry 3rd'!AC20,IF(AND($E$3=4),'Marks Entry 4th'!AC20,"")))))</f>
        <v>19</v>
      </c>
      <c r="AZ21" s="87">
        <f t="shared" si="6"/>
        <v>39</v>
      </c>
      <c r="BA21" s="180">
        <f>IF(OR($E21="",$G21=""),"",IF(AND($E$3=1),'Marks Entry 1st'!AD20,IF(AND($E$3=2),'Marks Entry 2nd'!AD20,IF(AND($E$3=3),'Marks Entry 3rd'!AD20,IF(AND($E$3=4),'Marks Entry 4th'!AD20,"")))))</f>
        <v>29</v>
      </c>
      <c r="BB21" s="180">
        <f>IF(OR($E21="",$G21=""),"",IF(AND($E$3=1),'Marks Entry 1st'!AE20,IF(AND($E$3=2),'Marks Entry 2nd'!AE20,IF(AND($E$3=3),'Marks Entry 3rd'!AE20,IF(AND($E$3=4),'Marks Entry 4th'!AE20,"")))))</f>
        <v>17</v>
      </c>
      <c r="BC21" s="180">
        <f>IF(OR($E21="",$G21=""),"",IF(AND($E$3=1),'Marks Entry 1st'!AF20,IF(AND($E$3=2),'Marks Entry 2nd'!AF20,IF(AND($E$3=3),'Marks Entry 3rd'!AF20,IF(AND($E$3=4),'Marks Entry 4th'!AF20,"")))))</f>
        <v>10</v>
      </c>
      <c r="BD21" s="91">
        <f t="shared" si="7"/>
        <v>56</v>
      </c>
      <c r="BE21" s="87">
        <f t="shared" si="8"/>
        <v>95</v>
      </c>
      <c r="BF21" s="93">
        <f>IF(OR($E21="",$G21=""),"",IF(AND($E$3=1),'Marks Entry 1st'!AG20,IF(AND($E$3=2),'Marks Entry 2nd'!AG20,IF(AND($E$3=3),'Marks Entry 3rd'!AG20,IF(AND($E$3=4),'Marks Entry 4th'!AG20,"")))))</f>
        <v>45</v>
      </c>
      <c r="BG21" s="93">
        <f>IF(OR($E21="",$G21=""),"",IF(AND($E$3=1),'Marks Entry 1st'!AH20,IF(AND($E$3=2),'Marks Entry 2nd'!AH20,IF(AND($E$3=3),'Marks Entry 3rd'!AH20,IF(AND($E$3=4),'Marks Entry 4th'!AH20,"")))))</f>
        <v>20</v>
      </c>
      <c r="BH21" s="93">
        <f>IF(OR($E21="",$G21=""),"",IF(AND($E$3=1),'Marks Entry 1st'!AI20,IF(AND($E$3=2),'Marks Entry 2nd'!AI20,IF(AND($E$3=3),'Marks Entry 3rd'!AI20,IF(AND($E$3=4),'Marks Entry 4th'!AI20,"")))))</f>
        <v>14</v>
      </c>
      <c r="BI21" s="92">
        <f t="shared" si="9"/>
        <v>79</v>
      </c>
      <c r="BJ21" s="87">
        <f t="shared" si="10"/>
        <v>174</v>
      </c>
      <c r="BK21" s="144">
        <f t="shared" si="11"/>
        <v>0</v>
      </c>
      <c r="BL21" s="144">
        <f t="shared" si="12"/>
        <v>200</v>
      </c>
      <c r="BM21" s="144" t="str">
        <f t="shared" si="13"/>
        <v/>
      </c>
      <c r="BN21" s="144" t="str">
        <f t="shared" si="14"/>
        <v>P</v>
      </c>
      <c r="BO21" s="144" t="str">
        <f t="shared" si="15"/>
        <v>D</v>
      </c>
      <c r="BP21" s="148" t="str">
        <f t="shared" si="16"/>
        <v>A</v>
      </c>
      <c r="BQ21" s="180">
        <f>IF(OR($E21="",$G21=""),"",IF(AND($E$3=1),'Marks Entry 1st'!AJ20,IF(AND($E$3=2),'Marks Entry 2nd'!AJ20,IF(AND($E$3=3),'Marks Entry 3rd'!AJ20,IF(AND($E$3=4),'Marks Entry 4th'!AJ20,"")))))</f>
        <v>9</v>
      </c>
      <c r="BR21" s="180">
        <f>IF(OR($E21="",$G21=""),"",IF(AND($E$3=1),'Marks Entry 1st'!AK20,IF(AND($E$3=2),'Marks Entry 2nd'!AK20,IF(AND($E$3=3),'Marks Entry 3rd'!AK20,IF(AND($E$3=4),'Marks Entry 4th'!AK20,"")))))</f>
        <v>6</v>
      </c>
      <c r="BS21" s="87">
        <f t="shared" si="48"/>
        <v>15</v>
      </c>
      <c r="BT21" s="180">
        <f>IF(OR($E21="",$G21=""),"",IF(AND($E$3=1),'Marks Entry 1st'!AL20,IF(AND($E$3=2),'Marks Entry 2nd'!AL20,IF(AND($E$3=3),'Marks Entry 3rd'!AL20,IF(AND($E$3=4),'Marks Entry 4th'!AL20,"")))))</f>
        <v>23</v>
      </c>
      <c r="BU21" s="180">
        <f>IF(OR($E21="",$G21=""),"",IF(AND($E$3=1),'Marks Entry 1st'!AM20,IF(AND($E$3=2),'Marks Entry 2nd'!AM20,IF(AND($E$3=3),'Marks Entry 3rd'!AM20,IF(AND($E$3=4),'Marks Entry 4th'!AM20,"")))))</f>
        <v>5</v>
      </c>
      <c r="BV21" s="180">
        <f>IF(OR($E21="",$G21=""),"",IF(AND($E$3=1),'Marks Entry 1st'!AN20,IF(AND($E$3=2),'Marks Entry 2nd'!AN20,IF(AND($E$3=3),'Marks Entry 3rd'!AN20,IF(AND($E$3=4),'Marks Entry 4th'!AN20,"")))))</f>
        <v>9</v>
      </c>
      <c r="BW21" s="91">
        <f t="shared" si="49"/>
        <v>37</v>
      </c>
      <c r="BX21" s="87">
        <f t="shared" si="50"/>
        <v>52</v>
      </c>
      <c r="BY21" s="93">
        <f>IF(OR($E21="",$G21=""),"",IF(AND($E$3=1),'Marks Entry 1st'!AO20,IF(AND($E$3=2),'Marks Entry 2nd'!AO20,IF(AND($E$3=3),'Marks Entry 3rd'!AO20,IF(AND($E$3=4),'Marks Entry 4th'!AO20,"")))))</f>
        <v>41</v>
      </c>
      <c r="BZ21" s="93">
        <f>IF(OR($E21="",$G21=""),"",IF(AND($E$3=1),'Marks Entry 1st'!AP20,IF(AND($E$3=2),'Marks Entry 2nd'!AP20,IF(AND($E$3=3),'Marks Entry 3rd'!AP20,IF(AND($E$3=4),'Marks Entry 4th'!AP20,"")))))</f>
        <v>15</v>
      </c>
      <c r="CA21" s="93">
        <f>IF(OR($E21="",$G21=""),"",IF(AND($E$3=1),'Marks Entry 1st'!AQ20,IF(AND($E$3=2),'Marks Entry 2nd'!AQ20,IF(AND($E$3=3),'Marks Entry 3rd'!AQ20,IF(AND($E$3=4),'Marks Entry 4th'!AQ20,"")))))</f>
        <v>8</v>
      </c>
      <c r="CB21" s="92">
        <f t="shared" si="51"/>
        <v>64</v>
      </c>
      <c r="CC21" s="87">
        <f t="shared" si="52"/>
        <v>116</v>
      </c>
      <c r="CD21" s="144">
        <f t="shared" si="53"/>
        <v>0</v>
      </c>
      <c r="CE21" s="144">
        <f t="shared" si="54"/>
        <v>200</v>
      </c>
      <c r="CF21" s="144" t="str">
        <f t="shared" si="17"/>
        <v/>
      </c>
      <c r="CG21" s="144" t="str">
        <f t="shared" si="55"/>
        <v>P</v>
      </c>
      <c r="CH21" s="144" t="str">
        <f t="shared" si="18"/>
        <v>II</v>
      </c>
      <c r="CI21" s="148" t="str">
        <f t="shared" si="19"/>
        <v>C</v>
      </c>
      <c r="CJ21" s="180">
        <f>IF(OR($E21="",$G21=""),"",IF(AND($E$3=1),'Marks Entry 1st'!AR20,IF(AND($E$3=2),'Marks Entry 2nd'!AR20,IF(AND($E$3=3),'Marks Entry 3rd'!AR20,IF(AND($E$3=4),'Marks Entry 4th'!AR20,"")))))</f>
        <v>9</v>
      </c>
      <c r="CK21" s="180">
        <f>IF(OR($E21="",$G21=""),"",IF(AND($E$3=1),'Marks Entry 1st'!AS20,IF(AND($E$3=2),'Marks Entry 2nd'!AS20,IF(AND($E$3=3),'Marks Entry 3rd'!AS20,IF(AND($E$3=4),'Marks Entry 4th'!AS20,"")))))</f>
        <v>7</v>
      </c>
      <c r="CL21" s="87">
        <f t="shared" si="56"/>
        <v>16</v>
      </c>
      <c r="CM21" s="180">
        <f>IF(OR($E21="",$G21=""),"",IF(AND($E$3=1),'Marks Entry 1st'!AT20,IF(AND($E$3=2),'Marks Entry 2nd'!AT20,IF(AND($E$3=3),'Marks Entry 3rd'!AT20,IF(AND($E$3=4),'Marks Entry 4th'!AT20,"")))))</f>
        <v>27</v>
      </c>
      <c r="CN21" s="180">
        <f>IF(OR($E21="",$G21=""),"",IF(AND($E$3=1),'Marks Entry 1st'!AU20,IF(AND($E$3=2),'Marks Entry 2nd'!AU20,IF(AND($E$3=3),'Marks Entry 3rd'!AU20,IF(AND($E$3=4),'Marks Entry 4th'!AU20,"")))))</f>
        <v>4</v>
      </c>
      <c r="CO21" s="180">
        <f>IF(OR($E21="",$G21=""),"",IF(AND($E$3=1),'Marks Entry 1st'!AV20,IF(AND($E$3=2),'Marks Entry 2nd'!AV20,IF(AND($E$3=3),'Marks Entry 3rd'!AV20,IF(AND($E$3=4),'Marks Entry 4th'!AV20,"")))))</f>
        <v>12</v>
      </c>
      <c r="CP21" s="91">
        <f t="shared" si="57"/>
        <v>43</v>
      </c>
      <c r="CQ21" s="87">
        <f t="shared" si="58"/>
        <v>59</v>
      </c>
      <c r="CR21" s="93">
        <f>IF(OR($E21="",$G21=""),"",IF(AND($E$3=1),'Marks Entry 1st'!AW20,IF(AND($E$3=2),'Marks Entry 2nd'!AW20,IF(AND($E$3=3),'Marks Entry 3rd'!AW20,IF(AND($E$3=4),'Marks Entry 4th'!AW20,"")))))</f>
        <v>48</v>
      </c>
      <c r="CS21" s="93">
        <f>IF(OR($E21="",$G21=""),"",IF(AND($E$3=1),'Marks Entry 1st'!AX20,IF(AND($E$3=2),'Marks Entry 2nd'!AX20,IF(AND($E$3=3),'Marks Entry 3rd'!AX20,IF(AND($E$3=4),'Marks Entry 4th'!AX20,"")))))</f>
        <v>16</v>
      </c>
      <c r="CT21" s="93">
        <f>IF(OR($E21="",$G21=""),"",IF(AND($E$3=1),'Marks Entry 1st'!AY20,IF(AND($E$3=2),'Marks Entry 2nd'!AY20,IF(AND($E$3=3),'Marks Entry 3rd'!AY20,IF(AND($E$3=4),'Marks Entry 4th'!AY20,"")))))</f>
        <v>8</v>
      </c>
      <c r="CU21" s="92">
        <f t="shared" si="59"/>
        <v>72</v>
      </c>
      <c r="CV21" s="87">
        <f t="shared" si="60"/>
        <v>131</v>
      </c>
      <c r="CW21" s="144">
        <f t="shared" si="61"/>
        <v>0</v>
      </c>
      <c r="CX21" s="144">
        <f t="shared" si="62"/>
        <v>200</v>
      </c>
      <c r="CY21" s="144" t="str">
        <f t="shared" si="20"/>
        <v/>
      </c>
      <c r="CZ21" s="144" t="str">
        <f t="shared" si="63"/>
        <v>P</v>
      </c>
      <c r="DA21" s="144" t="str">
        <f t="shared" si="21"/>
        <v>I</v>
      </c>
      <c r="DB21" s="148" t="str">
        <f t="shared" si="22"/>
        <v>C</v>
      </c>
      <c r="DC21" s="380">
        <f>IF(OR($E21="",$G21=""),"",IF(AND($E$3=1),'Marks Entry 1st'!AZ20,IF(AND($E$3=2),'Marks Entry 2nd'!AZ20,IF(AND($E$3=3),'Marks Entry 3rd'!AZ20,IF(AND($E$3=4),'Marks Entry 4th'!AZ20,"")))))</f>
        <v>0</v>
      </c>
      <c r="DD21" s="380">
        <f>IF(OR($E21="",$G21=""),"",IF(AND($E$3=1),'Marks Entry 1st'!BA20,IF(AND($E$3=2),'Marks Entry 2nd'!BA20,IF(AND($E$3=3),'Marks Entry 3rd'!BA20,IF(AND($E$3=4),'Marks Entry 4th'!BA20,"")))))</f>
        <v>0</v>
      </c>
      <c r="DE21" s="380">
        <f>IF(OR($E21="",$G21=""),"",IF(AND($E$3=1),'Marks Entry 1st'!BB20,IF(AND($E$3=2),'Marks Entry 2nd'!BB20,IF(AND($E$3=3),'Marks Entry 3rd'!BB20,IF(AND($E$3=4),'Marks Entry 4th'!BB20,"")))))</f>
        <v>0</v>
      </c>
      <c r="DF21" s="181">
        <f t="shared" si="64"/>
        <v>0</v>
      </c>
      <c r="DG21" s="182">
        <f t="shared" si="65"/>
        <v>0</v>
      </c>
      <c r="DH21" s="182" t="str">
        <f t="shared" si="66"/>
        <v/>
      </c>
      <c r="DI21" s="182" t="str">
        <f t="shared" si="67"/>
        <v/>
      </c>
      <c r="DJ21" s="147" t="str">
        <f t="shared" si="23"/>
        <v/>
      </c>
      <c r="DK21" s="380">
        <f>IF(OR($E21="",$G21=""),"",IF(AND($E$3=1),'Marks Entry 1st'!BC20,IF(AND($E$3=2),'Marks Entry 2nd'!BC20,IF(AND($E$3=3),'Marks Entry 3rd'!BC20,IF(AND($E$3=4),'Marks Entry 4th'!BC20,"")))))</f>
        <v>0</v>
      </c>
      <c r="DL21" s="380">
        <f>IF(OR($E21="",$G21=""),"",IF(AND($E$3=1),'Marks Entry 1st'!BD20,IF(AND($E$3=2),'Marks Entry 2nd'!BD20,IF(AND($E$3=3),'Marks Entry 3rd'!BD20,IF(AND($E$3=4),'Marks Entry 4th'!BD20,"")))))</f>
        <v>0</v>
      </c>
      <c r="DM21" s="380">
        <f>IF(OR($E21="",$G21=""),"",IF(AND($E$3=1),'Marks Entry 1st'!BE20,IF(AND($E$3=2),'Marks Entry 2nd'!BE20,IF(AND($E$3=3),'Marks Entry 3rd'!BE20,IF(AND($E$3=4),'Marks Entry 4th'!BE20,"")))))</f>
        <v>0</v>
      </c>
      <c r="DN21" s="181">
        <f t="shared" si="68"/>
        <v>0</v>
      </c>
      <c r="DO21" s="182">
        <f t="shared" si="69"/>
        <v>0</v>
      </c>
      <c r="DP21" s="182" t="str">
        <f t="shared" si="70"/>
        <v/>
      </c>
      <c r="DQ21" s="182" t="str">
        <f t="shared" si="71"/>
        <v/>
      </c>
      <c r="DR21" s="147" t="str">
        <f t="shared" si="24"/>
        <v/>
      </c>
      <c r="DS21" s="380">
        <f>IF(OR($E21="",$G21=""),"",IF(AND($E$3=1),'Marks Entry 1st'!BF20,IF(AND($E$3=2),'Marks Entry 2nd'!BF20,IF(AND($E$3=3),'Marks Entry 3rd'!BF20,IF(AND($E$3=4),'Marks Entry 4th'!BF20,"")))))</f>
        <v>0</v>
      </c>
      <c r="DT21" s="380">
        <f>IF(OR($E21="",$G21=""),"",IF(AND($E$3=1),'Marks Entry 1st'!BG20,IF(AND($E$3=2),'Marks Entry 2nd'!BG20,IF(AND($E$3=3),'Marks Entry 3rd'!BG20,IF(AND($E$3=4),'Marks Entry 4th'!BG20,"")))))</f>
        <v>0</v>
      </c>
      <c r="DU21" s="380">
        <f>IF(OR($E21="",$G21=""),"",IF(AND($E$3=1),'Marks Entry 1st'!BH20,IF(AND($E$3=2),'Marks Entry 2nd'!BH20,IF(AND($E$3=3),'Marks Entry 3rd'!BH20,IF(AND($E$3=4),'Marks Entry 4th'!BH20,"")))))</f>
        <v>0</v>
      </c>
      <c r="DV21" s="181">
        <f t="shared" si="72"/>
        <v>0</v>
      </c>
      <c r="DW21" s="182">
        <f t="shared" si="73"/>
        <v>0</v>
      </c>
      <c r="DX21" s="182" t="str">
        <f t="shared" si="74"/>
        <v/>
      </c>
      <c r="DY21" s="182" t="str">
        <f t="shared" si="75"/>
        <v/>
      </c>
      <c r="DZ21" s="147" t="str">
        <f t="shared" si="25"/>
        <v/>
      </c>
      <c r="EA21" s="104">
        <f t="shared" si="26"/>
        <v>508</v>
      </c>
      <c r="EB21" s="105">
        <f t="shared" si="27"/>
        <v>63.5</v>
      </c>
      <c r="EC21" s="111" t="str">
        <f t="shared" si="28"/>
        <v>I</v>
      </c>
      <c r="ED21" s="112">
        <f t="shared" si="29"/>
        <v>12.999999999999998</v>
      </c>
      <c r="EE21" s="386" t="str">
        <f t="shared" si="30"/>
        <v>Promoted</v>
      </c>
      <c r="EF21" s="72">
        <f>IF(OR($E21="",$G21=""),"",IF(AND($E$3=1),'Marks Entry 1st'!BI20,IF(AND($E$3=2),'Marks Entry 2nd'!BI20,IF(AND($E$3=3),'Marks Entry 3rd'!BI20,IF(AND($E$3=4),'Marks Entry 4th'!BI20,"")))))</f>
        <v>220</v>
      </c>
      <c r="EG21" s="72">
        <f>IF(OR($E21="",$G21=""),"",IF(AND($E$3=1),'Marks Entry 1st'!BJ20,IF(AND($E$3=2),'Marks Entry 2nd'!BJ20,IF(AND($E$3=3),'Marks Entry 3rd'!BJ20,IF(AND($E$3=4),'Marks Entry 4th'!BJ20,"")))))</f>
        <v>40</v>
      </c>
      <c r="EH21" s="328" t="str">
        <f t="shared" si="31"/>
        <v>C</v>
      </c>
      <c r="EI21" s="74"/>
      <c r="EP21" s="75">
        <f>IF(AND($E$3=1),'Marks Entry 1st'!I20,IF(AND($E$3=2),'Marks Entry 2nd'!I20,IF(AND($E$3=3),'Marks Entry 3rd'!I20,IF(AND($E$3=4),'Marks Entry 4th'!I20,""))))</f>
        <v>115</v>
      </c>
    </row>
    <row r="22" spans="1:146" ht="18.899999999999999" customHeight="1">
      <c r="A22" s="94">
        <v>15</v>
      </c>
      <c r="B22" s="94">
        <f>IF(OR(EP22=0,EP22=""),"",IF(AND($E$3=1),'Marks Entry 1st'!I21,IF(AND($E$3=2),'Marks Entry 2nd'!I21,IF(AND($E$3=3),'Marks Entry 3rd'!I21,IF(AND($E$3=4),'Marks Entry 4th'!I21,"")))))</f>
        <v>117</v>
      </c>
      <c r="C22" s="95">
        <f>IF(OR(B22=0,B22=""),"",IF(AND($E$3=1),'Marks Entry 1st'!B21,IF(AND($E$3=2),'Marks Entry 2nd'!B21,IF(AND($E$3=3),'Marks Entry 3rd'!B21,IF(AND($E$3=4),'Marks Entry 4th'!B21,"")))))</f>
        <v>1</v>
      </c>
      <c r="D22" s="95" t="str">
        <f>IF(OR(B22=0,B22=""),"",IF(AND($E$3=1),'Marks Entry 1st'!C21,IF(AND($E$3=2),'Marks Entry 2nd'!C21,IF(AND($E$3=3),'Marks Entry 3rd'!C21,IF(AND($E$3=4),'Marks Entry 4th'!C21,"")))))</f>
        <v>A</v>
      </c>
      <c r="E22" s="96" t="str">
        <f>IF(OR(B22=0,B22=""),"",IF(AND($E$3=1),'Marks Entry 1st'!E21,IF(AND($E$3=2),'Marks Entry 2nd'!E21,IF(AND($E$3=3),'Marks Entry 3rd'!E21,IF(AND($E$3=4),'Marks Entry 4th'!E21,"")))))</f>
        <v>24-09-2015</v>
      </c>
      <c r="F22" s="95">
        <f>IF(OR(B22=0,B22=""),"",IF(AND($E$3=1),'Marks Entry 1st'!D21,IF(AND($E$3=2),'Marks Entry 2nd'!D21,IF(AND($E$3=3),'Marks Entry 3rd'!D21,IF(AND($E$3=4),'Marks Entry 4th'!D21,"")))))</f>
        <v>935</v>
      </c>
      <c r="G22" s="90" t="str">
        <f>IF(OR(B22=0,B22=""),"",IF(AND($E$3=1),'Marks Entry 1st'!F21,IF(AND($E$3=2),'Marks Entry 2nd'!F21,IF(AND($E$3=3),'Marks Entry 3rd'!F21,IF(AND($E$3=4),'Marks Entry 4th'!F21,"")))))</f>
        <v>KHUSHVEER SINGH</v>
      </c>
      <c r="H22" s="90" t="str">
        <f>IF(OR(B22=0,B22=""),"",IF(AND($E$3=1),'Marks Entry 1st'!G21,IF(AND($E$3=2),'Marks Entry 2nd'!G21,IF(AND($E$3=3),'Marks Entry 3rd'!G21,IF(AND($E$3=4),'Marks Entry 4th'!G21,"")))))</f>
        <v>PUSA RAM</v>
      </c>
      <c r="I22" s="90" t="str">
        <f>IF(OR(B22=0,B22=""),"",IF(AND($E$3=1),'Marks Entry 1st'!H21,IF(AND($E$3=2),'Marks Entry 2nd'!H21,IF(AND($E$3=3),'Marks Entry 3rd'!H21,IF(AND($E$3=4),'Marks Entry 4th'!H21,"")))))</f>
        <v>POOJA</v>
      </c>
      <c r="J22" s="379" t="str">
        <f>IF(OR(B22=0,B22=""),"",IF(AND($E$3=1),'Marks Entry 1st'!J21,IF(AND($E$3=2),'Marks Entry 2nd'!J21,IF(AND($E$3=3),'Marks Entry 3rd'!J21,IF(AND($E$3=4),'Marks Entry 4th'!J21,"")))))</f>
        <v>M</v>
      </c>
      <c r="K22" s="379" t="str">
        <f>IF(OR(B22=0,B22=""),"",IF(AND($E$3=1),'Marks Entry 1st'!K21,IF(AND($E$3=2),'Marks Entry 2nd'!K21,IF(AND($E$3=3),'Marks Entry 3rd'!K21,IF(AND($E$3=4),'Marks Entry 4th'!K21,"")))))</f>
        <v>SC</v>
      </c>
      <c r="L22" s="180">
        <f>IF(OR($E22="",$G22=""),"",IF(AND($E$3=1),'Marks Entry 1st'!L21,IF(AND($E$3=2),'Marks Entry 2nd'!L21,IF(AND($E$3=3),'Marks Entry 3rd'!L21,IF(AND($E$3=4),'Marks Entry 4th'!L21,"")))))</f>
        <v>9</v>
      </c>
      <c r="M22" s="180">
        <f>IF(OR($E22="",$G22=""),"",IF(AND($E$3=1),'Marks Entry 1st'!M21,IF(AND($E$3=2),'Marks Entry 2nd'!M21,IF(AND($E$3=3),'Marks Entry 3rd'!M21,IF(AND($E$3=4),'Marks Entry 4th'!M21,"")))))</f>
        <v>9</v>
      </c>
      <c r="N22" s="87">
        <f t="shared" si="32"/>
        <v>18</v>
      </c>
      <c r="O22" s="180">
        <f>IF(OR($E22="",$G22=""),"",IF(AND($E$3=1),'Marks Entry 1st'!N21,IF(AND($E$3=2),'Marks Entry 2nd'!N21,IF(AND($E$3=3),'Marks Entry 3rd'!N21,IF(AND($E$3=4),'Marks Entry 4th'!N21,"")))))</f>
        <v>29</v>
      </c>
      <c r="P22" s="180">
        <f>IF(OR($E22="",$G22=""),"",IF(AND($E$3=1),'Marks Entry 1st'!O21,IF(AND($E$3=2),'Marks Entry 2nd'!O21,IF(AND($E$3=3),'Marks Entry 3rd'!O21,IF(AND($E$3=4),'Marks Entry 4th'!O21,"")))))</f>
        <v>6</v>
      </c>
      <c r="Q22" s="180">
        <f>IF(OR($E22="",$G22=""),"",IF(AND($E$3=1),'Marks Entry 1st'!P21,IF(AND($E$3=2),'Marks Entry 2nd'!P21,IF(AND($E$3=3),'Marks Entry 3rd'!P21,IF(AND($E$3=4),'Marks Entry 4th'!P21,"")))))</f>
        <v>0</v>
      </c>
      <c r="R22" s="91">
        <f t="shared" si="33"/>
        <v>35</v>
      </c>
      <c r="S22" s="87">
        <f t="shared" si="34"/>
        <v>53</v>
      </c>
      <c r="T22" s="93">
        <f>IF(OR($E22="",$G22=""),"",IF(AND($E$3=1),'Marks Entry 1st'!Q21,IF(AND($E$3=2),'Marks Entry 2nd'!Q21,IF(AND($E$3=3),'Marks Entry 3rd'!Q21,IF(AND($E$3=4),'Marks Entry 4th'!Q21,"")))))</f>
        <v>37</v>
      </c>
      <c r="U22" s="93">
        <f>IF(OR($E22="",$G22=""),"",IF(AND($E$3=1),'Marks Entry 1st'!R21,IF(AND($E$3=2),'Marks Entry 2nd'!R21,IF(AND($E$3=3),'Marks Entry 3rd'!R21,IF(AND($E$3=4),'Marks Entry 4th'!R21,"")))))</f>
        <v>4</v>
      </c>
      <c r="V22" s="93">
        <f>IF(OR($E22="",$G22=""),"",IF(AND($E$3=1),'Marks Entry 1st'!S21,IF(AND($E$3=2),'Marks Entry 2nd'!S21,IF(AND($E$3=3),'Marks Entry 3rd'!S21,IF(AND($E$3=4),'Marks Entry 4th'!S21,"")))))</f>
        <v>11</v>
      </c>
      <c r="W22" s="92">
        <f t="shared" si="35"/>
        <v>52</v>
      </c>
      <c r="X22" s="87">
        <f t="shared" si="36"/>
        <v>105</v>
      </c>
      <c r="Y22" s="144">
        <f t="shared" si="37"/>
        <v>0</v>
      </c>
      <c r="Z22" s="144">
        <f t="shared" si="38"/>
        <v>200</v>
      </c>
      <c r="AA22" s="144" t="str">
        <f t="shared" si="0"/>
        <v/>
      </c>
      <c r="AB22" s="144" t="str">
        <f t="shared" si="39"/>
        <v>P</v>
      </c>
      <c r="AC22" s="144" t="str">
        <f t="shared" si="1"/>
        <v>II</v>
      </c>
      <c r="AD22" s="148" t="str">
        <f t="shared" si="2"/>
        <v>C</v>
      </c>
      <c r="AE22" s="180">
        <f>IF(OR($E22="",$G22=""),"",IF(AND($E$3=1),'Marks Entry 1st'!T21,IF(AND($E$3=2),'Marks Entry 2nd'!T21,IF(AND($E$3=3),'Marks Entry 3rd'!T21,IF(AND($E$3=4),'Marks Entry 4th'!T21,"")))))</f>
        <v>9</v>
      </c>
      <c r="AF22" s="180">
        <f>IF(OR($E22="",$G22=""),"",IF(AND($E$3=1),'Marks Entry 1st'!U21,IF(AND($E$3=2),'Marks Entry 2nd'!U21,IF(AND($E$3=3),'Marks Entry 3rd'!U21,IF(AND($E$3=4),'Marks Entry 4th'!U21,"")))))</f>
        <v>9</v>
      </c>
      <c r="AG22" s="87">
        <f t="shared" si="40"/>
        <v>18</v>
      </c>
      <c r="AH22" s="180">
        <f>IF(OR($E22="",$G22=""),"",IF(AND($E$3=1),'Marks Entry 1st'!V21,IF(AND($E$3=2),'Marks Entry 2nd'!V21,IF(AND($E$3=3),'Marks Entry 3rd'!V21,IF(AND($E$3=4),'Marks Entry 4th'!V21,"")))))</f>
        <v>26</v>
      </c>
      <c r="AI22" s="180">
        <f>IF(OR($E22="",$G22=""),"",IF(AND($E$3=1),'Marks Entry 1st'!W21,IF(AND($E$3=2),'Marks Entry 2nd'!W21,IF(AND($E$3=3),'Marks Entry 3rd'!W21,IF(AND($E$3=4),'Marks Entry 4th'!W21,"")))))</f>
        <v>6</v>
      </c>
      <c r="AJ22" s="180">
        <f>IF(OR($E22="",$G22=""),"",IF(AND($E$3=1),'Marks Entry 1st'!X21,IF(AND($E$3=2),'Marks Entry 2nd'!X21,IF(AND($E$3=3),'Marks Entry 3rd'!X21,IF(AND($E$3=4),'Marks Entry 4th'!X21,"")))))</f>
        <v>9</v>
      </c>
      <c r="AK22" s="91">
        <f t="shared" si="41"/>
        <v>41</v>
      </c>
      <c r="AL22" s="87">
        <f t="shared" si="42"/>
        <v>59</v>
      </c>
      <c r="AM22" s="93">
        <f>IF(OR($E22="",$G22=""),"",IF(AND($E$3=1),'Marks Entry 1st'!Y21,IF(AND($E$3=2),'Marks Entry 2nd'!Y21,IF(AND($E$3=3),'Marks Entry 3rd'!Y21,IF(AND($E$3=4),'Marks Entry 4th'!Y21,"")))))</f>
        <v>44</v>
      </c>
      <c r="AN22" s="93">
        <f>IF(OR($E22="",$G22=""),"",IF(AND($E$3=1),'Marks Entry 1st'!Z21,IF(AND($E$3=2),'Marks Entry 2nd'!Z21,IF(AND($E$3=3),'Marks Entry 3rd'!Z21,IF(AND($E$3=4),'Marks Entry 4th'!Z21,"")))))</f>
        <v>4</v>
      </c>
      <c r="AO22" s="93">
        <f>IF(OR($E22="",$G22=""),"",IF(AND($E$3=1),'Marks Entry 1st'!AA21,IF(AND($E$3=2),'Marks Entry 2nd'!AA21,IF(AND($E$3=3),'Marks Entry 3rd'!AA21,IF(AND($E$3=4),'Marks Entry 4th'!AA21,"")))))</f>
        <v>9</v>
      </c>
      <c r="AP22" s="92">
        <f t="shared" si="43"/>
        <v>57</v>
      </c>
      <c r="AQ22" s="87">
        <f t="shared" si="44"/>
        <v>116</v>
      </c>
      <c r="AR22" s="144">
        <f t="shared" si="45"/>
        <v>0</v>
      </c>
      <c r="AS22" s="144">
        <f t="shared" si="46"/>
        <v>200</v>
      </c>
      <c r="AT22" s="144" t="str">
        <f t="shared" si="3"/>
        <v/>
      </c>
      <c r="AU22" s="144" t="str">
        <f t="shared" si="47"/>
        <v>P</v>
      </c>
      <c r="AV22" s="144" t="str">
        <f t="shared" si="4"/>
        <v>II</v>
      </c>
      <c r="AW22" s="148" t="str">
        <f t="shared" si="5"/>
        <v>C</v>
      </c>
      <c r="AX22" s="180">
        <f>IF(OR($E22="",$G22=""),"",IF(AND($E$3=1),'Marks Entry 1st'!AB21,IF(AND($E$3=2),'Marks Entry 2nd'!AB21,IF(AND($E$3=3),'Marks Entry 3rd'!AB21,IF(AND($E$3=4),'Marks Entry 4th'!AB21,"")))))</f>
        <v>20</v>
      </c>
      <c r="AY22" s="180">
        <f>IF(OR($E22="",$G22=""),"",IF(AND($E$3=1),'Marks Entry 1st'!AC21,IF(AND($E$3=2),'Marks Entry 2nd'!AC21,IF(AND($E$3=3),'Marks Entry 3rd'!AC21,IF(AND($E$3=4),'Marks Entry 4th'!AC21,"")))))</f>
        <v>19</v>
      </c>
      <c r="AZ22" s="87">
        <f t="shared" si="6"/>
        <v>39</v>
      </c>
      <c r="BA22" s="180">
        <f>IF(OR($E22="",$G22=""),"",IF(AND($E$3=1),'Marks Entry 1st'!AD21,IF(AND($E$3=2),'Marks Entry 2nd'!AD21,IF(AND($E$3=3),'Marks Entry 3rd'!AD21,IF(AND($E$3=4),'Marks Entry 4th'!AD21,"")))))</f>
        <v>29</v>
      </c>
      <c r="BB22" s="180">
        <f>IF(OR($E22="",$G22=""),"",IF(AND($E$3=1),'Marks Entry 1st'!AE21,IF(AND($E$3=2),'Marks Entry 2nd'!AE21,IF(AND($E$3=3),'Marks Entry 3rd'!AE21,IF(AND($E$3=4),'Marks Entry 4th'!AE21,"")))))</f>
        <v>17</v>
      </c>
      <c r="BC22" s="180">
        <f>IF(OR($E22="",$G22=""),"",IF(AND($E$3=1),'Marks Entry 1st'!AF21,IF(AND($E$3=2),'Marks Entry 2nd'!AF21,IF(AND($E$3=3),'Marks Entry 3rd'!AF21,IF(AND($E$3=4),'Marks Entry 4th'!AF21,"")))))</f>
        <v>10</v>
      </c>
      <c r="BD22" s="91">
        <f t="shared" si="7"/>
        <v>56</v>
      </c>
      <c r="BE22" s="87">
        <f t="shared" si="8"/>
        <v>95</v>
      </c>
      <c r="BF22" s="93">
        <f>IF(OR($E22="",$G22=""),"",IF(AND($E$3=1),'Marks Entry 1st'!AG21,IF(AND($E$3=2),'Marks Entry 2nd'!AG21,IF(AND($E$3=3),'Marks Entry 3rd'!AG21,IF(AND($E$3=4),'Marks Entry 4th'!AG21,"")))))</f>
        <v>45</v>
      </c>
      <c r="BG22" s="93">
        <f>IF(OR($E22="",$G22=""),"",IF(AND($E$3=1),'Marks Entry 1st'!AH21,IF(AND($E$3=2),'Marks Entry 2nd'!AH21,IF(AND($E$3=3),'Marks Entry 3rd'!AH21,IF(AND($E$3=4),'Marks Entry 4th'!AH21,"")))))</f>
        <v>20</v>
      </c>
      <c r="BH22" s="93">
        <f>IF(OR($E22="",$G22=""),"",IF(AND($E$3=1),'Marks Entry 1st'!AI21,IF(AND($E$3=2),'Marks Entry 2nd'!AI21,IF(AND($E$3=3),'Marks Entry 3rd'!AI21,IF(AND($E$3=4),'Marks Entry 4th'!AI21,"")))))</f>
        <v>14</v>
      </c>
      <c r="BI22" s="92">
        <f t="shared" si="9"/>
        <v>79</v>
      </c>
      <c r="BJ22" s="87">
        <f t="shared" si="10"/>
        <v>174</v>
      </c>
      <c r="BK22" s="144">
        <f t="shared" si="11"/>
        <v>0</v>
      </c>
      <c r="BL22" s="144">
        <f t="shared" si="12"/>
        <v>200</v>
      </c>
      <c r="BM22" s="144" t="str">
        <f t="shared" si="13"/>
        <v/>
      </c>
      <c r="BN22" s="144" t="str">
        <f t="shared" si="14"/>
        <v>P</v>
      </c>
      <c r="BO22" s="144" t="str">
        <f t="shared" si="15"/>
        <v>D</v>
      </c>
      <c r="BP22" s="148" t="str">
        <f t="shared" si="16"/>
        <v>A</v>
      </c>
      <c r="BQ22" s="180">
        <f>IF(OR($E22="",$G22=""),"",IF(AND($E$3=1),'Marks Entry 1st'!AJ21,IF(AND($E$3=2),'Marks Entry 2nd'!AJ21,IF(AND($E$3=3),'Marks Entry 3rd'!AJ21,IF(AND($E$3=4),'Marks Entry 4th'!AJ21,"")))))</f>
        <v>9</v>
      </c>
      <c r="BR22" s="180">
        <f>IF(OR($E22="",$G22=""),"",IF(AND($E$3=1),'Marks Entry 1st'!AK21,IF(AND($E$3=2),'Marks Entry 2nd'!AK21,IF(AND($E$3=3),'Marks Entry 3rd'!AK21,IF(AND($E$3=4),'Marks Entry 4th'!AK21,"")))))</f>
        <v>6</v>
      </c>
      <c r="BS22" s="87">
        <f t="shared" si="48"/>
        <v>15</v>
      </c>
      <c r="BT22" s="180">
        <f>IF(OR($E22="",$G22=""),"",IF(AND($E$3=1),'Marks Entry 1st'!AL21,IF(AND($E$3=2),'Marks Entry 2nd'!AL21,IF(AND($E$3=3),'Marks Entry 3rd'!AL21,IF(AND($E$3=4),'Marks Entry 4th'!AL21,"")))))</f>
        <v>26</v>
      </c>
      <c r="BU22" s="180">
        <f>IF(OR($E22="",$G22=""),"",IF(AND($E$3=1),'Marks Entry 1st'!AM21,IF(AND($E$3=2),'Marks Entry 2nd'!AM21,IF(AND($E$3=3),'Marks Entry 3rd'!AM21,IF(AND($E$3=4),'Marks Entry 4th'!AM21,"")))))</f>
        <v>5</v>
      </c>
      <c r="BV22" s="180">
        <f>IF(OR($E22="",$G22=""),"",IF(AND($E$3=1),'Marks Entry 1st'!AN21,IF(AND($E$3=2),'Marks Entry 2nd'!AN21,IF(AND($E$3=3),'Marks Entry 3rd'!AN21,IF(AND($E$3=4),'Marks Entry 4th'!AN21,"")))))</f>
        <v>9</v>
      </c>
      <c r="BW22" s="91">
        <f t="shared" si="49"/>
        <v>40</v>
      </c>
      <c r="BX22" s="87">
        <f t="shared" si="50"/>
        <v>55</v>
      </c>
      <c r="BY22" s="93">
        <f>IF(OR($E22="",$G22=""),"",IF(AND($E$3=1),'Marks Entry 1st'!AO21,IF(AND($E$3=2),'Marks Entry 2nd'!AO21,IF(AND($E$3=3),'Marks Entry 3rd'!AO21,IF(AND($E$3=4),'Marks Entry 4th'!AO21,"")))))</f>
        <v>44</v>
      </c>
      <c r="BZ22" s="93">
        <f>IF(OR($E22="",$G22=""),"",IF(AND($E$3=1),'Marks Entry 1st'!AP21,IF(AND($E$3=2),'Marks Entry 2nd'!AP21,IF(AND($E$3=3),'Marks Entry 3rd'!AP21,IF(AND($E$3=4),'Marks Entry 4th'!AP21,"")))))</f>
        <v>15</v>
      </c>
      <c r="CA22" s="93">
        <f>IF(OR($E22="",$G22=""),"",IF(AND($E$3=1),'Marks Entry 1st'!AQ21,IF(AND($E$3=2),'Marks Entry 2nd'!AQ21,IF(AND($E$3=3),'Marks Entry 3rd'!AQ21,IF(AND($E$3=4),'Marks Entry 4th'!AQ21,"")))))</f>
        <v>8</v>
      </c>
      <c r="CB22" s="92">
        <f t="shared" si="51"/>
        <v>67</v>
      </c>
      <c r="CC22" s="87">
        <f t="shared" si="52"/>
        <v>122</v>
      </c>
      <c r="CD22" s="144">
        <f t="shared" si="53"/>
        <v>0</v>
      </c>
      <c r="CE22" s="144">
        <f t="shared" si="54"/>
        <v>200</v>
      </c>
      <c r="CF22" s="144" t="str">
        <f t="shared" si="17"/>
        <v/>
      </c>
      <c r="CG22" s="144" t="str">
        <f t="shared" si="55"/>
        <v>P</v>
      </c>
      <c r="CH22" s="144" t="str">
        <f t="shared" si="18"/>
        <v>I</v>
      </c>
      <c r="CI22" s="148" t="str">
        <f t="shared" si="19"/>
        <v>C</v>
      </c>
      <c r="CJ22" s="180">
        <f>IF(OR($E22="",$G22=""),"",IF(AND($E$3=1),'Marks Entry 1st'!AR21,IF(AND($E$3=2),'Marks Entry 2nd'!AR21,IF(AND($E$3=3),'Marks Entry 3rd'!AR21,IF(AND($E$3=4),'Marks Entry 4th'!AR21,"")))))</f>
        <v>9</v>
      </c>
      <c r="CK22" s="180">
        <f>IF(OR($E22="",$G22=""),"",IF(AND($E$3=1),'Marks Entry 1st'!AS21,IF(AND($E$3=2),'Marks Entry 2nd'!AS21,IF(AND($E$3=3),'Marks Entry 3rd'!AS21,IF(AND($E$3=4),'Marks Entry 4th'!AS21,"")))))</f>
        <v>7</v>
      </c>
      <c r="CL22" s="87">
        <f t="shared" si="56"/>
        <v>16</v>
      </c>
      <c r="CM22" s="180">
        <f>IF(OR($E22="",$G22=""),"",IF(AND($E$3=1),'Marks Entry 1st'!AT21,IF(AND($E$3=2),'Marks Entry 2nd'!AT21,IF(AND($E$3=3),'Marks Entry 3rd'!AT21,IF(AND($E$3=4),'Marks Entry 4th'!AT21,"")))))</f>
        <v>24</v>
      </c>
      <c r="CN22" s="180">
        <f>IF(OR($E22="",$G22=""),"",IF(AND($E$3=1),'Marks Entry 1st'!AU21,IF(AND($E$3=2),'Marks Entry 2nd'!AU21,IF(AND($E$3=3),'Marks Entry 3rd'!AU21,IF(AND($E$3=4),'Marks Entry 4th'!AU21,"")))))</f>
        <v>4</v>
      </c>
      <c r="CO22" s="180">
        <f>IF(OR($E22="",$G22=""),"",IF(AND($E$3=1),'Marks Entry 1st'!AV21,IF(AND($E$3=2),'Marks Entry 2nd'!AV21,IF(AND($E$3=3),'Marks Entry 3rd'!AV21,IF(AND($E$3=4),'Marks Entry 4th'!AV21,"")))))</f>
        <v>12</v>
      </c>
      <c r="CP22" s="91">
        <f t="shared" si="57"/>
        <v>40</v>
      </c>
      <c r="CQ22" s="87">
        <f t="shared" si="58"/>
        <v>56</v>
      </c>
      <c r="CR22" s="93">
        <f>IF(OR($E22="",$G22=""),"",IF(AND($E$3=1),'Marks Entry 1st'!AW21,IF(AND($E$3=2),'Marks Entry 2nd'!AW21,IF(AND($E$3=3),'Marks Entry 3rd'!AW21,IF(AND($E$3=4),'Marks Entry 4th'!AW21,"")))))</f>
        <v>49</v>
      </c>
      <c r="CS22" s="93">
        <f>IF(OR($E22="",$G22=""),"",IF(AND($E$3=1),'Marks Entry 1st'!AX21,IF(AND($E$3=2),'Marks Entry 2nd'!AX21,IF(AND($E$3=3),'Marks Entry 3rd'!AX21,IF(AND($E$3=4),'Marks Entry 4th'!AX21,"")))))</f>
        <v>16</v>
      </c>
      <c r="CT22" s="93">
        <f>IF(OR($E22="",$G22=""),"",IF(AND($E$3=1),'Marks Entry 1st'!AY21,IF(AND($E$3=2),'Marks Entry 2nd'!AY21,IF(AND($E$3=3),'Marks Entry 3rd'!AY21,IF(AND($E$3=4),'Marks Entry 4th'!AY21,"")))))</f>
        <v>8</v>
      </c>
      <c r="CU22" s="92">
        <f t="shared" si="59"/>
        <v>73</v>
      </c>
      <c r="CV22" s="87">
        <f t="shared" si="60"/>
        <v>129</v>
      </c>
      <c r="CW22" s="144">
        <f t="shared" si="61"/>
        <v>0</v>
      </c>
      <c r="CX22" s="144">
        <f t="shared" si="62"/>
        <v>200</v>
      </c>
      <c r="CY22" s="144" t="str">
        <f t="shared" si="20"/>
        <v/>
      </c>
      <c r="CZ22" s="144" t="str">
        <f t="shared" si="63"/>
        <v>P</v>
      </c>
      <c r="DA22" s="144" t="str">
        <f t="shared" si="21"/>
        <v>I</v>
      </c>
      <c r="DB22" s="148" t="str">
        <f t="shared" si="22"/>
        <v>C</v>
      </c>
      <c r="DC22" s="380">
        <f>IF(OR($E22="",$G22=""),"",IF(AND($E$3=1),'Marks Entry 1st'!AZ21,IF(AND($E$3=2),'Marks Entry 2nd'!AZ21,IF(AND($E$3=3),'Marks Entry 3rd'!AZ21,IF(AND($E$3=4),'Marks Entry 4th'!AZ21,"")))))</f>
        <v>0</v>
      </c>
      <c r="DD22" s="380">
        <f>IF(OR($E22="",$G22=""),"",IF(AND($E$3=1),'Marks Entry 1st'!BA21,IF(AND($E$3=2),'Marks Entry 2nd'!BA21,IF(AND($E$3=3),'Marks Entry 3rd'!BA21,IF(AND($E$3=4),'Marks Entry 4th'!BA21,"")))))</f>
        <v>0</v>
      </c>
      <c r="DE22" s="380">
        <f>IF(OR($E22="",$G22=""),"",IF(AND($E$3=1),'Marks Entry 1st'!BB21,IF(AND($E$3=2),'Marks Entry 2nd'!BB21,IF(AND($E$3=3),'Marks Entry 3rd'!BB21,IF(AND($E$3=4),'Marks Entry 4th'!BB21,"")))))</f>
        <v>0</v>
      </c>
      <c r="DF22" s="181">
        <f t="shared" si="64"/>
        <v>0</v>
      </c>
      <c r="DG22" s="182">
        <f t="shared" si="65"/>
        <v>0</v>
      </c>
      <c r="DH22" s="182" t="str">
        <f t="shared" si="66"/>
        <v/>
      </c>
      <c r="DI22" s="182" t="str">
        <f t="shared" si="67"/>
        <v/>
      </c>
      <c r="DJ22" s="147" t="str">
        <f t="shared" si="23"/>
        <v/>
      </c>
      <c r="DK22" s="380">
        <f>IF(OR($E22="",$G22=""),"",IF(AND($E$3=1),'Marks Entry 1st'!BC21,IF(AND($E$3=2),'Marks Entry 2nd'!BC21,IF(AND($E$3=3),'Marks Entry 3rd'!BC21,IF(AND($E$3=4),'Marks Entry 4th'!BC21,"")))))</f>
        <v>0</v>
      </c>
      <c r="DL22" s="380">
        <f>IF(OR($E22="",$G22=""),"",IF(AND($E$3=1),'Marks Entry 1st'!BD21,IF(AND($E$3=2),'Marks Entry 2nd'!BD21,IF(AND($E$3=3),'Marks Entry 3rd'!BD21,IF(AND($E$3=4),'Marks Entry 4th'!BD21,"")))))</f>
        <v>0</v>
      </c>
      <c r="DM22" s="380">
        <f>IF(OR($E22="",$G22=""),"",IF(AND($E$3=1),'Marks Entry 1st'!BE21,IF(AND($E$3=2),'Marks Entry 2nd'!BE21,IF(AND($E$3=3),'Marks Entry 3rd'!BE21,IF(AND($E$3=4),'Marks Entry 4th'!BE21,"")))))</f>
        <v>0</v>
      </c>
      <c r="DN22" s="181">
        <f t="shared" si="68"/>
        <v>0</v>
      </c>
      <c r="DO22" s="182">
        <f t="shared" si="69"/>
        <v>0</v>
      </c>
      <c r="DP22" s="182" t="str">
        <f t="shared" si="70"/>
        <v/>
      </c>
      <c r="DQ22" s="182" t="str">
        <f t="shared" si="71"/>
        <v/>
      </c>
      <c r="DR22" s="147" t="str">
        <f t="shared" si="24"/>
        <v/>
      </c>
      <c r="DS22" s="380">
        <f>IF(OR($E22="",$G22=""),"",IF(AND($E$3=1),'Marks Entry 1st'!BF21,IF(AND($E$3=2),'Marks Entry 2nd'!BF21,IF(AND($E$3=3),'Marks Entry 3rd'!BF21,IF(AND($E$3=4),'Marks Entry 4th'!BF21,"")))))</f>
        <v>0</v>
      </c>
      <c r="DT22" s="380">
        <f>IF(OR($E22="",$G22=""),"",IF(AND($E$3=1),'Marks Entry 1st'!BG21,IF(AND($E$3=2),'Marks Entry 2nd'!BG21,IF(AND($E$3=3),'Marks Entry 3rd'!BG21,IF(AND($E$3=4),'Marks Entry 4th'!BG21,"")))))</f>
        <v>0</v>
      </c>
      <c r="DU22" s="380">
        <f>IF(OR($E22="",$G22=""),"",IF(AND($E$3=1),'Marks Entry 1st'!BH21,IF(AND($E$3=2),'Marks Entry 2nd'!BH21,IF(AND($E$3=3),'Marks Entry 3rd'!BH21,IF(AND($E$3=4),'Marks Entry 4th'!BH21,"")))))</f>
        <v>0</v>
      </c>
      <c r="DV22" s="181">
        <f t="shared" si="72"/>
        <v>0</v>
      </c>
      <c r="DW22" s="182">
        <f t="shared" si="73"/>
        <v>0</v>
      </c>
      <c r="DX22" s="182" t="str">
        <f t="shared" si="74"/>
        <v/>
      </c>
      <c r="DY22" s="182" t="str">
        <f t="shared" si="75"/>
        <v/>
      </c>
      <c r="DZ22" s="147" t="str">
        <f t="shared" si="25"/>
        <v/>
      </c>
      <c r="EA22" s="104">
        <f t="shared" si="26"/>
        <v>517</v>
      </c>
      <c r="EB22" s="105">
        <f t="shared" si="27"/>
        <v>64.625</v>
      </c>
      <c r="EC22" s="111" t="str">
        <f t="shared" si="28"/>
        <v>I</v>
      </c>
      <c r="ED22" s="112">
        <f t="shared" si="29"/>
        <v>5.9999999999999964</v>
      </c>
      <c r="EE22" s="386" t="str">
        <f t="shared" si="30"/>
        <v>Promoted</v>
      </c>
      <c r="EF22" s="72">
        <f>IF(OR($E22="",$G22=""),"",IF(AND($E$3=1),'Marks Entry 1st'!BI21,IF(AND($E$3=2),'Marks Entry 2nd'!BI21,IF(AND($E$3=3),'Marks Entry 3rd'!BI21,IF(AND($E$3=4),'Marks Entry 4th'!BI21,"")))))</f>
        <v>220</v>
      </c>
      <c r="EG22" s="72">
        <f>IF(OR($E22="",$G22=""),"",IF(AND($E$3=1),'Marks Entry 1st'!BJ21,IF(AND($E$3=2),'Marks Entry 2nd'!BJ21,IF(AND($E$3=3),'Marks Entry 3rd'!BJ21,IF(AND($E$3=4),'Marks Entry 4th'!BJ21,"")))))</f>
        <v>120</v>
      </c>
      <c r="EH22" s="328" t="str">
        <f t="shared" si="31"/>
        <v>C</v>
      </c>
      <c r="EI22" s="74"/>
      <c r="EP22" s="75">
        <f>IF(AND($E$3=1),'Marks Entry 1st'!I21,IF(AND($E$3=2),'Marks Entry 2nd'!I21,IF(AND($E$3=3),'Marks Entry 3rd'!I21,IF(AND($E$3=4),'Marks Entry 4th'!I21,""))))</f>
        <v>117</v>
      </c>
    </row>
    <row r="23" spans="1:146" ht="18.899999999999999" customHeight="1">
      <c r="A23" s="94">
        <v>16</v>
      </c>
      <c r="B23" s="94">
        <f>IF(OR(EP23=0,EP23=""),"",IF(AND($E$3=1),'Marks Entry 1st'!I22,IF(AND($E$3=2),'Marks Entry 2nd'!I22,IF(AND($E$3=3),'Marks Entry 3rd'!I22,IF(AND($E$3=4),'Marks Entry 4th'!I22,"")))))</f>
        <v>118</v>
      </c>
      <c r="C23" s="95">
        <f>IF(OR(B23=0,B23=""),"",IF(AND($E$3=1),'Marks Entry 1st'!B22,IF(AND($E$3=2),'Marks Entry 2nd'!B22,IF(AND($E$3=3),'Marks Entry 3rd'!B22,IF(AND($E$3=4),'Marks Entry 4th'!B22,"")))))</f>
        <v>1</v>
      </c>
      <c r="D23" s="95" t="str">
        <f>IF(OR(B23=0,B23=""),"",IF(AND($E$3=1),'Marks Entry 1st'!C22,IF(AND($E$3=2),'Marks Entry 2nd'!C22,IF(AND($E$3=3),'Marks Entry 3rd'!C22,IF(AND($E$3=4),'Marks Entry 4th'!C22,"")))))</f>
        <v>A</v>
      </c>
      <c r="E23" s="96" t="str">
        <f>IF(OR(B23=0,B23=""),"",IF(AND($E$3=1),'Marks Entry 1st'!E22,IF(AND($E$3=2),'Marks Entry 2nd'!E22,IF(AND($E$3=3),'Marks Entry 3rd'!E22,IF(AND($E$3=4),'Marks Entry 4th'!E22,"")))))</f>
        <v>21-01-2016</v>
      </c>
      <c r="F23" s="95">
        <f>IF(OR(B23=0,B23=""),"",IF(AND($E$3=1),'Marks Entry 1st'!D22,IF(AND($E$3=2),'Marks Entry 2nd'!D22,IF(AND($E$3=3),'Marks Entry 3rd'!D22,IF(AND($E$3=4),'Marks Entry 4th'!D22,"")))))</f>
        <v>940</v>
      </c>
      <c r="G23" s="90" t="str">
        <f>IF(OR(B23=0,B23=""),"",IF(AND($E$3=1),'Marks Entry 1st'!F22,IF(AND($E$3=2),'Marks Entry 2nd'!F22,IF(AND($E$3=3),'Marks Entry 3rd'!F22,IF(AND($E$3=4),'Marks Entry 4th'!F22,"")))))</f>
        <v>KINJAL SAINI</v>
      </c>
      <c r="H23" s="90" t="str">
        <f>IF(OR(B23=0,B23=""),"",IF(AND($E$3=1),'Marks Entry 1st'!G22,IF(AND($E$3=2),'Marks Entry 2nd'!G22,IF(AND($E$3=3),'Marks Entry 3rd'!G22,IF(AND($E$3=4),'Marks Entry 4th'!G22,"")))))</f>
        <v>DURGESH CHAND BAGRI</v>
      </c>
      <c r="I23" s="90" t="str">
        <f>IF(OR(B23=0,B23=""),"",IF(AND($E$3=1),'Marks Entry 1st'!H22,IF(AND($E$3=2),'Marks Entry 2nd'!H22,IF(AND($E$3=3),'Marks Entry 3rd'!H22,IF(AND($E$3=4),'Marks Entry 4th'!H22,"")))))</f>
        <v>PUSHPA DEVI</v>
      </c>
      <c r="J23" s="379" t="str">
        <f>IF(OR(B23=0,B23=""),"",IF(AND($E$3=1),'Marks Entry 1st'!J22,IF(AND($E$3=2),'Marks Entry 2nd'!J22,IF(AND($E$3=3),'Marks Entry 3rd'!J22,IF(AND($E$3=4),'Marks Entry 4th'!J22,"")))))</f>
        <v>F</v>
      </c>
      <c r="K23" s="379" t="str">
        <f>IF(OR(B23=0,B23=""),"",IF(AND($E$3=1),'Marks Entry 1st'!K22,IF(AND($E$3=2),'Marks Entry 2nd'!K22,IF(AND($E$3=3),'Marks Entry 3rd'!K22,IF(AND($E$3=4),'Marks Entry 4th'!K22,"")))))</f>
        <v>OBC</v>
      </c>
      <c r="L23" s="180">
        <f>IF(OR($E23="",$G23=""),"",IF(AND($E$3=1),'Marks Entry 1st'!L22,IF(AND($E$3=2),'Marks Entry 2nd'!L22,IF(AND($E$3=3),'Marks Entry 3rd'!L22,IF(AND($E$3=4),'Marks Entry 4th'!L22,"")))))</f>
        <v>9</v>
      </c>
      <c r="M23" s="180">
        <f>IF(OR($E23="",$G23=""),"",IF(AND($E$3=1),'Marks Entry 1st'!M22,IF(AND($E$3=2),'Marks Entry 2nd'!M22,IF(AND($E$3=3),'Marks Entry 3rd'!M22,IF(AND($E$3=4),'Marks Entry 4th'!M22,"")))))</f>
        <v>9</v>
      </c>
      <c r="N23" s="87">
        <f t="shared" si="32"/>
        <v>18</v>
      </c>
      <c r="O23" s="180">
        <f>IF(OR($E23="",$G23=""),"",IF(AND($E$3=1),'Marks Entry 1st'!N22,IF(AND($E$3=2),'Marks Entry 2nd'!N22,IF(AND($E$3=3),'Marks Entry 3rd'!N22,IF(AND($E$3=4),'Marks Entry 4th'!N22,"")))))</f>
        <v>27</v>
      </c>
      <c r="P23" s="180">
        <f>IF(OR($E23="",$G23=""),"",IF(AND($E$3=1),'Marks Entry 1st'!O22,IF(AND($E$3=2),'Marks Entry 2nd'!O22,IF(AND($E$3=3),'Marks Entry 3rd'!O22,IF(AND($E$3=4),'Marks Entry 4th'!O22,"")))))</f>
        <v>6</v>
      </c>
      <c r="Q23" s="180">
        <f>IF(OR($E23="",$G23=""),"",IF(AND($E$3=1),'Marks Entry 1st'!P22,IF(AND($E$3=2),'Marks Entry 2nd'!P22,IF(AND($E$3=3),'Marks Entry 3rd'!P22,IF(AND($E$3=4),'Marks Entry 4th'!P22,"")))))</f>
        <v>0</v>
      </c>
      <c r="R23" s="91">
        <f t="shared" si="33"/>
        <v>33</v>
      </c>
      <c r="S23" s="87">
        <f t="shared" si="34"/>
        <v>51</v>
      </c>
      <c r="T23" s="93">
        <f>IF(OR($E23="",$G23=""),"",IF(AND($E$3=1),'Marks Entry 1st'!Q22,IF(AND($E$3=2),'Marks Entry 2nd'!Q22,IF(AND($E$3=3),'Marks Entry 3rd'!Q22,IF(AND($E$3=4),'Marks Entry 4th'!Q22,"")))))</f>
        <v>37</v>
      </c>
      <c r="U23" s="93">
        <f>IF(OR($E23="",$G23=""),"",IF(AND($E$3=1),'Marks Entry 1st'!R22,IF(AND($E$3=2),'Marks Entry 2nd'!R22,IF(AND($E$3=3),'Marks Entry 3rd'!R22,IF(AND($E$3=4),'Marks Entry 4th'!R22,"")))))</f>
        <v>4</v>
      </c>
      <c r="V23" s="93">
        <f>IF(OR($E23="",$G23=""),"",IF(AND($E$3=1),'Marks Entry 1st'!S22,IF(AND($E$3=2),'Marks Entry 2nd'!S22,IF(AND($E$3=3),'Marks Entry 3rd'!S22,IF(AND($E$3=4),'Marks Entry 4th'!S22,"")))))</f>
        <v>11</v>
      </c>
      <c r="W23" s="92">
        <f t="shared" si="35"/>
        <v>52</v>
      </c>
      <c r="X23" s="87">
        <f t="shared" si="36"/>
        <v>103</v>
      </c>
      <c r="Y23" s="144">
        <f t="shared" si="37"/>
        <v>0</v>
      </c>
      <c r="Z23" s="144">
        <f t="shared" si="38"/>
        <v>200</v>
      </c>
      <c r="AA23" s="144" t="str">
        <f t="shared" si="0"/>
        <v/>
      </c>
      <c r="AB23" s="144" t="str">
        <f t="shared" si="39"/>
        <v>P</v>
      </c>
      <c r="AC23" s="144" t="str">
        <f t="shared" si="1"/>
        <v>II</v>
      </c>
      <c r="AD23" s="148" t="str">
        <f t="shared" si="2"/>
        <v>C</v>
      </c>
      <c r="AE23" s="180">
        <f>IF(OR($E23="",$G23=""),"",IF(AND($E$3=1),'Marks Entry 1st'!T22,IF(AND($E$3=2),'Marks Entry 2nd'!T22,IF(AND($E$3=3),'Marks Entry 3rd'!T22,IF(AND($E$3=4),'Marks Entry 4th'!T22,"")))))</f>
        <v>9</v>
      </c>
      <c r="AF23" s="180">
        <f>IF(OR($E23="",$G23=""),"",IF(AND($E$3=1),'Marks Entry 1st'!U22,IF(AND($E$3=2),'Marks Entry 2nd'!U22,IF(AND($E$3=3),'Marks Entry 3rd'!U22,IF(AND($E$3=4),'Marks Entry 4th'!U22,"")))))</f>
        <v>9</v>
      </c>
      <c r="AG23" s="87">
        <f t="shared" si="40"/>
        <v>18</v>
      </c>
      <c r="AH23" s="180">
        <f>IF(OR($E23="",$G23=""),"",IF(AND($E$3=1),'Marks Entry 1st'!V22,IF(AND($E$3=2),'Marks Entry 2nd'!V22,IF(AND($E$3=3),'Marks Entry 3rd'!V22,IF(AND($E$3=4),'Marks Entry 4th'!V22,"")))))</f>
        <v>28</v>
      </c>
      <c r="AI23" s="180">
        <f>IF(OR($E23="",$G23=""),"",IF(AND($E$3=1),'Marks Entry 1st'!W22,IF(AND($E$3=2),'Marks Entry 2nd'!W22,IF(AND($E$3=3),'Marks Entry 3rd'!W22,IF(AND($E$3=4),'Marks Entry 4th'!W22,"")))))</f>
        <v>4</v>
      </c>
      <c r="AJ23" s="180">
        <f>IF(OR($E23="",$G23=""),"",IF(AND($E$3=1),'Marks Entry 1st'!X22,IF(AND($E$3=2),'Marks Entry 2nd'!X22,IF(AND($E$3=3),'Marks Entry 3rd'!X22,IF(AND($E$3=4),'Marks Entry 4th'!X22,"")))))</f>
        <v>9</v>
      </c>
      <c r="AK23" s="91">
        <f t="shared" si="41"/>
        <v>41</v>
      </c>
      <c r="AL23" s="87">
        <f t="shared" si="42"/>
        <v>59</v>
      </c>
      <c r="AM23" s="93">
        <f>IF(OR($E23="",$G23=""),"",IF(AND($E$3=1),'Marks Entry 1st'!Y22,IF(AND($E$3=2),'Marks Entry 2nd'!Y22,IF(AND($E$3=3),'Marks Entry 3rd'!Y22,IF(AND($E$3=4),'Marks Entry 4th'!Y22,"")))))</f>
        <v>45</v>
      </c>
      <c r="AN23" s="93">
        <f>IF(OR($E23="",$G23=""),"",IF(AND($E$3=1),'Marks Entry 1st'!Z22,IF(AND($E$3=2),'Marks Entry 2nd'!Z22,IF(AND($E$3=3),'Marks Entry 3rd'!Z22,IF(AND($E$3=4),'Marks Entry 4th'!Z22,"")))))</f>
        <v>4</v>
      </c>
      <c r="AO23" s="93">
        <f>IF(OR($E23="",$G23=""),"",IF(AND($E$3=1),'Marks Entry 1st'!AA22,IF(AND($E$3=2),'Marks Entry 2nd'!AA22,IF(AND($E$3=3),'Marks Entry 3rd'!AA22,IF(AND($E$3=4),'Marks Entry 4th'!AA22,"")))))</f>
        <v>8</v>
      </c>
      <c r="AP23" s="92">
        <f t="shared" si="43"/>
        <v>57</v>
      </c>
      <c r="AQ23" s="87">
        <f t="shared" si="44"/>
        <v>116</v>
      </c>
      <c r="AR23" s="144">
        <f t="shared" si="45"/>
        <v>0</v>
      </c>
      <c r="AS23" s="144">
        <f t="shared" si="46"/>
        <v>200</v>
      </c>
      <c r="AT23" s="144" t="str">
        <f t="shared" si="3"/>
        <v/>
      </c>
      <c r="AU23" s="144" t="str">
        <f t="shared" si="47"/>
        <v>P</v>
      </c>
      <c r="AV23" s="144" t="str">
        <f t="shared" si="4"/>
        <v>II</v>
      </c>
      <c r="AW23" s="148" t="str">
        <f t="shared" si="5"/>
        <v>C</v>
      </c>
      <c r="AX23" s="180">
        <f>IF(OR($E23="",$G23=""),"",IF(AND($E$3=1),'Marks Entry 1st'!AB22,IF(AND($E$3=2),'Marks Entry 2nd'!AB22,IF(AND($E$3=3),'Marks Entry 3rd'!AB22,IF(AND($E$3=4),'Marks Entry 4th'!AB22,"")))))</f>
        <v>20</v>
      </c>
      <c r="AY23" s="180">
        <f>IF(OR($E23="",$G23=""),"",IF(AND($E$3=1),'Marks Entry 1st'!AC22,IF(AND($E$3=2),'Marks Entry 2nd'!AC22,IF(AND($E$3=3),'Marks Entry 3rd'!AC22,IF(AND($E$3=4),'Marks Entry 4th'!AC22,"")))))</f>
        <v>19</v>
      </c>
      <c r="AZ23" s="87">
        <f t="shared" si="6"/>
        <v>39</v>
      </c>
      <c r="BA23" s="180">
        <f>IF(OR($E23="",$G23=""),"",IF(AND($E$3=1),'Marks Entry 1st'!AD22,IF(AND($E$3=2),'Marks Entry 2nd'!AD22,IF(AND($E$3=3),'Marks Entry 3rd'!AD22,IF(AND($E$3=4),'Marks Entry 4th'!AD22,"")))))</f>
        <v>29</v>
      </c>
      <c r="BB23" s="180">
        <f>IF(OR($E23="",$G23=""),"",IF(AND($E$3=1),'Marks Entry 1st'!AE22,IF(AND($E$3=2),'Marks Entry 2nd'!AE22,IF(AND($E$3=3),'Marks Entry 3rd'!AE22,IF(AND($E$3=4),'Marks Entry 4th'!AE22,"")))))</f>
        <v>17</v>
      </c>
      <c r="BC23" s="180">
        <f>IF(OR($E23="",$G23=""),"",IF(AND($E$3=1),'Marks Entry 1st'!AF22,IF(AND($E$3=2),'Marks Entry 2nd'!AF22,IF(AND($E$3=3),'Marks Entry 3rd'!AF22,IF(AND($E$3=4),'Marks Entry 4th'!AF22,"")))))</f>
        <v>10</v>
      </c>
      <c r="BD23" s="91">
        <f t="shared" si="7"/>
        <v>56</v>
      </c>
      <c r="BE23" s="87">
        <f t="shared" si="8"/>
        <v>95</v>
      </c>
      <c r="BF23" s="93">
        <f>IF(OR($E23="",$G23=""),"",IF(AND($E$3=1),'Marks Entry 1st'!AG22,IF(AND($E$3=2),'Marks Entry 2nd'!AG22,IF(AND($E$3=3),'Marks Entry 3rd'!AG22,IF(AND($E$3=4),'Marks Entry 4th'!AG22,"")))))</f>
        <v>45</v>
      </c>
      <c r="BG23" s="93">
        <f>IF(OR($E23="",$G23=""),"",IF(AND($E$3=1),'Marks Entry 1st'!AH22,IF(AND($E$3=2),'Marks Entry 2nd'!AH22,IF(AND($E$3=3),'Marks Entry 3rd'!AH22,IF(AND($E$3=4),'Marks Entry 4th'!AH22,"")))))</f>
        <v>20</v>
      </c>
      <c r="BH23" s="93">
        <f>IF(OR($E23="",$G23=""),"",IF(AND($E$3=1),'Marks Entry 1st'!AI22,IF(AND($E$3=2),'Marks Entry 2nd'!AI22,IF(AND($E$3=3),'Marks Entry 3rd'!AI22,IF(AND($E$3=4),'Marks Entry 4th'!AI22,"")))))</f>
        <v>14</v>
      </c>
      <c r="BI23" s="92">
        <f t="shared" si="9"/>
        <v>79</v>
      </c>
      <c r="BJ23" s="87">
        <f t="shared" si="10"/>
        <v>174</v>
      </c>
      <c r="BK23" s="144">
        <f t="shared" si="11"/>
        <v>0</v>
      </c>
      <c r="BL23" s="144">
        <f t="shared" si="12"/>
        <v>200</v>
      </c>
      <c r="BM23" s="144" t="str">
        <f t="shared" si="13"/>
        <v/>
      </c>
      <c r="BN23" s="144" t="str">
        <f t="shared" si="14"/>
        <v>P</v>
      </c>
      <c r="BO23" s="144" t="str">
        <f t="shared" si="15"/>
        <v>D</v>
      </c>
      <c r="BP23" s="148" t="str">
        <f t="shared" si="16"/>
        <v>A</v>
      </c>
      <c r="BQ23" s="180">
        <f>IF(OR($E23="",$G23=""),"",IF(AND($E$3=1),'Marks Entry 1st'!AJ22,IF(AND($E$3=2),'Marks Entry 2nd'!AJ22,IF(AND($E$3=3),'Marks Entry 3rd'!AJ22,IF(AND($E$3=4),'Marks Entry 4th'!AJ22,"")))))</f>
        <v>9</v>
      </c>
      <c r="BR23" s="180">
        <f>IF(OR($E23="",$G23=""),"",IF(AND($E$3=1),'Marks Entry 1st'!AK22,IF(AND($E$3=2),'Marks Entry 2nd'!AK22,IF(AND($E$3=3),'Marks Entry 3rd'!AK22,IF(AND($E$3=4),'Marks Entry 4th'!AK22,"")))))</f>
        <v>6</v>
      </c>
      <c r="BS23" s="87">
        <f t="shared" si="48"/>
        <v>15</v>
      </c>
      <c r="BT23" s="180">
        <f>IF(OR($E23="",$G23=""),"",IF(AND($E$3=1),'Marks Entry 1st'!AL22,IF(AND($E$3=2),'Marks Entry 2nd'!AL22,IF(AND($E$3=3),'Marks Entry 3rd'!AL22,IF(AND($E$3=4),'Marks Entry 4th'!AL22,"")))))</f>
        <v>25</v>
      </c>
      <c r="BU23" s="180">
        <f>IF(OR($E23="",$G23=""),"",IF(AND($E$3=1),'Marks Entry 1st'!AM22,IF(AND($E$3=2),'Marks Entry 2nd'!AM22,IF(AND($E$3=3),'Marks Entry 3rd'!AM22,IF(AND($E$3=4),'Marks Entry 4th'!AM22,"")))))</f>
        <v>5</v>
      </c>
      <c r="BV23" s="180">
        <f>IF(OR($E23="",$G23=""),"",IF(AND($E$3=1),'Marks Entry 1st'!AN22,IF(AND($E$3=2),'Marks Entry 2nd'!AN22,IF(AND($E$3=3),'Marks Entry 3rd'!AN22,IF(AND($E$3=4),'Marks Entry 4th'!AN22,"")))))</f>
        <v>9</v>
      </c>
      <c r="BW23" s="91">
        <f t="shared" si="49"/>
        <v>39</v>
      </c>
      <c r="BX23" s="87">
        <f t="shared" si="50"/>
        <v>54</v>
      </c>
      <c r="BY23" s="93">
        <f>IF(OR($E23="",$G23=""),"",IF(AND($E$3=1),'Marks Entry 1st'!AO22,IF(AND($E$3=2),'Marks Entry 2nd'!AO22,IF(AND($E$3=3),'Marks Entry 3rd'!AO22,IF(AND($E$3=4),'Marks Entry 4th'!AO22,"")))))</f>
        <v>48</v>
      </c>
      <c r="BZ23" s="93">
        <f>IF(OR($E23="",$G23=""),"",IF(AND($E$3=1),'Marks Entry 1st'!AP22,IF(AND($E$3=2),'Marks Entry 2nd'!AP22,IF(AND($E$3=3),'Marks Entry 3rd'!AP22,IF(AND($E$3=4),'Marks Entry 4th'!AP22,"")))))</f>
        <v>15</v>
      </c>
      <c r="CA23" s="93">
        <f>IF(OR($E23="",$G23=""),"",IF(AND($E$3=1),'Marks Entry 1st'!AQ22,IF(AND($E$3=2),'Marks Entry 2nd'!AQ22,IF(AND($E$3=3),'Marks Entry 3rd'!AQ22,IF(AND($E$3=4),'Marks Entry 4th'!AQ22,"")))))</f>
        <v>8</v>
      </c>
      <c r="CB23" s="92">
        <f t="shared" si="51"/>
        <v>71</v>
      </c>
      <c r="CC23" s="87">
        <f t="shared" si="52"/>
        <v>125</v>
      </c>
      <c r="CD23" s="144">
        <f t="shared" si="53"/>
        <v>0</v>
      </c>
      <c r="CE23" s="144">
        <f t="shared" si="54"/>
        <v>200</v>
      </c>
      <c r="CF23" s="144" t="str">
        <f t="shared" si="17"/>
        <v/>
      </c>
      <c r="CG23" s="144" t="str">
        <f t="shared" si="55"/>
        <v>P</v>
      </c>
      <c r="CH23" s="144" t="str">
        <f t="shared" si="18"/>
        <v>I</v>
      </c>
      <c r="CI23" s="148" t="str">
        <f t="shared" si="19"/>
        <v>C</v>
      </c>
      <c r="CJ23" s="180">
        <f>IF(OR($E23="",$G23=""),"",IF(AND($E$3=1),'Marks Entry 1st'!AR22,IF(AND($E$3=2),'Marks Entry 2nd'!AR22,IF(AND($E$3=3),'Marks Entry 3rd'!AR22,IF(AND($E$3=4),'Marks Entry 4th'!AR22,"")))))</f>
        <v>9</v>
      </c>
      <c r="CK23" s="180">
        <f>IF(OR($E23="",$G23=""),"",IF(AND($E$3=1),'Marks Entry 1st'!AS22,IF(AND($E$3=2),'Marks Entry 2nd'!AS22,IF(AND($E$3=3),'Marks Entry 3rd'!AS22,IF(AND($E$3=4),'Marks Entry 4th'!AS22,"")))))</f>
        <v>7</v>
      </c>
      <c r="CL23" s="87">
        <f t="shared" si="56"/>
        <v>16</v>
      </c>
      <c r="CM23" s="180">
        <f>IF(OR($E23="",$G23=""),"",IF(AND($E$3=1),'Marks Entry 1st'!AT22,IF(AND($E$3=2),'Marks Entry 2nd'!AT22,IF(AND($E$3=3),'Marks Entry 3rd'!AT22,IF(AND($E$3=4),'Marks Entry 4th'!AT22,"")))))</f>
        <v>21</v>
      </c>
      <c r="CN23" s="180">
        <f>IF(OR($E23="",$G23=""),"",IF(AND($E$3=1),'Marks Entry 1st'!AU22,IF(AND($E$3=2),'Marks Entry 2nd'!AU22,IF(AND($E$3=3),'Marks Entry 3rd'!AU22,IF(AND($E$3=4),'Marks Entry 4th'!AU22,"")))))</f>
        <v>4</v>
      </c>
      <c r="CO23" s="180">
        <f>IF(OR($E23="",$G23=""),"",IF(AND($E$3=1),'Marks Entry 1st'!AV22,IF(AND($E$3=2),'Marks Entry 2nd'!AV22,IF(AND($E$3=3),'Marks Entry 3rd'!AV22,IF(AND($E$3=4),'Marks Entry 4th'!AV22,"")))))</f>
        <v>12</v>
      </c>
      <c r="CP23" s="91">
        <f t="shared" si="57"/>
        <v>37</v>
      </c>
      <c r="CQ23" s="87">
        <f t="shared" si="58"/>
        <v>53</v>
      </c>
      <c r="CR23" s="93">
        <f>IF(OR($E23="",$G23=""),"",IF(AND($E$3=1),'Marks Entry 1st'!AW22,IF(AND($E$3=2),'Marks Entry 2nd'!AW22,IF(AND($E$3=3),'Marks Entry 3rd'!AW22,IF(AND($E$3=4),'Marks Entry 4th'!AW22,"")))))</f>
        <v>48</v>
      </c>
      <c r="CS23" s="93">
        <f>IF(OR($E23="",$G23=""),"",IF(AND($E$3=1),'Marks Entry 1st'!AX22,IF(AND($E$3=2),'Marks Entry 2nd'!AX22,IF(AND($E$3=3),'Marks Entry 3rd'!AX22,IF(AND($E$3=4),'Marks Entry 4th'!AX22,"")))))</f>
        <v>16</v>
      </c>
      <c r="CT23" s="93">
        <f>IF(OR($E23="",$G23=""),"",IF(AND($E$3=1),'Marks Entry 1st'!AY22,IF(AND($E$3=2),'Marks Entry 2nd'!AY22,IF(AND($E$3=3),'Marks Entry 3rd'!AY22,IF(AND($E$3=4),'Marks Entry 4th'!AY22,"")))))</f>
        <v>8</v>
      </c>
      <c r="CU23" s="92">
        <f t="shared" si="59"/>
        <v>72</v>
      </c>
      <c r="CV23" s="87">
        <f t="shared" si="60"/>
        <v>125</v>
      </c>
      <c r="CW23" s="144">
        <f t="shared" si="61"/>
        <v>0</v>
      </c>
      <c r="CX23" s="144">
        <f t="shared" si="62"/>
        <v>200</v>
      </c>
      <c r="CY23" s="144" t="str">
        <f t="shared" si="20"/>
        <v/>
      </c>
      <c r="CZ23" s="144" t="str">
        <f t="shared" si="63"/>
        <v>P</v>
      </c>
      <c r="DA23" s="144" t="str">
        <f t="shared" si="21"/>
        <v>I</v>
      </c>
      <c r="DB23" s="148" t="str">
        <f t="shared" si="22"/>
        <v>C</v>
      </c>
      <c r="DC23" s="380">
        <f>IF(OR($E23="",$G23=""),"",IF(AND($E$3=1),'Marks Entry 1st'!AZ22,IF(AND($E$3=2),'Marks Entry 2nd'!AZ22,IF(AND($E$3=3),'Marks Entry 3rd'!AZ22,IF(AND($E$3=4),'Marks Entry 4th'!AZ22,"")))))</f>
        <v>0</v>
      </c>
      <c r="DD23" s="380">
        <f>IF(OR($E23="",$G23=""),"",IF(AND($E$3=1),'Marks Entry 1st'!BA22,IF(AND($E$3=2),'Marks Entry 2nd'!BA22,IF(AND($E$3=3),'Marks Entry 3rd'!BA22,IF(AND($E$3=4),'Marks Entry 4th'!BA22,"")))))</f>
        <v>0</v>
      </c>
      <c r="DE23" s="380">
        <f>IF(OR($E23="",$G23=""),"",IF(AND($E$3=1),'Marks Entry 1st'!BB22,IF(AND($E$3=2),'Marks Entry 2nd'!BB22,IF(AND($E$3=3),'Marks Entry 3rd'!BB22,IF(AND($E$3=4),'Marks Entry 4th'!BB22,"")))))</f>
        <v>0</v>
      </c>
      <c r="DF23" s="181">
        <f t="shared" si="64"/>
        <v>0</v>
      </c>
      <c r="DG23" s="182">
        <f t="shared" si="65"/>
        <v>0</v>
      </c>
      <c r="DH23" s="182" t="str">
        <f t="shared" si="66"/>
        <v/>
      </c>
      <c r="DI23" s="182" t="str">
        <f t="shared" si="67"/>
        <v/>
      </c>
      <c r="DJ23" s="147" t="str">
        <f t="shared" si="23"/>
        <v/>
      </c>
      <c r="DK23" s="380">
        <f>IF(OR($E23="",$G23=""),"",IF(AND($E$3=1),'Marks Entry 1st'!BC22,IF(AND($E$3=2),'Marks Entry 2nd'!BC22,IF(AND($E$3=3),'Marks Entry 3rd'!BC22,IF(AND($E$3=4),'Marks Entry 4th'!BC22,"")))))</f>
        <v>0</v>
      </c>
      <c r="DL23" s="380">
        <f>IF(OR($E23="",$G23=""),"",IF(AND($E$3=1),'Marks Entry 1st'!BD22,IF(AND($E$3=2),'Marks Entry 2nd'!BD22,IF(AND($E$3=3),'Marks Entry 3rd'!BD22,IF(AND($E$3=4),'Marks Entry 4th'!BD22,"")))))</f>
        <v>0</v>
      </c>
      <c r="DM23" s="380">
        <f>IF(OR($E23="",$G23=""),"",IF(AND($E$3=1),'Marks Entry 1st'!BE22,IF(AND($E$3=2),'Marks Entry 2nd'!BE22,IF(AND($E$3=3),'Marks Entry 3rd'!BE22,IF(AND($E$3=4),'Marks Entry 4th'!BE22,"")))))</f>
        <v>0</v>
      </c>
      <c r="DN23" s="181">
        <f t="shared" si="68"/>
        <v>0</v>
      </c>
      <c r="DO23" s="182">
        <f t="shared" si="69"/>
        <v>0</v>
      </c>
      <c r="DP23" s="182" t="str">
        <f t="shared" si="70"/>
        <v/>
      </c>
      <c r="DQ23" s="182" t="str">
        <f t="shared" si="71"/>
        <v/>
      </c>
      <c r="DR23" s="147" t="str">
        <f t="shared" si="24"/>
        <v/>
      </c>
      <c r="DS23" s="380">
        <f>IF(OR($E23="",$G23=""),"",IF(AND($E$3=1),'Marks Entry 1st'!BF22,IF(AND($E$3=2),'Marks Entry 2nd'!BF22,IF(AND($E$3=3),'Marks Entry 3rd'!BF22,IF(AND($E$3=4),'Marks Entry 4th'!BF22,"")))))</f>
        <v>0</v>
      </c>
      <c r="DT23" s="380">
        <f>IF(OR($E23="",$G23=""),"",IF(AND($E$3=1),'Marks Entry 1st'!BG22,IF(AND($E$3=2),'Marks Entry 2nd'!BG22,IF(AND($E$3=3),'Marks Entry 3rd'!BG22,IF(AND($E$3=4),'Marks Entry 4th'!BG22,"")))))</f>
        <v>0</v>
      </c>
      <c r="DU23" s="380">
        <f>IF(OR($E23="",$G23=""),"",IF(AND($E$3=1),'Marks Entry 1st'!BH22,IF(AND($E$3=2),'Marks Entry 2nd'!BH22,IF(AND($E$3=3),'Marks Entry 3rd'!BH22,IF(AND($E$3=4),'Marks Entry 4th'!BH22,"")))))</f>
        <v>0</v>
      </c>
      <c r="DV23" s="181">
        <f t="shared" si="72"/>
        <v>0</v>
      </c>
      <c r="DW23" s="182">
        <f t="shared" si="73"/>
        <v>0</v>
      </c>
      <c r="DX23" s="182" t="str">
        <f t="shared" si="74"/>
        <v/>
      </c>
      <c r="DY23" s="182" t="str">
        <f t="shared" si="75"/>
        <v/>
      </c>
      <c r="DZ23" s="147" t="str">
        <f t="shared" si="25"/>
        <v/>
      </c>
      <c r="EA23" s="104">
        <f t="shared" si="26"/>
        <v>518</v>
      </c>
      <c r="EB23" s="105">
        <f t="shared" si="27"/>
        <v>64.75</v>
      </c>
      <c r="EC23" s="111" t="str">
        <f t="shared" si="28"/>
        <v>I</v>
      </c>
      <c r="ED23" s="112">
        <f t="shared" si="29"/>
        <v>4.9999999999999964</v>
      </c>
      <c r="EE23" s="386" t="str">
        <f t="shared" si="30"/>
        <v>Promoted</v>
      </c>
      <c r="EF23" s="72">
        <f>IF(OR($E23="",$G23=""),"",IF(AND($E$3=1),'Marks Entry 1st'!BI22,IF(AND($E$3=2),'Marks Entry 2nd'!BI22,IF(AND($E$3=3),'Marks Entry 3rd'!BI22,IF(AND($E$3=4),'Marks Entry 4th'!BI22,"")))))</f>
        <v>220</v>
      </c>
      <c r="EG23" s="72">
        <f>IF(OR($E23="",$G23=""),"",IF(AND($E$3=1),'Marks Entry 1st'!BJ22,IF(AND($E$3=2),'Marks Entry 2nd'!BJ22,IF(AND($E$3=3),'Marks Entry 3rd'!BJ22,IF(AND($E$3=4),'Marks Entry 4th'!BJ22,"")))))</f>
        <v>26</v>
      </c>
      <c r="EH23" s="328" t="str">
        <f t="shared" si="31"/>
        <v>C</v>
      </c>
      <c r="EI23" s="74"/>
      <c r="EP23" s="75">
        <f>IF(AND($E$3=1),'Marks Entry 1st'!I22,IF(AND($E$3=2),'Marks Entry 2nd'!I22,IF(AND($E$3=3),'Marks Entry 3rd'!I22,IF(AND($E$3=4),'Marks Entry 4th'!I22,""))))</f>
        <v>118</v>
      </c>
    </row>
    <row r="24" spans="1:146" ht="18.899999999999999" customHeight="1">
      <c r="A24" s="94">
        <v>17</v>
      </c>
      <c r="B24" s="94">
        <f>IF(OR(EP24=0,EP24=""),"",IF(AND($E$3=1),'Marks Entry 1st'!I23,IF(AND($E$3=2),'Marks Entry 2nd'!I23,IF(AND($E$3=3),'Marks Entry 3rd'!I23,IF(AND($E$3=4),'Marks Entry 4th'!I23,"")))))</f>
        <v>119</v>
      </c>
      <c r="C24" s="95">
        <f>IF(OR(B24=0,B24=""),"",IF(AND($E$3=1),'Marks Entry 1st'!B23,IF(AND($E$3=2),'Marks Entry 2nd'!B23,IF(AND($E$3=3),'Marks Entry 3rd'!B23,IF(AND($E$3=4),'Marks Entry 4th'!B23,"")))))</f>
        <v>1</v>
      </c>
      <c r="D24" s="95" t="str">
        <f>IF(OR(B24=0,B24=""),"",IF(AND($E$3=1),'Marks Entry 1st'!C23,IF(AND($E$3=2),'Marks Entry 2nd'!C23,IF(AND($E$3=3),'Marks Entry 3rd'!C23,IF(AND($E$3=4),'Marks Entry 4th'!C23,"")))))</f>
        <v>A</v>
      </c>
      <c r="E24" s="96" t="str">
        <f>IF(OR(B24=0,B24=""),"",IF(AND($E$3=1),'Marks Entry 1st'!E23,IF(AND($E$3=2),'Marks Entry 2nd'!E23,IF(AND($E$3=3),'Marks Entry 3rd'!E23,IF(AND($E$3=4),'Marks Entry 4th'!E23,"")))))</f>
        <v>14-02-2016</v>
      </c>
      <c r="F24" s="95">
        <f>IF(OR(B24=0,B24=""),"",IF(AND($E$3=1),'Marks Entry 1st'!D23,IF(AND($E$3=2),'Marks Entry 2nd'!D23,IF(AND($E$3=3),'Marks Entry 3rd'!D23,IF(AND($E$3=4),'Marks Entry 4th'!D23,"")))))</f>
        <v>924</v>
      </c>
      <c r="G24" s="90" t="str">
        <f>IF(OR(B24=0,B24=""),"",IF(AND($E$3=1),'Marks Entry 1st'!F23,IF(AND($E$3=2),'Marks Entry 2nd'!F23,IF(AND($E$3=3),'Marks Entry 3rd'!F23,IF(AND($E$3=4),'Marks Entry 4th'!F23,"")))))</f>
        <v>LUCKY PRAJAPATI</v>
      </c>
      <c r="H24" s="90" t="str">
        <f>IF(OR(B24=0,B24=""),"",IF(AND($E$3=1),'Marks Entry 1st'!G23,IF(AND($E$3=2),'Marks Entry 2nd'!G23,IF(AND($E$3=3),'Marks Entry 3rd'!G23,IF(AND($E$3=4),'Marks Entry 4th'!G23,"")))))</f>
        <v>NAR SINGH</v>
      </c>
      <c r="I24" s="90" t="str">
        <f>IF(OR(B24=0,B24=""),"",IF(AND($E$3=1),'Marks Entry 1st'!H23,IF(AND($E$3=2),'Marks Entry 2nd'!H23,IF(AND($E$3=3),'Marks Entry 3rd'!H23,IF(AND($E$3=4),'Marks Entry 4th'!H23,"")))))</f>
        <v>BHAWNA</v>
      </c>
      <c r="J24" s="379" t="str">
        <f>IF(OR(B24=0,B24=""),"",IF(AND($E$3=1),'Marks Entry 1st'!J23,IF(AND($E$3=2),'Marks Entry 2nd'!J23,IF(AND($E$3=3),'Marks Entry 3rd'!J23,IF(AND($E$3=4),'Marks Entry 4th'!J23,"")))))</f>
        <v>M</v>
      </c>
      <c r="K24" s="379" t="str">
        <f>IF(OR(B24=0,B24=""),"",IF(AND($E$3=1),'Marks Entry 1st'!K23,IF(AND($E$3=2),'Marks Entry 2nd'!K23,IF(AND($E$3=3),'Marks Entry 3rd'!K23,IF(AND($E$3=4),'Marks Entry 4th'!K23,"")))))</f>
        <v>OBC</v>
      </c>
      <c r="L24" s="180">
        <f>IF(OR($E24="",$G24=""),"",IF(AND($E$3=1),'Marks Entry 1st'!L23,IF(AND($E$3=2),'Marks Entry 2nd'!L23,IF(AND($E$3=3),'Marks Entry 3rd'!L23,IF(AND($E$3=4),'Marks Entry 4th'!L23,"")))))</f>
        <v>9</v>
      </c>
      <c r="M24" s="180">
        <f>IF(OR($E24="",$G24=""),"",IF(AND($E$3=1),'Marks Entry 1st'!M23,IF(AND($E$3=2),'Marks Entry 2nd'!M23,IF(AND($E$3=3),'Marks Entry 3rd'!M23,IF(AND($E$3=4),'Marks Entry 4th'!M23,"")))))</f>
        <v>9</v>
      </c>
      <c r="N24" s="87">
        <f t="shared" si="32"/>
        <v>18</v>
      </c>
      <c r="O24" s="180">
        <f>IF(OR($E24="",$G24=""),"",IF(AND($E$3=1),'Marks Entry 1st'!N23,IF(AND($E$3=2),'Marks Entry 2nd'!N23,IF(AND($E$3=3),'Marks Entry 3rd'!N23,IF(AND($E$3=4),'Marks Entry 4th'!N23,"")))))</f>
        <v>28</v>
      </c>
      <c r="P24" s="180">
        <f>IF(OR($E24="",$G24=""),"",IF(AND($E$3=1),'Marks Entry 1st'!O23,IF(AND($E$3=2),'Marks Entry 2nd'!O23,IF(AND($E$3=3),'Marks Entry 3rd'!O23,IF(AND($E$3=4),'Marks Entry 4th'!O23,"")))))</f>
        <v>6</v>
      </c>
      <c r="Q24" s="180">
        <f>IF(OR($E24="",$G24=""),"",IF(AND($E$3=1),'Marks Entry 1st'!P23,IF(AND($E$3=2),'Marks Entry 2nd'!P23,IF(AND($E$3=3),'Marks Entry 3rd'!P23,IF(AND($E$3=4),'Marks Entry 4th'!P23,"")))))</f>
        <v>0</v>
      </c>
      <c r="R24" s="91">
        <f t="shared" si="33"/>
        <v>34</v>
      </c>
      <c r="S24" s="87">
        <f t="shared" si="34"/>
        <v>52</v>
      </c>
      <c r="T24" s="93">
        <f>IF(OR($E24="",$G24=""),"",IF(AND($E$3=1),'Marks Entry 1st'!Q23,IF(AND($E$3=2),'Marks Entry 2nd'!Q23,IF(AND($E$3=3),'Marks Entry 3rd'!Q23,IF(AND($E$3=4),'Marks Entry 4th'!Q23,"")))))</f>
        <v>37</v>
      </c>
      <c r="U24" s="93">
        <f>IF(OR($E24="",$G24=""),"",IF(AND($E$3=1),'Marks Entry 1st'!R23,IF(AND($E$3=2),'Marks Entry 2nd'!R23,IF(AND($E$3=3),'Marks Entry 3rd'!R23,IF(AND($E$3=4),'Marks Entry 4th'!R23,"")))))</f>
        <v>4</v>
      </c>
      <c r="V24" s="93">
        <f>IF(OR($E24="",$G24=""),"",IF(AND($E$3=1),'Marks Entry 1st'!S23,IF(AND($E$3=2),'Marks Entry 2nd'!S23,IF(AND($E$3=3),'Marks Entry 3rd'!S23,IF(AND($E$3=4),'Marks Entry 4th'!S23,"")))))</f>
        <v>11</v>
      </c>
      <c r="W24" s="92">
        <f t="shared" si="35"/>
        <v>52</v>
      </c>
      <c r="X24" s="87">
        <f t="shared" si="36"/>
        <v>104</v>
      </c>
      <c r="Y24" s="144">
        <f t="shared" si="37"/>
        <v>0</v>
      </c>
      <c r="Z24" s="144">
        <f t="shared" si="38"/>
        <v>200</v>
      </c>
      <c r="AA24" s="144" t="str">
        <f t="shared" si="0"/>
        <v/>
      </c>
      <c r="AB24" s="144" t="str">
        <f t="shared" si="39"/>
        <v>P</v>
      </c>
      <c r="AC24" s="144" t="str">
        <f t="shared" si="1"/>
        <v>II</v>
      </c>
      <c r="AD24" s="148" t="str">
        <f t="shared" si="2"/>
        <v>C</v>
      </c>
      <c r="AE24" s="180">
        <f>IF(OR($E24="",$G24=""),"",IF(AND($E$3=1),'Marks Entry 1st'!T23,IF(AND($E$3=2),'Marks Entry 2nd'!T23,IF(AND($E$3=3),'Marks Entry 3rd'!T23,IF(AND($E$3=4),'Marks Entry 4th'!T23,"")))))</f>
        <v>9</v>
      </c>
      <c r="AF24" s="180">
        <f>IF(OR($E24="",$G24=""),"",IF(AND($E$3=1),'Marks Entry 1st'!U23,IF(AND($E$3=2),'Marks Entry 2nd'!U23,IF(AND($E$3=3),'Marks Entry 3rd'!U23,IF(AND($E$3=4),'Marks Entry 4th'!U23,"")))))</f>
        <v>9</v>
      </c>
      <c r="AG24" s="87">
        <f t="shared" si="40"/>
        <v>18</v>
      </c>
      <c r="AH24" s="180">
        <f>IF(OR($E24="",$G24=""),"",IF(AND($E$3=1),'Marks Entry 1st'!V23,IF(AND($E$3=2),'Marks Entry 2nd'!V23,IF(AND($E$3=3),'Marks Entry 3rd'!V23,IF(AND($E$3=4),'Marks Entry 4th'!V23,"")))))</f>
        <v>29</v>
      </c>
      <c r="AI24" s="180">
        <f>IF(OR($E24="",$G24=""),"",IF(AND($E$3=1),'Marks Entry 1st'!W23,IF(AND($E$3=2),'Marks Entry 2nd'!W23,IF(AND($E$3=3),'Marks Entry 3rd'!W23,IF(AND($E$3=4),'Marks Entry 4th'!W23,"")))))</f>
        <v>4</v>
      </c>
      <c r="AJ24" s="180">
        <f>IF(OR($E24="",$G24=""),"",IF(AND($E$3=1),'Marks Entry 1st'!X23,IF(AND($E$3=2),'Marks Entry 2nd'!X23,IF(AND($E$3=3),'Marks Entry 3rd'!X23,IF(AND($E$3=4),'Marks Entry 4th'!X23,"")))))</f>
        <v>9</v>
      </c>
      <c r="AK24" s="91">
        <f t="shared" si="41"/>
        <v>42</v>
      </c>
      <c r="AL24" s="87">
        <f t="shared" si="42"/>
        <v>60</v>
      </c>
      <c r="AM24" s="93">
        <f>IF(OR($E24="",$G24=""),"",IF(AND($E$3=1),'Marks Entry 1st'!Y23,IF(AND($E$3=2),'Marks Entry 2nd'!Y23,IF(AND($E$3=3),'Marks Entry 3rd'!Y23,IF(AND($E$3=4),'Marks Entry 4th'!Y23,"")))))</f>
        <v>46</v>
      </c>
      <c r="AN24" s="93">
        <f>IF(OR($E24="",$G24=""),"",IF(AND($E$3=1),'Marks Entry 1st'!Z23,IF(AND($E$3=2),'Marks Entry 2nd'!Z23,IF(AND($E$3=3),'Marks Entry 3rd'!Z23,IF(AND($E$3=4),'Marks Entry 4th'!Z23,"")))))</f>
        <v>4</v>
      </c>
      <c r="AO24" s="93">
        <f>IF(OR($E24="",$G24=""),"",IF(AND($E$3=1),'Marks Entry 1st'!AA23,IF(AND($E$3=2),'Marks Entry 2nd'!AA23,IF(AND($E$3=3),'Marks Entry 3rd'!AA23,IF(AND($E$3=4),'Marks Entry 4th'!AA23,"")))))</f>
        <v>9</v>
      </c>
      <c r="AP24" s="92">
        <f t="shared" si="43"/>
        <v>59</v>
      </c>
      <c r="AQ24" s="87">
        <f t="shared" si="44"/>
        <v>119</v>
      </c>
      <c r="AR24" s="144">
        <f t="shared" si="45"/>
        <v>0</v>
      </c>
      <c r="AS24" s="144">
        <f t="shared" si="46"/>
        <v>200</v>
      </c>
      <c r="AT24" s="144" t="str">
        <f t="shared" si="3"/>
        <v/>
      </c>
      <c r="AU24" s="144" t="str">
        <f t="shared" si="47"/>
        <v>P</v>
      </c>
      <c r="AV24" s="144" t="str">
        <f t="shared" si="4"/>
        <v>II</v>
      </c>
      <c r="AW24" s="148" t="str">
        <f t="shared" si="5"/>
        <v>C</v>
      </c>
      <c r="AX24" s="180">
        <f>IF(OR($E24="",$G24=""),"",IF(AND($E$3=1),'Marks Entry 1st'!AB23,IF(AND($E$3=2),'Marks Entry 2nd'!AB23,IF(AND($E$3=3),'Marks Entry 3rd'!AB23,IF(AND($E$3=4),'Marks Entry 4th'!AB23,"")))))</f>
        <v>20</v>
      </c>
      <c r="AY24" s="180">
        <f>IF(OR($E24="",$G24=""),"",IF(AND($E$3=1),'Marks Entry 1st'!AC23,IF(AND($E$3=2),'Marks Entry 2nd'!AC23,IF(AND($E$3=3),'Marks Entry 3rd'!AC23,IF(AND($E$3=4),'Marks Entry 4th'!AC23,"")))))</f>
        <v>19</v>
      </c>
      <c r="AZ24" s="87">
        <f t="shared" si="6"/>
        <v>39</v>
      </c>
      <c r="BA24" s="180">
        <f>IF(OR($E24="",$G24=""),"",IF(AND($E$3=1),'Marks Entry 1st'!AD23,IF(AND($E$3=2),'Marks Entry 2nd'!AD23,IF(AND($E$3=3),'Marks Entry 3rd'!AD23,IF(AND($E$3=4),'Marks Entry 4th'!AD23,"")))))</f>
        <v>29</v>
      </c>
      <c r="BB24" s="180">
        <f>IF(OR($E24="",$G24=""),"",IF(AND($E$3=1),'Marks Entry 1st'!AE23,IF(AND($E$3=2),'Marks Entry 2nd'!AE23,IF(AND($E$3=3),'Marks Entry 3rd'!AE23,IF(AND($E$3=4),'Marks Entry 4th'!AE23,"")))))</f>
        <v>17</v>
      </c>
      <c r="BC24" s="180">
        <f>IF(OR($E24="",$G24=""),"",IF(AND($E$3=1),'Marks Entry 1st'!AF23,IF(AND($E$3=2),'Marks Entry 2nd'!AF23,IF(AND($E$3=3),'Marks Entry 3rd'!AF23,IF(AND($E$3=4),'Marks Entry 4th'!AF23,"")))))</f>
        <v>10</v>
      </c>
      <c r="BD24" s="91">
        <f t="shared" si="7"/>
        <v>56</v>
      </c>
      <c r="BE24" s="87">
        <f t="shared" si="8"/>
        <v>95</v>
      </c>
      <c r="BF24" s="93">
        <f>IF(OR($E24="",$G24=""),"",IF(AND($E$3=1),'Marks Entry 1st'!AG23,IF(AND($E$3=2),'Marks Entry 2nd'!AG23,IF(AND($E$3=3),'Marks Entry 3rd'!AG23,IF(AND($E$3=4),'Marks Entry 4th'!AG23,"")))))</f>
        <v>45</v>
      </c>
      <c r="BG24" s="93">
        <f>IF(OR($E24="",$G24=""),"",IF(AND($E$3=1),'Marks Entry 1st'!AH23,IF(AND($E$3=2),'Marks Entry 2nd'!AH23,IF(AND($E$3=3),'Marks Entry 3rd'!AH23,IF(AND($E$3=4),'Marks Entry 4th'!AH23,"")))))</f>
        <v>20</v>
      </c>
      <c r="BH24" s="93">
        <f>IF(OR($E24="",$G24=""),"",IF(AND($E$3=1),'Marks Entry 1st'!AI23,IF(AND($E$3=2),'Marks Entry 2nd'!AI23,IF(AND($E$3=3),'Marks Entry 3rd'!AI23,IF(AND($E$3=4),'Marks Entry 4th'!AI23,"")))))</f>
        <v>14</v>
      </c>
      <c r="BI24" s="92">
        <f t="shared" si="9"/>
        <v>79</v>
      </c>
      <c r="BJ24" s="87">
        <f t="shared" si="10"/>
        <v>174</v>
      </c>
      <c r="BK24" s="144">
        <f t="shared" si="11"/>
        <v>0</v>
      </c>
      <c r="BL24" s="144">
        <f t="shared" si="12"/>
        <v>200</v>
      </c>
      <c r="BM24" s="144" t="str">
        <f t="shared" si="13"/>
        <v/>
      </c>
      <c r="BN24" s="144" t="str">
        <f t="shared" si="14"/>
        <v>P</v>
      </c>
      <c r="BO24" s="144" t="str">
        <f t="shared" si="15"/>
        <v>D</v>
      </c>
      <c r="BP24" s="148" t="str">
        <f t="shared" si="16"/>
        <v>A</v>
      </c>
      <c r="BQ24" s="180">
        <f>IF(OR($E24="",$G24=""),"",IF(AND($E$3=1),'Marks Entry 1st'!AJ23,IF(AND($E$3=2),'Marks Entry 2nd'!AJ23,IF(AND($E$3=3),'Marks Entry 3rd'!AJ23,IF(AND($E$3=4),'Marks Entry 4th'!AJ23,"")))))</f>
        <v>9</v>
      </c>
      <c r="BR24" s="180">
        <f>IF(OR($E24="",$G24=""),"",IF(AND($E$3=1),'Marks Entry 1st'!AK23,IF(AND($E$3=2),'Marks Entry 2nd'!AK23,IF(AND($E$3=3),'Marks Entry 3rd'!AK23,IF(AND($E$3=4),'Marks Entry 4th'!AK23,"")))))</f>
        <v>6</v>
      </c>
      <c r="BS24" s="87">
        <f t="shared" si="48"/>
        <v>15</v>
      </c>
      <c r="BT24" s="180">
        <f>IF(OR($E24="",$G24=""),"",IF(AND($E$3=1),'Marks Entry 1st'!AL23,IF(AND($E$3=2),'Marks Entry 2nd'!AL23,IF(AND($E$3=3),'Marks Entry 3rd'!AL23,IF(AND($E$3=4),'Marks Entry 4th'!AL23,"")))))</f>
        <v>24</v>
      </c>
      <c r="BU24" s="180">
        <f>IF(OR($E24="",$G24=""),"",IF(AND($E$3=1),'Marks Entry 1st'!AM23,IF(AND($E$3=2),'Marks Entry 2nd'!AM23,IF(AND($E$3=3),'Marks Entry 3rd'!AM23,IF(AND($E$3=4),'Marks Entry 4th'!AM23,"")))))</f>
        <v>5</v>
      </c>
      <c r="BV24" s="180">
        <f>IF(OR($E24="",$G24=""),"",IF(AND($E$3=1),'Marks Entry 1st'!AN23,IF(AND($E$3=2),'Marks Entry 2nd'!AN23,IF(AND($E$3=3),'Marks Entry 3rd'!AN23,IF(AND($E$3=4),'Marks Entry 4th'!AN23,"")))))</f>
        <v>9</v>
      </c>
      <c r="BW24" s="91">
        <f t="shared" si="49"/>
        <v>38</v>
      </c>
      <c r="BX24" s="87">
        <f t="shared" si="50"/>
        <v>53</v>
      </c>
      <c r="BY24" s="93">
        <f>IF(OR($E24="",$G24=""),"",IF(AND($E$3=1),'Marks Entry 1st'!AO23,IF(AND($E$3=2),'Marks Entry 2nd'!AO23,IF(AND($E$3=3),'Marks Entry 3rd'!AO23,IF(AND($E$3=4),'Marks Entry 4th'!AO23,"")))))</f>
        <v>47</v>
      </c>
      <c r="BZ24" s="93">
        <f>IF(OR($E24="",$G24=""),"",IF(AND($E$3=1),'Marks Entry 1st'!AP23,IF(AND($E$3=2),'Marks Entry 2nd'!AP23,IF(AND($E$3=3),'Marks Entry 3rd'!AP23,IF(AND($E$3=4),'Marks Entry 4th'!AP23,"")))))</f>
        <v>15</v>
      </c>
      <c r="CA24" s="93">
        <f>IF(OR($E24="",$G24=""),"",IF(AND($E$3=1),'Marks Entry 1st'!AQ23,IF(AND($E$3=2),'Marks Entry 2nd'!AQ23,IF(AND($E$3=3),'Marks Entry 3rd'!AQ23,IF(AND($E$3=4),'Marks Entry 4th'!AQ23,"")))))</f>
        <v>8</v>
      </c>
      <c r="CB24" s="92">
        <f t="shared" si="51"/>
        <v>70</v>
      </c>
      <c r="CC24" s="87">
        <f t="shared" si="52"/>
        <v>123</v>
      </c>
      <c r="CD24" s="144">
        <f t="shared" si="53"/>
        <v>0</v>
      </c>
      <c r="CE24" s="144">
        <f t="shared" si="54"/>
        <v>200</v>
      </c>
      <c r="CF24" s="144" t="str">
        <f t="shared" si="17"/>
        <v/>
      </c>
      <c r="CG24" s="144" t="str">
        <f t="shared" si="55"/>
        <v>P</v>
      </c>
      <c r="CH24" s="144" t="str">
        <f t="shared" si="18"/>
        <v>I</v>
      </c>
      <c r="CI24" s="148" t="str">
        <f t="shared" si="19"/>
        <v>C</v>
      </c>
      <c r="CJ24" s="180">
        <f>IF(OR($E24="",$G24=""),"",IF(AND($E$3=1),'Marks Entry 1st'!AR23,IF(AND($E$3=2),'Marks Entry 2nd'!AR23,IF(AND($E$3=3),'Marks Entry 3rd'!AR23,IF(AND($E$3=4),'Marks Entry 4th'!AR23,"")))))</f>
        <v>9</v>
      </c>
      <c r="CK24" s="180">
        <f>IF(OR($E24="",$G24=""),"",IF(AND($E$3=1),'Marks Entry 1st'!AS23,IF(AND($E$3=2),'Marks Entry 2nd'!AS23,IF(AND($E$3=3),'Marks Entry 3rd'!AS23,IF(AND($E$3=4),'Marks Entry 4th'!AS23,"")))))</f>
        <v>7</v>
      </c>
      <c r="CL24" s="87">
        <f t="shared" si="56"/>
        <v>16</v>
      </c>
      <c r="CM24" s="180">
        <f>IF(OR($E24="",$G24=""),"",IF(AND($E$3=1),'Marks Entry 1st'!AT23,IF(AND($E$3=2),'Marks Entry 2nd'!AT23,IF(AND($E$3=3),'Marks Entry 3rd'!AT23,IF(AND($E$3=4),'Marks Entry 4th'!AT23,"")))))</f>
        <v>32</v>
      </c>
      <c r="CN24" s="180">
        <f>IF(OR($E24="",$G24=""),"",IF(AND($E$3=1),'Marks Entry 1st'!AU23,IF(AND($E$3=2),'Marks Entry 2nd'!AU23,IF(AND($E$3=3),'Marks Entry 3rd'!AU23,IF(AND($E$3=4),'Marks Entry 4th'!AU23,"")))))</f>
        <v>4</v>
      </c>
      <c r="CO24" s="180">
        <f>IF(OR($E24="",$G24=""),"",IF(AND($E$3=1),'Marks Entry 1st'!AV23,IF(AND($E$3=2),'Marks Entry 2nd'!AV23,IF(AND($E$3=3),'Marks Entry 3rd'!AV23,IF(AND($E$3=4),'Marks Entry 4th'!AV23,"")))))</f>
        <v>12</v>
      </c>
      <c r="CP24" s="91">
        <f t="shared" si="57"/>
        <v>48</v>
      </c>
      <c r="CQ24" s="87">
        <f t="shared" si="58"/>
        <v>64</v>
      </c>
      <c r="CR24" s="93">
        <f>IF(OR($E24="",$G24=""),"",IF(AND($E$3=1),'Marks Entry 1st'!AW23,IF(AND($E$3=2),'Marks Entry 2nd'!AW23,IF(AND($E$3=3),'Marks Entry 3rd'!AW23,IF(AND($E$3=4),'Marks Entry 4th'!AW23,"")))))</f>
        <v>47</v>
      </c>
      <c r="CS24" s="93">
        <f>IF(OR($E24="",$G24=""),"",IF(AND($E$3=1),'Marks Entry 1st'!AX23,IF(AND($E$3=2),'Marks Entry 2nd'!AX23,IF(AND($E$3=3),'Marks Entry 3rd'!AX23,IF(AND($E$3=4),'Marks Entry 4th'!AX23,"")))))</f>
        <v>16</v>
      </c>
      <c r="CT24" s="93">
        <f>IF(OR($E24="",$G24=""),"",IF(AND($E$3=1),'Marks Entry 1st'!AY23,IF(AND($E$3=2),'Marks Entry 2nd'!AY23,IF(AND($E$3=3),'Marks Entry 3rd'!AY23,IF(AND($E$3=4),'Marks Entry 4th'!AY23,"")))))</f>
        <v>8</v>
      </c>
      <c r="CU24" s="92">
        <f t="shared" si="59"/>
        <v>71</v>
      </c>
      <c r="CV24" s="87">
        <f t="shared" si="60"/>
        <v>135</v>
      </c>
      <c r="CW24" s="144">
        <f t="shared" si="61"/>
        <v>0</v>
      </c>
      <c r="CX24" s="144">
        <f t="shared" si="62"/>
        <v>200</v>
      </c>
      <c r="CY24" s="144" t="str">
        <f t="shared" si="20"/>
        <v/>
      </c>
      <c r="CZ24" s="144" t="str">
        <f t="shared" si="63"/>
        <v>P</v>
      </c>
      <c r="DA24" s="144" t="str">
        <f t="shared" si="21"/>
        <v>I</v>
      </c>
      <c r="DB24" s="148" t="str">
        <f t="shared" si="22"/>
        <v>C</v>
      </c>
      <c r="DC24" s="380">
        <f>IF(OR($E24="",$G24=""),"",IF(AND($E$3=1),'Marks Entry 1st'!AZ23,IF(AND($E$3=2),'Marks Entry 2nd'!AZ23,IF(AND($E$3=3),'Marks Entry 3rd'!AZ23,IF(AND($E$3=4),'Marks Entry 4th'!AZ23,"")))))</f>
        <v>0</v>
      </c>
      <c r="DD24" s="380">
        <f>IF(OR($E24="",$G24=""),"",IF(AND($E$3=1),'Marks Entry 1st'!BA23,IF(AND($E$3=2),'Marks Entry 2nd'!BA23,IF(AND($E$3=3),'Marks Entry 3rd'!BA23,IF(AND($E$3=4),'Marks Entry 4th'!BA23,"")))))</f>
        <v>0</v>
      </c>
      <c r="DE24" s="380">
        <f>IF(OR($E24="",$G24=""),"",IF(AND($E$3=1),'Marks Entry 1st'!BB23,IF(AND($E$3=2),'Marks Entry 2nd'!BB23,IF(AND($E$3=3),'Marks Entry 3rd'!BB23,IF(AND($E$3=4),'Marks Entry 4th'!BB23,"")))))</f>
        <v>0</v>
      </c>
      <c r="DF24" s="181">
        <f t="shared" si="64"/>
        <v>0</v>
      </c>
      <c r="DG24" s="182">
        <f t="shared" si="65"/>
        <v>0</v>
      </c>
      <c r="DH24" s="182" t="str">
        <f t="shared" si="66"/>
        <v/>
      </c>
      <c r="DI24" s="182" t="str">
        <f t="shared" si="67"/>
        <v/>
      </c>
      <c r="DJ24" s="147" t="str">
        <f t="shared" si="23"/>
        <v/>
      </c>
      <c r="DK24" s="380">
        <f>IF(OR($E24="",$G24=""),"",IF(AND($E$3=1),'Marks Entry 1st'!BC23,IF(AND($E$3=2),'Marks Entry 2nd'!BC23,IF(AND($E$3=3),'Marks Entry 3rd'!BC23,IF(AND($E$3=4),'Marks Entry 4th'!BC23,"")))))</f>
        <v>0</v>
      </c>
      <c r="DL24" s="380">
        <f>IF(OR($E24="",$G24=""),"",IF(AND($E$3=1),'Marks Entry 1st'!BD23,IF(AND($E$3=2),'Marks Entry 2nd'!BD23,IF(AND($E$3=3),'Marks Entry 3rd'!BD23,IF(AND($E$3=4),'Marks Entry 4th'!BD23,"")))))</f>
        <v>0</v>
      </c>
      <c r="DM24" s="380">
        <f>IF(OR($E24="",$G24=""),"",IF(AND($E$3=1),'Marks Entry 1st'!BE23,IF(AND($E$3=2),'Marks Entry 2nd'!BE23,IF(AND($E$3=3),'Marks Entry 3rd'!BE23,IF(AND($E$3=4),'Marks Entry 4th'!BE23,"")))))</f>
        <v>0</v>
      </c>
      <c r="DN24" s="181">
        <f t="shared" si="68"/>
        <v>0</v>
      </c>
      <c r="DO24" s="182">
        <f t="shared" si="69"/>
        <v>0</v>
      </c>
      <c r="DP24" s="182" t="str">
        <f t="shared" si="70"/>
        <v/>
      </c>
      <c r="DQ24" s="182" t="str">
        <f t="shared" si="71"/>
        <v/>
      </c>
      <c r="DR24" s="147" t="str">
        <f t="shared" si="24"/>
        <v/>
      </c>
      <c r="DS24" s="380">
        <f>IF(OR($E24="",$G24=""),"",IF(AND($E$3=1),'Marks Entry 1st'!BF23,IF(AND($E$3=2),'Marks Entry 2nd'!BF23,IF(AND($E$3=3),'Marks Entry 3rd'!BF23,IF(AND($E$3=4),'Marks Entry 4th'!BF23,"")))))</f>
        <v>0</v>
      </c>
      <c r="DT24" s="380">
        <f>IF(OR($E24="",$G24=""),"",IF(AND($E$3=1),'Marks Entry 1st'!BG23,IF(AND($E$3=2),'Marks Entry 2nd'!BG23,IF(AND($E$3=3),'Marks Entry 3rd'!BG23,IF(AND($E$3=4),'Marks Entry 4th'!BG23,"")))))</f>
        <v>0</v>
      </c>
      <c r="DU24" s="380">
        <f>IF(OR($E24="",$G24=""),"",IF(AND($E$3=1),'Marks Entry 1st'!BH23,IF(AND($E$3=2),'Marks Entry 2nd'!BH23,IF(AND($E$3=3),'Marks Entry 3rd'!BH23,IF(AND($E$3=4),'Marks Entry 4th'!BH23,"")))))</f>
        <v>0</v>
      </c>
      <c r="DV24" s="181">
        <f t="shared" si="72"/>
        <v>0</v>
      </c>
      <c r="DW24" s="182">
        <f t="shared" si="73"/>
        <v>0</v>
      </c>
      <c r="DX24" s="182" t="str">
        <f t="shared" si="74"/>
        <v/>
      </c>
      <c r="DY24" s="182" t="str">
        <f t="shared" si="75"/>
        <v/>
      </c>
      <c r="DZ24" s="147" t="str">
        <f t="shared" si="25"/>
        <v/>
      </c>
      <c r="EA24" s="104">
        <f t="shared" si="26"/>
        <v>520</v>
      </c>
      <c r="EB24" s="105">
        <f t="shared" si="27"/>
        <v>65</v>
      </c>
      <c r="EC24" s="111" t="str">
        <f t="shared" si="28"/>
        <v>I</v>
      </c>
      <c r="ED24" s="112">
        <f t="shared" si="29"/>
        <v>2.9999999999999964</v>
      </c>
      <c r="EE24" s="386" t="str">
        <f t="shared" si="30"/>
        <v>Promoted</v>
      </c>
      <c r="EF24" s="72">
        <f>IF(OR($E24="",$G24=""),"",IF(AND($E$3=1),'Marks Entry 1st'!BI23,IF(AND($E$3=2),'Marks Entry 2nd'!BI23,IF(AND($E$3=3),'Marks Entry 3rd'!BI23,IF(AND($E$3=4),'Marks Entry 4th'!BI23,"")))))</f>
        <v>220</v>
      </c>
      <c r="EG24" s="72">
        <f>IF(OR($E24="",$G24=""),"",IF(AND($E$3=1),'Marks Entry 1st'!BJ23,IF(AND($E$3=2),'Marks Entry 2nd'!BJ23,IF(AND($E$3=3),'Marks Entry 3rd'!BJ23,IF(AND($E$3=4),'Marks Entry 4th'!BJ23,"")))))</f>
        <v>38</v>
      </c>
      <c r="EH24" s="328" t="str">
        <f t="shared" si="31"/>
        <v>C</v>
      </c>
      <c r="EI24" s="73"/>
      <c r="EP24" s="75">
        <f>IF(AND($E$3=1),'Marks Entry 1st'!I23,IF(AND($E$3=2),'Marks Entry 2nd'!I23,IF(AND($E$3=3),'Marks Entry 3rd'!I23,IF(AND($E$3=4),'Marks Entry 4th'!I23,""))))</f>
        <v>119</v>
      </c>
    </row>
    <row r="25" spans="1:146" ht="18.899999999999999" customHeight="1">
      <c r="A25" s="94">
        <v>18</v>
      </c>
      <c r="B25" s="94">
        <f>IF(OR(EP25=0,EP25=""),"",IF(AND($E$3=1),'Marks Entry 1st'!I24,IF(AND($E$3=2),'Marks Entry 2nd'!I24,IF(AND($E$3=3),'Marks Entry 3rd'!I24,IF(AND($E$3=4),'Marks Entry 4th'!I24,"")))))</f>
        <v>120</v>
      </c>
      <c r="C25" s="95">
        <f>IF(OR(B25=0,B25=""),"",IF(AND($E$3=1),'Marks Entry 1st'!B24,IF(AND($E$3=2),'Marks Entry 2nd'!B24,IF(AND($E$3=3),'Marks Entry 3rd'!B24,IF(AND($E$3=4),'Marks Entry 4th'!B24,"")))))</f>
        <v>1</v>
      </c>
      <c r="D25" s="95" t="str">
        <f>IF(OR(B25=0,B25=""),"",IF(AND($E$3=1),'Marks Entry 1st'!C24,IF(AND($E$3=2),'Marks Entry 2nd'!C24,IF(AND($E$3=3),'Marks Entry 3rd'!C24,IF(AND($E$3=4),'Marks Entry 4th'!C24,"")))))</f>
        <v>A</v>
      </c>
      <c r="E25" s="96">
        <f>IF(OR(B25=0,B25=""),"",IF(AND($E$3=1),'Marks Entry 1st'!E24,IF(AND($E$3=2),'Marks Entry 2nd'!E24,IF(AND($E$3=3),'Marks Entry 3rd'!E24,IF(AND($E$3=4),'Marks Entry 4th'!E24,"")))))</f>
        <v>42008</v>
      </c>
      <c r="F25" s="95">
        <f>IF(OR(B25=0,B25=""),"",IF(AND($E$3=1),'Marks Entry 1st'!D24,IF(AND($E$3=2),'Marks Entry 2nd'!D24,IF(AND($E$3=3),'Marks Entry 3rd'!D24,IF(AND($E$3=4),'Marks Entry 4th'!D24,"")))))</f>
        <v>921</v>
      </c>
      <c r="G25" s="90" t="str">
        <f>IF(OR(B25=0,B25=""),"",IF(AND($E$3=1),'Marks Entry 1st'!F24,IF(AND($E$3=2),'Marks Entry 2nd'!F24,IF(AND($E$3=3),'Marks Entry 3rd'!F24,IF(AND($E$3=4),'Marks Entry 4th'!F24,"")))))</f>
        <v>MAHENDRA PARTAP SINGH CHUNDAWAT</v>
      </c>
      <c r="H25" s="90" t="str">
        <f>IF(OR(B25=0,B25=""),"",IF(AND($E$3=1),'Marks Entry 1st'!G24,IF(AND($E$3=2),'Marks Entry 2nd'!G24,IF(AND($E$3=3),'Marks Entry 3rd'!G24,IF(AND($E$3=4),'Marks Entry 4th'!G24,"")))))</f>
        <v>CHANDRA SINGH CHUNDAWAT</v>
      </c>
      <c r="I25" s="90" t="str">
        <f>IF(OR(B25=0,B25=""),"",IF(AND($E$3=1),'Marks Entry 1st'!H24,IF(AND($E$3=2),'Marks Entry 2nd'!H24,IF(AND($E$3=3),'Marks Entry 3rd'!H24,IF(AND($E$3=4),'Marks Entry 4th'!H24,"")))))</f>
        <v>RITU KANWAR</v>
      </c>
      <c r="J25" s="379" t="str">
        <f>IF(OR(B25=0,B25=""),"",IF(AND($E$3=1),'Marks Entry 1st'!J24,IF(AND($E$3=2),'Marks Entry 2nd'!J24,IF(AND($E$3=3),'Marks Entry 3rd'!J24,IF(AND($E$3=4),'Marks Entry 4th'!J24,"")))))</f>
        <v>M</v>
      </c>
      <c r="K25" s="379" t="str">
        <f>IF(OR(B25=0,B25=""),"",IF(AND($E$3=1),'Marks Entry 1st'!K24,IF(AND($E$3=2),'Marks Entry 2nd'!K24,IF(AND($E$3=3),'Marks Entry 3rd'!K24,IF(AND($E$3=4),'Marks Entry 4th'!K24,"")))))</f>
        <v>GEN</v>
      </c>
      <c r="L25" s="180">
        <f>IF(OR($E25="",$G25=""),"",IF(AND($E$3=1),'Marks Entry 1st'!L24,IF(AND($E$3=2),'Marks Entry 2nd'!L24,IF(AND($E$3=3),'Marks Entry 3rd'!L24,IF(AND($E$3=4),'Marks Entry 4th'!L24,"")))))</f>
        <v>9</v>
      </c>
      <c r="M25" s="180">
        <f>IF(OR($E25="",$G25=""),"",IF(AND($E$3=1),'Marks Entry 1st'!M24,IF(AND($E$3=2),'Marks Entry 2nd'!M24,IF(AND($E$3=3),'Marks Entry 3rd'!M24,IF(AND($E$3=4),'Marks Entry 4th'!M24,"")))))</f>
        <v>9</v>
      </c>
      <c r="N25" s="87">
        <f t="shared" si="32"/>
        <v>18</v>
      </c>
      <c r="O25" s="180">
        <f>IF(OR($E25="",$G25=""),"",IF(AND($E$3=1),'Marks Entry 1st'!N24,IF(AND($E$3=2),'Marks Entry 2nd'!N24,IF(AND($E$3=3),'Marks Entry 3rd'!N24,IF(AND($E$3=4),'Marks Entry 4th'!N24,"")))))</f>
        <v>26</v>
      </c>
      <c r="P25" s="180">
        <f>IF(OR($E25="",$G25=""),"",IF(AND($E$3=1),'Marks Entry 1st'!O24,IF(AND($E$3=2),'Marks Entry 2nd'!O24,IF(AND($E$3=3),'Marks Entry 3rd'!O24,IF(AND($E$3=4),'Marks Entry 4th'!O24,"")))))</f>
        <v>6</v>
      </c>
      <c r="Q25" s="180">
        <f>IF(OR($E25="",$G25=""),"",IF(AND($E$3=1),'Marks Entry 1st'!P24,IF(AND($E$3=2),'Marks Entry 2nd'!P24,IF(AND($E$3=3),'Marks Entry 3rd'!P24,IF(AND($E$3=4),'Marks Entry 4th'!P24,"")))))</f>
        <v>0</v>
      </c>
      <c r="R25" s="91">
        <f t="shared" si="33"/>
        <v>32</v>
      </c>
      <c r="S25" s="87">
        <f t="shared" si="34"/>
        <v>50</v>
      </c>
      <c r="T25" s="93">
        <f>IF(OR($E25="",$G25=""),"",IF(AND($E$3=1),'Marks Entry 1st'!Q24,IF(AND($E$3=2),'Marks Entry 2nd'!Q24,IF(AND($E$3=3),'Marks Entry 3rd'!Q24,IF(AND($E$3=4),'Marks Entry 4th'!Q24,"")))))</f>
        <v>37</v>
      </c>
      <c r="U25" s="93">
        <f>IF(OR($E25="",$G25=""),"",IF(AND($E$3=1),'Marks Entry 1st'!R24,IF(AND($E$3=2),'Marks Entry 2nd'!R24,IF(AND($E$3=3),'Marks Entry 3rd'!R24,IF(AND($E$3=4),'Marks Entry 4th'!R24,"")))))</f>
        <v>4</v>
      </c>
      <c r="V25" s="93">
        <f>IF(OR($E25="",$G25=""),"",IF(AND($E$3=1),'Marks Entry 1st'!S24,IF(AND($E$3=2),'Marks Entry 2nd'!S24,IF(AND($E$3=3),'Marks Entry 3rd'!S24,IF(AND($E$3=4),'Marks Entry 4th'!S24,"")))))</f>
        <v>11</v>
      </c>
      <c r="W25" s="92">
        <f t="shared" si="35"/>
        <v>52</v>
      </c>
      <c r="X25" s="87">
        <f t="shared" si="36"/>
        <v>102</v>
      </c>
      <c r="Y25" s="144">
        <f t="shared" si="37"/>
        <v>0</v>
      </c>
      <c r="Z25" s="144">
        <f t="shared" si="38"/>
        <v>200</v>
      </c>
      <c r="AA25" s="144" t="str">
        <f t="shared" si="0"/>
        <v/>
      </c>
      <c r="AB25" s="144" t="str">
        <f t="shared" si="39"/>
        <v>P</v>
      </c>
      <c r="AC25" s="144" t="str">
        <f t="shared" si="1"/>
        <v>II</v>
      </c>
      <c r="AD25" s="148" t="str">
        <f t="shared" si="2"/>
        <v>C</v>
      </c>
      <c r="AE25" s="180">
        <f>IF(OR($E25="",$G25=""),"",IF(AND($E$3=1),'Marks Entry 1st'!T24,IF(AND($E$3=2),'Marks Entry 2nd'!T24,IF(AND($E$3=3),'Marks Entry 3rd'!T24,IF(AND($E$3=4),'Marks Entry 4th'!T24,"")))))</f>
        <v>9</v>
      </c>
      <c r="AF25" s="180">
        <f>IF(OR($E25="",$G25=""),"",IF(AND($E$3=1),'Marks Entry 1st'!U24,IF(AND($E$3=2),'Marks Entry 2nd'!U24,IF(AND($E$3=3),'Marks Entry 3rd'!U24,IF(AND($E$3=4),'Marks Entry 4th'!U24,"")))))</f>
        <v>9</v>
      </c>
      <c r="AG25" s="87">
        <f t="shared" si="40"/>
        <v>18</v>
      </c>
      <c r="AH25" s="180">
        <f>IF(OR($E25="",$G25=""),"",IF(AND($E$3=1),'Marks Entry 1st'!V24,IF(AND($E$3=2),'Marks Entry 2nd'!V24,IF(AND($E$3=3),'Marks Entry 3rd'!V24,IF(AND($E$3=4),'Marks Entry 4th'!V24,"")))))</f>
        <v>27</v>
      </c>
      <c r="AI25" s="180">
        <f>IF(OR($E25="",$G25=""),"",IF(AND($E$3=1),'Marks Entry 1st'!W24,IF(AND($E$3=2),'Marks Entry 2nd'!W24,IF(AND($E$3=3),'Marks Entry 3rd'!W24,IF(AND($E$3=4),'Marks Entry 4th'!W24,"")))))</f>
        <v>4</v>
      </c>
      <c r="AJ25" s="180">
        <f>IF(OR($E25="",$G25=""),"",IF(AND($E$3=1),'Marks Entry 1st'!X24,IF(AND($E$3=2),'Marks Entry 2nd'!X24,IF(AND($E$3=3),'Marks Entry 3rd'!X24,IF(AND($E$3=4),'Marks Entry 4th'!X24,"")))))</f>
        <v>9</v>
      </c>
      <c r="AK25" s="91">
        <f t="shared" si="41"/>
        <v>40</v>
      </c>
      <c r="AL25" s="87">
        <f t="shared" si="42"/>
        <v>58</v>
      </c>
      <c r="AM25" s="93">
        <f>IF(OR($E25="",$G25=""),"",IF(AND($E$3=1),'Marks Entry 1st'!Y24,IF(AND($E$3=2),'Marks Entry 2nd'!Y24,IF(AND($E$3=3),'Marks Entry 3rd'!Y24,IF(AND($E$3=4),'Marks Entry 4th'!Y24,"")))))</f>
        <v>47</v>
      </c>
      <c r="AN25" s="93">
        <f>IF(OR($E25="",$G25=""),"",IF(AND($E$3=1),'Marks Entry 1st'!Z24,IF(AND($E$3=2),'Marks Entry 2nd'!Z24,IF(AND($E$3=3),'Marks Entry 3rd'!Z24,IF(AND($E$3=4),'Marks Entry 4th'!Z24,"")))))</f>
        <v>4</v>
      </c>
      <c r="AO25" s="93">
        <f>IF(OR($E25="",$G25=""),"",IF(AND($E$3=1),'Marks Entry 1st'!AA24,IF(AND($E$3=2),'Marks Entry 2nd'!AA24,IF(AND($E$3=3),'Marks Entry 3rd'!AA24,IF(AND($E$3=4),'Marks Entry 4th'!AA24,"")))))</f>
        <v>8</v>
      </c>
      <c r="AP25" s="92">
        <f t="shared" si="43"/>
        <v>59</v>
      </c>
      <c r="AQ25" s="87">
        <f t="shared" si="44"/>
        <v>117</v>
      </c>
      <c r="AR25" s="144">
        <f t="shared" si="45"/>
        <v>0</v>
      </c>
      <c r="AS25" s="144">
        <f t="shared" si="46"/>
        <v>200</v>
      </c>
      <c r="AT25" s="144" t="str">
        <f t="shared" si="3"/>
        <v/>
      </c>
      <c r="AU25" s="144" t="str">
        <f t="shared" si="47"/>
        <v>P</v>
      </c>
      <c r="AV25" s="144" t="str">
        <f t="shared" si="4"/>
        <v>II</v>
      </c>
      <c r="AW25" s="148" t="str">
        <f t="shared" si="5"/>
        <v>C</v>
      </c>
      <c r="AX25" s="180">
        <f>IF(OR($E25="",$G25=""),"",IF(AND($E$3=1),'Marks Entry 1st'!AB24,IF(AND($E$3=2),'Marks Entry 2nd'!AB24,IF(AND($E$3=3),'Marks Entry 3rd'!AB24,IF(AND($E$3=4),'Marks Entry 4th'!AB24,"")))))</f>
        <v>20</v>
      </c>
      <c r="AY25" s="180">
        <f>IF(OR($E25="",$G25=""),"",IF(AND($E$3=1),'Marks Entry 1st'!AC24,IF(AND($E$3=2),'Marks Entry 2nd'!AC24,IF(AND($E$3=3),'Marks Entry 3rd'!AC24,IF(AND($E$3=4),'Marks Entry 4th'!AC24,"")))))</f>
        <v>19</v>
      </c>
      <c r="AZ25" s="87">
        <f t="shared" si="6"/>
        <v>39</v>
      </c>
      <c r="BA25" s="180">
        <f>IF(OR($E25="",$G25=""),"",IF(AND($E$3=1),'Marks Entry 1st'!AD24,IF(AND($E$3=2),'Marks Entry 2nd'!AD24,IF(AND($E$3=3),'Marks Entry 3rd'!AD24,IF(AND($E$3=4),'Marks Entry 4th'!AD24,"")))))</f>
        <v>29</v>
      </c>
      <c r="BB25" s="180">
        <f>IF(OR($E25="",$G25=""),"",IF(AND($E$3=1),'Marks Entry 1st'!AE24,IF(AND($E$3=2),'Marks Entry 2nd'!AE24,IF(AND($E$3=3),'Marks Entry 3rd'!AE24,IF(AND($E$3=4),'Marks Entry 4th'!AE24,"")))))</f>
        <v>17</v>
      </c>
      <c r="BC25" s="180">
        <f>IF(OR($E25="",$G25=""),"",IF(AND($E$3=1),'Marks Entry 1st'!AF24,IF(AND($E$3=2),'Marks Entry 2nd'!AF24,IF(AND($E$3=3),'Marks Entry 3rd'!AF24,IF(AND($E$3=4),'Marks Entry 4th'!AF24,"")))))</f>
        <v>10</v>
      </c>
      <c r="BD25" s="91">
        <f t="shared" si="7"/>
        <v>56</v>
      </c>
      <c r="BE25" s="87">
        <f t="shared" si="8"/>
        <v>95</v>
      </c>
      <c r="BF25" s="93">
        <f>IF(OR($E25="",$G25=""),"",IF(AND($E$3=1),'Marks Entry 1st'!AG24,IF(AND($E$3=2),'Marks Entry 2nd'!AG24,IF(AND($E$3=3),'Marks Entry 3rd'!AG24,IF(AND($E$3=4),'Marks Entry 4th'!AG24,"")))))</f>
        <v>45</v>
      </c>
      <c r="BG25" s="93">
        <f>IF(OR($E25="",$G25=""),"",IF(AND($E$3=1),'Marks Entry 1st'!AH24,IF(AND($E$3=2),'Marks Entry 2nd'!AH24,IF(AND($E$3=3),'Marks Entry 3rd'!AH24,IF(AND($E$3=4),'Marks Entry 4th'!AH24,"")))))</f>
        <v>20</v>
      </c>
      <c r="BH25" s="93">
        <f>IF(OR($E25="",$G25=""),"",IF(AND($E$3=1),'Marks Entry 1st'!AI24,IF(AND($E$3=2),'Marks Entry 2nd'!AI24,IF(AND($E$3=3),'Marks Entry 3rd'!AI24,IF(AND($E$3=4),'Marks Entry 4th'!AI24,"")))))</f>
        <v>14</v>
      </c>
      <c r="BI25" s="92">
        <f t="shared" si="9"/>
        <v>79</v>
      </c>
      <c r="BJ25" s="87">
        <f t="shared" si="10"/>
        <v>174</v>
      </c>
      <c r="BK25" s="144">
        <f t="shared" si="11"/>
        <v>0</v>
      </c>
      <c r="BL25" s="144">
        <f t="shared" si="12"/>
        <v>200</v>
      </c>
      <c r="BM25" s="144" t="str">
        <f t="shared" si="13"/>
        <v/>
      </c>
      <c r="BN25" s="144" t="str">
        <f t="shared" si="14"/>
        <v>P</v>
      </c>
      <c r="BO25" s="144" t="str">
        <f t="shared" si="15"/>
        <v>D</v>
      </c>
      <c r="BP25" s="148" t="str">
        <f t="shared" si="16"/>
        <v>A</v>
      </c>
      <c r="BQ25" s="180">
        <f>IF(OR($E25="",$G25=""),"",IF(AND($E$3=1),'Marks Entry 1st'!AJ24,IF(AND($E$3=2),'Marks Entry 2nd'!AJ24,IF(AND($E$3=3),'Marks Entry 3rd'!AJ24,IF(AND($E$3=4),'Marks Entry 4th'!AJ24,"")))))</f>
        <v>9</v>
      </c>
      <c r="BR25" s="180">
        <f>IF(OR($E25="",$G25=""),"",IF(AND($E$3=1),'Marks Entry 1st'!AK24,IF(AND($E$3=2),'Marks Entry 2nd'!AK24,IF(AND($E$3=3),'Marks Entry 3rd'!AK24,IF(AND($E$3=4),'Marks Entry 4th'!AK24,"")))))</f>
        <v>6</v>
      </c>
      <c r="BS25" s="87">
        <f t="shared" si="48"/>
        <v>15</v>
      </c>
      <c r="BT25" s="180">
        <f>IF(OR($E25="",$G25=""),"",IF(AND($E$3=1),'Marks Entry 1st'!AL24,IF(AND($E$3=2),'Marks Entry 2nd'!AL24,IF(AND($E$3=3),'Marks Entry 3rd'!AL24,IF(AND($E$3=4),'Marks Entry 4th'!AL24,"")))))</f>
        <v>28</v>
      </c>
      <c r="BU25" s="180">
        <f>IF(OR($E25="",$G25=""),"",IF(AND($E$3=1),'Marks Entry 1st'!AM24,IF(AND($E$3=2),'Marks Entry 2nd'!AM24,IF(AND($E$3=3),'Marks Entry 3rd'!AM24,IF(AND($E$3=4),'Marks Entry 4th'!AM24,"")))))</f>
        <v>5</v>
      </c>
      <c r="BV25" s="180">
        <f>IF(OR($E25="",$G25=""),"",IF(AND($E$3=1),'Marks Entry 1st'!AN24,IF(AND($E$3=2),'Marks Entry 2nd'!AN24,IF(AND($E$3=3),'Marks Entry 3rd'!AN24,IF(AND($E$3=4),'Marks Entry 4th'!AN24,"")))))</f>
        <v>8</v>
      </c>
      <c r="BW25" s="91">
        <f t="shared" si="49"/>
        <v>41</v>
      </c>
      <c r="BX25" s="87">
        <f t="shared" si="50"/>
        <v>56</v>
      </c>
      <c r="BY25" s="93">
        <f>IF(OR($E25="",$G25=""),"",IF(AND($E$3=1),'Marks Entry 1st'!AO24,IF(AND($E$3=2),'Marks Entry 2nd'!AO24,IF(AND($E$3=3),'Marks Entry 3rd'!AO24,IF(AND($E$3=4),'Marks Entry 4th'!AO24,"")))))</f>
        <v>45</v>
      </c>
      <c r="BZ25" s="93">
        <f>IF(OR($E25="",$G25=""),"",IF(AND($E$3=1),'Marks Entry 1st'!AP24,IF(AND($E$3=2),'Marks Entry 2nd'!AP24,IF(AND($E$3=3),'Marks Entry 3rd'!AP24,IF(AND($E$3=4),'Marks Entry 4th'!AP24,"")))))</f>
        <v>15</v>
      </c>
      <c r="CA25" s="93">
        <f>IF(OR($E25="",$G25=""),"",IF(AND($E$3=1),'Marks Entry 1st'!AQ24,IF(AND($E$3=2),'Marks Entry 2nd'!AQ24,IF(AND($E$3=3),'Marks Entry 3rd'!AQ24,IF(AND($E$3=4),'Marks Entry 4th'!AQ24,"")))))</f>
        <v>8</v>
      </c>
      <c r="CB25" s="92">
        <f t="shared" si="51"/>
        <v>68</v>
      </c>
      <c r="CC25" s="87">
        <f t="shared" si="52"/>
        <v>124</v>
      </c>
      <c r="CD25" s="144">
        <f t="shared" si="53"/>
        <v>0</v>
      </c>
      <c r="CE25" s="144">
        <f t="shared" si="54"/>
        <v>200</v>
      </c>
      <c r="CF25" s="144" t="str">
        <f t="shared" si="17"/>
        <v/>
      </c>
      <c r="CG25" s="144" t="str">
        <f t="shared" si="55"/>
        <v>P</v>
      </c>
      <c r="CH25" s="144" t="str">
        <f t="shared" si="18"/>
        <v>I</v>
      </c>
      <c r="CI25" s="148" t="str">
        <f t="shared" si="19"/>
        <v>C</v>
      </c>
      <c r="CJ25" s="180">
        <f>IF(OR($E25="",$G25=""),"",IF(AND($E$3=1),'Marks Entry 1st'!AR24,IF(AND($E$3=2),'Marks Entry 2nd'!AR24,IF(AND($E$3=3),'Marks Entry 3rd'!AR24,IF(AND($E$3=4),'Marks Entry 4th'!AR24,"")))))</f>
        <v>9</v>
      </c>
      <c r="CK25" s="180">
        <f>IF(OR($E25="",$G25=""),"",IF(AND($E$3=1),'Marks Entry 1st'!AS24,IF(AND($E$3=2),'Marks Entry 2nd'!AS24,IF(AND($E$3=3),'Marks Entry 3rd'!AS24,IF(AND($E$3=4),'Marks Entry 4th'!AS24,"")))))</f>
        <v>7</v>
      </c>
      <c r="CL25" s="87">
        <f t="shared" si="56"/>
        <v>16</v>
      </c>
      <c r="CM25" s="180">
        <f>IF(OR($E25="",$G25=""),"",IF(AND($E$3=1),'Marks Entry 1st'!AT24,IF(AND($E$3=2),'Marks Entry 2nd'!AT24,IF(AND($E$3=3),'Marks Entry 3rd'!AT24,IF(AND($E$3=4),'Marks Entry 4th'!AT24,"")))))</f>
        <v>30</v>
      </c>
      <c r="CN25" s="180">
        <f>IF(OR($E25="",$G25=""),"",IF(AND($E$3=1),'Marks Entry 1st'!AU24,IF(AND($E$3=2),'Marks Entry 2nd'!AU24,IF(AND($E$3=3),'Marks Entry 3rd'!AU24,IF(AND($E$3=4),'Marks Entry 4th'!AU24,"")))))</f>
        <v>4</v>
      </c>
      <c r="CO25" s="180">
        <f>IF(OR($E25="",$G25=""),"",IF(AND($E$3=1),'Marks Entry 1st'!AV24,IF(AND($E$3=2),'Marks Entry 2nd'!AV24,IF(AND($E$3=3),'Marks Entry 3rd'!AV24,IF(AND($E$3=4),'Marks Entry 4th'!AV24,"")))))</f>
        <v>12</v>
      </c>
      <c r="CP25" s="91">
        <f t="shared" si="57"/>
        <v>46</v>
      </c>
      <c r="CQ25" s="87">
        <f t="shared" si="58"/>
        <v>62</v>
      </c>
      <c r="CR25" s="93">
        <f>IF(OR($E25="",$G25=""),"",IF(AND($E$3=1),'Marks Entry 1st'!AW24,IF(AND($E$3=2),'Marks Entry 2nd'!AW24,IF(AND($E$3=3),'Marks Entry 3rd'!AW24,IF(AND($E$3=4),'Marks Entry 4th'!AW24,"")))))</f>
        <v>49</v>
      </c>
      <c r="CS25" s="93">
        <f>IF(OR($E25="",$G25=""),"",IF(AND($E$3=1),'Marks Entry 1st'!AX24,IF(AND($E$3=2),'Marks Entry 2nd'!AX24,IF(AND($E$3=3),'Marks Entry 3rd'!AX24,IF(AND($E$3=4),'Marks Entry 4th'!AX24,"")))))</f>
        <v>16</v>
      </c>
      <c r="CT25" s="93">
        <f>IF(OR($E25="",$G25=""),"",IF(AND($E$3=1),'Marks Entry 1st'!AY24,IF(AND($E$3=2),'Marks Entry 2nd'!AY24,IF(AND($E$3=3),'Marks Entry 3rd'!AY24,IF(AND($E$3=4),'Marks Entry 4th'!AY24,"")))))</f>
        <v>8</v>
      </c>
      <c r="CU25" s="92">
        <f t="shared" si="59"/>
        <v>73</v>
      </c>
      <c r="CV25" s="87">
        <f t="shared" si="60"/>
        <v>135</v>
      </c>
      <c r="CW25" s="144">
        <f t="shared" si="61"/>
        <v>0</v>
      </c>
      <c r="CX25" s="144">
        <f t="shared" si="62"/>
        <v>200</v>
      </c>
      <c r="CY25" s="144" t="str">
        <f t="shared" si="20"/>
        <v/>
      </c>
      <c r="CZ25" s="144" t="str">
        <f t="shared" si="63"/>
        <v>P</v>
      </c>
      <c r="DA25" s="144" t="str">
        <f t="shared" si="21"/>
        <v>I</v>
      </c>
      <c r="DB25" s="148" t="str">
        <f t="shared" si="22"/>
        <v>C</v>
      </c>
      <c r="DC25" s="380">
        <f>IF(OR($E25="",$G25=""),"",IF(AND($E$3=1),'Marks Entry 1st'!AZ24,IF(AND($E$3=2),'Marks Entry 2nd'!AZ24,IF(AND($E$3=3),'Marks Entry 3rd'!AZ24,IF(AND($E$3=4),'Marks Entry 4th'!AZ24,"")))))</f>
        <v>0</v>
      </c>
      <c r="DD25" s="380">
        <f>IF(OR($E25="",$G25=""),"",IF(AND($E$3=1),'Marks Entry 1st'!BA24,IF(AND($E$3=2),'Marks Entry 2nd'!BA24,IF(AND($E$3=3),'Marks Entry 3rd'!BA24,IF(AND($E$3=4),'Marks Entry 4th'!BA24,"")))))</f>
        <v>0</v>
      </c>
      <c r="DE25" s="380">
        <f>IF(OR($E25="",$G25=""),"",IF(AND($E$3=1),'Marks Entry 1st'!BB24,IF(AND($E$3=2),'Marks Entry 2nd'!BB24,IF(AND($E$3=3),'Marks Entry 3rd'!BB24,IF(AND($E$3=4),'Marks Entry 4th'!BB24,"")))))</f>
        <v>0</v>
      </c>
      <c r="DF25" s="181">
        <f t="shared" si="64"/>
        <v>0</v>
      </c>
      <c r="DG25" s="182">
        <f t="shared" si="65"/>
        <v>0</v>
      </c>
      <c r="DH25" s="182" t="str">
        <f t="shared" si="66"/>
        <v/>
      </c>
      <c r="DI25" s="182" t="str">
        <f t="shared" si="67"/>
        <v/>
      </c>
      <c r="DJ25" s="147" t="str">
        <f t="shared" si="23"/>
        <v/>
      </c>
      <c r="DK25" s="380">
        <f>IF(OR($E25="",$G25=""),"",IF(AND($E$3=1),'Marks Entry 1st'!BC24,IF(AND($E$3=2),'Marks Entry 2nd'!BC24,IF(AND($E$3=3),'Marks Entry 3rd'!BC24,IF(AND($E$3=4),'Marks Entry 4th'!BC24,"")))))</f>
        <v>0</v>
      </c>
      <c r="DL25" s="380">
        <f>IF(OR($E25="",$G25=""),"",IF(AND($E$3=1),'Marks Entry 1st'!BD24,IF(AND($E$3=2),'Marks Entry 2nd'!BD24,IF(AND($E$3=3),'Marks Entry 3rd'!BD24,IF(AND($E$3=4),'Marks Entry 4th'!BD24,"")))))</f>
        <v>0</v>
      </c>
      <c r="DM25" s="380">
        <f>IF(OR($E25="",$G25=""),"",IF(AND($E$3=1),'Marks Entry 1st'!BE24,IF(AND($E$3=2),'Marks Entry 2nd'!BE24,IF(AND($E$3=3),'Marks Entry 3rd'!BE24,IF(AND($E$3=4),'Marks Entry 4th'!BE24,"")))))</f>
        <v>0</v>
      </c>
      <c r="DN25" s="181">
        <f t="shared" si="68"/>
        <v>0</v>
      </c>
      <c r="DO25" s="182">
        <f t="shared" si="69"/>
        <v>0</v>
      </c>
      <c r="DP25" s="182" t="str">
        <f t="shared" si="70"/>
        <v/>
      </c>
      <c r="DQ25" s="182" t="str">
        <f t="shared" si="71"/>
        <v/>
      </c>
      <c r="DR25" s="147" t="str">
        <f t="shared" si="24"/>
        <v/>
      </c>
      <c r="DS25" s="380">
        <f>IF(OR($E25="",$G25=""),"",IF(AND($E$3=1),'Marks Entry 1st'!BF24,IF(AND($E$3=2),'Marks Entry 2nd'!BF24,IF(AND($E$3=3),'Marks Entry 3rd'!BF24,IF(AND($E$3=4),'Marks Entry 4th'!BF24,"")))))</f>
        <v>0</v>
      </c>
      <c r="DT25" s="380">
        <f>IF(OR($E25="",$G25=""),"",IF(AND($E$3=1),'Marks Entry 1st'!BG24,IF(AND($E$3=2),'Marks Entry 2nd'!BG24,IF(AND($E$3=3),'Marks Entry 3rd'!BG24,IF(AND($E$3=4),'Marks Entry 4th'!BG24,"")))))</f>
        <v>0</v>
      </c>
      <c r="DU25" s="380">
        <f>IF(OR($E25="",$G25=""),"",IF(AND($E$3=1),'Marks Entry 1st'!BH24,IF(AND($E$3=2),'Marks Entry 2nd'!BH24,IF(AND($E$3=3),'Marks Entry 3rd'!BH24,IF(AND($E$3=4),'Marks Entry 4th'!BH24,"")))))</f>
        <v>0</v>
      </c>
      <c r="DV25" s="181">
        <f t="shared" si="72"/>
        <v>0</v>
      </c>
      <c r="DW25" s="182">
        <f t="shared" si="73"/>
        <v>0</v>
      </c>
      <c r="DX25" s="182" t="str">
        <f t="shared" si="74"/>
        <v/>
      </c>
      <c r="DY25" s="182" t="str">
        <f t="shared" si="75"/>
        <v/>
      </c>
      <c r="DZ25" s="147" t="str">
        <f t="shared" si="25"/>
        <v/>
      </c>
      <c r="EA25" s="104">
        <f t="shared" si="26"/>
        <v>517</v>
      </c>
      <c r="EB25" s="105">
        <f t="shared" si="27"/>
        <v>64.625</v>
      </c>
      <c r="EC25" s="111" t="str">
        <f t="shared" si="28"/>
        <v>I</v>
      </c>
      <c r="ED25" s="112">
        <f t="shared" si="29"/>
        <v>5.9999999999999964</v>
      </c>
      <c r="EE25" s="386" t="str">
        <f t="shared" si="30"/>
        <v>Promoted</v>
      </c>
      <c r="EF25" s="72">
        <f>IF(OR($E25="",$G25=""),"",IF(AND($E$3=1),'Marks Entry 1st'!BI24,IF(AND($E$3=2),'Marks Entry 2nd'!BI24,IF(AND($E$3=3),'Marks Entry 3rd'!BI24,IF(AND($E$3=4),'Marks Entry 4th'!BI24,"")))))</f>
        <v>220</v>
      </c>
      <c r="EG25" s="72">
        <f>IF(OR($E25="",$G25=""),"",IF(AND($E$3=1),'Marks Entry 1st'!BJ24,IF(AND($E$3=2),'Marks Entry 2nd'!BJ24,IF(AND($E$3=3),'Marks Entry 3rd'!BJ24,IF(AND($E$3=4),'Marks Entry 4th'!BJ24,"")))))</f>
        <v>22</v>
      </c>
      <c r="EH25" s="328" t="str">
        <f t="shared" si="31"/>
        <v>C</v>
      </c>
      <c r="EI25" s="73"/>
      <c r="EP25" s="75">
        <f>IF(AND($E$3=1),'Marks Entry 1st'!I24,IF(AND($E$3=2),'Marks Entry 2nd'!I24,IF(AND($E$3=3),'Marks Entry 3rd'!I24,IF(AND($E$3=4),'Marks Entry 4th'!I24,""))))</f>
        <v>120</v>
      </c>
    </row>
    <row r="26" spans="1:146" ht="18.899999999999999" customHeight="1">
      <c r="A26" s="94">
        <v>19</v>
      </c>
      <c r="B26" s="94">
        <f>IF(OR(EP26=0,EP26=""),"",IF(AND($E$3=1),'Marks Entry 1st'!I25,IF(AND($E$3=2),'Marks Entry 2nd'!I25,IF(AND($E$3=3),'Marks Entry 3rd'!I25,IF(AND($E$3=4),'Marks Entry 4th'!I25,"")))))</f>
        <v>121</v>
      </c>
      <c r="C26" s="95">
        <f>IF(OR(B26=0,B26=""),"",IF(AND($E$3=1),'Marks Entry 1st'!B25,IF(AND($E$3=2),'Marks Entry 2nd'!B25,IF(AND($E$3=3),'Marks Entry 3rd'!B25,IF(AND($E$3=4),'Marks Entry 4th'!B25,"")))))</f>
        <v>1</v>
      </c>
      <c r="D26" s="95" t="str">
        <f>IF(OR(B26=0,B26=""),"",IF(AND($E$3=1),'Marks Entry 1st'!C25,IF(AND($E$3=2),'Marks Entry 2nd'!C25,IF(AND($E$3=3),'Marks Entry 3rd'!C25,IF(AND($E$3=4),'Marks Entry 4th'!C25,"")))))</f>
        <v>A</v>
      </c>
      <c r="E26" s="96">
        <f>IF(OR(B26=0,B26=""),"",IF(AND($E$3=1),'Marks Entry 1st'!E25,IF(AND($E$3=2),'Marks Entry 2nd'!E25,IF(AND($E$3=3),'Marks Entry 3rd'!E25,IF(AND($E$3=4),'Marks Entry 4th'!E25,"")))))</f>
        <v>42257</v>
      </c>
      <c r="F26" s="95">
        <f>IF(OR(B26=0,B26=""),"",IF(AND($E$3=1),'Marks Entry 1st'!D25,IF(AND($E$3=2),'Marks Entry 2nd'!D25,IF(AND($E$3=3),'Marks Entry 3rd'!D25,IF(AND($E$3=4),'Marks Entry 4th'!D25,"")))))</f>
        <v>948</v>
      </c>
      <c r="G26" s="90" t="str">
        <f>IF(OR(B26=0,B26=""),"",IF(AND($E$3=1),'Marks Entry 1st'!F25,IF(AND($E$3=2),'Marks Entry 2nd'!F25,IF(AND($E$3=3),'Marks Entry 3rd'!F25,IF(AND($E$3=4),'Marks Entry 4th'!F25,"")))))</f>
        <v>MANVEER GURJAR</v>
      </c>
      <c r="H26" s="90" t="str">
        <f>IF(OR(B26=0,B26=""),"",IF(AND($E$3=1),'Marks Entry 1st'!G25,IF(AND($E$3=2),'Marks Entry 2nd'!G25,IF(AND($E$3=3),'Marks Entry 3rd'!G25,IF(AND($E$3=4),'Marks Entry 4th'!G25,"")))))</f>
        <v>VIKRAM SINGH</v>
      </c>
      <c r="I26" s="90" t="str">
        <f>IF(OR(B26=0,B26=""),"",IF(AND($E$3=1),'Marks Entry 1st'!H25,IF(AND($E$3=2),'Marks Entry 2nd'!H25,IF(AND($E$3=3),'Marks Entry 3rd'!H25,IF(AND($E$3=4),'Marks Entry 4th'!H25,"")))))</f>
        <v>BARKHA</v>
      </c>
      <c r="J26" s="379" t="str">
        <f>IF(OR(B26=0,B26=""),"",IF(AND($E$3=1),'Marks Entry 1st'!J25,IF(AND($E$3=2),'Marks Entry 2nd'!J25,IF(AND($E$3=3),'Marks Entry 3rd'!J25,IF(AND($E$3=4),'Marks Entry 4th'!J25,"")))))</f>
        <v>M</v>
      </c>
      <c r="K26" s="379" t="str">
        <f>IF(OR(B26=0,B26=""),"",IF(AND($E$3=1),'Marks Entry 1st'!K25,IF(AND($E$3=2),'Marks Entry 2nd'!K25,IF(AND($E$3=3),'Marks Entry 3rd'!K25,IF(AND($E$3=4),'Marks Entry 4th'!K25,"")))))</f>
        <v>SBC</v>
      </c>
      <c r="L26" s="180">
        <f>IF(OR($E26="",$G26=""),"",IF(AND($E$3=1),'Marks Entry 1st'!L25,IF(AND($E$3=2),'Marks Entry 2nd'!L25,IF(AND($E$3=3),'Marks Entry 3rd'!L25,IF(AND($E$3=4),'Marks Entry 4th'!L25,"")))))</f>
        <v>9</v>
      </c>
      <c r="M26" s="180">
        <f>IF(OR($E26="",$G26=""),"",IF(AND($E$3=1),'Marks Entry 1st'!M25,IF(AND($E$3=2),'Marks Entry 2nd'!M25,IF(AND($E$3=3),'Marks Entry 3rd'!M25,IF(AND($E$3=4),'Marks Entry 4th'!M25,"")))))</f>
        <v>9</v>
      </c>
      <c r="N26" s="87">
        <f t="shared" si="32"/>
        <v>18</v>
      </c>
      <c r="O26" s="180">
        <f>IF(OR($E26="",$G26=""),"",IF(AND($E$3=1),'Marks Entry 1st'!N25,IF(AND($E$3=2),'Marks Entry 2nd'!N25,IF(AND($E$3=3),'Marks Entry 3rd'!N25,IF(AND($E$3=4),'Marks Entry 4th'!N25,"")))))</f>
        <v>23</v>
      </c>
      <c r="P26" s="180">
        <f>IF(OR($E26="",$G26=""),"",IF(AND($E$3=1),'Marks Entry 1st'!O25,IF(AND($E$3=2),'Marks Entry 2nd'!O25,IF(AND($E$3=3),'Marks Entry 3rd'!O25,IF(AND($E$3=4),'Marks Entry 4th'!O25,"")))))</f>
        <v>6</v>
      </c>
      <c r="Q26" s="180">
        <f>IF(OR($E26="",$G26=""),"",IF(AND($E$3=1),'Marks Entry 1st'!P25,IF(AND($E$3=2),'Marks Entry 2nd'!P25,IF(AND($E$3=3),'Marks Entry 3rd'!P25,IF(AND($E$3=4),'Marks Entry 4th'!P25,"")))))</f>
        <v>0</v>
      </c>
      <c r="R26" s="91">
        <f t="shared" si="33"/>
        <v>29</v>
      </c>
      <c r="S26" s="87">
        <f t="shared" si="34"/>
        <v>47</v>
      </c>
      <c r="T26" s="93">
        <f>IF(OR($E26="",$G26=""),"",IF(AND($E$3=1),'Marks Entry 1st'!Q25,IF(AND($E$3=2),'Marks Entry 2nd'!Q25,IF(AND($E$3=3),'Marks Entry 3rd'!Q25,IF(AND($E$3=4),'Marks Entry 4th'!Q25,"")))))</f>
        <v>37</v>
      </c>
      <c r="U26" s="93">
        <f>IF(OR($E26="",$G26=""),"",IF(AND($E$3=1),'Marks Entry 1st'!R25,IF(AND($E$3=2),'Marks Entry 2nd'!R25,IF(AND($E$3=3),'Marks Entry 3rd'!R25,IF(AND($E$3=4),'Marks Entry 4th'!R25,"")))))</f>
        <v>4</v>
      </c>
      <c r="V26" s="93">
        <f>IF(OR($E26="",$G26=""),"",IF(AND($E$3=1),'Marks Entry 1st'!S25,IF(AND($E$3=2),'Marks Entry 2nd'!S25,IF(AND($E$3=3),'Marks Entry 3rd'!S25,IF(AND($E$3=4),'Marks Entry 4th'!S25,"")))))</f>
        <v>11</v>
      </c>
      <c r="W26" s="92">
        <f t="shared" si="35"/>
        <v>52</v>
      </c>
      <c r="X26" s="87">
        <f t="shared" si="36"/>
        <v>99</v>
      </c>
      <c r="Y26" s="144">
        <f t="shared" si="37"/>
        <v>0</v>
      </c>
      <c r="Z26" s="144">
        <f t="shared" si="38"/>
        <v>200</v>
      </c>
      <c r="AA26" s="144" t="str">
        <f t="shared" si="0"/>
        <v/>
      </c>
      <c r="AB26" s="144" t="str">
        <f t="shared" si="39"/>
        <v>P</v>
      </c>
      <c r="AC26" s="144" t="str">
        <f t="shared" si="1"/>
        <v>II</v>
      </c>
      <c r="AD26" s="148" t="str">
        <f t="shared" si="2"/>
        <v>D</v>
      </c>
      <c r="AE26" s="180">
        <f>IF(OR($E26="",$G26=""),"",IF(AND($E$3=1),'Marks Entry 1st'!T25,IF(AND($E$3=2),'Marks Entry 2nd'!T25,IF(AND($E$3=3),'Marks Entry 3rd'!T25,IF(AND($E$3=4),'Marks Entry 4th'!T25,"")))))</f>
        <v>9</v>
      </c>
      <c r="AF26" s="180">
        <f>IF(OR($E26="",$G26=""),"",IF(AND($E$3=1),'Marks Entry 1st'!U25,IF(AND($E$3=2),'Marks Entry 2nd'!U25,IF(AND($E$3=3),'Marks Entry 3rd'!U25,IF(AND($E$3=4),'Marks Entry 4th'!U25,"")))))</f>
        <v>9</v>
      </c>
      <c r="AG26" s="87">
        <f t="shared" si="40"/>
        <v>18</v>
      </c>
      <c r="AH26" s="180">
        <f>IF(OR($E26="",$G26=""),"",IF(AND($E$3=1),'Marks Entry 1st'!V25,IF(AND($E$3=2),'Marks Entry 2nd'!V25,IF(AND($E$3=3),'Marks Entry 3rd'!V25,IF(AND($E$3=4),'Marks Entry 4th'!V25,"")))))</f>
        <v>23</v>
      </c>
      <c r="AI26" s="180">
        <f>IF(OR($E26="",$G26=""),"",IF(AND($E$3=1),'Marks Entry 1st'!W25,IF(AND($E$3=2),'Marks Entry 2nd'!W25,IF(AND($E$3=3),'Marks Entry 3rd'!W25,IF(AND($E$3=4),'Marks Entry 4th'!W25,"")))))</f>
        <v>4</v>
      </c>
      <c r="AJ26" s="180">
        <f>IF(OR($E26="",$G26=""),"",IF(AND($E$3=1),'Marks Entry 1st'!X25,IF(AND($E$3=2),'Marks Entry 2nd'!X25,IF(AND($E$3=3),'Marks Entry 3rd'!X25,IF(AND($E$3=4),'Marks Entry 4th'!X25,"")))))</f>
        <v>9</v>
      </c>
      <c r="AK26" s="91">
        <f t="shared" si="41"/>
        <v>36</v>
      </c>
      <c r="AL26" s="87">
        <f t="shared" si="42"/>
        <v>54</v>
      </c>
      <c r="AM26" s="93">
        <f>IF(OR($E26="",$G26=""),"",IF(AND($E$3=1),'Marks Entry 1st'!Y25,IF(AND($E$3=2),'Marks Entry 2nd'!Y25,IF(AND($E$3=3),'Marks Entry 3rd'!Y25,IF(AND($E$3=4),'Marks Entry 4th'!Y25,"")))))</f>
        <v>48</v>
      </c>
      <c r="AN26" s="93">
        <f>IF(OR($E26="",$G26=""),"",IF(AND($E$3=1),'Marks Entry 1st'!Z25,IF(AND($E$3=2),'Marks Entry 2nd'!Z25,IF(AND($E$3=3),'Marks Entry 3rd'!Z25,IF(AND($E$3=4),'Marks Entry 4th'!Z25,"")))))</f>
        <v>4</v>
      </c>
      <c r="AO26" s="93">
        <f>IF(OR($E26="",$G26=""),"",IF(AND($E$3=1),'Marks Entry 1st'!AA25,IF(AND($E$3=2),'Marks Entry 2nd'!AA25,IF(AND($E$3=3),'Marks Entry 3rd'!AA25,IF(AND($E$3=4),'Marks Entry 4th'!AA25,"")))))</f>
        <v>9</v>
      </c>
      <c r="AP26" s="92">
        <f t="shared" si="43"/>
        <v>61</v>
      </c>
      <c r="AQ26" s="87">
        <f t="shared" si="44"/>
        <v>115</v>
      </c>
      <c r="AR26" s="144">
        <f t="shared" si="45"/>
        <v>0</v>
      </c>
      <c r="AS26" s="144">
        <f t="shared" si="46"/>
        <v>200</v>
      </c>
      <c r="AT26" s="144" t="str">
        <f t="shared" si="3"/>
        <v/>
      </c>
      <c r="AU26" s="144" t="str">
        <f t="shared" si="47"/>
        <v>P</v>
      </c>
      <c r="AV26" s="144" t="str">
        <f t="shared" si="4"/>
        <v>II</v>
      </c>
      <c r="AW26" s="148" t="str">
        <f t="shared" si="5"/>
        <v>C</v>
      </c>
      <c r="AX26" s="180">
        <f>IF(OR($E26="",$G26=""),"",IF(AND($E$3=1),'Marks Entry 1st'!AB25,IF(AND($E$3=2),'Marks Entry 2nd'!AB25,IF(AND($E$3=3),'Marks Entry 3rd'!AB25,IF(AND($E$3=4),'Marks Entry 4th'!AB25,"")))))</f>
        <v>20</v>
      </c>
      <c r="AY26" s="180">
        <f>IF(OR($E26="",$G26=""),"",IF(AND($E$3=1),'Marks Entry 1st'!AC25,IF(AND($E$3=2),'Marks Entry 2nd'!AC25,IF(AND($E$3=3),'Marks Entry 3rd'!AC25,IF(AND($E$3=4),'Marks Entry 4th'!AC25,"")))))</f>
        <v>19</v>
      </c>
      <c r="AZ26" s="87">
        <f t="shared" si="6"/>
        <v>39</v>
      </c>
      <c r="BA26" s="180">
        <f>IF(OR($E26="",$G26=""),"",IF(AND($E$3=1),'Marks Entry 1st'!AD25,IF(AND($E$3=2),'Marks Entry 2nd'!AD25,IF(AND($E$3=3),'Marks Entry 3rd'!AD25,IF(AND($E$3=4),'Marks Entry 4th'!AD25,"")))))</f>
        <v>29</v>
      </c>
      <c r="BB26" s="180">
        <f>IF(OR($E26="",$G26=""),"",IF(AND($E$3=1),'Marks Entry 1st'!AE25,IF(AND($E$3=2),'Marks Entry 2nd'!AE25,IF(AND($E$3=3),'Marks Entry 3rd'!AE25,IF(AND($E$3=4),'Marks Entry 4th'!AE25,"")))))</f>
        <v>17</v>
      </c>
      <c r="BC26" s="180">
        <f>IF(OR($E26="",$G26=""),"",IF(AND($E$3=1),'Marks Entry 1st'!AF25,IF(AND($E$3=2),'Marks Entry 2nd'!AF25,IF(AND($E$3=3),'Marks Entry 3rd'!AF25,IF(AND($E$3=4),'Marks Entry 4th'!AF25,"")))))</f>
        <v>10</v>
      </c>
      <c r="BD26" s="91">
        <f t="shared" si="7"/>
        <v>56</v>
      </c>
      <c r="BE26" s="87">
        <f t="shared" si="8"/>
        <v>95</v>
      </c>
      <c r="BF26" s="93">
        <f>IF(OR($E26="",$G26=""),"",IF(AND($E$3=1),'Marks Entry 1st'!AG25,IF(AND($E$3=2),'Marks Entry 2nd'!AG25,IF(AND($E$3=3),'Marks Entry 3rd'!AG25,IF(AND($E$3=4),'Marks Entry 4th'!AG25,"")))))</f>
        <v>45</v>
      </c>
      <c r="BG26" s="93">
        <f>IF(OR($E26="",$G26=""),"",IF(AND($E$3=1),'Marks Entry 1st'!AH25,IF(AND($E$3=2),'Marks Entry 2nd'!AH25,IF(AND($E$3=3),'Marks Entry 3rd'!AH25,IF(AND($E$3=4),'Marks Entry 4th'!AH25,"")))))</f>
        <v>20</v>
      </c>
      <c r="BH26" s="93">
        <f>IF(OR($E26="",$G26=""),"",IF(AND($E$3=1),'Marks Entry 1st'!AI25,IF(AND($E$3=2),'Marks Entry 2nd'!AI25,IF(AND($E$3=3),'Marks Entry 3rd'!AI25,IF(AND($E$3=4),'Marks Entry 4th'!AI25,"")))))</f>
        <v>14</v>
      </c>
      <c r="BI26" s="92">
        <f t="shared" si="9"/>
        <v>79</v>
      </c>
      <c r="BJ26" s="87">
        <f t="shared" si="10"/>
        <v>174</v>
      </c>
      <c r="BK26" s="144">
        <f t="shared" si="11"/>
        <v>0</v>
      </c>
      <c r="BL26" s="144">
        <f t="shared" si="12"/>
        <v>200</v>
      </c>
      <c r="BM26" s="144" t="str">
        <f t="shared" si="13"/>
        <v/>
      </c>
      <c r="BN26" s="144" t="str">
        <f t="shared" si="14"/>
        <v>P</v>
      </c>
      <c r="BO26" s="144" t="str">
        <f t="shared" si="15"/>
        <v>D</v>
      </c>
      <c r="BP26" s="148" t="str">
        <f t="shared" si="16"/>
        <v>A</v>
      </c>
      <c r="BQ26" s="180">
        <f>IF(OR($E26="",$G26=""),"",IF(AND($E$3=1),'Marks Entry 1st'!AJ25,IF(AND($E$3=2),'Marks Entry 2nd'!AJ25,IF(AND($E$3=3),'Marks Entry 3rd'!AJ25,IF(AND($E$3=4),'Marks Entry 4th'!AJ25,"")))))</f>
        <v>9</v>
      </c>
      <c r="BR26" s="180">
        <f>IF(OR($E26="",$G26=""),"",IF(AND($E$3=1),'Marks Entry 1st'!AK25,IF(AND($E$3=2),'Marks Entry 2nd'!AK25,IF(AND($E$3=3),'Marks Entry 3rd'!AK25,IF(AND($E$3=4),'Marks Entry 4th'!AK25,"")))))</f>
        <v>6</v>
      </c>
      <c r="BS26" s="87">
        <f t="shared" si="48"/>
        <v>15</v>
      </c>
      <c r="BT26" s="180">
        <f>IF(OR($E26="",$G26=""),"",IF(AND($E$3=1),'Marks Entry 1st'!AL25,IF(AND($E$3=2),'Marks Entry 2nd'!AL25,IF(AND($E$3=3),'Marks Entry 3rd'!AL25,IF(AND($E$3=4),'Marks Entry 4th'!AL25,"")))))</f>
        <v>27</v>
      </c>
      <c r="BU26" s="180">
        <f>IF(OR($E26="",$G26=""),"",IF(AND($E$3=1),'Marks Entry 1st'!AM25,IF(AND($E$3=2),'Marks Entry 2nd'!AM25,IF(AND($E$3=3),'Marks Entry 3rd'!AM25,IF(AND($E$3=4),'Marks Entry 4th'!AM25,"")))))</f>
        <v>5</v>
      </c>
      <c r="BV26" s="180">
        <f>IF(OR($E26="",$G26=""),"",IF(AND($E$3=1),'Marks Entry 1st'!AN25,IF(AND($E$3=2),'Marks Entry 2nd'!AN25,IF(AND($E$3=3),'Marks Entry 3rd'!AN25,IF(AND($E$3=4),'Marks Entry 4th'!AN25,"")))))</f>
        <v>9</v>
      </c>
      <c r="BW26" s="91">
        <f t="shared" si="49"/>
        <v>41</v>
      </c>
      <c r="BX26" s="87">
        <f t="shared" si="50"/>
        <v>56</v>
      </c>
      <c r="BY26" s="93">
        <f>IF(OR($E26="",$G26=""),"",IF(AND($E$3=1),'Marks Entry 1st'!AO25,IF(AND($E$3=2),'Marks Entry 2nd'!AO25,IF(AND($E$3=3),'Marks Entry 3rd'!AO25,IF(AND($E$3=4),'Marks Entry 4th'!AO25,"")))))</f>
        <v>45</v>
      </c>
      <c r="BZ26" s="93">
        <f>IF(OR($E26="",$G26=""),"",IF(AND($E$3=1),'Marks Entry 1st'!AP25,IF(AND($E$3=2),'Marks Entry 2nd'!AP25,IF(AND($E$3=3),'Marks Entry 3rd'!AP25,IF(AND($E$3=4),'Marks Entry 4th'!AP25,"")))))</f>
        <v>15</v>
      </c>
      <c r="CA26" s="93">
        <f>IF(OR($E26="",$G26=""),"",IF(AND($E$3=1),'Marks Entry 1st'!AQ25,IF(AND($E$3=2),'Marks Entry 2nd'!AQ25,IF(AND($E$3=3),'Marks Entry 3rd'!AQ25,IF(AND($E$3=4),'Marks Entry 4th'!AQ25,"")))))</f>
        <v>8</v>
      </c>
      <c r="CB26" s="92">
        <f t="shared" si="51"/>
        <v>68</v>
      </c>
      <c r="CC26" s="87">
        <f t="shared" si="52"/>
        <v>124</v>
      </c>
      <c r="CD26" s="144">
        <f t="shared" si="53"/>
        <v>0</v>
      </c>
      <c r="CE26" s="144">
        <f t="shared" si="54"/>
        <v>200</v>
      </c>
      <c r="CF26" s="144" t="str">
        <f t="shared" si="17"/>
        <v/>
      </c>
      <c r="CG26" s="144" t="str">
        <f t="shared" si="55"/>
        <v>P</v>
      </c>
      <c r="CH26" s="144" t="str">
        <f t="shared" si="18"/>
        <v>I</v>
      </c>
      <c r="CI26" s="148" t="str">
        <f t="shared" si="19"/>
        <v>C</v>
      </c>
      <c r="CJ26" s="180">
        <f>IF(OR($E26="",$G26=""),"",IF(AND($E$3=1),'Marks Entry 1st'!AR25,IF(AND($E$3=2),'Marks Entry 2nd'!AR25,IF(AND($E$3=3),'Marks Entry 3rd'!AR25,IF(AND($E$3=4),'Marks Entry 4th'!AR25,"")))))</f>
        <v>9</v>
      </c>
      <c r="CK26" s="180">
        <f>IF(OR($E26="",$G26=""),"",IF(AND($E$3=1),'Marks Entry 1st'!AS25,IF(AND($E$3=2),'Marks Entry 2nd'!AS25,IF(AND($E$3=3),'Marks Entry 3rd'!AS25,IF(AND($E$3=4),'Marks Entry 4th'!AS25,"")))))</f>
        <v>7</v>
      </c>
      <c r="CL26" s="87">
        <f t="shared" si="56"/>
        <v>16</v>
      </c>
      <c r="CM26" s="180">
        <f>IF(OR($E26="",$G26=""),"",IF(AND($E$3=1),'Marks Entry 1st'!AT25,IF(AND($E$3=2),'Marks Entry 2nd'!AT25,IF(AND($E$3=3),'Marks Entry 3rd'!AT25,IF(AND($E$3=4),'Marks Entry 4th'!AT25,"")))))</f>
        <v>31</v>
      </c>
      <c r="CN26" s="180">
        <f>IF(OR($E26="",$G26=""),"",IF(AND($E$3=1),'Marks Entry 1st'!AU25,IF(AND($E$3=2),'Marks Entry 2nd'!AU25,IF(AND($E$3=3),'Marks Entry 3rd'!AU25,IF(AND($E$3=4),'Marks Entry 4th'!AU25,"")))))</f>
        <v>4</v>
      </c>
      <c r="CO26" s="180">
        <f>IF(OR($E26="",$G26=""),"",IF(AND($E$3=1),'Marks Entry 1st'!AV25,IF(AND($E$3=2),'Marks Entry 2nd'!AV25,IF(AND($E$3=3),'Marks Entry 3rd'!AV25,IF(AND($E$3=4),'Marks Entry 4th'!AV25,"")))))</f>
        <v>10</v>
      </c>
      <c r="CP26" s="91">
        <f t="shared" si="57"/>
        <v>45</v>
      </c>
      <c r="CQ26" s="87">
        <f t="shared" si="58"/>
        <v>61</v>
      </c>
      <c r="CR26" s="93">
        <f>IF(OR($E26="",$G26=""),"",IF(AND($E$3=1),'Marks Entry 1st'!AW25,IF(AND($E$3=2),'Marks Entry 2nd'!AW25,IF(AND($E$3=3),'Marks Entry 3rd'!AW25,IF(AND($E$3=4),'Marks Entry 4th'!AW25,"")))))</f>
        <v>41</v>
      </c>
      <c r="CS26" s="93">
        <f>IF(OR($E26="",$G26=""),"",IF(AND($E$3=1),'Marks Entry 1st'!AX25,IF(AND($E$3=2),'Marks Entry 2nd'!AX25,IF(AND($E$3=3),'Marks Entry 3rd'!AX25,IF(AND($E$3=4),'Marks Entry 4th'!AX25,"")))))</f>
        <v>16</v>
      </c>
      <c r="CT26" s="93">
        <f>IF(OR($E26="",$G26=""),"",IF(AND($E$3=1),'Marks Entry 1st'!AY25,IF(AND($E$3=2),'Marks Entry 2nd'!AY25,IF(AND($E$3=3),'Marks Entry 3rd'!AY25,IF(AND($E$3=4),'Marks Entry 4th'!AY25,"")))))</f>
        <v>8</v>
      </c>
      <c r="CU26" s="92">
        <f t="shared" si="59"/>
        <v>65</v>
      </c>
      <c r="CV26" s="87">
        <f t="shared" si="60"/>
        <v>126</v>
      </c>
      <c r="CW26" s="144">
        <f t="shared" si="61"/>
        <v>0</v>
      </c>
      <c r="CX26" s="144">
        <f t="shared" si="62"/>
        <v>200</v>
      </c>
      <c r="CY26" s="144" t="str">
        <f t="shared" si="20"/>
        <v/>
      </c>
      <c r="CZ26" s="144" t="str">
        <f t="shared" si="63"/>
        <v>P</v>
      </c>
      <c r="DA26" s="144" t="str">
        <f t="shared" si="21"/>
        <v>I</v>
      </c>
      <c r="DB26" s="148" t="str">
        <f t="shared" si="22"/>
        <v>C</v>
      </c>
      <c r="DC26" s="380">
        <f>IF(OR($E26="",$G26=""),"",IF(AND($E$3=1),'Marks Entry 1st'!AZ25,IF(AND($E$3=2),'Marks Entry 2nd'!AZ25,IF(AND($E$3=3),'Marks Entry 3rd'!AZ25,IF(AND($E$3=4),'Marks Entry 4th'!AZ25,"")))))</f>
        <v>0</v>
      </c>
      <c r="DD26" s="380">
        <f>IF(OR($E26="",$G26=""),"",IF(AND($E$3=1),'Marks Entry 1st'!BA25,IF(AND($E$3=2),'Marks Entry 2nd'!BA25,IF(AND($E$3=3),'Marks Entry 3rd'!BA25,IF(AND($E$3=4),'Marks Entry 4th'!BA25,"")))))</f>
        <v>0</v>
      </c>
      <c r="DE26" s="380">
        <f>IF(OR($E26="",$G26=""),"",IF(AND($E$3=1),'Marks Entry 1st'!BB25,IF(AND($E$3=2),'Marks Entry 2nd'!BB25,IF(AND($E$3=3),'Marks Entry 3rd'!BB25,IF(AND($E$3=4),'Marks Entry 4th'!BB25,"")))))</f>
        <v>0</v>
      </c>
      <c r="DF26" s="181">
        <f t="shared" si="64"/>
        <v>0</v>
      </c>
      <c r="DG26" s="182">
        <f t="shared" si="65"/>
        <v>0</v>
      </c>
      <c r="DH26" s="182" t="str">
        <f t="shared" si="66"/>
        <v/>
      </c>
      <c r="DI26" s="182" t="str">
        <f t="shared" si="67"/>
        <v/>
      </c>
      <c r="DJ26" s="147" t="str">
        <f t="shared" si="23"/>
        <v/>
      </c>
      <c r="DK26" s="380">
        <f>IF(OR($E26="",$G26=""),"",IF(AND($E$3=1),'Marks Entry 1st'!BC25,IF(AND($E$3=2),'Marks Entry 2nd'!BC25,IF(AND($E$3=3),'Marks Entry 3rd'!BC25,IF(AND($E$3=4),'Marks Entry 4th'!BC25,"")))))</f>
        <v>0</v>
      </c>
      <c r="DL26" s="380">
        <f>IF(OR($E26="",$G26=""),"",IF(AND($E$3=1),'Marks Entry 1st'!BD25,IF(AND($E$3=2),'Marks Entry 2nd'!BD25,IF(AND($E$3=3),'Marks Entry 3rd'!BD25,IF(AND($E$3=4),'Marks Entry 4th'!BD25,"")))))</f>
        <v>0</v>
      </c>
      <c r="DM26" s="380">
        <f>IF(OR($E26="",$G26=""),"",IF(AND($E$3=1),'Marks Entry 1st'!BE25,IF(AND($E$3=2),'Marks Entry 2nd'!BE25,IF(AND($E$3=3),'Marks Entry 3rd'!BE25,IF(AND($E$3=4),'Marks Entry 4th'!BE25,"")))))</f>
        <v>0</v>
      </c>
      <c r="DN26" s="181">
        <f t="shared" si="68"/>
        <v>0</v>
      </c>
      <c r="DO26" s="182">
        <f t="shared" si="69"/>
        <v>0</v>
      </c>
      <c r="DP26" s="182" t="str">
        <f t="shared" si="70"/>
        <v/>
      </c>
      <c r="DQ26" s="182" t="str">
        <f t="shared" si="71"/>
        <v/>
      </c>
      <c r="DR26" s="147" t="str">
        <f t="shared" si="24"/>
        <v/>
      </c>
      <c r="DS26" s="380">
        <f>IF(OR($E26="",$G26=""),"",IF(AND($E$3=1),'Marks Entry 1st'!BF25,IF(AND($E$3=2),'Marks Entry 2nd'!BF25,IF(AND($E$3=3),'Marks Entry 3rd'!BF25,IF(AND($E$3=4),'Marks Entry 4th'!BF25,"")))))</f>
        <v>0</v>
      </c>
      <c r="DT26" s="380">
        <f>IF(OR($E26="",$G26=""),"",IF(AND($E$3=1),'Marks Entry 1st'!BG25,IF(AND($E$3=2),'Marks Entry 2nd'!BG25,IF(AND($E$3=3),'Marks Entry 3rd'!BG25,IF(AND($E$3=4),'Marks Entry 4th'!BG25,"")))))</f>
        <v>0</v>
      </c>
      <c r="DU26" s="380">
        <f>IF(OR($E26="",$G26=""),"",IF(AND($E$3=1),'Marks Entry 1st'!BH25,IF(AND($E$3=2),'Marks Entry 2nd'!BH25,IF(AND($E$3=3),'Marks Entry 3rd'!BH25,IF(AND($E$3=4),'Marks Entry 4th'!BH25,"")))))</f>
        <v>0</v>
      </c>
      <c r="DV26" s="181">
        <f t="shared" si="72"/>
        <v>0</v>
      </c>
      <c r="DW26" s="182">
        <f t="shared" si="73"/>
        <v>0</v>
      </c>
      <c r="DX26" s="182" t="str">
        <f t="shared" si="74"/>
        <v/>
      </c>
      <c r="DY26" s="182" t="str">
        <f t="shared" si="75"/>
        <v/>
      </c>
      <c r="DZ26" s="147" t="str">
        <f t="shared" si="25"/>
        <v/>
      </c>
      <c r="EA26" s="104">
        <f t="shared" si="26"/>
        <v>512</v>
      </c>
      <c r="EB26" s="105">
        <f t="shared" si="27"/>
        <v>64</v>
      </c>
      <c r="EC26" s="111" t="str">
        <f t="shared" si="28"/>
        <v>I</v>
      </c>
      <c r="ED26" s="112">
        <f t="shared" si="29"/>
        <v>9.9999999999999964</v>
      </c>
      <c r="EE26" s="386" t="str">
        <f t="shared" si="30"/>
        <v>Promoted</v>
      </c>
      <c r="EF26" s="72">
        <f>IF(OR($E26="",$G26=""),"",IF(AND($E$3=1),'Marks Entry 1st'!BI25,IF(AND($E$3=2),'Marks Entry 2nd'!BI25,IF(AND($E$3=3),'Marks Entry 3rd'!BI25,IF(AND($E$3=4),'Marks Entry 4th'!BI25,"")))))</f>
        <v>220</v>
      </c>
      <c r="EG26" s="72">
        <f>IF(OR($E26="",$G26=""),"",IF(AND($E$3=1),'Marks Entry 1st'!BJ25,IF(AND($E$3=2),'Marks Entry 2nd'!BJ25,IF(AND($E$3=3),'Marks Entry 3rd'!BJ25,IF(AND($E$3=4),'Marks Entry 4th'!BJ25,"")))))</f>
        <v>24</v>
      </c>
      <c r="EH26" s="328" t="str">
        <f t="shared" si="31"/>
        <v>C</v>
      </c>
      <c r="EI26" s="73"/>
      <c r="EP26" s="75">
        <f>IF(AND($E$3=1),'Marks Entry 1st'!I25,IF(AND($E$3=2),'Marks Entry 2nd'!I25,IF(AND($E$3=3),'Marks Entry 3rd'!I25,IF(AND($E$3=4),'Marks Entry 4th'!I25,""))))</f>
        <v>121</v>
      </c>
    </row>
    <row r="27" spans="1:146" ht="18.899999999999999" customHeight="1">
      <c r="A27" s="94">
        <v>20</v>
      </c>
      <c r="B27" s="94">
        <f>IF(OR(EP27=0,EP27=""),"",IF(AND($E$3=1),'Marks Entry 1st'!I26,IF(AND($E$3=2),'Marks Entry 2nd'!I26,IF(AND($E$3=3),'Marks Entry 3rd'!I26,IF(AND($E$3=4),'Marks Entry 4th'!I26,"")))))</f>
        <v>122</v>
      </c>
      <c r="C27" s="95">
        <f>IF(OR(B27=0,B27=""),"",IF(AND($E$3=1),'Marks Entry 1st'!B26,IF(AND($E$3=2),'Marks Entry 2nd'!B26,IF(AND($E$3=3),'Marks Entry 3rd'!B26,IF(AND($E$3=4),'Marks Entry 4th'!B26,"")))))</f>
        <v>1</v>
      </c>
      <c r="D27" s="95" t="str">
        <f>IF(OR(B27=0,B27=""),"",IF(AND($E$3=1),'Marks Entry 1st'!C26,IF(AND($E$3=2),'Marks Entry 2nd'!C26,IF(AND($E$3=3),'Marks Entry 3rd'!C26,IF(AND($E$3=4),'Marks Entry 4th'!C26,"")))))</f>
        <v>A</v>
      </c>
      <c r="E27" s="96" t="str">
        <f>IF(OR(B27=0,B27=""),"",IF(AND($E$3=1),'Marks Entry 1st'!E26,IF(AND($E$3=2),'Marks Entry 2nd'!E26,IF(AND($E$3=3),'Marks Entry 3rd'!E26,IF(AND($E$3=4),'Marks Entry 4th'!E26,"")))))</f>
        <v>13-01-2015</v>
      </c>
      <c r="F27" s="95">
        <f>IF(OR(B27=0,B27=""),"",IF(AND($E$3=1),'Marks Entry 1st'!D26,IF(AND($E$3=2),'Marks Entry 2nd'!D26,IF(AND($E$3=3),'Marks Entry 3rd'!D26,IF(AND($E$3=4),'Marks Entry 4th'!D26,"")))))</f>
        <v>943</v>
      </c>
      <c r="G27" s="90" t="str">
        <f>IF(OR(B27=0,B27=""),"",IF(AND($E$3=1),'Marks Entry 1st'!F26,IF(AND($E$3=2),'Marks Entry 2nd'!F26,IF(AND($E$3=3),'Marks Entry 3rd'!F26,IF(AND($E$3=4),'Marks Entry 4th'!F26,"")))))</f>
        <v>PALAK DAMER</v>
      </c>
      <c r="H27" s="90" t="str">
        <f>IF(OR(B27=0,B27=""),"",IF(AND($E$3=1),'Marks Entry 1st'!G26,IF(AND($E$3=2),'Marks Entry 2nd'!G26,IF(AND($E$3=3),'Marks Entry 3rd'!G26,IF(AND($E$3=4),'Marks Entry 4th'!G26,"")))))</f>
        <v>GOVIND LAL</v>
      </c>
      <c r="I27" s="90" t="str">
        <f>IF(OR(B27=0,B27=""),"",IF(AND($E$3=1),'Marks Entry 1st'!H26,IF(AND($E$3=2),'Marks Entry 2nd'!H26,IF(AND($E$3=3),'Marks Entry 3rd'!H26,IF(AND($E$3=4),'Marks Entry 4th'!H26,"")))))</f>
        <v>LEELA</v>
      </c>
      <c r="J27" s="379" t="str">
        <f>IF(OR(B27=0,B27=""),"",IF(AND($E$3=1),'Marks Entry 1st'!J26,IF(AND($E$3=2),'Marks Entry 2nd'!J26,IF(AND($E$3=3),'Marks Entry 3rd'!J26,IF(AND($E$3=4),'Marks Entry 4th'!J26,"")))))</f>
        <v>F</v>
      </c>
      <c r="K27" s="379" t="str">
        <f>IF(OR(B27=0,B27=""),"",IF(AND($E$3=1),'Marks Entry 1st'!K26,IF(AND($E$3=2),'Marks Entry 2nd'!K26,IF(AND($E$3=3),'Marks Entry 3rd'!K26,IF(AND($E$3=4),'Marks Entry 4th'!K26,"")))))</f>
        <v>SC</v>
      </c>
      <c r="L27" s="180">
        <f>IF(OR($E27="",$G27=""),"",IF(AND($E$3=1),'Marks Entry 1st'!L26,IF(AND($E$3=2),'Marks Entry 2nd'!L26,IF(AND($E$3=3),'Marks Entry 3rd'!L26,IF(AND($E$3=4),'Marks Entry 4th'!L26,"")))))</f>
        <v>9</v>
      </c>
      <c r="M27" s="180">
        <f>IF(OR($E27="",$G27=""),"",IF(AND($E$3=1),'Marks Entry 1st'!M26,IF(AND($E$3=2),'Marks Entry 2nd'!M26,IF(AND($E$3=3),'Marks Entry 3rd'!M26,IF(AND($E$3=4),'Marks Entry 4th'!M26,"")))))</f>
        <v>9</v>
      </c>
      <c r="N27" s="87">
        <f t="shared" si="32"/>
        <v>18</v>
      </c>
      <c r="O27" s="180">
        <f>IF(OR($E27="",$G27=""),"",IF(AND($E$3=1),'Marks Entry 1st'!N26,IF(AND($E$3=2),'Marks Entry 2nd'!N26,IF(AND($E$3=3),'Marks Entry 3rd'!N26,IF(AND($E$3=4),'Marks Entry 4th'!N26,"")))))</f>
        <v>25</v>
      </c>
      <c r="P27" s="180">
        <f>IF(OR($E27="",$G27=""),"",IF(AND($E$3=1),'Marks Entry 1st'!O26,IF(AND($E$3=2),'Marks Entry 2nd'!O26,IF(AND($E$3=3),'Marks Entry 3rd'!O26,IF(AND($E$3=4),'Marks Entry 4th'!O26,"")))))</f>
        <v>6</v>
      </c>
      <c r="Q27" s="180">
        <f>IF(OR($E27="",$G27=""),"",IF(AND($E$3=1),'Marks Entry 1st'!P26,IF(AND($E$3=2),'Marks Entry 2nd'!P26,IF(AND($E$3=3),'Marks Entry 3rd'!P26,IF(AND($E$3=4),'Marks Entry 4th'!P26,"")))))</f>
        <v>0</v>
      </c>
      <c r="R27" s="91">
        <f t="shared" si="33"/>
        <v>31</v>
      </c>
      <c r="S27" s="87">
        <f t="shared" si="34"/>
        <v>49</v>
      </c>
      <c r="T27" s="93">
        <f>IF(OR($E27="",$G27=""),"",IF(AND($E$3=1),'Marks Entry 1st'!Q26,IF(AND($E$3=2),'Marks Entry 2nd'!Q26,IF(AND($E$3=3),'Marks Entry 3rd'!Q26,IF(AND($E$3=4),'Marks Entry 4th'!Q26,"")))))</f>
        <v>37</v>
      </c>
      <c r="U27" s="93">
        <f>IF(OR($E27="",$G27=""),"",IF(AND($E$3=1),'Marks Entry 1st'!R26,IF(AND($E$3=2),'Marks Entry 2nd'!R26,IF(AND($E$3=3),'Marks Entry 3rd'!R26,IF(AND($E$3=4),'Marks Entry 4th'!R26,"")))))</f>
        <v>4</v>
      </c>
      <c r="V27" s="93">
        <f>IF(OR($E27="",$G27=""),"",IF(AND($E$3=1),'Marks Entry 1st'!S26,IF(AND($E$3=2),'Marks Entry 2nd'!S26,IF(AND($E$3=3),'Marks Entry 3rd'!S26,IF(AND($E$3=4),'Marks Entry 4th'!S26,"")))))</f>
        <v>11</v>
      </c>
      <c r="W27" s="92">
        <f t="shared" si="35"/>
        <v>52</v>
      </c>
      <c r="X27" s="87">
        <f t="shared" si="36"/>
        <v>101</v>
      </c>
      <c r="Y27" s="144">
        <f t="shared" si="37"/>
        <v>0</v>
      </c>
      <c r="Z27" s="144">
        <f t="shared" si="38"/>
        <v>200</v>
      </c>
      <c r="AA27" s="144" t="str">
        <f t="shared" si="0"/>
        <v/>
      </c>
      <c r="AB27" s="144" t="str">
        <f t="shared" si="39"/>
        <v>P</v>
      </c>
      <c r="AC27" s="144" t="str">
        <f t="shared" si="1"/>
        <v>II</v>
      </c>
      <c r="AD27" s="148" t="str">
        <f t="shared" si="2"/>
        <v>C</v>
      </c>
      <c r="AE27" s="180">
        <f>IF(OR($E27="",$G27=""),"",IF(AND($E$3=1),'Marks Entry 1st'!T26,IF(AND($E$3=2),'Marks Entry 2nd'!T26,IF(AND($E$3=3),'Marks Entry 3rd'!T26,IF(AND($E$3=4),'Marks Entry 4th'!T26,"")))))</f>
        <v>9</v>
      </c>
      <c r="AF27" s="180">
        <f>IF(OR($E27="",$G27=""),"",IF(AND($E$3=1),'Marks Entry 1st'!U26,IF(AND($E$3=2),'Marks Entry 2nd'!U26,IF(AND($E$3=3),'Marks Entry 3rd'!U26,IF(AND($E$3=4),'Marks Entry 4th'!U26,"")))))</f>
        <v>9</v>
      </c>
      <c r="AG27" s="87">
        <f t="shared" si="40"/>
        <v>18</v>
      </c>
      <c r="AH27" s="180">
        <f>IF(OR($E27="",$G27=""),"",IF(AND($E$3=1),'Marks Entry 1st'!V26,IF(AND($E$3=2),'Marks Entry 2nd'!V26,IF(AND($E$3=3),'Marks Entry 3rd'!V26,IF(AND($E$3=4),'Marks Entry 4th'!V26,"")))))</f>
        <v>26</v>
      </c>
      <c r="AI27" s="180">
        <f>IF(OR($E27="",$G27=""),"",IF(AND($E$3=1),'Marks Entry 1st'!W26,IF(AND($E$3=2),'Marks Entry 2nd'!W26,IF(AND($E$3=3),'Marks Entry 3rd'!W26,IF(AND($E$3=4),'Marks Entry 4th'!W26,"")))))</f>
        <v>5</v>
      </c>
      <c r="AJ27" s="180">
        <f>IF(OR($E27="",$G27=""),"",IF(AND($E$3=1),'Marks Entry 1st'!X26,IF(AND($E$3=2),'Marks Entry 2nd'!X26,IF(AND($E$3=3),'Marks Entry 3rd'!X26,IF(AND($E$3=4),'Marks Entry 4th'!X26,"")))))</f>
        <v>9</v>
      </c>
      <c r="AK27" s="91">
        <f t="shared" si="41"/>
        <v>40</v>
      </c>
      <c r="AL27" s="87">
        <f t="shared" si="42"/>
        <v>58</v>
      </c>
      <c r="AM27" s="93">
        <f>IF(OR($E27="",$G27=""),"",IF(AND($E$3=1),'Marks Entry 1st'!Y26,IF(AND($E$3=2),'Marks Entry 2nd'!Y26,IF(AND($E$3=3),'Marks Entry 3rd'!Y26,IF(AND($E$3=4),'Marks Entry 4th'!Y26,"")))))</f>
        <v>41</v>
      </c>
      <c r="AN27" s="93">
        <f>IF(OR($E27="",$G27=""),"",IF(AND($E$3=1),'Marks Entry 1st'!Z26,IF(AND($E$3=2),'Marks Entry 2nd'!Z26,IF(AND($E$3=3),'Marks Entry 3rd'!Z26,IF(AND($E$3=4),'Marks Entry 4th'!Z26,"")))))</f>
        <v>4</v>
      </c>
      <c r="AO27" s="93">
        <f>IF(OR($E27="",$G27=""),"",IF(AND($E$3=1),'Marks Entry 1st'!AA26,IF(AND($E$3=2),'Marks Entry 2nd'!AA26,IF(AND($E$3=3),'Marks Entry 3rd'!AA26,IF(AND($E$3=4),'Marks Entry 4th'!AA26,"")))))</f>
        <v>9</v>
      </c>
      <c r="AP27" s="92">
        <f t="shared" si="43"/>
        <v>54</v>
      </c>
      <c r="AQ27" s="87">
        <f t="shared" si="44"/>
        <v>112</v>
      </c>
      <c r="AR27" s="144">
        <f t="shared" si="45"/>
        <v>0</v>
      </c>
      <c r="AS27" s="144">
        <f t="shared" si="46"/>
        <v>200</v>
      </c>
      <c r="AT27" s="144" t="str">
        <f t="shared" si="3"/>
        <v/>
      </c>
      <c r="AU27" s="144" t="str">
        <f t="shared" si="47"/>
        <v>P</v>
      </c>
      <c r="AV27" s="144" t="str">
        <f t="shared" si="4"/>
        <v>II</v>
      </c>
      <c r="AW27" s="148" t="str">
        <f t="shared" si="5"/>
        <v>C</v>
      </c>
      <c r="AX27" s="180">
        <f>IF(OR($E27="",$G27=""),"",IF(AND($E$3=1),'Marks Entry 1st'!AB26,IF(AND($E$3=2),'Marks Entry 2nd'!AB26,IF(AND($E$3=3),'Marks Entry 3rd'!AB26,IF(AND($E$3=4),'Marks Entry 4th'!AB26,"")))))</f>
        <v>20</v>
      </c>
      <c r="AY27" s="180">
        <f>IF(OR($E27="",$G27=""),"",IF(AND($E$3=1),'Marks Entry 1st'!AC26,IF(AND($E$3=2),'Marks Entry 2nd'!AC26,IF(AND($E$3=3),'Marks Entry 3rd'!AC26,IF(AND($E$3=4),'Marks Entry 4th'!AC26,"")))))</f>
        <v>19</v>
      </c>
      <c r="AZ27" s="87">
        <f t="shared" si="6"/>
        <v>39</v>
      </c>
      <c r="BA27" s="180">
        <f>IF(OR($E27="",$G27=""),"",IF(AND($E$3=1),'Marks Entry 1st'!AD26,IF(AND($E$3=2),'Marks Entry 2nd'!AD26,IF(AND($E$3=3),'Marks Entry 3rd'!AD26,IF(AND($E$3=4),'Marks Entry 4th'!AD26,"")))))</f>
        <v>29</v>
      </c>
      <c r="BB27" s="180">
        <f>IF(OR($E27="",$G27=""),"",IF(AND($E$3=1),'Marks Entry 1st'!AE26,IF(AND($E$3=2),'Marks Entry 2nd'!AE26,IF(AND($E$3=3),'Marks Entry 3rd'!AE26,IF(AND($E$3=4),'Marks Entry 4th'!AE26,"")))))</f>
        <v>17</v>
      </c>
      <c r="BC27" s="180">
        <f>IF(OR($E27="",$G27=""),"",IF(AND($E$3=1),'Marks Entry 1st'!AF26,IF(AND($E$3=2),'Marks Entry 2nd'!AF26,IF(AND($E$3=3),'Marks Entry 3rd'!AF26,IF(AND($E$3=4),'Marks Entry 4th'!AF26,"")))))</f>
        <v>10</v>
      </c>
      <c r="BD27" s="91">
        <f t="shared" si="7"/>
        <v>56</v>
      </c>
      <c r="BE27" s="87">
        <f t="shared" si="8"/>
        <v>95</v>
      </c>
      <c r="BF27" s="93">
        <f>IF(OR($E27="",$G27=""),"",IF(AND($E$3=1),'Marks Entry 1st'!AG26,IF(AND($E$3=2),'Marks Entry 2nd'!AG26,IF(AND($E$3=3),'Marks Entry 3rd'!AG26,IF(AND($E$3=4),'Marks Entry 4th'!AG26,"")))))</f>
        <v>45</v>
      </c>
      <c r="BG27" s="93">
        <f>IF(OR($E27="",$G27=""),"",IF(AND($E$3=1),'Marks Entry 1st'!AH26,IF(AND($E$3=2),'Marks Entry 2nd'!AH26,IF(AND($E$3=3),'Marks Entry 3rd'!AH26,IF(AND($E$3=4),'Marks Entry 4th'!AH26,"")))))</f>
        <v>20</v>
      </c>
      <c r="BH27" s="93">
        <f>IF(OR($E27="",$G27=""),"",IF(AND($E$3=1),'Marks Entry 1st'!AI26,IF(AND($E$3=2),'Marks Entry 2nd'!AI26,IF(AND($E$3=3),'Marks Entry 3rd'!AI26,IF(AND($E$3=4),'Marks Entry 4th'!AI26,"")))))</f>
        <v>14</v>
      </c>
      <c r="BI27" s="92">
        <f t="shared" si="9"/>
        <v>79</v>
      </c>
      <c r="BJ27" s="87">
        <f t="shared" si="10"/>
        <v>174</v>
      </c>
      <c r="BK27" s="144">
        <f t="shared" si="11"/>
        <v>0</v>
      </c>
      <c r="BL27" s="144">
        <f t="shared" si="12"/>
        <v>200</v>
      </c>
      <c r="BM27" s="144" t="str">
        <f t="shared" si="13"/>
        <v/>
      </c>
      <c r="BN27" s="144" t="str">
        <f t="shared" si="14"/>
        <v>P</v>
      </c>
      <c r="BO27" s="144" t="str">
        <f t="shared" si="15"/>
        <v>D</v>
      </c>
      <c r="BP27" s="148" t="str">
        <f t="shared" si="16"/>
        <v>A</v>
      </c>
      <c r="BQ27" s="180">
        <f>IF(OR($E27="",$G27=""),"",IF(AND($E$3=1),'Marks Entry 1st'!AJ26,IF(AND($E$3=2),'Marks Entry 2nd'!AJ26,IF(AND($E$3=3),'Marks Entry 3rd'!AJ26,IF(AND($E$3=4),'Marks Entry 4th'!AJ26,"")))))</f>
        <v>9</v>
      </c>
      <c r="BR27" s="180">
        <f>IF(OR($E27="",$G27=""),"",IF(AND($E$3=1),'Marks Entry 1st'!AK26,IF(AND($E$3=2),'Marks Entry 2nd'!AK26,IF(AND($E$3=3),'Marks Entry 3rd'!AK26,IF(AND($E$3=4),'Marks Entry 4th'!AK26,"")))))</f>
        <v>6</v>
      </c>
      <c r="BS27" s="87">
        <f t="shared" si="48"/>
        <v>15</v>
      </c>
      <c r="BT27" s="180">
        <f>IF(OR($E27="",$G27=""),"",IF(AND($E$3=1),'Marks Entry 1st'!AL26,IF(AND($E$3=2),'Marks Entry 2nd'!AL26,IF(AND($E$3=3),'Marks Entry 3rd'!AL26,IF(AND($E$3=4),'Marks Entry 4th'!AL26,"")))))</f>
        <v>28</v>
      </c>
      <c r="BU27" s="180">
        <f>IF(OR($E27="",$G27=""),"",IF(AND($E$3=1),'Marks Entry 1st'!AM26,IF(AND($E$3=2),'Marks Entry 2nd'!AM26,IF(AND($E$3=3),'Marks Entry 3rd'!AM26,IF(AND($E$3=4),'Marks Entry 4th'!AM26,"")))))</f>
        <v>5</v>
      </c>
      <c r="BV27" s="180">
        <f>IF(OR($E27="",$G27=""),"",IF(AND($E$3=1),'Marks Entry 1st'!AN26,IF(AND($E$3=2),'Marks Entry 2nd'!AN26,IF(AND($E$3=3),'Marks Entry 3rd'!AN26,IF(AND($E$3=4),'Marks Entry 4th'!AN26,"")))))</f>
        <v>8</v>
      </c>
      <c r="BW27" s="91">
        <f t="shared" si="49"/>
        <v>41</v>
      </c>
      <c r="BX27" s="87">
        <f t="shared" si="50"/>
        <v>56</v>
      </c>
      <c r="BY27" s="93">
        <f>IF(OR($E27="",$G27=""),"",IF(AND($E$3=1),'Marks Entry 1st'!AO26,IF(AND($E$3=2),'Marks Entry 2nd'!AO26,IF(AND($E$3=3),'Marks Entry 3rd'!AO26,IF(AND($E$3=4),'Marks Entry 4th'!AO26,"")))))</f>
        <v>44</v>
      </c>
      <c r="BZ27" s="93">
        <f>IF(OR($E27="",$G27=""),"",IF(AND($E$3=1),'Marks Entry 1st'!AP26,IF(AND($E$3=2),'Marks Entry 2nd'!AP26,IF(AND($E$3=3),'Marks Entry 3rd'!AP26,IF(AND($E$3=4),'Marks Entry 4th'!AP26,"")))))</f>
        <v>15</v>
      </c>
      <c r="CA27" s="93">
        <f>IF(OR($E27="",$G27=""),"",IF(AND($E$3=1),'Marks Entry 1st'!AQ26,IF(AND($E$3=2),'Marks Entry 2nd'!AQ26,IF(AND($E$3=3),'Marks Entry 3rd'!AQ26,IF(AND($E$3=4),'Marks Entry 4th'!AQ26,"")))))</f>
        <v>8</v>
      </c>
      <c r="CB27" s="92">
        <f t="shared" si="51"/>
        <v>67</v>
      </c>
      <c r="CC27" s="87">
        <f t="shared" si="52"/>
        <v>123</v>
      </c>
      <c r="CD27" s="144">
        <f t="shared" si="53"/>
        <v>0</v>
      </c>
      <c r="CE27" s="144">
        <f t="shared" si="54"/>
        <v>200</v>
      </c>
      <c r="CF27" s="144" t="str">
        <f t="shared" si="17"/>
        <v/>
      </c>
      <c r="CG27" s="144" t="str">
        <f t="shared" si="55"/>
        <v>P</v>
      </c>
      <c r="CH27" s="144" t="str">
        <f t="shared" si="18"/>
        <v>I</v>
      </c>
      <c r="CI27" s="148" t="str">
        <f t="shared" si="19"/>
        <v>C</v>
      </c>
      <c r="CJ27" s="180">
        <f>IF(OR($E27="",$G27=""),"",IF(AND($E$3=1),'Marks Entry 1st'!AR26,IF(AND($E$3=2),'Marks Entry 2nd'!AR26,IF(AND($E$3=3),'Marks Entry 3rd'!AR26,IF(AND($E$3=4),'Marks Entry 4th'!AR26,"")))))</f>
        <v>9</v>
      </c>
      <c r="CK27" s="180">
        <f>IF(OR($E27="",$G27=""),"",IF(AND($E$3=1),'Marks Entry 1st'!AS26,IF(AND($E$3=2),'Marks Entry 2nd'!AS26,IF(AND($E$3=3),'Marks Entry 3rd'!AS26,IF(AND($E$3=4),'Marks Entry 4th'!AS26,"")))))</f>
        <v>7</v>
      </c>
      <c r="CL27" s="87">
        <f t="shared" si="56"/>
        <v>16</v>
      </c>
      <c r="CM27" s="180">
        <f>IF(OR($E27="",$G27=""),"",IF(AND($E$3=1),'Marks Entry 1st'!AT26,IF(AND($E$3=2),'Marks Entry 2nd'!AT26,IF(AND($E$3=3),'Marks Entry 3rd'!AT26,IF(AND($E$3=4),'Marks Entry 4th'!AT26,"")))))</f>
        <v>32</v>
      </c>
      <c r="CN27" s="180">
        <f>IF(OR($E27="",$G27=""),"",IF(AND($E$3=1),'Marks Entry 1st'!AU26,IF(AND($E$3=2),'Marks Entry 2nd'!AU26,IF(AND($E$3=3),'Marks Entry 3rd'!AU26,IF(AND($E$3=4),'Marks Entry 4th'!AU26,"")))))</f>
        <v>4</v>
      </c>
      <c r="CO27" s="180">
        <f>IF(OR($E27="",$G27=""),"",IF(AND($E$3=1),'Marks Entry 1st'!AV26,IF(AND($E$3=2),'Marks Entry 2nd'!AV26,IF(AND($E$3=3),'Marks Entry 3rd'!AV26,IF(AND($E$3=4),'Marks Entry 4th'!AV26,"")))))</f>
        <v>10</v>
      </c>
      <c r="CP27" s="91">
        <f t="shared" si="57"/>
        <v>46</v>
      </c>
      <c r="CQ27" s="87">
        <f t="shared" si="58"/>
        <v>62</v>
      </c>
      <c r="CR27" s="93">
        <f>IF(OR($E27="",$G27=""),"",IF(AND($E$3=1),'Marks Entry 1st'!AW26,IF(AND($E$3=2),'Marks Entry 2nd'!AW26,IF(AND($E$3=3),'Marks Entry 3rd'!AW26,IF(AND($E$3=4),'Marks Entry 4th'!AW26,"")))))</f>
        <v>44</v>
      </c>
      <c r="CS27" s="93">
        <f>IF(OR($E27="",$G27=""),"",IF(AND($E$3=1),'Marks Entry 1st'!AX26,IF(AND($E$3=2),'Marks Entry 2nd'!AX26,IF(AND($E$3=3),'Marks Entry 3rd'!AX26,IF(AND($E$3=4),'Marks Entry 4th'!AX26,"")))))</f>
        <v>16</v>
      </c>
      <c r="CT27" s="93">
        <f>IF(OR($E27="",$G27=""),"",IF(AND($E$3=1),'Marks Entry 1st'!AY26,IF(AND($E$3=2),'Marks Entry 2nd'!AY26,IF(AND($E$3=3),'Marks Entry 3rd'!AY26,IF(AND($E$3=4),'Marks Entry 4th'!AY26,"")))))</f>
        <v>8</v>
      </c>
      <c r="CU27" s="92">
        <f t="shared" si="59"/>
        <v>68</v>
      </c>
      <c r="CV27" s="87">
        <f t="shared" si="60"/>
        <v>130</v>
      </c>
      <c r="CW27" s="144">
        <f t="shared" si="61"/>
        <v>0</v>
      </c>
      <c r="CX27" s="144">
        <f t="shared" si="62"/>
        <v>200</v>
      </c>
      <c r="CY27" s="144" t="str">
        <f t="shared" si="20"/>
        <v/>
      </c>
      <c r="CZ27" s="144" t="str">
        <f t="shared" si="63"/>
        <v>P</v>
      </c>
      <c r="DA27" s="144" t="str">
        <f t="shared" si="21"/>
        <v>I</v>
      </c>
      <c r="DB27" s="148" t="str">
        <f t="shared" si="22"/>
        <v>C</v>
      </c>
      <c r="DC27" s="380">
        <f>IF(OR($E27="",$G27=""),"",IF(AND($E$3=1),'Marks Entry 1st'!AZ26,IF(AND($E$3=2),'Marks Entry 2nd'!AZ26,IF(AND($E$3=3),'Marks Entry 3rd'!AZ26,IF(AND($E$3=4),'Marks Entry 4th'!AZ26,"")))))</f>
        <v>0</v>
      </c>
      <c r="DD27" s="380">
        <f>IF(OR($E27="",$G27=""),"",IF(AND($E$3=1),'Marks Entry 1st'!BA26,IF(AND($E$3=2),'Marks Entry 2nd'!BA26,IF(AND($E$3=3),'Marks Entry 3rd'!BA26,IF(AND($E$3=4),'Marks Entry 4th'!BA26,"")))))</f>
        <v>0</v>
      </c>
      <c r="DE27" s="380">
        <f>IF(OR($E27="",$G27=""),"",IF(AND($E$3=1),'Marks Entry 1st'!BB26,IF(AND($E$3=2),'Marks Entry 2nd'!BB26,IF(AND($E$3=3),'Marks Entry 3rd'!BB26,IF(AND($E$3=4),'Marks Entry 4th'!BB26,"")))))</f>
        <v>0</v>
      </c>
      <c r="DF27" s="181">
        <f t="shared" si="64"/>
        <v>0</v>
      </c>
      <c r="DG27" s="182">
        <f t="shared" si="65"/>
        <v>0</v>
      </c>
      <c r="DH27" s="182" t="str">
        <f t="shared" si="66"/>
        <v/>
      </c>
      <c r="DI27" s="182" t="str">
        <f t="shared" si="67"/>
        <v/>
      </c>
      <c r="DJ27" s="147" t="str">
        <f t="shared" si="23"/>
        <v/>
      </c>
      <c r="DK27" s="380">
        <f>IF(OR($E27="",$G27=""),"",IF(AND($E$3=1),'Marks Entry 1st'!BC26,IF(AND($E$3=2),'Marks Entry 2nd'!BC26,IF(AND($E$3=3),'Marks Entry 3rd'!BC26,IF(AND($E$3=4),'Marks Entry 4th'!BC26,"")))))</f>
        <v>0</v>
      </c>
      <c r="DL27" s="380">
        <f>IF(OR($E27="",$G27=""),"",IF(AND($E$3=1),'Marks Entry 1st'!BD26,IF(AND($E$3=2),'Marks Entry 2nd'!BD26,IF(AND($E$3=3),'Marks Entry 3rd'!BD26,IF(AND($E$3=4),'Marks Entry 4th'!BD26,"")))))</f>
        <v>0</v>
      </c>
      <c r="DM27" s="380">
        <f>IF(OR($E27="",$G27=""),"",IF(AND($E$3=1),'Marks Entry 1st'!BE26,IF(AND($E$3=2),'Marks Entry 2nd'!BE26,IF(AND($E$3=3),'Marks Entry 3rd'!BE26,IF(AND($E$3=4),'Marks Entry 4th'!BE26,"")))))</f>
        <v>0</v>
      </c>
      <c r="DN27" s="181">
        <f t="shared" si="68"/>
        <v>0</v>
      </c>
      <c r="DO27" s="182">
        <f t="shared" si="69"/>
        <v>0</v>
      </c>
      <c r="DP27" s="182" t="str">
        <f t="shared" si="70"/>
        <v/>
      </c>
      <c r="DQ27" s="182" t="str">
        <f t="shared" si="71"/>
        <v/>
      </c>
      <c r="DR27" s="147" t="str">
        <f t="shared" si="24"/>
        <v/>
      </c>
      <c r="DS27" s="380">
        <f>IF(OR($E27="",$G27=""),"",IF(AND($E$3=1),'Marks Entry 1st'!BF26,IF(AND($E$3=2),'Marks Entry 2nd'!BF26,IF(AND($E$3=3),'Marks Entry 3rd'!BF26,IF(AND($E$3=4),'Marks Entry 4th'!BF26,"")))))</f>
        <v>0</v>
      </c>
      <c r="DT27" s="380">
        <f>IF(OR($E27="",$G27=""),"",IF(AND($E$3=1),'Marks Entry 1st'!BG26,IF(AND($E$3=2),'Marks Entry 2nd'!BG26,IF(AND($E$3=3),'Marks Entry 3rd'!BG26,IF(AND($E$3=4),'Marks Entry 4th'!BG26,"")))))</f>
        <v>0</v>
      </c>
      <c r="DU27" s="380">
        <f>IF(OR($E27="",$G27=""),"",IF(AND($E$3=1),'Marks Entry 1st'!BH26,IF(AND($E$3=2),'Marks Entry 2nd'!BH26,IF(AND($E$3=3),'Marks Entry 3rd'!BH26,IF(AND($E$3=4),'Marks Entry 4th'!BH26,"")))))</f>
        <v>0</v>
      </c>
      <c r="DV27" s="181">
        <f t="shared" si="72"/>
        <v>0</v>
      </c>
      <c r="DW27" s="182">
        <f t="shared" si="73"/>
        <v>0</v>
      </c>
      <c r="DX27" s="182" t="str">
        <f t="shared" si="74"/>
        <v/>
      </c>
      <c r="DY27" s="182" t="str">
        <f t="shared" si="75"/>
        <v/>
      </c>
      <c r="DZ27" s="147" t="str">
        <f t="shared" si="25"/>
        <v/>
      </c>
      <c r="EA27" s="104">
        <f t="shared" si="26"/>
        <v>510</v>
      </c>
      <c r="EB27" s="105">
        <f t="shared" si="27"/>
        <v>63.75</v>
      </c>
      <c r="EC27" s="111" t="str">
        <f t="shared" si="28"/>
        <v>I</v>
      </c>
      <c r="ED27" s="112">
        <f t="shared" si="29"/>
        <v>10.999999999999998</v>
      </c>
      <c r="EE27" s="386" t="str">
        <f t="shared" si="30"/>
        <v>Promoted</v>
      </c>
      <c r="EF27" s="72">
        <f>IF(OR($E27="",$G27=""),"",IF(AND($E$3=1),'Marks Entry 1st'!BI26,IF(AND($E$3=2),'Marks Entry 2nd'!BI26,IF(AND($E$3=3),'Marks Entry 3rd'!BI26,IF(AND($E$3=4),'Marks Entry 4th'!BI26,"")))))</f>
        <v>220</v>
      </c>
      <c r="EG27" s="72">
        <f>IF(OR($E27="",$G27=""),"",IF(AND($E$3=1),'Marks Entry 1st'!BJ26,IF(AND($E$3=2),'Marks Entry 2nd'!BJ26,IF(AND($E$3=3),'Marks Entry 3rd'!BJ26,IF(AND($E$3=4),'Marks Entry 4th'!BJ26,"")))))</f>
        <v>16</v>
      </c>
      <c r="EH27" s="328" t="str">
        <f t="shared" si="31"/>
        <v>C</v>
      </c>
      <c r="EI27" s="73"/>
      <c r="EP27" s="75">
        <f>IF(AND($E$3=1),'Marks Entry 1st'!I26,IF(AND($E$3=2),'Marks Entry 2nd'!I26,IF(AND($E$3=3),'Marks Entry 3rd'!I26,IF(AND($E$3=4),'Marks Entry 4th'!I26,""))))</f>
        <v>122</v>
      </c>
    </row>
    <row r="28" spans="1:146" ht="18.899999999999999" customHeight="1">
      <c r="A28" s="94">
        <v>21</v>
      </c>
      <c r="B28" s="94">
        <f>IF(OR(EP28=0,EP28=""),"",IF(AND($E$3=1),'Marks Entry 1st'!I27,IF(AND($E$3=2),'Marks Entry 2nd'!I27,IF(AND($E$3=3),'Marks Entry 3rd'!I27,IF(AND($E$3=4),'Marks Entry 4th'!I27,"")))))</f>
        <v>123</v>
      </c>
      <c r="C28" s="95">
        <f>IF(OR(B28=0,B28=""),"",IF(AND($E$3=1),'Marks Entry 1st'!B27,IF(AND($E$3=2),'Marks Entry 2nd'!B27,IF(AND($E$3=3),'Marks Entry 3rd'!B27,IF(AND($E$3=4),'Marks Entry 4th'!B27,"")))))</f>
        <v>1</v>
      </c>
      <c r="D28" s="95" t="str">
        <f>IF(OR(B28=0,B28=""),"",IF(AND($E$3=1),'Marks Entry 1st'!C27,IF(AND($E$3=2),'Marks Entry 2nd'!C27,IF(AND($E$3=3),'Marks Entry 3rd'!C27,IF(AND($E$3=4),'Marks Entry 4th'!C27,"")))))</f>
        <v>A</v>
      </c>
      <c r="E28" s="96" t="str">
        <f>IF(OR(B28=0,B28=""),"",IF(AND($E$3=1),'Marks Entry 1st'!E27,IF(AND($E$3=2),'Marks Entry 2nd'!E27,IF(AND($E$3=3),'Marks Entry 3rd'!E27,IF(AND($E$3=4),'Marks Entry 4th'!E27,"")))))</f>
        <v>21-10-2014</v>
      </c>
      <c r="F28" s="95">
        <f>IF(OR(B28=0,B28=""),"",IF(AND($E$3=1),'Marks Entry 1st'!D27,IF(AND($E$3=2),'Marks Entry 2nd'!D27,IF(AND($E$3=3),'Marks Entry 3rd'!D27,IF(AND($E$3=4),'Marks Entry 4th'!D27,"")))))</f>
        <v>929</v>
      </c>
      <c r="G28" s="90" t="str">
        <f>IF(OR(B28=0,B28=""),"",IF(AND($E$3=1),'Marks Entry 1st'!F27,IF(AND($E$3=2),'Marks Entry 2nd'!F27,IF(AND($E$3=3),'Marks Entry 3rd'!F27,IF(AND($E$3=4),'Marks Entry 4th'!F27,"")))))</f>
        <v>PAWAN CHOUHAN</v>
      </c>
      <c r="H28" s="90" t="str">
        <f>IF(OR(B28=0,B28=""),"",IF(AND($E$3=1),'Marks Entry 1st'!G27,IF(AND($E$3=2),'Marks Entry 2nd'!G27,IF(AND($E$3=3),'Marks Entry 3rd'!G27,IF(AND($E$3=4),'Marks Entry 4th'!G27,"")))))</f>
        <v>NARENDRA SINGH</v>
      </c>
      <c r="I28" s="90" t="str">
        <f>IF(OR(B28=0,B28=""),"",IF(AND($E$3=1),'Marks Entry 1st'!H27,IF(AND($E$3=2),'Marks Entry 2nd'!H27,IF(AND($E$3=3),'Marks Entry 3rd'!H27,IF(AND($E$3=4),'Marks Entry 4th'!H27,"")))))</f>
        <v>SHOBHA</v>
      </c>
      <c r="J28" s="379" t="str">
        <f>IF(OR(B28=0,B28=""),"",IF(AND($E$3=1),'Marks Entry 1st'!J27,IF(AND($E$3=2),'Marks Entry 2nd'!J27,IF(AND($E$3=3),'Marks Entry 3rd'!J27,IF(AND($E$3=4),'Marks Entry 4th'!J27,"")))))</f>
        <v>M</v>
      </c>
      <c r="K28" s="379" t="str">
        <f>IF(OR(B28=0,B28=""),"",IF(AND($E$3=1),'Marks Entry 1st'!K27,IF(AND($E$3=2),'Marks Entry 2nd'!K27,IF(AND($E$3=3),'Marks Entry 3rd'!K27,IF(AND($E$3=4),'Marks Entry 4th'!K27,"")))))</f>
        <v>OBC</v>
      </c>
      <c r="L28" s="180">
        <f>IF(OR($E28="",$G28=""),"",IF(AND($E$3=1),'Marks Entry 1st'!L27,IF(AND($E$3=2),'Marks Entry 2nd'!L27,IF(AND($E$3=3),'Marks Entry 3rd'!L27,IF(AND($E$3=4),'Marks Entry 4th'!L27,"")))))</f>
        <v>9</v>
      </c>
      <c r="M28" s="180">
        <f>IF(OR($E28="",$G28=""),"",IF(AND($E$3=1),'Marks Entry 1st'!M27,IF(AND($E$3=2),'Marks Entry 2nd'!M27,IF(AND($E$3=3),'Marks Entry 3rd'!M27,IF(AND($E$3=4),'Marks Entry 4th'!M27,"")))))</f>
        <v>9</v>
      </c>
      <c r="N28" s="87">
        <f t="shared" si="32"/>
        <v>18</v>
      </c>
      <c r="O28" s="180">
        <f>IF(OR($E28="",$G28=""),"",IF(AND($E$3=1),'Marks Entry 1st'!N27,IF(AND($E$3=2),'Marks Entry 2nd'!N27,IF(AND($E$3=3),'Marks Entry 3rd'!N27,IF(AND($E$3=4),'Marks Entry 4th'!N27,"")))))</f>
        <v>26</v>
      </c>
      <c r="P28" s="180">
        <f>IF(OR($E28="",$G28=""),"",IF(AND($E$3=1),'Marks Entry 1st'!O27,IF(AND($E$3=2),'Marks Entry 2nd'!O27,IF(AND($E$3=3),'Marks Entry 3rd'!O27,IF(AND($E$3=4),'Marks Entry 4th'!O27,"")))))</f>
        <v>6</v>
      </c>
      <c r="Q28" s="180">
        <f>IF(OR($E28="",$G28=""),"",IF(AND($E$3=1),'Marks Entry 1st'!P27,IF(AND($E$3=2),'Marks Entry 2nd'!P27,IF(AND($E$3=3),'Marks Entry 3rd'!P27,IF(AND($E$3=4),'Marks Entry 4th'!P27,"")))))</f>
        <v>0</v>
      </c>
      <c r="R28" s="91">
        <f t="shared" si="33"/>
        <v>32</v>
      </c>
      <c r="S28" s="87">
        <f t="shared" si="34"/>
        <v>50</v>
      </c>
      <c r="T28" s="93">
        <f>IF(OR($E28="",$G28=""),"",IF(AND($E$3=1),'Marks Entry 1st'!Q27,IF(AND($E$3=2),'Marks Entry 2nd'!Q27,IF(AND($E$3=3),'Marks Entry 3rd'!Q27,IF(AND($E$3=4),'Marks Entry 4th'!Q27,"")))))</f>
        <v>37</v>
      </c>
      <c r="U28" s="93">
        <f>IF(OR($E28="",$G28=""),"",IF(AND($E$3=1),'Marks Entry 1st'!R27,IF(AND($E$3=2),'Marks Entry 2nd'!R27,IF(AND($E$3=3),'Marks Entry 3rd'!R27,IF(AND($E$3=4),'Marks Entry 4th'!R27,"")))))</f>
        <v>4</v>
      </c>
      <c r="V28" s="93">
        <f>IF(OR($E28="",$G28=""),"",IF(AND($E$3=1),'Marks Entry 1st'!S27,IF(AND($E$3=2),'Marks Entry 2nd'!S27,IF(AND($E$3=3),'Marks Entry 3rd'!S27,IF(AND($E$3=4),'Marks Entry 4th'!S27,"")))))</f>
        <v>11</v>
      </c>
      <c r="W28" s="92">
        <f t="shared" si="35"/>
        <v>52</v>
      </c>
      <c r="X28" s="87">
        <f t="shared" si="36"/>
        <v>102</v>
      </c>
      <c r="Y28" s="144">
        <f t="shared" si="37"/>
        <v>0</v>
      </c>
      <c r="Z28" s="144">
        <f t="shared" si="38"/>
        <v>200</v>
      </c>
      <c r="AA28" s="144" t="str">
        <f t="shared" si="0"/>
        <v/>
      </c>
      <c r="AB28" s="144" t="str">
        <f t="shared" si="39"/>
        <v>P</v>
      </c>
      <c r="AC28" s="144" t="str">
        <f t="shared" si="1"/>
        <v>II</v>
      </c>
      <c r="AD28" s="148" t="str">
        <f t="shared" si="2"/>
        <v>C</v>
      </c>
      <c r="AE28" s="180">
        <f>IF(OR($E28="",$G28=""),"",IF(AND($E$3=1),'Marks Entry 1st'!T27,IF(AND($E$3=2),'Marks Entry 2nd'!T27,IF(AND($E$3=3),'Marks Entry 3rd'!T27,IF(AND($E$3=4),'Marks Entry 4th'!T27,"")))))</f>
        <v>9</v>
      </c>
      <c r="AF28" s="180">
        <f>IF(OR($E28="",$G28=""),"",IF(AND($E$3=1),'Marks Entry 1st'!U27,IF(AND($E$3=2),'Marks Entry 2nd'!U27,IF(AND($E$3=3),'Marks Entry 3rd'!U27,IF(AND($E$3=4),'Marks Entry 4th'!U27,"")))))</f>
        <v>9</v>
      </c>
      <c r="AG28" s="87">
        <f t="shared" si="40"/>
        <v>18</v>
      </c>
      <c r="AH28" s="180">
        <f>IF(OR($E28="",$G28=""),"",IF(AND($E$3=1),'Marks Entry 1st'!V27,IF(AND($E$3=2),'Marks Entry 2nd'!V27,IF(AND($E$3=3),'Marks Entry 3rd'!V27,IF(AND($E$3=4),'Marks Entry 4th'!V27,"")))))</f>
        <v>25</v>
      </c>
      <c r="AI28" s="180">
        <f>IF(OR($E28="",$G28=""),"",IF(AND($E$3=1),'Marks Entry 1st'!W27,IF(AND($E$3=2),'Marks Entry 2nd'!W27,IF(AND($E$3=3),'Marks Entry 3rd'!W27,IF(AND($E$3=4),'Marks Entry 4th'!W27,"")))))</f>
        <v>6</v>
      </c>
      <c r="AJ28" s="180">
        <f>IF(OR($E28="",$G28=""),"",IF(AND($E$3=1),'Marks Entry 1st'!X27,IF(AND($E$3=2),'Marks Entry 2nd'!X27,IF(AND($E$3=3),'Marks Entry 3rd'!X27,IF(AND($E$3=4),'Marks Entry 4th'!X27,"")))))</f>
        <v>9</v>
      </c>
      <c r="AK28" s="91">
        <f t="shared" si="41"/>
        <v>40</v>
      </c>
      <c r="AL28" s="87">
        <f t="shared" si="42"/>
        <v>58</v>
      </c>
      <c r="AM28" s="93">
        <f>IF(OR($E28="",$G28=""),"",IF(AND($E$3=1),'Marks Entry 1st'!Y27,IF(AND($E$3=2),'Marks Entry 2nd'!Y27,IF(AND($E$3=3),'Marks Entry 3rd'!Y27,IF(AND($E$3=4),'Marks Entry 4th'!Y27,"")))))</f>
        <v>42</v>
      </c>
      <c r="AN28" s="93">
        <f>IF(OR($E28="",$G28=""),"",IF(AND($E$3=1),'Marks Entry 1st'!Z27,IF(AND($E$3=2),'Marks Entry 2nd'!Z27,IF(AND($E$3=3),'Marks Entry 3rd'!Z27,IF(AND($E$3=4),'Marks Entry 4th'!Z27,"")))))</f>
        <v>4</v>
      </c>
      <c r="AO28" s="93">
        <f>IF(OR($E28="",$G28=""),"",IF(AND($E$3=1),'Marks Entry 1st'!AA27,IF(AND($E$3=2),'Marks Entry 2nd'!AA27,IF(AND($E$3=3),'Marks Entry 3rd'!AA27,IF(AND($E$3=4),'Marks Entry 4th'!AA27,"")))))</f>
        <v>9</v>
      </c>
      <c r="AP28" s="92">
        <f t="shared" si="43"/>
        <v>55</v>
      </c>
      <c r="AQ28" s="87">
        <f t="shared" si="44"/>
        <v>113</v>
      </c>
      <c r="AR28" s="144">
        <f t="shared" si="45"/>
        <v>0</v>
      </c>
      <c r="AS28" s="144">
        <f t="shared" si="46"/>
        <v>200</v>
      </c>
      <c r="AT28" s="144" t="str">
        <f t="shared" si="3"/>
        <v/>
      </c>
      <c r="AU28" s="144" t="str">
        <f t="shared" si="47"/>
        <v>P</v>
      </c>
      <c r="AV28" s="144" t="str">
        <f t="shared" si="4"/>
        <v>II</v>
      </c>
      <c r="AW28" s="148" t="str">
        <f t="shared" si="5"/>
        <v>C</v>
      </c>
      <c r="AX28" s="180">
        <f>IF(OR($E28="",$G28=""),"",IF(AND($E$3=1),'Marks Entry 1st'!AB27,IF(AND($E$3=2),'Marks Entry 2nd'!AB27,IF(AND($E$3=3),'Marks Entry 3rd'!AB27,IF(AND($E$3=4),'Marks Entry 4th'!AB27,"")))))</f>
        <v>20</v>
      </c>
      <c r="AY28" s="180">
        <f>IF(OR($E28="",$G28=""),"",IF(AND($E$3=1),'Marks Entry 1st'!AC27,IF(AND($E$3=2),'Marks Entry 2nd'!AC27,IF(AND($E$3=3),'Marks Entry 3rd'!AC27,IF(AND($E$3=4),'Marks Entry 4th'!AC27,"")))))</f>
        <v>19</v>
      </c>
      <c r="AZ28" s="87">
        <f t="shared" si="6"/>
        <v>39</v>
      </c>
      <c r="BA28" s="180">
        <f>IF(OR($E28="",$G28=""),"",IF(AND($E$3=1),'Marks Entry 1st'!AD27,IF(AND($E$3=2),'Marks Entry 2nd'!AD27,IF(AND($E$3=3),'Marks Entry 3rd'!AD27,IF(AND($E$3=4),'Marks Entry 4th'!AD27,"")))))</f>
        <v>29</v>
      </c>
      <c r="BB28" s="180">
        <f>IF(OR($E28="",$G28=""),"",IF(AND($E$3=1),'Marks Entry 1st'!AE27,IF(AND($E$3=2),'Marks Entry 2nd'!AE27,IF(AND($E$3=3),'Marks Entry 3rd'!AE27,IF(AND($E$3=4),'Marks Entry 4th'!AE27,"")))))</f>
        <v>17</v>
      </c>
      <c r="BC28" s="180">
        <f>IF(OR($E28="",$G28=""),"",IF(AND($E$3=1),'Marks Entry 1st'!AF27,IF(AND($E$3=2),'Marks Entry 2nd'!AF27,IF(AND($E$3=3),'Marks Entry 3rd'!AF27,IF(AND($E$3=4),'Marks Entry 4th'!AF27,"")))))</f>
        <v>10</v>
      </c>
      <c r="BD28" s="91">
        <f t="shared" si="7"/>
        <v>56</v>
      </c>
      <c r="BE28" s="87">
        <f t="shared" si="8"/>
        <v>95</v>
      </c>
      <c r="BF28" s="93">
        <f>IF(OR($E28="",$G28=""),"",IF(AND($E$3=1),'Marks Entry 1st'!AG27,IF(AND($E$3=2),'Marks Entry 2nd'!AG27,IF(AND($E$3=3),'Marks Entry 3rd'!AG27,IF(AND($E$3=4),'Marks Entry 4th'!AG27,"")))))</f>
        <v>45</v>
      </c>
      <c r="BG28" s="93">
        <f>IF(OR($E28="",$G28=""),"",IF(AND($E$3=1),'Marks Entry 1st'!AH27,IF(AND($E$3=2),'Marks Entry 2nd'!AH27,IF(AND($E$3=3),'Marks Entry 3rd'!AH27,IF(AND($E$3=4),'Marks Entry 4th'!AH27,"")))))</f>
        <v>20</v>
      </c>
      <c r="BH28" s="93">
        <f>IF(OR($E28="",$G28=""),"",IF(AND($E$3=1),'Marks Entry 1st'!AI27,IF(AND($E$3=2),'Marks Entry 2nd'!AI27,IF(AND($E$3=3),'Marks Entry 3rd'!AI27,IF(AND($E$3=4),'Marks Entry 4th'!AI27,"")))))</f>
        <v>14</v>
      </c>
      <c r="BI28" s="92">
        <f t="shared" si="9"/>
        <v>79</v>
      </c>
      <c r="BJ28" s="87">
        <f t="shared" si="10"/>
        <v>174</v>
      </c>
      <c r="BK28" s="144">
        <f t="shared" si="11"/>
        <v>0</v>
      </c>
      <c r="BL28" s="144">
        <f t="shared" si="12"/>
        <v>200</v>
      </c>
      <c r="BM28" s="144" t="str">
        <f t="shared" si="13"/>
        <v/>
      </c>
      <c r="BN28" s="144" t="str">
        <f t="shared" si="14"/>
        <v>P</v>
      </c>
      <c r="BO28" s="144" t="str">
        <f t="shared" si="15"/>
        <v>D</v>
      </c>
      <c r="BP28" s="148" t="str">
        <f t="shared" si="16"/>
        <v>A</v>
      </c>
      <c r="BQ28" s="180">
        <f>IF(OR($E28="",$G28=""),"",IF(AND($E$3=1),'Marks Entry 1st'!AJ27,IF(AND($E$3=2),'Marks Entry 2nd'!AJ27,IF(AND($E$3=3),'Marks Entry 3rd'!AJ27,IF(AND($E$3=4),'Marks Entry 4th'!AJ27,"")))))</f>
        <v>9</v>
      </c>
      <c r="BR28" s="180">
        <f>IF(OR($E28="",$G28=""),"",IF(AND($E$3=1),'Marks Entry 1st'!AK27,IF(AND($E$3=2),'Marks Entry 2nd'!AK27,IF(AND($E$3=3),'Marks Entry 3rd'!AK27,IF(AND($E$3=4),'Marks Entry 4th'!AK27,"")))))</f>
        <v>6</v>
      </c>
      <c r="BS28" s="87">
        <f t="shared" si="48"/>
        <v>15</v>
      </c>
      <c r="BT28" s="180">
        <f>IF(OR($E28="",$G28=""),"",IF(AND($E$3=1),'Marks Entry 1st'!AL27,IF(AND($E$3=2),'Marks Entry 2nd'!AL27,IF(AND($E$3=3),'Marks Entry 3rd'!AL27,IF(AND($E$3=4),'Marks Entry 4th'!AL27,"")))))</f>
        <v>29</v>
      </c>
      <c r="BU28" s="180">
        <f>IF(OR($E28="",$G28=""),"",IF(AND($E$3=1),'Marks Entry 1st'!AM27,IF(AND($E$3=2),'Marks Entry 2nd'!AM27,IF(AND($E$3=3),'Marks Entry 3rd'!AM27,IF(AND($E$3=4),'Marks Entry 4th'!AM27,"")))))</f>
        <v>5</v>
      </c>
      <c r="BV28" s="180">
        <f>IF(OR($E28="",$G28=""),"",IF(AND($E$3=1),'Marks Entry 1st'!AN27,IF(AND($E$3=2),'Marks Entry 2nd'!AN27,IF(AND($E$3=3),'Marks Entry 3rd'!AN27,IF(AND($E$3=4),'Marks Entry 4th'!AN27,"")))))</f>
        <v>9</v>
      </c>
      <c r="BW28" s="91">
        <f t="shared" si="49"/>
        <v>43</v>
      </c>
      <c r="BX28" s="87">
        <f t="shared" si="50"/>
        <v>58</v>
      </c>
      <c r="BY28" s="93">
        <f>IF(OR($E28="",$G28=""),"",IF(AND($E$3=1),'Marks Entry 1st'!AO27,IF(AND($E$3=2),'Marks Entry 2nd'!AO27,IF(AND($E$3=3),'Marks Entry 3rd'!AO27,IF(AND($E$3=4),'Marks Entry 4th'!AO27,"")))))</f>
        <v>49</v>
      </c>
      <c r="BZ28" s="93">
        <f>IF(OR($E28="",$G28=""),"",IF(AND($E$3=1),'Marks Entry 1st'!AP27,IF(AND($E$3=2),'Marks Entry 2nd'!AP27,IF(AND($E$3=3),'Marks Entry 3rd'!AP27,IF(AND($E$3=4),'Marks Entry 4th'!AP27,"")))))</f>
        <v>15</v>
      </c>
      <c r="CA28" s="93">
        <f>IF(OR($E28="",$G28=""),"",IF(AND($E$3=1),'Marks Entry 1st'!AQ27,IF(AND($E$3=2),'Marks Entry 2nd'!AQ27,IF(AND($E$3=3),'Marks Entry 3rd'!AQ27,IF(AND($E$3=4),'Marks Entry 4th'!AQ27,"")))))</f>
        <v>8</v>
      </c>
      <c r="CB28" s="92">
        <f t="shared" si="51"/>
        <v>72</v>
      </c>
      <c r="CC28" s="87">
        <f t="shared" si="52"/>
        <v>130</v>
      </c>
      <c r="CD28" s="144">
        <f t="shared" si="53"/>
        <v>0</v>
      </c>
      <c r="CE28" s="144">
        <f t="shared" si="54"/>
        <v>200</v>
      </c>
      <c r="CF28" s="144" t="str">
        <f t="shared" si="17"/>
        <v/>
      </c>
      <c r="CG28" s="144" t="str">
        <f t="shared" si="55"/>
        <v>P</v>
      </c>
      <c r="CH28" s="144" t="str">
        <f t="shared" si="18"/>
        <v>I</v>
      </c>
      <c r="CI28" s="148" t="str">
        <f t="shared" si="19"/>
        <v>C</v>
      </c>
      <c r="CJ28" s="180">
        <f>IF(OR($E28="",$G28=""),"",IF(AND($E$3=1),'Marks Entry 1st'!AR27,IF(AND($E$3=2),'Marks Entry 2nd'!AR27,IF(AND($E$3=3),'Marks Entry 3rd'!AR27,IF(AND($E$3=4),'Marks Entry 4th'!AR27,"")))))</f>
        <v>9</v>
      </c>
      <c r="CK28" s="180">
        <f>IF(OR($E28="",$G28=""),"",IF(AND($E$3=1),'Marks Entry 1st'!AS27,IF(AND($E$3=2),'Marks Entry 2nd'!AS27,IF(AND($E$3=3),'Marks Entry 3rd'!AS27,IF(AND($E$3=4),'Marks Entry 4th'!AS27,"")))))</f>
        <v>7</v>
      </c>
      <c r="CL28" s="87">
        <f t="shared" si="56"/>
        <v>16</v>
      </c>
      <c r="CM28" s="180">
        <f>IF(OR($E28="",$G28=""),"",IF(AND($E$3=1),'Marks Entry 1st'!AT27,IF(AND($E$3=2),'Marks Entry 2nd'!AT27,IF(AND($E$3=3),'Marks Entry 3rd'!AT27,IF(AND($E$3=4),'Marks Entry 4th'!AT27,"")))))</f>
        <v>15</v>
      </c>
      <c r="CN28" s="180">
        <f>IF(OR($E28="",$G28=""),"",IF(AND($E$3=1),'Marks Entry 1st'!AU27,IF(AND($E$3=2),'Marks Entry 2nd'!AU27,IF(AND($E$3=3),'Marks Entry 3rd'!AU27,IF(AND($E$3=4),'Marks Entry 4th'!AU27,"")))))</f>
        <v>6</v>
      </c>
      <c r="CO28" s="180">
        <f>IF(OR($E28="",$G28=""),"",IF(AND($E$3=1),'Marks Entry 1st'!AV27,IF(AND($E$3=2),'Marks Entry 2nd'!AV27,IF(AND($E$3=3),'Marks Entry 3rd'!AV27,IF(AND($E$3=4),'Marks Entry 4th'!AV27,"")))))</f>
        <v>10</v>
      </c>
      <c r="CP28" s="91">
        <f t="shared" si="57"/>
        <v>31</v>
      </c>
      <c r="CQ28" s="87">
        <f t="shared" si="58"/>
        <v>47</v>
      </c>
      <c r="CR28" s="93">
        <f>IF(OR($E28="",$G28=""),"",IF(AND($E$3=1),'Marks Entry 1st'!AW27,IF(AND($E$3=2),'Marks Entry 2nd'!AW27,IF(AND($E$3=3),'Marks Entry 3rd'!AW27,IF(AND($E$3=4),'Marks Entry 4th'!AW27,"")))))</f>
        <v>42</v>
      </c>
      <c r="CS28" s="93">
        <f>IF(OR($E28="",$G28=""),"",IF(AND($E$3=1),'Marks Entry 1st'!AX27,IF(AND($E$3=2),'Marks Entry 2nd'!AX27,IF(AND($E$3=3),'Marks Entry 3rd'!AX27,IF(AND($E$3=4),'Marks Entry 4th'!AX27,"")))))</f>
        <v>16</v>
      </c>
      <c r="CT28" s="93">
        <f>IF(OR($E28="",$G28=""),"",IF(AND($E$3=1),'Marks Entry 1st'!AY27,IF(AND($E$3=2),'Marks Entry 2nd'!AY27,IF(AND($E$3=3),'Marks Entry 3rd'!AY27,IF(AND($E$3=4),'Marks Entry 4th'!AY27,"")))))</f>
        <v>8</v>
      </c>
      <c r="CU28" s="92">
        <f t="shared" si="59"/>
        <v>66</v>
      </c>
      <c r="CV28" s="87">
        <f t="shared" si="60"/>
        <v>113</v>
      </c>
      <c r="CW28" s="144">
        <f t="shared" si="61"/>
        <v>0</v>
      </c>
      <c r="CX28" s="144">
        <f t="shared" si="62"/>
        <v>200</v>
      </c>
      <c r="CY28" s="144" t="str">
        <f t="shared" si="20"/>
        <v/>
      </c>
      <c r="CZ28" s="144" t="str">
        <f t="shared" si="63"/>
        <v>P</v>
      </c>
      <c r="DA28" s="144" t="str">
        <f t="shared" si="21"/>
        <v>II</v>
      </c>
      <c r="DB28" s="148" t="str">
        <f t="shared" si="22"/>
        <v>C</v>
      </c>
      <c r="DC28" s="380">
        <f>IF(OR($E28="",$G28=""),"",IF(AND($E$3=1),'Marks Entry 1st'!AZ27,IF(AND($E$3=2),'Marks Entry 2nd'!AZ27,IF(AND($E$3=3),'Marks Entry 3rd'!AZ27,IF(AND($E$3=4),'Marks Entry 4th'!AZ27,"")))))</f>
        <v>0</v>
      </c>
      <c r="DD28" s="380">
        <f>IF(OR($E28="",$G28=""),"",IF(AND($E$3=1),'Marks Entry 1st'!BA27,IF(AND($E$3=2),'Marks Entry 2nd'!BA27,IF(AND($E$3=3),'Marks Entry 3rd'!BA27,IF(AND($E$3=4),'Marks Entry 4th'!BA27,"")))))</f>
        <v>0</v>
      </c>
      <c r="DE28" s="380">
        <f>IF(OR($E28="",$G28=""),"",IF(AND($E$3=1),'Marks Entry 1st'!BB27,IF(AND($E$3=2),'Marks Entry 2nd'!BB27,IF(AND($E$3=3),'Marks Entry 3rd'!BB27,IF(AND($E$3=4),'Marks Entry 4th'!BB27,"")))))</f>
        <v>0</v>
      </c>
      <c r="DF28" s="181">
        <f t="shared" si="64"/>
        <v>0</v>
      </c>
      <c r="DG28" s="182">
        <f t="shared" si="65"/>
        <v>0</v>
      </c>
      <c r="DH28" s="182" t="str">
        <f t="shared" si="66"/>
        <v/>
      </c>
      <c r="DI28" s="182" t="str">
        <f t="shared" si="67"/>
        <v/>
      </c>
      <c r="DJ28" s="147" t="str">
        <f t="shared" si="23"/>
        <v/>
      </c>
      <c r="DK28" s="380">
        <f>IF(OR($E28="",$G28=""),"",IF(AND($E$3=1),'Marks Entry 1st'!BC27,IF(AND($E$3=2),'Marks Entry 2nd'!BC27,IF(AND($E$3=3),'Marks Entry 3rd'!BC27,IF(AND($E$3=4),'Marks Entry 4th'!BC27,"")))))</f>
        <v>0</v>
      </c>
      <c r="DL28" s="380">
        <f>IF(OR($E28="",$G28=""),"",IF(AND($E$3=1),'Marks Entry 1st'!BD27,IF(AND($E$3=2),'Marks Entry 2nd'!BD27,IF(AND($E$3=3),'Marks Entry 3rd'!BD27,IF(AND($E$3=4),'Marks Entry 4th'!BD27,"")))))</f>
        <v>0</v>
      </c>
      <c r="DM28" s="380">
        <f>IF(OR($E28="",$G28=""),"",IF(AND($E$3=1),'Marks Entry 1st'!BE27,IF(AND($E$3=2),'Marks Entry 2nd'!BE27,IF(AND($E$3=3),'Marks Entry 3rd'!BE27,IF(AND($E$3=4),'Marks Entry 4th'!BE27,"")))))</f>
        <v>0</v>
      </c>
      <c r="DN28" s="181">
        <f t="shared" si="68"/>
        <v>0</v>
      </c>
      <c r="DO28" s="182">
        <f t="shared" si="69"/>
        <v>0</v>
      </c>
      <c r="DP28" s="182" t="str">
        <f t="shared" si="70"/>
        <v/>
      </c>
      <c r="DQ28" s="182" t="str">
        <f t="shared" si="71"/>
        <v/>
      </c>
      <c r="DR28" s="147" t="str">
        <f t="shared" si="24"/>
        <v/>
      </c>
      <c r="DS28" s="380">
        <f>IF(OR($E28="",$G28=""),"",IF(AND($E$3=1),'Marks Entry 1st'!BF27,IF(AND($E$3=2),'Marks Entry 2nd'!BF27,IF(AND($E$3=3),'Marks Entry 3rd'!BF27,IF(AND($E$3=4),'Marks Entry 4th'!BF27,"")))))</f>
        <v>0</v>
      </c>
      <c r="DT28" s="380">
        <f>IF(OR($E28="",$G28=""),"",IF(AND($E$3=1),'Marks Entry 1st'!BG27,IF(AND($E$3=2),'Marks Entry 2nd'!BG27,IF(AND($E$3=3),'Marks Entry 3rd'!BG27,IF(AND($E$3=4),'Marks Entry 4th'!BG27,"")))))</f>
        <v>0</v>
      </c>
      <c r="DU28" s="380">
        <f>IF(OR($E28="",$G28=""),"",IF(AND($E$3=1),'Marks Entry 1st'!BH27,IF(AND($E$3=2),'Marks Entry 2nd'!BH27,IF(AND($E$3=3),'Marks Entry 3rd'!BH27,IF(AND($E$3=4),'Marks Entry 4th'!BH27,"")))))</f>
        <v>0</v>
      </c>
      <c r="DV28" s="181">
        <f t="shared" si="72"/>
        <v>0</v>
      </c>
      <c r="DW28" s="182">
        <f t="shared" si="73"/>
        <v>0</v>
      </c>
      <c r="DX28" s="182" t="str">
        <f t="shared" si="74"/>
        <v/>
      </c>
      <c r="DY28" s="182" t="str">
        <f t="shared" si="75"/>
        <v/>
      </c>
      <c r="DZ28" s="147" t="str">
        <f t="shared" si="25"/>
        <v/>
      </c>
      <c r="EA28" s="104">
        <f t="shared" si="26"/>
        <v>519</v>
      </c>
      <c r="EB28" s="105">
        <f t="shared" si="27"/>
        <v>64.875</v>
      </c>
      <c r="EC28" s="111" t="str">
        <f t="shared" si="28"/>
        <v>I</v>
      </c>
      <c r="ED28" s="112">
        <f t="shared" si="29"/>
        <v>3.9999999999999964</v>
      </c>
      <c r="EE28" s="386" t="str">
        <f t="shared" si="30"/>
        <v>Promoted</v>
      </c>
      <c r="EF28" s="72">
        <f>IF(OR($E28="",$G28=""),"",IF(AND($E$3=1),'Marks Entry 1st'!BI27,IF(AND($E$3=2),'Marks Entry 2nd'!BI27,IF(AND($E$3=3),'Marks Entry 3rd'!BI27,IF(AND($E$3=4),'Marks Entry 4th'!BI27,"")))))</f>
        <v>220</v>
      </c>
      <c r="EG28" s="72">
        <f>IF(OR($E28="",$G28=""),"",IF(AND($E$3=1),'Marks Entry 1st'!BJ27,IF(AND($E$3=2),'Marks Entry 2nd'!BJ27,IF(AND($E$3=3),'Marks Entry 3rd'!BJ27,IF(AND($E$3=4),'Marks Entry 4th'!BJ27,"")))))</f>
        <v>34</v>
      </c>
      <c r="EH28" s="328" t="str">
        <f t="shared" si="31"/>
        <v>C</v>
      </c>
      <c r="EI28" s="73"/>
      <c r="EP28" s="75">
        <f>IF(AND($E$3=1),'Marks Entry 1st'!I27,IF(AND($E$3=2),'Marks Entry 2nd'!I27,IF(AND($E$3=3),'Marks Entry 3rd'!I27,IF(AND($E$3=4),'Marks Entry 4th'!I27,""))))</f>
        <v>123</v>
      </c>
    </row>
    <row r="29" spans="1:146" ht="18.899999999999999" customHeight="1">
      <c r="A29" s="94">
        <v>22</v>
      </c>
      <c r="B29" s="94">
        <f>IF(OR(EP29=0,EP29=""),"",IF(AND($E$3=1),'Marks Entry 1st'!I28,IF(AND($E$3=2),'Marks Entry 2nd'!I28,IF(AND($E$3=3),'Marks Entry 3rd'!I28,IF(AND($E$3=4),'Marks Entry 4th'!I28,"")))))</f>
        <v>124</v>
      </c>
      <c r="C29" s="95">
        <f>IF(OR(B29=0,B29=""),"",IF(AND($E$3=1),'Marks Entry 1st'!B28,IF(AND($E$3=2),'Marks Entry 2nd'!B28,IF(AND($E$3=3),'Marks Entry 3rd'!B28,IF(AND($E$3=4),'Marks Entry 4th'!B28,"")))))</f>
        <v>1</v>
      </c>
      <c r="D29" s="95" t="str">
        <f>IF(OR(B29=0,B29=""),"",IF(AND($E$3=1),'Marks Entry 1st'!C28,IF(AND($E$3=2),'Marks Entry 2nd'!C28,IF(AND($E$3=3),'Marks Entry 3rd'!C28,IF(AND($E$3=4),'Marks Entry 4th'!C28,"")))))</f>
        <v>A</v>
      </c>
      <c r="E29" s="96" t="str">
        <f>IF(OR(B29=0,B29=""),"",IF(AND($E$3=1),'Marks Entry 1st'!E28,IF(AND($E$3=2),'Marks Entry 2nd'!E28,IF(AND($E$3=3),'Marks Entry 3rd'!E28,IF(AND($E$3=4),'Marks Entry 4th'!E28,"")))))</f>
        <v>15-11-2014</v>
      </c>
      <c r="F29" s="95">
        <f>IF(OR(B29=0,B29=""),"",IF(AND($E$3=1),'Marks Entry 1st'!D28,IF(AND($E$3=2),'Marks Entry 2nd'!D28,IF(AND($E$3=3),'Marks Entry 3rd'!D28,IF(AND($E$3=4),'Marks Entry 4th'!D28,"")))))</f>
        <v>932</v>
      </c>
      <c r="G29" s="90" t="str">
        <f>IF(OR(B29=0,B29=""),"",IF(AND($E$3=1),'Marks Entry 1st'!F28,IF(AND($E$3=2),'Marks Entry 2nd'!F28,IF(AND($E$3=3),'Marks Entry 3rd'!F28,IF(AND($E$3=4),'Marks Entry 4th'!F28,"")))))</f>
        <v>PRAGYA</v>
      </c>
      <c r="H29" s="90" t="str">
        <f>IF(OR(B29=0,B29=""),"",IF(AND($E$3=1),'Marks Entry 1st'!G28,IF(AND($E$3=2),'Marks Entry 2nd'!G28,IF(AND($E$3=3),'Marks Entry 3rd'!G28,IF(AND($E$3=4),'Marks Entry 4th'!G28,"")))))</f>
        <v>SUGANDAS</v>
      </c>
      <c r="I29" s="90" t="str">
        <f>IF(OR(B29=0,B29=""),"",IF(AND($E$3=1),'Marks Entry 1st'!H28,IF(AND($E$3=2),'Marks Entry 2nd'!H28,IF(AND($E$3=3),'Marks Entry 3rd'!H28,IF(AND($E$3=4),'Marks Entry 4th'!H28,"")))))</f>
        <v>ANITA</v>
      </c>
      <c r="J29" s="379" t="str">
        <f>IF(OR(B29=0,B29=""),"",IF(AND($E$3=1),'Marks Entry 1st'!J28,IF(AND($E$3=2),'Marks Entry 2nd'!J28,IF(AND($E$3=3),'Marks Entry 3rd'!J28,IF(AND($E$3=4),'Marks Entry 4th'!J28,"")))))</f>
        <v>F</v>
      </c>
      <c r="K29" s="379" t="str">
        <f>IF(OR(B29=0,B29=""),"",IF(AND($E$3=1),'Marks Entry 1st'!K28,IF(AND($E$3=2),'Marks Entry 2nd'!K28,IF(AND($E$3=3),'Marks Entry 3rd'!K28,IF(AND($E$3=4),'Marks Entry 4th'!K28,"")))))</f>
        <v>OBC</v>
      </c>
      <c r="L29" s="180">
        <f>IF(OR($E29="",$G29=""),"",IF(AND($E$3=1),'Marks Entry 1st'!L28,IF(AND($E$3=2),'Marks Entry 2nd'!L28,IF(AND($E$3=3),'Marks Entry 3rd'!L28,IF(AND($E$3=4),'Marks Entry 4th'!L28,"")))))</f>
        <v>9</v>
      </c>
      <c r="M29" s="180">
        <f>IF(OR($E29="",$G29=""),"",IF(AND($E$3=1),'Marks Entry 1st'!M28,IF(AND($E$3=2),'Marks Entry 2nd'!M28,IF(AND($E$3=3),'Marks Entry 3rd'!M28,IF(AND($E$3=4),'Marks Entry 4th'!M28,"")))))</f>
        <v>9</v>
      </c>
      <c r="N29" s="87">
        <f t="shared" si="32"/>
        <v>18</v>
      </c>
      <c r="O29" s="180">
        <f>IF(OR($E29="",$G29=""),"",IF(AND($E$3=1),'Marks Entry 1st'!N28,IF(AND($E$3=2),'Marks Entry 2nd'!N28,IF(AND($E$3=3),'Marks Entry 3rd'!N28,IF(AND($E$3=4),'Marks Entry 4th'!N28,"")))))</f>
        <v>26</v>
      </c>
      <c r="P29" s="180">
        <f>IF(OR($E29="",$G29=""),"",IF(AND($E$3=1),'Marks Entry 1st'!O28,IF(AND($E$3=2),'Marks Entry 2nd'!O28,IF(AND($E$3=3),'Marks Entry 3rd'!O28,IF(AND($E$3=4),'Marks Entry 4th'!O28,"")))))</f>
        <v>6</v>
      </c>
      <c r="Q29" s="180">
        <f>IF(OR($E29="",$G29=""),"",IF(AND($E$3=1),'Marks Entry 1st'!P28,IF(AND($E$3=2),'Marks Entry 2nd'!P28,IF(AND($E$3=3),'Marks Entry 3rd'!P28,IF(AND($E$3=4),'Marks Entry 4th'!P28,"")))))</f>
        <v>0</v>
      </c>
      <c r="R29" s="91">
        <f t="shared" si="33"/>
        <v>32</v>
      </c>
      <c r="S29" s="87">
        <f t="shared" si="34"/>
        <v>50</v>
      </c>
      <c r="T29" s="93">
        <f>IF(OR($E29="",$G29=""),"",IF(AND($E$3=1),'Marks Entry 1st'!Q28,IF(AND($E$3=2),'Marks Entry 2nd'!Q28,IF(AND($E$3=3),'Marks Entry 3rd'!Q28,IF(AND($E$3=4),'Marks Entry 4th'!Q28,"")))))</f>
        <v>37</v>
      </c>
      <c r="U29" s="93">
        <f>IF(OR($E29="",$G29=""),"",IF(AND($E$3=1),'Marks Entry 1st'!R28,IF(AND($E$3=2),'Marks Entry 2nd'!R28,IF(AND($E$3=3),'Marks Entry 3rd'!R28,IF(AND($E$3=4),'Marks Entry 4th'!R28,"")))))</f>
        <v>4</v>
      </c>
      <c r="V29" s="93">
        <f>IF(OR($E29="",$G29=""),"",IF(AND($E$3=1),'Marks Entry 1st'!S28,IF(AND($E$3=2),'Marks Entry 2nd'!S28,IF(AND($E$3=3),'Marks Entry 3rd'!S28,IF(AND($E$3=4),'Marks Entry 4th'!S28,"")))))</f>
        <v>11</v>
      </c>
      <c r="W29" s="92">
        <f t="shared" si="35"/>
        <v>52</v>
      </c>
      <c r="X29" s="87">
        <f t="shared" si="36"/>
        <v>102</v>
      </c>
      <c r="Y29" s="144">
        <f t="shared" si="37"/>
        <v>0</v>
      </c>
      <c r="Z29" s="144">
        <f t="shared" si="38"/>
        <v>200</v>
      </c>
      <c r="AA29" s="144" t="str">
        <f t="shared" si="0"/>
        <v/>
      </c>
      <c r="AB29" s="144" t="str">
        <f t="shared" si="39"/>
        <v>P</v>
      </c>
      <c r="AC29" s="144" t="str">
        <f t="shared" si="1"/>
        <v>II</v>
      </c>
      <c r="AD29" s="148" t="str">
        <f t="shared" si="2"/>
        <v>C</v>
      </c>
      <c r="AE29" s="180">
        <f>IF(OR($E29="",$G29=""),"",IF(AND($E$3=1),'Marks Entry 1st'!T28,IF(AND($E$3=2),'Marks Entry 2nd'!T28,IF(AND($E$3=3),'Marks Entry 3rd'!T28,IF(AND($E$3=4),'Marks Entry 4th'!T28,"")))))</f>
        <v>9</v>
      </c>
      <c r="AF29" s="180">
        <f>IF(OR($E29="",$G29=""),"",IF(AND($E$3=1),'Marks Entry 1st'!U28,IF(AND($E$3=2),'Marks Entry 2nd'!U28,IF(AND($E$3=3),'Marks Entry 3rd'!U28,IF(AND($E$3=4),'Marks Entry 4th'!U28,"")))))</f>
        <v>9</v>
      </c>
      <c r="AG29" s="87">
        <f t="shared" si="40"/>
        <v>18</v>
      </c>
      <c r="AH29" s="180">
        <f>IF(OR($E29="",$G29=""),"",IF(AND($E$3=1),'Marks Entry 1st'!V28,IF(AND($E$3=2),'Marks Entry 2nd'!V28,IF(AND($E$3=3),'Marks Entry 3rd'!V28,IF(AND($E$3=4),'Marks Entry 4th'!V28,"")))))</f>
        <v>26</v>
      </c>
      <c r="AI29" s="180">
        <f>IF(OR($E29="",$G29=""),"",IF(AND($E$3=1),'Marks Entry 1st'!W28,IF(AND($E$3=2),'Marks Entry 2nd'!W28,IF(AND($E$3=3),'Marks Entry 3rd'!W28,IF(AND($E$3=4),'Marks Entry 4th'!W28,"")))))</f>
        <v>6</v>
      </c>
      <c r="AJ29" s="180">
        <f>IF(OR($E29="",$G29=""),"",IF(AND($E$3=1),'Marks Entry 1st'!X28,IF(AND($E$3=2),'Marks Entry 2nd'!X28,IF(AND($E$3=3),'Marks Entry 3rd'!X28,IF(AND($E$3=4),'Marks Entry 4th'!X28,"")))))</f>
        <v>8</v>
      </c>
      <c r="AK29" s="91">
        <f t="shared" si="41"/>
        <v>40</v>
      </c>
      <c r="AL29" s="87">
        <f t="shared" si="42"/>
        <v>58</v>
      </c>
      <c r="AM29" s="93">
        <f>IF(OR($E29="",$G29=""),"",IF(AND($E$3=1),'Marks Entry 1st'!Y28,IF(AND($E$3=2),'Marks Entry 2nd'!Y28,IF(AND($E$3=3),'Marks Entry 3rd'!Y28,IF(AND($E$3=4),'Marks Entry 4th'!Y28,"")))))</f>
        <v>43</v>
      </c>
      <c r="AN29" s="93">
        <f>IF(OR($E29="",$G29=""),"",IF(AND($E$3=1),'Marks Entry 1st'!Z28,IF(AND($E$3=2),'Marks Entry 2nd'!Z28,IF(AND($E$3=3),'Marks Entry 3rd'!Z28,IF(AND($E$3=4),'Marks Entry 4th'!Z28,"")))))</f>
        <v>4</v>
      </c>
      <c r="AO29" s="93">
        <f>IF(OR($E29="",$G29=""),"",IF(AND($E$3=1),'Marks Entry 1st'!AA28,IF(AND($E$3=2),'Marks Entry 2nd'!AA28,IF(AND($E$3=3),'Marks Entry 3rd'!AA28,IF(AND($E$3=4),'Marks Entry 4th'!AA28,"")))))</f>
        <v>9</v>
      </c>
      <c r="AP29" s="92">
        <f t="shared" si="43"/>
        <v>56</v>
      </c>
      <c r="AQ29" s="87">
        <f t="shared" si="44"/>
        <v>114</v>
      </c>
      <c r="AR29" s="144">
        <f t="shared" si="45"/>
        <v>0</v>
      </c>
      <c r="AS29" s="144">
        <f t="shared" si="46"/>
        <v>200</v>
      </c>
      <c r="AT29" s="144" t="str">
        <f t="shared" si="3"/>
        <v/>
      </c>
      <c r="AU29" s="144" t="str">
        <f t="shared" si="47"/>
        <v>P</v>
      </c>
      <c r="AV29" s="144" t="str">
        <f t="shared" si="4"/>
        <v>II</v>
      </c>
      <c r="AW29" s="148" t="str">
        <f t="shared" si="5"/>
        <v>C</v>
      </c>
      <c r="AX29" s="180">
        <f>IF(OR($E29="",$G29=""),"",IF(AND($E$3=1),'Marks Entry 1st'!AB28,IF(AND($E$3=2),'Marks Entry 2nd'!AB28,IF(AND($E$3=3),'Marks Entry 3rd'!AB28,IF(AND($E$3=4),'Marks Entry 4th'!AB28,"")))))</f>
        <v>20</v>
      </c>
      <c r="AY29" s="180">
        <f>IF(OR($E29="",$G29=""),"",IF(AND($E$3=1),'Marks Entry 1st'!AC28,IF(AND($E$3=2),'Marks Entry 2nd'!AC28,IF(AND($E$3=3),'Marks Entry 3rd'!AC28,IF(AND($E$3=4),'Marks Entry 4th'!AC28,"")))))</f>
        <v>19</v>
      </c>
      <c r="AZ29" s="87">
        <f t="shared" si="6"/>
        <v>39</v>
      </c>
      <c r="BA29" s="180">
        <f>IF(OR($E29="",$G29=""),"",IF(AND($E$3=1),'Marks Entry 1st'!AD28,IF(AND($E$3=2),'Marks Entry 2nd'!AD28,IF(AND($E$3=3),'Marks Entry 3rd'!AD28,IF(AND($E$3=4),'Marks Entry 4th'!AD28,"")))))</f>
        <v>29</v>
      </c>
      <c r="BB29" s="180">
        <f>IF(OR($E29="",$G29=""),"",IF(AND($E$3=1),'Marks Entry 1st'!AE28,IF(AND($E$3=2),'Marks Entry 2nd'!AE28,IF(AND($E$3=3),'Marks Entry 3rd'!AE28,IF(AND($E$3=4),'Marks Entry 4th'!AE28,"")))))</f>
        <v>17</v>
      </c>
      <c r="BC29" s="180">
        <f>IF(OR($E29="",$G29=""),"",IF(AND($E$3=1),'Marks Entry 1st'!AF28,IF(AND($E$3=2),'Marks Entry 2nd'!AF28,IF(AND($E$3=3),'Marks Entry 3rd'!AF28,IF(AND($E$3=4),'Marks Entry 4th'!AF28,"")))))</f>
        <v>10</v>
      </c>
      <c r="BD29" s="91">
        <f t="shared" si="7"/>
        <v>56</v>
      </c>
      <c r="BE29" s="87">
        <f t="shared" si="8"/>
        <v>95</v>
      </c>
      <c r="BF29" s="93">
        <f>IF(OR($E29="",$G29=""),"",IF(AND($E$3=1),'Marks Entry 1st'!AG28,IF(AND($E$3=2),'Marks Entry 2nd'!AG28,IF(AND($E$3=3),'Marks Entry 3rd'!AG28,IF(AND($E$3=4),'Marks Entry 4th'!AG28,"")))))</f>
        <v>45</v>
      </c>
      <c r="BG29" s="93">
        <f>IF(OR($E29="",$G29=""),"",IF(AND($E$3=1),'Marks Entry 1st'!AH28,IF(AND($E$3=2),'Marks Entry 2nd'!AH28,IF(AND($E$3=3),'Marks Entry 3rd'!AH28,IF(AND($E$3=4),'Marks Entry 4th'!AH28,"")))))</f>
        <v>20</v>
      </c>
      <c r="BH29" s="93">
        <f>IF(OR($E29="",$G29=""),"",IF(AND($E$3=1),'Marks Entry 1st'!AI28,IF(AND($E$3=2),'Marks Entry 2nd'!AI28,IF(AND($E$3=3),'Marks Entry 3rd'!AI28,IF(AND($E$3=4),'Marks Entry 4th'!AI28,"")))))</f>
        <v>14</v>
      </c>
      <c r="BI29" s="92">
        <f t="shared" si="9"/>
        <v>79</v>
      </c>
      <c r="BJ29" s="87">
        <f t="shared" si="10"/>
        <v>174</v>
      </c>
      <c r="BK29" s="144">
        <f t="shared" si="11"/>
        <v>0</v>
      </c>
      <c r="BL29" s="144">
        <f t="shared" si="12"/>
        <v>200</v>
      </c>
      <c r="BM29" s="144" t="str">
        <f t="shared" si="13"/>
        <v/>
      </c>
      <c r="BN29" s="144" t="str">
        <f t="shared" si="14"/>
        <v>P</v>
      </c>
      <c r="BO29" s="144" t="str">
        <f t="shared" si="15"/>
        <v>D</v>
      </c>
      <c r="BP29" s="148" t="str">
        <f t="shared" si="16"/>
        <v>A</v>
      </c>
      <c r="BQ29" s="180">
        <f>IF(OR($E29="",$G29=""),"",IF(AND($E$3=1),'Marks Entry 1st'!AJ28,IF(AND($E$3=2),'Marks Entry 2nd'!AJ28,IF(AND($E$3=3),'Marks Entry 3rd'!AJ28,IF(AND($E$3=4),'Marks Entry 4th'!AJ28,"")))))</f>
        <v>9</v>
      </c>
      <c r="BR29" s="180">
        <f>IF(OR($E29="",$G29=""),"",IF(AND($E$3=1),'Marks Entry 1st'!AK28,IF(AND($E$3=2),'Marks Entry 2nd'!AK28,IF(AND($E$3=3),'Marks Entry 3rd'!AK28,IF(AND($E$3=4),'Marks Entry 4th'!AK28,"")))))</f>
        <v>6</v>
      </c>
      <c r="BS29" s="87">
        <f t="shared" si="48"/>
        <v>15</v>
      </c>
      <c r="BT29" s="180">
        <f>IF(OR($E29="",$G29=""),"",IF(AND($E$3=1),'Marks Entry 1st'!AL28,IF(AND($E$3=2),'Marks Entry 2nd'!AL28,IF(AND($E$3=3),'Marks Entry 3rd'!AL28,IF(AND($E$3=4),'Marks Entry 4th'!AL28,"")))))</f>
        <v>24</v>
      </c>
      <c r="BU29" s="180">
        <f>IF(OR($E29="",$G29=""),"",IF(AND($E$3=1),'Marks Entry 1st'!AM28,IF(AND($E$3=2),'Marks Entry 2nd'!AM28,IF(AND($E$3=3),'Marks Entry 3rd'!AM28,IF(AND($E$3=4),'Marks Entry 4th'!AM28,"")))))</f>
        <v>5</v>
      </c>
      <c r="BV29" s="180">
        <f>IF(OR($E29="",$G29=""),"",IF(AND($E$3=1),'Marks Entry 1st'!AN28,IF(AND($E$3=2),'Marks Entry 2nd'!AN28,IF(AND($E$3=3),'Marks Entry 3rd'!AN28,IF(AND($E$3=4),'Marks Entry 4th'!AN28,"")))))</f>
        <v>8</v>
      </c>
      <c r="BW29" s="91">
        <f t="shared" si="49"/>
        <v>37</v>
      </c>
      <c r="BX29" s="87">
        <f t="shared" si="50"/>
        <v>52</v>
      </c>
      <c r="BY29" s="93">
        <f>IF(OR($E29="",$G29=""),"",IF(AND($E$3=1),'Marks Entry 1st'!AO28,IF(AND($E$3=2),'Marks Entry 2nd'!AO28,IF(AND($E$3=3),'Marks Entry 3rd'!AO28,IF(AND($E$3=4),'Marks Entry 4th'!AO28,"")))))</f>
        <v>48</v>
      </c>
      <c r="BZ29" s="93">
        <f>IF(OR($E29="",$G29=""),"",IF(AND($E$3=1),'Marks Entry 1st'!AP28,IF(AND($E$3=2),'Marks Entry 2nd'!AP28,IF(AND($E$3=3),'Marks Entry 3rd'!AP28,IF(AND($E$3=4),'Marks Entry 4th'!AP28,"")))))</f>
        <v>15</v>
      </c>
      <c r="CA29" s="93">
        <f>IF(OR($E29="",$G29=""),"",IF(AND($E$3=1),'Marks Entry 1st'!AQ28,IF(AND($E$3=2),'Marks Entry 2nd'!AQ28,IF(AND($E$3=3),'Marks Entry 3rd'!AQ28,IF(AND($E$3=4),'Marks Entry 4th'!AQ28,"")))))</f>
        <v>8</v>
      </c>
      <c r="CB29" s="92">
        <f t="shared" si="51"/>
        <v>71</v>
      </c>
      <c r="CC29" s="87">
        <f t="shared" si="52"/>
        <v>123</v>
      </c>
      <c r="CD29" s="144">
        <f t="shared" si="53"/>
        <v>0</v>
      </c>
      <c r="CE29" s="144">
        <f t="shared" si="54"/>
        <v>200</v>
      </c>
      <c r="CF29" s="144" t="str">
        <f t="shared" si="17"/>
        <v/>
      </c>
      <c r="CG29" s="144" t="str">
        <f t="shared" si="55"/>
        <v>P</v>
      </c>
      <c r="CH29" s="144" t="str">
        <f t="shared" si="18"/>
        <v>I</v>
      </c>
      <c r="CI29" s="148" t="str">
        <f t="shared" si="19"/>
        <v>C</v>
      </c>
      <c r="CJ29" s="180">
        <f>IF(OR($E29="",$G29=""),"",IF(AND($E$3=1),'Marks Entry 1st'!AR28,IF(AND($E$3=2),'Marks Entry 2nd'!AR28,IF(AND($E$3=3),'Marks Entry 3rd'!AR28,IF(AND($E$3=4),'Marks Entry 4th'!AR28,"")))))</f>
        <v>9</v>
      </c>
      <c r="CK29" s="180">
        <f>IF(OR($E29="",$G29=""),"",IF(AND($E$3=1),'Marks Entry 1st'!AS28,IF(AND($E$3=2),'Marks Entry 2nd'!AS28,IF(AND($E$3=3),'Marks Entry 3rd'!AS28,IF(AND($E$3=4),'Marks Entry 4th'!AS28,"")))))</f>
        <v>7</v>
      </c>
      <c r="CL29" s="87">
        <f t="shared" si="56"/>
        <v>16</v>
      </c>
      <c r="CM29" s="180">
        <f>IF(OR($E29="",$G29=""),"",IF(AND($E$3=1),'Marks Entry 1st'!AT28,IF(AND($E$3=2),'Marks Entry 2nd'!AT28,IF(AND($E$3=3),'Marks Entry 3rd'!AT28,IF(AND($E$3=4),'Marks Entry 4th'!AT28,"")))))</f>
        <v>16</v>
      </c>
      <c r="CN29" s="180">
        <f>IF(OR($E29="",$G29=""),"",IF(AND($E$3=1),'Marks Entry 1st'!AU28,IF(AND($E$3=2),'Marks Entry 2nd'!AU28,IF(AND($E$3=3),'Marks Entry 3rd'!AU28,IF(AND($E$3=4),'Marks Entry 4th'!AU28,"")))))</f>
        <v>6</v>
      </c>
      <c r="CO29" s="180">
        <f>IF(OR($E29="",$G29=""),"",IF(AND($E$3=1),'Marks Entry 1st'!AV28,IF(AND($E$3=2),'Marks Entry 2nd'!AV28,IF(AND($E$3=3),'Marks Entry 3rd'!AV28,IF(AND($E$3=4),'Marks Entry 4th'!AV28,"")))))</f>
        <v>10</v>
      </c>
      <c r="CP29" s="91">
        <f t="shared" si="57"/>
        <v>32</v>
      </c>
      <c r="CQ29" s="87">
        <f t="shared" si="58"/>
        <v>48</v>
      </c>
      <c r="CR29" s="93">
        <f>IF(OR($E29="",$G29=""),"",IF(AND($E$3=1),'Marks Entry 1st'!AW28,IF(AND($E$3=2),'Marks Entry 2nd'!AW28,IF(AND($E$3=3),'Marks Entry 3rd'!AW28,IF(AND($E$3=4),'Marks Entry 4th'!AW28,"")))))</f>
        <v>45</v>
      </c>
      <c r="CS29" s="93">
        <f>IF(OR($E29="",$G29=""),"",IF(AND($E$3=1),'Marks Entry 1st'!AX28,IF(AND($E$3=2),'Marks Entry 2nd'!AX28,IF(AND($E$3=3),'Marks Entry 3rd'!AX28,IF(AND($E$3=4),'Marks Entry 4th'!AX28,"")))))</f>
        <v>16</v>
      </c>
      <c r="CT29" s="93">
        <f>IF(OR($E29="",$G29=""),"",IF(AND($E$3=1),'Marks Entry 1st'!AY28,IF(AND($E$3=2),'Marks Entry 2nd'!AY28,IF(AND($E$3=3),'Marks Entry 3rd'!AY28,IF(AND($E$3=4),'Marks Entry 4th'!AY28,"")))))</f>
        <v>8</v>
      </c>
      <c r="CU29" s="92">
        <f t="shared" si="59"/>
        <v>69</v>
      </c>
      <c r="CV29" s="87">
        <f t="shared" si="60"/>
        <v>117</v>
      </c>
      <c r="CW29" s="144">
        <f t="shared" si="61"/>
        <v>0</v>
      </c>
      <c r="CX29" s="144">
        <f t="shared" si="62"/>
        <v>200</v>
      </c>
      <c r="CY29" s="144" t="str">
        <f t="shared" si="20"/>
        <v/>
      </c>
      <c r="CZ29" s="144" t="str">
        <f t="shared" si="63"/>
        <v>P</v>
      </c>
      <c r="DA29" s="144" t="str">
        <f t="shared" si="21"/>
        <v>II</v>
      </c>
      <c r="DB29" s="148" t="str">
        <f t="shared" si="22"/>
        <v>C</v>
      </c>
      <c r="DC29" s="380">
        <f>IF(OR($E29="",$G29=""),"",IF(AND($E$3=1),'Marks Entry 1st'!AZ28,IF(AND($E$3=2),'Marks Entry 2nd'!AZ28,IF(AND($E$3=3),'Marks Entry 3rd'!AZ28,IF(AND($E$3=4),'Marks Entry 4th'!AZ28,"")))))</f>
        <v>0</v>
      </c>
      <c r="DD29" s="380">
        <f>IF(OR($E29="",$G29=""),"",IF(AND($E$3=1),'Marks Entry 1st'!BA28,IF(AND($E$3=2),'Marks Entry 2nd'!BA28,IF(AND($E$3=3),'Marks Entry 3rd'!BA28,IF(AND($E$3=4),'Marks Entry 4th'!BA28,"")))))</f>
        <v>0</v>
      </c>
      <c r="DE29" s="380">
        <f>IF(OR($E29="",$G29=""),"",IF(AND($E$3=1),'Marks Entry 1st'!BB28,IF(AND($E$3=2),'Marks Entry 2nd'!BB28,IF(AND($E$3=3),'Marks Entry 3rd'!BB28,IF(AND($E$3=4),'Marks Entry 4th'!BB28,"")))))</f>
        <v>0</v>
      </c>
      <c r="DF29" s="181">
        <f t="shared" si="64"/>
        <v>0</v>
      </c>
      <c r="DG29" s="182">
        <f t="shared" si="65"/>
        <v>0</v>
      </c>
      <c r="DH29" s="182" t="str">
        <f t="shared" si="66"/>
        <v/>
      </c>
      <c r="DI29" s="182" t="str">
        <f t="shared" si="67"/>
        <v/>
      </c>
      <c r="DJ29" s="147" t="str">
        <f t="shared" si="23"/>
        <v/>
      </c>
      <c r="DK29" s="380">
        <f>IF(OR($E29="",$G29=""),"",IF(AND($E$3=1),'Marks Entry 1st'!BC28,IF(AND($E$3=2),'Marks Entry 2nd'!BC28,IF(AND($E$3=3),'Marks Entry 3rd'!BC28,IF(AND($E$3=4),'Marks Entry 4th'!BC28,"")))))</f>
        <v>0</v>
      </c>
      <c r="DL29" s="380">
        <f>IF(OR($E29="",$G29=""),"",IF(AND($E$3=1),'Marks Entry 1st'!BD28,IF(AND($E$3=2),'Marks Entry 2nd'!BD28,IF(AND($E$3=3),'Marks Entry 3rd'!BD28,IF(AND($E$3=4),'Marks Entry 4th'!BD28,"")))))</f>
        <v>0</v>
      </c>
      <c r="DM29" s="380">
        <f>IF(OR($E29="",$G29=""),"",IF(AND($E$3=1),'Marks Entry 1st'!BE28,IF(AND($E$3=2),'Marks Entry 2nd'!BE28,IF(AND($E$3=3),'Marks Entry 3rd'!BE28,IF(AND($E$3=4),'Marks Entry 4th'!BE28,"")))))</f>
        <v>0</v>
      </c>
      <c r="DN29" s="181">
        <f t="shared" si="68"/>
        <v>0</v>
      </c>
      <c r="DO29" s="182">
        <f t="shared" si="69"/>
        <v>0</v>
      </c>
      <c r="DP29" s="182" t="str">
        <f t="shared" si="70"/>
        <v/>
      </c>
      <c r="DQ29" s="182" t="str">
        <f t="shared" si="71"/>
        <v/>
      </c>
      <c r="DR29" s="147" t="str">
        <f t="shared" si="24"/>
        <v/>
      </c>
      <c r="DS29" s="380">
        <f>IF(OR($E29="",$G29=""),"",IF(AND($E$3=1),'Marks Entry 1st'!BF28,IF(AND($E$3=2),'Marks Entry 2nd'!BF28,IF(AND($E$3=3),'Marks Entry 3rd'!BF28,IF(AND($E$3=4),'Marks Entry 4th'!BF28,"")))))</f>
        <v>0</v>
      </c>
      <c r="DT29" s="380">
        <f>IF(OR($E29="",$G29=""),"",IF(AND($E$3=1),'Marks Entry 1st'!BG28,IF(AND($E$3=2),'Marks Entry 2nd'!BG28,IF(AND($E$3=3),'Marks Entry 3rd'!BG28,IF(AND($E$3=4),'Marks Entry 4th'!BG28,"")))))</f>
        <v>0</v>
      </c>
      <c r="DU29" s="380">
        <f>IF(OR($E29="",$G29=""),"",IF(AND($E$3=1),'Marks Entry 1st'!BH28,IF(AND($E$3=2),'Marks Entry 2nd'!BH28,IF(AND($E$3=3),'Marks Entry 3rd'!BH28,IF(AND($E$3=4),'Marks Entry 4th'!BH28,"")))))</f>
        <v>0</v>
      </c>
      <c r="DV29" s="181">
        <f t="shared" si="72"/>
        <v>0</v>
      </c>
      <c r="DW29" s="182">
        <f t="shared" si="73"/>
        <v>0</v>
      </c>
      <c r="DX29" s="182" t="str">
        <f t="shared" si="74"/>
        <v/>
      </c>
      <c r="DY29" s="182" t="str">
        <f t="shared" si="75"/>
        <v/>
      </c>
      <c r="DZ29" s="147" t="str">
        <f t="shared" si="25"/>
        <v/>
      </c>
      <c r="EA29" s="104">
        <f t="shared" si="26"/>
        <v>513</v>
      </c>
      <c r="EB29" s="105">
        <f t="shared" si="27"/>
        <v>64.125</v>
      </c>
      <c r="EC29" s="111" t="str">
        <f t="shared" si="28"/>
        <v>I</v>
      </c>
      <c r="ED29" s="112">
        <f t="shared" si="29"/>
        <v>8.9999999999999964</v>
      </c>
      <c r="EE29" s="386" t="str">
        <f t="shared" si="30"/>
        <v>Promoted</v>
      </c>
      <c r="EF29" s="72">
        <f>IF(OR($E29="",$G29=""),"",IF(AND($E$3=1),'Marks Entry 1st'!BI28,IF(AND($E$3=2),'Marks Entry 2nd'!BI28,IF(AND($E$3=3),'Marks Entry 3rd'!BI28,IF(AND($E$3=4),'Marks Entry 4th'!BI28,"")))))</f>
        <v>220</v>
      </c>
      <c r="EG29" s="72">
        <f>IF(OR($E29="",$G29=""),"",IF(AND($E$3=1),'Marks Entry 1st'!BJ28,IF(AND($E$3=2),'Marks Entry 2nd'!BJ28,IF(AND($E$3=3),'Marks Entry 3rd'!BJ28,IF(AND($E$3=4),'Marks Entry 4th'!BJ28,"")))))</f>
        <v>22</v>
      </c>
      <c r="EH29" s="328" t="str">
        <f t="shared" si="31"/>
        <v>C</v>
      </c>
      <c r="EI29" s="73"/>
      <c r="EP29" s="75">
        <f>IF(AND($E$3=1),'Marks Entry 1st'!I28,IF(AND($E$3=2),'Marks Entry 2nd'!I28,IF(AND($E$3=3),'Marks Entry 3rd'!I28,IF(AND($E$3=4),'Marks Entry 4th'!I28,""))))</f>
        <v>124</v>
      </c>
    </row>
    <row r="30" spans="1:146" ht="18.899999999999999" customHeight="1">
      <c r="A30" s="94">
        <v>23</v>
      </c>
      <c r="B30" s="94">
        <f>IF(OR(EP30=0,EP30=""),"",IF(AND($E$3=1),'Marks Entry 1st'!I29,IF(AND($E$3=2),'Marks Entry 2nd'!I29,IF(AND($E$3=3),'Marks Entry 3rd'!I29,IF(AND($E$3=4),'Marks Entry 4th'!I29,"")))))</f>
        <v>125</v>
      </c>
      <c r="C30" s="95">
        <f>IF(OR(B30=0,B30=""),"",IF(AND($E$3=1),'Marks Entry 1st'!B29,IF(AND($E$3=2),'Marks Entry 2nd'!B29,IF(AND($E$3=3),'Marks Entry 3rd'!B29,IF(AND($E$3=4),'Marks Entry 4th'!B29,"")))))</f>
        <v>1</v>
      </c>
      <c r="D30" s="95" t="str">
        <f>IF(OR(B30=0,B30=""),"",IF(AND($E$3=1),'Marks Entry 1st'!C29,IF(AND($E$3=2),'Marks Entry 2nd'!C29,IF(AND($E$3=3),'Marks Entry 3rd'!C29,IF(AND($E$3=4),'Marks Entry 4th'!C29,"")))))</f>
        <v>A</v>
      </c>
      <c r="E30" s="96" t="str">
        <f>IF(OR(B30=0,B30=""),"",IF(AND($E$3=1),'Marks Entry 1st'!E29,IF(AND($E$3=2),'Marks Entry 2nd'!E29,IF(AND($E$3=3),'Marks Entry 3rd'!E29,IF(AND($E$3=4),'Marks Entry 4th'!E29,"")))))</f>
        <v>31-01-2016</v>
      </c>
      <c r="F30" s="95">
        <f>IF(OR(B30=0,B30=""),"",IF(AND($E$3=1),'Marks Entry 1st'!D29,IF(AND($E$3=2),'Marks Entry 2nd'!D29,IF(AND($E$3=3),'Marks Entry 3rd'!D29,IF(AND($E$3=4),'Marks Entry 4th'!D29,"")))))</f>
        <v>927</v>
      </c>
      <c r="G30" s="90" t="str">
        <f>IF(OR(B30=0,B30=""),"",IF(AND($E$3=1),'Marks Entry 1st'!F29,IF(AND($E$3=2),'Marks Entry 2nd'!F29,IF(AND($E$3=3),'Marks Entry 3rd'!F29,IF(AND($E$3=4),'Marks Entry 4th'!F29,"")))))</f>
        <v>PRAMOD BHATI</v>
      </c>
      <c r="H30" s="90" t="str">
        <f>IF(OR(B30=0,B30=""),"",IF(AND($E$3=1),'Marks Entry 1st'!G29,IF(AND($E$3=2),'Marks Entry 2nd'!G29,IF(AND($E$3=3),'Marks Entry 3rd'!G29,IF(AND($E$3=4),'Marks Entry 4th'!G29,"")))))</f>
        <v>PANKAJ</v>
      </c>
      <c r="I30" s="90" t="str">
        <f>IF(OR(B30=0,B30=""),"",IF(AND($E$3=1),'Marks Entry 1st'!H29,IF(AND($E$3=2),'Marks Entry 2nd'!H29,IF(AND($E$3=3),'Marks Entry 3rd'!H29,IF(AND($E$3=4),'Marks Entry 4th'!H29,"")))))</f>
        <v>PINKI</v>
      </c>
      <c r="J30" s="379" t="str">
        <f>IF(OR(B30=0,B30=""),"",IF(AND($E$3=1),'Marks Entry 1st'!J29,IF(AND($E$3=2),'Marks Entry 2nd'!J29,IF(AND($E$3=3),'Marks Entry 3rd'!J29,IF(AND($E$3=4),'Marks Entry 4th'!J29,"")))))</f>
        <v>M</v>
      </c>
      <c r="K30" s="379" t="str">
        <f>IF(OR(B30=0,B30=""),"",IF(AND($E$3=1),'Marks Entry 1st'!K29,IF(AND($E$3=2),'Marks Entry 2nd'!K29,IF(AND($E$3=3),'Marks Entry 3rd'!K29,IF(AND($E$3=4),'Marks Entry 4th'!K29,"")))))</f>
        <v>OBC</v>
      </c>
      <c r="L30" s="180">
        <f>IF(OR($E30="",$G30=""),"",IF(AND($E$3=1),'Marks Entry 1st'!L29,IF(AND($E$3=2),'Marks Entry 2nd'!L29,IF(AND($E$3=3),'Marks Entry 3rd'!L29,IF(AND($E$3=4),'Marks Entry 4th'!L29,"")))))</f>
        <v>9</v>
      </c>
      <c r="M30" s="180">
        <f>IF(OR($E30="",$G30=""),"",IF(AND($E$3=1),'Marks Entry 1st'!M29,IF(AND($E$3=2),'Marks Entry 2nd'!M29,IF(AND($E$3=3),'Marks Entry 3rd'!M29,IF(AND($E$3=4),'Marks Entry 4th'!M29,"")))))</f>
        <v>9</v>
      </c>
      <c r="N30" s="87">
        <f t="shared" si="32"/>
        <v>18</v>
      </c>
      <c r="O30" s="180">
        <f>IF(OR($E30="",$G30=""),"",IF(AND($E$3=1),'Marks Entry 1st'!N29,IF(AND($E$3=2),'Marks Entry 2nd'!N29,IF(AND($E$3=3),'Marks Entry 3rd'!N29,IF(AND($E$3=4),'Marks Entry 4th'!N29,"")))))</f>
        <v>29</v>
      </c>
      <c r="P30" s="180">
        <f>IF(OR($E30="",$G30=""),"",IF(AND($E$3=1),'Marks Entry 1st'!O29,IF(AND($E$3=2),'Marks Entry 2nd'!O29,IF(AND($E$3=3),'Marks Entry 3rd'!O29,IF(AND($E$3=4),'Marks Entry 4th'!O29,"")))))</f>
        <v>6</v>
      </c>
      <c r="Q30" s="180">
        <f>IF(OR($E30="",$G30=""),"",IF(AND($E$3=1),'Marks Entry 1st'!P29,IF(AND($E$3=2),'Marks Entry 2nd'!P29,IF(AND($E$3=3),'Marks Entry 3rd'!P29,IF(AND($E$3=4),'Marks Entry 4th'!P29,"")))))</f>
        <v>0</v>
      </c>
      <c r="R30" s="91">
        <f t="shared" si="33"/>
        <v>35</v>
      </c>
      <c r="S30" s="87">
        <f t="shared" si="34"/>
        <v>53</v>
      </c>
      <c r="T30" s="93">
        <f>IF(OR($E30="",$G30=""),"",IF(AND($E$3=1),'Marks Entry 1st'!Q29,IF(AND($E$3=2),'Marks Entry 2nd'!Q29,IF(AND($E$3=3),'Marks Entry 3rd'!Q29,IF(AND($E$3=4),'Marks Entry 4th'!Q29,"")))))</f>
        <v>37</v>
      </c>
      <c r="U30" s="93">
        <f>IF(OR($E30="",$G30=""),"",IF(AND($E$3=1),'Marks Entry 1st'!R29,IF(AND($E$3=2),'Marks Entry 2nd'!R29,IF(AND($E$3=3),'Marks Entry 3rd'!R29,IF(AND($E$3=4),'Marks Entry 4th'!R29,"")))))</f>
        <v>4</v>
      </c>
      <c r="V30" s="93">
        <f>IF(OR($E30="",$G30=""),"",IF(AND($E$3=1),'Marks Entry 1st'!S29,IF(AND($E$3=2),'Marks Entry 2nd'!S29,IF(AND($E$3=3),'Marks Entry 3rd'!S29,IF(AND($E$3=4),'Marks Entry 4th'!S29,"")))))</f>
        <v>11</v>
      </c>
      <c r="W30" s="92">
        <f t="shared" si="35"/>
        <v>52</v>
      </c>
      <c r="X30" s="87">
        <f t="shared" si="36"/>
        <v>105</v>
      </c>
      <c r="Y30" s="144">
        <f t="shared" si="37"/>
        <v>0</v>
      </c>
      <c r="Z30" s="144">
        <f t="shared" si="38"/>
        <v>200</v>
      </c>
      <c r="AA30" s="144" t="str">
        <f t="shared" si="0"/>
        <v/>
      </c>
      <c r="AB30" s="144" t="str">
        <f t="shared" si="39"/>
        <v>P</v>
      </c>
      <c r="AC30" s="144" t="str">
        <f t="shared" si="1"/>
        <v>II</v>
      </c>
      <c r="AD30" s="148" t="str">
        <f t="shared" si="2"/>
        <v>C</v>
      </c>
      <c r="AE30" s="180">
        <f>IF(OR($E30="",$G30=""),"",IF(AND($E$3=1),'Marks Entry 1st'!T29,IF(AND($E$3=2),'Marks Entry 2nd'!T29,IF(AND($E$3=3),'Marks Entry 3rd'!T29,IF(AND($E$3=4),'Marks Entry 4th'!T29,"")))))</f>
        <v>9</v>
      </c>
      <c r="AF30" s="180">
        <f>IF(OR($E30="",$G30=""),"",IF(AND($E$3=1),'Marks Entry 1st'!U29,IF(AND($E$3=2),'Marks Entry 2nd'!U29,IF(AND($E$3=3),'Marks Entry 3rd'!U29,IF(AND($E$3=4),'Marks Entry 4th'!U29,"")))))</f>
        <v>9</v>
      </c>
      <c r="AG30" s="87">
        <f t="shared" si="40"/>
        <v>18</v>
      </c>
      <c r="AH30" s="180">
        <f>IF(OR($E30="",$G30=""),"",IF(AND($E$3=1),'Marks Entry 1st'!V29,IF(AND($E$3=2),'Marks Entry 2nd'!V29,IF(AND($E$3=3),'Marks Entry 3rd'!V29,IF(AND($E$3=4),'Marks Entry 4th'!V29,"")))))</f>
        <v>24</v>
      </c>
      <c r="AI30" s="180">
        <f>IF(OR($E30="",$G30=""),"",IF(AND($E$3=1),'Marks Entry 1st'!W29,IF(AND($E$3=2),'Marks Entry 2nd'!W29,IF(AND($E$3=3),'Marks Entry 3rd'!W29,IF(AND($E$3=4),'Marks Entry 4th'!W29,"")))))</f>
        <v>5</v>
      </c>
      <c r="AJ30" s="180">
        <f>IF(OR($E30="",$G30=""),"",IF(AND($E$3=1),'Marks Entry 1st'!X29,IF(AND($E$3=2),'Marks Entry 2nd'!X29,IF(AND($E$3=3),'Marks Entry 3rd'!X29,IF(AND($E$3=4),'Marks Entry 4th'!X29,"")))))</f>
        <v>9</v>
      </c>
      <c r="AK30" s="91">
        <f t="shared" si="41"/>
        <v>38</v>
      </c>
      <c r="AL30" s="87">
        <f t="shared" si="42"/>
        <v>56</v>
      </c>
      <c r="AM30" s="93">
        <f>IF(OR($E30="",$G30=""),"",IF(AND($E$3=1),'Marks Entry 1st'!Y29,IF(AND($E$3=2),'Marks Entry 2nd'!Y29,IF(AND($E$3=3),'Marks Entry 3rd'!Y29,IF(AND($E$3=4),'Marks Entry 4th'!Y29,"")))))</f>
        <v>41</v>
      </c>
      <c r="AN30" s="93">
        <f>IF(OR($E30="",$G30=""),"",IF(AND($E$3=1),'Marks Entry 1st'!Z29,IF(AND($E$3=2),'Marks Entry 2nd'!Z29,IF(AND($E$3=3),'Marks Entry 3rd'!Z29,IF(AND($E$3=4),'Marks Entry 4th'!Z29,"")))))</f>
        <v>4</v>
      </c>
      <c r="AO30" s="93">
        <f>IF(OR($E30="",$G30=""),"",IF(AND($E$3=1),'Marks Entry 1st'!AA29,IF(AND($E$3=2),'Marks Entry 2nd'!AA29,IF(AND($E$3=3),'Marks Entry 3rd'!AA29,IF(AND($E$3=4),'Marks Entry 4th'!AA29,"")))))</f>
        <v>9</v>
      </c>
      <c r="AP30" s="92">
        <f t="shared" si="43"/>
        <v>54</v>
      </c>
      <c r="AQ30" s="87">
        <f t="shared" si="44"/>
        <v>110</v>
      </c>
      <c r="AR30" s="144">
        <f t="shared" si="45"/>
        <v>0</v>
      </c>
      <c r="AS30" s="144">
        <f t="shared" si="46"/>
        <v>200</v>
      </c>
      <c r="AT30" s="144" t="str">
        <f t="shared" si="3"/>
        <v/>
      </c>
      <c r="AU30" s="144" t="str">
        <f t="shared" si="47"/>
        <v>P</v>
      </c>
      <c r="AV30" s="144" t="str">
        <f t="shared" si="4"/>
        <v>II</v>
      </c>
      <c r="AW30" s="148" t="str">
        <f t="shared" si="5"/>
        <v>C</v>
      </c>
      <c r="AX30" s="180">
        <f>IF(OR($E30="",$G30=""),"",IF(AND($E$3=1),'Marks Entry 1st'!AB29,IF(AND($E$3=2),'Marks Entry 2nd'!AB29,IF(AND($E$3=3),'Marks Entry 3rd'!AB29,IF(AND($E$3=4),'Marks Entry 4th'!AB29,"")))))</f>
        <v>20</v>
      </c>
      <c r="AY30" s="180">
        <f>IF(OR($E30="",$G30=""),"",IF(AND($E$3=1),'Marks Entry 1st'!AC29,IF(AND($E$3=2),'Marks Entry 2nd'!AC29,IF(AND($E$3=3),'Marks Entry 3rd'!AC29,IF(AND($E$3=4),'Marks Entry 4th'!AC29,"")))))</f>
        <v>19</v>
      </c>
      <c r="AZ30" s="87">
        <f t="shared" si="6"/>
        <v>39</v>
      </c>
      <c r="BA30" s="180">
        <f>IF(OR($E30="",$G30=""),"",IF(AND($E$3=1),'Marks Entry 1st'!AD29,IF(AND($E$3=2),'Marks Entry 2nd'!AD29,IF(AND($E$3=3),'Marks Entry 3rd'!AD29,IF(AND($E$3=4),'Marks Entry 4th'!AD29,"")))))</f>
        <v>29</v>
      </c>
      <c r="BB30" s="180">
        <f>IF(OR($E30="",$G30=""),"",IF(AND($E$3=1),'Marks Entry 1st'!AE29,IF(AND($E$3=2),'Marks Entry 2nd'!AE29,IF(AND($E$3=3),'Marks Entry 3rd'!AE29,IF(AND($E$3=4),'Marks Entry 4th'!AE29,"")))))</f>
        <v>17</v>
      </c>
      <c r="BC30" s="180">
        <f>IF(OR($E30="",$G30=""),"",IF(AND($E$3=1),'Marks Entry 1st'!AF29,IF(AND($E$3=2),'Marks Entry 2nd'!AF29,IF(AND($E$3=3),'Marks Entry 3rd'!AF29,IF(AND($E$3=4),'Marks Entry 4th'!AF29,"")))))</f>
        <v>10</v>
      </c>
      <c r="BD30" s="91">
        <f t="shared" si="7"/>
        <v>56</v>
      </c>
      <c r="BE30" s="87">
        <f t="shared" si="8"/>
        <v>95</v>
      </c>
      <c r="BF30" s="93">
        <f>IF(OR($E30="",$G30=""),"",IF(AND($E$3=1),'Marks Entry 1st'!AG29,IF(AND($E$3=2),'Marks Entry 2nd'!AG29,IF(AND($E$3=3),'Marks Entry 3rd'!AG29,IF(AND($E$3=4),'Marks Entry 4th'!AG29,"")))))</f>
        <v>45</v>
      </c>
      <c r="BG30" s="93">
        <f>IF(OR($E30="",$G30=""),"",IF(AND($E$3=1),'Marks Entry 1st'!AH29,IF(AND($E$3=2),'Marks Entry 2nd'!AH29,IF(AND($E$3=3),'Marks Entry 3rd'!AH29,IF(AND($E$3=4),'Marks Entry 4th'!AH29,"")))))</f>
        <v>20</v>
      </c>
      <c r="BH30" s="93">
        <f>IF(OR($E30="",$G30=""),"",IF(AND($E$3=1),'Marks Entry 1st'!AI29,IF(AND($E$3=2),'Marks Entry 2nd'!AI29,IF(AND($E$3=3),'Marks Entry 3rd'!AI29,IF(AND($E$3=4),'Marks Entry 4th'!AI29,"")))))</f>
        <v>14</v>
      </c>
      <c r="BI30" s="92">
        <f t="shared" si="9"/>
        <v>79</v>
      </c>
      <c r="BJ30" s="87">
        <f t="shared" si="10"/>
        <v>174</v>
      </c>
      <c r="BK30" s="144">
        <f t="shared" si="11"/>
        <v>0</v>
      </c>
      <c r="BL30" s="144">
        <f t="shared" si="12"/>
        <v>200</v>
      </c>
      <c r="BM30" s="144" t="str">
        <f t="shared" si="13"/>
        <v/>
      </c>
      <c r="BN30" s="144" t="str">
        <f t="shared" si="14"/>
        <v>P</v>
      </c>
      <c r="BO30" s="144" t="str">
        <f t="shared" si="15"/>
        <v>D</v>
      </c>
      <c r="BP30" s="148" t="str">
        <f t="shared" si="16"/>
        <v>A</v>
      </c>
      <c r="BQ30" s="180">
        <f>IF(OR($E30="",$G30=""),"",IF(AND($E$3=1),'Marks Entry 1st'!AJ29,IF(AND($E$3=2),'Marks Entry 2nd'!AJ29,IF(AND($E$3=3),'Marks Entry 3rd'!AJ29,IF(AND($E$3=4),'Marks Entry 4th'!AJ29,"")))))</f>
        <v>9</v>
      </c>
      <c r="BR30" s="180">
        <f>IF(OR($E30="",$G30=""),"",IF(AND($E$3=1),'Marks Entry 1st'!AK29,IF(AND($E$3=2),'Marks Entry 2nd'!AK29,IF(AND($E$3=3),'Marks Entry 3rd'!AK29,IF(AND($E$3=4),'Marks Entry 4th'!AK29,"")))))</f>
        <v>6</v>
      </c>
      <c r="BS30" s="87">
        <f t="shared" si="48"/>
        <v>15</v>
      </c>
      <c r="BT30" s="180">
        <f>IF(OR($E30="",$G30=""),"",IF(AND($E$3=1),'Marks Entry 1st'!AL29,IF(AND($E$3=2),'Marks Entry 2nd'!AL29,IF(AND($E$3=3),'Marks Entry 3rd'!AL29,IF(AND($E$3=4),'Marks Entry 4th'!AL29,"")))))</f>
        <v>21</v>
      </c>
      <c r="BU30" s="180">
        <f>IF(OR($E30="",$G30=""),"",IF(AND($E$3=1),'Marks Entry 1st'!AM29,IF(AND($E$3=2),'Marks Entry 2nd'!AM29,IF(AND($E$3=3),'Marks Entry 3rd'!AM29,IF(AND($E$3=4),'Marks Entry 4th'!AM29,"")))))</f>
        <v>5</v>
      </c>
      <c r="BV30" s="180">
        <f>IF(OR($E30="",$G30=""),"",IF(AND($E$3=1),'Marks Entry 1st'!AN29,IF(AND($E$3=2),'Marks Entry 2nd'!AN29,IF(AND($E$3=3),'Marks Entry 3rd'!AN29,IF(AND($E$3=4),'Marks Entry 4th'!AN29,"")))))</f>
        <v>9</v>
      </c>
      <c r="BW30" s="91">
        <f t="shared" si="49"/>
        <v>35</v>
      </c>
      <c r="BX30" s="87">
        <f t="shared" si="50"/>
        <v>50</v>
      </c>
      <c r="BY30" s="93">
        <f>IF(OR($E30="",$G30=""),"",IF(AND($E$3=1),'Marks Entry 1st'!AO29,IF(AND($E$3=2),'Marks Entry 2nd'!AO29,IF(AND($E$3=3),'Marks Entry 3rd'!AO29,IF(AND($E$3=4),'Marks Entry 4th'!AO29,"")))))</f>
        <v>47</v>
      </c>
      <c r="BZ30" s="93">
        <f>IF(OR($E30="",$G30=""),"",IF(AND($E$3=1),'Marks Entry 1st'!AP29,IF(AND($E$3=2),'Marks Entry 2nd'!AP29,IF(AND($E$3=3),'Marks Entry 3rd'!AP29,IF(AND($E$3=4),'Marks Entry 4th'!AP29,"")))))</f>
        <v>15</v>
      </c>
      <c r="CA30" s="93">
        <f>IF(OR($E30="",$G30=""),"",IF(AND($E$3=1),'Marks Entry 1st'!AQ29,IF(AND($E$3=2),'Marks Entry 2nd'!AQ29,IF(AND($E$3=3),'Marks Entry 3rd'!AQ29,IF(AND($E$3=4),'Marks Entry 4th'!AQ29,"")))))</f>
        <v>8</v>
      </c>
      <c r="CB30" s="92">
        <f t="shared" si="51"/>
        <v>70</v>
      </c>
      <c r="CC30" s="87">
        <f t="shared" si="52"/>
        <v>120</v>
      </c>
      <c r="CD30" s="144">
        <f t="shared" si="53"/>
        <v>0</v>
      </c>
      <c r="CE30" s="144">
        <f t="shared" si="54"/>
        <v>200</v>
      </c>
      <c r="CF30" s="144" t="str">
        <f t="shared" si="17"/>
        <v/>
      </c>
      <c r="CG30" s="144" t="str">
        <f t="shared" si="55"/>
        <v>P</v>
      </c>
      <c r="CH30" s="144" t="str">
        <f t="shared" si="18"/>
        <v>I</v>
      </c>
      <c r="CI30" s="148" t="str">
        <f t="shared" si="19"/>
        <v>C</v>
      </c>
      <c r="CJ30" s="180">
        <f>IF(OR($E30="",$G30=""),"",IF(AND($E$3=1),'Marks Entry 1st'!AR29,IF(AND($E$3=2),'Marks Entry 2nd'!AR29,IF(AND($E$3=3),'Marks Entry 3rd'!AR29,IF(AND($E$3=4),'Marks Entry 4th'!AR29,"")))))</f>
        <v>9</v>
      </c>
      <c r="CK30" s="180">
        <f>IF(OR($E30="",$G30=""),"",IF(AND($E$3=1),'Marks Entry 1st'!AS29,IF(AND($E$3=2),'Marks Entry 2nd'!AS29,IF(AND($E$3=3),'Marks Entry 3rd'!AS29,IF(AND($E$3=4),'Marks Entry 4th'!AS29,"")))))</f>
        <v>7</v>
      </c>
      <c r="CL30" s="87">
        <f t="shared" si="56"/>
        <v>16</v>
      </c>
      <c r="CM30" s="180">
        <f>IF(OR($E30="",$G30=""),"",IF(AND($E$3=1),'Marks Entry 1st'!AT29,IF(AND($E$3=2),'Marks Entry 2nd'!AT29,IF(AND($E$3=3),'Marks Entry 3rd'!AT29,IF(AND($E$3=4),'Marks Entry 4th'!AT29,"")))))</f>
        <v>25</v>
      </c>
      <c r="CN30" s="180">
        <f>IF(OR($E30="",$G30=""),"",IF(AND($E$3=1),'Marks Entry 1st'!AU29,IF(AND($E$3=2),'Marks Entry 2nd'!AU29,IF(AND($E$3=3),'Marks Entry 3rd'!AU29,IF(AND($E$3=4),'Marks Entry 4th'!AU29,"")))))</f>
        <v>6</v>
      </c>
      <c r="CO30" s="180">
        <f>IF(OR($E30="",$G30=""),"",IF(AND($E$3=1),'Marks Entry 1st'!AV29,IF(AND($E$3=2),'Marks Entry 2nd'!AV29,IF(AND($E$3=3),'Marks Entry 3rd'!AV29,IF(AND($E$3=4),'Marks Entry 4th'!AV29,"")))))</f>
        <v>9</v>
      </c>
      <c r="CP30" s="91">
        <f t="shared" si="57"/>
        <v>40</v>
      </c>
      <c r="CQ30" s="87">
        <f t="shared" si="58"/>
        <v>56</v>
      </c>
      <c r="CR30" s="93">
        <f>IF(OR($E30="",$G30=""),"",IF(AND($E$3=1),'Marks Entry 1st'!AW29,IF(AND($E$3=2),'Marks Entry 2nd'!AW29,IF(AND($E$3=3),'Marks Entry 3rd'!AW29,IF(AND($E$3=4),'Marks Entry 4th'!AW29,"")))))</f>
        <v>46</v>
      </c>
      <c r="CS30" s="93">
        <f>IF(OR($E30="",$G30=""),"",IF(AND($E$3=1),'Marks Entry 1st'!AX29,IF(AND($E$3=2),'Marks Entry 2nd'!AX29,IF(AND($E$3=3),'Marks Entry 3rd'!AX29,IF(AND($E$3=4),'Marks Entry 4th'!AX29,"")))))</f>
        <v>16</v>
      </c>
      <c r="CT30" s="93">
        <f>IF(OR($E30="",$G30=""),"",IF(AND($E$3=1),'Marks Entry 1st'!AY29,IF(AND($E$3=2),'Marks Entry 2nd'!AY29,IF(AND($E$3=3),'Marks Entry 3rd'!AY29,IF(AND($E$3=4),'Marks Entry 4th'!AY29,"")))))</f>
        <v>8</v>
      </c>
      <c r="CU30" s="92">
        <f t="shared" si="59"/>
        <v>70</v>
      </c>
      <c r="CV30" s="87">
        <f t="shared" si="60"/>
        <v>126</v>
      </c>
      <c r="CW30" s="144">
        <f t="shared" si="61"/>
        <v>0</v>
      </c>
      <c r="CX30" s="144">
        <f t="shared" si="62"/>
        <v>200</v>
      </c>
      <c r="CY30" s="144" t="str">
        <f t="shared" si="20"/>
        <v/>
      </c>
      <c r="CZ30" s="144" t="str">
        <f t="shared" si="63"/>
        <v>P</v>
      </c>
      <c r="DA30" s="144" t="str">
        <f t="shared" si="21"/>
        <v>I</v>
      </c>
      <c r="DB30" s="148" t="str">
        <f t="shared" si="22"/>
        <v>C</v>
      </c>
      <c r="DC30" s="380">
        <f>IF(OR($E30="",$G30=""),"",IF(AND($E$3=1),'Marks Entry 1st'!AZ29,IF(AND($E$3=2),'Marks Entry 2nd'!AZ29,IF(AND($E$3=3),'Marks Entry 3rd'!AZ29,IF(AND($E$3=4),'Marks Entry 4th'!AZ29,"")))))</f>
        <v>0</v>
      </c>
      <c r="DD30" s="380">
        <f>IF(OR($E30="",$G30=""),"",IF(AND($E$3=1),'Marks Entry 1st'!BA29,IF(AND($E$3=2),'Marks Entry 2nd'!BA29,IF(AND($E$3=3),'Marks Entry 3rd'!BA29,IF(AND($E$3=4),'Marks Entry 4th'!BA29,"")))))</f>
        <v>0</v>
      </c>
      <c r="DE30" s="380">
        <f>IF(OR($E30="",$G30=""),"",IF(AND($E$3=1),'Marks Entry 1st'!BB29,IF(AND($E$3=2),'Marks Entry 2nd'!BB29,IF(AND($E$3=3),'Marks Entry 3rd'!BB29,IF(AND($E$3=4),'Marks Entry 4th'!BB29,"")))))</f>
        <v>0</v>
      </c>
      <c r="DF30" s="181">
        <f t="shared" si="64"/>
        <v>0</v>
      </c>
      <c r="DG30" s="182">
        <f t="shared" si="65"/>
        <v>0</v>
      </c>
      <c r="DH30" s="182" t="str">
        <f t="shared" si="66"/>
        <v/>
      </c>
      <c r="DI30" s="182" t="str">
        <f t="shared" si="67"/>
        <v/>
      </c>
      <c r="DJ30" s="147" t="str">
        <f t="shared" si="23"/>
        <v/>
      </c>
      <c r="DK30" s="380">
        <f>IF(OR($E30="",$G30=""),"",IF(AND($E$3=1),'Marks Entry 1st'!BC29,IF(AND($E$3=2),'Marks Entry 2nd'!BC29,IF(AND($E$3=3),'Marks Entry 3rd'!BC29,IF(AND($E$3=4),'Marks Entry 4th'!BC29,"")))))</f>
        <v>0</v>
      </c>
      <c r="DL30" s="380">
        <f>IF(OR($E30="",$G30=""),"",IF(AND($E$3=1),'Marks Entry 1st'!BD29,IF(AND($E$3=2),'Marks Entry 2nd'!BD29,IF(AND($E$3=3),'Marks Entry 3rd'!BD29,IF(AND($E$3=4),'Marks Entry 4th'!BD29,"")))))</f>
        <v>0</v>
      </c>
      <c r="DM30" s="380">
        <f>IF(OR($E30="",$G30=""),"",IF(AND($E$3=1),'Marks Entry 1st'!BE29,IF(AND($E$3=2),'Marks Entry 2nd'!BE29,IF(AND($E$3=3),'Marks Entry 3rd'!BE29,IF(AND($E$3=4),'Marks Entry 4th'!BE29,"")))))</f>
        <v>0</v>
      </c>
      <c r="DN30" s="181">
        <f t="shared" si="68"/>
        <v>0</v>
      </c>
      <c r="DO30" s="182">
        <f t="shared" si="69"/>
        <v>0</v>
      </c>
      <c r="DP30" s="182" t="str">
        <f t="shared" si="70"/>
        <v/>
      </c>
      <c r="DQ30" s="182" t="str">
        <f t="shared" si="71"/>
        <v/>
      </c>
      <c r="DR30" s="147" t="str">
        <f t="shared" si="24"/>
        <v/>
      </c>
      <c r="DS30" s="380">
        <f>IF(OR($E30="",$G30=""),"",IF(AND($E$3=1),'Marks Entry 1st'!BF29,IF(AND($E$3=2),'Marks Entry 2nd'!BF29,IF(AND($E$3=3),'Marks Entry 3rd'!BF29,IF(AND($E$3=4),'Marks Entry 4th'!BF29,"")))))</f>
        <v>0</v>
      </c>
      <c r="DT30" s="380">
        <f>IF(OR($E30="",$G30=""),"",IF(AND($E$3=1),'Marks Entry 1st'!BG29,IF(AND($E$3=2),'Marks Entry 2nd'!BG29,IF(AND($E$3=3),'Marks Entry 3rd'!BG29,IF(AND($E$3=4),'Marks Entry 4th'!BG29,"")))))</f>
        <v>0</v>
      </c>
      <c r="DU30" s="380">
        <f>IF(OR($E30="",$G30=""),"",IF(AND($E$3=1),'Marks Entry 1st'!BH29,IF(AND($E$3=2),'Marks Entry 2nd'!BH29,IF(AND($E$3=3),'Marks Entry 3rd'!BH29,IF(AND($E$3=4),'Marks Entry 4th'!BH29,"")))))</f>
        <v>0</v>
      </c>
      <c r="DV30" s="181">
        <f t="shared" si="72"/>
        <v>0</v>
      </c>
      <c r="DW30" s="182">
        <f t="shared" si="73"/>
        <v>0</v>
      </c>
      <c r="DX30" s="182" t="str">
        <f t="shared" si="74"/>
        <v/>
      </c>
      <c r="DY30" s="182" t="str">
        <f t="shared" si="75"/>
        <v/>
      </c>
      <c r="DZ30" s="147" t="str">
        <f t="shared" si="25"/>
        <v/>
      </c>
      <c r="EA30" s="104">
        <f t="shared" si="26"/>
        <v>509</v>
      </c>
      <c r="EB30" s="105">
        <f t="shared" si="27"/>
        <v>63.625</v>
      </c>
      <c r="EC30" s="111" t="str">
        <f t="shared" si="28"/>
        <v>I</v>
      </c>
      <c r="ED30" s="112">
        <f t="shared" si="29"/>
        <v>11.999999999999998</v>
      </c>
      <c r="EE30" s="386" t="str">
        <f t="shared" si="30"/>
        <v>Promoted</v>
      </c>
      <c r="EF30" s="72">
        <f>IF(OR($E30="",$G30=""),"",IF(AND($E$3=1),'Marks Entry 1st'!BI29,IF(AND($E$3=2),'Marks Entry 2nd'!BI29,IF(AND($E$3=3),'Marks Entry 3rd'!BI29,IF(AND($E$3=4),'Marks Entry 4th'!BI29,"")))))</f>
        <v>220</v>
      </c>
      <c r="EG30" s="72">
        <f>IF(OR($E30="",$G30=""),"",IF(AND($E$3=1),'Marks Entry 1st'!BJ29,IF(AND($E$3=2),'Marks Entry 2nd'!BJ29,IF(AND($E$3=3),'Marks Entry 3rd'!BJ29,IF(AND($E$3=4),'Marks Entry 4th'!BJ29,"")))))</f>
        <v>32</v>
      </c>
      <c r="EH30" s="328" t="str">
        <f t="shared" si="31"/>
        <v>C</v>
      </c>
      <c r="EI30" s="73"/>
      <c r="EP30" s="75">
        <f>IF(AND($E$3=1),'Marks Entry 1st'!I29,IF(AND($E$3=2),'Marks Entry 2nd'!I29,IF(AND($E$3=3),'Marks Entry 3rd'!I29,IF(AND($E$3=4),'Marks Entry 4th'!I29,""))))</f>
        <v>125</v>
      </c>
    </row>
    <row r="31" spans="1:146" ht="18.899999999999999" customHeight="1">
      <c r="A31" s="94">
        <v>24</v>
      </c>
      <c r="B31" s="94">
        <f>IF(OR(EP31=0,EP31=""),"",IF(AND($E$3=1),'Marks Entry 1st'!I30,IF(AND($E$3=2),'Marks Entry 2nd'!I30,IF(AND($E$3=3),'Marks Entry 3rd'!I30,IF(AND($E$3=4),'Marks Entry 4th'!I30,"")))))</f>
        <v>126</v>
      </c>
      <c r="C31" s="95">
        <f>IF(OR(B31=0,B31=""),"",IF(AND($E$3=1),'Marks Entry 1st'!B30,IF(AND($E$3=2),'Marks Entry 2nd'!B30,IF(AND($E$3=3),'Marks Entry 3rd'!B30,IF(AND($E$3=4),'Marks Entry 4th'!B30,"")))))</f>
        <v>1</v>
      </c>
      <c r="D31" s="95" t="str">
        <f>IF(OR(B31=0,B31=""),"",IF(AND($E$3=1),'Marks Entry 1st'!C30,IF(AND($E$3=2),'Marks Entry 2nd'!C30,IF(AND($E$3=3),'Marks Entry 3rd'!C30,IF(AND($E$3=4),'Marks Entry 4th'!C30,"")))))</f>
        <v>A</v>
      </c>
      <c r="E31" s="96" t="str">
        <f>IF(OR(B31=0,B31=""),"",IF(AND($E$3=1),'Marks Entry 1st'!E30,IF(AND($E$3=2),'Marks Entry 2nd'!E30,IF(AND($E$3=3),'Marks Entry 3rd'!E30,IF(AND($E$3=4),'Marks Entry 4th'!E30,"")))))</f>
        <v>24-06-2015</v>
      </c>
      <c r="F31" s="95">
        <f>IF(OR(B31=0,B31=""),"",IF(AND($E$3=1),'Marks Entry 1st'!D30,IF(AND($E$3=2),'Marks Entry 2nd'!D30,IF(AND($E$3=3),'Marks Entry 3rd'!D30,IF(AND($E$3=4),'Marks Entry 4th'!D30,"")))))</f>
        <v>938</v>
      </c>
      <c r="G31" s="90" t="str">
        <f>IF(OR(B31=0,B31=""),"",IF(AND($E$3=1),'Marks Entry 1st'!F30,IF(AND($E$3=2),'Marks Entry 2nd'!F30,IF(AND($E$3=3),'Marks Entry 3rd'!F30,IF(AND($E$3=4),'Marks Entry 4th'!F30,"")))))</f>
        <v>PRAVEEN GURJAR</v>
      </c>
      <c r="H31" s="90" t="str">
        <f>IF(OR(B31=0,B31=""),"",IF(AND($E$3=1),'Marks Entry 1st'!G30,IF(AND($E$3=2),'Marks Entry 2nd'!G30,IF(AND($E$3=3),'Marks Entry 3rd'!G30,IF(AND($E$3=4),'Marks Entry 4th'!G30,"")))))</f>
        <v>SUKHDEV</v>
      </c>
      <c r="I31" s="90" t="str">
        <f>IF(OR(B31=0,B31=""),"",IF(AND($E$3=1),'Marks Entry 1st'!H30,IF(AND($E$3=2),'Marks Entry 2nd'!H30,IF(AND($E$3=3),'Marks Entry 3rd'!H30,IF(AND($E$3=4),'Marks Entry 4th'!H30,"")))))</f>
        <v>MANJU DEVI</v>
      </c>
      <c r="J31" s="379" t="str">
        <f>IF(OR(B31=0,B31=""),"",IF(AND($E$3=1),'Marks Entry 1st'!J30,IF(AND($E$3=2),'Marks Entry 2nd'!J30,IF(AND($E$3=3),'Marks Entry 3rd'!J30,IF(AND($E$3=4),'Marks Entry 4th'!J30,"")))))</f>
        <v>M</v>
      </c>
      <c r="K31" s="379" t="str">
        <f>IF(OR(B31=0,B31=""),"",IF(AND($E$3=1),'Marks Entry 1st'!K30,IF(AND($E$3=2),'Marks Entry 2nd'!K30,IF(AND($E$3=3),'Marks Entry 3rd'!K30,IF(AND($E$3=4),'Marks Entry 4th'!K30,"")))))</f>
        <v>SBC</v>
      </c>
      <c r="L31" s="180">
        <f>IF(OR($E31="",$G31=""),"",IF(AND($E$3=1),'Marks Entry 1st'!L30,IF(AND($E$3=2),'Marks Entry 2nd'!L30,IF(AND($E$3=3),'Marks Entry 3rd'!L30,IF(AND($E$3=4),'Marks Entry 4th'!L30,"")))))</f>
        <v>9</v>
      </c>
      <c r="M31" s="180">
        <f>IF(OR($E31="",$G31=""),"",IF(AND($E$3=1),'Marks Entry 1st'!M30,IF(AND($E$3=2),'Marks Entry 2nd'!M30,IF(AND($E$3=3),'Marks Entry 3rd'!M30,IF(AND($E$3=4),'Marks Entry 4th'!M30,"")))))</f>
        <v>9</v>
      </c>
      <c r="N31" s="87">
        <f t="shared" si="32"/>
        <v>18</v>
      </c>
      <c r="O31" s="180">
        <f>IF(OR($E31="",$G31=""),"",IF(AND($E$3=1),'Marks Entry 1st'!N30,IF(AND($E$3=2),'Marks Entry 2nd'!N30,IF(AND($E$3=3),'Marks Entry 3rd'!N30,IF(AND($E$3=4),'Marks Entry 4th'!N30,"")))))</f>
        <v>28</v>
      </c>
      <c r="P31" s="180">
        <f>IF(OR($E31="",$G31=""),"",IF(AND($E$3=1),'Marks Entry 1st'!O30,IF(AND($E$3=2),'Marks Entry 2nd'!O30,IF(AND($E$3=3),'Marks Entry 3rd'!O30,IF(AND($E$3=4),'Marks Entry 4th'!O30,"")))))</f>
        <v>6</v>
      </c>
      <c r="Q31" s="180">
        <f>IF(OR($E31="",$G31=""),"",IF(AND($E$3=1),'Marks Entry 1st'!P30,IF(AND($E$3=2),'Marks Entry 2nd'!P30,IF(AND($E$3=3),'Marks Entry 3rd'!P30,IF(AND($E$3=4),'Marks Entry 4th'!P30,"")))))</f>
        <v>0</v>
      </c>
      <c r="R31" s="91">
        <f t="shared" si="33"/>
        <v>34</v>
      </c>
      <c r="S31" s="87">
        <f t="shared" si="34"/>
        <v>52</v>
      </c>
      <c r="T31" s="93">
        <f>IF(OR($E31="",$G31=""),"",IF(AND($E$3=1),'Marks Entry 1st'!Q30,IF(AND($E$3=2),'Marks Entry 2nd'!Q30,IF(AND($E$3=3),'Marks Entry 3rd'!Q30,IF(AND($E$3=4),'Marks Entry 4th'!Q30,"")))))</f>
        <v>37</v>
      </c>
      <c r="U31" s="93">
        <f>IF(OR($E31="",$G31=""),"",IF(AND($E$3=1),'Marks Entry 1st'!R30,IF(AND($E$3=2),'Marks Entry 2nd'!R30,IF(AND($E$3=3),'Marks Entry 3rd'!R30,IF(AND($E$3=4),'Marks Entry 4th'!R30,"")))))</f>
        <v>4</v>
      </c>
      <c r="V31" s="93">
        <f>IF(OR($E31="",$G31=""),"",IF(AND($E$3=1),'Marks Entry 1st'!S30,IF(AND($E$3=2),'Marks Entry 2nd'!S30,IF(AND($E$3=3),'Marks Entry 3rd'!S30,IF(AND($E$3=4),'Marks Entry 4th'!S30,"")))))</f>
        <v>11</v>
      </c>
      <c r="W31" s="92">
        <f t="shared" si="35"/>
        <v>52</v>
      </c>
      <c r="X31" s="87">
        <f t="shared" si="36"/>
        <v>104</v>
      </c>
      <c r="Y31" s="144">
        <f t="shared" si="37"/>
        <v>0</v>
      </c>
      <c r="Z31" s="144">
        <f t="shared" si="38"/>
        <v>200</v>
      </c>
      <c r="AA31" s="144" t="str">
        <f t="shared" si="0"/>
        <v/>
      </c>
      <c r="AB31" s="144" t="str">
        <f t="shared" si="39"/>
        <v>P</v>
      </c>
      <c r="AC31" s="144" t="str">
        <f t="shared" si="1"/>
        <v>II</v>
      </c>
      <c r="AD31" s="148" t="str">
        <f t="shared" si="2"/>
        <v>C</v>
      </c>
      <c r="AE31" s="180">
        <f>IF(OR($E31="",$G31=""),"",IF(AND($E$3=1),'Marks Entry 1st'!T30,IF(AND($E$3=2),'Marks Entry 2nd'!T30,IF(AND($E$3=3),'Marks Entry 3rd'!T30,IF(AND($E$3=4),'Marks Entry 4th'!T30,"")))))</f>
        <v>9</v>
      </c>
      <c r="AF31" s="180">
        <f>IF(OR($E31="",$G31=""),"",IF(AND($E$3=1),'Marks Entry 1st'!U30,IF(AND($E$3=2),'Marks Entry 2nd'!U30,IF(AND($E$3=3),'Marks Entry 3rd'!U30,IF(AND($E$3=4),'Marks Entry 4th'!U30,"")))))</f>
        <v>9</v>
      </c>
      <c r="AG31" s="87">
        <f t="shared" si="40"/>
        <v>18</v>
      </c>
      <c r="AH31" s="180">
        <f>IF(OR($E31="",$G31=""),"",IF(AND($E$3=1),'Marks Entry 1st'!V30,IF(AND($E$3=2),'Marks Entry 2nd'!V30,IF(AND($E$3=3),'Marks Entry 3rd'!V30,IF(AND($E$3=4),'Marks Entry 4th'!V30,"")))))</f>
        <v>21</v>
      </c>
      <c r="AI31" s="180">
        <f>IF(OR($E31="",$G31=""),"",IF(AND($E$3=1),'Marks Entry 1st'!W30,IF(AND($E$3=2),'Marks Entry 2nd'!W30,IF(AND($E$3=3),'Marks Entry 3rd'!W30,IF(AND($E$3=4),'Marks Entry 4th'!W30,"")))))</f>
        <v>4</v>
      </c>
      <c r="AJ31" s="180">
        <f>IF(OR($E31="",$G31=""),"",IF(AND($E$3=1),'Marks Entry 1st'!X30,IF(AND($E$3=2),'Marks Entry 2nd'!X30,IF(AND($E$3=3),'Marks Entry 3rd'!X30,IF(AND($E$3=4),'Marks Entry 4th'!X30,"")))))</f>
        <v>8</v>
      </c>
      <c r="AK31" s="91">
        <f t="shared" si="41"/>
        <v>33</v>
      </c>
      <c r="AL31" s="87">
        <f t="shared" si="42"/>
        <v>51</v>
      </c>
      <c r="AM31" s="93">
        <f>IF(OR($E31="",$G31=""),"",IF(AND($E$3=1),'Marks Entry 1st'!Y30,IF(AND($E$3=2),'Marks Entry 2nd'!Y30,IF(AND($E$3=3),'Marks Entry 3rd'!Y30,IF(AND($E$3=4),'Marks Entry 4th'!Y30,"")))))</f>
        <v>45</v>
      </c>
      <c r="AN31" s="93">
        <f>IF(OR($E31="",$G31=""),"",IF(AND($E$3=1),'Marks Entry 1st'!Z30,IF(AND($E$3=2),'Marks Entry 2nd'!Z30,IF(AND($E$3=3),'Marks Entry 3rd'!Z30,IF(AND($E$3=4),'Marks Entry 4th'!Z30,"")))))</f>
        <v>4</v>
      </c>
      <c r="AO31" s="93">
        <f>IF(OR($E31="",$G31=""),"",IF(AND($E$3=1),'Marks Entry 1st'!AA30,IF(AND($E$3=2),'Marks Entry 2nd'!AA30,IF(AND($E$3=3),'Marks Entry 3rd'!AA30,IF(AND($E$3=4),'Marks Entry 4th'!AA30,"")))))</f>
        <v>9</v>
      </c>
      <c r="AP31" s="92">
        <f t="shared" si="43"/>
        <v>58</v>
      </c>
      <c r="AQ31" s="87">
        <f t="shared" si="44"/>
        <v>109</v>
      </c>
      <c r="AR31" s="144">
        <f t="shared" si="45"/>
        <v>0</v>
      </c>
      <c r="AS31" s="144">
        <f t="shared" si="46"/>
        <v>200</v>
      </c>
      <c r="AT31" s="144" t="str">
        <f t="shared" si="3"/>
        <v/>
      </c>
      <c r="AU31" s="144" t="str">
        <f t="shared" si="47"/>
        <v>P</v>
      </c>
      <c r="AV31" s="144" t="str">
        <f t="shared" si="4"/>
        <v>II</v>
      </c>
      <c r="AW31" s="148" t="str">
        <f t="shared" si="5"/>
        <v>C</v>
      </c>
      <c r="AX31" s="180">
        <f>IF(OR($E31="",$G31=""),"",IF(AND($E$3=1),'Marks Entry 1st'!AB30,IF(AND($E$3=2),'Marks Entry 2nd'!AB30,IF(AND($E$3=3),'Marks Entry 3rd'!AB30,IF(AND($E$3=4),'Marks Entry 4th'!AB30,"")))))</f>
        <v>20</v>
      </c>
      <c r="AY31" s="180">
        <f>IF(OR($E31="",$G31=""),"",IF(AND($E$3=1),'Marks Entry 1st'!AC30,IF(AND($E$3=2),'Marks Entry 2nd'!AC30,IF(AND($E$3=3),'Marks Entry 3rd'!AC30,IF(AND($E$3=4),'Marks Entry 4th'!AC30,"")))))</f>
        <v>19</v>
      </c>
      <c r="AZ31" s="87">
        <f t="shared" si="6"/>
        <v>39</v>
      </c>
      <c r="BA31" s="180">
        <f>IF(OR($E31="",$G31=""),"",IF(AND($E$3=1),'Marks Entry 1st'!AD30,IF(AND($E$3=2),'Marks Entry 2nd'!AD30,IF(AND($E$3=3),'Marks Entry 3rd'!AD30,IF(AND($E$3=4),'Marks Entry 4th'!AD30,"")))))</f>
        <v>29</v>
      </c>
      <c r="BB31" s="180">
        <f>IF(OR($E31="",$G31=""),"",IF(AND($E$3=1),'Marks Entry 1st'!AE30,IF(AND($E$3=2),'Marks Entry 2nd'!AE30,IF(AND($E$3=3),'Marks Entry 3rd'!AE30,IF(AND($E$3=4),'Marks Entry 4th'!AE30,"")))))</f>
        <v>17</v>
      </c>
      <c r="BC31" s="180">
        <f>IF(OR($E31="",$G31=""),"",IF(AND($E$3=1),'Marks Entry 1st'!AF30,IF(AND($E$3=2),'Marks Entry 2nd'!AF30,IF(AND($E$3=3),'Marks Entry 3rd'!AF30,IF(AND($E$3=4),'Marks Entry 4th'!AF30,"")))))</f>
        <v>10</v>
      </c>
      <c r="BD31" s="91">
        <f t="shared" si="7"/>
        <v>56</v>
      </c>
      <c r="BE31" s="87">
        <f t="shared" si="8"/>
        <v>95</v>
      </c>
      <c r="BF31" s="93">
        <f>IF(OR($E31="",$G31=""),"",IF(AND($E$3=1),'Marks Entry 1st'!AG30,IF(AND($E$3=2),'Marks Entry 2nd'!AG30,IF(AND($E$3=3),'Marks Entry 3rd'!AG30,IF(AND($E$3=4),'Marks Entry 4th'!AG30,"")))))</f>
        <v>45</v>
      </c>
      <c r="BG31" s="93">
        <f>IF(OR($E31="",$G31=""),"",IF(AND($E$3=1),'Marks Entry 1st'!AH30,IF(AND($E$3=2),'Marks Entry 2nd'!AH30,IF(AND($E$3=3),'Marks Entry 3rd'!AH30,IF(AND($E$3=4),'Marks Entry 4th'!AH30,"")))))</f>
        <v>20</v>
      </c>
      <c r="BH31" s="93">
        <f>IF(OR($E31="",$G31=""),"",IF(AND($E$3=1),'Marks Entry 1st'!AI30,IF(AND($E$3=2),'Marks Entry 2nd'!AI30,IF(AND($E$3=3),'Marks Entry 3rd'!AI30,IF(AND($E$3=4),'Marks Entry 4th'!AI30,"")))))</f>
        <v>14</v>
      </c>
      <c r="BI31" s="92">
        <f t="shared" si="9"/>
        <v>79</v>
      </c>
      <c r="BJ31" s="87">
        <f t="shared" si="10"/>
        <v>174</v>
      </c>
      <c r="BK31" s="144">
        <f t="shared" si="11"/>
        <v>0</v>
      </c>
      <c r="BL31" s="144">
        <f t="shared" si="12"/>
        <v>200</v>
      </c>
      <c r="BM31" s="144" t="str">
        <f t="shared" si="13"/>
        <v/>
      </c>
      <c r="BN31" s="144" t="str">
        <f t="shared" si="14"/>
        <v>P</v>
      </c>
      <c r="BO31" s="144" t="str">
        <f t="shared" si="15"/>
        <v>D</v>
      </c>
      <c r="BP31" s="148" t="str">
        <f t="shared" si="16"/>
        <v>A</v>
      </c>
      <c r="BQ31" s="180">
        <f>IF(OR($E31="",$G31=""),"",IF(AND($E$3=1),'Marks Entry 1st'!AJ30,IF(AND($E$3=2),'Marks Entry 2nd'!AJ30,IF(AND($E$3=3),'Marks Entry 3rd'!AJ30,IF(AND($E$3=4),'Marks Entry 4th'!AJ30,"")))))</f>
        <v>9</v>
      </c>
      <c r="BR31" s="180">
        <f>IF(OR($E31="",$G31=""),"",IF(AND($E$3=1),'Marks Entry 1st'!AK30,IF(AND($E$3=2),'Marks Entry 2nd'!AK30,IF(AND($E$3=3),'Marks Entry 3rd'!AK30,IF(AND($E$3=4),'Marks Entry 4th'!AK30,"")))))</f>
        <v>6</v>
      </c>
      <c r="BS31" s="87">
        <f t="shared" si="48"/>
        <v>15</v>
      </c>
      <c r="BT31" s="180">
        <f>IF(OR($E31="",$G31=""),"",IF(AND($E$3=1),'Marks Entry 1st'!AL30,IF(AND($E$3=2),'Marks Entry 2nd'!AL30,IF(AND($E$3=3),'Marks Entry 3rd'!AL30,IF(AND($E$3=4),'Marks Entry 4th'!AL30,"")))))</f>
        <v>25</v>
      </c>
      <c r="BU31" s="180">
        <f>IF(OR($E31="",$G31=""),"",IF(AND($E$3=1),'Marks Entry 1st'!AM30,IF(AND($E$3=2),'Marks Entry 2nd'!AM30,IF(AND($E$3=3),'Marks Entry 3rd'!AM30,IF(AND($E$3=4),'Marks Entry 4th'!AM30,"")))))</f>
        <v>5</v>
      </c>
      <c r="BV31" s="180">
        <f>IF(OR($E31="",$G31=""),"",IF(AND($E$3=1),'Marks Entry 1st'!AN30,IF(AND($E$3=2),'Marks Entry 2nd'!AN30,IF(AND($E$3=3),'Marks Entry 3rd'!AN30,IF(AND($E$3=4),'Marks Entry 4th'!AN30,"")))))</f>
        <v>8</v>
      </c>
      <c r="BW31" s="91">
        <f t="shared" si="49"/>
        <v>38</v>
      </c>
      <c r="BX31" s="87">
        <f t="shared" si="50"/>
        <v>53</v>
      </c>
      <c r="BY31" s="93">
        <f>IF(OR($E31="",$G31=""),"",IF(AND($E$3=1),'Marks Entry 1st'!AO30,IF(AND($E$3=2),'Marks Entry 2nd'!AO30,IF(AND($E$3=3),'Marks Entry 3rd'!AO30,IF(AND($E$3=4),'Marks Entry 4th'!AO30,"")))))</f>
        <v>49</v>
      </c>
      <c r="BZ31" s="93">
        <f>IF(OR($E31="",$G31=""),"",IF(AND($E$3=1),'Marks Entry 1st'!AP30,IF(AND($E$3=2),'Marks Entry 2nd'!AP30,IF(AND($E$3=3),'Marks Entry 3rd'!AP30,IF(AND($E$3=4),'Marks Entry 4th'!AP30,"")))))</f>
        <v>15</v>
      </c>
      <c r="CA31" s="93">
        <f>IF(OR($E31="",$G31=""),"",IF(AND($E$3=1),'Marks Entry 1st'!AQ30,IF(AND($E$3=2),'Marks Entry 2nd'!AQ30,IF(AND($E$3=3),'Marks Entry 3rd'!AQ30,IF(AND($E$3=4),'Marks Entry 4th'!AQ30,"")))))</f>
        <v>8</v>
      </c>
      <c r="CB31" s="92">
        <f t="shared" si="51"/>
        <v>72</v>
      </c>
      <c r="CC31" s="87">
        <f t="shared" si="52"/>
        <v>125</v>
      </c>
      <c r="CD31" s="144">
        <f t="shared" si="53"/>
        <v>0</v>
      </c>
      <c r="CE31" s="144">
        <f t="shared" si="54"/>
        <v>200</v>
      </c>
      <c r="CF31" s="144" t="str">
        <f t="shared" si="17"/>
        <v/>
      </c>
      <c r="CG31" s="144" t="str">
        <f t="shared" si="55"/>
        <v>P</v>
      </c>
      <c r="CH31" s="144" t="str">
        <f t="shared" si="18"/>
        <v>I</v>
      </c>
      <c r="CI31" s="148" t="str">
        <f t="shared" si="19"/>
        <v>C</v>
      </c>
      <c r="CJ31" s="180">
        <f>IF(OR($E31="",$G31=""),"",IF(AND($E$3=1),'Marks Entry 1st'!AR30,IF(AND($E$3=2),'Marks Entry 2nd'!AR30,IF(AND($E$3=3),'Marks Entry 3rd'!AR30,IF(AND($E$3=4),'Marks Entry 4th'!AR30,"")))))</f>
        <v>9</v>
      </c>
      <c r="CK31" s="180">
        <f>IF(OR($E31="",$G31=""),"",IF(AND($E$3=1),'Marks Entry 1st'!AS30,IF(AND($E$3=2),'Marks Entry 2nd'!AS30,IF(AND($E$3=3),'Marks Entry 3rd'!AS30,IF(AND($E$3=4),'Marks Entry 4th'!AS30,"")))))</f>
        <v>7</v>
      </c>
      <c r="CL31" s="87">
        <f t="shared" si="56"/>
        <v>16</v>
      </c>
      <c r="CM31" s="180">
        <f>IF(OR($E31="",$G31=""),"",IF(AND($E$3=1),'Marks Entry 1st'!AT30,IF(AND($E$3=2),'Marks Entry 2nd'!AT30,IF(AND($E$3=3),'Marks Entry 3rd'!AT30,IF(AND($E$3=4),'Marks Entry 4th'!AT30,"")))))</f>
        <v>32</v>
      </c>
      <c r="CN31" s="180">
        <f>IF(OR($E31="",$G31=""),"",IF(AND($E$3=1),'Marks Entry 1st'!AU30,IF(AND($E$3=2),'Marks Entry 2nd'!AU30,IF(AND($E$3=3),'Marks Entry 3rd'!AU30,IF(AND($E$3=4),'Marks Entry 4th'!AU30,"")))))</f>
        <v>6</v>
      </c>
      <c r="CO31" s="180">
        <f>IF(OR($E31="",$G31=""),"",IF(AND($E$3=1),'Marks Entry 1st'!AV30,IF(AND($E$3=2),'Marks Entry 2nd'!AV30,IF(AND($E$3=3),'Marks Entry 3rd'!AV30,IF(AND($E$3=4),'Marks Entry 4th'!AV30,"")))))</f>
        <v>9</v>
      </c>
      <c r="CP31" s="91">
        <f t="shared" si="57"/>
        <v>47</v>
      </c>
      <c r="CQ31" s="87">
        <f t="shared" si="58"/>
        <v>63</v>
      </c>
      <c r="CR31" s="93">
        <f>IF(OR($E31="",$G31=""),"",IF(AND($E$3=1),'Marks Entry 1st'!AW30,IF(AND($E$3=2),'Marks Entry 2nd'!AW30,IF(AND($E$3=3),'Marks Entry 3rd'!AW30,IF(AND($E$3=4),'Marks Entry 4th'!AW30,"")))))</f>
        <v>48</v>
      </c>
      <c r="CS31" s="93">
        <f>IF(OR($E31="",$G31=""),"",IF(AND($E$3=1),'Marks Entry 1st'!AX30,IF(AND($E$3=2),'Marks Entry 2nd'!AX30,IF(AND($E$3=3),'Marks Entry 3rd'!AX30,IF(AND($E$3=4),'Marks Entry 4th'!AX30,"")))))</f>
        <v>16</v>
      </c>
      <c r="CT31" s="93">
        <f>IF(OR($E31="",$G31=""),"",IF(AND($E$3=1),'Marks Entry 1st'!AY30,IF(AND($E$3=2),'Marks Entry 2nd'!AY30,IF(AND($E$3=3),'Marks Entry 3rd'!AY30,IF(AND($E$3=4),'Marks Entry 4th'!AY30,"")))))</f>
        <v>8</v>
      </c>
      <c r="CU31" s="92">
        <f t="shared" si="59"/>
        <v>72</v>
      </c>
      <c r="CV31" s="87">
        <f t="shared" si="60"/>
        <v>135</v>
      </c>
      <c r="CW31" s="144">
        <f t="shared" si="61"/>
        <v>0</v>
      </c>
      <c r="CX31" s="144">
        <f t="shared" si="62"/>
        <v>200</v>
      </c>
      <c r="CY31" s="144" t="str">
        <f t="shared" si="20"/>
        <v/>
      </c>
      <c r="CZ31" s="144" t="str">
        <f t="shared" si="63"/>
        <v>P</v>
      </c>
      <c r="DA31" s="144" t="str">
        <f t="shared" si="21"/>
        <v>I</v>
      </c>
      <c r="DB31" s="148" t="str">
        <f t="shared" si="22"/>
        <v>C</v>
      </c>
      <c r="DC31" s="380">
        <f>IF(OR($E31="",$G31=""),"",IF(AND($E$3=1),'Marks Entry 1st'!AZ30,IF(AND($E$3=2),'Marks Entry 2nd'!AZ30,IF(AND($E$3=3),'Marks Entry 3rd'!AZ30,IF(AND($E$3=4),'Marks Entry 4th'!AZ30,"")))))</f>
        <v>0</v>
      </c>
      <c r="DD31" s="380">
        <f>IF(OR($E31="",$G31=""),"",IF(AND($E$3=1),'Marks Entry 1st'!BA30,IF(AND($E$3=2),'Marks Entry 2nd'!BA30,IF(AND($E$3=3),'Marks Entry 3rd'!BA30,IF(AND($E$3=4),'Marks Entry 4th'!BA30,"")))))</f>
        <v>0</v>
      </c>
      <c r="DE31" s="380">
        <f>IF(OR($E31="",$G31=""),"",IF(AND($E$3=1),'Marks Entry 1st'!BB30,IF(AND($E$3=2),'Marks Entry 2nd'!BB30,IF(AND($E$3=3),'Marks Entry 3rd'!BB30,IF(AND($E$3=4),'Marks Entry 4th'!BB30,"")))))</f>
        <v>0</v>
      </c>
      <c r="DF31" s="181">
        <f t="shared" si="64"/>
        <v>0</v>
      </c>
      <c r="DG31" s="182">
        <f t="shared" si="65"/>
        <v>0</v>
      </c>
      <c r="DH31" s="182" t="str">
        <f t="shared" si="66"/>
        <v/>
      </c>
      <c r="DI31" s="182" t="str">
        <f t="shared" si="67"/>
        <v/>
      </c>
      <c r="DJ31" s="147" t="str">
        <f t="shared" si="23"/>
        <v/>
      </c>
      <c r="DK31" s="380">
        <f>IF(OR($E31="",$G31=""),"",IF(AND($E$3=1),'Marks Entry 1st'!BC30,IF(AND($E$3=2),'Marks Entry 2nd'!BC30,IF(AND($E$3=3),'Marks Entry 3rd'!BC30,IF(AND($E$3=4),'Marks Entry 4th'!BC30,"")))))</f>
        <v>0</v>
      </c>
      <c r="DL31" s="380">
        <f>IF(OR($E31="",$G31=""),"",IF(AND($E$3=1),'Marks Entry 1st'!BD30,IF(AND($E$3=2),'Marks Entry 2nd'!BD30,IF(AND($E$3=3),'Marks Entry 3rd'!BD30,IF(AND($E$3=4),'Marks Entry 4th'!BD30,"")))))</f>
        <v>0</v>
      </c>
      <c r="DM31" s="380">
        <f>IF(OR($E31="",$G31=""),"",IF(AND($E$3=1),'Marks Entry 1st'!BE30,IF(AND($E$3=2),'Marks Entry 2nd'!BE30,IF(AND($E$3=3),'Marks Entry 3rd'!BE30,IF(AND($E$3=4),'Marks Entry 4th'!BE30,"")))))</f>
        <v>0</v>
      </c>
      <c r="DN31" s="181">
        <f t="shared" si="68"/>
        <v>0</v>
      </c>
      <c r="DO31" s="182">
        <f t="shared" si="69"/>
        <v>0</v>
      </c>
      <c r="DP31" s="182" t="str">
        <f t="shared" si="70"/>
        <v/>
      </c>
      <c r="DQ31" s="182" t="str">
        <f t="shared" si="71"/>
        <v/>
      </c>
      <c r="DR31" s="147" t="str">
        <f t="shared" si="24"/>
        <v/>
      </c>
      <c r="DS31" s="380">
        <f>IF(OR($E31="",$G31=""),"",IF(AND($E$3=1),'Marks Entry 1st'!BF30,IF(AND($E$3=2),'Marks Entry 2nd'!BF30,IF(AND($E$3=3),'Marks Entry 3rd'!BF30,IF(AND($E$3=4),'Marks Entry 4th'!BF30,"")))))</f>
        <v>0</v>
      </c>
      <c r="DT31" s="380">
        <f>IF(OR($E31="",$G31=""),"",IF(AND($E$3=1),'Marks Entry 1st'!BG30,IF(AND($E$3=2),'Marks Entry 2nd'!BG30,IF(AND($E$3=3),'Marks Entry 3rd'!BG30,IF(AND($E$3=4),'Marks Entry 4th'!BG30,"")))))</f>
        <v>0</v>
      </c>
      <c r="DU31" s="380">
        <f>IF(OR($E31="",$G31=""),"",IF(AND($E$3=1),'Marks Entry 1st'!BH30,IF(AND($E$3=2),'Marks Entry 2nd'!BH30,IF(AND($E$3=3),'Marks Entry 3rd'!BH30,IF(AND($E$3=4),'Marks Entry 4th'!BH30,"")))))</f>
        <v>0</v>
      </c>
      <c r="DV31" s="181">
        <f t="shared" si="72"/>
        <v>0</v>
      </c>
      <c r="DW31" s="182">
        <f t="shared" si="73"/>
        <v>0</v>
      </c>
      <c r="DX31" s="182" t="str">
        <f t="shared" si="74"/>
        <v/>
      </c>
      <c r="DY31" s="182" t="str">
        <f t="shared" si="75"/>
        <v/>
      </c>
      <c r="DZ31" s="147" t="str">
        <f t="shared" si="25"/>
        <v/>
      </c>
      <c r="EA31" s="104">
        <f t="shared" si="26"/>
        <v>512</v>
      </c>
      <c r="EB31" s="105">
        <f t="shared" si="27"/>
        <v>64</v>
      </c>
      <c r="EC31" s="111" t="str">
        <f t="shared" si="28"/>
        <v>I</v>
      </c>
      <c r="ED31" s="112">
        <f t="shared" si="29"/>
        <v>9.9999999999999964</v>
      </c>
      <c r="EE31" s="386" t="str">
        <f t="shared" si="30"/>
        <v>Promoted</v>
      </c>
      <c r="EF31" s="72">
        <f>IF(OR($E31="",$G31=""),"",IF(AND($E$3=1),'Marks Entry 1st'!BI30,IF(AND($E$3=2),'Marks Entry 2nd'!BI30,IF(AND($E$3=3),'Marks Entry 3rd'!BI30,IF(AND($E$3=4),'Marks Entry 4th'!BI30,"")))))</f>
        <v>220</v>
      </c>
      <c r="EG31" s="72">
        <f>IF(OR($E31="",$G31=""),"",IF(AND($E$3=1),'Marks Entry 1st'!BJ30,IF(AND($E$3=2),'Marks Entry 2nd'!BJ30,IF(AND($E$3=3),'Marks Entry 3rd'!BJ30,IF(AND($E$3=4),'Marks Entry 4th'!BJ30,"")))))</f>
        <v>20</v>
      </c>
      <c r="EH31" s="328" t="str">
        <f t="shared" si="31"/>
        <v>C</v>
      </c>
      <c r="EI31" s="73"/>
      <c r="EP31" s="75">
        <f>IF(AND($E$3=1),'Marks Entry 1st'!I30,IF(AND($E$3=2),'Marks Entry 2nd'!I30,IF(AND($E$3=3),'Marks Entry 3rd'!I30,IF(AND($E$3=4),'Marks Entry 4th'!I30,""))))</f>
        <v>126</v>
      </c>
    </row>
    <row r="32" spans="1:146" ht="18.899999999999999" customHeight="1">
      <c r="A32" s="94">
        <v>25</v>
      </c>
      <c r="B32" s="94">
        <f>IF(OR(EP32=0,EP32=""),"",IF(AND($E$3=1),'Marks Entry 1st'!I31,IF(AND($E$3=2),'Marks Entry 2nd'!I31,IF(AND($E$3=3),'Marks Entry 3rd'!I31,IF(AND($E$3=4),'Marks Entry 4th'!I31,"")))))</f>
        <v>127</v>
      </c>
      <c r="C32" s="95">
        <f>IF(OR(B32=0,B32=""),"",IF(AND($E$3=1),'Marks Entry 1st'!B31,IF(AND($E$3=2),'Marks Entry 2nd'!B31,IF(AND($E$3=3),'Marks Entry 3rd'!B31,IF(AND($E$3=4),'Marks Entry 4th'!B31,"")))))</f>
        <v>1</v>
      </c>
      <c r="D32" s="95" t="str">
        <f>IF(OR(B32=0,B32=""),"",IF(AND($E$3=1),'Marks Entry 1st'!C31,IF(AND($E$3=2),'Marks Entry 2nd'!C31,IF(AND($E$3=3),'Marks Entry 3rd'!C31,IF(AND($E$3=4),'Marks Entry 4th'!C31,"")))))</f>
        <v>A</v>
      </c>
      <c r="E32" s="96" t="str">
        <f>IF(OR(B32=0,B32=""),"",IF(AND($E$3=1),'Marks Entry 1st'!E31,IF(AND($E$3=2),'Marks Entry 2nd'!E31,IF(AND($E$3=3),'Marks Entry 3rd'!E31,IF(AND($E$3=4),'Marks Entry 4th'!E31,"")))))</f>
        <v>27-02-2016</v>
      </c>
      <c r="F32" s="95">
        <f>IF(OR(B32=0,B32=""),"",IF(AND($E$3=1),'Marks Entry 1st'!D31,IF(AND($E$3=2),'Marks Entry 2nd'!D31,IF(AND($E$3=3),'Marks Entry 3rd'!D31,IF(AND($E$3=4),'Marks Entry 4th'!D31,"")))))</f>
        <v>950</v>
      </c>
      <c r="G32" s="90" t="str">
        <f>IF(OR(B32=0,B32=""),"",IF(AND($E$3=1),'Marks Entry 1st'!F31,IF(AND($E$3=2),'Marks Entry 2nd'!F31,IF(AND($E$3=3),'Marks Entry 3rd'!F31,IF(AND($E$3=4),'Marks Entry 4th'!F31,"")))))</f>
        <v>PRIYANSHU</v>
      </c>
      <c r="H32" s="90" t="str">
        <f>IF(OR(B32=0,B32=""),"",IF(AND($E$3=1),'Marks Entry 1st'!G31,IF(AND($E$3=2),'Marks Entry 2nd'!G31,IF(AND($E$3=3),'Marks Entry 3rd'!G31,IF(AND($E$3=4),'Marks Entry 4th'!G31,"")))))</f>
        <v>KULDEEP</v>
      </c>
      <c r="I32" s="90" t="str">
        <f>IF(OR(B32=0,B32=""),"",IF(AND($E$3=1),'Marks Entry 1st'!H31,IF(AND($E$3=2),'Marks Entry 2nd'!H31,IF(AND($E$3=3),'Marks Entry 3rd'!H31,IF(AND($E$3=4),'Marks Entry 4th'!H31,"")))))</f>
        <v>KHUSBOO MALI</v>
      </c>
      <c r="J32" s="379" t="str">
        <f>IF(OR(B32=0,B32=""),"",IF(AND($E$3=1),'Marks Entry 1st'!J31,IF(AND($E$3=2),'Marks Entry 2nd'!J31,IF(AND($E$3=3),'Marks Entry 3rd'!J31,IF(AND($E$3=4),'Marks Entry 4th'!J31,"")))))</f>
        <v>M</v>
      </c>
      <c r="K32" s="379" t="str">
        <f>IF(OR(B32=0,B32=""),"",IF(AND($E$3=1),'Marks Entry 1st'!K31,IF(AND($E$3=2),'Marks Entry 2nd'!K31,IF(AND($E$3=3),'Marks Entry 3rd'!K31,IF(AND($E$3=4),'Marks Entry 4th'!K31,"")))))</f>
        <v>OBC</v>
      </c>
      <c r="L32" s="180">
        <f>IF(OR($E32="",$G32=""),"",IF(AND($E$3=1),'Marks Entry 1st'!L31,IF(AND($E$3=2),'Marks Entry 2nd'!L31,IF(AND($E$3=3),'Marks Entry 3rd'!L31,IF(AND($E$3=4),'Marks Entry 4th'!L31,"")))))</f>
        <v>9</v>
      </c>
      <c r="M32" s="180">
        <f>IF(OR($E32="",$G32=""),"",IF(AND($E$3=1),'Marks Entry 1st'!M31,IF(AND($E$3=2),'Marks Entry 2nd'!M31,IF(AND($E$3=3),'Marks Entry 3rd'!M31,IF(AND($E$3=4),'Marks Entry 4th'!M31,"")))))</f>
        <v>9</v>
      </c>
      <c r="N32" s="87">
        <f t="shared" si="32"/>
        <v>18</v>
      </c>
      <c r="O32" s="180">
        <f>IF(OR($E32="",$G32=""),"",IF(AND($E$3=1),'Marks Entry 1st'!N31,IF(AND($E$3=2),'Marks Entry 2nd'!N31,IF(AND($E$3=3),'Marks Entry 3rd'!N31,IF(AND($E$3=4),'Marks Entry 4th'!N31,"")))))</f>
        <v>27</v>
      </c>
      <c r="P32" s="180">
        <f>IF(OR($E32="",$G32=""),"",IF(AND($E$3=1),'Marks Entry 1st'!O31,IF(AND($E$3=2),'Marks Entry 2nd'!O31,IF(AND($E$3=3),'Marks Entry 3rd'!O31,IF(AND($E$3=4),'Marks Entry 4th'!O31,"")))))</f>
        <v>6</v>
      </c>
      <c r="Q32" s="180">
        <f>IF(OR($E32="",$G32=""),"",IF(AND($E$3=1),'Marks Entry 1st'!P31,IF(AND($E$3=2),'Marks Entry 2nd'!P31,IF(AND($E$3=3),'Marks Entry 3rd'!P31,IF(AND($E$3=4),'Marks Entry 4th'!P31,"")))))</f>
        <v>0</v>
      </c>
      <c r="R32" s="91">
        <f t="shared" si="33"/>
        <v>33</v>
      </c>
      <c r="S32" s="87">
        <f t="shared" si="34"/>
        <v>51</v>
      </c>
      <c r="T32" s="93">
        <f>IF(OR($E32="",$G32=""),"",IF(AND($E$3=1),'Marks Entry 1st'!Q31,IF(AND($E$3=2),'Marks Entry 2nd'!Q31,IF(AND($E$3=3),'Marks Entry 3rd'!Q31,IF(AND($E$3=4),'Marks Entry 4th'!Q31,"")))))</f>
        <v>37</v>
      </c>
      <c r="U32" s="93">
        <f>IF(OR($E32="",$G32=""),"",IF(AND($E$3=1),'Marks Entry 1st'!R31,IF(AND($E$3=2),'Marks Entry 2nd'!R31,IF(AND($E$3=3),'Marks Entry 3rd'!R31,IF(AND($E$3=4),'Marks Entry 4th'!R31,"")))))</f>
        <v>4</v>
      </c>
      <c r="V32" s="93">
        <f>IF(OR($E32="",$G32=""),"",IF(AND($E$3=1),'Marks Entry 1st'!S31,IF(AND($E$3=2),'Marks Entry 2nd'!S31,IF(AND($E$3=3),'Marks Entry 3rd'!S31,IF(AND($E$3=4),'Marks Entry 4th'!S31,"")))))</f>
        <v>11</v>
      </c>
      <c r="W32" s="92">
        <f t="shared" si="35"/>
        <v>52</v>
      </c>
      <c r="X32" s="87">
        <f t="shared" si="36"/>
        <v>103</v>
      </c>
      <c r="Y32" s="144">
        <f t="shared" si="37"/>
        <v>0</v>
      </c>
      <c r="Z32" s="144">
        <f t="shared" si="38"/>
        <v>200</v>
      </c>
      <c r="AA32" s="144" t="str">
        <f t="shared" si="0"/>
        <v/>
      </c>
      <c r="AB32" s="144" t="str">
        <f t="shared" si="39"/>
        <v>P</v>
      </c>
      <c r="AC32" s="144" t="str">
        <f t="shared" si="1"/>
        <v>II</v>
      </c>
      <c r="AD32" s="148" t="str">
        <f t="shared" si="2"/>
        <v>C</v>
      </c>
      <c r="AE32" s="180">
        <f>IF(OR($E32="",$G32=""),"",IF(AND($E$3=1),'Marks Entry 1st'!T31,IF(AND($E$3=2),'Marks Entry 2nd'!T31,IF(AND($E$3=3),'Marks Entry 3rd'!T31,IF(AND($E$3=4),'Marks Entry 4th'!T31,"")))))</f>
        <v>9</v>
      </c>
      <c r="AF32" s="180">
        <f>IF(OR($E32="",$G32=""),"",IF(AND($E$3=1),'Marks Entry 1st'!U31,IF(AND($E$3=2),'Marks Entry 2nd'!U31,IF(AND($E$3=3),'Marks Entry 3rd'!U31,IF(AND($E$3=4),'Marks Entry 4th'!U31,"")))))</f>
        <v>9</v>
      </c>
      <c r="AG32" s="87">
        <f t="shared" si="40"/>
        <v>18</v>
      </c>
      <c r="AH32" s="180">
        <f>IF(OR($E32="",$G32=""),"",IF(AND($E$3=1),'Marks Entry 1st'!V31,IF(AND($E$3=2),'Marks Entry 2nd'!V31,IF(AND($E$3=3),'Marks Entry 3rd'!V31,IF(AND($E$3=4),'Marks Entry 4th'!V31,"")))))</f>
        <v>23</v>
      </c>
      <c r="AI32" s="180">
        <f>IF(OR($E32="",$G32=""),"",IF(AND($E$3=1),'Marks Entry 1st'!W31,IF(AND($E$3=2),'Marks Entry 2nd'!W31,IF(AND($E$3=3),'Marks Entry 3rd'!W31,IF(AND($E$3=4),'Marks Entry 4th'!W31,"")))))</f>
        <v>6</v>
      </c>
      <c r="AJ32" s="180">
        <f>IF(OR($E32="",$G32=""),"",IF(AND($E$3=1),'Marks Entry 1st'!X31,IF(AND($E$3=2),'Marks Entry 2nd'!X31,IF(AND($E$3=3),'Marks Entry 3rd'!X31,IF(AND($E$3=4),'Marks Entry 4th'!X31,"")))))</f>
        <v>9</v>
      </c>
      <c r="AK32" s="91">
        <f t="shared" si="41"/>
        <v>38</v>
      </c>
      <c r="AL32" s="87">
        <f t="shared" si="42"/>
        <v>56</v>
      </c>
      <c r="AM32" s="93">
        <f>IF(OR($E32="",$G32=""),"",IF(AND($E$3=1),'Marks Entry 1st'!Y31,IF(AND($E$3=2),'Marks Entry 2nd'!Y31,IF(AND($E$3=3),'Marks Entry 3rd'!Y31,IF(AND($E$3=4),'Marks Entry 4th'!Y31,"")))))</f>
        <v>47</v>
      </c>
      <c r="AN32" s="93">
        <f>IF(OR($E32="",$G32=""),"",IF(AND($E$3=1),'Marks Entry 1st'!Z31,IF(AND($E$3=2),'Marks Entry 2nd'!Z31,IF(AND($E$3=3),'Marks Entry 3rd'!Z31,IF(AND($E$3=4),'Marks Entry 4th'!Z31,"")))))</f>
        <v>4</v>
      </c>
      <c r="AO32" s="93">
        <f>IF(OR($E32="",$G32=""),"",IF(AND($E$3=1),'Marks Entry 1st'!AA31,IF(AND($E$3=2),'Marks Entry 2nd'!AA31,IF(AND($E$3=3),'Marks Entry 3rd'!AA31,IF(AND($E$3=4),'Marks Entry 4th'!AA31,"")))))</f>
        <v>9</v>
      </c>
      <c r="AP32" s="92">
        <f t="shared" si="43"/>
        <v>60</v>
      </c>
      <c r="AQ32" s="87">
        <f t="shared" si="44"/>
        <v>116</v>
      </c>
      <c r="AR32" s="144">
        <f t="shared" si="45"/>
        <v>0</v>
      </c>
      <c r="AS32" s="144">
        <f t="shared" si="46"/>
        <v>200</v>
      </c>
      <c r="AT32" s="144" t="str">
        <f t="shared" si="3"/>
        <v/>
      </c>
      <c r="AU32" s="144" t="str">
        <f t="shared" si="47"/>
        <v>P</v>
      </c>
      <c r="AV32" s="144" t="str">
        <f t="shared" si="4"/>
        <v>II</v>
      </c>
      <c r="AW32" s="148" t="str">
        <f t="shared" si="5"/>
        <v>C</v>
      </c>
      <c r="AX32" s="180">
        <f>IF(OR($E32="",$G32=""),"",IF(AND($E$3=1),'Marks Entry 1st'!AB31,IF(AND($E$3=2),'Marks Entry 2nd'!AB31,IF(AND($E$3=3),'Marks Entry 3rd'!AB31,IF(AND($E$3=4),'Marks Entry 4th'!AB31,"")))))</f>
        <v>20</v>
      </c>
      <c r="AY32" s="180">
        <f>IF(OR($E32="",$G32=""),"",IF(AND($E$3=1),'Marks Entry 1st'!AC31,IF(AND($E$3=2),'Marks Entry 2nd'!AC31,IF(AND($E$3=3),'Marks Entry 3rd'!AC31,IF(AND($E$3=4),'Marks Entry 4th'!AC31,"")))))</f>
        <v>19</v>
      </c>
      <c r="AZ32" s="87">
        <f t="shared" si="6"/>
        <v>39</v>
      </c>
      <c r="BA32" s="180">
        <f>IF(OR($E32="",$G32=""),"",IF(AND($E$3=1),'Marks Entry 1st'!AD31,IF(AND($E$3=2),'Marks Entry 2nd'!AD31,IF(AND($E$3=3),'Marks Entry 3rd'!AD31,IF(AND($E$3=4),'Marks Entry 4th'!AD31,"")))))</f>
        <v>29</v>
      </c>
      <c r="BB32" s="180">
        <f>IF(OR($E32="",$G32=""),"",IF(AND($E$3=1),'Marks Entry 1st'!AE31,IF(AND($E$3=2),'Marks Entry 2nd'!AE31,IF(AND($E$3=3),'Marks Entry 3rd'!AE31,IF(AND($E$3=4),'Marks Entry 4th'!AE31,"")))))</f>
        <v>17</v>
      </c>
      <c r="BC32" s="180">
        <f>IF(OR($E32="",$G32=""),"",IF(AND($E$3=1),'Marks Entry 1st'!AF31,IF(AND($E$3=2),'Marks Entry 2nd'!AF31,IF(AND($E$3=3),'Marks Entry 3rd'!AF31,IF(AND($E$3=4),'Marks Entry 4th'!AF31,"")))))</f>
        <v>10</v>
      </c>
      <c r="BD32" s="91">
        <f t="shared" si="7"/>
        <v>56</v>
      </c>
      <c r="BE32" s="87">
        <f t="shared" si="8"/>
        <v>95</v>
      </c>
      <c r="BF32" s="93">
        <f>IF(OR($E32="",$G32=""),"",IF(AND($E$3=1),'Marks Entry 1st'!AG31,IF(AND($E$3=2),'Marks Entry 2nd'!AG31,IF(AND($E$3=3),'Marks Entry 3rd'!AG31,IF(AND($E$3=4),'Marks Entry 4th'!AG31,"")))))</f>
        <v>45</v>
      </c>
      <c r="BG32" s="93">
        <f>IF(OR($E32="",$G32=""),"",IF(AND($E$3=1),'Marks Entry 1st'!AH31,IF(AND($E$3=2),'Marks Entry 2nd'!AH31,IF(AND($E$3=3),'Marks Entry 3rd'!AH31,IF(AND($E$3=4),'Marks Entry 4th'!AH31,"")))))</f>
        <v>20</v>
      </c>
      <c r="BH32" s="93">
        <f>IF(OR($E32="",$G32=""),"",IF(AND($E$3=1),'Marks Entry 1st'!AI31,IF(AND($E$3=2),'Marks Entry 2nd'!AI31,IF(AND($E$3=3),'Marks Entry 3rd'!AI31,IF(AND($E$3=4),'Marks Entry 4th'!AI31,"")))))</f>
        <v>14</v>
      </c>
      <c r="BI32" s="92">
        <f t="shared" si="9"/>
        <v>79</v>
      </c>
      <c r="BJ32" s="87">
        <f t="shared" si="10"/>
        <v>174</v>
      </c>
      <c r="BK32" s="144">
        <f t="shared" si="11"/>
        <v>0</v>
      </c>
      <c r="BL32" s="144">
        <f t="shared" si="12"/>
        <v>200</v>
      </c>
      <c r="BM32" s="144" t="str">
        <f t="shared" si="13"/>
        <v/>
      </c>
      <c r="BN32" s="144" t="str">
        <f t="shared" si="14"/>
        <v>P</v>
      </c>
      <c r="BO32" s="144" t="str">
        <f t="shared" si="15"/>
        <v>D</v>
      </c>
      <c r="BP32" s="148" t="str">
        <f t="shared" si="16"/>
        <v>A</v>
      </c>
      <c r="BQ32" s="180">
        <f>IF(OR($E32="",$G32=""),"",IF(AND($E$3=1),'Marks Entry 1st'!AJ31,IF(AND($E$3=2),'Marks Entry 2nd'!AJ31,IF(AND($E$3=3),'Marks Entry 3rd'!AJ31,IF(AND($E$3=4),'Marks Entry 4th'!AJ31,"")))))</f>
        <v>9</v>
      </c>
      <c r="BR32" s="180">
        <f>IF(OR($E32="",$G32=""),"",IF(AND($E$3=1),'Marks Entry 1st'!AK31,IF(AND($E$3=2),'Marks Entry 2nd'!AK31,IF(AND($E$3=3),'Marks Entry 3rd'!AK31,IF(AND($E$3=4),'Marks Entry 4th'!AK31,"")))))</f>
        <v>6</v>
      </c>
      <c r="BS32" s="87">
        <f t="shared" si="48"/>
        <v>15</v>
      </c>
      <c r="BT32" s="180">
        <f>IF(OR($E32="",$G32=""),"",IF(AND($E$3=1),'Marks Entry 1st'!AL31,IF(AND($E$3=2),'Marks Entry 2nd'!AL31,IF(AND($E$3=3),'Marks Entry 3rd'!AL31,IF(AND($E$3=4),'Marks Entry 4th'!AL31,"")))))</f>
        <v>26</v>
      </c>
      <c r="BU32" s="180">
        <f>IF(OR($E32="",$G32=""),"",IF(AND($E$3=1),'Marks Entry 1st'!AM31,IF(AND($E$3=2),'Marks Entry 2nd'!AM31,IF(AND($E$3=3),'Marks Entry 3rd'!AM31,IF(AND($E$3=4),'Marks Entry 4th'!AM31,"")))))</f>
        <v>5</v>
      </c>
      <c r="BV32" s="180">
        <f>IF(OR($E32="",$G32=""),"",IF(AND($E$3=1),'Marks Entry 1st'!AN31,IF(AND($E$3=2),'Marks Entry 2nd'!AN31,IF(AND($E$3=3),'Marks Entry 3rd'!AN31,IF(AND($E$3=4),'Marks Entry 4th'!AN31,"")))))</f>
        <v>9</v>
      </c>
      <c r="BW32" s="91">
        <f t="shared" si="49"/>
        <v>40</v>
      </c>
      <c r="BX32" s="87">
        <f t="shared" si="50"/>
        <v>55</v>
      </c>
      <c r="BY32" s="93">
        <f>IF(OR($E32="",$G32=""),"",IF(AND($E$3=1),'Marks Entry 1st'!AO31,IF(AND($E$3=2),'Marks Entry 2nd'!AO31,IF(AND($E$3=3),'Marks Entry 3rd'!AO31,IF(AND($E$3=4),'Marks Entry 4th'!AO31,"")))))</f>
        <v>48</v>
      </c>
      <c r="BZ32" s="93">
        <f>IF(OR($E32="",$G32=""),"",IF(AND($E$3=1),'Marks Entry 1st'!AP31,IF(AND($E$3=2),'Marks Entry 2nd'!AP31,IF(AND($E$3=3),'Marks Entry 3rd'!AP31,IF(AND($E$3=4),'Marks Entry 4th'!AP31,"")))))</f>
        <v>15</v>
      </c>
      <c r="CA32" s="93">
        <f>IF(OR($E32="",$G32=""),"",IF(AND($E$3=1),'Marks Entry 1st'!AQ31,IF(AND($E$3=2),'Marks Entry 2nd'!AQ31,IF(AND($E$3=3),'Marks Entry 3rd'!AQ31,IF(AND($E$3=4),'Marks Entry 4th'!AQ31,"")))))</f>
        <v>8</v>
      </c>
      <c r="CB32" s="92">
        <f t="shared" si="51"/>
        <v>71</v>
      </c>
      <c r="CC32" s="87">
        <f t="shared" si="52"/>
        <v>126</v>
      </c>
      <c r="CD32" s="144">
        <f t="shared" si="53"/>
        <v>0</v>
      </c>
      <c r="CE32" s="144">
        <f t="shared" si="54"/>
        <v>200</v>
      </c>
      <c r="CF32" s="144" t="str">
        <f t="shared" si="17"/>
        <v/>
      </c>
      <c r="CG32" s="144" t="str">
        <f t="shared" si="55"/>
        <v>P</v>
      </c>
      <c r="CH32" s="144" t="str">
        <f t="shared" si="18"/>
        <v>I</v>
      </c>
      <c r="CI32" s="148" t="str">
        <f t="shared" si="19"/>
        <v>C</v>
      </c>
      <c r="CJ32" s="180">
        <f>IF(OR($E32="",$G32=""),"",IF(AND($E$3=1),'Marks Entry 1st'!AR31,IF(AND($E$3=2),'Marks Entry 2nd'!AR31,IF(AND($E$3=3),'Marks Entry 3rd'!AR31,IF(AND($E$3=4),'Marks Entry 4th'!AR31,"")))))</f>
        <v>9</v>
      </c>
      <c r="CK32" s="180">
        <f>IF(OR($E32="",$G32=""),"",IF(AND($E$3=1),'Marks Entry 1st'!AS31,IF(AND($E$3=2),'Marks Entry 2nd'!AS31,IF(AND($E$3=3),'Marks Entry 3rd'!AS31,IF(AND($E$3=4),'Marks Entry 4th'!AS31,"")))))</f>
        <v>7</v>
      </c>
      <c r="CL32" s="87">
        <f t="shared" si="56"/>
        <v>16</v>
      </c>
      <c r="CM32" s="180">
        <f>IF(OR($E32="",$G32=""),"",IF(AND($E$3=1),'Marks Entry 1st'!AT31,IF(AND($E$3=2),'Marks Entry 2nd'!AT31,IF(AND($E$3=3),'Marks Entry 3rd'!AT31,IF(AND($E$3=4),'Marks Entry 4th'!AT31,"")))))</f>
        <v>28</v>
      </c>
      <c r="CN32" s="180">
        <f>IF(OR($E32="",$G32=""),"",IF(AND($E$3=1),'Marks Entry 1st'!AU31,IF(AND($E$3=2),'Marks Entry 2nd'!AU31,IF(AND($E$3=3),'Marks Entry 3rd'!AU31,IF(AND($E$3=4),'Marks Entry 4th'!AU31,"")))))</f>
        <v>6</v>
      </c>
      <c r="CO32" s="180">
        <f>IF(OR($E32="",$G32=""),"",IF(AND($E$3=1),'Marks Entry 1st'!AV31,IF(AND($E$3=2),'Marks Entry 2nd'!AV31,IF(AND($E$3=3),'Marks Entry 3rd'!AV31,IF(AND($E$3=4),'Marks Entry 4th'!AV31,"")))))</f>
        <v>9</v>
      </c>
      <c r="CP32" s="91">
        <f t="shared" si="57"/>
        <v>43</v>
      </c>
      <c r="CQ32" s="87">
        <f t="shared" si="58"/>
        <v>59</v>
      </c>
      <c r="CR32" s="93">
        <f>IF(OR($E32="",$G32=""),"",IF(AND($E$3=1),'Marks Entry 1st'!AW31,IF(AND($E$3=2),'Marks Entry 2nd'!AW31,IF(AND($E$3=3),'Marks Entry 3rd'!AW31,IF(AND($E$3=4),'Marks Entry 4th'!AW31,"")))))</f>
        <v>48</v>
      </c>
      <c r="CS32" s="93">
        <f>IF(OR($E32="",$G32=""),"",IF(AND($E$3=1),'Marks Entry 1st'!AX31,IF(AND($E$3=2),'Marks Entry 2nd'!AX31,IF(AND($E$3=3),'Marks Entry 3rd'!AX31,IF(AND($E$3=4),'Marks Entry 4th'!AX31,"")))))</f>
        <v>16</v>
      </c>
      <c r="CT32" s="93">
        <f>IF(OR($E32="",$G32=""),"",IF(AND($E$3=1),'Marks Entry 1st'!AY31,IF(AND($E$3=2),'Marks Entry 2nd'!AY31,IF(AND($E$3=3),'Marks Entry 3rd'!AY31,IF(AND($E$3=4),'Marks Entry 4th'!AY31,"")))))</f>
        <v>8</v>
      </c>
      <c r="CU32" s="92">
        <f t="shared" si="59"/>
        <v>72</v>
      </c>
      <c r="CV32" s="87">
        <f t="shared" si="60"/>
        <v>131</v>
      </c>
      <c r="CW32" s="144">
        <f t="shared" si="61"/>
        <v>0</v>
      </c>
      <c r="CX32" s="144">
        <f t="shared" si="62"/>
        <v>200</v>
      </c>
      <c r="CY32" s="144" t="str">
        <f t="shared" si="20"/>
        <v/>
      </c>
      <c r="CZ32" s="144" t="str">
        <f t="shared" si="63"/>
        <v>P</v>
      </c>
      <c r="DA32" s="144" t="str">
        <f t="shared" si="21"/>
        <v>I</v>
      </c>
      <c r="DB32" s="148" t="str">
        <f t="shared" si="22"/>
        <v>C</v>
      </c>
      <c r="DC32" s="380">
        <f>IF(OR($E32="",$G32=""),"",IF(AND($E$3=1),'Marks Entry 1st'!AZ31,IF(AND($E$3=2),'Marks Entry 2nd'!AZ31,IF(AND($E$3=3),'Marks Entry 3rd'!AZ31,IF(AND($E$3=4),'Marks Entry 4th'!AZ31,"")))))</f>
        <v>0</v>
      </c>
      <c r="DD32" s="380">
        <f>IF(OR($E32="",$G32=""),"",IF(AND($E$3=1),'Marks Entry 1st'!BA31,IF(AND($E$3=2),'Marks Entry 2nd'!BA31,IF(AND($E$3=3),'Marks Entry 3rd'!BA31,IF(AND($E$3=4),'Marks Entry 4th'!BA31,"")))))</f>
        <v>0</v>
      </c>
      <c r="DE32" s="380">
        <f>IF(OR($E32="",$G32=""),"",IF(AND($E$3=1),'Marks Entry 1st'!BB31,IF(AND($E$3=2),'Marks Entry 2nd'!BB31,IF(AND($E$3=3),'Marks Entry 3rd'!BB31,IF(AND($E$3=4),'Marks Entry 4th'!BB31,"")))))</f>
        <v>0</v>
      </c>
      <c r="DF32" s="181">
        <f t="shared" si="64"/>
        <v>0</v>
      </c>
      <c r="DG32" s="182">
        <f t="shared" si="65"/>
        <v>0</v>
      </c>
      <c r="DH32" s="182" t="str">
        <f t="shared" si="66"/>
        <v/>
      </c>
      <c r="DI32" s="182" t="str">
        <f t="shared" si="67"/>
        <v/>
      </c>
      <c r="DJ32" s="147" t="str">
        <f t="shared" si="23"/>
        <v/>
      </c>
      <c r="DK32" s="380">
        <f>IF(OR($E32="",$G32=""),"",IF(AND($E$3=1),'Marks Entry 1st'!BC31,IF(AND($E$3=2),'Marks Entry 2nd'!BC31,IF(AND($E$3=3),'Marks Entry 3rd'!BC31,IF(AND($E$3=4),'Marks Entry 4th'!BC31,"")))))</f>
        <v>0</v>
      </c>
      <c r="DL32" s="380">
        <f>IF(OR($E32="",$G32=""),"",IF(AND($E$3=1),'Marks Entry 1st'!BD31,IF(AND($E$3=2),'Marks Entry 2nd'!BD31,IF(AND($E$3=3),'Marks Entry 3rd'!BD31,IF(AND($E$3=4),'Marks Entry 4th'!BD31,"")))))</f>
        <v>0</v>
      </c>
      <c r="DM32" s="380">
        <f>IF(OR($E32="",$G32=""),"",IF(AND($E$3=1),'Marks Entry 1st'!BE31,IF(AND($E$3=2),'Marks Entry 2nd'!BE31,IF(AND($E$3=3),'Marks Entry 3rd'!BE31,IF(AND($E$3=4),'Marks Entry 4th'!BE31,"")))))</f>
        <v>0</v>
      </c>
      <c r="DN32" s="181">
        <f t="shared" si="68"/>
        <v>0</v>
      </c>
      <c r="DO32" s="182">
        <f t="shared" si="69"/>
        <v>0</v>
      </c>
      <c r="DP32" s="182" t="str">
        <f t="shared" si="70"/>
        <v/>
      </c>
      <c r="DQ32" s="182" t="str">
        <f t="shared" si="71"/>
        <v/>
      </c>
      <c r="DR32" s="147" t="str">
        <f t="shared" si="24"/>
        <v/>
      </c>
      <c r="DS32" s="380">
        <f>IF(OR($E32="",$G32=""),"",IF(AND($E$3=1),'Marks Entry 1st'!BF31,IF(AND($E$3=2),'Marks Entry 2nd'!BF31,IF(AND($E$3=3),'Marks Entry 3rd'!BF31,IF(AND($E$3=4),'Marks Entry 4th'!BF31,"")))))</f>
        <v>0</v>
      </c>
      <c r="DT32" s="380">
        <f>IF(OR($E32="",$G32=""),"",IF(AND($E$3=1),'Marks Entry 1st'!BG31,IF(AND($E$3=2),'Marks Entry 2nd'!BG31,IF(AND($E$3=3),'Marks Entry 3rd'!BG31,IF(AND($E$3=4),'Marks Entry 4th'!BG31,"")))))</f>
        <v>0</v>
      </c>
      <c r="DU32" s="380">
        <f>IF(OR($E32="",$G32=""),"",IF(AND($E$3=1),'Marks Entry 1st'!BH31,IF(AND($E$3=2),'Marks Entry 2nd'!BH31,IF(AND($E$3=3),'Marks Entry 3rd'!BH31,IF(AND($E$3=4),'Marks Entry 4th'!BH31,"")))))</f>
        <v>0</v>
      </c>
      <c r="DV32" s="181">
        <f t="shared" si="72"/>
        <v>0</v>
      </c>
      <c r="DW32" s="182">
        <f t="shared" si="73"/>
        <v>0</v>
      </c>
      <c r="DX32" s="182" t="str">
        <f t="shared" si="74"/>
        <v/>
      </c>
      <c r="DY32" s="182" t="str">
        <f t="shared" si="75"/>
        <v/>
      </c>
      <c r="DZ32" s="147" t="str">
        <f t="shared" si="25"/>
        <v/>
      </c>
      <c r="EA32" s="104">
        <f t="shared" si="26"/>
        <v>519</v>
      </c>
      <c r="EB32" s="105">
        <f t="shared" si="27"/>
        <v>64.875</v>
      </c>
      <c r="EC32" s="111" t="str">
        <f t="shared" si="28"/>
        <v>I</v>
      </c>
      <c r="ED32" s="112">
        <f t="shared" si="29"/>
        <v>3.9999999999999964</v>
      </c>
      <c r="EE32" s="386" t="str">
        <f t="shared" si="30"/>
        <v>Promoted</v>
      </c>
      <c r="EF32" s="72">
        <f>IF(OR($E32="",$G32=""),"",IF(AND($E$3=1),'Marks Entry 1st'!BI31,IF(AND($E$3=2),'Marks Entry 2nd'!BI31,IF(AND($E$3=3),'Marks Entry 3rd'!BI31,IF(AND($E$3=4),'Marks Entry 4th'!BI31,"")))))</f>
        <v>220</v>
      </c>
      <c r="EG32" s="72">
        <f>IF(OR($E32="",$G32=""),"",IF(AND($E$3=1),'Marks Entry 1st'!BJ31,IF(AND($E$3=2),'Marks Entry 2nd'!BJ31,IF(AND($E$3=3),'Marks Entry 3rd'!BJ31,IF(AND($E$3=4),'Marks Entry 4th'!BJ31,"")))))</f>
        <v>12</v>
      </c>
      <c r="EH32" s="328" t="str">
        <f t="shared" si="31"/>
        <v>C</v>
      </c>
      <c r="EI32" s="73"/>
      <c r="EP32" s="75">
        <f>IF(AND($E$3=1),'Marks Entry 1st'!I31,IF(AND($E$3=2),'Marks Entry 2nd'!I31,IF(AND($E$3=3),'Marks Entry 3rd'!I31,IF(AND($E$3=4),'Marks Entry 4th'!I31,""))))</f>
        <v>127</v>
      </c>
    </row>
    <row r="33" spans="1:146" ht="18.899999999999999" customHeight="1">
      <c r="A33" s="94">
        <v>26</v>
      </c>
      <c r="B33" s="94">
        <f>IF(OR(EP33=0,EP33=""),"",IF(AND($E$3=1),'Marks Entry 1st'!I32,IF(AND($E$3=2),'Marks Entry 2nd'!I32,IF(AND($E$3=3),'Marks Entry 3rd'!I32,IF(AND($E$3=4),'Marks Entry 4th'!I32,"")))))</f>
        <v>128</v>
      </c>
      <c r="C33" s="95">
        <f>IF(OR(B33=0,B33=""),"",IF(AND($E$3=1),'Marks Entry 1st'!B32,IF(AND($E$3=2),'Marks Entry 2nd'!B32,IF(AND($E$3=3),'Marks Entry 3rd'!B32,IF(AND($E$3=4),'Marks Entry 4th'!B32,"")))))</f>
        <v>1</v>
      </c>
      <c r="D33" s="95" t="str">
        <f>IF(OR(B33=0,B33=""),"",IF(AND($E$3=1),'Marks Entry 1st'!C32,IF(AND($E$3=2),'Marks Entry 2nd'!C32,IF(AND($E$3=3),'Marks Entry 3rd'!C32,IF(AND($E$3=4),'Marks Entry 4th'!C32,"")))))</f>
        <v>A</v>
      </c>
      <c r="E33" s="96" t="str">
        <f>IF(OR(B33=0,B33=""),"",IF(AND($E$3=1),'Marks Entry 1st'!E32,IF(AND($E$3=2),'Marks Entry 2nd'!E32,IF(AND($E$3=3),'Marks Entry 3rd'!E32,IF(AND($E$3=4),'Marks Entry 4th'!E32,"")))))</f>
        <v>22-07-2015</v>
      </c>
      <c r="F33" s="95">
        <f>IF(OR(B33=0,B33=""),"",IF(AND($E$3=1),'Marks Entry 1st'!D32,IF(AND($E$3=2),'Marks Entry 2nd'!D32,IF(AND($E$3=3),'Marks Entry 3rd'!D32,IF(AND($E$3=4),'Marks Entry 4th'!D32,"")))))</f>
        <v>945</v>
      </c>
      <c r="G33" s="90" t="str">
        <f>IF(OR(B33=0,B33=""),"",IF(AND($E$3=1),'Marks Entry 1st'!F32,IF(AND($E$3=2),'Marks Entry 2nd'!F32,IF(AND($E$3=3),'Marks Entry 3rd'!F32,IF(AND($E$3=4),'Marks Entry 4th'!F32,"")))))</f>
        <v>PRIYANSHU RAWAT</v>
      </c>
      <c r="H33" s="90" t="str">
        <f>IF(OR(B33=0,B33=""),"",IF(AND($E$3=1),'Marks Entry 1st'!G32,IF(AND($E$3=2),'Marks Entry 2nd'!G32,IF(AND($E$3=3),'Marks Entry 3rd'!G32,IF(AND($E$3=4),'Marks Entry 4th'!G32,"")))))</f>
        <v>MANOHAR SINGH</v>
      </c>
      <c r="I33" s="90" t="str">
        <f>IF(OR(B33=0,B33=""),"",IF(AND($E$3=1),'Marks Entry 1st'!H32,IF(AND($E$3=2),'Marks Entry 2nd'!H32,IF(AND($E$3=3),'Marks Entry 3rd'!H32,IF(AND($E$3=4),'Marks Entry 4th'!H32,"")))))</f>
        <v>SAPNA</v>
      </c>
      <c r="J33" s="379" t="str">
        <f>IF(OR(B33=0,B33=""),"",IF(AND($E$3=1),'Marks Entry 1st'!J32,IF(AND($E$3=2),'Marks Entry 2nd'!J32,IF(AND($E$3=3),'Marks Entry 3rd'!J32,IF(AND($E$3=4),'Marks Entry 4th'!J32,"")))))</f>
        <v>M</v>
      </c>
      <c r="K33" s="379" t="str">
        <f>IF(OR(B33=0,B33=""),"",IF(AND($E$3=1),'Marks Entry 1st'!K32,IF(AND($E$3=2),'Marks Entry 2nd'!K32,IF(AND($E$3=3),'Marks Entry 3rd'!K32,IF(AND($E$3=4),'Marks Entry 4th'!K32,"")))))</f>
        <v>OBC</v>
      </c>
      <c r="L33" s="180">
        <f>IF(OR($E33="",$G33=""),"",IF(AND($E$3=1),'Marks Entry 1st'!L32,IF(AND($E$3=2),'Marks Entry 2nd'!L32,IF(AND($E$3=3),'Marks Entry 3rd'!L32,IF(AND($E$3=4),'Marks Entry 4th'!L32,"")))))</f>
        <v>9</v>
      </c>
      <c r="M33" s="180">
        <f>IF(OR($E33="",$G33=""),"",IF(AND($E$3=1),'Marks Entry 1st'!M32,IF(AND($E$3=2),'Marks Entry 2nd'!M32,IF(AND($E$3=3),'Marks Entry 3rd'!M32,IF(AND($E$3=4),'Marks Entry 4th'!M32,"")))))</f>
        <v>9</v>
      </c>
      <c r="N33" s="87">
        <f t="shared" si="32"/>
        <v>18</v>
      </c>
      <c r="O33" s="180">
        <f>IF(OR($E33="",$G33=""),"",IF(AND($E$3=1),'Marks Entry 1st'!N32,IF(AND($E$3=2),'Marks Entry 2nd'!N32,IF(AND($E$3=3),'Marks Entry 3rd'!N32,IF(AND($E$3=4),'Marks Entry 4th'!N32,"")))))</f>
        <v>21</v>
      </c>
      <c r="P33" s="180">
        <f>IF(OR($E33="",$G33=""),"",IF(AND($E$3=1),'Marks Entry 1st'!O32,IF(AND($E$3=2),'Marks Entry 2nd'!O32,IF(AND($E$3=3),'Marks Entry 3rd'!O32,IF(AND($E$3=4),'Marks Entry 4th'!O32,"")))))</f>
        <v>6</v>
      </c>
      <c r="Q33" s="180">
        <f>IF(OR($E33="",$G33=""),"",IF(AND($E$3=1),'Marks Entry 1st'!P32,IF(AND($E$3=2),'Marks Entry 2nd'!P32,IF(AND($E$3=3),'Marks Entry 3rd'!P32,IF(AND($E$3=4),'Marks Entry 4th'!P32,"")))))</f>
        <v>0</v>
      </c>
      <c r="R33" s="91">
        <f t="shared" si="33"/>
        <v>27</v>
      </c>
      <c r="S33" s="87">
        <f t="shared" si="34"/>
        <v>45</v>
      </c>
      <c r="T33" s="93">
        <f>IF(OR($E33="",$G33=""),"",IF(AND($E$3=1),'Marks Entry 1st'!Q32,IF(AND($E$3=2),'Marks Entry 2nd'!Q32,IF(AND($E$3=3),'Marks Entry 3rd'!Q32,IF(AND($E$3=4),'Marks Entry 4th'!Q32,"")))))</f>
        <v>37</v>
      </c>
      <c r="U33" s="93">
        <f>IF(OR($E33="",$G33=""),"",IF(AND($E$3=1),'Marks Entry 1st'!R32,IF(AND($E$3=2),'Marks Entry 2nd'!R32,IF(AND($E$3=3),'Marks Entry 3rd'!R32,IF(AND($E$3=4),'Marks Entry 4th'!R32,"")))))</f>
        <v>4</v>
      </c>
      <c r="V33" s="93">
        <f>IF(OR($E33="",$G33=""),"",IF(AND($E$3=1),'Marks Entry 1st'!S32,IF(AND($E$3=2),'Marks Entry 2nd'!S32,IF(AND($E$3=3),'Marks Entry 3rd'!S32,IF(AND($E$3=4),'Marks Entry 4th'!S32,"")))))</f>
        <v>11</v>
      </c>
      <c r="W33" s="92">
        <f t="shared" si="35"/>
        <v>52</v>
      </c>
      <c r="X33" s="87">
        <f t="shared" si="36"/>
        <v>97</v>
      </c>
      <c r="Y33" s="144">
        <f t="shared" si="37"/>
        <v>0</v>
      </c>
      <c r="Z33" s="144">
        <f t="shared" si="38"/>
        <v>200</v>
      </c>
      <c r="AA33" s="144" t="str">
        <f t="shared" si="0"/>
        <v/>
      </c>
      <c r="AB33" s="144" t="str">
        <f t="shared" si="39"/>
        <v>P</v>
      </c>
      <c r="AC33" s="144" t="str">
        <f t="shared" si="1"/>
        <v>II</v>
      </c>
      <c r="AD33" s="148" t="str">
        <f t="shared" si="2"/>
        <v>D</v>
      </c>
      <c r="AE33" s="180">
        <f>IF(OR($E33="",$G33=""),"",IF(AND($E$3=1),'Marks Entry 1st'!T32,IF(AND($E$3=2),'Marks Entry 2nd'!T32,IF(AND($E$3=3),'Marks Entry 3rd'!T32,IF(AND($E$3=4),'Marks Entry 4th'!T32,"")))))</f>
        <v>9</v>
      </c>
      <c r="AF33" s="180">
        <f>IF(OR($E33="",$G33=""),"",IF(AND($E$3=1),'Marks Entry 1st'!U32,IF(AND($E$3=2),'Marks Entry 2nd'!U32,IF(AND($E$3=3),'Marks Entry 3rd'!U32,IF(AND($E$3=4),'Marks Entry 4th'!U32,"")))))</f>
        <v>9</v>
      </c>
      <c r="AG33" s="87">
        <f t="shared" si="40"/>
        <v>18</v>
      </c>
      <c r="AH33" s="180">
        <f>IF(OR($E33="",$G33=""),"",IF(AND($E$3=1),'Marks Entry 1st'!V32,IF(AND($E$3=2),'Marks Entry 2nd'!V32,IF(AND($E$3=3),'Marks Entry 3rd'!V32,IF(AND($E$3=4),'Marks Entry 4th'!V32,"")))))</f>
        <v>25</v>
      </c>
      <c r="AI33" s="180">
        <f>IF(OR($E33="",$G33=""),"",IF(AND($E$3=1),'Marks Entry 1st'!W32,IF(AND($E$3=2),'Marks Entry 2nd'!W32,IF(AND($E$3=3),'Marks Entry 3rd'!W32,IF(AND($E$3=4),'Marks Entry 4th'!W32,"")))))</f>
        <v>5</v>
      </c>
      <c r="AJ33" s="180">
        <f>IF(OR($E33="",$G33=""),"",IF(AND($E$3=1),'Marks Entry 1st'!X32,IF(AND($E$3=2),'Marks Entry 2nd'!X32,IF(AND($E$3=3),'Marks Entry 3rd'!X32,IF(AND($E$3=4),'Marks Entry 4th'!X32,"")))))</f>
        <v>8</v>
      </c>
      <c r="AK33" s="91">
        <f t="shared" si="41"/>
        <v>38</v>
      </c>
      <c r="AL33" s="87">
        <f t="shared" si="42"/>
        <v>56</v>
      </c>
      <c r="AM33" s="93">
        <f>IF(OR($E33="",$G33=""),"",IF(AND($E$3=1),'Marks Entry 1st'!Y32,IF(AND($E$3=2),'Marks Entry 2nd'!Y32,IF(AND($E$3=3),'Marks Entry 3rd'!Y32,IF(AND($E$3=4),'Marks Entry 4th'!Y32,"")))))</f>
        <v>48</v>
      </c>
      <c r="AN33" s="93">
        <f>IF(OR($E33="",$G33=""),"",IF(AND($E$3=1),'Marks Entry 1st'!Z32,IF(AND($E$3=2),'Marks Entry 2nd'!Z32,IF(AND($E$3=3),'Marks Entry 3rd'!Z32,IF(AND($E$3=4),'Marks Entry 4th'!Z32,"")))))</f>
        <v>4</v>
      </c>
      <c r="AO33" s="93">
        <f>IF(OR($E33="",$G33=""),"",IF(AND($E$3=1),'Marks Entry 1st'!AA32,IF(AND($E$3=2),'Marks Entry 2nd'!AA32,IF(AND($E$3=3),'Marks Entry 3rd'!AA32,IF(AND($E$3=4),'Marks Entry 4th'!AA32,"")))))</f>
        <v>9</v>
      </c>
      <c r="AP33" s="92">
        <f t="shared" si="43"/>
        <v>61</v>
      </c>
      <c r="AQ33" s="87">
        <f t="shared" si="44"/>
        <v>117</v>
      </c>
      <c r="AR33" s="144">
        <f t="shared" si="45"/>
        <v>0</v>
      </c>
      <c r="AS33" s="144">
        <f t="shared" si="46"/>
        <v>200</v>
      </c>
      <c r="AT33" s="144" t="str">
        <f t="shared" si="3"/>
        <v/>
      </c>
      <c r="AU33" s="144" t="str">
        <f t="shared" si="47"/>
        <v>P</v>
      </c>
      <c r="AV33" s="144" t="str">
        <f t="shared" si="4"/>
        <v>II</v>
      </c>
      <c r="AW33" s="148" t="str">
        <f t="shared" si="5"/>
        <v>C</v>
      </c>
      <c r="AX33" s="180">
        <f>IF(OR($E33="",$G33=""),"",IF(AND($E$3=1),'Marks Entry 1st'!AB32,IF(AND($E$3=2),'Marks Entry 2nd'!AB32,IF(AND($E$3=3),'Marks Entry 3rd'!AB32,IF(AND($E$3=4),'Marks Entry 4th'!AB32,"")))))</f>
        <v>20</v>
      </c>
      <c r="AY33" s="180">
        <f>IF(OR($E33="",$G33=""),"",IF(AND($E$3=1),'Marks Entry 1st'!AC32,IF(AND($E$3=2),'Marks Entry 2nd'!AC32,IF(AND($E$3=3),'Marks Entry 3rd'!AC32,IF(AND($E$3=4),'Marks Entry 4th'!AC32,"")))))</f>
        <v>19</v>
      </c>
      <c r="AZ33" s="87">
        <f t="shared" si="6"/>
        <v>39</v>
      </c>
      <c r="BA33" s="180">
        <f>IF(OR($E33="",$G33=""),"",IF(AND($E$3=1),'Marks Entry 1st'!AD32,IF(AND($E$3=2),'Marks Entry 2nd'!AD32,IF(AND($E$3=3),'Marks Entry 3rd'!AD32,IF(AND($E$3=4),'Marks Entry 4th'!AD32,"")))))</f>
        <v>29</v>
      </c>
      <c r="BB33" s="180">
        <f>IF(OR($E33="",$G33=""),"",IF(AND($E$3=1),'Marks Entry 1st'!AE32,IF(AND($E$3=2),'Marks Entry 2nd'!AE32,IF(AND($E$3=3),'Marks Entry 3rd'!AE32,IF(AND($E$3=4),'Marks Entry 4th'!AE32,"")))))</f>
        <v>17</v>
      </c>
      <c r="BC33" s="180">
        <f>IF(OR($E33="",$G33=""),"",IF(AND($E$3=1),'Marks Entry 1st'!AF32,IF(AND($E$3=2),'Marks Entry 2nd'!AF32,IF(AND($E$3=3),'Marks Entry 3rd'!AF32,IF(AND($E$3=4),'Marks Entry 4th'!AF32,"")))))</f>
        <v>10</v>
      </c>
      <c r="BD33" s="91">
        <f t="shared" si="7"/>
        <v>56</v>
      </c>
      <c r="BE33" s="87">
        <f t="shared" si="8"/>
        <v>95</v>
      </c>
      <c r="BF33" s="93">
        <f>IF(OR($E33="",$G33=""),"",IF(AND($E$3=1),'Marks Entry 1st'!AG32,IF(AND($E$3=2),'Marks Entry 2nd'!AG32,IF(AND($E$3=3),'Marks Entry 3rd'!AG32,IF(AND($E$3=4),'Marks Entry 4th'!AG32,"")))))</f>
        <v>45</v>
      </c>
      <c r="BG33" s="93">
        <f>IF(OR($E33="",$G33=""),"",IF(AND($E$3=1),'Marks Entry 1st'!AH32,IF(AND($E$3=2),'Marks Entry 2nd'!AH32,IF(AND($E$3=3),'Marks Entry 3rd'!AH32,IF(AND($E$3=4),'Marks Entry 4th'!AH32,"")))))</f>
        <v>20</v>
      </c>
      <c r="BH33" s="93">
        <f>IF(OR($E33="",$G33=""),"",IF(AND($E$3=1),'Marks Entry 1st'!AI32,IF(AND($E$3=2),'Marks Entry 2nd'!AI32,IF(AND($E$3=3),'Marks Entry 3rd'!AI32,IF(AND($E$3=4),'Marks Entry 4th'!AI32,"")))))</f>
        <v>14</v>
      </c>
      <c r="BI33" s="92">
        <f t="shared" si="9"/>
        <v>79</v>
      </c>
      <c r="BJ33" s="87">
        <f t="shared" si="10"/>
        <v>174</v>
      </c>
      <c r="BK33" s="144">
        <f t="shared" si="11"/>
        <v>0</v>
      </c>
      <c r="BL33" s="144">
        <f t="shared" si="12"/>
        <v>200</v>
      </c>
      <c r="BM33" s="144" t="str">
        <f t="shared" si="13"/>
        <v/>
      </c>
      <c r="BN33" s="144" t="str">
        <f t="shared" si="14"/>
        <v>P</v>
      </c>
      <c r="BO33" s="144" t="str">
        <f t="shared" si="15"/>
        <v>D</v>
      </c>
      <c r="BP33" s="148" t="str">
        <f t="shared" si="16"/>
        <v>A</v>
      </c>
      <c r="BQ33" s="180">
        <f>IF(OR($E33="",$G33=""),"",IF(AND($E$3=1),'Marks Entry 1st'!AJ32,IF(AND($E$3=2),'Marks Entry 2nd'!AJ32,IF(AND($E$3=3),'Marks Entry 3rd'!AJ32,IF(AND($E$3=4),'Marks Entry 4th'!AJ32,"")))))</f>
        <v>9</v>
      </c>
      <c r="BR33" s="180">
        <f>IF(OR($E33="",$G33=""),"",IF(AND($E$3=1),'Marks Entry 1st'!AK32,IF(AND($E$3=2),'Marks Entry 2nd'!AK32,IF(AND($E$3=3),'Marks Entry 3rd'!AK32,IF(AND($E$3=4),'Marks Entry 4th'!AK32,"")))))</f>
        <v>6</v>
      </c>
      <c r="BS33" s="87">
        <f t="shared" si="48"/>
        <v>15</v>
      </c>
      <c r="BT33" s="180">
        <f>IF(OR($E33="",$G33=""),"",IF(AND($E$3=1),'Marks Entry 1st'!AL32,IF(AND($E$3=2),'Marks Entry 2nd'!AL32,IF(AND($E$3=3),'Marks Entry 3rd'!AL32,IF(AND($E$3=4),'Marks Entry 4th'!AL32,"")))))</f>
        <v>21</v>
      </c>
      <c r="BU33" s="180">
        <f>IF(OR($E33="",$G33=""),"",IF(AND($E$3=1),'Marks Entry 1st'!AM32,IF(AND($E$3=2),'Marks Entry 2nd'!AM32,IF(AND($E$3=3),'Marks Entry 3rd'!AM32,IF(AND($E$3=4),'Marks Entry 4th'!AM32,"")))))</f>
        <v>5</v>
      </c>
      <c r="BV33" s="180">
        <f>IF(OR($E33="",$G33=""),"",IF(AND($E$3=1),'Marks Entry 1st'!AN32,IF(AND($E$3=2),'Marks Entry 2nd'!AN32,IF(AND($E$3=3),'Marks Entry 3rd'!AN32,IF(AND($E$3=4),'Marks Entry 4th'!AN32,"")))))</f>
        <v>8</v>
      </c>
      <c r="BW33" s="91">
        <f t="shared" si="49"/>
        <v>34</v>
      </c>
      <c r="BX33" s="87">
        <f t="shared" si="50"/>
        <v>49</v>
      </c>
      <c r="BY33" s="93">
        <f>IF(OR($E33="",$G33=""),"",IF(AND($E$3=1),'Marks Entry 1st'!AO32,IF(AND($E$3=2),'Marks Entry 2nd'!AO32,IF(AND($E$3=3),'Marks Entry 3rd'!AO32,IF(AND($E$3=4),'Marks Entry 4th'!AO32,"")))))</f>
        <v>47</v>
      </c>
      <c r="BZ33" s="93">
        <f>IF(OR($E33="",$G33=""),"",IF(AND($E$3=1),'Marks Entry 1st'!AP32,IF(AND($E$3=2),'Marks Entry 2nd'!AP32,IF(AND($E$3=3),'Marks Entry 3rd'!AP32,IF(AND($E$3=4),'Marks Entry 4th'!AP32,"")))))</f>
        <v>15</v>
      </c>
      <c r="CA33" s="93">
        <f>IF(OR($E33="",$G33=""),"",IF(AND($E$3=1),'Marks Entry 1st'!AQ32,IF(AND($E$3=2),'Marks Entry 2nd'!AQ32,IF(AND($E$3=3),'Marks Entry 3rd'!AQ32,IF(AND($E$3=4),'Marks Entry 4th'!AQ32,"")))))</f>
        <v>8</v>
      </c>
      <c r="CB33" s="92">
        <f t="shared" si="51"/>
        <v>70</v>
      </c>
      <c r="CC33" s="87">
        <f t="shared" si="52"/>
        <v>119</v>
      </c>
      <c r="CD33" s="144">
        <f t="shared" si="53"/>
        <v>0</v>
      </c>
      <c r="CE33" s="144">
        <f t="shared" si="54"/>
        <v>200</v>
      </c>
      <c r="CF33" s="144" t="str">
        <f t="shared" si="17"/>
        <v/>
      </c>
      <c r="CG33" s="144" t="str">
        <f t="shared" si="55"/>
        <v>P</v>
      </c>
      <c r="CH33" s="144" t="str">
        <f t="shared" si="18"/>
        <v>II</v>
      </c>
      <c r="CI33" s="148" t="str">
        <f t="shared" si="19"/>
        <v>C</v>
      </c>
      <c r="CJ33" s="180">
        <f>IF(OR($E33="",$G33=""),"",IF(AND($E$3=1),'Marks Entry 1st'!AR32,IF(AND($E$3=2),'Marks Entry 2nd'!AR32,IF(AND($E$3=3),'Marks Entry 3rd'!AR32,IF(AND($E$3=4),'Marks Entry 4th'!AR32,"")))))</f>
        <v>9</v>
      </c>
      <c r="CK33" s="180">
        <f>IF(OR($E33="",$G33=""),"",IF(AND($E$3=1),'Marks Entry 1st'!AS32,IF(AND($E$3=2),'Marks Entry 2nd'!AS32,IF(AND($E$3=3),'Marks Entry 3rd'!AS32,IF(AND($E$3=4),'Marks Entry 4th'!AS32,"")))))</f>
        <v>7</v>
      </c>
      <c r="CL33" s="87">
        <f t="shared" si="56"/>
        <v>16</v>
      </c>
      <c r="CM33" s="180">
        <f>IF(OR($E33="",$G33=""),"",IF(AND($E$3=1),'Marks Entry 1st'!AT32,IF(AND($E$3=2),'Marks Entry 2nd'!AT32,IF(AND($E$3=3),'Marks Entry 3rd'!AT32,IF(AND($E$3=4),'Marks Entry 4th'!AT32,"")))))</f>
        <v>29</v>
      </c>
      <c r="CN33" s="180">
        <f>IF(OR($E33="",$G33=""),"",IF(AND($E$3=1),'Marks Entry 1st'!AU32,IF(AND($E$3=2),'Marks Entry 2nd'!AU32,IF(AND($E$3=3),'Marks Entry 3rd'!AU32,IF(AND($E$3=4),'Marks Entry 4th'!AU32,"")))))</f>
        <v>6</v>
      </c>
      <c r="CO33" s="180">
        <f>IF(OR($E33="",$G33=""),"",IF(AND($E$3=1),'Marks Entry 1st'!AV32,IF(AND($E$3=2),'Marks Entry 2nd'!AV32,IF(AND($E$3=3),'Marks Entry 3rd'!AV32,IF(AND($E$3=4),'Marks Entry 4th'!AV32,"")))))</f>
        <v>9</v>
      </c>
      <c r="CP33" s="91">
        <f t="shared" si="57"/>
        <v>44</v>
      </c>
      <c r="CQ33" s="87">
        <f t="shared" si="58"/>
        <v>60</v>
      </c>
      <c r="CR33" s="93">
        <f>IF(OR($E33="",$G33=""),"",IF(AND($E$3=1),'Marks Entry 1st'!AW32,IF(AND($E$3=2),'Marks Entry 2nd'!AW32,IF(AND($E$3=3),'Marks Entry 3rd'!AW32,IF(AND($E$3=4),'Marks Entry 4th'!AW32,"")))))</f>
        <v>47</v>
      </c>
      <c r="CS33" s="93">
        <f>IF(OR($E33="",$G33=""),"",IF(AND($E$3=1),'Marks Entry 1st'!AX32,IF(AND($E$3=2),'Marks Entry 2nd'!AX32,IF(AND($E$3=3),'Marks Entry 3rd'!AX32,IF(AND($E$3=4),'Marks Entry 4th'!AX32,"")))))</f>
        <v>16</v>
      </c>
      <c r="CT33" s="93">
        <f>IF(OR($E33="",$G33=""),"",IF(AND($E$3=1),'Marks Entry 1st'!AY32,IF(AND($E$3=2),'Marks Entry 2nd'!AY32,IF(AND($E$3=3),'Marks Entry 3rd'!AY32,IF(AND($E$3=4),'Marks Entry 4th'!AY32,"")))))</f>
        <v>8</v>
      </c>
      <c r="CU33" s="92">
        <f t="shared" si="59"/>
        <v>71</v>
      </c>
      <c r="CV33" s="87">
        <f t="shared" si="60"/>
        <v>131</v>
      </c>
      <c r="CW33" s="144">
        <f t="shared" si="61"/>
        <v>0</v>
      </c>
      <c r="CX33" s="144">
        <f t="shared" si="62"/>
        <v>200</v>
      </c>
      <c r="CY33" s="144" t="str">
        <f t="shared" si="20"/>
        <v/>
      </c>
      <c r="CZ33" s="144" t="str">
        <f t="shared" si="63"/>
        <v>P</v>
      </c>
      <c r="DA33" s="144" t="str">
        <f t="shared" si="21"/>
        <v>I</v>
      </c>
      <c r="DB33" s="148" t="str">
        <f t="shared" si="22"/>
        <v>C</v>
      </c>
      <c r="DC33" s="380">
        <f>IF(OR($E33="",$G33=""),"",IF(AND($E$3=1),'Marks Entry 1st'!AZ32,IF(AND($E$3=2),'Marks Entry 2nd'!AZ32,IF(AND($E$3=3),'Marks Entry 3rd'!AZ32,IF(AND($E$3=4),'Marks Entry 4th'!AZ32,"")))))</f>
        <v>0</v>
      </c>
      <c r="DD33" s="380">
        <f>IF(OR($E33="",$G33=""),"",IF(AND($E$3=1),'Marks Entry 1st'!BA32,IF(AND($E$3=2),'Marks Entry 2nd'!BA32,IF(AND($E$3=3),'Marks Entry 3rd'!BA32,IF(AND($E$3=4),'Marks Entry 4th'!BA32,"")))))</f>
        <v>0</v>
      </c>
      <c r="DE33" s="380">
        <f>IF(OR($E33="",$G33=""),"",IF(AND($E$3=1),'Marks Entry 1st'!BB32,IF(AND($E$3=2),'Marks Entry 2nd'!BB32,IF(AND($E$3=3),'Marks Entry 3rd'!BB32,IF(AND($E$3=4),'Marks Entry 4th'!BB32,"")))))</f>
        <v>0</v>
      </c>
      <c r="DF33" s="181">
        <f t="shared" si="64"/>
        <v>0</v>
      </c>
      <c r="DG33" s="182">
        <f t="shared" si="65"/>
        <v>0</v>
      </c>
      <c r="DH33" s="182" t="str">
        <f t="shared" si="66"/>
        <v/>
      </c>
      <c r="DI33" s="182" t="str">
        <f t="shared" si="67"/>
        <v/>
      </c>
      <c r="DJ33" s="147" t="str">
        <f t="shared" si="23"/>
        <v/>
      </c>
      <c r="DK33" s="380">
        <f>IF(OR($E33="",$G33=""),"",IF(AND($E$3=1),'Marks Entry 1st'!BC32,IF(AND($E$3=2),'Marks Entry 2nd'!BC32,IF(AND($E$3=3),'Marks Entry 3rd'!BC32,IF(AND($E$3=4),'Marks Entry 4th'!BC32,"")))))</f>
        <v>0</v>
      </c>
      <c r="DL33" s="380">
        <f>IF(OR($E33="",$G33=""),"",IF(AND($E$3=1),'Marks Entry 1st'!BD32,IF(AND($E$3=2),'Marks Entry 2nd'!BD32,IF(AND($E$3=3),'Marks Entry 3rd'!BD32,IF(AND($E$3=4),'Marks Entry 4th'!BD32,"")))))</f>
        <v>0</v>
      </c>
      <c r="DM33" s="380">
        <f>IF(OR($E33="",$G33=""),"",IF(AND($E$3=1),'Marks Entry 1st'!BE32,IF(AND($E$3=2),'Marks Entry 2nd'!BE32,IF(AND($E$3=3),'Marks Entry 3rd'!BE32,IF(AND($E$3=4),'Marks Entry 4th'!BE32,"")))))</f>
        <v>0</v>
      </c>
      <c r="DN33" s="181">
        <f t="shared" si="68"/>
        <v>0</v>
      </c>
      <c r="DO33" s="182">
        <f t="shared" si="69"/>
        <v>0</v>
      </c>
      <c r="DP33" s="182" t="str">
        <f t="shared" si="70"/>
        <v/>
      </c>
      <c r="DQ33" s="182" t="str">
        <f t="shared" si="71"/>
        <v/>
      </c>
      <c r="DR33" s="147" t="str">
        <f t="shared" si="24"/>
        <v/>
      </c>
      <c r="DS33" s="380">
        <f>IF(OR($E33="",$G33=""),"",IF(AND($E$3=1),'Marks Entry 1st'!BF32,IF(AND($E$3=2),'Marks Entry 2nd'!BF32,IF(AND($E$3=3),'Marks Entry 3rd'!BF32,IF(AND($E$3=4),'Marks Entry 4th'!BF32,"")))))</f>
        <v>0</v>
      </c>
      <c r="DT33" s="380">
        <f>IF(OR($E33="",$G33=""),"",IF(AND($E$3=1),'Marks Entry 1st'!BG32,IF(AND($E$3=2),'Marks Entry 2nd'!BG32,IF(AND($E$3=3),'Marks Entry 3rd'!BG32,IF(AND($E$3=4),'Marks Entry 4th'!BG32,"")))))</f>
        <v>0</v>
      </c>
      <c r="DU33" s="380">
        <f>IF(OR($E33="",$G33=""),"",IF(AND($E$3=1),'Marks Entry 1st'!BH32,IF(AND($E$3=2),'Marks Entry 2nd'!BH32,IF(AND($E$3=3),'Marks Entry 3rd'!BH32,IF(AND($E$3=4),'Marks Entry 4th'!BH32,"")))))</f>
        <v>0</v>
      </c>
      <c r="DV33" s="181">
        <f t="shared" si="72"/>
        <v>0</v>
      </c>
      <c r="DW33" s="182">
        <f t="shared" si="73"/>
        <v>0</v>
      </c>
      <c r="DX33" s="182" t="str">
        <f t="shared" si="74"/>
        <v/>
      </c>
      <c r="DY33" s="182" t="str">
        <f t="shared" si="75"/>
        <v/>
      </c>
      <c r="DZ33" s="147" t="str">
        <f t="shared" si="25"/>
        <v/>
      </c>
      <c r="EA33" s="104">
        <f t="shared" si="26"/>
        <v>507</v>
      </c>
      <c r="EB33" s="105">
        <f t="shared" si="27"/>
        <v>63.375</v>
      </c>
      <c r="EC33" s="111" t="str">
        <f t="shared" si="28"/>
        <v>I</v>
      </c>
      <c r="ED33" s="112">
        <f t="shared" si="29"/>
        <v>13.999999999999998</v>
      </c>
      <c r="EE33" s="386" t="str">
        <f t="shared" si="30"/>
        <v>Promoted</v>
      </c>
      <c r="EF33" s="72">
        <f>IF(OR($E33="",$G33=""),"",IF(AND($E$3=1),'Marks Entry 1st'!BI32,IF(AND($E$3=2),'Marks Entry 2nd'!BI32,IF(AND($E$3=3),'Marks Entry 3rd'!BI32,IF(AND($E$3=4),'Marks Entry 4th'!BI32,"")))))</f>
        <v>220</v>
      </c>
      <c r="EG33" s="72">
        <f>IF(OR($E33="",$G33=""),"",IF(AND($E$3=1),'Marks Entry 1st'!BJ32,IF(AND($E$3=2),'Marks Entry 2nd'!BJ32,IF(AND($E$3=3),'Marks Entry 3rd'!BJ32,IF(AND($E$3=4),'Marks Entry 4th'!BJ32,"")))))</f>
        <v>22</v>
      </c>
      <c r="EH33" s="328" t="str">
        <f t="shared" si="31"/>
        <v>C</v>
      </c>
      <c r="EI33" s="73"/>
      <c r="EP33" s="75">
        <f>IF(AND($E$3=1),'Marks Entry 1st'!I32,IF(AND($E$3=2),'Marks Entry 2nd'!I32,IF(AND($E$3=3),'Marks Entry 3rd'!I32,IF(AND($E$3=4),'Marks Entry 4th'!I32,""))))</f>
        <v>128</v>
      </c>
    </row>
    <row r="34" spans="1:146" ht="18.899999999999999" customHeight="1">
      <c r="A34" s="94">
        <v>27</v>
      </c>
      <c r="B34" s="94">
        <f>IF(OR(EP34=0,EP34=""),"",IF(AND($E$3=1),'Marks Entry 1st'!I33,IF(AND($E$3=2),'Marks Entry 2nd'!I33,IF(AND($E$3=3),'Marks Entry 3rd'!I33,IF(AND($E$3=4),'Marks Entry 4th'!I33,"")))))</f>
        <v>129</v>
      </c>
      <c r="C34" s="95">
        <f>IF(OR(B34=0,B34=""),"",IF(AND($E$3=1),'Marks Entry 1st'!B33,IF(AND($E$3=2),'Marks Entry 2nd'!B33,IF(AND($E$3=3),'Marks Entry 3rd'!B33,IF(AND($E$3=4),'Marks Entry 4th'!B33,"")))))</f>
        <v>1</v>
      </c>
      <c r="D34" s="95" t="str">
        <f>IF(OR(B34=0,B34=""),"",IF(AND($E$3=1),'Marks Entry 1st'!C33,IF(AND($E$3=2),'Marks Entry 2nd'!C33,IF(AND($E$3=3),'Marks Entry 3rd'!C33,IF(AND($E$3=4),'Marks Entry 4th'!C33,"")))))</f>
        <v>A</v>
      </c>
      <c r="E34" s="96">
        <f>IF(OR(B34=0,B34=""),"",IF(AND($E$3=1),'Marks Entry 1st'!E33,IF(AND($E$3=2),'Marks Entry 2nd'!E33,IF(AND($E$3=3),'Marks Entry 3rd'!E33,IF(AND($E$3=4),'Marks Entry 4th'!E33,"")))))</f>
        <v>42676</v>
      </c>
      <c r="F34" s="95">
        <f>IF(OR(B34=0,B34=""),"",IF(AND($E$3=1),'Marks Entry 1st'!D33,IF(AND($E$3=2),'Marks Entry 2nd'!D33,IF(AND($E$3=3),'Marks Entry 3rd'!D33,IF(AND($E$3=4),'Marks Entry 4th'!D33,"")))))</f>
        <v>928</v>
      </c>
      <c r="G34" s="90" t="str">
        <f>IF(OR(B34=0,B34=""),"",IF(AND($E$3=1),'Marks Entry 1st'!F33,IF(AND($E$3=2),'Marks Entry 2nd'!F33,IF(AND($E$3=3),'Marks Entry 3rd'!F33,IF(AND($E$3=4),'Marks Entry 4th'!F33,"")))))</f>
        <v>RANVEER</v>
      </c>
      <c r="H34" s="90" t="str">
        <f>IF(OR(B34=0,B34=""),"",IF(AND($E$3=1),'Marks Entry 1st'!G33,IF(AND($E$3=2),'Marks Entry 2nd'!G33,IF(AND($E$3=3),'Marks Entry 3rd'!G33,IF(AND($E$3=4),'Marks Entry 4th'!G33,"")))))</f>
        <v>TOTA RAM</v>
      </c>
      <c r="I34" s="90" t="str">
        <f>IF(OR(B34=0,B34=""),"",IF(AND($E$3=1),'Marks Entry 1st'!H33,IF(AND($E$3=2),'Marks Entry 2nd'!H33,IF(AND($E$3=3),'Marks Entry 3rd'!H33,IF(AND($E$3=4),'Marks Entry 4th'!H33,"")))))</f>
        <v>JAYA</v>
      </c>
      <c r="J34" s="379" t="str">
        <f>IF(OR(B34=0,B34=""),"",IF(AND($E$3=1),'Marks Entry 1st'!J33,IF(AND($E$3=2),'Marks Entry 2nd'!J33,IF(AND($E$3=3),'Marks Entry 3rd'!J33,IF(AND($E$3=4),'Marks Entry 4th'!J33,"")))))</f>
        <v>M</v>
      </c>
      <c r="K34" s="379" t="str">
        <f>IF(OR(B34=0,B34=""),"",IF(AND($E$3=1),'Marks Entry 1st'!K33,IF(AND($E$3=2),'Marks Entry 2nd'!K33,IF(AND($E$3=3),'Marks Entry 3rd'!K33,IF(AND($E$3=4),'Marks Entry 4th'!K33,"")))))</f>
        <v>OBC</v>
      </c>
      <c r="L34" s="180">
        <f>IF(OR($E34="",$G34=""),"",IF(AND($E$3=1),'Marks Entry 1st'!L33,IF(AND($E$3=2),'Marks Entry 2nd'!L33,IF(AND($E$3=3),'Marks Entry 3rd'!L33,IF(AND($E$3=4),'Marks Entry 4th'!L33,"")))))</f>
        <v>9</v>
      </c>
      <c r="M34" s="180">
        <f>IF(OR($E34="",$G34=""),"",IF(AND($E$3=1),'Marks Entry 1st'!M33,IF(AND($E$3=2),'Marks Entry 2nd'!M33,IF(AND($E$3=3),'Marks Entry 3rd'!M33,IF(AND($E$3=4),'Marks Entry 4th'!M33,"")))))</f>
        <v>9</v>
      </c>
      <c r="N34" s="87">
        <f t="shared" si="32"/>
        <v>18</v>
      </c>
      <c r="O34" s="180">
        <f>IF(OR($E34="",$G34=""),"",IF(AND($E$3=1),'Marks Entry 1st'!N33,IF(AND($E$3=2),'Marks Entry 2nd'!N33,IF(AND($E$3=3),'Marks Entry 3rd'!N33,IF(AND($E$3=4),'Marks Entry 4th'!N33,"")))))</f>
        <v>22</v>
      </c>
      <c r="P34" s="180">
        <f>IF(OR($E34="",$G34=""),"",IF(AND($E$3=1),'Marks Entry 1st'!O33,IF(AND($E$3=2),'Marks Entry 2nd'!O33,IF(AND($E$3=3),'Marks Entry 3rd'!O33,IF(AND($E$3=4),'Marks Entry 4th'!O33,"")))))</f>
        <v>6</v>
      </c>
      <c r="Q34" s="180">
        <f>IF(OR($E34="",$G34=""),"",IF(AND($E$3=1),'Marks Entry 1st'!P33,IF(AND($E$3=2),'Marks Entry 2nd'!P33,IF(AND($E$3=3),'Marks Entry 3rd'!P33,IF(AND($E$3=4),'Marks Entry 4th'!P33,"")))))</f>
        <v>0</v>
      </c>
      <c r="R34" s="91">
        <f t="shared" si="33"/>
        <v>28</v>
      </c>
      <c r="S34" s="87">
        <f t="shared" si="34"/>
        <v>46</v>
      </c>
      <c r="T34" s="93">
        <f>IF(OR($E34="",$G34=""),"",IF(AND($E$3=1),'Marks Entry 1st'!Q33,IF(AND($E$3=2),'Marks Entry 2nd'!Q33,IF(AND($E$3=3),'Marks Entry 3rd'!Q33,IF(AND($E$3=4),'Marks Entry 4th'!Q33,"")))))</f>
        <v>37</v>
      </c>
      <c r="U34" s="93">
        <f>IF(OR($E34="",$G34=""),"",IF(AND($E$3=1),'Marks Entry 1st'!R33,IF(AND($E$3=2),'Marks Entry 2nd'!R33,IF(AND($E$3=3),'Marks Entry 3rd'!R33,IF(AND($E$3=4),'Marks Entry 4th'!R33,"")))))</f>
        <v>4</v>
      </c>
      <c r="V34" s="93">
        <f>IF(OR($E34="",$G34=""),"",IF(AND($E$3=1),'Marks Entry 1st'!S33,IF(AND($E$3=2),'Marks Entry 2nd'!S33,IF(AND($E$3=3),'Marks Entry 3rd'!S33,IF(AND($E$3=4),'Marks Entry 4th'!S33,"")))))</f>
        <v>11</v>
      </c>
      <c r="W34" s="92">
        <f t="shared" si="35"/>
        <v>52</v>
      </c>
      <c r="X34" s="87">
        <f t="shared" si="36"/>
        <v>98</v>
      </c>
      <c r="Y34" s="144">
        <f t="shared" si="37"/>
        <v>0</v>
      </c>
      <c r="Z34" s="144">
        <f t="shared" si="38"/>
        <v>200</v>
      </c>
      <c r="AA34" s="144" t="str">
        <f t="shared" si="0"/>
        <v/>
      </c>
      <c r="AB34" s="144" t="str">
        <f t="shared" si="39"/>
        <v>P</v>
      </c>
      <c r="AC34" s="144" t="str">
        <f t="shared" si="1"/>
        <v>II</v>
      </c>
      <c r="AD34" s="148" t="str">
        <f t="shared" si="2"/>
        <v>D</v>
      </c>
      <c r="AE34" s="180">
        <f>IF(OR($E34="",$G34=""),"",IF(AND($E$3=1),'Marks Entry 1st'!T33,IF(AND($E$3=2),'Marks Entry 2nd'!T33,IF(AND($E$3=3),'Marks Entry 3rd'!T33,IF(AND($E$3=4),'Marks Entry 4th'!T33,"")))))</f>
        <v>9</v>
      </c>
      <c r="AF34" s="180">
        <f>IF(OR($E34="",$G34=""),"",IF(AND($E$3=1),'Marks Entry 1st'!U33,IF(AND($E$3=2),'Marks Entry 2nd'!U33,IF(AND($E$3=3),'Marks Entry 3rd'!U33,IF(AND($E$3=4),'Marks Entry 4th'!U33,"")))))</f>
        <v>9</v>
      </c>
      <c r="AG34" s="87">
        <f t="shared" si="40"/>
        <v>18</v>
      </c>
      <c r="AH34" s="180">
        <f>IF(OR($E34="",$G34=""),"",IF(AND($E$3=1),'Marks Entry 1st'!V33,IF(AND($E$3=2),'Marks Entry 2nd'!V33,IF(AND($E$3=3),'Marks Entry 3rd'!V33,IF(AND($E$3=4),'Marks Entry 4th'!V33,"")))))</f>
        <v>26</v>
      </c>
      <c r="AI34" s="180">
        <f>IF(OR($E34="",$G34=""),"",IF(AND($E$3=1),'Marks Entry 1st'!W33,IF(AND($E$3=2),'Marks Entry 2nd'!W33,IF(AND($E$3=3),'Marks Entry 3rd'!W33,IF(AND($E$3=4),'Marks Entry 4th'!W33,"")))))</f>
        <v>5</v>
      </c>
      <c r="AJ34" s="180">
        <f>IF(OR($E34="",$G34=""),"",IF(AND($E$3=1),'Marks Entry 1st'!X33,IF(AND($E$3=2),'Marks Entry 2nd'!X33,IF(AND($E$3=3),'Marks Entry 3rd'!X33,IF(AND($E$3=4),'Marks Entry 4th'!X33,"")))))</f>
        <v>9</v>
      </c>
      <c r="AK34" s="91">
        <f t="shared" si="41"/>
        <v>40</v>
      </c>
      <c r="AL34" s="87">
        <f t="shared" si="42"/>
        <v>58</v>
      </c>
      <c r="AM34" s="93">
        <f>IF(OR($E34="",$G34=""),"",IF(AND($E$3=1),'Marks Entry 1st'!Y33,IF(AND($E$3=2),'Marks Entry 2nd'!Y33,IF(AND($E$3=3),'Marks Entry 3rd'!Y33,IF(AND($E$3=4),'Marks Entry 4th'!Y33,"")))))</f>
        <v>47</v>
      </c>
      <c r="AN34" s="93">
        <f>IF(OR($E34="",$G34=""),"",IF(AND($E$3=1),'Marks Entry 1st'!Z33,IF(AND($E$3=2),'Marks Entry 2nd'!Z33,IF(AND($E$3=3),'Marks Entry 3rd'!Z33,IF(AND($E$3=4),'Marks Entry 4th'!Z33,"")))))</f>
        <v>4</v>
      </c>
      <c r="AO34" s="93">
        <f>IF(OR($E34="",$G34=""),"",IF(AND($E$3=1),'Marks Entry 1st'!AA33,IF(AND($E$3=2),'Marks Entry 2nd'!AA33,IF(AND($E$3=3),'Marks Entry 3rd'!AA33,IF(AND($E$3=4),'Marks Entry 4th'!AA33,"")))))</f>
        <v>9</v>
      </c>
      <c r="AP34" s="92">
        <f t="shared" si="43"/>
        <v>60</v>
      </c>
      <c r="AQ34" s="87">
        <f t="shared" si="44"/>
        <v>118</v>
      </c>
      <c r="AR34" s="144">
        <f t="shared" si="45"/>
        <v>0</v>
      </c>
      <c r="AS34" s="144">
        <f t="shared" si="46"/>
        <v>200</v>
      </c>
      <c r="AT34" s="144" t="str">
        <f t="shared" si="3"/>
        <v/>
      </c>
      <c r="AU34" s="144" t="str">
        <f t="shared" si="47"/>
        <v>P</v>
      </c>
      <c r="AV34" s="144" t="str">
        <f t="shared" si="4"/>
        <v>II</v>
      </c>
      <c r="AW34" s="148" t="str">
        <f t="shared" si="5"/>
        <v>C</v>
      </c>
      <c r="AX34" s="180">
        <f>IF(OR($E34="",$G34=""),"",IF(AND($E$3=1),'Marks Entry 1st'!AB33,IF(AND($E$3=2),'Marks Entry 2nd'!AB33,IF(AND($E$3=3),'Marks Entry 3rd'!AB33,IF(AND($E$3=4),'Marks Entry 4th'!AB33,"")))))</f>
        <v>20</v>
      </c>
      <c r="AY34" s="180">
        <f>IF(OR($E34="",$G34=""),"",IF(AND($E$3=1),'Marks Entry 1st'!AC33,IF(AND($E$3=2),'Marks Entry 2nd'!AC33,IF(AND($E$3=3),'Marks Entry 3rd'!AC33,IF(AND($E$3=4),'Marks Entry 4th'!AC33,"")))))</f>
        <v>19</v>
      </c>
      <c r="AZ34" s="87">
        <f t="shared" si="6"/>
        <v>39</v>
      </c>
      <c r="BA34" s="180">
        <f>IF(OR($E34="",$G34=""),"",IF(AND($E$3=1),'Marks Entry 1st'!AD33,IF(AND($E$3=2),'Marks Entry 2nd'!AD33,IF(AND($E$3=3),'Marks Entry 3rd'!AD33,IF(AND($E$3=4),'Marks Entry 4th'!AD33,"")))))</f>
        <v>29</v>
      </c>
      <c r="BB34" s="180">
        <f>IF(OR($E34="",$G34=""),"",IF(AND($E$3=1),'Marks Entry 1st'!AE33,IF(AND($E$3=2),'Marks Entry 2nd'!AE33,IF(AND($E$3=3),'Marks Entry 3rd'!AE33,IF(AND($E$3=4),'Marks Entry 4th'!AE33,"")))))</f>
        <v>17</v>
      </c>
      <c r="BC34" s="180">
        <f>IF(OR($E34="",$G34=""),"",IF(AND($E$3=1),'Marks Entry 1st'!AF33,IF(AND($E$3=2),'Marks Entry 2nd'!AF33,IF(AND($E$3=3),'Marks Entry 3rd'!AF33,IF(AND($E$3=4),'Marks Entry 4th'!AF33,"")))))</f>
        <v>10</v>
      </c>
      <c r="BD34" s="91">
        <f t="shared" si="7"/>
        <v>56</v>
      </c>
      <c r="BE34" s="87">
        <f t="shared" si="8"/>
        <v>95</v>
      </c>
      <c r="BF34" s="93">
        <f>IF(OR($E34="",$G34=""),"",IF(AND($E$3=1),'Marks Entry 1st'!AG33,IF(AND($E$3=2),'Marks Entry 2nd'!AG33,IF(AND($E$3=3),'Marks Entry 3rd'!AG33,IF(AND($E$3=4),'Marks Entry 4th'!AG33,"")))))</f>
        <v>45</v>
      </c>
      <c r="BG34" s="93">
        <f>IF(OR($E34="",$G34=""),"",IF(AND($E$3=1),'Marks Entry 1st'!AH33,IF(AND($E$3=2),'Marks Entry 2nd'!AH33,IF(AND($E$3=3),'Marks Entry 3rd'!AH33,IF(AND($E$3=4),'Marks Entry 4th'!AH33,"")))))</f>
        <v>20</v>
      </c>
      <c r="BH34" s="93">
        <f>IF(OR($E34="",$G34=""),"",IF(AND($E$3=1),'Marks Entry 1st'!AI33,IF(AND($E$3=2),'Marks Entry 2nd'!AI33,IF(AND($E$3=3),'Marks Entry 3rd'!AI33,IF(AND($E$3=4),'Marks Entry 4th'!AI33,"")))))</f>
        <v>14</v>
      </c>
      <c r="BI34" s="92">
        <f t="shared" si="9"/>
        <v>79</v>
      </c>
      <c r="BJ34" s="87">
        <f t="shared" si="10"/>
        <v>174</v>
      </c>
      <c r="BK34" s="144">
        <f t="shared" si="11"/>
        <v>0</v>
      </c>
      <c r="BL34" s="144">
        <f t="shared" si="12"/>
        <v>200</v>
      </c>
      <c r="BM34" s="144" t="str">
        <f t="shared" si="13"/>
        <v/>
      </c>
      <c r="BN34" s="144" t="str">
        <f t="shared" si="14"/>
        <v>P</v>
      </c>
      <c r="BO34" s="144" t="str">
        <f t="shared" si="15"/>
        <v>D</v>
      </c>
      <c r="BP34" s="148" t="str">
        <f t="shared" si="16"/>
        <v>A</v>
      </c>
      <c r="BQ34" s="180">
        <f>IF(OR($E34="",$G34=""),"",IF(AND($E$3=1),'Marks Entry 1st'!AJ33,IF(AND($E$3=2),'Marks Entry 2nd'!AJ33,IF(AND($E$3=3),'Marks Entry 3rd'!AJ33,IF(AND($E$3=4),'Marks Entry 4th'!AJ33,"")))))</f>
        <v>9</v>
      </c>
      <c r="BR34" s="180">
        <f>IF(OR($E34="",$G34=""),"",IF(AND($E$3=1),'Marks Entry 1st'!AK33,IF(AND($E$3=2),'Marks Entry 2nd'!AK33,IF(AND($E$3=3),'Marks Entry 3rd'!AK33,IF(AND($E$3=4),'Marks Entry 4th'!AK33,"")))))</f>
        <v>6</v>
      </c>
      <c r="BS34" s="87">
        <f t="shared" si="48"/>
        <v>15</v>
      </c>
      <c r="BT34" s="180">
        <f>IF(OR($E34="",$G34=""),"",IF(AND($E$3=1),'Marks Entry 1st'!AL33,IF(AND($E$3=2),'Marks Entry 2nd'!AL33,IF(AND($E$3=3),'Marks Entry 3rd'!AL33,IF(AND($E$3=4),'Marks Entry 4th'!AL33,"")))))</f>
        <v>22</v>
      </c>
      <c r="BU34" s="180">
        <f>IF(OR($E34="",$G34=""),"",IF(AND($E$3=1),'Marks Entry 1st'!AM33,IF(AND($E$3=2),'Marks Entry 2nd'!AM33,IF(AND($E$3=3),'Marks Entry 3rd'!AM33,IF(AND($E$3=4),'Marks Entry 4th'!AM33,"")))))</f>
        <v>5</v>
      </c>
      <c r="BV34" s="180">
        <f>IF(OR($E34="",$G34=""),"",IF(AND($E$3=1),'Marks Entry 1st'!AN33,IF(AND($E$3=2),'Marks Entry 2nd'!AN33,IF(AND($E$3=3),'Marks Entry 3rd'!AN33,IF(AND($E$3=4),'Marks Entry 4th'!AN33,"")))))</f>
        <v>9</v>
      </c>
      <c r="BW34" s="91">
        <f t="shared" si="49"/>
        <v>36</v>
      </c>
      <c r="BX34" s="87">
        <f t="shared" si="50"/>
        <v>51</v>
      </c>
      <c r="BY34" s="93">
        <f>IF(OR($E34="",$G34=""),"",IF(AND($E$3=1),'Marks Entry 1st'!AO33,IF(AND($E$3=2),'Marks Entry 2nd'!AO33,IF(AND($E$3=3),'Marks Entry 3rd'!AO33,IF(AND($E$3=4),'Marks Entry 4th'!AO33,"")))))</f>
        <v>49</v>
      </c>
      <c r="BZ34" s="93">
        <f>IF(OR($E34="",$G34=""),"",IF(AND($E$3=1),'Marks Entry 1st'!AP33,IF(AND($E$3=2),'Marks Entry 2nd'!AP33,IF(AND($E$3=3),'Marks Entry 3rd'!AP33,IF(AND($E$3=4),'Marks Entry 4th'!AP33,"")))))</f>
        <v>15</v>
      </c>
      <c r="CA34" s="93">
        <f>IF(OR($E34="",$G34=""),"",IF(AND($E$3=1),'Marks Entry 1st'!AQ33,IF(AND($E$3=2),'Marks Entry 2nd'!AQ33,IF(AND($E$3=3),'Marks Entry 3rd'!AQ33,IF(AND($E$3=4),'Marks Entry 4th'!AQ33,"")))))</f>
        <v>8</v>
      </c>
      <c r="CB34" s="92">
        <f t="shared" si="51"/>
        <v>72</v>
      </c>
      <c r="CC34" s="87">
        <f t="shared" si="52"/>
        <v>123</v>
      </c>
      <c r="CD34" s="144">
        <f t="shared" si="53"/>
        <v>0</v>
      </c>
      <c r="CE34" s="144">
        <f t="shared" si="54"/>
        <v>200</v>
      </c>
      <c r="CF34" s="144" t="str">
        <f t="shared" si="17"/>
        <v/>
      </c>
      <c r="CG34" s="144" t="str">
        <f t="shared" si="55"/>
        <v>P</v>
      </c>
      <c r="CH34" s="144" t="str">
        <f t="shared" si="18"/>
        <v>I</v>
      </c>
      <c r="CI34" s="148" t="str">
        <f t="shared" si="19"/>
        <v>C</v>
      </c>
      <c r="CJ34" s="180">
        <f>IF(OR($E34="",$G34=""),"",IF(AND($E$3=1),'Marks Entry 1st'!AR33,IF(AND($E$3=2),'Marks Entry 2nd'!AR33,IF(AND($E$3=3),'Marks Entry 3rd'!AR33,IF(AND($E$3=4),'Marks Entry 4th'!AR33,"")))))</f>
        <v>9</v>
      </c>
      <c r="CK34" s="180">
        <f>IF(OR($E34="",$G34=""),"",IF(AND($E$3=1),'Marks Entry 1st'!AS33,IF(AND($E$3=2),'Marks Entry 2nd'!AS33,IF(AND($E$3=3),'Marks Entry 3rd'!AS33,IF(AND($E$3=4),'Marks Entry 4th'!AS33,"")))))</f>
        <v>7</v>
      </c>
      <c r="CL34" s="87">
        <f t="shared" si="56"/>
        <v>16</v>
      </c>
      <c r="CM34" s="180">
        <f>IF(OR($E34="",$G34=""),"",IF(AND($E$3=1),'Marks Entry 1st'!AT33,IF(AND($E$3=2),'Marks Entry 2nd'!AT33,IF(AND($E$3=3),'Marks Entry 3rd'!AT33,IF(AND($E$3=4),'Marks Entry 4th'!AT33,"")))))</f>
        <v>24</v>
      </c>
      <c r="CN34" s="180">
        <f>IF(OR($E34="",$G34=""),"",IF(AND($E$3=1),'Marks Entry 1st'!AU33,IF(AND($E$3=2),'Marks Entry 2nd'!AU33,IF(AND($E$3=3),'Marks Entry 3rd'!AU33,IF(AND($E$3=4),'Marks Entry 4th'!AU33,"")))))</f>
        <v>6</v>
      </c>
      <c r="CO34" s="180">
        <f>IF(OR($E34="",$G34=""),"",IF(AND($E$3=1),'Marks Entry 1st'!AV33,IF(AND($E$3=2),'Marks Entry 2nd'!AV33,IF(AND($E$3=3),'Marks Entry 3rd'!AV33,IF(AND($E$3=4),'Marks Entry 4th'!AV33,"")))))</f>
        <v>9</v>
      </c>
      <c r="CP34" s="91">
        <f t="shared" si="57"/>
        <v>39</v>
      </c>
      <c r="CQ34" s="87">
        <f t="shared" si="58"/>
        <v>55</v>
      </c>
      <c r="CR34" s="93">
        <f>IF(OR($E34="",$G34=""),"",IF(AND($E$3=1),'Marks Entry 1st'!AW33,IF(AND($E$3=2),'Marks Entry 2nd'!AW33,IF(AND($E$3=3),'Marks Entry 3rd'!AW33,IF(AND($E$3=4),'Marks Entry 4th'!AW33,"")))))</f>
        <v>49</v>
      </c>
      <c r="CS34" s="93">
        <f>IF(OR($E34="",$G34=""),"",IF(AND($E$3=1),'Marks Entry 1st'!AX33,IF(AND($E$3=2),'Marks Entry 2nd'!AX33,IF(AND($E$3=3),'Marks Entry 3rd'!AX33,IF(AND($E$3=4),'Marks Entry 4th'!AX33,"")))))</f>
        <v>16</v>
      </c>
      <c r="CT34" s="93">
        <f>IF(OR($E34="",$G34=""),"",IF(AND($E$3=1),'Marks Entry 1st'!AY33,IF(AND($E$3=2),'Marks Entry 2nd'!AY33,IF(AND($E$3=3),'Marks Entry 3rd'!AY33,IF(AND($E$3=4),'Marks Entry 4th'!AY33,"")))))</f>
        <v>8</v>
      </c>
      <c r="CU34" s="92">
        <f t="shared" si="59"/>
        <v>73</v>
      </c>
      <c r="CV34" s="87">
        <f t="shared" si="60"/>
        <v>128</v>
      </c>
      <c r="CW34" s="144">
        <f t="shared" si="61"/>
        <v>0</v>
      </c>
      <c r="CX34" s="144">
        <f t="shared" si="62"/>
        <v>200</v>
      </c>
      <c r="CY34" s="144" t="str">
        <f t="shared" si="20"/>
        <v/>
      </c>
      <c r="CZ34" s="144" t="str">
        <f t="shared" si="63"/>
        <v>P</v>
      </c>
      <c r="DA34" s="144" t="str">
        <f t="shared" si="21"/>
        <v>I</v>
      </c>
      <c r="DB34" s="148" t="str">
        <f t="shared" si="22"/>
        <v>C</v>
      </c>
      <c r="DC34" s="380">
        <f>IF(OR($E34="",$G34=""),"",IF(AND($E$3=1),'Marks Entry 1st'!AZ33,IF(AND($E$3=2),'Marks Entry 2nd'!AZ33,IF(AND($E$3=3),'Marks Entry 3rd'!AZ33,IF(AND($E$3=4),'Marks Entry 4th'!AZ33,"")))))</f>
        <v>0</v>
      </c>
      <c r="DD34" s="380">
        <f>IF(OR($E34="",$G34=""),"",IF(AND($E$3=1),'Marks Entry 1st'!BA33,IF(AND($E$3=2),'Marks Entry 2nd'!BA33,IF(AND($E$3=3),'Marks Entry 3rd'!BA33,IF(AND($E$3=4),'Marks Entry 4th'!BA33,"")))))</f>
        <v>0</v>
      </c>
      <c r="DE34" s="380">
        <f>IF(OR($E34="",$G34=""),"",IF(AND($E$3=1),'Marks Entry 1st'!BB33,IF(AND($E$3=2),'Marks Entry 2nd'!BB33,IF(AND($E$3=3),'Marks Entry 3rd'!BB33,IF(AND($E$3=4),'Marks Entry 4th'!BB33,"")))))</f>
        <v>0</v>
      </c>
      <c r="DF34" s="181">
        <f t="shared" si="64"/>
        <v>0</v>
      </c>
      <c r="DG34" s="182">
        <f t="shared" si="65"/>
        <v>0</v>
      </c>
      <c r="DH34" s="182" t="str">
        <f t="shared" si="66"/>
        <v/>
      </c>
      <c r="DI34" s="182" t="str">
        <f t="shared" si="67"/>
        <v/>
      </c>
      <c r="DJ34" s="147" t="str">
        <f t="shared" si="23"/>
        <v/>
      </c>
      <c r="DK34" s="380">
        <f>IF(OR($E34="",$G34=""),"",IF(AND($E$3=1),'Marks Entry 1st'!BC33,IF(AND($E$3=2),'Marks Entry 2nd'!BC33,IF(AND($E$3=3),'Marks Entry 3rd'!BC33,IF(AND($E$3=4),'Marks Entry 4th'!BC33,"")))))</f>
        <v>0</v>
      </c>
      <c r="DL34" s="380">
        <f>IF(OR($E34="",$G34=""),"",IF(AND($E$3=1),'Marks Entry 1st'!BD33,IF(AND($E$3=2),'Marks Entry 2nd'!BD33,IF(AND($E$3=3),'Marks Entry 3rd'!BD33,IF(AND($E$3=4),'Marks Entry 4th'!BD33,"")))))</f>
        <v>0</v>
      </c>
      <c r="DM34" s="380">
        <f>IF(OR($E34="",$G34=""),"",IF(AND($E$3=1),'Marks Entry 1st'!BE33,IF(AND($E$3=2),'Marks Entry 2nd'!BE33,IF(AND($E$3=3),'Marks Entry 3rd'!BE33,IF(AND($E$3=4),'Marks Entry 4th'!BE33,"")))))</f>
        <v>0</v>
      </c>
      <c r="DN34" s="181">
        <f t="shared" si="68"/>
        <v>0</v>
      </c>
      <c r="DO34" s="182">
        <f t="shared" si="69"/>
        <v>0</v>
      </c>
      <c r="DP34" s="182" t="str">
        <f t="shared" si="70"/>
        <v/>
      </c>
      <c r="DQ34" s="182" t="str">
        <f t="shared" si="71"/>
        <v/>
      </c>
      <c r="DR34" s="147" t="str">
        <f t="shared" si="24"/>
        <v/>
      </c>
      <c r="DS34" s="380">
        <f>IF(OR($E34="",$G34=""),"",IF(AND($E$3=1),'Marks Entry 1st'!BF33,IF(AND($E$3=2),'Marks Entry 2nd'!BF33,IF(AND($E$3=3),'Marks Entry 3rd'!BF33,IF(AND($E$3=4),'Marks Entry 4th'!BF33,"")))))</f>
        <v>0</v>
      </c>
      <c r="DT34" s="380">
        <f>IF(OR($E34="",$G34=""),"",IF(AND($E$3=1),'Marks Entry 1st'!BG33,IF(AND($E$3=2),'Marks Entry 2nd'!BG33,IF(AND($E$3=3),'Marks Entry 3rd'!BG33,IF(AND($E$3=4),'Marks Entry 4th'!BG33,"")))))</f>
        <v>0</v>
      </c>
      <c r="DU34" s="380">
        <f>IF(OR($E34="",$G34=""),"",IF(AND($E$3=1),'Marks Entry 1st'!BH33,IF(AND($E$3=2),'Marks Entry 2nd'!BH33,IF(AND($E$3=3),'Marks Entry 3rd'!BH33,IF(AND($E$3=4),'Marks Entry 4th'!BH33,"")))))</f>
        <v>0</v>
      </c>
      <c r="DV34" s="181">
        <f t="shared" si="72"/>
        <v>0</v>
      </c>
      <c r="DW34" s="182">
        <f t="shared" si="73"/>
        <v>0</v>
      </c>
      <c r="DX34" s="182" t="str">
        <f t="shared" si="74"/>
        <v/>
      </c>
      <c r="DY34" s="182" t="str">
        <f t="shared" si="75"/>
        <v/>
      </c>
      <c r="DZ34" s="147" t="str">
        <f t="shared" si="25"/>
        <v/>
      </c>
      <c r="EA34" s="104">
        <f t="shared" si="26"/>
        <v>513</v>
      </c>
      <c r="EB34" s="105">
        <f t="shared" si="27"/>
        <v>64.125</v>
      </c>
      <c r="EC34" s="111" t="str">
        <f t="shared" si="28"/>
        <v>I</v>
      </c>
      <c r="ED34" s="112">
        <f t="shared" si="29"/>
        <v>8.9999999999999964</v>
      </c>
      <c r="EE34" s="386" t="str">
        <f t="shared" si="30"/>
        <v>Promoted</v>
      </c>
      <c r="EF34" s="72">
        <f>IF(OR($E34="",$G34=""),"",IF(AND($E$3=1),'Marks Entry 1st'!BI33,IF(AND($E$3=2),'Marks Entry 2nd'!BI33,IF(AND($E$3=3),'Marks Entry 3rd'!BI33,IF(AND($E$3=4),'Marks Entry 4th'!BI33,"")))))</f>
        <v>220</v>
      </c>
      <c r="EG34" s="72">
        <f>IF(OR($E34="",$G34=""),"",IF(AND($E$3=1),'Marks Entry 1st'!BJ33,IF(AND($E$3=2),'Marks Entry 2nd'!BJ33,IF(AND($E$3=3),'Marks Entry 3rd'!BJ33,IF(AND($E$3=4),'Marks Entry 4th'!BJ33,"")))))</f>
        <v>24</v>
      </c>
      <c r="EH34" s="328" t="str">
        <f t="shared" si="31"/>
        <v>C</v>
      </c>
      <c r="EI34" s="73"/>
      <c r="EP34" s="75">
        <f>IF(AND($E$3=1),'Marks Entry 1st'!I33,IF(AND($E$3=2),'Marks Entry 2nd'!I33,IF(AND($E$3=3),'Marks Entry 3rd'!I33,IF(AND($E$3=4),'Marks Entry 4th'!I33,""))))</f>
        <v>129</v>
      </c>
    </row>
    <row r="35" spans="1:146" ht="18.899999999999999" customHeight="1">
      <c r="A35" s="94">
        <v>28</v>
      </c>
      <c r="B35" s="94">
        <f>IF(OR(EP35=0,EP35=""),"",IF(AND($E$3=1),'Marks Entry 1st'!I34,IF(AND($E$3=2),'Marks Entry 2nd'!I34,IF(AND($E$3=3),'Marks Entry 3rd'!I34,IF(AND($E$3=4),'Marks Entry 4th'!I34,"")))))</f>
        <v>130</v>
      </c>
      <c r="C35" s="95">
        <f>IF(OR(B35=0,B35=""),"",IF(AND($E$3=1),'Marks Entry 1st'!B34,IF(AND($E$3=2),'Marks Entry 2nd'!B34,IF(AND($E$3=3),'Marks Entry 3rd'!B34,IF(AND($E$3=4),'Marks Entry 4th'!B34,"")))))</f>
        <v>1</v>
      </c>
      <c r="D35" s="95" t="str">
        <f>IF(OR(B35=0,B35=""),"",IF(AND($E$3=1),'Marks Entry 1st'!C34,IF(AND($E$3=2),'Marks Entry 2nd'!C34,IF(AND($E$3=3),'Marks Entry 3rd'!C34,IF(AND($E$3=4),'Marks Entry 4th'!C34,"")))))</f>
        <v>A</v>
      </c>
      <c r="E35" s="96" t="str">
        <f>IF(OR(B35=0,B35=""),"",IF(AND($E$3=1),'Marks Entry 1st'!E34,IF(AND($E$3=2),'Marks Entry 2nd'!E34,IF(AND($E$3=3),'Marks Entry 3rd'!E34,IF(AND($E$3=4),'Marks Entry 4th'!E34,"")))))</f>
        <v>18-07-2015</v>
      </c>
      <c r="F35" s="95">
        <f>IF(OR(B35=0,B35=""),"",IF(AND($E$3=1),'Marks Entry 1st'!D34,IF(AND($E$3=2),'Marks Entry 2nd'!D34,IF(AND($E$3=3),'Marks Entry 3rd'!D34,IF(AND($E$3=4),'Marks Entry 4th'!D34,"")))))</f>
        <v>947</v>
      </c>
      <c r="G35" s="90" t="str">
        <f>IF(OR(B35=0,B35=""),"",IF(AND($E$3=1),'Marks Entry 1st'!F34,IF(AND($E$3=2),'Marks Entry 2nd'!F34,IF(AND($E$3=3),'Marks Entry 3rd'!F34,IF(AND($E$3=4),'Marks Entry 4th'!F34,"")))))</f>
        <v>SURAJ BHATI</v>
      </c>
      <c r="H35" s="90" t="str">
        <f>IF(OR(B35=0,B35=""),"",IF(AND($E$3=1),'Marks Entry 1st'!G34,IF(AND($E$3=2),'Marks Entry 2nd'!G34,IF(AND($E$3=3),'Marks Entry 3rd'!G34,IF(AND($E$3=4),'Marks Entry 4th'!G34,"")))))</f>
        <v>RAJURAM BHATI</v>
      </c>
      <c r="I35" s="90" t="str">
        <f>IF(OR(B35=0,B35=""),"",IF(AND($E$3=1),'Marks Entry 1st'!H34,IF(AND($E$3=2),'Marks Entry 2nd'!H34,IF(AND($E$3=3),'Marks Entry 3rd'!H34,IF(AND($E$3=4),'Marks Entry 4th'!H34,"")))))</f>
        <v>REKHA DEVI</v>
      </c>
      <c r="J35" s="379" t="str">
        <f>IF(OR(B35=0,B35=""),"",IF(AND($E$3=1),'Marks Entry 1st'!J34,IF(AND($E$3=2),'Marks Entry 2nd'!J34,IF(AND($E$3=3),'Marks Entry 3rd'!J34,IF(AND($E$3=4),'Marks Entry 4th'!J34,"")))))</f>
        <v>M</v>
      </c>
      <c r="K35" s="379" t="str">
        <f>IF(OR(B35=0,B35=""),"",IF(AND($E$3=1),'Marks Entry 1st'!K34,IF(AND($E$3=2),'Marks Entry 2nd'!K34,IF(AND($E$3=3),'Marks Entry 3rd'!K34,IF(AND($E$3=4),'Marks Entry 4th'!K34,"")))))</f>
        <v>OBC</v>
      </c>
      <c r="L35" s="180">
        <f>IF(OR($E35="",$G35=""),"",IF(AND($E$3=1),'Marks Entry 1st'!L34,IF(AND($E$3=2),'Marks Entry 2nd'!L34,IF(AND($E$3=3),'Marks Entry 3rd'!L34,IF(AND($E$3=4),'Marks Entry 4th'!L34,"")))))</f>
        <v>9</v>
      </c>
      <c r="M35" s="180">
        <f>IF(OR($E35="",$G35=""),"",IF(AND($E$3=1),'Marks Entry 1st'!M34,IF(AND($E$3=2),'Marks Entry 2nd'!M34,IF(AND($E$3=3),'Marks Entry 3rd'!M34,IF(AND($E$3=4),'Marks Entry 4th'!M34,"")))))</f>
        <v>9</v>
      </c>
      <c r="N35" s="87">
        <f t="shared" si="32"/>
        <v>18</v>
      </c>
      <c r="O35" s="180">
        <f>IF(OR($E35="",$G35=""),"",IF(AND($E$3=1),'Marks Entry 1st'!N34,IF(AND($E$3=2),'Marks Entry 2nd'!N34,IF(AND($E$3=3),'Marks Entry 3rd'!N34,IF(AND($E$3=4),'Marks Entry 4th'!N34,"")))))</f>
        <v>23</v>
      </c>
      <c r="P35" s="180">
        <f>IF(OR($E35="",$G35=""),"",IF(AND($E$3=1),'Marks Entry 1st'!O34,IF(AND($E$3=2),'Marks Entry 2nd'!O34,IF(AND($E$3=3),'Marks Entry 3rd'!O34,IF(AND($E$3=4),'Marks Entry 4th'!O34,"")))))</f>
        <v>6</v>
      </c>
      <c r="Q35" s="180">
        <f>IF(OR($E35="",$G35=""),"",IF(AND($E$3=1),'Marks Entry 1st'!P34,IF(AND($E$3=2),'Marks Entry 2nd'!P34,IF(AND($E$3=3),'Marks Entry 3rd'!P34,IF(AND($E$3=4),'Marks Entry 4th'!P34,"")))))</f>
        <v>0</v>
      </c>
      <c r="R35" s="91">
        <f t="shared" si="33"/>
        <v>29</v>
      </c>
      <c r="S35" s="87">
        <f t="shared" si="34"/>
        <v>47</v>
      </c>
      <c r="T35" s="93">
        <f>IF(OR($E35="",$G35=""),"",IF(AND($E$3=1),'Marks Entry 1st'!Q34,IF(AND($E$3=2),'Marks Entry 2nd'!Q34,IF(AND($E$3=3),'Marks Entry 3rd'!Q34,IF(AND($E$3=4),'Marks Entry 4th'!Q34,"")))))</f>
        <v>37</v>
      </c>
      <c r="U35" s="93">
        <f>IF(OR($E35="",$G35=""),"",IF(AND($E$3=1),'Marks Entry 1st'!R34,IF(AND($E$3=2),'Marks Entry 2nd'!R34,IF(AND($E$3=3),'Marks Entry 3rd'!R34,IF(AND($E$3=4),'Marks Entry 4th'!R34,"")))))</f>
        <v>4</v>
      </c>
      <c r="V35" s="93">
        <f>IF(OR($E35="",$G35=""),"",IF(AND($E$3=1),'Marks Entry 1st'!S34,IF(AND($E$3=2),'Marks Entry 2nd'!S34,IF(AND($E$3=3),'Marks Entry 3rd'!S34,IF(AND($E$3=4),'Marks Entry 4th'!S34,"")))))</f>
        <v>11</v>
      </c>
      <c r="W35" s="92">
        <f t="shared" si="35"/>
        <v>52</v>
      </c>
      <c r="X35" s="87">
        <f t="shared" si="36"/>
        <v>99</v>
      </c>
      <c r="Y35" s="144">
        <f t="shared" si="37"/>
        <v>0</v>
      </c>
      <c r="Z35" s="144">
        <f t="shared" si="38"/>
        <v>200</v>
      </c>
      <c r="AA35" s="144" t="str">
        <f t="shared" si="0"/>
        <v/>
      </c>
      <c r="AB35" s="144" t="str">
        <f t="shared" si="39"/>
        <v>P</v>
      </c>
      <c r="AC35" s="144" t="str">
        <f t="shared" si="1"/>
        <v>II</v>
      </c>
      <c r="AD35" s="148" t="str">
        <f t="shared" si="2"/>
        <v>D</v>
      </c>
      <c r="AE35" s="180">
        <f>IF(OR($E35="",$G35=""),"",IF(AND($E$3=1),'Marks Entry 1st'!T34,IF(AND($E$3=2),'Marks Entry 2nd'!T34,IF(AND($E$3=3),'Marks Entry 3rd'!T34,IF(AND($E$3=4),'Marks Entry 4th'!T34,"")))))</f>
        <v>9</v>
      </c>
      <c r="AF35" s="180">
        <f>IF(OR($E35="",$G35=""),"",IF(AND($E$3=1),'Marks Entry 1st'!U34,IF(AND($E$3=2),'Marks Entry 2nd'!U34,IF(AND($E$3=3),'Marks Entry 3rd'!U34,IF(AND($E$3=4),'Marks Entry 4th'!U34,"")))))</f>
        <v>9</v>
      </c>
      <c r="AG35" s="87">
        <f t="shared" si="40"/>
        <v>18</v>
      </c>
      <c r="AH35" s="180">
        <f>IF(OR($E35="",$G35=""),"",IF(AND($E$3=1),'Marks Entry 1st'!V34,IF(AND($E$3=2),'Marks Entry 2nd'!V34,IF(AND($E$3=3),'Marks Entry 3rd'!V34,IF(AND($E$3=4),'Marks Entry 4th'!V34,"")))))</f>
        <v>24</v>
      </c>
      <c r="AI35" s="180">
        <f>IF(OR($E35="",$G35=""),"",IF(AND($E$3=1),'Marks Entry 1st'!W34,IF(AND($E$3=2),'Marks Entry 2nd'!W34,IF(AND($E$3=3),'Marks Entry 3rd'!W34,IF(AND($E$3=4),'Marks Entry 4th'!W34,"")))))</f>
        <v>4</v>
      </c>
      <c r="AJ35" s="180">
        <f>IF(OR($E35="",$G35=""),"",IF(AND($E$3=1),'Marks Entry 1st'!X34,IF(AND($E$3=2),'Marks Entry 2nd'!X34,IF(AND($E$3=3),'Marks Entry 3rd'!X34,IF(AND($E$3=4),'Marks Entry 4th'!X34,"")))))</f>
        <v>9</v>
      </c>
      <c r="AK35" s="91">
        <f t="shared" si="41"/>
        <v>37</v>
      </c>
      <c r="AL35" s="87">
        <f t="shared" si="42"/>
        <v>55</v>
      </c>
      <c r="AM35" s="93">
        <f>IF(OR($E35="",$G35=""),"",IF(AND($E$3=1),'Marks Entry 1st'!Y34,IF(AND($E$3=2),'Marks Entry 2nd'!Y34,IF(AND($E$3=3),'Marks Entry 3rd'!Y34,IF(AND($E$3=4),'Marks Entry 4th'!Y34,"")))))</f>
        <v>48</v>
      </c>
      <c r="AN35" s="93">
        <f>IF(OR($E35="",$G35=""),"",IF(AND($E$3=1),'Marks Entry 1st'!Z34,IF(AND($E$3=2),'Marks Entry 2nd'!Z34,IF(AND($E$3=3),'Marks Entry 3rd'!Z34,IF(AND($E$3=4),'Marks Entry 4th'!Z34,"")))))</f>
        <v>4</v>
      </c>
      <c r="AO35" s="93">
        <f>IF(OR($E35="",$G35=""),"",IF(AND($E$3=1),'Marks Entry 1st'!AA34,IF(AND($E$3=2),'Marks Entry 2nd'!AA34,IF(AND($E$3=3),'Marks Entry 3rd'!AA34,IF(AND($E$3=4),'Marks Entry 4th'!AA34,"")))))</f>
        <v>9</v>
      </c>
      <c r="AP35" s="92">
        <f t="shared" si="43"/>
        <v>61</v>
      </c>
      <c r="AQ35" s="87">
        <f t="shared" si="44"/>
        <v>116</v>
      </c>
      <c r="AR35" s="144">
        <f t="shared" si="45"/>
        <v>0</v>
      </c>
      <c r="AS35" s="144">
        <f t="shared" si="46"/>
        <v>200</v>
      </c>
      <c r="AT35" s="144" t="str">
        <f t="shared" si="3"/>
        <v/>
      </c>
      <c r="AU35" s="144" t="str">
        <f t="shared" si="47"/>
        <v>P</v>
      </c>
      <c r="AV35" s="144" t="str">
        <f t="shared" si="4"/>
        <v>II</v>
      </c>
      <c r="AW35" s="148" t="str">
        <f t="shared" si="5"/>
        <v>C</v>
      </c>
      <c r="AX35" s="180">
        <f>IF(OR($E35="",$G35=""),"",IF(AND($E$3=1),'Marks Entry 1st'!AB34,IF(AND($E$3=2),'Marks Entry 2nd'!AB34,IF(AND($E$3=3),'Marks Entry 3rd'!AB34,IF(AND($E$3=4),'Marks Entry 4th'!AB34,"")))))</f>
        <v>20</v>
      </c>
      <c r="AY35" s="180">
        <f>IF(OR($E35="",$G35=""),"",IF(AND($E$3=1),'Marks Entry 1st'!AC34,IF(AND($E$3=2),'Marks Entry 2nd'!AC34,IF(AND($E$3=3),'Marks Entry 3rd'!AC34,IF(AND($E$3=4),'Marks Entry 4th'!AC34,"")))))</f>
        <v>19</v>
      </c>
      <c r="AZ35" s="87">
        <f t="shared" si="6"/>
        <v>39</v>
      </c>
      <c r="BA35" s="180">
        <f>IF(OR($E35="",$G35=""),"",IF(AND($E$3=1),'Marks Entry 1st'!AD34,IF(AND($E$3=2),'Marks Entry 2nd'!AD34,IF(AND($E$3=3),'Marks Entry 3rd'!AD34,IF(AND($E$3=4),'Marks Entry 4th'!AD34,"")))))</f>
        <v>29</v>
      </c>
      <c r="BB35" s="180">
        <f>IF(OR($E35="",$G35=""),"",IF(AND($E$3=1),'Marks Entry 1st'!AE34,IF(AND($E$3=2),'Marks Entry 2nd'!AE34,IF(AND($E$3=3),'Marks Entry 3rd'!AE34,IF(AND($E$3=4),'Marks Entry 4th'!AE34,"")))))</f>
        <v>17</v>
      </c>
      <c r="BC35" s="180">
        <f>IF(OR($E35="",$G35=""),"",IF(AND($E$3=1),'Marks Entry 1st'!AF34,IF(AND($E$3=2),'Marks Entry 2nd'!AF34,IF(AND($E$3=3),'Marks Entry 3rd'!AF34,IF(AND($E$3=4),'Marks Entry 4th'!AF34,"")))))</f>
        <v>10</v>
      </c>
      <c r="BD35" s="91">
        <f t="shared" si="7"/>
        <v>56</v>
      </c>
      <c r="BE35" s="87">
        <f t="shared" si="8"/>
        <v>95</v>
      </c>
      <c r="BF35" s="93">
        <f>IF(OR($E35="",$G35=""),"",IF(AND($E$3=1),'Marks Entry 1st'!AG34,IF(AND($E$3=2),'Marks Entry 2nd'!AG34,IF(AND($E$3=3),'Marks Entry 3rd'!AG34,IF(AND($E$3=4),'Marks Entry 4th'!AG34,"")))))</f>
        <v>45</v>
      </c>
      <c r="BG35" s="93">
        <f>IF(OR($E35="",$G35=""),"",IF(AND($E$3=1),'Marks Entry 1st'!AH34,IF(AND($E$3=2),'Marks Entry 2nd'!AH34,IF(AND($E$3=3),'Marks Entry 3rd'!AH34,IF(AND($E$3=4),'Marks Entry 4th'!AH34,"")))))</f>
        <v>20</v>
      </c>
      <c r="BH35" s="93">
        <f>IF(OR($E35="",$G35=""),"",IF(AND($E$3=1),'Marks Entry 1st'!AI34,IF(AND($E$3=2),'Marks Entry 2nd'!AI34,IF(AND($E$3=3),'Marks Entry 3rd'!AI34,IF(AND($E$3=4),'Marks Entry 4th'!AI34,"")))))</f>
        <v>14</v>
      </c>
      <c r="BI35" s="92">
        <f t="shared" si="9"/>
        <v>79</v>
      </c>
      <c r="BJ35" s="87">
        <f t="shared" si="10"/>
        <v>174</v>
      </c>
      <c r="BK35" s="144">
        <f t="shared" si="11"/>
        <v>0</v>
      </c>
      <c r="BL35" s="144">
        <f t="shared" si="12"/>
        <v>200</v>
      </c>
      <c r="BM35" s="144" t="str">
        <f t="shared" si="13"/>
        <v/>
      </c>
      <c r="BN35" s="144" t="str">
        <f t="shared" si="14"/>
        <v>P</v>
      </c>
      <c r="BO35" s="144" t="str">
        <f t="shared" si="15"/>
        <v>D</v>
      </c>
      <c r="BP35" s="148" t="str">
        <f t="shared" si="16"/>
        <v>A</v>
      </c>
      <c r="BQ35" s="180">
        <f>IF(OR($E35="",$G35=""),"",IF(AND($E$3=1),'Marks Entry 1st'!AJ34,IF(AND($E$3=2),'Marks Entry 2nd'!AJ34,IF(AND($E$3=3),'Marks Entry 3rd'!AJ34,IF(AND($E$3=4),'Marks Entry 4th'!AJ34,"")))))</f>
        <v>9</v>
      </c>
      <c r="BR35" s="180">
        <f>IF(OR($E35="",$G35=""),"",IF(AND($E$3=1),'Marks Entry 1st'!AK34,IF(AND($E$3=2),'Marks Entry 2nd'!AK34,IF(AND($E$3=3),'Marks Entry 3rd'!AK34,IF(AND($E$3=4),'Marks Entry 4th'!AK34,"")))))</f>
        <v>6</v>
      </c>
      <c r="BS35" s="87">
        <f t="shared" si="48"/>
        <v>15</v>
      </c>
      <c r="BT35" s="180">
        <f>IF(OR($E35="",$G35=""),"",IF(AND($E$3=1),'Marks Entry 1st'!AL34,IF(AND($E$3=2),'Marks Entry 2nd'!AL34,IF(AND($E$3=3),'Marks Entry 3rd'!AL34,IF(AND($E$3=4),'Marks Entry 4th'!AL34,"")))))</f>
        <v>23</v>
      </c>
      <c r="BU35" s="180">
        <f>IF(OR($E35="",$G35=""),"",IF(AND($E$3=1),'Marks Entry 1st'!AM34,IF(AND($E$3=2),'Marks Entry 2nd'!AM34,IF(AND($E$3=3),'Marks Entry 3rd'!AM34,IF(AND($E$3=4),'Marks Entry 4th'!AM34,"")))))</f>
        <v>5</v>
      </c>
      <c r="BV35" s="180">
        <f>IF(OR($E35="",$G35=""),"",IF(AND($E$3=1),'Marks Entry 1st'!AN34,IF(AND($E$3=2),'Marks Entry 2nd'!AN34,IF(AND($E$3=3),'Marks Entry 3rd'!AN34,IF(AND($E$3=4),'Marks Entry 4th'!AN34,"")))))</f>
        <v>9</v>
      </c>
      <c r="BW35" s="91">
        <f t="shared" si="49"/>
        <v>37</v>
      </c>
      <c r="BX35" s="87">
        <f t="shared" si="50"/>
        <v>52</v>
      </c>
      <c r="BY35" s="93">
        <f>IF(OR($E35="",$G35=""),"",IF(AND($E$3=1),'Marks Entry 1st'!AO34,IF(AND($E$3=2),'Marks Entry 2nd'!AO34,IF(AND($E$3=3),'Marks Entry 3rd'!AO34,IF(AND($E$3=4),'Marks Entry 4th'!AO34,"")))))</f>
        <v>48</v>
      </c>
      <c r="BZ35" s="93">
        <f>IF(OR($E35="",$G35=""),"",IF(AND($E$3=1),'Marks Entry 1st'!AP34,IF(AND($E$3=2),'Marks Entry 2nd'!AP34,IF(AND($E$3=3),'Marks Entry 3rd'!AP34,IF(AND($E$3=4),'Marks Entry 4th'!AP34,"")))))</f>
        <v>15</v>
      </c>
      <c r="CA35" s="93">
        <f>IF(OR($E35="",$G35=""),"",IF(AND($E$3=1),'Marks Entry 1st'!AQ34,IF(AND($E$3=2),'Marks Entry 2nd'!AQ34,IF(AND($E$3=3),'Marks Entry 3rd'!AQ34,IF(AND($E$3=4),'Marks Entry 4th'!AQ34,"")))))</f>
        <v>8</v>
      </c>
      <c r="CB35" s="92">
        <f t="shared" si="51"/>
        <v>71</v>
      </c>
      <c r="CC35" s="87">
        <f t="shared" si="52"/>
        <v>123</v>
      </c>
      <c r="CD35" s="144">
        <f t="shared" si="53"/>
        <v>0</v>
      </c>
      <c r="CE35" s="144">
        <f t="shared" si="54"/>
        <v>200</v>
      </c>
      <c r="CF35" s="144" t="str">
        <f t="shared" si="17"/>
        <v/>
      </c>
      <c r="CG35" s="144" t="str">
        <f t="shared" si="55"/>
        <v>P</v>
      </c>
      <c r="CH35" s="144" t="str">
        <f t="shared" si="18"/>
        <v>I</v>
      </c>
      <c r="CI35" s="148" t="str">
        <f t="shared" si="19"/>
        <v>C</v>
      </c>
      <c r="CJ35" s="180">
        <f>IF(OR($E35="",$G35=""),"",IF(AND($E$3=1),'Marks Entry 1st'!AR34,IF(AND($E$3=2),'Marks Entry 2nd'!AR34,IF(AND($E$3=3),'Marks Entry 3rd'!AR34,IF(AND($E$3=4),'Marks Entry 4th'!AR34,"")))))</f>
        <v>9</v>
      </c>
      <c r="CK35" s="180">
        <f>IF(OR($E35="",$G35=""),"",IF(AND($E$3=1),'Marks Entry 1st'!AS34,IF(AND($E$3=2),'Marks Entry 2nd'!AS34,IF(AND($E$3=3),'Marks Entry 3rd'!AS34,IF(AND($E$3=4),'Marks Entry 4th'!AS34,"")))))</f>
        <v>7</v>
      </c>
      <c r="CL35" s="87">
        <f t="shared" si="56"/>
        <v>16</v>
      </c>
      <c r="CM35" s="180">
        <f>IF(OR($E35="",$G35=""),"",IF(AND($E$3=1),'Marks Entry 1st'!AT34,IF(AND($E$3=2),'Marks Entry 2nd'!AT34,IF(AND($E$3=3),'Marks Entry 3rd'!AT34,IF(AND($E$3=4),'Marks Entry 4th'!AT34,"")))))</f>
        <v>25</v>
      </c>
      <c r="CN35" s="180">
        <f>IF(OR($E35="",$G35=""),"",IF(AND($E$3=1),'Marks Entry 1st'!AU34,IF(AND($E$3=2),'Marks Entry 2nd'!AU34,IF(AND($E$3=3),'Marks Entry 3rd'!AU34,IF(AND($E$3=4),'Marks Entry 4th'!AU34,"")))))</f>
        <v>6</v>
      </c>
      <c r="CO35" s="180">
        <f>IF(OR($E35="",$G35=""),"",IF(AND($E$3=1),'Marks Entry 1st'!AV34,IF(AND($E$3=2),'Marks Entry 2nd'!AV34,IF(AND($E$3=3),'Marks Entry 3rd'!AV34,IF(AND($E$3=4),'Marks Entry 4th'!AV34,"")))))</f>
        <v>9</v>
      </c>
      <c r="CP35" s="91">
        <f t="shared" si="57"/>
        <v>40</v>
      </c>
      <c r="CQ35" s="87">
        <f t="shared" si="58"/>
        <v>56</v>
      </c>
      <c r="CR35" s="93">
        <f>IF(OR($E35="",$G35=""),"",IF(AND($E$3=1),'Marks Entry 1st'!AW34,IF(AND($E$3=2),'Marks Entry 2nd'!AW34,IF(AND($E$3=3),'Marks Entry 3rd'!AW34,IF(AND($E$3=4),'Marks Entry 4th'!AW34,"")))))</f>
        <v>46</v>
      </c>
      <c r="CS35" s="93">
        <f>IF(OR($E35="",$G35=""),"",IF(AND($E$3=1),'Marks Entry 1st'!AX34,IF(AND($E$3=2),'Marks Entry 2nd'!AX34,IF(AND($E$3=3),'Marks Entry 3rd'!AX34,IF(AND($E$3=4),'Marks Entry 4th'!AX34,"")))))</f>
        <v>16</v>
      </c>
      <c r="CT35" s="93">
        <f>IF(OR($E35="",$G35=""),"",IF(AND($E$3=1),'Marks Entry 1st'!AY34,IF(AND($E$3=2),'Marks Entry 2nd'!AY34,IF(AND($E$3=3),'Marks Entry 3rd'!AY34,IF(AND($E$3=4),'Marks Entry 4th'!AY34,"")))))</f>
        <v>8</v>
      </c>
      <c r="CU35" s="92">
        <f t="shared" si="59"/>
        <v>70</v>
      </c>
      <c r="CV35" s="87">
        <f t="shared" si="60"/>
        <v>126</v>
      </c>
      <c r="CW35" s="144">
        <f t="shared" si="61"/>
        <v>0</v>
      </c>
      <c r="CX35" s="144">
        <f t="shared" si="62"/>
        <v>200</v>
      </c>
      <c r="CY35" s="144" t="str">
        <f t="shared" si="20"/>
        <v/>
      </c>
      <c r="CZ35" s="144" t="str">
        <f t="shared" si="63"/>
        <v>P</v>
      </c>
      <c r="DA35" s="144" t="str">
        <f t="shared" si="21"/>
        <v>I</v>
      </c>
      <c r="DB35" s="148" t="str">
        <f t="shared" si="22"/>
        <v>C</v>
      </c>
      <c r="DC35" s="380">
        <f>IF(OR($E35="",$G35=""),"",IF(AND($E$3=1),'Marks Entry 1st'!AZ34,IF(AND($E$3=2),'Marks Entry 2nd'!AZ34,IF(AND($E$3=3),'Marks Entry 3rd'!AZ34,IF(AND($E$3=4),'Marks Entry 4th'!AZ34,"")))))</f>
        <v>0</v>
      </c>
      <c r="DD35" s="380">
        <f>IF(OR($E35="",$G35=""),"",IF(AND($E$3=1),'Marks Entry 1st'!BA34,IF(AND($E$3=2),'Marks Entry 2nd'!BA34,IF(AND($E$3=3),'Marks Entry 3rd'!BA34,IF(AND($E$3=4),'Marks Entry 4th'!BA34,"")))))</f>
        <v>0</v>
      </c>
      <c r="DE35" s="380">
        <f>IF(OR($E35="",$G35=""),"",IF(AND($E$3=1),'Marks Entry 1st'!BB34,IF(AND($E$3=2),'Marks Entry 2nd'!BB34,IF(AND($E$3=3),'Marks Entry 3rd'!BB34,IF(AND($E$3=4),'Marks Entry 4th'!BB34,"")))))</f>
        <v>0</v>
      </c>
      <c r="DF35" s="181">
        <f t="shared" si="64"/>
        <v>0</v>
      </c>
      <c r="DG35" s="182">
        <f t="shared" si="65"/>
        <v>0</v>
      </c>
      <c r="DH35" s="182" t="str">
        <f t="shared" si="66"/>
        <v/>
      </c>
      <c r="DI35" s="182" t="str">
        <f t="shared" si="67"/>
        <v/>
      </c>
      <c r="DJ35" s="147" t="str">
        <f t="shared" si="23"/>
        <v/>
      </c>
      <c r="DK35" s="380">
        <f>IF(OR($E35="",$G35=""),"",IF(AND($E$3=1),'Marks Entry 1st'!BC34,IF(AND($E$3=2),'Marks Entry 2nd'!BC34,IF(AND($E$3=3),'Marks Entry 3rd'!BC34,IF(AND($E$3=4),'Marks Entry 4th'!BC34,"")))))</f>
        <v>0</v>
      </c>
      <c r="DL35" s="380">
        <f>IF(OR($E35="",$G35=""),"",IF(AND($E$3=1),'Marks Entry 1st'!BD34,IF(AND($E$3=2),'Marks Entry 2nd'!BD34,IF(AND($E$3=3),'Marks Entry 3rd'!BD34,IF(AND($E$3=4),'Marks Entry 4th'!BD34,"")))))</f>
        <v>0</v>
      </c>
      <c r="DM35" s="380">
        <f>IF(OR($E35="",$G35=""),"",IF(AND($E$3=1),'Marks Entry 1st'!BE34,IF(AND($E$3=2),'Marks Entry 2nd'!BE34,IF(AND($E$3=3),'Marks Entry 3rd'!BE34,IF(AND($E$3=4),'Marks Entry 4th'!BE34,"")))))</f>
        <v>0</v>
      </c>
      <c r="DN35" s="181">
        <f t="shared" si="68"/>
        <v>0</v>
      </c>
      <c r="DO35" s="182">
        <f t="shared" si="69"/>
        <v>0</v>
      </c>
      <c r="DP35" s="182" t="str">
        <f t="shared" si="70"/>
        <v/>
      </c>
      <c r="DQ35" s="182" t="str">
        <f t="shared" si="71"/>
        <v/>
      </c>
      <c r="DR35" s="147" t="str">
        <f t="shared" si="24"/>
        <v/>
      </c>
      <c r="DS35" s="380">
        <f>IF(OR($E35="",$G35=""),"",IF(AND($E$3=1),'Marks Entry 1st'!BF34,IF(AND($E$3=2),'Marks Entry 2nd'!BF34,IF(AND($E$3=3),'Marks Entry 3rd'!BF34,IF(AND($E$3=4),'Marks Entry 4th'!BF34,"")))))</f>
        <v>0</v>
      </c>
      <c r="DT35" s="380">
        <f>IF(OR($E35="",$G35=""),"",IF(AND($E$3=1),'Marks Entry 1st'!BG34,IF(AND($E$3=2),'Marks Entry 2nd'!BG34,IF(AND($E$3=3),'Marks Entry 3rd'!BG34,IF(AND($E$3=4),'Marks Entry 4th'!BG34,"")))))</f>
        <v>0</v>
      </c>
      <c r="DU35" s="380">
        <f>IF(OR($E35="",$G35=""),"",IF(AND($E$3=1),'Marks Entry 1st'!BH34,IF(AND($E$3=2),'Marks Entry 2nd'!BH34,IF(AND($E$3=3),'Marks Entry 3rd'!BH34,IF(AND($E$3=4),'Marks Entry 4th'!BH34,"")))))</f>
        <v>0</v>
      </c>
      <c r="DV35" s="181">
        <f t="shared" si="72"/>
        <v>0</v>
      </c>
      <c r="DW35" s="182">
        <f t="shared" si="73"/>
        <v>0</v>
      </c>
      <c r="DX35" s="182" t="str">
        <f t="shared" si="74"/>
        <v/>
      </c>
      <c r="DY35" s="182" t="str">
        <f t="shared" si="75"/>
        <v/>
      </c>
      <c r="DZ35" s="147" t="str">
        <f t="shared" si="25"/>
        <v/>
      </c>
      <c r="EA35" s="104">
        <f t="shared" si="26"/>
        <v>512</v>
      </c>
      <c r="EB35" s="105">
        <f t="shared" si="27"/>
        <v>64</v>
      </c>
      <c r="EC35" s="111" t="str">
        <f t="shared" si="28"/>
        <v>I</v>
      </c>
      <c r="ED35" s="112">
        <f t="shared" si="29"/>
        <v>9.9999999999999964</v>
      </c>
      <c r="EE35" s="386" t="str">
        <f t="shared" si="30"/>
        <v>Promoted</v>
      </c>
      <c r="EF35" s="72">
        <f>IF(OR($E35="",$G35=""),"",IF(AND($E$3=1),'Marks Entry 1st'!BI34,IF(AND($E$3=2),'Marks Entry 2nd'!BI34,IF(AND($E$3=3),'Marks Entry 3rd'!BI34,IF(AND($E$3=4),'Marks Entry 4th'!BI34,"")))))</f>
        <v>220</v>
      </c>
      <c r="EG35" s="72">
        <f>IF(OR($E35="",$G35=""),"",IF(AND($E$3=1),'Marks Entry 1st'!BJ34,IF(AND($E$3=2),'Marks Entry 2nd'!BJ34,IF(AND($E$3=3),'Marks Entry 3rd'!BJ34,IF(AND($E$3=4),'Marks Entry 4th'!BJ34,"")))))</f>
        <v>20</v>
      </c>
      <c r="EH35" s="328" t="str">
        <f t="shared" si="31"/>
        <v>C</v>
      </c>
      <c r="EI35" s="73"/>
      <c r="EP35" s="75">
        <f>IF(AND($E$3=1),'Marks Entry 1st'!I34,IF(AND($E$3=2),'Marks Entry 2nd'!I34,IF(AND($E$3=3),'Marks Entry 3rd'!I34,IF(AND($E$3=4),'Marks Entry 4th'!I34,""))))</f>
        <v>130</v>
      </c>
    </row>
    <row r="36" spans="1:146" ht="18.899999999999999" customHeight="1">
      <c r="A36" s="94">
        <v>29</v>
      </c>
      <c r="B36" s="94">
        <f>IF(OR(EP36=0,EP36=""),"",IF(AND($E$3=1),'Marks Entry 1st'!I35,IF(AND($E$3=2),'Marks Entry 2nd'!I35,IF(AND($E$3=3),'Marks Entry 3rd'!I35,IF(AND($E$3=4),'Marks Entry 4th'!I35,"")))))</f>
        <v>131</v>
      </c>
      <c r="C36" s="95">
        <f>IF(OR(B36=0,B36=""),"",IF(AND($E$3=1),'Marks Entry 1st'!B35,IF(AND($E$3=2),'Marks Entry 2nd'!B35,IF(AND($E$3=3),'Marks Entry 3rd'!B35,IF(AND($E$3=4),'Marks Entry 4th'!B35,"")))))</f>
        <v>1</v>
      </c>
      <c r="D36" s="95" t="str">
        <f>IF(OR(B36=0,B36=""),"",IF(AND($E$3=1),'Marks Entry 1st'!C35,IF(AND($E$3=2),'Marks Entry 2nd'!C35,IF(AND($E$3=3),'Marks Entry 3rd'!C35,IF(AND($E$3=4),'Marks Entry 4th'!C35,"")))))</f>
        <v>A</v>
      </c>
      <c r="E36" s="96" t="str">
        <f>IF(OR(B36=0,B36=""),"",IF(AND($E$3=1),'Marks Entry 1st'!E35,IF(AND($E$3=2),'Marks Entry 2nd'!E35,IF(AND($E$3=3),'Marks Entry 3rd'!E35,IF(AND($E$3=4),'Marks Entry 4th'!E35,"")))))</f>
        <v>13-03-2015</v>
      </c>
      <c r="F36" s="95">
        <f>IF(OR(B36=0,B36=""),"",IF(AND($E$3=1),'Marks Entry 1st'!D35,IF(AND($E$3=2),'Marks Entry 2nd'!D35,IF(AND($E$3=3),'Marks Entry 3rd'!D35,IF(AND($E$3=4),'Marks Entry 4th'!D35,"")))))</f>
        <v>930</v>
      </c>
      <c r="G36" s="90" t="str">
        <f>IF(OR(B36=0,B36=""),"",IF(AND($E$3=1),'Marks Entry 1st'!F35,IF(AND($E$3=2),'Marks Entry 2nd'!F35,IF(AND($E$3=3),'Marks Entry 3rd'!F35,IF(AND($E$3=4),'Marks Entry 4th'!F35,"")))))</f>
        <v>YUVRAJ SHARMA</v>
      </c>
      <c r="H36" s="90" t="str">
        <f>IF(OR(B36=0,B36=""),"",IF(AND($E$3=1),'Marks Entry 1st'!G35,IF(AND($E$3=2),'Marks Entry 2nd'!G35,IF(AND($E$3=3),'Marks Entry 3rd'!G35,IF(AND($E$3=4),'Marks Entry 4th'!G35,"")))))</f>
        <v>ARVIND SHARMA</v>
      </c>
      <c r="I36" s="90" t="str">
        <f>IF(OR(B36=0,B36=""),"",IF(AND($E$3=1),'Marks Entry 1st'!H35,IF(AND($E$3=2),'Marks Entry 2nd'!H35,IF(AND($E$3=3),'Marks Entry 3rd'!H35,IF(AND($E$3=4),'Marks Entry 4th'!H35,"")))))</f>
        <v>ANKITA SHARMA</v>
      </c>
      <c r="J36" s="379" t="str">
        <f>IF(OR(B36=0,B36=""),"",IF(AND($E$3=1),'Marks Entry 1st'!J35,IF(AND($E$3=2),'Marks Entry 2nd'!J35,IF(AND($E$3=3),'Marks Entry 3rd'!J35,IF(AND($E$3=4),'Marks Entry 4th'!J35,"")))))</f>
        <v>M</v>
      </c>
      <c r="K36" s="379" t="str">
        <f>IF(OR(B36=0,B36=""),"",IF(AND($E$3=1),'Marks Entry 1st'!K35,IF(AND($E$3=2),'Marks Entry 2nd'!K35,IF(AND($E$3=3),'Marks Entry 3rd'!K35,IF(AND($E$3=4),'Marks Entry 4th'!K35,"")))))</f>
        <v>OBC</v>
      </c>
      <c r="L36" s="180">
        <f>IF(OR($E36="",$G36=""),"",IF(AND($E$3=1),'Marks Entry 1st'!L35,IF(AND($E$3=2),'Marks Entry 2nd'!L35,IF(AND($E$3=3),'Marks Entry 3rd'!L35,IF(AND($E$3=4),'Marks Entry 4th'!L35,"")))))</f>
        <v>9</v>
      </c>
      <c r="M36" s="180">
        <f>IF(OR($E36="",$G36=""),"",IF(AND($E$3=1),'Marks Entry 1st'!M35,IF(AND($E$3=2),'Marks Entry 2nd'!M35,IF(AND($E$3=3),'Marks Entry 3rd'!M35,IF(AND($E$3=4),'Marks Entry 4th'!M35,"")))))</f>
        <v>9</v>
      </c>
      <c r="N36" s="87">
        <f t="shared" si="32"/>
        <v>18</v>
      </c>
      <c r="O36" s="180">
        <f>IF(OR($E36="",$G36=""),"",IF(AND($E$3=1),'Marks Entry 1st'!N35,IF(AND($E$3=2),'Marks Entry 2nd'!N35,IF(AND($E$3=3),'Marks Entry 3rd'!N35,IF(AND($E$3=4),'Marks Entry 4th'!N35,"")))))</f>
        <v>23</v>
      </c>
      <c r="P36" s="180">
        <f>IF(OR($E36="",$G36=""),"",IF(AND($E$3=1),'Marks Entry 1st'!O35,IF(AND($E$3=2),'Marks Entry 2nd'!O35,IF(AND($E$3=3),'Marks Entry 3rd'!O35,IF(AND($E$3=4),'Marks Entry 4th'!O35,"")))))</f>
        <v>6</v>
      </c>
      <c r="Q36" s="180">
        <f>IF(OR($E36="",$G36=""),"",IF(AND($E$3=1),'Marks Entry 1st'!P35,IF(AND($E$3=2),'Marks Entry 2nd'!P35,IF(AND($E$3=3),'Marks Entry 3rd'!P35,IF(AND($E$3=4),'Marks Entry 4th'!P35,"")))))</f>
        <v>0</v>
      </c>
      <c r="R36" s="91">
        <f t="shared" si="33"/>
        <v>29</v>
      </c>
      <c r="S36" s="87">
        <f t="shared" si="34"/>
        <v>47</v>
      </c>
      <c r="T36" s="93">
        <f>IF(OR($E36="",$G36=""),"",IF(AND($E$3=1),'Marks Entry 1st'!Q35,IF(AND($E$3=2),'Marks Entry 2nd'!Q35,IF(AND($E$3=3),'Marks Entry 3rd'!Q35,IF(AND($E$3=4),'Marks Entry 4th'!Q35,"")))))</f>
        <v>37</v>
      </c>
      <c r="U36" s="93">
        <f>IF(OR($E36="",$G36=""),"",IF(AND($E$3=1),'Marks Entry 1st'!R35,IF(AND($E$3=2),'Marks Entry 2nd'!R35,IF(AND($E$3=3),'Marks Entry 3rd'!R35,IF(AND($E$3=4),'Marks Entry 4th'!R35,"")))))</f>
        <v>4</v>
      </c>
      <c r="V36" s="93">
        <f>IF(OR($E36="",$G36=""),"",IF(AND($E$3=1),'Marks Entry 1st'!S35,IF(AND($E$3=2),'Marks Entry 2nd'!S35,IF(AND($E$3=3),'Marks Entry 3rd'!S35,IF(AND($E$3=4),'Marks Entry 4th'!S35,"")))))</f>
        <v>11</v>
      </c>
      <c r="W36" s="92">
        <f t="shared" si="35"/>
        <v>52</v>
      </c>
      <c r="X36" s="87">
        <f t="shared" si="36"/>
        <v>99</v>
      </c>
      <c r="Y36" s="144">
        <f t="shared" si="37"/>
        <v>0</v>
      </c>
      <c r="Z36" s="144">
        <f t="shared" si="38"/>
        <v>200</v>
      </c>
      <c r="AA36" s="144" t="str">
        <f t="shared" si="0"/>
        <v/>
      </c>
      <c r="AB36" s="144" t="str">
        <f t="shared" si="39"/>
        <v>P</v>
      </c>
      <c r="AC36" s="144" t="str">
        <f t="shared" si="1"/>
        <v>II</v>
      </c>
      <c r="AD36" s="148" t="str">
        <f t="shared" si="2"/>
        <v>D</v>
      </c>
      <c r="AE36" s="180">
        <f>IF(OR($E36="",$G36=""),"",IF(AND($E$3=1),'Marks Entry 1st'!T35,IF(AND($E$3=2),'Marks Entry 2nd'!T35,IF(AND($E$3=3),'Marks Entry 3rd'!T35,IF(AND($E$3=4),'Marks Entry 4th'!T35,"")))))</f>
        <v>9</v>
      </c>
      <c r="AF36" s="180">
        <f>IF(OR($E36="",$G36=""),"",IF(AND($E$3=1),'Marks Entry 1st'!U35,IF(AND($E$3=2),'Marks Entry 2nd'!U35,IF(AND($E$3=3),'Marks Entry 3rd'!U35,IF(AND($E$3=4),'Marks Entry 4th'!U35,"")))))</f>
        <v>9</v>
      </c>
      <c r="AG36" s="87">
        <f t="shared" si="40"/>
        <v>18</v>
      </c>
      <c r="AH36" s="180">
        <f>IF(OR($E36="",$G36=""),"",IF(AND($E$3=1),'Marks Entry 1st'!V35,IF(AND($E$3=2),'Marks Entry 2nd'!V35,IF(AND($E$3=3),'Marks Entry 3rd'!V35,IF(AND($E$3=4),'Marks Entry 4th'!V35,"")))))</f>
        <v>25</v>
      </c>
      <c r="AI36" s="180">
        <f>IF(OR($E36="",$G36=""),"",IF(AND($E$3=1),'Marks Entry 1st'!W35,IF(AND($E$3=2),'Marks Entry 2nd'!W35,IF(AND($E$3=3),'Marks Entry 3rd'!W35,IF(AND($E$3=4),'Marks Entry 4th'!W35,"")))))</f>
        <v>4</v>
      </c>
      <c r="AJ36" s="180">
        <f>IF(OR($E36="",$G36=""),"",IF(AND($E$3=1),'Marks Entry 1st'!X35,IF(AND($E$3=2),'Marks Entry 2nd'!X35,IF(AND($E$3=3),'Marks Entry 3rd'!X35,IF(AND($E$3=4),'Marks Entry 4th'!X35,"")))))</f>
        <v>8</v>
      </c>
      <c r="AK36" s="91">
        <f t="shared" si="41"/>
        <v>37</v>
      </c>
      <c r="AL36" s="87">
        <f t="shared" si="42"/>
        <v>55</v>
      </c>
      <c r="AM36" s="93">
        <f>IF(OR($E36="",$G36=""),"",IF(AND($E$3=1),'Marks Entry 1st'!Y35,IF(AND($E$3=2),'Marks Entry 2nd'!Y35,IF(AND($E$3=3),'Marks Entry 3rd'!Y35,IF(AND($E$3=4),'Marks Entry 4th'!Y35,"")))))</f>
        <v>47</v>
      </c>
      <c r="AN36" s="93">
        <f>IF(OR($E36="",$G36=""),"",IF(AND($E$3=1),'Marks Entry 1st'!Z35,IF(AND($E$3=2),'Marks Entry 2nd'!Z35,IF(AND($E$3=3),'Marks Entry 3rd'!Z35,IF(AND($E$3=4),'Marks Entry 4th'!Z35,"")))))</f>
        <v>4</v>
      </c>
      <c r="AO36" s="93">
        <f>IF(OR($E36="",$G36=""),"",IF(AND($E$3=1),'Marks Entry 1st'!AA35,IF(AND($E$3=2),'Marks Entry 2nd'!AA35,IF(AND($E$3=3),'Marks Entry 3rd'!AA35,IF(AND($E$3=4),'Marks Entry 4th'!AA35,"")))))</f>
        <v>9</v>
      </c>
      <c r="AP36" s="92">
        <f t="shared" si="43"/>
        <v>60</v>
      </c>
      <c r="AQ36" s="87">
        <f t="shared" si="44"/>
        <v>115</v>
      </c>
      <c r="AR36" s="144">
        <f t="shared" si="45"/>
        <v>0</v>
      </c>
      <c r="AS36" s="144">
        <f t="shared" si="46"/>
        <v>200</v>
      </c>
      <c r="AT36" s="144" t="str">
        <f t="shared" si="3"/>
        <v/>
      </c>
      <c r="AU36" s="144" t="str">
        <f t="shared" si="47"/>
        <v>P</v>
      </c>
      <c r="AV36" s="144" t="str">
        <f t="shared" si="4"/>
        <v>II</v>
      </c>
      <c r="AW36" s="148" t="str">
        <f t="shared" si="5"/>
        <v>C</v>
      </c>
      <c r="AX36" s="180">
        <f>IF(OR($E36="",$G36=""),"",IF(AND($E$3=1),'Marks Entry 1st'!AB35,IF(AND($E$3=2),'Marks Entry 2nd'!AB35,IF(AND($E$3=3),'Marks Entry 3rd'!AB35,IF(AND($E$3=4),'Marks Entry 4th'!AB35,"")))))</f>
        <v>20</v>
      </c>
      <c r="AY36" s="180">
        <f>IF(OR($E36="",$G36=""),"",IF(AND($E$3=1),'Marks Entry 1st'!AC35,IF(AND($E$3=2),'Marks Entry 2nd'!AC35,IF(AND($E$3=3),'Marks Entry 3rd'!AC35,IF(AND($E$3=4),'Marks Entry 4th'!AC35,"")))))</f>
        <v>19</v>
      </c>
      <c r="AZ36" s="87">
        <f t="shared" si="6"/>
        <v>39</v>
      </c>
      <c r="BA36" s="180">
        <f>IF(OR($E36="",$G36=""),"",IF(AND($E$3=1),'Marks Entry 1st'!AD35,IF(AND($E$3=2),'Marks Entry 2nd'!AD35,IF(AND($E$3=3),'Marks Entry 3rd'!AD35,IF(AND($E$3=4),'Marks Entry 4th'!AD35,"")))))</f>
        <v>29</v>
      </c>
      <c r="BB36" s="180">
        <f>IF(OR($E36="",$G36=""),"",IF(AND($E$3=1),'Marks Entry 1st'!AE35,IF(AND($E$3=2),'Marks Entry 2nd'!AE35,IF(AND($E$3=3),'Marks Entry 3rd'!AE35,IF(AND($E$3=4),'Marks Entry 4th'!AE35,"")))))</f>
        <v>17</v>
      </c>
      <c r="BC36" s="180">
        <f>IF(OR($E36="",$G36=""),"",IF(AND($E$3=1),'Marks Entry 1st'!AF35,IF(AND($E$3=2),'Marks Entry 2nd'!AF35,IF(AND($E$3=3),'Marks Entry 3rd'!AF35,IF(AND($E$3=4),'Marks Entry 4th'!AF35,"")))))</f>
        <v>10</v>
      </c>
      <c r="BD36" s="91">
        <f t="shared" si="7"/>
        <v>56</v>
      </c>
      <c r="BE36" s="87">
        <f t="shared" si="8"/>
        <v>95</v>
      </c>
      <c r="BF36" s="93">
        <f>IF(OR($E36="",$G36=""),"",IF(AND($E$3=1),'Marks Entry 1st'!AG35,IF(AND($E$3=2),'Marks Entry 2nd'!AG35,IF(AND($E$3=3),'Marks Entry 3rd'!AG35,IF(AND($E$3=4),'Marks Entry 4th'!AG35,"")))))</f>
        <v>45</v>
      </c>
      <c r="BG36" s="93">
        <f>IF(OR($E36="",$G36=""),"",IF(AND($E$3=1),'Marks Entry 1st'!AH35,IF(AND($E$3=2),'Marks Entry 2nd'!AH35,IF(AND($E$3=3),'Marks Entry 3rd'!AH35,IF(AND($E$3=4),'Marks Entry 4th'!AH35,"")))))</f>
        <v>20</v>
      </c>
      <c r="BH36" s="93">
        <f>IF(OR($E36="",$G36=""),"",IF(AND($E$3=1),'Marks Entry 1st'!AI35,IF(AND($E$3=2),'Marks Entry 2nd'!AI35,IF(AND($E$3=3),'Marks Entry 3rd'!AI35,IF(AND($E$3=4),'Marks Entry 4th'!AI35,"")))))</f>
        <v>14</v>
      </c>
      <c r="BI36" s="92">
        <f t="shared" si="9"/>
        <v>79</v>
      </c>
      <c r="BJ36" s="87">
        <f t="shared" si="10"/>
        <v>174</v>
      </c>
      <c r="BK36" s="144">
        <f t="shared" si="11"/>
        <v>0</v>
      </c>
      <c r="BL36" s="144">
        <f t="shared" si="12"/>
        <v>200</v>
      </c>
      <c r="BM36" s="144" t="str">
        <f t="shared" si="13"/>
        <v/>
      </c>
      <c r="BN36" s="144" t="str">
        <f t="shared" si="14"/>
        <v>P</v>
      </c>
      <c r="BO36" s="144" t="str">
        <f t="shared" si="15"/>
        <v>D</v>
      </c>
      <c r="BP36" s="148" t="str">
        <f t="shared" si="16"/>
        <v>A</v>
      </c>
      <c r="BQ36" s="180">
        <f>IF(OR($E36="",$G36=""),"",IF(AND($E$3=1),'Marks Entry 1st'!AJ35,IF(AND($E$3=2),'Marks Entry 2nd'!AJ35,IF(AND($E$3=3),'Marks Entry 3rd'!AJ35,IF(AND($E$3=4),'Marks Entry 4th'!AJ35,"")))))</f>
        <v>9</v>
      </c>
      <c r="BR36" s="180">
        <f>IF(OR($E36="",$G36=""),"",IF(AND($E$3=1),'Marks Entry 1st'!AK35,IF(AND($E$3=2),'Marks Entry 2nd'!AK35,IF(AND($E$3=3),'Marks Entry 3rd'!AK35,IF(AND($E$3=4),'Marks Entry 4th'!AK35,"")))))</f>
        <v>6</v>
      </c>
      <c r="BS36" s="87">
        <f t="shared" si="48"/>
        <v>15</v>
      </c>
      <c r="BT36" s="180">
        <f>IF(OR($E36="",$G36=""),"",IF(AND($E$3=1),'Marks Entry 1st'!AL35,IF(AND($E$3=2),'Marks Entry 2nd'!AL35,IF(AND($E$3=3),'Marks Entry 3rd'!AL35,IF(AND($E$3=4),'Marks Entry 4th'!AL35,"")))))</f>
        <v>26</v>
      </c>
      <c r="BU36" s="180">
        <f>IF(OR($E36="",$G36=""),"",IF(AND($E$3=1),'Marks Entry 1st'!AM35,IF(AND($E$3=2),'Marks Entry 2nd'!AM35,IF(AND($E$3=3),'Marks Entry 3rd'!AM35,IF(AND($E$3=4),'Marks Entry 4th'!AM35,"")))))</f>
        <v>5</v>
      </c>
      <c r="BV36" s="180">
        <f>IF(OR($E36="",$G36=""),"",IF(AND($E$3=1),'Marks Entry 1st'!AN35,IF(AND($E$3=2),'Marks Entry 2nd'!AN35,IF(AND($E$3=3),'Marks Entry 3rd'!AN35,IF(AND($E$3=4),'Marks Entry 4th'!AN35,"")))))</f>
        <v>9</v>
      </c>
      <c r="BW36" s="91">
        <f t="shared" si="49"/>
        <v>40</v>
      </c>
      <c r="BX36" s="87">
        <f t="shared" si="50"/>
        <v>55</v>
      </c>
      <c r="BY36" s="93">
        <f>IF(OR($E36="",$G36=""),"",IF(AND($E$3=1),'Marks Entry 1st'!AO35,IF(AND($E$3=2),'Marks Entry 2nd'!AO35,IF(AND($E$3=3),'Marks Entry 3rd'!AO35,IF(AND($E$3=4),'Marks Entry 4th'!AO35,"")))))</f>
        <v>47</v>
      </c>
      <c r="BZ36" s="93">
        <f>IF(OR($E36="",$G36=""),"",IF(AND($E$3=1),'Marks Entry 1st'!AP35,IF(AND($E$3=2),'Marks Entry 2nd'!AP35,IF(AND($E$3=3),'Marks Entry 3rd'!AP35,IF(AND($E$3=4),'Marks Entry 4th'!AP35,"")))))</f>
        <v>15</v>
      </c>
      <c r="CA36" s="93">
        <f>IF(OR($E36="",$G36=""),"",IF(AND($E$3=1),'Marks Entry 1st'!AQ35,IF(AND($E$3=2),'Marks Entry 2nd'!AQ35,IF(AND($E$3=3),'Marks Entry 3rd'!AQ35,IF(AND($E$3=4),'Marks Entry 4th'!AQ35,"")))))</f>
        <v>8</v>
      </c>
      <c r="CB36" s="92">
        <f t="shared" si="51"/>
        <v>70</v>
      </c>
      <c r="CC36" s="87">
        <f t="shared" si="52"/>
        <v>125</v>
      </c>
      <c r="CD36" s="144">
        <f t="shared" si="53"/>
        <v>0</v>
      </c>
      <c r="CE36" s="144">
        <f t="shared" si="54"/>
        <v>200</v>
      </c>
      <c r="CF36" s="144" t="str">
        <f t="shared" si="17"/>
        <v/>
      </c>
      <c r="CG36" s="144" t="str">
        <f t="shared" si="55"/>
        <v>P</v>
      </c>
      <c r="CH36" s="144" t="str">
        <f t="shared" si="18"/>
        <v>I</v>
      </c>
      <c r="CI36" s="148" t="str">
        <f t="shared" si="19"/>
        <v>C</v>
      </c>
      <c r="CJ36" s="180">
        <f>IF(OR($E36="",$G36=""),"",IF(AND($E$3=1),'Marks Entry 1st'!AR35,IF(AND($E$3=2),'Marks Entry 2nd'!AR35,IF(AND($E$3=3),'Marks Entry 3rd'!AR35,IF(AND($E$3=4),'Marks Entry 4th'!AR35,"")))))</f>
        <v>9</v>
      </c>
      <c r="CK36" s="180">
        <f>IF(OR($E36="",$G36=""),"",IF(AND($E$3=1),'Marks Entry 1st'!AS35,IF(AND($E$3=2),'Marks Entry 2nd'!AS35,IF(AND($E$3=3),'Marks Entry 3rd'!AS35,IF(AND($E$3=4),'Marks Entry 4th'!AS35,"")))))</f>
        <v>7</v>
      </c>
      <c r="CL36" s="87">
        <f t="shared" si="56"/>
        <v>16</v>
      </c>
      <c r="CM36" s="180">
        <f>IF(OR($E36="",$G36=""),"",IF(AND($E$3=1),'Marks Entry 1st'!AT35,IF(AND($E$3=2),'Marks Entry 2nd'!AT35,IF(AND($E$3=3),'Marks Entry 3rd'!AT35,IF(AND($E$3=4),'Marks Entry 4th'!AT35,"")))))</f>
        <v>26</v>
      </c>
      <c r="CN36" s="180">
        <f>IF(OR($E36="",$G36=""),"",IF(AND($E$3=1),'Marks Entry 1st'!AU35,IF(AND($E$3=2),'Marks Entry 2nd'!AU35,IF(AND($E$3=3),'Marks Entry 3rd'!AU35,IF(AND($E$3=4),'Marks Entry 4th'!AU35,"")))))</f>
        <v>6</v>
      </c>
      <c r="CO36" s="180">
        <f>IF(OR($E36="",$G36=""),"",IF(AND($E$3=1),'Marks Entry 1st'!AV35,IF(AND($E$3=2),'Marks Entry 2nd'!AV35,IF(AND($E$3=3),'Marks Entry 3rd'!AV35,IF(AND($E$3=4),'Marks Entry 4th'!AV35,"")))))</f>
        <v>8</v>
      </c>
      <c r="CP36" s="91">
        <f t="shared" si="57"/>
        <v>40</v>
      </c>
      <c r="CQ36" s="87">
        <f t="shared" si="58"/>
        <v>56</v>
      </c>
      <c r="CR36" s="93">
        <f>IF(OR($E36="",$G36=""),"",IF(AND($E$3=1),'Marks Entry 1st'!AW35,IF(AND($E$3=2),'Marks Entry 2nd'!AW35,IF(AND($E$3=3),'Marks Entry 3rd'!AW35,IF(AND($E$3=4),'Marks Entry 4th'!AW35,"")))))</f>
        <v>47</v>
      </c>
      <c r="CS36" s="93">
        <f>IF(OR($E36="",$G36=""),"",IF(AND($E$3=1),'Marks Entry 1st'!AX35,IF(AND($E$3=2),'Marks Entry 2nd'!AX35,IF(AND($E$3=3),'Marks Entry 3rd'!AX35,IF(AND($E$3=4),'Marks Entry 4th'!AX35,"")))))</f>
        <v>16</v>
      </c>
      <c r="CT36" s="93">
        <f>IF(OR($E36="",$G36=""),"",IF(AND($E$3=1),'Marks Entry 1st'!AY35,IF(AND($E$3=2),'Marks Entry 2nd'!AY35,IF(AND($E$3=3),'Marks Entry 3rd'!AY35,IF(AND($E$3=4),'Marks Entry 4th'!AY35,"")))))</f>
        <v>8</v>
      </c>
      <c r="CU36" s="92">
        <f t="shared" si="59"/>
        <v>71</v>
      </c>
      <c r="CV36" s="87">
        <f t="shared" si="60"/>
        <v>127</v>
      </c>
      <c r="CW36" s="144">
        <f t="shared" si="61"/>
        <v>0</v>
      </c>
      <c r="CX36" s="144">
        <f t="shared" si="62"/>
        <v>200</v>
      </c>
      <c r="CY36" s="144" t="str">
        <f t="shared" si="20"/>
        <v/>
      </c>
      <c r="CZ36" s="144" t="str">
        <f t="shared" si="63"/>
        <v>P</v>
      </c>
      <c r="DA36" s="144" t="str">
        <f t="shared" si="21"/>
        <v>I</v>
      </c>
      <c r="DB36" s="148" t="str">
        <f t="shared" si="22"/>
        <v>C</v>
      </c>
      <c r="DC36" s="380">
        <f>IF(OR($E36="",$G36=""),"",IF(AND($E$3=1),'Marks Entry 1st'!AZ35,IF(AND($E$3=2),'Marks Entry 2nd'!AZ35,IF(AND($E$3=3),'Marks Entry 3rd'!AZ35,IF(AND($E$3=4),'Marks Entry 4th'!AZ35,"")))))</f>
        <v>0</v>
      </c>
      <c r="DD36" s="380">
        <f>IF(OR($E36="",$G36=""),"",IF(AND($E$3=1),'Marks Entry 1st'!BA35,IF(AND($E$3=2),'Marks Entry 2nd'!BA35,IF(AND($E$3=3),'Marks Entry 3rd'!BA35,IF(AND($E$3=4),'Marks Entry 4th'!BA35,"")))))</f>
        <v>0</v>
      </c>
      <c r="DE36" s="380">
        <f>IF(OR($E36="",$G36=""),"",IF(AND($E$3=1),'Marks Entry 1st'!BB35,IF(AND($E$3=2),'Marks Entry 2nd'!BB35,IF(AND($E$3=3),'Marks Entry 3rd'!BB35,IF(AND($E$3=4),'Marks Entry 4th'!BB35,"")))))</f>
        <v>0</v>
      </c>
      <c r="DF36" s="181">
        <f t="shared" si="64"/>
        <v>0</v>
      </c>
      <c r="DG36" s="182">
        <f t="shared" si="65"/>
        <v>0</v>
      </c>
      <c r="DH36" s="182" t="str">
        <f t="shared" si="66"/>
        <v/>
      </c>
      <c r="DI36" s="182" t="str">
        <f t="shared" si="67"/>
        <v/>
      </c>
      <c r="DJ36" s="147" t="str">
        <f t="shared" si="23"/>
        <v/>
      </c>
      <c r="DK36" s="380">
        <f>IF(OR($E36="",$G36=""),"",IF(AND($E$3=1),'Marks Entry 1st'!BC35,IF(AND($E$3=2),'Marks Entry 2nd'!BC35,IF(AND($E$3=3),'Marks Entry 3rd'!BC35,IF(AND($E$3=4),'Marks Entry 4th'!BC35,"")))))</f>
        <v>0</v>
      </c>
      <c r="DL36" s="380">
        <f>IF(OR($E36="",$G36=""),"",IF(AND($E$3=1),'Marks Entry 1st'!BD35,IF(AND($E$3=2),'Marks Entry 2nd'!BD35,IF(AND($E$3=3),'Marks Entry 3rd'!BD35,IF(AND($E$3=4),'Marks Entry 4th'!BD35,"")))))</f>
        <v>0</v>
      </c>
      <c r="DM36" s="380">
        <f>IF(OR($E36="",$G36=""),"",IF(AND($E$3=1),'Marks Entry 1st'!BE35,IF(AND($E$3=2),'Marks Entry 2nd'!BE35,IF(AND($E$3=3),'Marks Entry 3rd'!BE35,IF(AND($E$3=4),'Marks Entry 4th'!BE35,"")))))</f>
        <v>0</v>
      </c>
      <c r="DN36" s="181">
        <f t="shared" si="68"/>
        <v>0</v>
      </c>
      <c r="DO36" s="182">
        <f t="shared" si="69"/>
        <v>0</v>
      </c>
      <c r="DP36" s="182" t="str">
        <f t="shared" si="70"/>
        <v/>
      </c>
      <c r="DQ36" s="182" t="str">
        <f t="shared" si="71"/>
        <v/>
      </c>
      <c r="DR36" s="147" t="str">
        <f t="shared" si="24"/>
        <v/>
      </c>
      <c r="DS36" s="380">
        <f>IF(OR($E36="",$G36=""),"",IF(AND($E$3=1),'Marks Entry 1st'!BF35,IF(AND($E$3=2),'Marks Entry 2nd'!BF35,IF(AND($E$3=3),'Marks Entry 3rd'!BF35,IF(AND($E$3=4),'Marks Entry 4th'!BF35,"")))))</f>
        <v>0</v>
      </c>
      <c r="DT36" s="380">
        <f>IF(OR($E36="",$G36=""),"",IF(AND($E$3=1),'Marks Entry 1st'!BG35,IF(AND($E$3=2),'Marks Entry 2nd'!BG35,IF(AND($E$3=3),'Marks Entry 3rd'!BG35,IF(AND($E$3=4),'Marks Entry 4th'!BG35,"")))))</f>
        <v>0</v>
      </c>
      <c r="DU36" s="380">
        <f>IF(OR($E36="",$G36=""),"",IF(AND($E$3=1),'Marks Entry 1st'!BH35,IF(AND($E$3=2),'Marks Entry 2nd'!BH35,IF(AND($E$3=3),'Marks Entry 3rd'!BH35,IF(AND($E$3=4),'Marks Entry 4th'!BH35,"")))))</f>
        <v>0</v>
      </c>
      <c r="DV36" s="181">
        <f t="shared" si="72"/>
        <v>0</v>
      </c>
      <c r="DW36" s="182">
        <f t="shared" si="73"/>
        <v>0</v>
      </c>
      <c r="DX36" s="182" t="str">
        <f t="shared" si="74"/>
        <v/>
      </c>
      <c r="DY36" s="182" t="str">
        <f t="shared" si="75"/>
        <v/>
      </c>
      <c r="DZ36" s="147" t="str">
        <f t="shared" si="25"/>
        <v/>
      </c>
      <c r="EA36" s="104">
        <f t="shared" si="26"/>
        <v>513</v>
      </c>
      <c r="EB36" s="105">
        <f t="shared" si="27"/>
        <v>64.125</v>
      </c>
      <c r="EC36" s="111" t="str">
        <f t="shared" si="28"/>
        <v>I</v>
      </c>
      <c r="ED36" s="112">
        <f t="shared" si="29"/>
        <v>8.9999999999999964</v>
      </c>
      <c r="EE36" s="386" t="str">
        <f t="shared" si="30"/>
        <v>Promoted</v>
      </c>
      <c r="EF36" s="72">
        <f>IF(OR($E36="",$G36=""),"",IF(AND($E$3=1),'Marks Entry 1st'!BI35,IF(AND($E$3=2),'Marks Entry 2nd'!BI35,IF(AND($E$3=3),'Marks Entry 3rd'!BI35,IF(AND($E$3=4),'Marks Entry 4th'!BI35,"")))))</f>
        <v>220</v>
      </c>
      <c r="EG36" s="72">
        <f>IF(OR($E36="",$G36=""),"",IF(AND($E$3=1),'Marks Entry 1st'!BJ35,IF(AND($E$3=2),'Marks Entry 2nd'!BJ35,IF(AND($E$3=3),'Marks Entry 3rd'!BJ35,IF(AND($E$3=4),'Marks Entry 4th'!BJ35,"")))))</f>
        <v>34</v>
      </c>
      <c r="EH36" s="328" t="str">
        <f t="shared" si="31"/>
        <v>C</v>
      </c>
      <c r="EI36" s="73"/>
      <c r="EP36" s="75">
        <f>IF(AND($E$3=1),'Marks Entry 1st'!I35,IF(AND($E$3=2),'Marks Entry 2nd'!I35,IF(AND($E$3=3),'Marks Entry 3rd'!I35,IF(AND($E$3=4),'Marks Entry 4th'!I35,""))))</f>
        <v>131</v>
      </c>
    </row>
    <row r="37" spans="1:146" ht="18.899999999999999" customHeight="1">
      <c r="A37" s="94">
        <v>30</v>
      </c>
      <c r="B37" s="94">
        <f>IF(OR(EP37=0,EP37=""),"",IF(AND($E$3=1),'Marks Entry 1st'!I36,IF(AND($E$3=2),'Marks Entry 2nd'!I36,IF(AND($E$3=3),'Marks Entry 3rd'!I36,IF(AND($E$3=4),'Marks Entry 4th'!I36,"")))))</f>
        <v>132</v>
      </c>
      <c r="C37" s="95">
        <f>IF(OR(B37=0,B37=""),"",IF(AND($E$3=1),'Marks Entry 1st'!B36,IF(AND($E$3=2),'Marks Entry 2nd'!B36,IF(AND($E$3=3),'Marks Entry 3rd'!B36,IF(AND($E$3=4),'Marks Entry 4th'!B36,"")))))</f>
        <v>1</v>
      </c>
      <c r="D37" s="95" t="str">
        <f>IF(OR(B37=0,B37=""),"",IF(AND($E$3=1),'Marks Entry 1st'!C36,IF(AND($E$3=2),'Marks Entry 2nd'!C36,IF(AND($E$3=3),'Marks Entry 3rd'!C36,IF(AND($E$3=4),'Marks Entry 4th'!C36,"")))))</f>
        <v>A</v>
      </c>
      <c r="E37" s="96">
        <f>IF(OR(B37=0,B37=""),"",IF(AND($E$3=1),'Marks Entry 1st'!E36,IF(AND($E$3=2),'Marks Entry 2nd'!E36,IF(AND($E$3=3),'Marks Entry 3rd'!E36,IF(AND($E$3=4),'Marks Entry 4th'!E36,"")))))</f>
        <v>42219</v>
      </c>
      <c r="F37" s="95">
        <f>IF(OR(B37=0,B37=""),"",IF(AND($E$3=1),'Marks Entry 1st'!D36,IF(AND($E$3=2),'Marks Entry 2nd'!D36,IF(AND($E$3=3),'Marks Entry 3rd'!D36,IF(AND($E$3=4),'Marks Entry 4th'!D36,"")))))</f>
        <v>941</v>
      </c>
      <c r="G37" s="90" t="str">
        <f>IF(OR(B37=0,B37=""),"",IF(AND($E$3=1),'Marks Entry 1st'!F36,IF(AND($E$3=2),'Marks Entry 2nd'!F36,IF(AND($E$3=3),'Marks Entry 3rd'!F36,IF(AND($E$3=4),'Marks Entry 4th'!F36,"")))))</f>
        <v>ZEENAT SHEIKH</v>
      </c>
      <c r="H37" s="90" t="str">
        <f>IF(OR(B37=0,B37=""),"",IF(AND($E$3=1),'Marks Entry 1st'!G36,IF(AND($E$3=2),'Marks Entry 2nd'!G36,IF(AND($E$3=3),'Marks Entry 3rd'!G36,IF(AND($E$3=4),'Marks Entry 4th'!G36,"")))))</f>
        <v>SAMEER SHEIKH</v>
      </c>
      <c r="I37" s="90" t="str">
        <f>IF(OR(B37=0,B37=""),"",IF(AND($E$3=1),'Marks Entry 1st'!H36,IF(AND($E$3=2),'Marks Entry 2nd'!H36,IF(AND($E$3=3),'Marks Entry 3rd'!H36,IF(AND($E$3=4),'Marks Entry 4th'!H36,"")))))</f>
        <v>SHABNAM KHNAM</v>
      </c>
      <c r="J37" s="379" t="str">
        <f>IF(OR(B37=0,B37=""),"",IF(AND($E$3=1),'Marks Entry 1st'!J36,IF(AND($E$3=2),'Marks Entry 2nd'!J36,IF(AND($E$3=3),'Marks Entry 3rd'!J36,IF(AND($E$3=4),'Marks Entry 4th'!J36,"")))))</f>
        <v>F</v>
      </c>
      <c r="K37" s="379" t="str">
        <f>IF(OR(B37=0,B37=""),"",IF(AND($E$3=1),'Marks Entry 1st'!K36,IF(AND($E$3=2),'Marks Entry 2nd'!K36,IF(AND($E$3=3),'Marks Entry 3rd'!K36,IF(AND($E$3=4),'Marks Entry 4th'!K36,"")))))</f>
        <v>GEN</v>
      </c>
      <c r="L37" s="180">
        <f>IF(OR($E37="",$G37=""),"",IF(AND($E$3=1),'Marks Entry 1st'!L36,IF(AND($E$3=2),'Marks Entry 2nd'!L36,IF(AND($E$3=3),'Marks Entry 3rd'!L36,IF(AND($E$3=4),'Marks Entry 4th'!L36,"")))))</f>
        <v>9</v>
      </c>
      <c r="M37" s="180">
        <f>IF(OR($E37="",$G37=""),"",IF(AND($E$3=1),'Marks Entry 1st'!M36,IF(AND($E$3=2),'Marks Entry 2nd'!M36,IF(AND($E$3=3),'Marks Entry 3rd'!M36,IF(AND($E$3=4),'Marks Entry 4th'!M36,"")))))</f>
        <v>9</v>
      </c>
      <c r="N37" s="87">
        <f t="shared" si="32"/>
        <v>18</v>
      </c>
      <c r="O37" s="180">
        <f>IF(OR($E37="",$G37=""),"",IF(AND($E$3=1),'Marks Entry 1st'!N36,IF(AND($E$3=2),'Marks Entry 2nd'!N36,IF(AND($E$3=3),'Marks Entry 3rd'!N36,IF(AND($E$3=4),'Marks Entry 4th'!N36,"")))))</f>
        <v>26</v>
      </c>
      <c r="P37" s="180">
        <f>IF(OR($E37="",$G37=""),"",IF(AND($E$3=1),'Marks Entry 1st'!O36,IF(AND($E$3=2),'Marks Entry 2nd'!O36,IF(AND($E$3=3),'Marks Entry 3rd'!O36,IF(AND($E$3=4),'Marks Entry 4th'!O36,"")))))</f>
        <v>6</v>
      </c>
      <c r="Q37" s="180">
        <f>IF(OR($E37="",$G37=""),"",IF(AND($E$3=1),'Marks Entry 1st'!P36,IF(AND($E$3=2),'Marks Entry 2nd'!P36,IF(AND($E$3=3),'Marks Entry 3rd'!P36,IF(AND($E$3=4),'Marks Entry 4th'!P36,"")))))</f>
        <v>0</v>
      </c>
      <c r="R37" s="91">
        <f t="shared" si="33"/>
        <v>32</v>
      </c>
      <c r="S37" s="87">
        <f t="shared" si="34"/>
        <v>50</v>
      </c>
      <c r="T37" s="93">
        <f>IF(OR($E37="",$G37=""),"",IF(AND($E$3=1),'Marks Entry 1st'!Q36,IF(AND($E$3=2),'Marks Entry 2nd'!Q36,IF(AND($E$3=3),'Marks Entry 3rd'!Q36,IF(AND($E$3=4),'Marks Entry 4th'!Q36,"")))))</f>
        <v>37</v>
      </c>
      <c r="U37" s="93">
        <f>IF(OR($E37="",$G37=""),"",IF(AND($E$3=1),'Marks Entry 1st'!R36,IF(AND($E$3=2),'Marks Entry 2nd'!R36,IF(AND($E$3=3),'Marks Entry 3rd'!R36,IF(AND($E$3=4),'Marks Entry 4th'!R36,"")))))</f>
        <v>4</v>
      </c>
      <c r="V37" s="93">
        <f>IF(OR($E37="",$G37=""),"",IF(AND($E$3=1),'Marks Entry 1st'!S36,IF(AND($E$3=2),'Marks Entry 2nd'!S36,IF(AND($E$3=3),'Marks Entry 3rd'!S36,IF(AND($E$3=4),'Marks Entry 4th'!S36,"")))))</f>
        <v>11</v>
      </c>
      <c r="W37" s="92">
        <f t="shared" si="35"/>
        <v>52</v>
      </c>
      <c r="X37" s="87">
        <f t="shared" si="36"/>
        <v>102</v>
      </c>
      <c r="Y37" s="144">
        <f t="shared" si="37"/>
        <v>0</v>
      </c>
      <c r="Z37" s="144">
        <f t="shared" si="38"/>
        <v>200</v>
      </c>
      <c r="AA37" s="144" t="str">
        <f t="shared" si="0"/>
        <v/>
      </c>
      <c r="AB37" s="144" t="str">
        <f t="shared" si="39"/>
        <v>P</v>
      </c>
      <c r="AC37" s="144" t="str">
        <f t="shared" si="1"/>
        <v>II</v>
      </c>
      <c r="AD37" s="148" t="str">
        <f t="shared" si="2"/>
        <v>C</v>
      </c>
      <c r="AE37" s="180">
        <f>IF(OR($E37="",$G37=""),"",IF(AND($E$3=1),'Marks Entry 1st'!T36,IF(AND($E$3=2),'Marks Entry 2nd'!T36,IF(AND($E$3=3),'Marks Entry 3rd'!T36,IF(AND($E$3=4),'Marks Entry 4th'!T36,"")))))</f>
        <v>9</v>
      </c>
      <c r="AF37" s="180">
        <f>IF(OR($E37="",$G37=""),"",IF(AND($E$3=1),'Marks Entry 1st'!U36,IF(AND($E$3=2),'Marks Entry 2nd'!U36,IF(AND($E$3=3),'Marks Entry 3rd'!U36,IF(AND($E$3=4),'Marks Entry 4th'!U36,"")))))</f>
        <v>9</v>
      </c>
      <c r="AG37" s="87">
        <f t="shared" si="40"/>
        <v>18</v>
      </c>
      <c r="AH37" s="180">
        <f>IF(OR($E37="",$G37=""),"",IF(AND($E$3=1),'Marks Entry 1st'!V36,IF(AND($E$3=2),'Marks Entry 2nd'!V36,IF(AND($E$3=3),'Marks Entry 3rd'!V36,IF(AND($E$3=4),'Marks Entry 4th'!V36,"")))))</f>
        <v>26</v>
      </c>
      <c r="AI37" s="180">
        <f>IF(OR($E37="",$G37=""),"",IF(AND($E$3=1),'Marks Entry 1st'!W36,IF(AND($E$3=2),'Marks Entry 2nd'!W36,IF(AND($E$3=3),'Marks Entry 3rd'!W36,IF(AND($E$3=4),'Marks Entry 4th'!W36,"")))))</f>
        <v>4</v>
      </c>
      <c r="AJ37" s="180">
        <f>IF(OR($E37="",$G37=""),"",IF(AND($E$3=1),'Marks Entry 1st'!X36,IF(AND($E$3=2),'Marks Entry 2nd'!X36,IF(AND($E$3=3),'Marks Entry 3rd'!X36,IF(AND($E$3=4),'Marks Entry 4th'!X36,"")))))</f>
        <v>7</v>
      </c>
      <c r="AK37" s="91">
        <f t="shared" si="41"/>
        <v>37</v>
      </c>
      <c r="AL37" s="87">
        <f t="shared" si="42"/>
        <v>55</v>
      </c>
      <c r="AM37" s="93">
        <f>IF(OR($E37="",$G37=""),"",IF(AND($E$3=1),'Marks Entry 1st'!Y36,IF(AND($E$3=2),'Marks Entry 2nd'!Y36,IF(AND($E$3=3),'Marks Entry 3rd'!Y36,IF(AND($E$3=4),'Marks Entry 4th'!Y36,"")))))</f>
        <v>49</v>
      </c>
      <c r="AN37" s="93">
        <f>IF(OR($E37="",$G37=""),"",IF(AND($E$3=1),'Marks Entry 1st'!Z36,IF(AND($E$3=2),'Marks Entry 2nd'!Z36,IF(AND($E$3=3),'Marks Entry 3rd'!Z36,IF(AND($E$3=4),'Marks Entry 4th'!Z36,"")))))</f>
        <v>4</v>
      </c>
      <c r="AO37" s="93">
        <f>IF(OR($E37="",$G37=""),"",IF(AND($E$3=1),'Marks Entry 1st'!AA36,IF(AND($E$3=2),'Marks Entry 2nd'!AA36,IF(AND($E$3=3),'Marks Entry 3rd'!AA36,IF(AND($E$3=4),'Marks Entry 4th'!AA36,"")))))</f>
        <v>9</v>
      </c>
      <c r="AP37" s="92">
        <f t="shared" si="43"/>
        <v>62</v>
      </c>
      <c r="AQ37" s="87">
        <f t="shared" si="44"/>
        <v>117</v>
      </c>
      <c r="AR37" s="144">
        <f t="shared" si="45"/>
        <v>0</v>
      </c>
      <c r="AS37" s="144">
        <f t="shared" si="46"/>
        <v>200</v>
      </c>
      <c r="AT37" s="144" t="str">
        <f t="shared" si="3"/>
        <v/>
      </c>
      <c r="AU37" s="144" t="str">
        <f t="shared" si="47"/>
        <v>P</v>
      </c>
      <c r="AV37" s="144" t="str">
        <f t="shared" si="4"/>
        <v>II</v>
      </c>
      <c r="AW37" s="148" t="str">
        <f t="shared" si="5"/>
        <v>C</v>
      </c>
      <c r="AX37" s="180">
        <f>IF(OR($E37="",$G37=""),"",IF(AND($E$3=1),'Marks Entry 1st'!AB36,IF(AND($E$3=2),'Marks Entry 2nd'!AB36,IF(AND($E$3=3),'Marks Entry 3rd'!AB36,IF(AND($E$3=4),'Marks Entry 4th'!AB36,"")))))</f>
        <v>20</v>
      </c>
      <c r="AY37" s="180">
        <f>IF(OR($E37="",$G37=""),"",IF(AND($E$3=1),'Marks Entry 1st'!AC36,IF(AND($E$3=2),'Marks Entry 2nd'!AC36,IF(AND($E$3=3),'Marks Entry 3rd'!AC36,IF(AND($E$3=4),'Marks Entry 4th'!AC36,"")))))</f>
        <v>19</v>
      </c>
      <c r="AZ37" s="87">
        <f t="shared" si="6"/>
        <v>39</v>
      </c>
      <c r="BA37" s="180">
        <f>IF(OR($E37="",$G37=""),"",IF(AND($E$3=1),'Marks Entry 1st'!AD36,IF(AND($E$3=2),'Marks Entry 2nd'!AD36,IF(AND($E$3=3),'Marks Entry 3rd'!AD36,IF(AND($E$3=4),'Marks Entry 4th'!AD36,"")))))</f>
        <v>29</v>
      </c>
      <c r="BB37" s="180">
        <f>IF(OR($E37="",$G37=""),"",IF(AND($E$3=1),'Marks Entry 1st'!AE36,IF(AND($E$3=2),'Marks Entry 2nd'!AE36,IF(AND($E$3=3),'Marks Entry 3rd'!AE36,IF(AND($E$3=4),'Marks Entry 4th'!AE36,"")))))</f>
        <v>17</v>
      </c>
      <c r="BC37" s="180">
        <f>IF(OR($E37="",$G37=""),"",IF(AND($E$3=1),'Marks Entry 1st'!AF36,IF(AND($E$3=2),'Marks Entry 2nd'!AF36,IF(AND($E$3=3),'Marks Entry 3rd'!AF36,IF(AND($E$3=4),'Marks Entry 4th'!AF36,"")))))</f>
        <v>10</v>
      </c>
      <c r="BD37" s="91">
        <f t="shared" si="7"/>
        <v>56</v>
      </c>
      <c r="BE37" s="87">
        <f t="shared" si="8"/>
        <v>95</v>
      </c>
      <c r="BF37" s="93">
        <f>IF(OR($E37="",$G37=""),"",IF(AND($E$3=1),'Marks Entry 1st'!AG36,IF(AND($E$3=2),'Marks Entry 2nd'!AG36,IF(AND($E$3=3),'Marks Entry 3rd'!AG36,IF(AND($E$3=4),'Marks Entry 4th'!AG36,"")))))</f>
        <v>45</v>
      </c>
      <c r="BG37" s="93">
        <f>IF(OR($E37="",$G37=""),"",IF(AND($E$3=1),'Marks Entry 1st'!AH36,IF(AND($E$3=2),'Marks Entry 2nd'!AH36,IF(AND($E$3=3),'Marks Entry 3rd'!AH36,IF(AND($E$3=4),'Marks Entry 4th'!AH36,"")))))</f>
        <v>20</v>
      </c>
      <c r="BH37" s="93">
        <f>IF(OR($E37="",$G37=""),"",IF(AND($E$3=1),'Marks Entry 1st'!AI36,IF(AND($E$3=2),'Marks Entry 2nd'!AI36,IF(AND($E$3=3),'Marks Entry 3rd'!AI36,IF(AND($E$3=4),'Marks Entry 4th'!AI36,"")))))</f>
        <v>14</v>
      </c>
      <c r="BI37" s="92">
        <f t="shared" si="9"/>
        <v>79</v>
      </c>
      <c r="BJ37" s="87">
        <f t="shared" si="10"/>
        <v>174</v>
      </c>
      <c r="BK37" s="144">
        <f t="shared" si="11"/>
        <v>0</v>
      </c>
      <c r="BL37" s="144">
        <f t="shared" si="12"/>
        <v>200</v>
      </c>
      <c r="BM37" s="144" t="str">
        <f t="shared" si="13"/>
        <v/>
      </c>
      <c r="BN37" s="144" t="str">
        <f t="shared" si="14"/>
        <v>P</v>
      </c>
      <c r="BO37" s="144" t="str">
        <f t="shared" si="15"/>
        <v>D</v>
      </c>
      <c r="BP37" s="148" t="str">
        <f t="shared" si="16"/>
        <v>A</v>
      </c>
      <c r="BQ37" s="180">
        <f>IF(OR($E37="",$G37=""),"",IF(AND($E$3=1),'Marks Entry 1st'!AJ36,IF(AND($E$3=2),'Marks Entry 2nd'!AJ36,IF(AND($E$3=3),'Marks Entry 3rd'!AJ36,IF(AND($E$3=4),'Marks Entry 4th'!AJ36,"")))))</f>
        <v>9</v>
      </c>
      <c r="BR37" s="180">
        <f>IF(OR($E37="",$G37=""),"",IF(AND($E$3=1),'Marks Entry 1st'!AK36,IF(AND($E$3=2),'Marks Entry 2nd'!AK36,IF(AND($E$3=3),'Marks Entry 3rd'!AK36,IF(AND($E$3=4),'Marks Entry 4th'!AK36,"")))))</f>
        <v>6</v>
      </c>
      <c r="BS37" s="87">
        <f t="shared" si="48"/>
        <v>15</v>
      </c>
      <c r="BT37" s="180">
        <f>IF(OR($E37="",$G37=""),"",IF(AND($E$3=1),'Marks Entry 1st'!AL36,IF(AND($E$3=2),'Marks Entry 2nd'!AL36,IF(AND($E$3=3),'Marks Entry 3rd'!AL36,IF(AND($E$3=4),'Marks Entry 4th'!AL36,"")))))</f>
        <v>25</v>
      </c>
      <c r="BU37" s="180">
        <f>IF(OR($E37="",$G37=""),"",IF(AND($E$3=1),'Marks Entry 1st'!AM36,IF(AND($E$3=2),'Marks Entry 2nd'!AM36,IF(AND($E$3=3),'Marks Entry 3rd'!AM36,IF(AND($E$3=4),'Marks Entry 4th'!AM36,"")))))</f>
        <v>5</v>
      </c>
      <c r="BV37" s="180">
        <f>IF(OR($E37="",$G37=""),"",IF(AND($E$3=1),'Marks Entry 1st'!AN36,IF(AND($E$3=2),'Marks Entry 2nd'!AN36,IF(AND($E$3=3),'Marks Entry 3rd'!AN36,IF(AND($E$3=4),'Marks Entry 4th'!AN36,"")))))</f>
        <v>9</v>
      </c>
      <c r="BW37" s="91">
        <f t="shared" si="49"/>
        <v>39</v>
      </c>
      <c r="BX37" s="87">
        <f t="shared" si="50"/>
        <v>54</v>
      </c>
      <c r="BY37" s="93">
        <f>IF(OR($E37="",$G37=""),"",IF(AND($E$3=1),'Marks Entry 1st'!AO36,IF(AND($E$3=2),'Marks Entry 2nd'!AO36,IF(AND($E$3=3),'Marks Entry 3rd'!AO36,IF(AND($E$3=4),'Marks Entry 4th'!AO36,"")))))</f>
        <v>45</v>
      </c>
      <c r="BZ37" s="93">
        <f>IF(OR($E37="",$G37=""),"",IF(AND($E$3=1),'Marks Entry 1st'!AP36,IF(AND($E$3=2),'Marks Entry 2nd'!AP36,IF(AND($E$3=3),'Marks Entry 3rd'!AP36,IF(AND($E$3=4),'Marks Entry 4th'!AP36,"")))))</f>
        <v>15</v>
      </c>
      <c r="CA37" s="93">
        <f>IF(OR($E37="",$G37=""),"",IF(AND($E$3=1),'Marks Entry 1st'!AQ36,IF(AND($E$3=2),'Marks Entry 2nd'!AQ36,IF(AND($E$3=3),'Marks Entry 3rd'!AQ36,IF(AND($E$3=4),'Marks Entry 4th'!AQ36,"")))))</f>
        <v>8</v>
      </c>
      <c r="CB37" s="92">
        <f t="shared" si="51"/>
        <v>68</v>
      </c>
      <c r="CC37" s="87">
        <f t="shared" si="52"/>
        <v>122</v>
      </c>
      <c r="CD37" s="144">
        <f t="shared" si="53"/>
        <v>0</v>
      </c>
      <c r="CE37" s="144">
        <f t="shared" si="54"/>
        <v>200</v>
      </c>
      <c r="CF37" s="144" t="str">
        <f t="shared" si="17"/>
        <v/>
      </c>
      <c r="CG37" s="144" t="str">
        <f t="shared" si="55"/>
        <v>P</v>
      </c>
      <c r="CH37" s="144" t="str">
        <f t="shared" si="18"/>
        <v>I</v>
      </c>
      <c r="CI37" s="148" t="str">
        <f t="shared" si="19"/>
        <v>C</v>
      </c>
      <c r="CJ37" s="180">
        <f>IF(OR($E37="",$G37=""),"",IF(AND($E$3=1),'Marks Entry 1st'!AR36,IF(AND($E$3=2),'Marks Entry 2nd'!AR36,IF(AND($E$3=3),'Marks Entry 3rd'!AR36,IF(AND($E$3=4),'Marks Entry 4th'!AR36,"")))))</f>
        <v>9</v>
      </c>
      <c r="CK37" s="180">
        <f>IF(OR($E37="",$G37=""),"",IF(AND($E$3=1),'Marks Entry 1st'!AS36,IF(AND($E$3=2),'Marks Entry 2nd'!AS36,IF(AND($E$3=3),'Marks Entry 3rd'!AS36,IF(AND($E$3=4),'Marks Entry 4th'!AS36,"")))))</f>
        <v>7</v>
      </c>
      <c r="CL37" s="87">
        <f t="shared" si="56"/>
        <v>16</v>
      </c>
      <c r="CM37" s="180">
        <f>IF(OR($E37="",$G37=""),"",IF(AND($E$3=1),'Marks Entry 1st'!AT36,IF(AND($E$3=2),'Marks Entry 2nd'!AT36,IF(AND($E$3=3),'Marks Entry 3rd'!AT36,IF(AND($E$3=4),'Marks Entry 4th'!AT36,"")))))</f>
        <v>27</v>
      </c>
      <c r="CN37" s="180">
        <f>IF(OR($E37="",$G37=""),"",IF(AND($E$3=1),'Marks Entry 1st'!AU36,IF(AND($E$3=2),'Marks Entry 2nd'!AU36,IF(AND($E$3=3),'Marks Entry 3rd'!AU36,IF(AND($E$3=4),'Marks Entry 4th'!AU36,"")))))</f>
        <v>6</v>
      </c>
      <c r="CO37" s="180">
        <f>IF(OR($E37="",$G37=""),"",IF(AND($E$3=1),'Marks Entry 1st'!AV36,IF(AND($E$3=2),'Marks Entry 2nd'!AV36,IF(AND($E$3=3),'Marks Entry 3rd'!AV36,IF(AND($E$3=4),'Marks Entry 4th'!AV36,"")))))</f>
        <v>8</v>
      </c>
      <c r="CP37" s="91">
        <f t="shared" si="57"/>
        <v>41</v>
      </c>
      <c r="CQ37" s="87">
        <f t="shared" si="58"/>
        <v>57</v>
      </c>
      <c r="CR37" s="93">
        <f>IF(OR($E37="",$G37=""),"",IF(AND($E$3=1),'Marks Entry 1st'!AW36,IF(AND($E$3=2),'Marks Entry 2nd'!AW36,IF(AND($E$3=3),'Marks Entry 3rd'!AW36,IF(AND($E$3=4),'Marks Entry 4th'!AW36,"")))))</f>
        <v>42</v>
      </c>
      <c r="CS37" s="93">
        <f>IF(OR($E37="",$G37=""),"",IF(AND($E$3=1),'Marks Entry 1st'!AX36,IF(AND($E$3=2),'Marks Entry 2nd'!AX36,IF(AND($E$3=3),'Marks Entry 3rd'!AX36,IF(AND($E$3=4),'Marks Entry 4th'!AX36,"")))))</f>
        <v>16</v>
      </c>
      <c r="CT37" s="93">
        <f>IF(OR($E37="",$G37=""),"",IF(AND($E$3=1),'Marks Entry 1st'!AY36,IF(AND($E$3=2),'Marks Entry 2nd'!AY36,IF(AND($E$3=3),'Marks Entry 3rd'!AY36,IF(AND($E$3=4),'Marks Entry 4th'!AY36,"")))))</f>
        <v>8</v>
      </c>
      <c r="CU37" s="92">
        <f t="shared" si="59"/>
        <v>66</v>
      </c>
      <c r="CV37" s="87">
        <f t="shared" si="60"/>
        <v>123</v>
      </c>
      <c r="CW37" s="144">
        <f t="shared" si="61"/>
        <v>0</v>
      </c>
      <c r="CX37" s="144">
        <f t="shared" si="62"/>
        <v>200</v>
      </c>
      <c r="CY37" s="144" t="str">
        <f t="shared" si="20"/>
        <v/>
      </c>
      <c r="CZ37" s="144" t="str">
        <f t="shared" si="63"/>
        <v>P</v>
      </c>
      <c r="DA37" s="144" t="str">
        <f t="shared" si="21"/>
        <v>I</v>
      </c>
      <c r="DB37" s="148" t="str">
        <f t="shared" si="22"/>
        <v>C</v>
      </c>
      <c r="DC37" s="380">
        <f>IF(OR($E37="",$G37=""),"",IF(AND($E$3=1),'Marks Entry 1st'!AZ36,IF(AND($E$3=2),'Marks Entry 2nd'!AZ36,IF(AND($E$3=3),'Marks Entry 3rd'!AZ36,IF(AND($E$3=4),'Marks Entry 4th'!AZ36,"")))))</f>
        <v>0</v>
      </c>
      <c r="DD37" s="380">
        <f>IF(OR($E37="",$G37=""),"",IF(AND($E$3=1),'Marks Entry 1st'!BA36,IF(AND($E$3=2),'Marks Entry 2nd'!BA36,IF(AND($E$3=3),'Marks Entry 3rd'!BA36,IF(AND($E$3=4),'Marks Entry 4th'!BA36,"")))))</f>
        <v>0</v>
      </c>
      <c r="DE37" s="380">
        <f>IF(OR($E37="",$G37=""),"",IF(AND($E$3=1),'Marks Entry 1st'!BB36,IF(AND($E$3=2),'Marks Entry 2nd'!BB36,IF(AND($E$3=3),'Marks Entry 3rd'!BB36,IF(AND($E$3=4),'Marks Entry 4th'!BB36,"")))))</f>
        <v>0</v>
      </c>
      <c r="DF37" s="181">
        <f t="shared" si="64"/>
        <v>0</v>
      </c>
      <c r="DG37" s="182">
        <f t="shared" si="65"/>
        <v>0</v>
      </c>
      <c r="DH37" s="182" t="str">
        <f t="shared" si="66"/>
        <v/>
      </c>
      <c r="DI37" s="182" t="str">
        <f t="shared" si="67"/>
        <v/>
      </c>
      <c r="DJ37" s="147" t="str">
        <f t="shared" si="23"/>
        <v/>
      </c>
      <c r="DK37" s="380">
        <f>IF(OR($E37="",$G37=""),"",IF(AND($E$3=1),'Marks Entry 1st'!BC36,IF(AND($E$3=2),'Marks Entry 2nd'!BC36,IF(AND($E$3=3),'Marks Entry 3rd'!BC36,IF(AND($E$3=4),'Marks Entry 4th'!BC36,"")))))</f>
        <v>0</v>
      </c>
      <c r="DL37" s="380">
        <f>IF(OR($E37="",$G37=""),"",IF(AND($E$3=1),'Marks Entry 1st'!BD36,IF(AND($E$3=2),'Marks Entry 2nd'!BD36,IF(AND($E$3=3),'Marks Entry 3rd'!BD36,IF(AND($E$3=4),'Marks Entry 4th'!BD36,"")))))</f>
        <v>0</v>
      </c>
      <c r="DM37" s="380">
        <f>IF(OR($E37="",$G37=""),"",IF(AND($E$3=1),'Marks Entry 1st'!BE36,IF(AND($E$3=2),'Marks Entry 2nd'!BE36,IF(AND($E$3=3),'Marks Entry 3rd'!BE36,IF(AND($E$3=4),'Marks Entry 4th'!BE36,"")))))</f>
        <v>0</v>
      </c>
      <c r="DN37" s="181">
        <f t="shared" si="68"/>
        <v>0</v>
      </c>
      <c r="DO37" s="182">
        <f t="shared" si="69"/>
        <v>0</v>
      </c>
      <c r="DP37" s="182" t="str">
        <f t="shared" si="70"/>
        <v/>
      </c>
      <c r="DQ37" s="182" t="str">
        <f t="shared" si="71"/>
        <v/>
      </c>
      <c r="DR37" s="147" t="str">
        <f t="shared" si="24"/>
        <v/>
      </c>
      <c r="DS37" s="380">
        <f>IF(OR($E37="",$G37=""),"",IF(AND($E$3=1),'Marks Entry 1st'!BF36,IF(AND($E$3=2),'Marks Entry 2nd'!BF36,IF(AND($E$3=3),'Marks Entry 3rd'!BF36,IF(AND($E$3=4),'Marks Entry 4th'!BF36,"")))))</f>
        <v>0</v>
      </c>
      <c r="DT37" s="380">
        <f>IF(OR($E37="",$G37=""),"",IF(AND($E$3=1),'Marks Entry 1st'!BG36,IF(AND($E$3=2),'Marks Entry 2nd'!BG36,IF(AND($E$3=3),'Marks Entry 3rd'!BG36,IF(AND($E$3=4),'Marks Entry 4th'!BG36,"")))))</f>
        <v>0</v>
      </c>
      <c r="DU37" s="380">
        <f>IF(OR($E37="",$G37=""),"",IF(AND($E$3=1),'Marks Entry 1st'!BH36,IF(AND($E$3=2),'Marks Entry 2nd'!BH36,IF(AND($E$3=3),'Marks Entry 3rd'!BH36,IF(AND($E$3=4),'Marks Entry 4th'!BH36,"")))))</f>
        <v>0</v>
      </c>
      <c r="DV37" s="181">
        <f t="shared" si="72"/>
        <v>0</v>
      </c>
      <c r="DW37" s="182">
        <f t="shared" si="73"/>
        <v>0</v>
      </c>
      <c r="DX37" s="182" t="str">
        <f t="shared" si="74"/>
        <v/>
      </c>
      <c r="DY37" s="182" t="str">
        <f t="shared" si="75"/>
        <v/>
      </c>
      <c r="DZ37" s="147" t="str">
        <f t="shared" si="25"/>
        <v/>
      </c>
      <c r="EA37" s="104">
        <f t="shared" si="26"/>
        <v>515</v>
      </c>
      <c r="EB37" s="105">
        <f t="shared" si="27"/>
        <v>64.375</v>
      </c>
      <c r="EC37" s="111" t="str">
        <f t="shared" si="28"/>
        <v>I</v>
      </c>
      <c r="ED37" s="112">
        <f t="shared" si="29"/>
        <v>7.9999999999999964</v>
      </c>
      <c r="EE37" s="386" t="str">
        <f t="shared" si="30"/>
        <v>Promoted</v>
      </c>
      <c r="EF37" s="72">
        <f>IF(OR($E37="",$G37=""),"",IF(AND($E$3=1),'Marks Entry 1st'!BI36,IF(AND($E$3=2),'Marks Entry 2nd'!BI36,IF(AND($E$3=3),'Marks Entry 3rd'!BI36,IF(AND($E$3=4),'Marks Entry 4th'!BI36,"")))))</f>
        <v>220</v>
      </c>
      <c r="EG37" s="72">
        <f>IF(OR($E37="",$G37=""),"",IF(AND($E$3=1),'Marks Entry 1st'!BJ36,IF(AND($E$3=2),'Marks Entry 2nd'!BJ36,IF(AND($E$3=3),'Marks Entry 3rd'!BJ36,IF(AND($E$3=4),'Marks Entry 4th'!BJ36,"")))))</f>
        <v>28</v>
      </c>
      <c r="EH37" s="328" t="str">
        <f t="shared" si="31"/>
        <v>C</v>
      </c>
      <c r="EI37" s="73"/>
      <c r="EP37" s="75">
        <f>IF(AND($E$3=1),'Marks Entry 1st'!I36,IF(AND($E$3=2),'Marks Entry 2nd'!I36,IF(AND($E$3=3),'Marks Entry 3rd'!I36,IF(AND($E$3=4),'Marks Entry 4th'!I36,""))))</f>
        <v>132</v>
      </c>
    </row>
    <row r="38" spans="1:146" ht="18.899999999999999" customHeight="1">
      <c r="A38" s="94">
        <v>31</v>
      </c>
      <c r="B38" s="94" t="str">
        <f>IF(OR(EP38=0,EP38=""),"",IF(AND($E$3=1),'Marks Entry 1st'!I37,IF(AND($E$3=2),'Marks Entry 2nd'!I37,IF(AND($E$3=3),'Marks Entry 3rd'!I37,IF(AND($E$3=4),'Marks Entry 4th'!I37,"")))))</f>
        <v/>
      </c>
      <c r="C38" s="95" t="str">
        <f>IF(OR(B38=0,B38=""),"",IF(AND($E$3=1),'Marks Entry 1st'!B37,IF(AND($E$3=2),'Marks Entry 2nd'!B37,IF(AND($E$3=3),'Marks Entry 3rd'!B37,IF(AND($E$3=4),'Marks Entry 4th'!B37,"")))))</f>
        <v/>
      </c>
      <c r="D38" s="95" t="str">
        <f>IF(OR(B38=0,B38=""),"",IF(AND($E$3=1),'Marks Entry 1st'!C37,IF(AND($E$3=2),'Marks Entry 2nd'!C37,IF(AND($E$3=3),'Marks Entry 3rd'!C37,IF(AND($E$3=4),'Marks Entry 4th'!C37,"")))))</f>
        <v/>
      </c>
      <c r="E38" s="96" t="str">
        <f>IF(OR(B38=0,B38=""),"",IF(AND($E$3=1),'Marks Entry 1st'!E37,IF(AND($E$3=2),'Marks Entry 2nd'!E37,IF(AND($E$3=3),'Marks Entry 3rd'!E37,IF(AND($E$3=4),'Marks Entry 4th'!E37,"")))))</f>
        <v/>
      </c>
      <c r="F38" s="95" t="str">
        <f>IF(OR(B38=0,B38=""),"",IF(AND($E$3=1),'Marks Entry 1st'!D37,IF(AND($E$3=2),'Marks Entry 2nd'!D37,IF(AND($E$3=3),'Marks Entry 3rd'!D37,IF(AND($E$3=4),'Marks Entry 4th'!D37,"")))))</f>
        <v/>
      </c>
      <c r="G38" s="90" t="str">
        <f>IF(OR(B38=0,B38=""),"",IF(AND($E$3=1),'Marks Entry 1st'!F37,IF(AND($E$3=2),'Marks Entry 2nd'!F37,IF(AND($E$3=3),'Marks Entry 3rd'!F37,IF(AND($E$3=4),'Marks Entry 4th'!F37,"")))))</f>
        <v/>
      </c>
      <c r="H38" s="90" t="str">
        <f>IF(OR(B38=0,B38=""),"",IF(AND($E$3=1),'Marks Entry 1st'!G37,IF(AND($E$3=2),'Marks Entry 2nd'!G37,IF(AND($E$3=3),'Marks Entry 3rd'!G37,IF(AND($E$3=4),'Marks Entry 4th'!G37,"")))))</f>
        <v/>
      </c>
      <c r="I38" s="90" t="str">
        <f>IF(OR(B38=0,B38=""),"",IF(AND($E$3=1),'Marks Entry 1st'!H37,IF(AND($E$3=2),'Marks Entry 2nd'!H37,IF(AND($E$3=3),'Marks Entry 3rd'!H37,IF(AND($E$3=4),'Marks Entry 4th'!H37,"")))))</f>
        <v/>
      </c>
      <c r="J38" s="379" t="str">
        <f>IF(OR(B38=0,B38=""),"",IF(AND($E$3=1),'Marks Entry 1st'!J37,IF(AND($E$3=2),'Marks Entry 2nd'!J37,IF(AND($E$3=3),'Marks Entry 3rd'!J37,IF(AND($E$3=4),'Marks Entry 4th'!J37,"")))))</f>
        <v/>
      </c>
      <c r="K38" s="379" t="str">
        <f>IF(OR(B38=0,B38=""),"",IF(AND($E$3=1),'Marks Entry 1st'!K37,IF(AND($E$3=2),'Marks Entry 2nd'!K37,IF(AND($E$3=3),'Marks Entry 3rd'!K37,IF(AND($E$3=4),'Marks Entry 4th'!K37,"")))))</f>
        <v/>
      </c>
      <c r="L38" s="180" t="str">
        <f>IF(OR($E38="",$G38=""),"",IF(AND($E$3=1),'Marks Entry 1st'!L37,IF(AND($E$3=2),'Marks Entry 2nd'!L37,IF(AND($E$3=3),'Marks Entry 3rd'!L37,IF(AND($E$3=4),'Marks Entry 4th'!L37,"")))))</f>
        <v/>
      </c>
      <c r="M38" s="180" t="str">
        <f>IF(OR($E38="",$G38=""),"",IF(AND($E$3=1),'Marks Entry 1st'!M37,IF(AND($E$3=2),'Marks Entry 2nd'!M37,IF(AND($E$3=3),'Marks Entry 3rd'!M37,IF(AND($E$3=4),'Marks Entry 4th'!M37,"")))))</f>
        <v/>
      </c>
      <c r="N38" s="87" t="str">
        <f t="shared" si="32"/>
        <v/>
      </c>
      <c r="O38" s="180" t="str">
        <f>IF(OR($E38="",$G38=""),"",IF(AND($E$3=1),'Marks Entry 1st'!N37,IF(AND($E$3=2),'Marks Entry 2nd'!N37,IF(AND($E$3=3),'Marks Entry 3rd'!N37,IF(AND($E$3=4),'Marks Entry 4th'!N37,"")))))</f>
        <v/>
      </c>
      <c r="P38" s="180" t="str">
        <f>IF(OR($E38="",$G38=""),"",IF(AND($E$3=1),'Marks Entry 1st'!O37,IF(AND($E$3=2),'Marks Entry 2nd'!O37,IF(AND($E$3=3),'Marks Entry 3rd'!O37,IF(AND($E$3=4),'Marks Entry 4th'!O37,"")))))</f>
        <v/>
      </c>
      <c r="Q38" s="180" t="str">
        <f>IF(OR($E38="",$G38=""),"",IF(AND($E$3=1),'Marks Entry 1st'!P37,IF(AND($E$3=2),'Marks Entry 2nd'!P37,IF(AND($E$3=3),'Marks Entry 3rd'!P37,IF(AND($E$3=4),'Marks Entry 4th'!P37,"")))))</f>
        <v/>
      </c>
      <c r="R38" s="91" t="str">
        <f t="shared" si="33"/>
        <v/>
      </c>
      <c r="S38" s="87">
        <f t="shared" si="34"/>
        <v>0</v>
      </c>
      <c r="T38" s="93" t="str">
        <f>IF(OR($E38="",$G38=""),"",IF(AND($E$3=1),'Marks Entry 1st'!Q37,IF(AND($E$3=2),'Marks Entry 2nd'!Q37,IF(AND($E$3=3),'Marks Entry 3rd'!Q37,IF(AND($E$3=4),'Marks Entry 4th'!Q37,"")))))</f>
        <v/>
      </c>
      <c r="U38" s="93" t="str">
        <f>IF(OR($E38="",$G38=""),"",IF(AND($E$3=1),'Marks Entry 1st'!R37,IF(AND($E$3=2),'Marks Entry 2nd'!R37,IF(AND($E$3=3),'Marks Entry 3rd'!R37,IF(AND($E$3=4),'Marks Entry 4th'!R37,"")))))</f>
        <v/>
      </c>
      <c r="V38" s="93" t="str">
        <f>IF(OR($E38="",$G38=""),"",IF(AND($E$3=1),'Marks Entry 1st'!S37,IF(AND($E$3=2),'Marks Entry 2nd'!S37,IF(AND($E$3=3),'Marks Entry 3rd'!S37,IF(AND($E$3=4),'Marks Entry 4th'!S37,"")))))</f>
        <v/>
      </c>
      <c r="W38" s="92" t="str">
        <f t="shared" si="35"/>
        <v/>
      </c>
      <c r="X38" s="87" t="str">
        <f t="shared" si="36"/>
        <v/>
      </c>
      <c r="Y38" s="144">
        <f t="shared" si="37"/>
        <v>0</v>
      </c>
      <c r="Z38" s="144" t="str">
        <f t="shared" si="38"/>
        <v/>
      </c>
      <c r="AA38" s="144" t="str">
        <f t="shared" si="0"/>
        <v/>
      </c>
      <c r="AB38" s="144" t="str">
        <f t="shared" si="39"/>
        <v/>
      </c>
      <c r="AC38" s="144" t="str">
        <f t="shared" si="1"/>
        <v/>
      </c>
      <c r="AD38" s="148" t="str">
        <f t="shared" si="2"/>
        <v/>
      </c>
      <c r="AE38" s="180" t="str">
        <f>IF(OR($E38="",$G38=""),"",IF(AND($E$3=1),'Marks Entry 1st'!T37,IF(AND($E$3=2),'Marks Entry 2nd'!T37,IF(AND($E$3=3),'Marks Entry 3rd'!T37,IF(AND($E$3=4),'Marks Entry 4th'!T37,"")))))</f>
        <v/>
      </c>
      <c r="AF38" s="180" t="str">
        <f>IF(OR($E38="",$G38=""),"",IF(AND($E$3=1),'Marks Entry 1st'!U37,IF(AND($E$3=2),'Marks Entry 2nd'!U37,IF(AND($E$3=3),'Marks Entry 3rd'!U37,IF(AND($E$3=4),'Marks Entry 4th'!U37,"")))))</f>
        <v/>
      </c>
      <c r="AG38" s="87" t="str">
        <f t="shared" si="40"/>
        <v/>
      </c>
      <c r="AH38" s="180" t="str">
        <f>IF(OR($E38="",$G38=""),"",IF(AND($E$3=1),'Marks Entry 1st'!V37,IF(AND($E$3=2),'Marks Entry 2nd'!V37,IF(AND($E$3=3),'Marks Entry 3rd'!V37,IF(AND($E$3=4),'Marks Entry 4th'!V37,"")))))</f>
        <v/>
      </c>
      <c r="AI38" s="180" t="str">
        <f>IF(OR($E38="",$G38=""),"",IF(AND($E$3=1),'Marks Entry 1st'!W37,IF(AND($E$3=2),'Marks Entry 2nd'!W37,IF(AND($E$3=3),'Marks Entry 3rd'!W37,IF(AND($E$3=4),'Marks Entry 4th'!W37,"")))))</f>
        <v/>
      </c>
      <c r="AJ38" s="180" t="str">
        <f>IF(OR($E38="",$G38=""),"",IF(AND($E$3=1),'Marks Entry 1st'!X37,IF(AND($E$3=2),'Marks Entry 2nd'!X37,IF(AND($E$3=3),'Marks Entry 3rd'!X37,IF(AND($E$3=4),'Marks Entry 4th'!X37,"")))))</f>
        <v/>
      </c>
      <c r="AK38" s="91" t="str">
        <f t="shared" si="41"/>
        <v/>
      </c>
      <c r="AL38" s="87">
        <f t="shared" si="42"/>
        <v>0</v>
      </c>
      <c r="AM38" s="93" t="str">
        <f>IF(OR($E38="",$G38=""),"",IF(AND($E$3=1),'Marks Entry 1st'!Y37,IF(AND($E$3=2),'Marks Entry 2nd'!Y37,IF(AND($E$3=3),'Marks Entry 3rd'!Y37,IF(AND($E$3=4),'Marks Entry 4th'!Y37,"")))))</f>
        <v/>
      </c>
      <c r="AN38" s="93" t="str">
        <f>IF(OR($E38="",$G38=""),"",IF(AND($E$3=1),'Marks Entry 1st'!Z37,IF(AND($E$3=2),'Marks Entry 2nd'!Z37,IF(AND($E$3=3),'Marks Entry 3rd'!Z37,IF(AND($E$3=4),'Marks Entry 4th'!Z37,"")))))</f>
        <v/>
      </c>
      <c r="AO38" s="93" t="str">
        <f>IF(OR($E38="",$G38=""),"",IF(AND($E$3=1),'Marks Entry 1st'!AA37,IF(AND($E$3=2),'Marks Entry 2nd'!AA37,IF(AND($E$3=3),'Marks Entry 3rd'!AA37,IF(AND($E$3=4),'Marks Entry 4th'!AA37,"")))))</f>
        <v/>
      </c>
      <c r="AP38" s="92" t="str">
        <f t="shared" si="43"/>
        <v/>
      </c>
      <c r="AQ38" s="87" t="str">
        <f t="shared" si="44"/>
        <v/>
      </c>
      <c r="AR38" s="144">
        <f t="shared" si="45"/>
        <v>0</v>
      </c>
      <c r="AS38" s="144" t="str">
        <f t="shared" si="46"/>
        <v/>
      </c>
      <c r="AT38" s="144" t="str">
        <f t="shared" si="3"/>
        <v/>
      </c>
      <c r="AU38" s="144" t="str">
        <f t="shared" si="47"/>
        <v/>
      </c>
      <c r="AV38" s="144" t="str">
        <f t="shared" si="4"/>
        <v/>
      </c>
      <c r="AW38" s="148" t="str">
        <f t="shared" si="5"/>
        <v/>
      </c>
      <c r="AX38" s="180" t="str">
        <f>IF(OR($E38="",$G38=""),"",IF(AND($E$3=1),'Marks Entry 1st'!AB37,IF(AND($E$3=2),'Marks Entry 2nd'!AB37,IF(AND($E$3=3),'Marks Entry 3rd'!AB37,IF(AND($E$3=4),'Marks Entry 4th'!AB37,"")))))</f>
        <v/>
      </c>
      <c r="AY38" s="180" t="str">
        <f>IF(OR($E38="",$G38=""),"",IF(AND($E$3=1),'Marks Entry 1st'!AC37,IF(AND($E$3=2),'Marks Entry 2nd'!AC37,IF(AND($E$3=3),'Marks Entry 3rd'!AC37,IF(AND($E$3=4),'Marks Entry 4th'!AC37,"")))))</f>
        <v/>
      </c>
      <c r="AZ38" s="87" t="str">
        <f t="shared" si="6"/>
        <v/>
      </c>
      <c r="BA38" s="180" t="str">
        <f>IF(OR($E38="",$G38=""),"",IF(AND($E$3=1),'Marks Entry 1st'!AD37,IF(AND($E$3=2),'Marks Entry 2nd'!AD37,IF(AND($E$3=3),'Marks Entry 3rd'!AD37,IF(AND($E$3=4),'Marks Entry 4th'!AD37,"")))))</f>
        <v/>
      </c>
      <c r="BB38" s="180" t="str">
        <f>IF(OR($E38="",$G38=""),"",IF(AND($E$3=1),'Marks Entry 1st'!AE37,IF(AND($E$3=2),'Marks Entry 2nd'!AE37,IF(AND($E$3=3),'Marks Entry 3rd'!AE37,IF(AND($E$3=4),'Marks Entry 4th'!AE37,"")))))</f>
        <v/>
      </c>
      <c r="BC38" s="180" t="str">
        <f>IF(OR($E38="",$G38=""),"",IF(AND($E$3=1),'Marks Entry 1st'!AF37,IF(AND($E$3=2),'Marks Entry 2nd'!AF37,IF(AND($E$3=3),'Marks Entry 3rd'!AF37,IF(AND($E$3=4),'Marks Entry 4th'!AF37,"")))))</f>
        <v/>
      </c>
      <c r="BD38" s="91" t="str">
        <f t="shared" si="7"/>
        <v/>
      </c>
      <c r="BE38" s="87">
        <f t="shared" si="8"/>
        <v>0</v>
      </c>
      <c r="BF38" s="93" t="str">
        <f>IF(OR($E38="",$G38=""),"",IF(AND($E$3=1),'Marks Entry 1st'!AG37,IF(AND($E$3=2),'Marks Entry 2nd'!AG37,IF(AND($E$3=3),'Marks Entry 3rd'!AG37,IF(AND($E$3=4),'Marks Entry 4th'!AG37,"")))))</f>
        <v/>
      </c>
      <c r="BG38" s="93" t="str">
        <f>IF(OR($E38="",$G38=""),"",IF(AND($E$3=1),'Marks Entry 1st'!AH37,IF(AND($E$3=2),'Marks Entry 2nd'!AH37,IF(AND($E$3=3),'Marks Entry 3rd'!AH37,IF(AND($E$3=4),'Marks Entry 4th'!AH37,"")))))</f>
        <v/>
      </c>
      <c r="BH38" s="93" t="str">
        <f>IF(OR($E38="",$G38=""),"",IF(AND($E$3=1),'Marks Entry 1st'!AI37,IF(AND($E$3=2),'Marks Entry 2nd'!AI37,IF(AND($E$3=3),'Marks Entry 3rd'!AI37,IF(AND($E$3=4),'Marks Entry 4th'!AI37,"")))))</f>
        <v/>
      </c>
      <c r="BI38" s="92" t="str">
        <f t="shared" si="9"/>
        <v/>
      </c>
      <c r="BJ38" s="87" t="str">
        <f t="shared" si="10"/>
        <v/>
      </c>
      <c r="BK38" s="144">
        <f t="shared" si="11"/>
        <v>0</v>
      </c>
      <c r="BL38" s="144" t="str">
        <f t="shared" si="12"/>
        <v/>
      </c>
      <c r="BM38" s="144" t="str">
        <f t="shared" si="13"/>
        <v/>
      </c>
      <c r="BN38" s="144" t="str">
        <f t="shared" si="14"/>
        <v/>
      </c>
      <c r="BO38" s="144" t="str">
        <f t="shared" si="15"/>
        <v/>
      </c>
      <c r="BP38" s="148" t="str">
        <f t="shared" si="16"/>
        <v/>
      </c>
      <c r="BQ38" s="180" t="str">
        <f>IF(OR($E38="",$G38=""),"",IF(AND($E$3=1),'Marks Entry 1st'!AJ37,IF(AND($E$3=2),'Marks Entry 2nd'!AJ37,IF(AND($E$3=3),'Marks Entry 3rd'!AJ37,IF(AND($E$3=4),'Marks Entry 4th'!AJ37,"")))))</f>
        <v/>
      </c>
      <c r="BR38" s="180" t="str">
        <f>IF(OR($E38="",$G38=""),"",IF(AND($E$3=1),'Marks Entry 1st'!AK37,IF(AND($E$3=2),'Marks Entry 2nd'!AK37,IF(AND($E$3=3),'Marks Entry 3rd'!AK37,IF(AND($E$3=4),'Marks Entry 4th'!AK37,"")))))</f>
        <v/>
      </c>
      <c r="BS38" s="87" t="str">
        <f t="shared" si="48"/>
        <v/>
      </c>
      <c r="BT38" s="180" t="str">
        <f>IF(OR($E38="",$G38=""),"",IF(AND($E$3=1),'Marks Entry 1st'!AL37,IF(AND($E$3=2),'Marks Entry 2nd'!AL37,IF(AND($E$3=3),'Marks Entry 3rd'!AL37,IF(AND($E$3=4),'Marks Entry 4th'!AL37,"")))))</f>
        <v/>
      </c>
      <c r="BU38" s="180" t="str">
        <f>IF(OR($E38="",$G38=""),"",IF(AND($E$3=1),'Marks Entry 1st'!AM37,IF(AND($E$3=2),'Marks Entry 2nd'!AM37,IF(AND($E$3=3),'Marks Entry 3rd'!AM37,IF(AND($E$3=4),'Marks Entry 4th'!AM37,"")))))</f>
        <v/>
      </c>
      <c r="BV38" s="180" t="str">
        <f>IF(OR($E38="",$G38=""),"",IF(AND($E$3=1),'Marks Entry 1st'!AN37,IF(AND($E$3=2),'Marks Entry 2nd'!AN37,IF(AND($E$3=3),'Marks Entry 3rd'!AN37,IF(AND($E$3=4),'Marks Entry 4th'!AN37,"")))))</f>
        <v/>
      </c>
      <c r="BW38" s="91" t="str">
        <f t="shared" si="49"/>
        <v/>
      </c>
      <c r="BX38" s="87">
        <f t="shared" si="50"/>
        <v>0</v>
      </c>
      <c r="BY38" s="93" t="str">
        <f>IF(OR($E38="",$G38=""),"",IF(AND($E$3=1),'Marks Entry 1st'!AO37,IF(AND($E$3=2),'Marks Entry 2nd'!AO37,IF(AND($E$3=3),'Marks Entry 3rd'!AO37,IF(AND($E$3=4),'Marks Entry 4th'!AO37,"")))))</f>
        <v/>
      </c>
      <c r="BZ38" s="93" t="str">
        <f>IF(OR($E38="",$G38=""),"",IF(AND($E$3=1),'Marks Entry 1st'!AP37,IF(AND($E$3=2),'Marks Entry 2nd'!AP37,IF(AND($E$3=3),'Marks Entry 3rd'!AP37,IF(AND($E$3=4),'Marks Entry 4th'!AP37,"")))))</f>
        <v/>
      </c>
      <c r="CA38" s="93" t="str">
        <f>IF(OR($E38="",$G38=""),"",IF(AND($E$3=1),'Marks Entry 1st'!AQ37,IF(AND($E$3=2),'Marks Entry 2nd'!AQ37,IF(AND($E$3=3),'Marks Entry 3rd'!AQ37,IF(AND($E$3=4),'Marks Entry 4th'!AQ37,"")))))</f>
        <v/>
      </c>
      <c r="CB38" s="92" t="str">
        <f t="shared" si="51"/>
        <v/>
      </c>
      <c r="CC38" s="87" t="str">
        <f t="shared" si="52"/>
        <v/>
      </c>
      <c r="CD38" s="144">
        <f t="shared" si="53"/>
        <v>0</v>
      </c>
      <c r="CE38" s="144" t="str">
        <f t="shared" si="54"/>
        <v/>
      </c>
      <c r="CF38" s="144" t="str">
        <f t="shared" si="17"/>
        <v/>
      </c>
      <c r="CG38" s="144" t="str">
        <f t="shared" si="55"/>
        <v/>
      </c>
      <c r="CH38" s="144" t="str">
        <f t="shared" si="18"/>
        <v/>
      </c>
      <c r="CI38" s="148" t="str">
        <f t="shared" si="19"/>
        <v/>
      </c>
      <c r="CJ38" s="180" t="str">
        <f>IF(OR($E38="",$G38=""),"",IF(AND($E$3=1),'Marks Entry 1st'!AR37,IF(AND($E$3=2),'Marks Entry 2nd'!AR37,IF(AND($E$3=3),'Marks Entry 3rd'!AR37,IF(AND($E$3=4),'Marks Entry 4th'!AR37,"")))))</f>
        <v/>
      </c>
      <c r="CK38" s="180" t="str">
        <f>IF(OR($E38="",$G38=""),"",IF(AND($E$3=1),'Marks Entry 1st'!AS37,IF(AND($E$3=2),'Marks Entry 2nd'!AS37,IF(AND($E$3=3),'Marks Entry 3rd'!AS37,IF(AND($E$3=4),'Marks Entry 4th'!AS37,"")))))</f>
        <v/>
      </c>
      <c r="CL38" s="87" t="str">
        <f t="shared" si="56"/>
        <v/>
      </c>
      <c r="CM38" s="180" t="str">
        <f>IF(OR($E38="",$G38=""),"",IF(AND($E$3=1),'Marks Entry 1st'!AT37,IF(AND($E$3=2),'Marks Entry 2nd'!AT37,IF(AND($E$3=3),'Marks Entry 3rd'!AT37,IF(AND($E$3=4),'Marks Entry 4th'!AT37,"")))))</f>
        <v/>
      </c>
      <c r="CN38" s="180" t="str">
        <f>IF(OR($E38="",$G38=""),"",IF(AND($E$3=1),'Marks Entry 1st'!AU37,IF(AND($E$3=2),'Marks Entry 2nd'!AU37,IF(AND($E$3=3),'Marks Entry 3rd'!AU37,IF(AND($E$3=4),'Marks Entry 4th'!AU37,"")))))</f>
        <v/>
      </c>
      <c r="CO38" s="180" t="str">
        <f>IF(OR($E38="",$G38=""),"",IF(AND($E$3=1),'Marks Entry 1st'!AV37,IF(AND($E$3=2),'Marks Entry 2nd'!AV37,IF(AND($E$3=3),'Marks Entry 3rd'!AV37,IF(AND($E$3=4),'Marks Entry 4th'!AV37,"")))))</f>
        <v/>
      </c>
      <c r="CP38" s="91" t="str">
        <f t="shared" si="57"/>
        <v/>
      </c>
      <c r="CQ38" s="87">
        <f t="shared" si="58"/>
        <v>0</v>
      </c>
      <c r="CR38" s="93" t="str">
        <f>IF(OR($E38="",$G38=""),"",IF(AND($E$3=1),'Marks Entry 1st'!AW37,IF(AND($E$3=2),'Marks Entry 2nd'!AW37,IF(AND($E$3=3),'Marks Entry 3rd'!AW37,IF(AND($E$3=4),'Marks Entry 4th'!AW37,"")))))</f>
        <v/>
      </c>
      <c r="CS38" s="93" t="str">
        <f>IF(OR($E38="",$G38=""),"",IF(AND($E$3=1),'Marks Entry 1st'!AX37,IF(AND($E$3=2),'Marks Entry 2nd'!AX37,IF(AND($E$3=3),'Marks Entry 3rd'!AX37,IF(AND($E$3=4),'Marks Entry 4th'!AX37,"")))))</f>
        <v/>
      </c>
      <c r="CT38" s="93" t="str">
        <f>IF(OR($E38="",$G38=""),"",IF(AND($E$3=1),'Marks Entry 1st'!AY37,IF(AND($E$3=2),'Marks Entry 2nd'!AY37,IF(AND($E$3=3),'Marks Entry 3rd'!AY37,IF(AND($E$3=4),'Marks Entry 4th'!AY37,"")))))</f>
        <v/>
      </c>
      <c r="CU38" s="92" t="str">
        <f t="shared" si="59"/>
        <v/>
      </c>
      <c r="CV38" s="87" t="str">
        <f t="shared" si="60"/>
        <v/>
      </c>
      <c r="CW38" s="144">
        <f t="shared" si="61"/>
        <v>0</v>
      </c>
      <c r="CX38" s="144" t="str">
        <f t="shared" si="62"/>
        <v/>
      </c>
      <c r="CY38" s="144" t="str">
        <f t="shared" si="20"/>
        <v/>
      </c>
      <c r="CZ38" s="144" t="str">
        <f t="shared" si="63"/>
        <v/>
      </c>
      <c r="DA38" s="144" t="str">
        <f t="shared" si="21"/>
        <v/>
      </c>
      <c r="DB38" s="148" t="str">
        <f t="shared" si="22"/>
        <v/>
      </c>
      <c r="DC38" s="380" t="str">
        <f>IF(OR($E38="",$G38=""),"",IF(AND($E$3=1),'Marks Entry 1st'!AZ37,IF(AND($E$3=2),'Marks Entry 2nd'!AZ37,IF(AND($E$3=3),'Marks Entry 3rd'!AZ37,IF(AND($E$3=4),'Marks Entry 4th'!AZ37,"")))))</f>
        <v/>
      </c>
      <c r="DD38" s="380" t="str">
        <f>IF(OR($E38="",$G38=""),"",IF(AND($E$3=1),'Marks Entry 1st'!BA37,IF(AND($E$3=2),'Marks Entry 2nd'!BA37,IF(AND($E$3=3),'Marks Entry 3rd'!BA37,IF(AND($E$3=4),'Marks Entry 4th'!BA37,"")))))</f>
        <v/>
      </c>
      <c r="DE38" s="380" t="str">
        <f>IF(OR($E38="",$G38=""),"",IF(AND($E$3=1),'Marks Entry 1st'!BB37,IF(AND($E$3=2),'Marks Entry 2nd'!BB37,IF(AND($E$3=3),'Marks Entry 3rd'!BB37,IF(AND($E$3=4),'Marks Entry 4th'!BB37,"")))))</f>
        <v/>
      </c>
      <c r="DF38" s="181" t="str">
        <f t="shared" si="64"/>
        <v/>
      </c>
      <c r="DG38" s="182">
        <f t="shared" si="65"/>
        <v>0</v>
      </c>
      <c r="DH38" s="182" t="str">
        <f t="shared" si="66"/>
        <v/>
      </c>
      <c r="DI38" s="182" t="str">
        <f t="shared" si="67"/>
        <v/>
      </c>
      <c r="DJ38" s="147" t="str">
        <f t="shared" si="23"/>
        <v/>
      </c>
      <c r="DK38" s="380" t="str">
        <f>IF(OR($E38="",$G38=""),"",IF(AND($E$3=1),'Marks Entry 1st'!BC37,IF(AND($E$3=2),'Marks Entry 2nd'!BC37,IF(AND($E$3=3),'Marks Entry 3rd'!BC37,IF(AND($E$3=4),'Marks Entry 4th'!BC37,"")))))</f>
        <v/>
      </c>
      <c r="DL38" s="380" t="str">
        <f>IF(OR($E38="",$G38=""),"",IF(AND($E$3=1),'Marks Entry 1st'!BD37,IF(AND($E$3=2),'Marks Entry 2nd'!BD37,IF(AND($E$3=3),'Marks Entry 3rd'!BD37,IF(AND($E$3=4),'Marks Entry 4th'!BD37,"")))))</f>
        <v/>
      </c>
      <c r="DM38" s="380" t="str">
        <f>IF(OR($E38="",$G38=""),"",IF(AND($E$3=1),'Marks Entry 1st'!BE37,IF(AND($E$3=2),'Marks Entry 2nd'!BE37,IF(AND($E$3=3),'Marks Entry 3rd'!BE37,IF(AND($E$3=4),'Marks Entry 4th'!BE37,"")))))</f>
        <v/>
      </c>
      <c r="DN38" s="181" t="str">
        <f t="shared" si="68"/>
        <v/>
      </c>
      <c r="DO38" s="182">
        <f t="shared" si="69"/>
        <v>0</v>
      </c>
      <c r="DP38" s="182" t="str">
        <f t="shared" si="70"/>
        <v/>
      </c>
      <c r="DQ38" s="182" t="str">
        <f t="shared" si="71"/>
        <v/>
      </c>
      <c r="DR38" s="147" t="str">
        <f t="shared" si="24"/>
        <v/>
      </c>
      <c r="DS38" s="380" t="str">
        <f>IF(OR($E38="",$G38=""),"",IF(AND($E$3=1),'Marks Entry 1st'!BF37,IF(AND($E$3=2),'Marks Entry 2nd'!BF37,IF(AND($E$3=3),'Marks Entry 3rd'!BF37,IF(AND($E$3=4),'Marks Entry 4th'!BF37,"")))))</f>
        <v/>
      </c>
      <c r="DT38" s="380" t="str">
        <f>IF(OR($E38="",$G38=""),"",IF(AND($E$3=1),'Marks Entry 1st'!BG37,IF(AND($E$3=2),'Marks Entry 2nd'!BG37,IF(AND($E$3=3),'Marks Entry 3rd'!BG37,IF(AND($E$3=4),'Marks Entry 4th'!BG37,"")))))</f>
        <v/>
      </c>
      <c r="DU38" s="380" t="str">
        <f>IF(OR($E38="",$G38=""),"",IF(AND($E$3=1),'Marks Entry 1st'!BH37,IF(AND($E$3=2),'Marks Entry 2nd'!BH37,IF(AND($E$3=3),'Marks Entry 3rd'!BH37,IF(AND($E$3=4),'Marks Entry 4th'!BH37,"")))))</f>
        <v/>
      </c>
      <c r="DV38" s="181" t="str">
        <f t="shared" si="72"/>
        <v/>
      </c>
      <c r="DW38" s="182">
        <f t="shared" si="73"/>
        <v>0</v>
      </c>
      <c r="DX38" s="182" t="str">
        <f t="shared" si="74"/>
        <v/>
      </c>
      <c r="DY38" s="182" t="str">
        <f t="shared" si="75"/>
        <v/>
      </c>
      <c r="DZ38" s="147" t="str">
        <f t="shared" si="25"/>
        <v/>
      </c>
      <c r="EA38" s="104" t="str">
        <f t="shared" si="26"/>
        <v/>
      </c>
      <c r="EB38" s="105" t="str">
        <f t="shared" si="27"/>
        <v/>
      </c>
      <c r="EC38" s="111" t="str">
        <f t="shared" si="28"/>
        <v/>
      </c>
      <c r="ED38" s="112" t="str">
        <f t="shared" si="29"/>
        <v/>
      </c>
      <c r="EE38" s="386" t="str">
        <f t="shared" si="30"/>
        <v/>
      </c>
      <c r="EF38" s="72" t="str">
        <f>IF(OR($E38="",$G38=""),"",IF(AND($E$3=1),'Marks Entry 1st'!BI37,IF(AND($E$3=2),'Marks Entry 2nd'!BI37,IF(AND($E$3=3),'Marks Entry 3rd'!BI37,IF(AND($E$3=4),'Marks Entry 4th'!BI37,"")))))</f>
        <v/>
      </c>
      <c r="EG38" s="72" t="str">
        <f>IF(OR($E38="",$G38=""),"",IF(AND($E$3=1),'Marks Entry 1st'!BJ37,IF(AND($E$3=2),'Marks Entry 2nd'!BJ37,IF(AND($E$3=3),'Marks Entry 3rd'!BJ37,IF(AND($E$3=4),'Marks Entry 4th'!BJ37,"")))))</f>
        <v/>
      </c>
      <c r="EH38" s="328" t="str">
        <f t="shared" si="31"/>
        <v/>
      </c>
      <c r="EI38" s="73"/>
      <c r="EP38" s="75">
        <f>IF(AND($E$3=1),'Marks Entry 1st'!I37,IF(AND($E$3=2),'Marks Entry 2nd'!I37,IF(AND($E$3=3),'Marks Entry 3rd'!I37,IF(AND($E$3=4),'Marks Entry 4th'!I37,""))))</f>
        <v>0</v>
      </c>
    </row>
    <row r="39" spans="1:146" ht="18.899999999999999" customHeight="1">
      <c r="A39" s="94">
        <v>32</v>
      </c>
      <c r="B39" s="94" t="str">
        <f>IF(OR(EP39=0,EP39=""),"",IF(AND($E$3=1),'Marks Entry 1st'!I38,IF(AND($E$3=2),'Marks Entry 2nd'!I38,IF(AND($E$3=3),'Marks Entry 3rd'!I38,IF(AND($E$3=4),'Marks Entry 4th'!I38,"")))))</f>
        <v/>
      </c>
      <c r="C39" s="95" t="str">
        <f>IF(OR(B39=0,B39=""),"",IF(AND($E$3=1),'Marks Entry 1st'!B38,IF(AND($E$3=2),'Marks Entry 2nd'!B38,IF(AND($E$3=3),'Marks Entry 3rd'!B38,IF(AND($E$3=4),'Marks Entry 4th'!B38,"")))))</f>
        <v/>
      </c>
      <c r="D39" s="95" t="str">
        <f>IF(OR(B39=0,B39=""),"",IF(AND($E$3=1),'Marks Entry 1st'!C38,IF(AND($E$3=2),'Marks Entry 2nd'!C38,IF(AND($E$3=3),'Marks Entry 3rd'!C38,IF(AND($E$3=4),'Marks Entry 4th'!C38,"")))))</f>
        <v/>
      </c>
      <c r="E39" s="96" t="str">
        <f>IF(OR(B39=0,B39=""),"",IF(AND($E$3=1),'Marks Entry 1st'!E38,IF(AND($E$3=2),'Marks Entry 2nd'!E38,IF(AND($E$3=3),'Marks Entry 3rd'!E38,IF(AND($E$3=4),'Marks Entry 4th'!E38,"")))))</f>
        <v/>
      </c>
      <c r="F39" s="95" t="str">
        <f>IF(OR(B39=0,B39=""),"",IF(AND($E$3=1),'Marks Entry 1st'!D38,IF(AND($E$3=2),'Marks Entry 2nd'!D38,IF(AND($E$3=3),'Marks Entry 3rd'!D38,IF(AND($E$3=4),'Marks Entry 4th'!D38,"")))))</f>
        <v/>
      </c>
      <c r="G39" s="90" t="str">
        <f>IF(OR(B39=0,B39=""),"",IF(AND($E$3=1),'Marks Entry 1st'!F38,IF(AND($E$3=2),'Marks Entry 2nd'!F38,IF(AND($E$3=3),'Marks Entry 3rd'!F38,IF(AND($E$3=4),'Marks Entry 4th'!F38,"")))))</f>
        <v/>
      </c>
      <c r="H39" s="90" t="str">
        <f>IF(OR(B39=0,B39=""),"",IF(AND($E$3=1),'Marks Entry 1st'!G38,IF(AND($E$3=2),'Marks Entry 2nd'!G38,IF(AND($E$3=3),'Marks Entry 3rd'!G38,IF(AND($E$3=4),'Marks Entry 4th'!G38,"")))))</f>
        <v/>
      </c>
      <c r="I39" s="90" t="str">
        <f>IF(OR(B39=0,B39=""),"",IF(AND($E$3=1),'Marks Entry 1st'!H38,IF(AND($E$3=2),'Marks Entry 2nd'!H38,IF(AND($E$3=3),'Marks Entry 3rd'!H38,IF(AND($E$3=4),'Marks Entry 4th'!H38,"")))))</f>
        <v/>
      </c>
      <c r="J39" s="379" t="str">
        <f>IF(OR(B39=0,B39=""),"",IF(AND($E$3=1),'Marks Entry 1st'!J38,IF(AND($E$3=2),'Marks Entry 2nd'!J38,IF(AND($E$3=3),'Marks Entry 3rd'!J38,IF(AND($E$3=4),'Marks Entry 4th'!J38,"")))))</f>
        <v/>
      </c>
      <c r="K39" s="379" t="str">
        <f>IF(OR(B39=0,B39=""),"",IF(AND($E$3=1),'Marks Entry 1st'!K38,IF(AND($E$3=2),'Marks Entry 2nd'!K38,IF(AND($E$3=3),'Marks Entry 3rd'!K38,IF(AND($E$3=4),'Marks Entry 4th'!K38,"")))))</f>
        <v/>
      </c>
      <c r="L39" s="180" t="str">
        <f>IF(OR($E39="",$G39=""),"",IF(AND($E$3=1),'Marks Entry 1st'!L38,IF(AND($E$3=2),'Marks Entry 2nd'!L38,IF(AND($E$3=3),'Marks Entry 3rd'!L38,IF(AND($E$3=4),'Marks Entry 4th'!L38,"")))))</f>
        <v/>
      </c>
      <c r="M39" s="180" t="str">
        <f>IF(OR($E39="",$G39=""),"",IF(AND($E$3=1),'Marks Entry 1st'!M38,IF(AND($E$3=2),'Marks Entry 2nd'!M38,IF(AND($E$3=3),'Marks Entry 3rd'!M38,IF(AND($E$3=4),'Marks Entry 4th'!M38,"")))))</f>
        <v/>
      </c>
      <c r="N39" s="87" t="str">
        <f t="shared" si="32"/>
        <v/>
      </c>
      <c r="O39" s="180" t="str">
        <f>IF(OR($E39="",$G39=""),"",IF(AND($E$3=1),'Marks Entry 1st'!N38,IF(AND($E$3=2),'Marks Entry 2nd'!N38,IF(AND($E$3=3),'Marks Entry 3rd'!N38,IF(AND($E$3=4),'Marks Entry 4th'!N38,"")))))</f>
        <v/>
      </c>
      <c r="P39" s="180" t="str">
        <f>IF(OR($E39="",$G39=""),"",IF(AND($E$3=1),'Marks Entry 1st'!O38,IF(AND($E$3=2),'Marks Entry 2nd'!O38,IF(AND($E$3=3),'Marks Entry 3rd'!O38,IF(AND($E$3=4),'Marks Entry 4th'!O38,"")))))</f>
        <v/>
      </c>
      <c r="Q39" s="180" t="str">
        <f>IF(OR($E39="",$G39=""),"",IF(AND($E$3=1),'Marks Entry 1st'!P38,IF(AND($E$3=2),'Marks Entry 2nd'!P38,IF(AND($E$3=3),'Marks Entry 3rd'!P38,IF(AND($E$3=4),'Marks Entry 4th'!P38,"")))))</f>
        <v/>
      </c>
      <c r="R39" s="91" t="str">
        <f t="shared" si="33"/>
        <v/>
      </c>
      <c r="S39" s="87">
        <f t="shared" si="34"/>
        <v>0</v>
      </c>
      <c r="T39" s="93" t="str">
        <f>IF(OR($E39="",$G39=""),"",IF(AND($E$3=1),'Marks Entry 1st'!Q38,IF(AND($E$3=2),'Marks Entry 2nd'!Q38,IF(AND($E$3=3),'Marks Entry 3rd'!Q38,IF(AND($E$3=4),'Marks Entry 4th'!Q38,"")))))</f>
        <v/>
      </c>
      <c r="U39" s="93" t="str">
        <f>IF(OR($E39="",$G39=""),"",IF(AND($E$3=1),'Marks Entry 1st'!R38,IF(AND($E$3=2),'Marks Entry 2nd'!R38,IF(AND($E$3=3),'Marks Entry 3rd'!R38,IF(AND($E$3=4),'Marks Entry 4th'!R38,"")))))</f>
        <v/>
      </c>
      <c r="V39" s="93" t="str">
        <f>IF(OR($E39="",$G39=""),"",IF(AND($E$3=1),'Marks Entry 1st'!S38,IF(AND($E$3=2),'Marks Entry 2nd'!S38,IF(AND($E$3=3),'Marks Entry 3rd'!S38,IF(AND($E$3=4),'Marks Entry 4th'!S38,"")))))</f>
        <v/>
      </c>
      <c r="W39" s="92" t="str">
        <f t="shared" si="35"/>
        <v/>
      </c>
      <c r="X39" s="87" t="str">
        <f t="shared" si="36"/>
        <v/>
      </c>
      <c r="Y39" s="144">
        <f t="shared" si="37"/>
        <v>0</v>
      </c>
      <c r="Z39" s="144" t="str">
        <f t="shared" si="38"/>
        <v/>
      </c>
      <c r="AA39" s="144" t="str">
        <f t="shared" si="0"/>
        <v/>
      </c>
      <c r="AB39" s="144" t="str">
        <f t="shared" si="39"/>
        <v/>
      </c>
      <c r="AC39" s="144" t="str">
        <f t="shared" si="1"/>
        <v/>
      </c>
      <c r="AD39" s="148" t="str">
        <f t="shared" si="2"/>
        <v/>
      </c>
      <c r="AE39" s="180" t="str">
        <f>IF(OR($E39="",$G39=""),"",IF(AND($E$3=1),'Marks Entry 1st'!T38,IF(AND($E$3=2),'Marks Entry 2nd'!T38,IF(AND($E$3=3),'Marks Entry 3rd'!T38,IF(AND($E$3=4),'Marks Entry 4th'!T38,"")))))</f>
        <v/>
      </c>
      <c r="AF39" s="180" t="str">
        <f>IF(OR($E39="",$G39=""),"",IF(AND($E$3=1),'Marks Entry 1st'!U38,IF(AND($E$3=2),'Marks Entry 2nd'!U38,IF(AND($E$3=3),'Marks Entry 3rd'!U38,IF(AND($E$3=4),'Marks Entry 4th'!U38,"")))))</f>
        <v/>
      </c>
      <c r="AG39" s="87" t="str">
        <f t="shared" si="40"/>
        <v/>
      </c>
      <c r="AH39" s="180" t="str">
        <f>IF(OR($E39="",$G39=""),"",IF(AND($E$3=1),'Marks Entry 1st'!V38,IF(AND($E$3=2),'Marks Entry 2nd'!V38,IF(AND($E$3=3),'Marks Entry 3rd'!V38,IF(AND($E$3=4),'Marks Entry 4th'!V38,"")))))</f>
        <v/>
      </c>
      <c r="AI39" s="180" t="str">
        <f>IF(OR($E39="",$G39=""),"",IF(AND($E$3=1),'Marks Entry 1st'!W38,IF(AND($E$3=2),'Marks Entry 2nd'!W38,IF(AND($E$3=3),'Marks Entry 3rd'!W38,IF(AND($E$3=4),'Marks Entry 4th'!W38,"")))))</f>
        <v/>
      </c>
      <c r="AJ39" s="180" t="str">
        <f>IF(OR($E39="",$G39=""),"",IF(AND($E$3=1),'Marks Entry 1st'!X38,IF(AND($E$3=2),'Marks Entry 2nd'!X38,IF(AND($E$3=3),'Marks Entry 3rd'!X38,IF(AND($E$3=4),'Marks Entry 4th'!X38,"")))))</f>
        <v/>
      </c>
      <c r="AK39" s="91" t="str">
        <f t="shared" si="41"/>
        <v/>
      </c>
      <c r="AL39" s="87">
        <f t="shared" si="42"/>
        <v>0</v>
      </c>
      <c r="AM39" s="93" t="str">
        <f>IF(OR($E39="",$G39=""),"",IF(AND($E$3=1),'Marks Entry 1st'!Y38,IF(AND($E$3=2),'Marks Entry 2nd'!Y38,IF(AND($E$3=3),'Marks Entry 3rd'!Y38,IF(AND($E$3=4),'Marks Entry 4th'!Y38,"")))))</f>
        <v/>
      </c>
      <c r="AN39" s="93" t="str">
        <f>IF(OR($E39="",$G39=""),"",IF(AND($E$3=1),'Marks Entry 1st'!Z38,IF(AND($E$3=2),'Marks Entry 2nd'!Z38,IF(AND($E$3=3),'Marks Entry 3rd'!Z38,IF(AND($E$3=4),'Marks Entry 4th'!Z38,"")))))</f>
        <v/>
      </c>
      <c r="AO39" s="93" t="str">
        <f>IF(OR($E39="",$G39=""),"",IF(AND($E$3=1),'Marks Entry 1st'!AA38,IF(AND($E$3=2),'Marks Entry 2nd'!AA38,IF(AND($E$3=3),'Marks Entry 3rd'!AA38,IF(AND($E$3=4),'Marks Entry 4th'!AA38,"")))))</f>
        <v/>
      </c>
      <c r="AP39" s="92" t="str">
        <f t="shared" si="43"/>
        <v/>
      </c>
      <c r="AQ39" s="87" t="str">
        <f t="shared" si="44"/>
        <v/>
      </c>
      <c r="AR39" s="144">
        <f t="shared" si="45"/>
        <v>0</v>
      </c>
      <c r="AS39" s="144" t="str">
        <f t="shared" si="46"/>
        <v/>
      </c>
      <c r="AT39" s="144" t="str">
        <f t="shared" si="3"/>
        <v/>
      </c>
      <c r="AU39" s="144" t="str">
        <f t="shared" si="47"/>
        <v/>
      </c>
      <c r="AV39" s="144" t="str">
        <f t="shared" si="4"/>
        <v/>
      </c>
      <c r="AW39" s="148" t="str">
        <f t="shared" si="5"/>
        <v/>
      </c>
      <c r="AX39" s="180" t="str">
        <f>IF(OR($E39="",$G39=""),"",IF(AND($E$3=1),'Marks Entry 1st'!AB38,IF(AND($E$3=2),'Marks Entry 2nd'!AB38,IF(AND($E$3=3),'Marks Entry 3rd'!AB38,IF(AND($E$3=4),'Marks Entry 4th'!AB38,"")))))</f>
        <v/>
      </c>
      <c r="AY39" s="180" t="str">
        <f>IF(OR($E39="",$G39=""),"",IF(AND($E$3=1),'Marks Entry 1st'!AC38,IF(AND($E$3=2),'Marks Entry 2nd'!AC38,IF(AND($E$3=3),'Marks Entry 3rd'!AC38,IF(AND($E$3=4),'Marks Entry 4th'!AC38,"")))))</f>
        <v/>
      </c>
      <c r="AZ39" s="87" t="str">
        <f t="shared" si="6"/>
        <v/>
      </c>
      <c r="BA39" s="180" t="str">
        <f>IF(OR($E39="",$G39=""),"",IF(AND($E$3=1),'Marks Entry 1st'!AD38,IF(AND($E$3=2),'Marks Entry 2nd'!AD38,IF(AND($E$3=3),'Marks Entry 3rd'!AD38,IF(AND($E$3=4),'Marks Entry 4th'!AD38,"")))))</f>
        <v/>
      </c>
      <c r="BB39" s="180" t="str">
        <f>IF(OR($E39="",$G39=""),"",IF(AND($E$3=1),'Marks Entry 1st'!AE38,IF(AND($E$3=2),'Marks Entry 2nd'!AE38,IF(AND($E$3=3),'Marks Entry 3rd'!AE38,IF(AND($E$3=4),'Marks Entry 4th'!AE38,"")))))</f>
        <v/>
      </c>
      <c r="BC39" s="180" t="str">
        <f>IF(OR($E39="",$G39=""),"",IF(AND($E$3=1),'Marks Entry 1st'!AF38,IF(AND($E$3=2),'Marks Entry 2nd'!AF38,IF(AND($E$3=3),'Marks Entry 3rd'!AF38,IF(AND($E$3=4),'Marks Entry 4th'!AF38,"")))))</f>
        <v/>
      </c>
      <c r="BD39" s="91" t="str">
        <f t="shared" si="7"/>
        <v/>
      </c>
      <c r="BE39" s="87">
        <f t="shared" si="8"/>
        <v>0</v>
      </c>
      <c r="BF39" s="93" t="str">
        <f>IF(OR($E39="",$G39=""),"",IF(AND($E$3=1),'Marks Entry 1st'!AG38,IF(AND($E$3=2),'Marks Entry 2nd'!AG38,IF(AND($E$3=3),'Marks Entry 3rd'!AG38,IF(AND($E$3=4),'Marks Entry 4th'!AG38,"")))))</f>
        <v/>
      </c>
      <c r="BG39" s="93" t="str">
        <f>IF(OR($E39="",$G39=""),"",IF(AND($E$3=1),'Marks Entry 1st'!AH38,IF(AND($E$3=2),'Marks Entry 2nd'!AH38,IF(AND($E$3=3),'Marks Entry 3rd'!AH38,IF(AND($E$3=4),'Marks Entry 4th'!AH38,"")))))</f>
        <v/>
      </c>
      <c r="BH39" s="93" t="str">
        <f>IF(OR($E39="",$G39=""),"",IF(AND($E$3=1),'Marks Entry 1st'!AI38,IF(AND($E$3=2),'Marks Entry 2nd'!AI38,IF(AND($E$3=3),'Marks Entry 3rd'!AI38,IF(AND($E$3=4),'Marks Entry 4th'!AI38,"")))))</f>
        <v/>
      </c>
      <c r="BI39" s="92" t="str">
        <f t="shared" si="9"/>
        <v/>
      </c>
      <c r="BJ39" s="87" t="str">
        <f t="shared" si="10"/>
        <v/>
      </c>
      <c r="BK39" s="144">
        <f t="shared" si="11"/>
        <v>0</v>
      </c>
      <c r="BL39" s="144" t="str">
        <f t="shared" si="12"/>
        <v/>
      </c>
      <c r="BM39" s="144" t="str">
        <f t="shared" si="13"/>
        <v/>
      </c>
      <c r="BN39" s="144" t="str">
        <f t="shared" si="14"/>
        <v/>
      </c>
      <c r="BO39" s="144" t="str">
        <f t="shared" si="15"/>
        <v/>
      </c>
      <c r="BP39" s="148" t="str">
        <f t="shared" si="16"/>
        <v/>
      </c>
      <c r="BQ39" s="180" t="str">
        <f>IF(OR($E39="",$G39=""),"",IF(AND($E$3=1),'Marks Entry 1st'!AJ38,IF(AND($E$3=2),'Marks Entry 2nd'!AJ38,IF(AND($E$3=3),'Marks Entry 3rd'!AJ38,IF(AND($E$3=4),'Marks Entry 4th'!AJ38,"")))))</f>
        <v/>
      </c>
      <c r="BR39" s="180" t="str">
        <f>IF(OR($E39="",$G39=""),"",IF(AND($E$3=1),'Marks Entry 1st'!AK38,IF(AND($E$3=2),'Marks Entry 2nd'!AK38,IF(AND($E$3=3),'Marks Entry 3rd'!AK38,IF(AND($E$3=4),'Marks Entry 4th'!AK38,"")))))</f>
        <v/>
      </c>
      <c r="BS39" s="87" t="str">
        <f t="shared" si="48"/>
        <v/>
      </c>
      <c r="BT39" s="180" t="str">
        <f>IF(OR($E39="",$G39=""),"",IF(AND($E$3=1),'Marks Entry 1st'!AL38,IF(AND($E$3=2),'Marks Entry 2nd'!AL38,IF(AND($E$3=3),'Marks Entry 3rd'!AL38,IF(AND($E$3=4),'Marks Entry 4th'!AL38,"")))))</f>
        <v/>
      </c>
      <c r="BU39" s="180" t="str">
        <f>IF(OR($E39="",$G39=""),"",IF(AND($E$3=1),'Marks Entry 1st'!AM38,IF(AND($E$3=2),'Marks Entry 2nd'!AM38,IF(AND($E$3=3),'Marks Entry 3rd'!AM38,IF(AND($E$3=4),'Marks Entry 4th'!AM38,"")))))</f>
        <v/>
      </c>
      <c r="BV39" s="180" t="str">
        <f>IF(OR($E39="",$G39=""),"",IF(AND($E$3=1),'Marks Entry 1st'!AN38,IF(AND($E$3=2),'Marks Entry 2nd'!AN38,IF(AND($E$3=3),'Marks Entry 3rd'!AN38,IF(AND($E$3=4),'Marks Entry 4th'!AN38,"")))))</f>
        <v/>
      </c>
      <c r="BW39" s="91" t="str">
        <f t="shared" si="49"/>
        <v/>
      </c>
      <c r="BX39" s="87">
        <f t="shared" si="50"/>
        <v>0</v>
      </c>
      <c r="BY39" s="93" t="str">
        <f>IF(OR($E39="",$G39=""),"",IF(AND($E$3=1),'Marks Entry 1st'!AO38,IF(AND($E$3=2),'Marks Entry 2nd'!AO38,IF(AND($E$3=3),'Marks Entry 3rd'!AO38,IF(AND($E$3=4),'Marks Entry 4th'!AO38,"")))))</f>
        <v/>
      </c>
      <c r="BZ39" s="93" t="str">
        <f>IF(OR($E39="",$G39=""),"",IF(AND($E$3=1),'Marks Entry 1st'!AP38,IF(AND($E$3=2),'Marks Entry 2nd'!AP38,IF(AND($E$3=3),'Marks Entry 3rd'!AP38,IF(AND($E$3=4),'Marks Entry 4th'!AP38,"")))))</f>
        <v/>
      </c>
      <c r="CA39" s="93" t="str">
        <f>IF(OR($E39="",$G39=""),"",IF(AND($E$3=1),'Marks Entry 1st'!AQ38,IF(AND($E$3=2),'Marks Entry 2nd'!AQ38,IF(AND($E$3=3),'Marks Entry 3rd'!AQ38,IF(AND($E$3=4),'Marks Entry 4th'!AQ38,"")))))</f>
        <v/>
      </c>
      <c r="CB39" s="92" t="str">
        <f t="shared" si="51"/>
        <v/>
      </c>
      <c r="CC39" s="87" t="str">
        <f t="shared" si="52"/>
        <v/>
      </c>
      <c r="CD39" s="144">
        <f t="shared" si="53"/>
        <v>0</v>
      </c>
      <c r="CE39" s="144" t="str">
        <f t="shared" si="54"/>
        <v/>
      </c>
      <c r="CF39" s="144" t="str">
        <f t="shared" si="17"/>
        <v/>
      </c>
      <c r="CG39" s="144" t="str">
        <f t="shared" si="55"/>
        <v/>
      </c>
      <c r="CH39" s="144" t="str">
        <f t="shared" si="18"/>
        <v/>
      </c>
      <c r="CI39" s="148" t="str">
        <f t="shared" si="19"/>
        <v/>
      </c>
      <c r="CJ39" s="180" t="str">
        <f>IF(OR($E39="",$G39=""),"",IF(AND($E$3=1),'Marks Entry 1st'!AR38,IF(AND($E$3=2),'Marks Entry 2nd'!AR38,IF(AND($E$3=3),'Marks Entry 3rd'!AR38,IF(AND($E$3=4),'Marks Entry 4th'!AR38,"")))))</f>
        <v/>
      </c>
      <c r="CK39" s="180" t="str">
        <f>IF(OR($E39="",$G39=""),"",IF(AND($E$3=1),'Marks Entry 1st'!AS38,IF(AND($E$3=2),'Marks Entry 2nd'!AS38,IF(AND($E$3=3),'Marks Entry 3rd'!AS38,IF(AND($E$3=4),'Marks Entry 4th'!AS38,"")))))</f>
        <v/>
      </c>
      <c r="CL39" s="87" t="str">
        <f t="shared" si="56"/>
        <v/>
      </c>
      <c r="CM39" s="180" t="str">
        <f>IF(OR($E39="",$G39=""),"",IF(AND($E$3=1),'Marks Entry 1st'!AT38,IF(AND($E$3=2),'Marks Entry 2nd'!AT38,IF(AND($E$3=3),'Marks Entry 3rd'!AT38,IF(AND($E$3=4),'Marks Entry 4th'!AT38,"")))))</f>
        <v/>
      </c>
      <c r="CN39" s="180" t="str">
        <f>IF(OR($E39="",$G39=""),"",IF(AND($E$3=1),'Marks Entry 1st'!AU38,IF(AND($E$3=2),'Marks Entry 2nd'!AU38,IF(AND($E$3=3),'Marks Entry 3rd'!AU38,IF(AND($E$3=4),'Marks Entry 4th'!AU38,"")))))</f>
        <v/>
      </c>
      <c r="CO39" s="180" t="str">
        <f>IF(OR($E39="",$G39=""),"",IF(AND($E$3=1),'Marks Entry 1st'!AV38,IF(AND($E$3=2),'Marks Entry 2nd'!AV38,IF(AND($E$3=3),'Marks Entry 3rd'!AV38,IF(AND($E$3=4),'Marks Entry 4th'!AV38,"")))))</f>
        <v/>
      </c>
      <c r="CP39" s="91" t="str">
        <f t="shared" si="57"/>
        <v/>
      </c>
      <c r="CQ39" s="87">
        <f t="shared" si="58"/>
        <v>0</v>
      </c>
      <c r="CR39" s="93" t="str">
        <f>IF(OR($E39="",$G39=""),"",IF(AND($E$3=1),'Marks Entry 1st'!AW38,IF(AND($E$3=2),'Marks Entry 2nd'!AW38,IF(AND($E$3=3),'Marks Entry 3rd'!AW38,IF(AND($E$3=4),'Marks Entry 4th'!AW38,"")))))</f>
        <v/>
      </c>
      <c r="CS39" s="93" t="str">
        <f>IF(OR($E39="",$G39=""),"",IF(AND($E$3=1),'Marks Entry 1st'!AX38,IF(AND($E$3=2),'Marks Entry 2nd'!AX38,IF(AND($E$3=3),'Marks Entry 3rd'!AX38,IF(AND($E$3=4),'Marks Entry 4th'!AX38,"")))))</f>
        <v/>
      </c>
      <c r="CT39" s="93" t="str">
        <f>IF(OR($E39="",$G39=""),"",IF(AND($E$3=1),'Marks Entry 1st'!AY38,IF(AND($E$3=2),'Marks Entry 2nd'!AY38,IF(AND($E$3=3),'Marks Entry 3rd'!AY38,IF(AND($E$3=4),'Marks Entry 4th'!AY38,"")))))</f>
        <v/>
      </c>
      <c r="CU39" s="92" t="str">
        <f t="shared" si="59"/>
        <v/>
      </c>
      <c r="CV39" s="87" t="str">
        <f t="shared" si="60"/>
        <v/>
      </c>
      <c r="CW39" s="144">
        <f t="shared" si="61"/>
        <v>0</v>
      </c>
      <c r="CX39" s="144" t="str">
        <f t="shared" si="62"/>
        <v/>
      </c>
      <c r="CY39" s="144" t="str">
        <f t="shared" si="20"/>
        <v/>
      </c>
      <c r="CZ39" s="144" t="str">
        <f t="shared" si="63"/>
        <v/>
      </c>
      <c r="DA39" s="144" t="str">
        <f t="shared" si="21"/>
        <v/>
      </c>
      <c r="DB39" s="148" t="str">
        <f t="shared" si="22"/>
        <v/>
      </c>
      <c r="DC39" s="380" t="str">
        <f>IF(OR($E39="",$G39=""),"",IF(AND($E$3=1),'Marks Entry 1st'!AZ38,IF(AND($E$3=2),'Marks Entry 2nd'!AZ38,IF(AND($E$3=3),'Marks Entry 3rd'!AZ38,IF(AND($E$3=4),'Marks Entry 4th'!AZ38,"")))))</f>
        <v/>
      </c>
      <c r="DD39" s="380" t="str">
        <f>IF(OR($E39="",$G39=""),"",IF(AND($E$3=1),'Marks Entry 1st'!BA38,IF(AND($E$3=2),'Marks Entry 2nd'!BA38,IF(AND($E$3=3),'Marks Entry 3rd'!BA38,IF(AND($E$3=4),'Marks Entry 4th'!BA38,"")))))</f>
        <v/>
      </c>
      <c r="DE39" s="380" t="str">
        <f>IF(OR($E39="",$G39=""),"",IF(AND($E$3=1),'Marks Entry 1st'!BB38,IF(AND($E$3=2),'Marks Entry 2nd'!BB38,IF(AND($E$3=3),'Marks Entry 3rd'!BB38,IF(AND($E$3=4),'Marks Entry 4th'!BB38,"")))))</f>
        <v/>
      </c>
      <c r="DF39" s="181" t="str">
        <f t="shared" si="64"/>
        <v/>
      </c>
      <c r="DG39" s="182">
        <f t="shared" si="65"/>
        <v>0</v>
      </c>
      <c r="DH39" s="182" t="str">
        <f t="shared" si="66"/>
        <v/>
      </c>
      <c r="DI39" s="182" t="str">
        <f t="shared" si="67"/>
        <v/>
      </c>
      <c r="DJ39" s="147" t="str">
        <f t="shared" si="23"/>
        <v/>
      </c>
      <c r="DK39" s="380" t="str">
        <f>IF(OR($E39="",$G39=""),"",IF(AND($E$3=1),'Marks Entry 1st'!BC38,IF(AND($E$3=2),'Marks Entry 2nd'!BC38,IF(AND($E$3=3),'Marks Entry 3rd'!BC38,IF(AND($E$3=4),'Marks Entry 4th'!BC38,"")))))</f>
        <v/>
      </c>
      <c r="DL39" s="380" t="str">
        <f>IF(OR($E39="",$G39=""),"",IF(AND($E$3=1),'Marks Entry 1st'!BD38,IF(AND($E$3=2),'Marks Entry 2nd'!BD38,IF(AND($E$3=3),'Marks Entry 3rd'!BD38,IF(AND($E$3=4),'Marks Entry 4th'!BD38,"")))))</f>
        <v/>
      </c>
      <c r="DM39" s="380" t="str">
        <f>IF(OR($E39="",$G39=""),"",IF(AND($E$3=1),'Marks Entry 1st'!BE38,IF(AND($E$3=2),'Marks Entry 2nd'!BE38,IF(AND($E$3=3),'Marks Entry 3rd'!BE38,IF(AND($E$3=4),'Marks Entry 4th'!BE38,"")))))</f>
        <v/>
      </c>
      <c r="DN39" s="181" t="str">
        <f t="shared" si="68"/>
        <v/>
      </c>
      <c r="DO39" s="182">
        <f t="shared" si="69"/>
        <v>0</v>
      </c>
      <c r="DP39" s="182" t="str">
        <f t="shared" si="70"/>
        <v/>
      </c>
      <c r="DQ39" s="182" t="str">
        <f t="shared" si="71"/>
        <v/>
      </c>
      <c r="DR39" s="147" t="str">
        <f t="shared" si="24"/>
        <v/>
      </c>
      <c r="DS39" s="380" t="str">
        <f>IF(OR($E39="",$G39=""),"",IF(AND($E$3=1),'Marks Entry 1st'!BF38,IF(AND($E$3=2),'Marks Entry 2nd'!BF38,IF(AND($E$3=3),'Marks Entry 3rd'!BF38,IF(AND($E$3=4),'Marks Entry 4th'!BF38,"")))))</f>
        <v/>
      </c>
      <c r="DT39" s="380" t="str">
        <f>IF(OR($E39="",$G39=""),"",IF(AND($E$3=1),'Marks Entry 1st'!BG38,IF(AND($E$3=2),'Marks Entry 2nd'!BG38,IF(AND($E$3=3),'Marks Entry 3rd'!BG38,IF(AND($E$3=4),'Marks Entry 4th'!BG38,"")))))</f>
        <v/>
      </c>
      <c r="DU39" s="380" t="str">
        <f>IF(OR($E39="",$G39=""),"",IF(AND($E$3=1),'Marks Entry 1st'!BH38,IF(AND($E$3=2),'Marks Entry 2nd'!BH38,IF(AND($E$3=3),'Marks Entry 3rd'!BH38,IF(AND($E$3=4),'Marks Entry 4th'!BH38,"")))))</f>
        <v/>
      </c>
      <c r="DV39" s="181" t="str">
        <f t="shared" si="72"/>
        <v/>
      </c>
      <c r="DW39" s="182">
        <f t="shared" si="73"/>
        <v>0</v>
      </c>
      <c r="DX39" s="182" t="str">
        <f t="shared" si="74"/>
        <v/>
      </c>
      <c r="DY39" s="182" t="str">
        <f t="shared" si="75"/>
        <v/>
      </c>
      <c r="DZ39" s="147" t="str">
        <f t="shared" si="25"/>
        <v/>
      </c>
      <c r="EA39" s="104" t="str">
        <f t="shared" si="26"/>
        <v/>
      </c>
      <c r="EB39" s="105" t="str">
        <f t="shared" si="27"/>
        <v/>
      </c>
      <c r="EC39" s="111" t="str">
        <f t="shared" si="28"/>
        <v/>
      </c>
      <c r="ED39" s="112" t="str">
        <f t="shared" si="29"/>
        <v/>
      </c>
      <c r="EE39" s="386" t="str">
        <f t="shared" si="30"/>
        <v/>
      </c>
      <c r="EF39" s="72" t="str">
        <f>IF(OR($E39="",$G39=""),"",IF(AND($E$3=1),'Marks Entry 1st'!BI38,IF(AND($E$3=2),'Marks Entry 2nd'!BI38,IF(AND($E$3=3),'Marks Entry 3rd'!BI38,IF(AND($E$3=4),'Marks Entry 4th'!BI38,"")))))</f>
        <v/>
      </c>
      <c r="EG39" s="72" t="str">
        <f>IF(OR($E39="",$G39=""),"",IF(AND($E$3=1),'Marks Entry 1st'!BJ38,IF(AND($E$3=2),'Marks Entry 2nd'!BJ38,IF(AND($E$3=3),'Marks Entry 3rd'!BJ38,IF(AND($E$3=4),'Marks Entry 4th'!BJ38,"")))))</f>
        <v/>
      </c>
      <c r="EH39" s="328" t="str">
        <f t="shared" si="31"/>
        <v/>
      </c>
      <c r="EI39" s="73"/>
      <c r="EP39" s="75">
        <f>IF(AND($E$3=1),'Marks Entry 1st'!I38,IF(AND($E$3=2),'Marks Entry 2nd'!I38,IF(AND($E$3=3),'Marks Entry 3rd'!I38,IF(AND($E$3=4),'Marks Entry 4th'!I38,""))))</f>
        <v>0</v>
      </c>
    </row>
    <row r="40" spans="1:146" ht="18.899999999999999" customHeight="1">
      <c r="A40" s="94">
        <v>33</v>
      </c>
      <c r="B40" s="94" t="str">
        <f>IF(OR(EP40=0,EP40=""),"",IF(AND($E$3=1),'Marks Entry 1st'!I39,IF(AND($E$3=2),'Marks Entry 2nd'!I39,IF(AND($E$3=3),'Marks Entry 3rd'!I39,IF(AND($E$3=4),'Marks Entry 4th'!I39,"")))))</f>
        <v/>
      </c>
      <c r="C40" s="95" t="str">
        <f>IF(OR(B40=0,B40=""),"",IF(AND($E$3=1),'Marks Entry 1st'!B39,IF(AND($E$3=2),'Marks Entry 2nd'!B39,IF(AND($E$3=3),'Marks Entry 3rd'!B39,IF(AND($E$3=4),'Marks Entry 4th'!B39,"")))))</f>
        <v/>
      </c>
      <c r="D40" s="95" t="str">
        <f>IF(OR(B40=0,B40=""),"",IF(AND($E$3=1),'Marks Entry 1st'!C39,IF(AND($E$3=2),'Marks Entry 2nd'!C39,IF(AND($E$3=3),'Marks Entry 3rd'!C39,IF(AND($E$3=4),'Marks Entry 4th'!C39,"")))))</f>
        <v/>
      </c>
      <c r="E40" s="96" t="str">
        <f>IF(OR(B40=0,B40=""),"",IF(AND($E$3=1),'Marks Entry 1st'!E39,IF(AND($E$3=2),'Marks Entry 2nd'!E39,IF(AND($E$3=3),'Marks Entry 3rd'!E39,IF(AND($E$3=4),'Marks Entry 4th'!E39,"")))))</f>
        <v/>
      </c>
      <c r="F40" s="95" t="str">
        <f>IF(OR(B40=0,B40=""),"",IF(AND($E$3=1),'Marks Entry 1st'!D39,IF(AND($E$3=2),'Marks Entry 2nd'!D39,IF(AND($E$3=3),'Marks Entry 3rd'!D39,IF(AND($E$3=4),'Marks Entry 4th'!D39,"")))))</f>
        <v/>
      </c>
      <c r="G40" s="90" t="str">
        <f>IF(OR(B40=0,B40=""),"",IF(AND($E$3=1),'Marks Entry 1st'!F39,IF(AND($E$3=2),'Marks Entry 2nd'!F39,IF(AND($E$3=3),'Marks Entry 3rd'!F39,IF(AND($E$3=4),'Marks Entry 4th'!F39,"")))))</f>
        <v/>
      </c>
      <c r="H40" s="90" t="str">
        <f>IF(OR(B40=0,B40=""),"",IF(AND($E$3=1),'Marks Entry 1st'!G39,IF(AND($E$3=2),'Marks Entry 2nd'!G39,IF(AND($E$3=3),'Marks Entry 3rd'!G39,IF(AND($E$3=4),'Marks Entry 4th'!G39,"")))))</f>
        <v/>
      </c>
      <c r="I40" s="90" t="str">
        <f>IF(OR(B40=0,B40=""),"",IF(AND($E$3=1),'Marks Entry 1st'!H39,IF(AND($E$3=2),'Marks Entry 2nd'!H39,IF(AND($E$3=3),'Marks Entry 3rd'!H39,IF(AND($E$3=4),'Marks Entry 4th'!H39,"")))))</f>
        <v/>
      </c>
      <c r="J40" s="379" t="str">
        <f>IF(OR(B40=0,B40=""),"",IF(AND($E$3=1),'Marks Entry 1st'!J39,IF(AND($E$3=2),'Marks Entry 2nd'!J39,IF(AND($E$3=3),'Marks Entry 3rd'!J39,IF(AND($E$3=4),'Marks Entry 4th'!J39,"")))))</f>
        <v/>
      </c>
      <c r="K40" s="379" t="str">
        <f>IF(OR(B40=0,B40=""),"",IF(AND($E$3=1),'Marks Entry 1st'!K39,IF(AND($E$3=2),'Marks Entry 2nd'!K39,IF(AND($E$3=3),'Marks Entry 3rd'!K39,IF(AND($E$3=4),'Marks Entry 4th'!K39,"")))))</f>
        <v/>
      </c>
      <c r="L40" s="180" t="str">
        <f>IF(OR($E40="",$G40=""),"",IF(AND($E$3=1),'Marks Entry 1st'!L39,IF(AND($E$3=2),'Marks Entry 2nd'!L39,IF(AND($E$3=3),'Marks Entry 3rd'!L39,IF(AND($E$3=4),'Marks Entry 4th'!L39,"")))))</f>
        <v/>
      </c>
      <c r="M40" s="180" t="str">
        <f>IF(OR($E40="",$G40=""),"",IF(AND($E$3=1),'Marks Entry 1st'!M39,IF(AND($E$3=2),'Marks Entry 2nd'!M39,IF(AND($E$3=3),'Marks Entry 3rd'!M39,IF(AND($E$3=4),'Marks Entry 4th'!M39,"")))))</f>
        <v/>
      </c>
      <c r="N40" s="87" t="str">
        <f t="shared" si="32"/>
        <v/>
      </c>
      <c r="O40" s="180" t="str">
        <f>IF(OR($E40="",$G40=""),"",IF(AND($E$3=1),'Marks Entry 1st'!N39,IF(AND($E$3=2),'Marks Entry 2nd'!N39,IF(AND($E$3=3),'Marks Entry 3rd'!N39,IF(AND($E$3=4),'Marks Entry 4th'!N39,"")))))</f>
        <v/>
      </c>
      <c r="P40" s="180" t="str">
        <f>IF(OR($E40="",$G40=""),"",IF(AND($E$3=1),'Marks Entry 1st'!O39,IF(AND($E$3=2),'Marks Entry 2nd'!O39,IF(AND($E$3=3),'Marks Entry 3rd'!O39,IF(AND($E$3=4),'Marks Entry 4th'!O39,"")))))</f>
        <v/>
      </c>
      <c r="Q40" s="180" t="str">
        <f>IF(OR($E40="",$G40=""),"",IF(AND($E$3=1),'Marks Entry 1st'!P39,IF(AND($E$3=2),'Marks Entry 2nd'!P39,IF(AND($E$3=3),'Marks Entry 3rd'!P39,IF(AND($E$3=4),'Marks Entry 4th'!P39,"")))))</f>
        <v/>
      </c>
      <c r="R40" s="91" t="str">
        <f t="shared" si="33"/>
        <v/>
      </c>
      <c r="S40" s="87">
        <f t="shared" si="34"/>
        <v>0</v>
      </c>
      <c r="T40" s="93" t="str">
        <f>IF(OR($E40="",$G40=""),"",IF(AND($E$3=1),'Marks Entry 1st'!Q39,IF(AND($E$3=2),'Marks Entry 2nd'!Q39,IF(AND($E$3=3),'Marks Entry 3rd'!Q39,IF(AND($E$3=4),'Marks Entry 4th'!Q39,"")))))</f>
        <v/>
      </c>
      <c r="U40" s="93" t="str">
        <f>IF(OR($E40="",$G40=""),"",IF(AND($E$3=1),'Marks Entry 1st'!R39,IF(AND($E$3=2),'Marks Entry 2nd'!R39,IF(AND($E$3=3),'Marks Entry 3rd'!R39,IF(AND($E$3=4),'Marks Entry 4th'!R39,"")))))</f>
        <v/>
      </c>
      <c r="V40" s="93" t="str">
        <f>IF(OR($E40="",$G40=""),"",IF(AND($E$3=1),'Marks Entry 1st'!S39,IF(AND($E$3=2),'Marks Entry 2nd'!S39,IF(AND($E$3=3),'Marks Entry 3rd'!S39,IF(AND($E$3=4),'Marks Entry 4th'!S39,"")))))</f>
        <v/>
      </c>
      <c r="W40" s="92" t="str">
        <f t="shared" si="35"/>
        <v/>
      </c>
      <c r="X40" s="87" t="str">
        <f t="shared" si="36"/>
        <v/>
      </c>
      <c r="Y40" s="144">
        <f t="shared" si="37"/>
        <v>0</v>
      </c>
      <c r="Z40" s="144" t="str">
        <f t="shared" si="38"/>
        <v/>
      </c>
      <c r="AA40" s="144" t="str">
        <f t="shared" si="0"/>
        <v/>
      </c>
      <c r="AB40" s="144" t="str">
        <f t="shared" si="39"/>
        <v/>
      </c>
      <c r="AC40" s="144" t="str">
        <f t="shared" si="1"/>
        <v/>
      </c>
      <c r="AD40" s="148" t="str">
        <f t="shared" si="2"/>
        <v/>
      </c>
      <c r="AE40" s="180" t="str">
        <f>IF(OR($E40="",$G40=""),"",IF(AND($E$3=1),'Marks Entry 1st'!T39,IF(AND($E$3=2),'Marks Entry 2nd'!T39,IF(AND($E$3=3),'Marks Entry 3rd'!T39,IF(AND($E$3=4),'Marks Entry 4th'!T39,"")))))</f>
        <v/>
      </c>
      <c r="AF40" s="180" t="str">
        <f>IF(OR($E40="",$G40=""),"",IF(AND($E$3=1),'Marks Entry 1st'!U39,IF(AND($E$3=2),'Marks Entry 2nd'!U39,IF(AND($E$3=3),'Marks Entry 3rd'!U39,IF(AND($E$3=4),'Marks Entry 4th'!U39,"")))))</f>
        <v/>
      </c>
      <c r="AG40" s="87" t="str">
        <f t="shared" si="40"/>
        <v/>
      </c>
      <c r="AH40" s="180" t="str">
        <f>IF(OR($E40="",$G40=""),"",IF(AND($E$3=1),'Marks Entry 1st'!V39,IF(AND($E$3=2),'Marks Entry 2nd'!V39,IF(AND($E$3=3),'Marks Entry 3rd'!V39,IF(AND($E$3=4),'Marks Entry 4th'!V39,"")))))</f>
        <v/>
      </c>
      <c r="AI40" s="180" t="str">
        <f>IF(OR($E40="",$G40=""),"",IF(AND($E$3=1),'Marks Entry 1st'!W39,IF(AND($E$3=2),'Marks Entry 2nd'!W39,IF(AND($E$3=3),'Marks Entry 3rd'!W39,IF(AND($E$3=4),'Marks Entry 4th'!W39,"")))))</f>
        <v/>
      </c>
      <c r="AJ40" s="180" t="str">
        <f>IF(OR($E40="",$G40=""),"",IF(AND($E$3=1),'Marks Entry 1st'!X39,IF(AND($E$3=2),'Marks Entry 2nd'!X39,IF(AND($E$3=3),'Marks Entry 3rd'!X39,IF(AND($E$3=4),'Marks Entry 4th'!X39,"")))))</f>
        <v/>
      </c>
      <c r="AK40" s="91" t="str">
        <f t="shared" si="41"/>
        <v/>
      </c>
      <c r="AL40" s="87">
        <f t="shared" si="42"/>
        <v>0</v>
      </c>
      <c r="AM40" s="93" t="str">
        <f>IF(OR($E40="",$G40=""),"",IF(AND($E$3=1),'Marks Entry 1st'!Y39,IF(AND($E$3=2),'Marks Entry 2nd'!Y39,IF(AND($E$3=3),'Marks Entry 3rd'!Y39,IF(AND($E$3=4),'Marks Entry 4th'!Y39,"")))))</f>
        <v/>
      </c>
      <c r="AN40" s="93" t="str">
        <f>IF(OR($E40="",$G40=""),"",IF(AND($E$3=1),'Marks Entry 1st'!Z39,IF(AND($E$3=2),'Marks Entry 2nd'!Z39,IF(AND($E$3=3),'Marks Entry 3rd'!Z39,IF(AND($E$3=4),'Marks Entry 4th'!Z39,"")))))</f>
        <v/>
      </c>
      <c r="AO40" s="93" t="str">
        <f>IF(OR($E40="",$G40=""),"",IF(AND($E$3=1),'Marks Entry 1st'!AA39,IF(AND($E$3=2),'Marks Entry 2nd'!AA39,IF(AND($E$3=3),'Marks Entry 3rd'!AA39,IF(AND($E$3=4),'Marks Entry 4th'!AA39,"")))))</f>
        <v/>
      </c>
      <c r="AP40" s="92" t="str">
        <f t="shared" si="43"/>
        <v/>
      </c>
      <c r="AQ40" s="87" t="str">
        <f t="shared" si="44"/>
        <v/>
      </c>
      <c r="AR40" s="144">
        <f t="shared" si="45"/>
        <v>0</v>
      </c>
      <c r="AS40" s="144" t="str">
        <f t="shared" si="46"/>
        <v/>
      </c>
      <c r="AT40" s="144" t="str">
        <f t="shared" si="3"/>
        <v/>
      </c>
      <c r="AU40" s="144" t="str">
        <f t="shared" si="47"/>
        <v/>
      </c>
      <c r="AV40" s="144" t="str">
        <f t="shared" si="4"/>
        <v/>
      </c>
      <c r="AW40" s="148" t="str">
        <f t="shared" si="5"/>
        <v/>
      </c>
      <c r="AX40" s="180" t="str">
        <f>IF(OR($E40="",$G40=""),"",IF(AND($E$3=1),'Marks Entry 1st'!AB39,IF(AND($E$3=2),'Marks Entry 2nd'!AB39,IF(AND($E$3=3),'Marks Entry 3rd'!AB39,IF(AND($E$3=4),'Marks Entry 4th'!AB39,"")))))</f>
        <v/>
      </c>
      <c r="AY40" s="180" t="str">
        <f>IF(OR($E40="",$G40=""),"",IF(AND($E$3=1),'Marks Entry 1st'!AC39,IF(AND($E$3=2),'Marks Entry 2nd'!AC39,IF(AND($E$3=3),'Marks Entry 3rd'!AC39,IF(AND($E$3=4),'Marks Entry 4th'!AC39,"")))))</f>
        <v/>
      </c>
      <c r="AZ40" s="87" t="str">
        <f t="shared" si="6"/>
        <v/>
      </c>
      <c r="BA40" s="180" t="str">
        <f>IF(OR($E40="",$G40=""),"",IF(AND($E$3=1),'Marks Entry 1st'!AD39,IF(AND($E$3=2),'Marks Entry 2nd'!AD39,IF(AND($E$3=3),'Marks Entry 3rd'!AD39,IF(AND($E$3=4),'Marks Entry 4th'!AD39,"")))))</f>
        <v/>
      </c>
      <c r="BB40" s="180" t="str">
        <f>IF(OR($E40="",$G40=""),"",IF(AND($E$3=1),'Marks Entry 1st'!AE39,IF(AND($E$3=2),'Marks Entry 2nd'!AE39,IF(AND($E$3=3),'Marks Entry 3rd'!AE39,IF(AND($E$3=4),'Marks Entry 4th'!AE39,"")))))</f>
        <v/>
      </c>
      <c r="BC40" s="180" t="str">
        <f>IF(OR($E40="",$G40=""),"",IF(AND($E$3=1),'Marks Entry 1st'!AF39,IF(AND($E$3=2),'Marks Entry 2nd'!AF39,IF(AND($E$3=3),'Marks Entry 3rd'!AF39,IF(AND($E$3=4),'Marks Entry 4th'!AF39,"")))))</f>
        <v/>
      </c>
      <c r="BD40" s="91" t="str">
        <f t="shared" si="7"/>
        <v/>
      </c>
      <c r="BE40" s="87">
        <f t="shared" si="8"/>
        <v>0</v>
      </c>
      <c r="BF40" s="93" t="str">
        <f>IF(OR($E40="",$G40=""),"",IF(AND($E$3=1),'Marks Entry 1st'!AG39,IF(AND($E$3=2),'Marks Entry 2nd'!AG39,IF(AND($E$3=3),'Marks Entry 3rd'!AG39,IF(AND($E$3=4),'Marks Entry 4th'!AG39,"")))))</f>
        <v/>
      </c>
      <c r="BG40" s="93" t="str">
        <f>IF(OR($E40="",$G40=""),"",IF(AND($E$3=1),'Marks Entry 1st'!AH39,IF(AND($E$3=2),'Marks Entry 2nd'!AH39,IF(AND($E$3=3),'Marks Entry 3rd'!AH39,IF(AND($E$3=4),'Marks Entry 4th'!AH39,"")))))</f>
        <v/>
      </c>
      <c r="BH40" s="93" t="str">
        <f>IF(OR($E40="",$G40=""),"",IF(AND($E$3=1),'Marks Entry 1st'!AI39,IF(AND($E$3=2),'Marks Entry 2nd'!AI39,IF(AND($E$3=3),'Marks Entry 3rd'!AI39,IF(AND($E$3=4),'Marks Entry 4th'!AI39,"")))))</f>
        <v/>
      </c>
      <c r="BI40" s="92" t="str">
        <f t="shared" si="9"/>
        <v/>
      </c>
      <c r="BJ40" s="87" t="str">
        <f t="shared" si="10"/>
        <v/>
      </c>
      <c r="BK40" s="144">
        <f t="shared" si="11"/>
        <v>0</v>
      </c>
      <c r="BL40" s="144" t="str">
        <f t="shared" si="12"/>
        <v/>
      </c>
      <c r="BM40" s="144" t="str">
        <f t="shared" si="13"/>
        <v/>
      </c>
      <c r="BN40" s="144" t="str">
        <f t="shared" si="14"/>
        <v/>
      </c>
      <c r="BO40" s="144" t="str">
        <f t="shared" si="15"/>
        <v/>
      </c>
      <c r="BP40" s="148" t="str">
        <f t="shared" si="16"/>
        <v/>
      </c>
      <c r="BQ40" s="180" t="str">
        <f>IF(OR($E40="",$G40=""),"",IF(AND($E$3=1),'Marks Entry 1st'!AJ39,IF(AND($E$3=2),'Marks Entry 2nd'!AJ39,IF(AND($E$3=3),'Marks Entry 3rd'!AJ39,IF(AND($E$3=4),'Marks Entry 4th'!AJ39,"")))))</f>
        <v/>
      </c>
      <c r="BR40" s="180" t="str">
        <f>IF(OR($E40="",$G40=""),"",IF(AND($E$3=1),'Marks Entry 1st'!AK39,IF(AND($E$3=2),'Marks Entry 2nd'!AK39,IF(AND($E$3=3),'Marks Entry 3rd'!AK39,IF(AND($E$3=4),'Marks Entry 4th'!AK39,"")))))</f>
        <v/>
      </c>
      <c r="BS40" s="87" t="str">
        <f t="shared" si="48"/>
        <v/>
      </c>
      <c r="BT40" s="180" t="str">
        <f>IF(OR($E40="",$G40=""),"",IF(AND($E$3=1),'Marks Entry 1st'!AL39,IF(AND($E$3=2),'Marks Entry 2nd'!AL39,IF(AND($E$3=3),'Marks Entry 3rd'!AL39,IF(AND($E$3=4),'Marks Entry 4th'!AL39,"")))))</f>
        <v/>
      </c>
      <c r="BU40" s="180" t="str">
        <f>IF(OR($E40="",$G40=""),"",IF(AND($E$3=1),'Marks Entry 1st'!AM39,IF(AND($E$3=2),'Marks Entry 2nd'!AM39,IF(AND($E$3=3),'Marks Entry 3rd'!AM39,IF(AND($E$3=4),'Marks Entry 4th'!AM39,"")))))</f>
        <v/>
      </c>
      <c r="BV40" s="180" t="str">
        <f>IF(OR($E40="",$G40=""),"",IF(AND($E$3=1),'Marks Entry 1st'!AN39,IF(AND($E$3=2),'Marks Entry 2nd'!AN39,IF(AND($E$3=3),'Marks Entry 3rd'!AN39,IF(AND($E$3=4),'Marks Entry 4th'!AN39,"")))))</f>
        <v/>
      </c>
      <c r="BW40" s="91" t="str">
        <f t="shared" si="49"/>
        <v/>
      </c>
      <c r="BX40" s="87">
        <f t="shared" si="50"/>
        <v>0</v>
      </c>
      <c r="BY40" s="93" t="str">
        <f>IF(OR($E40="",$G40=""),"",IF(AND($E$3=1),'Marks Entry 1st'!AO39,IF(AND($E$3=2),'Marks Entry 2nd'!AO39,IF(AND($E$3=3),'Marks Entry 3rd'!AO39,IF(AND($E$3=4),'Marks Entry 4th'!AO39,"")))))</f>
        <v/>
      </c>
      <c r="BZ40" s="93" t="str">
        <f>IF(OR($E40="",$G40=""),"",IF(AND($E$3=1),'Marks Entry 1st'!AP39,IF(AND($E$3=2),'Marks Entry 2nd'!AP39,IF(AND($E$3=3),'Marks Entry 3rd'!AP39,IF(AND($E$3=4),'Marks Entry 4th'!AP39,"")))))</f>
        <v/>
      </c>
      <c r="CA40" s="93" t="str">
        <f>IF(OR($E40="",$G40=""),"",IF(AND($E$3=1),'Marks Entry 1st'!AQ39,IF(AND($E$3=2),'Marks Entry 2nd'!AQ39,IF(AND($E$3=3),'Marks Entry 3rd'!AQ39,IF(AND($E$3=4),'Marks Entry 4th'!AQ39,"")))))</f>
        <v/>
      </c>
      <c r="CB40" s="92" t="str">
        <f t="shared" si="51"/>
        <v/>
      </c>
      <c r="CC40" s="87" t="str">
        <f t="shared" si="52"/>
        <v/>
      </c>
      <c r="CD40" s="144">
        <f t="shared" si="53"/>
        <v>0</v>
      </c>
      <c r="CE40" s="144" t="str">
        <f t="shared" si="54"/>
        <v/>
      </c>
      <c r="CF40" s="144" t="str">
        <f t="shared" si="17"/>
        <v/>
      </c>
      <c r="CG40" s="144" t="str">
        <f t="shared" si="55"/>
        <v/>
      </c>
      <c r="CH40" s="144" t="str">
        <f t="shared" si="18"/>
        <v/>
      </c>
      <c r="CI40" s="148" t="str">
        <f t="shared" si="19"/>
        <v/>
      </c>
      <c r="CJ40" s="180" t="str">
        <f>IF(OR($E40="",$G40=""),"",IF(AND($E$3=1),'Marks Entry 1st'!AR39,IF(AND($E$3=2),'Marks Entry 2nd'!AR39,IF(AND($E$3=3),'Marks Entry 3rd'!AR39,IF(AND($E$3=4),'Marks Entry 4th'!AR39,"")))))</f>
        <v/>
      </c>
      <c r="CK40" s="180" t="str">
        <f>IF(OR($E40="",$G40=""),"",IF(AND($E$3=1),'Marks Entry 1st'!AS39,IF(AND($E$3=2),'Marks Entry 2nd'!AS39,IF(AND($E$3=3),'Marks Entry 3rd'!AS39,IF(AND($E$3=4),'Marks Entry 4th'!AS39,"")))))</f>
        <v/>
      </c>
      <c r="CL40" s="87" t="str">
        <f t="shared" si="56"/>
        <v/>
      </c>
      <c r="CM40" s="180" t="str">
        <f>IF(OR($E40="",$G40=""),"",IF(AND($E$3=1),'Marks Entry 1st'!AT39,IF(AND($E$3=2),'Marks Entry 2nd'!AT39,IF(AND($E$3=3),'Marks Entry 3rd'!AT39,IF(AND($E$3=4),'Marks Entry 4th'!AT39,"")))))</f>
        <v/>
      </c>
      <c r="CN40" s="180" t="str">
        <f>IF(OR($E40="",$G40=""),"",IF(AND($E$3=1),'Marks Entry 1st'!AU39,IF(AND($E$3=2),'Marks Entry 2nd'!AU39,IF(AND($E$3=3),'Marks Entry 3rd'!AU39,IF(AND($E$3=4),'Marks Entry 4th'!AU39,"")))))</f>
        <v/>
      </c>
      <c r="CO40" s="180" t="str">
        <f>IF(OR($E40="",$G40=""),"",IF(AND($E$3=1),'Marks Entry 1st'!AV39,IF(AND($E$3=2),'Marks Entry 2nd'!AV39,IF(AND($E$3=3),'Marks Entry 3rd'!AV39,IF(AND($E$3=4),'Marks Entry 4th'!AV39,"")))))</f>
        <v/>
      </c>
      <c r="CP40" s="91" t="str">
        <f t="shared" si="57"/>
        <v/>
      </c>
      <c r="CQ40" s="87">
        <f t="shared" si="58"/>
        <v>0</v>
      </c>
      <c r="CR40" s="93" t="str">
        <f>IF(OR($E40="",$G40=""),"",IF(AND($E$3=1),'Marks Entry 1st'!AW39,IF(AND($E$3=2),'Marks Entry 2nd'!AW39,IF(AND($E$3=3),'Marks Entry 3rd'!AW39,IF(AND($E$3=4),'Marks Entry 4th'!AW39,"")))))</f>
        <v/>
      </c>
      <c r="CS40" s="93" t="str">
        <f>IF(OR($E40="",$G40=""),"",IF(AND($E$3=1),'Marks Entry 1st'!AX39,IF(AND($E$3=2),'Marks Entry 2nd'!AX39,IF(AND($E$3=3),'Marks Entry 3rd'!AX39,IF(AND($E$3=4),'Marks Entry 4th'!AX39,"")))))</f>
        <v/>
      </c>
      <c r="CT40" s="93" t="str">
        <f>IF(OR($E40="",$G40=""),"",IF(AND($E$3=1),'Marks Entry 1st'!AY39,IF(AND($E$3=2),'Marks Entry 2nd'!AY39,IF(AND($E$3=3),'Marks Entry 3rd'!AY39,IF(AND($E$3=4),'Marks Entry 4th'!AY39,"")))))</f>
        <v/>
      </c>
      <c r="CU40" s="92" t="str">
        <f t="shared" si="59"/>
        <v/>
      </c>
      <c r="CV40" s="87" t="str">
        <f t="shared" si="60"/>
        <v/>
      </c>
      <c r="CW40" s="144">
        <f t="shared" si="61"/>
        <v>0</v>
      </c>
      <c r="CX40" s="144" t="str">
        <f t="shared" si="62"/>
        <v/>
      </c>
      <c r="CY40" s="144" t="str">
        <f t="shared" si="20"/>
        <v/>
      </c>
      <c r="CZ40" s="144" t="str">
        <f t="shared" si="63"/>
        <v/>
      </c>
      <c r="DA40" s="144" t="str">
        <f t="shared" si="21"/>
        <v/>
      </c>
      <c r="DB40" s="148" t="str">
        <f t="shared" si="22"/>
        <v/>
      </c>
      <c r="DC40" s="380" t="str">
        <f>IF(OR($E40="",$G40=""),"",IF(AND($E$3=1),'Marks Entry 1st'!AZ39,IF(AND($E$3=2),'Marks Entry 2nd'!AZ39,IF(AND($E$3=3),'Marks Entry 3rd'!AZ39,IF(AND($E$3=4),'Marks Entry 4th'!AZ39,"")))))</f>
        <v/>
      </c>
      <c r="DD40" s="380" t="str">
        <f>IF(OR($E40="",$G40=""),"",IF(AND($E$3=1),'Marks Entry 1st'!BA39,IF(AND($E$3=2),'Marks Entry 2nd'!BA39,IF(AND($E$3=3),'Marks Entry 3rd'!BA39,IF(AND($E$3=4),'Marks Entry 4th'!BA39,"")))))</f>
        <v/>
      </c>
      <c r="DE40" s="380" t="str">
        <f>IF(OR($E40="",$G40=""),"",IF(AND($E$3=1),'Marks Entry 1st'!BB39,IF(AND($E$3=2),'Marks Entry 2nd'!BB39,IF(AND($E$3=3),'Marks Entry 3rd'!BB39,IF(AND($E$3=4),'Marks Entry 4th'!BB39,"")))))</f>
        <v/>
      </c>
      <c r="DF40" s="181" t="str">
        <f t="shared" si="64"/>
        <v/>
      </c>
      <c r="DG40" s="182">
        <f t="shared" si="65"/>
        <v>0</v>
      </c>
      <c r="DH40" s="182" t="str">
        <f t="shared" si="66"/>
        <v/>
      </c>
      <c r="DI40" s="182" t="str">
        <f t="shared" si="67"/>
        <v/>
      </c>
      <c r="DJ40" s="147" t="str">
        <f t="shared" si="23"/>
        <v/>
      </c>
      <c r="DK40" s="380" t="str">
        <f>IF(OR($E40="",$G40=""),"",IF(AND($E$3=1),'Marks Entry 1st'!BC39,IF(AND($E$3=2),'Marks Entry 2nd'!BC39,IF(AND($E$3=3),'Marks Entry 3rd'!BC39,IF(AND($E$3=4),'Marks Entry 4th'!BC39,"")))))</f>
        <v/>
      </c>
      <c r="DL40" s="380" t="str">
        <f>IF(OR($E40="",$G40=""),"",IF(AND($E$3=1),'Marks Entry 1st'!BD39,IF(AND($E$3=2),'Marks Entry 2nd'!BD39,IF(AND($E$3=3),'Marks Entry 3rd'!BD39,IF(AND($E$3=4),'Marks Entry 4th'!BD39,"")))))</f>
        <v/>
      </c>
      <c r="DM40" s="380" t="str">
        <f>IF(OR($E40="",$G40=""),"",IF(AND($E$3=1),'Marks Entry 1st'!BE39,IF(AND($E$3=2),'Marks Entry 2nd'!BE39,IF(AND($E$3=3),'Marks Entry 3rd'!BE39,IF(AND($E$3=4),'Marks Entry 4th'!BE39,"")))))</f>
        <v/>
      </c>
      <c r="DN40" s="181" t="str">
        <f t="shared" si="68"/>
        <v/>
      </c>
      <c r="DO40" s="182">
        <f t="shared" si="69"/>
        <v>0</v>
      </c>
      <c r="DP40" s="182" t="str">
        <f t="shared" si="70"/>
        <v/>
      </c>
      <c r="DQ40" s="182" t="str">
        <f t="shared" si="71"/>
        <v/>
      </c>
      <c r="DR40" s="147" t="str">
        <f t="shared" si="24"/>
        <v/>
      </c>
      <c r="DS40" s="380" t="str">
        <f>IF(OR($E40="",$G40=""),"",IF(AND($E$3=1),'Marks Entry 1st'!BF39,IF(AND($E$3=2),'Marks Entry 2nd'!BF39,IF(AND($E$3=3),'Marks Entry 3rd'!BF39,IF(AND($E$3=4),'Marks Entry 4th'!BF39,"")))))</f>
        <v/>
      </c>
      <c r="DT40" s="380" t="str">
        <f>IF(OR($E40="",$G40=""),"",IF(AND($E$3=1),'Marks Entry 1st'!BG39,IF(AND($E$3=2),'Marks Entry 2nd'!BG39,IF(AND($E$3=3),'Marks Entry 3rd'!BG39,IF(AND($E$3=4),'Marks Entry 4th'!BG39,"")))))</f>
        <v/>
      </c>
      <c r="DU40" s="380" t="str">
        <f>IF(OR($E40="",$G40=""),"",IF(AND($E$3=1),'Marks Entry 1st'!BH39,IF(AND($E$3=2),'Marks Entry 2nd'!BH39,IF(AND($E$3=3),'Marks Entry 3rd'!BH39,IF(AND($E$3=4),'Marks Entry 4th'!BH39,"")))))</f>
        <v/>
      </c>
      <c r="DV40" s="181" t="str">
        <f t="shared" si="72"/>
        <v/>
      </c>
      <c r="DW40" s="182">
        <f t="shared" si="73"/>
        <v>0</v>
      </c>
      <c r="DX40" s="182" t="str">
        <f t="shared" si="74"/>
        <v/>
      </c>
      <c r="DY40" s="182" t="str">
        <f t="shared" si="75"/>
        <v/>
      </c>
      <c r="DZ40" s="147" t="str">
        <f t="shared" si="25"/>
        <v/>
      </c>
      <c r="EA40" s="104" t="str">
        <f t="shared" si="26"/>
        <v/>
      </c>
      <c r="EB40" s="105" t="str">
        <f t="shared" si="27"/>
        <v/>
      </c>
      <c r="EC40" s="111" t="str">
        <f t="shared" si="28"/>
        <v/>
      </c>
      <c r="ED40" s="112" t="str">
        <f t="shared" si="29"/>
        <v/>
      </c>
      <c r="EE40" s="386" t="str">
        <f t="shared" si="30"/>
        <v/>
      </c>
      <c r="EF40" s="72" t="str">
        <f>IF(OR($E40="",$G40=""),"",IF(AND($E$3=1),'Marks Entry 1st'!BI39,IF(AND($E$3=2),'Marks Entry 2nd'!BI39,IF(AND($E$3=3),'Marks Entry 3rd'!BI39,IF(AND($E$3=4),'Marks Entry 4th'!BI39,"")))))</f>
        <v/>
      </c>
      <c r="EG40" s="72" t="str">
        <f>IF(OR($E40="",$G40=""),"",IF(AND($E$3=1),'Marks Entry 1st'!BJ39,IF(AND($E$3=2),'Marks Entry 2nd'!BJ39,IF(AND($E$3=3),'Marks Entry 3rd'!BJ39,IF(AND($E$3=4),'Marks Entry 4th'!BJ39,"")))))</f>
        <v/>
      </c>
      <c r="EH40" s="328" t="str">
        <f t="shared" si="31"/>
        <v/>
      </c>
      <c r="EI40" s="73"/>
      <c r="EP40" s="75">
        <f>IF(AND($E$3=1),'Marks Entry 1st'!I39,IF(AND($E$3=2),'Marks Entry 2nd'!I39,IF(AND($E$3=3),'Marks Entry 3rd'!I39,IF(AND($E$3=4),'Marks Entry 4th'!I39,""))))</f>
        <v>0</v>
      </c>
    </row>
    <row r="41" spans="1:146" ht="18.899999999999999" customHeight="1">
      <c r="A41" s="94">
        <v>34</v>
      </c>
      <c r="B41" s="94" t="str">
        <f>IF(OR(EP41=0,EP41=""),"",IF(AND($E$3=1),'Marks Entry 1st'!I40,IF(AND($E$3=2),'Marks Entry 2nd'!I40,IF(AND($E$3=3),'Marks Entry 3rd'!I40,IF(AND($E$3=4),'Marks Entry 4th'!I40,"")))))</f>
        <v/>
      </c>
      <c r="C41" s="95" t="str">
        <f>IF(OR(B41=0,B41=""),"",IF(AND($E$3=1),'Marks Entry 1st'!B40,IF(AND($E$3=2),'Marks Entry 2nd'!B40,IF(AND($E$3=3),'Marks Entry 3rd'!B40,IF(AND($E$3=4),'Marks Entry 4th'!B40,"")))))</f>
        <v/>
      </c>
      <c r="D41" s="95" t="str">
        <f>IF(OR(B41=0,B41=""),"",IF(AND($E$3=1),'Marks Entry 1st'!C40,IF(AND($E$3=2),'Marks Entry 2nd'!C40,IF(AND($E$3=3),'Marks Entry 3rd'!C40,IF(AND($E$3=4),'Marks Entry 4th'!C40,"")))))</f>
        <v/>
      </c>
      <c r="E41" s="96" t="str">
        <f>IF(OR(B41=0,B41=""),"",IF(AND($E$3=1),'Marks Entry 1st'!E40,IF(AND($E$3=2),'Marks Entry 2nd'!E40,IF(AND($E$3=3),'Marks Entry 3rd'!E40,IF(AND($E$3=4),'Marks Entry 4th'!E40,"")))))</f>
        <v/>
      </c>
      <c r="F41" s="95" t="str">
        <f>IF(OR(B41=0,B41=""),"",IF(AND($E$3=1),'Marks Entry 1st'!D40,IF(AND($E$3=2),'Marks Entry 2nd'!D40,IF(AND($E$3=3),'Marks Entry 3rd'!D40,IF(AND($E$3=4),'Marks Entry 4th'!D40,"")))))</f>
        <v/>
      </c>
      <c r="G41" s="90" t="str">
        <f>IF(OR(B41=0,B41=""),"",IF(AND($E$3=1),'Marks Entry 1st'!F40,IF(AND($E$3=2),'Marks Entry 2nd'!F40,IF(AND($E$3=3),'Marks Entry 3rd'!F40,IF(AND($E$3=4),'Marks Entry 4th'!F40,"")))))</f>
        <v/>
      </c>
      <c r="H41" s="90" t="str">
        <f>IF(OR(B41=0,B41=""),"",IF(AND($E$3=1),'Marks Entry 1st'!G40,IF(AND($E$3=2),'Marks Entry 2nd'!G40,IF(AND($E$3=3),'Marks Entry 3rd'!G40,IF(AND($E$3=4),'Marks Entry 4th'!G40,"")))))</f>
        <v/>
      </c>
      <c r="I41" s="90" t="str">
        <f>IF(OR(B41=0,B41=""),"",IF(AND($E$3=1),'Marks Entry 1st'!H40,IF(AND($E$3=2),'Marks Entry 2nd'!H40,IF(AND($E$3=3),'Marks Entry 3rd'!H40,IF(AND($E$3=4),'Marks Entry 4th'!H40,"")))))</f>
        <v/>
      </c>
      <c r="J41" s="379" t="str">
        <f>IF(OR(B41=0,B41=""),"",IF(AND($E$3=1),'Marks Entry 1st'!J40,IF(AND($E$3=2),'Marks Entry 2nd'!J40,IF(AND($E$3=3),'Marks Entry 3rd'!J40,IF(AND($E$3=4),'Marks Entry 4th'!J40,"")))))</f>
        <v/>
      </c>
      <c r="K41" s="379" t="str">
        <f>IF(OR(B41=0,B41=""),"",IF(AND($E$3=1),'Marks Entry 1st'!K40,IF(AND($E$3=2),'Marks Entry 2nd'!K40,IF(AND($E$3=3),'Marks Entry 3rd'!K40,IF(AND($E$3=4),'Marks Entry 4th'!K40,"")))))</f>
        <v/>
      </c>
      <c r="L41" s="180" t="str">
        <f>IF(OR($E41="",$G41=""),"",IF(AND($E$3=1),'Marks Entry 1st'!L40,IF(AND($E$3=2),'Marks Entry 2nd'!L40,IF(AND($E$3=3),'Marks Entry 3rd'!L40,IF(AND($E$3=4),'Marks Entry 4th'!L40,"")))))</f>
        <v/>
      </c>
      <c r="M41" s="180" t="str">
        <f>IF(OR($E41="",$G41=""),"",IF(AND($E$3=1),'Marks Entry 1st'!M40,IF(AND($E$3=2),'Marks Entry 2nd'!M40,IF(AND($E$3=3),'Marks Entry 3rd'!M40,IF(AND($E$3=4),'Marks Entry 4th'!M40,"")))))</f>
        <v/>
      </c>
      <c r="N41" s="87" t="str">
        <f t="shared" si="32"/>
        <v/>
      </c>
      <c r="O41" s="180" t="str">
        <f>IF(OR($E41="",$G41=""),"",IF(AND($E$3=1),'Marks Entry 1st'!N40,IF(AND($E$3=2),'Marks Entry 2nd'!N40,IF(AND($E$3=3),'Marks Entry 3rd'!N40,IF(AND($E$3=4),'Marks Entry 4th'!N40,"")))))</f>
        <v/>
      </c>
      <c r="P41" s="180" t="str">
        <f>IF(OR($E41="",$G41=""),"",IF(AND($E$3=1),'Marks Entry 1st'!O40,IF(AND($E$3=2),'Marks Entry 2nd'!O40,IF(AND($E$3=3),'Marks Entry 3rd'!O40,IF(AND($E$3=4),'Marks Entry 4th'!O40,"")))))</f>
        <v/>
      </c>
      <c r="Q41" s="180" t="str">
        <f>IF(OR($E41="",$G41=""),"",IF(AND($E$3=1),'Marks Entry 1st'!P40,IF(AND($E$3=2),'Marks Entry 2nd'!P40,IF(AND($E$3=3),'Marks Entry 3rd'!P40,IF(AND($E$3=4),'Marks Entry 4th'!P40,"")))))</f>
        <v/>
      </c>
      <c r="R41" s="91" t="str">
        <f t="shared" si="33"/>
        <v/>
      </c>
      <c r="S41" s="87">
        <f t="shared" si="34"/>
        <v>0</v>
      </c>
      <c r="T41" s="93" t="str">
        <f>IF(OR($E41="",$G41=""),"",IF(AND($E$3=1),'Marks Entry 1st'!Q40,IF(AND($E$3=2),'Marks Entry 2nd'!Q40,IF(AND($E$3=3),'Marks Entry 3rd'!Q40,IF(AND($E$3=4),'Marks Entry 4th'!Q40,"")))))</f>
        <v/>
      </c>
      <c r="U41" s="93" t="str">
        <f>IF(OR($E41="",$G41=""),"",IF(AND($E$3=1),'Marks Entry 1st'!R40,IF(AND($E$3=2),'Marks Entry 2nd'!R40,IF(AND($E$3=3),'Marks Entry 3rd'!R40,IF(AND($E$3=4),'Marks Entry 4th'!R40,"")))))</f>
        <v/>
      </c>
      <c r="V41" s="93" t="str">
        <f>IF(OR($E41="",$G41=""),"",IF(AND($E$3=1),'Marks Entry 1st'!S40,IF(AND($E$3=2),'Marks Entry 2nd'!S40,IF(AND($E$3=3),'Marks Entry 3rd'!S40,IF(AND($E$3=4),'Marks Entry 4th'!S40,"")))))</f>
        <v/>
      </c>
      <c r="W41" s="92" t="str">
        <f t="shared" si="35"/>
        <v/>
      </c>
      <c r="X41" s="87" t="str">
        <f t="shared" si="36"/>
        <v/>
      </c>
      <c r="Y41" s="144">
        <f t="shared" si="37"/>
        <v>0</v>
      </c>
      <c r="Z41" s="144" t="str">
        <f t="shared" si="38"/>
        <v/>
      </c>
      <c r="AA41" s="144" t="str">
        <f t="shared" si="0"/>
        <v/>
      </c>
      <c r="AB41" s="144" t="str">
        <f t="shared" si="39"/>
        <v/>
      </c>
      <c r="AC41" s="144" t="str">
        <f t="shared" si="1"/>
        <v/>
      </c>
      <c r="AD41" s="148" t="str">
        <f t="shared" si="2"/>
        <v/>
      </c>
      <c r="AE41" s="180" t="str">
        <f>IF(OR($E41="",$G41=""),"",IF(AND($E$3=1),'Marks Entry 1st'!T40,IF(AND($E$3=2),'Marks Entry 2nd'!T40,IF(AND($E$3=3),'Marks Entry 3rd'!T40,IF(AND($E$3=4),'Marks Entry 4th'!T40,"")))))</f>
        <v/>
      </c>
      <c r="AF41" s="180" t="str">
        <f>IF(OR($E41="",$G41=""),"",IF(AND($E$3=1),'Marks Entry 1st'!U40,IF(AND($E$3=2),'Marks Entry 2nd'!U40,IF(AND($E$3=3),'Marks Entry 3rd'!U40,IF(AND($E$3=4),'Marks Entry 4th'!U40,"")))))</f>
        <v/>
      </c>
      <c r="AG41" s="87" t="str">
        <f t="shared" si="40"/>
        <v/>
      </c>
      <c r="AH41" s="180" t="str">
        <f>IF(OR($E41="",$G41=""),"",IF(AND($E$3=1),'Marks Entry 1st'!V40,IF(AND($E$3=2),'Marks Entry 2nd'!V40,IF(AND($E$3=3),'Marks Entry 3rd'!V40,IF(AND($E$3=4),'Marks Entry 4th'!V40,"")))))</f>
        <v/>
      </c>
      <c r="AI41" s="180" t="str">
        <f>IF(OR($E41="",$G41=""),"",IF(AND($E$3=1),'Marks Entry 1st'!W40,IF(AND($E$3=2),'Marks Entry 2nd'!W40,IF(AND($E$3=3),'Marks Entry 3rd'!W40,IF(AND($E$3=4),'Marks Entry 4th'!W40,"")))))</f>
        <v/>
      </c>
      <c r="AJ41" s="180" t="str">
        <f>IF(OR($E41="",$G41=""),"",IF(AND($E$3=1),'Marks Entry 1st'!X40,IF(AND($E$3=2),'Marks Entry 2nd'!X40,IF(AND($E$3=3),'Marks Entry 3rd'!X40,IF(AND($E$3=4),'Marks Entry 4th'!X40,"")))))</f>
        <v/>
      </c>
      <c r="AK41" s="91" t="str">
        <f t="shared" si="41"/>
        <v/>
      </c>
      <c r="AL41" s="87">
        <f t="shared" si="42"/>
        <v>0</v>
      </c>
      <c r="AM41" s="93" t="str">
        <f>IF(OR($E41="",$G41=""),"",IF(AND($E$3=1),'Marks Entry 1st'!Y40,IF(AND($E$3=2),'Marks Entry 2nd'!Y40,IF(AND($E$3=3),'Marks Entry 3rd'!Y40,IF(AND($E$3=4),'Marks Entry 4th'!Y40,"")))))</f>
        <v/>
      </c>
      <c r="AN41" s="93" t="str">
        <f>IF(OR($E41="",$G41=""),"",IF(AND($E$3=1),'Marks Entry 1st'!Z40,IF(AND($E$3=2),'Marks Entry 2nd'!Z40,IF(AND($E$3=3),'Marks Entry 3rd'!Z40,IF(AND($E$3=4),'Marks Entry 4th'!Z40,"")))))</f>
        <v/>
      </c>
      <c r="AO41" s="93" t="str">
        <f>IF(OR($E41="",$G41=""),"",IF(AND($E$3=1),'Marks Entry 1st'!AA40,IF(AND($E$3=2),'Marks Entry 2nd'!AA40,IF(AND($E$3=3),'Marks Entry 3rd'!AA40,IF(AND($E$3=4),'Marks Entry 4th'!AA40,"")))))</f>
        <v/>
      </c>
      <c r="AP41" s="92" t="str">
        <f t="shared" si="43"/>
        <v/>
      </c>
      <c r="AQ41" s="87" t="str">
        <f t="shared" si="44"/>
        <v/>
      </c>
      <c r="AR41" s="144">
        <f t="shared" si="45"/>
        <v>0</v>
      </c>
      <c r="AS41" s="144" t="str">
        <f t="shared" si="46"/>
        <v/>
      </c>
      <c r="AT41" s="144" t="str">
        <f t="shared" si="3"/>
        <v/>
      </c>
      <c r="AU41" s="144" t="str">
        <f t="shared" si="47"/>
        <v/>
      </c>
      <c r="AV41" s="144" t="str">
        <f t="shared" si="4"/>
        <v/>
      </c>
      <c r="AW41" s="148" t="str">
        <f t="shared" si="5"/>
        <v/>
      </c>
      <c r="AX41" s="180" t="str">
        <f>IF(OR($E41="",$G41=""),"",IF(AND($E$3=1),'Marks Entry 1st'!AB40,IF(AND($E$3=2),'Marks Entry 2nd'!AB40,IF(AND($E$3=3),'Marks Entry 3rd'!AB40,IF(AND($E$3=4),'Marks Entry 4th'!AB40,"")))))</f>
        <v/>
      </c>
      <c r="AY41" s="180" t="str">
        <f>IF(OR($E41="",$G41=""),"",IF(AND($E$3=1),'Marks Entry 1st'!AC40,IF(AND($E$3=2),'Marks Entry 2nd'!AC40,IF(AND($E$3=3),'Marks Entry 3rd'!AC40,IF(AND($E$3=4),'Marks Entry 4th'!AC40,"")))))</f>
        <v/>
      </c>
      <c r="AZ41" s="87" t="str">
        <f t="shared" si="6"/>
        <v/>
      </c>
      <c r="BA41" s="180" t="str">
        <f>IF(OR($E41="",$G41=""),"",IF(AND($E$3=1),'Marks Entry 1st'!AD40,IF(AND($E$3=2),'Marks Entry 2nd'!AD40,IF(AND($E$3=3),'Marks Entry 3rd'!AD40,IF(AND($E$3=4),'Marks Entry 4th'!AD40,"")))))</f>
        <v/>
      </c>
      <c r="BB41" s="180" t="str">
        <f>IF(OR($E41="",$G41=""),"",IF(AND($E$3=1),'Marks Entry 1st'!AE40,IF(AND($E$3=2),'Marks Entry 2nd'!AE40,IF(AND($E$3=3),'Marks Entry 3rd'!AE40,IF(AND($E$3=4),'Marks Entry 4th'!AE40,"")))))</f>
        <v/>
      </c>
      <c r="BC41" s="180" t="str">
        <f>IF(OR($E41="",$G41=""),"",IF(AND($E$3=1),'Marks Entry 1st'!AF40,IF(AND($E$3=2),'Marks Entry 2nd'!AF40,IF(AND($E$3=3),'Marks Entry 3rd'!AF40,IF(AND($E$3=4),'Marks Entry 4th'!AF40,"")))))</f>
        <v/>
      </c>
      <c r="BD41" s="91" t="str">
        <f t="shared" si="7"/>
        <v/>
      </c>
      <c r="BE41" s="87">
        <f t="shared" si="8"/>
        <v>0</v>
      </c>
      <c r="BF41" s="93" t="str">
        <f>IF(OR($E41="",$G41=""),"",IF(AND($E$3=1),'Marks Entry 1st'!AG40,IF(AND($E$3=2),'Marks Entry 2nd'!AG40,IF(AND($E$3=3),'Marks Entry 3rd'!AG40,IF(AND($E$3=4),'Marks Entry 4th'!AG40,"")))))</f>
        <v/>
      </c>
      <c r="BG41" s="93" t="str">
        <f>IF(OR($E41="",$G41=""),"",IF(AND($E$3=1),'Marks Entry 1st'!AH40,IF(AND($E$3=2),'Marks Entry 2nd'!AH40,IF(AND($E$3=3),'Marks Entry 3rd'!AH40,IF(AND($E$3=4),'Marks Entry 4th'!AH40,"")))))</f>
        <v/>
      </c>
      <c r="BH41" s="93" t="str">
        <f>IF(OR($E41="",$G41=""),"",IF(AND($E$3=1),'Marks Entry 1st'!AI40,IF(AND($E$3=2),'Marks Entry 2nd'!AI40,IF(AND($E$3=3),'Marks Entry 3rd'!AI40,IF(AND($E$3=4),'Marks Entry 4th'!AI40,"")))))</f>
        <v/>
      </c>
      <c r="BI41" s="92" t="str">
        <f t="shared" si="9"/>
        <v/>
      </c>
      <c r="BJ41" s="87" t="str">
        <f t="shared" si="10"/>
        <v/>
      </c>
      <c r="BK41" s="144">
        <f t="shared" si="11"/>
        <v>0</v>
      </c>
      <c r="BL41" s="144" t="str">
        <f t="shared" si="12"/>
        <v/>
      </c>
      <c r="BM41" s="144" t="str">
        <f t="shared" si="13"/>
        <v/>
      </c>
      <c r="BN41" s="144" t="str">
        <f t="shared" si="14"/>
        <v/>
      </c>
      <c r="BO41" s="144" t="str">
        <f t="shared" si="15"/>
        <v/>
      </c>
      <c r="BP41" s="148" t="str">
        <f t="shared" si="16"/>
        <v/>
      </c>
      <c r="BQ41" s="180" t="str">
        <f>IF(OR($E41="",$G41=""),"",IF(AND($E$3=1),'Marks Entry 1st'!AJ40,IF(AND($E$3=2),'Marks Entry 2nd'!AJ40,IF(AND($E$3=3),'Marks Entry 3rd'!AJ40,IF(AND($E$3=4),'Marks Entry 4th'!AJ40,"")))))</f>
        <v/>
      </c>
      <c r="BR41" s="180" t="str">
        <f>IF(OR($E41="",$G41=""),"",IF(AND($E$3=1),'Marks Entry 1st'!AK40,IF(AND($E$3=2),'Marks Entry 2nd'!AK40,IF(AND($E$3=3),'Marks Entry 3rd'!AK40,IF(AND($E$3=4),'Marks Entry 4th'!AK40,"")))))</f>
        <v/>
      </c>
      <c r="BS41" s="87" t="str">
        <f t="shared" si="48"/>
        <v/>
      </c>
      <c r="BT41" s="180" t="str">
        <f>IF(OR($E41="",$G41=""),"",IF(AND($E$3=1),'Marks Entry 1st'!AL40,IF(AND($E$3=2),'Marks Entry 2nd'!AL40,IF(AND($E$3=3),'Marks Entry 3rd'!AL40,IF(AND($E$3=4),'Marks Entry 4th'!AL40,"")))))</f>
        <v/>
      </c>
      <c r="BU41" s="180" t="str">
        <f>IF(OR($E41="",$G41=""),"",IF(AND($E$3=1),'Marks Entry 1st'!AM40,IF(AND($E$3=2),'Marks Entry 2nd'!AM40,IF(AND($E$3=3),'Marks Entry 3rd'!AM40,IF(AND($E$3=4),'Marks Entry 4th'!AM40,"")))))</f>
        <v/>
      </c>
      <c r="BV41" s="180" t="str">
        <f>IF(OR($E41="",$G41=""),"",IF(AND($E$3=1),'Marks Entry 1st'!AN40,IF(AND($E$3=2),'Marks Entry 2nd'!AN40,IF(AND($E$3=3),'Marks Entry 3rd'!AN40,IF(AND($E$3=4),'Marks Entry 4th'!AN40,"")))))</f>
        <v/>
      </c>
      <c r="BW41" s="91" t="str">
        <f t="shared" si="49"/>
        <v/>
      </c>
      <c r="BX41" s="87">
        <f t="shared" si="50"/>
        <v>0</v>
      </c>
      <c r="BY41" s="93" t="str">
        <f>IF(OR($E41="",$G41=""),"",IF(AND($E$3=1),'Marks Entry 1st'!AO40,IF(AND($E$3=2),'Marks Entry 2nd'!AO40,IF(AND($E$3=3),'Marks Entry 3rd'!AO40,IF(AND($E$3=4),'Marks Entry 4th'!AO40,"")))))</f>
        <v/>
      </c>
      <c r="BZ41" s="93" t="str">
        <f>IF(OR($E41="",$G41=""),"",IF(AND($E$3=1),'Marks Entry 1st'!AP40,IF(AND($E$3=2),'Marks Entry 2nd'!AP40,IF(AND($E$3=3),'Marks Entry 3rd'!AP40,IF(AND($E$3=4),'Marks Entry 4th'!AP40,"")))))</f>
        <v/>
      </c>
      <c r="CA41" s="93" t="str">
        <f>IF(OR($E41="",$G41=""),"",IF(AND($E$3=1),'Marks Entry 1st'!AQ40,IF(AND($E$3=2),'Marks Entry 2nd'!AQ40,IF(AND($E$3=3),'Marks Entry 3rd'!AQ40,IF(AND($E$3=4),'Marks Entry 4th'!AQ40,"")))))</f>
        <v/>
      </c>
      <c r="CB41" s="92" t="str">
        <f t="shared" si="51"/>
        <v/>
      </c>
      <c r="CC41" s="87" t="str">
        <f t="shared" si="52"/>
        <v/>
      </c>
      <c r="CD41" s="144">
        <f t="shared" si="53"/>
        <v>0</v>
      </c>
      <c r="CE41" s="144" t="str">
        <f t="shared" si="54"/>
        <v/>
      </c>
      <c r="CF41" s="144" t="str">
        <f t="shared" si="17"/>
        <v/>
      </c>
      <c r="CG41" s="144" t="str">
        <f t="shared" si="55"/>
        <v/>
      </c>
      <c r="CH41" s="144" t="str">
        <f t="shared" si="18"/>
        <v/>
      </c>
      <c r="CI41" s="148" t="str">
        <f t="shared" si="19"/>
        <v/>
      </c>
      <c r="CJ41" s="180" t="str">
        <f>IF(OR($E41="",$G41=""),"",IF(AND($E$3=1),'Marks Entry 1st'!AR40,IF(AND($E$3=2),'Marks Entry 2nd'!AR40,IF(AND($E$3=3),'Marks Entry 3rd'!AR40,IF(AND($E$3=4),'Marks Entry 4th'!AR40,"")))))</f>
        <v/>
      </c>
      <c r="CK41" s="180" t="str">
        <f>IF(OR($E41="",$G41=""),"",IF(AND($E$3=1),'Marks Entry 1st'!AS40,IF(AND($E$3=2),'Marks Entry 2nd'!AS40,IF(AND($E$3=3),'Marks Entry 3rd'!AS40,IF(AND($E$3=4),'Marks Entry 4th'!AS40,"")))))</f>
        <v/>
      </c>
      <c r="CL41" s="87" t="str">
        <f t="shared" si="56"/>
        <v/>
      </c>
      <c r="CM41" s="180" t="str">
        <f>IF(OR($E41="",$G41=""),"",IF(AND($E$3=1),'Marks Entry 1st'!AT40,IF(AND($E$3=2),'Marks Entry 2nd'!AT40,IF(AND($E$3=3),'Marks Entry 3rd'!AT40,IF(AND($E$3=4),'Marks Entry 4th'!AT40,"")))))</f>
        <v/>
      </c>
      <c r="CN41" s="180" t="str">
        <f>IF(OR($E41="",$G41=""),"",IF(AND($E$3=1),'Marks Entry 1st'!AU40,IF(AND($E$3=2),'Marks Entry 2nd'!AU40,IF(AND($E$3=3),'Marks Entry 3rd'!AU40,IF(AND($E$3=4),'Marks Entry 4th'!AU40,"")))))</f>
        <v/>
      </c>
      <c r="CO41" s="180" t="str">
        <f>IF(OR($E41="",$G41=""),"",IF(AND($E$3=1),'Marks Entry 1st'!AV40,IF(AND($E$3=2),'Marks Entry 2nd'!AV40,IF(AND($E$3=3),'Marks Entry 3rd'!AV40,IF(AND($E$3=4),'Marks Entry 4th'!AV40,"")))))</f>
        <v/>
      </c>
      <c r="CP41" s="91" t="str">
        <f t="shared" si="57"/>
        <v/>
      </c>
      <c r="CQ41" s="87">
        <f t="shared" si="58"/>
        <v>0</v>
      </c>
      <c r="CR41" s="93" t="str">
        <f>IF(OR($E41="",$G41=""),"",IF(AND($E$3=1),'Marks Entry 1st'!AW40,IF(AND($E$3=2),'Marks Entry 2nd'!AW40,IF(AND($E$3=3),'Marks Entry 3rd'!AW40,IF(AND($E$3=4),'Marks Entry 4th'!AW40,"")))))</f>
        <v/>
      </c>
      <c r="CS41" s="93" t="str">
        <f>IF(OR($E41="",$G41=""),"",IF(AND($E$3=1),'Marks Entry 1st'!AX40,IF(AND($E$3=2),'Marks Entry 2nd'!AX40,IF(AND($E$3=3),'Marks Entry 3rd'!AX40,IF(AND($E$3=4),'Marks Entry 4th'!AX40,"")))))</f>
        <v/>
      </c>
      <c r="CT41" s="93" t="str">
        <f>IF(OR($E41="",$G41=""),"",IF(AND($E$3=1),'Marks Entry 1st'!AY40,IF(AND($E$3=2),'Marks Entry 2nd'!AY40,IF(AND($E$3=3),'Marks Entry 3rd'!AY40,IF(AND($E$3=4),'Marks Entry 4th'!AY40,"")))))</f>
        <v/>
      </c>
      <c r="CU41" s="92" t="str">
        <f t="shared" si="59"/>
        <v/>
      </c>
      <c r="CV41" s="87" t="str">
        <f t="shared" si="60"/>
        <v/>
      </c>
      <c r="CW41" s="144">
        <f t="shared" si="61"/>
        <v>0</v>
      </c>
      <c r="CX41" s="144" t="str">
        <f t="shared" si="62"/>
        <v/>
      </c>
      <c r="CY41" s="144" t="str">
        <f t="shared" si="20"/>
        <v/>
      </c>
      <c r="CZ41" s="144" t="str">
        <f t="shared" si="63"/>
        <v/>
      </c>
      <c r="DA41" s="144" t="str">
        <f t="shared" si="21"/>
        <v/>
      </c>
      <c r="DB41" s="148" t="str">
        <f t="shared" si="22"/>
        <v/>
      </c>
      <c r="DC41" s="380" t="str">
        <f>IF(OR($E41="",$G41=""),"",IF(AND($E$3=1),'Marks Entry 1st'!AZ40,IF(AND($E$3=2),'Marks Entry 2nd'!AZ40,IF(AND($E$3=3),'Marks Entry 3rd'!AZ40,IF(AND($E$3=4),'Marks Entry 4th'!AZ40,"")))))</f>
        <v/>
      </c>
      <c r="DD41" s="380" t="str">
        <f>IF(OR($E41="",$G41=""),"",IF(AND($E$3=1),'Marks Entry 1st'!BA40,IF(AND($E$3=2),'Marks Entry 2nd'!BA40,IF(AND($E$3=3),'Marks Entry 3rd'!BA40,IF(AND($E$3=4),'Marks Entry 4th'!BA40,"")))))</f>
        <v/>
      </c>
      <c r="DE41" s="380" t="str">
        <f>IF(OR($E41="",$G41=""),"",IF(AND($E$3=1),'Marks Entry 1st'!BB40,IF(AND($E$3=2),'Marks Entry 2nd'!BB40,IF(AND($E$3=3),'Marks Entry 3rd'!BB40,IF(AND($E$3=4),'Marks Entry 4th'!BB40,"")))))</f>
        <v/>
      </c>
      <c r="DF41" s="181" t="str">
        <f t="shared" si="64"/>
        <v/>
      </c>
      <c r="DG41" s="182">
        <f t="shared" si="65"/>
        <v>0</v>
      </c>
      <c r="DH41" s="182" t="str">
        <f t="shared" si="66"/>
        <v/>
      </c>
      <c r="DI41" s="182" t="str">
        <f t="shared" si="67"/>
        <v/>
      </c>
      <c r="DJ41" s="147" t="str">
        <f t="shared" si="23"/>
        <v/>
      </c>
      <c r="DK41" s="380" t="str">
        <f>IF(OR($E41="",$G41=""),"",IF(AND($E$3=1),'Marks Entry 1st'!BC40,IF(AND($E$3=2),'Marks Entry 2nd'!BC40,IF(AND($E$3=3),'Marks Entry 3rd'!BC40,IF(AND($E$3=4),'Marks Entry 4th'!BC40,"")))))</f>
        <v/>
      </c>
      <c r="DL41" s="380" t="str">
        <f>IF(OR($E41="",$G41=""),"",IF(AND($E$3=1),'Marks Entry 1st'!BD40,IF(AND($E$3=2),'Marks Entry 2nd'!BD40,IF(AND($E$3=3),'Marks Entry 3rd'!BD40,IF(AND($E$3=4),'Marks Entry 4th'!BD40,"")))))</f>
        <v/>
      </c>
      <c r="DM41" s="380" t="str">
        <f>IF(OR($E41="",$G41=""),"",IF(AND($E$3=1),'Marks Entry 1st'!BE40,IF(AND($E$3=2),'Marks Entry 2nd'!BE40,IF(AND($E$3=3),'Marks Entry 3rd'!BE40,IF(AND($E$3=4),'Marks Entry 4th'!BE40,"")))))</f>
        <v/>
      </c>
      <c r="DN41" s="181" t="str">
        <f t="shared" si="68"/>
        <v/>
      </c>
      <c r="DO41" s="182">
        <f t="shared" si="69"/>
        <v>0</v>
      </c>
      <c r="DP41" s="182" t="str">
        <f t="shared" si="70"/>
        <v/>
      </c>
      <c r="DQ41" s="182" t="str">
        <f t="shared" si="71"/>
        <v/>
      </c>
      <c r="DR41" s="147" t="str">
        <f t="shared" si="24"/>
        <v/>
      </c>
      <c r="DS41" s="380" t="str">
        <f>IF(OR($E41="",$G41=""),"",IF(AND($E$3=1),'Marks Entry 1st'!BF40,IF(AND($E$3=2),'Marks Entry 2nd'!BF40,IF(AND($E$3=3),'Marks Entry 3rd'!BF40,IF(AND($E$3=4),'Marks Entry 4th'!BF40,"")))))</f>
        <v/>
      </c>
      <c r="DT41" s="380" t="str">
        <f>IF(OR($E41="",$G41=""),"",IF(AND($E$3=1),'Marks Entry 1st'!BG40,IF(AND($E$3=2),'Marks Entry 2nd'!BG40,IF(AND($E$3=3),'Marks Entry 3rd'!BG40,IF(AND($E$3=4),'Marks Entry 4th'!BG40,"")))))</f>
        <v/>
      </c>
      <c r="DU41" s="380" t="str">
        <f>IF(OR($E41="",$G41=""),"",IF(AND($E$3=1),'Marks Entry 1st'!BH40,IF(AND($E$3=2),'Marks Entry 2nd'!BH40,IF(AND($E$3=3),'Marks Entry 3rd'!BH40,IF(AND($E$3=4),'Marks Entry 4th'!BH40,"")))))</f>
        <v/>
      </c>
      <c r="DV41" s="181" t="str">
        <f t="shared" si="72"/>
        <v/>
      </c>
      <c r="DW41" s="182">
        <f t="shared" si="73"/>
        <v>0</v>
      </c>
      <c r="DX41" s="182" t="str">
        <f t="shared" si="74"/>
        <v/>
      </c>
      <c r="DY41" s="182" t="str">
        <f t="shared" si="75"/>
        <v/>
      </c>
      <c r="DZ41" s="147" t="str">
        <f t="shared" si="25"/>
        <v/>
      </c>
      <c r="EA41" s="104" t="str">
        <f t="shared" si="26"/>
        <v/>
      </c>
      <c r="EB41" s="105" t="str">
        <f t="shared" si="27"/>
        <v/>
      </c>
      <c r="EC41" s="111" t="str">
        <f t="shared" si="28"/>
        <v/>
      </c>
      <c r="ED41" s="112" t="str">
        <f t="shared" si="29"/>
        <v/>
      </c>
      <c r="EE41" s="386" t="str">
        <f t="shared" si="30"/>
        <v/>
      </c>
      <c r="EF41" s="72" t="str">
        <f>IF(OR($E41="",$G41=""),"",IF(AND($E$3=1),'Marks Entry 1st'!BI40,IF(AND($E$3=2),'Marks Entry 2nd'!BI40,IF(AND($E$3=3),'Marks Entry 3rd'!BI40,IF(AND($E$3=4),'Marks Entry 4th'!BI40,"")))))</f>
        <v/>
      </c>
      <c r="EG41" s="72" t="str">
        <f>IF(OR($E41="",$G41=""),"",IF(AND($E$3=1),'Marks Entry 1st'!BJ40,IF(AND($E$3=2),'Marks Entry 2nd'!BJ40,IF(AND($E$3=3),'Marks Entry 3rd'!BJ40,IF(AND($E$3=4),'Marks Entry 4th'!BJ40,"")))))</f>
        <v/>
      </c>
      <c r="EH41" s="328" t="str">
        <f t="shared" si="31"/>
        <v/>
      </c>
      <c r="EI41" s="73"/>
      <c r="EP41" s="75">
        <f>IF(AND($E$3=1),'Marks Entry 1st'!I40,IF(AND($E$3=2),'Marks Entry 2nd'!I40,IF(AND($E$3=3),'Marks Entry 3rd'!I40,IF(AND($E$3=4),'Marks Entry 4th'!I40,""))))</f>
        <v>0</v>
      </c>
    </row>
    <row r="42" spans="1:146" ht="18.899999999999999" customHeight="1">
      <c r="A42" s="94">
        <v>35</v>
      </c>
      <c r="B42" s="94" t="str">
        <f>IF(OR(EP42=0,EP42=""),"",IF(AND($E$3=1),'Marks Entry 1st'!I41,IF(AND($E$3=2),'Marks Entry 2nd'!I41,IF(AND($E$3=3),'Marks Entry 3rd'!I41,IF(AND($E$3=4),'Marks Entry 4th'!I41,"")))))</f>
        <v/>
      </c>
      <c r="C42" s="95" t="str">
        <f>IF(OR(B42=0,B42=""),"",IF(AND($E$3=1),'Marks Entry 1st'!B41,IF(AND($E$3=2),'Marks Entry 2nd'!B41,IF(AND($E$3=3),'Marks Entry 3rd'!B41,IF(AND($E$3=4),'Marks Entry 4th'!B41,"")))))</f>
        <v/>
      </c>
      <c r="D42" s="95" t="str">
        <f>IF(OR(B42=0,B42=""),"",IF(AND($E$3=1),'Marks Entry 1st'!C41,IF(AND($E$3=2),'Marks Entry 2nd'!C41,IF(AND($E$3=3),'Marks Entry 3rd'!C41,IF(AND($E$3=4),'Marks Entry 4th'!C41,"")))))</f>
        <v/>
      </c>
      <c r="E42" s="96" t="str">
        <f>IF(OR(B42=0,B42=""),"",IF(AND($E$3=1),'Marks Entry 1st'!E41,IF(AND($E$3=2),'Marks Entry 2nd'!E41,IF(AND($E$3=3),'Marks Entry 3rd'!E41,IF(AND($E$3=4),'Marks Entry 4th'!E41,"")))))</f>
        <v/>
      </c>
      <c r="F42" s="95" t="str">
        <f>IF(OR(B42=0,B42=""),"",IF(AND($E$3=1),'Marks Entry 1st'!D41,IF(AND($E$3=2),'Marks Entry 2nd'!D41,IF(AND($E$3=3),'Marks Entry 3rd'!D41,IF(AND($E$3=4),'Marks Entry 4th'!D41,"")))))</f>
        <v/>
      </c>
      <c r="G42" s="90" t="str">
        <f>IF(OR(B42=0,B42=""),"",IF(AND($E$3=1),'Marks Entry 1st'!F41,IF(AND($E$3=2),'Marks Entry 2nd'!F41,IF(AND($E$3=3),'Marks Entry 3rd'!F41,IF(AND($E$3=4),'Marks Entry 4th'!F41,"")))))</f>
        <v/>
      </c>
      <c r="H42" s="90" t="str">
        <f>IF(OR(B42=0,B42=""),"",IF(AND($E$3=1),'Marks Entry 1st'!G41,IF(AND($E$3=2),'Marks Entry 2nd'!G41,IF(AND($E$3=3),'Marks Entry 3rd'!G41,IF(AND($E$3=4),'Marks Entry 4th'!G41,"")))))</f>
        <v/>
      </c>
      <c r="I42" s="90" t="str">
        <f>IF(OR(B42=0,B42=""),"",IF(AND($E$3=1),'Marks Entry 1st'!H41,IF(AND($E$3=2),'Marks Entry 2nd'!H41,IF(AND($E$3=3),'Marks Entry 3rd'!H41,IF(AND($E$3=4),'Marks Entry 4th'!H41,"")))))</f>
        <v/>
      </c>
      <c r="J42" s="379" t="str">
        <f>IF(OR(B42=0,B42=""),"",IF(AND($E$3=1),'Marks Entry 1st'!J41,IF(AND($E$3=2),'Marks Entry 2nd'!J41,IF(AND($E$3=3),'Marks Entry 3rd'!J41,IF(AND($E$3=4),'Marks Entry 4th'!J41,"")))))</f>
        <v/>
      </c>
      <c r="K42" s="379" t="str">
        <f>IF(OR(B42=0,B42=""),"",IF(AND($E$3=1),'Marks Entry 1st'!K41,IF(AND($E$3=2),'Marks Entry 2nd'!K41,IF(AND($E$3=3),'Marks Entry 3rd'!K41,IF(AND($E$3=4),'Marks Entry 4th'!K41,"")))))</f>
        <v/>
      </c>
      <c r="L42" s="180" t="str">
        <f>IF(OR($E42="",$G42=""),"",IF(AND($E$3=1),'Marks Entry 1st'!L41,IF(AND($E$3=2),'Marks Entry 2nd'!L41,IF(AND($E$3=3),'Marks Entry 3rd'!L41,IF(AND($E$3=4),'Marks Entry 4th'!L41,"")))))</f>
        <v/>
      </c>
      <c r="M42" s="180" t="str">
        <f>IF(OR($E42="",$G42=""),"",IF(AND($E$3=1),'Marks Entry 1st'!M41,IF(AND($E$3=2),'Marks Entry 2nd'!M41,IF(AND($E$3=3),'Marks Entry 3rd'!M41,IF(AND($E$3=4),'Marks Entry 4th'!M41,"")))))</f>
        <v/>
      </c>
      <c r="N42" s="87" t="str">
        <f t="shared" si="32"/>
        <v/>
      </c>
      <c r="O42" s="180" t="str">
        <f>IF(OR($E42="",$G42=""),"",IF(AND($E$3=1),'Marks Entry 1st'!N41,IF(AND($E$3=2),'Marks Entry 2nd'!N41,IF(AND($E$3=3),'Marks Entry 3rd'!N41,IF(AND($E$3=4),'Marks Entry 4th'!N41,"")))))</f>
        <v/>
      </c>
      <c r="P42" s="180" t="str">
        <f>IF(OR($E42="",$G42=""),"",IF(AND($E$3=1),'Marks Entry 1st'!O41,IF(AND($E$3=2),'Marks Entry 2nd'!O41,IF(AND($E$3=3),'Marks Entry 3rd'!O41,IF(AND($E$3=4),'Marks Entry 4th'!O41,"")))))</f>
        <v/>
      </c>
      <c r="Q42" s="180" t="str">
        <f>IF(OR($E42="",$G42=""),"",IF(AND($E$3=1),'Marks Entry 1st'!P41,IF(AND($E$3=2),'Marks Entry 2nd'!P41,IF(AND($E$3=3),'Marks Entry 3rd'!P41,IF(AND($E$3=4),'Marks Entry 4th'!P41,"")))))</f>
        <v/>
      </c>
      <c r="R42" s="91" t="str">
        <f t="shared" si="33"/>
        <v/>
      </c>
      <c r="S42" s="87">
        <f t="shared" si="34"/>
        <v>0</v>
      </c>
      <c r="T42" s="93" t="str">
        <f>IF(OR($E42="",$G42=""),"",IF(AND($E$3=1),'Marks Entry 1st'!Q41,IF(AND($E$3=2),'Marks Entry 2nd'!Q41,IF(AND($E$3=3),'Marks Entry 3rd'!Q41,IF(AND($E$3=4),'Marks Entry 4th'!Q41,"")))))</f>
        <v/>
      </c>
      <c r="U42" s="93" t="str">
        <f>IF(OR($E42="",$G42=""),"",IF(AND($E$3=1),'Marks Entry 1st'!R41,IF(AND($E$3=2),'Marks Entry 2nd'!R41,IF(AND($E$3=3),'Marks Entry 3rd'!R41,IF(AND($E$3=4),'Marks Entry 4th'!R41,"")))))</f>
        <v/>
      </c>
      <c r="V42" s="93" t="str">
        <f>IF(OR($E42="",$G42=""),"",IF(AND($E$3=1),'Marks Entry 1st'!S41,IF(AND($E$3=2),'Marks Entry 2nd'!S41,IF(AND($E$3=3),'Marks Entry 3rd'!S41,IF(AND($E$3=4),'Marks Entry 4th'!S41,"")))))</f>
        <v/>
      </c>
      <c r="W42" s="92" t="str">
        <f t="shared" si="35"/>
        <v/>
      </c>
      <c r="X42" s="87" t="str">
        <f t="shared" si="36"/>
        <v/>
      </c>
      <c r="Y42" s="144">
        <f t="shared" si="37"/>
        <v>0</v>
      </c>
      <c r="Z42" s="144" t="str">
        <f t="shared" si="38"/>
        <v/>
      </c>
      <c r="AA42" s="144" t="str">
        <f t="shared" si="0"/>
        <v/>
      </c>
      <c r="AB42" s="144" t="str">
        <f t="shared" si="39"/>
        <v/>
      </c>
      <c r="AC42" s="144" t="str">
        <f t="shared" si="1"/>
        <v/>
      </c>
      <c r="AD42" s="148" t="str">
        <f t="shared" si="2"/>
        <v/>
      </c>
      <c r="AE42" s="180" t="str">
        <f>IF(OR($E42="",$G42=""),"",IF(AND($E$3=1),'Marks Entry 1st'!T41,IF(AND($E$3=2),'Marks Entry 2nd'!T41,IF(AND($E$3=3),'Marks Entry 3rd'!T41,IF(AND($E$3=4),'Marks Entry 4th'!T41,"")))))</f>
        <v/>
      </c>
      <c r="AF42" s="180" t="str">
        <f>IF(OR($E42="",$G42=""),"",IF(AND($E$3=1),'Marks Entry 1st'!U41,IF(AND($E$3=2),'Marks Entry 2nd'!U41,IF(AND($E$3=3),'Marks Entry 3rd'!U41,IF(AND($E$3=4),'Marks Entry 4th'!U41,"")))))</f>
        <v/>
      </c>
      <c r="AG42" s="87" t="str">
        <f t="shared" si="40"/>
        <v/>
      </c>
      <c r="AH42" s="180" t="str">
        <f>IF(OR($E42="",$G42=""),"",IF(AND($E$3=1),'Marks Entry 1st'!V41,IF(AND($E$3=2),'Marks Entry 2nd'!V41,IF(AND($E$3=3),'Marks Entry 3rd'!V41,IF(AND($E$3=4),'Marks Entry 4th'!V41,"")))))</f>
        <v/>
      </c>
      <c r="AI42" s="180" t="str">
        <f>IF(OR($E42="",$G42=""),"",IF(AND($E$3=1),'Marks Entry 1st'!W41,IF(AND($E$3=2),'Marks Entry 2nd'!W41,IF(AND($E$3=3),'Marks Entry 3rd'!W41,IF(AND($E$3=4),'Marks Entry 4th'!W41,"")))))</f>
        <v/>
      </c>
      <c r="AJ42" s="180" t="str">
        <f>IF(OR($E42="",$G42=""),"",IF(AND($E$3=1),'Marks Entry 1st'!X41,IF(AND($E$3=2),'Marks Entry 2nd'!X41,IF(AND($E$3=3),'Marks Entry 3rd'!X41,IF(AND($E$3=4),'Marks Entry 4th'!X41,"")))))</f>
        <v/>
      </c>
      <c r="AK42" s="91" t="str">
        <f t="shared" si="41"/>
        <v/>
      </c>
      <c r="AL42" s="87">
        <f t="shared" si="42"/>
        <v>0</v>
      </c>
      <c r="AM42" s="93" t="str">
        <f>IF(OR($E42="",$G42=""),"",IF(AND($E$3=1),'Marks Entry 1st'!Y41,IF(AND($E$3=2),'Marks Entry 2nd'!Y41,IF(AND($E$3=3),'Marks Entry 3rd'!Y41,IF(AND($E$3=4),'Marks Entry 4th'!Y41,"")))))</f>
        <v/>
      </c>
      <c r="AN42" s="93" t="str">
        <f>IF(OR($E42="",$G42=""),"",IF(AND($E$3=1),'Marks Entry 1st'!Z41,IF(AND($E$3=2),'Marks Entry 2nd'!Z41,IF(AND($E$3=3),'Marks Entry 3rd'!Z41,IF(AND($E$3=4),'Marks Entry 4th'!Z41,"")))))</f>
        <v/>
      </c>
      <c r="AO42" s="93" t="str">
        <f>IF(OR($E42="",$G42=""),"",IF(AND($E$3=1),'Marks Entry 1st'!AA41,IF(AND($E$3=2),'Marks Entry 2nd'!AA41,IF(AND($E$3=3),'Marks Entry 3rd'!AA41,IF(AND($E$3=4),'Marks Entry 4th'!AA41,"")))))</f>
        <v/>
      </c>
      <c r="AP42" s="92" t="str">
        <f t="shared" si="43"/>
        <v/>
      </c>
      <c r="AQ42" s="87" t="str">
        <f t="shared" si="44"/>
        <v/>
      </c>
      <c r="AR42" s="144">
        <f t="shared" si="45"/>
        <v>0</v>
      </c>
      <c r="AS42" s="144" t="str">
        <f t="shared" si="46"/>
        <v/>
      </c>
      <c r="AT42" s="144" t="str">
        <f t="shared" si="3"/>
        <v/>
      </c>
      <c r="AU42" s="144" t="str">
        <f t="shared" si="47"/>
        <v/>
      </c>
      <c r="AV42" s="144" t="str">
        <f t="shared" si="4"/>
        <v/>
      </c>
      <c r="AW42" s="148" t="str">
        <f t="shared" si="5"/>
        <v/>
      </c>
      <c r="AX42" s="180" t="str">
        <f>IF(OR($E42="",$G42=""),"",IF(AND($E$3=1),'Marks Entry 1st'!AB41,IF(AND($E$3=2),'Marks Entry 2nd'!AB41,IF(AND($E$3=3),'Marks Entry 3rd'!AB41,IF(AND($E$3=4),'Marks Entry 4th'!AB41,"")))))</f>
        <v/>
      </c>
      <c r="AY42" s="180" t="str">
        <f>IF(OR($E42="",$G42=""),"",IF(AND($E$3=1),'Marks Entry 1st'!AC41,IF(AND($E$3=2),'Marks Entry 2nd'!AC41,IF(AND($E$3=3),'Marks Entry 3rd'!AC41,IF(AND($E$3=4),'Marks Entry 4th'!AC41,"")))))</f>
        <v/>
      </c>
      <c r="AZ42" s="87" t="str">
        <f t="shared" si="6"/>
        <v/>
      </c>
      <c r="BA42" s="180" t="str">
        <f>IF(OR($E42="",$G42=""),"",IF(AND($E$3=1),'Marks Entry 1st'!AD41,IF(AND($E$3=2),'Marks Entry 2nd'!AD41,IF(AND($E$3=3),'Marks Entry 3rd'!AD41,IF(AND($E$3=4),'Marks Entry 4th'!AD41,"")))))</f>
        <v/>
      </c>
      <c r="BB42" s="180" t="str">
        <f>IF(OR($E42="",$G42=""),"",IF(AND($E$3=1),'Marks Entry 1st'!AE41,IF(AND($E$3=2),'Marks Entry 2nd'!AE41,IF(AND($E$3=3),'Marks Entry 3rd'!AE41,IF(AND($E$3=4),'Marks Entry 4th'!AE41,"")))))</f>
        <v/>
      </c>
      <c r="BC42" s="180" t="str">
        <f>IF(OR($E42="",$G42=""),"",IF(AND($E$3=1),'Marks Entry 1st'!AF41,IF(AND($E$3=2),'Marks Entry 2nd'!AF41,IF(AND($E$3=3),'Marks Entry 3rd'!AF41,IF(AND($E$3=4),'Marks Entry 4th'!AF41,"")))))</f>
        <v/>
      </c>
      <c r="BD42" s="91" t="str">
        <f t="shared" si="7"/>
        <v/>
      </c>
      <c r="BE42" s="87">
        <f t="shared" si="8"/>
        <v>0</v>
      </c>
      <c r="BF42" s="93" t="str">
        <f>IF(OR($E42="",$G42=""),"",IF(AND($E$3=1),'Marks Entry 1st'!AG41,IF(AND($E$3=2),'Marks Entry 2nd'!AG41,IF(AND($E$3=3),'Marks Entry 3rd'!AG41,IF(AND($E$3=4),'Marks Entry 4th'!AG41,"")))))</f>
        <v/>
      </c>
      <c r="BG42" s="93" t="str">
        <f>IF(OR($E42="",$G42=""),"",IF(AND($E$3=1),'Marks Entry 1st'!AH41,IF(AND($E$3=2),'Marks Entry 2nd'!AH41,IF(AND($E$3=3),'Marks Entry 3rd'!AH41,IF(AND($E$3=4),'Marks Entry 4th'!AH41,"")))))</f>
        <v/>
      </c>
      <c r="BH42" s="93" t="str">
        <f>IF(OR($E42="",$G42=""),"",IF(AND($E$3=1),'Marks Entry 1st'!AI41,IF(AND($E$3=2),'Marks Entry 2nd'!AI41,IF(AND($E$3=3),'Marks Entry 3rd'!AI41,IF(AND($E$3=4),'Marks Entry 4th'!AI41,"")))))</f>
        <v/>
      </c>
      <c r="BI42" s="92" t="str">
        <f t="shared" si="9"/>
        <v/>
      </c>
      <c r="BJ42" s="87" t="str">
        <f t="shared" si="10"/>
        <v/>
      </c>
      <c r="BK42" s="144">
        <f t="shared" si="11"/>
        <v>0</v>
      </c>
      <c r="BL42" s="144" t="str">
        <f t="shared" si="12"/>
        <v/>
      </c>
      <c r="BM42" s="144" t="str">
        <f t="shared" si="13"/>
        <v/>
      </c>
      <c r="BN42" s="144" t="str">
        <f t="shared" si="14"/>
        <v/>
      </c>
      <c r="BO42" s="144" t="str">
        <f t="shared" si="15"/>
        <v/>
      </c>
      <c r="BP42" s="148" t="str">
        <f t="shared" si="16"/>
        <v/>
      </c>
      <c r="BQ42" s="180" t="str">
        <f>IF(OR($E42="",$G42=""),"",IF(AND($E$3=1),'Marks Entry 1st'!AJ41,IF(AND($E$3=2),'Marks Entry 2nd'!AJ41,IF(AND($E$3=3),'Marks Entry 3rd'!AJ41,IF(AND($E$3=4),'Marks Entry 4th'!AJ41,"")))))</f>
        <v/>
      </c>
      <c r="BR42" s="180" t="str">
        <f>IF(OR($E42="",$G42=""),"",IF(AND($E$3=1),'Marks Entry 1st'!AK41,IF(AND($E$3=2),'Marks Entry 2nd'!AK41,IF(AND($E$3=3),'Marks Entry 3rd'!AK41,IF(AND($E$3=4),'Marks Entry 4th'!AK41,"")))))</f>
        <v/>
      </c>
      <c r="BS42" s="87" t="str">
        <f t="shared" si="48"/>
        <v/>
      </c>
      <c r="BT42" s="180" t="str">
        <f>IF(OR($E42="",$G42=""),"",IF(AND($E$3=1),'Marks Entry 1st'!AL41,IF(AND($E$3=2),'Marks Entry 2nd'!AL41,IF(AND($E$3=3),'Marks Entry 3rd'!AL41,IF(AND($E$3=4),'Marks Entry 4th'!AL41,"")))))</f>
        <v/>
      </c>
      <c r="BU42" s="180" t="str">
        <f>IF(OR($E42="",$G42=""),"",IF(AND($E$3=1),'Marks Entry 1st'!AM41,IF(AND($E$3=2),'Marks Entry 2nd'!AM41,IF(AND($E$3=3),'Marks Entry 3rd'!AM41,IF(AND($E$3=4),'Marks Entry 4th'!AM41,"")))))</f>
        <v/>
      </c>
      <c r="BV42" s="180" t="str">
        <f>IF(OR($E42="",$G42=""),"",IF(AND($E$3=1),'Marks Entry 1st'!AN41,IF(AND($E$3=2),'Marks Entry 2nd'!AN41,IF(AND($E$3=3),'Marks Entry 3rd'!AN41,IF(AND($E$3=4),'Marks Entry 4th'!AN41,"")))))</f>
        <v/>
      </c>
      <c r="BW42" s="91" t="str">
        <f t="shared" si="49"/>
        <v/>
      </c>
      <c r="BX42" s="87">
        <f t="shared" si="50"/>
        <v>0</v>
      </c>
      <c r="BY42" s="93" t="str">
        <f>IF(OR($E42="",$G42=""),"",IF(AND($E$3=1),'Marks Entry 1st'!AO41,IF(AND($E$3=2),'Marks Entry 2nd'!AO41,IF(AND($E$3=3),'Marks Entry 3rd'!AO41,IF(AND($E$3=4),'Marks Entry 4th'!AO41,"")))))</f>
        <v/>
      </c>
      <c r="BZ42" s="93" t="str">
        <f>IF(OR($E42="",$G42=""),"",IF(AND($E$3=1),'Marks Entry 1st'!AP41,IF(AND($E$3=2),'Marks Entry 2nd'!AP41,IF(AND($E$3=3),'Marks Entry 3rd'!AP41,IF(AND($E$3=4),'Marks Entry 4th'!AP41,"")))))</f>
        <v/>
      </c>
      <c r="CA42" s="93" t="str">
        <f>IF(OR($E42="",$G42=""),"",IF(AND($E$3=1),'Marks Entry 1st'!AQ41,IF(AND($E$3=2),'Marks Entry 2nd'!AQ41,IF(AND($E$3=3),'Marks Entry 3rd'!AQ41,IF(AND($E$3=4),'Marks Entry 4th'!AQ41,"")))))</f>
        <v/>
      </c>
      <c r="CB42" s="92" t="str">
        <f t="shared" si="51"/>
        <v/>
      </c>
      <c r="CC42" s="87" t="str">
        <f t="shared" si="52"/>
        <v/>
      </c>
      <c r="CD42" s="144">
        <f t="shared" si="53"/>
        <v>0</v>
      </c>
      <c r="CE42" s="144" t="str">
        <f t="shared" si="54"/>
        <v/>
      </c>
      <c r="CF42" s="144" t="str">
        <f t="shared" si="17"/>
        <v/>
      </c>
      <c r="CG42" s="144" t="str">
        <f t="shared" si="55"/>
        <v/>
      </c>
      <c r="CH42" s="144" t="str">
        <f t="shared" si="18"/>
        <v/>
      </c>
      <c r="CI42" s="148" t="str">
        <f t="shared" si="19"/>
        <v/>
      </c>
      <c r="CJ42" s="180" t="str">
        <f>IF(OR($E42="",$G42=""),"",IF(AND($E$3=1),'Marks Entry 1st'!AR41,IF(AND($E$3=2),'Marks Entry 2nd'!AR41,IF(AND($E$3=3),'Marks Entry 3rd'!AR41,IF(AND($E$3=4),'Marks Entry 4th'!AR41,"")))))</f>
        <v/>
      </c>
      <c r="CK42" s="180" t="str">
        <f>IF(OR($E42="",$G42=""),"",IF(AND($E$3=1),'Marks Entry 1st'!AS41,IF(AND($E$3=2),'Marks Entry 2nd'!AS41,IF(AND($E$3=3),'Marks Entry 3rd'!AS41,IF(AND($E$3=4),'Marks Entry 4th'!AS41,"")))))</f>
        <v/>
      </c>
      <c r="CL42" s="87" t="str">
        <f t="shared" si="56"/>
        <v/>
      </c>
      <c r="CM42" s="180" t="str">
        <f>IF(OR($E42="",$G42=""),"",IF(AND($E$3=1),'Marks Entry 1st'!AT41,IF(AND($E$3=2),'Marks Entry 2nd'!AT41,IF(AND($E$3=3),'Marks Entry 3rd'!AT41,IF(AND($E$3=4),'Marks Entry 4th'!AT41,"")))))</f>
        <v/>
      </c>
      <c r="CN42" s="180" t="str">
        <f>IF(OR($E42="",$G42=""),"",IF(AND($E$3=1),'Marks Entry 1st'!AU41,IF(AND($E$3=2),'Marks Entry 2nd'!AU41,IF(AND($E$3=3),'Marks Entry 3rd'!AU41,IF(AND($E$3=4),'Marks Entry 4th'!AU41,"")))))</f>
        <v/>
      </c>
      <c r="CO42" s="180" t="str">
        <f>IF(OR($E42="",$G42=""),"",IF(AND($E$3=1),'Marks Entry 1st'!AV41,IF(AND($E$3=2),'Marks Entry 2nd'!AV41,IF(AND($E$3=3),'Marks Entry 3rd'!AV41,IF(AND($E$3=4),'Marks Entry 4th'!AV41,"")))))</f>
        <v/>
      </c>
      <c r="CP42" s="91" t="str">
        <f t="shared" si="57"/>
        <v/>
      </c>
      <c r="CQ42" s="87">
        <f t="shared" si="58"/>
        <v>0</v>
      </c>
      <c r="CR42" s="93" t="str">
        <f>IF(OR($E42="",$G42=""),"",IF(AND($E$3=1),'Marks Entry 1st'!AW41,IF(AND($E$3=2),'Marks Entry 2nd'!AW41,IF(AND($E$3=3),'Marks Entry 3rd'!AW41,IF(AND($E$3=4),'Marks Entry 4th'!AW41,"")))))</f>
        <v/>
      </c>
      <c r="CS42" s="93" t="str">
        <f>IF(OR($E42="",$G42=""),"",IF(AND($E$3=1),'Marks Entry 1st'!AX41,IF(AND($E$3=2),'Marks Entry 2nd'!AX41,IF(AND($E$3=3),'Marks Entry 3rd'!AX41,IF(AND($E$3=4),'Marks Entry 4th'!AX41,"")))))</f>
        <v/>
      </c>
      <c r="CT42" s="93" t="str">
        <f>IF(OR($E42="",$G42=""),"",IF(AND($E$3=1),'Marks Entry 1st'!AY41,IF(AND($E$3=2),'Marks Entry 2nd'!AY41,IF(AND($E$3=3),'Marks Entry 3rd'!AY41,IF(AND($E$3=4),'Marks Entry 4th'!AY41,"")))))</f>
        <v/>
      </c>
      <c r="CU42" s="92" t="str">
        <f t="shared" si="59"/>
        <v/>
      </c>
      <c r="CV42" s="87" t="str">
        <f t="shared" si="60"/>
        <v/>
      </c>
      <c r="CW42" s="144">
        <f t="shared" si="61"/>
        <v>0</v>
      </c>
      <c r="CX42" s="144" t="str">
        <f t="shared" si="62"/>
        <v/>
      </c>
      <c r="CY42" s="144" t="str">
        <f t="shared" si="20"/>
        <v/>
      </c>
      <c r="CZ42" s="144" t="str">
        <f t="shared" si="63"/>
        <v/>
      </c>
      <c r="DA42" s="144" t="str">
        <f t="shared" si="21"/>
        <v/>
      </c>
      <c r="DB42" s="148" t="str">
        <f t="shared" si="22"/>
        <v/>
      </c>
      <c r="DC42" s="380" t="str">
        <f>IF(OR($E42="",$G42=""),"",IF(AND($E$3=1),'Marks Entry 1st'!AZ41,IF(AND($E$3=2),'Marks Entry 2nd'!AZ41,IF(AND($E$3=3),'Marks Entry 3rd'!AZ41,IF(AND($E$3=4),'Marks Entry 4th'!AZ41,"")))))</f>
        <v/>
      </c>
      <c r="DD42" s="380" t="str">
        <f>IF(OR($E42="",$G42=""),"",IF(AND($E$3=1),'Marks Entry 1st'!BA41,IF(AND($E$3=2),'Marks Entry 2nd'!BA41,IF(AND($E$3=3),'Marks Entry 3rd'!BA41,IF(AND($E$3=4),'Marks Entry 4th'!BA41,"")))))</f>
        <v/>
      </c>
      <c r="DE42" s="380" t="str">
        <f>IF(OR($E42="",$G42=""),"",IF(AND($E$3=1),'Marks Entry 1st'!BB41,IF(AND($E$3=2),'Marks Entry 2nd'!BB41,IF(AND($E$3=3),'Marks Entry 3rd'!BB41,IF(AND($E$3=4),'Marks Entry 4th'!BB41,"")))))</f>
        <v/>
      </c>
      <c r="DF42" s="181" t="str">
        <f t="shared" si="64"/>
        <v/>
      </c>
      <c r="DG42" s="182">
        <f t="shared" si="65"/>
        <v>0</v>
      </c>
      <c r="DH42" s="182" t="str">
        <f t="shared" si="66"/>
        <v/>
      </c>
      <c r="DI42" s="182" t="str">
        <f t="shared" si="67"/>
        <v/>
      </c>
      <c r="DJ42" s="147" t="str">
        <f t="shared" si="23"/>
        <v/>
      </c>
      <c r="DK42" s="380" t="str">
        <f>IF(OR($E42="",$G42=""),"",IF(AND($E$3=1),'Marks Entry 1st'!BC41,IF(AND($E$3=2),'Marks Entry 2nd'!BC41,IF(AND($E$3=3),'Marks Entry 3rd'!BC41,IF(AND($E$3=4),'Marks Entry 4th'!BC41,"")))))</f>
        <v/>
      </c>
      <c r="DL42" s="380" t="str">
        <f>IF(OR($E42="",$G42=""),"",IF(AND($E$3=1),'Marks Entry 1st'!BD41,IF(AND($E$3=2),'Marks Entry 2nd'!BD41,IF(AND($E$3=3),'Marks Entry 3rd'!BD41,IF(AND($E$3=4),'Marks Entry 4th'!BD41,"")))))</f>
        <v/>
      </c>
      <c r="DM42" s="380" t="str">
        <f>IF(OR($E42="",$G42=""),"",IF(AND($E$3=1),'Marks Entry 1st'!BE41,IF(AND($E$3=2),'Marks Entry 2nd'!BE41,IF(AND($E$3=3),'Marks Entry 3rd'!BE41,IF(AND($E$3=4),'Marks Entry 4th'!BE41,"")))))</f>
        <v/>
      </c>
      <c r="DN42" s="181" t="str">
        <f t="shared" si="68"/>
        <v/>
      </c>
      <c r="DO42" s="182">
        <f t="shared" si="69"/>
        <v>0</v>
      </c>
      <c r="DP42" s="182" t="str">
        <f t="shared" si="70"/>
        <v/>
      </c>
      <c r="DQ42" s="182" t="str">
        <f t="shared" si="71"/>
        <v/>
      </c>
      <c r="DR42" s="147" t="str">
        <f t="shared" si="24"/>
        <v/>
      </c>
      <c r="DS42" s="380" t="str">
        <f>IF(OR($E42="",$G42=""),"",IF(AND($E$3=1),'Marks Entry 1st'!BF41,IF(AND($E$3=2),'Marks Entry 2nd'!BF41,IF(AND($E$3=3),'Marks Entry 3rd'!BF41,IF(AND($E$3=4),'Marks Entry 4th'!BF41,"")))))</f>
        <v/>
      </c>
      <c r="DT42" s="380" t="str">
        <f>IF(OR($E42="",$G42=""),"",IF(AND($E$3=1),'Marks Entry 1st'!BG41,IF(AND($E$3=2),'Marks Entry 2nd'!BG41,IF(AND($E$3=3),'Marks Entry 3rd'!BG41,IF(AND($E$3=4),'Marks Entry 4th'!BG41,"")))))</f>
        <v/>
      </c>
      <c r="DU42" s="380" t="str">
        <f>IF(OR($E42="",$G42=""),"",IF(AND($E$3=1),'Marks Entry 1st'!BH41,IF(AND($E$3=2),'Marks Entry 2nd'!BH41,IF(AND($E$3=3),'Marks Entry 3rd'!BH41,IF(AND($E$3=4),'Marks Entry 4th'!BH41,"")))))</f>
        <v/>
      </c>
      <c r="DV42" s="181" t="str">
        <f t="shared" si="72"/>
        <v/>
      </c>
      <c r="DW42" s="182">
        <f t="shared" si="73"/>
        <v>0</v>
      </c>
      <c r="DX42" s="182" t="str">
        <f t="shared" si="74"/>
        <v/>
      </c>
      <c r="DY42" s="182" t="str">
        <f t="shared" si="75"/>
        <v/>
      </c>
      <c r="DZ42" s="147" t="str">
        <f t="shared" si="25"/>
        <v/>
      </c>
      <c r="EA42" s="104" t="str">
        <f t="shared" si="26"/>
        <v/>
      </c>
      <c r="EB42" s="105" t="str">
        <f t="shared" si="27"/>
        <v/>
      </c>
      <c r="EC42" s="111" t="str">
        <f t="shared" si="28"/>
        <v/>
      </c>
      <c r="ED42" s="112" t="str">
        <f t="shared" si="29"/>
        <v/>
      </c>
      <c r="EE42" s="386" t="str">
        <f t="shared" si="30"/>
        <v/>
      </c>
      <c r="EF42" s="72" t="str">
        <f>IF(OR($E42="",$G42=""),"",IF(AND($E$3=1),'Marks Entry 1st'!BI41,IF(AND($E$3=2),'Marks Entry 2nd'!BI41,IF(AND($E$3=3),'Marks Entry 3rd'!BI41,IF(AND($E$3=4),'Marks Entry 4th'!BI41,"")))))</f>
        <v/>
      </c>
      <c r="EG42" s="72" t="str">
        <f>IF(OR($E42="",$G42=""),"",IF(AND($E$3=1),'Marks Entry 1st'!BJ41,IF(AND($E$3=2),'Marks Entry 2nd'!BJ41,IF(AND($E$3=3),'Marks Entry 3rd'!BJ41,IF(AND($E$3=4),'Marks Entry 4th'!BJ41,"")))))</f>
        <v/>
      </c>
      <c r="EH42" s="328" t="str">
        <f t="shared" si="31"/>
        <v/>
      </c>
      <c r="EI42" s="73"/>
      <c r="EP42" s="75">
        <f>IF(AND($E$3=1),'Marks Entry 1st'!I41,IF(AND($E$3=2),'Marks Entry 2nd'!I41,IF(AND($E$3=3),'Marks Entry 3rd'!I41,IF(AND($E$3=4),'Marks Entry 4th'!I41,""))))</f>
        <v>0</v>
      </c>
    </row>
    <row r="43" spans="1:146" ht="18.899999999999999" customHeight="1">
      <c r="A43" s="94">
        <v>36</v>
      </c>
      <c r="B43" s="94" t="str">
        <f>IF(OR(EP43=0,EP43=""),"",IF(AND($E$3=1),'Marks Entry 1st'!I42,IF(AND($E$3=2),'Marks Entry 2nd'!I42,IF(AND($E$3=3),'Marks Entry 3rd'!I42,IF(AND($E$3=4),'Marks Entry 4th'!I42,"")))))</f>
        <v/>
      </c>
      <c r="C43" s="95" t="str">
        <f>IF(OR(B43=0,B43=""),"",IF(AND($E$3=1),'Marks Entry 1st'!B42,IF(AND($E$3=2),'Marks Entry 2nd'!B42,IF(AND($E$3=3),'Marks Entry 3rd'!B42,IF(AND($E$3=4),'Marks Entry 4th'!B42,"")))))</f>
        <v/>
      </c>
      <c r="D43" s="95" t="str">
        <f>IF(OR(B43=0,B43=""),"",IF(AND($E$3=1),'Marks Entry 1st'!C42,IF(AND($E$3=2),'Marks Entry 2nd'!C42,IF(AND($E$3=3),'Marks Entry 3rd'!C42,IF(AND($E$3=4),'Marks Entry 4th'!C42,"")))))</f>
        <v/>
      </c>
      <c r="E43" s="96" t="str">
        <f>IF(OR(B43=0,B43=""),"",IF(AND($E$3=1),'Marks Entry 1st'!E42,IF(AND($E$3=2),'Marks Entry 2nd'!E42,IF(AND($E$3=3),'Marks Entry 3rd'!E42,IF(AND($E$3=4),'Marks Entry 4th'!E42,"")))))</f>
        <v/>
      </c>
      <c r="F43" s="95" t="str">
        <f>IF(OR(B43=0,B43=""),"",IF(AND($E$3=1),'Marks Entry 1st'!D42,IF(AND($E$3=2),'Marks Entry 2nd'!D42,IF(AND($E$3=3),'Marks Entry 3rd'!D42,IF(AND($E$3=4),'Marks Entry 4th'!D42,"")))))</f>
        <v/>
      </c>
      <c r="G43" s="90" t="str">
        <f>IF(OR(B43=0,B43=""),"",IF(AND($E$3=1),'Marks Entry 1st'!F42,IF(AND($E$3=2),'Marks Entry 2nd'!F42,IF(AND($E$3=3),'Marks Entry 3rd'!F42,IF(AND($E$3=4),'Marks Entry 4th'!F42,"")))))</f>
        <v/>
      </c>
      <c r="H43" s="90" t="str">
        <f>IF(OR(B43=0,B43=""),"",IF(AND($E$3=1),'Marks Entry 1st'!G42,IF(AND($E$3=2),'Marks Entry 2nd'!G42,IF(AND($E$3=3),'Marks Entry 3rd'!G42,IF(AND($E$3=4),'Marks Entry 4th'!G42,"")))))</f>
        <v/>
      </c>
      <c r="I43" s="90" t="str">
        <f>IF(OR(B43=0,B43=""),"",IF(AND($E$3=1),'Marks Entry 1st'!H42,IF(AND($E$3=2),'Marks Entry 2nd'!H42,IF(AND($E$3=3),'Marks Entry 3rd'!H42,IF(AND($E$3=4),'Marks Entry 4th'!H42,"")))))</f>
        <v/>
      </c>
      <c r="J43" s="379" t="str">
        <f>IF(OR(B43=0,B43=""),"",IF(AND($E$3=1),'Marks Entry 1st'!J42,IF(AND($E$3=2),'Marks Entry 2nd'!J42,IF(AND($E$3=3),'Marks Entry 3rd'!J42,IF(AND($E$3=4),'Marks Entry 4th'!J42,"")))))</f>
        <v/>
      </c>
      <c r="K43" s="379" t="str">
        <f>IF(OR(B43=0,B43=""),"",IF(AND($E$3=1),'Marks Entry 1st'!K42,IF(AND($E$3=2),'Marks Entry 2nd'!K42,IF(AND($E$3=3),'Marks Entry 3rd'!K42,IF(AND($E$3=4),'Marks Entry 4th'!K42,"")))))</f>
        <v/>
      </c>
      <c r="L43" s="180" t="str">
        <f>IF(OR($E43="",$G43=""),"",IF(AND($E$3=1),'Marks Entry 1st'!L42,IF(AND($E$3=2),'Marks Entry 2nd'!L42,IF(AND($E$3=3),'Marks Entry 3rd'!L42,IF(AND($E$3=4),'Marks Entry 4th'!L42,"")))))</f>
        <v/>
      </c>
      <c r="M43" s="180" t="str">
        <f>IF(OR($E43="",$G43=""),"",IF(AND($E$3=1),'Marks Entry 1st'!M42,IF(AND($E$3=2),'Marks Entry 2nd'!M42,IF(AND($E$3=3),'Marks Entry 3rd'!M42,IF(AND($E$3=4),'Marks Entry 4th'!M42,"")))))</f>
        <v/>
      </c>
      <c r="N43" s="87" t="str">
        <f t="shared" si="32"/>
        <v/>
      </c>
      <c r="O43" s="180" t="str">
        <f>IF(OR($E43="",$G43=""),"",IF(AND($E$3=1),'Marks Entry 1st'!N42,IF(AND($E$3=2),'Marks Entry 2nd'!N42,IF(AND($E$3=3),'Marks Entry 3rd'!N42,IF(AND($E$3=4),'Marks Entry 4th'!N42,"")))))</f>
        <v/>
      </c>
      <c r="P43" s="180" t="str">
        <f>IF(OR($E43="",$G43=""),"",IF(AND($E$3=1),'Marks Entry 1st'!O42,IF(AND($E$3=2),'Marks Entry 2nd'!O42,IF(AND($E$3=3),'Marks Entry 3rd'!O42,IF(AND($E$3=4),'Marks Entry 4th'!O42,"")))))</f>
        <v/>
      </c>
      <c r="Q43" s="180" t="str">
        <f>IF(OR($E43="",$G43=""),"",IF(AND($E$3=1),'Marks Entry 1st'!P42,IF(AND($E$3=2),'Marks Entry 2nd'!P42,IF(AND($E$3=3),'Marks Entry 3rd'!P42,IF(AND($E$3=4),'Marks Entry 4th'!P42,"")))))</f>
        <v/>
      </c>
      <c r="R43" s="91" t="str">
        <f t="shared" si="33"/>
        <v/>
      </c>
      <c r="S43" s="87">
        <f t="shared" si="34"/>
        <v>0</v>
      </c>
      <c r="T43" s="93" t="str">
        <f>IF(OR($E43="",$G43=""),"",IF(AND($E$3=1),'Marks Entry 1st'!Q42,IF(AND($E$3=2),'Marks Entry 2nd'!Q42,IF(AND($E$3=3),'Marks Entry 3rd'!Q42,IF(AND($E$3=4),'Marks Entry 4th'!Q42,"")))))</f>
        <v/>
      </c>
      <c r="U43" s="93" t="str">
        <f>IF(OR($E43="",$G43=""),"",IF(AND($E$3=1),'Marks Entry 1st'!R42,IF(AND($E$3=2),'Marks Entry 2nd'!R42,IF(AND($E$3=3),'Marks Entry 3rd'!R42,IF(AND($E$3=4),'Marks Entry 4th'!R42,"")))))</f>
        <v/>
      </c>
      <c r="V43" s="93" t="str">
        <f>IF(OR($E43="",$G43=""),"",IF(AND($E$3=1),'Marks Entry 1st'!S42,IF(AND($E$3=2),'Marks Entry 2nd'!S42,IF(AND($E$3=3),'Marks Entry 3rd'!S42,IF(AND($E$3=4),'Marks Entry 4th'!S42,"")))))</f>
        <v/>
      </c>
      <c r="W43" s="92" t="str">
        <f t="shared" si="35"/>
        <v/>
      </c>
      <c r="X43" s="87" t="str">
        <f t="shared" si="36"/>
        <v/>
      </c>
      <c r="Y43" s="144">
        <f t="shared" si="37"/>
        <v>0</v>
      </c>
      <c r="Z43" s="144" t="str">
        <f t="shared" si="38"/>
        <v/>
      </c>
      <c r="AA43" s="144" t="str">
        <f t="shared" si="0"/>
        <v/>
      </c>
      <c r="AB43" s="144" t="str">
        <f t="shared" si="39"/>
        <v/>
      </c>
      <c r="AC43" s="144" t="str">
        <f t="shared" si="1"/>
        <v/>
      </c>
      <c r="AD43" s="148" t="str">
        <f t="shared" si="2"/>
        <v/>
      </c>
      <c r="AE43" s="180" t="str">
        <f>IF(OR($E43="",$G43=""),"",IF(AND($E$3=1),'Marks Entry 1st'!T42,IF(AND($E$3=2),'Marks Entry 2nd'!T42,IF(AND($E$3=3),'Marks Entry 3rd'!T42,IF(AND($E$3=4),'Marks Entry 4th'!T42,"")))))</f>
        <v/>
      </c>
      <c r="AF43" s="180" t="str">
        <f>IF(OR($E43="",$G43=""),"",IF(AND($E$3=1),'Marks Entry 1st'!U42,IF(AND($E$3=2),'Marks Entry 2nd'!U42,IF(AND($E$3=3),'Marks Entry 3rd'!U42,IF(AND($E$3=4),'Marks Entry 4th'!U42,"")))))</f>
        <v/>
      </c>
      <c r="AG43" s="87" t="str">
        <f t="shared" si="40"/>
        <v/>
      </c>
      <c r="AH43" s="180" t="str">
        <f>IF(OR($E43="",$G43=""),"",IF(AND($E$3=1),'Marks Entry 1st'!V42,IF(AND($E$3=2),'Marks Entry 2nd'!V42,IF(AND($E$3=3),'Marks Entry 3rd'!V42,IF(AND($E$3=4),'Marks Entry 4th'!V42,"")))))</f>
        <v/>
      </c>
      <c r="AI43" s="180" t="str">
        <f>IF(OR($E43="",$G43=""),"",IF(AND($E$3=1),'Marks Entry 1st'!W42,IF(AND($E$3=2),'Marks Entry 2nd'!W42,IF(AND($E$3=3),'Marks Entry 3rd'!W42,IF(AND($E$3=4),'Marks Entry 4th'!W42,"")))))</f>
        <v/>
      </c>
      <c r="AJ43" s="180" t="str">
        <f>IF(OR($E43="",$G43=""),"",IF(AND($E$3=1),'Marks Entry 1st'!X42,IF(AND($E$3=2),'Marks Entry 2nd'!X42,IF(AND($E$3=3),'Marks Entry 3rd'!X42,IF(AND($E$3=4),'Marks Entry 4th'!X42,"")))))</f>
        <v/>
      </c>
      <c r="AK43" s="91" t="str">
        <f t="shared" si="41"/>
        <v/>
      </c>
      <c r="AL43" s="87">
        <f t="shared" si="42"/>
        <v>0</v>
      </c>
      <c r="AM43" s="93" t="str">
        <f>IF(OR($E43="",$G43=""),"",IF(AND($E$3=1),'Marks Entry 1st'!Y42,IF(AND($E$3=2),'Marks Entry 2nd'!Y42,IF(AND($E$3=3),'Marks Entry 3rd'!Y42,IF(AND($E$3=4),'Marks Entry 4th'!Y42,"")))))</f>
        <v/>
      </c>
      <c r="AN43" s="93" t="str">
        <f>IF(OR($E43="",$G43=""),"",IF(AND($E$3=1),'Marks Entry 1st'!Z42,IF(AND($E$3=2),'Marks Entry 2nd'!Z42,IF(AND($E$3=3),'Marks Entry 3rd'!Z42,IF(AND($E$3=4),'Marks Entry 4th'!Z42,"")))))</f>
        <v/>
      </c>
      <c r="AO43" s="93" t="str">
        <f>IF(OR($E43="",$G43=""),"",IF(AND($E$3=1),'Marks Entry 1st'!AA42,IF(AND($E$3=2),'Marks Entry 2nd'!AA42,IF(AND($E$3=3),'Marks Entry 3rd'!AA42,IF(AND($E$3=4),'Marks Entry 4th'!AA42,"")))))</f>
        <v/>
      </c>
      <c r="AP43" s="92" t="str">
        <f t="shared" si="43"/>
        <v/>
      </c>
      <c r="AQ43" s="87" t="str">
        <f t="shared" si="44"/>
        <v/>
      </c>
      <c r="AR43" s="144">
        <f t="shared" si="45"/>
        <v>0</v>
      </c>
      <c r="AS43" s="144" t="str">
        <f t="shared" si="46"/>
        <v/>
      </c>
      <c r="AT43" s="144" t="str">
        <f t="shared" si="3"/>
        <v/>
      </c>
      <c r="AU43" s="144" t="str">
        <f t="shared" si="47"/>
        <v/>
      </c>
      <c r="AV43" s="144" t="str">
        <f t="shared" si="4"/>
        <v/>
      </c>
      <c r="AW43" s="148" t="str">
        <f t="shared" si="5"/>
        <v/>
      </c>
      <c r="AX43" s="180" t="str">
        <f>IF(OR($E43="",$G43=""),"",IF(AND($E$3=1),'Marks Entry 1st'!AB42,IF(AND($E$3=2),'Marks Entry 2nd'!AB42,IF(AND($E$3=3),'Marks Entry 3rd'!AB42,IF(AND($E$3=4),'Marks Entry 4th'!AB42,"")))))</f>
        <v/>
      </c>
      <c r="AY43" s="180" t="str">
        <f>IF(OR($E43="",$G43=""),"",IF(AND($E$3=1),'Marks Entry 1st'!AC42,IF(AND($E$3=2),'Marks Entry 2nd'!AC42,IF(AND($E$3=3),'Marks Entry 3rd'!AC42,IF(AND($E$3=4),'Marks Entry 4th'!AC42,"")))))</f>
        <v/>
      </c>
      <c r="AZ43" s="87" t="str">
        <f t="shared" si="6"/>
        <v/>
      </c>
      <c r="BA43" s="180" t="str">
        <f>IF(OR($E43="",$G43=""),"",IF(AND($E$3=1),'Marks Entry 1st'!AD42,IF(AND($E$3=2),'Marks Entry 2nd'!AD42,IF(AND($E$3=3),'Marks Entry 3rd'!AD42,IF(AND($E$3=4),'Marks Entry 4th'!AD42,"")))))</f>
        <v/>
      </c>
      <c r="BB43" s="180" t="str">
        <f>IF(OR($E43="",$G43=""),"",IF(AND($E$3=1),'Marks Entry 1st'!AE42,IF(AND($E$3=2),'Marks Entry 2nd'!AE42,IF(AND($E$3=3),'Marks Entry 3rd'!AE42,IF(AND($E$3=4),'Marks Entry 4th'!AE42,"")))))</f>
        <v/>
      </c>
      <c r="BC43" s="180" t="str">
        <f>IF(OR($E43="",$G43=""),"",IF(AND($E$3=1),'Marks Entry 1st'!AF42,IF(AND($E$3=2),'Marks Entry 2nd'!AF42,IF(AND($E$3=3),'Marks Entry 3rd'!AF42,IF(AND($E$3=4),'Marks Entry 4th'!AF42,"")))))</f>
        <v/>
      </c>
      <c r="BD43" s="91" t="str">
        <f t="shared" si="7"/>
        <v/>
      </c>
      <c r="BE43" s="87">
        <f t="shared" si="8"/>
        <v>0</v>
      </c>
      <c r="BF43" s="93" t="str">
        <f>IF(OR($E43="",$G43=""),"",IF(AND($E$3=1),'Marks Entry 1st'!AG42,IF(AND($E$3=2),'Marks Entry 2nd'!AG42,IF(AND($E$3=3),'Marks Entry 3rd'!AG42,IF(AND($E$3=4),'Marks Entry 4th'!AG42,"")))))</f>
        <v/>
      </c>
      <c r="BG43" s="93" t="str">
        <f>IF(OR($E43="",$G43=""),"",IF(AND($E$3=1),'Marks Entry 1st'!AH42,IF(AND($E$3=2),'Marks Entry 2nd'!AH42,IF(AND($E$3=3),'Marks Entry 3rd'!AH42,IF(AND($E$3=4),'Marks Entry 4th'!AH42,"")))))</f>
        <v/>
      </c>
      <c r="BH43" s="93" t="str">
        <f>IF(OR($E43="",$G43=""),"",IF(AND($E$3=1),'Marks Entry 1st'!AI42,IF(AND($E$3=2),'Marks Entry 2nd'!AI42,IF(AND($E$3=3),'Marks Entry 3rd'!AI42,IF(AND($E$3=4),'Marks Entry 4th'!AI42,"")))))</f>
        <v/>
      </c>
      <c r="BI43" s="92" t="str">
        <f t="shared" si="9"/>
        <v/>
      </c>
      <c r="BJ43" s="87" t="str">
        <f t="shared" si="10"/>
        <v/>
      </c>
      <c r="BK43" s="144">
        <f t="shared" si="11"/>
        <v>0</v>
      </c>
      <c r="BL43" s="144" t="str">
        <f t="shared" si="12"/>
        <v/>
      </c>
      <c r="BM43" s="144" t="str">
        <f t="shared" si="13"/>
        <v/>
      </c>
      <c r="BN43" s="144" t="str">
        <f t="shared" si="14"/>
        <v/>
      </c>
      <c r="BO43" s="144" t="str">
        <f t="shared" si="15"/>
        <v/>
      </c>
      <c r="BP43" s="148" t="str">
        <f t="shared" si="16"/>
        <v/>
      </c>
      <c r="BQ43" s="180" t="str">
        <f>IF(OR($E43="",$G43=""),"",IF(AND($E$3=1),'Marks Entry 1st'!AJ42,IF(AND($E$3=2),'Marks Entry 2nd'!AJ42,IF(AND($E$3=3),'Marks Entry 3rd'!AJ42,IF(AND($E$3=4),'Marks Entry 4th'!AJ42,"")))))</f>
        <v/>
      </c>
      <c r="BR43" s="180" t="str">
        <f>IF(OR($E43="",$G43=""),"",IF(AND($E$3=1),'Marks Entry 1st'!AK42,IF(AND($E$3=2),'Marks Entry 2nd'!AK42,IF(AND($E$3=3),'Marks Entry 3rd'!AK42,IF(AND($E$3=4),'Marks Entry 4th'!AK42,"")))))</f>
        <v/>
      </c>
      <c r="BS43" s="87" t="str">
        <f t="shared" si="48"/>
        <v/>
      </c>
      <c r="BT43" s="180" t="str">
        <f>IF(OR($E43="",$G43=""),"",IF(AND($E$3=1),'Marks Entry 1st'!AL42,IF(AND($E$3=2),'Marks Entry 2nd'!AL42,IF(AND($E$3=3),'Marks Entry 3rd'!AL42,IF(AND($E$3=4),'Marks Entry 4th'!AL42,"")))))</f>
        <v/>
      </c>
      <c r="BU43" s="180" t="str">
        <f>IF(OR($E43="",$G43=""),"",IF(AND($E$3=1),'Marks Entry 1st'!AM42,IF(AND($E$3=2),'Marks Entry 2nd'!AM42,IF(AND($E$3=3),'Marks Entry 3rd'!AM42,IF(AND($E$3=4),'Marks Entry 4th'!AM42,"")))))</f>
        <v/>
      </c>
      <c r="BV43" s="180" t="str">
        <f>IF(OR($E43="",$G43=""),"",IF(AND($E$3=1),'Marks Entry 1st'!AN42,IF(AND($E$3=2),'Marks Entry 2nd'!AN42,IF(AND($E$3=3),'Marks Entry 3rd'!AN42,IF(AND($E$3=4),'Marks Entry 4th'!AN42,"")))))</f>
        <v/>
      </c>
      <c r="BW43" s="91" t="str">
        <f t="shared" si="49"/>
        <v/>
      </c>
      <c r="BX43" s="87">
        <f t="shared" si="50"/>
        <v>0</v>
      </c>
      <c r="BY43" s="93" t="str">
        <f>IF(OR($E43="",$G43=""),"",IF(AND($E$3=1),'Marks Entry 1st'!AO42,IF(AND($E$3=2),'Marks Entry 2nd'!AO42,IF(AND($E$3=3),'Marks Entry 3rd'!AO42,IF(AND($E$3=4),'Marks Entry 4th'!AO42,"")))))</f>
        <v/>
      </c>
      <c r="BZ43" s="93" t="str">
        <f>IF(OR($E43="",$G43=""),"",IF(AND($E$3=1),'Marks Entry 1st'!AP42,IF(AND($E$3=2),'Marks Entry 2nd'!AP42,IF(AND($E$3=3),'Marks Entry 3rd'!AP42,IF(AND($E$3=4),'Marks Entry 4th'!AP42,"")))))</f>
        <v/>
      </c>
      <c r="CA43" s="93" t="str">
        <f>IF(OR($E43="",$G43=""),"",IF(AND($E$3=1),'Marks Entry 1st'!AQ42,IF(AND($E$3=2),'Marks Entry 2nd'!AQ42,IF(AND($E$3=3),'Marks Entry 3rd'!AQ42,IF(AND($E$3=4),'Marks Entry 4th'!AQ42,"")))))</f>
        <v/>
      </c>
      <c r="CB43" s="92" t="str">
        <f t="shared" si="51"/>
        <v/>
      </c>
      <c r="CC43" s="87" t="str">
        <f t="shared" si="52"/>
        <v/>
      </c>
      <c r="CD43" s="144">
        <f t="shared" si="53"/>
        <v>0</v>
      </c>
      <c r="CE43" s="144" t="str">
        <f t="shared" si="54"/>
        <v/>
      </c>
      <c r="CF43" s="144" t="str">
        <f t="shared" si="17"/>
        <v/>
      </c>
      <c r="CG43" s="144" t="str">
        <f t="shared" si="55"/>
        <v/>
      </c>
      <c r="CH43" s="144" t="str">
        <f t="shared" si="18"/>
        <v/>
      </c>
      <c r="CI43" s="148" t="str">
        <f t="shared" si="19"/>
        <v/>
      </c>
      <c r="CJ43" s="180" t="str">
        <f>IF(OR($E43="",$G43=""),"",IF(AND($E$3=1),'Marks Entry 1st'!AR42,IF(AND($E$3=2),'Marks Entry 2nd'!AR42,IF(AND($E$3=3),'Marks Entry 3rd'!AR42,IF(AND($E$3=4),'Marks Entry 4th'!AR42,"")))))</f>
        <v/>
      </c>
      <c r="CK43" s="180" t="str">
        <f>IF(OR($E43="",$G43=""),"",IF(AND($E$3=1),'Marks Entry 1st'!AS42,IF(AND($E$3=2),'Marks Entry 2nd'!AS42,IF(AND($E$3=3),'Marks Entry 3rd'!AS42,IF(AND($E$3=4),'Marks Entry 4th'!AS42,"")))))</f>
        <v/>
      </c>
      <c r="CL43" s="87" t="str">
        <f t="shared" si="56"/>
        <v/>
      </c>
      <c r="CM43" s="180" t="str">
        <f>IF(OR($E43="",$G43=""),"",IF(AND($E$3=1),'Marks Entry 1st'!AT42,IF(AND($E$3=2),'Marks Entry 2nd'!AT42,IF(AND($E$3=3),'Marks Entry 3rd'!AT42,IF(AND($E$3=4),'Marks Entry 4th'!AT42,"")))))</f>
        <v/>
      </c>
      <c r="CN43" s="180" t="str">
        <f>IF(OR($E43="",$G43=""),"",IF(AND($E$3=1),'Marks Entry 1st'!AU42,IF(AND($E$3=2),'Marks Entry 2nd'!AU42,IF(AND($E$3=3),'Marks Entry 3rd'!AU42,IF(AND($E$3=4),'Marks Entry 4th'!AU42,"")))))</f>
        <v/>
      </c>
      <c r="CO43" s="180" t="str">
        <f>IF(OR($E43="",$G43=""),"",IF(AND($E$3=1),'Marks Entry 1st'!AV42,IF(AND($E$3=2),'Marks Entry 2nd'!AV42,IF(AND($E$3=3),'Marks Entry 3rd'!AV42,IF(AND($E$3=4),'Marks Entry 4th'!AV42,"")))))</f>
        <v/>
      </c>
      <c r="CP43" s="91" t="str">
        <f t="shared" si="57"/>
        <v/>
      </c>
      <c r="CQ43" s="87">
        <f t="shared" si="58"/>
        <v>0</v>
      </c>
      <c r="CR43" s="93" t="str">
        <f>IF(OR($E43="",$G43=""),"",IF(AND($E$3=1),'Marks Entry 1st'!AW42,IF(AND($E$3=2),'Marks Entry 2nd'!AW42,IF(AND($E$3=3),'Marks Entry 3rd'!AW42,IF(AND($E$3=4),'Marks Entry 4th'!AW42,"")))))</f>
        <v/>
      </c>
      <c r="CS43" s="93" t="str">
        <f>IF(OR($E43="",$G43=""),"",IF(AND($E$3=1),'Marks Entry 1st'!AX42,IF(AND($E$3=2),'Marks Entry 2nd'!AX42,IF(AND($E$3=3),'Marks Entry 3rd'!AX42,IF(AND($E$3=4),'Marks Entry 4th'!AX42,"")))))</f>
        <v/>
      </c>
      <c r="CT43" s="93" t="str">
        <f>IF(OR($E43="",$G43=""),"",IF(AND($E$3=1),'Marks Entry 1st'!AY42,IF(AND($E$3=2),'Marks Entry 2nd'!AY42,IF(AND($E$3=3),'Marks Entry 3rd'!AY42,IF(AND($E$3=4),'Marks Entry 4th'!AY42,"")))))</f>
        <v/>
      </c>
      <c r="CU43" s="92" t="str">
        <f t="shared" si="59"/>
        <v/>
      </c>
      <c r="CV43" s="87" t="str">
        <f t="shared" si="60"/>
        <v/>
      </c>
      <c r="CW43" s="144">
        <f t="shared" si="61"/>
        <v>0</v>
      </c>
      <c r="CX43" s="144" t="str">
        <f t="shared" si="62"/>
        <v/>
      </c>
      <c r="CY43" s="144" t="str">
        <f t="shared" si="20"/>
        <v/>
      </c>
      <c r="CZ43" s="144" t="str">
        <f t="shared" si="63"/>
        <v/>
      </c>
      <c r="DA43" s="144" t="str">
        <f t="shared" si="21"/>
        <v/>
      </c>
      <c r="DB43" s="148" t="str">
        <f t="shared" si="22"/>
        <v/>
      </c>
      <c r="DC43" s="380" t="str">
        <f>IF(OR($E43="",$G43=""),"",IF(AND($E$3=1),'Marks Entry 1st'!AZ42,IF(AND($E$3=2),'Marks Entry 2nd'!AZ42,IF(AND($E$3=3),'Marks Entry 3rd'!AZ42,IF(AND($E$3=4),'Marks Entry 4th'!AZ42,"")))))</f>
        <v/>
      </c>
      <c r="DD43" s="380" t="str">
        <f>IF(OR($E43="",$G43=""),"",IF(AND($E$3=1),'Marks Entry 1st'!BA42,IF(AND($E$3=2),'Marks Entry 2nd'!BA42,IF(AND($E$3=3),'Marks Entry 3rd'!BA42,IF(AND($E$3=4),'Marks Entry 4th'!BA42,"")))))</f>
        <v/>
      </c>
      <c r="DE43" s="380" t="str">
        <f>IF(OR($E43="",$G43=""),"",IF(AND($E$3=1),'Marks Entry 1st'!BB42,IF(AND($E$3=2),'Marks Entry 2nd'!BB42,IF(AND($E$3=3),'Marks Entry 3rd'!BB42,IF(AND($E$3=4),'Marks Entry 4th'!BB42,"")))))</f>
        <v/>
      </c>
      <c r="DF43" s="181" t="str">
        <f t="shared" si="64"/>
        <v/>
      </c>
      <c r="DG43" s="182">
        <f t="shared" si="65"/>
        <v>0</v>
      </c>
      <c r="DH43" s="182" t="str">
        <f t="shared" si="66"/>
        <v/>
      </c>
      <c r="DI43" s="182" t="str">
        <f t="shared" si="67"/>
        <v/>
      </c>
      <c r="DJ43" s="147" t="str">
        <f t="shared" si="23"/>
        <v/>
      </c>
      <c r="DK43" s="380" t="str">
        <f>IF(OR($E43="",$G43=""),"",IF(AND($E$3=1),'Marks Entry 1st'!BC42,IF(AND($E$3=2),'Marks Entry 2nd'!BC42,IF(AND($E$3=3),'Marks Entry 3rd'!BC42,IF(AND($E$3=4),'Marks Entry 4th'!BC42,"")))))</f>
        <v/>
      </c>
      <c r="DL43" s="380" t="str">
        <f>IF(OR($E43="",$G43=""),"",IF(AND($E$3=1),'Marks Entry 1st'!BD42,IF(AND($E$3=2),'Marks Entry 2nd'!BD42,IF(AND($E$3=3),'Marks Entry 3rd'!BD42,IF(AND($E$3=4),'Marks Entry 4th'!BD42,"")))))</f>
        <v/>
      </c>
      <c r="DM43" s="380" t="str">
        <f>IF(OR($E43="",$G43=""),"",IF(AND($E$3=1),'Marks Entry 1st'!BE42,IF(AND($E$3=2),'Marks Entry 2nd'!BE42,IF(AND($E$3=3),'Marks Entry 3rd'!BE42,IF(AND($E$3=4),'Marks Entry 4th'!BE42,"")))))</f>
        <v/>
      </c>
      <c r="DN43" s="181" t="str">
        <f t="shared" si="68"/>
        <v/>
      </c>
      <c r="DO43" s="182">
        <f t="shared" si="69"/>
        <v>0</v>
      </c>
      <c r="DP43" s="182" t="str">
        <f t="shared" si="70"/>
        <v/>
      </c>
      <c r="DQ43" s="182" t="str">
        <f t="shared" si="71"/>
        <v/>
      </c>
      <c r="DR43" s="147" t="str">
        <f t="shared" si="24"/>
        <v/>
      </c>
      <c r="DS43" s="380" t="str">
        <f>IF(OR($E43="",$G43=""),"",IF(AND($E$3=1),'Marks Entry 1st'!BF42,IF(AND($E$3=2),'Marks Entry 2nd'!BF42,IF(AND($E$3=3),'Marks Entry 3rd'!BF42,IF(AND($E$3=4),'Marks Entry 4th'!BF42,"")))))</f>
        <v/>
      </c>
      <c r="DT43" s="380" t="str">
        <f>IF(OR($E43="",$G43=""),"",IF(AND($E$3=1),'Marks Entry 1st'!BG42,IF(AND($E$3=2),'Marks Entry 2nd'!BG42,IF(AND($E$3=3),'Marks Entry 3rd'!BG42,IF(AND($E$3=4),'Marks Entry 4th'!BG42,"")))))</f>
        <v/>
      </c>
      <c r="DU43" s="380" t="str">
        <f>IF(OR($E43="",$G43=""),"",IF(AND($E$3=1),'Marks Entry 1st'!BH42,IF(AND($E$3=2),'Marks Entry 2nd'!BH42,IF(AND($E$3=3),'Marks Entry 3rd'!BH42,IF(AND($E$3=4),'Marks Entry 4th'!BH42,"")))))</f>
        <v/>
      </c>
      <c r="DV43" s="181" t="str">
        <f t="shared" si="72"/>
        <v/>
      </c>
      <c r="DW43" s="182">
        <f t="shared" si="73"/>
        <v>0</v>
      </c>
      <c r="DX43" s="182" t="str">
        <f t="shared" si="74"/>
        <v/>
      </c>
      <c r="DY43" s="182" t="str">
        <f t="shared" si="75"/>
        <v/>
      </c>
      <c r="DZ43" s="147" t="str">
        <f t="shared" si="25"/>
        <v/>
      </c>
      <c r="EA43" s="104" t="str">
        <f t="shared" si="26"/>
        <v/>
      </c>
      <c r="EB43" s="105" t="str">
        <f t="shared" si="27"/>
        <v/>
      </c>
      <c r="EC43" s="111" t="str">
        <f t="shared" si="28"/>
        <v/>
      </c>
      <c r="ED43" s="112" t="str">
        <f t="shared" si="29"/>
        <v/>
      </c>
      <c r="EE43" s="386" t="str">
        <f t="shared" si="30"/>
        <v/>
      </c>
      <c r="EF43" s="72" t="str">
        <f>IF(OR($E43="",$G43=""),"",IF(AND($E$3=1),'Marks Entry 1st'!BI42,IF(AND($E$3=2),'Marks Entry 2nd'!BI42,IF(AND($E$3=3),'Marks Entry 3rd'!BI42,IF(AND($E$3=4),'Marks Entry 4th'!BI42,"")))))</f>
        <v/>
      </c>
      <c r="EG43" s="72" t="str">
        <f>IF(OR($E43="",$G43=""),"",IF(AND($E$3=1),'Marks Entry 1st'!BJ42,IF(AND($E$3=2),'Marks Entry 2nd'!BJ42,IF(AND($E$3=3),'Marks Entry 3rd'!BJ42,IF(AND($E$3=4),'Marks Entry 4th'!BJ42,"")))))</f>
        <v/>
      </c>
      <c r="EH43" s="328" t="str">
        <f t="shared" si="31"/>
        <v/>
      </c>
      <c r="EI43" s="73"/>
      <c r="EP43" s="75">
        <f>IF(AND($E$3=1),'Marks Entry 1st'!I42,IF(AND($E$3=2),'Marks Entry 2nd'!I42,IF(AND($E$3=3),'Marks Entry 3rd'!I42,IF(AND($E$3=4),'Marks Entry 4th'!I42,""))))</f>
        <v>0</v>
      </c>
    </row>
    <row r="44" spans="1:146" ht="18.899999999999999" customHeight="1">
      <c r="A44" s="94">
        <v>37</v>
      </c>
      <c r="B44" s="94" t="str">
        <f>IF(OR(EP44=0,EP44=""),"",IF(AND($E$3=1),'Marks Entry 1st'!I43,IF(AND($E$3=2),'Marks Entry 2nd'!I43,IF(AND($E$3=3),'Marks Entry 3rd'!I43,IF(AND($E$3=4),'Marks Entry 4th'!I43,"")))))</f>
        <v/>
      </c>
      <c r="C44" s="95" t="str">
        <f>IF(OR(B44=0,B44=""),"",IF(AND($E$3=1),'Marks Entry 1st'!B43,IF(AND($E$3=2),'Marks Entry 2nd'!B43,IF(AND($E$3=3),'Marks Entry 3rd'!B43,IF(AND($E$3=4),'Marks Entry 4th'!B43,"")))))</f>
        <v/>
      </c>
      <c r="D44" s="95" t="str">
        <f>IF(OR(B44=0,B44=""),"",IF(AND($E$3=1),'Marks Entry 1st'!C43,IF(AND($E$3=2),'Marks Entry 2nd'!C43,IF(AND($E$3=3),'Marks Entry 3rd'!C43,IF(AND($E$3=4),'Marks Entry 4th'!C43,"")))))</f>
        <v/>
      </c>
      <c r="E44" s="96" t="str">
        <f>IF(OR(B44=0,B44=""),"",IF(AND($E$3=1),'Marks Entry 1st'!E43,IF(AND($E$3=2),'Marks Entry 2nd'!E43,IF(AND($E$3=3),'Marks Entry 3rd'!E43,IF(AND($E$3=4),'Marks Entry 4th'!E43,"")))))</f>
        <v/>
      </c>
      <c r="F44" s="95" t="str">
        <f>IF(OR(B44=0,B44=""),"",IF(AND($E$3=1),'Marks Entry 1st'!D43,IF(AND($E$3=2),'Marks Entry 2nd'!D43,IF(AND($E$3=3),'Marks Entry 3rd'!D43,IF(AND($E$3=4),'Marks Entry 4th'!D43,"")))))</f>
        <v/>
      </c>
      <c r="G44" s="90" t="str">
        <f>IF(OR(B44=0,B44=""),"",IF(AND($E$3=1),'Marks Entry 1st'!F43,IF(AND($E$3=2),'Marks Entry 2nd'!F43,IF(AND($E$3=3),'Marks Entry 3rd'!F43,IF(AND($E$3=4),'Marks Entry 4th'!F43,"")))))</f>
        <v/>
      </c>
      <c r="H44" s="90" t="str">
        <f>IF(OR(B44=0,B44=""),"",IF(AND($E$3=1),'Marks Entry 1st'!G43,IF(AND($E$3=2),'Marks Entry 2nd'!G43,IF(AND($E$3=3),'Marks Entry 3rd'!G43,IF(AND($E$3=4),'Marks Entry 4th'!G43,"")))))</f>
        <v/>
      </c>
      <c r="I44" s="90" t="str">
        <f>IF(OR(B44=0,B44=""),"",IF(AND($E$3=1),'Marks Entry 1st'!H43,IF(AND($E$3=2),'Marks Entry 2nd'!H43,IF(AND($E$3=3),'Marks Entry 3rd'!H43,IF(AND($E$3=4),'Marks Entry 4th'!H43,"")))))</f>
        <v/>
      </c>
      <c r="J44" s="379" t="str">
        <f>IF(OR(B44=0,B44=""),"",IF(AND($E$3=1),'Marks Entry 1st'!J43,IF(AND($E$3=2),'Marks Entry 2nd'!J43,IF(AND($E$3=3),'Marks Entry 3rd'!J43,IF(AND($E$3=4),'Marks Entry 4th'!J43,"")))))</f>
        <v/>
      </c>
      <c r="K44" s="379" t="str">
        <f>IF(OR(B44=0,B44=""),"",IF(AND($E$3=1),'Marks Entry 1st'!K43,IF(AND($E$3=2),'Marks Entry 2nd'!K43,IF(AND($E$3=3),'Marks Entry 3rd'!K43,IF(AND($E$3=4),'Marks Entry 4th'!K43,"")))))</f>
        <v/>
      </c>
      <c r="L44" s="180" t="str">
        <f>IF(OR($E44="",$G44=""),"",IF(AND($E$3=1),'Marks Entry 1st'!L43,IF(AND($E$3=2),'Marks Entry 2nd'!L43,IF(AND($E$3=3),'Marks Entry 3rd'!L43,IF(AND($E$3=4),'Marks Entry 4th'!L43,"")))))</f>
        <v/>
      </c>
      <c r="M44" s="180" t="str">
        <f>IF(OR($E44="",$G44=""),"",IF(AND($E$3=1),'Marks Entry 1st'!M43,IF(AND($E$3=2),'Marks Entry 2nd'!M43,IF(AND($E$3=3),'Marks Entry 3rd'!M43,IF(AND($E$3=4),'Marks Entry 4th'!M43,"")))))</f>
        <v/>
      </c>
      <c r="N44" s="87" t="str">
        <f t="shared" si="32"/>
        <v/>
      </c>
      <c r="O44" s="180" t="str">
        <f>IF(OR($E44="",$G44=""),"",IF(AND($E$3=1),'Marks Entry 1st'!N43,IF(AND($E$3=2),'Marks Entry 2nd'!N43,IF(AND($E$3=3),'Marks Entry 3rd'!N43,IF(AND($E$3=4),'Marks Entry 4th'!N43,"")))))</f>
        <v/>
      </c>
      <c r="P44" s="180" t="str">
        <f>IF(OR($E44="",$G44=""),"",IF(AND($E$3=1),'Marks Entry 1st'!O43,IF(AND($E$3=2),'Marks Entry 2nd'!O43,IF(AND($E$3=3),'Marks Entry 3rd'!O43,IF(AND($E$3=4),'Marks Entry 4th'!O43,"")))))</f>
        <v/>
      </c>
      <c r="Q44" s="180" t="str">
        <f>IF(OR($E44="",$G44=""),"",IF(AND($E$3=1),'Marks Entry 1st'!P43,IF(AND($E$3=2),'Marks Entry 2nd'!P43,IF(AND($E$3=3),'Marks Entry 3rd'!P43,IF(AND($E$3=4),'Marks Entry 4th'!P43,"")))))</f>
        <v/>
      </c>
      <c r="R44" s="91" t="str">
        <f t="shared" si="33"/>
        <v/>
      </c>
      <c r="S44" s="87">
        <f t="shared" si="34"/>
        <v>0</v>
      </c>
      <c r="T44" s="93" t="str">
        <f>IF(OR($E44="",$G44=""),"",IF(AND($E$3=1),'Marks Entry 1st'!Q43,IF(AND($E$3=2),'Marks Entry 2nd'!Q43,IF(AND($E$3=3),'Marks Entry 3rd'!Q43,IF(AND($E$3=4),'Marks Entry 4th'!Q43,"")))))</f>
        <v/>
      </c>
      <c r="U44" s="93" t="str">
        <f>IF(OR($E44="",$G44=""),"",IF(AND($E$3=1),'Marks Entry 1st'!R43,IF(AND($E$3=2),'Marks Entry 2nd'!R43,IF(AND($E$3=3),'Marks Entry 3rd'!R43,IF(AND($E$3=4),'Marks Entry 4th'!R43,"")))))</f>
        <v/>
      </c>
      <c r="V44" s="93" t="str">
        <f>IF(OR($E44="",$G44=""),"",IF(AND($E$3=1),'Marks Entry 1st'!S43,IF(AND($E$3=2),'Marks Entry 2nd'!S43,IF(AND($E$3=3),'Marks Entry 3rd'!S43,IF(AND($E$3=4),'Marks Entry 4th'!S43,"")))))</f>
        <v/>
      </c>
      <c r="W44" s="92" t="str">
        <f t="shared" si="35"/>
        <v/>
      </c>
      <c r="X44" s="87" t="str">
        <f t="shared" si="36"/>
        <v/>
      </c>
      <c r="Y44" s="144">
        <f t="shared" si="37"/>
        <v>0</v>
      </c>
      <c r="Z44" s="144" t="str">
        <f t="shared" si="38"/>
        <v/>
      </c>
      <c r="AA44" s="144" t="str">
        <f t="shared" si="0"/>
        <v/>
      </c>
      <c r="AB44" s="144" t="str">
        <f t="shared" si="39"/>
        <v/>
      </c>
      <c r="AC44" s="144" t="str">
        <f t="shared" si="1"/>
        <v/>
      </c>
      <c r="AD44" s="148" t="str">
        <f t="shared" si="2"/>
        <v/>
      </c>
      <c r="AE44" s="180" t="str">
        <f>IF(OR($E44="",$G44=""),"",IF(AND($E$3=1),'Marks Entry 1st'!T43,IF(AND($E$3=2),'Marks Entry 2nd'!T43,IF(AND($E$3=3),'Marks Entry 3rd'!T43,IF(AND($E$3=4),'Marks Entry 4th'!T43,"")))))</f>
        <v/>
      </c>
      <c r="AF44" s="180" t="str">
        <f>IF(OR($E44="",$G44=""),"",IF(AND($E$3=1),'Marks Entry 1st'!U43,IF(AND($E$3=2),'Marks Entry 2nd'!U43,IF(AND($E$3=3),'Marks Entry 3rd'!U43,IF(AND($E$3=4),'Marks Entry 4th'!U43,"")))))</f>
        <v/>
      </c>
      <c r="AG44" s="87" t="str">
        <f t="shared" si="40"/>
        <v/>
      </c>
      <c r="AH44" s="180" t="str">
        <f>IF(OR($E44="",$G44=""),"",IF(AND($E$3=1),'Marks Entry 1st'!V43,IF(AND($E$3=2),'Marks Entry 2nd'!V43,IF(AND($E$3=3),'Marks Entry 3rd'!V43,IF(AND($E$3=4),'Marks Entry 4th'!V43,"")))))</f>
        <v/>
      </c>
      <c r="AI44" s="180" t="str">
        <f>IF(OR($E44="",$G44=""),"",IF(AND($E$3=1),'Marks Entry 1st'!W43,IF(AND($E$3=2),'Marks Entry 2nd'!W43,IF(AND($E$3=3),'Marks Entry 3rd'!W43,IF(AND($E$3=4),'Marks Entry 4th'!W43,"")))))</f>
        <v/>
      </c>
      <c r="AJ44" s="180" t="str">
        <f>IF(OR($E44="",$G44=""),"",IF(AND($E$3=1),'Marks Entry 1st'!X43,IF(AND($E$3=2),'Marks Entry 2nd'!X43,IF(AND($E$3=3),'Marks Entry 3rd'!X43,IF(AND($E$3=4),'Marks Entry 4th'!X43,"")))))</f>
        <v/>
      </c>
      <c r="AK44" s="91" t="str">
        <f t="shared" si="41"/>
        <v/>
      </c>
      <c r="AL44" s="87">
        <f t="shared" si="42"/>
        <v>0</v>
      </c>
      <c r="AM44" s="93" t="str">
        <f>IF(OR($E44="",$G44=""),"",IF(AND($E$3=1),'Marks Entry 1st'!Y43,IF(AND($E$3=2),'Marks Entry 2nd'!Y43,IF(AND($E$3=3),'Marks Entry 3rd'!Y43,IF(AND($E$3=4),'Marks Entry 4th'!Y43,"")))))</f>
        <v/>
      </c>
      <c r="AN44" s="93" t="str">
        <f>IF(OR($E44="",$G44=""),"",IF(AND($E$3=1),'Marks Entry 1st'!Z43,IF(AND($E$3=2),'Marks Entry 2nd'!Z43,IF(AND($E$3=3),'Marks Entry 3rd'!Z43,IF(AND($E$3=4),'Marks Entry 4th'!Z43,"")))))</f>
        <v/>
      </c>
      <c r="AO44" s="93" t="str">
        <f>IF(OR($E44="",$G44=""),"",IF(AND($E$3=1),'Marks Entry 1st'!AA43,IF(AND($E$3=2),'Marks Entry 2nd'!AA43,IF(AND($E$3=3),'Marks Entry 3rd'!AA43,IF(AND($E$3=4),'Marks Entry 4th'!AA43,"")))))</f>
        <v/>
      </c>
      <c r="AP44" s="92" t="str">
        <f t="shared" si="43"/>
        <v/>
      </c>
      <c r="AQ44" s="87" t="str">
        <f t="shared" si="44"/>
        <v/>
      </c>
      <c r="AR44" s="144">
        <f t="shared" si="45"/>
        <v>0</v>
      </c>
      <c r="AS44" s="144" t="str">
        <f t="shared" si="46"/>
        <v/>
      </c>
      <c r="AT44" s="144" t="str">
        <f t="shared" si="3"/>
        <v/>
      </c>
      <c r="AU44" s="144" t="str">
        <f t="shared" si="47"/>
        <v/>
      </c>
      <c r="AV44" s="144" t="str">
        <f t="shared" si="4"/>
        <v/>
      </c>
      <c r="AW44" s="148" t="str">
        <f t="shared" si="5"/>
        <v/>
      </c>
      <c r="AX44" s="180" t="str">
        <f>IF(OR($E44="",$G44=""),"",IF(AND($E$3=1),'Marks Entry 1st'!AB43,IF(AND($E$3=2),'Marks Entry 2nd'!AB43,IF(AND($E$3=3),'Marks Entry 3rd'!AB43,IF(AND($E$3=4),'Marks Entry 4th'!AB43,"")))))</f>
        <v/>
      </c>
      <c r="AY44" s="180" t="str">
        <f>IF(OR($E44="",$G44=""),"",IF(AND($E$3=1),'Marks Entry 1st'!AC43,IF(AND($E$3=2),'Marks Entry 2nd'!AC43,IF(AND($E$3=3),'Marks Entry 3rd'!AC43,IF(AND($E$3=4),'Marks Entry 4th'!AC43,"")))))</f>
        <v/>
      </c>
      <c r="AZ44" s="87" t="str">
        <f t="shared" si="6"/>
        <v/>
      </c>
      <c r="BA44" s="180" t="str">
        <f>IF(OR($E44="",$G44=""),"",IF(AND($E$3=1),'Marks Entry 1st'!AD43,IF(AND($E$3=2),'Marks Entry 2nd'!AD43,IF(AND($E$3=3),'Marks Entry 3rd'!AD43,IF(AND($E$3=4),'Marks Entry 4th'!AD43,"")))))</f>
        <v/>
      </c>
      <c r="BB44" s="180" t="str">
        <f>IF(OR($E44="",$G44=""),"",IF(AND($E$3=1),'Marks Entry 1st'!AE43,IF(AND($E$3=2),'Marks Entry 2nd'!AE43,IF(AND($E$3=3),'Marks Entry 3rd'!AE43,IF(AND($E$3=4),'Marks Entry 4th'!AE43,"")))))</f>
        <v/>
      </c>
      <c r="BC44" s="180" t="str">
        <f>IF(OR($E44="",$G44=""),"",IF(AND($E$3=1),'Marks Entry 1st'!AF43,IF(AND($E$3=2),'Marks Entry 2nd'!AF43,IF(AND($E$3=3),'Marks Entry 3rd'!AF43,IF(AND($E$3=4),'Marks Entry 4th'!AF43,"")))))</f>
        <v/>
      </c>
      <c r="BD44" s="91" t="str">
        <f t="shared" si="7"/>
        <v/>
      </c>
      <c r="BE44" s="87">
        <f t="shared" si="8"/>
        <v>0</v>
      </c>
      <c r="BF44" s="93" t="str">
        <f>IF(OR($E44="",$G44=""),"",IF(AND($E$3=1),'Marks Entry 1st'!AG43,IF(AND($E$3=2),'Marks Entry 2nd'!AG43,IF(AND($E$3=3),'Marks Entry 3rd'!AG43,IF(AND($E$3=4),'Marks Entry 4th'!AG43,"")))))</f>
        <v/>
      </c>
      <c r="BG44" s="93" t="str">
        <f>IF(OR($E44="",$G44=""),"",IF(AND($E$3=1),'Marks Entry 1st'!AH43,IF(AND($E$3=2),'Marks Entry 2nd'!AH43,IF(AND($E$3=3),'Marks Entry 3rd'!AH43,IF(AND($E$3=4),'Marks Entry 4th'!AH43,"")))))</f>
        <v/>
      </c>
      <c r="BH44" s="93" t="str">
        <f>IF(OR($E44="",$G44=""),"",IF(AND($E$3=1),'Marks Entry 1st'!AI43,IF(AND($E$3=2),'Marks Entry 2nd'!AI43,IF(AND($E$3=3),'Marks Entry 3rd'!AI43,IF(AND($E$3=4),'Marks Entry 4th'!AI43,"")))))</f>
        <v/>
      </c>
      <c r="BI44" s="92" t="str">
        <f t="shared" si="9"/>
        <v/>
      </c>
      <c r="BJ44" s="87" t="str">
        <f t="shared" si="10"/>
        <v/>
      </c>
      <c r="BK44" s="144">
        <f t="shared" si="11"/>
        <v>0</v>
      </c>
      <c r="BL44" s="144" t="str">
        <f t="shared" si="12"/>
        <v/>
      </c>
      <c r="BM44" s="144" t="str">
        <f t="shared" si="13"/>
        <v/>
      </c>
      <c r="BN44" s="144" t="str">
        <f t="shared" si="14"/>
        <v/>
      </c>
      <c r="BO44" s="144" t="str">
        <f t="shared" si="15"/>
        <v/>
      </c>
      <c r="BP44" s="148" t="str">
        <f t="shared" si="16"/>
        <v/>
      </c>
      <c r="BQ44" s="180" t="str">
        <f>IF(OR($E44="",$G44=""),"",IF(AND($E$3=1),'Marks Entry 1st'!AJ43,IF(AND($E$3=2),'Marks Entry 2nd'!AJ43,IF(AND($E$3=3),'Marks Entry 3rd'!AJ43,IF(AND($E$3=4),'Marks Entry 4th'!AJ43,"")))))</f>
        <v/>
      </c>
      <c r="BR44" s="180" t="str">
        <f>IF(OR($E44="",$G44=""),"",IF(AND($E$3=1),'Marks Entry 1st'!AK43,IF(AND($E$3=2),'Marks Entry 2nd'!AK43,IF(AND($E$3=3),'Marks Entry 3rd'!AK43,IF(AND($E$3=4),'Marks Entry 4th'!AK43,"")))))</f>
        <v/>
      </c>
      <c r="BS44" s="87" t="str">
        <f t="shared" si="48"/>
        <v/>
      </c>
      <c r="BT44" s="180" t="str">
        <f>IF(OR($E44="",$G44=""),"",IF(AND($E$3=1),'Marks Entry 1st'!AL43,IF(AND($E$3=2),'Marks Entry 2nd'!AL43,IF(AND($E$3=3),'Marks Entry 3rd'!AL43,IF(AND($E$3=4),'Marks Entry 4th'!AL43,"")))))</f>
        <v/>
      </c>
      <c r="BU44" s="180" t="str">
        <f>IF(OR($E44="",$G44=""),"",IF(AND($E$3=1),'Marks Entry 1st'!AM43,IF(AND($E$3=2),'Marks Entry 2nd'!AM43,IF(AND($E$3=3),'Marks Entry 3rd'!AM43,IF(AND($E$3=4),'Marks Entry 4th'!AM43,"")))))</f>
        <v/>
      </c>
      <c r="BV44" s="180" t="str">
        <f>IF(OR($E44="",$G44=""),"",IF(AND($E$3=1),'Marks Entry 1st'!AN43,IF(AND($E$3=2),'Marks Entry 2nd'!AN43,IF(AND($E$3=3),'Marks Entry 3rd'!AN43,IF(AND($E$3=4),'Marks Entry 4th'!AN43,"")))))</f>
        <v/>
      </c>
      <c r="BW44" s="91" t="str">
        <f t="shared" si="49"/>
        <v/>
      </c>
      <c r="BX44" s="87">
        <f t="shared" si="50"/>
        <v>0</v>
      </c>
      <c r="BY44" s="93" t="str">
        <f>IF(OR($E44="",$G44=""),"",IF(AND($E$3=1),'Marks Entry 1st'!AO43,IF(AND($E$3=2),'Marks Entry 2nd'!AO43,IF(AND($E$3=3),'Marks Entry 3rd'!AO43,IF(AND($E$3=4),'Marks Entry 4th'!AO43,"")))))</f>
        <v/>
      </c>
      <c r="BZ44" s="93" t="str">
        <f>IF(OR($E44="",$G44=""),"",IF(AND($E$3=1),'Marks Entry 1st'!AP43,IF(AND($E$3=2),'Marks Entry 2nd'!AP43,IF(AND($E$3=3),'Marks Entry 3rd'!AP43,IF(AND($E$3=4),'Marks Entry 4th'!AP43,"")))))</f>
        <v/>
      </c>
      <c r="CA44" s="93" t="str">
        <f>IF(OR($E44="",$G44=""),"",IF(AND($E$3=1),'Marks Entry 1st'!AQ43,IF(AND($E$3=2),'Marks Entry 2nd'!AQ43,IF(AND($E$3=3),'Marks Entry 3rd'!AQ43,IF(AND($E$3=4),'Marks Entry 4th'!AQ43,"")))))</f>
        <v/>
      </c>
      <c r="CB44" s="92" t="str">
        <f t="shared" si="51"/>
        <v/>
      </c>
      <c r="CC44" s="87" t="str">
        <f t="shared" si="52"/>
        <v/>
      </c>
      <c r="CD44" s="144">
        <f t="shared" si="53"/>
        <v>0</v>
      </c>
      <c r="CE44" s="144" t="str">
        <f t="shared" si="54"/>
        <v/>
      </c>
      <c r="CF44" s="144" t="str">
        <f t="shared" si="17"/>
        <v/>
      </c>
      <c r="CG44" s="144" t="str">
        <f t="shared" si="55"/>
        <v/>
      </c>
      <c r="CH44" s="144" t="str">
        <f t="shared" si="18"/>
        <v/>
      </c>
      <c r="CI44" s="148" t="str">
        <f t="shared" si="19"/>
        <v/>
      </c>
      <c r="CJ44" s="180" t="str">
        <f>IF(OR($E44="",$G44=""),"",IF(AND($E$3=1),'Marks Entry 1st'!AR43,IF(AND($E$3=2),'Marks Entry 2nd'!AR43,IF(AND($E$3=3),'Marks Entry 3rd'!AR43,IF(AND($E$3=4),'Marks Entry 4th'!AR43,"")))))</f>
        <v/>
      </c>
      <c r="CK44" s="180" t="str">
        <f>IF(OR($E44="",$G44=""),"",IF(AND($E$3=1),'Marks Entry 1st'!AS43,IF(AND($E$3=2),'Marks Entry 2nd'!AS43,IF(AND($E$3=3),'Marks Entry 3rd'!AS43,IF(AND($E$3=4),'Marks Entry 4th'!AS43,"")))))</f>
        <v/>
      </c>
      <c r="CL44" s="87" t="str">
        <f t="shared" si="56"/>
        <v/>
      </c>
      <c r="CM44" s="180" t="str">
        <f>IF(OR($E44="",$G44=""),"",IF(AND($E$3=1),'Marks Entry 1st'!AT43,IF(AND($E$3=2),'Marks Entry 2nd'!AT43,IF(AND($E$3=3),'Marks Entry 3rd'!AT43,IF(AND($E$3=4),'Marks Entry 4th'!AT43,"")))))</f>
        <v/>
      </c>
      <c r="CN44" s="180" t="str">
        <f>IF(OR($E44="",$G44=""),"",IF(AND($E$3=1),'Marks Entry 1st'!AU43,IF(AND($E$3=2),'Marks Entry 2nd'!AU43,IF(AND($E$3=3),'Marks Entry 3rd'!AU43,IF(AND($E$3=4),'Marks Entry 4th'!AU43,"")))))</f>
        <v/>
      </c>
      <c r="CO44" s="180" t="str">
        <f>IF(OR($E44="",$G44=""),"",IF(AND($E$3=1),'Marks Entry 1st'!AV43,IF(AND($E$3=2),'Marks Entry 2nd'!AV43,IF(AND($E$3=3),'Marks Entry 3rd'!AV43,IF(AND($E$3=4),'Marks Entry 4th'!AV43,"")))))</f>
        <v/>
      </c>
      <c r="CP44" s="91" t="str">
        <f t="shared" si="57"/>
        <v/>
      </c>
      <c r="CQ44" s="87">
        <f t="shared" si="58"/>
        <v>0</v>
      </c>
      <c r="CR44" s="93" t="str">
        <f>IF(OR($E44="",$G44=""),"",IF(AND($E$3=1),'Marks Entry 1st'!AW43,IF(AND($E$3=2),'Marks Entry 2nd'!AW43,IF(AND($E$3=3),'Marks Entry 3rd'!AW43,IF(AND($E$3=4),'Marks Entry 4th'!AW43,"")))))</f>
        <v/>
      </c>
      <c r="CS44" s="93" t="str">
        <f>IF(OR($E44="",$G44=""),"",IF(AND($E$3=1),'Marks Entry 1st'!AX43,IF(AND($E$3=2),'Marks Entry 2nd'!AX43,IF(AND($E$3=3),'Marks Entry 3rd'!AX43,IF(AND($E$3=4),'Marks Entry 4th'!AX43,"")))))</f>
        <v/>
      </c>
      <c r="CT44" s="93" t="str">
        <f>IF(OR($E44="",$G44=""),"",IF(AND($E$3=1),'Marks Entry 1st'!AY43,IF(AND($E$3=2),'Marks Entry 2nd'!AY43,IF(AND($E$3=3),'Marks Entry 3rd'!AY43,IF(AND($E$3=4),'Marks Entry 4th'!AY43,"")))))</f>
        <v/>
      </c>
      <c r="CU44" s="92" t="str">
        <f t="shared" si="59"/>
        <v/>
      </c>
      <c r="CV44" s="87" t="str">
        <f t="shared" si="60"/>
        <v/>
      </c>
      <c r="CW44" s="144">
        <f t="shared" si="61"/>
        <v>0</v>
      </c>
      <c r="CX44" s="144" t="str">
        <f t="shared" si="62"/>
        <v/>
      </c>
      <c r="CY44" s="144" t="str">
        <f t="shared" si="20"/>
        <v/>
      </c>
      <c r="CZ44" s="144" t="str">
        <f t="shared" si="63"/>
        <v/>
      </c>
      <c r="DA44" s="144" t="str">
        <f t="shared" si="21"/>
        <v/>
      </c>
      <c r="DB44" s="148" t="str">
        <f t="shared" si="22"/>
        <v/>
      </c>
      <c r="DC44" s="380" t="str">
        <f>IF(OR($E44="",$G44=""),"",IF(AND($E$3=1),'Marks Entry 1st'!AZ43,IF(AND($E$3=2),'Marks Entry 2nd'!AZ43,IF(AND($E$3=3),'Marks Entry 3rd'!AZ43,IF(AND($E$3=4),'Marks Entry 4th'!AZ43,"")))))</f>
        <v/>
      </c>
      <c r="DD44" s="380" t="str">
        <f>IF(OR($E44="",$G44=""),"",IF(AND($E$3=1),'Marks Entry 1st'!BA43,IF(AND($E$3=2),'Marks Entry 2nd'!BA43,IF(AND($E$3=3),'Marks Entry 3rd'!BA43,IF(AND($E$3=4),'Marks Entry 4th'!BA43,"")))))</f>
        <v/>
      </c>
      <c r="DE44" s="380" t="str">
        <f>IF(OR($E44="",$G44=""),"",IF(AND($E$3=1),'Marks Entry 1st'!BB43,IF(AND($E$3=2),'Marks Entry 2nd'!BB43,IF(AND($E$3=3),'Marks Entry 3rd'!BB43,IF(AND($E$3=4),'Marks Entry 4th'!BB43,"")))))</f>
        <v/>
      </c>
      <c r="DF44" s="181" t="str">
        <f t="shared" si="64"/>
        <v/>
      </c>
      <c r="DG44" s="182">
        <f t="shared" si="65"/>
        <v>0</v>
      </c>
      <c r="DH44" s="182" t="str">
        <f t="shared" si="66"/>
        <v/>
      </c>
      <c r="DI44" s="182" t="str">
        <f t="shared" si="67"/>
        <v/>
      </c>
      <c r="DJ44" s="147" t="str">
        <f t="shared" si="23"/>
        <v/>
      </c>
      <c r="DK44" s="380" t="str">
        <f>IF(OR($E44="",$G44=""),"",IF(AND($E$3=1),'Marks Entry 1st'!BC43,IF(AND($E$3=2),'Marks Entry 2nd'!BC43,IF(AND($E$3=3),'Marks Entry 3rd'!BC43,IF(AND($E$3=4),'Marks Entry 4th'!BC43,"")))))</f>
        <v/>
      </c>
      <c r="DL44" s="380" t="str">
        <f>IF(OR($E44="",$G44=""),"",IF(AND($E$3=1),'Marks Entry 1st'!BD43,IF(AND($E$3=2),'Marks Entry 2nd'!BD43,IF(AND($E$3=3),'Marks Entry 3rd'!BD43,IF(AND($E$3=4),'Marks Entry 4th'!BD43,"")))))</f>
        <v/>
      </c>
      <c r="DM44" s="380" t="str">
        <f>IF(OR($E44="",$G44=""),"",IF(AND($E$3=1),'Marks Entry 1st'!BE43,IF(AND($E$3=2),'Marks Entry 2nd'!BE43,IF(AND($E$3=3),'Marks Entry 3rd'!BE43,IF(AND($E$3=4),'Marks Entry 4th'!BE43,"")))))</f>
        <v/>
      </c>
      <c r="DN44" s="181" t="str">
        <f t="shared" si="68"/>
        <v/>
      </c>
      <c r="DO44" s="182">
        <f t="shared" si="69"/>
        <v>0</v>
      </c>
      <c r="DP44" s="182" t="str">
        <f t="shared" si="70"/>
        <v/>
      </c>
      <c r="DQ44" s="182" t="str">
        <f t="shared" si="71"/>
        <v/>
      </c>
      <c r="DR44" s="147" t="str">
        <f t="shared" si="24"/>
        <v/>
      </c>
      <c r="DS44" s="380" t="str">
        <f>IF(OR($E44="",$G44=""),"",IF(AND($E$3=1),'Marks Entry 1st'!BF43,IF(AND($E$3=2),'Marks Entry 2nd'!BF43,IF(AND($E$3=3),'Marks Entry 3rd'!BF43,IF(AND($E$3=4),'Marks Entry 4th'!BF43,"")))))</f>
        <v/>
      </c>
      <c r="DT44" s="380" t="str">
        <f>IF(OR($E44="",$G44=""),"",IF(AND($E$3=1),'Marks Entry 1st'!BG43,IF(AND($E$3=2),'Marks Entry 2nd'!BG43,IF(AND($E$3=3),'Marks Entry 3rd'!BG43,IF(AND($E$3=4),'Marks Entry 4th'!BG43,"")))))</f>
        <v/>
      </c>
      <c r="DU44" s="380" t="str">
        <f>IF(OR($E44="",$G44=""),"",IF(AND($E$3=1),'Marks Entry 1st'!BH43,IF(AND($E$3=2),'Marks Entry 2nd'!BH43,IF(AND($E$3=3),'Marks Entry 3rd'!BH43,IF(AND($E$3=4),'Marks Entry 4th'!BH43,"")))))</f>
        <v/>
      </c>
      <c r="DV44" s="181" t="str">
        <f t="shared" si="72"/>
        <v/>
      </c>
      <c r="DW44" s="182">
        <f t="shared" si="73"/>
        <v>0</v>
      </c>
      <c r="DX44" s="182" t="str">
        <f t="shared" si="74"/>
        <v/>
      </c>
      <c r="DY44" s="182" t="str">
        <f t="shared" si="75"/>
        <v/>
      </c>
      <c r="DZ44" s="147" t="str">
        <f t="shared" si="25"/>
        <v/>
      </c>
      <c r="EA44" s="104" t="str">
        <f t="shared" si="26"/>
        <v/>
      </c>
      <c r="EB44" s="105" t="str">
        <f t="shared" si="27"/>
        <v/>
      </c>
      <c r="EC44" s="111" t="str">
        <f t="shared" si="28"/>
        <v/>
      </c>
      <c r="ED44" s="112" t="str">
        <f t="shared" si="29"/>
        <v/>
      </c>
      <c r="EE44" s="386" t="str">
        <f t="shared" si="30"/>
        <v/>
      </c>
      <c r="EF44" s="72" t="str">
        <f>IF(OR($E44="",$G44=""),"",IF(AND($E$3=1),'Marks Entry 1st'!BI43,IF(AND($E$3=2),'Marks Entry 2nd'!BI43,IF(AND($E$3=3),'Marks Entry 3rd'!BI43,IF(AND($E$3=4),'Marks Entry 4th'!BI43,"")))))</f>
        <v/>
      </c>
      <c r="EG44" s="72" t="str">
        <f>IF(OR($E44="",$G44=""),"",IF(AND($E$3=1),'Marks Entry 1st'!BJ43,IF(AND($E$3=2),'Marks Entry 2nd'!BJ43,IF(AND($E$3=3),'Marks Entry 3rd'!BJ43,IF(AND($E$3=4),'Marks Entry 4th'!BJ43,"")))))</f>
        <v/>
      </c>
      <c r="EH44" s="328" t="str">
        <f t="shared" si="31"/>
        <v/>
      </c>
      <c r="EI44" s="73"/>
      <c r="EP44" s="75">
        <f>IF(AND($E$3=1),'Marks Entry 1st'!I43,IF(AND($E$3=2),'Marks Entry 2nd'!I43,IF(AND($E$3=3),'Marks Entry 3rd'!I43,IF(AND($E$3=4),'Marks Entry 4th'!I43,""))))</f>
        <v>0</v>
      </c>
    </row>
    <row r="45" spans="1:146" ht="18.899999999999999" customHeight="1">
      <c r="A45" s="94">
        <v>38</v>
      </c>
      <c r="B45" s="94" t="str">
        <f>IF(OR(EP45=0,EP45=""),"",IF(AND($E$3=1),'Marks Entry 1st'!I44,IF(AND($E$3=2),'Marks Entry 2nd'!I44,IF(AND($E$3=3),'Marks Entry 3rd'!I44,IF(AND($E$3=4),'Marks Entry 4th'!I44,"")))))</f>
        <v/>
      </c>
      <c r="C45" s="95" t="str">
        <f>IF(OR(B45=0,B45=""),"",IF(AND($E$3=1),'Marks Entry 1st'!B44,IF(AND($E$3=2),'Marks Entry 2nd'!B44,IF(AND($E$3=3),'Marks Entry 3rd'!B44,IF(AND($E$3=4),'Marks Entry 4th'!B44,"")))))</f>
        <v/>
      </c>
      <c r="D45" s="95" t="str">
        <f>IF(OR(B45=0,B45=""),"",IF(AND($E$3=1),'Marks Entry 1st'!C44,IF(AND($E$3=2),'Marks Entry 2nd'!C44,IF(AND($E$3=3),'Marks Entry 3rd'!C44,IF(AND($E$3=4),'Marks Entry 4th'!C44,"")))))</f>
        <v/>
      </c>
      <c r="E45" s="96" t="str">
        <f>IF(OR(B45=0,B45=""),"",IF(AND($E$3=1),'Marks Entry 1st'!E44,IF(AND($E$3=2),'Marks Entry 2nd'!E44,IF(AND($E$3=3),'Marks Entry 3rd'!E44,IF(AND($E$3=4),'Marks Entry 4th'!E44,"")))))</f>
        <v/>
      </c>
      <c r="F45" s="95" t="str">
        <f>IF(OR(B45=0,B45=""),"",IF(AND($E$3=1),'Marks Entry 1st'!D44,IF(AND($E$3=2),'Marks Entry 2nd'!D44,IF(AND($E$3=3),'Marks Entry 3rd'!D44,IF(AND($E$3=4),'Marks Entry 4th'!D44,"")))))</f>
        <v/>
      </c>
      <c r="G45" s="90" t="str">
        <f>IF(OR(B45=0,B45=""),"",IF(AND($E$3=1),'Marks Entry 1st'!F44,IF(AND($E$3=2),'Marks Entry 2nd'!F44,IF(AND($E$3=3),'Marks Entry 3rd'!F44,IF(AND($E$3=4),'Marks Entry 4th'!F44,"")))))</f>
        <v/>
      </c>
      <c r="H45" s="90" t="str">
        <f>IF(OR(B45=0,B45=""),"",IF(AND($E$3=1),'Marks Entry 1st'!G44,IF(AND($E$3=2),'Marks Entry 2nd'!G44,IF(AND($E$3=3),'Marks Entry 3rd'!G44,IF(AND($E$3=4),'Marks Entry 4th'!G44,"")))))</f>
        <v/>
      </c>
      <c r="I45" s="90" t="str">
        <f>IF(OR(B45=0,B45=""),"",IF(AND($E$3=1),'Marks Entry 1st'!H44,IF(AND($E$3=2),'Marks Entry 2nd'!H44,IF(AND($E$3=3),'Marks Entry 3rd'!H44,IF(AND($E$3=4),'Marks Entry 4th'!H44,"")))))</f>
        <v/>
      </c>
      <c r="J45" s="379" t="str">
        <f>IF(OR(B45=0,B45=""),"",IF(AND($E$3=1),'Marks Entry 1st'!J44,IF(AND($E$3=2),'Marks Entry 2nd'!J44,IF(AND($E$3=3),'Marks Entry 3rd'!J44,IF(AND($E$3=4),'Marks Entry 4th'!J44,"")))))</f>
        <v/>
      </c>
      <c r="K45" s="379" t="str">
        <f>IF(OR(B45=0,B45=""),"",IF(AND($E$3=1),'Marks Entry 1st'!K44,IF(AND($E$3=2),'Marks Entry 2nd'!K44,IF(AND($E$3=3),'Marks Entry 3rd'!K44,IF(AND($E$3=4),'Marks Entry 4th'!K44,"")))))</f>
        <v/>
      </c>
      <c r="L45" s="180" t="str">
        <f>IF(OR($E45="",$G45=""),"",IF(AND($E$3=1),'Marks Entry 1st'!L44,IF(AND($E$3=2),'Marks Entry 2nd'!L44,IF(AND($E$3=3),'Marks Entry 3rd'!L44,IF(AND($E$3=4),'Marks Entry 4th'!L44,"")))))</f>
        <v/>
      </c>
      <c r="M45" s="180" t="str">
        <f>IF(OR($E45="",$G45=""),"",IF(AND($E$3=1),'Marks Entry 1st'!M44,IF(AND($E$3=2),'Marks Entry 2nd'!M44,IF(AND($E$3=3),'Marks Entry 3rd'!M44,IF(AND($E$3=4),'Marks Entry 4th'!M44,"")))))</f>
        <v/>
      </c>
      <c r="N45" s="87" t="str">
        <f t="shared" si="32"/>
        <v/>
      </c>
      <c r="O45" s="180" t="str">
        <f>IF(OR($E45="",$G45=""),"",IF(AND($E$3=1),'Marks Entry 1st'!N44,IF(AND($E$3=2),'Marks Entry 2nd'!N44,IF(AND($E$3=3),'Marks Entry 3rd'!N44,IF(AND($E$3=4),'Marks Entry 4th'!N44,"")))))</f>
        <v/>
      </c>
      <c r="P45" s="180" t="str">
        <f>IF(OR($E45="",$G45=""),"",IF(AND($E$3=1),'Marks Entry 1st'!O44,IF(AND($E$3=2),'Marks Entry 2nd'!O44,IF(AND($E$3=3),'Marks Entry 3rd'!O44,IF(AND($E$3=4),'Marks Entry 4th'!O44,"")))))</f>
        <v/>
      </c>
      <c r="Q45" s="180" t="str">
        <f>IF(OR($E45="",$G45=""),"",IF(AND($E$3=1),'Marks Entry 1st'!P44,IF(AND($E$3=2),'Marks Entry 2nd'!P44,IF(AND($E$3=3),'Marks Entry 3rd'!P44,IF(AND($E$3=4),'Marks Entry 4th'!P44,"")))))</f>
        <v/>
      </c>
      <c r="R45" s="91" t="str">
        <f t="shared" si="33"/>
        <v/>
      </c>
      <c r="S45" s="87">
        <f t="shared" si="34"/>
        <v>0</v>
      </c>
      <c r="T45" s="93" t="str">
        <f>IF(OR($E45="",$G45=""),"",IF(AND($E$3=1),'Marks Entry 1st'!Q44,IF(AND($E$3=2),'Marks Entry 2nd'!Q44,IF(AND($E$3=3),'Marks Entry 3rd'!Q44,IF(AND($E$3=4),'Marks Entry 4th'!Q44,"")))))</f>
        <v/>
      </c>
      <c r="U45" s="93" t="str">
        <f>IF(OR($E45="",$G45=""),"",IF(AND($E$3=1),'Marks Entry 1st'!R44,IF(AND($E$3=2),'Marks Entry 2nd'!R44,IF(AND($E$3=3),'Marks Entry 3rd'!R44,IF(AND($E$3=4),'Marks Entry 4th'!R44,"")))))</f>
        <v/>
      </c>
      <c r="V45" s="93" t="str">
        <f>IF(OR($E45="",$G45=""),"",IF(AND($E$3=1),'Marks Entry 1st'!S44,IF(AND($E$3=2),'Marks Entry 2nd'!S44,IF(AND($E$3=3),'Marks Entry 3rd'!S44,IF(AND($E$3=4),'Marks Entry 4th'!S44,"")))))</f>
        <v/>
      </c>
      <c r="W45" s="92" t="str">
        <f t="shared" si="35"/>
        <v/>
      </c>
      <c r="X45" s="87" t="str">
        <f t="shared" si="36"/>
        <v/>
      </c>
      <c r="Y45" s="144">
        <f t="shared" si="37"/>
        <v>0</v>
      </c>
      <c r="Z45" s="144" t="str">
        <f t="shared" si="38"/>
        <v/>
      </c>
      <c r="AA45" s="144" t="str">
        <f t="shared" si="0"/>
        <v/>
      </c>
      <c r="AB45" s="144" t="str">
        <f t="shared" si="39"/>
        <v/>
      </c>
      <c r="AC45" s="144" t="str">
        <f t="shared" si="1"/>
        <v/>
      </c>
      <c r="AD45" s="148" t="str">
        <f t="shared" si="2"/>
        <v/>
      </c>
      <c r="AE45" s="180" t="str">
        <f>IF(OR($E45="",$G45=""),"",IF(AND($E$3=1),'Marks Entry 1st'!T44,IF(AND($E$3=2),'Marks Entry 2nd'!T44,IF(AND($E$3=3),'Marks Entry 3rd'!T44,IF(AND($E$3=4),'Marks Entry 4th'!T44,"")))))</f>
        <v/>
      </c>
      <c r="AF45" s="180" t="str">
        <f>IF(OR($E45="",$G45=""),"",IF(AND($E$3=1),'Marks Entry 1st'!U44,IF(AND($E$3=2),'Marks Entry 2nd'!U44,IF(AND($E$3=3),'Marks Entry 3rd'!U44,IF(AND($E$3=4),'Marks Entry 4th'!U44,"")))))</f>
        <v/>
      </c>
      <c r="AG45" s="87" t="str">
        <f t="shared" si="40"/>
        <v/>
      </c>
      <c r="AH45" s="180" t="str">
        <f>IF(OR($E45="",$G45=""),"",IF(AND($E$3=1),'Marks Entry 1st'!V44,IF(AND($E$3=2),'Marks Entry 2nd'!V44,IF(AND($E$3=3),'Marks Entry 3rd'!V44,IF(AND($E$3=4),'Marks Entry 4th'!V44,"")))))</f>
        <v/>
      </c>
      <c r="AI45" s="180" t="str">
        <f>IF(OR($E45="",$G45=""),"",IF(AND($E$3=1),'Marks Entry 1st'!W44,IF(AND($E$3=2),'Marks Entry 2nd'!W44,IF(AND($E$3=3),'Marks Entry 3rd'!W44,IF(AND($E$3=4),'Marks Entry 4th'!W44,"")))))</f>
        <v/>
      </c>
      <c r="AJ45" s="180" t="str">
        <f>IF(OR($E45="",$G45=""),"",IF(AND($E$3=1),'Marks Entry 1st'!X44,IF(AND($E$3=2),'Marks Entry 2nd'!X44,IF(AND($E$3=3),'Marks Entry 3rd'!X44,IF(AND($E$3=4),'Marks Entry 4th'!X44,"")))))</f>
        <v/>
      </c>
      <c r="AK45" s="91" t="str">
        <f t="shared" si="41"/>
        <v/>
      </c>
      <c r="AL45" s="87">
        <f t="shared" si="42"/>
        <v>0</v>
      </c>
      <c r="AM45" s="93" t="str">
        <f>IF(OR($E45="",$G45=""),"",IF(AND($E$3=1),'Marks Entry 1st'!Y44,IF(AND($E$3=2),'Marks Entry 2nd'!Y44,IF(AND($E$3=3),'Marks Entry 3rd'!Y44,IF(AND($E$3=4),'Marks Entry 4th'!Y44,"")))))</f>
        <v/>
      </c>
      <c r="AN45" s="93" t="str">
        <f>IF(OR($E45="",$G45=""),"",IF(AND($E$3=1),'Marks Entry 1st'!Z44,IF(AND($E$3=2),'Marks Entry 2nd'!Z44,IF(AND($E$3=3),'Marks Entry 3rd'!Z44,IF(AND($E$3=4),'Marks Entry 4th'!Z44,"")))))</f>
        <v/>
      </c>
      <c r="AO45" s="93" t="str">
        <f>IF(OR($E45="",$G45=""),"",IF(AND($E$3=1),'Marks Entry 1st'!AA44,IF(AND($E$3=2),'Marks Entry 2nd'!AA44,IF(AND($E$3=3),'Marks Entry 3rd'!AA44,IF(AND($E$3=4),'Marks Entry 4th'!AA44,"")))))</f>
        <v/>
      </c>
      <c r="AP45" s="92" t="str">
        <f t="shared" si="43"/>
        <v/>
      </c>
      <c r="AQ45" s="87" t="str">
        <f t="shared" si="44"/>
        <v/>
      </c>
      <c r="AR45" s="144">
        <f t="shared" si="45"/>
        <v>0</v>
      </c>
      <c r="AS45" s="144" t="str">
        <f t="shared" si="46"/>
        <v/>
      </c>
      <c r="AT45" s="144" t="str">
        <f t="shared" si="3"/>
        <v/>
      </c>
      <c r="AU45" s="144" t="str">
        <f t="shared" si="47"/>
        <v/>
      </c>
      <c r="AV45" s="144" t="str">
        <f t="shared" si="4"/>
        <v/>
      </c>
      <c r="AW45" s="148" t="str">
        <f t="shared" si="5"/>
        <v/>
      </c>
      <c r="AX45" s="180" t="str">
        <f>IF(OR($E45="",$G45=""),"",IF(AND($E$3=1),'Marks Entry 1st'!AB44,IF(AND($E$3=2),'Marks Entry 2nd'!AB44,IF(AND($E$3=3),'Marks Entry 3rd'!AB44,IF(AND($E$3=4),'Marks Entry 4th'!AB44,"")))))</f>
        <v/>
      </c>
      <c r="AY45" s="180" t="str">
        <f>IF(OR($E45="",$G45=""),"",IF(AND($E$3=1),'Marks Entry 1st'!AC44,IF(AND($E$3=2),'Marks Entry 2nd'!AC44,IF(AND($E$3=3),'Marks Entry 3rd'!AC44,IF(AND($E$3=4),'Marks Entry 4th'!AC44,"")))))</f>
        <v/>
      </c>
      <c r="AZ45" s="87" t="str">
        <f t="shared" si="6"/>
        <v/>
      </c>
      <c r="BA45" s="180" t="str">
        <f>IF(OR($E45="",$G45=""),"",IF(AND($E$3=1),'Marks Entry 1st'!AD44,IF(AND($E$3=2),'Marks Entry 2nd'!AD44,IF(AND($E$3=3),'Marks Entry 3rd'!AD44,IF(AND($E$3=4),'Marks Entry 4th'!AD44,"")))))</f>
        <v/>
      </c>
      <c r="BB45" s="180" t="str">
        <f>IF(OR($E45="",$G45=""),"",IF(AND($E$3=1),'Marks Entry 1st'!AE44,IF(AND($E$3=2),'Marks Entry 2nd'!AE44,IF(AND($E$3=3),'Marks Entry 3rd'!AE44,IF(AND($E$3=4),'Marks Entry 4th'!AE44,"")))))</f>
        <v/>
      </c>
      <c r="BC45" s="180" t="str">
        <f>IF(OR($E45="",$G45=""),"",IF(AND($E$3=1),'Marks Entry 1st'!AF44,IF(AND($E$3=2),'Marks Entry 2nd'!AF44,IF(AND($E$3=3),'Marks Entry 3rd'!AF44,IF(AND($E$3=4),'Marks Entry 4th'!AF44,"")))))</f>
        <v/>
      </c>
      <c r="BD45" s="91" t="str">
        <f t="shared" si="7"/>
        <v/>
      </c>
      <c r="BE45" s="87">
        <f t="shared" si="8"/>
        <v>0</v>
      </c>
      <c r="BF45" s="93" t="str">
        <f>IF(OR($E45="",$G45=""),"",IF(AND($E$3=1),'Marks Entry 1st'!AG44,IF(AND($E$3=2),'Marks Entry 2nd'!AG44,IF(AND($E$3=3),'Marks Entry 3rd'!AG44,IF(AND($E$3=4),'Marks Entry 4th'!AG44,"")))))</f>
        <v/>
      </c>
      <c r="BG45" s="93" t="str">
        <f>IF(OR($E45="",$G45=""),"",IF(AND($E$3=1),'Marks Entry 1st'!AH44,IF(AND($E$3=2),'Marks Entry 2nd'!AH44,IF(AND($E$3=3),'Marks Entry 3rd'!AH44,IF(AND($E$3=4),'Marks Entry 4th'!AH44,"")))))</f>
        <v/>
      </c>
      <c r="BH45" s="93" t="str">
        <f>IF(OR($E45="",$G45=""),"",IF(AND($E$3=1),'Marks Entry 1st'!AI44,IF(AND($E$3=2),'Marks Entry 2nd'!AI44,IF(AND($E$3=3),'Marks Entry 3rd'!AI44,IF(AND($E$3=4),'Marks Entry 4th'!AI44,"")))))</f>
        <v/>
      </c>
      <c r="BI45" s="92" t="str">
        <f t="shared" si="9"/>
        <v/>
      </c>
      <c r="BJ45" s="87" t="str">
        <f t="shared" si="10"/>
        <v/>
      </c>
      <c r="BK45" s="144">
        <f t="shared" si="11"/>
        <v>0</v>
      </c>
      <c r="BL45" s="144" t="str">
        <f t="shared" si="12"/>
        <v/>
      </c>
      <c r="BM45" s="144" t="str">
        <f t="shared" si="13"/>
        <v/>
      </c>
      <c r="BN45" s="144" t="str">
        <f t="shared" si="14"/>
        <v/>
      </c>
      <c r="BO45" s="144" t="str">
        <f t="shared" si="15"/>
        <v/>
      </c>
      <c r="BP45" s="148" t="str">
        <f t="shared" si="16"/>
        <v/>
      </c>
      <c r="BQ45" s="180" t="str">
        <f>IF(OR($E45="",$G45=""),"",IF(AND($E$3=1),'Marks Entry 1st'!AJ44,IF(AND($E$3=2),'Marks Entry 2nd'!AJ44,IF(AND($E$3=3),'Marks Entry 3rd'!AJ44,IF(AND($E$3=4),'Marks Entry 4th'!AJ44,"")))))</f>
        <v/>
      </c>
      <c r="BR45" s="180" t="str">
        <f>IF(OR($E45="",$G45=""),"",IF(AND($E$3=1),'Marks Entry 1st'!AK44,IF(AND($E$3=2),'Marks Entry 2nd'!AK44,IF(AND($E$3=3),'Marks Entry 3rd'!AK44,IF(AND($E$3=4),'Marks Entry 4th'!AK44,"")))))</f>
        <v/>
      </c>
      <c r="BS45" s="87" t="str">
        <f t="shared" si="48"/>
        <v/>
      </c>
      <c r="BT45" s="180" t="str">
        <f>IF(OR($E45="",$G45=""),"",IF(AND($E$3=1),'Marks Entry 1st'!AL44,IF(AND($E$3=2),'Marks Entry 2nd'!AL44,IF(AND($E$3=3),'Marks Entry 3rd'!AL44,IF(AND($E$3=4),'Marks Entry 4th'!AL44,"")))))</f>
        <v/>
      </c>
      <c r="BU45" s="180" t="str">
        <f>IF(OR($E45="",$G45=""),"",IF(AND($E$3=1),'Marks Entry 1st'!AM44,IF(AND($E$3=2),'Marks Entry 2nd'!AM44,IF(AND($E$3=3),'Marks Entry 3rd'!AM44,IF(AND($E$3=4),'Marks Entry 4th'!AM44,"")))))</f>
        <v/>
      </c>
      <c r="BV45" s="180" t="str">
        <f>IF(OR($E45="",$G45=""),"",IF(AND($E$3=1),'Marks Entry 1st'!AN44,IF(AND($E$3=2),'Marks Entry 2nd'!AN44,IF(AND($E$3=3),'Marks Entry 3rd'!AN44,IF(AND($E$3=4),'Marks Entry 4th'!AN44,"")))))</f>
        <v/>
      </c>
      <c r="BW45" s="91" t="str">
        <f t="shared" si="49"/>
        <v/>
      </c>
      <c r="BX45" s="87">
        <f t="shared" si="50"/>
        <v>0</v>
      </c>
      <c r="BY45" s="93" t="str">
        <f>IF(OR($E45="",$G45=""),"",IF(AND($E$3=1),'Marks Entry 1st'!AO44,IF(AND($E$3=2),'Marks Entry 2nd'!AO44,IF(AND($E$3=3),'Marks Entry 3rd'!AO44,IF(AND($E$3=4),'Marks Entry 4th'!AO44,"")))))</f>
        <v/>
      </c>
      <c r="BZ45" s="93" t="str">
        <f>IF(OR($E45="",$G45=""),"",IF(AND($E$3=1),'Marks Entry 1st'!AP44,IF(AND($E$3=2),'Marks Entry 2nd'!AP44,IF(AND($E$3=3),'Marks Entry 3rd'!AP44,IF(AND($E$3=4),'Marks Entry 4th'!AP44,"")))))</f>
        <v/>
      </c>
      <c r="CA45" s="93" t="str">
        <f>IF(OR($E45="",$G45=""),"",IF(AND($E$3=1),'Marks Entry 1st'!AQ44,IF(AND($E$3=2),'Marks Entry 2nd'!AQ44,IF(AND($E$3=3),'Marks Entry 3rd'!AQ44,IF(AND($E$3=4),'Marks Entry 4th'!AQ44,"")))))</f>
        <v/>
      </c>
      <c r="CB45" s="92" t="str">
        <f t="shared" si="51"/>
        <v/>
      </c>
      <c r="CC45" s="87" t="str">
        <f t="shared" si="52"/>
        <v/>
      </c>
      <c r="CD45" s="144">
        <f t="shared" si="53"/>
        <v>0</v>
      </c>
      <c r="CE45" s="144" t="str">
        <f t="shared" si="54"/>
        <v/>
      </c>
      <c r="CF45" s="144" t="str">
        <f t="shared" si="17"/>
        <v/>
      </c>
      <c r="CG45" s="144" t="str">
        <f t="shared" si="55"/>
        <v/>
      </c>
      <c r="CH45" s="144" t="str">
        <f t="shared" si="18"/>
        <v/>
      </c>
      <c r="CI45" s="148" t="str">
        <f t="shared" si="19"/>
        <v/>
      </c>
      <c r="CJ45" s="180" t="str">
        <f>IF(OR($E45="",$G45=""),"",IF(AND($E$3=1),'Marks Entry 1st'!AR44,IF(AND($E$3=2),'Marks Entry 2nd'!AR44,IF(AND($E$3=3),'Marks Entry 3rd'!AR44,IF(AND($E$3=4),'Marks Entry 4th'!AR44,"")))))</f>
        <v/>
      </c>
      <c r="CK45" s="180" t="str">
        <f>IF(OR($E45="",$G45=""),"",IF(AND($E$3=1),'Marks Entry 1st'!AS44,IF(AND($E$3=2),'Marks Entry 2nd'!AS44,IF(AND($E$3=3),'Marks Entry 3rd'!AS44,IF(AND($E$3=4),'Marks Entry 4th'!AS44,"")))))</f>
        <v/>
      </c>
      <c r="CL45" s="87" t="str">
        <f t="shared" si="56"/>
        <v/>
      </c>
      <c r="CM45" s="180" t="str">
        <f>IF(OR($E45="",$G45=""),"",IF(AND($E$3=1),'Marks Entry 1st'!AT44,IF(AND($E$3=2),'Marks Entry 2nd'!AT44,IF(AND($E$3=3),'Marks Entry 3rd'!AT44,IF(AND($E$3=4),'Marks Entry 4th'!AT44,"")))))</f>
        <v/>
      </c>
      <c r="CN45" s="180" t="str">
        <f>IF(OR($E45="",$G45=""),"",IF(AND($E$3=1),'Marks Entry 1st'!AU44,IF(AND($E$3=2),'Marks Entry 2nd'!AU44,IF(AND($E$3=3),'Marks Entry 3rd'!AU44,IF(AND($E$3=4),'Marks Entry 4th'!AU44,"")))))</f>
        <v/>
      </c>
      <c r="CO45" s="180" t="str">
        <f>IF(OR($E45="",$G45=""),"",IF(AND($E$3=1),'Marks Entry 1st'!AV44,IF(AND($E$3=2),'Marks Entry 2nd'!AV44,IF(AND($E$3=3),'Marks Entry 3rd'!AV44,IF(AND($E$3=4),'Marks Entry 4th'!AV44,"")))))</f>
        <v/>
      </c>
      <c r="CP45" s="91" t="str">
        <f t="shared" si="57"/>
        <v/>
      </c>
      <c r="CQ45" s="87">
        <f t="shared" si="58"/>
        <v>0</v>
      </c>
      <c r="CR45" s="93" t="str">
        <f>IF(OR($E45="",$G45=""),"",IF(AND($E$3=1),'Marks Entry 1st'!AW44,IF(AND($E$3=2),'Marks Entry 2nd'!AW44,IF(AND($E$3=3),'Marks Entry 3rd'!AW44,IF(AND($E$3=4),'Marks Entry 4th'!AW44,"")))))</f>
        <v/>
      </c>
      <c r="CS45" s="93" t="str">
        <f>IF(OR($E45="",$G45=""),"",IF(AND($E$3=1),'Marks Entry 1st'!AX44,IF(AND($E$3=2),'Marks Entry 2nd'!AX44,IF(AND($E$3=3),'Marks Entry 3rd'!AX44,IF(AND($E$3=4),'Marks Entry 4th'!AX44,"")))))</f>
        <v/>
      </c>
      <c r="CT45" s="93" t="str">
        <f>IF(OR($E45="",$G45=""),"",IF(AND($E$3=1),'Marks Entry 1st'!AY44,IF(AND($E$3=2),'Marks Entry 2nd'!AY44,IF(AND($E$3=3),'Marks Entry 3rd'!AY44,IF(AND($E$3=4),'Marks Entry 4th'!AY44,"")))))</f>
        <v/>
      </c>
      <c r="CU45" s="92" t="str">
        <f t="shared" si="59"/>
        <v/>
      </c>
      <c r="CV45" s="87" t="str">
        <f t="shared" si="60"/>
        <v/>
      </c>
      <c r="CW45" s="144">
        <f t="shared" si="61"/>
        <v>0</v>
      </c>
      <c r="CX45" s="144" t="str">
        <f t="shared" si="62"/>
        <v/>
      </c>
      <c r="CY45" s="144" t="str">
        <f t="shared" si="20"/>
        <v/>
      </c>
      <c r="CZ45" s="144" t="str">
        <f t="shared" si="63"/>
        <v/>
      </c>
      <c r="DA45" s="144" t="str">
        <f t="shared" si="21"/>
        <v/>
      </c>
      <c r="DB45" s="148" t="str">
        <f t="shared" si="22"/>
        <v/>
      </c>
      <c r="DC45" s="380" t="str">
        <f>IF(OR($E45="",$G45=""),"",IF(AND($E$3=1),'Marks Entry 1st'!AZ44,IF(AND($E$3=2),'Marks Entry 2nd'!AZ44,IF(AND($E$3=3),'Marks Entry 3rd'!AZ44,IF(AND($E$3=4),'Marks Entry 4th'!AZ44,"")))))</f>
        <v/>
      </c>
      <c r="DD45" s="380" t="str">
        <f>IF(OR($E45="",$G45=""),"",IF(AND($E$3=1),'Marks Entry 1st'!BA44,IF(AND($E$3=2),'Marks Entry 2nd'!BA44,IF(AND($E$3=3),'Marks Entry 3rd'!BA44,IF(AND($E$3=4),'Marks Entry 4th'!BA44,"")))))</f>
        <v/>
      </c>
      <c r="DE45" s="380" t="str">
        <f>IF(OR($E45="",$G45=""),"",IF(AND($E$3=1),'Marks Entry 1st'!BB44,IF(AND($E$3=2),'Marks Entry 2nd'!BB44,IF(AND($E$3=3),'Marks Entry 3rd'!BB44,IF(AND($E$3=4),'Marks Entry 4th'!BB44,"")))))</f>
        <v/>
      </c>
      <c r="DF45" s="181" t="str">
        <f t="shared" si="64"/>
        <v/>
      </c>
      <c r="DG45" s="182">
        <f t="shared" si="65"/>
        <v>0</v>
      </c>
      <c r="DH45" s="182" t="str">
        <f t="shared" si="66"/>
        <v/>
      </c>
      <c r="DI45" s="182" t="str">
        <f t="shared" si="67"/>
        <v/>
      </c>
      <c r="DJ45" s="147" t="str">
        <f t="shared" si="23"/>
        <v/>
      </c>
      <c r="DK45" s="380" t="str">
        <f>IF(OR($E45="",$G45=""),"",IF(AND($E$3=1),'Marks Entry 1st'!BC44,IF(AND($E$3=2),'Marks Entry 2nd'!BC44,IF(AND($E$3=3),'Marks Entry 3rd'!BC44,IF(AND($E$3=4),'Marks Entry 4th'!BC44,"")))))</f>
        <v/>
      </c>
      <c r="DL45" s="380" t="str">
        <f>IF(OR($E45="",$G45=""),"",IF(AND($E$3=1),'Marks Entry 1st'!BD44,IF(AND($E$3=2),'Marks Entry 2nd'!BD44,IF(AND($E$3=3),'Marks Entry 3rd'!BD44,IF(AND($E$3=4),'Marks Entry 4th'!BD44,"")))))</f>
        <v/>
      </c>
      <c r="DM45" s="380" t="str">
        <f>IF(OR($E45="",$G45=""),"",IF(AND($E$3=1),'Marks Entry 1st'!BE44,IF(AND($E$3=2),'Marks Entry 2nd'!BE44,IF(AND($E$3=3),'Marks Entry 3rd'!BE44,IF(AND($E$3=4),'Marks Entry 4th'!BE44,"")))))</f>
        <v/>
      </c>
      <c r="DN45" s="181" t="str">
        <f t="shared" si="68"/>
        <v/>
      </c>
      <c r="DO45" s="182">
        <f t="shared" si="69"/>
        <v>0</v>
      </c>
      <c r="DP45" s="182" t="str">
        <f t="shared" si="70"/>
        <v/>
      </c>
      <c r="DQ45" s="182" t="str">
        <f t="shared" si="71"/>
        <v/>
      </c>
      <c r="DR45" s="147" t="str">
        <f t="shared" si="24"/>
        <v/>
      </c>
      <c r="DS45" s="380" t="str">
        <f>IF(OR($E45="",$G45=""),"",IF(AND($E$3=1),'Marks Entry 1st'!BF44,IF(AND($E$3=2),'Marks Entry 2nd'!BF44,IF(AND($E$3=3),'Marks Entry 3rd'!BF44,IF(AND($E$3=4),'Marks Entry 4th'!BF44,"")))))</f>
        <v/>
      </c>
      <c r="DT45" s="380" t="str">
        <f>IF(OR($E45="",$G45=""),"",IF(AND($E$3=1),'Marks Entry 1st'!BG44,IF(AND($E$3=2),'Marks Entry 2nd'!BG44,IF(AND($E$3=3),'Marks Entry 3rd'!BG44,IF(AND($E$3=4),'Marks Entry 4th'!BG44,"")))))</f>
        <v/>
      </c>
      <c r="DU45" s="380" t="str">
        <f>IF(OR($E45="",$G45=""),"",IF(AND($E$3=1),'Marks Entry 1st'!BH44,IF(AND($E$3=2),'Marks Entry 2nd'!BH44,IF(AND($E$3=3),'Marks Entry 3rd'!BH44,IF(AND($E$3=4),'Marks Entry 4th'!BH44,"")))))</f>
        <v/>
      </c>
      <c r="DV45" s="181" t="str">
        <f t="shared" si="72"/>
        <v/>
      </c>
      <c r="DW45" s="182">
        <f t="shared" si="73"/>
        <v>0</v>
      </c>
      <c r="DX45" s="182" t="str">
        <f t="shared" si="74"/>
        <v/>
      </c>
      <c r="DY45" s="182" t="str">
        <f t="shared" si="75"/>
        <v/>
      </c>
      <c r="DZ45" s="147" t="str">
        <f t="shared" si="25"/>
        <v/>
      </c>
      <c r="EA45" s="104" t="str">
        <f t="shared" si="26"/>
        <v/>
      </c>
      <c r="EB45" s="105" t="str">
        <f t="shared" si="27"/>
        <v/>
      </c>
      <c r="EC45" s="111" t="str">
        <f t="shared" si="28"/>
        <v/>
      </c>
      <c r="ED45" s="112" t="str">
        <f t="shared" si="29"/>
        <v/>
      </c>
      <c r="EE45" s="386" t="str">
        <f t="shared" si="30"/>
        <v/>
      </c>
      <c r="EF45" s="72" t="str">
        <f>IF(OR($E45="",$G45=""),"",IF(AND($E$3=1),'Marks Entry 1st'!BI44,IF(AND($E$3=2),'Marks Entry 2nd'!BI44,IF(AND($E$3=3),'Marks Entry 3rd'!BI44,IF(AND($E$3=4),'Marks Entry 4th'!BI44,"")))))</f>
        <v/>
      </c>
      <c r="EG45" s="72" t="str">
        <f>IF(OR($E45="",$G45=""),"",IF(AND($E$3=1),'Marks Entry 1st'!BJ44,IF(AND($E$3=2),'Marks Entry 2nd'!BJ44,IF(AND($E$3=3),'Marks Entry 3rd'!BJ44,IF(AND($E$3=4),'Marks Entry 4th'!BJ44,"")))))</f>
        <v/>
      </c>
      <c r="EH45" s="328" t="str">
        <f t="shared" si="31"/>
        <v/>
      </c>
      <c r="EI45" s="73"/>
      <c r="EP45" s="75">
        <f>IF(AND($E$3=1),'Marks Entry 1st'!I44,IF(AND($E$3=2),'Marks Entry 2nd'!I44,IF(AND($E$3=3),'Marks Entry 3rd'!I44,IF(AND($E$3=4),'Marks Entry 4th'!I44,""))))</f>
        <v>0</v>
      </c>
    </row>
    <row r="46" spans="1:146" ht="18.899999999999999" customHeight="1">
      <c r="A46" s="94">
        <v>39</v>
      </c>
      <c r="B46" s="94" t="str">
        <f>IF(OR(EP46=0,EP46=""),"",IF(AND($E$3=1),'Marks Entry 1st'!I45,IF(AND($E$3=2),'Marks Entry 2nd'!I45,IF(AND($E$3=3),'Marks Entry 3rd'!I45,IF(AND($E$3=4),'Marks Entry 4th'!I45,"")))))</f>
        <v/>
      </c>
      <c r="C46" s="95" t="str">
        <f>IF(OR(B46=0,B46=""),"",IF(AND($E$3=1),'Marks Entry 1st'!B45,IF(AND($E$3=2),'Marks Entry 2nd'!B45,IF(AND($E$3=3),'Marks Entry 3rd'!B45,IF(AND($E$3=4),'Marks Entry 4th'!B45,"")))))</f>
        <v/>
      </c>
      <c r="D46" s="95" t="str">
        <f>IF(OR(B46=0,B46=""),"",IF(AND($E$3=1),'Marks Entry 1st'!C45,IF(AND($E$3=2),'Marks Entry 2nd'!C45,IF(AND($E$3=3),'Marks Entry 3rd'!C45,IF(AND($E$3=4),'Marks Entry 4th'!C45,"")))))</f>
        <v/>
      </c>
      <c r="E46" s="96" t="str">
        <f>IF(OR(B46=0,B46=""),"",IF(AND($E$3=1),'Marks Entry 1st'!E45,IF(AND($E$3=2),'Marks Entry 2nd'!E45,IF(AND($E$3=3),'Marks Entry 3rd'!E45,IF(AND($E$3=4),'Marks Entry 4th'!E45,"")))))</f>
        <v/>
      </c>
      <c r="F46" s="95" t="str">
        <f>IF(OR(B46=0,B46=""),"",IF(AND($E$3=1),'Marks Entry 1st'!D45,IF(AND($E$3=2),'Marks Entry 2nd'!D45,IF(AND($E$3=3),'Marks Entry 3rd'!D45,IF(AND($E$3=4),'Marks Entry 4th'!D45,"")))))</f>
        <v/>
      </c>
      <c r="G46" s="90" t="str">
        <f>IF(OR(B46=0,B46=""),"",IF(AND($E$3=1),'Marks Entry 1st'!F45,IF(AND($E$3=2),'Marks Entry 2nd'!F45,IF(AND($E$3=3),'Marks Entry 3rd'!F45,IF(AND($E$3=4),'Marks Entry 4th'!F45,"")))))</f>
        <v/>
      </c>
      <c r="H46" s="90" t="str">
        <f>IF(OR(B46=0,B46=""),"",IF(AND($E$3=1),'Marks Entry 1st'!G45,IF(AND($E$3=2),'Marks Entry 2nd'!G45,IF(AND($E$3=3),'Marks Entry 3rd'!G45,IF(AND($E$3=4),'Marks Entry 4th'!G45,"")))))</f>
        <v/>
      </c>
      <c r="I46" s="90" t="str">
        <f>IF(OR(B46=0,B46=""),"",IF(AND($E$3=1),'Marks Entry 1st'!H45,IF(AND($E$3=2),'Marks Entry 2nd'!H45,IF(AND($E$3=3),'Marks Entry 3rd'!H45,IF(AND($E$3=4),'Marks Entry 4th'!H45,"")))))</f>
        <v/>
      </c>
      <c r="J46" s="379" t="str">
        <f>IF(OR(B46=0,B46=""),"",IF(AND($E$3=1),'Marks Entry 1st'!J45,IF(AND($E$3=2),'Marks Entry 2nd'!J45,IF(AND($E$3=3),'Marks Entry 3rd'!J45,IF(AND($E$3=4),'Marks Entry 4th'!J45,"")))))</f>
        <v/>
      </c>
      <c r="K46" s="379" t="str">
        <f>IF(OR(B46=0,B46=""),"",IF(AND($E$3=1),'Marks Entry 1st'!K45,IF(AND($E$3=2),'Marks Entry 2nd'!K45,IF(AND($E$3=3),'Marks Entry 3rd'!K45,IF(AND($E$3=4),'Marks Entry 4th'!K45,"")))))</f>
        <v/>
      </c>
      <c r="L46" s="180" t="str">
        <f>IF(OR($E46="",$G46=""),"",IF(AND($E$3=1),'Marks Entry 1st'!L45,IF(AND($E$3=2),'Marks Entry 2nd'!L45,IF(AND($E$3=3),'Marks Entry 3rd'!L45,IF(AND($E$3=4),'Marks Entry 4th'!L45,"")))))</f>
        <v/>
      </c>
      <c r="M46" s="180" t="str">
        <f>IF(OR($E46="",$G46=""),"",IF(AND($E$3=1),'Marks Entry 1st'!M45,IF(AND($E$3=2),'Marks Entry 2nd'!M45,IF(AND($E$3=3),'Marks Entry 3rd'!M45,IF(AND($E$3=4),'Marks Entry 4th'!M45,"")))))</f>
        <v/>
      </c>
      <c r="N46" s="87" t="str">
        <f t="shared" si="32"/>
        <v/>
      </c>
      <c r="O46" s="180" t="str">
        <f>IF(OR($E46="",$G46=""),"",IF(AND($E$3=1),'Marks Entry 1st'!N45,IF(AND($E$3=2),'Marks Entry 2nd'!N45,IF(AND($E$3=3),'Marks Entry 3rd'!N45,IF(AND($E$3=4),'Marks Entry 4th'!N45,"")))))</f>
        <v/>
      </c>
      <c r="P46" s="180" t="str">
        <f>IF(OR($E46="",$G46=""),"",IF(AND($E$3=1),'Marks Entry 1st'!O45,IF(AND($E$3=2),'Marks Entry 2nd'!O45,IF(AND($E$3=3),'Marks Entry 3rd'!O45,IF(AND($E$3=4),'Marks Entry 4th'!O45,"")))))</f>
        <v/>
      </c>
      <c r="Q46" s="180" t="str">
        <f>IF(OR($E46="",$G46=""),"",IF(AND($E$3=1),'Marks Entry 1st'!P45,IF(AND($E$3=2),'Marks Entry 2nd'!P45,IF(AND($E$3=3),'Marks Entry 3rd'!P45,IF(AND($E$3=4),'Marks Entry 4th'!P45,"")))))</f>
        <v/>
      </c>
      <c r="R46" s="91" t="str">
        <f t="shared" si="33"/>
        <v/>
      </c>
      <c r="S46" s="87">
        <f t="shared" si="34"/>
        <v>0</v>
      </c>
      <c r="T46" s="93" t="str">
        <f>IF(OR($E46="",$G46=""),"",IF(AND($E$3=1),'Marks Entry 1st'!Q45,IF(AND($E$3=2),'Marks Entry 2nd'!Q45,IF(AND($E$3=3),'Marks Entry 3rd'!Q45,IF(AND($E$3=4),'Marks Entry 4th'!Q45,"")))))</f>
        <v/>
      </c>
      <c r="U46" s="93" t="str">
        <f>IF(OR($E46="",$G46=""),"",IF(AND($E$3=1),'Marks Entry 1st'!R45,IF(AND($E$3=2),'Marks Entry 2nd'!R45,IF(AND($E$3=3),'Marks Entry 3rd'!R45,IF(AND($E$3=4),'Marks Entry 4th'!R45,"")))))</f>
        <v/>
      </c>
      <c r="V46" s="93" t="str">
        <f>IF(OR($E46="",$G46=""),"",IF(AND($E$3=1),'Marks Entry 1st'!S45,IF(AND($E$3=2),'Marks Entry 2nd'!S45,IF(AND($E$3=3),'Marks Entry 3rd'!S45,IF(AND($E$3=4),'Marks Entry 4th'!S45,"")))))</f>
        <v/>
      </c>
      <c r="W46" s="92" t="str">
        <f t="shared" si="35"/>
        <v/>
      </c>
      <c r="X46" s="87" t="str">
        <f t="shared" si="36"/>
        <v/>
      </c>
      <c r="Y46" s="144">
        <f t="shared" si="37"/>
        <v>0</v>
      </c>
      <c r="Z46" s="144" t="str">
        <f t="shared" si="38"/>
        <v/>
      </c>
      <c r="AA46" s="144" t="str">
        <f t="shared" si="0"/>
        <v/>
      </c>
      <c r="AB46" s="144" t="str">
        <f t="shared" si="39"/>
        <v/>
      </c>
      <c r="AC46" s="144" t="str">
        <f t="shared" si="1"/>
        <v/>
      </c>
      <c r="AD46" s="148" t="str">
        <f t="shared" si="2"/>
        <v/>
      </c>
      <c r="AE46" s="180" t="str">
        <f>IF(OR($E46="",$G46=""),"",IF(AND($E$3=1),'Marks Entry 1st'!T45,IF(AND($E$3=2),'Marks Entry 2nd'!T45,IF(AND($E$3=3),'Marks Entry 3rd'!T45,IF(AND($E$3=4),'Marks Entry 4th'!T45,"")))))</f>
        <v/>
      </c>
      <c r="AF46" s="180" t="str">
        <f>IF(OR($E46="",$G46=""),"",IF(AND($E$3=1),'Marks Entry 1st'!U45,IF(AND($E$3=2),'Marks Entry 2nd'!U45,IF(AND($E$3=3),'Marks Entry 3rd'!U45,IF(AND($E$3=4),'Marks Entry 4th'!U45,"")))))</f>
        <v/>
      </c>
      <c r="AG46" s="87" t="str">
        <f t="shared" si="40"/>
        <v/>
      </c>
      <c r="AH46" s="180" t="str">
        <f>IF(OR($E46="",$G46=""),"",IF(AND($E$3=1),'Marks Entry 1st'!V45,IF(AND($E$3=2),'Marks Entry 2nd'!V45,IF(AND($E$3=3),'Marks Entry 3rd'!V45,IF(AND($E$3=4),'Marks Entry 4th'!V45,"")))))</f>
        <v/>
      </c>
      <c r="AI46" s="180" t="str">
        <f>IF(OR($E46="",$G46=""),"",IF(AND($E$3=1),'Marks Entry 1st'!W45,IF(AND($E$3=2),'Marks Entry 2nd'!W45,IF(AND($E$3=3),'Marks Entry 3rd'!W45,IF(AND($E$3=4),'Marks Entry 4th'!W45,"")))))</f>
        <v/>
      </c>
      <c r="AJ46" s="180" t="str">
        <f>IF(OR($E46="",$G46=""),"",IF(AND($E$3=1),'Marks Entry 1st'!X45,IF(AND($E$3=2),'Marks Entry 2nd'!X45,IF(AND($E$3=3),'Marks Entry 3rd'!X45,IF(AND($E$3=4),'Marks Entry 4th'!X45,"")))))</f>
        <v/>
      </c>
      <c r="AK46" s="91" t="str">
        <f t="shared" si="41"/>
        <v/>
      </c>
      <c r="AL46" s="87">
        <f t="shared" si="42"/>
        <v>0</v>
      </c>
      <c r="AM46" s="93" t="str">
        <f>IF(OR($E46="",$G46=""),"",IF(AND($E$3=1),'Marks Entry 1st'!Y45,IF(AND($E$3=2),'Marks Entry 2nd'!Y45,IF(AND($E$3=3),'Marks Entry 3rd'!Y45,IF(AND($E$3=4),'Marks Entry 4th'!Y45,"")))))</f>
        <v/>
      </c>
      <c r="AN46" s="93" t="str">
        <f>IF(OR($E46="",$G46=""),"",IF(AND($E$3=1),'Marks Entry 1st'!Z45,IF(AND($E$3=2),'Marks Entry 2nd'!Z45,IF(AND($E$3=3),'Marks Entry 3rd'!Z45,IF(AND($E$3=4),'Marks Entry 4th'!Z45,"")))))</f>
        <v/>
      </c>
      <c r="AO46" s="93" t="str">
        <f>IF(OR($E46="",$G46=""),"",IF(AND($E$3=1),'Marks Entry 1st'!AA45,IF(AND($E$3=2),'Marks Entry 2nd'!AA45,IF(AND($E$3=3),'Marks Entry 3rd'!AA45,IF(AND($E$3=4),'Marks Entry 4th'!AA45,"")))))</f>
        <v/>
      </c>
      <c r="AP46" s="92" t="str">
        <f t="shared" si="43"/>
        <v/>
      </c>
      <c r="AQ46" s="87" t="str">
        <f t="shared" si="44"/>
        <v/>
      </c>
      <c r="AR46" s="144">
        <f t="shared" si="45"/>
        <v>0</v>
      </c>
      <c r="AS46" s="144" t="str">
        <f t="shared" si="46"/>
        <v/>
      </c>
      <c r="AT46" s="144" t="str">
        <f t="shared" si="3"/>
        <v/>
      </c>
      <c r="AU46" s="144" t="str">
        <f t="shared" si="47"/>
        <v/>
      </c>
      <c r="AV46" s="144" t="str">
        <f t="shared" si="4"/>
        <v/>
      </c>
      <c r="AW46" s="148" t="str">
        <f t="shared" si="5"/>
        <v/>
      </c>
      <c r="AX46" s="180" t="str">
        <f>IF(OR($E46="",$G46=""),"",IF(AND($E$3=1),'Marks Entry 1st'!AB45,IF(AND($E$3=2),'Marks Entry 2nd'!AB45,IF(AND($E$3=3),'Marks Entry 3rd'!AB45,IF(AND($E$3=4),'Marks Entry 4th'!AB45,"")))))</f>
        <v/>
      </c>
      <c r="AY46" s="180" t="str">
        <f>IF(OR($E46="",$G46=""),"",IF(AND($E$3=1),'Marks Entry 1st'!AC45,IF(AND($E$3=2),'Marks Entry 2nd'!AC45,IF(AND($E$3=3),'Marks Entry 3rd'!AC45,IF(AND($E$3=4),'Marks Entry 4th'!AC45,"")))))</f>
        <v/>
      </c>
      <c r="AZ46" s="87" t="str">
        <f t="shared" si="6"/>
        <v/>
      </c>
      <c r="BA46" s="180" t="str">
        <f>IF(OR($E46="",$G46=""),"",IF(AND($E$3=1),'Marks Entry 1st'!AD45,IF(AND($E$3=2),'Marks Entry 2nd'!AD45,IF(AND($E$3=3),'Marks Entry 3rd'!AD45,IF(AND($E$3=4),'Marks Entry 4th'!AD45,"")))))</f>
        <v/>
      </c>
      <c r="BB46" s="180" t="str">
        <f>IF(OR($E46="",$G46=""),"",IF(AND($E$3=1),'Marks Entry 1st'!AE45,IF(AND($E$3=2),'Marks Entry 2nd'!AE45,IF(AND($E$3=3),'Marks Entry 3rd'!AE45,IF(AND($E$3=4),'Marks Entry 4th'!AE45,"")))))</f>
        <v/>
      </c>
      <c r="BC46" s="180" t="str">
        <f>IF(OR($E46="",$G46=""),"",IF(AND($E$3=1),'Marks Entry 1st'!AF45,IF(AND($E$3=2),'Marks Entry 2nd'!AF45,IF(AND($E$3=3),'Marks Entry 3rd'!AF45,IF(AND($E$3=4),'Marks Entry 4th'!AF45,"")))))</f>
        <v/>
      </c>
      <c r="BD46" s="91" t="str">
        <f t="shared" si="7"/>
        <v/>
      </c>
      <c r="BE46" s="87">
        <f t="shared" si="8"/>
        <v>0</v>
      </c>
      <c r="BF46" s="93" t="str">
        <f>IF(OR($E46="",$G46=""),"",IF(AND($E$3=1),'Marks Entry 1st'!AG45,IF(AND($E$3=2),'Marks Entry 2nd'!AG45,IF(AND($E$3=3),'Marks Entry 3rd'!AG45,IF(AND($E$3=4),'Marks Entry 4th'!AG45,"")))))</f>
        <v/>
      </c>
      <c r="BG46" s="93" t="str">
        <f>IF(OR($E46="",$G46=""),"",IF(AND($E$3=1),'Marks Entry 1st'!AH45,IF(AND($E$3=2),'Marks Entry 2nd'!AH45,IF(AND($E$3=3),'Marks Entry 3rd'!AH45,IF(AND($E$3=4),'Marks Entry 4th'!AH45,"")))))</f>
        <v/>
      </c>
      <c r="BH46" s="93" t="str">
        <f>IF(OR($E46="",$G46=""),"",IF(AND($E$3=1),'Marks Entry 1st'!AI45,IF(AND($E$3=2),'Marks Entry 2nd'!AI45,IF(AND($E$3=3),'Marks Entry 3rd'!AI45,IF(AND($E$3=4),'Marks Entry 4th'!AI45,"")))))</f>
        <v/>
      </c>
      <c r="BI46" s="92" t="str">
        <f t="shared" si="9"/>
        <v/>
      </c>
      <c r="BJ46" s="87" t="str">
        <f t="shared" si="10"/>
        <v/>
      </c>
      <c r="BK46" s="144">
        <f t="shared" si="11"/>
        <v>0</v>
      </c>
      <c r="BL46" s="144" t="str">
        <f t="shared" si="12"/>
        <v/>
      </c>
      <c r="BM46" s="144" t="str">
        <f t="shared" si="13"/>
        <v/>
      </c>
      <c r="BN46" s="144" t="str">
        <f t="shared" si="14"/>
        <v/>
      </c>
      <c r="BO46" s="144" t="str">
        <f t="shared" si="15"/>
        <v/>
      </c>
      <c r="BP46" s="148" t="str">
        <f t="shared" si="16"/>
        <v/>
      </c>
      <c r="BQ46" s="180" t="str">
        <f>IF(OR($E46="",$G46=""),"",IF(AND($E$3=1),'Marks Entry 1st'!AJ45,IF(AND($E$3=2),'Marks Entry 2nd'!AJ45,IF(AND($E$3=3),'Marks Entry 3rd'!AJ45,IF(AND($E$3=4),'Marks Entry 4th'!AJ45,"")))))</f>
        <v/>
      </c>
      <c r="BR46" s="180" t="str">
        <f>IF(OR($E46="",$G46=""),"",IF(AND($E$3=1),'Marks Entry 1st'!AK45,IF(AND($E$3=2),'Marks Entry 2nd'!AK45,IF(AND($E$3=3),'Marks Entry 3rd'!AK45,IF(AND($E$3=4),'Marks Entry 4th'!AK45,"")))))</f>
        <v/>
      </c>
      <c r="BS46" s="87" t="str">
        <f t="shared" si="48"/>
        <v/>
      </c>
      <c r="BT46" s="180" t="str">
        <f>IF(OR($E46="",$G46=""),"",IF(AND($E$3=1),'Marks Entry 1st'!AL45,IF(AND($E$3=2),'Marks Entry 2nd'!AL45,IF(AND($E$3=3),'Marks Entry 3rd'!AL45,IF(AND($E$3=4),'Marks Entry 4th'!AL45,"")))))</f>
        <v/>
      </c>
      <c r="BU46" s="180" t="str">
        <f>IF(OR($E46="",$G46=""),"",IF(AND($E$3=1),'Marks Entry 1st'!AM45,IF(AND($E$3=2),'Marks Entry 2nd'!AM45,IF(AND($E$3=3),'Marks Entry 3rd'!AM45,IF(AND($E$3=4),'Marks Entry 4th'!AM45,"")))))</f>
        <v/>
      </c>
      <c r="BV46" s="180" t="str">
        <f>IF(OR($E46="",$G46=""),"",IF(AND($E$3=1),'Marks Entry 1st'!AN45,IF(AND($E$3=2),'Marks Entry 2nd'!AN45,IF(AND($E$3=3),'Marks Entry 3rd'!AN45,IF(AND($E$3=4),'Marks Entry 4th'!AN45,"")))))</f>
        <v/>
      </c>
      <c r="BW46" s="91" t="str">
        <f t="shared" si="49"/>
        <v/>
      </c>
      <c r="BX46" s="87">
        <f t="shared" si="50"/>
        <v>0</v>
      </c>
      <c r="BY46" s="93" t="str">
        <f>IF(OR($E46="",$G46=""),"",IF(AND($E$3=1),'Marks Entry 1st'!AO45,IF(AND($E$3=2),'Marks Entry 2nd'!AO45,IF(AND($E$3=3),'Marks Entry 3rd'!AO45,IF(AND($E$3=4),'Marks Entry 4th'!AO45,"")))))</f>
        <v/>
      </c>
      <c r="BZ46" s="93" t="str">
        <f>IF(OR($E46="",$G46=""),"",IF(AND($E$3=1),'Marks Entry 1st'!AP45,IF(AND($E$3=2),'Marks Entry 2nd'!AP45,IF(AND($E$3=3),'Marks Entry 3rd'!AP45,IF(AND($E$3=4),'Marks Entry 4th'!AP45,"")))))</f>
        <v/>
      </c>
      <c r="CA46" s="93" t="str">
        <f>IF(OR($E46="",$G46=""),"",IF(AND($E$3=1),'Marks Entry 1st'!AQ45,IF(AND($E$3=2),'Marks Entry 2nd'!AQ45,IF(AND($E$3=3),'Marks Entry 3rd'!AQ45,IF(AND($E$3=4),'Marks Entry 4th'!AQ45,"")))))</f>
        <v/>
      </c>
      <c r="CB46" s="92" t="str">
        <f t="shared" si="51"/>
        <v/>
      </c>
      <c r="CC46" s="87" t="str">
        <f t="shared" si="52"/>
        <v/>
      </c>
      <c r="CD46" s="144">
        <f t="shared" si="53"/>
        <v>0</v>
      </c>
      <c r="CE46" s="144" t="str">
        <f t="shared" si="54"/>
        <v/>
      </c>
      <c r="CF46" s="144" t="str">
        <f t="shared" si="17"/>
        <v/>
      </c>
      <c r="CG46" s="144" t="str">
        <f t="shared" si="55"/>
        <v/>
      </c>
      <c r="CH46" s="144" t="str">
        <f t="shared" si="18"/>
        <v/>
      </c>
      <c r="CI46" s="148" t="str">
        <f t="shared" si="19"/>
        <v/>
      </c>
      <c r="CJ46" s="180" t="str">
        <f>IF(OR($E46="",$G46=""),"",IF(AND($E$3=1),'Marks Entry 1st'!AR45,IF(AND($E$3=2),'Marks Entry 2nd'!AR45,IF(AND($E$3=3),'Marks Entry 3rd'!AR45,IF(AND($E$3=4),'Marks Entry 4th'!AR45,"")))))</f>
        <v/>
      </c>
      <c r="CK46" s="180" t="str">
        <f>IF(OR($E46="",$G46=""),"",IF(AND($E$3=1),'Marks Entry 1st'!AS45,IF(AND($E$3=2),'Marks Entry 2nd'!AS45,IF(AND($E$3=3),'Marks Entry 3rd'!AS45,IF(AND($E$3=4),'Marks Entry 4th'!AS45,"")))))</f>
        <v/>
      </c>
      <c r="CL46" s="87" t="str">
        <f t="shared" si="56"/>
        <v/>
      </c>
      <c r="CM46" s="180" t="str">
        <f>IF(OR($E46="",$G46=""),"",IF(AND($E$3=1),'Marks Entry 1st'!AT45,IF(AND($E$3=2),'Marks Entry 2nd'!AT45,IF(AND($E$3=3),'Marks Entry 3rd'!AT45,IF(AND($E$3=4),'Marks Entry 4th'!AT45,"")))))</f>
        <v/>
      </c>
      <c r="CN46" s="180" t="str">
        <f>IF(OR($E46="",$G46=""),"",IF(AND($E$3=1),'Marks Entry 1st'!AU45,IF(AND($E$3=2),'Marks Entry 2nd'!AU45,IF(AND($E$3=3),'Marks Entry 3rd'!AU45,IF(AND($E$3=4),'Marks Entry 4th'!AU45,"")))))</f>
        <v/>
      </c>
      <c r="CO46" s="180" t="str">
        <f>IF(OR($E46="",$G46=""),"",IF(AND($E$3=1),'Marks Entry 1st'!AV45,IF(AND($E$3=2),'Marks Entry 2nd'!AV45,IF(AND($E$3=3),'Marks Entry 3rd'!AV45,IF(AND($E$3=4),'Marks Entry 4th'!AV45,"")))))</f>
        <v/>
      </c>
      <c r="CP46" s="91" t="str">
        <f t="shared" si="57"/>
        <v/>
      </c>
      <c r="CQ46" s="87">
        <f t="shared" si="58"/>
        <v>0</v>
      </c>
      <c r="CR46" s="93" t="str">
        <f>IF(OR($E46="",$G46=""),"",IF(AND($E$3=1),'Marks Entry 1st'!AW45,IF(AND($E$3=2),'Marks Entry 2nd'!AW45,IF(AND($E$3=3),'Marks Entry 3rd'!AW45,IF(AND($E$3=4),'Marks Entry 4th'!AW45,"")))))</f>
        <v/>
      </c>
      <c r="CS46" s="93" t="str">
        <f>IF(OR($E46="",$G46=""),"",IF(AND($E$3=1),'Marks Entry 1st'!AX45,IF(AND($E$3=2),'Marks Entry 2nd'!AX45,IF(AND($E$3=3),'Marks Entry 3rd'!AX45,IF(AND($E$3=4),'Marks Entry 4th'!AX45,"")))))</f>
        <v/>
      </c>
      <c r="CT46" s="93" t="str">
        <f>IF(OR($E46="",$G46=""),"",IF(AND($E$3=1),'Marks Entry 1st'!AY45,IF(AND($E$3=2),'Marks Entry 2nd'!AY45,IF(AND($E$3=3),'Marks Entry 3rd'!AY45,IF(AND($E$3=4),'Marks Entry 4th'!AY45,"")))))</f>
        <v/>
      </c>
      <c r="CU46" s="92" t="str">
        <f t="shared" si="59"/>
        <v/>
      </c>
      <c r="CV46" s="87" t="str">
        <f t="shared" si="60"/>
        <v/>
      </c>
      <c r="CW46" s="144">
        <f t="shared" si="61"/>
        <v>0</v>
      </c>
      <c r="CX46" s="144" t="str">
        <f t="shared" si="62"/>
        <v/>
      </c>
      <c r="CY46" s="144" t="str">
        <f t="shared" si="20"/>
        <v/>
      </c>
      <c r="CZ46" s="144" t="str">
        <f t="shared" si="63"/>
        <v/>
      </c>
      <c r="DA46" s="144" t="str">
        <f t="shared" si="21"/>
        <v/>
      </c>
      <c r="DB46" s="148" t="str">
        <f t="shared" si="22"/>
        <v/>
      </c>
      <c r="DC46" s="380" t="str">
        <f>IF(OR($E46="",$G46=""),"",IF(AND($E$3=1),'Marks Entry 1st'!AZ45,IF(AND($E$3=2),'Marks Entry 2nd'!AZ45,IF(AND($E$3=3),'Marks Entry 3rd'!AZ45,IF(AND($E$3=4),'Marks Entry 4th'!AZ45,"")))))</f>
        <v/>
      </c>
      <c r="DD46" s="380" t="str">
        <f>IF(OR($E46="",$G46=""),"",IF(AND($E$3=1),'Marks Entry 1st'!BA45,IF(AND($E$3=2),'Marks Entry 2nd'!BA45,IF(AND($E$3=3),'Marks Entry 3rd'!BA45,IF(AND($E$3=4),'Marks Entry 4th'!BA45,"")))))</f>
        <v/>
      </c>
      <c r="DE46" s="380" t="str">
        <f>IF(OR($E46="",$G46=""),"",IF(AND($E$3=1),'Marks Entry 1st'!BB45,IF(AND($E$3=2),'Marks Entry 2nd'!BB45,IF(AND($E$3=3),'Marks Entry 3rd'!BB45,IF(AND($E$3=4),'Marks Entry 4th'!BB45,"")))))</f>
        <v/>
      </c>
      <c r="DF46" s="181" t="str">
        <f t="shared" si="64"/>
        <v/>
      </c>
      <c r="DG46" s="182">
        <f t="shared" si="65"/>
        <v>0</v>
      </c>
      <c r="DH46" s="182" t="str">
        <f t="shared" si="66"/>
        <v/>
      </c>
      <c r="DI46" s="182" t="str">
        <f t="shared" si="67"/>
        <v/>
      </c>
      <c r="DJ46" s="147" t="str">
        <f t="shared" si="23"/>
        <v/>
      </c>
      <c r="DK46" s="380" t="str">
        <f>IF(OR($E46="",$G46=""),"",IF(AND($E$3=1),'Marks Entry 1st'!BC45,IF(AND($E$3=2),'Marks Entry 2nd'!BC45,IF(AND($E$3=3),'Marks Entry 3rd'!BC45,IF(AND($E$3=4),'Marks Entry 4th'!BC45,"")))))</f>
        <v/>
      </c>
      <c r="DL46" s="380" t="str">
        <f>IF(OR($E46="",$G46=""),"",IF(AND($E$3=1),'Marks Entry 1st'!BD45,IF(AND($E$3=2),'Marks Entry 2nd'!BD45,IF(AND($E$3=3),'Marks Entry 3rd'!BD45,IF(AND($E$3=4),'Marks Entry 4th'!BD45,"")))))</f>
        <v/>
      </c>
      <c r="DM46" s="380" t="str">
        <f>IF(OR($E46="",$G46=""),"",IF(AND($E$3=1),'Marks Entry 1st'!BE45,IF(AND($E$3=2),'Marks Entry 2nd'!BE45,IF(AND($E$3=3),'Marks Entry 3rd'!BE45,IF(AND($E$3=4),'Marks Entry 4th'!BE45,"")))))</f>
        <v/>
      </c>
      <c r="DN46" s="181" t="str">
        <f t="shared" si="68"/>
        <v/>
      </c>
      <c r="DO46" s="182">
        <f t="shared" si="69"/>
        <v>0</v>
      </c>
      <c r="DP46" s="182" t="str">
        <f t="shared" si="70"/>
        <v/>
      </c>
      <c r="DQ46" s="182" t="str">
        <f t="shared" si="71"/>
        <v/>
      </c>
      <c r="DR46" s="147" t="str">
        <f t="shared" si="24"/>
        <v/>
      </c>
      <c r="DS46" s="380" t="str">
        <f>IF(OR($E46="",$G46=""),"",IF(AND($E$3=1),'Marks Entry 1st'!BF45,IF(AND($E$3=2),'Marks Entry 2nd'!BF45,IF(AND($E$3=3),'Marks Entry 3rd'!BF45,IF(AND($E$3=4),'Marks Entry 4th'!BF45,"")))))</f>
        <v/>
      </c>
      <c r="DT46" s="380" t="str">
        <f>IF(OR($E46="",$G46=""),"",IF(AND($E$3=1),'Marks Entry 1st'!BG45,IF(AND($E$3=2),'Marks Entry 2nd'!BG45,IF(AND($E$3=3),'Marks Entry 3rd'!BG45,IF(AND($E$3=4),'Marks Entry 4th'!BG45,"")))))</f>
        <v/>
      </c>
      <c r="DU46" s="380" t="str">
        <f>IF(OR($E46="",$G46=""),"",IF(AND($E$3=1),'Marks Entry 1st'!BH45,IF(AND($E$3=2),'Marks Entry 2nd'!BH45,IF(AND($E$3=3),'Marks Entry 3rd'!BH45,IF(AND($E$3=4),'Marks Entry 4th'!BH45,"")))))</f>
        <v/>
      </c>
      <c r="DV46" s="181" t="str">
        <f t="shared" si="72"/>
        <v/>
      </c>
      <c r="DW46" s="182">
        <f t="shared" si="73"/>
        <v>0</v>
      </c>
      <c r="DX46" s="182" t="str">
        <f t="shared" si="74"/>
        <v/>
      </c>
      <c r="DY46" s="182" t="str">
        <f t="shared" si="75"/>
        <v/>
      </c>
      <c r="DZ46" s="147" t="str">
        <f t="shared" si="25"/>
        <v/>
      </c>
      <c r="EA46" s="104" t="str">
        <f t="shared" si="26"/>
        <v/>
      </c>
      <c r="EB46" s="105" t="str">
        <f t="shared" si="27"/>
        <v/>
      </c>
      <c r="EC46" s="111" t="str">
        <f t="shared" si="28"/>
        <v/>
      </c>
      <c r="ED46" s="112" t="str">
        <f t="shared" si="29"/>
        <v/>
      </c>
      <c r="EE46" s="386" t="str">
        <f t="shared" si="30"/>
        <v/>
      </c>
      <c r="EF46" s="72" t="str">
        <f>IF(OR($E46="",$G46=""),"",IF(AND($E$3=1),'Marks Entry 1st'!BI45,IF(AND($E$3=2),'Marks Entry 2nd'!BI45,IF(AND($E$3=3),'Marks Entry 3rd'!BI45,IF(AND($E$3=4),'Marks Entry 4th'!BI45,"")))))</f>
        <v/>
      </c>
      <c r="EG46" s="72" t="str">
        <f>IF(OR($E46="",$G46=""),"",IF(AND($E$3=1),'Marks Entry 1st'!BJ45,IF(AND($E$3=2),'Marks Entry 2nd'!BJ45,IF(AND($E$3=3),'Marks Entry 3rd'!BJ45,IF(AND($E$3=4),'Marks Entry 4th'!BJ45,"")))))</f>
        <v/>
      </c>
      <c r="EH46" s="328" t="str">
        <f t="shared" si="31"/>
        <v/>
      </c>
      <c r="EI46" s="73"/>
      <c r="EP46" s="75">
        <f>IF(AND($E$3=1),'Marks Entry 1st'!I45,IF(AND($E$3=2),'Marks Entry 2nd'!I45,IF(AND($E$3=3),'Marks Entry 3rd'!I45,IF(AND($E$3=4),'Marks Entry 4th'!I45,""))))</f>
        <v>0</v>
      </c>
    </row>
    <row r="47" spans="1:146" ht="18.899999999999999" customHeight="1">
      <c r="A47" s="94">
        <v>40</v>
      </c>
      <c r="B47" s="94" t="str">
        <f>IF(OR(EP47=0,EP47=""),"",IF(AND($E$3=1),'Marks Entry 1st'!I46,IF(AND($E$3=2),'Marks Entry 2nd'!I46,IF(AND($E$3=3),'Marks Entry 3rd'!I46,IF(AND($E$3=4),'Marks Entry 4th'!I46,"")))))</f>
        <v/>
      </c>
      <c r="C47" s="95" t="str">
        <f>IF(OR(B47=0,B47=""),"",IF(AND($E$3=1),'Marks Entry 1st'!B46,IF(AND($E$3=2),'Marks Entry 2nd'!B46,IF(AND($E$3=3),'Marks Entry 3rd'!B46,IF(AND($E$3=4),'Marks Entry 4th'!B46,"")))))</f>
        <v/>
      </c>
      <c r="D47" s="95" t="str">
        <f>IF(OR(B47=0,B47=""),"",IF(AND($E$3=1),'Marks Entry 1st'!C46,IF(AND($E$3=2),'Marks Entry 2nd'!C46,IF(AND($E$3=3),'Marks Entry 3rd'!C46,IF(AND($E$3=4),'Marks Entry 4th'!C46,"")))))</f>
        <v/>
      </c>
      <c r="E47" s="96" t="str">
        <f>IF(OR(B47=0,B47=""),"",IF(AND($E$3=1),'Marks Entry 1st'!E46,IF(AND($E$3=2),'Marks Entry 2nd'!E46,IF(AND($E$3=3),'Marks Entry 3rd'!E46,IF(AND($E$3=4),'Marks Entry 4th'!E46,"")))))</f>
        <v/>
      </c>
      <c r="F47" s="95" t="str">
        <f>IF(OR(B47=0,B47=""),"",IF(AND($E$3=1),'Marks Entry 1st'!D46,IF(AND($E$3=2),'Marks Entry 2nd'!D46,IF(AND($E$3=3),'Marks Entry 3rd'!D46,IF(AND($E$3=4),'Marks Entry 4th'!D46,"")))))</f>
        <v/>
      </c>
      <c r="G47" s="90" t="str">
        <f>IF(OR(B47=0,B47=""),"",IF(AND($E$3=1),'Marks Entry 1st'!F46,IF(AND($E$3=2),'Marks Entry 2nd'!F46,IF(AND($E$3=3),'Marks Entry 3rd'!F46,IF(AND($E$3=4),'Marks Entry 4th'!F46,"")))))</f>
        <v/>
      </c>
      <c r="H47" s="90" t="str">
        <f>IF(OR(B47=0,B47=""),"",IF(AND($E$3=1),'Marks Entry 1st'!G46,IF(AND($E$3=2),'Marks Entry 2nd'!G46,IF(AND($E$3=3),'Marks Entry 3rd'!G46,IF(AND($E$3=4),'Marks Entry 4th'!G46,"")))))</f>
        <v/>
      </c>
      <c r="I47" s="90" t="str">
        <f>IF(OR(B47=0,B47=""),"",IF(AND($E$3=1),'Marks Entry 1st'!H46,IF(AND($E$3=2),'Marks Entry 2nd'!H46,IF(AND($E$3=3),'Marks Entry 3rd'!H46,IF(AND($E$3=4),'Marks Entry 4th'!H46,"")))))</f>
        <v/>
      </c>
      <c r="J47" s="379" t="str">
        <f>IF(OR(B47=0,B47=""),"",IF(AND($E$3=1),'Marks Entry 1st'!J46,IF(AND($E$3=2),'Marks Entry 2nd'!J46,IF(AND($E$3=3),'Marks Entry 3rd'!J46,IF(AND($E$3=4),'Marks Entry 4th'!J46,"")))))</f>
        <v/>
      </c>
      <c r="K47" s="379" t="str">
        <f>IF(OR(B47=0,B47=""),"",IF(AND($E$3=1),'Marks Entry 1st'!K46,IF(AND($E$3=2),'Marks Entry 2nd'!K46,IF(AND($E$3=3),'Marks Entry 3rd'!K46,IF(AND($E$3=4),'Marks Entry 4th'!K46,"")))))</f>
        <v/>
      </c>
      <c r="L47" s="180" t="str">
        <f>IF(OR($E47="",$G47=""),"",IF(AND($E$3=1),'Marks Entry 1st'!L46,IF(AND($E$3=2),'Marks Entry 2nd'!L46,IF(AND($E$3=3),'Marks Entry 3rd'!L46,IF(AND($E$3=4),'Marks Entry 4th'!L46,"")))))</f>
        <v/>
      </c>
      <c r="M47" s="180" t="str">
        <f>IF(OR($E47="",$G47=""),"",IF(AND($E$3=1),'Marks Entry 1st'!M46,IF(AND($E$3=2),'Marks Entry 2nd'!M46,IF(AND($E$3=3),'Marks Entry 3rd'!M46,IF(AND($E$3=4),'Marks Entry 4th'!M46,"")))))</f>
        <v/>
      </c>
      <c r="N47" s="87" t="str">
        <f t="shared" si="32"/>
        <v/>
      </c>
      <c r="O47" s="180" t="str">
        <f>IF(OR($E47="",$G47=""),"",IF(AND($E$3=1),'Marks Entry 1st'!N46,IF(AND($E$3=2),'Marks Entry 2nd'!N46,IF(AND($E$3=3),'Marks Entry 3rd'!N46,IF(AND($E$3=4),'Marks Entry 4th'!N46,"")))))</f>
        <v/>
      </c>
      <c r="P47" s="180" t="str">
        <f>IF(OR($E47="",$G47=""),"",IF(AND($E$3=1),'Marks Entry 1st'!O46,IF(AND($E$3=2),'Marks Entry 2nd'!O46,IF(AND($E$3=3),'Marks Entry 3rd'!O46,IF(AND($E$3=4),'Marks Entry 4th'!O46,"")))))</f>
        <v/>
      </c>
      <c r="Q47" s="180" t="str">
        <f>IF(OR($E47="",$G47=""),"",IF(AND($E$3=1),'Marks Entry 1st'!P46,IF(AND($E$3=2),'Marks Entry 2nd'!P46,IF(AND($E$3=3),'Marks Entry 3rd'!P46,IF(AND($E$3=4),'Marks Entry 4th'!P46,"")))))</f>
        <v/>
      </c>
      <c r="R47" s="91" t="str">
        <f t="shared" si="33"/>
        <v/>
      </c>
      <c r="S47" s="87">
        <f t="shared" si="34"/>
        <v>0</v>
      </c>
      <c r="T47" s="93" t="str">
        <f>IF(OR($E47="",$G47=""),"",IF(AND($E$3=1),'Marks Entry 1st'!Q46,IF(AND($E$3=2),'Marks Entry 2nd'!Q46,IF(AND($E$3=3),'Marks Entry 3rd'!Q46,IF(AND($E$3=4),'Marks Entry 4th'!Q46,"")))))</f>
        <v/>
      </c>
      <c r="U47" s="93" t="str">
        <f>IF(OR($E47="",$G47=""),"",IF(AND($E$3=1),'Marks Entry 1st'!R46,IF(AND($E$3=2),'Marks Entry 2nd'!R46,IF(AND($E$3=3),'Marks Entry 3rd'!R46,IF(AND($E$3=4),'Marks Entry 4th'!R46,"")))))</f>
        <v/>
      </c>
      <c r="V47" s="93" t="str">
        <f>IF(OR($E47="",$G47=""),"",IF(AND($E$3=1),'Marks Entry 1st'!S46,IF(AND($E$3=2),'Marks Entry 2nd'!S46,IF(AND($E$3=3),'Marks Entry 3rd'!S46,IF(AND($E$3=4),'Marks Entry 4th'!S46,"")))))</f>
        <v/>
      </c>
      <c r="W47" s="92" t="str">
        <f t="shared" si="35"/>
        <v/>
      </c>
      <c r="X47" s="87" t="str">
        <f t="shared" si="36"/>
        <v/>
      </c>
      <c r="Y47" s="144">
        <f t="shared" si="37"/>
        <v>0</v>
      </c>
      <c r="Z47" s="144" t="str">
        <f t="shared" si="38"/>
        <v/>
      </c>
      <c r="AA47" s="144" t="str">
        <f t="shared" si="0"/>
        <v/>
      </c>
      <c r="AB47" s="144" t="str">
        <f t="shared" si="39"/>
        <v/>
      </c>
      <c r="AC47" s="144" t="str">
        <f t="shared" si="1"/>
        <v/>
      </c>
      <c r="AD47" s="148" t="str">
        <f t="shared" si="2"/>
        <v/>
      </c>
      <c r="AE47" s="180" t="str">
        <f>IF(OR($E47="",$G47=""),"",IF(AND($E$3=1),'Marks Entry 1st'!T46,IF(AND($E$3=2),'Marks Entry 2nd'!T46,IF(AND($E$3=3),'Marks Entry 3rd'!T46,IF(AND($E$3=4),'Marks Entry 4th'!T46,"")))))</f>
        <v/>
      </c>
      <c r="AF47" s="180" t="str">
        <f>IF(OR($E47="",$G47=""),"",IF(AND($E$3=1),'Marks Entry 1st'!U46,IF(AND($E$3=2),'Marks Entry 2nd'!U46,IF(AND($E$3=3),'Marks Entry 3rd'!U46,IF(AND($E$3=4),'Marks Entry 4th'!U46,"")))))</f>
        <v/>
      </c>
      <c r="AG47" s="87" t="str">
        <f t="shared" si="40"/>
        <v/>
      </c>
      <c r="AH47" s="180" t="str">
        <f>IF(OR($E47="",$G47=""),"",IF(AND($E$3=1),'Marks Entry 1st'!V46,IF(AND($E$3=2),'Marks Entry 2nd'!V46,IF(AND($E$3=3),'Marks Entry 3rd'!V46,IF(AND($E$3=4),'Marks Entry 4th'!V46,"")))))</f>
        <v/>
      </c>
      <c r="AI47" s="180" t="str">
        <f>IF(OR($E47="",$G47=""),"",IF(AND($E$3=1),'Marks Entry 1st'!W46,IF(AND($E$3=2),'Marks Entry 2nd'!W46,IF(AND($E$3=3),'Marks Entry 3rd'!W46,IF(AND($E$3=4),'Marks Entry 4th'!W46,"")))))</f>
        <v/>
      </c>
      <c r="AJ47" s="180" t="str">
        <f>IF(OR($E47="",$G47=""),"",IF(AND($E$3=1),'Marks Entry 1st'!X46,IF(AND($E$3=2),'Marks Entry 2nd'!X46,IF(AND($E$3=3),'Marks Entry 3rd'!X46,IF(AND($E$3=4),'Marks Entry 4th'!X46,"")))))</f>
        <v/>
      </c>
      <c r="AK47" s="91" t="str">
        <f t="shared" si="41"/>
        <v/>
      </c>
      <c r="AL47" s="87">
        <f t="shared" si="42"/>
        <v>0</v>
      </c>
      <c r="AM47" s="93" t="str">
        <f>IF(OR($E47="",$G47=""),"",IF(AND($E$3=1),'Marks Entry 1st'!Y46,IF(AND($E$3=2),'Marks Entry 2nd'!Y46,IF(AND($E$3=3),'Marks Entry 3rd'!Y46,IF(AND($E$3=4),'Marks Entry 4th'!Y46,"")))))</f>
        <v/>
      </c>
      <c r="AN47" s="93" t="str">
        <f>IF(OR($E47="",$G47=""),"",IF(AND($E$3=1),'Marks Entry 1st'!Z46,IF(AND($E$3=2),'Marks Entry 2nd'!Z46,IF(AND($E$3=3),'Marks Entry 3rd'!Z46,IF(AND($E$3=4),'Marks Entry 4th'!Z46,"")))))</f>
        <v/>
      </c>
      <c r="AO47" s="93" t="str">
        <f>IF(OR($E47="",$G47=""),"",IF(AND($E$3=1),'Marks Entry 1st'!AA46,IF(AND($E$3=2),'Marks Entry 2nd'!AA46,IF(AND($E$3=3),'Marks Entry 3rd'!AA46,IF(AND($E$3=4),'Marks Entry 4th'!AA46,"")))))</f>
        <v/>
      </c>
      <c r="AP47" s="92" t="str">
        <f t="shared" si="43"/>
        <v/>
      </c>
      <c r="AQ47" s="87" t="str">
        <f t="shared" si="44"/>
        <v/>
      </c>
      <c r="AR47" s="144">
        <f t="shared" si="45"/>
        <v>0</v>
      </c>
      <c r="AS47" s="144" t="str">
        <f t="shared" si="46"/>
        <v/>
      </c>
      <c r="AT47" s="144" t="str">
        <f t="shared" si="3"/>
        <v/>
      </c>
      <c r="AU47" s="144" t="str">
        <f t="shared" si="47"/>
        <v/>
      </c>
      <c r="AV47" s="144" t="str">
        <f t="shared" si="4"/>
        <v/>
      </c>
      <c r="AW47" s="148" t="str">
        <f t="shared" si="5"/>
        <v/>
      </c>
      <c r="AX47" s="180" t="str">
        <f>IF(OR($E47="",$G47=""),"",IF(AND($E$3=1),'Marks Entry 1st'!AB46,IF(AND($E$3=2),'Marks Entry 2nd'!AB46,IF(AND($E$3=3),'Marks Entry 3rd'!AB46,IF(AND($E$3=4),'Marks Entry 4th'!AB46,"")))))</f>
        <v/>
      </c>
      <c r="AY47" s="180" t="str">
        <f>IF(OR($E47="",$G47=""),"",IF(AND($E$3=1),'Marks Entry 1st'!AC46,IF(AND($E$3=2),'Marks Entry 2nd'!AC46,IF(AND($E$3=3),'Marks Entry 3rd'!AC46,IF(AND($E$3=4),'Marks Entry 4th'!AC46,"")))))</f>
        <v/>
      </c>
      <c r="AZ47" s="87" t="str">
        <f t="shared" si="6"/>
        <v/>
      </c>
      <c r="BA47" s="180" t="str">
        <f>IF(OR($E47="",$G47=""),"",IF(AND($E$3=1),'Marks Entry 1st'!AD46,IF(AND($E$3=2),'Marks Entry 2nd'!AD46,IF(AND($E$3=3),'Marks Entry 3rd'!AD46,IF(AND($E$3=4),'Marks Entry 4th'!AD46,"")))))</f>
        <v/>
      </c>
      <c r="BB47" s="180" t="str">
        <f>IF(OR($E47="",$G47=""),"",IF(AND($E$3=1),'Marks Entry 1st'!AE46,IF(AND($E$3=2),'Marks Entry 2nd'!AE46,IF(AND($E$3=3),'Marks Entry 3rd'!AE46,IF(AND($E$3=4),'Marks Entry 4th'!AE46,"")))))</f>
        <v/>
      </c>
      <c r="BC47" s="180" t="str">
        <f>IF(OR($E47="",$G47=""),"",IF(AND($E$3=1),'Marks Entry 1st'!AF46,IF(AND($E$3=2),'Marks Entry 2nd'!AF46,IF(AND($E$3=3),'Marks Entry 3rd'!AF46,IF(AND($E$3=4),'Marks Entry 4th'!AF46,"")))))</f>
        <v/>
      </c>
      <c r="BD47" s="91" t="str">
        <f t="shared" si="7"/>
        <v/>
      </c>
      <c r="BE47" s="87">
        <f t="shared" si="8"/>
        <v>0</v>
      </c>
      <c r="BF47" s="93" t="str">
        <f>IF(OR($E47="",$G47=""),"",IF(AND($E$3=1),'Marks Entry 1st'!AG46,IF(AND($E$3=2),'Marks Entry 2nd'!AG46,IF(AND($E$3=3),'Marks Entry 3rd'!AG46,IF(AND($E$3=4),'Marks Entry 4th'!AG46,"")))))</f>
        <v/>
      </c>
      <c r="BG47" s="93" t="str">
        <f>IF(OR($E47="",$G47=""),"",IF(AND($E$3=1),'Marks Entry 1st'!AH46,IF(AND($E$3=2),'Marks Entry 2nd'!AH46,IF(AND($E$3=3),'Marks Entry 3rd'!AH46,IF(AND($E$3=4),'Marks Entry 4th'!AH46,"")))))</f>
        <v/>
      </c>
      <c r="BH47" s="93" t="str">
        <f>IF(OR($E47="",$G47=""),"",IF(AND($E$3=1),'Marks Entry 1st'!AI46,IF(AND($E$3=2),'Marks Entry 2nd'!AI46,IF(AND($E$3=3),'Marks Entry 3rd'!AI46,IF(AND($E$3=4),'Marks Entry 4th'!AI46,"")))))</f>
        <v/>
      </c>
      <c r="BI47" s="92" t="str">
        <f t="shared" si="9"/>
        <v/>
      </c>
      <c r="BJ47" s="87" t="str">
        <f t="shared" si="10"/>
        <v/>
      </c>
      <c r="BK47" s="144">
        <f t="shared" si="11"/>
        <v>0</v>
      </c>
      <c r="BL47" s="144" t="str">
        <f t="shared" si="12"/>
        <v/>
      </c>
      <c r="BM47" s="144" t="str">
        <f t="shared" si="13"/>
        <v/>
      </c>
      <c r="BN47" s="144" t="str">
        <f t="shared" si="14"/>
        <v/>
      </c>
      <c r="BO47" s="144" t="str">
        <f t="shared" si="15"/>
        <v/>
      </c>
      <c r="BP47" s="148" t="str">
        <f t="shared" si="16"/>
        <v/>
      </c>
      <c r="BQ47" s="180" t="str">
        <f>IF(OR($E47="",$G47=""),"",IF(AND($E$3=1),'Marks Entry 1st'!AJ46,IF(AND($E$3=2),'Marks Entry 2nd'!AJ46,IF(AND($E$3=3),'Marks Entry 3rd'!AJ46,IF(AND($E$3=4),'Marks Entry 4th'!AJ46,"")))))</f>
        <v/>
      </c>
      <c r="BR47" s="180" t="str">
        <f>IF(OR($E47="",$G47=""),"",IF(AND($E$3=1),'Marks Entry 1st'!AK46,IF(AND($E$3=2),'Marks Entry 2nd'!AK46,IF(AND($E$3=3),'Marks Entry 3rd'!AK46,IF(AND($E$3=4),'Marks Entry 4th'!AK46,"")))))</f>
        <v/>
      </c>
      <c r="BS47" s="87" t="str">
        <f t="shared" si="48"/>
        <v/>
      </c>
      <c r="BT47" s="180" t="str">
        <f>IF(OR($E47="",$G47=""),"",IF(AND($E$3=1),'Marks Entry 1st'!AL46,IF(AND($E$3=2),'Marks Entry 2nd'!AL46,IF(AND($E$3=3),'Marks Entry 3rd'!AL46,IF(AND($E$3=4),'Marks Entry 4th'!AL46,"")))))</f>
        <v/>
      </c>
      <c r="BU47" s="180" t="str">
        <f>IF(OR($E47="",$G47=""),"",IF(AND($E$3=1),'Marks Entry 1st'!AM46,IF(AND($E$3=2),'Marks Entry 2nd'!AM46,IF(AND($E$3=3),'Marks Entry 3rd'!AM46,IF(AND($E$3=4),'Marks Entry 4th'!AM46,"")))))</f>
        <v/>
      </c>
      <c r="BV47" s="180" t="str">
        <f>IF(OR($E47="",$G47=""),"",IF(AND($E$3=1),'Marks Entry 1st'!AN46,IF(AND($E$3=2),'Marks Entry 2nd'!AN46,IF(AND($E$3=3),'Marks Entry 3rd'!AN46,IF(AND($E$3=4),'Marks Entry 4th'!AN46,"")))))</f>
        <v/>
      </c>
      <c r="BW47" s="91" t="str">
        <f t="shared" si="49"/>
        <v/>
      </c>
      <c r="BX47" s="87">
        <f t="shared" si="50"/>
        <v>0</v>
      </c>
      <c r="BY47" s="93" t="str">
        <f>IF(OR($E47="",$G47=""),"",IF(AND($E$3=1),'Marks Entry 1st'!AO46,IF(AND($E$3=2),'Marks Entry 2nd'!AO46,IF(AND($E$3=3),'Marks Entry 3rd'!AO46,IF(AND($E$3=4),'Marks Entry 4th'!AO46,"")))))</f>
        <v/>
      </c>
      <c r="BZ47" s="93" t="str">
        <f>IF(OR($E47="",$G47=""),"",IF(AND($E$3=1),'Marks Entry 1st'!AP46,IF(AND($E$3=2),'Marks Entry 2nd'!AP46,IF(AND($E$3=3),'Marks Entry 3rd'!AP46,IF(AND($E$3=4),'Marks Entry 4th'!AP46,"")))))</f>
        <v/>
      </c>
      <c r="CA47" s="93" t="str">
        <f>IF(OR($E47="",$G47=""),"",IF(AND($E$3=1),'Marks Entry 1st'!AQ46,IF(AND($E$3=2),'Marks Entry 2nd'!AQ46,IF(AND($E$3=3),'Marks Entry 3rd'!AQ46,IF(AND($E$3=4),'Marks Entry 4th'!AQ46,"")))))</f>
        <v/>
      </c>
      <c r="CB47" s="92" t="str">
        <f t="shared" si="51"/>
        <v/>
      </c>
      <c r="CC47" s="87" t="str">
        <f t="shared" si="52"/>
        <v/>
      </c>
      <c r="CD47" s="144">
        <f t="shared" si="53"/>
        <v>0</v>
      </c>
      <c r="CE47" s="144" t="str">
        <f t="shared" si="54"/>
        <v/>
      </c>
      <c r="CF47" s="144" t="str">
        <f t="shared" si="17"/>
        <v/>
      </c>
      <c r="CG47" s="144" t="str">
        <f t="shared" si="55"/>
        <v/>
      </c>
      <c r="CH47" s="144" t="str">
        <f t="shared" si="18"/>
        <v/>
      </c>
      <c r="CI47" s="148" t="str">
        <f t="shared" si="19"/>
        <v/>
      </c>
      <c r="CJ47" s="180" t="str">
        <f>IF(OR($E47="",$G47=""),"",IF(AND($E$3=1),'Marks Entry 1st'!AR46,IF(AND($E$3=2),'Marks Entry 2nd'!AR46,IF(AND($E$3=3),'Marks Entry 3rd'!AR46,IF(AND($E$3=4),'Marks Entry 4th'!AR46,"")))))</f>
        <v/>
      </c>
      <c r="CK47" s="180" t="str">
        <f>IF(OR($E47="",$G47=""),"",IF(AND($E$3=1),'Marks Entry 1st'!AS46,IF(AND($E$3=2),'Marks Entry 2nd'!AS46,IF(AND($E$3=3),'Marks Entry 3rd'!AS46,IF(AND($E$3=4),'Marks Entry 4th'!AS46,"")))))</f>
        <v/>
      </c>
      <c r="CL47" s="87" t="str">
        <f t="shared" si="56"/>
        <v/>
      </c>
      <c r="CM47" s="180" t="str">
        <f>IF(OR($E47="",$G47=""),"",IF(AND($E$3=1),'Marks Entry 1st'!AT46,IF(AND($E$3=2),'Marks Entry 2nd'!AT46,IF(AND($E$3=3),'Marks Entry 3rd'!AT46,IF(AND($E$3=4),'Marks Entry 4th'!AT46,"")))))</f>
        <v/>
      </c>
      <c r="CN47" s="180" t="str">
        <f>IF(OR($E47="",$G47=""),"",IF(AND($E$3=1),'Marks Entry 1st'!AU46,IF(AND($E$3=2),'Marks Entry 2nd'!AU46,IF(AND($E$3=3),'Marks Entry 3rd'!AU46,IF(AND($E$3=4),'Marks Entry 4th'!AU46,"")))))</f>
        <v/>
      </c>
      <c r="CO47" s="180" t="str">
        <f>IF(OR($E47="",$G47=""),"",IF(AND($E$3=1),'Marks Entry 1st'!AV46,IF(AND($E$3=2),'Marks Entry 2nd'!AV46,IF(AND($E$3=3),'Marks Entry 3rd'!AV46,IF(AND($E$3=4),'Marks Entry 4th'!AV46,"")))))</f>
        <v/>
      </c>
      <c r="CP47" s="91" t="str">
        <f t="shared" si="57"/>
        <v/>
      </c>
      <c r="CQ47" s="87">
        <f t="shared" si="58"/>
        <v>0</v>
      </c>
      <c r="CR47" s="93" t="str">
        <f>IF(OR($E47="",$G47=""),"",IF(AND($E$3=1),'Marks Entry 1st'!AW46,IF(AND($E$3=2),'Marks Entry 2nd'!AW46,IF(AND($E$3=3),'Marks Entry 3rd'!AW46,IF(AND($E$3=4),'Marks Entry 4th'!AW46,"")))))</f>
        <v/>
      </c>
      <c r="CS47" s="93" t="str">
        <f>IF(OR($E47="",$G47=""),"",IF(AND($E$3=1),'Marks Entry 1st'!AX46,IF(AND($E$3=2),'Marks Entry 2nd'!AX46,IF(AND($E$3=3),'Marks Entry 3rd'!AX46,IF(AND($E$3=4),'Marks Entry 4th'!AX46,"")))))</f>
        <v/>
      </c>
      <c r="CT47" s="93" t="str">
        <f>IF(OR($E47="",$G47=""),"",IF(AND($E$3=1),'Marks Entry 1st'!AY46,IF(AND($E$3=2),'Marks Entry 2nd'!AY46,IF(AND($E$3=3),'Marks Entry 3rd'!AY46,IF(AND($E$3=4),'Marks Entry 4th'!AY46,"")))))</f>
        <v/>
      </c>
      <c r="CU47" s="92" t="str">
        <f t="shared" si="59"/>
        <v/>
      </c>
      <c r="CV47" s="87" t="str">
        <f t="shared" si="60"/>
        <v/>
      </c>
      <c r="CW47" s="144">
        <f t="shared" si="61"/>
        <v>0</v>
      </c>
      <c r="CX47" s="144" t="str">
        <f t="shared" si="62"/>
        <v/>
      </c>
      <c r="CY47" s="144" t="str">
        <f t="shared" si="20"/>
        <v/>
      </c>
      <c r="CZ47" s="144" t="str">
        <f t="shared" si="63"/>
        <v/>
      </c>
      <c r="DA47" s="144" t="str">
        <f t="shared" si="21"/>
        <v/>
      </c>
      <c r="DB47" s="148" t="str">
        <f t="shared" si="22"/>
        <v/>
      </c>
      <c r="DC47" s="380" t="str">
        <f>IF(OR($E47="",$G47=""),"",IF(AND($E$3=1),'Marks Entry 1st'!AZ46,IF(AND($E$3=2),'Marks Entry 2nd'!AZ46,IF(AND($E$3=3),'Marks Entry 3rd'!AZ46,IF(AND($E$3=4),'Marks Entry 4th'!AZ46,"")))))</f>
        <v/>
      </c>
      <c r="DD47" s="380" t="str">
        <f>IF(OR($E47="",$G47=""),"",IF(AND($E$3=1),'Marks Entry 1st'!BA46,IF(AND($E$3=2),'Marks Entry 2nd'!BA46,IF(AND($E$3=3),'Marks Entry 3rd'!BA46,IF(AND($E$3=4),'Marks Entry 4th'!BA46,"")))))</f>
        <v/>
      </c>
      <c r="DE47" s="380" t="str">
        <f>IF(OR($E47="",$G47=""),"",IF(AND($E$3=1),'Marks Entry 1st'!BB46,IF(AND($E$3=2),'Marks Entry 2nd'!BB46,IF(AND($E$3=3),'Marks Entry 3rd'!BB46,IF(AND($E$3=4),'Marks Entry 4th'!BB46,"")))))</f>
        <v/>
      </c>
      <c r="DF47" s="181" t="str">
        <f t="shared" si="64"/>
        <v/>
      </c>
      <c r="DG47" s="182">
        <f t="shared" si="65"/>
        <v>0</v>
      </c>
      <c r="DH47" s="182" t="str">
        <f t="shared" si="66"/>
        <v/>
      </c>
      <c r="DI47" s="182" t="str">
        <f t="shared" si="67"/>
        <v/>
      </c>
      <c r="DJ47" s="147" t="str">
        <f t="shared" si="23"/>
        <v/>
      </c>
      <c r="DK47" s="380" t="str">
        <f>IF(OR($E47="",$G47=""),"",IF(AND($E$3=1),'Marks Entry 1st'!BC46,IF(AND($E$3=2),'Marks Entry 2nd'!BC46,IF(AND($E$3=3),'Marks Entry 3rd'!BC46,IF(AND($E$3=4),'Marks Entry 4th'!BC46,"")))))</f>
        <v/>
      </c>
      <c r="DL47" s="380" t="str">
        <f>IF(OR($E47="",$G47=""),"",IF(AND($E$3=1),'Marks Entry 1st'!BD46,IF(AND($E$3=2),'Marks Entry 2nd'!BD46,IF(AND($E$3=3),'Marks Entry 3rd'!BD46,IF(AND($E$3=4),'Marks Entry 4th'!BD46,"")))))</f>
        <v/>
      </c>
      <c r="DM47" s="380" t="str">
        <f>IF(OR($E47="",$G47=""),"",IF(AND($E$3=1),'Marks Entry 1st'!BE46,IF(AND($E$3=2),'Marks Entry 2nd'!BE46,IF(AND($E$3=3),'Marks Entry 3rd'!BE46,IF(AND($E$3=4),'Marks Entry 4th'!BE46,"")))))</f>
        <v/>
      </c>
      <c r="DN47" s="181" t="str">
        <f t="shared" si="68"/>
        <v/>
      </c>
      <c r="DO47" s="182">
        <f t="shared" si="69"/>
        <v>0</v>
      </c>
      <c r="DP47" s="182" t="str">
        <f t="shared" si="70"/>
        <v/>
      </c>
      <c r="DQ47" s="182" t="str">
        <f t="shared" si="71"/>
        <v/>
      </c>
      <c r="DR47" s="147" t="str">
        <f t="shared" si="24"/>
        <v/>
      </c>
      <c r="DS47" s="380" t="str">
        <f>IF(OR($E47="",$G47=""),"",IF(AND($E$3=1),'Marks Entry 1st'!BF46,IF(AND($E$3=2),'Marks Entry 2nd'!BF46,IF(AND($E$3=3),'Marks Entry 3rd'!BF46,IF(AND($E$3=4),'Marks Entry 4th'!BF46,"")))))</f>
        <v/>
      </c>
      <c r="DT47" s="380" t="str">
        <f>IF(OR($E47="",$G47=""),"",IF(AND($E$3=1),'Marks Entry 1st'!BG46,IF(AND($E$3=2),'Marks Entry 2nd'!BG46,IF(AND($E$3=3),'Marks Entry 3rd'!BG46,IF(AND($E$3=4),'Marks Entry 4th'!BG46,"")))))</f>
        <v/>
      </c>
      <c r="DU47" s="380" t="str">
        <f>IF(OR($E47="",$G47=""),"",IF(AND($E$3=1),'Marks Entry 1st'!BH46,IF(AND($E$3=2),'Marks Entry 2nd'!BH46,IF(AND($E$3=3),'Marks Entry 3rd'!BH46,IF(AND($E$3=4),'Marks Entry 4th'!BH46,"")))))</f>
        <v/>
      </c>
      <c r="DV47" s="181" t="str">
        <f t="shared" si="72"/>
        <v/>
      </c>
      <c r="DW47" s="182">
        <f t="shared" si="73"/>
        <v>0</v>
      </c>
      <c r="DX47" s="182" t="str">
        <f t="shared" si="74"/>
        <v/>
      </c>
      <c r="DY47" s="182" t="str">
        <f t="shared" si="75"/>
        <v/>
      </c>
      <c r="DZ47" s="147" t="str">
        <f t="shared" si="25"/>
        <v/>
      </c>
      <c r="EA47" s="104" t="str">
        <f t="shared" si="26"/>
        <v/>
      </c>
      <c r="EB47" s="105" t="str">
        <f t="shared" si="27"/>
        <v/>
      </c>
      <c r="EC47" s="111" t="str">
        <f t="shared" si="28"/>
        <v/>
      </c>
      <c r="ED47" s="112" t="str">
        <f t="shared" si="29"/>
        <v/>
      </c>
      <c r="EE47" s="386" t="str">
        <f t="shared" si="30"/>
        <v/>
      </c>
      <c r="EF47" s="72" t="str">
        <f>IF(OR($E47="",$G47=""),"",IF(AND($E$3=1),'Marks Entry 1st'!BI46,IF(AND($E$3=2),'Marks Entry 2nd'!BI46,IF(AND($E$3=3),'Marks Entry 3rd'!BI46,IF(AND($E$3=4),'Marks Entry 4th'!BI46,"")))))</f>
        <v/>
      </c>
      <c r="EG47" s="72" t="str">
        <f>IF(OR($E47="",$G47=""),"",IF(AND($E$3=1),'Marks Entry 1st'!BJ46,IF(AND($E$3=2),'Marks Entry 2nd'!BJ46,IF(AND($E$3=3),'Marks Entry 3rd'!BJ46,IF(AND($E$3=4),'Marks Entry 4th'!BJ46,"")))))</f>
        <v/>
      </c>
      <c r="EH47" s="328" t="str">
        <f t="shared" si="31"/>
        <v/>
      </c>
      <c r="EI47" s="73"/>
      <c r="EP47" s="75">
        <f>IF(AND($E$3=1),'Marks Entry 1st'!I46,IF(AND($E$3=2),'Marks Entry 2nd'!I46,IF(AND($E$3=3),'Marks Entry 3rd'!I46,IF(AND($E$3=4),'Marks Entry 4th'!I46,""))))</f>
        <v>0</v>
      </c>
    </row>
    <row r="48" spans="1:146" ht="18.899999999999999" customHeight="1">
      <c r="A48" s="94">
        <v>41</v>
      </c>
      <c r="B48" s="94" t="str">
        <f>IF(OR(EP48=0,EP48=""),"",IF(AND($E$3=1),'Marks Entry 1st'!I47,IF(AND($E$3=2),'Marks Entry 2nd'!I47,IF(AND($E$3=3),'Marks Entry 3rd'!I47,IF(AND($E$3=4),'Marks Entry 4th'!I47,"")))))</f>
        <v/>
      </c>
      <c r="C48" s="95" t="str">
        <f>IF(OR(B48=0,B48=""),"",IF(AND($E$3=1),'Marks Entry 1st'!B47,IF(AND($E$3=2),'Marks Entry 2nd'!B47,IF(AND($E$3=3),'Marks Entry 3rd'!B47,IF(AND($E$3=4),'Marks Entry 4th'!B47,"")))))</f>
        <v/>
      </c>
      <c r="D48" s="95" t="str">
        <f>IF(OR(B48=0,B48=""),"",IF(AND($E$3=1),'Marks Entry 1st'!C47,IF(AND($E$3=2),'Marks Entry 2nd'!C47,IF(AND($E$3=3),'Marks Entry 3rd'!C47,IF(AND($E$3=4),'Marks Entry 4th'!C47,"")))))</f>
        <v/>
      </c>
      <c r="E48" s="96" t="str">
        <f>IF(OR(B48=0,B48=""),"",IF(AND($E$3=1),'Marks Entry 1st'!E47,IF(AND($E$3=2),'Marks Entry 2nd'!E47,IF(AND($E$3=3),'Marks Entry 3rd'!E47,IF(AND($E$3=4),'Marks Entry 4th'!E47,"")))))</f>
        <v/>
      </c>
      <c r="F48" s="95" t="str">
        <f>IF(OR(B48=0,B48=""),"",IF(AND($E$3=1),'Marks Entry 1st'!D47,IF(AND($E$3=2),'Marks Entry 2nd'!D47,IF(AND($E$3=3),'Marks Entry 3rd'!D47,IF(AND($E$3=4),'Marks Entry 4th'!D47,"")))))</f>
        <v/>
      </c>
      <c r="G48" s="90" t="str">
        <f>IF(OR(B48=0,B48=""),"",IF(AND($E$3=1),'Marks Entry 1st'!F47,IF(AND($E$3=2),'Marks Entry 2nd'!F47,IF(AND($E$3=3),'Marks Entry 3rd'!F47,IF(AND($E$3=4),'Marks Entry 4th'!F47,"")))))</f>
        <v/>
      </c>
      <c r="H48" s="90" t="str">
        <f>IF(OR(B48=0,B48=""),"",IF(AND($E$3=1),'Marks Entry 1st'!G47,IF(AND($E$3=2),'Marks Entry 2nd'!G47,IF(AND($E$3=3),'Marks Entry 3rd'!G47,IF(AND($E$3=4),'Marks Entry 4th'!G47,"")))))</f>
        <v/>
      </c>
      <c r="I48" s="90" t="str">
        <f>IF(OR(B48=0,B48=""),"",IF(AND($E$3=1),'Marks Entry 1st'!H47,IF(AND($E$3=2),'Marks Entry 2nd'!H47,IF(AND($E$3=3),'Marks Entry 3rd'!H47,IF(AND($E$3=4),'Marks Entry 4th'!H47,"")))))</f>
        <v/>
      </c>
      <c r="J48" s="379" t="str">
        <f>IF(OR(B48=0,B48=""),"",IF(AND($E$3=1),'Marks Entry 1st'!J47,IF(AND($E$3=2),'Marks Entry 2nd'!J47,IF(AND($E$3=3),'Marks Entry 3rd'!J47,IF(AND($E$3=4),'Marks Entry 4th'!J47,"")))))</f>
        <v/>
      </c>
      <c r="K48" s="379" t="str">
        <f>IF(OR(B48=0,B48=""),"",IF(AND($E$3=1),'Marks Entry 1st'!K47,IF(AND($E$3=2),'Marks Entry 2nd'!K47,IF(AND($E$3=3),'Marks Entry 3rd'!K47,IF(AND($E$3=4),'Marks Entry 4th'!K47,"")))))</f>
        <v/>
      </c>
      <c r="L48" s="180" t="str">
        <f>IF(OR($E48="",$G48=""),"",IF(AND($E$3=1),'Marks Entry 1st'!L47,IF(AND($E$3=2),'Marks Entry 2nd'!L47,IF(AND($E$3=3),'Marks Entry 3rd'!L47,IF(AND($E$3=4),'Marks Entry 4th'!L47,"")))))</f>
        <v/>
      </c>
      <c r="M48" s="180" t="str">
        <f>IF(OR($E48="",$G48=""),"",IF(AND($E$3=1),'Marks Entry 1st'!M47,IF(AND($E$3=2),'Marks Entry 2nd'!M47,IF(AND($E$3=3),'Marks Entry 3rd'!M47,IF(AND($E$3=4),'Marks Entry 4th'!M47,"")))))</f>
        <v/>
      </c>
      <c r="N48" s="87" t="str">
        <f t="shared" si="32"/>
        <v/>
      </c>
      <c r="O48" s="180" t="str">
        <f>IF(OR($E48="",$G48=""),"",IF(AND($E$3=1),'Marks Entry 1st'!N47,IF(AND($E$3=2),'Marks Entry 2nd'!N47,IF(AND($E$3=3),'Marks Entry 3rd'!N47,IF(AND($E$3=4),'Marks Entry 4th'!N47,"")))))</f>
        <v/>
      </c>
      <c r="P48" s="180" t="str">
        <f>IF(OR($E48="",$G48=""),"",IF(AND($E$3=1),'Marks Entry 1st'!O47,IF(AND($E$3=2),'Marks Entry 2nd'!O47,IF(AND($E$3=3),'Marks Entry 3rd'!O47,IF(AND($E$3=4),'Marks Entry 4th'!O47,"")))))</f>
        <v/>
      </c>
      <c r="Q48" s="180" t="str">
        <f>IF(OR($E48="",$G48=""),"",IF(AND($E$3=1),'Marks Entry 1st'!P47,IF(AND($E$3=2),'Marks Entry 2nd'!P47,IF(AND($E$3=3),'Marks Entry 3rd'!P47,IF(AND($E$3=4),'Marks Entry 4th'!P47,"")))))</f>
        <v/>
      </c>
      <c r="R48" s="91" t="str">
        <f t="shared" si="33"/>
        <v/>
      </c>
      <c r="S48" s="87">
        <f t="shared" si="34"/>
        <v>0</v>
      </c>
      <c r="T48" s="93" t="str">
        <f>IF(OR($E48="",$G48=""),"",IF(AND($E$3=1),'Marks Entry 1st'!Q47,IF(AND($E$3=2),'Marks Entry 2nd'!Q47,IF(AND($E$3=3),'Marks Entry 3rd'!Q47,IF(AND($E$3=4),'Marks Entry 4th'!Q47,"")))))</f>
        <v/>
      </c>
      <c r="U48" s="93" t="str">
        <f>IF(OR($E48="",$G48=""),"",IF(AND($E$3=1),'Marks Entry 1st'!R47,IF(AND($E$3=2),'Marks Entry 2nd'!R47,IF(AND($E$3=3),'Marks Entry 3rd'!R47,IF(AND($E$3=4),'Marks Entry 4th'!R47,"")))))</f>
        <v/>
      </c>
      <c r="V48" s="93" t="str">
        <f>IF(OR($E48="",$G48=""),"",IF(AND($E$3=1),'Marks Entry 1st'!S47,IF(AND($E$3=2),'Marks Entry 2nd'!S47,IF(AND($E$3=3),'Marks Entry 3rd'!S47,IF(AND($E$3=4),'Marks Entry 4th'!S47,"")))))</f>
        <v/>
      </c>
      <c r="W48" s="92" t="str">
        <f t="shared" si="35"/>
        <v/>
      </c>
      <c r="X48" s="87" t="str">
        <f t="shared" si="36"/>
        <v/>
      </c>
      <c r="Y48" s="144">
        <f t="shared" si="37"/>
        <v>0</v>
      </c>
      <c r="Z48" s="144" t="str">
        <f t="shared" si="38"/>
        <v/>
      </c>
      <c r="AA48" s="144" t="str">
        <f t="shared" si="0"/>
        <v/>
      </c>
      <c r="AB48" s="144" t="str">
        <f t="shared" si="39"/>
        <v/>
      </c>
      <c r="AC48" s="144" t="str">
        <f t="shared" si="1"/>
        <v/>
      </c>
      <c r="AD48" s="148" t="str">
        <f t="shared" si="2"/>
        <v/>
      </c>
      <c r="AE48" s="180" t="str">
        <f>IF(OR($E48="",$G48=""),"",IF(AND($E$3=1),'Marks Entry 1st'!T47,IF(AND($E$3=2),'Marks Entry 2nd'!T47,IF(AND($E$3=3),'Marks Entry 3rd'!T47,IF(AND($E$3=4),'Marks Entry 4th'!T47,"")))))</f>
        <v/>
      </c>
      <c r="AF48" s="180" t="str">
        <f>IF(OR($E48="",$G48=""),"",IF(AND($E$3=1),'Marks Entry 1st'!U47,IF(AND($E$3=2),'Marks Entry 2nd'!U47,IF(AND($E$3=3),'Marks Entry 3rd'!U47,IF(AND($E$3=4),'Marks Entry 4th'!U47,"")))))</f>
        <v/>
      </c>
      <c r="AG48" s="87" t="str">
        <f t="shared" si="40"/>
        <v/>
      </c>
      <c r="AH48" s="180" t="str">
        <f>IF(OR($E48="",$G48=""),"",IF(AND($E$3=1),'Marks Entry 1st'!V47,IF(AND($E$3=2),'Marks Entry 2nd'!V47,IF(AND($E$3=3),'Marks Entry 3rd'!V47,IF(AND($E$3=4),'Marks Entry 4th'!V47,"")))))</f>
        <v/>
      </c>
      <c r="AI48" s="180" t="str">
        <f>IF(OR($E48="",$G48=""),"",IF(AND($E$3=1),'Marks Entry 1st'!W47,IF(AND($E$3=2),'Marks Entry 2nd'!W47,IF(AND($E$3=3),'Marks Entry 3rd'!W47,IF(AND($E$3=4),'Marks Entry 4th'!W47,"")))))</f>
        <v/>
      </c>
      <c r="AJ48" s="180" t="str">
        <f>IF(OR($E48="",$G48=""),"",IF(AND($E$3=1),'Marks Entry 1st'!X47,IF(AND($E$3=2),'Marks Entry 2nd'!X47,IF(AND($E$3=3),'Marks Entry 3rd'!X47,IF(AND($E$3=4),'Marks Entry 4th'!X47,"")))))</f>
        <v/>
      </c>
      <c r="AK48" s="91" t="str">
        <f t="shared" si="41"/>
        <v/>
      </c>
      <c r="AL48" s="87">
        <f t="shared" si="42"/>
        <v>0</v>
      </c>
      <c r="AM48" s="93" t="str">
        <f>IF(OR($E48="",$G48=""),"",IF(AND($E$3=1),'Marks Entry 1st'!Y47,IF(AND($E$3=2),'Marks Entry 2nd'!Y47,IF(AND($E$3=3),'Marks Entry 3rd'!Y47,IF(AND($E$3=4),'Marks Entry 4th'!Y47,"")))))</f>
        <v/>
      </c>
      <c r="AN48" s="93" t="str">
        <f>IF(OR($E48="",$G48=""),"",IF(AND($E$3=1),'Marks Entry 1st'!Z47,IF(AND($E$3=2),'Marks Entry 2nd'!Z47,IF(AND($E$3=3),'Marks Entry 3rd'!Z47,IF(AND($E$3=4),'Marks Entry 4th'!Z47,"")))))</f>
        <v/>
      </c>
      <c r="AO48" s="93" t="str">
        <f>IF(OR($E48="",$G48=""),"",IF(AND($E$3=1),'Marks Entry 1st'!AA47,IF(AND($E$3=2),'Marks Entry 2nd'!AA47,IF(AND($E$3=3),'Marks Entry 3rd'!AA47,IF(AND($E$3=4),'Marks Entry 4th'!AA47,"")))))</f>
        <v/>
      </c>
      <c r="AP48" s="92" t="str">
        <f t="shared" si="43"/>
        <v/>
      </c>
      <c r="AQ48" s="87" t="str">
        <f t="shared" si="44"/>
        <v/>
      </c>
      <c r="AR48" s="144">
        <f t="shared" si="45"/>
        <v>0</v>
      </c>
      <c r="AS48" s="144" t="str">
        <f t="shared" si="46"/>
        <v/>
      </c>
      <c r="AT48" s="144" t="str">
        <f t="shared" si="3"/>
        <v/>
      </c>
      <c r="AU48" s="144" t="str">
        <f t="shared" si="47"/>
        <v/>
      </c>
      <c r="AV48" s="144" t="str">
        <f t="shared" si="4"/>
        <v/>
      </c>
      <c r="AW48" s="148" t="str">
        <f t="shared" si="5"/>
        <v/>
      </c>
      <c r="AX48" s="180" t="str">
        <f>IF(OR($E48="",$G48=""),"",IF(AND($E$3=1),'Marks Entry 1st'!AB47,IF(AND($E$3=2),'Marks Entry 2nd'!AB47,IF(AND($E$3=3),'Marks Entry 3rd'!AB47,IF(AND($E$3=4),'Marks Entry 4th'!AB47,"")))))</f>
        <v/>
      </c>
      <c r="AY48" s="180" t="str">
        <f>IF(OR($E48="",$G48=""),"",IF(AND($E$3=1),'Marks Entry 1st'!AC47,IF(AND($E$3=2),'Marks Entry 2nd'!AC47,IF(AND($E$3=3),'Marks Entry 3rd'!AC47,IF(AND($E$3=4),'Marks Entry 4th'!AC47,"")))))</f>
        <v/>
      </c>
      <c r="AZ48" s="87" t="str">
        <f t="shared" si="6"/>
        <v/>
      </c>
      <c r="BA48" s="180" t="str">
        <f>IF(OR($E48="",$G48=""),"",IF(AND($E$3=1),'Marks Entry 1st'!AD47,IF(AND($E$3=2),'Marks Entry 2nd'!AD47,IF(AND($E$3=3),'Marks Entry 3rd'!AD47,IF(AND($E$3=4),'Marks Entry 4th'!AD47,"")))))</f>
        <v/>
      </c>
      <c r="BB48" s="180" t="str">
        <f>IF(OR($E48="",$G48=""),"",IF(AND($E$3=1),'Marks Entry 1st'!AE47,IF(AND($E$3=2),'Marks Entry 2nd'!AE47,IF(AND($E$3=3),'Marks Entry 3rd'!AE47,IF(AND($E$3=4),'Marks Entry 4th'!AE47,"")))))</f>
        <v/>
      </c>
      <c r="BC48" s="180" t="str">
        <f>IF(OR($E48="",$G48=""),"",IF(AND($E$3=1),'Marks Entry 1st'!AF47,IF(AND($E$3=2),'Marks Entry 2nd'!AF47,IF(AND($E$3=3),'Marks Entry 3rd'!AF47,IF(AND($E$3=4),'Marks Entry 4th'!AF47,"")))))</f>
        <v/>
      </c>
      <c r="BD48" s="91" t="str">
        <f t="shared" si="7"/>
        <v/>
      </c>
      <c r="BE48" s="87">
        <f t="shared" si="8"/>
        <v>0</v>
      </c>
      <c r="BF48" s="93" t="str">
        <f>IF(OR($E48="",$G48=""),"",IF(AND($E$3=1),'Marks Entry 1st'!AG47,IF(AND($E$3=2),'Marks Entry 2nd'!AG47,IF(AND($E$3=3),'Marks Entry 3rd'!AG47,IF(AND($E$3=4),'Marks Entry 4th'!AG47,"")))))</f>
        <v/>
      </c>
      <c r="BG48" s="93" t="str">
        <f>IF(OR($E48="",$G48=""),"",IF(AND($E$3=1),'Marks Entry 1st'!AH47,IF(AND($E$3=2),'Marks Entry 2nd'!AH47,IF(AND($E$3=3),'Marks Entry 3rd'!AH47,IF(AND($E$3=4),'Marks Entry 4th'!AH47,"")))))</f>
        <v/>
      </c>
      <c r="BH48" s="93" t="str">
        <f>IF(OR($E48="",$G48=""),"",IF(AND($E$3=1),'Marks Entry 1st'!AI47,IF(AND($E$3=2),'Marks Entry 2nd'!AI47,IF(AND($E$3=3),'Marks Entry 3rd'!AI47,IF(AND($E$3=4),'Marks Entry 4th'!AI47,"")))))</f>
        <v/>
      </c>
      <c r="BI48" s="92" t="str">
        <f t="shared" si="9"/>
        <v/>
      </c>
      <c r="BJ48" s="87" t="str">
        <f t="shared" si="10"/>
        <v/>
      </c>
      <c r="BK48" s="144">
        <f t="shared" si="11"/>
        <v>0</v>
      </c>
      <c r="BL48" s="144" t="str">
        <f t="shared" si="12"/>
        <v/>
      </c>
      <c r="BM48" s="144" t="str">
        <f t="shared" si="13"/>
        <v/>
      </c>
      <c r="BN48" s="144" t="str">
        <f t="shared" si="14"/>
        <v/>
      </c>
      <c r="BO48" s="144" t="str">
        <f t="shared" si="15"/>
        <v/>
      </c>
      <c r="BP48" s="148" t="str">
        <f t="shared" si="16"/>
        <v/>
      </c>
      <c r="BQ48" s="180" t="str">
        <f>IF(OR($E48="",$G48=""),"",IF(AND($E$3=1),'Marks Entry 1st'!AJ47,IF(AND($E$3=2),'Marks Entry 2nd'!AJ47,IF(AND($E$3=3),'Marks Entry 3rd'!AJ47,IF(AND($E$3=4),'Marks Entry 4th'!AJ47,"")))))</f>
        <v/>
      </c>
      <c r="BR48" s="180" t="str">
        <f>IF(OR($E48="",$G48=""),"",IF(AND($E$3=1),'Marks Entry 1st'!AK47,IF(AND($E$3=2),'Marks Entry 2nd'!AK47,IF(AND($E$3=3),'Marks Entry 3rd'!AK47,IF(AND($E$3=4),'Marks Entry 4th'!AK47,"")))))</f>
        <v/>
      </c>
      <c r="BS48" s="87" t="str">
        <f t="shared" si="48"/>
        <v/>
      </c>
      <c r="BT48" s="180" t="str">
        <f>IF(OR($E48="",$G48=""),"",IF(AND($E$3=1),'Marks Entry 1st'!AL47,IF(AND($E$3=2),'Marks Entry 2nd'!AL47,IF(AND($E$3=3),'Marks Entry 3rd'!AL47,IF(AND($E$3=4),'Marks Entry 4th'!AL47,"")))))</f>
        <v/>
      </c>
      <c r="BU48" s="180" t="str">
        <f>IF(OR($E48="",$G48=""),"",IF(AND($E$3=1),'Marks Entry 1st'!AM47,IF(AND($E$3=2),'Marks Entry 2nd'!AM47,IF(AND($E$3=3),'Marks Entry 3rd'!AM47,IF(AND($E$3=4),'Marks Entry 4th'!AM47,"")))))</f>
        <v/>
      </c>
      <c r="BV48" s="180" t="str">
        <f>IF(OR($E48="",$G48=""),"",IF(AND($E$3=1),'Marks Entry 1st'!AN47,IF(AND($E$3=2),'Marks Entry 2nd'!AN47,IF(AND($E$3=3),'Marks Entry 3rd'!AN47,IF(AND($E$3=4),'Marks Entry 4th'!AN47,"")))))</f>
        <v/>
      </c>
      <c r="BW48" s="91" t="str">
        <f t="shared" si="49"/>
        <v/>
      </c>
      <c r="BX48" s="87">
        <f t="shared" si="50"/>
        <v>0</v>
      </c>
      <c r="BY48" s="93" t="str">
        <f>IF(OR($E48="",$G48=""),"",IF(AND($E$3=1),'Marks Entry 1st'!AO47,IF(AND($E$3=2),'Marks Entry 2nd'!AO47,IF(AND($E$3=3),'Marks Entry 3rd'!AO47,IF(AND($E$3=4),'Marks Entry 4th'!AO47,"")))))</f>
        <v/>
      </c>
      <c r="BZ48" s="93" t="str">
        <f>IF(OR($E48="",$G48=""),"",IF(AND($E$3=1),'Marks Entry 1st'!AP47,IF(AND($E$3=2),'Marks Entry 2nd'!AP47,IF(AND($E$3=3),'Marks Entry 3rd'!AP47,IF(AND($E$3=4),'Marks Entry 4th'!AP47,"")))))</f>
        <v/>
      </c>
      <c r="CA48" s="93" t="str">
        <f>IF(OR($E48="",$G48=""),"",IF(AND($E$3=1),'Marks Entry 1st'!AQ47,IF(AND($E$3=2),'Marks Entry 2nd'!AQ47,IF(AND($E$3=3),'Marks Entry 3rd'!AQ47,IF(AND($E$3=4),'Marks Entry 4th'!AQ47,"")))))</f>
        <v/>
      </c>
      <c r="CB48" s="92" t="str">
        <f t="shared" si="51"/>
        <v/>
      </c>
      <c r="CC48" s="87" t="str">
        <f t="shared" si="52"/>
        <v/>
      </c>
      <c r="CD48" s="144">
        <f t="shared" si="53"/>
        <v>0</v>
      </c>
      <c r="CE48" s="144" t="str">
        <f t="shared" si="54"/>
        <v/>
      </c>
      <c r="CF48" s="144" t="str">
        <f t="shared" si="17"/>
        <v/>
      </c>
      <c r="CG48" s="144" t="str">
        <f t="shared" si="55"/>
        <v/>
      </c>
      <c r="CH48" s="144" t="str">
        <f t="shared" si="18"/>
        <v/>
      </c>
      <c r="CI48" s="148" t="str">
        <f t="shared" si="19"/>
        <v/>
      </c>
      <c r="CJ48" s="180" t="str">
        <f>IF(OR($E48="",$G48=""),"",IF(AND($E$3=1),'Marks Entry 1st'!AR47,IF(AND($E$3=2),'Marks Entry 2nd'!AR47,IF(AND($E$3=3),'Marks Entry 3rd'!AR47,IF(AND($E$3=4),'Marks Entry 4th'!AR47,"")))))</f>
        <v/>
      </c>
      <c r="CK48" s="180" t="str">
        <f>IF(OR($E48="",$G48=""),"",IF(AND($E$3=1),'Marks Entry 1st'!AS47,IF(AND($E$3=2),'Marks Entry 2nd'!AS47,IF(AND($E$3=3),'Marks Entry 3rd'!AS47,IF(AND($E$3=4),'Marks Entry 4th'!AS47,"")))))</f>
        <v/>
      </c>
      <c r="CL48" s="87" t="str">
        <f t="shared" si="56"/>
        <v/>
      </c>
      <c r="CM48" s="180" t="str">
        <f>IF(OR($E48="",$G48=""),"",IF(AND($E$3=1),'Marks Entry 1st'!AT47,IF(AND($E$3=2),'Marks Entry 2nd'!AT47,IF(AND($E$3=3),'Marks Entry 3rd'!AT47,IF(AND($E$3=4),'Marks Entry 4th'!AT47,"")))))</f>
        <v/>
      </c>
      <c r="CN48" s="180" t="str">
        <f>IF(OR($E48="",$G48=""),"",IF(AND($E$3=1),'Marks Entry 1st'!AU47,IF(AND($E$3=2),'Marks Entry 2nd'!AU47,IF(AND($E$3=3),'Marks Entry 3rd'!AU47,IF(AND($E$3=4),'Marks Entry 4th'!AU47,"")))))</f>
        <v/>
      </c>
      <c r="CO48" s="180" t="str">
        <f>IF(OR($E48="",$G48=""),"",IF(AND($E$3=1),'Marks Entry 1st'!AV47,IF(AND($E$3=2),'Marks Entry 2nd'!AV47,IF(AND($E$3=3),'Marks Entry 3rd'!AV47,IF(AND($E$3=4),'Marks Entry 4th'!AV47,"")))))</f>
        <v/>
      </c>
      <c r="CP48" s="91" t="str">
        <f t="shared" si="57"/>
        <v/>
      </c>
      <c r="CQ48" s="87">
        <f t="shared" si="58"/>
        <v>0</v>
      </c>
      <c r="CR48" s="93" t="str">
        <f>IF(OR($E48="",$G48=""),"",IF(AND($E$3=1),'Marks Entry 1st'!AW47,IF(AND($E$3=2),'Marks Entry 2nd'!AW47,IF(AND($E$3=3),'Marks Entry 3rd'!AW47,IF(AND($E$3=4),'Marks Entry 4th'!AW47,"")))))</f>
        <v/>
      </c>
      <c r="CS48" s="93" t="str">
        <f>IF(OR($E48="",$G48=""),"",IF(AND($E$3=1),'Marks Entry 1st'!AX47,IF(AND($E$3=2),'Marks Entry 2nd'!AX47,IF(AND($E$3=3),'Marks Entry 3rd'!AX47,IF(AND($E$3=4),'Marks Entry 4th'!AX47,"")))))</f>
        <v/>
      </c>
      <c r="CT48" s="93" t="str">
        <f>IF(OR($E48="",$G48=""),"",IF(AND($E$3=1),'Marks Entry 1st'!AY47,IF(AND($E$3=2),'Marks Entry 2nd'!AY47,IF(AND($E$3=3),'Marks Entry 3rd'!AY47,IF(AND($E$3=4),'Marks Entry 4th'!AY47,"")))))</f>
        <v/>
      </c>
      <c r="CU48" s="92" t="str">
        <f t="shared" si="59"/>
        <v/>
      </c>
      <c r="CV48" s="87" t="str">
        <f t="shared" si="60"/>
        <v/>
      </c>
      <c r="CW48" s="144">
        <f t="shared" si="61"/>
        <v>0</v>
      </c>
      <c r="CX48" s="144" t="str">
        <f t="shared" si="62"/>
        <v/>
      </c>
      <c r="CY48" s="144" t="str">
        <f t="shared" si="20"/>
        <v/>
      </c>
      <c r="CZ48" s="144" t="str">
        <f t="shared" si="63"/>
        <v/>
      </c>
      <c r="DA48" s="144" t="str">
        <f t="shared" si="21"/>
        <v/>
      </c>
      <c r="DB48" s="148" t="str">
        <f t="shared" si="22"/>
        <v/>
      </c>
      <c r="DC48" s="380" t="str">
        <f>IF(OR($E48="",$G48=""),"",IF(AND($E$3=1),'Marks Entry 1st'!AZ47,IF(AND($E$3=2),'Marks Entry 2nd'!AZ47,IF(AND($E$3=3),'Marks Entry 3rd'!AZ47,IF(AND($E$3=4),'Marks Entry 4th'!AZ47,"")))))</f>
        <v/>
      </c>
      <c r="DD48" s="380" t="str">
        <f>IF(OR($E48="",$G48=""),"",IF(AND($E$3=1),'Marks Entry 1st'!BA47,IF(AND($E$3=2),'Marks Entry 2nd'!BA47,IF(AND($E$3=3),'Marks Entry 3rd'!BA47,IF(AND($E$3=4),'Marks Entry 4th'!BA47,"")))))</f>
        <v/>
      </c>
      <c r="DE48" s="380" t="str">
        <f>IF(OR($E48="",$G48=""),"",IF(AND($E$3=1),'Marks Entry 1st'!BB47,IF(AND($E$3=2),'Marks Entry 2nd'!BB47,IF(AND($E$3=3),'Marks Entry 3rd'!BB47,IF(AND($E$3=4),'Marks Entry 4th'!BB47,"")))))</f>
        <v/>
      </c>
      <c r="DF48" s="181" t="str">
        <f t="shared" si="64"/>
        <v/>
      </c>
      <c r="DG48" s="182">
        <f t="shared" si="65"/>
        <v>0</v>
      </c>
      <c r="DH48" s="182" t="str">
        <f t="shared" si="66"/>
        <v/>
      </c>
      <c r="DI48" s="182" t="str">
        <f t="shared" si="67"/>
        <v/>
      </c>
      <c r="DJ48" s="147" t="str">
        <f t="shared" si="23"/>
        <v/>
      </c>
      <c r="DK48" s="380" t="str">
        <f>IF(OR($E48="",$G48=""),"",IF(AND($E$3=1),'Marks Entry 1st'!BC47,IF(AND($E$3=2),'Marks Entry 2nd'!BC47,IF(AND($E$3=3),'Marks Entry 3rd'!BC47,IF(AND($E$3=4),'Marks Entry 4th'!BC47,"")))))</f>
        <v/>
      </c>
      <c r="DL48" s="380" t="str">
        <f>IF(OR($E48="",$G48=""),"",IF(AND($E$3=1),'Marks Entry 1st'!BD47,IF(AND($E$3=2),'Marks Entry 2nd'!BD47,IF(AND($E$3=3),'Marks Entry 3rd'!BD47,IF(AND($E$3=4),'Marks Entry 4th'!BD47,"")))))</f>
        <v/>
      </c>
      <c r="DM48" s="380" t="str">
        <f>IF(OR($E48="",$G48=""),"",IF(AND($E$3=1),'Marks Entry 1st'!BE47,IF(AND($E$3=2),'Marks Entry 2nd'!BE47,IF(AND($E$3=3),'Marks Entry 3rd'!BE47,IF(AND($E$3=4),'Marks Entry 4th'!BE47,"")))))</f>
        <v/>
      </c>
      <c r="DN48" s="181" t="str">
        <f t="shared" si="68"/>
        <v/>
      </c>
      <c r="DO48" s="182">
        <f t="shared" si="69"/>
        <v>0</v>
      </c>
      <c r="DP48" s="182" t="str">
        <f t="shared" si="70"/>
        <v/>
      </c>
      <c r="DQ48" s="182" t="str">
        <f t="shared" si="71"/>
        <v/>
      </c>
      <c r="DR48" s="147" t="str">
        <f t="shared" si="24"/>
        <v/>
      </c>
      <c r="DS48" s="380" t="str">
        <f>IF(OR($E48="",$G48=""),"",IF(AND($E$3=1),'Marks Entry 1st'!BF47,IF(AND($E$3=2),'Marks Entry 2nd'!BF47,IF(AND($E$3=3),'Marks Entry 3rd'!BF47,IF(AND($E$3=4),'Marks Entry 4th'!BF47,"")))))</f>
        <v/>
      </c>
      <c r="DT48" s="380" t="str">
        <f>IF(OR($E48="",$G48=""),"",IF(AND($E$3=1),'Marks Entry 1st'!BG47,IF(AND($E$3=2),'Marks Entry 2nd'!BG47,IF(AND($E$3=3),'Marks Entry 3rd'!BG47,IF(AND($E$3=4),'Marks Entry 4th'!BG47,"")))))</f>
        <v/>
      </c>
      <c r="DU48" s="380" t="str">
        <f>IF(OR($E48="",$G48=""),"",IF(AND($E$3=1),'Marks Entry 1st'!BH47,IF(AND($E$3=2),'Marks Entry 2nd'!BH47,IF(AND($E$3=3),'Marks Entry 3rd'!BH47,IF(AND($E$3=4),'Marks Entry 4th'!BH47,"")))))</f>
        <v/>
      </c>
      <c r="DV48" s="181" t="str">
        <f t="shared" si="72"/>
        <v/>
      </c>
      <c r="DW48" s="182">
        <f t="shared" si="73"/>
        <v>0</v>
      </c>
      <c r="DX48" s="182" t="str">
        <f t="shared" si="74"/>
        <v/>
      </c>
      <c r="DY48" s="182" t="str">
        <f t="shared" si="75"/>
        <v/>
      </c>
      <c r="DZ48" s="147" t="str">
        <f t="shared" si="25"/>
        <v/>
      </c>
      <c r="EA48" s="104" t="str">
        <f t="shared" si="26"/>
        <v/>
      </c>
      <c r="EB48" s="105" t="str">
        <f t="shared" si="27"/>
        <v/>
      </c>
      <c r="EC48" s="111" t="str">
        <f t="shared" si="28"/>
        <v/>
      </c>
      <c r="ED48" s="112" t="str">
        <f t="shared" si="29"/>
        <v/>
      </c>
      <c r="EE48" s="386" t="str">
        <f t="shared" si="30"/>
        <v/>
      </c>
      <c r="EF48" s="72" t="str">
        <f>IF(OR($E48="",$G48=""),"",IF(AND($E$3=1),'Marks Entry 1st'!BI47,IF(AND($E$3=2),'Marks Entry 2nd'!BI47,IF(AND($E$3=3),'Marks Entry 3rd'!BI47,IF(AND($E$3=4),'Marks Entry 4th'!BI47,"")))))</f>
        <v/>
      </c>
      <c r="EG48" s="72" t="str">
        <f>IF(OR($E48="",$G48=""),"",IF(AND($E$3=1),'Marks Entry 1st'!BJ47,IF(AND($E$3=2),'Marks Entry 2nd'!BJ47,IF(AND($E$3=3),'Marks Entry 3rd'!BJ47,IF(AND($E$3=4),'Marks Entry 4th'!BJ47,"")))))</f>
        <v/>
      </c>
      <c r="EH48" s="328" t="str">
        <f t="shared" si="31"/>
        <v/>
      </c>
      <c r="EI48" s="73"/>
      <c r="EP48" s="75">
        <f>IF(AND($E$3=1),'Marks Entry 1st'!I47,IF(AND($E$3=2),'Marks Entry 2nd'!I47,IF(AND($E$3=3),'Marks Entry 3rd'!I47,IF(AND($E$3=4),'Marks Entry 4th'!I47,""))))</f>
        <v>0</v>
      </c>
    </row>
    <row r="49" spans="1:146" ht="18.899999999999999" customHeight="1">
      <c r="A49" s="94">
        <v>42</v>
      </c>
      <c r="B49" s="94" t="str">
        <f>IF(OR(EP49=0,EP49=""),"",IF(AND($E$3=1),'Marks Entry 1st'!I48,IF(AND($E$3=2),'Marks Entry 2nd'!I48,IF(AND($E$3=3),'Marks Entry 3rd'!I48,IF(AND($E$3=4),'Marks Entry 4th'!I48,"")))))</f>
        <v/>
      </c>
      <c r="C49" s="95" t="str">
        <f>IF(OR(B49=0,B49=""),"",IF(AND($E$3=1),'Marks Entry 1st'!B48,IF(AND($E$3=2),'Marks Entry 2nd'!B48,IF(AND($E$3=3),'Marks Entry 3rd'!B48,IF(AND($E$3=4),'Marks Entry 4th'!B48,"")))))</f>
        <v/>
      </c>
      <c r="D49" s="95" t="str">
        <f>IF(OR(B49=0,B49=""),"",IF(AND($E$3=1),'Marks Entry 1st'!C48,IF(AND($E$3=2),'Marks Entry 2nd'!C48,IF(AND($E$3=3),'Marks Entry 3rd'!C48,IF(AND($E$3=4),'Marks Entry 4th'!C48,"")))))</f>
        <v/>
      </c>
      <c r="E49" s="96" t="str">
        <f>IF(OR(B49=0,B49=""),"",IF(AND($E$3=1),'Marks Entry 1st'!E48,IF(AND($E$3=2),'Marks Entry 2nd'!E48,IF(AND($E$3=3),'Marks Entry 3rd'!E48,IF(AND($E$3=4),'Marks Entry 4th'!E48,"")))))</f>
        <v/>
      </c>
      <c r="F49" s="95" t="str">
        <f>IF(OR(B49=0,B49=""),"",IF(AND($E$3=1),'Marks Entry 1st'!D48,IF(AND($E$3=2),'Marks Entry 2nd'!D48,IF(AND($E$3=3),'Marks Entry 3rd'!D48,IF(AND($E$3=4),'Marks Entry 4th'!D48,"")))))</f>
        <v/>
      </c>
      <c r="G49" s="90" t="str">
        <f>IF(OR(B49=0,B49=""),"",IF(AND($E$3=1),'Marks Entry 1st'!F48,IF(AND($E$3=2),'Marks Entry 2nd'!F48,IF(AND($E$3=3),'Marks Entry 3rd'!F48,IF(AND($E$3=4),'Marks Entry 4th'!F48,"")))))</f>
        <v/>
      </c>
      <c r="H49" s="90" t="str">
        <f>IF(OR(B49=0,B49=""),"",IF(AND($E$3=1),'Marks Entry 1st'!G48,IF(AND($E$3=2),'Marks Entry 2nd'!G48,IF(AND($E$3=3),'Marks Entry 3rd'!G48,IF(AND($E$3=4),'Marks Entry 4th'!G48,"")))))</f>
        <v/>
      </c>
      <c r="I49" s="90" t="str">
        <f>IF(OR(B49=0,B49=""),"",IF(AND($E$3=1),'Marks Entry 1st'!H48,IF(AND($E$3=2),'Marks Entry 2nd'!H48,IF(AND($E$3=3),'Marks Entry 3rd'!H48,IF(AND($E$3=4),'Marks Entry 4th'!H48,"")))))</f>
        <v/>
      </c>
      <c r="J49" s="379" t="str">
        <f>IF(OR(B49=0,B49=""),"",IF(AND($E$3=1),'Marks Entry 1st'!J48,IF(AND($E$3=2),'Marks Entry 2nd'!J48,IF(AND($E$3=3),'Marks Entry 3rd'!J48,IF(AND($E$3=4),'Marks Entry 4th'!J48,"")))))</f>
        <v/>
      </c>
      <c r="K49" s="379" t="str">
        <f>IF(OR(B49=0,B49=""),"",IF(AND($E$3=1),'Marks Entry 1st'!K48,IF(AND($E$3=2),'Marks Entry 2nd'!K48,IF(AND($E$3=3),'Marks Entry 3rd'!K48,IF(AND($E$3=4),'Marks Entry 4th'!K48,"")))))</f>
        <v/>
      </c>
      <c r="L49" s="180" t="str">
        <f>IF(OR($E49="",$G49=""),"",IF(AND($E$3=1),'Marks Entry 1st'!L48,IF(AND($E$3=2),'Marks Entry 2nd'!L48,IF(AND($E$3=3),'Marks Entry 3rd'!L48,IF(AND($E$3=4),'Marks Entry 4th'!L48,"")))))</f>
        <v/>
      </c>
      <c r="M49" s="180" t="str">
        <f>IF(OR($E49="",$G49=""),"",IF(AND($E$3=1),'Marks Entry 1st'!M48,IF(AND($E$3=2),'Marks Entry 2nd'!M48,IF(AND($E$3=3),'Marks Entry 3rd'!M48,IF(AND($E$3=4),'Marks Entry 4th'!M48,"")))))</f>
        <v/>
      </c>
      <c r="N49" s="87" t="str">
        <f t="shared" si="32"/>
        <v/>
      </c>
      <c r="O49" s="180" t="str">
        <f>IF(OR($E49="",$G49=""),"",IF(AND($E$3=1),'Marks Entry 1st'!N48,IF(AND($E$3=2),'Marks Entry 2nd'!N48,IF(AND($E$3=3),'Marks Entry 3rd'!N48,IF(AND($E$3=4),'Marks Entry 4th'!N48,"")))))</f>
        <v/>
      </c>
      <c r="P49" s="180" t="str">
        <f>IF(OR($E49="",$G49=""),"",IF(AND($E$3=1),'Marks Entry 1st'!O48,IF(AND($E$3=2),'Marks Entry 2nd'!O48,IF(AND($E$3=3),'Marks Entry 3rd'!O48,IF(AND($E$3=4),'Marks Entry 4th'!O48,"")))))</f>
        <v/>
      </c>
      <c r="Q49" s="180" t="str">
        <f>IF(OR($E49="",$G49=""),"",IF(AND($E$3=1),'Marks Entry 1st'!P48,IF(AND($E$3=2),'Marks Entry 2nd'!P48,IF(AND($E$3=3),'Marks Entry 3rd'!P48,IF(AND($E$3=4),'Marks Entry 4th'!P48,"")))))</f>
        <v/>
      </c>
      <c r="R49" s="91" t="str">
        <f t="shared" si="33"/>
        <v/>
      </c>
      <c r="S49" s="87">
        <f t="shared" si="34"/>
        <v>0</v>
      </c>
      <c r="T49" s="93" t="str">
        <f>IF(OR($E49="",$G49=""),"",IF(AND($E$3=1),'Marks Entry 1st'!Q48,IF(AND($E$3=2),'Marks Entry 2nd'!Q48,IF(AND($E$3=3),'Marks Entry 3rd'!Q48,IF(AND($E$3=4),'Marks Entry 4th'!Q48,"")))))</f>
        <v/>
      </c>
      <c r="U49" s="93" t="str">
        <f>IF(OR($E49="",$G49=""),"",IF(AND($E$3=1),'Marks Entry 1st'!R48,IF(AND($E$3=2),'Marks Entry 2nd'!R48,IF(AND($E$3=3),'Marks Entry 3rd'!R48,IF(AND($E$3=4),'Marks Entry 4th'!R48,"")))))</f>
        <v/>
      </c>
      <c r="V49" s="93" t="str">
        <f>IF(OR($E49="",$G49=""),"",IF(AND($E$3=1),'Marks Entry 1st'!S48,IF(AND($E$3=2),'Marks Entry 2nd'!S48,IF(AND($E$3=3),'Marks Entry 3rd'!S48,IF(AND($E$3=4),'Marks Entry 4th'!S48,"")))))</f>
        <v/>
      </c>
      <c r="W49" s="92" t="str">
        <f t="shared" si="35"/>
        <v/>
      </c>
      <c r="X49" s="87" t="str">
        <f t="shared" si="36"/>
        <v/>
      </c>
      <c r="Y49" s="144">
        <f t="shared" si="37"/>
        <v>0</v>
      </c>
      <c r="Z49" s="144" t="str">
        <f t="shared" si="38"/>
        <v/>
      </c>
      <c r="AA49" s="144" t="str">
        <f t="shared" si="0"/>
        <v/>
      </c>
      <c r="AB49" s="144" t="str">
        <f t="shared" si="39"/>
        <v/>
      </c>
      <c r="AC49" s="144" t="str">
        <f t="shared" si="1"/>
        <v/>
      </c>
      <c r="AD49" s="148" t="str">
        <f t="shared" si="2"/>
        <v/>
      </c>
      <c r="AE49" s="180" t="str">
        <f>IF(OR($E49="",$G49=""),"",IF(AND($E$3=1),'Marks Entry 1st'!T48,IF(AND($E$3=2),'Marks Entry 2nd'!T48,IF(AND($E$3=3),'Marks Entry 3rd'!T48,IF(AND($E$3=4),'Marks Entry 4th'!T48,"")))))</f>
        <v/>
      </c>
      <c r="AF49" s="180" t="str">
        <f>IF(OR($E49="",$G49=""),"",IF(AND($E$3=1),'Marks Entry 1st'!U48,IF(AND($E$3=2),'Marks Entry 2nd'!U48,IF(AND($E$3=3),'Marks Entry 3rd'!U48,IF(AND($E$3=4),'Marks Entry 4th'!U48,"")))))</f>
        <v/>
      </c>
      <c r="AG49" s="87" t="str">
        <f t="shared" si="40"/>
        <v/>
      </c>
      <c r="AH49" s="180" t="str">
        <f>IF(OR($E49="",$G49=""),"",IF(AND($E$3=1),'Marks Entry 1st'!V48,IF(AND($E$3=2),'Marks Entry 2nd'!V48,IF(AND($E$3=3),'Marks Entry 3rd'!V48,IF(AND($E$3=4),'Marks Entry 4th'!V48,"")))))</f>
        <v/>
      </c>
      <c r="AI49" s="180" t="str">
        <f>IF(OR($E49="",$G49=""),"",IF(AND($E$3=1),'Marks Entry 1st'!W48,IF(AND($E$3=2),'Marks Entry 2nd'!W48,IF(AND($E$3=3),'Marks Entry 3rd'!W48,IF(AND($E$3=4),'Marks Entry 4th'!W48,"")))))</f>
        <v/>
      </c>
      <c r="AJ49" s="180" t="str">
        <f>IF(OR($E49="",$G49=""),"",IF(AND($E$3=1),'Marks Entry 1st'!X48,IF(AND($E$3=2),'Marks Entry 2nd'!X48,IF(AND($E$3=3),'Marks Entry 3rd'!X48,IF(AND($E$3=4),'Marks Entry 4th'!X48,"")))))</f>
        <v/>
      </c>
      <c r="AK49" s="91" t="str">
        <f t="shared" si="41"/>
        <v/>
      </c>
      <c r="AL49" s="87">
        <f t="shared" si="42"/>
        <v>0</v>
      </c>
      <c r="AM49" s="93" t="str">
        <f>IF(OR($E49="",$G49=""),"",IF(AND($E$3=1),'Marks Entry 1st'!Y48,IF(AND($E$3=2),'Marks Entry 2nd'!Y48,IF(AND($E$3=3),'Marks Entry 3rd'!Y48,IF(AND($E$3=4),'Marks Entry 4th'!Y48,"")))))</f>
        <v/>
      </c>
      <c r="AN49" s="93" t="str">
        <f>IF(OR($E49="",$G49=""),"",IF(AND($E$3=1),'Marks Entry 1st'!Z48,IF(AND($E$3=2),'Marks Entry 2nd'!Z48,IF(AND($E$3=3),'Marks Entry 3rd'!Z48,IF(AND($E$3=4),'Marks Entry 4th'!Z48,"")))))</f>
        <v/>
      </c>
      <c r="AO49" s="93" t="str">
        <f>IF(OR($E49="",$G49=""),"",IF(AND($E$3=1),'Marks Entry 1st'!AA48,IF(AND($E$3=2),'Marks Entry 2nd'!AA48,IF(AND($E$3=3),'Marks Entry 3rd'!AA48,IF(AND($E$3=4),'Marks Entry 4th'!AA48,"")))))</f>
        <v/>
      </c>
      <c r="AP49" s="92" t="str">
        <f t="shared" si="43"/>
        <v/>
      </c>
      <c r="AQ49" s="87" t="str">
        <f t="shared" si="44"/>
        <v/>
      </c>
      <c r="AR49" s="144">
        <f t="shared" si="45"/>
        <v>0</v>
      </c>
      <c r="AS49" s="144" t="str">
        <f t="shared" si="46"/>
        <v/>
      </c>
      <c r="AT49" s="144" t="str">
        <f t="shared" si="3"/>
        <v/>
      </c>
      <c r="AU49" s="144" t="str">
        <f t="shared" si="47"/>
        <v/>
      </c>
      <c r="AV49" s="144" t="str">
        <f t="shared" si="4"/>
        <v/>
      </c>
      <c r="AW49" s="148" t="str">
        <f t="shared" si="5"/>
        <v/>
      </c>
      <c r="AX49" s="180" t="str">
        <f>IF(OR($E49="",$G49=""),"",IF(AND($E$3=1),'Marks Entry 1st'!AB48,IF(AND($E$3=2),'Marks Entry 2nd'!AB48,IF(AND($E$3=3),'Marks Entry 3rd'!AB48,IF(AND($E$3=4),'Marks Entry 4th'!AB48,"")))))</f>
        <v/>
      </c>
      <c r="AY49" s="180" t="str">
        <f>IF(OR($E49="",$G49=""),"",IF(AND($E$3=1),'Marks Entry 1st'!AC48,IF(AND($E$3=2),'Marks Entry 2nd'!AC48,IF(AND($E$3=3),'Marks Entry 3rd'!AC48,IF(AND($E$3=4),'Marks Entry 4th'!AC48,"")))))</f>
        <v/>
      </c>
      <c r="AZ49" s="87" t="str">
        <f t="shared" si="6"/>
        <v/>
      </c>
      <c r="BA49" s="180" t="str">
        <f>IF(OR($E49="",$G49=""),"",IF(AND($E$3=1),'Marks Entry 1st'!AD48,IF(AND($E$3=2),'Marks Entry 2nd'!AD48,IF(AND($E$3=3),'Marks Entry 3rd'!AD48,IF(AND($E$3=4),'Marks Entry 4th'!AD48,"")))))</f>
        <v/>
      </c>
      <c r="BB49" s="180" t="str">
        <f>IF(OR($E49="",$G49=""),"",IF(AND($E$3=1),'Marks Entry 1st'!AE48,IF(AND($E$3=2),'Marks Entry 2nd'!AE48,IF(AND($E$3=3),'Marks Entry 3rd'!AE48,IF(AND($E$3=4),'Marks Entry 4th'!AE48,"")))))</f>
        <v/>
      </c>
      <c r="BC49" s="180" t="str">
        <f>IF(OR($E49="",$G49=""),"",IF(AND($E$3=1),'Marks Entry 1st'!AF48,IF(AND($E$3=2),'Marks Entry 2nd'!AF48,IF(AND($E$3=3),'Marks Entry 3rd'!AF48,IF(AND($E$3=4),'Marks Entry 4th'!AF48,"")))))</f>
        <v/>
      </c>
      <c r="BD49" s="91" t="str">
        <f t="shared" si="7"/>
        <v/>
      </c>
      <c r="BE49" s="87">
        <f t="shared" si="8"/>
        <v>0</v>
      </c>
      <c r="BF49" s="93" t="str">
        <f>IF(OR($E49="",$G49=""),"",IF(AND($E$3=1),'Marks Entry 1st'!AG48,IF(AND($E$3=2),'Marks Entry 2nd'!AG48,IF(AND($E$3=3),'Marks Entry 3rd'!AG48,IF(AND($E$3=4),'Marks Entry 4th'!AG48,"")))))</f>
        <v/>
      </c>
      <c r="BG49" s="93" t="str">
        <f>IF(OR($E49="",$G49=""),"",IF(AND($E$3=1),'Marks Entry 1st'!AH48,IF(AND($E$3=2),'Marks Entry 2nd'!AH48,IF(AND($E$3=3),'Marks Entry 3rd'!AH48,IF(AND($E$3=4),'Marks Entry 4th'!AH48,"")))))</f>
        <v/>
      </c>
      <c r="BH49" s="93" t="str">
        <f>IF(OR($E49="",$G49=""),"",IF(AND($E$3=1),'Marks Entry 1st'!AI48,IF(AND($E$3=2),'Marks Entry 2nd'!AI48,IF(AND($E$3=3),'Marks Entry 3rd'!AI48,IF(AND($E$3=4),'Marks Entry 4th'!AI48,"")))))</f>
        <v/>
      </c>
      <c r="BI49" s="92" t="str">
        <f t="shared" si="9"/>
        <v/>
      </c>
      <c r="BJ49" s="87" t="str">
        <f t="shared" si="10"/>
        <v/>
      </c>
      <c r="BK49" s="144">
        <f t="shared" si="11"/>
        <v>0</v>
      </c>
      <c r="BL49" s="144" t="str">
        <f t="shared" si="12"/>
        <v/>
      </c>
      <c r="BM49" s="144" t="str">
        <f t="shared" si="13"/>
        <v/>
      </c>
      <c r="BN49" s="144" t="str">
        <f t="shared" si="14"/>
        <v/>
      </c>
      <c r="BO49" s="144" t="str">
        <f t="shared" si="15"/>
        <v/>
      </c>
      <c r="BP49" s="148" t="str">
        <f t="shared" si="16"/>
        <v/>
      </c>
      <c r="BQ49" s="180" t="str">
        <f>IF(OR($E49="",$G49=""),"",IF(AND($E$3=1),'Marks Entry 1st'!AJ48,IF(AND($E$3=2),'Marks Entry 2nd'!AJ48,IF(AND($E$3=3),'Marks Entry 3rd'!AJ48,IF(AND($E$3=4),'Marks Entry 4th'!AJ48,"")))))</f>
        <v/>
      </c>
      <c r="BR49" s="180" t="str">
        <f>IF(OR($E49="",$G49=""),"",IF(AND($E$3=1),'Marks Entry 1st'!AK48,IF(AND($E$3=2),'Marks Entry 2nd'!AK48,IF(AND($E$3=3),'Marks Entry 3rd'!AK48,IF(AND($E$3=4),'Marks Entry 4th'!AK48,"")))))</f>
        <v/>
      </c>
      <c r="BS49" s="87" t="str">
        <f t="shared" si="48"/>
        <v/>
      </c>
      <c r="BT49" s="180" t="str">
        <f>IF(OR($E49="",$G49=""),"",IF(AND($E$3=1),'Marks Entry 1st'!AL48,IF(AND($E$3=2),'Marks Entry 2nd'!AL48,IF(AND($E$3=3),'Marks Entry 3rd'!AL48,IF(AND($E$3=4),'Marks Entry 4th'!AL48,"")))))</f>
        <v/>
      </c>
      <c r="BU49" s="180" t="str">
        <f>IF(OR($E49="",$G49=""),"",IF(AND($E$3=1),'Marks Entry 1st'!AM48,IF(AND($E$3=2),'Marks Entry 2nd'!AM48,IF(AND($E$3=3),'Marks Entry 3rd'!AM48,IF(AND($E$3=4),'Marks Entry 4th'!AM48,"")))))</f>
        <v/>
      </c>
      <c r="BV49" s="180" t="str">
        <f>IF(OR($E49="",$G49=""),"",IF(AND($E$3=1),'Marks Entry 1st'!AN48,IF(AND($E$3=2),'Marks Entry 2nd'!AN48,IF(AND($E$3=3),'Marks Entry 3rd'!AN48,IF(AND($E$3=4),'Marks Entry 4th'!AN48,"")))))</f>
        <v/>
      </c>
      <c r="BW49" s="91" t="str">
        <f t="shared" si="49"/>
        <v/>
      </c>
      <c r="BX49" s="87">
        <f t="shared" si="50"/>
        <v>0</v>
      </c>
      <c r="BY49" s="93" t="str">
        <f>IF(OR($E49="",$G49=""),"",IF(AND($E$3=1),'Marks Entry 1st'!AO48,IF(AND($E$3=2),'Marks Entry 2nd'!AO48,IF(AND($E$3=3),'Marks Entry 3rd'!AO48,IF(AND($E$3=4),'Marks Entry 4th'!AO48,"")))))</f>
        <v/>
      </c>
      <c r="BZ49" s="93" t="str">
        <f>IF(OR($E49="",$G49=""),"",IF(AND($E$3=1),'Marks Entry 1st'!AP48,IF(AND($E$3=2),'Marks Entry 2nd'!AP48,IF(AND($E$3=3),'Marks Entry 3rd'!AP48,IF(AND($E$3=4),'Marks Entry 4th'!AP48,"")))))</f>
        <v/>
      </c>
      <c r="CA49" s="93" t="str">
        <f>IF(OR($E49="",$G49=""),"",IF(AND($E$3=1),'Marks Entry 1st'!AQ48,IF(AND($E$3=2),'Marks Entry 2nd'!AQ48,IF(AND($E$3=3),'Marks Entry 3rd'!AQ48,IF(AND($E$3=4),'Marks Entry 4th'!AQ48,"")))))</f>
        <v/>
      </c>
      <c r="CB49" s="92" t="str">
        <f t="shared" si="51"/>
        <v/>
      </c>
      <c r="CC49" s="87" t="str">
        <f t="shared" si="52"/>
        <v/>
      </c>
      <c r="CD49" s="144">
        <f t="shared" si="53"/>
        <v>0</v>
      </c>
      <c r="CE49" s="144" t="str">
        <f t="shared" si="54"/>
        <v/>
      </c>
      <c r="CF49" s="144" t="str">
        <f t="shared" si="17"/>
        <v/>
      </c>
      <c r="CG49" s="144" t="str">
        <f t="shared" si="55"/>
        <v/>
      </c>
      <c r="CH49" s="144" t="str">
        <f t="shared" si="18"/>
        <v/>
      </c>
      <c r="CI49" s="148" t="str">
        <f t="shared" si="19"/>
        <v/>
      </c>
      <c r="CJ49" s="180" t="str">
        <f>IF(OR($E49="",$G49=""),"",IF(AND($E$3=1),'Marks Entry 1st'!AR48,IF(AND($E$3=2),'Marks Entry 2nd'!AR48,IF(AND($E$3=3),'Marks Entry 3rd'!AR48,IF(AND($E$3=4),'Marks Entry 4th'!AR48,"")))))</f>
        <v/>
      </c>
      <c r="CK49" s="180" t="str">
        <f>IF(OR($E49="",$G49=""),"",IF(AND($E$3=1),'Marks Entry 1st'!AS48,IF(AND($E$3=2),'Marks Entry 2nd'!AS48,IF(AND($E$3=3),'Marks Entry 3rd'!AS48,IF(AND($E$3=4),'Marks Entry 4th'!AS48,"")))))</f>
        <v/>
      </c>
      <c r="CL49" s="87" t="str">
        <f t="shared" si="56"/>
        <v/>
      </c>
      <c r="CM49" s="180" t="str">
        <f>IF(OR($E49="",$G49=""),"",IF(AND($E$3=1),'Marks Entry 1st'!AT48,IF(AND($E$3=2),'Marks Entry 2nd'!AT48,IF(AND($E$3=3),'Marks Entry 3rd'!AT48,IF(AND($E$3=4),'Marks Entry 4th'!AT48,"")))))</f>
        <v/>
      </c>
      <c r="CN49" s="180" t="str">
        <f>IF(OR($E49="",$G49=""),"",IF(AND($E$3=1),'Marks Entry 1st'!AU48,IF(AND($E$3=2),'Marks Entry 2nd'!AU48,IF(AND($E$3=3),'Marks Entry 3rd'!AU48,IF(AND($E$3=4),'Marks Entry 4th'!AU48,"")))))</f>
        <v/>
      </c>
      <c r="CO49" s="180" t="str">
        <f>IF(OR($E49="",$G49=""),"",IF(AND($E$3=1),'Marks Entry 1st'!AV48,IF(AND($E$3=2),'Marks Entry 2nd'!AV48,IF(AND($E$3=3),'Marks Entry 3rd'!AV48,IF(AND($E$3=4),'Marks Entry 4th'!AV48,"")))))</f>
        <v/>
      </c>
      <c r="CP49" s="91" t="str">
        <f t="shared" si="57"/>
        <v/>
      </c>
      <c r="CQ49" s="87">
        <f t="shared" si="58"/>
        <v>0</v>
      </c>
      <c r="CR49" s="93" t="str">
        <f>IF(OR($E49="",$G49=""),"",IF(AND($E$3=1),'Marks Entry 1st'!AW48,IF(AND($E$3=2),'Marks Entry 2nd'!AW48,IF(AND($E$3=3),'Marks Entry 3rd'!AW48,IF(AND($E$3=4),'Marks Entry 4th'!AW48,"")))))</f>
        <v/>
      </c>
      <c r="CS49" s="93" t="str">
        <f>IF(OR($E49="",$G49=""),"",IF(AND($E$3=1),'Marks Entry 1st'!AX48,IF(AND($E$3=2),'Marks Entry 2nd'!AX48,IF(AND($E$3=3),'Marks Entry 3rd'!AX48,IF(AND($E$3=4),'Marks Entry 4th'!AX48,"")))))</f>
        <v/>
      </c>
      <c r="CT49" s="93" t="str">
        <f>IF(OR($E49="",$G49=""),"",IF(AND($E$3=1),'Marks Entry 1st'!AY48,IF(AND($E$3=2),'Marks Entry 2nd'!AY48,IF(AND($E$3=3),'Marks Entry 3rd'!AY48,IF(AND($E$3=4),'Marks Entry 4th'!AY48,"")))))</f>
        <v/>
      </c>
      <c r="CU49" s="92" t="str">
        <f t="shared" si="59"/>
        <v/>
      </c>
      <c r="CV49" s="87" t="str">
        <f t="shared" si="60"/>
        <v/>
      </c>
      <c r="CW49" s="144">
        <f t="shared" si="61"/>
        <v>0</v>
      </c>
      <c r="CX49" s="144" t="str">
        <f t="shared" si="62"/>
        <v/>
      </c>
      <c r="CY49" s="144" t="str">
        <f t="shared" si="20"/>
        <v/>
      </c>
      <c r="CZ49" s="144" t="str">
        <f t="shared" si="63"/>
        <v/>
      </c>
      <c r="DA49" s="144" t="str">
        <f t="shared" si="21"/>
        <v/>
      </c>
      <c r="DB49" s="148" t="str">
        <f t="shared" si="22"/>
        <v/>
      </c>
      <c r="DC49" s="380" t="str">
        <f>IF(OR($E49="",$G49=""),"",IF(AND($E$3=1),'Marks Entry 1st'!AZ48,IF(AND($E$3=2),'Marks Entry 2nd'!AZ48,IF(AND($E$3=3),'Marks Entry 3rd'!AZ48,IF(AND($E$3=4),'Marks Entry 4th'!AZ48,"")))))</f>
        <v/>
      </c>
      <c r="DD49" s="380" t="str">
        <f>IF(OR($E49="",$G49=""),"",IF(AND($E$3=1),'Marks Entry 1st'!BA48,IF(AND($E$3=2),'Marks Entry 2nd'!BA48,IF(AND($E$3=3),'Marks Entry 3rd'!BA48,IF(AND($E$3=4),'Marks Entry 4th'!BA48,"")))))</f>
        <v/>
      </c>
      <c r="DE49" s="380" t="str">
        <f>IF(OR($E49="",$G49=""),"",IF(AND($E$3=1),'Marks Entry 1st'!BB48,IF(AND($E$3=2),'Marks Entry 2nd'!BB48,IF(AND($E$3=3),'Marks Entry 3rd'!BB48,IF(AND($E$3=4),'Marks Entry 4th'!BB48,"")))))</f>
        <v/>
      </c>
      <c r="DF49" s="181" t="str">
        <f t="shared" si="64"/>
        <v/>
      </c>
      <c r="DG49" s="182">
        <f t="shared" si="65"/>
        <v>0</v>
      </c>
      <c r="DH49" s="182" t="str">
        <f t="shared" si="66"/>
        <v/>
      </c>
      <c r="DI49" s="182" t="str">
        <f t="shared" si="67"/>
        <v/>
      </c>
      <c r="DJ49" s="147" t="str">
        <f t="shared" si="23"/>
        <v/>
      </c>
      <c r="DK49" s="380" t="str">
        <f>IF(OR($E49="",$G49=""),"",IF(AND($E$3=1),'Marks Entry 1st'!BC48,IF(AND($E$3=2),'Marks Entry 2nd'!BC48,IF(AND($E$3=3),'Marks Entry 3rd'!BC48,IF(AND($E$3=4),'Marks Entry 4th'!BC48,"")))))</f>
        <v/>
      </c>
      <c r="DL49" s="380" t="str">
        <f>IF(OR($E49="",$G49=""),"",IF(AND($E$3=1),'Marks Entry 1st'!BD48,IF(AND($E$3=2),'Marks Entry 2nd'!BD48,IF(AND($E$3=3),'Marks Entry 3rd'!BD48,IF(AND($E$3=4),'Marks Entry 4th'!BD48,"")))))</f>
        <v/>
      </c>
      <c r="DM49" s="380" t="str">
        <f>IF(OR($E49="",$G49=""),"",IF(AND($E$3=1),'Marks Entry 1st'!BE48,IF(AND($E$3=2),'Marks Entry 2nd'!BE48,IF(AND($E$3=3),'Marks Entry 3rd'!BE48,IF(AND($E$3=4),'Marks Entry 4th'!BE48,"")))))</f>
        <v/>
      </c>
      <c r="DN49" s="181" t="str">
        <f t="shared" si="68"/>
        <v/>
      </c>
      <c r="DO49" s="182">
        <f t="shared" si="69"/>
        <v>0</v>
      </c>
      <c r="DP49" s="182" t="str">
        <f t="shared" si="70"/>
        <v/>
      </c>
      <c r="DQ49" s="182" t="str">
        <f t="shared" si="71"/>
        <v/>
      </c>
      <c r="DR49" s="147" t="str">
        <f t="shared" si="24"/>
        <v/>
      </c>
      <c r="DS49" s="380" t="str">
        <f>IF(OR($E49="",$G49=""),"",IF(AND($E$3=1),'Marks Entry 1st'!BF48,IF(AND($E$3=2),'Marks Entry 2nd'!BF48,IF(AND($E$3=3),'Marks Entry 3rd'!BF48,IF(AND($E$3=4),'Marks Entry 4th'!BF48,"")))))</f>
        <v/>
      </c>
      <c r="DT49" s="380" t="str">
        <f>IF(OR($E49="",$G49=""),"",IF(AND($E$3=1),'Marks Entry 1st'!BG48,IF(AND($E$3=2),'Marks Entry 2nd'!BG48,IF(AND($E$3=3),'Marks Entry 3rd'!BG48,IF(AND($E$3=4),'Marks Entry 4th'!BG48,"")))))</f>
        <v/>
      </c>
      <c r="DU49" s="380" t="str">
        <f>IF(OR($E49="",$G49=""),"",IF(AND($E$3=1),'Marks Entry 1st'!BH48,IF(AND($E$3=2),'Marks Entry 2nd'!BH48,IF(AND($E$3=3),'Marks Entry 3rd'!BH48,IF(AND($E$3=4),'Marks Entry 4th'!BH48,"")))))</f>
        <v/>
      </c>
      <c r="DV49" s="181" t="str">
        <f t="shared" si="72"/>
        <v/>
      </c>
      <c r="DW49" s="182">
        <f t="shared" si="73"/>
        <v>0</v>
      </c>
      <c r="DX49" s="182" t="str">
        <f t="shared" si="74"/>
        <v/>
      </c>
      <c r="DY49" s="182" t="str">
        <f t="shared" si="75"/>
        <v/>
      </c>
      <c r="DZ49" s="147" t="str">
        <f t="shared" si="25"/>
        <v/>
      </c>
      <c r="EA49" s="104" t="str">
        <f t="shared" si="26"/>
        <v/>
      </c>
      <c r="EB49" s="105" t="str">
        <f t="shared" si="27"/>
        <v/>
      </c>
      <c r="EC49" s="111" t="str">
        <f t="shared" si="28"/>
        <v/>
      </c>
      <c r="ED49" s="112" t="str">
        <f t="shared" si="29"/>
        <v/>
      </c>
      <c r="EE49" s="386" t="str">
        <f t="shared" si="30"/>
        <v/>
      </c>
      <c r="EF49" s="72" t="str">
        <f>IF(OR($E49="",$G49=""),"",IF(AND($E$3=1),'Marks Entry 1st'!BI48,IF(AND($E$3=2),'Marks Entry 2nd'!BI48,IF(AND($E$3=3),'Marks Entry 3rd'!BI48,IF(AND($E$3=4),'Marks Entry 4th'!BI48,"")))))</f>
        <v/>
      </c>
      <c r="EG49" s="72" t="str">
        <f>IF(OR($E49="",$G49=""),"",IF(AND($E$3=1),'Marks Entry 1st'!BJ48,IF(AND($E$3=2),'Marks Entry 2nd'!BJ48,IF(AND($E$3=3),'Marks Entry 3rd'!BJ48,IF(AND($E$3=4),'Marks Entry 4th'!BJ48,"")))))</f>
        <v/>
      </c>
      <c r="EH49" s="328" t="str">
        <f t="shared" si="31"/>
        <v/>
      </c>
      <c r="EI49" s="73"/>
      <c r="EP49" s="75">
        <f>IF(AND($E$3=1),'Marks Entry 1st'!I48,IF(AND($E$3=2),'Marks Entry 2nd'!I48,IF(AND($E$3=3),'Marks Entry 3rd'!I48,IF(AND($E$3=4),'Marks Entry 4th'!I48,""))))</f>
        <v>0</v>
      </c>
    </row>
    <row r="50" spans="1:146" ht="18.899999999999999" customHeight="1">
      <c r="A50" s="94">
        <v>43</v>
      </c>
      <c r="B50" s="94" t="str">
        <f>IF(OR(EP50=0,EP50=""),"",IF(AND($E$3=1),'Marks Entry 1st'!I49,IF(AND($E$3=2),'Marks Entry 2nd'!I49,IF(AND($E$3=3),'Marks Entry 3rd'!I49,IF(AND($E$3=4),'Marks Entry 4th'!I49,"")))))</f>
        <v/>
      </c>
      <c r="C50" s="95" t="str">
        <f>IF(OR(B50=0,B50=""),"",IF(AND($E$3=1),'Marks Entry 1st'!B49,IF(AND($E$3=2),'Marks Entry 2nd'!B49,IF(AND($E$3=3),'Marks Entry 3rd'!B49,IF(AND($E$3=4),'Marks Entry 4th'!B49,"")))))</f>
        <v/>
      </c>
      <c r="D50" s="95" t="str">
        <f>IF(OR(B50=0,B50=""),"",IF(AND($E$3=1),'Marks Entry 1st'!C49,IF(AND($E$3=2),'Marks Entry 2nd'!C49,IF(AND($E$3=3),'Marks Entry 3rd'!C49,IF(AND($E$3=4),'Marks Entry 4th'!C49,"")))))</f>
        <v/>
      </c>
      <c r="E50" s="96" t="str">
        <f>IF(OR(B50=0,B50=""),"",IF(AND($E$3=1),'Marks Entry 1st'!E49,IF(AND($E$3=2),'Marks Entry 2nd'!E49,IF(AND($E$3=3),'Marks Entry 3rd'!E49,IF(AND($E$3=4),'Marks Entry 4th'!E49,"")))))</f>
        <v/>
      </c>
      <c r="F50" s="95" t="str">
        <f>IF(OR(B50=0,B50=""),"",IF(AND($E$3=1),'Marks Entry 1st'!D49,IF(AND($E$3=2),'Marks Entry 2nd'!D49,IF(AND($E$3=3),'Marks Entry 3rd'!D49,IF(AND($E$3=4),'Marks Entry 4th'!D49,"")))))</f>
        <v/>
      </c>
      <c r="G50" s="90" t="str">
        <f>IF(OR(B50=0,B50=""),"",IF(AND($E$3=1),'Marks Entry 1st'!F49,IF(AND($E$3=2),'Marks Entry 2nd'!F49,IF(AND($E$3=3),'Marks Entry 3rd'!F49,IF(AND($E$3=4),'Marks Entry 4th'!F49,"")))))</f>
        <v/>
      </c>
      <c r="H50" s="90" t="str">
        <f>IF(OR(B50=0,B50=""),"",IF(AND($E$3=1),'Marks Entry 1st'!G49,IF(AND($E$3=2),'Marks Entry 2nd'!G49,IF(AND($E$3=3),'Marks Entry 3rd'!G49,IF(AND($E$3=4),'Marks Entry 4th'!G49,"")))))</f>
        <v/>
      </c>
      <c r="I50" s="90" t="str">
        <f>IF(OR(B50=0,B50=""),"",IF(AND($E$3=1),'Marks Entry 1st'!H49,IF(AND($E$3=2),'Marks Entry 2nd'!H49,IF(AND($E$3=3),'Marks Entry 3rd'!H49,IF(AND($E$3=4),'Marks Entry 4th'!H49,"")))))</f>
        <v/>
      </c>
      <c r="J50" s="379" t="str">
        <f>IF(OR(B50=0,B50=""),"",IF(AND($E$3=1),'Marks Entry 1st'!J49,IF(AND($E$3=2),'Marks Entry 2nd'!J49,IF(AND($E$3=3),'Marks Entry 3rd'!J49,IF(AND($E$3=4),'Marks Entry 4th'!J49,"")))))</f>
        <v/>
      </c>
      <c r="K50" s="379" t="str">
        <f>IF(OR(B50=0,B50=""),"",IF(AND($E$3=1),'Marks Entry 1st'!K49,IF(AND($E$3=2),'Marks Entry 2nd'!K49,IF(AND($E$3=3),'Marks Entry 3rd'!K49,IF(AND($E$3=4),'Marks Entry 4th'!K49,"")))))</f>
        <v/>
      </c>
      <c r="L50" s="180" t="str">
        <f>IF(OR($E50="",$G50=""),"",IF(AND($E$3=1),'Marks Entry 1st'!L49,IF(AND($E$3=2),'Marks Entry 2nd'!L49,IF(AND($E$3=3),'Marks Entry 3rd'!L49,IF(AND($E$3=4),'Marks Entry 4th'!L49,"")))))</f>
        <v/>
      </c>
      <c r="M50" s="180" t="str">
        <f>IF(OR($E50="",$G50=""),"",IF(AND($E$3=1),'Marks Entry 1st'!M49,IF(AND($E$3=2),'Marks Entry 2nd'!M49,IF(AND($E$3=3),'Marks Entry 3rd'!M49,IF(AND($E$3=4),'Marks Entry 4th'!M49,"")))))</f>
        <v/>
      </c>
      <c r="N50" s="87" t="str">
        <f t="shared" si="32"/>
        <v/>
      </c>
      <c r="O50" s="180" t="str">
        <f>IF(OR($E50="",$G50=""),"",IF(AND($E$3=1),'Marks Entry 1st'!N49,IF(AND($E$3=2),'Marks Entry 2nd'!N49,IF(AND($E$3=3),'Marks Entry 3rd'!N49,IF(AND($E$3=4),'Marks Entry 4th'!N49,"")))))</f>
        <v/>
      </c>
      <c r="P50" s="180" t="str">
        <f>IF(OR($E50="",$G50=""),"",IF(AND($E$3=1),'Marks Entry 1st'!O49,IF(AND($E$3=2),'Marks Entry 2nd'!O49,IF(AND($E$3=3),'Marks Entry 3rd'!O49,IF(AND($E$3=4),'Marks Entry 4th'!O49,"")))))</f>
        <v/>
      </c>
      <c r="Q50" s="180" t="str">
        <f>IF(OR($E50="",$G50=""),"",IF(AND($E$3=1),'Marks Entry 1st'!P49,IF(AND($E$3=2),'Marks Entry 2nd'!P49,IF(AND($E$3=3),'Marks Entry 3rd'!P49,IF(AND($E$3=4),'Marks Entry 4th'!P49,"")))))</f>
        <v/>
      </c>
      <c r="R50" s="91" t="str">
        <f t="shared" si="33"/>
        <v/>
      </c>
      <c r="S50" s="87">
        <f t="shared" si="34"/>
        <v>0</v>
      </c>
      <c r="T50" s="93" t="str">
        <f>IF(OR($E50="",$G50=""),"",IF(AND($E$3=1),'Marks Entry 1st'!Q49,IF(AND($E$3=2),'Marks Entry 2nd'!Q49,IF(AND($E$3=3),'Marks Entry 3rd'!Q49,IF(AND($E$3=4),'Marks Entry 4th'!Q49,"")))))</f>
        <v/>
      </c>
      <c r="U50" s="93" t="str">
        <f>IF(OR($E50="",$G50=""),"",IF(AND($E$3=1),'Marks Entry 1st'!R49,IF(AND($E$3=2),'Marks Entry 2nd'!R49,IF(AND($E$3=3),'Marks Entry 3rd'!R49,IF(AND($E$3=4),'Marks Entry 4th'!R49,"")))))</f>
        <v/>
      </c>
      <c r="V50" s="93" t="str">
        <f>IF(OR($E50="",$G50=""),"",IF(AND($E$3=1),'Marks Entry 1st'!S49,IF(AND($E$3=2),'Marks Entry 2nd'!S49,IF(AND($E$3=3),'Marks Entry 3rd'!S49,IF(AND($E$3=4),'Marks Entry 4th'!S49,"")))))</f>
        <v/>
      </c>
      <c r="W50" s="92" t="str">
        <f t="shared" si="35"/>
        <v/>
      </c>
      <c r="X50" s="87" t="str">
        <f t="shared" si="36"/>
        <v/>
      </c>
      <c r="Y50" s="144">
        <f t="shared" si="37"/>
        <v>0</v>
      </c>
      <c r="Z50" s="144" t="str">
        <f t="shared" si="38"/>
        <v/>
      </c>
      <c r="AA50" s="144" t="str">
        <f t="shared" si="0"/>
        <v/>
      </c>
      <c r="AB50" s="144" t="str">
        <f t="shared" si="39"/>
        <v/>
      </c>
      <c r="AC50" s="144" t="str">
        <f t="shared" si="1"/>
        <v/>
      </c>
      <c r="AD50" s="148" t="str">
        <f t="shared" si="2"/>
        <v/>
      </c>
      <c r="AE50" s="180" t="str">
        <f>IF(OR($E50="",$G50=""),"",IF(AND($E$3=1),'Marks Entry 1st'!T49,IF(AND($E$3=2),'Marks Entry 2nd'!T49,IF(AND($E$3=3),'Marks Entry 3rd'!T49,IF(AND($E$3=4),'Marks Entry 4th'!T49,"")))))</f>
        <v/>
      </c>
      <c r="AF50" s="180" t="str">
        <f>IF(OR($E50="",$G50=""),"",IF(AND($E$3=1),'Marks Entry 1st'!U49,IF(AND($E$3=2),'Marks Entry 2nd'!U49,IF(AND($E$3=3),'Marks Entry 3rd'!U49,IF(AND($E$3=4),'Marks Entry 4th'!U49,"")))))</f>
        <v/>
      </c>
      <c r="AG50" s="87" t="str">
        <f t="shared" si="40"/>
        <v/>
      </c>
      <c r="AH50" s="180" t="str">
        <f>IF(OR($E50="",$G50=""),"",IF(AND($E$3=1),'Marks Entry 1st'!V49,IF(AND($E$3=2),'Marks Entry 2nd'!V49,IF(AND($E$3=3),'Marks Entry 3rd'!V49,IF(AND($E$3=4),'Marks Entry 4th'!V49,"")))))</f>
        <v/>
      </c>
      <c r="AI50" s="180" t="str">
        <f>IF(OR($E50="",$G50=""),"",IF(AND($E$3=1),'Marks Entry 1st'!W49,IF(AND($E$3=2),'Marks Entry 2nd'!W49,IF(AND($E$3=3),'Marks Entry 3rd'!W49,IF(AND($E$3=4),'Marks Entry 4th'!W49,"")))))</f>
        <v/>
      </c>
      <c r="AJ50" s="180" t="str">
        <f>IF(OR($E50="",$G50=""),"",IF(AND($E$3=1),'Marks Entry 1st'!X49,IF(AND($E$3=2),'Marks Entry 2nd'!X49,IF(AND($E$3=3),'Marks Entry 3rd'!X49,IF(AND($E$3=4),'Marks Entry 4th'!X49,"")))))</f>
        <v/>
      </c>
      <c r="AK50" s="91" t="str">
        <f t="shared" si="41"/>
        <v/>
      </c>
      <c r="AL50" s="87">
        <f t="shared" si="42"/>
        <v>0</v>
      </c>
      <c r="AM50" s="93" t="str">
        <f>IF(OR($E50="",$G50=""),"",IF(AND($E$3=1),'Marks Entry 1st'!Y49,IF(AND($E$3=2),'Marks Entry 2nd'!Y49,IF(AND($E$3=3),'Marks Entry 3rd'!Y49,IF(AND($E$3=4),'Marks Entry 4th'!Y49,"")))))</f>
        <v/>
      </c>
      <c r="AN50" s="93" t="str">
        <f>IF(OR($E50="",$G50=""),"",IF(AND($E$3=1),'Marks Entry 1st'!Z49,IF(AND($E$3=2),'Marks Entry 2nd'!Z49,IF(AND($E$3=3),'Marks Entry 3rd'!Z49,IF(AND($E$3=4),'Marks Entry 4th'!Z49,"")))))</f>
        <v/>
      </c>
      <c r="AO50" s="93" t="str">
        <f>IF(OR($E50="",$G50=""),"",IF(AND($E$3=1),'Marks Entry 1st'!AA49,IF(AND($E$3=2),'Marks Entry 2nd'!AA49,IF(AND($E$3=3),'Marks Entry 3rd'!AA49,IF(AND($E$3=4),'Marks Entry 4th'!AA49,"")))))</f>
        <v/>
      </c>
      <c r="AP50" s="92" t="str">
        <f t="shared" si="43"/>
        <v/>
      </c>
      <c r="AQ50" s="87" t="str">
        <f t="shared" si="44"/>
        <v/>
      </c>
      <c r="AR50" s="144">
        <f t="shared" si="45"/>
        <v>0</v>
      </c>
      <c r="AS50" s="144" t="str">
        <f t="shared" si="46"/>
        <v/>
      </c>
      <c r="AT50" s="144" t="str">
        <f t="shared" si="3"/>
        <v/>
      </c>
      <c r="AU50" s="144" t="str">
        <f t="shared" si="47"/>
        <v/>
      </c>
      <c r="AV50" s="144" t="str">
        <f t="shared" si="4"/>
        <v/>
      </c>
      <c r="AW50" s="148" t="str">
        <f t="shared" si="5"/>
        <v/>
      </c>
      <c r="AX50" s="180" t="str">
        <f>IF(OR($E50="",$G50=""),"",IF(AND($E$3=1),'Marks Entry 1st'!AB49,IF(AND($E$3=2),'Marks Entry 2nd'!AB49,IF(AND($E$3=3),'Marks Entry 3rd'!AB49,IF(AND($E$3=4),'Marks Entry 4th'!AB49,"")))))</f>
        <v/>
      </c>
      <c r="AY50" s="180" t="str">
        <f>IF(OR($E50="",$G50=""),"",IF(AND($E$3=1),'Marks Entry 1st'!AC49,IF(AND($E$3=2),'Marks Entry 2nd'!AC49,IF(AND($E$3=3),'Marks Entry 3rd'!AC49,IF(AND($E$3=4),'Marks Entry 4th'!AC49,"")))))</f>
        <v/>
      </c>
      <c r="AZ50" s="87" t="str">
        <f t="shared" si="6"/>
        <v/>
      </c>
      <c r="BA50" s="180" t="str">
        <f>IF(OR($E50="",$G50=""),"",IF(AND($E$3=1),'Marks Entry 1st'!AD49,IF(AND($E$3=2),'Marks Entry 2nd'!AD49,IF(AND($E$3=3),'Marks Entry 3rd'!AD49,IF(AND($E$3=4),'Marks Entry 4th'!AD49,"")))))</f>
        <v/>
      </c>
      <c r="BB50" s="180" t="str">
        <f>IF(OR($E50="",$G50=""),"",IF(AND($E$3=1),'Marks Entry 1st'!AE49,IF(AND($E$3=2),'Marks Entry 2nd'!AE49,IF(AND($E$3=3),'Marks Entry 3rd'!AE49,IF(AND($E$3=4),'Marks Entry 4th'!AE49,"")))))</f>
        <v/>
      </c>
      <c r="BC50" s="180" t="str">
        <f>IF(OR($E50="",$G50=""),"",IF(AND($E$3=1),'Marks Entry 1st'!AF49,IF(AND($E$3=2),'Marks Entry 2nd'!AF49,IF(AND($E$3=3),'Marks Entry 3rd'!AF49,IF(AND($E$3=4),'Marks Entry 4th'!AF49,"")))))</f>
        <v/>
      </c>
      <c r="BD50" s="91" t="str">
        <f t="shared" si="7"/>
        <v/>
      </c>
      <c r="BE50" s="87">
        <f t="shared" si="8"/>
        <v>0</v>
      </c>
      <c r="BF50" s="93" t="str">
        <f>IF(OR($E50="",$G50=""),"",IF(AND($E$3=1),'Marks Entry 1st'!AG49,IF(AND($E$3=2),'Marks Entry 2nd'!AG49,IF(AND($E$3=3),'Marks Entry 3rd'!AG49,IF(AND($E$3=4),'Marks Entry 4th'!AG49,"")))))</f>
        <v/>
      </c>
      <c r="BG50" s="93" t="str">
        <f>IF(OR($E50="",$G50=""),"",IF(AND($E$3=1),'Marks Entry 1st'!AH49,IF(AND($E$3=2),'Marks Entry 2nd'!AH49,IF(AND($E$3=3),'Marks Entry 3rd'!AH49,IF(AND($E$3=4),'Marks Entry 4th'!AH49,"")))))</f>
        <v/>
      </c>
      <c r="BH50" s="93" t="str">
        <f>IF(OR($E50="",$G50=""),"",IF(AND($E$3=1),'Marks Entry 1st'!AI49,IF(AND($E$3=2),'Marks Entry 2nd'!AI49,IF(AND($E$3=3),'Marks Entry 3rd'!AI49,IF(AND($E$3=4),'Marks Entry 4th'!AI49,"")))))</f>
        <v/>
      </c>
      <c r="BI50" s="92" t="str">
        <f t="shared" si="9"/>
        <v/>
      </c>
      <c r="BJ50" s="87" t="str">
        <f t="shared" si="10"/>
        <v/>
      </c>
      <c r="BK50" s="144">
        <f t="shared" si="11"/>
        <v>0</v>
      </c>
      <c r="BL50" s="144" t="str">
        <f t="shared" si="12"/>
        <v/>
      </c>
      <c r="BM50" s="144" t="str">
        <f t="shared" si="13"/>
        <v/>
      </c>
      <c r="BN50" s="144" t="str">
        <f t="shared" si="14"/>
        <v/>
      </c>
      <c r="BO50" s="144" t="str">
        <f t="shared" si="15"/>
        <v/>
      </c>
      <c r="BP50" s="148" t="str">
        <f t="shared" si="16"/>
        <v/>
      </c>
      <c r="BQ50" s="180" t="str">
        <f>IF(OR($E50="",$G50=""),"",IF(AND($E$3=1),'Marks Entry 1st'!AJ49,IF(AND($E$3=2),'Marks Entry 2nd'!AJ49,IF(AND($E$3=3),'Marks Entry 3rd'!AJ49,IF(AND($E$3=4),'Marks Entry 4th'!AJ49,"")))))</f>
        <v/>
      </c>
      <c r="BR50" s="180" t="str">
        <f>IF(OR($E50="",$G50=""),"",IF(AND($E$3=1),'Marks Entry 1st'!AK49,IF(AND($E$3=2),'Marks Entry 2nd'!AK49,IF(AND($E$3=3),'Marks Entry 3rd'!AK49,IF(AND($E$3=4),'Marks Entry 4th'!AK49,"")))))</f>
        <v/>
      </c>
      <c r="BS50" s="87" t="str">
        <f t="shared" si="48"/>
        <v/>
      </c>
      <c r="BT50" s="180" t="str">
        <f>IF(OR($E50="",$G50=""),"",IF(AND($E$3=1),'Marks Entry 1st'!AL49,IF(AND($E$3=2),'Marks Entry 2nd'!AL49,IF(AND($E$3=3),'Marks Entry 3rd'!AL49,IF(AND($E$3=4),'Marks Entry 4th'!AL49,"")))))</f>
        <v/>
      </c>
      <c r="BU50" s="180" t="str">
        <f>IF(OR($E50="",$G50=""),"",IF(AND($E$3=1),'Marks Entry 1st'!AM49,IF(AND($E$3=2),'Marks Entry 2nd'!AM49,IF(AND($E$3=3),'Marks Entry 3rd'!AM49,IF(AND($E$3=4),'Marks Entry 4th'!AM49,"")))))</f>
        <v/>
      </c>
      <c r="BV50" s="180" t="str">
        <f>IF(OR($E50="",$G50=""),"",IF(AND($E$3=1),'Marks Entry 1st'!AN49,IF(AND($E$3=2),'Marks Entry 2nd'!AN49,IF(AND($E$3=3),'Marks Entry 3rd'!AN49,IF(AND($E$3=4),'Marks Entry 4th'!AN49,"")))))</f>
        <v/>
      </c>
      <c r="BW50" s="91" t="str">
        <f t="shared" si="49"/>
        <v/>
      </c>
      <c r="BX50" s="87">
        <f t="shared" si="50"/>
        <v>0</v>
      </c>
      <c r="BY50" s="93" t="str">
        <f>IF(OR($E50="",$G50=""),"",IF(AND($E$3=1),'Marks Entry 1st'!AO49,IF(AND($E$3=2),'Marks Entry 2nd'!AO49,IF(AND($E$3=3),'Marks Entry 3rd'!AO49,IF(AND($E$3=4),'Marks Entry 4th'!AO49,"")))))</f>
        <v/>
      </c>
      <c r="BZ50" s="93" t="str">
        <f>IF(OR($E50="",$G50=""),"",IF(AND($E$3=1),'Marks Entry 1st'!AP49,IF(AND($E$3=2),'Marks Entry 2nd'!AP49,IF(AND($E$3=3),'Marks Entry 3rd'!AP49,IF(AND($E$3=4),'Marks Entry 4th'!AP49,"")))))</f>
        <v/>
      </c>
      <c r="CA50" s="93" t="str">
        <f>IF(OR($E50="",$G50=""),"",IF(AND($E$3=1),'Marks Entry 1st'!AQ49,IF(AND($E$3=2),'Marks Entry 2nd'!AQ49,IF(AND($E$3=3),'Marks Entry 3rd'!AQ49,IF(AND($E$3=4),'Marks Entry 4th'!AQ49,"")))))</f>
        <v/>
      </c>
      <c r="CB50" s="92" t="str">
        <f t="shared" si="51"/>
        <v/>
      </c>
      <c r="CC50" s="87" t="str">
        <f t="shared" si="52"/>
        <v/>
      </c>
      <c r="CD50" s="144">
        <f t="shared" si="53"/>
        <v>0</v>
      </c>
      <c r="CE50" s="144" t="str">
        <f t="shared" si="54"/>
        <v/>
      </c>
      <c r="CF50" s="144" t="str">
        <f t="shared" si="17"/>
        <v/>
      </c>
      <c r="CG50" s="144" t="str">
        <f t="shared" si="55"/>
        <v/>
      </c>
      <c r="CH50" s="144" t="str">
        <f t="shared" si="18"/>
        <v/>
      </c>
      <c r="CI50" s="148" t="str">
        <f t="shared" si="19"/>
        <v/>
      </c>
      <c r="CJ50" s="180" t="str">
        <f>IF(OR($E50="",$G50=""),"",IF(AND($E$3=1),'Marks Entry 1st'!AR49,IF(AND($E$3=2),'Marks Entry 2nd'!AR49,IF(AND($E$3=3),'Marks Entry 3rd'!AR49,IF(AND($E$3=4),'Marks Entry 4th'!AR49,"")))))</f>
        <v/>
      </c>
      <c r="CK50" s="180" t="str">
        <f>IF(OR($E50="",$G50=""),"",IF(AND($E$3=1),'Marks Entry 1st'!AS49,IF(AND($E$3=2),'Marks Entry 2nd'!AS49,IF(AND($E$3=3),'Marks Entry 3rd'!AS49,IF(AND($E$3=4),'Marks Entry 4th'!AS49,"")))))</f>
        <v/>
      </c>
      <c r="CL50" s="87" t="str">
        <f t="shared" si="56"/>
        <v/>
      </c>
      <c r="CM50" s="180" t="str">
        <f>IF(OR($E50="",$G50=""),"",IF(AND($E$3=1),'Marks Entry 1st'!AT49,IF(AND($E$3=2),'Marks Entry 2nd'!AT49,IF(AND($E$3=3),'Marks Entry 3rd'!AT49,IF(AND($E$3=4),'Marks Entry 4th'!AT49,"")))))</f>
        <v/>
      </c>
      <c r="CN50" s="180" t="str">
        <f>IF(OR($E50="",$G50=""),"",IF(AND($E$3=1),'Marks Entry 1st'!AU49,IF(AND($E$3=2),'Marks Entry 2nd'!AU49,IF(AND($E$3=3),'Marks Entry 3rd'!AU49,IF(AND($E$3=4),'Marks Entry 4th'!AU49,"")))))</f>
        <v/>
      </c>
      <c r="CO50" s="180" t="str">
        <f>IF(OR($E50="",$G50=""),"",IF(AND($E$3=1),'Marks Entry 1st'!AV49,IF(AND($E$3=2),'Marks Entry 2nd'!AV49,IF(AND($E$3=3),'Marks Entry 3rd'!AV49,IF(AND($E$3=4),'Marks Entry 4th'!AV49,"")))))</f>
        <v/>
      </c>
      <c r="CP50" s="91" t="str">
        <f t="shared" si="57"/>
        <v/>
      </c>
      <c r="CQ50" s="87">
        <f t="shared" si="58"/>
        <v>0</v>
      </c>
      <c r="CR50" s="93" t="str">
        <f>IF(OR($E50="",$G50=""),"",IF(AND($E$3=1),'Marks Entry 1st'!AW49,IF(AND($E$3=2),'Marks Entry 2nd'!AW49,IF(AND($E$3=3),'Marks Entry 3rd'!AW49,IF(AND($E$3=4),'Marks Entry 4th'!AW49,"")))))</f>
        <v/>
      </c>
      <c r="CS50" s="93" t="str">
        <f>IF(OR($E50="",$G50=""),"",IF(AND($E$3=1),'Marks Entry 1st'!AX49,IF(AND($E$3=2),'Marks Entry 2nd'!AX49,IF(AND($E$3=3),'Marks Entry 3rd'!AX49,IF(AND($E$3=4),'Marks Entry 4th'!AX49,"")))))</f>
        <v/>
      </c>
      <c r="CT50" s="93" t="str">
        <f>IF(OR($E50="",$G50=""),"",IF(AND($E$3=1),'Marks Entry 1st'!AY49,IF(AND($E$3=2),'Marks Entry 2nd'!AY49,IF(AND($E$3=3),'Marks Entry 3rd'!AY49,IF(AND($E$3=4),'Marks Entry 4th'!AY49,"")))))</f>
        <v/>
      </c>
      <c r="CU50" s="92" t="str">
        <f t="shared" si="59"/>
        <v/>
      </c>
      <c r="CV50" s="87" t="str">
        <f t="shared" si="60"/>
        <v/>
      </c>
      <c r="CW50" s="144">
        <f t="shared" si="61"/>
        <v>0</v>
      </c>
      <c r="CX50" s="144" t="str">
        <f t="shared" si="62"/>
        <v/>
      </c>
      <c r="CY50" s="144" t="str">
        <f t="shared" si="20"/>
        <v/>
      </c>
      <c r="CZ50" s="144" t="str">
        <f t="shared" si="63"/>
        <v/>
      </c>
      <c r="DA50" s="144" t="str">
        <f t="shared" si="21"/>
        <v/>
      </c>
      <c r="DB50" s="148" t="str">
        <f t="shared" si="22"/>
        <v/>
      </c>
      <c r="DC50" s="380" t="str">
        <f>IF(OR($E50="",$G50=""),"",IF(AND($E$3=1),'Marks Entry 1st'!AZ49,IF(AND($E$3=2),'Marks Entry 2nd'!AZ49,IF(AND($E$3=3),'Marks Entry 3rd'!AZ49,IF(AND($E$3=4),'Marks Entry 4th'!AZ49,"")))))</f>
        <v/>
      </c>
      <c r="DD50" s="380" t="str">
        <f>IF(OR($E50="",$G50=""),"",IF(AND($E$3=1),'Marks Entry 1st'!BA49,IF(AND($E$3=2),'Marks Entry 2nd'!BA49,IF(AND($E$3=3),'Marks Entry 3rd'!BA49,IF(AND($E$3=4),'Marks Entry 4th'!BA49,"")))))</f>
        <v/>
      </c>
      <c r="DE50" s="380" t="str">
        <f>IF(OR($E50="",$G50=""),"",IF(AND($E$3=1),'Marks Entry 1st'!BB49,IF(AND($E$3=2),'Marks Entry 2nd'!BB49,IF(AND($E$3=3),'Marks Entry 3rd'!BB49,IF(AND($E$3=4),'Marks Entry 4th'!BB49,"")))))</f>
        <v/>
      </c>
      <c r="DF50" s="181" t="str">
        <f t="shared" si="64"/>
        <v/>
      </c>
      <c r="DG50" s="182">
        <f t="shared" si="65"/>
        <v>0</v>
      </c>
      <c r="DH50" s="182" t="str">
        <f t="shared" si="66"/>
        <v/>
      </c>
      <c r="DI50" s="182" t="str">
        <f t="shared" si="67"/>
        <v/>
      </c>
      <c r="DJ50" s="147" t="str">
        <f t="shared" si="23"/>
        <v/>
      </c>
      <c r="DK50" s="380" t="str">
        <f>IF(OR($E50="",$G50=""),"",IF(AND($E$3=1),'Marks Entry 1st'!BC49,IF(AND($E$3=2),'Marks Entry 2nd'!BC49,IF(AND($E$3=3),'Marks Entry 3rd'!BC49,IF(AND($E$3=4),'Marks Entry 4th'!BC49,"")))))</f>
        <v/>
      </c>
      <c r="DL50" s="380" t="str">
        <f>IF(OR($E50="",$G50=""),"",IF(AND($E$3=1),'Marks Entry 1st'!BD49,IF(AND($E$3=2),'Marks Entry 2nd'!BD49,IF(AND($E$3=3),'Marks Entry 3rd'!BD49,IF(AND($E$3=4),'Marks Entry 4th'!BD49,"")))))</f>
        <v/>
      </c>
      <c r="DM50" s="380" t="str">
        <f>IF(OR($E50="",$G50=""),"",IF(AND($E$3=1),'Marks Entry 1st'!BE49,IF(AND($E$3=2),'Marks Entry 2nd'!BE49,IF(AND($E$3=3),'Marks Entry 3rd'!BE49,IF(AND($E$3=4),'Marks Entry 4th'!BE49,"")))))</f>
        <v/>
      </c>
      <c r="DN50" s="181" t="str">
        <f t="shared" si="68"/>
        <v/>
      </c>
      <c r="DO50" s="182">
        <f t="shared" si="69"/>
        <v>0</v>
      </c>
      <c r="DP50" s="182" t="str">
        <f t="shared" si="70"/>
        <v/>
      </c>
      <c r="DQ50" s="182" t="str">
        <f t="shared" si="71"/>
        <v/>
      </c>
      <c r="DR50" s="147" t="str">
        <f t="shared" si="24"/>
        <v/>
      </c>
      <c r="DS50" s="380" t="str">
        <f>IF(OR($E50="",$G50=""),"",IF(AND($E$3=1),'Marks Entry 1st'!BF49,IF(AND($E$3=2),'Marks Entry 2nd'!BF49,IF(AND($E$3=3),'Marks Entry 3rd'!BF49,IF(AND($E$3=4),'Marks Entry 4th'!BF49,"")))))</f>
        <v/>
      </c>
      <c r="DT50" s="380" t="str">
        <f>IF(OR($E50="",$G50=""),"",IF(AND($E$3=1),'Marks Entry 1st'!BG49,IF(AND($E$3=2),'Marks Entry 2nd'!BG49,IF(AND($E$3=3),'Marks Entry 3rd'!BG49,IF(AND($E$3=4),'Marks Entry 4th'!BG49,"")))))</f>
        <v/>
      </c>
      <c r="DU50" s="380" t="str">
        <f>IF(OR($E50="",$G50=""),"",IF(AND($E$3=1),'Marks Entry 1st'!BH49,IF(AND($E$3=2),'Marks Entry 2nd'!BH49,IF(AND($E$3=3),'Marks Entry 3rd'!BH49,IF(AND($E$3=4),'Marks Entry 4th'!BH49,"")))))</f>
        <v/>
      </c>
      <c r="DV50" s="181" t="str">
        <f t="shared" si="72"/>
        <v/>
      </c>
      <c r="DW50" s="182">
        <f t="shared" si="73"/>
        <v>0</v>
      </c>
      <c r="DX50" s="182" t="str">
        <f t="shared" si="74"/>
        <v/>
      </c>
      <c r="DY50" s="182" t="str">
        <f t="shared" si="75"/>
        <v/>
      </c>
      <c r="DZ50" s="147" t="str">
        <f t="shared" si="25"/>
        <v/>
      </c>
      <c r="EA50" s="104" t="str">
        <f t="shared" si="26"/>
        <v/>
      </c>
      <c r="EB50" s="105" t="str">
        <f t="shared" si="27"/>
        <v/>
      </c>
      <c r="EC50" s="111" t="str">
        <f t="shared" si="28"/>
        <v/>
      </c>
      <c r="ED50" s="112" t="str">
        <f t="shared" si="29"/>
        <v/>
      </c>
      <c r="EE50" s="386" t="str">
        <f t="shared" si="30"/>
        <v/>
      </c>
      <c r="EF50" s="72" t="str">
        <f>IF(OR($E50="",$G50=""),"",IF(AND($E$3=1),'Marks Entry 1st'!BI49,IF(AND($E$3=2),'Marks Entry 2nd'!BI49,IF(AND($E$3=3),'Marks Entry 3rd'!BI49,IF(AND($E$3=4),'Marks Entry 4th'!BI49,"")))))</f>
        <v/>
      </c>
      <c r="EG50" s="72" t="str">
        <f>IF(OR($E50="",$G50=""),"",IF(AND($E$3=1),'Marks Entry 1st'!BJ49,IF(AND($E$3=2),'Marks Entry 2nd'!BJ49,IF(AND($E$3=3),'Marks Entry 3rd'!BJ49,IF(AND($E$3=4),'Marks Entry 4th'!BJ49,"")))))</f>
        <v/>
      </c>
      <c r="EH50" s="328" t="str">
        <f t="shared" si="31"/>
        <v/>
      </c>
      <c r="EI50" s="73"/>
      <c r="EP50" s="75">
        <f>IF(AND($E$3=1),'Marks Entry 1st'!I49,IF(AND($E$3=2),'Marks Entry 2nd'!I49,IF(AND($E$3=3),'Marks Entry 3rd'!I49,IF(AND($E$3=4),'Marks Entry 4th'!I49,""))))</f>
        <v>0</v>
      </c>
    </row>
    <row r="51" spans="1:146" ht="18.899999999999999" customHeight="1">
      <c r="A51" s="94">
        <v>44</v>
      </c>
      <c r="B51" s="94" t="str">
        <f>IF(OR(EP51=0,EP51=""),"",IF(AND($E$3=1),'Marks Entry 1st'!I50,IF(AND($E$3=2),'Marks Entry 2nd'!I50,IF(AND($E$3=3),'Marks Entry 3rd'!I50,IF(AND($E$3=4),'Marks Entry 4th'!I50,"")))))</f>
        <v/>
      </c>
      <c r="C51" s="95" t="str">
        <f>IF(OR(B51=0,B51=""),"",IF(AND($E$3=1),'Marks Entry 1st'!B50,IF(AND($E$3=2),'Marks Entry 2nd'!B50,IF(AND($E$3=3),'Marks Entry 3rd'!B50,IF(AND($E$3=4),'Marks Entry 4th'!B50,"")))))</f>
        <v/>
      </c>
      <c r="D51" s="95" t="str">
        <f>IF(OR(B51=0,B51=""),"",IF(AND($E$3=1),'Marks Entry 1st'!C50,IF(AND($E$3=2),'Marks Entry 2nd'!C50,IF(AND($E$3=3),'Marks Entry 3rd'!C50,IF(AND($E$3=4),'Marks Entry 4th'!C50,"")))))</f>
        <v/>
      </c>
      <c r="E51" s="96" t="str">
        <f>IF(OR(B51=0,B51=""),"",IF(AND($E$3=1),'Marks Entry 1st'!E50,IF(AND($E$3=2),'Marks Entry 2nd'!E50,IF(AND($E$3=3),'Marks Entry 3rd'!E50,IF(AND($E$3=4),'Marks Entry 4th'!E50,"")))))</f>
        <v/>
      </c>
      <c r="F51" s="95" t="str">
        <f>IF(OR(B51=0,B51=""),"",IF(AND($E$3=1),'Marks Entry 1st'!D50,IF(AND($E$3=2),'Marks Entry 2nd'!D50,IF(AND($E$3=3),'Marks Entry 3rd'!D50,IF(AND($E$3=4),'Marks Entry 4th'!D50,"")))))</f>
        <v/>
      </c>
      <c r="G51" s="90" t="str">
        <f>IF(OR(B51=0,B51=""),"",IF(AND($E$3=1),'Marks Entry 1st'!F50,IF(AND($E$3=2),'Marks Entry 2nd'!F50,IF(AND($E$3=3),'Marks Entry 3rd'!F50,IF(AND($E$3=4),'Marks Entry 4th'!F50,"")))))</f>
        <v/>
      </c>
      <c r="H51" s="90" t="str">
        <f>IF(OR(B51=0,B51=""),"",IF(AND($E$3=1),'Marks Entry 1st'!G50,IF(AND($E$3=2),'Marks Entry 2nd'!G50,IF(AND($E$3=3),'Marks Entry 3rd'!G50,IF(AND($E$3=4),'Marks Entry 4th'!G50,"")))))</f>
        <v/>
      </c>
      <c r="I51" s="90" t="str">
        <f>IF(OR(B51=0,B51=""),"",IF(AND($E$3=1),'Marks Entry 1st'!H50,IF(AND($E$3=2),'Marks Entry 2nd'!H50,IF(AND($E$3=3),'Marks Entry 3rd'!H50,IF(AND($E$3=4),'Marks Entry 4th'!H50,"")))))</f>
        <v/>
      </c>
      <c r="J51" s="379" t="str">
        <f>IF(OR(B51=0,B51=""),"",IF(AND($E$3=1),'Marks Entry 1st'!J50,IF(AND($E$3=2),'Marks Entry 2nd'!J50,IF(AND($E$3=3),'Marks Entry 3rd'!J50,IF(AND($E$3=4),'Marks Entry 4th'!J50,"")))))</f>
        <v/>
      </c>
      <c r="K51" s="379" t="str">
        <f>IF(OR(B51=0,B51=""),"",IF(AND($E$3=1),'Marks Entry 1st'!K50,IF(AND($E$3=2),'Marks Entry 2nd'!K50,IF(AND($E$3=3),'Marks Entry 3rd'!K50,IF(AND($E$3=4),'Marks Entry 4th'!K50,"")))))</f>
        <v/>
      </c>
      <c r="L51" s="180" t="str">
        <f>IF(OR($E51="",$G51=""),"",IF(AND($E$3=1),'Marks Entry 1st'!L50,IF(AND($E$3=2),'Marks Entry 2nd'!L50,IF(AND($E$3=3),'Marks Entry 3rd'!L50,IF(AND($E$3=4),'Marks Entry 4th'!L50,"")))))</f>
        <v/>
      </c>
      <c r="M51" s="180" t="str">
        <f>IF(OR($E51="",$G51=""),"",IF(AND($E$3=1),'Marks Entry 1st'!M50,IF(AND($E$3=2),'Marks Entry 2nd'!M50,IF(AND($E$3=3),'Marks Entry 3rd'!M50,IF(AND($E$3=4),'Marks Entry 4th'!M50,"")))))</f>
        <v/>
      </c>
      <c r="N51" s="87" t="str">
        <f t="shared" si="32"/>
        <v/>
      </c>
      <c r="O51" s="180" t="str">
        <f>IF(OR($E51="",$G51=""),"",IF(AND($E$3=1),'Marks Entry 1st'!N50,IF(AND($E$3=2),'Marks Entry 2nd'!N50,IF(AND($E$3=3),'Marks Entry 3rd'!N50,IF(AND($E$3=4),'Marks Entry 4th'!N50,"")))))</f>
        <v/>
      </c>
      <c r="P51" s="180" t="str">
        <f>IF(OR($E51="",$G51=""),"",IF(AND($E$3=1),'Marks Entry 1st'!O50,IF(AND($E$3=2),'Marks Entry 2nd'!O50,IF(AND($E$3=3),'Marks Entry 3rd'!O50,IF(AND($E$3=4),'Marks Entry 4th'!O50,"")))))</f>
        <v/>
      </c>
      <c r="Q51" s="180" t="str">
        <f>IF(OR($E51="",$G51=""),"",IF(AND($E$3=1),'Marks Entry 1st'!P50,IF(AND($E$3=2),'Marks Entry 2nd'!P50,IF(AND($E$3=3),'Marks Entry 3rd'!P50,IF(AND($E$3=4),'Marks Entry 4th'!P50,"")))))</f>
        <v/>
      </c>
      <c r="R51" s="91" t="str">
        <f t="shared" si="33"/>
        <v/>
      </c>
      <c r="S51" s="87">
        <f t="shared" si="34"/>
        <v>0</v>
      </c>
      <c r="T51" s="93" t="str">
        <f>IF(OR($E51="",$G51=""),"",IF(AND($E$3=1),'Marks Entry 1st'!Q50,IF(AND($E$3=2),'Marks Entry 2nd'!Q50,IF(AND($E$3=3),'Marks Entry 3rd'!Q50,IF(AND($E$3=4),'Marks Entry 4th'!Q50,"")))))</f>
        <v/>
      </c>
      <c r="U51" s="93" t="str">
        <f>IF(OR($E51="",$G51=""),"",IF(AND($E$3=1),'Marks Entry 1st'!R50,IF(AND($E$3=2),'Marks Entry 2nd'!R50,IF(AND($E$3=3),'Marks Entry 3rd'!R50,IF(AND($E$3=4),'Marks Entry 4th'!R50,"")))))</f>
        <v/>
      </c>
      <c r="V51" s="93" t="str">
        <f>IF(OR($E51="",$G51=""),"",IF(AND($E$3=1),'Marks Entry 1st'!S50,IF(AND($E$3=2),'Marks Entry 2nd'!S50,IF(AND($E$3=3),'Marks Entry 3rd'!S50,IF(AND($E$3=4),'Marks Entry 4th'!S50,"")))))</f>
        <v/>
      </c>
      <c r="W51" s="92" t="str">
        <f t="shared" si="35"/>
        <v/>
      </c>
      <c r="X51" s="87" t="str">
        <f t="shared" si="36"/>
        <v/>
      </c>
      <c r="Y51" s="144">
        <f t="shared" si="37"/>
        <v>0</v>
      </c>
      <c r="Z51" s="144" t="str">
        <f t="shared" si="38"/>
        <v/>
      </c>
      <c r="AA51" s="144" t="str">
        <f t="shared" si="0"/>
        <v/>
      </c>
      <c r="AB51" s="144" t="str">
        <f t="shared" si="39"/>
        <v/>
      </c>
      <c r="AC51" s="144" t="str">
        <f t="shared" si="1"/>
        <v/>
      </c>
      <c r="AD51" s="148" t="str">
        <f t="shared" si="2"/>
        <v/>
      </c>
      <c r="AE51" s="180" t="str">
        <f>IF(OR($E51="",$G51=""),"",IF(AND($E$3=1),'Marks Entry 1st'!T50,IF(AND($E$3=2),'Marks Entry 2nd'!T50,IF(AND($E$3=3),'Marks Entry 3rd'!T50,IF(AND($E$3=4),'Marks Entry 4th'!T50,"")))))</f>
        <v/>
      </c>
      <c r="AF51" s="180" t="str">
        <f>IF(OR($E51="",$G51=""),"",IF(AND($E$3=1),'Marks Entry 1st'!U50,IF(AND($E$3=2),'Marks Entry 2nd'!U50,IF(AND($E$3=3),'Marks Entry 3rd'!U50,IF(AND($E$3=4),'Marks Entry 4th'!U50,"")))))</f>
        <v/>
      </c>
      <c r="AG51" s="87" t="str">
        <f t="shared" si="40"/>
        <v/>
      </c>
      <c r="AH51" s="180" t="str">
        <f>IF(OR($E51="",$G51=""),"",IF(AND($E$3=1),'Marks Entry 1st'!V50,IF(AND($E$3=2),'Marks Entry 2nd'!V50,IF(AND($E$3=3),'Marks Entry 3rd'!V50,IF(AND($E$3=4),'Marks Entry 4th'!V50,"")))))</f>
        <v/>
      </c>
      <c r="AI51" s="180" t="str">
        <f>IF(OR($E51="",$G51=""),"",IF(AND($E$3=1),'Marks Entry 1st'!W50,IF(AND($E$3=2),'Marks Entry 2nd'!W50,IF(AND($E$3=3),'Marks Entry 3rd'!W50,IF(AND($E$3=4),'Marks Entry 4th'!W50,"")))))</f>
        <v/>
      </c>
      <c r="AJ51" s="180" t="str">
        <f>IF(OR($E51="",$G51=""),"",IF(AND($E$3=1),'Marks Entry 1st'!X50,IF(AND($E$3=2),'Marks Entry 2nd'!X50,IF(AND($E$3=3),'Marks Entry 3rd'!X50,IF(AND($E$3=4),'Marks Entry 4th'!X50,"")))))</f>
        <v/>
      </c>
      <c r="AK51" s="91" t="str">
        <f t="shared" si="41"/>
        <v/>
      </c>
      <c r="AL51" s="87">
        <f t="shared" si="42"/>
        <v>0</v>
      </c>
      <c r="AM51" s="93" t="str">
        <f>IF(OR($E51="",$G51=""),"",IF(AND($E$3=1),'Marks Entry 1st'!Y50,IF(AND($E$3=2),'Marks Entry 2nd'!Y50,IF(AND($E$3=3),'Marks Entry 3rd'!Y50,IF(AND($E$3=4),'Marks Entry 4th'!Y50,"")))))</f>
        <v/>
      </c>
      <c r="AN51" s="93" t="str">
        <f>IF(OR($E51="",$G51=""),"",IF(AND($E$3=1),'Marks Entry 1st'!Z50,IF(AND($E$3=2),'Marks Entry 2nd'!Z50,IF(AND($E$3=3),'Marks Entry 3rd'!Z50,IF(AND($E$3=4),'Marks Entry 4th'!Z50,"")))))</f>
        <v/>
      </c>
      <c r="AO51" s="93" t="str">
        <f>IF(OR($E51="",$G51=""),"",IF(AND($E$3=1),'Marks Entry 1st'!AA50,IF(AND($E$3=2),'Marks Entry 2nd'!AA50,IF(AND($E$3=3),'Marks Entry 3rd'!AA50,IF(AND($E$3=4),'Marks Entry 4th'!AA50,"")))))</f>
        <v/>
      </c>
      <c r="AP51" s="92" t="str">
        <f t="shared" si="43"/>
        <v/>
      </c>
      <c r="AQ51" s="87" t="str">
        <f t="shared" si="44"/>
        <v/>
      </c>
      <c r="AR51" s="144">
        <f t="shared" si="45"/>
        <v>0</v>
      </c>
      <c r="AS51" s="144" t="str">
        <f t="shared" si="46"/>
        <v/>
      </c>
      <c r="AT51" s="144" t="str">
        <f t="shared" si="3"/>
        <v/>
      </c>
      <c r="AU51" s="144" t="str">
        <f t="shared" si="47"/>
        <v/>
      </c>
      <c r="AV51" s="144" t="str">
        <f t="shared" si="4"/>
        <v/>
      </c>
      <c r="AW51" s="148" t="str">
        <f t="shared" si="5"/>
        <v/>
      </c>
      <c r="AX51" s="180" t="str">
        <f>IF(OR($E51="",$G51=""),"",IF(AND($E$3=1),'Marks Entry 1st'!AB50,IF(AND($E$3=2),'Marks Entry 2nd'!AB50,IF(AND($E$3=3),'Marks Entry 3rd'!AB50,IF(AND($E$3=4),'Marks Entry 4th'!AB50,"")))))</f>
        <v/>
      </c>
      <c r="AY51" s="180" t="str">
        <f>IF(OR($E51="",$G51=""),"",IF(AND($E$3=1),'Marks Entry 1st'!AC50,IF(AND($E$3=2),'Marks Entry 2nd'!AC50,IF(AND($E$3=3),'Marks Entry 3rd'!AC50,IF(AND($E$3=4),'Marks Entry 4th'!AC50,"")))))</f>
        <v/>
      </c>
      <c r="AZ51" s="87" t="str">
        <f t="shared" si="6"/>
        <v/>
      </c>
      <c r="BA51" s="180" t="str">
        <f>IF(OR($E51="",$G51=""),"",IF(AND($E$3=1),'Marks Entry 1st'!AD50,IF(AND($E$3=2),'Marks Entry 2nd'!AD50,IF(AND($E$3=3),'Marks Entry 3rd'!AD50,IF(AND($E$3=4),'Marks Entry 4th'!AD50,"")))))</f>
        <v/>
      </c>
      <c r="BB51" s="180" t="str">
        <f>IF(OR($E51="",$G51=""),"",IF(AND($E$3=1),'Marks Entry 1st'!AE50,IF(AND($E$3=2),'Marks Entry 2nd'!AE50,IF(AND($E$3=3),'Marks Entry 3rd'!AE50,IF(AND($E$3=4),'Marks Entry 4th'!AE50,"")))))</f>
        <v/>
      </c>
      <c r="BC51" s="180" t="str">
        <f>IF(OR($E51="",$G51=""),"",IF(AND($E$3=1),'Marks Entry 1st'!AF50,IF(AND($E$3=2),'Marks Entry 2nd'!AF50,IF(AND($E$3=3),'Marks Entry 3rd'!AF50,IF(AND($E$3=4),'Marks Entry 4th'!AF50,"")))))</f>
        <v/>
      </c>
      <c r="BD51" s="91" t="str">
        <f t="shared" si="7"/>
        <v/>
      </c>
      <c r="BE51" s="87">
        <f t="shared" si="8"/>
        <v>0</v>
      </c>
      <c r="BF51" s="93" t="str">
        <f>IF(OR($E51="",$G51=""),"",IF(AND($E$3=1),'Marks Entry 1st'!AG50,IF(AND($E$3=2),'Marks Entry 2nd'!AG50,IF(AND($E$3=3),'Marks Entry 3rd'!AG50,IF(AND($E$3=4),'Marks Entry 4th'!AG50,"")))))</f>
        <v/>
      </c>
      <c r="BG51" s="93" t="str">
        <f>IF(OR($E51="",$G51=""),"",IF(AND($E$3=1),'Marks Entry 1st'!AH50,IF(AND($E$3=2),'Marks Entry 2nd'!AH50,IF(AND($E$3=3),'Marks Entry 3rd'!AH50,IF(AND($E$3=4),'Marks Entry 4th'!AH50,"")))))</f>
        <v/>
      </c>
      <c r="BH51" s="93" t="str">
        <f>IF(OR($E51="",$G51=""),"",IF(AND($E$3=1),'Marks Entry 1st'!AI50,IF(AND($E$3=2),'Marks Entry 2nd'!AI50,IF(AND($E$3=3),'Marks Entry 3rd'!AI50,IF(AND($E$3=4),'Marks Entry 4th'!AI50,"")))))</f>
        <v/>
      </c>
      <c r="BI51" s="92" t="str">
        <f t="shared" si="9"/>
        <v/>
      </c>
      <c r="BJ51" s="87" t="str">
        <f t="shared" si="10"/>
        <v/>
      </c>
      <c r="BK51" s="144">
        <f t="shared" si="11"/>
        <v>0</v>
      </c>
      <c r="BL51" s="144" t="str">
        <f t="shared" si="12"/>
        <v/>
      </c>
      <c r="BM51" s="144" t="str">
        <f t="shared" si="13"/>
        <v/>
      </c>
      <c r="BN51" s="144" t="str">
        <f t="shared" si="14"/>
        <v/>
      </c>
      <c r="BO51" s="144" t="str">
        <f t="shared" si="15"/>
        <v/>
      </c>
      <c r="BP51" s="148" t="str">
        <f t="shared" si="16"/>
        <v/>
      </c>
      <c r="BQ51" s="180" t="str">
        <f>IF(OR($E51="",$G51=""),"",IF(AND($E$3=1),'Marks Entry 1st'!AJ50,IF(AND($E$3=2),'Marks Entry 2nd'!AJ50,IF(AND($E$3=3),'Marks Entry 3rd'!AJ50,IF(AND($E$3=4),'Marks Entry 4th'!AJ50,"")))))</f>
        <v/>
      </c>
      <c r="BR51" s="180" t="str">
        <f>IF(OR($E51="",$G51=""),"",IF(AND($E$3=1),'Marks Entry 1st'!AK50,IF(AND($E$3=2),'Marks Entry 2nd'!AK50,IF(AND($E$3=3),'Marks Entry 3rd'!AK50,IF(AND($E$3=4),'Marks Entry 4th'!AK50,"")))))</f>
        <v/>
      </c>
      <c r="BS51" s="87" t="str">
        <f t="shared" si="48"/>
        <v/>
      </c>
      <c r="BT51" s="180" t="str">
        <f>IF(OR($E51="",$G51=""),"",IF(AND($E$3=1),'Marks Entry 1st'!AL50,IF(AND($E$3=2),'Marks Entry 2nd'!AL50,IF(AND($E$3=3),'Marks Entry 3rd'!AL50,IF(AND($E$3=4),'Marks Entry 4th'!AL50,"")))))</f>
        <v/>
      </c>
      <c r="BU51" s="180" t="str">
        <f>IF(OR($E51="",$G51=""),"",IF(AND($E$3=1),'Marks Entry 1st'!AM50,IF(AND($E$3=2),'Marks Entry 2nd'!AM50,IF(AND($E$3=3),'Marks Entry 3rd'!AM50,IF(AND($E$3=4),'Marks Entry 4th'!AM50,"")))))</f>
        <v/>
      </c>
      <c r="BV51" s="180" t="str">
        <f>IF(OR($E51="",$G51=""),"",IF(AND($E$3=1),'Marks Entry 1st'!AN50,IF(AND($E$3=2),'Marks Entry 2nd'!AN50,IF(AND($E$3=3),'Marks Entry 3rd'!AN50,IF(AND($E$3=4),'Marks Entry 4th'!AN50,"")))))</f>
        <v/>
      </c>
      <c r="BW51" s="91" t="str">
        <f t="shared" si="49"/>
        <v/>
      </c>
      <c r="BX51" s="87">
        <f t="shared" si="50"/>
        <v>0</v>
      </c>
      <c r="BY51" s="93" t="str">
        <f>IF(OR($E51="",$G51=""),"",IF(AND($E$3=1),'Marks Entry 1st'!AO50,IF(AND($E$3=2),'Marks Entry 2nd'!AO50,IF(AND($E$3=3),'Marks Entry 3rd'!AO50,IF(AND($E$3=4),'Marks Entry 4th'!AO50,"")))))</f>
        <v/>
      </c>
      <c r="BZ51" s="93" t="str">
        <f>IF(OR($E51="",$G51=""),"",IF(AND($E$3=1),'Marks Entry 1st'!AP50,IF(AND($E$3=2),'Marks Entry 2nd'!AP50,IF(AND($E$3=3),'Marks Entry 3rd'!AP50,IF(AND($E$3=4),'Marks Entry 4th'!AP50,"")))))</f>
        <v/>
      </c>
      <c r="CA51" s="93" t="str">
        <f>IF(OR($E51="",$G51=""),"",IF(AND($E$3=1),'Marks Entry 1st'!AQ50,IF(AND($E$3=2),'Marks Entry 2nd'!AQ50,IF(AND($E$3=3),'Marks Entry 3rd'!AQ50,IF(AND($E$3=4),'Marks Entry 4th'!AQ50,"")))))</f>
        <v/>
      </c>
      <c r="CB51" s="92" t="str">
        <f t="shared" si="51"/>
        <v/>
      </c>
      <c r="CC51" s="87" t="str">
        <f t="shared" si="52"/>
        <v/>
      </c>
      <c r="CD51" s="144">
        <f t="shared" si="53"/>
        <v>0</v>
      </c>
      <c r="CE51" s="144" t="str">
        <f t="shared" si="54"/>
        <v/>
      </c>
      <c r="CF51" s="144" t="str">
        <f t="shared" si="17"/>
        <v/>
      </c>
      <c r="CG51" s="144" t="str">
        <f t="shared" si="55"/>
        <v/>
      </c>
      <c r="CH51" s="144" t="str">
        <f t="shared" si="18"/>
        <v/>
      </c>
      <c r="CI51" s="148" t="str">
        <f t="shared" si="19"/>
        <v/>
      </c>
      <c r="CJ51" s="180" t="str">
        <f>IF(OR($E51="",$G51=""),"",IF(AND($E$3=1),'Marks Entry 1st'!AR50,IF(AND($E$3=2),'Marks Entry 2nd'!AR50,IF(AND($E$3=3),'Marks Entry 3rd'!AR50,IF(AND($E$3=4),'Marks Entry 4th'!AR50,"")))))</f>
        <v/>
      </c>
      <c r="CK51" s="180" t="str">
        <f>IF(OR($E51="",$G51=""),"",IF(AND($E$3=1),'Marks Entry 1st'!AS50,IF(AND($E$3=2),'Marks Entry 2nd'!AS50,IF(AND($E$3=3),'Marks Entry 3rd'!AS50,IF(AND($E$3=4),'Marks Entry 4th'!AS50,"")))))</f>
        <v/>
      </c>
      <c r="CL51" s="87" t="str">
        <f t="shared" si="56"/>
        <v/>
      </c>
      <c r="CM51" s="180" t="str">
        <f>IF(OR($E51="",$G51=""),"",IF(AND($E$3=1),'Marks Entry 1st'!AT50,IF(AND($E$3=2),'Marks Entry 2nd'!AT50,IF(AND($E$3=3),'Marks Entry 3rd'!AT50,IF(AND($E$3=4),'Marks Entry 4th'!AT50,"")))))</f>
        <v/>
      </c>
      <c r="CN51" s="180" t="str">
        <f>IF(OR($E51="",$G51=""),"",IF(AND($E$3=1),'Marks Entry 1st'!AU50,IF(AND($E$3=2),'Marks Entry 2nd'!AU50,IF(AND($E$3=3),'Marks Entry 3rd'!AU50,IF(AND($E$3=4),'Marks Entry 4th'!AU50,"")))))</f>
        <v/>
      </c>
      <c r="CO51" s="180" t="str">
        <f>IF(OR($E51="",$G51=""),"",IF(AND($E$3=1),'Marks Entry 1st'!AV50,IF(AND($E$3=2),'Marks Entry 2nd'!AV50,IF(AND($E$3=3),'Marks Entry 3rd'!AV50,IF(AND($E$3=4),'Marks Entry 4th'!AV50,"")))))</f>
        <v/>
      </c>
      <c r="CP51" s="91" t="str">
        <f t="shared" si="57"/>
        <v/>
      </c>
      <c r="CQ51" s="87">
        <f t="shared" si="58"/>
        <v>0</v>
      </c>
      <c r="CR51" s="93" t="str">
        <f>IF(OR($E51="",$G51=""),"",IF(AND($E$3=1),'Marks Entry 1st'!AW50,IF(AND($E$3=2),'Marks Entry 2nd'!AW50,IF(AND($E$3=3),'Marks Entry 3rd'!AW50,IF(AND($E$3=4),'Marks Entry 4th'!AW50,"")))))</f>
        <v/>
      </c>
      <c r="CS51" s="93" t="str">
        <f>IF(OR($E51="",$G51=""),"",IF(AND($E$3=1),'Marks Entry 1st'!AX50,IF(AND($E$3=2),'Marks Entry 2nd'!AX50,IF(AND($E$3=3),'Marks Entry 3rd'!AX50,IF(AND($E$3=4),'Marks Entry 4th'!AX50,"")))))</f>
        <v/>
      </c>
      <c r="CT51" s="93" t="str">
        <f>IF(OR($E51="",$G51=""),"",IF(AND($E$3=1),'Marks Entry 1st'!AY50,IF(AND($E$3=2),'Marks Entry 2nd'!AY50,IF(AND($E$3=3),'Marks Entry 3rd'!AY50,IF(AND($E$3=4),'Marks Entry 4th'!AY50,"")))))</f>
        <v/>
      </c>
      <c r="CU51" s="92" t="str">
        <f t="shared" si="59"/>
        <v/>
      </c>
      <c r="CV51" s="87" t="str">
        <f t="shared" si="60"/>
        <v/>
      </c>
      <c r="CW51" s="144">
        <f t="shared" si="61"/>
        <v>0</v>
      </c>
      <c r="CX51" s="144" t="str">
        <f t="shared" si="62"/>
        <v/>
      </c>
      <c r="CY51" s="144" t="str">
        <f t="shared" si="20"/>
        <v/>
      </c>
      <c r="CZ51" s="144" t="str">
        <f t="shared" si="63"/>
        <v/>
      </c>
      <c r="DA51" s="144" t="str">
        <f t="shared" si="21"/>
        <v/>
      </c>
      <c r="DB51" s="148" t="str">
        <f t="shared" si="22"/>
        <v/>
      </c>
      <c r="DC51" s="380" t="str">
        <f>IF(OR($E51="",$G51=""),"",IF(AND($E$3=1),'Marks Entry 1st'!AZ50,IF(AND($E$3=2),'Marks Entry 2nd'!AZ50,IF(AND($E$3=3),'Marks Entry 3rd'!AZ50,IF(AND($E$3=4),'Marks Entry 4th'!AZ50,"")))))</f>
        <v/>
      </c>
      <c r="DD51" s="380" t="str">
        <f>IF(OR($E51="",$G51=""),"",IF(AND($E$3=1),'Marks Entry 1st'!BA50,IF(AND($E$3=2),'Marks Entry 2nd'!BA50,IF(AND($E$3=3),'Marks Entry 3rd'!BA50,IF(AND($E$3=4),'Marks Entry 4th'!BA50,"")))))</f>
        <v/>
      </c>
      <c r="DE51" s="380" t="str">
        <f>IF(OR($E51="",$G51=""),"",IF(AND($E$3=1),'Marks Entry 1st'!BB50,IF(AND($E$3=2),'Marks Entry 2nd'!BB50,IF(AND($E$3=3),'Marks Entry 3rd'!BB50,IF(AND($E$3=4),'Marks Entry 4th'!BB50,"")))))</f>
        <v/>
      </c>
      <c r="DF51" s="181" t="str">
        <f t="shared" si="64"/>
        <v/>
      </c>
      <c r="DG51" s="182">
        <f t="shared" si="65"/>
        <v>0</v>
      </c>
      <c r="DH51" s="182" t="str">
        <f t="shared" si="66"/>
        <v/>
      </c>
      <c r="DI51" s="182" t="str">
        <f t="shared" si="67"/>
        <v/>
      </c>
      <c r="DJ51" s="147" t="str">
        <f t="shared" si="23"/>
        <v/>
      </c>
      <c r="DK51" s="380" t="str">
        <f>IF(OR($E51="",$G51=""),"",IF(AND($E$3=1),'Marks Entry 1st'!BC50,IF(AND($E$3=2),'Marks Entry 2nd'!BC50,IF(AND($E$3=3),'Marks Entry 3rd'!BC50,IF(AND($E$3=4),'Marks Entry 4th'!BC50,"")))))</f>
        <v/>
      </c>
      <c r="DL51" s="380" t="str">
        <f>IF(OR($E51="",$G51=""),"",IF(AND($E$3=1),'Marks Entry 1st'!BD50,IF(AND($E$3=2),'Marks Entry 2nd'!BD50,IF(AND($E$3=3),'Marks Entry 3rd'!BD50,IF(AND($E$3=4),'Marks Entry 4th'!BD50,"")))))</f>
        <v/>
      </c>
      <c r="DM51" s="380" t="str">
        <f>IF(OR($E51="",$G51=""),"",IF(AND($E$3=1),'Marks Entry 1st'!BE50,IF(AND($E$3=2),'Marks Entry 2nd'!BE50,IF(AND($E$3=3),'Marks Entry 3rd'!BE50,IF(AND($E$3=4),'Marks Entry 4th'!BE50,"")))))</f>
        <v/>
      </c>
      <c r="DN51" s="181" t="str">
        <f t="shared" si="68"/>
        <v/>
      </c>
      <c r="DO51" s="182">
        <f t="shared" si="69"/>
        <v>0</v>
      </c>
      <c r="DP51" s="182" t="str">
        <f t="shared" si="70"/>
        <v/>
      </c>
      <c r="DQ51" s="182" t="str">
        <f t="shared" si="71"/>
        <v/>
      </c>
      <c r="DR51" s="147" t="str">
        <f t="shared" si="24"/>
        <v/>
      </c>
      <c r="DS51" s="380" t="str">
        <f>IF(OR($E51="",$G51=""),"",IF(AND($E$3=1),'Marks Entry 1st'!BF50,IF(AND($E$3=2),'Marks Entry 2nd'!BF50,IF(AND($E$3=3),'Marks Entry 3rd'!BF50,IF(AND($E$3=4),'Marks Entry 4th'!BF50,"")))))</f>
        <v/>
      </c>
      <c r="DT51" s="380" t="str">
        <f>IF(OR($E51="",$G51=""),"",IF(AND($E$3=1),'Marks Entry 1st'!BG50,IF(AND($E$3=2),'Marks Entry 2nd'!BG50,IF(AND($E$3=3),'Marks Entry 3rd'!BG50,IF(AND($E$3=4),'Marks Entry 4th'!BG50,"")))))</f>
        <v/>
      </c>
      <c r="DU51" s="380" t="str">
        <f>IF(OR($E51="",$G51=""),"",IF(AND($E$3=1),'Marks Entry 1st'!BH50,IF(AND($E$3=2),'Marks Entry 2nd'!BH50,IF(AND($E$3=3),'Marks Entry 3rd'!BH50,IF(AND($E$3=4),'Marks Entry 4th'!BH50,"")))))</f>
        <v/>
      </c>
      <c r="DV51" s="181" t="str">
        <f t="shared" si="72"/>
        <v/>
      </c>
      <c r="DW51" s="182">
        <f t="shared" si="73"/>
        <v>0</v>
      </c>
      <c r="DX51" s="182" t="str">
        <f t="shared" si="74"/>
        <v/>
      </c>
      <c r="DY51" s="182" t="str">
        <f t="shared" si="75"/>
        <v/>
      </c>
      <c r="DZ51" s="147" t="str">
        <f t="shared" si="25"/>
        <v/>
      </c>
      <c r="EA51" s="104" t="str">
        <f t="shared" si="26"/>
        <v/>
      </c>
      <c r="EB51" s="105" t="str">
        <f t="shared" si="27"/>
        <v/>
      </c>
      <c r="EC51" s="111" t="str">
        <f t="shared" si="28"/>
        <v/>
      </c>
      <c r="ED51" s="112" t="str">
        <f t="shared" si="29"/>
        <v/>
      </c>
      <c r="EE51" s="386" t="str">
        <f t="shared" si="30"/>
        <v/>
      </c>
      <c r="EF51" s="72" t="str">
        <f>IF(OR($E51="",$G51=""),"",IF(AND($E$3=1),'Marks Entry 1st'!BI50,IF(AND($E$3=2),'Marks Entry 2nd'!BI50,IF(AND($E$3=3),'Marks Entry 3rd'!BI50,IF(AND($E$3=4),'Marks Entry 4th'!BI50,"")))))</f>
        <v/>
      </c>
      <c r="EG51" s="72" t="str">
        <f>IF(OR($E51="",$G51=""),"",IF(AND($E$3=1),'Marks Entry 1st'!BJ50,IF(AND($E$3=2),'Marks Entry 2nd'!BJ50,IF(AND($E$3=3),'Marks Entry 3rd'!BJ50,IF(AND($E$3=4),'Marks Entry 4th'!BJ50,"")))))</f>
        <v/>
      </c>
      <c r="EH51" s="328" t="str">
        <f t="shared" si="31"/>
        <v/>
      </c>
      <c r="EI51" s="73"/>
      <c r="EP51" s="75">
        <f>IF(AND($E$3=1),'Marks Entry 1st'!I50,IF(AND($E$3=2),'Marks Entry 2nd'!I50,IF(AND($E$3=3),'Marks Entry 3rd'!I50,IF(AND($E$3=4),'Marks Entry 4th'!I50,""))))</f>
        <v>0</v>
      </c>
    </row>
    <row r="52" spans="1:146" ht="18.899999999999999" customHeight="1">
      <c r="A52" s="94">
        <v>45</v>
      </c>
      <c r="B52" s="94" t="str">
        <f>IF(OR(EP52=0,EP52=""),"",IF(AND($E$3=1),'Marks Entry 1st'!I51,IF(AND($E$3=2),'Marks Entry 2nd'!I51,IF(AND($E$3=3),'Marks Entry 3rd'!I51,IF(AND($E$3=4),'Marks Entry 4th'!I51,"")))))</f>
        <v/>
      </c>
      <c r="C52" s="95" t="str">
        <f>IF(OR(B52=0,B52=""),"",IF(AND($E$3=1),'Marks Entry 1st'!B51,IF(AND($E$3=2),'Marks Entry 2nd'!B51,IF(AND($E$3=3),'Marks Entry 3rd'!B51,IF(AND($E$3=4),'Marks Entry 4th'!B51,"")))))</f>
        <v/>
      </c>
      <c r="D52" s="95" t="str">
        <f>IF(OR(B52=0,B52=""),"",IF(AND($E$3=1),'Marks Entry 1st'!C51,IF(AND($E$3=2),'Marks Entry 2nd'!C51,IF(AND($E$3=3),'Marks Entry 3rd'!C51,IF(AND($E$3=4),'Marks Entry 4th'!C51,"")))))</f>
        <v/>
      </c>
      <c r="E52" s="96" t="str">
        <f>IF(OR(B52=0,B52=""),"",IF(AND($E$3=1),'Marks Entry 1st'!E51,IF(AND($E$3=2),'Marks Entry 2nd'!E51,IF(AND($E$3=3),'Marks Entry 3rd'!E51,IF(AND($E$3=4),'Marks Entry 4th'!E51,"")))))</f>
        <v/>
      </c>
      <c r="F52" s="95" t="str">
        <f>IF(OR(B52=0,B52=""),"",IF(AND($E$3=1),'Marks Entry 1st'!D51,IF(AND($E$3=2),'Marks Entry 2nd'!D51,IF(AND($E$3=3),'Marks Entry 3rd'!D51,IF(AND($E$3=4),'Marks Entry 4th'!D51,"")))))</f>
        <v/>
      </c>
      <c r="G52" s="90" t="str">
        <f>IF(OR(B52=0,B52=""),"",IF(AND($E$3=1),'Marks Entry 1st'!F51,IF(AND($E$3=2),'Marks Entry 2nd'!F51,IF(AND($E$3=3),'Marks Entry 3rd'!F51,IF(AND($E$3=4),'Marks Entry 4th'!F51,"")))))</f>
        <v/>
      </c>
      <c r="H52" s="90" t="str">
        <f>IF(OR(B52=0,B52=""),"",IF(AND($E$3=1),'Marks Entry 1st'!G51,IF(AND($E$3=2),'Marks Entry 2nd'!G51,IF(AND($E$3=3),'Marks Entry 3rd'!G51,IF(AND($E$3=4),'Marks Entry 4th'!G51,"")))))</f>
        <v/>
      </c>
      <c r="I52" s="90" t="str">
        <f>IF(OR(B52=0,B52=""),"",IF(AND($E$3=1),'Marks Entry 1st'!H51,IF(AND($E$3=2),'Marks Entry 2nd'!H51,IF(AND($E$3=3),'Marks Entry 3rd'!H51,IF(AND($E$3=4),'Marks Entry 4th'!H51,"")))))</f>
        <v/>
      </c>
      <c r="J52" s="379" t="str">
        <f>IF(OR(B52=0,B52=""),"",IF(AND($E$3=1),'Marks Entry 1st'!J51,IF(AND($E$3=2),'Marks Entry 2nd'!J51,IF(AND($E$3=3),'Marks Entry 3rd'!J51,IF(AND($E$3=4),'Marks Entry 4th'!J51,"")))))</f>
        <v/>
      </c>
      <c r="K52" s="379" t="str">
        <f>IF(OR(B52=0,B52=""),"",IF(AND($E$3=1),'Marks Entry 1st'!K51,IF(AND($E$3=2),'Marks Entry 2nd'!K51,IF(AND($E$3=3),'Marks Entry 3rd'!K51,IF(AND($E$3=4),'Marks Entry 4th'!K51,"")))))</f>
        <v/>
      </c>
      <c r="L52" s="180" t="str">
        <f>IF(OR($E52="",$G52=""),"",IF(AND($E$3=1),'Marks Entry 1st'!L51,IF(AND($E$3=2),'Marks Entry 2nd'!L51,IF(AND($E$3=3),'Marks Entry 3rd'!L51,IF(AND($E$3=4),'Marks Entry 4th'!L51,"")))))</f>
        <v/>
      </c>
      <c r="M52" s="180" t="str">
        <f>IF(OR($E52="",$G52=""),"",IF(AND($E$3=1),'Marks Entry 1st'!M51,IF(AND($E$3=2),'Marks Entry 2nd'!M51,IF(AND($E$3=3),'Marks Entry 3rd'!M51,IF(AND($E$3=4),'Marks Entry 4th'!M51,"")))))</f>
        <v/>
      </c>
      <c r="N52" s="87" t="str">
        <f t="shared" si="32"/>
        <v/>
      </c>
      <c r="O52" s="180" t="str">
        <f>IF(OR($E52="",$G52=""),"",IF(AND($E$3=1),'Marks Entry 1st'!N51,IF(AND($E$3=2),'Marks Entry 2nd'!N51,IF(AND($E$3=3),'Marks Entry 3rd'!N51,IF(AND($E$3=4),'Marks Entry 4th'!N51,"")))))</f>
        <v/>
      </c>
      <c r="P52" s="180" t="str">
        <f>IF(OR($E52="",$G52=""),"",IF(AND($E$3=1),'Marks Entry 1st'!O51,IF(AND($E$3=2),'Marks Entry 2nd'!O51,IF(AND($E$3=3),'Marks Entry 3rd'!O51,IF(AND($E$3=4),'Marks Entry 4th'!O51,"")))))</f>
        <v/>
      </c>
      <c r="Q52" s="180" t="str">
        <f>IF(OR($E52="",$G52=""),"",IF(AND($E$3=1),'Marks Entry 1st'!P51,IF(AND($E$3=2),'Marks Entry 2nd'!P51,IF(AND($E$3=3),'Marks Entry 3rd'!P51,IF(AND($E$3=4),'Marks Entry 4th'!P51,"")))))</f>
        <v/>
      </c>
      <c r="R52" s="91" t="str">
        <f t="shared" si="33"/>
        <v/>
      </c>
      <c r="S52" s="87">
        <f t="shared" si="34"/>
        <v>0</v>
      </c>
      <c r="T52" s="93" t="str">
        <f>IF(OR($E52="",$G52=""),"",IF(AND($E$3=1),'Marks Entry 1st'!Q51,IF(AND($E$3=2),'Marks Entry 2nd'!Q51,IF(AND($E$3=3),'Marks Entry 3rd'!Q51,IF(AND($E$3=4),'Marks Entry 4th'!Q51,"")))))</f>
        <v/>
      </c>
      <c r="U52" s="93" t="str">
        <f>IF(OR($E52="",$G52=""),"",IF(AND($E$3=1),'Marks Entry 1st'!R51,IF(AND($E$3=2),'Marks Entry 2nd'!R51,IF(AND($E$3=3),'Marks Entry 3rd'!R51,IF(AND($E$3=4),'Marks Entry 4th'!R51,"")))))</f>
        <v/>
      </c>
      <c r="V52" s="93" t="str">
        <f>IF(OR($E52="",$G52=""),"",IF(AND($E$3=1),'Marks Entry 1st'!S51,IF(AND($E$3=2),'Marks Entry 2nd'!S51,IF(AND($E$3=3),'Marks Entry 3rd'!S51,IF(AND($E$3=4),'Marks Entry 4th'!S51,"")))))</f>
        <v/>
      </c>
      <c r="W52" s="92" t="str">
        <f t="shared" si="35"/>
        <v/>
      </c>
      <c r="X52" s="87" t="str">
        <f t="shared" si="36"/>
        <v/>
      </c>
      <c r="Y52" s="144">
        <f t="shared" si="37"/>
        <v>0</v>
      </c>
      <c r="Z52" s="144" t="str">
        <f t="shared" si="38"/>
        <v/>
      </c>
      <c r="AA52" s="144" t="str">
        <f t="shared" si="0"/>
        <v/>
      </c>
      <c r="AB52" s="144" t="str">
        <f t="shared" si="39"/>
        <v/>
      </c>
      <c r="AC52" s="144" t="str">
        <f t="shared" si="1"/>
        <v/>
      </c>
      <c r="AD52" s="148" t="str">
        <f t="shared" si="2"/>
        <v/>
      </c>
      <c r="AE52" s="180" t="str">
        <f>IF(OR($E52="",$G52=""),"",IF(AND($E$3=1),'Marks Entry 1st'!T51,IF(AND($E$3=2),'Marks Entry 2nd'!T51,IF(AND($E$3=3),'Marks Entry 3rd'!T51,IF(AND($E$3=4),'Marks Entry 4th'!T51,"")))))</f>
        <v/>
      </c>
      <c r="AF52" s="180" t="str">
        <f>IF(OR($E52="",$G52=""),"",IF(AND($E$3=1),'Marks Entry 1st'!U51,IF(AND($E$3=2),'Marks Entry 2nd'!U51,IF(AND($E$3=3),'Marks Entry 3rd'!U51,IF(AND($E$3=4),'Marks Entry 4th'!U51,"")))))</f>
        <v/>
      </c>
      <c r="AG52" s="87" t="str">
        <f t="shared" si="40"/>
        <v/>
      </c>
      <c r="AH52" s="180" t="str">
        <f>IF(OR($E52="",$G52=""),"",IF(AND($E$3=1),'Marks Entry 1st'!V51,IF(AND($E$3=2),'Marks Entry 2nd'!V51,IF(AND($E$3=3),'Marks Entry 3rd'!V51,IF(AND($E$3=4),'Marks Entry 4th'!V51,"")))))</f>
        <v/>
      </c>
      <c r="AI52" s="180" t="str">
        <f>IF(OR($E52="",$G52=""),"",IF(AND($E$3=1),'Marks Entry 1st'!W51,IF(AND($E$3=2),'Marks Entry 2nd'!W51,IF(AND($E$3=3),'Marks Entry 3rd'!W51,IF(AND($E$3=4),'Marks Entry 4th'!W51,"")))))</f>
        <v/>
      </c>
      <c r="AJ52" s="180" t="str">
        <f>IF(OR($E52="",$G52=""),"",IF(AND($E$3=1),'Marks Entry 1st'!X51,IF(AND($E$3=2),'Marks Entry 2nd'!X51,IF(AND($E$3=3),'Marks Entry 3rd'!X51,IF(AND($E$3=4),'Marks Entry 4th'!X51,"")))))</f>
        <v/>
      </c>
      <c r="AK52" s="91" t="str">
        <f t="shared" si="41"/>
        <v/>
      </c>
      <c r="AL52" s="87">
        <f t="shared" si="42"/>
        <v>0</v>
      </c>
      <c r="AM52" s="93" t="str">
        <f>IF(OR($E52="",$G52=""),"",IF(AND($E$3=1),'Marks Entry 1st'!Y51,IF(AND($E$3=2),'Marks Entry 2nd'!Y51,IF(AND($E$3=3),'Marks Entry 3rd'!Y51,IF(AND($E$3=4),'Marks Entry 4th'!Y51,"")))))</f>
        <v/>
      </c>
      <c r="AN52" s="93" t="str">
        <f>IF(OR($E52="",$G52=""),"",IF(AND($E$3=1),'Marks Entry 1st'!Z51,IF(AND($E$3=2),'Marks Entry 2nd'!Z51,IF(AND($E$3=3),'Marks Entry 3rd'!Z51,IF(AND($E$3=4),'Marks Entry 4th'!Z51,"")))))</f>
        <v/>
      </c>
      <c r="AO52" s="93" t="str">
        <f>IF(OR($E52="",$G52=""),"",IF(AND($E$3=1),'Marks Entry 1st'!AA51,IF(AND($E$3=2),'Marks Entry 2nd'!AA51,IF(AND($E$3=3),'Marks Entry 3rd'!AA51,IF(AND($E$3=4),'Marks Entry 4th'!AA51,"")))))</f>
        <v/>
      </c>
      <c r="AP52" s="92" t="str">
        <f t="shared" si="43"/>
        <v/>
      </c>
      <c r="AQ52" s="87" t="str">
        <f t="shared" si="44"/>
        <v/>
      </c>
      <c r="AR52" s="144">
        <f t="shared" si="45"/>
        <v>0</v>
      </c>
      <c r="AS52" s="144" t="str">
        <f t="shared" si="46"/>
        <v/>
      </c>
      <c r="AT52" s="144" t="str">
        <f t="shared" si="3"/>
        <v/>
      </c>
      <c r="AU52" s="144" t="str">
        <f t="shared" si="47"/>
        <v/>
      </c>
      <c r="AV52" s="144" t="str">
        <f t="shared" si="4"/>
        <v/>
      </c>
      <c r="AW52" s="148" t="str">
        <f t="shared" si="5"/>
        <v/>
      </c>
      <c r="AX52" s="180" t="str">
        <f>IF(OR($E52="",$G52=""),"",IF(AND($E$3=1),'Marks Entry 1st'!AB51,IF(AND($E$3=2),'Marks Entry 2nd'!AB51,IF(AND($E$3=3),'Marks Entry 3rd'!AB51,IF(AND($E$3=4),'Marks Entry 4th'!AB51,"")))))</f>
        <v/>
      </c>
      <c r="AY52" s="180" t="str">
        <f>IF(OR($E52="",$G52=""),"",IF(AND($E$3=1),'Marks Entry 1st'!AC51,IF(AND($E$3=2),'Marks Entry 2nd'!AC51,IF(AND($E$3=3),'Marks Entry 3rd'!AC51,IF(AND($E$3=4),'Marks Entry 4th'!AC51,"")))))</f>
        <v/>
      </c>
      <c r="AZ52" s="87" t="str">
        <f t="shared" si="6"/>
        <v/>
      </c>
      <c r="BA52" s="180" t="str">
        <f>IF(OR($E52="",$G52=""),"",IF(AND($E$3=1),'Marks Entry 1st'!AD51,IF(AND($E$3=2),'Marks Entry 2nd'!AD51,IF(AND($E$3=3),'Marks Entry 3rd'!AD51,IF(AND($E$3=4),'Marks Entry 4th'!AD51,"")))))</f>
        <v/>
      </c>
      <c r="BB52" s="180" t="str">
        <f>IF(OR($E52="",$G52=""),"",IF(AND($E$3=1),'Marks Entry 1st'!AE51,IF(AND($E$3=2),'Marks Entry 2nd'!AE51,IF(AND($E$3=3),'Marks Entry 3rd'!AE51,IF(AND($E$3=4),'Marks Entry 4th'!AE51,"")))))</f>
        <v/>
      </c>
      <c r="BC52" s="180" t="str">
        <f>IF(OR($E52="",$G52=""),"",IF(AND($E$3=1),'Marks Entry 1st'!AF51,IF(AND($E$3=2),'Marks Entry 2nd'!AF51,IF(AND($E$3=3),'Marks Entry 3rd'!AF51,IF(AND($E$3=4),'Marks Entry 4th'!AF51,"")))))</f>
        <v/>
      </c>
      <c r="BD52" s="91" t="str">
        <f t="shared" si="7"/>
        <v/>
      </c>
      <c r="BE52" s="87">
        <f t="shared" si="8"/>
        <v>0</v>
      </c>
      <c r="BF52" s="93" t="str">
        <f>IF(OR($E52="",$G52=""),"",IF(AND($E$3=1),'Marks Entry 1st'!AG51,IF(AND($E$3=2),'Marks Entry 2nd'!AG51,IF(AND($E$3=3),'Marks Entry 3rd'!AG51,IF(AND($E$3=4),'Marks Entry 4th'!AG51,"")))))</f>
        <v/>
      </c>
      <c r="BG52" s="93" t="str">
        <f>IF(OR($E52="",$G52=""),"",IF(AND($E$3=1),'Marks Entry 1st'!AH51,IF(AND($E$3=2),'Marks Entry 2nd'!AH51,IF(AND($E$3=3),'Marks Entry 3rd'!AH51,IF(AND($E$3=4),'Marks Entry 4th'!AH51,"")))))</f>
        <v/>
      </c>
      <c r="BH52" s="93" t="str">
        <f>IF(OR($E52="",$G52=""),"",IF(AND($E$3=1),'Marks Entry 1st'!AI51,IF(AND($E$3=2),'Marks Entry 2nd'!AI51,IF(AND($E$3=3),'Marks Entry 3rd'!AI51,IF(AND($E$3=4),'Marks Entry 4th'!AI51,"")))))</f>
        <v/>
      </c>
      <c r="BI52" s="92" t="str">
        <f t="shared" si="9"/>
        <v/>
      </c>
      <c r="BJ52" s="87" t="str">
        <f t="shared" si="10"/>
        <v/>
      </c>
      <c r="BK52" s="144">
        <f t="shared" si="11"/>
        <v>0</v>
      </c>
      <c r="BL52" s="144" t="str">
        <f t="shared" si="12"/>
        <v/>
      </c>
      <c r="BM52" s="144" t="str">
        <f t="shared" si="13"/>
        <v/>
      </c>
      <c r="BN52" s="144" t="str">
        <f t="shared" si="14"/>
        <v/>
      </c>
      <c r="BO52" s="144" t="str">
        <f t="shared" si="15"/>
        <v/>
      </c>
      <c r="BP52" s="148" t="str">
        <f t="shared" si="16"/>
        <v/>
      </c>
      <c r="BQ52" s="180" t="str">
        <f>IF(OR($E52="",$G52=""),"",IF(AND($E$3=1),'Marks Entry 1st'!AJ51,IF(AND($E$3=2),'Marks Entry 2nd'!AJ51,IF(AND($E$3=3),'Marks Entry 3rd'!AJ51,IF(AND($E$3=4),'Marks Entry 4th'!AJ51,"")))))</f>
        <v/>
      </c>
      <c r="BR52" s="180" t="str">
        <f>IF(OR($E52="",$G52=""),"",IF(AND($E$3=1),'Marks Entry 1st'!AK51,IF(AND($E$3=2),'Marks Entry 2nd'!AK51,IF(AND($E$3=3),'Marks Entry 3rd'!AK51,IF(AND($E$3=4),'Marks Entry 4th'!AK51,"")))))</f>
        <v/>
      </c>
      <c r="BS52" s="87" t="str">
        <f t="shared" si="48"/>
        <v/>
      </c>
      <c r="BT52" s="180" t="str">
        <f>IF(OR($E52="",$G52=""),"",IF(AND($E$3=1),'Marks Entry 1st'!AL51,IF(AND($E$3=2),'Marks Entry 2nd'!AL51,IF(AND($E$3=3),'Marks Entry 3rd'!AL51,IF(AND($E$3=4),'Marks Entry 4th'!AL51,"")))))</f>
        <v/>
      </c>
      <c r="BU52" s="180" t="str">
        <f>IF(OR($E52="",$G52=""),"",IF(AND($E$3=1),'Marks Entry 1st'!AM51,IF(AND($E$3=2),'Marks Entry 2nd'!AM51,IF(AND($E$3=3),'Marks Entry 3rd'!AM51,IF(AND($E$3=4),'Marks Entry 4th'!AM51,"")))))</f>
        <v/>
      </c>
      <c r="BV52" s="180" t="str">
        <f>IF(OR($E52="",$G52=""),"",IF(AND($E$3=1),'Marks Entry 1st'!AN51,IF(AND($E$3=2),'Marks Entry 2nd'!AN51,IF(AND($E$3=3),'Marks Entry 3rd'!AN51,IF(AND($E$3=4),'Marks Entry 4th'!AN51,"")))))</f>
        <v/>
      </c>
      <c r="BW52" s="91" t="str">
        <f t="shared" si="49"/>
        <v/>
      </c>
      <c r="BX52" s="87">
        <f t="shared" si="50"/>
        <v>0</v>
      </c>
      <c r="BY52" s="93" t="str">
        <f>IF(OR($E52="",$G52=""),"",IF(AND($E$3=1),'Marks Entry 1st'!AO51,IF(AND($E$3=2),'Marks Entry 2nd'!AO51,IF(AND($E$3=3),'Marks Entry 3rd'!AO51,IF(AND($E$3=4),'Marks Entry 4th'!AO51,"")))))</f>
        <v/>
      </c>
      <c r="BZ52" s="93" t="str">
        <f>IF(OR($E52="",$G52=""),"",IF(AND($E$3=1),'Marks Entry 1st'!AP51,IF(AND($E$3=2),'Marks Entry 2nd'!AP51,IF(AND($E$3=3),'Marks Entry 3rd'!AP51,IF(AND($E$3=4),'Marks Entry 4th'!AP51,"")))))</f>
        <v/>
      </c>
      <c r="CA52" s="93" t="str">
        <f>IF(OR($E52="",$G52=""),"",IF(AND($E$3=1),'Marks Entry 1st'!AQ51,IF(AND($E$3=2),'Marks Entry 2nd'!AQ51,IF(AND($E$3=3),'Marks Entry 3rd'!AQ51,IF(AND($E$3=4),'Marks Entry 4th'!AQ51,"")))))</f>
        <v/>
      </c>
      <c r="CB52" s="92" t="str">
        <f t="shared" si="51"/>
        <v/>
      </c>
      <c r="CC52" s="87" t="str">
        <f t="shared" si="52"/>
        <v/>
      </c>
      <c r="CD52" s="144">
        <f t="shared" si="53"/>
        <v>0</v>
      </c>
      <c r="CE52" s="144" t="str">
        <f t="shared" si="54"/>
        <v/>
      </c>
      <c r="CF52" s="144" t="str">
        <f t="shared" si="17"/>
        <v/>
      </c>
      <c r="CG52" s="144" t="str">
        <f t="shared" si="55"/>
        <v/>
      </c>
      <c r="CH52" s="144" t="str">
        <f t="shared" si="18"/>
        <v/>
      </c>
      <c r="CI52" s="148" t="str">
        <f t="shared" si="19"/>
        <v/>
      </c>
      <c r="CJ52" s="180" t="str">
        <f>IF(OR($E52="",$G52=""),"",IF(AND($E$3=1),'Marks Entry 1st'!AR51,IF(AND($E$3=2),'Marks Entry 2nd'!AR51,IF(AND($E$3=3),'Marks Entry 3rd'!AR51,IF(AND($E$3=4),'Marks Entry 4th'!AR51,"")))))</f>
        <v/>
      </c>
      <c r="CK52" s="180" t="str">
        <f>IF(OR($E52="",$G52=""),"",IF(AND($E$3=1),'Marks Entry 1st'!AS51,IF(AND($E$3=2),'Marks Entry 2nd'!AS51,IF(AND($E$3=3),'Marks Entry 3rd'!AS51,IF(AND($E$3=4),'Marks Entry 4th'!AS51,"")))))</f>
        <v/>
      </c>
      <c r="CL52" s="87" t="str">
        <f t="shared" si="56"/>
        <v/>
      </c>
      <c r="CM52" s="180" t="str">
        <f>IF(OR($E52="",$G52=""),"",IF(AND($E$3=1),'Marks Entry 1st'!AT51,IF(AND($E$3=2),'Marks Entry 2nd'!AT51,IF(AND($E$3=3),'Marks Entry 3rd'!AT51,IF(AND($E$3=4),'Marks Entry 4th'!AT51,"")))))</f>
        <v/>
      </c>
      <c r="CN52" s="180" t="str">
        <f>IF(OR($E52="",$G52=""),"",IF(AND($E$3=1),'Marks Entry 1st'!AU51,IF(AND($E$3=2),'Marks Entry 2nd'!AU51,IF(AND($E$3=3),'Marks Entry 3rd'!AU51,IF(AND($E$3=4),'Marks Entry 4th'!AU51,"")))))</f>
        <v/>
      </c>
      <c r="CO52" s="180" t="str">
        <f>IF(OR($E52="",$G52=""),"",IF(AND($E$3=1),'Marks Entry 1st'!AV51,IF(AND($E$3=2),'Marks Entry 2nd'!AV51,IF(AND($E$3=3),'Marks Entry 3rd'!AV51,IF(AND($E$3=4),'Marks Entry 4th'!AV51,"")))))</f>
        <v/>
      </c>
      <c r="CP52" s="91" t="str">
        <f t="shared" si="57"/>
        <v/>
      </c>
      <c r="CQ52" s="87">
        <f t="shared" si="58"/>
        <v>0</v>
      </c>
      <c r="CR52" s="93" t="str">
        <f>IF(OR($E52="",$G52=""),"",IF(AND($E$3=1),'Marks Entry 1st'!AW51,IF(AND($E$3=2),'Marks Entry 2nd'!AW51,IF(AND($E$3=3),'Marks Entry 3rd'!AW51,IF(AND($E$3=4),'Marks Entry 4th'!AW51,"")))))</f>
        <v/>
      </c>
      <c r="CS52" s="93" t="str">
        <f>IF(OR($E52="",$G52=""),"",IF(AND($E$3=1),'Marks Entry 1st'!AX51,IF(AND($E$3=2),'Marks Entry 2nd'!AX51,IF(AND($E$3=3),'Marks Entry 3rd'!AX51,IF(AND($E$3=4),'Marks Entry 4th'!AX51,"")))))</f>
        <v/>
      </c>
      <c r="CT52" s="93" t="str">
        <f>IF(OR($E52="",$G52=""),"",IF(AND($E$3=1),'Marks Entry 1st'!AY51,IF(AND($E$3=2),'Marks Entry 2nd'!AY51,IF(AND($E$3=3),'Marks Entry 3rd'!AY51,IF(AND($E$3=4),'Marks Entry 4th'!AY51,"")))))</f>
        <v/>
      </c>
      <c r="CU52" s="92" t="str">
        <f t="shared" si="59"/>
        <v/>
      </c>
      <c r="CV52" s="87" t="str">
        <f t="shared" si="60"/>
        <v/>
      </c>
      <c r="CW52" s="144">
        <f t="shared" si="61"/>
        <v>0</v>
      </c>
      <c r="CX52" s="144" t="str">
        <f t="shared" si="62"/>
        <v/>
      </c>
      <c r="CY52" s="144" t="str">
        <f t="shared" si="20"/>
        <v/>
      </c>
      <c r="CZ52" s="144" t="str">
        <f t="shared" si="63"/>
        <v/>
      </c>
      <c r="DA52" s="144" t="str">
        <f t="shared" si="21"/>
        <v/>
      </c>
      <c r="DB52" s="148" t="str">
        <f t="shared" si="22"/>
        <v/>
      </c>
      <c r="DC52" s="380" t="str">
        <f>IF(OR($E52="",$G52=""),"",IF(AND($E$3=1),'Marks Entry 1st'!AZ51,IF(AND($E$3=2),'Marks Entry 2nd'!AZ51,IF(AND($E$3=3),'Marks Entry 3rd'!AZ51,IF(AND($E$3=4),'Marks Entry 4th'!AZ51,"")))))</f>
        <v/>
      </c>
      <c r="DD52" s="380" t="str">
        <f>IF(OR($E52="",$G52=""),"",IF(AND($E$3=1),'Marks Entry 1st'!BA51,IF(AND($E$3=2),'Marks Entry 2nd'!BA51,IF(AND($E$3=3),'Marks Entry 3rd'!BA51,IF(AND($E$3=4),'Marks Entry 4th'!BA51,"")))))</f>
        <v/>
      </c>
      <c r="DE52" s="380" t="str">
        <f>IF(OR($E52="",$G52=""),"",IF(AND($E$3=1),'Marks Entry 1st'!BB51,IF(AND($E$3=2),'Marks Entry 2nd'!BB51,IF(AND($E$3=3),'Marks Entry 3rd'!BB51,IF(AND($E$3=4),'Marks Entry 4th'!BB51,"")))))</f>
        <v/>
      </c>
      <c r="DF52" s="181" t="str">
        <f t="shared" si="64"/>
        <v/>
      </c>
      <c r="DG52" s="182">
        <f t="shared" si="65"/>
        <v>0</v>
      </c>
      <c r="DH52" s="182" t="str">
        <f t="shared" si="66"/>
        <v/>
      </c>
      <c r="DI52" s="182" t="str">
        <f t="shared" si="67"/>
        <v/>
      </c>
      <c r="DJ52" s="147" t="str">
        <f t="shared" si="23"/>
        <v/>
      </c>
      <c r="DK52" s="380" t="str">
        <f>IF(OR($E52="",$G52=""),"",IF(AND($E$3=1),'Marks Entry 1st'!BC51,IF(AND($E$3=2),'Marks Entry 2nd'!BC51,IF(AND($E$3=3),'Marks Entry 3rd'!BC51,IF(AND($E$3=4),'Marks Entry 4th'!BC51,"")))))</f>
        <v/>
      </c>
      <c r="DL52" s="380" t="str">
        <f>IF(OR($E52="",$G52=""),"",IF(AND($E$3=1),'Marks Entry 1st'!BD51,IF(AND($E$3=2),'Marks Entry 2nd'!BD51,IF(AND($E$3=3),'Marks Entry 3rd'!BD51,IF(AND($E$3=4),'Marks Entry 4th'!BD51,"")))))</f>
        <v/>
      </c>
      <c r="DM52" s="380" t="str">
        <f>IF(OR($E52="",$G52=""),"",IF(AND($E$3=1),'Marks Entry 1st'!BE51,IF(AND($E$3=2),'Marks Entry 2nd'!BE51,IF(AND($E$3=3),'Marks Entry 3rd'!BE51,IF(AND($E$3=4),'Marks Entry 4th'!BE51,"")))))</f>
        <v/>
      </c>
      <c r="DN52" s="181" t="str">
        <f t="shared" si="68"/>
        <v/>
      </c>
      <c r="DO52" s="182">
        <f t="shared" si="69"/>
        <v>0</v>
      </c>
      <c r="DP52" s="182" t="str">
        <f t="shared" si="70"/>
        <v/>
      </c>
      <c r="DQ52" s="182" t="str">
        <f t="shared" si="71"/>
        <v/>
      </c>
      <c r="DR52" s="147" t="str">
        <f t="shared" si="24"/>
        <v/>
      </c>
      <c r="DS52" s="380" t="str">
        <f>IF(OR($E52="",$G52=""),"",IF(AND($E$3=1),'Marks Entry 1st'!BF51,IF(AND($E$3=2),'Marks Entry 2nd'!BF51,IF(AND($E$3=3),'Marks Entry 3rd'!BF51,IF(AND($E$3=4),'Marks Entry 4th'!BF51,"")))))</f>
        <v/>
      </c>
      <c r="DT52" s="380" t="str">
        <f>IF(OR($E52="",$G52=""),"",IF(AND($E$3=1),'Marks Entry 1st'!BG51,IF(AND($E$3=2),'Marks Entry 2nd'!BG51,IF(AND($E$3=3),'Marks Entry 3rd'!BG51,IF(AND($E$3=4),'Marks Entry 4th'!BG51,"")))))</f>
        <v/>
      </c>
      <c r="DU52" s="380" t="str">
        <f>IF(OR($E52="",$G52=""),"",IF(AND($E$3=1),'Marks Entry 1st'!BH51,IF(AND($E$3=2),'Marks Entry 2nd'!BH51,IF(AND($E$3=3),'Marks Entry 3rd'!BH51,IF(AND($E$3=4),'Marks Entry 4th'!BH51,"")))))</f>
        <v/>
      </c>
      <c r="DV52" s="181" t="str">
        <f t="shared" si="72"/>
        <v/>
      </c>
      <c r="DW52" s="182">
        <f t="shared" si="73"/>
        <v>0</v>
      </c>
      <c r="DX52" s="182" t="str">
        <f t="shared" si="74"/>
        <v/>
      </c>
      <c r="DY52" s="182" t="str">
        <f t="shared" si="75"/>
        <v/>
      </c>
      <c r="DZ52" s="147" t="str">
        <f t="shared" si="25"/>
        <v/>
      </c>
      <c r="EA52" s="104" t="str">
        <f t="shared" si="26"/>
        <v/>
      </c>
      <c r="EB52" s="105" t="str">
        <f t="shared" si="27"/>
        <v/>
      </c>
      <c r="EC52" s="111" t="str">
        <f t="shared" si="28"/>
        <v/>
      </c>
      <c r="ED52" s="112" t="str">
        <f t="shared" si="29"/>
        <v/>
      </c>
      <c r="EE52" s="386" t="str">
        <f t="shared" si="30"/>
        <v/>
      </c>
      <c r="EF52" s="72" t="str">
        <f>IF(OR($E52="",$G52=""),"",IF(AND($E$3=1),'Marks Entry 1st'!BI51,IF(AND($E$3=2),'Marks Entry 2nd'!BI51,IF(AND($E$3=3),'Marks Entry 3rd'!BI51,IF(AND($E$3=4),'Marks Entry 4th'!BI51,"")))))</f>
        <v/>
      </c>
      <c r="EG52" s="72" t="str">
        <f>IF(OR($E52="",$G52=""),"",IF(AND($E$3=1),'Marks Entry 1st'!BJ51,IF(AND($E$3=2),'Marks Entry 2nd'!BJ51,IF(AND($E$3=3),'Marks Entry 3rd'!BJ51,IF(AND($E$3=4),'Marks Entry 4th'!BJ51,"")))))</f>
        <v/>
      </c>
      <c r="EH52" s="328" t="str">
        <f t="shared" si="31"/>
        <v/>
      </c>
      <c r="EI52" s="73"/>
      <c r="EP52" s="75">
        <f>IF(AND($E$3=1),'Marks Entry 1st'!I51,IF(AND($E$3=2),'Marks Entry 2nd'!I51,IF(AND($E$3=3),'Marks Entry 3rd'!I51,IF(AND($E$3=4),'Marks Entry 4th'!I51,""))))</f>
        <v>0</v>
      </c>
    </row>
    <row r="53" spans="1:146" ht="18.899999999999999" customHeight="1">
      <c r="A53" s="94">
        <v>46</v>
      </c>
      <c r="B53" s="94" t="str">
        <f>IF(OR(EP53=0,EP53=""),"",IF(AND($E$3=1),'Marks Entry 1st'!I52,IF(AND($E$3=2),'Marks Entry 2nd'!I52,IF(AND($E$3=3),'Marks Entry 3rd'!I52,IF(AND($E$3=4),'Marks Entry 4th'!I52,"")))))</f>
        <v/>
      </c>
      <c r="C53" s="95" t="str">
        <f>IF(OR(B53=0,B53=""),"",IF(AND($E$3=1),'Marks Entry 1st'!B52,IF(AND($E$3=2),'Marks Entry 2nd'!B52,IF(AND($E$3=3),'Marks Entry 3rd'!B52,IF(AND($E$3=4),'Marks Entry 4th'!B52,"")))))</f>
        <v/>
      </c>
      <c r="D53" s="95" t="str">
        <f>IF(OR(B53=0,B53=""),"",IF(AND($E$3=1),'Marks Entry 1st'!C52,IF(AND($E$3=2),'Marks Entry 2nd'!C52,IF(AND($E$3=3),'Marks Entry 3rd'!C52,IF(AND($E$3=4),'Marks Entry 4th'!C52,"")))))</f>
        <v/>
      </c>
      <c r="E53" s="96" t="str">
        <f>IF(OR(B53=0,B53=""),"",IF(AND($E$3=1),'Marks Entry 1st'!E52,IF(AND($E$3=2),'Marks Entry 2nd'!E52,IF(AND($E$3=3),'Marks Entry 3rd'!E52,IF(AND($E$3=4),'Marks Entry 4th'!E52,"")))))</f>
        <v/>
      </c>
      <c r="F53" s="95" t="str">
        <f>IF(OR(B53=0,B53=""),"",IF(AND($E$3=1),'Marks Entry 1st'!D52,IF(AND($E$3=2),'Marks Entry 2nd'!D52,IF(AND($E$3=3),'Marks Entry 3rd'!D52,IF(AND($E$3=4),'Marks Entry 4th'!D52,"")))))</f>
        <v/>
      </c>
      <c r="G53" s="90" t="str">
        <f>IF(OR(B53=0,B53=""),"",IF(AND($E$3=1),'Marks Entry 1st'!F52,IF(AND($E$3=2),'Marks Entry 2nd'!F52,IF(AND($E$3=3),'Marks Entry 3rd'!F52,IF(AND($E$3=4),'Marks Entry 4th'!F52,"")))))</f>
        <v/>
      </c>
      <c r="H53" s="90" t="str">
        <f>IF(OR(B53=0,B53=""),"",IF(AND($E$3=1),'Marks Entry 1st'!G52,IF(AND($E$3=2),'Marks Entry 2nd'!G52,IF(AND($E$3=3),'Marks Entry 3rd'!G52,IF(AND($E$3=4),'Marks Entry 4th'!G52,"")))))</f>
        <v/>
      </c>
      <c r="I53" s="90" t="str">
        <f>IF(OR(B53=0,B53=""),"",IF(AND($E$3=1),'Marks Entry 1st'!H52,IF(AND($E$3=2),'Marks Entry 2nd'!H52,IF(AND($E$3=3),'Marks Entry 3rd'!H52,IF(AND($E$3=4),'Marks Entry 4th'!H52,"")))))</f>
        <v/>
      </c>
      <c r="J53" s="379" t="str">
        <f>IF(OR(B53=0,B53=""),"",IF(AND($E$3=1),'Marks Entry 1st'!J52,IF(AND($E$3=2),'Marks Entry 2nd'!J52,IF(AND($E$3=3),'Marks Entry 3rd'!J52,IF(AND($E$3=4),'Marks Entry 4th'!J52,"")))))</f>
        <v/>
      </c>
      <c r="K53" s="379" t="str">
        <f>IF(OR(B53=0,B53=""),"",IF(AND($E$3=1),'Marks Entry 1st'!K52,IF(AND($E$3=2),'Marks Entry 2nd'!K52,IF(AND($E$3=3),'Marks Entry 3rd'!K52,IF(AND($E$3=4),'Marks Entry 4th'!K52,"")))))</f>
        <v/>
      </c>
      <c r="L53" s="180" t="str">
        <f>IF(OR($E53="",$G53=""),"",IF(AND($E$3=1),'Marks Entry 1st'!L52,IF(AND($E$3=2),'Marks Entry 2nd'!L52,IF(AND($E$3=3),'Marks Entry 3rd'!L52,IF(AND($E$3=4),'Marks Entry 4th'!L52,"")))))</f>
        <v/>
      </c>
      <c r="M53" s="180" t="str">
        <f>IF(OR($E53="",$G53=""),"",IF(AND($E$3=1),'Marks Entry 1st'!M52,IF(AND($E$3=2),'Marks Entry 2nd'!M52,IF(AND($E$3=3),'Marks Entry 3rd'!M52,IF(AND($E$3=4),'Marks Entry 4th'!M52,"")))))</f>
        <v/>
      </c>
      <c r="N53" s="87" t="str">
        <f t="shared" si="32"/>
        <v/>
      </c>
      <c r="O53" s="180" t="str">
        <f>IF(OR($E53="",$G53=""),"",IF(AND($E$3=1),'Marks Entry 1st'!N52,IF(AND($E$3=2),'Marks Entry 2nd'!N52,IF(AND($E$3=3),'Marks Entry 3rd'!N52,IF(AND($E$3=4),'Marks Entry 4th'!N52,"")))))</f>
        <v/>
      </c>
      <c r="P53" s="180" t="str">
        <f>IF(OR($E53="",$G53=""),"",IF(AND($E$3=1),'Marks Entry 1st'!O52,IF(AND($E$3=2),'Marks Entry 2nd'!O52,IF(AND($E$3=3),'Marks Entry 3rd'!O52,IF(AND($E$3=4),'Marks Entry 4th'!O52,"")))))</f>
        <v/>
      </c>
      <c r="Q53" s="180" t="str">
        <f>IF(OR($E53="",$G53=""),"",IF(AND($E$3=1),'Marks Entry 1st'!P52,IF(AND($E$3=2),'Marks Entry 2nd'!P52,IF(AND($E$3=3),'Marks Entry 3rd'!P52,IF(AND($E$3=4),'Marks Entry 4th'!P52,"")))))</f>
        <v/>
      </c>
      <c r="R53" s="91" t="str">
        <f t="shared" si="33"/>
        <v/>
      </c>
      <c r="S53" s="87">
        <f t="shared" si="34"/>
        <v>0</v>
      </c>
      <c r="T53" s="93" t="str">
        <f>IF(OR($E53="",$G53=""),"",IF(AND($E$3=1),'Marks Entry 1st'!Q52,IF(AND($E$3=2),'Marks Entry 2nd'!Q52,IF(AND($E$3=3),'Marks Entry 3rd'!Q52,IF(AND($E$3=4),'Marks Entry 4th'!Q52,"")))))</f>
        <v/>
      </c>
      <c r="U53" s="93" t="str">
        <f>IF(OR($E53="",$G53=""),"",IF(AND($E$3=1),'Marks Entry 1st'!R52,IF(AND($E$3=2),'Marks Entry 2nd'!R52,IF(AND($E$3=3),'Marks Entry 3rd'!R52,IF(AND($E$3=4),'Marks Entry 4th'!R52,"")))))</f>
        <v/>
      </c>
      <c r="V53" s="93" t="str">
        <f>IF(OR($E53="",$G53=""),"",IF(AND($E$3=1),'Marks Entry 1st'!S52,IF(AND($E$3=2),'Marks Entry 2nd'!S52,IF(AND($E$3=3),'Marks Entry 3rd'!S52,IF(AND($E$3=4),'Marks Entry 4th'!S52,"")))))</f>
        <v/>
      </c>
      <c r="W53" s="92" t="str">
        <f t="shared" si="35"/>
        <v/>
      </c>
      <c r="X53" s="87" t="str">
        <f t="shared" si="36"/>
        <v/>
      </c>
      <c r="Y53" s="144">
        <f t="shared" si="37"/>
        <v>0</v>
      </c>
      <c r="Z53" s="144" t="str">
        <f t="shared" si="38"/>
        <v/>
      </c>
      <c r="AA53" s="144" t="str">
        <f t="shared" si="0"/>
        <v/>
      </c>
      <c r="AB53" s="144" t="str">
        <f t="shared" si="39"/>
        <v/>
      </c>
      <c r="AC53" s="144" t="str">
        <f t="shared" si="1"/>
        <v/>
      </c>
      <c r="AD53" s="148" t="str">
        <f t="shared" si="2"/>
        <v/>
      </c>
      <c r="AE53" s="180" t="str">
        <f>IF(OR($E53="",$G53=""),"",IF(AND($E$3=1),'Marks Entry 1st'!T52,IF(AND($E$3=2),'Marks Entry 2nd'!T52,IF(AND($E$3=3),'Marks Entry 3rd'!T52,IF(AND($E$3=4),'Marks Entry 4th'!T52,"")))))</f>
        <v/>
      </c>
      <c r="AF53" s="180" t="str">
        <f>IF(OR($E53="",$G53=""),"",IF(AND($E$3=1),'Marks Entry 1st'!U52,IF(AND($E$3=2),'Marks Entry 2nd'!U52,IF(AND($E$3=3),'Marks Entry 3rd'!U52,IF(AND($E$3=4),'Marks Entry 4th'!U52,"")))))</f>
        <v/>
      </c>
      <c r="AG53" s="87" t="str">
        <f t="shared" si="40"/>
        <v/>
      </c>
      <c r="AH53" s="180" t="str">
        <f>IF(OR($E53="",$G53=""),"",IF(AND($E$3=1),'Marks Entry 1st'!V52,IF(AND($E$3=2),'Marks Entry 2nd'!V52,IF(AND($E$3=3),'Marks Entry 3rd'!V52,IF(AND($E$3=4),'Marks Entry 4th'!V52,"")))))</f>
        <v/>
      </c>
      <c r="AI53" s="180" t="str">
        <f>IF(OR($E53="",$G53=""),"",IF(AND($E$3=1),'Marks Entry 1st'!W52,IF(AND($E$3=2),'Marks Entry 2nd'!W52,IF(AND($E$3=3),'Marks Entry 3rd'!W52,IF(AND($E$3=4),'Marks Entry 4th'!W52,"")))))</f>
        <v/>
      </c>
      <c r="AJ53" s="180" t="str">
        <f>IF(OR($E53="",$G53=""),"",IF(AND($E$3=1),'Marks Entry 1st'!X52,IF(AND($E$3=2),'Marks Entry 2nd'!X52,IF(AND($E$3=3),'Marks Entry 3rd'!X52,IF(AND($E$3=4),'Marks Entry 4th'!X52,"")))))</f>
        <v/>
      </c>
      <c r="AK53" s="91" t="str">
        <f t="shared" si="41"/>
        <v/>
      </c>
      <c r="AL53" s="87">
        <f t="shared" si="42"/>
        <v>0</v>
      </c>
      <c r="AM53" s="93" t="str">
        <f>IF(OR($E53="",$G53=""),"",IF(AND($E$3=1),'Marks Entry 1st'!Y52,IF(AND($E$3=2),'Marks Entry 2nd'!Y52,IF(AND($E$3=3),'Marks Entry 3rd'!Y52,IF(AND($E$3=4),'Marks Entry 4th'!Y52,"")))))</f>
        <v/>
      </c>
      <c r="AN53" s="93" t="str">
        <f>IF(OR($E53="",$G53=""),"",IF(AND($E$3=1),'Marks Entry 1st'!Z52,IF(AND($E$3=2),'Marks Entry 2nd'!Z52,IF(AND($E$3=3),'Marks Entry 3rd'!Z52,IF(AND($E$3=4),'Marks Entry 4th'!Z52,"")))))</f>
        <v/>
      </c>
      <c r="AO53" s="93" t="str">
        <f>IF(OR($E53="",$G53=""),"",IF(AND($E$3=1),'Marks Entry 1st'!AA52,IF(AND($E$3=2),'Marks Entry 2nd'!AA52,IF(AND($E$3=3),'Marks Entry 3rd'!AA52,IF(AND($E$3=4),'Marks Entry 4th'!AA52,"")))))</f>
        <v/>
      </c>
      <c r="AP53" s="92" t="str">
        <f t="shared" si="43"/>
        <v/>
      </c>
      <c r="AQ53" s="87" t="str">
        <f t="shared" si="44"/>
        <v/>
      </c>
      <c r="AR53" s="144">
        <f t="shared" si="45"/>
        <v>0</v>
      </c>
      <c r="AS53" s="144" t="str">
        <f t="shared" si="46"/>
        <v/>
      </c>
      <c r="AT53" s="144" t="str">
        <f t="shared" si="3"/>
        <v/>
      </c>
      <c r="AU53" s="144" t="str">
        <f t="shared" si="47"/>
        <v/>
      </c>
      <c r="AV53" s="144" t="str">
        <f t="shared" si="4"/>
        <v/>
      </c>
      <c r="AW53" s="148" t="str">
        <f t="shared" si="5"/>
        <v/>
      </c>
      <c r="AX53" s="180" t="str">
        <f>IF(OR($E53="",$G53=""),"",IF(AND($E$3=1),'Marks Entry 1st'!AB52,IF(AND($E$3=2),'Marks Entry 2nd'!AB52,IF(AND($E$3=3),'Marks Entry 3rd'!AB52,IF(AND($E$3=4),'Marks Entry 4th'!AB52,"")))))</f>
        <v/>
      </c>
      <c r="AY53" s="180" t="str">
        <f>IF(OR($E53="",$G53=""),"",IF(AND($E$3=1),'Marks Entry 1st'!AC52,IF(AND($E$3=2),'Marks Entry 2nd'!AC52,IF(AND($E$3=3),'Marks Entry 3rd'!AC52,IF(AND($E$3=4),'Marks Entry 4th'!AC52,"")))))</f>
        <v/>
      </c>
      <c r="AZ53" s="87" t="str">
        <f t="shared" si="6"/>
        <v/>
      </c>
      <c r="BA53" s="180" t="str">
        <f>IF(OR($E53="",$G53=""),"",IF(AND($E$3=1),'Marks Entry 1st'!AD52,IF(AND($E$3=2),'Marks Entry 2nd'!AD52,IF(AND($E$3=3),'Marks Entry 3rd'!AD52,IF(AND($E$3=4),'Marks Entry 4th'!AD52,"")))))</f>
        <v/>
      </c>
      <c r="BB53" s="180" t="str">
        <f>IF(OR($E53="",$G53=""),"",IF(AND($E$3=1),'Marks Entry 1st'!AE52,IF(AND($E$3=2),'Marks Entry 2nd'!AE52,IF(AND($E$3=3),'Marks Entry 3rd'!AE52,IF(AND($E$3=4),'Marks Entry 4th'!AE52,"")))))</f>
        <v/>
      </c>
      <c r="BC53" s="180" t="str">
        <f>IF(OR($E53="",$G53=""),"",IF(AND($E$3=1),'Marks Entry 1st'!AF52,IF(AND($E$3=2),'Marks Entry 2nd'!AF52,IF(AND($E$3=3),'Marks Entry 3rd'!AF52,IF(AND($E$3=4),'Marks Entry 4th'!AF52,"")))))</f>
        <v/>
      </c>
      <c r="BD53" s="91" t="str">
        <f t="shared" si="7"/>
        <v/>
      </c>
      <c r="BE53" s="87">
        <f t="shared" si="8"/>
        <v>0</v>
      </c>
      <c r="BF53" s="93" t="str">
        <f>IF(OR($E53="",$G53=""),"",IF(AND($E$3=1),'Marks Entry 1st'!AG52,IF(AND($E$3=2),'Marks Entry 2nd'!AG52,IF(AND($E$3=3),'Marks Entry 3rd'!AG52,IF(AND($E$3=4),'Marks Entry 4th'!AG52,"")))))</f>
        <v/>
      </c>
      <c r="BG53" s="93" t="str">
        <f>IF(OR($E53="",$G53=""),"",IF(AND($E$3=1),'Marks Entry 1st'!AH52,IF(AND($E$3=2),'Marks Entry 2nd'!AH52,IF(AND($E$3=3),'Marks Entry 3rd'!AH52,IF(AND($E$3=4),'Marks Entry 4th'!AH52,"")))))</f>
        <v/>
      </c>
      <c r="BH53" s="93" t="str">
        <f>IF(OR($E53="",$G53=""),"",IF(AND($E$3=1),'Marks Entry 1st'!AI52,IF(AND($E$3=2),'Marks Entry 2nd'!AI52,IF(AND($E$3=3),'Marks Entry 3rd'!AI52,IF(AND($E$3=4),'Marks Entry 4th'!AI52,"")))))</f>
        <v/>
      </c>
      <c r="BI53" s="92" t="str">
        <f t="shared" si="9"/>
        <v/>
      </c>
      <c r="BJ53" s="87" t="str">
        <f t="shared" si="10"/>
        <v/>
      </c>
      <c r="BK53" s="144">
        <f t="shared" si="11"/>
        <v>0</v>
      </c>
      <c r="BL53" s="144" t="str">
        <f t="shared" si="12"/>
        <v/>
      </c>
      <c r="BM53" s="144" t="str">
        <f t="shared" si="13"/>
        <v/>
      </c>
      <c r="BN53" s="144" t="str">
        <f t="shared" si="14"/>
        <v/>
      </c>
      <c r="BO53" s="144" t="str">
        <f t="shared" si="15"/>
        <v/>
      </c>
      <c r="BP53" s="148" t="str">
        <f t="shared" si="16"/>
        <v/>
      </c>
      <c r="BQ53" s="180" t="str">
        <f>IF(OR($E53="",$G53=""),"",IF(AND($E$3=1),'Marks Entry 1st'!AJ52,IF(AND($E$3=2),'Marks Entry 2nd'!AJ52,IF(AND($E$3=3),'Marks Entry 3rd'!AJ52,IF(AND($E$3=4),'Marks Entry 4th'!AJ52,"")))))</f>
        <v/>
      </c>
      <c r="BR53" s="180" t="str">
        <f>IF(OR($E53="",$G53=""),"",IF(AND($E$3=1),'Marks Entry 1st'!AK52,IF(AND($E$3=2),'Marks Entry 2nd'!AK52,IF(AND($E$3=3),'Marks Entry 3rd'!AK52,IF(AND($E$3=4),'Marks Entry 4th'!AK52,"")))))</f>
        <v/>
      </c>
      <c r="BS53" s="87" t="str">
        <f t="shared" si="48"/>
        <v/>
      </c>
      <c r="BT53" s="180" t="str">
        <f>IF(OR($E53="",$G53=""),"",IF(AND($E$3=1),'Marks Entry 1st'!AL52,IF(AND($E$3=2),'Marks Entry 2nd'!AL52,IF(AND($E$3=3),'Marks Entry 3rd'!AL52,IF(AND($E$3=4),'Marks Entry 4th'!AL52,"")))))</f>
        <v/>
      </c>
      <c r="BU53" s="180" t="str">
        <f>IF(OR($E53="",$G53=""),"",IF(AND($E$3=1),'Marks Entry 1st'!AM52,IF(AND($E$3=2),'Marks Entry 2nd'!AM52,IF(AND($E$3=3),'Marks Entry 3rd'!AM52,IF(AND($E$3=4),'Marks Entry 4th'!AM52,"")))))</f>
        <v/>
      </c>
      <c r="BV53" s="180" t="str">
        <f>IF(OR($E53="",$G53=""),"",IF(AND($E$3=1),'Marks Entry 1st'!AN52,IF(AND($E$3=2),'Marks Entry 2nd'!AN52,IF(AND($E$3=3),'Marks Entry 3rd'!AN52,IF(AND($E$3=4),'Marks Entry 4th'!AN52,"")))))</f>
        <v/>
      </c>
      <c r="BW53" s="91" t="str">
        <f t="shared" si="49"/>
        <v/>
      </c>
      <c r="BX53" s="87">
        <f t="shared" si="50"/>
        <v>0</v>
      </c>
      <c r="BY53" s="93" t="str">
        <f>IF(OR($E53="",$G53=""),"",IF(AND($E$3=1),'Marks Entry 1st'!AO52,IF(AND($E$3=2),'Marks Entry 2nd'!AO52,IF(AND($E$3=3),'Marks Entry 3rd'!AO52,IF(AND($E$3=4),'Marks Entry 4th'!AO52,"")))))</f>
        <v/>
      </c>
      <c r="BZ53" s="93" t="str">
        <f>IF(OR($E53="",$G53=""),"",IF(AND($E$3=1),'Marks Entry 1st'!AP52,IF(AND($E$3=2),'Marks Entry 2nd'!AP52,IF(AND($E$3=3),'Marks Entry 3rd'!AP52,IF(AND($E$3=4),'Marks Entry 4th'!AP52,"")))))</f>
        <v/>
      </c>
      <c r="CA53" s="93" t="str">
        <f>IF(OR($E53="",$G53=""),"",IF(AND($E$3=1),'Marks Entry 1st'!AQ52,IF(AND($E$3=2),'Marks Entry 2nd'!AQ52,IF(AND($E$3=3),'Marks Entry 3rd'!AQ52,IF(AND($E$3=4),'Marks Entry 4th'!AQ52,"")))))</f>
        <v/>
      </c>
      <c r="CB53" s="92" t="str">
        <f t="shared" si="51"/>
        <v/>
      </c>
      <c r="CC53" s="87" t="str">
        <f t="shared" si="52"/>
        <v/>
      </c>
      <c r="CD53" s="144">
        <f t="shared" si="53"/>
        <v>0</v>
      </c>
      <c r="CE53" s="144" t="str">
        <f t="shared" si="54"/>
        <v/>
      </c>
      <c r="CF53" s="144" t="str">
        <f t="shared" si="17"/>
        <v/>
      </c>
      <c r="CG53" s="144" t="str">
        <f t="shared" si="55"/>
        <v/>
      </c>
      <c r="CH53" s="144" t="str">
        <f t="shared" si="18"/>
        <v/>
      </c>
      <c r="CI53" s="148" t="str">
        <f t="shared" si="19"/>
        <v/>
      </c>
      <c r="CJ53" s="180" t="str">
        <f>IF(OR($E53="",$G53=""),"",IF(AND($E$3=1),'Marks Entry 1st'!AR52,IF(AND($E$3=2),'Marks Entry 2nd'!AR52,IF(AND($E$3=3),'Marks Entry 3rd'!AR52,IF(AND($E$3=4),'Marks Entry 4th'!AR52,"")))))</f>
        <v/>
      </c>
      <c r="CK53" s="180" t="str">
        <f>IF(OR($E53="",$G53=""),"",IF(AND($E$3=1),'Marks Entry 1st'!AS52,IF(AND($E$3=2),'Marks Entry 2nd'!AS52,IF(AND($E$3=3),'Marks Entry 3rd'!AS52,IF(AND($E$3=4),'Marks Entry 4th'!AS52,"")))))</f>
        <v/>
      </c>
      <c r="CL53" s="87" t="str">
        <f t="shared" si="56"/>
        <v/>
      </c>
      <c r="CM53" s="180" t="str">
        <f>IF(OR($E53="",$G53=""),"",IF(AND($E$3=1),'Marks Entry 1st'!AT52,IF(AND($E$3=2),'Marks Entry 2nd'!AT52,IF(AND($E$3=3),'Marks Entry 3rd'!AT52,IF(AND($E$3=4),'Marks Entry 4th'!AT52,"")))))</f>
        <v/>
      </c>
      <c r="CN53" s="180" t="str">
        <f>IF(OR($E53="",$G53=""),"",IF(AND($E$3=1),'Marks Entry 1st'!AU52,IF(AND($E$3=2),'Marks Entry 2nd'!AU52,IF(AND($E$3=3),'Marks Entry 3rd'!AU52,IF(AND($E$3=4),'Marks Entry 4th'!AU52,"")))))</f>
        <v/>
      </c>
      <c r="CO53" s="180" t="str">
        <f>IF(OR($E53="",$G53=""),"",IF(AND($E$3=1),'Marks Entry 1st'!AV52,IF(AND($E$3=2),'Marks Entry 2nd'!AV52,IF(AND($E$3=3),'Marks Entry 3rd'!AV52,IF(AND($E$3=4),'Marks Entry 4th'!AV52,"")))))</f>
        <v/>
      </c>
      <c r="CP53" s="91" t="str">
        <f t="shared" si="57"/>
        <v/>
      </c>
      <c r="CQ53" s="87">
        <f t="shared" si="58"/>
        <v>0</v>
      </c>
      <c r="CR53" s="93" t="str">
        <f>IF(OR($E53="",$G53=""),"",IF(AND($E$3=1),'Marks Entry 1st'!AW52,IF(AND($E$3=2),'Marks Entry 2nd'!AW52,IF(AND($E$3=3),'Marks Entry 3rd'!AW52,IF(AND($E$3=4),'Marks Entry 4th'!AW52,"")))))</f>
        <v/>
      </c>
      <c r="CS53" s="93" t="str">
        <f>IF(OR($E53="",$G53=""),"",IF(AND($E$3=1),'Marks Entry 1st'!AX52,IF(AND($E$3=2),'Marks Entry 2nd'!AX52,IF(AND($E$3=3),'Marks Entry 3rd'!AX52,IF(AND($E$3=4),'Marks Entry 4th'!AX52,"")))))</f>
        <v/>
      </c>
      <c r="CT53" s="93" t="str">
        <f>IF(OR($E53="",$G53=""),"",IF(AND($E$3=1),'Marks Entry 1st'!AY52,IF(AND($E$3=2),'Marks Entry 2nd'!AY52,IF(AND($E$3=3),'Marks Entry 3rd'!AY52,IF(AND($E$3=4),'Marks Entry 4th'!AY52,"")))))</f>
        <v/>
      </c>
      <c r="CU53" s="92" t="str">
        <f t="shared" si="59"/>
        <v/>
      </c>
      <c r="CV53" s="87" t="str">
        <f t="shared" si="60"/>
        <v/>
      </c>
      <c r="CW53" s="144">
        <f t="shared" si="61"/>
        <v>0</v>
      </c>
      <c r="CX53" s="144" t="str">
        <f t="shared" si="62"/>
        <v/>
      </c>
      <c r="CY53" s="144" t="str">
        <f t="shared" si="20"/>
        <v/>
      </c>
      <c r="CZ53" s="144" t="str">
        <f t="shared" si="63"/>
        <v/>
      </c>
      <c r="DA53" s="144" t="str">
        <f t="shared" si="21"/>
        <v/>
      </c>
      <c r="DB53" s="148" t="str">
        <f t="shared" si="22"/>
        <v/>
      </c>
      <c r="DC53" s="380" t="str">
        <f>IF(OR($E53="",$G53=""),"",IF(AND($E$3=1),'Marks Entry 1st'!AZ52,IF(AND($E$3=2),'Marks Entry 2nd'!AZ52,IF(AND($E$3=3),'Marks Entry 3rd'!AZ52,IF(AND($E$3=4),'Marks Entry 4th'!AZ52,"")))))</f>
        <v/>
      </c>
      <c r="DD53" s="380" t="str">
        <f>IF(OR($E53="",$G53=""),"",IF(AND($E$3=1),'Marks Entry 1st'!BA52,IF(AND($E$3=2),'Marks Entry 2nd'!BA52,IF(AND($E$3=3),'Marks Entry 3rd'!BA52,IF(AND($E$3=4),'Marks Entry 4th'!BA52,"")))))</f>
        <v/>
      </c>
      <c r="DE53" s="380" t="str">
        <f>IF(OR($E53="",$G53=""),"",IF(AND($E$3=1),'Marks Entry 1st'!BB52,IF(AND($E$3=2),'Marks Entry 2nd'!BB52,IF(AND($E$3=3),'Marks Entry 3rd'!BB52,IF(AND($E$3=4),'Marks Entry 4th'!BB52,"")))))</f>
        <v/>
      </c>
      <c r="DF53" s="181" t="str">
        <f t="shared" si="64"/>
        <v/>
      </c>
      <c r="DG53" s="182">
        <f t="shared" si="65"/>
        <v>0</v>
      </c>
      <c r="DH53" s="182" t="str">
        <f t="shared" si="66"/>
        <v/>
      </c>
      <c r="DI53" s="182" t="str">
        <f t="shared" si="67"/>
        <v/>
      </c>
      <c r="DJ53" s="147" t="str">
        <f t="shared" si="23"/>
        <v/>
      </c>
      <c r="DK53" s="380" t="str">
        <f>IF(OR($E53="",$G53=""),"",IF(AND($E$3=1),'Marks Entry 1st'!BC52,IF(AND($E$3=2),'Marks Entry 2nd'!BC52,IF(AND($E$3=3),'Marks Entry 3rd'!BC52,IF(AND($E$3=4),'Marks Entry 4th'!BC52,"")))))</f>
        <v/>
      </c>
      <c r="DL53" s="380" t="str">
        <f>IF(OR($E53="",$G53=""),"",IF(AND($E$3=1),'Marks Entry 1st'!BD52,IF(AND($E$3=2),'Marks Entry 2nd'!BD52,IF(AND($E$3=3),'Marks Entry 3rd'!BD52,IF(AND($E$3=4),'Marks Entry 4th'!BD52,"")))))</f>
        <v/>
      </c>
      <c r="DM53" s="380" t="str">
        <f>IF(OR($E53="",$G53=""),"",IF(AND($E$3=1),'Marks Entry 1st'!BE52,IF(AND($E$3=2),'Marks Entry 2nd'!BE52,IF(AND($E$3=3),'Marks Entry 3rd'!BE52,IF(AND($E$3=4),'Marks Entry 4th'!BE52,"")))))</f>
        <v/>
      </c>
      <c r="DN53" s="181" t="str">
        <f t="shared" si="68"/>
        <v/>
      </c>
      <c r="DO53" s="182">
        <f t="shared" si="69"/>
        <v>0</v>
      </c>
      <c r="DP53" s="182" t="str">
        <f t="shared" si="70"/>
        <v/>
      </c>
      <c r="DQ53" s="182" t="str">
        <f t="shared" si="71"/>
        <v/>
      </c>
      <c r="DR53" s="147" t="str">
        <f t="shared" si="24"/>
        <v/>
      </c>
      <c r="DS53" s="380" t="str">
        <f>IF(OR($E53="",$G53=""),"",IF(AND($E$3=1),'Marks Entry 1st'!BF52,IF(AND($E$3=2),'Marks Entry 2nd'!BF52,IF(AND($E$3=3),'Marks Entry 3rd'!BF52,IF(AND($E$3=4),'Marks Entry 4th'!BF52,"")))))</f>
        <v/>
      </c>
      <c r="DT53" s="380" t="str">
        <f>IF(OR($E53="",$G53=""),"",IF(AND($E$3=1),'Marks Entry 1st'!BG52,IF(AND($E$3=2),'Marks Entry 2nd'!BG52,IF(AND($E$3=3),'Marks Entry 3rd'!BG52,IF(AND($E$3=4),'Marks Entry 4th'!BG52,"")))))</f>
        <v/>
      </c>
      <c r="DU53" s="380" t="str">
        <f>IF(OR($E53="",$G53=""),"",IF(AND($E$3=1),'Marks Entry 1st'!BH52,IF(AND($E$3=2),'Marks Entry 2nd'!BH52,IF(AND($E$3=3),'Marks Entry 3rd'!BH52,IF(AND($E$3=4),'Marks Entry 4th'!BH52,"")))))</f>
        <v/>
      </c>
      <c r="DV53" s="181" t="str">
        <f t="shared" si="72"/>
        <v/>
      </c>
      <c r="DW53" s="182">
        <f t="shared" si="73"/>
        <v>0</v>
      </c>
      <c r="DX53" s="182" t="str">
        <f t="shared" si="74"/>
        <v/>
      </c>
      <c r="DY53" s="182" t="str">
        <f t="shared" si="75"/>
        <v/>
      </c>
      <c r="DZ53" s="147" t="str">
        <f t="shared" si="25"/>
        <v/>
      </c>
      <c r="EA53" s="104" t="str">
        <f t="shared" si="26"/>
        <v/>
      </c>
      <c r="EB53" s="105" t="str">
        <f t="shared" si="27"/>
        <v/>
      </c>
      <c r="EC53" s="111" t="str">
        <f t="shared" si="28"/>
        <v/>
      </c>
      <c r="ED53" s="112" t="str">
        <f t="shared" si="29"/>
        <v/>
      </c>
      <c r="EE53" s="386" t="str">
        <f t="shared" si="30"/>
        <v/>
      </c>
      <c r="EF53" s="72" t="str">
        <f>IF(OR($E53="",$G53=""),"",IF(AND($E$3=1),'Marks Entry 1st'!BI52,IF(AND($E$3=2),'Marks Entry 2nd'!BI52,IF(AND($E$3=3),'Marks Entry 3rd'!BI52,IF(AND($E$3=4),'Marks Entry 4th'!BI52,"")))))</f>
        <v/>
      </c>
      <c r="EG53" s="72" t="str">
        <f>IF(OR($E53="",$G53=""),"",IF(AND($E$3=1),'Marks Entry 1st'!BJ52,IF(AND($E$3=2),'Marks Entry 2nd'!BJ52,IF(AND($E$3=3),'Marks Entry 3rd'!BJ52,IF(AND($E$3=4),'Marks Entry 4th'!BJ52,"")))))</f>
        <v/>
      </c>
      <c r="EH53" s="328" t="str">
        <f t="shared" si="31"/>
        <v/>
      </c>
      <c r="EI53" s="73"/>
      <c r="EP53" s="75">
        <f>IF(AND($E$3=1),'Marks Entry 1st'!I52,IF(AND($E$3=2),'Marks Entry 2nd'!I52,IF(AND($E$3=3),'Marks Entry 3rd'!I52,IF(AND($E$3=4),'Marks Entry 4th'!I52,""))))</f>
        <v>0</v>
      </c>
    </row>
    <row r="54" spans="1:146" ht="18.899999999999999" customHeight="1">
      <c r="A54" s="94">
        <v>47</v>
      </c>
      <c r="B54" s="94" t="str">
        <f>IF(OR(EP54=0,EP54=""),"",IF(AND($E$3=1),'Marks Entry 1st'!I53,IF(AND($E$3=2),'Marks Entry 2nd'!I53,IF(AND($E$3=3),'Marks Entry 3rd'!I53,IF(AND($E$3=4),'Marks Entry 4th'!I53,"")))))</f>
        <v/>
      </c>
      <c r="C54" s="95" t="str">
        <f>IF(OR(B54=0,B54=""),"",IF(AND($E$3=1),'Marks Entry 1st'!B53,IF(AND($E$3=2),'Marks Entry 2nd'!B53,IF(AND($E$3=3),'Marks Entry 3rd'!B53,IF(AND($E$3=4),'Marks Entry 4th'!B53,"")))))</f>
        <v/>
      </c>
      <c r="D54" s="95" t="str">
        <f>IF(OR(B54=0,B54=""),"",IF(AND($E$3=1),'Marks Entry 1st'!C53,IF(AND($E$3=2),'Marks Entry 2nd'!C53,IF(AND($E$3=3),'Marks Entry 3rd'!C53,IF(AND($E$3=4),'Marks Entry 4th'!C53,"")))))</f>
        <v/>
      </c>
      <c r="E54" s="96" t="str">
        <f>IF(OR(B54=0,B54=""),"",IF(AND($E$3=1),'Marks Entry 1st'!E53,IF(AND($E$3=2),'Marks Entry 2nd'!E53,IF(AND($E$3=3),'Marks Entry 3rd'!E53,IF(AND($E$3=4),'Marks Entry 4th'!E53,"")))))</f>
        <v/>
      </c>
      <c r="F54" s="95" t="str">
        <f>IF(OR(B54=0,B54=""),"",IF(AND($E$3=1),'Marks Entry 1st'!D53,IF(AND($E$3=2),'Marks Entry 2nd'!D53,IF(AND($E$3=3),'Marks Entry 3rd'!D53,IF(AND($E$3=4),'Marks Entry 4th'!D53,"")))))</f>
        <v/>
      </c>
      <c r="G54" s="90" t="str">
        <f>IF(OR(B54=0,B54=""),"",IF(AND($E$3=1),'Marks Entry 1st'!F53,IF(AND($E$3=2),'Marks Entry 2nd'!F53,IF(AND($E$3=3),'Marks Entry 3rd'!F53,IF(AND($E$3=4),'Marks Entry 4th'!F53,"")))))</f>
        <v/>
      </c>
      <c r="H54" s="90" t="str">
        <f>IF(OR(B54=0,B54=""),"",IF(AND($E$3=1),'Marks Entry 1st'!G53,IF(AND($E$3=2),'Marks Entry 2nd'!G53,IF(AND($E$3=3),'Marks Entry 3rd'!G53,IF(AND($E$3=4),'Marks Entry 4th'!G53,"")))))</f>
        <v/>
      </c>
      <c r="I54" s="90" t="str">
        <f>IF(OR(B54=0,B54=""),"",IF(AND($E$3=1),'Marks Entry 1st'!H53,IF(AND($E$3=2),'Marks Entry 2nd'!H53,IF(AND($E$3=3),'Marks Entry 3rd'!H53,IF(AND($E$3=4),'Marks Entry 4th'!H53,"")))))</f>
        <v/>
      </c>
      <c r="J54" s="379" t="str">
        <f>IF(OR(B54=0,B54=""),"",IF(AND($E$3=1),'Marks Entry 1st'!J53,IF(AND($E$3=2),'Marks Entry 2nd'!J53,IF(AND($E$3=3),'Marks Entry 3rd'!J53,IF(AND($E$3=4),'Marks Entry 4th'!J53,"")))))</f>
        <v/>
      </c>
      <c r="K54" s="379" t="str">
        <f>IF(OR(B54=0,B54=""),"",IF(AND($E$3=1),'Marks Entry 1st'!K53,IF(AND($E$3=2),'Marks Entry 2nd'!K53,IF(AND($E$3=3),'Marks Entry 3rd'!K53,IF(AND($E$3=4),'Marks Entry 4th'!K53,"")))))</f>
        <v/>
      </c>
      <c r="L54" s="180" t="str">
        <f>IF(OR($E54="",$G54=""),"",IF(AND($E$3=1),'Marks Entry 1st'!L53,IF(AND($E$3=2),'Marks Entry 2nd'!L53,IF(AND($E$3=3),'Marks Entry 3rd'!L53,IF(AND($E$3=4),'Marks Entry 4th'!L53,"")))))</f>
        <v/>
      </c>
      <c r="M54" s="180" t="str">
        <f>IF(OR($E54="",$G54=""),"",IF(AND($E$3=1),'Marks Entry 1st'!M53,IF(AND($E$3=2),'Marks Entry 2nd'!M53,IF(AND($E$3=3),'Marks Entry 3rd'!M53,IF(AND($E$3=4),'Marks Entry 4th'!M53,"")))))</f>
        <v/>
      </c>
      <c r="N54" s="87" t="str">
        <f t="shared" si="32"/>
        <v/>
      </c>
      <c r="O54" s="180" t="str">
        <f>IF(OR($E54="",$G54=""),"",IF(AND($E$3=1),'Marks Entry 1st'!N53,IF(AND($E$3=2),'Marks Entry 2nd'!N53,IF(AND($E$3=3),'Marks Entry 3rd'!N53,IF(AND($E$3=4),'Marks Entry 4th'!N53,"")))))</f>
        <v/>
      </c>
      <c r="P54" s="180" t="str">
        <f>IF(OR($E54="",$G54=""),"",IF(AND($E$3=1),'Marks Entry 1st'!O53,IF(AND($E$3=2),'Marks Entry 2nd'!O53,IF(AND($E$3=3),'Marks Entry 3rd'!O53,IF(AND($E$3=4),'Marks Entry 4th'!O53,"")))))</f>
        <v/>
      </c>
      <c r="Q54" s="180" t="str">
        <f>IF(OR($E54="",$G54=""),"",IF(AND($E$3=1),'Marks Entry 1st'!P53,IF(AND($E$3=2),'Marks Entry 2nd'!P53,IF(AND($E$3=3),'Marks Entry 3rd'!P53,IF(AND($E$3=4),'Marks Entry 4th'!P53,"")))))</f>
        <v/>
      </c>
      <c r="R54" s="91" t="str">
        <f t="shared" si="33"/>
        <v/>
      </c>
      <c r="S54" s="87">
        <f t="shared" si="34"/>
        <v>0</v>
      </c>
      <c r="T54" s="93" t="str">
        <f>IF(OR($E54="",$G54=""),"",IF(AND($E$3=1),'Marks Entry 1st'!Q53,IF(AND($E$3=2),'Marks Entry 2nd'!Q53,IF(AND($E$3=3),'Marks Entry 3rd'!Q53,IF(AND($E$3=4),'Marks Entry 4th'!Q53,"")))))</f>
        <v/>
      </c>
      <c r="U54" s="93" t="str">
        <f>IF(OR($E54="",$G54=""),"",IF(AND($E$3=1),'Marks Entry 1st'!R53,IF(AND($E$3=2),'Marks Entry 2nd'!R53,IF(AND($E$3=3),'Marks Entry 3rd'!R53,IF(AND($E$3=4),'Marks Entry 4th'!R53,"")))))</f>
        <v/>
      </c>
      <c r="V54" s="93" t="str">
        <f>IF(OR($E54="",$G54=""),"",IF(AND($E$3=1),'Marks Entry 1st'!S53,IF(AND($E$3=2),'Marks Entry 2nd'!S53,IF(AND($E$3=3),'Marks Entry 3rd'!S53,IF(AND($E$3=4),'Marks Entry 4th'!S53,"")))))</f>
        <v/>
      </c>
      <c r="W54" s="92" t="str">
        <f t="shared" si="35"/>
        <v/>
      </c>
      <c r="X54" s="87" t="str">
        <f t="shared" si="36"/>
        <v/>
      </c>
      <c r="Y54" s="144">
        <f t="shared" si="37"/>
        <v>0</v>
      </c>
      <c r="Z54" s="144" t="str">
        <f t="shared" si="38"/>
        <v/>
      </c>
      <c r="AA54" s="144" t="str">
        <f t="shared" si="0"/>
        <v/>
      </c>
      <c r="AB54" s="144" t="str">
        <f t="shared" si="39"/>
        <v/>
      </c>
      <c r="AC54" s="144" t="str">
        <f t="shared" si="1"/>
        <v/>
      </c>
      <c r="AD54" s="148" t="str">
        <f t="shared" si="2"/>
        <v/>
      </c>
      <c r="AE54" s="180" t="str">
        <f>IF(OR($E54="",$G54=""),"",IF(AND($E$3=1),'Marks Entry 1st'!T53,IF(AND($E$3=2),'Marks Entry 2nd'!T53,IF(AND($E$3=3),'Marks Entry 3rd'!T53,IF(AND($E$3=4),'Marks Entry 4th'!T53,"")))))</f>
        <v/>
      </c>
      <c r="AF54" s="180" t="str">
        <f>IF(OR($E54="",$G54=""),"",IF(AND($E$3=1),'Marks Entry 1st'!U53,IF(AND($E$3=2),'Marks Entry 2nd'!U53,IF(AND($E$3=3),'Marks Entry 3rd'!U53,IF(AND($E$3=4),'Marks Entry 4th'!U53,"")))))</f>
        <v/>
      </c>
      <c r="AG54" s="87" t="str">
        <f t="shared" si="40"/>
        <v/>
      </c>
      <c r="AH54" s="180" t="str">
        <f>IF(OR($E54="",$G54=""),"",IF(AND($E$3=1),'Marks Entry 1st'!V53,IF(AND($E$3=2),'Marks Entry 2nd'!V53,IF(AND($E$3=3),'Marks Entry 3rd'!V53,IF(AND($E$3=4),'Marks Entry 4th'!V53,"")))))</f>
        <v/>
      </c>
      <c r="AI54" s="180" t="str">
        <f>IF(OR($E54="",$G54=""),"",IF(AND($E$3=1),'Marks Entry 1st'!W53,IF(AND($E$3=2),'Marks Entry 2nd'!W53,IF(AND($E$3=3),'Marks Entry 3rd'!W53,IF(AND($E$3=4),'Marks Entry 4th'!W53,"")))))</f>
        <v/>
      </c>
      <c r="AJ54" s="180" t="str">
        <f>IF(OR($E54="",$G54=""),"",IF(AND($E$3=1),'Marks Entry 1st'!X53,IF(AND($E$3=2),'Marks Entry 2nd'!X53,IF(AND($E$3=3),'Marks Entry 3rd'!X53,IF(AND($E$3=4),'Marks Entry 4th'!X53,"")))))</f>
        <v/>
      </c>
      <c r="AK54" s="91" t="str">
        <f t="shared" si="41"/>
        <v/>
      </c>
      <c r="AL54" s="87">
        <f t="shared" si="42"/>
        <v>0</v>
      </c>
      <c r="AM54" s="93" t="str">
        <f>IF(OR($E54="",$G54=""),"",IF(AND($E$3=1),'Marks Entry 1st'!Y53,IF(AND($E$3=2),'Marks Entry 2nd'!Y53,IF(AND($E$3=3),'Marks Entry 3rd'!Y53,IF(AND($E$3=4),'Marks Entry 4th'!Y53,"")))))</f>
        <v/>
      </c>
      <c r="AN54" s="93" t="str">
        <f>IF(OR($E54="",$G54=""),"",IF(AND($E$3=1),'Marks Entry 1st'!Z53,IF(AND($E$3=2),'Marks Entry 2nd'!Z53,IF(AND($E$3=3),'Marks Entry 3rd'!Z53,IF(AND($E$3=4),'Marks Entry 4th'!Z53,"")))))</f>
        <v/>
      </c>
      <c r="AO54" s="93" t="str">
        <f>IF(OR($E54="",$G54=""),"",IF(AND($E$3=1),'Marks Entry 1st'!AA53,IF(AND($E$3=2),'Marks Entry 2nd'!AA53,IF(AND($E$3=3),'Marks Entry 3rd'!AA53,IF(AND($E$3=4),'Marks Entry 4th'!AA53,"")))))</f>
        <v/>
      </c>
      <c r="AP54" s="92" t="str">
        <f t="shared" si="43"/>
        <v/>
      </c>
      <c r="AQ54" s="87" t="str">
        <f t="shared" si="44"/>
        <v/>
      </c>
      <c r="AR54" s="144">
        <f t="shared" si="45"/>
        <v>0</v>
      </c>
      <c r="AS54" s="144" t="str">
        <f t="shared" si="46"/>
        <v/>
      </c>
      <c r="AT54" s="144" t="str">
        <f t="shared" si="3"/>
        <v/>
      </c>
      <c r="AU54" s="144" t="str">
        <f t="shared" si="47"/>
        <v/>
      </c>
      <c r="AV54" s="144" t="str">
        <f t="shared" si="4"/>
        <v/>
      </c>
      <c r="AW54" s="148" t="str">
        <f t="shared" si="5"/>
        <v/>
      </c>
      <c r="AX54" s="180" t="str">
        <f>IF(OR($E54="",$G54=""),"",IF(AND($E$3=1),'Marks Entry 1st'!AB53,IF(AND($E$3=2),'Marks Entry 2nd'!AB53,IF(AND($E$3=3),'Marks Entry 3rd'!AB53,IF(AND($E$3=4),'Marks Entry 4th'!AB53,"")))))</f>
        <v/>
      </c>
      <c r="AY54" s="180" t="str">
        <f>IF(OR($E54="",$G54=""),"",IF(AND($E$3=1),'Marks Entry 1st'!AC53,IF(AND($E$3=2),'Marks Entry 2nd'!AC53,IF(AND($E$3=3),'Marks Entry 3rd'!AC53,IF(AND($E$3=4),'Marks Entry 4th'!AC53,"")))))</f>
        <v/>
      </c>
      <c r="AZ54" s="87" t="str">
        <f t="shared" si="6"/>
        <v/>
      </c>
      <c r="BA54" s="180" t="str">
        <f>IF(OR($E54="",$G54=""),"",IF(AND($E$3=1),'Marks Entry 1st'!AD53,IF(AND($E$3=2),'Marks Entry 2nd'!AD53,IF(AND($E$3=3),'Marks Entry 3rd'!AD53,IF(AND($E$3=4),'Marks Entry 4th'!AD53,"")))))</f>
        <v/>
      </c>
      <c r="BB54" s="180" t="str">
        <f>IF(OR($E54="",$G54=""),"",IF(AND($E$3=1),'Marks Entry 1st'!AE53,IF(AND($E$3=2),'Marks Entry 2nd'!AE53,IF(AND($E$3=3),'Marks Entry 3rd'!AE53,IF(AND($E$3=4),'Marks Entry 4th'!AE53,"")))))</f>
        <v/>
      </c>
      <c r="BC54" s="180" t="str">
        <f>IF(OR($E54="",$G54=""),"",IF(AND($E$3=1),'Marks Entry 1st'!AF53,IF(AND($E$3=2),'Marks Entry 2nd'!AF53,IF(AND($E$3=3),'Marks Entry 3rd'!AF53,IF(AND($E$3=4),'Marks Entry 4th'!AF53,"")))))</f>
        <v/>
      </c>
      <c r="BD54" s="91" t="str">
        <f t="shared" si="7"/>
        <v/>
      </c>
      <c r="BE54" s="87">
        <f t="shared" si="8"/>
        <v>0</v>
      </c>
      <c r="BF54" s="93" t="str">
        <f>IF(OR($E54="",$G54=""),"",IF(AND($E$3=1),'Marks Entry 1st'!AG53,IF(AND($E$3=2),'Marks Entry 2nd'!AG53,IF(AND($E$3=3),'Marks Entry 3rd'!AG53,IF(AND($E$3=4),'Marks Entry 4th'!AG53,"")))))</f>
        <v/>
      </c>
      <c r="BG54" s="93" t="str">
        <f>IF(OR($E54="",$G54=""),"",IF(AND($E$3=1),'Marks Entry 1st'!AH53,IF(AND($E$3=2),'Marks Entry 2nd'!AH53,IF(AND($E$3=3),'Marks Entry 3rd'!AH53,IF(AND($E$3=4),'Marks Entry 4th'!AH53,"")))))</f>
        <v/>
      </c>
      <c r="BH54" s="93" t="str">
        <f>IF(OR($E54="",$G54=""),"",IF(AND($E$3=1),'Marks Entry 1st'!AI53,IF(AND($E$3=2),'Marks Entry 2nd'!AI53,IF(AND($E$3=3),'Marks Entry 3rd'!AI53,IF(AND($E$3=4),'Marks Entry 4th'!AI53,"")))))</f>
        <v/>
      </c>
      <c r="BI54" s="92" t="str">
        <f t="shared" si="9"/>
        <v/>
      </c>
      <c r="BJ54" s="87" t="str">
        <f t="shared" si="10"/>
        <v/>
      </c>
      <c r="BK54" s="144">
        <f t="shared" si="11"/>
        <v>0</v>
      </c>
      <c r="BL54" s="144" t="str">
        <f t="shared" si="12"/>
        <v/>
      </c>
      <c r="BM54" s="144" t="str">
        <f t="shared" si="13"/>
        <v/>
      </c>
      <c r="BN54" s="144" t="str">
        <f t="shared" si="14"/>
        <v/>
      </c>
      <c r="BO54" s="144" t="str">
        <f t="shared" si="15"/>
        <v/>
      </c>
      <c r="BP54" s="148" t="str">
        <f t="shared" si="16"/>
        <v/>
      </c>
      <c r="BQ54" s="180" t="str">
        <f>IF(OR($E54="",$G54=""),"",IF(AND($E$3=1),'Marks Entry 1st'!AJ53,IF(AND($E$3=2),'Marks Entry 2nd'!AJ53,IF(AND($E$3=3),'Marks Entry 3rd'!AJ53,IF(AND($E$3=4),'Marks Entry 4th'!AJ53,"")))))</f>
        <v/>
      </c>
      <c r="BR54" s="180" t="str">
        <f>IF(OR($E54="",$G54=""),"",IF(AND($E$3=1),'Marks Entry 1st'!AK53,IF(AND($E$3=2),'Marks Entry 2nd'!AK53,IF(AND($E$3=3),'Marks Entry 3rd'!AK53,IF(AND($E$3=4),'Marks Entry 4th'!AK53,"")))))</f>
        <v/>
      </c>
      <c r="BS54" s="87" t="str">
        <f t="shared" si="48"/>
        <v/>
      </c>
      <c r="BT54" s="180" t="str">
        <f>IF(OR($E54="",$G54=""),"",IF(AND($E$3=1),'Marks Entry 1st'!AL53,IF(AND($E$3=2),'Marks Entry 2nd'!AL53,IF(AND($E$3=3),'Marks Entry 3rd'!AL53,IF(AND($E$3=4),'Marks Entry 4th'!AL53,"")))))</f>
        <v/>
      </c>
      <c r="BU54" s="180" t="str">
        <f>IF(OR($E54="",$G54=""),"",IF(AND($E$3=1),'Marks Entry 1st'!AM53,IF(AND($E$3=2),'Marks Entry 2nd'!AM53,IF(AND($E$3=3),'Marks Entry 3rd'!AM53,IF(AND($E$3=4),'Marks Entry 4th'!AM53,"")))))</f>
        <v/>
      </c>
      <c r="BV54" s="180" t="str">
        <f>IF(OR($E54="",$G54=""),"",IF(AND($E$3=1),'Marks Entry 1st'!AN53,IF(AND($E$3=2),'Marks Entry 2nd'!AN53,IF(AND($E$3=3),'Marks Entry 3rd'!AN53,IF(AND($E$3=4),'Marks Entry 4th'!AN53,"")))))</f>
        <v/>
      </c>
      <c r="BW54" s="91" t="str">
        <f t="shared" si="49"/>
        <v/>
      </c>
      <c r="BX54" s="87">
        <f t="shared" si="50"/>
        <v>0</v>
      </c>
      <c r="BY54" s="93" t="str">
        <f>IF(OR($E54="",$G54=""),"",IF(AND($E$3=1),'Marks Entry 1st'!AO53,IF(AND($E$3=2),'Marks Entry 2nd'!AO53,IF(AND($E$3=3),'Marks Entry 3rd'!AO53,IF(AND($E$3=4),'Marks Entry 4th'!AO53,"")))))</f>
        <v/>
      </c>
      <c r="BZ54" s="93" t="str">
        <f>IF(OR($E54="",$G54=""),"",IF(AND($E$3=1),'Marks Entry 1st'!AP53,IF(AND($E$3=2),'Marks Entry 2nd'!AP53,IF(AND($E$3=3),'Marks Entry 3rd'!AP53,IF(AND($E$3=4),'Marks Entry 4th'!AP53,"")))))</f>
        <v/>
      </c>
      <c r="CA54" s="93" t="str">
        <f>IF(OR($E54="",$G54=""),"",IF(AND($E$3=1),'Marks Entry 1st'!AQ53,IF(AND($E$3=2),'Marks Entry 2nd'!AQ53,IF(AND($E$3=3),'Marks Entry 3rd'!AQ53,IF(AND($E$3=4),'Marks Entry 4th'!AQ53,"")))))</f>
        <v/>
      </c>
      <c r="CB54" s="92" t="str">
        <f t="shared" si="51"/>
        <v/>
      </c>
      <c r="CC54" s="87" t="str">
        <f t="shared" si="52"/>
        <v/>
      </c>
      <c r="CD54" s="144">
        <f t="shared" si="53"/>
        <v>0</v>
      </c>
      <c r="CE54" s="144" t="str">
        <f t="shared" si="54"/>
        <v/>
      </c>
      <c r="CF54" s="144" t="str">
        <f t="shared" si="17"/>
        <v/>
      </c>
      <c r="CG54" s="144" t="str">
        <f t="shared" si="55"/>
        <v/>
      </c>
      <c r="CH54" s="144" t="str">
        <f t="shared" si="18"/>
        <v/>
      </c>
      <c r="CI54" s="148" t="str">
        <f t="shared" si="19"/>
        <v/>
      </c>
      <c r="CJ54" s="180" t="str">
        <f>IF(OR($E54="",$G54=""),"",IF(AND($E$3=1),'Marks Entry 1st'!AR53,IF(AND($E$3=2),'Marks Entry 2nd'!AR53,IF(AND($E$3=3),'Marks Entry 3rd'!AR53,IF(AND($E$3=4),'Marks Entry 4th'!AR53,"")))))</f>
        <v/>
      </c>
      <c r="CK54" s="180" t="str">
        <f>IF(OR($E54="",$G54=""),"",IF(AND($E$3=1),'Marks Entry 1st'!AS53,IF(AND($E$3=2),'Marks Entry 2nd'!AS53,IF(AND($E$3=3),'Marks Entry 3rd'!AS53,IF(AND($E$3=4),'Marks Entry 4th'!AS53,"")))))</f>
        <v/>
      </c>
      <c r="CL54" s="87" t="str">
        <f t="shared" si="56"/>
        <v/>
      </c>
      <c r="CM54" s="180" t="str">
        <f>IF(OR($E54="",$G54=""),"",IF(AND($E$3=1),'Marks Entry 1st'!AT53,IF(AND($E$3=2),'Marks Entry 2nd'!AT53,IF(AND($E$3=3),'Marks Entry 3rd'!AT53,IF(AND($E$3=4),'Marks Entry 4th'!AT53,"")))))</f>
        <v/>
      </c>
      <c r="CN54" s="180" t="str">
        <f>IF(OR($E54="",$G54=""),"",IF(AND($E$3=1),'Marks Entry 1st'!AU53,IF(AND($E$3=2),'Marks Entry 2nd'!AU53,IF(AND($E$3=3),'Marks Entry 3rd'!AU53,IF(AND($E$3=4),'Marks Entry 4th'!AU53,"")))))</f>
        <v/>
      </c>
      <c r="CO54" s="180" t="str">
        <f>IF(OR($E54="",$G54=""),"",IF(AND($E$3=1),'Marks Entry 1st'!AV53,IF(AND($E$3=2),'Marks Entry 2nd'!AV53,IF(AND($E$3=3),'Marks Entry 3rd'!AV53,IF(AND($E$3=4),'Marks Entry 4th'!AV53,"")))))</f>
        <v/>
      </c>
      <c r="CP54" s="91" t="str">
        <f t="shared" si="57"/>
        <v/>
      </c>
      <c r="CQ54" s="87">
        <f t="shared" si="58"/>
        <v>0</v>
      </c>
      <c r="CR54" s="93" t="str">
        <f>IF(OR($E54="",$G54=""),"",IF(AND($E$3=1),'Marks Entry 1st'!AW53,IF(AND($E$3=2),'Marks Entry 2nd'!AW53,IF(AND($E$3=3),'Marks Entry 3rd'!AW53,IF(AND($E$3=4),'Marks Entry 4th'!AW53,"")))))</f>
        <v/>
      </c>
      <c r="CS54" s="93" t="str">
        <f>IF(OR($E54="",$G54=""),"",IF(AND($E$3=1),'Marks Entry 1st'!AX53,IF(AND($E$3=2),'Marks Entry 2nd'!AX53,IF(AND($E$3=3),'Marks Entry 3rd'!AX53,IF(AND($E$3=4),'Marks Entry 4th'!AX53,"")))))</f>
        <v/>
      </c>
      <c r="CT54" s="93" t="str">
        <f>IF(OR($E54="",$G54=""),"",IF(AND($E$3=1),'Marks Entry 1st'!AY53,IF(AND($E$3=2),'Marks Entry 2nd'!AY53,IF(AND($E$3=3),'Marks Entry 3rd'!AY53,IF(AND($E$3=4),'Marks Entry 4th'!AY53,"")))))</f>
        <v/>
      </c>
      <c r="CU54" s="92" t="str">
        <f t="shared" si="59"/>
        <v/>
      </c>
      <c r="CV54" s="87" t="str">
        <f t="shared" si="60"/>
        <v/>
      </c>
      <c r="CW54" s="144">
        <f t="shared" si="61"/>
        <v>0</v>
      </c>
      <c r="CX54" s="144" t="str">
        <f t="shared" si="62"/>
        <v/>
      </c>
      <c r="CY54" s="144" t="str">
        <f t="shared" si="20"/>
        <v/>
      </c>
      <c r="CZ54" s="144" t="str">
        <f t="shared" si="63"/>
        <v/>
      </c>
      <c r="DA54" s="144" t="str">
        <f t="shared" si="21"/>
        <v/>
      </c>
      <c r="DB54" s="148" t="str">
        <f t="shared" si="22"/>
        <v/>
      </c>
      <c r="DC54" s="380" t="str">
        <f>IF(OR($E54="",$G54=""),"",IF(AND($E$3=1),'Marks Entry 1st'!AZ53,IF(AND($E$3=2),'Marks Entry 2nd'!AZ53,IF(AND($E$3=3),'Marks Entry 3rd'!AZ53,IF(AND($E$3=4),'Marks Entry 4th'!AZ53,"")))))</f>
        <v/>
      </c>
      <c r="DD54" s="380" t="str">
        <f>IF(OR($E54="",$G54=""),"",IF(AND($E$3=1),'Marks Entry 1st'!BA53,IF(AND($E$3=2),'Marks Entry 2nd'!BA53,IF(AND($E$3=3),'Marks Entry 3rd'!BA53,IF(AND($E$3=4),'Marks Entry 4th'!BA53,"")))))</f>
        <v/>
      </c>
      <c r="DE54" s="380" t="str">
        <f>IF(OR($E54="",$G54=""),"",IF(AND($E$3=1),'Marks Entry 1st'!BB53,IF(AND($E$3=2),'Marks Entry 2nd'!BB53,IF(AND($E$3=3),'Marks Entry 3rd'!BB53,IF(AND($E$3=4),'Marks Entry 4th'!BB53,"")))))</f>
        <v/>
      </c>
      <c r="DF54" s="181" t="str">
        <f t="shared" si="64"/>
        <v/>
      </c>
      <c r="DG54" s="182">
        <f t="shared" si="65"/>
        <v>0</v>
      </c>
      <c r="DH54" s="182" t="str">
        <f t="shared" si="66"/>
        <v/>
      </c>
      <c r="DI54" s="182" t="str">
        <f t="shared" si="67"/>
        <v/>
      </c>
      <c r="DJ54" s="147" t="str">
        <f t="shared" si="23"/>
        <v/>
      </c>
      <c r="DK54" s="380" t="str">
        <f>IF(OR($E54="",$G54=""),"",IF(AND($E$3=1),'Marks Entry 1st'!BC53,IF(AND($E$3=2),'Marks Entry 2nd'!BC53,IF(AND($E$3=3),'Marks Entry 3rd'!BC53,IF(AND($E$3=4),'Marks Entry 4th'!BC53,"")))))</f>
        <v/>
      </c>
      <c r="DL54" s="380" t="str">
        <f>IF(OR($E54="",$G54=""),"",IF(AND($E$3=1),'Marks Entry 1st'!BD53,IF(AND($E$3=2),'Marks Entry 2nd'!BD53,IF(AND($E$3=3),'Marks Entry 3rd'!BD53,IF(AND($E$3=4),'Marks Entry 4th'!BD53,"")))))</f>
        <v/>
      </c>
      <c r="DM54" s="380" t="str">
        <f>IF(OR($E54="",$G54=""),"",IF(AND($E$3=1),'Marks Entry 1st'!BE53,IF(AND($E$3=2),'Marks Entry 2nd'!BE53,IF(AND($E$3=3),'Marks Entry 3rd'!BE53,IF(AND($E$3=4),'Marks Entry 4th'!BE53,"")))))</f>
        <v/>
      </c>
      <c r="DN54" s="181" t="str">
        <f t="shared" si="68"/>
        <v/>
      </c>
      <c r="DO54" s="182">
        <f t="shared" si="69"/>
        <v>0</v>
      </c>
      <c r="DP54" s="182" t="str">
        <f t="shared" si="70"/>
        <v/>
      </c>
      <c r="DQ54" s="182" t="str">
        <f t="shared" si="71"/>
        <v/>
      </c>
      <c r="DR54" s="147" t="str">
        <f t="shared" si="24"/>
        <v/>
      </c>
      <c r="DS54" s="380" t="str">
        <f>IF(OR($E54="",$G54=""),"",IF(AND($E$3=1),'Marks Entry 1st'!BF53,IF(AND($E$3=2),'Marks Entry 2nd'!BF53,IF(AND($E$3=3),'Marks Entry 3rd'!BF53,IF(AND($E$3=4),'Marks Entry 4th'!BF53,"")))))</f>
        <v/>
      </c>
      <c r="DT54" s="380" t="str">
        <f>IF(OR($E54="",$G54=""),"",IF(AND($E$3=1),'Marks Entry 1st'!BG53,IF(AND($E$3=2),'Marks Entry 2nd'!BG53,IF(AND($E$3=3),'Marks Entry 3rd'!BG53,IF(AND($E$3=4),'Marks Entry 4th'!BG53,"")))))</f>
        <v/>
      </c>
      <c r="DU54" s="380" t="str">
        <f>IF(OR($E54="",$G54=""),"",IF(AND($E$3=1),'Marks Entry 1st'!BH53,IF(AND($E$3=2),'Marks Entry 2nd'!BH53,IF(AND($E$3=3),'Marks Entry 3rd'!BH53,IF(AND($E$3=4),'Marks Entry 4th'!BH53,"")))))</f>
        <v/>
      </c>
      <c r="DV54" s="181" t="str">
        <f t="shared" si="72"/>
        <v/>
      </c>
      <c r="DW54" s="182">
        <f t="shared" si="73"/>
        <v>0</v>
      </c>
      <c r="DX54" s="182" t="str">
        <f t="shared" si="74"/>
        <v/>
      </c>
      <c r="DY54" s="182" t="str">
        <f t="shared" si="75"/>
        <v/>
      </c>
      <c r="DZ54" s="147" t="str">
        <f t="shared" si="25"/>
        <v/>
      </c>
      <c r="EA54" s="104" t="str">
        <f t="shared" si="26"/>
        <v/>
      </c>
      <c r="EB54" s="105" t="str">
        <f t="shared" si="27"/>
        <v/>
      </c>
      <c r="EC54" s="111" t="str">
        <f t="shared" si="28"/>
        <v/>
      </c>
      <c r="ED54" s="112" t="str">
        <f t="shared" si="29"/>
        <v/>
      </c>
      <c r="EE54" s="386" t="str">
        <f t="shared" si="30"/>
        <v/>
      </c>
      <c r="EF54" s="72" t="str">
        <f>IF(OR($E54="",$G54=""),"",IF(AND($E$3=1),'Marks Entry 1st'!BI53,IF(AND($E$3=2),'Marks Entry 2nd'!BI53,IF(AND($E$3=3),'Marks Entry 3rd'!BI53,IF(AND($E$3=4),'Marks Entry 4th'!BI53,"")))))</f>
        <v/>
      </c>
      <c r="EG54" s="72" t="str">
        <f>IF(OR($E54="",$G54=""),"",IF(AND($E$3=1),'Marks Entry 1st'!BJ53,IF(AND($E$3=2),'Marks Entry 2nd'!BJ53,IF(AND($E$3=3),'Marks Entry 3rd'!BJ53,IF(AND($E$3=4),'Marks Entry 4th'!BJ53,"")))))</f>
        <v/>
      </c>
      <c r="EH54" s="328" t="str">
        <f t="shared" si="31"/>
        <v/>
      </c>
      <c r="EI54" s="73"/>
      <c r="EP54" s="75">
        <f>IF(AND($E$3=1),'Marks Entry 1st'!I53,IF(AND($E$3=2),'Marks Entry 2nd'!I53,IF(AND($E$3=3),'Marks Entry 3rd'!I53,IF(AND($E$3=4),'Marks Entry 4th'!I53,""))))</f>
        <v>0</v>
      </c>
    </row>
    <row r="55" spans="1:146" ht="18.899999999999999" customHeight="1">
      <c r="A55" s="94">
        <v>48</v>
      </c>
      <c r="B55" s="94" t="str">
        <f>IF(OR(EP55=0,EP55=""),"",IF(AND($E$3=1),'Marks Entry 1st'!I54,IF(AND($E$3=2),'Marks Entry 2nd'!I54,IF(AND($E$3=3),'Marks Entry 3rd'!I54,IF(AND($E$3=4),'Marks Entry 4th'!I54,"")))))</f>
        <v/>
      </c>
      <c r="C55" s="95" t="str">
        <f>IF(OR(B55=0,B55=""),"",IF(AND($E$3=1),'Marks Entry 1st'!B54,IF(AND($E$3=2),'Marks Entry 2nd'!B54,IF(AND($E$3=3),'Marks Entry 3rd'!B54,IF(AND($E$3=4),'Marks Entry 4th'!B54,"")))))</f>
        <v/>
      </c>
      <c r="D55" s="95" t="str">
        <f>IF(OR(B55=0,B55=""),"",IF(AND($E$3=1),'Marks Entry 1st'!C54,IF(AND($E$3=2),'Marks Entry 2nd'!C54,IF(AND($E$3=3),'Marks Entry 3rd'!C54,IF(AND($E$3=4),'Marks Entry 4th'!C54,"")))))</f>
        <v/>
      </c>
      <c r="E55" s="96" t="str">
        <f>IF(OR(B55=0,B55=""),"",IF(AND($E$3=1),'Marks Entry 1st'!E54,IF(AND($E$3=2),'Marks Entry 2nd'!E54,IF(AND($E$3=3),'Marks Entry 3rd'!E54,IF(AND($E$3=4),'Marks Entry 4th'!E54,"")))))</f>
        <v/>
      </c>
      <c r="F55" s="95" t="str">
        <f>IF(OR(B55=0,B55=""),"",IF(AND($E$3=1),'Marks Entry 1st'!D54,IF(AND($E$3=2),'Marks Entry 2nd'!D54,IF(AND($E$3=3),'Marks Entry 3rd'!D54,IF(AND($E$3=4),'Marks Entry 4th'!D54,"")))))</f>
        <v/>
      </c>
      <c r="G55" s="90" t="str">
        <f>IF(OR(B55=0,B55=""),"",IF(AND($E$3=1),'Marks Entry 1st'!F54,IF(AND($E$3=2),'Marks Entry 2nd'!F54,IF(AND($E$3=3),'Marks Entry 3rd'!F54,IF(AND($E$3=4),'Marks Entry 4th'!F54,"")))))</f>
        <v/>
      </c>
      <c r="H55" s="90" t="str">
        <f>IF(OR(B55=0,B55=""),"",IF(AND($E$3=1),'Marks Entry 1st'!G54,IF(AND($E$3=2),'Marks Entry 2nd'!G54,IF(AND($E$3=3),'Marks Entry 3rd'!G54,IF(AND($E$3=4),'Marks Entry 4th'!G54,"")))))</f>
        <v/>
      </c>
      <c r="I55" s="90" t="str">
        <f>IF(OR(B55=0,B55=""),"",IF(AND($E$3=1),'Marks Entry 1st'!H54,IF(AND($E$3=2),'Marks Entry 2nd'!H54,IF(AND($E$3=3),'Marks Entry 3rd'!H54,IF(AND($E$3=4),'Marks Entry 4th'!H54,"")))))</f>
        <v/>
      </c>
      <c r="J55" s="379" t="str">
        <f>IF(OR(B55=0,B55=""),"",IF(AND($E$3=1),'Marks Entry 1st'!J54,IF(AND($E$3=2),'Marks Entry 2nd'!J54,IF(AND($E$3=3),'Marks Entry 3rd'!J54,IF(AND($E$3=4),'Marks Entry 4th'!J54,"")))))</f>
        <v/>
      </c>
      <c r="K55" s="379" t="str">
        <f>IF(OR(B55=0,B55=""),"",IF(AND($E$3=1),'Marks Entry 1st'!K54,IF(AND($E$3=2),'Marks Entry 2nd'!K54,IF(AND($E$3=3),'Marks Entry 3rd'!K54,IF(AND($E$3=4),'Marks Entry 4th'!K54,"")))))</f>
        <v/>
      </c>
      <c r="L55" s="180" t="str">
        <f>IF(OR($E55="",$G55=""),"",IF(AND($E$3=1),'Marks Entry 1st'!L54,IF(AND($E$3=2),'Marks Entry 2nd'!L54,IF(AND($E$3=3),'Marks Entry 3rd'!L54,IF(AND($E$3=4),'Marks Entry 4th'!L54,"")))))</f>
        <v/>
      </c>
      <c r="M55" s="180" t="str">
        <f>IF(OR($E55="",$G55=""),"",IF(AND($E$3=1),'Marks Entry 1st'!M54,IF(AND($E$3=2),'Marks Entry 2nd'!M54,IF(AND($E$3=3),'Marks Entry 3rd'!M54,IF(AND($E$3=4),'Marks Entry 4th'!M54,"")))))</f>
        <v/>
      </c>
      <c r="N55" s="87" t="str">
        <f t="shared" si="32"/>
        <v/>
      </c>
      <c r="O55" s="180" t="str">
        <f>IF(OR($E55="",$G55=""),"",IF(AND($E$3=1),'Marks Entry 1st'!N54,IF(AND($E$3=2),'Marks Entry 2nd'!N54,IF(AND($E$3=3),'Marks Entry 3rd'!N54,IF(AND($E$3=4),'Marks Entry 4th'!N54,"")))))</f>
        <v/>
      </c>
      <c r="P55" s="180" t="str">
        <f>IF(OR($E55="",$G55=""),"",IF(AND($E$3=1),'Marks Entry 1st'!O54,IF(AND($E$3=2),'Marks Entry 2nd'!O54,IF(AND($E$3=3),'Marks Entry 3rd'!O54,IF(AND($E$3=4),'Marks Entry 4th'!O54,"")))))</f>
        <v/>
      </c>
      <c r="Q55" s="180" t="str">
        <f>IF(OR($E55="",$G55=""),"",IF(AND($E$3=1),'Marks Entry 1st'!P54,IF(AND($E$3=2),'Marks Entry 2nd'!P54,IF(AND($E$3=3),'Marks Entry 3rd'!P54,IF(AND($E$3=4),'Marks Entry 4th'!P54,"")))))</f>
        <v/>
      </c>
      <c r="R55" s="91" t="str">
        <f t="shared" si="33"/>
        <v/>
      </c>
      <c r="S55" s="87">
        <f t="shared" si="34"/>
        <v>0</v>
      </c>
      <c r="T55" s="93" t="str">
        <f>IF(OR($E55="",$G55=""),"",IF(AND($E$3=1),'Marks Entry 1st'!Q54,IF(AND($E$3=2),'Marks Entry 2nd'!Q54,IF(AND($E$3=3),'Marks Entry 3rd'!Q54,IF(AND($E$3=4),'Marks Entry 4th'!Q54,"")))))</f>
        <v/>
      </c>
      <c r="U55" s="93" t="str">
        <f>IF(OR($E55="",$G55=""),"",IF(AND($E$3=1),'Marks Entry 1st'!R54,IF(AND($E$3=2),'Marks Entry 2nd'!R54,IF(AND($E$3=3),'Marks Entry 3rd'!R54,IF(AND($E$3=4),'Marks Entry 4th'!R54,"")))))</f>
        <v/>
      </c>
      <c r="V55" s="93" t="str">
        <f>IF(OR($E55="",$G55=""),"",IF(AND($E$3=1),'Marks Entry 1st'!S54,IF(AND($E$3=2),'Marks Entry 2nd'!S54,IF(AND($E$3=3),'Marks Entry 3rd'!S54,IF(AND($E$3=4),'Marks Entry 4th'!S54,"")))))</f>
        <v/>
      </c>
      <c r="W55" s="92" t="str">
        <f t="shared" si="35"/>
        <v/>
      </c>
      <c r="X55" s="87" t="str">
        <f t="shared" si="36"/>
        <v/>
      </c>
      <c r="Y55" s="144">
        <f t="shared" si="37"/>
        <v>0</v>
      </c>
      <c r="Z55" s="144" t="str">
        <f t="shared" si="38"/>
        <v/>
      </c>
      <c r="AA55" s="144" t="str">
        <f t="shared" si="0"/>
        <v/>
      </c>
      <c r="AB55" s="144" t="str">
        <f t="shared" si="39"/>
        <v/>
      </c>
      <c r="AC55" s="144" t="str">
        <f t="shared" si="1"/>
        <v/>
      </c>
      <c r="AD55" s="148" t="str">
        <f t="shared" si="2"/>
        <v/>
      </c>
      <c r="AE55" s="180" t="str">
        <f>IF(OR($E55="",$G55=""),"",IF(AND($E$3=1),'Marks Entry 1st'!T54,IF(AND($E$3=2),'Marks Entry 2nd'!T54,IF(AND($E$3=3),'Marks Entry 3rd'!T54,IF(AND($E$3=4),'Marks Entry 4th'!T54,"")))))</f>
        <v/>
      </c>
      <c r="AF55" s="180" t="str">
        <f>IF(OR($E55="",$G55=""),"",IF(AND($E$3=1),'Marks Entry 1st'!U54,IF(AND($E$3=2),'Marks Entry 2nd'!U54,IF(AND($E$3=3),'Marks Entry 3rd'!U54,IF(AND($E$3=4),'Marks Entry 4th'!U54,"")))))</f>
        <v/>
      </c>
      <c r="AG55" s="87" t="str">
        <f t="shared" si="40"/>
        <v/>
      </c>
      <c r="AH55" s="180" t="str">
        <f>IF(OR($E55="",$G55=""),"",IF(AND($E$3=1),'Marks Entry 1st'!V54,IF(AND($E$3=2),'Marks Entry 2nd'!V54,IF(AND($E$3=3),'Marks Entry 3rd'!V54,IF(AND($E$3=4),'Marks Entry 4th'!V54,"")))))</f>
        <v/>
      </c>
      <c r="AI55" s="180" t="str">
        <f>IF(OR($E55="",$G55=""),"",IF(AND($E$3=1),'Marks Entry 1st'!W54,IF(AND($E$3=2),'Marks Entry 2nd'!W54,IF(AND($E$3=3),'Marks Entry 3rd'!W54,IF(AND($E$3=4),'Marks Entry 4th'!W54,"")))))</f>
        <v/>
      </c>
      <c r="AJ55" s="180" t="str">
        <f>IF(OR($E55="",$G55=""),"",IF(AND($E$3=1),'Marks Entry 1st'!X54,IF(AND($E$3=2),'Marks Entry 2nd'!X54,IF(AND($E$3=3),'Marks Entry 3rd'!X54,IF(AND($E$3=4),'Marks Entry 4th'!X54,"")))))</f>
        <v/>
      </c>
      <c r="AK55" s="91" t="str">
        <f t="shared" si="41"/>
        <v/>
      </c>
      <c r="AL55" s="87">
        <f t="shared" si="42"/>
        <v>0</v>
      </c>
      <c r="AM55" s="93" t="str">
        <f>IF(OR($E55="",$G55=""),"",IF(AND($E$3=1),'Marks Entry 1st'!Y54,IF(AND($E$3=2),'Marks Entry 2nd'!Y54,IF(AND($E$3=3),'Marks Entry 3rd'!Y54,IF(AND($E$3=4),'Marks Entry 4th'!Y54,"")))))</f>
        <v/>
      </c>
      <c r="AN55" s="93" t="str">
        <f>IF(OR($E55="",$G55=""),"",IF(AND($E$3=1),'Marks Entry 1st'!Z54,IF(AND($E$3=2),'Marks Entry 2nd'!Z54,IF(AND($E$3=3),'Marks Entry 3rd'!Z54,IF(AND($E$3=4),'Marks Entry 4th'!Z54,"")))))</f>
        <v/>
      </c>
      <c r="AO55" s="93" t="str">
        <f>IF(OR($E55="",$G55=""),"",IF(AND($E$3=1),'Marks Entry 1st'!AA54,IF(AND($E$3=2),'Marks Entry 2nd'!AA54,IF(AND($E$3=3),'Marks Entry 3rd'!AA54,IF(AND($E$3=4),'Marks Entry 4th'!AA54,"")))))</f>
        <v/>
      </c>
      <c r="AP55" s="92" t="str">
        <f t="shared" si="43"/>
        <v/>
      </c>
      <c r="AQ55" s="87" t="str">
        <f t="shared" si="44"/>
        <v/>
      </c>
      <c r="AR55" s="144">
        <f t="shared" si="45"/>
        <v>0</v>
      </c>
      <c r="AS55" s="144" t="str">
        <f t="shared" si="46"/>
        <v/>
      </c>
      <c r="AT55" s="144" t="str">
        <f t="shared" si="3"/>
        <v/>
      </c>
      <c r="AU55" s="144" t="str">
        <f t="shared" si="47"/>
        <v/>
      </c>
      <c r="AV55" s="144" t="str">
        <f t="shared" si="4"/>
        <v/>
      </c>
      <c r="AW55" s="148" t="str">
        <f t="shared" si="5"/>
        <v/>
      </c>
      <c r="AX55" s="180" t="str">
        <f>IF(OR($E55="",$G55=""),"",IF(AND($E$3=1),'Marks Entry 1st'!AB54,IF(AND($E$3=2),'Marks Entry 2nd'!AB54,IF(AND($E$3=3),'Marks Entry 3rd'!AB54,IF(AND($E$3=4),'Marks Entry 4th'!AB54,"")))))</f>
        <v/>
      </c>
      <c r="AY55" s="180" t="str">
        <f>IF(OR($E55="",$G55=""),"",IF(AND($E$3=1),'Marks Entry 1st'!AC54,IF(AND($E$3=2),'Marks Entry 2nd'!AC54,IF(AND($E$3=3),'Marks Entry 3rd'!AC54,IF(AND($E$3=4),'Marks Entry 4th'!AC54,"")))))</f>
        <v/>
      </c>
      <c r="AZ55" s="87" t="str">
        <f t="shared" si="6"/>
        <v/>
      </c>
      <c r="BA55" s="180" t="str">
        <f>IF(OR($E55="",$G55=""),"",IF(AND($E$3=1),'Marks Entry 1st'!AD54,IF(AND($E$3=2),'Marks Entry 2nd'!AD54,IF(AND($E$3=3),'Marks Entry 3rd'!AD54,IF(AND($E$3=4),'Marks Entry 4th'!AD54,"")))))</f>
        <v/>
      </c>
      <c r="BB55" s="180" t="str">
        <f>IF(OR($E55="",$G55=""),"",IF(AND($E$3=1),'Marks Entry 1st'!AE54,IF(AND($E$3=2),'Marks Entry 2nd'!AE54,IF(AND($E$3=3),'Marks Entry 3rd'!AE54,IF(AND($E$3=4),'Marks Entry 4th'!AE54,"")))))</f>
        <v/>
      </c>
      <c r="BC55" s="180" t="str">
        <f>IF(OR($E55="",$G55=""),"",IF(AND($E$3=1),'Marks Entry 1st'!AF54,IF(AND($E$3=2),'Marks Entry 2nd'!AF54,IF(AND($E$3=3),'Marks Entry 3rd'!AF54,IF(AND($E$3=4),'Marks Entry 4th'!AF54,"")))))</f>
        <v/>
      </c>
      <c r="BD55" s="91" t="str">
        <f t="shared" si="7"/>
        <v/>
      </c>
      <c r="BE55" s="87">
        <f t="shared" si="8"/>
        <v>0</v>
      </c>
      <c r="BF55" s="93" t="str">
        <f>IF(OR($E55="",$G55=""),"",IF(AND($E$3=1),'Marks Entry 1st'!AG54,IF(AND($E$3=2),'Marks Entry 2nd'!AG54,IF(AND($E$3=3),'Marks Entry 3rd'!AG54,IF(AND($E$3=4),'Marks Entry 4th'!AG54,"")))))</f>
        <v/>
      </c>
      <c r="BG55" s="93" t="str">
        <f>IF(OR($E55="",$G55=""),"",IF(AND($E$3=1),'Marks Entry 1st'!AH54,IF(AND($E$3=2),'Marks Entry 2nd'!AH54,IF(AND($E$3=3),'Marks Entry 3rd'!AH54,IF(AND($E$3=4),'Marks Entry 4th'!AH54,"")))))</f>
        <v/>
      </c>
      <c r="BH55" s="93" t="str">
        <f>IF(OR($E55="",$G55=""),"",IF(AND($E$3=1),'Marks Entry 1st'!AI54,IF(AND($E$3=2),'Marks Entry 2nd'!AI54,IF(AND($E$3=3),'Marks Entry 3rd'!AI54,IF(AND($E$3=4),'Marks Entry 4th'!AI54,"")))))</f>
        <v/>
      </c>
      <c r="BI55" s="92" t="str">
        <f t="shared" si="9"/>
        <v/>
      </c>
      <c r="BJ55" s="87" t="str">
        <f t="shared" si="10"/>
        <v/>
      </c>
      <c r="BK55" s="144">
        <f t="shared" si="11"/>
        <v>0</v>
      </c>
      <c r="BL55" s="144" t="str">
        <f t="shared" si="12"/>
        <v/>
      </c>
      <c r="BM55" s="144" t="str">
        <f t="shared" si="13"/>
        <v/>
      </c>
      <c r="BN55" s="144" t="str">
        <f t="shared" si="14"/>
        <v/>
      </c>
      <c r="BO55" s="144" t="str">
        <f t="shared" si="15"/>
        <v/>
      </c>
      <c r="BP55" s="148" t="str">
        <f t="shared" si="16"/>
        <v/>
      </c>
      <c r="BQ55" s="180" t="str">
        <f>IF(OR($E55="",$G55=""),"",IF(AND($E$3=1),'Marks Entry 1st'!AJ54,IF(AND($E$3=2),'Marks Entry 2nd'!AJ54,IF(AND($E$3=3),'Marks Entry 3rd'!AJ54,IF(AND($E$3=4),'Marks Entry 4th'!AJ54,"")))))</f>
        <v/>
      </c>
      <c r="BR55" s="180" t="str">
        <f>IF(OR($E55="",$G55=""),"",IF(AND($E$3=1),'Marks Entry 1st'!AK54,IF(AND($E$3=2),'Marks Entry 2nd'!AK54,IF(AND($E$3=3),'Marks Entry 3rd'!AK54,IF(AND($E$3=4),'Marks Entry 4th'!AK54,"")))))</f>
        <v/>
      </c>
      <c r="BS55" s="87" t="str">
        <f t="shared" si="48"/>
        <v/>
      </c>
      <c r="BT55" s="180" t="str">
        <f>IF(OR($E55="",$G55=""),"",IF(AND($E$3=1),'Marks Entry 1st'!AL54,IF(AND($E$3=2),'Marks Entry 2nd'!AL54,IF(AND($E$3=3),'Marks Entry 3rd'!AL54,IF(AND($E$3=4),'Marks Entry 4th'!AL54,"")))))</f>
        <v/>
      </c>
      <c r="BU55" s="180" t="str">
        <f>IF(OR($E55="",$G55=""),"",IF(AND($E$3=1),'Marks Entry 1st'!AM54,IF(AND($E$3=2),'Marks Entry 2nd'!AM54,IF(AND($E$3=3),'Marks Entry 3rd'!AM54,IF(AND($E$3=4),'Marks Entry 4th'!AM54,"")))))</f>
        <v/>
      </c>
      <c r="BV55" s="180" t="str">
        <f>IF(OR($E55="",$G55=""),"",IF(AND($E$3=1),'Marks Entry 1st'!AN54,IF(AND($E$3=2),'Marks Entry 2nd'!AN54,IF(AND($E$3=3),'Marks Entry 3rd'!AN54,IF(AND($E$3=4),'Marks Entry 4th'!AN54,"")))))</f>
        <v/>
      </c>
      <c r="BW55" s="91" t="str">
        <f t="shared" si="49"/>
        <v/>
      </c>
      <c r="BX55" s="87">
        <f t="shared" si="50"/>
        <v>0</v>
      </c>
      <c r="BY55" s="93" t="str">
        <f>IF(OR($E55="",$G55=""),"",IF(AND($E$3=1),'Marks Entry 1st'!AO54,IF(AND($E$3=2),'Marks Entry 2nd'!AO54,IF(AND($E$3=3),'Marks Entry 3rd'!AO54,IF(AND($E$3=4),'Marks Entry 4th'!AO54,"")))))</f>
        <v/>
      </c>
      <c r="BZ55" s="93" t="str">
        <f>IF(OR($E55="",$G55=""),"",IF(AND($E$3=1),'Marks Entry 1st'!AP54,IF(AND($E$3=2),'Marks Entry 2nd'!AP54,IF(AND($E$3=3),'Marks Entry 3rd'!AP54,IF(AND($E$3=4),'Marks Entry 4th'!AP54,"")))))</f>
        <v/>
      </c>
      <c r="CA55" s="93" t="str">
        <f>IF(OR($E55="",$G55=""),"",IF(AND($E$3=1),'Marks Entry 1st'!AQ54,IF(AND($E$3=2),'Marks Entry 2nd'!AQ54,IF(AND($E$3=3),'Marks Entry 3rd'!AQ54,IF(AND($E$3=4),'Marks Entry 4th'!AQ54,"")))))</f>
        <v/>
      </c>
      <c r="CB55" s="92" t="str">
        <f t="shared" si="51"/>
        <v/>
      </c>
      <c r="CC55" s="87" t="str">
        <f t="shared" si="52"/>
        <v/>
      </c>
      <c r="CD55" s="144">
        <f t="shared" si="53"/>
        <v>0</v>
      </c>
      <c r="CE55" s="144" t="str">
        <f t="shared" si="54"/>
        <v/>
      </c>
      <c r="CF55" s="144" t="str">
        <f t="shared" si="17"/>
        <v/>
      </c>
      <c r="CG55" s="144" t="str">
        <f t="shared" si="55"/>
        <v/>
      </c>
      <c r="CH55" s="144" t="str">
        <f t="shared" si="18"/>
        <v/>
      </c>
      <c r="CI55" s="148" t="str">
        <f t="shared" si="19"/>
        <v/>
      </c>
      <c r="CJ55" s="180" t="str">
        <f>IF(OR($E55="",$G55=""),"",IF(AND($E$3=1),'Marks Entry 1st'!AR54,IF(AND($E$3=2),'Marks Entry 2nd'!AR54,IF(AND($E$3=3),'Marks Entry 3rd'!AR54,IF(AND($E$3=4),'Marks Entry 4th'!AR54,"")))))</f>
        <v/>
      </c>
      <c r="CK55" s="180" t="str">
        <f>IF(OR($E55="",$G55=""),"",IF(AND($E$3=1),'Marks Entry 1st'!AS54,IF(AND($E$3=2),'Marks Entry 2nd'!AS54,IF(AND($E$3=3),'Marks Entry 3rd'!AS54,IF(AND($E$3=4),'Marks Entry 4th'!AS54,"")))))</f>
        <v/>
      </c>
      <c r="CL55" s="87" t="str">
        <f t="shared" si="56"/>
        <v/>
      </c>
      <c r="CM55" s="180" t="str">
        <f>IF(OR($E55="",$G55=""),"",IF(AND($E$3=1),'Marks Entry 1st'!AT54,IF(AND($E$3=2),'Marks Entry 2nd'!AT54,IF(AND($E$3=3),'Marks Entry 3rd'!AT54,IF(AND($E$3=4),'Marks Entry 4th'!AT54,"")))))</f>
        <v/>
      </c>
      <c r="CN55" s="180" t="str">
        <f>IF(OR($E55="",$G55=""),"",IF(AND($E$3=1),'Marks Entry 1st'!AU54,IF(AND($E$3=2),'Marks Entry 2nd'!AU54,IF(AND($E$3=3),'Marks Entry 3rd'!AU54,IF(AND($E$3=4),'Marks Entry 4th'!AU54,"")))))</f>
        <v/>
      </c>
      <c r="CO55" s="180" t="str">
        <f>IF(OR($E55="",$G55=""),"",IF(AND($E$3=1),'Marks Entry 1st'!AV54,IF(AND($E$3=2),'Marks Entry 2nd'!AV54,IF(AND($E$3=3),'Marks Entry 3rd'!AV54,IF(AND($E$3=4),'Marks Entry 4th'!AV54,"")))))</f>
        <v/>
      </c>
      <c r="CP55" s="91" t="str">
        <f t="shared" si="57"/>
        <v/>
      </c>
      <c r="CQ55" s="87">
        <f t="shared" si="58"/>
        <v>0</v>
      </c>
      <c r="CR55" s="93" t="str">
        <f>IF(OR($E55="",$G55=""),"",IF(AND($E$3=1),'Marks Entry 1st'!AW54,IF(AND($E$3=2),'Marks Entry 2nd'!AW54,IF(AND($E$3=3),'Marks Entry 3rd'!AW54,IF(AND($E$3=4),'Marks Entry 4th'!AW54,"")))))</f>
        <v/>
      </c>
      <c r="CS55" s="93" t="str">
        <f>IF(OR($E55="",$G55=""),"",IF(AND($E$3=1),'Marks Entry 1st'!AX54,IF(AND($E$3=2),'Marks Entry 2nd'!AX54,IF(AND($E$3=3),'Marks Entry 3rd'!AX54,IF(AND($E$3=4),'Marks Entry 4th'!AX54,"")))))</f>
        <v/>
      </c>
      <c r="CT55" s="93" t="str">
        <f>IF(OR($E55="",$G55=""),"",IF(AND($E$3=1),'Marks Entry 1st'!AY54,IF(AND($E$3=2),'Marks Entry 2nd'!AY54,IF(AND($E$3=3),'Marks Entry 3rd'!AY54,IF(AND($E$3=4),'Marks Entry 4th'!AY54,"")))))</f>
        <v/>
      </c>
      <c r="CU55" s="92" t="str">
        <f t="shared" si="59"/>
        <v/>
      </c>
      <c r="CV55" s="87" t="str">
        <f t="shared" si="60"/>
        <v/>
      </c>
      <c r="CW55" s="144">
        <f t="shared" si="61"/>
        <v>0</v>
      </c>
      <c r="CX55" s="144" t="str">
        <f t="shared" si="62"/>
        <v/>
      </c>
      <c r="CY55" s="144" t="str">
        <f t="shared" si="20"/>
        <v/>
      </c>
      <c r="CZ55" s="144" t="str">
        <f t="shared" si="63"/>
        <v/>
      </c>
      <c r="DA55" s="144" t="str">
        <f t="shared" si="21"/>
        <v/>
      </c>
      <c r="DB55" s="148" t="str">
        <f t="shared" si="22"/>
        <v/>
      </c>
      <c r="DC55" s="380" t="str">
        <f>IF(OR($E55="",$G55=""),"",IF(AND($E$3=1),'Marks Entry 1st'!AZ54,IF(AND($E$3=2),'Marks Entry 2nd'!AZ54,IF(AND($E$3=3),'Marks Entry 3rd'!AZ54,IF(AND($E$3=4),'Marks Entry 4th'!AZ54,"")))))</f>
        <v/>
      </c>
      <c r="DD55" s="380" t="str">
        <f>IF(OR($E55="",$G55=""),"",IF(AND($E$3=1),'Marks Entry 1st'!BA54,IF(AND($E$3=2),'Marks Entry 2nd'!BA54,IF(AND($E$3=3),'Marks Entry 3rd'!BA54,IF(AND($E$3=4),'Marks Entry 4th'!BA54,"")))))</f>
        <v/>
      </c>
      <c r="DE55" s="380" t="str">
        <f>IF(OR($E55="",$G55=""),"",IF(AND($E$3=1),'Marks Entry 1st'!BB54,IF(AND($E$3=2),'Marks Entry 2nd'!BB54,IF(AND($E$3=3),'Marks Entry 3rd'!BB54,IF(AND($E$3=4),'Marks Entry 4th'!BB54,"")))))</f>
        <v/>
      </c>
      <c r="DF55" s="181" t="str">
        <f t="shared" si="64"/>
        <v/>
      </c>
      <c r="DG55" s="182">
        <f t="shared" si="65"/>
        <v>0</v>
      </c>
      <c r="DH55" s="182" t="str">
        <f t="shared" si="66"/>
        <v/>
      </c>
      <c r="DI55" s="182" t="str">
        <f t="shared" si="67"/>
        <v/>
      </c>
      <c r="DJ55" s="147" t="str">
        <f t="shared" si="23"/>
        <v/>
      </c>
      <c r="DK55" s="380" t="str">
        <f>IF(OR($E55="",$G55=""),"",IF(AND($E$3=1),'Marks Entry 1st'!BC54,IF(AND($E$3=2),'Marks Entry 2nd'!BC54,IF(AND($E$3=3),'Marks Entry 3rd'!BC54,IF(AND($E$3=4),'Marks Entry 4th'!BC54,"")))))</f>
        <v/>
      </c>
      <c r="DL55" s="380" t="str">
        <f>IF(OR($E55="",$G55=""),"",IF(AND($E$3=1),'Marks Entry 1st'!BD54,IF(AND($E$3=2),'Marks Entry 2nd'!BD54,IF(AND($E$3=3),'Marks Entry 3rd'!BD54,IF(AND($E$3=4),'Marks Entry 4th'!BD54,"")))))</f>
        <v/>
      </c>
      <c r="DM55" s="380" t="str">
        <f>IF(OR($E55="",$G55=""),"",IF(AND($E$3=1),'Marks Entry 1st'!BE54,IF(AND($E$3=2),'Marks Entry 2nd'!BE54,IF(AND($E$3=3),'Marks Entry 3rd'!BE54,IF(AND($E$3=4),'Marks Entry 4th'!BE54,"")))))</f>
        <v/>
      </c>
      <c r="DN55" s="181" t="str">
        <f t="shared" si="68"/>
        <v/>
      </c>
      <c r="DO55" s="182">
        <f t="shared" si="69"/>
        <v>0</v>
      </c>
      <c r="DP55" s="182" t="str">
        <f t="shared" si="70"/>
        <v/>
      </c>
      <c r="DQ55" s="182" t="str">
        <f t="shared" si="71"/>
        <v/>
      </c>
      <c r="DR55" s="147" t="str">
        <f t="shared" si="24"/>
        <v/>
      </c>
      <c r="DS55" s="380" t="str">
        <f>IF(OR($E55="",$G55=""),"",IF(AND($E$3=1),'Marks Entry 1st'!BF54,IF(AND($E$3=2),'Marks Entry 2nd'!BF54,IF(AND($E$3=3),'Marks Entry 3rd'!BF54,IF(AND($E$3=4),'Marks Entry 4th'!BF54,"")))))</f>
        <v/>
      </c>
      <c r="DT55" s="380" t="str">
        <f>IF(OR($E55="",$G55=""),"",IF(AND($E$3=1),'Marks Entry 1st'!BG54,IF(AND($E$3=2),'Marks Entry 2nd'!BG54,IF(AND($E$3=3),'Marks Entry 3rd'!BG54,IF(AND($E$3=4),'Marks Entry 4th'!BG54,"")))))</f>
        <v/>
      </c>
      <c r="DU55" s="380" t="str">
        <f>IF(OR($E55="",$G55=""),"",IF(AND($E$3=1),'Marks Entry 1st'!BH54,IF(AND($E$3=2),'Marks Entry 2nd'!BH54,IF(AND($E$3=3),'Marks Entry 3rd'!BH54,IF(AND($E$3=4),'Marks Entry 4th'!BH54,"")))))</f>
        <v/>
      </c>
      <c r="DV55" s="181" t="str">
        <f t="shared" si="72"/>
        <v/>
      </c>
      <c r="DW55" s="182">
        <f t="shared" si="73"/>
        <v>0</v>
      </c>
      <c r="DX55" s="182" t="str">
        <f t="shared" si="74"/>
        <v/>
      </c>
      <c r="DY55" s="182" t="str">
        <f t="shared" si="75"/>
        <v/>
      </c>
      <c r="DZ55" s="147" t="str">
        <f t="shared" si="25"/>
        <v/>
      </c>
      <c r="EA55" s="104" t="str">
        <f t="shared" si="26"/>
        <v/>
      </c>
      <c r="EB55" s="105" t="str">
        <f t="shared" si="27"/>
        <v/>
      </c>
      <c r="EC55" s="111" t="str">
        <f t="shared" si="28"/>
        <v/>
      </c>
      <c r="ED55" s="112" t="str">
        <f t="shared" si="29"/>
        <v/>
      </c>
      <c r="EE55" s="386" t="str">
        <f t="shared" si="30"/>
        <v/>
      </c>
      <c r="EF55" s="72" t="str">
        <f>IF(OR($E55="",$G55=""),"",IF(AND($E$3=1),'Marks Entry 1st'!BI54,IF(AND($E$3=2),'Marks Entry 2nd'!BI54,IF(AND($E$3=3),'Marks Entry 3rd'!BI54,IF(AND($E$3=4),'Marks Entry 4th'!BI54,"")))))</f>
        <v/>
      </c>
      <c r="EG55" s="72" t="str">
        <f>IF(OR($E55="",$G55=""),"",IF(AND($E$3=1),'Marks Entry 1st'!BJ54,IF(AND($E$3=2),'Marks Entry 2nd'!BJ54,IF(AND($E$3=3),'Marks Entry 3rd'!BJ54,IF(AND($E$3=4),'Marks Entry 4th'!BJ54,"")))))</f>
        <v/>
      </c>
      <c r="EH55" s="328" t="str">
        <f t="shared" si="31"/>
        <v/>
      </c>
      <c r="EI55" s="73"/>
      <c r="EP55" s="75">
        <f>IF(AND($E$3=1),'Marks Entry 1st'!I54,IF(AND($E$3=2),'Marks Entry 2nd'!I54,IF(AND($E$3=3),'Marks Entry 3rd'!I54,IF(AND($E$3=4),'Marks Entry 4th'!I54,""))))</f>
        <v>0</v>
      </c>
    </row>
    <row r="56" spans="1:146" ht="18.899999999999999" customHeight="1">
      <c r="A56" s="94">
        <v>49</v>
      </c>
      <c r="B56" s="94" t="str">
        <f>IF(OR(EP56=0,EP56=""),"",IF(AND($E$3=1),'Marks Entry 1st'!I55,IF(AND($E$3=2),'Marks Entry 2nd'!I55,IF(AND($E$3=3),'Marks Entry 3rd'!I55,IF(AND($E$3=4),'Marks Entry 4th'!I55,"")))))</f>
        <v/>
      </c>
      <c r="C56" s="95" t="str">
        <f>IF(OR(B56=0,B56=""),"",IF(AND($E$3=1),'Marks Entry 1st'!B55,IF(AND($E$3=2),'Marks Entry 2nd'!B55,IF(AND($E$3=3),'Marks Entry 3rd'!B55,IF(AND($E$3=4),'Marks Entry 4th'!B55,"")))))</f>
        <v/>
      </c>
      <c r="D56" s="95" t="str">
        <f>IF(OR(B56=0,B56=""),"",IF(AND($E$3=1),'Marks Entry 1st'!C55,IF(AND($E$3=2),'Marks Entry 2nd'!C55,IF(AND($E$3=3),'Marks Entry 3rd'!C55,IF(AND($E$3=4),'Marks Entry 4th'!C55,"")))))</f>
        <v/>
      </c>
      <c r="E56" s="96" t="str">
        <f>IF(OR(B56=0,B56=""),"",IF(AND($E$3=1),'Marks Entry 1st'!E55,IF(AND($E$3=2),'Marks Entry 2nd'!E55,IF(AND($E$3=3),'Marks Entry 3rd'!E55,IF(AND($E$3=4),'Marks Entry 4th'!E55,"")))))</f>
        <v/>
      </c>
      <c r="F56" s="95" t="str">
        <f>IF(OR(B56=0,B56=""),"",IF(AND($E$3=1),'Marks Entry 1st'!D55,IF(AND($E$3=2),'Marks Entry 2nd'!D55,IF(AND($E$3=3),'Marks Entry 3rd'!D55,IF(AND($E$3=4),'Marks Entry 4th'!D55,"")))))</f>
        <v/>
      </c>
      <c r="G56" s="90" t="str">
        <f>IF(OR(B56=0,B56=""),"",IF(AND($E$3=1),'Marks Entry 1st'!F55,IF(AND($E$3=2),'Marks Entry 2nd'!F55,IF(AND($E$3=3),'Marks Entry 3rd'!F55,IF(AND($E$3=4),'Marks Entry 4th'!F55,"")))))</f>
        <v/>
      </c>
      <c r="H56" s="90" t="str">
        <f>IF(OR(B56=0,B56=""),"",IF(AND($E$3=1),'Marks Entry 1st'!G55,IF(AND($E$3=2),'Marks Entry 2nd'!G55,IF(AND($E$3=3),'Marks Entry 3rd'!G55,IF(AND($E$3=4),'Marks Entry 4th'!G55,"")))))</f>
        <v/>
      </c>
      <c r="I56" s="90" t="str">
        <f>IF(OR(B56=0,B56=""),"",IF(AND($E$3=1),'Marks Entry 1st'!H55,IF(AND($E$3=2),'Marks Entry 2nd'!H55,IF(AND($E$3=3),'Marks Entry 3rd'!H55,IF(AND($E$3=4),'Marks Entry 4th'!H55,"")))))</f>
        <v/>
      </c>
      <c r="J56" s="379" t="str">
        <f>IF(OR(B56=0,B56=""),"",IF(AND($E$3=1),'Marks Entry 1st'!J55,IF(AND($E$3=2),'Marks Entry 2nd'!J55,IF(AND($E$3=3),'Marks Entry 3rd'!J55,IF(AND($E$3=4),'Marks Entry 4th'!J55,"")))))</f>
        <v/>
      </c>
      <c r="K56" s="379" t="str">
        <f>IF(OR(B56=0,B56=""),"",IF(AND($E$3=1),'Marks Entry 1st'!K55,IF(AND($E$3=2),'Marks Entry 2nd'!K55,IF(AND($E$3=3),'Marks Entry 3rd'!K55,IF(AND($E$3=4),'Marks Entry 4th'!K55,"")))))</f>
        <v/>
      </c>
      <c r="L56" s="180" t="str">
        <f>IF(OR($E56="",$G56=""),"",IF(AND($E$3=1),'Marks Entry 1st'!L55,IF(AND($E$3=2),'Marks Entry 2nd'!L55,IF(AND($E$3=3),'Marks Entry 3rd'!L55,IF(AND($E$3=4),'Marks Entry 4th'!L55,"")))))</f>
        <v/>
      </c>
      <c r="M56" s="180" t="str">
        <f>IF(OR($E56="",$G56=""),"",IF(AND($E$3=1),'Marks Entry 1st'!M55,IF(AND($E$3=2),'Marks Entry 2nd'!M55,IF(AND($E$3=3),'Marks Entry 3rd'!M55,IF(AND($E$3=4),'Marks Entry 4th'!M55,"")))))</f>
        <v/>
      </c>
      <c r="N56" s="87" t="str">
        <f t="shared" si="32"/>
        <v/>
      </c>
      <c r="O56" s="180" t="str">
        <f>IF(OR($E56="",$G56=""),"",IF(AND($E$3=1),'Marks Entry 1st'!N55,IF(AND($E$3=2),'Marks Entry 2nd'!N55,IF(AND($E$3=3),'Marks Entry 3rd'!N55,IF(AND($E$3=4),'Marks Entry 4th'!N55,"")))))</f>
        <v/>
      </c>
      <c r="P56" s="180" t="str">
        <f>IF(OR($E56="",$G56=""),"",IF(AND($E$3=1),'Marks Entry 1st'!O55,IF(AND($E$3=2),'Marks Entry 2nd'!O55,IF(AND($E$3=3),'Marks Entry 3rd'!O55,IF(AND($E$3=4),'Marks Entry 4th'!O55,"")))))</f>
        <v/>
      </c>
      <c r="Q56" s="180" t="str">
        <f>IF(OR($E56="",$G56=""),"",IF(AND($E$3=1),'Marks Entry 1st'!P55,IF(AND($E$3=2),'Marks Entry 2nd'!P55,IF(AND($E$3=3),'Marks Entry 3rd'!P55,IF(AND($E$3=4),'Marks Entry 4th'!P55,"")))))</f>
        <v/>
      </c>
      <c r="R56" s="91" t="str">
        <f t="shared" si="33"/>
        <v/>
      </c>
      <c r="S56" s="87">
        <f t="shared" si="34"/>
        <v>0</v>
      </c>
      <c r="T56" s="93" t="str">
        <f>IF(OR($E56="",$G56=""),"",IF(AND($E$3=1),'Marks Entry 1st'!Q55,IF(AND($E$3=2),'Marks Entry 2nd'!Q55,IF(AND($E$3=3),'Marks Entry 3rd'!Q55,IF(AND($E$3=4),'Marks Entry 4th'!Q55,"")))))</f>
        <v/>
      </c>
      <c r="U56" s="93" t="str">
        <f>IF(OR($E56="",$G56=""),"",IF(AND($E$3=1),'Marks Entry 1st'!R55,IF(AND($E$3=2),'Marks Entry 2nd'!R55,IF(AND($E$3=3),'Marks Entry 3rd'!R55,IF(AND($E$3=4),'Marks Entry 4th'!R55,"")))))</f>
        <v/>
      </c>
      <c r="V56" s="93" t="str">
        <f>IF(OR($E56="",$G56=""),"",IF(AND($E$3=1),'Marks Entry 1st'!S55,IF(AND($E$3=2),'Marks Entry 2nd'!S55,IF(AND($E$3=3),'Marks Entry 3rd'!S55,IF(AND($E$3=4),'Marks Entry 4th'!S55,"")))))</f>
        <v/>
      </c>
      <c r="W56" s="92" t="str">
        <f t="shared" si="35"/>
        <v/>
      </c>
      <c r="X56" s="87" t="str">
        <f t="shared" si="36"/>
        <v/>
      </c>
      <c r="Y56" s="144">
        <f t="shared" si="37"/>
        <v>0</v>
      </c>
      <c r="Z56" s="144" t="str">
        <f t="shared" si="38"/>
        <v/>
      </c>
      <c r="AA56" s="144" t="str">
        <f t="shared" si="0"/>
        <v/>
      </c>
      <c r="AB56" s="144" t="str">
        <f t="shared" si="39"/>
        <v/>
      </c>
      <c r="AC56" s="144" t="str">
        <f t="shared" si="1"/>
        <v/>
      </c>
      <c r="AD56" s="148" t="str">
        <f t="shared" si="2"/>
        <v/>
      </c>
      <c r="AE56" s="180" t="str">
        <f>IF(OR($E56="",$G56=""),"",IF(AND($E$3=1),'Marks Entry 1st'!T55,IF(AND($E$3=2),'Marks Entry 2nd'!T55,IF(AND($E$3=3),'Marks Entry 3rd'!T55,IF(AND($E$3=4),'Marks Entry 4th'!T55,"")))))</f>
        <v/>
      </c>
      <c r="AF56" s="180" t="str">
        <f>IF(OR($E56="",$G56=""),"",IF(AND($E$3=1),'Marks Entry 1st'!U55,IF(AND($E$3=2),'Marks Entry 2nd'!U55,IF(AND($E$3=3),'Marks Entry 3rd'!U55,IF(AND($E$3=4),'Marks Entry 4th'!U55,"")))))</f>
        <v/>
      </c>
      <c r="AG56" s="87" t="str">
        <f t="shared" si="40"/>
        <v/>
      </c>
      <c r="AH56" s="180" t="str">
        <f>IF(OR($E56="",$G56=""),"",IF(AND($E$3=1),'Marks Entry 1st'!V55,IF(AND($E$3=2),'Marks Entry 2nd'!V55,IF(AND($E$3=3),'Marks Entry 3rd'!V55,IF(AND($E$3=4),'Marks Entry 4th'!V55,"")))))</f>
        <v/>
      </c>
      <c r="AI56" s="180" t="str">
        <f>IF(OR($E56="",$G56=""),"",IF(AND($E$3=1),'Marks Entry 1st'!W55,IF(AND($E$3=2),'Marks Entry 2nd'!W55,IF(AND($E$3=3),'Marks Entry 3rd'!W55,IF(AND($E$3=4),'Marks Entry 4th'!W55,"")))))</f>
        <v/>
      </c>
      <c r="AJ56" s="180" t="str">
        <f>IF(OR($E56="",$G56=""),"",IF(AND($E$3=1),'Marks Entry 1st'!X55,IF(AND($E$3=2),'Marks Entry 2nd'!X55,IF(AND($E$3=3),'Marks Entry 3rd'!X55,IF(AND($E$3=4),'Marks Entry 4th'!X55,"")))))</f>
        <v/>
      </c>
      <c r="AK56" s="91" t="str">
        <f t="shared" si="41"/>
        <v/>
      </c>
      <c r="AL56" s="87">
        <f t="shared" si="42"/>
        <v>0</v>
      </c>
      <c r="AM56" s="93" t="str">
        <f>IF(OR($E56="",$G56=""),"",IF(AND($E$3=1),'Marks Entry 1st'!Y55,IF(AND($E$3=2),'Marks Entry 2nd'!Y55,IF(AND($E$3=3),'Marks Entry 3rd'!Y55,IF(AND($E$3=4),'Marks Entry 4th'!Y55,"")))))</f>
        <v/>
      </c>
      <c r="AN56" s="93" t="str">
        <f>IF(OR($E56="",$G56=""),"",IF(AND($E$3=1),'Marks Entry 1st'!Z55,IF(AND($E$3=2),'Marks Entry 2nd'!Z55,IF(AND($E$3=3),'Marks Entry 3rd'!Z55,IF(AND($E$3=4),'Marks Entry 4th'!Z55,"")))))</f>
        <v/>
      </c>
      <c r="AO56" s="93" t="str">
        <f>IF(OR($E56="",$G56=""),"",IF(AND($E$3=1),'Marks Entry 1st'!AA55,IF(AND($E$3=2),'Marks Entry 2nd'!AA55,IF(AND($E$3=3),'Marks Entry 3rd'!AA55,IF(AND($E$3=4),'Marks Entry 4th'!AA55,"")))))</f>
        <v/>
      </c>
      <c r="AP56" s="92" t="str">
        <f t="shared" si="43"/>
        <v/>
      </c>
      <c r="AQ56" s="87" t="str">
        <f t="shared" si="44"/>
        <v/>
      </c>
      <c r="AR56" s="144">
        <f t="shared" si="45"/>
        <v>0</v>
      </c>
      <c r="AS56" s="144" t="str">
        <f t="shared" si="46"/>
        <v/>
      </c>
      <c r="AT56" s="144" t="str">
        <f t="shared" si="3"/>
        <v/>
      </c>
      <c r="AU56" s="144" t="str">
        <f t="shared" si="47"/>
        <v/>
      </c>
      <c r="AV56" s="144" t="str">
        <f t="shared" si="4"/>
        <v/>
      </c>
      <c r="AW56" s="148" t="str">
        <f t="shared" si="5"/>
        <v/>
      </c>
      <c r="AX56" s="180" t="str">
        <f>IF(OR($E56="",$G56=""),"",IF(AND($E$3=1),'Marks Entry 1st'!AB55,IF(AND($E$3=2),'Marks Entry 2nd'!AB55,IF(AND($E$3=3),'Marks Entry 3rd'!AB55,IF(AND($E$3=4),'Marks Entry 4th'!AB55,"")))))</f>
        <v/>
      </c>
      <c r="AY56" s="180" t="str">
        <f>IF(OR($E56="",$G56=""),"",IF(AND($E$3=1),'Marks Entry 1st'!AC55,IF(AND($E$3=2),'Marks Entry 2nd'!AC55,IF(AND($E$3=3),'Marks Entry 3rd'!AC55,IF(AND($E$3=4),'Marks Entry 4th'!AC55,"")))))</f>
        <v/>
      </c>
      <c r="AZ56" s="87" t="str">
        <f t="shared" si="6"/>
        <v/>
      </c>
      <c r="BA56" s="180" t="str">
        <f>IF(OR($E56="",$G56=""),"",IF(AND($E$3=1),'Marks Entry 1st'!AD55,IF(AND($E$3=2),'Marks Entry 2nd'!AD55,IF(AND($E$3=3),'Marks Entry 3rd'!AD55,IF(AND($E$3=4),'Marks Entry 4th'!AD55,"")))))</f>
        <v/>
      </c>
      <c r="BB56" s="180" t="str">
        <f>IF(OR($E56="",$G56=""),"",IF(AND($E$3=1),'Marks Entry 1st'!AE55,IF(AND($E$3=2),'Marks Entry 2nd'!AE55,IF(AND($E$3=3),'Marks Entry 3rd'!AE55,IF(AND($E$3=4),'Marks Entry 4th'!AE55,"")))))</f>
        <v/>
      </c>
      <c r="BC56" s="180" t="str">
        <f>IF(OR($E56="",$G56=""),"",IF(AND($E$3=1),'Marks Entry 1st'!AF55,IF(AND($E$3=2),'Marks Entry 2nd'!AF55,IF(AND($E$3=3),'Marks Entry 3rd'!AF55,IF(AND($E$3=4),'Marks Entry 4th'!AF55,"")))))</f>
        <v/>
      </c>
      <c r="BD56" s="91" t="str">
        <f t="shared" si="7"/>
        <v/>
      </c>
      <c r="BE56" s="87">
        <f t="shared" si="8"/>
        <v>0</v>
      </c>
      <c r="BF56" s="93" t="str">
        <f>IF(OR($E56="",$G56=""),"",IF(AND($E$3=1),'Marks Entry 1st'!AG55,IF(AND($E$3=2),'Marks Entry 2nd'!AG55,IF(AND($E$3=3),'Marks Entry 3rd'!AG55,IF(AND($E$3=4),'Marks Entry 4th'!AG55,"")))))</f>
        <v/>
      </c>
      <c r="BG56" s="93" t="str">
        <f>IF(OR($E56="",$G56=""),"",IF(AND($E$3=1),'Marks Entry 1st'!AH55,IF(AND($E$3=2),'Marks Entry 2nd'!AH55,IF(AND($E$3=3),'Marks Entry 3rd'!AH55,IF(AND($E$3=4),'Marks Entry 4th'!AH55,"")))))</f>
        <v/>
      </c>
      <c r="BH56" s="93" t="str">
        <f>IF(OR($E56="",$G56=""),"",IF(AND($E$3=1),'Marks Entry 1st'!AI55,IF(AND($E$3=2),'Marks Entry 2nd'!AI55,IF(AND($E$3=3),'Marks Entry 3rd'!AI55,IF(AND($E$3=4),'Marks Entry 4th'!AI55,"")))))</f>
        <v/>
      </c>
      <c r="BI56" s="92" t="str">
        <f t="shared" si="9"/>
        <v/>
      </c>
      <c r="BJ56" s="87" t="str">
        <f t="shared" si="10"/>
        <v/>
      </c>
      <c r="BK56" s="144">
        <f t="shared" si="11"/>
        <v>0</v>
      </c>
      <c r="BL56" s="144" t="str">
        <f t="shared" si="12"/>
        <v/>
      </c>
      <c r="BM56" s="144" t="str">
        <f t="shared" si="13"/>
        <v/>
      </c>
      <c r="BN56" s="144" t="str">
        <f t="shared" si="14"/>
        <v/>
      </c>
      <c r="BO56" s="144" t="str">
        <f t="shared" si="15"/>
        <v/>
      </c>
      <c r="BP56" s="148" t="str">
        <f t="shared" si="16"/>
        <v/>
      </c>
      <c r="BQ56" s="180" t="str">
        <f>IF(OR($E56="",$G56=""),"",IF(AND($E$3=1),'Marks Entry 1st'!AJ55,IF(AND($E$3=2),'Marks Entry 2nd'!AJ55,IF(AND($E$3=3),'Marks Entry 3rd'!AJ55,IF(AND($E$3=4),'Marks Entry 4th'!AJ55,"")))))</f>
        <v/>
      </c>
      <c r="BR56" s="180" t="str">
        <f>IF(OR($E56="",$G56=""),"",IF(AND($E$3=1),'Marks Entry 1st'!AK55,IF(AND($E$3=2),'Marks Entry 2nd'!AK55,IF(AND($E$3=3),'Marks Entry 3rd'!AK55,IF(AND($E$3=4),'Marks Entry 4th'!AK55,"")))))</f>
        <v/>
      </c>
      <c r="BS56" s="87" t="str">
        <f t="shared" si="48"/>
        <v/>
      </c>
      <c r="BT56" s="180" t="str">
        <f>IF(OR($E56="",$G56=""),"",IF(AND($E$3=1),'Marks Entry 1st'!AL55,IF(AND($E$3=2),'Marks Entry 2nd'!AL55,IF(AND($E$3=3),'Marks Entry 3rd'!AL55,IF(AND($E$3=4),'Marks Entry 4th'!AL55,"")))))</f>
        <v/>
      </c>
      <c r="BU56" s="180" t="str">
        <f>IF(OR($E56="",$G56=""),"",IF(AND($E$3=1),'Marks Entry 1st'!AM55,IF(AND($E$3=2),'Marks Entry 2nd'!AM55,IF(AND($E$3=3),'Marks Entry 3rd'!AM55,IF(AND($E$3=4),'Marks Entry 4th'!AM55,"")))))</f>
        <v/>
      </c>
      <c r="BV56" s="180" t="str">
        <f>IF(OR($E56="",$G56=""),"",IF(AND($E$3=1),'Marks Entry 1st'!AN55,IF(AND($E$3=2),'Marks Entry 2nd'!AN55,IF(AND($E$3=3),'Marks Entry 3rd'!AN55,IF(AND($E$3=4),'Marks Entry 4th'!AN55,"")))))</f>
        <v/>
      </c>
      <c r="BW56" s="91" t="str">
        <f t="shared" si="49"/>
        <v/>
      </c>
      <c r="BX56" s="87">
        <f t="shared" si="50"/>
        <v>0</v>
      </c>
      <c r="BY56" s="93" t="str">
        <f>IF(OR($E56="",$G56=""),"",IF(AND($E$3=1),'Marks Entry 1st'!AO55,IF(AND($E$3=2),'Marks Entry 2nd'!AO55,IF(AND($E$3=3),'Marks Entry 3rd'!AO55,IF(AND($E$3=4),'Marks Entry 4th'!AO55,"")))))</f>
        <v/>
      </c>
      <c r="BZ56" s="93" t="str">
        <f>IF(OR($E56="",$G56=""),"",IF(AND($E$3=1),'Marks Entry 1st'!AP55,IF(AND($E$3=2),'Marks Entry 2nd'!AP55,IF(AND($E$3=3),'Marks Entry 3rd'!AP55,IF(AND($E$3=4),'Marks Entry 4th'!AP55,"")))))</f>
        <v/>
      </c>
      <c r="CA56" s="93" t="str">
        <f>IF(OR($E56="",$G56=""),"",IF(AND($E$3=1),'Marks Entry 1st'!AQ55,IF(AND($E$3=2),'Marks Entry 2nd'!AQ55,IF(AND($E$3=3),'Marks Entry 3rd'!AQ55,IF(AND($E$3=4),'Marks Entry 4th'!AQ55,"")))))</f>
        <v/>
      </c>
      <c r="CB56" s="92" t="str">
        <f t="shared" si="51"/>
        <v/>
      </c>
      <c r="CC56" s="87" t="str">
        <f t="shared" si="52"/>
        <v/>
      </c>
      <c r="CD56" s="144">
        <f t="shared" si="53"/>
        <v>0</v>
      </c>
      <c r="CE56" s="144" t="str">
        <f t="shared" si="54"/>
        <v/>
      </c>
      <c r="CF56" s="144" t="str">
        <f t="shared" si="17"/>
        <v/>
      </c>
      <c r="CG56" s="144" t="str">
        <f t="shared" si="55"/>
        <v/>
      </c>
      <c r="CH56" s="144" t="str">
        <f t="shared" si="18"/>
        <v/>
      </c>
      <c r="CI56" s="148" t="str">
        <f t="shared" si="19"/>
        <v/>
      </c>
      <c r="CJ56" s="180" t="str">
        <f>IF(OR($E56="",$G56=""),"",IF(AND($E$3=1),'Marks Entry 1st'!AR55,IF(AND($E$3=2),'Marks Entry 2nd'!AR55,IF(AND($E$3=3),'Marks Entry 3rd'!AR55,IF(AND($E$3=4),'Marks Entry 4th'!AR55,"")))))</f>
        <v/>
      </c>
      <c r="CK56" s="180" t="str">
        <f>IF(OR($E56="",$G56=""),"",IF(AND($E$3=1),'Marks Entry 1st'!AS55,IF(AND($E$3=2),'Marks Entry 2nd'!AS55,IF(AND($E$3=3),'Marks Entry 3rd'!AS55,IF(AND($E$3=4),'Marks Entry 4th'!AS55,"")))))</f>
        <v/>
      </c>
      <c r="CL56" s="87" t="str">
        <f t="shared" si="56"/>
        <v/>
      </c>
      <c r="CM56" s="180" t="str">
        <f>IF(OR($E56="",$G56=""),"",IF(AND($E$3=1),'Marks Entry 1st'!AT55,IF(AND($E$3=2),'Marks Entry 2nd'!AT55,IF(AND($E$3=3),'Marks Entry 3rd'!AT55,IF(AND($E$3=4),'Marks Entry 4th'!AT55,"")))))</f>
        <v/>
      </c>
      <c r="CN56" s="180" t="str">
        <f>IF(OR($E56="",$G56=""),"",IF(AND($E$3=1),'Marks Entry 1st'!AU55,IF(AND($E$3=2),'Marks Entry 2nd'!AU55,IF(AND($E$3=3),'Marks Entry 3rd'!AU55,IF(AND($E$3=4),'Marks Entry 4th'!AU55,"")))))</f>
        <v/>
      </c>
      <c r="CO56" s="180" t="str">
        <f>IF(OR($E56="",$G56=""),"",IF(AND($E$3=1),'Marks Entry 1st'!AV55,IF(AND($E$3=2),'Marks Entry 2nd'!AV55,IF(AND($E$3=3),'Marks Entry 3rd'!AV55,IF(AND($E$3=4),'Marks Entry 4th'!AV55,"")))))</f>
        <v/>
      </c>
      <c r="CP56" s="91" t="str">
        <f t="shared" si="57"/>
        <v/>
      </c>
      <c r="CQ56" s="87">
        <f t="shared" si="58"/>
        <v>0</v>
      </c>
      <c r="CR56" s="93" t="str">
        <f>IF(OR($E56="",$G56=""),"",IF(AND($E$3=1),'Marks Entry 1st'!AW55,IF(AND($E$3=2),'Marks Entry 2nd'!AW55,IF(AND($E$3=3),'Marks Entry 3rd'!AW55,IF(AND($E$3=4),'Marks Entry 4th'!AW55,"")))))</f>
        <v/>
      </c>
      <c r="CS56" s="93" t="str">
        <f>IF(OR($E56="",$G56=""),"",IF(AND($E$3=1),'Marks Entry 1st'!AX55,IF(AND($E$3=2),'Marks Entry 2nd'!AX55,IF(AND($E$3=3),'Marks Entry 3rd'!AX55,IF(AND($E$3=4),'Marks Entry 4th'!AX55,"")))))</f>
        <v/>
      </c>
      <c r="CT56" s="93" t="str">
        <f>IF(OR($E56="",$G56=""),"",IF(AND($E$3=1),'Marks Entry 1st'!AY55,IF(AND($E$3=2),'Marks Entry 2nd'!AY55,IF(AND($E$3=3),'Marks Entry 3rd'!AY55,IF(AND($E$3=4),'Marks Entry 4th'!AY55,"")))))</f>
        <v/>
      </c>
      <c r="CU56" s="92" t="str">
        <f t="shared" si="59"/>
        <v/>
      </c>
      <c r="CV56" s="87" t="str">
        <f t="shared" si="60"/>
        <v/>
      </c>
      <c r="CW56" s="144">
        <f t="shared" si="61"/>
        <v>0</v>
      </c>
      <c r="CX56" s="144" t="str">
        <f t="shared" si="62"/>
        <v/>
      </c>
      <c r="CY56" s="144" t="str">
        <f t="shared" si="20"/>
        <v/>
      </c>
      <c r="CZ56" s="144" t="str">
        <f t="shared" si="63"/>
        <v/>
      </c>
      <c r="DA56" s="144" t="str">
        <f t="shared" si="21"/>
        <v/>
      </c>
      <c r="DB56" s="148" t="str">
        <f t="shared" si="22"/>
        <v/>
      </c>
      <c r="DC56" s="380" t="str">
        <f>IF(OR($E56="",$G56=""),"",IF(AND($E$3=1),'Marks Entry 1st'!AZ55,IF(AND($E$3=2),'Marks Entry 2nd'!AZ55,IF(AND($E$3=3),'Marks Entry 3rd'!AZ55,IF(AND($E$3=4),'Marks Entry 4th'!AZ55,"")))))</f>
        <v/>
      </c>
      <c r="DD56" s="380" t="str">
        <f>IF(OR($E56="",$G56=""),"",IF(AND($E$3=1),'Marks Entry 1st'!BA55,IF(AND($E$3=2),'Marks Entry 2nd'!BA55,IF(AND($E$3=3),'Marks Entry 3rd'!BA55,IF(AND($E$3=4),'Marks Entry 4th'!BA55,"")))))</f>
        <v/>
      </c>
      <c r="DE56" s="380" t="str">
        <f>IF(OR($E56="",$G56=""),"",IF(AND($E$3=1),'Marks Entry 1st'!BB55,IF(AND($E$3=2),'Marks Entry 2nd'!BB55,IF(AND($E$3=3),'Marks Entry 3rd'!BB55,IF(AND($E$3=4),'Marks Entry 4th'!BB55,"")))))</f>
        <v/>
      </c>
      <c r="DF56" s="181" t="str">
        <f t="shared" si="64"/>
        <v/>
      </c>
      <c r="DG56" s="182">
        <f t="shared" si="65"/>
        <v>0</v>
      </c>
      <c r="DH56" s="182" t="str">
        <f t="shared" si="66"/>
        <v/>
      </c>
      <c r="DI56" s="182" t="str">
        <f t="shared" si="67"/>
        <v/>
      </c>
      <c r="DJ56" s="147" t="str">
        <f t="shared" si="23"/>
        <v/>
      </c>
      <c r="DK56" s="380" t="str">
        <f>IF(OR($E56="",$G56=""),"",IF(AND($E$3=1),'Marks Entry 1st'!BC55,IF(AND($E$3=2),'Marks Entry 2nd'!BC55,IF(AND($E$3=3),'Marks Entry 3rd'!BC55,IF(AND($E$3=4),'Marks Entry 4th'!BC55,"")))))</f>
        <v/>
      </c>
      <c r="DL56" s="380" t="str">
        <f>IF(OR($E56="",$G56=""),"",IF(AND($E$3=1),'Marks Entry 1st'!BD55,IF(AND($E$3=2),'Marks Entry 2nd'!BD55,IF(AND($E$3=3),'Marks Entry 3rd'!BD55,IF(AND($E$3=4),'Marks Entry 4th'!BD55,"")))))</f>
        <v/>
      </c>
      <c r="DM56" s="380" t="str">
        <f>IF(OR($E56="",$G56=""),"",IF(AND($E$3=1),'Marks Entry 1st'!BE55,IF(AND($E$3=2),'Marks Entry 2nd'!BE55,IF(AND($E$3=3),'Marks Entry 3rd'!BE55,IF(AND($E$3=4),'Marks Entry 4th'!BE55,"")))))</f>
        <v/>
      </c>
      <c r="DN56" s="181" t="str">
        <f t="shared" si="68"/>
        <v/>
      </c>
      <c r="DO56" s="182">
        <f t="shared" si="69"/>
        <v>0</v>
      </c>
      <c r="DP56" s="182" t="str">
        <f t="shared" si="70"/>
        <v/>
      </c>
      <c r="DQ56" s="182" t="str">
        <f t="shared" si="71"/>
        <v/>
      </c>
      <c r="DR56" s="147" t="str">
        <f t="shared" si="24"/>
        <v/>
      </c>
      <c r="DS56" s="380" t="str">
        <f>IF(OR($E56="",$G56=""),"",IF(AND($E$3=1),'Marks Entry 1st'!BF55,IF(AND($E$3=2),'Marks Entry 2nd'!BF55,IF(AND($E$3=3),'Marks Entry 3rd'!BF55,IF(AND($E$3=4),'Marks Entry 4th'!BF55,"")))))</f>
        <v/>
      </c>
      <c r="DT56" s="380" t="str">
        <f>IF(OR($E56="",$G56=""),"",IF(AND($E$3=1),'Marks Entry 1st'!BG55,IF(AND($E$3=2),'Marks Entry 2nd'!BG55,IF(AND($E$3=3),'Marks Entry 3rd'!BG55,IF(AND($E$3=4),'Marks Entry 4th'!BG55,"")))))</f>
        <v/>
      </c>
      <c r="DU56" s="380" t="str">
        <f>IF(OR($E56="",$G56=""),"",IF(AND($E$3=1),'Marks Entry 1st'!BH55,IF(AND($E$3=2),'Marks Entry 2nd'!BH55,IF(AND($E$3=3),'Marks Entry 3rd'!BH55,IF(AND($E$3=4),'Marks Entry 4th'!BH55,"")))))</f>
        <v/>
      </c>
      <c r="DV56" s="181" t="str">
        <f t="shared" si="72"/>
        <v/>
      </c>
      <c r="DW56" s="182">
        <f t="shared" si="73"/>
        <v>0</v>
      </c>
      <c r="DX56" s="182" t="str">
        <f t="shared" si="74"/>
        <v/>
      </c>
      <c r="DY56" s="182" t="str">
        <f t="shared" si="75"/>
        <v/>
      </c>
      <c r="DZ56" s="147" t="str">
        <f t="shared" si="25"/>
        <v/>
      </c>
      <c r="EA56" s="104" t="str">
        <f t="shared" si="26"/>
        <v/>
      </c>
      <c r="EB56" s="105" t="str">
        <f t="shared" si="27"/>
        <v/>
      </c>
      <c r="EC56" s="111" t="str">
        <f t="shared" si="28"/>
        <v/>
      </c>
      <c r="ED56" s="112" t="str">
        <f t="shared" si="29"/>
        <v/>
      </c>
      <c r="EE56" s="386" t="str">
        <f t="shared" si="30"/>
        <v/>
      </c>
      <c r="EF56" s="72" t="str">
        <f>IF(OR($E56="",$G56=""),"",IF(AND($E$3=1),'Marks Entry 1st'!BI55,IF(AND($E$3=2),'Marks Entry 2nd'!BI55,IF(AND($E$3=3),'Marks Entry 3rd'!BI55,IF(AND($E$3=4),'Marks Entry 4th'!BI55,"")))))</f>
        <v/>
      </c>
      <c r="EG56" s="72" t="str">
        <f>IF(OR($E56="",$G56=""),"",IF(AND($E$3=1),'Marks Entry 1st'!BJ55,IF(AND($E$3=2),'Marks Entry 2nd'!BJ55,IF(AND($E$3=3),'Marks Entry 3rd'!BJ55,IF(AND($E$3=4),'Marks Entry 4th'!BJ55,"")))))</f>
        <v/>
      </c>
      <c r="EH56" s="328" t="str">
        <f t="shared" si="31"/>
        <v/>
      </c>
      <c r="EI56" s="73"/>
      <c r="EP56" s="75">
        <f>IF(AND($E$3=1),'Marks Entry 1st'!I55,IF(AND($E$3=2),'Marks Entry 2nd'!I55,IF(AND($E$3=3),'Marks Entry 3rd'!I55,IF(AND($E$3=4),'Marks Entry 4th'!I55,""))))</f>
        <v>0</v>
      </c>
    </row>
    <row r="57" spans="1:146" ht="18.899999999999999" customHeight="1">
      <c r="A57" s="94">
        <v>50</v>
      </c>
      <c r="B57" s="94" t="str">
        <f>IF(OR(EP57=0,EP57=""),"",IF(AND($E$3=1),'Marks Entry 1st'!I56,IF(AND($E$3=2),'Marks Entry 2nd'!I56,IF(AND($E$3=3),'Marks Entry 3rd'!I56,IF(AND($E$3=4),'Marks Entry 4th'!I56,"")))))</f>
        <v/>
      </c>
      <c r="C57" s="95" t="str">
        <f>IF(OR(B57=0,B57=""),"",IF(AND($E$3=1),'Marks Entry 1st'!B56,IF(AND($E$3=2),'Marks Entry 2nd'!B56,IF(AND($E$3=3),'Marks Entry 3rd'!B56,IF(AND($E$3=4),'Marks Entry 4th'!B56,"")))))</f>
        <v/>
      </c>
      <c r="D57" s="95" t="str">
        <f>IF(OR(B57=0,B57=""),"",IF(AND($E$3=1),'Marks Entry 1st'!C56,IF(AND($E$3=2),'Marks Entry 2nd'!C56,IF(AND($E$3=3),'Marks Entry 3rd'!C56,IF(AND($E$3=4),'Marks Entry 4th'!C56,"")))))</f>
        <v/>
      </c>
      <c r="E57" s="96" t="str">
        <f>IF(OR(B57=0,B57=""),"",IF(AND($E$3=1),'Marks Entry 1st'!E56,IF(AND($E$3=2),'Marks Entry 2nd'!E56,IF(AND($E$3=3),'Marks Entry 3rd'!E56,IF(AND($E$3=4),'Marks Entry 4th'!E56,"")))))</f>
        <v/>
      </c>
      <c r="F57" s="95" t="str">
        <f>IF(OR(B57=0,B57=""),"",IF(AND($E$3=1),'Marks Entry 1st'!D56,IF(AND($E$3=2),'Marks Entry 2nd'!D56,IF(AND($E$3=3),'Marks Entry 3rd'!D56,IF(AND($E$3=4),'Marks Entry 4th'!D56,"")))))</f>
        <v/>
      </c>
      <c r="G57" s="90" t="str">
        <f>IF(OR(B57=0,B57=""),"",IF(AND($E$3=1),'Marks Entry 1st'!F56,IF(AND($E$3=2),'Marks Entry 2nd'!F56,IF(AND($E$3=3),'Marks Entry 3rd'!F56,IF(AND($E$3=4),'Marks Entry 4th'!F56,"")))))</f>
        <v/>
      </c>
      <c r="H57" s="90" t="str">
        <f>IF(OR(B57=0,B57=""),"",IF(AND($E$3=1),'Marks Entry 1st'!G56,IF(AND($E$3=2),'Marks Entry 2nd'!G56,IF(AND($E$3=3),'Marks Entry 3rd'!G56,IF(AND($E$3=4),'Marks Entry 4th'!G56,"")))))</f>
        <v/>
      </c>
      <c r="I57" s="90" t="str">
        <f>IF(OR(B57=0,B57=""),"",IF(AND($E$3=1),'Marks Entry 1st'!H56,IF(AND($E$3=2),'Marks Entry 2nd'!H56,IF(AND($E$3=3),'Marks Entry 3rd'!H56,IF(AND($E$3=4),'Marks Entry 4th'!H56,"")))))</f>
        <v/>
      </c>
      <c r="J57" s="379" t="str">
        <f>IF(OR(B57=0,B57=""),"",IF(AND($E$3=1),'Marks Entry 1st'!J56,IF(AND($E$3=2),'Marks Entry 2nd'!J56,IF(AND($E$3=3),'Marks Entry 3rd'!J56,IF(AND($E$3=4),'Marks Entry 4th'!J56,"")))))</f>
        <v/>
      </c>
      <c r="K57" s="379" t="str">
        <f>IF(OR(B57=0,B57=""),"",IF(AND($E$3=1),'Marks Entry 1st'!K56,IF(AND($E$3=2),'Marks Entry 2nd'!K56,IF(AND($E$3=3),'Marks Entry 3rd'!K56,IF(AND($E$3=4),'Marks Entry 4th'!K56,"")))))</f>
        <v/>
      </c>
      <c r="L57" s="180" t="str">
        <f>IF(OR($E57="",$G57=""),"",IF(AND($E$3=1),'Marks Entry 1st'!L56,IF(AND($E$3=2),'Marks Entry 2nd'!L56,IF(AND($E$3=3),'Marks Entry 3rd'!L56,IF(AND($E$3=4),'Marks Entry 4th'!L56,"")))))</f>
        <v/>
      </c>
      <c r="M57" s="180" t="str">
        <f>IF(OR($E57="",$G57=""),"",IF(AND($E$3=1),'Marks Entry 1st'!M56,IF(AND($E$3=2),'Marks Entry 2nd'!M56,IF(AND($E$3=3),'Marks Entry 3rd'!M56,IF(AND($E$3=4),'Marks Entry 4th'!M56,"")))))</f>
        <v/>
      </c>
      <c r="N57" s="87" t="str">
        <f t="shared" si="32"/>
        <v/>
      </c>
      <c r="O57" s="180" t="str">
        <f>IF(OR($E57="",$G57=""),"",IF(AND($E$3=1),'Marks Entry 1st'!N56,IF(AND($E$3=2),'Marks Entry 2nd'!N56,IF(AND($E$3=3),'Marks Entry 3rd'!N56,IF(AND($E$3=4),'Marks Entry 4th'!N56,"")))))</f>
        <v/>
      </c>
      <c r="P57" s="180" t="str">
        <f>IF(OR($E57="",$G57=""),"",IF(AND($E$3=1),'Marks Entry 1st'!O56,IF(AND($E$3=2),'Marks Entry 2nd'!O56,IF(AND($E$3=3),'Marks Entry 3rd'!O56,IF(AND($E$3=4),'Marks Entry 4th'!O56,"")))))</f>
        <v/>
      </c>
      <c r="Q57" s="180" t="str">
        <f>IF(OR($E57="",$G57=""),"",IF(AND($E$3=1),'Marks Entry 1st'!P56,IF(AND($E$3=2),'Marks Entry 2nd'!P56,IF(AND($E$3=3),'Marks Entry 3rd'!P56,IF(AND($E$3=4),'Marks Entry 4th'!P56,"")))))</f>
        <v/>
      </c>
      <c r="R57" s="91" t="str">
        <f t="shared" si="33"/>
        <v/>
      </c>
      <c r="S57" s="87">
        <f t="shared" si="34"/>
        <v>0</v>
      </c>
      <c r="T57" s="93" t="str">
        <f>IF(OR($E57="",$G57=""),"",IF(AND($E$3=1),'Marks Entry 1st'!Q56,IF(AND($E$3=2),'Marks Entry 2nd'!Q56,IF(AND($E$3=3),'Marks Entry 3rd'!Q56,IF(AND($E$3=4),'Marks Entry 4th'!Q56,"")))))</f>
        <v/>
      </c>
      <c r="U57" s="93" t="str">
        <f>IF(OR($E57="",$G57=""),"",IF(AND($E$3=1),'Marks Entry 1st'!R56,IF(AND($E$3=2),'Marks Entry 2nd'!R56,IF(AND($E$3=3),'Marks Entry 3rd'!R56,IF(AND($E$3=4),'Marks Entry 4th'!R56,"")))))</f>
        <v/>
      </c>
      <c r="V57" s="93" t="str">
        <f>IF(OR($E57="",$G57=""),"",IF(AND($E$3=1),'Marks Entry 1st'!S56,IF(AND($E$3=2),'Marks Entry 2nd'!S56,IF(AND($E$3=3),'Marks Entry 3rd'!S56,IF(AND($E$3=4),'Marks Entry 4th'!S56,"")))))</f>
        <v/>
      </c>
      <c r="W57" s="92" t="str">
        <f t="shared" si="35"/>
        <v/>
      </c>
      <c r="X57" s="87" t="str">
        <f t="shared" si="36"/>
        <v/>
      </c>
      <c r="Y57" s="144">
        <f t="shared" si="37"/>
        <v>0</v>
      </c>
      <c r="Z57" s="144" t="str">
        <f t="shared" si="38"/>
        <v/>
      </c>
      <c r="AA57" s="144" t="str">
        <f t="shared" si="0"/>
        <v/>
      </c>
      <c r="AB57" s="144" t="str">
        <f t="shared" si="39"/>
        <v/>
      </c>
      <c r="AC57" s="144" t="str">
        <f t="shared" si="1"/>
        <v/>
      </c>
      <c r="AD57" s="148" t="str">
        <f t="shared" si="2"/>
        <v/>
      </c>
      <c r="AE57" s="180" t="str">
        <f>IF(OR($E57="",$G57=""),"",IF(AND($E$3=1),'Marks Entry 1st'!T56,IF(AND($E$3=2),'Marks Entry 2nd'!T56,IF(AND($E$3=3),'Marks Entry 3rd'!T56,IF(AND($E$3=4),'Marks Entry 4th'!T56,"")))))</f>
        <v/>
      </c>
      <c r="AF57" s="180" t="str">
        <f>IF(OR($E57="",$G57=""),"",IF(AND($E$3=1),'Marks Entry 1st'!U56,IF(AND($E$3=2),'Marks Entry 2nd'!U56,IF(AND($E$3=3),'Marks Entry 3rd'!U56,IF(AND($E$3=4),'Marks Entry 4th'!U56,"")))))</f>
        <v/>
      </c>
      <c r="AG57" s="87" t="str">
        <f t="shared" si="40"/>
        <v/>
      </c>
      <c r="AH57" s="180" t="str">
        <f>IF(OR($E57="",$G57=""),"",IF(AND($E$3=1),'Marks Entry 1st'!V56,IF(AND($E$3=2),'Marks Entry 2nd'!V56,IF(AND($E$3=3),'Marks Entry 3rd'!V56,IF(AND($E$3=4),'Marks Entry 4th'!V56,"")))))</f>
        <v/>
      </c>
      <c r="AI57" s="180" t="str">
        <f>IF(OR($E57="",$G57=""),"",IF(AND($E$3=1),'Marks Entry 1st'!W56,IF(AND($E$3=2),'Marks Entry 2nd'!W56,IF(AND($E$3=3),'Marks Entry 3rd'!W56,IF(AND($E$3=4),'Marks Entry 4th'!W56,"")))))</f>
        <v/>
      </c>
      <c r="AJ57" s="180" t="str">
        <f>IF(OR($E57="",$G57=""),"",IF(AND($E$3=1),'Marks Entry 1st'!X56,IF(AND($E$3=2),'Marks Entry 2nd'!X56,IF(AND($E$3=3),'Marks Entry 3rd'!X56,IF(AND($E$3=4),'Marks Entry 4th'!X56,"")))))</f>
        <v/>
      </c>
      <c r="AK57" s="91" t="str">
        <f t="shared" si="41"/>
        <v/>
      </c>
      <c r="AL57" s="87">
        <f t="shared" si="42"/>
        <v>0</v>
      </c>
      <c r="AM57" s="93" t="str">
        <f>IF(OR($E57="",$G57=""),"",IF(AND($E$3=1),'Marks Entry 1st'!Y56,IF(AND($E$3=2),'Marks Entry 2nd'!Y56,IF(AND($E$3=3),'Marks Entry 3rd'!Y56,IF(AND($E$3=4),'Marks Entry 4th'!Y56,"")))))</f>
        <v/>
      </c>
      <c r="AN57" s="93" t="str">
        <f>IF(OR($E57="",$G57=""),"",IF(AND($E$3=1),'Marks Entry 1st'!Z56,IF(AND($E$3=2),'Marks Entry 2nd'!Z56,IF(AND($E$3=3),'Marks Entry 3rd'!Z56,IF(AND($E$3=4),'Marks Entry 4th'!Z56,"")))))</f>
        <v/>
      </c>
      <c r="AO57" s="93" t="str">
        <f>IF(OR($E57="",$G57=""),"",IF(AND($E$3=1),'Marks Entry 1st'!AA56,IF(AND($E$3=2),'Marks Entry 2nd'!AA56,IF(AND($E$3=3),'Marks Entry 3rd'!AA56,IF(AND($E$3=4),'Marks Entry 4th'!AA56,"")))))</f>
        <v/>
      </c>
      <c r="AP57" s="92" t="str">
        <f t="shared" si="43"/>
        <v/>
      </c>
      <c r="AQ57" s="87" t="str">
        <f t="shared" si="44"/>
        <v/>
      </c>
      <c r="AR57" s="144">
        <f t="shared" si="45"/>
        <v>0</v>
      </c>
      <c r="AS57" s="144" t="str">
        <f t="shared" si="46"/>
        <v/>
      </c>
      <c r="AT57" s="144" t="str">
        <f t="shared" si="3"/>
        <v/>
      </c>
      <c r="AU57" s="144" t="str">
        <f t="shared" si="47"/>
        <v/>
      </c>
      <c r="AV57" s="144" t="str">
        <f t="shared" si="4"/>
        <v/>
      </c>
      <c r="AW57" s="148" t="str">
        <f t="shared" si="5"/>
        <v/>
      </c>
      <c r="AX57" s="180" t="str">
        <f>IF(OR($E57="",$G57=""),"",IF(AND($E$3=1),'Marks Entry 1st'!AB56,IF(AND($E$3=2),'Marks Entry 2nd'!AB56,IF(AND($E$3=3),'Marks Entry 3rd'!AB56,IF(AND($E$3=4),'Marks Entry 4th'!AB56,"")))))</f>
        <v/>
      </c>
      <c r="AY57" s="180" t="str">
        <f>IF(OR($E57="",$G57=""),"",IF(AND($E$3=1),'Marks Entry 1st'!AC56,IF(AND($E$3=2),'Marks Entry 2nd'!AC56,IF(AND($E$3=3),'Marks Entry 3rd'!AC56,IF(AND($E$3=4),'Marks Entry 4th'!AC56,"")))))</f>
        <v/>
      </c>
      <c r="AZ57" s="87" t="str">
        <f t="shared" si="6"/>
        <v/>
      </c>
      <c r="BA57" s="180" t="str">
        <f>IF(OR($E57="",$G57=""),"",IF(AND($E$3=1),'Marks Entry 1st'!AD56,IF(AND($E$3=2),'Marks Entry 2nd'!AD56,IF(AND($E$3=3),'Marks Entry 3rd'!AD56,IF(AND($E$3=4),'Marks Entry 4th'!AD56,"")))))</f>
        <v/>
      </c>
      <c r="BB57" s="180" t="str">
        <f>IF(OR($E57="",$G57=""),"",IF(AND($E$3=1),'Marks Entry 1st'!AE56,IF(AND($E$3=2),'Marks Entry 2nd'!AE56,IF(AND($E$3=3),'Marks Entry 3rd'!AE56,IF(AND($E$3=4),'Marks Entry 4th'!AE56,"")))))</f>
        <v/>
      </c>
      <c r="BC57" s="180" t="str">
        <f>IF(OR($E57="",$G57=""),"",IF(AND($E$3=1),'Marks Entry 1st'!AF56,IF(AND($E$3=2),'Marks Entry 2nd'!AF56,IF(AND($E$3=3),'Marks Entry 3rd'!AF56,IF(AND($E$3=4),'Marks Entry 4th'!AF56,"")))))</f>
        <v/>
      </c>
      <c r="BD57" s="91" t="str">
        <f t="shared" si="7"/>
        <v/>
      </c>
      <c r="BE57" s="87">
        <f t="shared" si="8"/>
        <v>0</v>
      </c>
      <c r="BF57" s="93" t="str">
        <f>IF(OR($E57="",$G57=""),"",IF(AND($E$3=1),'Marks Entry 1st'!AG56,IF(AND($E$3=2),'Marks Entry 2nd'!AG56,IF(AND($E$3=3),'Marks Entry 3rd'!AG56,IF(AND($E$3=4),'Marks Entry 4th'!AG56,"")))))</f>
        <v/>
      </c>
      <c r="BG57" s="93" t="str">
        <f>IF(OR($E57="",$G57=""),"",IF(AND($E$3=1),'Marks Entry 1st'!AH56,IF(AND($E$3=2),'Marks Entry 2nd'!AH56,IF(AND($E$3=3),'Marks Entry 3rd'!AH56,IF(AND($E$3=4),'Marks Entry 4th'!AH56,"")))))</f>
        <v/>
      </c>
      <c r="BH57" s="93" t="str">
        <f>IF(OR($E57="",$G57=""),"",IF(AND($E$3=1),'Marks Entry 1st'!AI56,IF(AND($E$3=2),'Marks Entry 2nd'!AI56,IF(AND($E$3=3),'Marks Entry 3rd'!AI56,IF(AND($E$3=4),'Marks Entry 4th'!AI56,"")))))</f>
        <v/>
      </c>
      <c r="BI57" s="92" t="str">
        <f t="shared" si="9"/>
        <v/>
      </c>
      <c r="BJ57" s="87" t="str">
        <f t="shared" si="10"/>
        <v/>
      </c>
      <c r="BK57" s="144">
        <f t="shared" si="11"/>
        <v>0</v>
      </c>
      <c r="BL57" s="144" t="str">
        <f t="shared" si="12"/>
        <v/>
      </c>
      <c r="BM57" s="144" t="str">
        <f t="shared" si="13"/>
        <v/>
      </c>
      <c r="BN57" s="144" t="str">
        <f t="shared" si="14"/>
        <v/>
      </c>
      <c r="BO57" s="144" t="str">
        <f t="shared" si="15"/>
        <v/>
      </c>
      <c r="BP57" s="148" t="str">
        <f t="shared" si="16"/>
        <v/>
      </c>
      <c r="BQ57" s="180" t="str">
        <f>IF(OR($E57="",$G57=""),"",IF(AND($E$3=1),'Marks Entry 1st'!AJ56,IF(AND($E$3=2),'Marks Entry 2nd'!AJ56,IF(AND($E$3=3),'Marks Entry 3rd'!AJ56,IF(AND($E$3=4),'Marks Entry 4th'!AJ56,"")))))</f>
        <v/>
      </c>
      <c r="BR57" s="180" t="str">
        <f>IF(OR($E57="",$G57=""),"",IF(AND($E$3=1),'Marks Entry 1st'!AK56,IF(AND($E$3=2),'Marks Entry 2nd'!AK56,IF(AND($E$3=3),'Marks Entry 3rd'!AK56,IF(AND($E$3=4),'Marks Entry 4th'!AK56,"")))))</f>
        <v/>
      </c>
      <c r="BS57" s="87" t="str">
        <f t="shared" si="48"/>
        <v/>
      </c>
      <c r="BT57" s="180" t="str">
        <f>IF(OR($E57="",$G57=""),"",IF(AND($E$3=1),'Marks Entry 1st'!AL56,IF(AND($E$3=2),'Marks Entry 2nd'!AL56,IF(AND($E$3=3),'Marks Entry 3rd'!AL56,IF(AND($E$3=4),'Marks Entry 4th'!AL56,"")))))</f>
        <v/>
      </c>
      <c r="BU57" s="180" t="str">
        <f>IF(OR($E57="",$G57=""),"",IF(AND($E$3=1),'Marks Entry 1st'!AM56,IF(AND($E$3=2),'Marks Entry 2nd'!AM56,IF(AND($E$3=3),'Marks Entry 3rd'!AM56,IF(AND($E$3=4),'Marks Entry 4th'!AM56,"")))))</f>
        <v/>
      </c>
      <c r="BV57" s="180" t="str">
        <f>IF(OR($E57="",$G57=""),"",IF(AND($E$3=1),'Marks Entry 1st'!AN56,IF(AND($E$3=2),'Marks Entry 2nd'!AN56,IF(AND($E$3=3),'Marks Entry 3rd'!AN56,IF(AND($E$3=4),'Marks Entry 4th'!AN56,"")))))</f>
        <v/>
      </c>
      <c r="BW57" s="91" t="str">
        <f t="shared" si="49"/>
        <v/>
      </c>
      <c r="BX57" s="87">
        <f t="shared" si="50"/>
        <v>0</v>
      </c>
      <c r="BY57" s="93" t="str">
        <f>IF(OR($E57="",$G57=""),"",IF(AND($E$3=1),'Marks Entry 1st'!AO56,IF(AND($E$3=2),'Marks Entry 2nd'!AO56,IF(AND($E$3=3),'Marks Entry 3rd'!AO56,IF(AND($E$3=4),'Marks Entry 4th'!AO56,"")))))</f>
        <v/>
      </c>
      <c r="BZ57" s="93" t="str">
        <f>IF(OR($E57="",$G57=""),"",IF(AND($E$3=1),'Marks Entry 1st'!AP56,IF(AND($E$3=2),'Marks Entry 2nd'!AP56,IF(AND($E$3=3),'Marks Entry 3rd'!AP56,IF(AND($E$3=4),'Marks Entry 4th'!AP56,"")))))</f>
        <v/>
      </c>
      <c r="CA57" s="93" t="str">
        <f>IF(OR($E57="",$G57=""),"",IF(AND($E$3=1),'Marks Entry 1st'!AQ56,IF(AND($E$3=2),'Marks Entry 2nd'!AQ56,IF(AND($E$3=3),'Marks Entry 3rd'!AQ56,IF(AND($E$3=4),'Marks Entry 4th'!AQ56,"")))))</f>
        <v/>
      </c>
      <c r="CB57" s="92" t="str">
        <f t="shared" si="51"/>
        <v/>
      </c>
      <c r="CC57" s="87" t="str">
        <f t="shared" si="52"/>
        <v/>
      </c>
      <c r="CD57" s="144">
        <f t="shared" si="53"/>
        <v>0</v>
      </c>
      <c r="CE57" s="144" t="str">
        <f t="shared" si="54"/>
        <v/>
      </c>
      <c r="CF57" s="144" t="str">
        <f t="shared" si="17"/>
        <v/>
      </c>
      <c r="CG57" s="144" t="str">
        <f t="shared" si="55"/>
        <v/>
      </c>
      <c r="CH57" s="144" t="str">
        <f t="shared" si="18"/>
        <v/>
      </c>
      <c r="CI57" s="148" t="str">
        <f t="shared" si="19"/>
        <v/>
      </c>
      <c r="CJ57" s="180" t="str">
        <f>IF(OR($E57="",$G57=""),"",IF(AND($E$3=1),'Marks Entry 1st'!AR56,IF(AND($E$3=2),'Marks Entry 2nd'!AR56,IF(AND($E$3=3),'Marks Entry 3rd'!AR56,IF(AND($E$3=4),'Marks Entry 4th'!AR56,"")))))</f>
        <v/>
      </c>
      <c r="CK57" s="180" t="str">
        <f>IF(OR($E57="",$G57=""),"",IF(AND($E$3=1),'Marks Entry 1st'!AS56,IF(AND($E$3=2),'Marks Entry 2nd'!AS56,IF(AND($E$3=3),'Marks Entry 3rd'!AS56,IF(AND($E$3=4),'Marks Entry 4th'!AS56,"")))))</f>
        <v/>
      </c>
      <c r="CL57" s="87" t="str">
        <f t="shared" si="56"/>
        <v/>
      </c>
      <c r="CM57" s="180" t="str">
        <f>IF(OR($E57="",$G57=""),"",IF(AND($E$3=1),'Marks Entry 1st'!AT56,IF(AND($E$3=2),'Marks Entry 2nd'!AT56,IF(AND($E$3=3),'Marks Entry 3rd'!AT56,IF(AND($E$3=4),'Marks Entry 4th'!AT56,"")))))</f>
        <v/>
      </c>
      <c r="CN57" s="180" t="str">
        <f>IF(OR($E57="",$G57=""),"",IF(AND($E$3=1),'Marks Entry 1st'!AU56,IF(AND($E$3=2),'Marks Entry 2nd'!AU56,IF(AND($E$3=3),'Marks Entry 3rd'!AU56,IF(AND($E$3=4),'Marks Entry 4th'!AU56,"")))))</f>
        <v/>
      </c>
      <c r="CO57" s="180" t="str">
        <f>IF(OR($E57="",$G57=""),"",IF(AND($E$3=1),'Marks Entry 1st'!AV56,IF(AND($E$3=2),'Marks Entry 2nd'!AV56,IF(AND($E$3=3),'Marks Entry 3rd'!AV56,IF(AND($E$3=4),'Marks Entry 4th'!AV56,"")))))</f>
        <v/>
      </c>
      <c r="CP57" s="91" t="str">
        <f t="shared" si="57"/>
        <v/>
      </c>
      <c r="CQ57" s="87">
        <f t="shared" si="58"/>
        <v>0</v>
      </c>
      <c r="CR57" s="93" t="str">
        <f>IF(OR($E57="",$G57=""),"",IF(AND($E$3=1),'Marks Entry 1st'!AW56,IF(AND($E$3=2),'Marks Entry 2nd'!AW56,IF(AND($E$3=3),'Marks Entry 3rd'!AW56,IF(AND($E$3=4),'Marks Entry 4th'!AW56,"")))))</f>
        <v/>
      </c>
      <c r="CS57" s="93" t="str">
        <f>IF(OR($E57="",$G57=""),"",IF(AND($E$3=1),'Marks Entry 1st'!AX56,IF(AND($E$3=2),'Marks Entry 2nd'!AX56,IF(AND($E$3=3),'Marks Entry 3rd'!AX56,IF(AND($E$3=4),'Marks Entry 4th'!AX56,"")))))</f>
        <v/>
      </c>
      <c r="CT57" s="93" t="str">
        <f>IF(OR($E57="",$G57=""),"",IF(AND($E$3=1),'Marks Entry 1st'!AY56,IF(AND($E$3=2),'Marks Entry 2nd'!AY56,IF(AND($E$3=3),'Marks Entry 3rd'!AY56,IF(AND($E$3=4),'Marks Entry 4th'!AY56,"")))))</f>
        <v/>
      </c>
      <c r="CU57" s="92" t="str">
        <f t="shared" si="59"/>
        <v/>
      </c>
      <c r="CV57" s="87" t="str">
        <f t="shared" si="60"/>
        <v/>
      </c>
      <c r="CW57" s="144">
        <f t="shared" si="61"/>
        <v>0</v>
      </c>
      <c r="CX57" s="144" t="str">
        <f t="shared" si="62"/>
        <v/>
      </c>
      <c r="CY57" s="144" t="str">
        <f t="shared" si="20"/>
        <v/>
      </c>
      <c r="CZ57" s="144" t="str">
        <f t="shared" si="63"/>
        <v/>
      </c>
      <c r="DA57" s="144" t="str">
        <f t="shared" si="21"/>
        <v/>
      </c>
      <c r="DB57" s="148" t="str">
        <f t="shared" si="22"/>
        <v/>
      </c>
      <c r="DC57" s="380" t="str">
        <f>IF(OR($E57="",$G57=""),"",IF(AND($E$3=1),'Marks Entry 1st'!AZ56,IF(AND($E$3=2),'Marks Entry 2nd'!AZ56,IF(AND($E$3=3),'Marks Entry 3rd'!AZ56,IF(AND($E$3=4),'Marks Entry 4th'!AZ56,"")))))</f>
        <v/>
      </c>
      <c r="DD57" s="380" t="str">
        <f>IF(OR($E57="",$G57=""),"",IF(AND($E$3=1),'Marks Entry 1st'!BA56,IF(AND($E$3=2),'Marks Entry 2nd'!BA56,IF(AND($E$3=3),'Marks Entry 3rd'!BA56,IF(AND($E$3=4),'Marks Entry 4th'!BA56,"")))))</f>
        <v/>
      </c>
      <c r="DE57" s="380" t="str">
        <f>IF(OR($E57="",$G57=""),"",IF(AND($E$3=1),'Marks Entry 1st'!BB56,IF(AND($E$3=2),'Marks Entry 2nd'!BB56,IF(AND($E$3=3),'Marks Entry 3rd'!BB56,IF(AND($E$3=4),'Marks Entry 4th'!BB56,"")))))</f>
        <v/>
      </c>
      <c r="DF57" s="181" t="str">
        <f t="shared" si="64"/>
        <v/>
      </c>
      <c r="DG57" s="182">
        <f t="shared" si="65"/>
        <v>0</v>
      </c>
      <c r="DH57" s="182" t="str">
        <f t="shared" si="66"/>
        <v/>
      </c>
      <c r="DI57" s="182" t="str">
        <f t="shared" si="67"/>
        <v/>
      </c>
      <c r="DJ57" s="147" t="str">
        <f t="shared" si="23"/>
        <v/>
      </c>
      <c r="DK57" s="380" t="str">
        <f>IF(OR($E57="",$G57=""),"",IF(AND($E$3=1),'Marks Entry 1st'!BC56,IF(AND($E$3=2),'Marks Entry 2nd'!BC56,IF(AND($E$3=3),'Marks Entry 3rd'!BC56,IF(AND($E$3=4),'Marks Entry 4th'!BC56,"")))))</f>
        <v/>
      </c>
      <c r="DL57" s="380" t="str">
        <f>IF(OR($E57="",$G57=""),"",IF(AND($E$3=1),'Marks Entry 1st'!BD56,IF(AND($E$3=2),'Marks Entry 2nd'!BD56,IF(AND($E$3=3),'Marks Entry 3rd'!BD56,IF(AND($E$3=4),'Marks Entry 4th'!BD56,"")))))</f>
        <v/>
      </c>
      <c r="DM57" s="380" t="str">
        <f>IF(OR($E57="",$G57=""),"",IF(AND($E$3=1),'Marks Entry 1st'!BE56,IF(AND($E$3=2),'Marks Entry 2nd'!BE56,IF(AND($E$3=3),'Marks Entry 3rd'!BE56,IF(AND($E$3=4),'Marks Entry 4th'!BE56,"")))))</f>
        <v/>
      </c>
      <c r="DN57" s="181" t="str">
        <f t="shared" si="68"/>
        <v/>
      </c>
      <c r="DO57" s="182">
        <f t="shared" si="69"/>
        <v>0</v>
      </c>
      <c r="DP57" s="182" t="str">
        <f t="shared" si="70"/>
        <v/>
      </c>
      <c r="DQ57" s="182" t="str">
        <f t="shared" si="71"/>
        <v/>
      </c>
      <c r="DR57" s="147" t="str">
        <f t="shared" si="24"/>
        <v/>
      </c>
      <c r="DS57" s="380" t="str">
        <f>IF(OR($E57="",$G57=""),"",IF(AND($E$3=1),'Marks Entry 1st'!BF56,IF(AND($E$3=2),'Marks Entry 2nd'!BF56,IF(AND($E$3=3),'Marks Entry 3rd'!BF56,IF(AND($E$3=4),'Marks Entry 4th'!BF56,"")))))</f>
        <v/>
      </c>
      <c r="DT57" s="380" t="str">
        <f>IF(OR($E57="",$G57=""),"",IF(AND($E$3=1),'Marks Entry 1st'!BG56,IF(AND($E$3=2),'Marks Entry 2nd'!BG56,IF(AND($E$3=3),'Marks Entry 3rd'!BG56,IF(AND($E$3=4),'Marks Entry 4th'!BG56,"")))))</f>
        <v/>
      </c>
      <c r="DU57" s="380" t="str">
        <f>IF(OR($E57="",$G57=""),"",IF(AND($E$3=1),'Marks Entry 1st'!BH56,IF(AND($E$3=2),'Marks Entry 2nd'!BH56,IF(AND($E$3=3),'Marks Entry 3rd'!BH56,IF(AND($E$3=4),'Marks Entry 4th'!BH56,"")))))</f>
        <v/>
      </c>
      <c r="DV57" s="181" t="str">
        <f t="shared" si="72"/>
        <v/>
      </c>
      <c r="DW57" s="182">
        <f t="shared" si="73"/>
        <v>0</v>
      </c>
      <c r="DX57" s="182" t="str">
        <f t="shared" si="74"/>
        <v/>
      </c>
      <c r="DY57" s="182" t="str">
        <f t="shared" si="75"/>
        <v/>
      </c>
      <c r="DZ57" s="147" t="str">
        <f t="shared" si="25"/>
        <v/>
      </c>
      <c r="EA57" s="104" t="str">
        <f t="shared" si="26"/>
        <v/>
      </c>
      <c r="EB57" s="105" t="str">
        <f t="shared" si="27"/>
        <v/>
      </c>
      <c r="EC57" s="111" t="str">
        <f t="shared" si="28"/>
        <v/>
      </c>
      <c r="ED57" s="112" t="str">
        <f t="shared" si="29"/>
        <v/>
      </c>
      <c r="EE57" s="386" t="str">
        <f t="shared" si="30"/>
        <v/>
      </c>
      <c r="EF57" s="72" t="str">
        <f>IF(OR($E57="",$G57=""),"",IF(AND($E$3=1),'Marks Entry 1st'!BI56,IF(AND($E$3=2),'Marks Entry 2nd'!BI56,IF(AND($E$3=3),'Marks Entry 3rd'!BI56,IF(AND($E$3=4),'Marks Entry 4th'!BI56,"")))))</f>
        <v/>
      </c>
      <c r="EG57" s="72" t="str">
        <f>IF(OR($E57="",$G57=""),"",IF(AND($E$3=1),'Marks Entry 1st'!BJ56,IF(AND($E$3=2),'Marks Entry 2nd'!BJ56,IF(AND($E$3=3),'Marks Entry 3rd'!BJ56,IF(AND($E$3=4),'Marks Entry 4th'!BJ56,"")))))</f>
        <v/>
      </c>
      <c r="EH57" s="328" t="str">
        <f t="shared" si="31"/>
        <v/>
      </c>
      <c r="EI57" s="73"/>
      <c r="EP57" s="75">
        <f>IF(AND($E$3=1),'Marks Entry 1st'!I56,IF(AND($E$3=2),'Marks Entry 2nd'!I56,IF(AND($E$3=3),'Marks Entry 3rd'!I56,IF(AND($E$3=4),'Marks Entry 4th'!I56,""))))</f>
        <v>0</v>
      </c>
    </row>
    <row r="58" spans="1:146" ht="18.899999999999999" customHeight="1">
      <c r="A58" s="94">
        <v>51</v>
      </c>
      <c r="B58" s="94" t="str">
        <f>IF(OR(EP58=0,EP58=""),"",IF(AND($E$3=1),'Marks Entry 1st'!I57,IF(AND($E$3=2),'Marks Entry 2nd'!I57,IF(AND($E$3=3),'Marks Entry 3rd'!I57,IF(AND($E$3=4),'Marks Entry 4th'!I57,"")))))</f>
        <v/>
      </c>
      <c r="C58" s="95" t="str">
        <f>IF(OR(B58=0,B58=""),"",IF(AND($E$3=1),'Marks Entry 1st'!B57,IF(AND($E$3=2),'Marks Entry 2nd'!B57,IF(AND($E$3=3),'Marks Entry 3rd'!B57,IF(AND($E$3=4),'Marks Entry 4th'!B57,"")))))</f>
        <v/>
      </c>
      <c r="D58" s="95" t="str">
        <f>IF(OR(B58=0,B58=""),"",IF(AND($E$3=1),'Marks Entry 1st'!C57,IF(AND($E$3=2),'Marks Entry 2nd'!C57,IF(AND($E$3=3),'Marks Entry 3rd'!C57,IF(AND($E$3=4),'Marks Entry 4th'!C57,"")))))</f>
        <v/>
      </c>
      <c r="E58" s="96" t="str">
        <f>IF(OR(B58=0,B58=""),"",IF(AND($E$3=1),'Marks Entry 1st'!E57,IF(AND($E$3=2),'Marks Entry 2nd'!E57,IF(AND($E$3=3),'Marks Entry 3rd'!E57,IF(AND($E$3=4),'Marks Entry 4th'!E57,"")))))</f>
        <v/>
      </c>
      <c r="F58" s="95" t="str">
        <f>IF(OR(B58=0,B58=""),"",IF(AND($E$3=1),'Marks Entry 1st'!D57,IF(AND($E$3=2),'Marks Entry 2nd'!D57,IF(AND($E$3=3),'Marks Entry 3rd'!D57,IF(AND($E$3=4),'Marks Entry 4th'!D57,"")))))</f>
        <v/>
      </c>
      <c r="G58" s="90" t="str">
        <f>IF(OR(B58=0,B58=""),"",IF(AND($E$3=1),'Marks Entry 1st'!F57,IF(AND($E$3=2),'Marks Entry 2nd'!F57,IF(AND($E$3=3),'Marks Entry 3rd'!F57,IF(AND($E$3=4),'Marks Entry 4th'!F57,"")))))</f>
        <v/>
      </c>
      <c r="H58" s="90" t="str">
        <f>IF(OR(B58=0,B58=""),"",IF(AND($E$3=1),'Marks Entry 1st'!G57,IF(AND($E$3=2),'Marks Entry 2nd'!G57,IF(AND($E$3=3),'Marks Entry 3rd'!G57,IF(AND($E$3=4),'Marks Entry 4th'!G57,"")))))</f>
        <v/>
      </c>
      <c r="I58" s="90" t="str">
        <f>IF(OR(B58=0,B58=""),"",IF(AND($E$3=1),'Marks Entry 1st'!H57,IF(AND($E$3=2),'Marks Entry 2nd'!H57,IF(AND($E$3=3),'Marks Entry 3rd'!H57,IF(AND($E$3=4),'Marks Entry 4th'!H57,"")))))</f>
        <v/>
      </c>
      <c r="J58" s="379" t="str">
        <f>IF(OR(B58=0,B58=""),"",IF(AND($E$3=1),'Marks Entry 1st'!J57,IF(AND($E$3=2),'Marks Entry 2nd'!J57,IF(AND($E$3=3),'Marks Entry 3rd'!J57,IF(AND($E$3=4),'Marks Entry 4th'!J57,"")))))</f>
        <v/>
      </c>
      <c r="K58" s="379" t="str">
        <f>IF(OR(B58=0,B58=""),"",IF(AND($E$3=1),'Marks Entry 1st'!K57,IF(AND($E$3=2),'Marks Entry 2nd'!K57,IF(AND($E$3=3),'Marks Entry 3rd'!K57,IF(AND($E$3=4),'Marks Entry 4th'!K57,"")))))</f>
        <v/>
      </c>
      <c r="L58" s="180" t="str">
        <f>IF(OR($E58="",$G58=""),"",IF(AND($E$3=1),'Marks Entry 1st'!L57,IF(AND($E$3=2),'Marks Entry 2nd'!L57,IF(AND($E$3=3),'Marks Entry 3rd'!L57,IF(AND($E$3=4),'Marks Entry 4th'!L57,"")))))</f>
        <v/>
      </c>
      <c r="M58" s="180" t="str">
        <f>IF(OR($E58="",$G58=""),"",IF(AND($E$3=1),'Marks Entry 1st'!M57,IF(AND($E$3=2),'Marks Entry 2nd'!M57,IF(AND($E$3=3),'Marks Entry 3rd'!M57,IF(AND($E$3=4),'Marks Entry 4th'!M57,"")))))</f>
        <v/>
      </c>
      <c r="N58" s="87" t="str">
        <f t="shared" si="32"/>
        <v/>
      </c>
      <c r="O58" s="180" t="str">
        <f>IF(OR($E58="",$G58=""),"",IF(AND($E$3=1),'Marks Entry 1st'!N57,IF(AND($E$3=2),'Marks Entry 2nd'!N57,IF(AND($E$3=3),'Marks Entry 3rd'!N57,IF(AND($E$3=4),'Marks Entry 4th'!N57,"")))))</f>
        <v/>
      </c>
      <c r="P58" s="180" t="str">
        <f>IF(OR($E58="",$G58=""),"",IF(AND($E$3=1),'Marks Entry 1st'!O57,IF(AND($E$3=2),'Marks Entry 2nd'!O57,IF(AND($E$3=3),'Marks Entry 3rd'!O57,IF(AND($E$3=4),'Marks Entry 4th'!O57,"")))))</f>
        <v/>
      </c>
      <c r="Q58" s="180" t="str">
        <f>IF(OR($E58="",$G58=""),"",IF(AND($E$3=1),'Marks Entry 1st'!P57,IF(AND($E$3=2),'Marks Entry 2nd'!P57,IF(AND($E$3=3),'Marks Entry 3rd'!P57,IF(AND($E$3=4),'Marks Entry 4th'!P57,"")))))</f>
        <v/>
      </c>
      <c r="R58" s="91" t="str">
        <f t="shared" si="33"/>
        <v/>
      </c>
      <c r="S58" s="87">
        <f t="shared" si="34"/>
        <v>0</v>
      </c>
      <c r="T58" s="93" t="str">
        <f>IF(OR($E58="",$G58=""),"",IF(AND($E$3=1),'Marks Entry 1st'!Q57,IF(AND($E$3=2),'Marks Entry 2nd'!Q57,IF(AND($E$3=3),'Marks Entry 3rd'!Q57,IF(AND($E$3=4),'Marks Entry 4th'!Q57,"")))))</f>
        <v/>
      </c>
      <c r="U58" s="93" t="str">
        <f>IF(OR($E58="",$G58=""),"",IF(AND($E$3=1),'Marks Entry 1st'!R57,IF(AND($E$3=2),'Marks Entry 2nd'!R57,IF(AND($E$3=3),'Marks Entry 3rd'!R57,IF(AND($E$3=4),'Marks Entry 4th'!R57,"")))))</f>
        <v/>
      </c>
      <c r="V58" s="93" t="str">
        <f>IF(OR($E58="",$G58=""),"",IF(AND($E$3=1),'Marks Entry 1st'!S57,IF(AND($E$3=2),'Marks Entry 2nd'!S57,IF(AND($E$3=3),'Marks Entry 3rd'!S57,IF(AND($E$3=4),'Marks Entry 4th'!S57,"")))))</f>
        <v/>
      </c>
      <c r="W58" s="92" t="str">
        <f t="shared" si="35"/>
        <v/>
      </c>
      <c r="X58" s="87" t="str">
        <f t="shared" si="36"/>
        <v/>
      </c>
      <c r="Y58" s="144">
        <f t="shared" si="37"/>
        <v>0</v>
      </c>
      <c r="Z58" s="144" t="str">
        <f t="shared" si="38"/>
        <v/>
      </c>
      <c r="AA58" s="144" t="str">
        <f t="shared" si="0"/>
        <v/>
      </c>
      <c r="AB58" s="144" t="str">
        <f t="shared" si="39"/>
        <v/>
      </c>
      <c r="AC58" s="144" t="str">
        <f t="shared" si="1"/>
        <v/>
      </c>
      <c r="AD58" s="148" t="str">
        <f t="shared" si="2"/>
        <v/>
      </c>
      <c r="AE58" s="180" t="str">
        <f>IF(OR($E58="",$G58=""),"",IF(AND($E$3=1),'Marks Entry 1st'!T57,IF(AND($E$3=2),'Marks Entry 2nd'!T57,IF(AND($E$3=3),'Marks Entry 3rd'!T57,IF(AND($E$3=4),'Marks Entry 4th'!T57,"")))))</f>
        <v/>
      </c>
      <c r="AF58" s="180" t="str">
        <f>IF(OR($E58="",$G58=""),"",IF(AND($E$3=1),'Marks Entry 1st'!U57,IF(AND($E$3=2),'Marks Entry 2nd'!U57,IF(AND($E$3=3),'Marks Entry 3rd'!U57,IF(AND($E$3=4),'Marks Entry 4th'!U57,"")))))</f>
        <v/>
      </c>
      <c r="AG58" s="87" t="str">
        <f t="shared" si="40"/>
        <v/>
      </c>
      <c r="AH58" s="180" t="str">
        <f>IF(OR($E58="",$G58=""),"",IF(AND($E$3=1),'Marks Entry 1st'!V57,IF(AND($E$3=2),'Marks Entry 2nd'!V57,IF(AND($E$3=3),'Marks Entry 3rd'!V57,IF(AND($E$3=4),'Marks Entry 4th'!V57,"")))))</f>
        <v/>
      </c>
      <c r="AI58" s="180" t="str">
        <f>IF(OR($E58="",$G58=""),"",IF(AND($E$3=1),'Marks Entry 1st'!W57,IF(AND($E$3=2),'Marks Entry 2nd'!W57,IF(AND($E$3=3),'Marks Entry 3rd'!W57,IF(AND($E$3=4),'Marks Entry 4th'!W57,"")))))</f>
        <v/>
      </c>
      <c r="AJ58" s="180" t="str">
        <f>IF(OR($E58="",$G58=""),"",IF(AND($E$3=1),'Marks Entry 1st'!X57,IF(AND($E$3=2),'Marks Entry 2nd'!X57,IF(AND($E$3=3),'Marks Entry 3rd'!X57,IF(AND($E$3=4),'Marks Entry 4th'!X57,"")))))</f>
        <v/>
      </c>
      <c r="AK58" s="91" t="str">
        <f t="shared" si="41"/>
        <v/>
      </c>
      <c r="AL58" s="87">
        <f t="shared" si="42"/>
        <v>0</v>
      </c>
      <c r="AM58" s="93" t="str">
        <f>IF(OR($E58="",$G58=""),"",IF(AND($E$3=1),'Marks Entry 1st'!Y57,IF(AND($E$3=2),'Marks Entry 2nd'!Y57,IF(AND($E$3=3),'Marks Entry 3rd'!Y57,IF(AND($E$3=4),'Marks Entry 4th'!Y57,"")))))</f>
        <v/>
      </c>
      <c r="AN58" s="93" t="str">
        <f>IF(OR($E58="",$G58=""),"",IF(AND($E$3=1),'Marks Entry 1st'!Z57,IF(AND($E$3=2),'Marks Entry 2nd'!Z57,IF(AND($E$3=3),'Marks Entry 3rd'!Z57,IF(AND($E$3=4),'Marks Entry 4th'!Z57,"")))))</f>
        <v/>
      </c>
      <c r="AO58" s="93" t="str">
        <f>IF(OR($E58="",$G58=""),"",IF(AND($E$3=1),'Marks Entry 1st'!AA57,IF(AND($E$3=2),'Marks Entry 2nd'!AA57,IF(AND($E$3=3),'Marks Entry 3rd'!AA57,IF(AND($E$3=4),'Marks Entry 4th'!AA57,"")))))</f>
        <v/>
      </c>
      <c r="AP58" s="92" t="str">
        <f t="shared" si="43"/>
        <v/>
      </c>
      <c r="AQ58" s="87" t="str">
        <f t="shared" si="44"/>
        <v/>
      </c>
      <c r="AR58" s="144">
        <f t="shared" si="45"/>
        <v>0</v>
      </c>
      <c r="AS58" s="144" t="str">
        <f t="shared" si="46"/>
        <v/>
      </c>
      <c r="AT58" s="144" t="str">
        <f t="shared" si="3"/>
        <v/>
      </c>
      <c r="AU58" s="144" t="str">
        <f t="shared" si="47"/>
        <v/>
      </c>
      <c r="AV58" s="144" t="str">
        <f t="shared" si="4"/>
        <v/>
      </c>
      <c r="AW58" s="148" t="str">
        <f t="shared" si="5"/>
        <v/>
      </c>
      <c r="AX58" s="180" t="str">
        <f>IF(OR($E58="",$G58=""),"",IF(AND($E$3=1),'Marks Entry 1st'!AB57,IF(AND($E$3=2),'Marks Entry 2nd'!AB57,IF(AND($E$3=3),'Marks Entry 3rd'!AB57,IF(AND($E$3=4),'Marks Entry 4th'!AB57,"")))))</f>
        <v/>
      </c>
      <c r="AY58" s="180" t="str">
        <f>IF(OR($E58="",$G58=""),"",IF(AND($E$3=1),'Marks Entry 1st'!AC57,IF(AND($E$3=2),'Marks Entry 2nd'!AC57,IF(AND($E$3=3),'Marks Entry 3rd'!AC57,IF(AND($E$3=4),'Marks Entry 4th'!AC57,"")))))</f>
        <v/>
      </c>
      <c r="AZ58" s="87" t="str">
        <f t="shared" si="6"/>
        <v/>
      </c>
      <c r="BA58" s="180" t="str">
        <f>IF(OR($E58="",$G58=""),"",IF(AND($E$3=1),'Marks Entry 1st'!AD57,IF(AND($E$3=2),'Marks Entry 2nd'!AD57,IF(AND($E$3=3),'Marks Entry 3rd'!AD57,IF(AND($E$3=4),'Marks Entry 4th'!AD57,"")))))</f>
        <v/>
      </c>
      <c r="BB58" s="180" t="str">
        <f>IF(OR($E58="",$G58=""),"",IF(AND($E$3=1),'Marks Entry 1st'!AE57,IF(AND($E$3=2),'Marks Entry 2nd'!AE57,IF(AND($E$3=3),'Marks Entry 3rd'!AE57,IF(AND($E$3=4),'Marks Entry 4th'!AE57,"")))))</f>
        <v/>
      </c>
      <c r="BC58" s="180" t="str">
        <f>IF(OR($E58="",$G58=""),"",IF(AND($E$3=1),'Marks Entry 1st'!AF57,IF(AND($E$3=2),'Marks Entry 2nd'!AF57,IF(AND($E$3=3),'Marks Entry 3rd'!AF57,IF(AND($E$3=4),'Marks Entry 4th'!AF57,"")))))</f>
        <v/>
      </c>
      <c r="BD58" s="91" t="str">
        <f t="shared" si="7"/>
        <v/>
      </c>
      <c r="BE58" s="87">
        <f t="shared" si="8"/>
        <v>0</v>
      </c>
      <c r="BF58" s="93" t="str">
        <f>IF(OR($E58="",$G58=""),"",IF(AND($E$3=1),'Marks Entry 1st'!AG57,IF(AND($E$3=2),'Marks Entry 2nd'!AG57,IF(AND($E$3=3),'Marks Entry 3rd'!AG57,IF(AND($E$3=4),'Marks Entry 4th'!AG57,"")))))</f>
        <v/>
      </c>
      <c r="BG58" s="93" t="str">
        <f>IF(OR($E58="",$G58=""),"",IF(AND($E$3=1),'Marks Entry 1st'!AH57,IF(AND($E$3=2),'Marks Entry 2nd'!AH57,IF(AND($E$3=3),'Marks Entry 3rd'!AH57,IF(AND($E$3=4),'Marks Entry 4th'!AH57,"")))))</f>
        <v/>
      </c>
      <c r="BH58" s="93" t="str">
        <f>IF(OR($E58="",$G58=""),"",IF(AND($E$3=1),'Marks Entry 1st'!AI57,IF(AND($E$3=2),'Marks Entry 2nd'!AI57,IF(AND($E$3=3),'Marks Entry 3rd'!AI57,IF(AND($E$3=4),'Marks Entry 4th'!AI57,"")))))</f>
        <v/>
      </c>
      <c r="BI58" s="92" t="str">
        <f t="shared" si="9"/>
        <v/>
      </c>
      <c r="BJ58" s="87" t="str">
        <f t="shared" si="10"/>
        <v/>
      </c>
      <c r="BK58" s="144">
        <f t="shared" si="11"/>
        <v>0</v>
      </c>
      <c r="BL58" s="144" t="str">
        <f t="shared" si="12"/>
        <v/>
      </c>
      <c r="BM58" s="144" t="str">
        <f t="shared" si="13"/>
        <v/>
      </c>
      <c r="BN58" s="144" t="str">
        <f t="shared" si="14"/>
        <v/>
      </c>
      <c r="BO58" s="144" t="str">
        <f t="shared" si="15"/>
        <v/>
      </c>
      <c r="BP58" s="148" t="str">
        <f t="shared" si="16"/>
        <v/>
      </c>
      <c r="BQ58" s="180" t="str">
        <f>IF(OR($E58="",$G58=""),"",IF(AND($E$3=1),'Marks Entry 1st'!AJ57,IF(AND($E$3=2),'Marks Entry 2nd'!AJ57,IF(AND($E$3=3),'Marks Entry 3rd'!AJ57,IF(AND($E$3=4),'Marks Entry 4th'!AJ57,"")))))</f>
        <v/>
      </c>
      <c r="BR58" s="180" t="str">
        <f>IF(OR($E58="",$G58=""),"",IF(AND($E$3=1),'Marks Entry 1st'!AK57,IF(AND($E$3=2),'Marks Entry 2nd'!AK57,IF(AND($E$3=3),'Marks Entry 3rd'!AK57,IF(AND($E$3=4),'Marks Entry 4th'!AK57,"")))))</f>
        <v/>
      </c>
      <c r="BS58" s="87" t="str">
        <f t="shared" si="48"/>
        <v/>
      </c>
      <c r="BT58" s="180" t="str">
        <f>IF(OR($E58="",$G58=""),"",IF(AND($E$3=1),'Marks Entry 1st'!AL57,IF(AND($E$3=2),'Marks Entry 2nd'!AL57,IF(AND($E$3=3),'Marks Entry 3rd'!AL57,IF(AND($E$3=4),'Marks Entry 4th'!AL57,"")))))</f>
        <v/>
      </c>
      <c r="BU58" s="180" t="str">
        <f>IF(OR($E58="",$G58=""),"",IF(AND($E$3=1),'Marks Entry 1st'!AM57,IF(AND($E$3=2),'Marks Entry 2nd'!AM57,IF(AND($E$3=3),'Marks Entry 3rd'!AM57,IF(AND($E$3=4),'Marks Entry 4th'!AM57,"")))))</f>
        <v/>
      </c>
      <c r="BV58" s="180" t="str">
        <f>IF(OR($E58="",$G58=""),"",IF(AND($E$3=1),'Marks Entry 1st'!AN57,IF(AND($E$3=2),'Marks Entry 2nd'!AN57,IF(AND($E$3=3),'Marks Entry 3rd'!AN57,IF(AND($E$3=4),'Marks Entry 4th'!AN57,"")))))</f>
        <v/>
      </c>
      <c r="BW58" s="91" t="str">
        <f t="shared" si="49"/>
        <v/>
      </c>
      <c r="BX58" s="87">
        <f t="shared" si="50"/>
        <v>0</v>
      </c>
      <c r="BY58" s="93" t="str">
        <f>IF(OR($E58="",$G58=""),"",IF(AND($E$3=1),'Marks Entry 1st'!AO57,IF(AND($E$3=2),'Marks Entry 2nd'!AO57,IF(AND($E$3=3),'Marks Entry 3rd'!AO57,IF(AND($E$3=4),'Marks Entry 4th'!AO57,"")))))</f>
        <v/>
      </c>
      <c r="BZ58" s="93" t="str">
        <f>IF(OR($E58="",$G58=""),"",IF(AND($E$3=1),'Marks Entry 1st'!AP57,IF(AND($E$3=2),'Marks Entry 2nd'!AP57,IF(AND($E$3=3),'Marks Entry 3rd'!AP57,IF(AND($E$3=4),'Marks Entry 4th'!AP57,"")))))</f>
        <v/>
      </c>
      <c r="CA58" s="93" t="str">
        <f>IF(OR($E58="",$G58=""),"",IF(AND($E$3=1),'Marks Entry 1st'!AQ57,IF(AND($E$3=2),'Marks Entry 2nd'!AQ57,IF(AND($E$3=3),'Marks Entry 3rd'!AQ57,IF(AND($E$3=4),'Marks Entry 4th'!AQ57,"")))))</f>
        <v/>
      </c>
      <c r="CB58" s="92" t="str">
        <f t="shared" si="51"/>
        <v/>
      </c>
      <c r="CC58" s="87" t="str">
        <f t="shared" si="52"/>
        <v/>
      </c>
      <c r="CD58" s="144">
        <f t="shared" si="53"/>
        <v>0</v>
      </c>
      <c r="CE58" s="144" t="str">
        <f t="shared" si="54"/>
        <v/>
      </c>
      <c r="CF58" s="144" t="str">
        <f t="shared" si="17"/>
        <v/>
      </c>
      <c r="CG58" s="144" t="str">
        <f t="shared" si="55"/>
        <v/>
      </c>
      <c r="CH58" s="144" t="str">
        <f t="shared" si="18"/>
        <v/>
      </c>
      <c r="CI58" s="148" t="str">
        <f t="shared" si="19"/>
        <v/>
      </c>
      <c r="CJ58" s="180" t="str">
        <f>IF(OR($E58="",$G58=""),"",IF(AND($E$3=1),'Marks Entry 1st'!AR57,IF(AND($E$3=2),'Marks Entry 2nd'!AR57,IF(AND($E$3=3),'Marks Entry 3rd'!AR57,IF(AND($E$3=4),'Marks Entry 4th'!AR57,"")))))</f>
        <v/>
      </c>
      <c r="CK58" s="180" t="str">
        <f>IF(OR($E58="",$G58=""),"",IF(AND($E$3=1),'Marks Entry 1st'!AS57,IF(AND($E$3=2),'Marks Entry 2nd'!AS57,IF(AND($E$3=3),'Marks Entry 3rd'!AS57,IF(AND($E$3=4),'Marks Entry 4th'!AS57,"")))))</f>
        <v/>
      </c>
      <c r="CL58" s="87" t="str">
        <f t="shared" si="56"/>
        <v/>
      </c>
      <c r="CM58" s="180" t="str">
        <f>IF(OR($E58="",$G58=""),"",IF(AND($E$3=1),'Marks Entry 1st'!AT57,IF(AND($E$3=2),'Marks Entry 2nd'!AT57,IF(AND($E$3=3),'Marks Entry 3rd'!AT57,IF(AND($E$3=4),'Marks Entry 4th'!AT57,"")))))</f>
        <v/>
      </c>
      <c r="CN58" s="180" t="str">
        <f>IF(OR($E58="",$G58=""),"",IF(AND($E$3=1),'Marks Entry 1st'!AU57,IF(AND($E$3=2),'Marks Entry 2nd'!AU57,IF(AND($E$3=3),'Marks Entry 3rd'!AU57,IF(AND($E$3=4),'Marks Entry 4th'!AU57,"")))))</f>
        <v/>
      </c>
      <c r="CO58" s="180" t="str">
        <f>IF(OR($E58="",$G58=""),"",IF(AND($E$3=1),'Marks Entry 1st'!AV57,IF(AND($E$3=2),'Marks Entry 2nd'!AV57,IF(AND($E$3=3),'Marks Entry 3rd'!AV57,IF(AND($E$3=4),'Marks Entry 4th'!AV57,"")))))</f>
        <v/>
      </c>
      <c r="CP58" s="91" t="str">
        <f t="shared" si="57"/>
        <v/>
      </c>
      <c r="CQ58" s="87">
        <f t="shared" si="58"/>
        <v>0</v>
      </c>
      <c r="CR58" s="93" t="str">
        <f>IF(OR($E58="",$G58=""),"",IF(AND($E$3=1),'Marks Entry 1st'!AW57,IF(AND($E$3=2),'Marks Entry 2nd'!AW57,IF(AND($E$3=3),'Marks Entry 3rd'!AW57,IF(AND($E$3=4),'Marks Entry 4th'!AW57,"")))))</f>
        <v/>
      </c>
      <c r="CS58" s="93" t="str">
        <f>IF(OR($E58="",$G58=""),"",IF(AND($E$3=1),'Marks Entry 1st'!AX57,IF(AND($E$3=2),'Marks Entry 2nd'!AX57,IF(AND($E$3=3),'Marks Entry 3rd'!AX57,IF(AND($E$3=4),'Marks Entry 4th'!AX57,"")))))</f>
        <v/>
      </c>
      <c r="CT58" s="93" t="str">
        <f>IF(OR($E58="",$G58=""),"",IF(AND($E$3=1),'Marks Entry 1st'!AY57,IF(AND($E$3=2),'Marks Entry 2nd'!AY57,IF(AND($E$3=3),'Marks Entry 3rd'!AY57,IF(AND($E$3=4),'Marks Entry 4th'!AY57,"")))))</f>
        <v/>
      </c>
      <c r="CU58" s="92" t="str">
        <f t="shared" si="59"/>
        <v/>
      </c>
      <c r="CV58" s="87" t="str">
        <f t="shared" si="60"/>
        <v/>
      </c>
      <c r="CW58" s="144">
        <f t="shared" si="61"/>
        <v>0</v>
      </c>
      <c r="CX58" s="144" t="str">
        <f t="shared" si="62"/>
        <v/>
      </c>
      <c r="CY58" s="144" t="str">
        <f t="shared" si="20"/>
        <v/>
      </c>
      <c r="CZ58" s="144" t="str">
        <f t="shared" si="63"/>
        <v/>
      </c>
      <c r="DA58" s="144" t="str">
        <f t="shared" si="21"/>
        <v/>
      </c>
      <c r="DB58" s="148" t="str">
        <f t="shared" si="22"/>
        <v/>
      </c>
      <c r="DC58" s="380" t="str">
        <f>IF(OR($E58="",$G58=""),"",IF(AND($E$3=1),'Marks Entry 1st'!AZ57,IF(AND($E$3=2),'Marks Entry 2nd'!AZ57,IF(AND($E$3=3),'Marks Entry 3rd'!AZ57,IF(AND($E$3=4),'Marks Entry 4th'!AZ57,"")))))</f>
        <v/>
      </c>
      <c r="DD58" s="380" t="str">
        <f>IF(OR($E58="",$G58=""),"",IF(AND($E$3=1),'Marks Entry 1st'!BA57,IF(AND($E$3=2),'Marks Entry 2nd'!BA57,IF(AND($E$3=3),'Marks Entry 3rd'!BA57,IF(AND($E$3=4),'Marks Entry 4th'!BA57,"")))))</f>
        <v/>
      </c>
      <c r="DE58" s="380" t="str">
        <f>IF(OR($E58="",$G58=""),"",IF(AND($E$3=1),'Marks Entry 1st'!BB57,IF(AND($E$3=2),'Marks Entry 2nd'!BB57,IF(AND($E$3=3),'Marks Entry 3rd'!BB57,IF(AND($E$3=4),'Marks Entry 4th'!BB57,"")))))</f>
        <v/>
      </c>
      <c r="DF58" s="181" t="str">
        <f t="shared" si="64"/>
        <v/>
      </c>
      <c r="DG58" s="182">
        <f t="shared" si="65"/>
        <v>0</v>
      </c>
      <c r="DH58" s="182" t="str">
        <f t="shared" si="66"/>
        <v/>
      </c>
      <c r="DI58" s="182" t="str">
        <f t="shared" si="67"/>
        <v/>
      </c>
      <c r="DJ58" s="147" t="str">
        <f t="shared" si="23"/>
        <v/>
      </c>
      <c r="DK58" s="380" t="str">
        <f>IF(OR($E58="",$G58=""),"",IF(AND($E$3=1),'Marks Entry 1st'!BC57,IF(AND($E$3=2),'Marks Entry 2nd'!BC57,IF(AND($E$3=3),'Marks Entry 3rd'!BC57,IF(AND($E$3=4),'Marks Entry 4th'!BC57,"")))))</f>
        <v/>
      </c>
      <c r="DL58" s="380" t="str">
        <f>IF(OR($E58="",$G58=""),"",IF(AND($E$3=1),'Marks Entry 1st'!BD57,IF(AND($E$3=2),'Marks Entry 2nd'!BD57,IF(AND($E$3=3),'Marks Entry 3rd'!BD57,IF(AND($E$3=4),'Marks Entry 4th'!BD57,"")))))</f>
        <v/>
      </c>
      <c r="DM58" s="380" t="str">
        <f>IF(OR($E58="",$G58=""),"",IF(AND($E$3=1),'Marks Entry 1st'!BE57,IF(AND($E$3=2),'Marks Entry 2nd'!BE57,IF(AND($E$3=3),'Marks Entry 3rd'!BE57,IF(AND($E$3=4),'Marks Entry 4th'!BE57,"")))))</f>
        <v/>
      </c>
      <c r="DN58" s="181" t="str">
        <f t="shared" si="68"/>
        <v/>
      </c>
      <c r="DO58" s="182">
        <f t="shared" si="69"/>
        <v>0</v>
      </c>
      <c r="DP58" s="182" t="str">
        <f t="shared" si="70"/>
        <v/>
      </c>
      <c r="DQ58" s="182" t="str">
        <f t="shared" si="71"/>
        <v/>
      </c>
      <c r="DR58" s="147" t="str">
        <f t="shared" si="24"/>
        <v/>
      </c>
      <c r="DS58" s="380" t="str">
        <f>IF(OR($E58="",$G58=""),"",IF(AND($E$3=1),'Marks Entry 1st'!BF57,IF(AND($E$3=2),'Marks Entry 2nd'!BF57,IF(AND($E$3=3),'Marks Entry 3rd'!BF57,IF(AND($E$3=4),'Marks Entry 4th'!BF57,"")))))</f>
        <v/>
      </c>
      <c r="DT58" s="380" t="str">
        <f>IF(OR($E58="",$G58=""),"",IF(AND($E$3=1),'Marks Entry 1st'!BG57,IF(AND($E$3=2),'Marks Entry 2nd'!BG57,IF(AND($E$3=3),'Marks Entry 3rd'!BG57,IF(AND($E$3=4),'Marks Entry 4th'!BG57,"")))))</f>
        <v/>
      </c>
      <c r="DU58" s="380" t="str">
        <f>IF(OR($E58="",$G58=""),"",IF(AND($E$3=1),'Marks Entry 1st'!BH57,IF(AND($E$3=2),'Marks Entry 2nd'!BH57,IF(AND($E$3=3),'Marks Entry 3rd'!BH57,IF(AND($E$3=4),'Marks Entry 4th'!BH57,"")))))</f>
        <v/>
      </c>
      <c r="DV58" s="181" t="str">
        <f t="shared" si="72"/>
        <v/>
      </c>
      <c r="DW58" s="182">
        <f t="shared" si="73"/>
        <v>0</v>
      </c>
      <c r="DX58" s="182" t="str">
        <f t="shared" si="74"/>
        <v/>
      </c>
      <c r="DY58" s="182" t="str">
        <f t="shared" si="75"/>
        <v/>
      </c>
      <c r="DZ58" s="147" t="str">
        <f t="shared" si="25"/>
        <v/>
      </c>
      <c r="EA58" s="104" t="str">
        <f t="shared" si="26"/>
        <v/>
      </c>
      <c r="EB58" s="105" t="str">
        <f t="shared" si="27"/>
        <v/>
      </c>
      <c r="EC58" s="111" t="str">
        <f t="shared" si="28"/>
        <v/>
      </c>
      <c r="ED58" s="112" t="str">
        <f t="shared" si="29"/>
        <v/>
      </c>
      <c r="EE58" s="386" t="str">
        <f t="shared" si="30"/>
        <v/>
      </c>
      <c r="EF58" s="72" t="str">
        <f>IF(OR($E58="",$G58=""),"",IF(AND($E$3=1),'Marks Entry 1st'!BI57,IF(AND($E$3=2),'Marks Entry 2nd'!BI57,IF(AND($E$3=3),'Marks Entry 3rd'!BI57,IF(AND($E$3=4),'Marks Entry 4th'!BI57,"")))))</f>
        <v/>
      </c>
      <c r="EG58" s="72" t="str">
        <f>IF(OR($E58="",$G58=""),"",IF(AND($E$3=1),'Marks Entry 1st'!BJ57,IF(AND($E$3=2),'Marks Entry 2nd'!BJ57,IF(AND($E$3=3),'Marks Entry 3rd'!BJ57,IF(AND($E$3=4),'Marks Entry 4th'!BJ57,"")))))</f>
        <v/>
      </c>
      <c r="EH58" s="328" t="str">
        <f t="shared" si="31"/>
        <v/>
      </c>
      <c r="EI58" s="73"/>
      <c r="EP58" s="75">
        <f>IF(AND($E$3=1),'Marks Entry 1st'!I57,IF(AND($E$3=2),'Marks Entry 2nd'!I57,IF(AND($E$3=3),'Marks Entry 3rd'!I57,IF(AND($E$3=4),'Marks Entry 4th'!I57,""))))</f>
        <v>0</v>
      </c>
    </row>
    <row r="59" spans="1:146" ht="18.899999999999999" customHeight="1">
      <c r="A59" s="94">
        <v>52</v>
      </c>
      <c r="B59" s="94" t="str">
        <f>IF(OR(EP59=0,EP59=""),"",IF(AND($E$3=1),'Marks Entry 1st'!I58,IF(AND($E$3=2),'Marks Entry 2nd'!I58,IF(AND($E$3=3),'Marks Entry 3rd'!I58,IF(AND($E$3=4),'Marks Entry 4th'!I58,"")))))</f>
        <v/>
      </c>
      <c r="C59" s="95" t="str">
        <f>IF(OR(B59=0,B59=""),"",IF(AND($E$3=1),'Marks Entry 1st'!B58,IF(AND($E$3=2),'Marks Entry 2nd'!B58,IF(AND($E$3=3),'Marks Entry 3rd'!B58,IF(AND($E$3=4),'Marks Entry 4th'!B58,"")))))</f>
        <v/>
      </c>
      <c r="D59" s="95" t="str">
        <f>IF(OR(B59=0,B59=""),"",IF(AND($E$3=1),'Marks Entry 1st'!C58,IF(AND($E$3=2),'Marks Entry 2nd'!C58,IF(AND($E$3=3),'Marks Entry 3rd'!C58,IF(AND($E$3=4),'Marks Entry 4th'!C58,"")))))</f>
        <v/>
      </c>
      <c r="E59" s="96" t="str">
        <f>IF(OR(B59=0,B59=""),"",IF(AND($E$3=1),'Marks Entry 1st'!E58,IF(AND($E$3=2),'Marks Entry 2nd'!E58,IF(AND($E$3=3),'Marks Entry 3rd'!E58,IF(AND($E$3=4),'Marks Entry 4th'!E58,"")))))</f>
        <v/>
      </c>
      <c r="F59" s="95" t="str">
        <f>IF(OR(B59=0,B59=""),"",IF(AND($E$3=1),'Marks Entry 1st'!D58,IF(AND($E$3=2),'Marks Entry 2nd'!D58,IF(AND($E$3=3),'Marks Entry 3rd'!D58,IF(AND($E$3=4),'Marks Entry 4th'!D58,"")))))</f>
        <v/>
      </c>
      <c r="G59" s="90" t="str">
        <f>IF(OR(B59=0,B59=""),"",IF(AND($E$3=1),'Marks Entry 1st'!F58,IF(AND($E$3=2),'Marks Entry 2nd'!F58,IF(AND($E$3=3),'Marks Entry 3rd'!F58,IF(AND($E$3=4),'Marks Entry 4th'!F58,"")))))</f>
        <v/>
      </c>
      <c r="H59" s="90" t="str">
        <f>IF(OR(B59=0,B59=""),"",IF(AND($E$3=1),'Marks Entry 1st'!G58,IF(AND($E$3=2),'Marks Entry 2nd'!G58,IF(AND($E$3=3),'Marks Entry 3rd'!G58,IF(AND($E$3=4),'Marks Entry 4th'!G58,"")))))</f>
        <v/>
      </c>
      <c r="I59" s="90" t="str">
        <f>IF(OR(B59=0,B59=""),"",IF(AND($E$3=1),'Marks Entry 1st'!H58,IF(AND($E$3=2),'Marks Entry 2nd'!H58,IF(AND($E$3=3),'Marks Entry 3rd'!H58,IF(AND($E$3=4),'Marks Entry 4th'!H58,"")))))</f>
        <v/>
      </c>
      <c r="J59" s="379" t="str">
        <f>IF(OR(B59=0,B59=""),"",IF(AND($E$3=1),'Marks Entry 1st'!J58,IF(AND($E$3=2),'Marks Entry 2nd'!J58,IF(AND($E$3=3),'Marks Entry 3rd'!J58,IF(AND($E$3=4),'Marks Entry 4th'!J58,"")))))</f>
        <v/>
      </c>
      <c r="K59" s="379" t="str">
        <f>IF(OR(B59=0,B59=""),"",IF(AND($E$3=1),'Marks Entry 1st'!K58,IF(AND($E$3=2),'Marks Entry 2nd'!K58,IF(AND($E$3=3),'Marks Entry 3rd'!K58,IF(AND($E$3=4),'Marks Entry 4th'!K58,"")))))</f>
        <v/>
      </c>
      <c r="L59" s="180" t="str">
        <f>IF(OR($E59="",$G59=""),"",IF(AND($E$3=1),'Marks Entry 1st'!L58,IF(AND($E$3=2),'Marks Entry 2nd'!L58,IF(AND($E$3=3),'Marks Entry 3rd'!L58,IF(AND($E$3=4),'Marks Entry 4th'!L58,"")))))</f>
        <v/>
      </c>
      <c r="M59" s="180" t="str">
        <f>IF(OR($E59="",$G59=""),"",IF(AND($E$3=1),'Marks Entry 1st'!M58,IF(AND($E$3=2),'Marks Entry 2nd'!M58,IF(AND($E$3=3),'Marks Entry 3rd'!M58,IF(AND($E$3=4),'Marks Entry 4th'!M58,"")))))</f>
        <v/>
      </c>
      <c r="N59" s="87" t="str">
        <f t="shared" si="32"/>
        <v/>
      </c>
      <c r="O59" s="180" t="str">
        <f>IF(OR($E59="",$G59=""),"",IF(AND($E$3=1),'Marks Entry 1st'!N58,IF(AND($E$3=2),'Marks Entry 2nd'!N58,IF(AND($E$3=3),'Marks Entry 3rd'!N58,IF(AND($E$3=4),'Marks Entry 4th'!N58,"")))))</f>
        <v/>
      </c>
      <c r="P59" s="180" t="str">
        <f>IF(OR($E59="",$G59=""),"",IF(AND($E$3=1),'Marks Entry 1st'!O58,IF(AND($E$3=2),'Marks Entry 2nd'!O58,IF(AND($E$3=3),'Marks Entry 3rd'!O58,IF(AND($E$3=4),'Marks Entry 4th'!O58,"")))))</f>
        <v/>
      </c>
      <c r="Q59" s="180" t="str">
        <f>IF(OR($E59="",$G59=""),"",IF(AND($E$3=1),'Marks Entry 1st'!P58,IF(AND($E$3=2),'Marks Entry 2nd'!P58,IF(AND($E$3=3),'Marks Entry 3rd'!P58,IF(AND($E$3=4),'Marks Entry 4th'!P58,"")))))</f>
        <v/>
      </c>
      <c r="R59" s="91" t="str">
        <f t="shared" si="33"/>
        <v/>
      </c>
      <c r="S59" s="87">
        <f t="shared" si="34"/>
        <v>0</v>
      </c>
      <c r="T59" s="93" t="str">
        <f>IF(OR($E59="",$G59=""),"",IF(AND($E$3=1),'Marks Entry 1st'!Q58,IF(AND($E$3=2),'Marks Entry 2nd'!Q58,IF(AND($E$3=3),'Marks Entry 3rd'!Q58,IF(AND($E$3=4),'Marks Entry 4th'!Q58,"")))))</f>
        <v/>
      </c>
      <c r="U59" s="93" t="str">
        <f>IF(OR($E59="",$G59=""),"",IF(AND($E$3=1),'Marks Entry 1st'!R58,IF(AND($E$3=2),'Marks Entry 2nd'!R58,IF(AND($E$3=3),'Marks Entry 3rd'!R58,IF(AND($E$3=4),'Marks Entry 4th'!R58,"")))))</f>
        <v/>
      </c>
      <c r="V59" s="93" t="str">
        <f>IF(OR($E59="",$G59=""),"",IF(AND($E$3=1),'Marks Entry 1st'!S58,IF(AND($E$3=2),'Marks Entry 2nd'!S58,IF(AND($E$3=3),'Marks Entry 3rd'!S58,IF(AND($E$3=4),'Marks Entry 4th'!S58,"")))))</f>
        <v/>
      </c>
      <c r="W59" s="92" t="str">
        <f t="shared" si="35"/>
        <v/>
      </c>
      <c r="X59" s="87" t="str">
        <f t="shared" si="36"/>
        <v/>
      </c>
      <c r="Y59" s="144">
        <f t="shared" si="37"/>
        <v>0</v>
      </c>
      <c r="Z59" s="144" t="str">
        <f t="shared" si="38"/>
        <v/>
      </c>
      <c r="AA59" s="144" t="str">
        <f t="shared" si="0"/>
        <v/>
      </c>
      <c r="AB59" s="144" t="str">
        <f t="shared" si="39"/>
        <v/>
      </c>
      <c r="AC59" s="144" t="str">
        <f t="shared" si="1"/>
        <v/>
      </c>
      <c r="AD59" s="148" t="str">
        <f t="shared" si="2"/>
        <v/>
      </c>
      <c r="AE59" s="180" t="str">
        <f>IF(OR($E59="",$G59=""),"",IF(AND($E$3=1),'Marks Entry 1st'!T58,IF(AND($E$3=2),'Marks Entry 2nd'!T58,IF(AND($E$3=3),'Marks Entry 3rd'!T58,IF(AND($E$3=4),'Marks Entry 4th'!T58,"")))))</f>
        <v/>
      </c>
      <c r="AF59" s="180" t="str">
        <f>IF(OR($E59="",$G59=""),"",IF(AND($E$3=1),'Marks Entry 1st'!U58,IF(AND($E$3=2),'Marks Entry 2nd'!U58,IF(AND($E$3=3),'Marks Entry 3rd'!U58,IF(AND($E$3=4),'Marks Entry 4th'!U58,"")))))</f>
        <v/>
      </c>
      <c r="AG59" s="87" t="str">
        <f t="shared" si="40"/>
        <v/>
      </c>
      <c r="AH59" s="180" t="str">
        <f>IF(OR($E59="",$G59=""),"",IF(AND($E$3=1),'Marks Entry 1st'!V58,IF(AND($E$3=2),'Marks Entry 2nd'!V58,IF(AND($E$3=3),'Marks Entry 3rd'!V58,IF(AND($E$3=4),'Marks Entry 4th'!V58,"")))))</f>
        <v/>
      </c>
      <c r="AI59" s="180" t="str">
        <f>IF(OR($E59="",$G59=""),"",IF(AND($E$3=1),'Marks Entry 1st'!W58,IF(AND($E$3=2),'Marks Entry 2nd'!W58,IF(AND($E$3=3),'Marks Entry 3rd'!W58,IF(AND($E$3=4),'Marks Entry 4th'!W58,"")))))</f>
        <v/>
      </c>
      <c r="AJ59" s="180" t="str">
        <f>IF(OR($E59="",$G59=""),"",IF(AND($E$3=1),'Marks Entry 1st'!X58,IF(AND($E$3=2),'Marks Entry 2nd'!X58,IF(AND($E$3=3),'Marks Entry 3rd'!X58,IF(AND($E$3=4),'Marks Entry 4th'!X58,"")))))</f>
        <v/>
      </c>
      <c r="AK59" s="91" t="str">
        <f t="shared" si="41"/>
        <v/>
      </c>
      <c r="AL59" s="87">
        <f t="shared" si="42"/>
        <v>0</v>
      </c>
      <c r="AM59" s="93" t="str">
        <f>IF(OR($E59="",$G59=""),"",IF(AND($E$3=1),'Marks Entry 1st'!Y58,IF(AND($E$3=2),'Marks Entry 2nd'!Y58,IF(AND($E$3=3),'Marks Entry 3rd'!Y58,IF(AND($E$3=4),'Marks Entry 4th'!Y58,"")))))</f>
        <v/>
      </c>
      <c r="AN59" s="93" t="str">
        <f>IF(OR($E59="",$G59=""),"",IF(AND($E$3=1),'Marks Entry 1st'!Z58,IF(AND($E$3=2),'Marks Entry 2nd'!Z58,IF(AND($E$3=3),'Marks Entry 3rd'!Z58,IF(AND($E$3=4),'Marks Entry 4th'!Z58,"")))))</f>
        <v/>
      </c>
      <c r="AO59" s="93" t="str">
        <f>IF(OR($E59="",$G59=""),"",IF(AND($E$3=1),'Marks Entry 1st'!AA58,IF(AND($E$3=2),'Marks Entry 2nd'!AA58,IF(AND($E$3=3),'Marks Entry 3rd'!AA58,IF(AND($E$3=4),'Marks Entry 4th'!AA58,"")))))</f>
        <v/>
      </c>
      <c r="AP59" s="92" t="str">
        <f t="shared" si="43"/>
        <v/>
      </c>
      <c r="AQ59" s="87" t="str">
        <f t="shared" si="44"/>
        <v/>
      </c>
      <c r="AR59" s="144">
        <f t="shared" si="45"/>
        <v>0</v>
      </c>
      <c r="AS59" s="144" t="str">
        <f t="shared" si="46"/>
        <v/>
      </c>
      <c r="AT59" s="144" t="str">
        <f t="shared" si="3"/>
        <v/>
      </c>
      <c r="AU59" s="144" t="str">
        <f t="shared" si="47"/>
        <v/>
      </c>
      <c r="AV59" s="144" t="str">
        <f t="shared" si="4"/>
        <v/>
      </c>
      <c r="AW59" s="148" t="str">
        <f t="shared" si="5"/>
        <v/>
      </c>
      <c r="AX59" s="180" t="str">
        <f>IF(OR($E59="",$G59=""),"",IF(AND($E$3=1),'Marks Entry 1st'!AB58,IF(AND($E$3=2),'Marks Entry 2nd'!AB58,IF(AND($E$3=3),'Marks Entry 3rd'!AB58,IF(AND($E$3=4),'Marks Entry 4th'!AB58,"")))))</f>
        <v/>
      </c>
      <c r="AY59" s="180" t="str">
        <f>IF(OR($E59="",$G59=""),"",IF(AND($E$3=1),'Marks Entry 1st'!AC58,IF(AND($E$3=2),'Marks Entry 2nd'!AC58,IF(AND($E$3=3),'Marks Entry 3rd'!AC58,IF(AND($E$3=4),'Marks Entry 4th'!AC58,"")))))</f>
        <v/>
      </c>
      <c r="AZ59" s="87" t="str">
        <f t="shared" si="6"/>
        <v/>
      </c>
      <c r="BA59" s="180" t="str">
        <f>IF(OR($E59="",$G59=""),"",IF(AND($E$3=1),'Marks Entry 1st'!AD58,IF(AND($E$3=2),'Marks Entry 2nd'!AD58,IF(AND($E$3=3),'Marks Entry 3rd'!AD58,IF(AND($E$3=4),'Marks Entry 4th'!AD58,"")))))</f>
        <v/>
      </c>
      <c r="BB59" s="180" t="str">
        <f>IF(OR($E59="",$G59=""),"",IF(AND($E$3=1),'Marks Entry 1st'!AE58,IF(AND($E$3=2),'Marks Entry 2nd'!AE58,IF(AND($E$3=3),'Marks Entry 3rd'!AE58,IF(AND($E$3=4),'Marks Entry 4th'!AE58,"")))))</f>
        <v/>
      </c>
      <c r="BC59" s="180" t="str">
        <f>IF(OR($E59="",$G59=""),"",IF(AND($E$3=1),'Marks Entry 1st'!AF58,IF(AND($E$3=2),'Marks Entry 2nd'!AF58,IF(AND($E$3=3),'Marks Entry 3rd'!AF58,IF(AND($E$3=4),'Marks Entry 4th'!AF58,"")))))</f>
        <v/>
      </c>
      <c r="BD59" s="91" t="str">
        <f t="shared" si="7"/>
        <v/>
      </c>
      <c r="BE59" s="87">
        <f t="shared" si="8"/>
        <v>0</v>
      </c>
      <c r="BF59" s="93" t="str">
        <f>IF(OR($E59="",$G59=""),"",IF(AND($E$3=1),'Marks Entry 1st'!AG58,IF(AND($E$3=2),'Marks Entry 2nd'!AG58,IF(AND($E$3=3),'Marks Entry 3rd'!AG58,IF(AND($E$3=4),'Marks Entry 4th'!AG58,"")))))</f>
        <v/>
      </c>
      <c r="BG59" s="93" t="str">
        <f>IF(OR($E59="",$G59=""),"",IF(AND($E$3=1),'Marks Entry 1st'!AH58,IF(AND($E$3=2),'Marks Entry 2nd'!AH58,IF(AND($E$3=3),'Marks Entry 3rd'!AH58,IF(AND($E$3=4),'Marks Entry 4th'!AH58,"")))))</f>
        <v/>
      </c>
      <c r="BH59" s="93" t="str">
        <f>IF(OR($E59="",$G59=""),"",IF(AND($E$3=1),'Marks Entry 1st'!AI58,IF(AND($E$3=2),'Marks Entry 2nd'!AI58,IF(AND($E$3=3),'Marks Entry 3rd'!AI58,IF(AND($E$3=4),'Marks Entry 4th'!AI58,"")))))</f>
        <v/>
      </c>
      <c r="BI59" s="92" t="str">
        <f t="shared" si="9"/>
        <v/>
      </c>
      <c r="BJ59" s="87" t="str">
        <f t="shared" si="10"/>
        <v/>
      </c>
      <c r="BK59" s="144">
        <f t="shared" si="11"/>
        <v>0</v>
      </c>
      <c r="BL59" s="144" t="str">
        <f t="shared" si="12"/>
        <v/>
      </c>
      <c r="BM59" s="144" t="str">
        <f t="shared" si="13"/>
        <v/>
      </c>
      <c r="BN59" s="144" t="str">
        <f t="shared" si="14"/>
        <v/>
      </c>
      <c r="BO59" s="144" t="str">
        <f t="shared" si="15"/>
        <v/>
      </c>
      <c r="BP59" s="148" t="str">
        <f t="shared" si="16"/>
        <v/>
      </c>
      <c r="BQ59" s="180" t="str">
        <f>IF(OR($E59="",$G59=""),"",IF(AND($E$3=1),'Marks Entry 1st'!AJ58,IF(AND($E$3=2),'Marks Entry 2nd'!AJ58,IF(AND($E$3=3),'Marks Entry 3rd'!AJ58,IF(AND($E$3=4),'Marks Entry 4th'!AJ58,"")))))</f>
        <v/>
      </c>
      <c r="BR59" s="180" t="str">
        <f>IF(OR($E59="",$G59=""),"",IF(AND($E$3=1),'Marks Entry 1st'!AK58,IF(AND($E$3=2),'Marks Entry 2nd'!AK58,IF(AND($E$3=3),'Marks Entry 3rd'!AK58,IF(AND($E$3=4),'Marks Entry 4th'!AK58,"")))))</f>
        <v/>
      </c>
      <c r="BS59" s="87" t="str">
        <f t="shared" si="48"/>
        <v/>
      </c>
      <c r="BT59" s="180" t="str">
        <f>IF(OR($E59="",$G59=""),"",IF(AND($E$3=1),'Marks Entry 1st'!AL58,IF(AND($E$3=2),'Marks Entry 2nd'!AL58,IF(AND($E$3=3),'Marks Entry 3rd'!AL58,IF(AND($E$3=4),'Marks Entry 4th'!AL58,"")))))</f>
        <v/>
      </c>
      <c r="BU59" s="180" t="str">
        <f>IF(OR($E59="",$G59=""),"",IF(AND($E$3=1),'Marks Entry 1st'!AM58,IF(AND($E$3=2),'Marks Entry 2nd'!AM58,IF(AND($E$3=3),'Marks Entry 3rd'!AM58,IF(AND($E$3=4),'Marks Entry 4th'!AM58,"")))))</f>
        <v/>
      </c>
      <c r="BV59" s="180" t="str">
        <f>IF(OR($E59="",$G59=""),"",IF(AND($E$3=1),'Marks Entry 1st'!AN58,IF(AND($E$3=2),'Marks Entry 2nd'!AN58,IF(AND($E$3=3),'Marks Entry 3rd'!AN58,IF(AND($E$3=4),'Marks Entry 4th'!AN58,"")))))</f>
        <v/>
      </c>
      <c r="BW59" s="91" t="str">
        <f t="shared" si="49"/>
        <v/>
      </c>
      <c r="BX59" s="87">
        <f t="shared" si="50"/>
        <v>0</v>
      </c>
      <c r="BY59" s="93" t="str">
        <f>IF(OR($E59="",$G59=""),"",IF(AND($E$3=1),'Marks Entry 1st'!AO58,IF(AND($E$3=2),'Marks Entry 2nd'!AO58,IF(AND($E$3=3),'Marks Entry 3rd'!AO58,IF(AND($E$3=4),'Marks Entry 4th'!AO58,"")))))</f>
        <v/>
      </c>
      <c r="BZ59" s="93" t="str">
        <f>IF(OR($E59="",$G59=""),"",IF(AND($E$3=1),'Marks Entry 1st'!AP58,IF(AND($E$3=2),'Marks Entry 2nd'!AP58,IF(AND($E$3=3),'Marks Entry 3rd'!AP58,IF(AND($E$3=4),'Marks Entry 4th'!AP58,"")))))</f>
        <v/>
      </c>
      <c r="CA59" s="93" t="str">
        <f>IF(OR($E59="",$G59=""),"",IF(AND($E$3=1),'Marks Entry 1st'!AQ58,IF(AND($E$3=2),'Marks Entry 2nd'!AQ58,IF(AND($E$3=3),'Marks Entry 3rd'!AQ58,IF(AND($E$3=4),'Marks Entry 4th'!AQ58,"")))))</f>
        <v/>
      </c>
      <c r="CB59" s="92" t="str">
        <f t="shared" si="51"/>
        <v/>
      </c>
      <c r="CC59" s="87" t="str">
        <f t="shared" si="52"/>
        <v/>
      </c>
      <c r="CD59" s="144">
        <f t="shared" si="53"/>
        <v>0</v>
      </c>
      <c r="CE59" s="144" t="str">
        <f t="shared" si="54"/>
        <v/>
      </c>
      <c r="CF59" s="144" t="str">
        <f t="shared" si="17"/>
        <v/>
      </c>
      <c r="CG59" s="144" t="str">
        <f t="shared" si="55"/>
        <v/>
      </c>
      <c r="CH59" s="144" t="str">
        <f t="shared" si="18"/>
        <v/>
      </c>
      <c r="CI59" s="148" t="str">
        <f t="shared" si="19"/>
        <v/>
      </c>
      <c r="CJ59" s="180" t="str">
        <f>IF(OR($E59="",$G59=""),"",IF(AND($E$3=1),'Marks Entry 1st'!AR58,IF(AND($E$3=2),'Marks Entry 2nd'!AR58,IF(AND($E$3=3),'Marks Entry 3rd'!AR58,IF(AND($E$3=4),'Marks Entry 4th'!AR58,"")))))</f>
        <v/>
      </c>
      <c r="CK59" s="180" t="str">
        <f>IF(OR($E59="",$G59=""),"",IF(AND($E$3=1),'Marks Entry 1st'!AS58,IF(AND($E$3=2),'Marks Entry 2nd'!AS58,IF(AND($E$3=3),'Marks Entry 3rd'!AS58,IF(AND($E$3=4),'Marks Entry 4th'!AS58,"")))))</f>
        <v/>
      </c>
      <c r="CL59" s="87" t="str">
        <f t="shared" si="56"/>
        <v/>
      </c>
      <c r="CM59" s="180" t="str">
        <f>IF(OR($E59="",$G59=""),"",IF(AND($E$3=1),'Marks Entry 1st'!AT58,IF(AND($E$3=2),'Marks Entry 2nd'!AT58,IF(AND($E$3=3),'Marks Entry 3rd'!AT58,IF(AND($E$3=4),'Marks Entry 4th'!AT58,"")))))</f>
        <v/>
      </c>
      <c r="CN59" s="180" t="str">
        <f>IF(OR($E59="",$G59=""),"",IF(AND($E$3=1),'Marks Entry 1st'!AU58,IF(AND($E$3=2),'Marks Entry 2nd'!AU58,IF(AND($E$3=3),'Marks Entry 3rd'!AU58,IF(AND($E$3=4),'Marks Entry 4th'!AU58,"")))))</f>
        <v/>
      </c>
      <c r="CO59" s="180" t="str">
        <f>IF(OR($E59="",$G59=""),"",IF(AND($E$3=1),'Marks Entry 1st'!AV58,IF(AND($E$3=2),'Marks Entry 2nd'!AV58,IF(AND($E$3=3),'Marks Entry 3rd'!AV58,IF(AND($E$3=4),'Marks Entry 4th'!AV58,"")))))</f>
        <v/>
      </c>
      <c r="CP59" s="91" t="str">
        <f t="shared" si="57"/>
        <v/>
      </c>
      <c r="CQ59" s="87">
        <f t="shared" si="58"/>
        <v>0</v>
      </c>
      <c r="CR59" s="93" t="str">
        <f>IF(OR($E59="",$G59=""),"",IF(AND($E$3=1),'Marks Entry 1st'!AW58,IF(AND($E$3=2),'Marks Entry 2nd'!AW58,IF(AND($E$3=3),'Marks Entry 3rd'!AW58,IF(AND($E$3=4),'Marks Entry 4th'!AW58,"")))))</f>
        <v/>
      </c>
      <c r="CS59" s="93" t="str">
        <f>IF(OR($E59="",$G59=""),"",IF(AND($E$3=1),'Marks Entry 1st'!AX58,IF(AND($E$3=2),'Marks Entry 2nd'!AX58,IF(AND($E$3=3),'Marks Entry 3rd'!AX58,IF(AND($E$3=4),'Marks Entry 4th'!AX58,"")))))</f>
        <v/>
      </c>
      <c r="CT59" s="93" t="str">
        <f>IF(OR($E59="",$G59=""),"",IF(AND($E$3=1),'Marks Entry 1st'!AY58,IF(AND($E$3=2),'Marks Entry 2nd'!AY58,IF(AND($E$3=3),'Marks Entry 3rd'!AY58,IF(AND($E$3=4),'Marks Entry 4th'!AY58,"")))))</f>
        <v/>
      </c>
      <c r="CU59" s="92" t="str">
        <f t="shared" si="59"/>
        <v/>
      </c>
      <c r="CV59" s="87" t="str">
        <f t="shared" si="60"/>
        <v/>
      </c>
      <c r="CW59" s="144">
        <f t="shared" si="61"/>
        <v>0</v>
      </c>
      <c r="CX59" s="144" t="str">
        <f t="shared" si="62"/>
        <v/>
      </c>
      <c r="CY59" s="144" t="str">
        <f t="shared" si="20"/>
        <v/>
      </c>
      <c r="CZ59" s="144" t="str">
        <f t="shared" si="63"/>
        <v/>
      </c>
      <c r="DA59" s="144" t="str">
        <f t="shared" si="21"/>
        <v/>
      </c>
      <c r="DB59" s="148" t="str">
        <f t="shared" si="22"/>
        <v/>
      </c>
      <c r="DC59" s="380" t="str">
        <f>IF(OR($E59="",$G59=""),"",IF(AND($E$3=1),'Marks Entry 1st'!AZ58,IF(AND($E$3=2),'Marks Entry 2nd'!AZ58,IF(AND($E$3=3),'Marks Entry 3rd'!AZ58,IF(AND($E$3=4),'Marks Entry 4th'!AZ58,"")))))</f>
        <v/>
      </c>
      <c r="DD59" s="380" t="str">
        <f>IF(OR($E59="",$G59=""),"",IF(AND($E$3=1),'Marks Entry 1st'!BA58,IF(AND($E$3=2),'Marks Entry 2nd'!BA58,IF(AND($E$3=3),'Marks Entry 3rd'!BA58,IF(AND($E$3=4),'Marks Entry 4th'!BA58,"")))))</f>
        <v/>
      </c>
      <c r="DE59" s="380" t="str">
        <f>IF(OR($E59="",$G59=""),"",IF(AND($E$3=1),'Marks Entry 1st'!BB58,IF(AND($E$3=2),'Marks Entry 2nd'!BB58,IF(AND($E$3=3),'Marks Entry 3rd'!BB58,IF(AND($E$3=4),'Marks Entry 4th'!BB58,"")))))</f>
        <v/>
      </c>
      <c r="DF59" s="181" t="str">
        <f t="shared" si="64"/>
        <v/>
      </c>
      <c r="DG59" s="182">
        <f t="shared" si="65"/>
        <v>0</v>
      </c>
      <c r="DH59" s="182" t="str">
        <f t="shared" si="66"/>
        <v/>
      </c>
      <c r="DI59" s="182" t="str">
        <f t="shared" si="67"/>
        <v/>
      </c>
      <c r="DJ59" s="147" t="str">
        <f t="shared" si="23"/>
        <v/>
      </c>
      <c r="DK59" s="380" t="str">
        <f>IF(OR($E59="",$G59=""),"",IF(AND($E$3=1),'Marks Entry 1st'!BC58,IF(AND($E$3=2),'Marks Entry 2nd'!BC58,IF(AND($E$3=3),'Marks Entry 3rd'!BC58,IF(AND($E$3=4),'Marks Entry 4th'!BC58,"")))))</f>
        <v/>
      </c>
      <c r="DL59" s="380" t="str">
        <f>IF(OR($E59="",$G59=""),"",IF(AND($E$3=1),'Marks Entry 1st'!BD58,IF(AND($E$3=2),'Marks Entry 2nd'!BD58,IF(AND($E$3=3),'Marks Entry 3rd'!BD58,IF(AND($E$3=4),'Marks Entry 4th'!BD58,"")))))</f>
        <v/>
      </c>
      <c r="DM59" s="380" t="str">
        <f>IF(OR($E59="",$G59=""),"",IF(AND($E$3=1),'Marks Entry 1st'!BE58,IF(AND($E$3=2),'Marks Entry 2nd'!BE58,IF(AND($E$3=3),'Marks Entry 3rd'!BE58,IF(AND($E$3=4),'Marks Entry 4th'!BE58,"")))))</f>
        <v/>
      </c>
      <c r="DN59" s="181" t="str">
        <f t="shared" si="68"/>
        <v/>
      </c>
      <c r="DO59" s="182">
        <f t="shared" si="69"/>
        <v>0</v>
      </c>
      <c r="DP59" s="182" t="str">
        <f t="shared" si="70"/>
        <v/>
      </c>
      <c r="DQ59" s="182" t="str">
        <f t="shared" si="71"/>
        <v/>
      </c>
      <c r="DR59" s="147" t="str">
        <f t="shared" si="24"/>
        <v/>
      </c>
      <c r="DS59" s="380" t="str">
        <f>IF(OR($E59="",$G59=""),"",IF(AND($E$3=1),'Marks Entry 1st'!BF58,IF(AND($E$3=2),'Marks Entry 2nd'!BF58,IF(AND($E$3=3),'Marks Entry 3rd'!BF58,IF(AND($E$3=4),'Marks Entry 4th'!BF58,"")))))</f>
        <v/>
      </c>
      <c r="DT59" s="380" t="str">
        <f>IF(OR($E59="",$G59=""),"",IF(AND($E$3=1),'Marks Entry 1st'!BG58,IF(AND($E$3=2),'Marks Entry 2nd'!BG58,IF(AND($E$3=3),'Marks Entry 3rd'!BG58,IF(AND($E$3=4),'Marks Entry 4th'!BG58,"")))))</f>
        <v/>
      </c>
      <c r="DU59" s="380" t="str">
        <f>IF(OR($E59="",$G59=""),"",IF(AND($E$3=1),'Marks Entry 1st'!BH58,IF(AND($E$3=2),'Marks Entry 2nd'!BH58,IF(AND($E$3=3),'Marks Entry 3rd'!BH58,IF(AND($E$3=4),'Marks Entry 4th'!BH58,"")))))</f>
        <v/>
      </c>
      <c r="DV59" s="181" t="str">
        <f t="shared" si="72"/>
        <v/>
      </c>
      <c r="DW59" s="182">
        <f t="shared" si="73"/>
        <v>0</v>
      </c>
      <c r="DX59" s="182" t="str">
        <f t="shared" si="74"/>
        <v/>
      </c>
      <c r="DY59" s="182" t="str">
        <f t="shared" si="75"/>
        <v/>
      </c>
      <c r="DZ59" s="147" t="str">
        <f t="shared" si="25"/>
        <v/>
      </c>
      <c r="EA59" s="104" t="str">
        <f t="shared" si="26"/>
        <v/>
      </c>
      <c r="EB59" s="105" t="str">
        <f t="shared" si="27"/>
        <v/>
      </c>
      <c r="EC59" s="111" t="str">
        <f t="shared" si="28"/>
        <v/>
      </c>
      <c r="ED59" s="112" t="str">
        <f t="shared" si="29"/>
        <v/>
      </c>
      <c r="EE59" s="386" t="str">
        <f t="shared" si="30"/>
        <v/>
      </c>
      <c r="EF59" s="72" t="str">
        <f>IF(OR($E59="",$G59=""),"",IF(AND($E$3=1),'Marks Entry 1st'!BI58,IF(AND($E$3=2),'Marks Entry 2nd'!BI58,IF(AND($E$3=3),'Marks Entry 3rd'!BI58,IF(AND($E$3=4),'Marks Entry 4th'!BI58,"")))))</f>
        <v/>
      </c>
      <c r="EG59" s="72" t="str">
        <f>IF(OR($E59="",$G59=""),"",IF(AND($E$3=1),'Marks Entry 1st'!BJ58,IF(AND($E$3=2),'Marks Entry 2nd'!BJ58,IF(AND($E$3=3),'Marks Entry 3rd'!BJ58,IF(AND($E$3=4),'Marks Entry 4th'!BJ58,"")))))</f>
        <v/>
      </c>
      <c r="EH59" s="328" t="str">
        <f t="shared" si="31"/>
        <v/>
      </c>
      <c r="EI59" s="73"/>
      <c r="EP59" s="75">
        <f>IF(AND($E$3=1),'Marks Entry 1st'!I58,IF(AND($E$3=2),'Marks Entry 2nd'!I58,IF(AND($E$3=3),'Marks Entry 3rd'!I58,IF(AND($E$3=4),'Marks Entry 4th'!I58,""))))</f>
        <v>0</v>
      </c>
    </row>
    <row r="60" spans="1:146" ht="18.899999999999999" customHeight="1">
      <c r="A60" s="94">
        <v>53</v>
      </c>
      <c r="B60" s="94" t="str">
        <f>IF(OR(EP60=0,EP60=""),"",IF(AND($E$3=1),'Marks Entry 1st'!I59,IF(AND($E$3=2),'Marks Entry 2nd'!I59,IF(AND($E$3=3),'Marks Entry 3rd'!I59,IF(AND($E$3=4),'Marks Entry 4th'!I59,"")))))</f>
        <v/>
      </c>
      <c r="C60" s="95" t="str">
        <f>IF(OR(B60=0,B60=""),"",IF(AND($E$3=1),'Marks Entry 1st'!B59,IF(AND($E$3=2),'Marks Entry 2nd'!B59,IF(AND($E$3=3),'Marks Entry 3rd'!B59,IF(AND($E$3=4),'Marks Entry 4th'!B59,"")))))</f>
        <v/>
      </c>
      <c r="D60" s="95" t="str">
        <f>IF(OR(B60=0,B60=""),"",IF(AND($E$3=1),'Marks Entry 1st'!C59,IF(AND($E$3=2),'Marks Entry 2nd'!C59,IF(AND($E$3=3),'Marks Entry 3rd'!C59,IF(AND($E$3=4),'Marks Entry 4th'!C59,"")))))</f>
        <v/>
      </c>
      <c r="E60" s="96" t="str">
        <f>IF(OR(B60=0,B60=""),"",IF(AND($E$3=1),'Marks Entry 1st'!E59,IF(AND($E$3=2),'Marks Entry 2nd'!E59,IF(AND($E$3=3),'Marks Entry 3rd'!E59,IF(AND($E$3=4),'Marks Entry 4th'!E59,"")))))</f>
        <v/>
      </c>
      <c r="F60" s="95" t="str">
        <f>IF(OR(B60=0,B60=""),"",IF(AND($E$3=1),'Marks Entry 1st'!D59,IF(AND($E$3=2),'Marks Entry 2nd'!D59,IF(AND($E$3=3),'Marks Entry 3rd'!D59,IF(AND($E$3=4),'Marks Entry 4th'!D59,"")))))</f>
        <v/>
      </c>
      <c r="G60" s="90" t="str">
        <f>IF(OR(B60=0,B60=""),"",IF(AND($E$3=1),'Marks Entry 1st'!F59,IF(AND($E$3=2),'Marks Entry 2nd'!F59,IF(AND($E$3=3),'Marks Entry 3rd'!F59,IF(AND($E$3=4),'Marks Entry 4th'!F59,"")))))</f>
        <v/>
      </c>
      <c r="H60" s="90" t="str">
        <f>IF(OR(B60=0,B60=""),"",IF(AND($E$3=1),'Marks Entry 1st'!G59,IF(AND($E$3=2),'Marks Entry 2nd'!G59,IF(AND($E$3=3),'Marks Entry 3rd'!G59,IF(AND($E$3=4),'Marks Entry 4th'!G59,"")))))</f>
        <v/>
      </c>
      <c r="I60" s="90" t="str">
        <f>IF(OR(B60=0,B60=""),"",IF(AND($E$3=1),'Marks Entry 1st'!H59,IF(AND($E$3=2),'Marks Entry 2nd'!H59,IF(AND($E$3=3),'Marks Entry 3rd'!H59,IF(AND($E$3=4),'Marks Entry 4th'!H59,"")))))</f>
        <v/>
      </c>
      <c r="J60" s="379" t="str">
        <f>IF(OR(B60=0,B60=""),"",IF(AND($E$3=1),'Marks Entry 1st'!J59,IF(AND($E$3=2),'Marks Entry 2nd'!J59,IF(AND($E$3=3),'Marks Entry 3rd'!J59,IF(AND($E$3=4),'Marks Entry 4th'!J59,"")))))</f>
        <v/>
      </c>
      <c r="K60" s="379" t="str">
        <f>IF(OR(B60=0,B60=""),"",IF(AND($E$3=1),'Marks Entry 1st'!K59,IF(AND($E$3=2),'Marks Entry 2nd'!K59,IF(AND($E$3=3),'Marks Entry 3rd'!K59,IF(AND($E$3=4),'Marks Entry 4th'!K59,"")))))</f>
        <v/>
      </c>
      <c r="L60" s="180" t="str">
        <f>IF(OR($E60="",$G60=""),"",IF(AND($E$3=1),'Marks Entry 1st'!L59,IF(AND($E$3=2),'Marks Entry 2nd'!L59,IF(AND($E$3=3),'Marks Entry 3rd'!L59,IF(AND($E$3=4),'Marks Entry 4th'!L59,"")))))</f>
        <v/>
      </c>
      <c r="M60" s="180" t="str">
        <f>IF(OR($E60="",$G60=""),"",IF(AND($E$3=1),'Marks Entry 1st'!M59,IF(AND($E$3=2),'Marks Entry 2nd'!M59,IF(AND($E$3=3),'Marks Entry 3rd'!M59,IF(AND($E$3=4),'Marks Entry 4th'!M59,"")))))</f>
        <v/>
      </c>
      <c r="N60" s="87" t="str">
        <f t="shared" si="32"/>
        <v/>
      </c>
      <c r="O60" s="180" t="str">
        <f>IF(OR($E60="",$G60=""),"",IF(AND($E$3=1),'Marks Entry 1st'!N59,IF(AND($E$3=2),'Marks Entry 2nd'!N59,IF(AND($E$3=3),'Marks Entry 3rd'!N59,IF(AND($E$3=4),'Marks Entry 4th'!N59,"")))))</f>
        <v/>
      </c>
      <c r="P60" s="180" t="str">
        <f>IF(OR($E60="",$G60=""),"",IF(AND($E$3=1),'Marks Entry 1st'!O59,IF(AND($E$3=2),'Marks Entry 2nd'!O59,IF(AND($E$3=3),'Marks Entry 3rd'!O59,IF(AND($E$3=4),'Marks Entry 4th'!O59,"")))))</f>
        <v/>
      </c>
      <c r="Q60" s="180" t="str">
        <f>IF(OR($E60="",$G60=""),"",IF(AND($E$3=1),'Marks Entry 1st'!P59,IF(AND($E$3=2),'Marks Entry 2nd'!P59,IF(AND($E$3=3),'Marks Entry 3rd'!P59,IF(AND($E$3=4),'Marks Entry 4th'!P59,"")))))</f>
        <v/>
      </c>
      <c r="R60" s="91" t="str">
        <f t="shared" si="33"/>
        <v/>
      </c>
      <c r="S60" s="87">
        <f t="shared" si="34"/>
        <v>0</v>
      </c>
      <c r="T60" s="93" t="str">
        <f>IF(OR($E60="",$G60=""),"",IF(AND($E$3=1),'Marks Entry 1st'!Q59,IF(AND($E$3=2),'Marks Entry 2nd'!Q59,IF(AND($E$3=3),'Marks Entry 3rd'!Q59,IF(AND($E$3=4),'Marks Entry 4th'!Q59,"")))))</f>
        <v/>
      </c>
      <c r="U60" s="93" t="str">
        <f>IF(OR($E60="",$G60=""),"",IF(AND($E$3=1),'Marks Entry 1st'!R59,IF(AND($E$3=2),'Marks Entry 2nd'!R59,IF(AND($E$3=3),'Marks Entry 3rd'!R59,IF(AND($E$3=4),'Marks Entry 4th'!R59,"")))))</f>
        <v/>
      </c>
      <c r="V60" s="93" t="str">
        <f>IF(OR($E60="",$G60=""),"",IF(AND($E$3=1),'Marks Entry 1st'!S59,IF(AND($E$3=2),'Marks Entry 2nd'!S59,IF(AND($E$3=3),'Marks Entry 3rd'!S59,IF(AND($E$3=4),'Marks Entry 4th'!S59,"")))))</f>
        <v/>
      </c>
      <c r="W60" s="92" t="str">
        <f t="shared" si="35"/>
        <v/>
      </c>
      <c r="X60" s="87" t="str">
        <f t="shared" si="36"/>
        <v/>
      </c>
      <c r="Y60" s="144">
        <f t="shared" si="37"/>
        <v>0</v>
      </c>
      <c r="Z60" s="144" t="str">
        <f t="shared" si="38"/>
        <v/>
      </c>
      <c r="AA60" s="144" t="str">
        <f t="shared" si="0"/>
        <v/>
      </c>
      <c r="AB60" s="144" t="str">
        <f t="shared" si="39"/>
        <v/>
      </c>
      <c r="AC60" s="144" t="str">
        <f t="shared" si="1"/>
        <v/>
      </c>
      <c r="AD60" s="148" t="str">
        <f t="shared" si="2"/>
        <v/>
      </c>
      <c r="AE60" s="180" t="str">
        <f>IF(OR($E60="",$G60=""),"",IF(AND($E$3=1),'Marks Entry 1st'!T59,IF(AND($E$3=2),'Marks Entry 2nd'!T59,IF(AND($E$3=3),'Marks Entry 3rd'!T59,IF(AND($E$3=4),'Marks Entry 4th'!T59,"")))))</f>
        <v/>
      </c>
      <c r="AF60" s="180" t="str">
        <f>IF(OR($E60="",$G60=""),"",IF(AND($E$3=1),'Marks Entry 1st'!U59,IF(AND($E$3=2),'Marks Entry 2nd'!U59,IF(AND($E$3=3),'Marks Entry 3rd'!U59,IF(AND($E$3=4),'Marks Entry 4th'!U59,"")))))</f>
        <v/>
      </c>
      <c r="AG60" s="87" t="str">
        <f t="shared" si="40"/>
        <v/>
      </c>
      <c r="AH60" s="180" t="str">
        <f>IF(OR($E60="",$G60=""),"",IF(AND($E$3=1),'Marks Entry 1st'!V59,IF(AND($E$3=2),'Marks Entry 2nd'!V59,IF(AND($E$3=3),'Marks Entry 3rd'!V59,IF(AND($E$3=4),'Marks Entry 4th'!V59,"")))))</f>
        <v/>
      </c>
      <c r="AI60" s="180" t="str">
        <f>IF(OR($E60="",$G60=""),"",IF(AND($E$3=1),'Marks Entry 1st'!W59,IF(AND($E$3=2),'Marks Entry 2nd'!W59,IF(AND($E$3=3),'Marks Entry 3rd'!W59,IF(AND($E$3=4),'Marks Entry 4th'!W59,"")))))</f>
        <v/>
      </c>
      <c r="AJ60" s="180" t="str">
        <f>IF(OR($E60="",$G60=""),"",IF(AND($E$3=1),'Marks Entry 1st'!X59,IF(AND($E$3=2),'Marks Entry 2nd'!X59,IF(AND($E$3=3),'Marks Entry 3rd'!X59,IF(AND($E$3=4),'Marks Entry 4th'!X59,"")))))</f>
        <v/>
      </c>
      <c r="AK60" s="91" t="str">
        <f t="shared" si="41"/>
        <v/>
      </c>
      <c r="AL60" s="87">
        <f t="shared" si="42"/>
        <v>0</v>
      </c>
      <c r="AM60" s="93" t="str">
        <f>IF(OR($E60="",$G60=""),"",IF(AND($E$3=1),'Marks Entry 1st'!Y59,IF(AND($E$3=2),'Marks Entry 2nd'!Y59,IF(AND($E$3=3),'Marks Entry 3rd'!Y59,IF(AND($E$3=4),'Marks Entry 4th'!Y59,"")))))</f>
        <v/>
      </c>
      <c r="AN60" s="93" t="str">
        <f>IF(OR($E60="",$G60=""),"",IF(AND($E$3=1),'Marks Entry 1st'!Z59,IF(AND($E$3=2),'Marks Entry 2nd'!Z59,IF(AND($E$3=3),'Marks Entry 3rd'!Z59,IF(AND($E$3=4),'Marks Entry 4th'!Z59,"")))))</f>
        <v/>
      </c>
      <c r="AO60" s="93" t="str">
        <f>IF(OR($E60="",$G60=""),"",IF(AND($E$3=1),'Marks Entry 1st'!AA59,IF(AND($E$3=2),'Marks Entry 2nd'!AA59,IF(AND($E$3=3),'Marks Entry 3rd'!AA59,IF(AND($E$3=4),'Marks Entry 4th'!AA59,"")))))</f>
        <v/>
      </c>
      <c r="AP60" s="92" t="str">
        <f t="shared" si="43"/>
        <v/>
      </c>
      <c r="AQ60" s="87" t="str">
        <f t="shared" si="44"/>
        <v/>
      </c>
      <c r="AR60" s="144">
        <f t="shared" si="45"/>
        <v>0</v>
      </c>
      <c r="AS60" s="144" t="str">
        <f t="shared" si="46"/>
        <v/>
      </c>
      <c r="AT60" s="144" t="str">
        <f t="shared" si="3"/>
        <v/>
      </c>
      <c r="AU60" s="144" t="str">
        <f t="shared" si="47"/>
        <v/>
      </c>
      <c r="AV60" s="144" t="str">
        <f t="shared" si="4"/>
        <v/>
      </c>
      <c r="AW60" s="148" t="str">
        <f t="shared" si="5"/>
        <v/>
      </c>
      <c r="AX60" s="180" t="str">
        <f>IF(OR($E60="",$G60=""),"",IF(AND($E$3=1),'Marks Entry 1st'!AB59,IF(AND($E$3=2),'Marks Entry 2nd'!AB59,IF(AND($E$3=3),'Marks Entry 3rd'!AB59,IF(AND($E$3=4),'Marks Entry 4th'!AB59,"")))))</f>
        <v/>
      </c>
      <c r="AY60" s="180" t="str">
        <f>IF(OR($E60="",$G60=""),"",IF(AND($E$3=1),'Marks Entry 1st'!AC59,IF(AND($E$3=2),'Marks Entry 2nd'!AC59,IF(AND($E$3=3),'Marks Entry 3rd'!AC59,IF(AND($E$3=4),'Marks Entry 4th'!AC59,"")))))</f>
        <v/>
      </c>
      <c r="AZ60" s="87" t="str">
        <f t="shared" si="6"/>
        <v/>
      </c>
      <c r="BA60" s="180" t="str">
        <f>IF(OR($E60="",$G60=""),"",IF(AND($E$3=1),'Marks Entry 1st'!AD59,IF(AND($E$3=2),'Marks Entry 2nd'!AD59,IF(AND($E$3=3),'Marks Entry 3rd'!AD59,IF(AND($E$3=4),'Marks Entry 4th'!AD59,"")))))</f>
        <v/>
      </c>
      <c r="BB60" s="180" t="str">
        <f>IF(OR($E60="",$G60=""),"",IF(AND($E$3=1),'Marks Entry 1st'!AE59,IF(AND($E$3=2),'Marks Entry 2nd'!AE59,IF(AND($E$3=3),'Marks Entry 3rd'!AE59,IF(AND($E$3=4),'Marks Entry 4th'!AE59,"")))))</f>
        <v/>
      </c>
      <c r="BC60" s="180" t="str">
        <f>IF(OR($E60="",$G60=""),"",IF(AND($E$3=1),'Marks Entry 1st'!AF59,IF(AND($E$3=2),'Marks Entry 2nd'!AF59,IF(AND($E$3=3),'Marks Entry 3rd'!AF59,IF(AND($E$3=4),'Marks Entry 4th'!AF59,"")))))</f>
        <v/>
      </c>
      <c r="BD60" s="91" t="str">
        <f t="shared" si="7"/>
        <v/>
      </c>
      <c r="BE60" s="87">
        <f t="shared" si="8"/>
        <v>0</v>
      </c>
      <c r="BF60" s="93" t="str">
        <f>IF(OR($E60="",$G60=""),"",IF(AND($E$3=1),'Marks Entry 1st'!AG59,IF(AND($E$3=2),'Marks Entry 2nd'!AG59,IF(AND($E$3=3),'Marks Entry 3rd'!AG59,IF(AND($E$3=4),'Marks Entry 4th'!AG59,"")))))</f>
        <v/>
      </c>
      <c r="BG60" s="93" t="str">
        <f>IF(OR($E60="",$G60=""),"",IF(AND($E$3=1),'Marks Entry 1st'!AH59,IF(AND($E$3=2),'Marks Entry 2nd'!AH59,IF(AND($E$3=3),'Marks Entry 3rd'!AH59,IF(AND($E$3=4),'Marks Entry 4th'!AH59,"")))))</f>
        <v/>
      </c>
      <c r="BH60" s="93" t="str">
        <f>IF(OR($E60="",$G60=""),"",IF(AND($E$3=1),'Marks Entry 1st'!AI59,IF(AND($E$3=2),'Marks Entry 2nd'!AI59,IF(AND($E$3=3),'Marks Entry 3rd'!AI59,IF(AND($E$3=4),'Marks Entry 4th'!AI59,"")))))</f>
        <v/>
      </c>
      <c r="BI60" s="92" t="str">
        <f t="shared" si="9"/>
        <v/>
      </c>
      <c r="BJ60" s="87" t="str">
        <f t="shared" si="10"/>
        <v/>
      </c>
      <c r="BK60" s="144">
        <f t="shared" si="11"/>
        <v>0</v>
      </c>
      <c r="BL60" s="144" t="str">
        <f t="shared" si="12"/>
        <v/>
      </c>
      <c r="BM60" s="144" t="str">
        <f t="shared" si="13"/>
        <v/>
      </c>
      <c r="BN60" s="144" t="str">
        <f t="shared" si="14"/>
        <v/>
      </c>
      <c r="BO60" s="144" t="str">
        <f t="shared" si="15"/>
        <v/>
      </c>
      <c r="BP60" s="148" t="str">
        <f t="shared" si="16"/>
        <v/>
      </c>
      <c r="BQ60" s="180" t="str">
        <f>IF(OR($E60="",$G60=""),"",IF(AND($E$3=1),'Marks Entry 1st'!AJ59,IF(AND($E$3=2),'Marks Entry 2nd'!AJ59,IF(AND($E$3=3),'Marks Entry 3rd'!AJ59,IF(AND($E$3=4),'Marks Entry 4th'!AJ59,"")))))</f>
        <v/>
      </c>
      <c r="BR60" s="180" t="str">
        <f>IF(OR($E60="",$G60=""),"",IF(AND($E$3=1),'Marks Entry 1st'!AK59,IF(AND($E$3=2),'Marks Entry 2nd'!AK59,IF(AND($E$3=3),'Marks Entry 3rd'!AK59,IF(AND($E$3=4),'Marks Entry 4th'!AK59,"")))))</f>
        <v/>
      </c>
      <c r="BS60" s="87" t="str">
        <f t="shared" si="48"/>
        <v/>
      </c>
      <c r="BT60" s="180" t="str">
        <f>IF(OR($E60="",$G60=""),"",IF(AND($E$3=1),'Marks Entry 1st'!AL59,IF(AND($E$3=2),'Marks Entry 2nd'!AL59,IF(AND($E$3=3),'Marks Entry 3rd'!AL59,IF(AND($E$3=4),'Marks Entry 4th'!AL59,"")))))</f>
        <v/>
      </c>
      <c r="BU60" s="180" t="str">
        <f>IF(OR($E60="",$G60=""),"",IF(AND($E$3=1),'Marks Entry 1st'!AM59,IF(AND($E$3=2),'Marks Entry 2nd'!AM59,IF(AND($E$3=3),'Marks Entry 3rd'!AM59,IF(AND($E$3=4),'Marks Entry 4th'!AM59,"")))))</f>
        <v/>
      </c>
      <c r="BV60" s="180" t="str">
        <f>IF(OR($E60="",$G60=""),"",IF(AND($E$3=1),'Marks Entry 1st'!AN59,IF(AND($E$3=2),'Marks Entry 2nd'!AN59,IF(AND($E$3=3),'Marks Entry 3rd'!AN59,IF(AND($E$3=4),'Marks Entry 4th'!AN59,"")))))</f>
        <v/>
      </c>
      <c r="BW60" s="91" t="str">
        <f t="shared" si="49"/>
        <v/>
      </c>
      <c r="BX60" s="87">
        <f t="shared" si="50"/>
        <v>0</v>
      </c>
      <c r="BY60" s="93" t="str">
        <f>IF(OR($E60="",$G60=""),"",IF(AND($E$3=1),'Marks Entry 1st'!AO59,IF(AND($E$3=2),'Marks Entry 2nd'!AO59,IF(AND($E$3=3),'Marks Entry 3rd'!AO59,IF(AND($E$3=4),'Marks Entry 4th'!AO59,"")))))</f>
        <v/>
      </c>
      <c r="BZ60" s="93" t="str">
        <f>IF(OR($E60="",$G60=""),"",IF(AND($E$3=1),'Marks Entry 1st'!AP59,IF(AND($E$3=2),'Marks Entry 2nd'!AP59,IF(AND($E$3=3),'Marks Entry 3rd'!AP59,IF(AND($E$3=4),'Marks Entry 4th'!AP59,"")))))</f>
        <v/>
      </c>
      <c r="CA60" s="93" t="str">
        <f>IF(OR($E60="",$G60=""),"",IF(AND($E$3=1),'Marks Entry 1st'!AQ59,IF(AND($E$3=2),'Marks Entry 2nd'!AQ59,IF(AND($E$3=3),'Marks Entry 3rd'!AQ59,IF(AND($E$3=4),'Marks Entry 4th'!AQ59,"")))))</f>
        <v/>
      </c>
      <c r="CB60" s="92" t="str">
        <f t="shared" si="51"/>
        <v/>
      </c>
      <c r="CC60" s="87" t="str">
        <f t="shared" si="52"/>
        <v/>
      </c>
      <c r="CD60" s="144">
        <f t="shared" si="53"/>
        <v>0</v>
      </c>
      <c r="CE60" s="144" t="str">
        <f t="shared" si="54"/>
        <v/>
      </c>
      <c r="CF60" s="144" t="str">
        <f t="shared" si="17"/>
        <v/>
      </c>
      <c r="CG60" s="144" t="str">
        <f t="shared" si="55"/>
        <v/>
      </c>
      <c r="CH60" s="144" t="str">
        <f t="shared" si="18"/>
        <v/>
      </c>
      <c r="CI60" s="148" t="str">
        <f t="shared" si="19"/>
        <v/>
      </c>
      <c r="CJ60" s="180" t="str">
        <f>IF(OR($E60="",$G60=""),"",IF(AND($E$3=1),'Marks Entry 1st'!AR59,IF(AND($E$3=2),'Marks Entry 2nd'!AR59,IF(AND($E$3=3),'Marks Entry 3rd'!AR59,IF(AND($E$3=4),'Marks Entry 4th'!AR59,"")))))</f>
        <v/>
      </c>
      <c r="CK60" s="180" t="str">
        <f>IF(OR($E60="",$G60=""),"",IF(AND($E$3=1),'Marks Entry 1st'!AS59,IF(AND($E$3=2),'Marks Entry 2nd'!AS59,IF(AND($E$3=3),'Marks Entry 3rd'!AS59,IF(AND($E$3=4),'Marks Entry 4th'!AS59,"")))))</f>
        <v/>
      </c>
      <c r="CL60" s="87" t="str">
        <f t="shared" si="56"/>
        <v/>
      </c>
      <c r="CM60" s="180" t="str">
        <f>IF(OR($E60="",$G60=""),"",IF(AND($E$3=1),'Marks Entry 1st'!AT59,IF(AND($E$3=2),'Marks Entry 2nd'!AT59,IF(AND($E$3=3),'Marks Entry 3rd'!AT59,IF(AND($E$3=4),'Marks Entry 4th'!AT59,"")))))</f>
        <v/>
      </c>
      <c r="CN60" s="180" t="str">
        <f>IF(OR($E60="",$G60=""),"",IF(AND($E$3=1),'Marks Entry 1st'!AU59,IF(AND($E$3=2),'Marks Entry 2nd'!AU59,IF(AND($E$3=3),'Marks Entry 3rd'!AU59,IF(AND($E$3=4),'Marks Entry 4th'!AU59,"")))))</f>
        <v/>
      </c>
      <c r="CO60" s="180" t="str">
        <f>IF(OR($E60="",$G60=""),"",IF(AND($E$3=1),'Marks Entry 1st'!AV59,IF(AND($E$3=2),'Marks Entry 2nd'!AV59,IF(AND($E$3=3),'Marks Entry 3rd'!AV59,IF(AND($E$3=4),'Marks Entry 4th'!AV59,"")))))</f>
        <v/>
      </c>
      <c r="CP60" s="91" t="str">
        <f t="shared" si="57"/>
        <v/>
      </c>
      <c r="CQ60" s="87">
        <f t="shared" si="58"/>
        <v>0</v>
      </c>
      <c r="CR60" s="93" t="str">
        <f>IF(OR($E60="",$G60=""),"",IF(AND($E$3=1),'Marks Entry 1st'!AW59,IF(AND($E$3=2),'Marks Entry 2nd'!AW59,IF(AND($E$3=3),'Marks Entry 3rd'!AW59,IF(AND($E$3=4),'Marks Entry 4th'!AW59,"")))))</f>
        <v/>
      </c>
      <c r="CS60" s="93" t="str">
        <f>IF(OR($E60="",$G60=""),"",IF(AND($E$3=1),'Marks Entry 1st'!AX59,IF(AND($E$3=2),'Marks Entry 2nd'!AX59,IF(AND($E$3=3),'Marks Entry 3rd'!AX59,IF(AND($E$3=4),'Marks Entry 4th'!AX59,"")))))</f>
        <v/>
      </c>
      <c r="CT60" s="93" t="str">
        <f>IF(OR($E60="",$G60=""),"",IF(AND($E$3=1),'Marks Entry 1st'!AY59,IF(AND($E$3=2),'Marks Entry 2nd'!AY59,IF(AND($E$3=3),'Marks Entry 3rd'!AY59,IF(AND($E$3=4),'Marks Entry 4th'!AY59,"")))))</f>
        <v/>
      </c>
      <c r="CU60" s="92" t="str">
        <f t="shared" si="59"/>
        <v/>
      </c>
      <c r="CV60" s="87" t="str">
        <f t="shared" si="60"/>
        <v/>
      </c>
      <c r="CW60" s="144">
        <f t="shared" si="61"/>
        <v>0</v>
      </c>
      <c r="CX60" s="144" t="str">
        <f t="shared" si="62"/>
        <v/>
      </c>
      <c r="CY60" s="144" t="str">
        <f t="shared" si="20"/>
        <v/>
      </c>
      <c r="CZ60" s="144" t="str">
        <f t="shared" si="63"/>
        <v/>
      </c>
      <c r="DA60" s="144" t="str">
        <f t="shared" si="21"/>
        <v/>
      </c>
      <c r="DB60" s="148" t="str">
        <f t="shared" si="22"/>
        <v/>
      </c>
      <c r="DC60" s="380" t="str">
        <f>IF(OR($E60="",$G60=""),"",IF(AND($E$3=1),'Marks Entry 1st'!AZ59,IF(AND($E$3=2),'Marks Entry 2nd'!AZ59,IF(AND($E$3=3),'Marks Entry 3rd'!AZ59,IF(AND($E$3=4),'Marks Entry 4th'!AZ59,"")))))</f>
        <v/>
      </c>
      <c r="DD60" s="380" t="str">
        <f>IF(OR($E60="",$G60=""),"",IF(AND($E$3=1),'Marks Entry 1st'!BA59,IF(AND($E$3=2),'Marks Entry 2nd'!BA59,IF(AND($E$3=3),'Marks Entry 3rd'!BA59,IF(AND($E$3=4),'Marks Entry 4th'!BA59,"")))))</f>
        <v/>
      </c>
      <c r="DE60" s="380" t="str">
        <f>IF(OR($E60="",$G60=""),"",IF(AND($E$3=1),'Marks Entry 1st'!BB59,IF(AND($E$3=2),'Marks Entry 2nd'!BB59,IF(AND($E$3=3),'Marks Entry 3rd'!BB59,IF(AND($E$3=4),'Marks Entry 4th'!BB59,"")))))</f>
        <v/>
      </c>
      <c r="DF60" s="181" t="str">
        <f t="shared" si="64"/>
        <v/>
      </c>
      <c r="DG60" s="182">
        <f t="shared" si="65"/>
        <v>0</v>
      </c>
      <c r="DH60" s="182" t="str">
        <f t="shared" si="66"/>
        <v/>
      </c>
      <c r="DI60" s="182" t="str">
        <f t="shared" si="67"/>
        <v/>
      </c>
      <c r="DJ60" s="147" t="str">
        <f t="shared" si="23"/>
        <v/>
      </c>
      <c r="DK60" s="380" t="str">
        <f>IF(OR($E60="",$G60=""),"",IF(AND($E$3=1),'Marks Entry 1st'!BC59,IF(AND($E$3=2),'Marks Entry 2nd'!BC59,IF(AND($E$3=3),'Marks Entry 3rd'!BC59,IF(AND($E$3=4),'Marks Entry 4th'!BC59,"")))))</f>
        <v/>
      </c>
      <c r="DL60" s="380" t="str">
        <f>IF(OR($E60="",$G60=""),"",IF(AND($E$3=1),'Marks Entry 1st'!BD59,IF(AND($E$3=2),'Marks Entry 2nd'!BD59,IF(AND($E$3=3),'Marks Entry 3rd'!BD59,IF(AND($E$3=4),'Marks Entry 4th'!BD59,"")))))</f>
        <v/>
      </c>
      <c r="DM60" s="380" t="str">
        <f>IF(OR($E60="",$G60=""),"",IF(AND($E$3=1),'Marks Entry 1st'!BE59,IF(AND($E$3=2),'Marks Entry 2nd'!BE59,IF(AND($E$3=3),'Marks Entry 3rd'!BE59,IF(AND($E$3=4),'Marks Entry 4th'!BE59,"")))))</f>
        <v/>
      </c>
      <c r="DN60" s="181" t="str">
        <f t="shared" si="68"/>
        <v/>
      </c>
      <c r="DO60" s="182">
        <f t="shared" si="69"/>
        <v>0</v>
      </c>
      <c r="DP60" s="182" t="str">
        <f t="shared" si="70"/>
        <v/>
      </c>
      <c r="DQ60" s="182" t="str">
        <f t="shared" si="71"/>
        <v/>
      </c>
      <c r="DR60" s="147" t="str">
        <f t="shared" si="24"/>
        <v/>
      </c>
      <c r="DS60" s="380" t="str">
        <f>IF(OR($E60="",$G60=""),"",IF(AND($E$3=1),'Marks Entry 1st'!BF59,IF(AND($E$3=2),'Marks Entry 2nd'!BF59,IF(AND($E$3=3),'Marks Entry 3rd'!BF59,IF(AND($E$3=4),'Marks Entry 4th'!BF59,"")))))</f>
        <v/>
      </c>
      <c r="DT60" s="380" t="str">
        <f>IF(OR($E60="",$G60=""),"",IF(AND($E$3=1),'Marks Entry 1st'!BG59,IF(AND($E$3=2),'Marks Entry 2nd'!BG59,IF(AND($E$3=3),'Marks Entry 3rd'!BG59,IF(AND($E$3=4),'Marks Entry 4th'!BG59,"")))))</f>
        <v/>
      </c>
      <c r="DU60" s="380" t="str">
        <f>IF(OR($E60="",$G60=""),"",IF(AND($E$3=1),'Marks Entry 1st'!BH59,IF(AND($E$3=2),'Marks Entry 2nd'!BH59,IF(AND($E$3=3),'Marks Entry 3rd'!BH59,IF(AND($E$3=4),'Marks Entry 4th'!BH59,"")))))</f>
        <v/>
      </c>
      <c r="DV60" s="181" t="str">
        <f t="shared" si="72"/>
        <v/>
      </c>
      <c r="DW60" s="182">
        <f t="shared" si="73"/>
        <v>0</v>
      </c>
      <c r="DX60" s="182" t="str">
        <f t="shared" si="74"/>
        <v/>
      </c>
      <c r="DY60" s="182" t="str">
        <f t="shared" si="75"/>
        <v/>
      </c>
      <c r="DZ60" s="147" t="str">
        <f t="shared" si="25"/>
        <v/>
      </c>
      <c r="EA60" s="104" t="str">
        <f t="shared" si="26"/>
        <v/>
      </c>
      <c r="EB60" s="105" t="str">
        <f t="shared" si="27"/>
        <v/>
      </c>
      <c r="EC60" s="111" t="str">
        <f t="shared" si="28"/>
        <v/>
      </c>
      <c r="ED60" s="112" t="str">
        <f t="shared" si="29"/>
        <v/>
      </c>
      <c r="EE60" s="386" t="str">
        <f t="shared" si="30"/>
        <v/>
      </c>
      <c r="EF60" s="72" t="str">
        <f>IF(OR($E60="",$G60=""),"",IF(AND($E$3=1),'Marks Entry 1st'!BI59,IF(AND($E$3=2),'Marks Entry 2nd'!BI59,IF(AND($E$3=3),'Marks Entry 3rd'!BI59,IF(AND($E$3=4),'Marks Entry 4th'!BI59,"")))))</f>
        <v/>
      </c>
      <c r="EG60" s="72" t="str">
        <f>IF(OR($E60="",$G60=""),"",IF(AND($E$3=1),'Marks Entry 1st'!BJ59,IF(AND($E$3=2),'Marks Entry 2nd'!BJ59,IF(AND($E$3=3),'Marks Entry 3rd'!BJ59,IF(AND($E$3=4),'Marks Entry 4th'!BJ59,"")))))</f>
        <v/>
      </c>
      <c r="EH60" s="328" t="str">
        <f t="shared" si="31"/>
        <v/>
      </c>
      <c r="EI60" s="73"/>
      <c r="EP60" s="75">
        <f>IF(AND($E$3=1),'Marks Entry 1st'!I59,IF(AND($E$3=2),'Marks Entry 2nd'!I59,IF(AND($E$3=3),'Marks Entry 3rd'!I59,IF(AND($E$3=4),'Marks Entry 4th'!I59,""))))</f>
        <v>0</v>
      </c>
    </row>
    <row r="61" spans="1:146" ht="18.899999999999999" customHeight="1">
      <c r="A61" s="94">
        <v>54</v>
      </c>
      <c r="B61" s="94" t="str">
        <f>IF(OR(EP61=0,EP61=""),"",IF(AND($E$3=1),'Marks Entry 1st'!I60,IF(AND($E$3=2),'Marks Entry 2nd'!I60,IF(AND($E$3=3),'Marks Entry 3rd'!I60,IF(AND($E$3=4),'Marks Entry 4th'!I60,"")))))</f>
        <v/>
      </c>
      <c r="C61" s="95" t="str">
        <f>IF(OR(B61=0,B61=""),"",IF(AND($E$3=1),'Marks Entry 1st'!B60,IF(AND($E$3=2),'Marks Entry 2nd'!B60,IF(AND($E$3=3),'Marks Entry 3rd'!B60,IF(AND($E$3=4),'Marks Entry 4th'!B60,"")))))</f>
        <v/>
      </c>
      <c r="D61" s="95" t="str">
        <f>IF(OR(B61=0,B61=""),"",IF(AND($E$3=1),'Marks Entry 1st'!C60,IF(AND($E$3=2),'Marks Entry 2nd'!C60,IF(AND($E$3=3),'Marks Entry 3rd'!C60,IF(AND($E$3=4),'Marks Entry 4th'!C60,"")))))</f>
        <v/>
      </c>
      <c r="E61" s="96" t="str">
        <f>IF(OR(B61=0,B61=""),"",IF(AND($E$3=1),'Marks Entry 1st'!E60,IF(AND($E$3=2),'Marks Entry 2nd'!E60,IF(AND($E$3=3),'Marks Entry 3rd'!E60,IF(AND($E$3=4),'Marks Entry 4th'!E60,"")))))</f>
        <v/>
      </c>
      <c r="F61" s="95" t="str">
        <f>IF(OR(B61=0,B61=""),"",IF(AND($E$3=1),'Marks Entry 1st'!D60,IF(AND($E$3=2),'Marks Entry 2nd'!D60,IF(AND($E$3=3),'Marks Entry 3rd'!D60,IF(AND($E$3=4),'Marks Entry 4th'!D60,"")))))</f>
        <v/>
      </c>
      <c r="G61" s="90" t="str">
        <f>IF(OR(B61=0,B61=""),"",IF(AND($E$3=1),'Marks Entry 1st'!F60,IF(AND($E$3=2),'Marks Entry 2nd'!F60,IF(AND($E$3=3),'Marks Entry 3rd'!F60,IF(AND($E$3=4),'Marks Entry 4th'!F60,"")))))</f>
        <v/>
      </c>
      <c r="H61" s="90" t="str">
        <f>IF(OR(B61=0,B61=""),"",IF(AND($E$3=1),'Marks Entry 1st'!G60,IF(AND($E$3=2),'Marks Entry 2nd'!G60,IF(AND($E$3=3),'Marks Entry 3rd'!G60,IF(AND($E$3=4),'Marks Entry 4th'!G60,"")))))</f>
        <v/>
      </c>
      <c r="I61" s="90" t="str">
        <f>IF(OR(B61=0,B61=""),"",IF(AND($E$3=1),'Marks Entry 1st'!H60,IF(AND($E$3=2),'Marks Entry 2nd'!H60,IF(AND($E$3=3),'Marks Entry 3rd'!H60,IF(AND($E$3=4),'Marks Entry 4th'!H60,"")))))</f>
        <v/>
      </c>
      <c r="J61" s="379" t="str">
        <f>IF(OR(B61=0,B61=""),"",IF(AND($E$3=1),'Marks Entry 1st'!J60,IF(AND($E$3=2),'Marks Entry 2nd'!J60,IF(AND($E$3=3),'Marks Entry 3rd'!J60,IF(AND($E$3=4),'Marks Entry 4th'!J60,"")))))</f>
        <v/>
      </c>
      <c r="K61" s="379" t="str">
        <f>IF(OR(B61=0,B61=""),"",IF(AND($E$3=1),'Marks Entry 1st'!K60,IF(AND($E$3=2),'Marks Entry 2nd'!K60,IF(AND($E$3=3),'Marks Entry 3rd'!K60,IF(AND($E$3=4),'Marks Entry 4th'!K60,"")))))</f>
        <v/>
      </c>
      <c r="L61" s="180" t="str">
        <f>IF(OR($E61="",$G61=""),"",IF(AND($E$3=1),'Marks Entry 1st'!L60,IF(AND($E$3=2),'Marks Entry 2nd'!L60,IF(AND($E$3=3),'Marks Entry 3rd'!L60,IF(AND($E$3=4),'Marks Entry 4th'!L60,"")))))</f>
        <v/>
      </c>
      <c r="M61" s="180" t="str">
        <f>IF(OR($E61="",$G61=""),"",IF(AND($E$3=1),'Marks Entry 1st'!M60,IF(AND($E$3=2),'Marks Entry 2nd'!M60,IF(AND($E$3=3),'Marks Entry 3rd'!M60,IF(AND($E$3=4),'Marks Entry 4th'!M60,"")))))</f>
        <v/>
      </c>
      <c r="N61" s="87" t="str">
        <f t="shared" si="32"/>
        <v/>
      </c>
      <c r="O61" s="180" t="str">
        <f>IF(OR($E61="",$G61=""),"",IF(AND($E$3=1),'Marks Entry 1st'!N60,IF(AND($E$3=2),'Marks Entry 2nd'!N60,IF(AND($E$3=3),'Marks Entry 3rd'!N60,IF(AND($E$3=4),'Marks Entry 4th'!N60,"")))))</f>
        <v/>
      </c>
      <c r="P61" s="180" t="str">
        <f>IF(OR($E61="",$G61=""),"",IF(AND($E$3=1),'Marks Entry 1st'!O60,IF(AND($E$3=2),'Marks Entry 2nd'!O60,IF(AND($E$3=3),'Marks Entry 3rd'!O60,IF(AND($E$3=4),'Marks Entry 4th'!O60,"")))))</f>
        <v/>
      </c>
      <c r="Q61" s="180" t="str">
        <f>IF(OR($E61="",$G61=""),"",IF(AND($E$3=1),'Marks Entry 1st'!P60,IF(AND($E$3=2),'Marks Entry 2nd'!P60,IF(AND($E$3=3),'Marks Entry 3rd'!P60,IF(AND($E$3=4),'Marks Entry 4th'!P60,"")))))</f>
        <v/>
      </c>
      <c r="R61" s="91" t="str">
        <f t="shared" si="33"/>
        <v/>
      </c>
      <c r="S61" s="87">
        <f t="shared" si="34"/>
        <v>0</v>
      </c>
      <c r="T61" s="93" t="str">
        <f>IF(OR($E61="",$G61=""),"",IF(AND($E$3=1),'Marks Entry 1st'!Q60,IF(AND($E$3=2),'Marks Entry 2nd'!Q60,IF(AND($E$3=3),'Marks Entry 3rd'!Q60,IF(AND($E$3=4),'Marks Entry 4th'!Q60,"")))))</f>
        <v/>
      </c>
      <c r="U61" s="93" t="str">
        <f>IF(OR($E61="",$G61=""),"",IF(AND($E$3=1),'Marks Entry 1st'!R60,IF(AND($E$3=2),'Marks Entry 2nd'!R60,IF(AND($E$3=3),'Marks Entry 3rd'!R60,IF(AND($E$3=4),'Marks Entry 4th'!R60,"")))))</f>
        <v/>
      </c>
      <c r="V61" s="93" t="str">
        <f>IF(OR($E61="",$G61=""),"",IF(AND($E$3=1),'Marks Entry 1st'!S60,IF(AND($E$3=2),'Marks Entry 2nd'!S60,IF(AND($E$3=3),'Marks Entry 3rd'!S60,IF(AND($E$3=4),'Marks Entry 4th'!S60,"")))))</f>
        <v/>
      </c>
      <c r="W61" s="92" t="str">
        <f t="shared" si="35"/>
        <v/>
      </c>
      <c r="X61" s="87" t="str">
        <f t="shared" si="36"/>
        <v/>
      </c>
      <c r="Y61" s="144">
        <f t="shared" si="37"/>
        <v>0</v>
      </c>
      <c r="Z61" s="144" t="str">
        <f t="shared" si="38"/>
        <v/>
      </c>
      <c r="AA61" s="144" t="str">
        <f t="shared" si="0"/>
        <v/>
      </c>
      <c r="AB61" s="144" t="str">
        <f t="shared" si="39"/>
        <v/>
      </c>
      <c r="AC61" s="144" t="str">
        <f t="shared" si="1"/>
        <v/>
      </c>
      <c r="AD61" s="148" t="str">
        <f t="shared" si="2"/>
        <v/>
      </c>
      <c r="AE61" s="180" t="str">
        <f>IF(OR($E61="",$G61=""),"",IF(AND($E$3=1),'Marks Entry 1st'!T60,IF(AND($E$3=2),'Marks Entry 2nd'!T60,IF(AND($E$3=3),'Marks Entry 3rd'!T60,IF(AND($E$3=4),'Marks Entry 4th'!T60,"")))))</f>
        <v/>
      </c>
      <c r="AF61" s="180" t="str">
        <f>IF(OR($E61="",$G61=""),"",IF(AND($E$3=1),'Marks Entry 1st'!U60,IF(AND($E$3=2),'Marks Entry 2nd'!U60,IF(AND($E$3=3),'Marks Entry 3rd'!U60,IF(AND($E$3=4),'Marks Entry 4th'!U60,"")))))</f>
        <v/>
      </c>
      <c r="AG61" s="87" t="str">
        <f t="shared" si="40"/>
        <v/>
      </c>
      <c r="AH61" s="180" t="str">
        <f>IF(OR($E61="",$G61=""),"",IF(AND($E$3=1),'Marks Entry 1st'!V60,IF(AND($E$3=2),'Marks Entry 2nd'!V60,IF(AND($E$3=3),'Marks Entry 3rd'!V60,IF(AND($E$3=4),'Marks Entry 4th'!V60,"")))))</f>
        <v/>
      </c>
      <c r="AI61" s="180" t="str">
        <f>IF(OR($E61="",$G61=""),"",IF(AND($E$3=1),'Marks Entry 1st'!W60,IF(AND($E$3=2),'Marks Entry 2nd'!W60,IF(AND($E$3=3),'Marks Entry 3rd'!W60,IF(AND($E$3=4),'Marks Entry 4th'!W60,"")))))</f>
        <v/>
      </c>
      <c r="AJ61" s="180" t="str">
        <f>IF(OR($E61="",$G61=""),"",IF(AND($E$3=1),'Marks Entry 1st'!X60,IF(AND($E$3=2),'Marks Entry 2nd'!X60,IF(AND($E$3=3),'Marks Entry 3rd'!X60,IF(AND($E$3=4),'Marks Entry 4th'!X60,"")))))</f>
        <v/>
      </c>
      <c r="AK61" s="91" t="str">
        <f t="shared" si="41"/>
        <v/>
      </c>
      <c r="AL61" s="87">
        <f t="shared" si="42"/>
        <v>0</v>
      </c>
      <c r="AM61" s="93" t="str">
        <f>IF(OR($E61="",$G61=""),"",IF(AND($E$3=1),'Marks Entry 1st'!Y60,IF(AND($E$3=2),'Marks Entry 2nd'!Y60,IF(AND($E$3=3),'Marks Entry 3rd'!Y60,IF(AND($E$3=4),'Marks Entry 4th'!Y60,"")))))</f>
        <v/>
      </c>
      <c r="AN61" s="93" t="str">
        <f>IF(OR($E61="",$G61=""),"",IF(AND($E$3=1),'Marks Entry 1st'!Z60,IF(AND($E$3=2),'Marks Entry 2nd'!Z60,IF(AND($E$3=3),'Marks Entry 3rd'!Z60,IF(AND($E$3=4),'Marks Entry 4th'!Z60,"")))))</f>
        <v/>
      </c>
      <c r="AO61" s="93" t="str">
        <f>IF(OR($E61="",$G61=""),"",IF(AND($E$3=1),'Marks Entry 1st'!AA60,IF(AND($E$3=2),'Marks Entry 2nd'!AA60,IF(AND($E$3=3),'Marks Entry 3rd'!AA60,IF(AND($E$3=4),'Marks Entry 4th'!AA60,"")))))</f>
        <v/>
      </c>
      <c r="AP61" s="92" t="str">
        <f t="shared" si="43"/>
        <v/>
      </c>
      <c r="AQ61" s="87" t="str">
        <f t="shared" si="44"/>
        <v/>
      </c>
      <c r="AR61" s="144">
        <f t="shared" si="45"/>
        <v>0</v>
      </c>
      <c r="AS61" s="144" t="str">
        <f t="shared" si="46"/>
        <v/>
      </c>
      <c r="AT61" s="144" t="str">
        <f t="shared" si="3"/>
        <v/>
      </c>
      <c r="AU61" s="144" t="str">
        <f t="shared" si="47"/>
        <v/>
      </c>
      <c r="AV61" s="144" t="str">
        <f t="shared" si="4"/>
        <v/>
      </c>
      <c r="AW61" s="148" t="str">
        <f t="shared" si="5"/>
        <v/>
      </c>
      <c r="AX61" s="180" t="str">
        <f>IF(OR($E61="",$G61=""),"",IF(AND($E$3=1),'Marks Entry 1st'!AB60,IF(AND($E$3=2),'Marks Entry 2nd'!AB60,IF(AND($E$3=3),'Marks Entry 3rd'!AB60,IF(AND($E$3=4),'Marks Entry 4th'!AB60,"")))))</f>
        <v/>
      </c>
      <c r="AY61" s="180" t="str">
        <f>IF(OR($E61="",$G61=""),"",IF(AND($E$3=1),'Marks Entry 1st'!AC60,IF(AND($E$3=2),'Marks Entry 2nd'!AC60,IF(AND($E$3=3),'Marks Entry 3rd'!AC60,IF(AND($E$3=4),'Marks Entry 4th'!AC60,"")))))</f>
        <v/>
      </c>
      <c r="AZ61" s="87" t="str">
        <f t="shared" si="6"/>
        <v/>
      </c>
      <c r="BA61" s="180" t="str">
        <f>IF(OR($E61="",$G61=""),"",IF(AND($E$3=1),'Marks Entry 1st'!AD60,IF(AND($E$3=2),'Marks Entry 2nd'!AD60,IF(AND($E$3=3),'Marks Entry 3rd'!AD60,IF(AND($E$3=4),'Marks Entry 4th'!AD60,"")))))</f>
        <v/>
      </c>
      <c r="BB61" s="180" t="str">
        <f>IF(OR($E61="",$G61=""),"",IF(AND($E$3=1),'Marks Entry 1st'!AE60,IF(AND($E$3=2),'Marks Entry 2nd'!AE60,IF(AND($E$3=3),'Marks Entry 3rd'!AE60,IF(AND($E$3=4),'Marks Entry 4th'!AE60,"")))))</f>
        <v/>
      </c>
      <c r="BC61" s="180" t="str">
        <f>IF(OR($E61="",$G61=""),"",IF(AND($E$3=1),'Marks Entry 1st'!AF60,IF(AND($E$3=2),'Marks Entry 2nd'!AF60,IF(AND($E$3=3),'Marks Entry 3rd'!AF60,IF(AND($E$3=4),'Marks Entry 4th'!AF60,"")))))</f>
        <v/>
      </c>
      <c r="BD61" s="91" t="str">
        <f t="shared" si="7"/>
        <v/>
      </c>
      <c r="BE61" s="87">
        <f t="shared" si="8"/>
        <v>0</v>
      </c>
      <c r="BF61" s="93" t="str">
        <f>IF(OR($E61="",$G61=""),"",IF(AND($E$3=1),'Marks Entry 1st'!AG60,IF(AND($E$3=2),'Marks Entry 2nd'!AG60,IF(AND($E$3=3),'Marks Entry 3rd'!AG60,IF(AND($E$3=4),'Marks Entry 4th'!AG60,"")))))</f>
        <v/>
      </c>
      <c r="BG61" s="93" t="str">
        <f>IF(OR($E61="",$G61=""),"",IF(AND($E$3=1),'Marks Entry 1st'!AH60,IF(AND($E$3=2),'Marks Entry 2nd'!AH60,IF(AND($E$3=3),'Marks Entry 3rd'!AH60,IF(AND($E$3=4),'Marks Entry 4th'!AH60,"")))))</f>
        <v/>
      </c>
      <c r="BH61" s="93" t="str">
        <f>IF(OR($E61="",$G61=""),"",IF(AND($E$3=1),'Marks Entry 1st'!AI60,IF(AND($E$3=2),'Marks Entry 2nd'!AI60,IF(AND($E$3=3),'Marks Entry 3rd'!AI60,IF(AND($E$3=4),'Marks Entry 4th'!AI60,"")))))</f>
        <v/>
      </c>
      <c r="BI61" s="92" t="str">
        <f t="shared" si="9"/>
        <v/>
      </c>
      <c r="BJ61" s="87" t="str">
        <f t="shared" si="10"/>
        <v/>
      </c>
      <c r="BK61" s="144">
        <f t="shared" si="11"/>
        <v>0</v>
      </c>
      <c r="BL61" s="144" t="str">
        <f t="shared" si="12"/>
        <v/>
      </c>
      <c r="BM61" s="144" t="str">
        <f t="shared" si="13"/>
        <v/>
      </c>
      <c r="BN61" s="144" t="str">
        <f t="shared" si="14"/>
        <v/>
      </c>
      <c r="BO61" s="144" t="str">
        <f t="shared" si="15"/>
        <v/>
      </c>
      <c r="BP61" s="148" t="str">
        <f t="shared" si="16"/>
        <v/>
      </c>
      <c r="BQ61" s="180" t="str">
        <f>IF(OR($E61="",$G61=""),"",IF(AND($E$3=1),'Marks Entry 1st'!AJ60,IF(AND($E$3=2),'Marks Entry 2nd'!AJ60,IF(AND($E$3=3),'Marks Entry 3rd'!AJ60,IF(AND($E$3=4),'Marks Entry 4th'!AJ60,"")))))</f>
        <v/>
      </c>
      <c r="BR61" s="180" t="str">
        <f>IF(OR($E61="",$G61=""),"",IF(AND($E$3=1),'Marks Entry 1st'!AK60,IF(AND($E$3=2),'Marks Entry 2nd'!AK60,IF(AND($E$3=3),'Marks Entry 3rd'!AK60,IF(AND($E$3=4),'Marks Entry 4th'!AK60,"")))))</f>
        <v/>
      </c>
      <c r="BS61" s="87" t="str">
        <f t="shared" si="48"/>
        <v/>
      </c>
      <c r="BT61" s="180" t="str">
        <f>IF(OR($E61="",$G61=""),"",IF(AND($E$3=1),'Marks Entry 1st'!AL60,IF(AND($E$3=2),'Marks Entry 2nd'!AL60,IF(AND($E$3=3),'Marks Entry 3rd'!AL60,IF(AND($E$3=4),'Marks Entry 4th'!AL60,"")))))</f>
        <v/>
      </c>
      <c r="BU61" s="180" t="str">
        <f>IF(OR($E61="",$G61=""),"",IF(AND($E$3=1),'Marks Entry 1st'!AM60,IF(AND($E$3=2),'Marks Entry 2nd'!AM60,IF(AND($E$3=3),'Marks Entry 3rd'!AM60,IF(AND($E$3=4),'Marks Entry 4th'!AM60,"")))))</f>
        <v/>
      </c>
      <c r="BV61" s="180" t="str">
        <f>IF(OR($E61="",$G61=""),"",IF(AND($E$3=1),'Marks Entry 1st'!AN60,IF(AND($E$3=2),'Marks Entry 2nd'!AN60,IF(AND($E$3=3),'Marks Entry 3rd'!AN60,IF(AND($E$3=4),'Marks Entry 4th'!AN60,"")))))</f>
        <v/>
      </c>
      <c r="BW61" s="91" t="str">
        <f t="shared" si="49"/>
        <v/>
      </c>
      <c r="BX61" s="87">
        <f t="shared" si="50"/>
        <v>0</v>
      </c>
      <c r="BY61" s="93" t="str">
        <f>IF(OR($E61="",$G61=""),"",IF(AND($E$3=1),'Marks Entry 1st'!AO60,IF(AND($E$3=2),'Marks Entry 2nd'!AO60,IF(AND($E$3=3),'Marks Entry 3rd'!AO60,IF(AND($E$3=4),'Marks Entry 4th'!AO60,"")))))</f>
        <v/>
      </c>
      <c r="BZ61" s="93" t="str">
        <f>IF(OR($E61="",$G61=""),"",IF(AND($E$3=1),'Marks Entry 1st'!AP60,IF(AND($E$3=2),'Marks Entry 2nd'!AP60,IF(AND($E$3=3),'Marks Entry 3rd'!AP60,IF(AND($E$3=4),'Marks Entry 4th'!AP60,"")))))</f>
        <v/>
      </c>
      <c r="CA61" s="93" t="str">
        <f>IF(OR($E61="",$G61=""),"",IF(AND($E$3=1),'Marks Entry 1st'!AQ60,IF(AND($E$3=2),'Marks Entry 2nd'!AQ60,IF(AND($E$3=3),'Marks Entry 3rd'!AQ60,IF(AND($E$3=4),'Marks Entry 4th'!AQ60,"")))))</f>
        <v/>
      </c>
      <c r="CB61" s="92" t="str">
        <f t="shared" si="51"/>
        <v/>
      </c>
      <c r="CC61" s="87" t="str">
        <f t="shared" si="52"/>
        <v/>
      </c>
      <c r="CD61" s="144">
        <f t="shared" si="53"/>
        <v>0</v>
      </c>
      <c r="CE61" s="144" t="str">
        <f t="shared" si="54"/>
        <v/>
      </c>
      <c r="CF61" s="144" t="str">
        <f t="shared" si="17"/>
        <v/>
      </c>
      <c r="CG61" s="144" t="str">
        <f t="shared" si="55"/>
        <v/>
      </c>
      <c r="CH61" s="144" t="str">
        <f t="shared" si="18"/>
        <v/>
      </c>
      <c r="CI61" s="148" t="str">
        <f t="shared" si="19"/>
        <v/>
      </c>
      <c r="CJ61" s="180" t="str">
        <f>IF(OR($E61="",$G61=""),"",IF(AND($E$3=1),'Marks Entry 1st'!AR60,IF(AND($E$3=2),'Marks Entry 2nd'!AR60,IF(AND($E$3=3),'Marks Entry 3rd'!AR60,IF(AND($E$3=4),'Marks Entry 4th'!AR60,"")))))</f>
        <v/>
      </c>
      <c r="CK61" s="180" t="str">
        <f>IF(OR($E61="",$G61=""),"",IF(AND($E$3=1),'Marks Entry 1st'!AS60,IF(AND($E$3=2),'Marks Entry 2nd'!AS60,IF(AND($E$3=3),'Marks Entry 3rd'!AS60,IF(AND($E$3=4),'Marks Entry 4th'!AS60,"")))))</f>
        <v/>
      </c>
      <c r="CL61" s="87" t="str">
        <f t="shared" si="56"/>
        <v/>
      </c>
      <c r="CM61" s="180" t="str">
        <f>IF(OR($E61="",$G61=""),"",IF(AND($E$3=1),'Marks Entry 1st'!AT60,IF(AND($E$3=2),'Marks Entry 2nd'!AT60,IF(AND($E$3=3),'Marks Entry 3rd'!AT60,IF(AND($E$3=4),'Marks Entry 4th'!AT60,"")))))</f>
        <v/>
      </c>
      <c r="CN61" s="180" t="str">
        <f>IF(OR($E61="",$G61=""),"",IF(AND($E$3=1),'Marks Entry 1st'!AU60,IF(AND($E$3=2),'Marks Entry 2nd'!AU60,IF(AND($E$3=3),'Marks Entry 3rd'!AU60,IF(AND($E$3=4),'Marks Entry 4th'!AU60,"")))))</f>
        <v/>
      </c>
      <c r="CO61" s="180" t="str">
        <f>IF(OR($E61="",$G61=""),"",IF(AND($E$3=1),'Marks Entry 1st'!AV60,IF(AND($E$3=2),'Marks Entry 2nd'!AV60,IF(AND($E$3=3),'Marks Entry 3rd'!AV60,IF(AND($E$3=4),'Marks Entry 4th'!AV60,"")))))</f>
        <v/>
      </c>
      <c r="CP61" s="91" t="str">
        <f t="shared" si="57"/>
        <v/>
      </c>
      <c r="CQ61" s="87">
        <f t="shared" si="58"/>
        <v>0</v>
      </c>
      <c r="CR61" s="93" t="str">
        <f>IF(OR($E61="",$G61=""),"",IF(AND($E$3=1),'Marks Entry 1st'!AW60,IF(AND($E$3=2),'Marks Entry 2nd'!AW60,IF(AND($E$3=3),'Marks Entry 3rd'!AW60,IF(AND($E$3=4),'Marks Entry 4th'!AW60,"")))))</f>
        <v/>
      </c>
      <c r="CS61" s="93" t="str">
        <f>IF(OR($E61="",$G61=""),"",IF(AND($E$3=1),'Marks Entry 1st'!AX60,IF(AND($E$3=2),'Marks Entry 2nd'!AX60,IF(AND($E$3=3),'Marks Entry 3rd'!AX60,IF(AND($E$3=4),'Marks Entry 4th'!AX60,"")))))</f>
        <v/>
      </c>
      <c r="CT61" s="93" t="str">
        <f>IF(OR($E61="",$G61=""),"",IF(AND($E$3=1),'Marks Entry 1st'!AY60,IF(AND($E$3=2),'Marks Entry 2nd'!AY60,IF(AND($E$3=3),'Marks Entry 3rd'!AY60,IF(AND($E$3=4),'Marks Entry 4th'!AY60,"")))))</f>
        <v/>
      </c>
      <c r="CU61" s="92" t="str">
        <f t="shared" si="59"/>
        <v/>
      </c>
      <c r="CV61" s="87" t="str">
        <f t="shared" si="60"/>
        <v/>
      </c>
      <c r="CW61" s="144">
        <f t="shared" si="61"/>
        <v>0</v>
      </c>
      <c r="CX61" s="144" t="str">
        <f t="shared" si="62"/>
        <v/>
      </c>
      <c r="CY61" s="144" t="str">
        <f t="shared" si="20"/>
        <v/>
      </c>
      <c r="CZ61" s="144" t="str">
        <f t="shared" si="63"/>
        <v/>
      </c>
      <c r="DA61" s="144" t="str">
        <f t="shared" si="21"/>
        <v/>
      </c>
      <c r="DB61" s="148" t="str">
        <f t="shared" si="22"/>
        <v/>
      </c>
      <c r="DC61" s="380" t="str">
        <f>IF(OR($E61="",$G61=""),"",IF(AND($E$3=1),'Marks Entry 1st'!AZ60,IF(AND($E$3=2),'Marks Entry 2nd'!AZ60,IF(AND($E$3=3),'Marks Entry 3rd'!AZ60,IF(AND($E$3=4),'Marks Entry 4th'!AZ60,"")))))</f>
        <v/>
      </c>
      <c r="DD61" s="380" t="str">
        <f>IF(OR($E61="",$G61=""),"",IF(AND($E$3=1),'Marks Entry 1st'!BA60,IF(AND($E$3=2),'Marks Entry 2nd'!BA60,IF(AND($E$3=3),'Marks Entry 3rd'!BA60,IF(AND($E$3=4),'Marks Entry 4th'!BA60,"")))))</f>
        <v/>
      </c>
      <c r="DE61" s="380" t="str">
        <f>IF(OR($E61="",$G61=""),"",IF(AND($E$3=1),'Marks Entry 1st'!BB60,IF(AND($E$3=2),'Marks Entry 2nd'!BB60,IF(AND($E$3=3),'Marks Entry 3rd'!BB60,IF(AND($E$3=4),'Marks Entry 4th'!BB60,"")))))</f>
        <v/>
      </c>
      <c r="DF61" s="181" t="str">
        <f t="shared" si="64"/>
        <v/>
      </c>
      <c r="DG61" s="182">
        <f t="shared" si="65"/>
        <v>0</v>
      </c>
      <c r="DH61" s="182" t="str">
        <f t="shared" si="66"/>
        <v/>
      </c>
      <c r="DI61" s="182" t="str">
        <f t="shared" si="67"/>
        <v/>
      </c>
      <c r="DJ61" s="147" t="str">
        <f t="shared" si="23"/>
        <v/>
      </c>
      <c r="DK61" s="380" t="str">
        <f>IF(OR($E61="",$G61=""),"",IF(AND($E$3=1),'Marks Entry 1st'!BC60,IF(AND($E$3=2),'Marks Entry 2nd'!BC60,IF(AND($E$3=3),'Marks Entry 3rd'!BC60,IF(AND($E$3=4),'Marks Entry 4th'!BC60,"")))))</f>
        <v/>
      </c>
      <c r="DL61" s="380" t="str">
        <f>IF(OR($E61="",$G61=""),"",IF(AND($E$3=1),'Marks Entry 1st'!BD60,IF(AND($E$3=2),'Marks Entry 2nd'!BD60,IF(AND($E$3=3),'Marks Entry 3rd'!BD60,IF(AND($E$3=4),'Marks Entry 4th'!BD60,"")))))</f>
        <v/>
      </c>
      <c r="DM61" s="380" t="str">
        <f>IF(OR($E61="",$G61=""),"",IF(AND($E$3=1),'Marks Entry 1st'!BE60,IF(AND($E$3=2),'Marks Entry 2nd'!BE60,IF(AND($E$3=3),'Marks Entry 3rd'!BE60,IF(AND($E$3=4),'Marks Entry 4th'!BE60,"")))))</f>
        <v/>
      </c>
      <c r="DN61" s="181" t="str">
        <f t="shared" si="68"/>
        <v/>
      </c>
      <c r="DO61" s="182">
        <f t="shared" si="69"/>
        <v>0</v>
      </c>
      <c r="DP61" s="182" t="str">
        <f t="shared" si="70"/>
        <v/>
      </c>
      <c r="DQ61" s="182" t="str">
        <f t="shared" si="71"/>
        <v/>
      </c>
      <c r="DR61" s="147" t="str">
        <f t="shared" si="24"/>
        <v/>
      </c>
      <c r="DS61" s="380" t="str">
        <f>IF(OR($E61="",$G61=""),"",IF(AND($E$3=1),'Marks Entry 1st'!BF60,IF(AND($E$3=2),'Marks Entry 2nd'!BF60,IF(AND($E$3=3),'Marks Entry 3rd'!BF60,IF(AND($E$3=4),'Marks Entry 4th'!BF60,"")))))</f>
        <v/>
      </c>
      <c r="DT61" s="380" t="str">
        <f>IF(OR($E61="",$G61=""),"",IF(AND($E$3=1),'Marks Entry 1st'!BG60,IF(AND($E$3=2),'Marks Entry 2nd'!BG60,IF(AND($E$3=3),'Marks Entry 3rd'!BG60,IF(AND($E$3=4),'Marks Entry 4th'!BG60,"")))))</f>
        <v/>
      </c>
      <c r="DU61" s="380" t="str">
        <f>IF(OR($E61="",$G61=""),"",IF(AND($E$3=1),'Marks Entry 1st'!BH60,IF(AND($E$3=2),'Marks Entry 2nd'!BH60,IF(AND($E$3=3),'Marks Entry 3rd'!BH60,IF(AND($E$3=4),'Marks Entry 4th'!BH60,"")))))</f>
        <v/>
      </c>
      <c r="DV61" s="181" t="str">
        <f t="shared" si="72"/>
        <v/>
      </c>
      <c r="DW61" s="182">
        <f t="shared" si="73"/>
        <v>0</v>
      </c>
      <c r="DX61" s="182" t="str">
        <f t="shared" si="74"/>
        <v/>
      </c>
      <c r="DY61" s="182" t="str">
        <f t="shared" si="75"/>
        <v/>
      </c>
      <c r="DZ61" s="147" t="str">
        <f t="shared" si="25"/>
        <v/>
      </c>
      <c r="EA61" s="104" t="str">
        <f t="shared" si="26"/>
        <v/>
      </c>
      <c r="EB61" s="105" t="str">
        <f t="shared" si="27"/>
        <v/>
      </c>
      <c r="EC61" s="111" t="str">
        <f t="shared" si="28"/>
        <v/>
      </c>
      <c r="ED61" s="112" t="str">
        <f t="shared" si="29"/>
        <v/>
      </c>
      <c r="EE61" s="386" t="str">
        <f t="shared" si="30"/>
        <v/>
      </c>
      <c r="EF61" s="72" t="str">
        <f>IF(OR($E61="",$G61=""),"",IF(AND($E$3=1),'Marks Entry 1st'!BI60,IF(AND($E$3=2),'Marks Entry 2nd'!BI60,IF(AND($E$3=3),'Marks Entry 3rd'!BI60,IF(AND($E$3=4),'Marks Entry 4th'!BI60,"")))))</f>
        <v/>
      </c>
      <c r="EG61" s="72" t="str">
        <f>IF(OR($E61="",$G61=""),"",IF(AND($E$3=1),'Marks Entry 1st'!BJ60,IF(AND($E$3=2),'Marks Entry 2nd'!BJ60,IF(AND($E$3=3),'Marks Entry 3rd'!BJ60,IF(AND($E$3=4),'Marks Entry 4th'!BJ60,"")))))</f>
        <v/>
      </c>
      <c r="EH61" s="328" t="str">
        <f t="shared" si="31"/>
        <v/>
      </c>
      <c r="EI61" s="73"/>
      <c r="EP61" s="75">
        <f>IF(AND($E$3=1),'Marks Entry 1st'!I60,IF(AND($E$3=2),'Marks Entry 2nd'!I60,IF(AND($E$3=3),'Marks Entry 3rd'!I60,IF(AND($E$3=4),'Marks Entry 4th'!I60,""))))</f>
        <v>0</v>
      </c>
    </row>
    <row r="62" spans="1:146" ht="18.899999999999999" customHeight="1">
      <c r="A62" s="94">
        <v>55</v>
      </c>
      <c r="B62" s="94" t="str">
        <f>IF(OR(EP62=0,EP62=""),"",IF(AND($E$3=1),'Marks Entry 1st'!I61,IF(AND($E$3=2),'Marks Entry 2nd'!I61,IF(AND($E$3=3),'Marks Entry 3rd'!I61,IF(AND($E$3=4),'Marks Entry 4th'!I61,"")))))</f>
        <v/>
      </c>
      <c r="C62" s="95" t="str">
        <f>IF(OR(B62=0,B62=""),"",IF(AND($E$3=1),'Marks Entry 1st'!B61,IF(AND($E$3=2),'Marks Entry 2nd'!B61,IF(AND($E$3=3),'Marks Entry 3rd'!B61,IF(AND($E$3=4),'Marks Entry 4th'!B61,"")))))</f>
        <v/>
      </c>
      <c r="D62" s="95" t="str">
        <f>IF(OR(B62=0,B62=""),"",IF(AND($E$3=1),'Marks Entry 1st'!C61,IF(AND($E$3=2),'Marks Entry 2nd'!C61,IF(AND($E$3=3),'Marks Entry 3rd'!C61,IF(AND($E$3=4),'Marks Entry 4th'!C61,"")))))</f>
        <v/>
      </c>
      <c r="E62" s="96" t="str">
        <f>IF(OR(B62=0,B62=""),"",IF(AND($E$3=1),'Marks Entry 1st'!E61,IF(AND($E$3=2),'Marks Entry 2nd'!E61,IF(AND($E$3=3),'Marks Entry 3rd'!E61,IF(AND($E$3=4),'Marks Entry 4th'!E61,"")))))</f>
        <v/>
      </c>
      <c r="F62" s="95" t="str">
        <f>IF(OR(B62=0,B62=""),"",IF(AND($E$3=1),'Marks Entry 1st'!D61,IF(AND($E$3=2),'Marks Entry 2nd'!D61,IF(AND($E$3=3),'Marks Entry 3rd'!D61,IF(AND($E$3=4),'Marks Entry 4th'!D61,"")))))</f>
        <v/>
      </c>
      <c r="G62" s="90" t="str">
        <f>IF(OR(B62=0,B62=""),"",IF(AND($E$3=1),'Marks Entry 1st'!F61,IF(AND($E$3=2),'Marks Entry 2nd'!F61,IF(AND($E$3=3),'Marks Entry 3rd'!F61,IF(AND($E$3=4),'Marks Entry 4th'!F61,"")))))</f>
        <v/>
      </c>
      <c r="H62" s="90" t="str">
        <f>IF(OR(B62=0,B62=""),"",IF(AND($E$3=1),'Marks Entry 1st'!G61,IF(AND($E$3=2),'Marks Entry 2nd'!G61,IF(AND($E$3=3),'Marks Entry 3rd'!G61,IF(AND($E$3=4),'Marks Entry 4th'!G61,"")))))</f>
        <v/>
      </c>
      <c r="I62" s="90" t="str">
        <f>IF(OR(B62=0,B62=""),"",IF(AND($E$3=1),'Marks Entry 1st'!H61,IF(AND($E$3=2),'Marks Entry 2nd'!H61,IF(AND($E$3=3),'Marks Entry 3rd'!H61,IF(AND($E$3=4),'Marks Entry 4th'!H61,"")))))</f>
        <v/>
      </c>
      <c r="J62" s="379" t="str">
        <f>IF(OR(B62=0,B62=""),"",IF(AND($E$3=1),'Marks Entry 1st'!J61,IF(AND($E$3=2),'Marks Entry 2nd'!J61,IF(AND($E$3=3),'Marks Entry 3rd'!J61,IF(AND($E$3=4),'Marks Entry 4th'!J61,"")))))</f>
        <v/>
      </c>
      <c r="K62" s="379" t="str">
        <f>IF(OR(B62=0,B62=""),"",IF(AND($E$3=1),'Marks Entry 1st'!K61,IF(AND($E$3=2),'Marks Entry 2nd'!K61,IF(AND($E$3=3),'Marks Entry 3rd'!K61,IF(AND($E$3=4),'Marks Entry 4th'!K61,"")))))</f>
        <v/>
      </c>
      <c r="L62" s="180" t="str">
        <f>IF(OR($E62="",$G62=""),"",IF(AND($E$3=1),'Marks Entry 1st'!L61,IF(AND($E$3=2),'Marks Entry 2nd'!L61,IF(AND($E$3=3),'Marks Entry 3rd'!L61,IF(AND($E$3=4),'Marks Entry 4th'!L61,"")))))</f>
        <v/>
      </c>
      <c r="M62" s="180" t="str">
        <f>IF(OR($E62="",$G62=""),"",IF(AND($E$3=1),'Marks Entry 1st'!M61,IF(AND($E$3=2),'Marks Entry 2nd'!M61,IF(AND($E$3=3),'Marks Entry 3rd'!M61,IF(AND($E$3=4),'Marks Entry 4th'!M61,"")))))</f>
        <v/>
      </c>
      <c r="N62" s="87" t="str">
        <f t="shared" si="32"/>
        <v/>
      </c>
      <c r="O62" s="180" t="str">
        <f>IF(OR($E62="",$G62=""),"",IF(AND($E$3=1),'Marks Entry 1st'!N61,IF(AND($E$3=2),'Marks Entry 2nd'!N61,IF(AND($E$3=3),'Marks Entry 3rd'!N61,IF(AND($E$3=4),'Marks Entry 4th'!N61,"")))))</f>
        <v/>
      </c>
      <c r="P62" s="180" t="str">
        <f>IF(OR($E62="",$G62=""),"",IF(AND($E$3=1),'Marks Entry 1st'!O61,IF(AND($E$3=2),'Marks Entry 2nd'!O61,IF(AND($E$3=3),'Marks Entry 3rd'!O61,IF(AND($E$3=4),'Marks Entry 4th'!O61,"")))))</f>
        <v/>
      </c>
      <c r="Q62" s="180" t="str">
        <f>IF(OR($E62="",$G62=""),"",IF(AND($E$3=1),'Marks Entry 1st'!P61,IF(AND($E$3=2),'Marks Entry 2nd'!P61,IF(AND($E$3=3),'Marks Entry 3rd'!P61,IF(AND($E$3=4),'Marks Entry 4th'!P61,"")))))</f>
        <v/>
      </c>
      <c r="R62" s="91" t="str">
        <f t="shared" si="33"/>
        <v/>
      </c>
      <c r="S62" s="87">
        <f t="shared" si="34"/>
        <v>0</v>
      </c>
      <c r="T62" s="93" t="str">
        <f>IF(OR($E62="",$G62=""),"",IF(AND($E$3=1),'Marks Entry 1st'!Q61,IF(AND($E$3=2),'Marks Entry 2nd'!Q61,IF(AND($E$3=3),'Marks Entry 3rd'!Q61,IF(AND($E$3=4),'Marks Entry 4th'!Q61,"")))))</f>
        <v/>
      </c>
      <c r="U62" s="93" t="str">
        <f>IF(OR($E62="",$G62=""),"",IF(AND($E$3=1),'Marks Entry 1st'!R61,IF(AND($E$3=2),'Marks Entry 2nd'!R61,IF(AND($E$3=3),'Marks Entry 3rd'!R61,IF(AND($E$3=4),'Marks Entry 4th'!R61,"")))))</f>
        <v/>
      </c>
      <c r="V62" s="93" t="str">
        <f>IF(OR($E62="",$G62=""),"",IF(AND($E$3=1),'Marks Entry 1st'!S61,IF(AND($E$3=2),'Marks Entry 2nd'!S61,IF(AND($E$3=3),'Marks Entry 3rd'!S61,IF(AND($E$3=4),'Marks Entry 4th'!S61,"")))))</f>
        <v/>
      </c>
      <c r="W62" s="92" t="str">
        <f t="shared" si="35"/>
        <v/>
      </c>
      <c r="X62" s="87" t="str">
        <f t="shared" si="36"/>
        <v/>
      </c>
      <c r="Y62" s="144">
        <f t="shared" si="37"/>
        <v>0</v>
      </c>
      <c r="Z62" s="144" t="str">
        <f t="shared" si="38"/>
        <v/>
      </c>
      <c r="AA62" s="144" t="str">
        <f t="shared" si="0"/>
        <v/>
      </c>
      <c r="AB62" s="144" t="str">
        <f t="shared" si="39"/>
        <v/>
      </c>
      <c r="AC62" s="144" t="str">
        <f t="shared" si="1"/>
        <v/>
      </c>
      <c r="AD62" s="148" t="str">
        <f t="shared" si="2"/>
        <v/>
      </c>
      <c r="AE62" s="180" t="str">
        <f>IF(OR($E62="",$G62=""),"",IF(AND($E$3=1),'Marks Entry 1st'!T61,IF(AND($E$3=2),'Marks Entry 2nd'!T61,IF(AND($E$3=3),'Marks Entry 3rd'!T61,IF(AND($E$3=4),'Marks Entry 4th'!T61,"")))))</f>
        <v/>
      </c>
      <c r="AF62" s="180" t="str">
        <f>IF(OR($E62="",$G62=""),"",IF(AND($E$3=1),'Marks Entry 1st'!U61,IF(AND($E$3=2),'Marks Entry 2nd'!U61,IF(AND($E$3=3),'Marks Entry 3rd'!U61,IF(AND($E$3=4),'Marks Entry 4th'!U61,"")))))</f>
        <v/>
      </c>
      <c r="AG62" s="87" t="str">
        <f t="shared" si="40"/>
        <v/>
      </c>
      <c r="AH62" s="180" t="str">
        <f>IF(OR($E62="",$G62=""),"",IF(AND($E$3=1),'Marks Entry 1st'!V61,IF(AND($E$3=2),'Marks Entry 2nd'!V61,IF(AND($E$3=3),'Marks Entry 3rd'!V61,IF(AND($E$3=4),'Marks Entry 4th'!V61,"")))))</f>
        <v/>
      </c>
      <c r="AI62" s="180" t="str">
        <f>IF(OR($E62="",$G62=""),"",IF(AND($E$3=1),'Marks Entry 1st'!W61,IF(AND($E$3=2),'Marks Entry 2nd'!W61,IF(AND($E$3=3),'Marks Entry 3rd'!W61,IF(AND($E$3=4),'Marks Entry 4th'!W61,"")))))</f>
        <v/>
      </c>
      <c r="AJ62" s="180" t="str">
        <f>IF(OR($E62="",$G62=""),"",IF(AND($E$3=1),'Marks Entry 1st'!X61,IF(AND($E$3=2),'Marks Entry 2nd'!X61,IF(AND($E$3=3),'Marks Entry 3rd'!X61,IF(AND($E$3=4),'Marks Entry 4th'!X61,"")))))</f>
        <v/>
      </c>
      <c r="AK62" s="91" t="str">
        <f t="shared" si="41"/>
        <v/>
      </c>
      <c r="AL62" s="87">
        <f t="shared" si="42"/>
        <v>0</v>
      </c>
      <c r="AM62" s="93" t="str">
        <f>IF(OR($E62="",$G62=""),"",IF(AND($E$3=1),'Marks Entry 1st'!Y61,IF(AND($E$3=2),'Marks Entry 2nd'!Y61,IF(AND($E$3=3),'Marks Entry 3rd'!Y61,IF(AND($E$3=4),'Marks Entry 4th'!Y61,"")))))</f>
        <v/>
      </c>
      <c r="AN62" s="93" t="str">
        <f>IF(OR($E62="",$G62=""),"",IF(AND($E$3=1),'Marks Entry 1st'!Z61,IF(AND($E$3=2),'Marks Entry 2nd'!Z61,IF(AND($E$3=3),'Marks Entry 3rd'!Z61,IF(AND($E$3=4),'Marks Entry 4th'!Z61,"")))))</f>
        <v/>
      </c>
      <c r="AO62" s="93" t="str">
        <f>IF(OR($E62="",$G62=""),"",IF(AND($E$3=1),'Marks Entry 1st'!AA61,IF(AND($E$3=2),'Marks Entry 2nd'!AA61,IF(AND($E$3=3),'Marks Entry 3rd'!AA61,IF(AND($E$3=4),'Marks Entry 4th'!AA61,"")))))</f>
        <v/>
      </c>
      <c r="AP62" s="92" t="str">
        <f t="shared" si="43"/>
        <v/>
      </c>
      <c r="AQ62" s="87" t="str">
        <f t="shared" si="44"/>
        <v/>
      </c>
      <c r="AR62" s="144">
        <f t="shared" si="45"/>
        <v>0</v>
      </c>
      <c r="AS62" s="144" t="str">
        <f t="shared" si="46"/>
        <v/>
      </c>
      <c r="AT62" s="144" t="str">
        <f t="shared" si="3"/>
        <v/>
      </c>
      <c r="AU62" s="144" t="str">
        <f t="shared" si="47"/>
        <v/>
      </c>
      <c r="AV62" s="144" t="str">
        <f t="shared" si="4"/>
        <v/>
      </c>
      <c r="AW62" s="148" t="str">
        <f t="shared" si="5"/>
        <v/>
      </c>
      <c r="AX62" s="180" t="str">
        <f>IF(OR($E62="",$G62=""),"",IF(AND($E$3=1),'Marks Entry 1st'!AB61,IF(AND($E$3=2),'Marks Entry 2nd'!AB61,IF(AND($E$3=3),'Marks Entry 3rd'!AB61,IF(AND($E$3=4),'Marks Entry 4th'!AB61,"")))))</f>
        <v/>
      </c>
      <c r="AY62" s="180" t="str">
        <f>IF(OR($E62="",$G62=""),"",IF(AND($E$3=1),'Marks Entry 1st'!AC61,IF(AND($E$3=2),'Marks Entry 2nd'!AC61,IF(AND($E$3=3),'Marks Entry 3rd'!AC61,IF(AND($E$3=4),'Marks Entry 4th'!AC61,"")))))</f>
        <v/>
      </c>
      <c r="AZ62" s="87" t="str">
        <f t="shared" si="6"/>
        <v/>
      </c>
      <c r="BA62" s="180" t="str">
        <f>IF(OR($E62="",$G62=""),"",IF(AND($E$3=1),'Marks Entry 1st'!AD61,IF(AND($E$3=2),'Marks Entry 2nd'!AD61,IF(AND($E$3=3),'Marks Entry 3rd'!AD61,IF(AND($E$3=4),'Marks Entry 4th'!AD61,"")))))</f>
        <v/>
      </c>
      <c r="BB62" s="180" t="str">
        <f>IF(OR($E62="",$G62=""),"",IF(AND($E$3=1),'Marks Entry 1st'!AE61,IF(AND($E$3=2),'Marks Entry 2nd'!AE61,IF(AND($E$3=3),'Marks Entry 3rd'!AE61,IF(AND($E$3=4),'Marks Entry 4th'!AE61,"")))))</f>
        <v/>
      </c>
      <c r="BC62" s="180" t="str">
        <f>IF(OR($E62="",$G62=""),"",IF(AND($E$3=1),'Marks Entry 1st'!AF61,IF(AND($E$3=2),'Marks Entry 2nd'!AF61,IF(AND($E$3=3),'Marks Entry 3rd'!AF61,IF(AND($E$3=4),'Marks Entry 4th'!AF61,"")))))</f>
        <v/>
      </c>
      <c r="BD62" s="91" t="str">
        <f t="shared" si="7"/>
        <v/>
      </c>
      <c r="BE62" s="87">
        <f t="shared" si="8"/>
        <v>0</v>
      </c>
      <c r="BF62" s="93" t="str">
        <f>IF(OR($E62="",$G62=""),"",IF(AND($E$3=1),'Marks Entry 1st'!AG61,IF(AND($E$3=2),'Marks Entry 2nd'!AG61,IF(AND($E$3=3),'Marks Entry 3rd'!AG61,IF(AND($E$3=4),'Marks Entry 4th'!AG61,"")))))</f>
        <v/>
      </c>
      <c r="BG62" s="93" t="str">
        <f>IF(OR($E62="",$G62=""),"",IF(AND($E$3=1),'Marks Entry 1st'!AH61,IF(AND($E$3=2),'Marks Entry 2nd'!AH61,IF(AND($E$3=3),'Marks Entry 3rd'!AH61,IF(AND($E$3=4),'Marks Entry 4th'!AH61,"")))))</f>
        <v/>
      </c>
      <c r="BH62" s="93" t="str">
        <f>IF(OR($E62="",$G62=""),"",IF(AND($E$3=1),'Marks Entry 1st'!AI61,IF(AND($E$3=2),'Marks Entry 2nd'!AI61,IF(AND($E$3=3),'Marks Entry 3rd'!AI61,IF(AND($E$3=4),'Marks Entry 4th'!AI61,"")))))</f>
        <v/>
      </c>
      <c r="BI62" s="92" t="str">
        <f t="shared" si="9"/>
        <v/>
      </c>
      <c r="BJ62" s="87" t="str">
        <f t="shared" si="10"/>
        <v/>
      </c>
      <c r="BK62" s="144">
        <f t="shared" si="11"/>
        <v>0</v>
      </c>
      <c r="BL62" s="144" t="str">
        <f t="shared" si="12"/>
        <v/>
      </c>
      <c r="BM62" s="144" t="str">
        <f t="shared" si="13"/>
        <v/>
      </c>
      <c r="BN62" s="144" t="str">
        <f t="shared" si="14"/>
        <v/>
      </c>
      <c r="BO62" s="144" t="str">
        <f t="shared" si="15"/>
        <v/>
      </c>
      <c r="BP62" s="148" t="str">
        <f t="shared" si="16"/>
        <v/>
      </c>
      <c r="BQ62" s="180" t="str">
        <f>IF(OR($E62="",$G62=""),"",IF(AND($E$3=1),'Marks Entry 1st'!AJ61,IF(AND($E$3=2),'Marks Entry 2nd'!AJ61,IF(AND($E$3=3),'Marks Entry 3rd'!AJ61,IF(AND($E$3=4),'Marks Entry 4th'!AJ61,"")))))</f>
        <v/>
      </c>
      <c r="BR62" s="180" t="str">
        <f>IF(OR($E62="",$G62=""),"",IF(AND($E$3=1),'Marks Entry 1st'!AK61,IF(AND($E$3=2),'Marks Entry 2nd'!AK61,IF(AND($E$3=3),'Marks Entry 3rd'!AK61,IF(AND($E$3=4),'Marks Entry 4th'!AK61,"")))))</f>
        <v/>
      </c>
      <c r="BS62" s="87" t="str">
        <f t="shared" si="48"/>
        <v/>
      </c>
      <c r="BT62" s="180" t="str">
        <f>IF(OR($E62="",$G62=""),"",IF(AND($E$3=1),'Marks Entry 1st'!AL61,IF(AND($E$3=2),'Marks Entry 2nd'!AL61,IF(AND($E$3=3),'Marks Entry 3rd'!AL61,IF(AND($E$3=4),'Marks Entry 4th'!AL61,"")))))</f>
        <v/>
      </c>
      <c r="BU62" s="180" t="str">
        <f>IF(OR($E62="",$G62=""),"",IF(AND($E$3=1),'Marks Entry 1st'!AM61,IF(AND($E$3=2),'Marks Entry 2nd'!AM61,IF(AND($E$3=3),'Marks Entry 3rd'!AM61,IF(AND($E$3=4),'Marks Entry 4th'!AM61,"")))))</f>
        <v/>
      </c>
      <c r="BV62" s="180" t="str">
        <f>IF(OR($E62="",$G62=""),"",IF(AND($E$3=1),'Marks Entry 1st'!AN61,IF(AND($E$3=2),'Marks Entry 2nd'!AN61,IF(AND($E$3=3),'Marks Entry 3rd'!AN61,IF(AND($E$3=4),'Marks Entry 4th'!AN61,"")))))</f>
        <v/>
      </c>
      <c r="BW62" s="91" t="str">
        <f t="shared" si="49"/>
        <v/>
      </c>
      <c r="BX62" s="87">
        <f t="shared" si="50"/>
        <v>0</v>
      </c>
      <c r="BY62" s="93" t="str">
        <f>IF(OR($E62="",$G62=""),"",IF(AND($E$3=1),'Marks Entry 1st'!AO61,IF(AND($E$3=2),'Marks Entry 2nd'!AO61,IF(AND($E$3=3),'Marks Entry 3rd'!AO61,IF(AND($E$3=4),'Marks Entry 4th'!AO61,"")))))</f>
        <v/>
      </c>
      <c r="BZ62" s="93" t="str">
        <f>IF(OR($E62="",$G62=""),"",IF(AND($E$3=1),'Marks Entry 1st'!AP61,IF(AND($E$3=2),'Marks Entry 2nd'!AP61,IF(AND($E$3=3),'Marks Entry 3rd'!AP61,IF(AND($E$3=4),'Marks Entry 4th'!AP61,"")))))</f>
        <v/>
      </c>
      <c r="CA62" s="93" t="str">
        <f>IF(OR($E62="",$G62=""),"",IF(AND($E$3=1),'Marks Entry 1st'!AQ61,IF(AND($E$3=2),'Marks Entry 2nd'!AQ61,IF(AND($E$3=3),'Marks Entry 3rd'!AQ61,IF(AND($E$3=4),'Marks Entry 4th'!AQ61,"")))))</f>
        <v/>
      </c>
      <c r="CB62" s="92" t="str">
        <f t="shared" si="51"/>
        <v/>
      </c>
      <c r="CC62" s="87" t="str">
        <f t="shared" si="52"/>
        <v/>
      </c>
      <c r="CD62" s="144">
        <f t="shared" si="53"/>
        <v>0</v>
      </c>
      <c r="CE62" s="144" t="str">
        <f t="shared" si="54"/>
        <v/>
      </c>
      <c r="CF62" s="144" t="str">
        <f t="shared" si="17"/>
        <v/>
      </c>
      <c r="CG62" s="144" t="str">
        <f t="shared" si="55"/>
        <v/>
      </c>
      <c r="CH62" s="144" t="str">
        <f t="shared" si="18"/>
        <v/>
      </c>
      <c r="CI62" s="148" t="str">
        <f t="shared" si="19"/>
        <v/>
      </c>
      <c r="CJ62" s="180" t="str">
        <f>IF(OR($E62="",$G62=""),"",IF(AND($E$3=1),'Marks Entry 1st'!AR61,IF(AND($E$3=2),'Marks Entry 2nd'!AR61,IF(AND($E$3=3),'Marks Entry 3rd'!AR61,IF(AND($E$3=4),'Marks Entry 4th'!AR61,"")))))</f>
        <v/>
      </c>
      <c r="CK62" s="180" t="str">
        <f>IF(OR($E62="",$G62=""),"",IF(AND($E$3=1),'Marks Entry 1st'!AS61,IF(AND($E$3=2),'Marks Entry 2nd'!AS61,IF(AND($E$3=3),'Marks Entry 3rd'!AS61,IF(AND($E$3=4),'Marks Entry 4th'!AS61,"")))))</f>
        <v/>
      </c>
      <c r="CL62" s="87" t="str">
        <f t="shared" si="56"/>
        <v/>
      </c>
      <c r="CM62" s="180" t="str">
        <f>IF(OR($E62="",$G62=""),"",IF(AND($E$3=1),'Marks Entry 1st'!AT61,IF(AND($E$3=2),'Marks Entry 2nd'!AT61,IF(AND($E$3=3),'Marks Entry 3rd'!AT61,IF(AND($E$3=4),'Marks Entry 4th'!AT61,"")))))</f>
        <v/>
      </c>
      <c r="CN62" s="180" t="str">
        <f>IF(OR($E62="",$G62=""),"",IF(AND($E$3=1),'Marks Entry 1st'!AU61,IF(AND($E$3=2),'Marks Entry 2nd'!AU61,IF(AND($E$3=3),'Marks Entry 3rd'!AU61,IF(AND($E$3=4),'Marks Entry 4th'!AU61,"")))))</f>
        <v/>
      </c>
      <c r="CO62" s="180" t="str">
        <f>IF(OR($E62="",$G62=""),"",IF(AND($E$3=1),'Marks Entry 1st'!AV61,IF(AND($E$3=2),'Marks Entry 2nd'!AV61,IF(AND($E$3=3),'Marks Entry 3rd'!AV61,IF(AND($E$3=4),'Marks Entry 4th'!AV61,"")))))</f>
        <v/>
      </c>
      <c r="CP62" s="91" t="str">
        <f t="shared" si="57"/>
        <v/>
      </c>
      <c r="CQ62" s="87">
        <f t="shared" si="58"/>
        <v>0</v>
      </c>
      <c r="CR62" s="93" t="str">
        <f>IF(OR($E62="",$G62=""),"",IF(AND($E$3=1),'Marks Entry 1st'!AW61,IF(AND($E$3=2),'Marks Entry 2nd'!AW61,IF(AND($E$3=3),'Marks Entry 3rd'!AW61,IF(AND($E$3=4),'Marks Entry 4th'!AW61,"")))))</f>
        <v/>
      </c>
      <c r="CS62" s="93" t="str">
        <f>IF(OR($E62="",$G62=""),"",IF(AND($E$3=1),'Marks Entry 1st'!AX61,IF(AND($E$3=2),'Marks Entry 2nd'!AX61,IF(AND($E$3=3),'Marks Entry 3rd'!AX61,IF(AND($E$3=4),'Marks Entry 4th'!AX61,"")))))</f>
        <v/>
      </c>
      <c r="CT62" s="93" t="str">
        <f>IF(OR($E62="",$G62=""),"",IF(AND($E$3=1),'Marks Entry 1st'!AY61,IF(AND($E$3=2),'Marks Entry 2nd'!AY61,IF(AND($E$3=3),'Marks Entry 3rd'!AY61,IF(AND($E$3=4),'Marks Entry 4th'!AY61,"")))))</f>
        <v/>
      </c>
      <c r="CU62" s="92" t="str">
        <f t="shared" si="59"/>
        <v/>
      </c>
      <c r="CV62" s="87" t="str">
        <f t="shared" si="60"/>
        <v/>
      </c>
      <c r="CW62" s="144">
        <f t="shared" si="61"/>
        <v>0</v>
      </c>
      <c r="CX62" s="144" t="str">
        <f t="shared" si="62"/>
        <v/>
      </c>
      <c r="CY62" s="144" t="str">
        <f t="shared" si="20"/>
        <v/>
      </c>
      <c r="CZ62" s="144" t="str">
        <f t="shared" si="63"/>
        <v/>
      </c>
      <c r="DA62" s="144" t="str">
        <f t="shared" si="21"/>
        <v/>
      </c>
      <c r="DB62" s="148" t="str">
        <f t="shared" si="22"/>
        <v/>
      </c>
      <c r="DC62" s="380" t="str">
        <f>IF(OR($E62="",$G62=""),"",IF(AND($E$3=1),'Marks Entry 1st'!AZ61,IF(AND($E$3=2),'Marks Entry 2nd'!AZ61,IF(AND($E$3=3),'Marks Entry 3rd'!AZ61,IF(AND($E$3=4),'Marks Entry 4th'!AZ61,"")))))</f>
        <v/>
      </c>
      <c r="DD62" s="380" t="str">
        <f>IF(OR($E62="",$G62=""),"",IF(AND($E$3=1),'Marks Entry 1st'!BA61,IF(AND($E$3=2),'Marks Entry 2nd'!BA61,IF(AND($E$3=3),'Marks Entry 3rd'!BA61,IF(AND($E$3=4),'Marks Entry 4th'!BA61,"")))))</f>
        <v/>
      </c>
      <c r="DE62" s="380" t="str">
        <f>IF(OR($E62="",$G62=""),"",IF(AND($E$3=1),'Marks Entry 1st'!BB61,IF(AND($E$3=2),'Marks Entry 2nd'!BB61,IF(AND($E$3=3),'Marks Entry 3rd'!BB61,IF(AND($E$3=4),'Marks Entry 4th'!BB61,"")))))</f>
        <v/>
      </c>
      <c r="DF62" s="181" t="str">
        <f t="shared" si="64"/>
        <v/>
      </c>
      <c r="DG62" s="182">
        <f t="shared" si="65"/>
        <v>0</v>
      </c>
      <c r="DH62" s="182" t="str">
        <f t="shared" si="66"/>
        <v/>
      </c>
      <c r="DI62" s="182" t="str">
        <f t="shared" si="67"/>
        <v/>
      </c>
      <c r="DJ62" s="147" t="str">
        <f t="shared" si="23"/>
        <v/>
      </c>
      <c r="DK62" s="380" t="str">
        <f>IF(OR($E62="",$G62=""),"",IF(AND($E$3=1),'Marks Entry 1st'!BC61,IF(AND($E$3=2),'Marks Entry 2nd'!BC61,IF(AND($E$3=3),'Marks Entry 3rd'!BC61,IF(AND($E$3=4),'Marks Entry 4th'!BC61,"")))))</f>
        <v/>
      </c>
      <c r="DL62" s="380" t="str">
        <f>IF(OR($E62="",$G62=""),"",IF(AND($E$3=1),'Marks Entry 1st'!BD61,IF(AND($E$3=2),'Marks Entry 2nd'!BD61,IF(AND($E$3=3),'Marks Entry 3rd'!BD61,IF(AND($E$3=4),'Marks Entry 4th'!BD61,"")))))</f>
        <v/>
      </c>
      <c r="DM62" s="380" t="str">
        <f>IF(OR($E62="",$G62=""),"",IF(AND($E$3=1),'Marks Entry 1st'!BE61,IF(AND($E$3=2),'Marks Entry 2nd'!BE61,IF(AND($E$3=3),'Marks Entry 3rd'!BE61,IF(AND($E$3=4),'Marks Entry 4th'!BE61,"")))))</f>
        <v/>
      </c>
      <c r="DN62" s="181" t="str">
        <f t="shared" si="68"/>
        <v/>
      </c>
      <c r="DO62" s="182">
        <f t="shared" si="69"/>
        <v>0</v>
      </c>
      <c r="DP62" s="182" t="str">
        <f t="shared" si="70"/>
        <v/>
      </c>
      <c r="DQ62" s="182" t="str">
        <f t="shared" si="71"/>
        <v/>
      </c>
      <c r="DR62" s="147" t="str">
        <f t="shared" si="24"/>
        <v/>
      </c>
      <c r="DS62" s="380" t="str">
        <f>IF(OR($E62="",$G62=""),"",IF(AND($E$3=1),'Marks Entry 1st'!BF61,IF(AND($E$3=2),'Marks Entry 2nd'!BF61,IF(AND($E$3=3),'Marks Entry 3rd'!BF61,IF(AND($E$3=4),'Marks Entry 4th'!BF61,"")))))</f>
        <v/>
      </c>
      <c r="DT62" s="380" t="str">
        <f>IF(OR($E62="",$G62=""),"",IF(AND($E$3=1),'Marks Entry 1st'!BG61,IF(AND($E$3=2),'Marks Entry 2nd'!BG61,IF(AND($E$3=3),'Marks Entry 3rd'!BG61,IF(AND($E$3=4),'Marks Entry 4th'!BG61,"")))))</f>
        <v/>
      </c>
      <c r="DU62" s="380" t="str">
        <f>IF(OR($E62="",$G62=""),"",IF(AND($E$3=1),'Marks Entry 1st'!BH61,IF(AND($E$3=2),'Marks Entry 2nd'!BH61,IF(AND($E$3=3),'Marks Entry 3rd'!BH61,IF(AND($E$3=4),'Marks Entry 4th'!BH61,"")))))</f>
        <v/>
      </c>
      <c r="DV62" s="181" t="str">
        <f t="shared" si="72"/>
        <v/>
      </c>
      <c r="DW62" s="182">
        <f t="shared" si="73"/>
        <v>0</v>
      </c>
      <c r="DX62" s="182" t="str">
        <f t="shared" si="74"/>
        <v/>
      </c>
      <c r="DY62" s="182" t="str">
        <f t="shared" si="75"/>
        <v/>
      </c>
      <c r="DZ62" s="147" t="str">
        <f t="shared" si="25"/>
        <v/>
      </c>
      <c r="EA62" s="104" t="str">
        <f t="shared" si="26"/>
        <v/>
      </c>
      <c r="EB62" s="105" t="str">
        <f t="shared" si="27"/>
        <v/>
      </c>
      <c r="EC62" s="111" t="str">
        <f t="shared" si="28"/>
        <v/>
      </c>
      <c r="ED62" s="112" t="str">
        <f t="shared" si="29"/>
        <v/>
      </c>
      <c r="EE62" s="386" t="str">
        <f t="shared" si="30"/>
        <v/>
      </c>
      <c r="EF62" s="72" t="str">
        <f>IF(OR($E62="",$G62=""),"",IF(AND($E$3=1),'Marks Entry 1st'!BI61,IF(AND($E$3=2),'Marks Entry 2nd'!BI61,IF(AND($E$3=3),'Marks Entry 3rd'!BI61,IF(AND($E$3=4),'Marks Entry 4th'!BI61,"")))))</f>
        <v/>
      </c>
      <c r="EG62" s="72" t="str">
        <f>IF(OR($E62="",$G62=""),"",IF(AND($E$3=1),'Marks Entry 1st'!BJ61,IF(AND($E$3=2),'Marks Entry 2nd'!BJ61,IF(AND($E$3=3),'Marks Entry 3rd'!BJ61,IF(AND($E$3=4),'Marks Entry 4th'!BJ61,"")))))</f>
        <v/>
      </c>
      <c r="EH62" s="328" t="str">
        <f t="shared" si="31"/>
        <v/>
      </c>
      <c r="EI62" s="73"/>
      <c r="EP62" s="75">
        <f>IF(AND($E$3=1),'Marks Entry 1st'!I61,IF(AND($E$3=2),'Marks Entry 2nd'!I61,IF(AND($E$3=3),'Marks Entry 3rd'!I61,IF(AND($E$3=4),'Marks Entry 4th'!I61,""))))</f>
        <v>0</v>
      </c>
    </row>
    <row r="63" spans="1:146" ht="18.899999999999999" customHeight="1">
      <c r="A63" s="94">
        <v>56</v>
      </c>
      <c r="B63" s="94" t="str">
        <f>IF(OR(EP63=0,EP63=""),"",IF(AND($E$3=1),'Marks Entry 1st'!I62,IF(AND($E$3=2),'Marks Entry 2nd'!I62,IF(AND($E$3=3),'Marks Entry 3rd'!I62,IF(AND($E$3=4),'Marks Entry 4th'!I62,"")))))</f>
        <v/>
      </c>
      <c r="C63" s="95" t="str">
        <f>IF(OR(B63=0,B63=""),"",IF(AND($E$3=1),'Marks Entry 1st'!B62,IF(AND($E$3=2),'Marks Entry 2nd'!B62,IF(AND($E$3=3),'Marks Entry 3rd'!B62,IF(AND($E$3=4),'Marks Entry 4th'!B62,"")))))</f>
        <v/>
      </c>
      <c r="D63" s="95" t="str">
        <f>IF(OR(B63=0,B63=""),"",IF(AND($E$3=1),'Marks Entry 1st'!C62,IF(AND($E$3=2),'Marks Entry 2nd'!C62,IF(AND($E$3=3),'Marks Entry 3rd'!C62,IF(AND($E$3=4),'Marks Entry 4th'!C62,"")))))</f>
        <v/>
      </c>
      <c r="E63" s="96" t="str">
        <f>IF(OR(B63=0,B63=""),"",IF(AND($E$3=1),'Marks Entry 1st'!E62,IF(AND($E$3=2),'Marks Entry 2nd'!E62,IF(AND($E$3=3),'Marks Entry 3rd'!E62,IF(AND($E$3=4),'Marks Entry 4th'!E62,"")))))</f>
        <v/>
      </c>
      <c r="F63" s="95" t="str">
        <f>IF(OR(B63=0,B63=""),"",IF(AND($E$3=1),'Marks Entry 1st'!D62,IF(AND($E$3=2),'Marks Entry 2nd'!D62,IF(AND($E$3=3),'Marks Entry 3rd'!D62,IF(AND($E$3=4),'Marks Entry 4th'!D62,"")))))</f>
        <v/>
      </c>
      <c r="G63" s="90" t="str">
        <f>IF(OR(B63=0,B63=""),"",IF(AND($E$3=1),'Marks Entry 1st'!F62,IF(AND($E$3=2),'Marks Entry 2nd'!F62,IF(AND($E$3=3),'Marks Entry 3rd'!F62,IF(AND($E$3=4),'Marks Entry 4th'!F62,"")))))</f>
        <v/>
      </c>
      <c r="H63" s="90" t="str">
        <f>IF(OR(B63=0,B63=""),"",IF(AND($E$3=1),'Marks Entry 1st'!G62,IF(AND($E$3=2),'Marks Entry 2nd'!G62,IF(AND($E$3=3),'Marks Entry 3rd'!G62,IF(AND($E$3=4),'Marks Entry 4th'!G62,"")))))</f>
        <v/>
      </c>
      <c r="I63" s="90" t="str">
        <f>IF(OR(B63=0,B63=""),"",IF(AND($E$3=1),'Marks Entry 1st'!H62,IF(AND($E$3=2),'Marks Entry 2nd'!H62,IF(AND($E$3=3),'Marks Entry 3rd'!H62,IF(AND($E$3=4),'Marks Entry 4th'!H62,"")))))</f>
        <v/>
      </c>
      <c r="J63" s="379" t="str">
        <f>IF(OR(B63=0,B63=""),"",IF(AND($E$3=1),'Marks Entry 1st'!J62,IF(AND($E$3=2),'Marks Entry 2nd'!J62,IF(AND($E$3=3),'Marks Entry 3rd'!J62,IF(AND($E$3=4),'Marks Entry 4th'!J62,"")))))</f>
        <v/>
      </c>
      <c r="K63" s="379" t="str">
        <f>IF(OR(B63=0,B63=""),"",IF(AND($E$3=1),'Marks Entry 1st'!K62,IF(AND($E$3=2),'Marks Entry 2nd'!K62,IF(AND($E$3=3),'Marks Entry 3rd'!K62,IF(AND($E$3=4),'Marks Entry 4th'!K62,"")))))</f>
        <v/>
      </c>
      <c r="L63" s="180" t="str">
        <f>IF(OR($E63="",$G63=""),"",IF(AND($E$3=1),'Marks Entry 1st'!L62,IF(AND($E$3=2),'Marks Entry 2nd'!L62,IF(AND($E$3=3),'Marks Entry 3rd'!L62,IF(AND($E$3=4),'Marks Entry 4th'!L62,"")))))</f>
        <v/>
      </c>
      <c r="M63" s="180" t="str">
        <f>IF(OR($E63="",$G63=""),"",IF(AND($E$3=1),'Marks Entry 1st'!M62,IF(AND($E$3=2),'Marks Entry 2nd'!M62,IF(AND($E$3=3),'Marks Entry 3rd'!M62,IF(AND($E$3=4),'Marks Entry 4th'!M62,"")))))</f>
        <v/>
      </c>
      <c r="N63" s="87" t="str">
        <f t="shared" si="32"/>
        <v/>
      </c>
      <c r="O63" s="180" t="str">
        <f>IF(OR($E63="",$G63=""),"",IF(AND($E$3=1),'Marks Entry 1st'!N62,IF(AND($E$3=2),'Marks Entry 2nd'!N62,IF(AND($E$3=3),'Marks Entry 3rd'!N62,IF(AND($E$3=4),'Marks Entry 4th'!N62,"")))))</f>
        <v/>
      </c>
      <c r="P63" s="180" t="str">
        <f>IF(OR($E63="",$G63=""),"",IF(AND($E$3=1),'Marks Entry 1st'!O62,IF(AND($E$3=2),'Marks Entry 2nd'!O62,IF(AND($E$3=3),'Marks Entry 3rd'!O62,IF(AND($E$3=4),'Marks Entry 4th'!O62,"")))))</f>
        <v/>
      </c>
      <c r="Q63" s="180" t="str">
        <f>IF(OR($E63="",$G63=""),"",IF(AND($E$3=1),'Marks Entry 1st'!P62,IF(AND($E$3=2),'Marks Entry 2nd'!P62,IF(AND($E$3=3),'Marks Entry 3rd'!P62,IF(AND($E$3=4),'Marks Entry 4th'!P62,"")))))</f>
        <v/>
      </c>
      <c r="R63" s="91" t="str">
        <f t="shared" si="33"/>
        <v/>
      </c>
      <c r="S63" s="87">
        <f t="shared" si="34"/>
        <v>0</v>
      </c>
      <c r="T63" s="93" t="str">
        <f>IF(OR($E63="",$G63=""),"",IF(AND($E$3=1),'Marks Entry 1st'!Q62,IF(AND($E$3=2),'Marks Entry 2nd'!Q62,IF(AND($E$3=3),'Marks Entry 3rd'!Q62,IF(AND($E$3=4),'Marks Entry 4th'!Q62,"")))))</f>
        <v/>
      </c>
      <c r="U63" s="93" t="str">
        <f>IF(OR($E63="",$G63=""),"",IF(AND($E$3=1),'Marks Entry 1st'!R62,IF(AND($E$3=2),'Marks Entry 2nd'!R62,IF(AND($E$3=3),'Marks Entry 3rd'!R62,IF(AND($E$3=4),'Marks Entry 4th'!R62,"")))))</f>
        <v/>
      </c>
      <c r="V63" s="93" t="str">
        <f>IF(OR($E63="",$G63=""),"",IF(AND($E$3=1),'Marks Entry 1st'!S62,IF(AND($E$3=2),'Marks Entry 2nd'!S62,IF(AND($E$3=3),'Marks Entry 3rd'!S62,IF(AND($E$3=4),'Marks Entry 4th'!S62,"")))))</f>
        <v/>
      </c>
      <c r="W63" s="92" t="str">
        <f t="shared" si="35"/>
        <v/>
      </c>
      <c r="X63" s="87" t="str">
        <f t="shared" si="36"/>
        <v/>
      </c>
      <c r="Y63" s="144">
        <f t="shared" si="37"/>
        <v>0</v>
      </c>
      <c r="Z63" s="144" t="str">
        <f t="shared" si="38"/>
        <v/>
      </c>
      <c r="AA63" s="144" t="str">
        <f t="shared" si="0"/>
        <v/>
      </c>
      <c r="AB63" s="144" t="str">
        <f t="shared" si="39"/>
        <v/>
      </c>
      <c r="AC63" s="144" t="str">
        <f t="shared" si="1"/>
        <v/>
      </c>
      <c r="AD63" s="148" t="str">
        <f t="shared" si="2"/>
        <v/>
      </c>
      <c r="AE63" s="180" t="str">
        <f>IF(OR($E63="",$G63=""),"",IF(AND($E$3=1),'Marks Entry 1st'!T62,IF(AND($E$3=2),'Marks Entry 2nd'!T62,IF(AND($E$3=3),'Marks Entry 3rd'!T62,IF(AND($E$3=4),'Marks Entry 4th'!T62,"")))))</f>
        <v/>
      </c>
      <c r="AF63" s="180" t="str">
        <f>IF(OR($E63="",$G63=""),"",IF(AND($E$3=1),'Marks Entry 1st'!U62,IF(AND($E$3=2),'Marks Entry 2nd'!U62,IF(AND($E$3=3),'Marks Entry 3rd'!U62,IF(AND($E$3=4),'Marks Entry 4th'!U62,"")))))</f>
        <v/>
      </c>
      <c r="AG63" s="87" t="str">
        <f t="shared" si="40"/>
        <v/>
      </c>
      <c r="AH63" s="180" t="str">
        <f>IF(OR($E63="",$G63=""),"",IF(AND($E$3=1),'Marks Entry 1st'!V62,IF(AND($E$3=2),'Marks Entry 2nd'!V62,IF(AND($E$3=3),'Marks Entry 3rd'!V62,IF(AND($E$3=4),'Marks Entry 4th'!V62,"")))))</f>
        <v/>
      </c>
      <c r="AI63" s="180" t="str">
        <f>IF(OR($E63="",$G63=""),"",IF(AND($E$3=1),'Marks Entry 1st'!W62,IF(AND($E$3=2),'Marks Entry 2nd'!W62,IF(AND($E$3=3),'Marks Entry 3rd'!W62,IF(AND($E$3=4),'Marks Entry 4th'!W62,"")))))</f>
        <v/>
      </c>
      <c r="AJ63" s="180" t="str">
        <f>IF(OR($E63="",$G63=""),"",IF(AND($E$3=1),'Marks Entry 1st'!X62,IF(AND($E$3=2),'Marks Entry 2nd'!X62,IF(AND($E$3=3),'Marks Entry 3rd'!X62,IF(AND($E$3=4),'Marks Entry 4th'!X62,"")))))</f>
        <v/>
      </c>
      <c r="AK63" s="91" t="str">
        <f t="shared" si="41"/>
        <v/>
      </c>
      <c r="AL63" s="87">
        <f t="shared" si="42"/>
        <v>0</v>
      </c>
      <c r="AM63" s="93" t="str">
        <f>IF(OR($E63="",$G63=""),"",IF(AND($E$3=1),'Marks Entry 1st'!Y62,IF(AND($E$3=2),'Marks Entry 2nd'!Y62,IF(AND($E$3=3),'Marks Entry 3rd'!Y62,IF(AND($E$3=4),'Marks Entry 4th'!Y62,"")))))</f>
        <v/>
      </c>
      <c r="AN63" s="93" t="str">
        <f>IF(OR($E63="",$G63=""),"",IF(AND($E$3=1),'Marks Entry 1st'!Z62,IF(AND($E$3=2),'Marks Entry 2nd'!Z62,IF(AND($E$3=3),'Marks Entry 3rd'!Z62,IF(AND($E$3=4),'Marks Entry 4th'!Z62,"")))))</f>
        <v/>
      </c>
      <c r="AO63" s="93" t="str">
        <f>IF(OR($E63="",$G63=""),"",IF(AND($E$3=1),'Marks Entry 1st'!AA62,IF(AND($E$3=2),'Marks Entry 2nd'!AA62,IF(AND($E$3=3),'Marks Entry 3rd'!AA62,IF(AND($E$3=4),'Marks Entry 4th'!AA62,"")))))</f>
        <v/>
      </c>
      <c r="AP63" s="92" t="str">
        <f t="shared" si="43"/>
        <v/>
      </c>
      <c r="AQ63" s="87" t="str">
        <f t="shared" si="44"/>
        <v/>
      </c>
      <c r="AR63" s="144">
        <f t="shared" si="45"/>
        <v>0</v>
      </c>
      <c r="AS63" s="144" t="str">
        <f t="shared" si="46"/>
        <v/>
      </c>
      <c r="AT63" s="144" t="str">
        <f t="shared" si="3"/>
        <v/>
      </c>
      <c r="AU63" s="144" t="str">
        <f t="shared" si="47"/>
        <v/>
      </c>
      <c r="AV63" s="144" t="str">
        <f t="shared" si="4"/>
        <v/>
      </c>
      <c r="AW63" s="148" t="str">
        <f t="shared" si="5"/>
        <v/>
      </c>
      <c r="AX63" s="180" t="str">
        <f>IF(OR($E63="",$G63=""),"",IF(AND($E$3=1),'Marks Entry 1st'!AB62,IF(AND($E$3=2),'Marks Entry 2nd'!AB62,IF(AND($E$3=3),'Marks Entry 3rd'!AB62,IF(AND($E$3=4),'Marks Entry 4th'!AB62,"")))))</f>
        <v/>
      </c>
      <c r="AY63" s="180" t="str">
        <f>IF(OR($E63="",$G63=""),"",IF(AND($E$3=1),'Marks Entry 1st'!AC62,IF(AND($E$3=2),'Marks Entry 2nd'!AC62,IF(AND($E$3=3),'Marks Entry 3rd'!AC62,IF(AND($E$3=4),'Marks Entry 4th'!AC62,"")))))</f>
        <v/>
      </c>
      <c r="AZ63" s="87" t="str">
        <f t="shared" si="6"/>
        <v/>
      </c>
      <c r="BA63" s="180" t="str">
        <f>IF(OR($E63="",$G63=""),"",IF(AND($E$3=1),'Marks Entry 1st'!AD62,IF(AND($E$3=2),'Marks Entry 2nd'!AD62,IF(AND($E$3=3),'Marks Entry 3rd'!AD62,IF(AND($E$3=4),'Marks Entry 4th'!AD62,"")))))</f>
        <v/>
      </c>
      <c r="BB63" s="180" t="str">
        <f>IF(OR($E63="",$G63=""),"",IF(AND($E$3=1),'Marks Entry 1st'!AE62,IF(AND($E$3=2),'Marks Entry 2nd'!AE62,IF(AND($E$3=3),'Marks Entry 3rd'!AE62,IF(AND($E$3=4),'Marks Entry 4th'!AE62,"")))))</f>
        <v/>
      </c>
      <c r="BC63" s="180" t="str">
        <f>IF(OR($E63="",$G63=""),"",IF(AND($E$3=1),'Marks Entry 1st'!AF62,IF(AND($E$3=2),'Marks Entry 2nd'!AF62,IF(AND($E$3=3),'Marks Entry 3rd'!AF62,IF(AND($E$3=4),'Marks Entry 4th'!AF62,"")))))</f>
        <v/>
      </c>
      <c r="BD63" s="91" t="str">
        <f t="shared" si="7"/>
        <v/>
      </c>
      <c r="BE63" s="87">
        <f t="shared" si="8"/>
        <v>0</v>
      </c>
      <c r="BF63" s="93" t="str">
        <f>IF(OR($E63="",$G63=""),"",IF(AND($E$3=1),'Marks Entry 1st'!AG62,IF(AND($E$3=2),'Marks Entry 2nd'!AG62,IF(AND($E$3=3),'Marks Entry 3rd'!AG62,IF(AND($E$3=4),'Marks Entry 4th'!AG62,"")))))</f>
        <v/>
      </c>
      <c r="BG63" s="93" t="str">
        <f>IF(OR($E63="",$G63=""),"",IF(AND($E$3=1),'Marks Entry 1st'!AH62,IF(AND($E$3=2),'Marks Entry 2nd'!AH62,IF(AND($E$3=3),'Marks Entry 3rd'!AH62,IF(AND($E$3=4),'Marks Entry 4th'!AH62,"")))))</f>
        <v/>
      </c>
      <c r="BH63" s="93" t="str">
        <f>IF(OR($E63="",$G63=""),"",IF(AND($E$3=1),'Marks Entry 1st'!AI62,IF(AND($E$3=2),'Marks Entry 2nd'!AI62,IF(AND($E$3=3),'Marks Entry 3rd'!AI62,IF(AND($E$3=4),'Marks Entry 4th'!AI62,"")))))</f>
        <v/>
      </c>
      <c r="BI63" s="92" t="str">
        <f t="shared" si="9"/>
        <v/>
      </c>
      <c r="BJ63" s="87" t="str">
        <f t="shared" si="10"/>
        <v/>
      </c>
      <c r="BK63" s="144">
        <f t="shared" si="11"/>
        <v>0</v>
      </c>
      <c r="BL63" s="144" t="str">
        <f t="shared" si="12"/>
        <v/>
      </c>
      <c r="BM63" s="144" t="str">
        <f t="shared" si="13"/>
        <v/>
      </c>
      <c r="BN63" s="144" t="str">
        <f t="shared" si="14"/>
        <v/>
      </c>
      <c r="BO63" s="144" t="str">
        <f t="shared" si="15"/>
        <v/>
      </c>
      <c r="BP63" s="148" t="str">
        <f t="shared" si="16"/>
        <v/>
      </c>
      <c r="BQ63" s="180" t="str">
        <f>IF(OR($E63="",$G63=""),"",IF(AND($E$3=1),'Marks Entry 1st'!AJ62,IF(AND($E$3=2),'Marks Entry 2nd'!AJ62,IF(AND($E$3=3),'Marks Entry 3rd'!AJ62,IF(AND($E$3=4),'Marks Entry 4th'!AJ62,"")))))</f>
        <v/>
      </c>
      <c r="BR63" s="180" t="str">
        <f>IF(OR($E63="",$G63=""),"",IF(AND($E$3=1),'Marks Entry 1st'!AK62,IF(AND($E$3=2),'Marks Entry 2nd'!AK62,IF(AND($E$3=3),'Marks Entry 3rd'!AK62,IF(AND($E$3=4),'Marks Entry 4th'!AK62,"")))))</f>
        <v/>
      </c>
      <c r="BS63" s="87" t="str">
        <f t="shared" si="48"/>
        <v/>
      </c>
      <c r="BT63" s="180" t="str">
        <f>IF(OR($E63="",$G63=""),"",IF(AND($E$3=1),'Marks Entry 1st'!AL62,IF(AND($E$3=2),'Marks Entry 2nd'!AL62,IF(AND($E$3=3),'Marks Entry 3rd'!AL62,IF(AND($E$3=4),'Marks Entry 4th'!AL62,"")))))</f>
        <v/>
      </c>
      <c r="BU63" s="180" t="str">
        <f>IF(OR($E63="",$G63=""),"",IF(AND($E$3=1),'Marks Entry 1st'!AM62,IF(AND($E$3=2),'Marks Entry 2nd'!AM62,IF(AND($E$3=3),'Marks Entry 3rd'!AM62,IF(AND($E$3=4),'Marks Entry 4th'!AM62,"")))))</f>
        <v/>
      </c>
      <c r="BV63" s="180" t="str">
        <f>IF(OR($E63="",$G63=""),"",IF(AND($E$3=1),'Marks Entry 1st'!AN62,IF(AND($E$3=2),'Marks Entry 2nd'!AN62,IF(AND($E$3=3),'Marks Entry 3rd'!AN62,IF(AND($E$3=4),'Marks Entry 4th'!AN62,"")))))</f>
        <v/>
      </c>
      <c r="BW63" s="91" t="str">
        <f t="shared" si="49"/>
        <v/>
      </c>
      <c r="BX63" s="87">
        <f t="shared" si="50"/>
        <v>0</v>
      </c>
      <c r="BY63" s="93" t="str">
        <f>IF(OR($E63="",$G63=""),"",IF(AND($E$3=1),'Marks Entry 1st'!AO62,IF(AND($E$3=2),'Marks Entry 2nd'!AO62,IF(AND($E$3=3),'Marks Entry 3rd'!AO62,IF(AND($E$3=4),'Marks Entry 4th'!AO62,"")))))</f>
        <v/>
      </c>
      <c r="BZ63" s="93" t="str">
        <f>IF(OR($E63="",$G63=""),"",IF(AND($E$3=1),'Marks Entry 1st'!AP62,IF(AND($E$3=2),'Marks Entry 2nd'!AP62,IF(AND($E$3=3),'Marks Entry 3rd'!AP62,IF(AND($E$3=4),'Marks Entry 4th'!AP62,"")))))</f>
        <v/>
      </c>
      <c r="CA63" s="93" t="str">
        <f>IF(OR($E63="",$G63=""),"",IF(AND($E$3=1),'Marks Entry 1st'!AQ62,IF(AND($E$3=2),'Marks Entry 2nd'!AQ62,IF(AND($E$3=3),'Marks Entry 3rd'!AQ62,IF(AND($E$3=4),'Marks Entry 4th'!AQ62,"")))))</f>
        <v/>
      </c>
      <c r="CB63" s="92" t="str">
        <f t="shared" si="51"/>
        <v/>
      </c>
      <c r="CC63" s="87" t="str">
        <f t="shared" si="52"/>
        <v/>
      </c>
      <c r="CD63" s="144">
        <f t="shared" si="53"/>
        <v>0</v>
      </c>
      <c r="CE63" s="144" t="str">
        <f t="shared" si="54"/>
        <v/>
      </c>
      <c r="CF63" s="144" t="str">
        <f t="shared" si="17"/>
        <v/>
      </c>
      <c r="CG63" s="144" t="str">
        <f t="shared" si="55"/>
        <v/>
      </c>
      <c r="CH63" s="144" t="str">
        <f t="shared" si="18"/>
        <v/>
      </c>
      <c r="CI63" s="148" t="str">
        <f t="shared" si="19"/>
        <v/>
      </c>
      <c r="CJ63" s="180" t="str">
        <f>IF(OR($E63="",$G63=""),"",IF(AND($E$3=1),'Marks Entry 1st'!AR62,IF(AND($E$3=2),'Marks Entry 2nd'!AR62,IF(AND($E$3=3),'Marks Entry 3rd'!AR62,IF(AND($E$3=4),'Marks Entry 4th'!AR62,"")))))</f>
        <v/>
      </c>
      <c r="CK63" s="180" t="str">
        <f>IF(OR($E63="",$G63=""),"",IF(AND($E$3=1),'Marks Entry 1st'!AS62,IF(AND($E$3=2),'Marks Entry 2nd'!AS62,IF(AND($E$3=3),'Marks Entry 3rd'!AS62,IF(AND($E$3=4),'Marks Entry 4th'!AS62,"")))))</f>
        <v/>
      </c>
      <c r="CL63" s="87" t="str">
        <f t="shared" si="56"/>
        <v/>
      </c>
      <c r="CM63" s="180" t="str">
        <f>IF(OR($E63="",$G63=""),"",IF(AND($E$3=1),'Marks Entry 1st'!AT62,IF(AND($E$3=2),'Marks Entry 2nd'!AT62,IF(AND($E$3=3),'Marks Entry 3rd'!AT62,IF(AND($E$3=4),'Marks Entry 4th'!AT62,"")))))</f>
        <v/>
      </c>
      <c r="CN63" s="180" t="str">
        <f>IF(OR($E63="",$G63=""),"",IF(AND($E$3=1),'Marks Entry 1st'!AU62,IF(AND($E$3=2),'Marks Entry 2nd'!AU62,IF(AND($E$3=3),'Marks Entry 3rd'!AU62,IF(AND($E$3=4),'Marks Entry 4th'!AU62,"")))))</f>
        <v/>
      </c>
      <c r="CO63" s="180" t="str">
        <f>IF(OR($E63="",$G63=""),"",IF(AND($E$3=1),'Marks Entry 1st'!AV62,IF(AND($E$3=2),'Marks Entry 2nd'!AV62,IF(AND($E$3=3),'Marks Entry 3rd'!AV62,IF(AND($E$3=4),'Marks Entry 4th'!AV62,"")))))</f>
        <v/>
      </c>
      <c r="CP63" s="91" t="str">
        <f t="shared" si="57"/>
        <v/>
      </c>
      <c r="CQ63" s="87">
        <f t="shared" si="58"/>
        <v>0</v>
      </c>
      <c r="CR63" s="93" t="str">
        <f>IF(OR($E63="",$G63=""),"",IF(AND($E$3=1),'Marks Entry 1st'!AW62,IF(AND($E$3=2),'Marks Entry 2nd'!AW62,IF(AND($E$3=3),'Marks Entry 3rd'!AW62,IF(AND($E$3=4),'Marks Entry 4th'!AW62,"")))))</f>
        <v/>
      </c>
      <c r="CS63" s="93" t="str">
        <f>IF(OR($E63="",$G63=""),"",IF(AND($E$3=1),'Marks Entry 1st'!AX62,IF(AND($E$3=2),'Marks Entry 2nd'!AX62,IF(AND($E$3=3),'Marks Entry 3rd'!AX62,IF(AND($E$3=4),'Marks Entry 4th'!AX62,"")))))</f>
        <v/>
      </c>
      <c r="CT63" s="93" t="str">
        <f>IF(OR($E63="",$G63=""),"",IF(AND($E$3=1),'Marks Entry 1st'!AY62,IF(AND($E$3=2),'Marks Entry 2nd'!AY62,IF(AND($E$3=3),'Marks Entry 3rd'!AY62,IF(AND($E$3=4),'Marks Entry 4th'!AY62,"")))))</f>
        <v/>
      </c>
      <c r="CU63" s="92" t="str">
        <f t="shared" si="59"/>
        <v/>
      </c>
      <c r="CV63" s="87" t="str">
        <f t="shared" si="60"/>
        <v/>
      </c>
      <c r="CW63" s="144">
        <f t="shared" si="61"/>
        <v>0</v>
      </c>
      <c r="CX63" s="144" t="str">
        <f t="shared" si="62"/>
        <v/>
      </c>
      <c r="CY63" s="144" t="str">
        <f t="shared" si="20"/>
        <v/>
      </c>
      <c r="CZ63" s="144" t="str">
        <f t="shared" si="63"/>
        <v/>
      </c>
      <c r="DA63" s="144" t="str">
        <f t="shared" si="21"/>
        <v/>
      </c>
      <c r="DB63" s="148" t="str">
        <f t="shared" si="22"/>
        <v/>
      </c>
      <c r="DC63" s="380" t="str">
        <f>IF(OR($E63="",$G63=""),"",IF(AND($E$3=1),'Marks Entry 1st'!AZ62,IF(AND($E$3=2),'Marks Entry 2nd'!AZ62,IF(AND($E$3=3),'Marks Entry 3rd'!AZ62,IF(AND($E$3=4),'Marks Entry 4th'!AZ62,"")))))</f>
        <v/>
      </c>
      <c r="DD63" s="380" t="str">
        <f>IF(OR($E63="",$G63=""),"",IF(AND($E$3=1),'Marks Entry 1st'!BA62,IF(AND($E$3=2),'Marks Entry 2nd'!BA62,IF(AND($E$3=3),'Marks Entry 3rd'!BA62,IF(AND($E$3=4),'Marks Entry 4th'!BA62,"")))))</f>
        <v/>
      </c>
      <c r="DE63" s="380" t="str">
        <f>IF(OR($E63="",$G63=""),"",IF(AND($E$3=1),'Marks Entry 1st'!BB62,IF(AND($E$3=2),'Marks Entry 2nd'!BB62,IF(AND($E$3=3),'Marks Entry 3rd'!BB62,IF(AND($E$3=4),'Marks Entry 4th'!BB62,"")))))</f>
        <v/>
      </c>
      <c r="DF63" s="181" t="str">
        <f t="shared" si="64"/>
        <v/>
      </c>
      <c r="DG63" s="182">
        <f t="shared" si="65"/>
        <v>0</v>
      </c>
      <c r="DH63" s="182" t="str">
        <f t="shared" si="66"/>
        <v/>
      </c>
      <c r="DI63" s="182" t="str">
        <f t="shared" si="67"/>
        <v/>
      </c>
      <c r="DJ63" s="147" t="str">
        <f t="shared" si="23"/>
        <v/>
      </c>
      <c r="DK63" s="380" t="str">
        <f>IF(OR($E63="",$G63=""),"",IF(AND($E$3=1),'Marks Entry 1st'!BC62,IF(AND($E$3=2),'Marks Entry 2nd'!BC62,IF(AND($E$3=3),'Marks Entry 3rd'!BC62,IF(AND($E$3=4),'Marks Entry 4th'!BC62,"")))))</f>
        <v/>
      </c>
      <c r="DL63" s="380" t="str">
        <f>IF(OR($E63="",$G63=""),"",IF(AND($E$3=1),'Marks Entry 1st'!BD62,IF(AND($E$3=2),'Marks Entry 2nd'!BD62,IF(AND($E$3=3),'Marks Entry 3rd'!BD62,IF(AND($E$3=4),'Marks Entry 4th'!BD62,"")))))</f>
        <v/>
      </c>
      <c r="DM63" s="380" t="str">
        <f>IF(OR($E63="",$G63=""),"",IF(AND($E$3=1),'Marks Entry 1st'!BE62,IF(AND($E$3=2),'Marks Entry 2nd'!BE62,IF(AND($E$3=3),'Marks Entry 3rd'!BE62,IF(AND($E$3=4),'Marks Entry 4th'!BE62,"")))))</f>
        <v/>
      </c>
      <c r="DN63" s="181" t="str">
        <f t="shared" si="68"/>
        <v/>
      </c>
      <c r="DO63" s="182">
        <f t="shared" si="69"/>
        <v>0</v>
      </c>
      <c r="DP63" s="182" t="str">
        <f t="shared" si="70"/>
        <v/>
      </c>
      <c r="DQ63" s="182" t="str">
        <f t="shared" si="71"/>
        <v/>
      </c>
      <c r="DR63" s="147" t="str">
        <f t="shared" si="24"/>
        <v/>
      </c>
      <c r="DS63" s="380" t="str">
        <f>IF(OR($E63="",$G63=""),"",IF(AND($E$3=1),'Marks Entry 1st'!BF62,IF(AND($E$3=2),'Marks Entry 2nd'!BF62,IF(AND($E$3=3),'Marks Entry 3rd'!BF62,IF(AND($E$3=4),'Marks Entry 4th'!BF62,"")))))</f>
        <v/>
      </c>
      <c r="DT63" s="380" t="str">
        <f>IF(OR($E63="",$G63=""),"",IF(AND($E$3=1),'Marks Entry 1st'!BG62,IF(AND($E$3=2),'Marks Entry 2nd'!BG62,IF(AND($E$3=3),'Marks Entry 3rd'!BG62,IF(AND($E$3=4),'Marks Entry 4th'!BG62,"")))))</f>
        <v/>
      </c>
      <c r="DU63" s="380" t="str">
        <f>IF(OR($E63="",$G63=""),"",IF(AND($E$3=1),'Marks Entry 1st'!BH62,IF(AND($E$3=2),'Marks Entry 2nd'!BH62,IF(AND($E$3=3),'Marks Entry 3rd'!BH62,IF(AND($E$3=4),'Marks Entry 4th'!BH62,"")))))</f>
        <v/>
      </c>
      <c r="DV63" s="181" t="str">
        <f t="shared" si="72"/>
        <v/>
      </c>
      <c r="DW63" s="182">
        <f t="shared" si="73"/>
        <v>0</v>
      </c>
      <c r="DX63" s="182" t="str">
        <f t="shared" si="74"/>
        <v/>
      </c>
      <c r="DY63" s="182" t="str">
        <f t="shared" si="75"/>
        <v/>
      </c>
      <c r="DZ63" s="147" t="str">
        <f t="shared" si="25"/>
        <v/>
      </c>
      <c r="EA63" s="104" t="str">
        <f t="shared" si="26"/>
        <v/>
      </c>
      <c r="EB63" s="105" t="str">
        <f t="shared" si="27"/>
        <v/>
      </c>
      <c r="EC63" s="111" t="str">
        <f t="shared" si="28"/>
        <v/>
      </c>
      <c r="ED63" s="112" t="str">
        <f t="shared" si="29"/>
        <v/>
      </c>
      <c r="EE63" s="386" t="str">
        <f t="shared" si="30"/>
        <v/>
      </c>
      <c r="EF63" s="72" t="str">
        <f>IF(OR($E63="",$G63=""),"",IF(AND($E$3=1),'Marks Entry 1st'!BI62,IF(AND($E$3=2),'Marks Entry 2nd'!BI62,IF(AND($E$3=3),'Marks Entry 3rd'!BI62,IF(AND($E$3=4),'Marks Entry 4th'!BI62,"")))))</f>
        <v/>
      </c>
      <c r="EG63" s="72" t="str">
        <f>IF(OR($E63="",$G63=""),"",IF(AND($E$3=1),'Marks Entry 1st'!BJ62,IF(AND($E$3=2),'Marks Entry 2nd'!BJ62,IF(AND($E$3=3),'Marks Entry 3rd'!BJ62,IF(AND($E$3=4),'Marks Entry 4th'!BJ62,"")))))</f>
        <v/>
      </c>
      <c r="EH63" s="328" t="str">
        <f t="shared" si="31"/>
        <v/>
      </c>
      <c r="EI63" s="73"/>
      <c r="EP63" s="75">
        <f>IF(AND($E$3=1),'Marks Entry 1st'!I62,IF(AND($E$3=2),'Marks Entry 2nd'!I62,IF(AND($E$3=3),'Marks Entry 3rd'!I62,IF(AND($E$3=4),'Marks Entry 4th'!I62,""))))</f>
        <v>0</v>
      </c>
    </row>
    <row r="64" spans="1:146" ht="18.899999999999999" customHeight="1">
      <c r="A64" s="94">
        <v>57</v>
      </c>
      <c r="B64" s="94" t="str">
        <f>IF(OR(EP64=0,EP64=""),"",IF(AND($E$3=1),'Marks Entry 1st'!I63,IF(AND($E$3=2),'Marks Entry 2nd'!I63,IF(AND($E$3=3),'Marks Entry 3rd'!I63,IF(AND($E$3=4),'Marks Entry 4th'!I63,"")))))</f>
        <v/>
      </c>
      <c r="C64" s="95" t="str">
        <f>IF(OR(B64=0,B64=""),"",IF(AND($E$3=1),'Marks Entry 1st'!B63,IF(AND($E$3=2),'Marks Entry 2nd'!B63,IF(AND($E$3=3),'Marks Entry 3rd'!B63,IF(AND($E$3=4),'Marks Entry 4th'!B63,"")))))</f>
        <v/>
      </c>
      <c r="D64" s="95" t="str">
        <f>IF(OR(B64=0,B64=""),"",IF(AND($E$3=1),'Marks Entry 1st'!C63,IF(AND($E$3=2),'Marks Entry 2nd'!C63,IF(AND($E$3=3),'Marks Entry 3rd'!C63,IF(AND($E$3=4),'Marks Entry 4th'!C63,"")))))</f>
        <v/>
      </c>
      <c r="E64" s="96" t="str">
        <f>IF(OR(B64=0,B64=""),"",IF(AND($E$3=1),'Marks Entry 1st'!E63,IF(AND($E$3=2),'Marks Entry 2nd'!E63,IF(AND($E$3=3),'Marks Entry 3rd'!E63,IF(AND($E$3=4),'Marks Entry 4th'!E63,"")))))</f>
        <v/>
      </c>
      <c r="F64" s="95" t="str">
        <f>IF(OR(B64=0,B64=""),"",IF(AND($E$3=1),'Marks Entry 1st'!D63,IF(AND($E$3=2),'Marks Entry 2nd'!D63,IF(AND($E$3=3),'Marks Entry 3rd'!D63,IF(AND($E$3=4),'Marks Entry 4th'!D63,"")))))</f>
        <v/>
      </c>
      <c r="G64" s="90" t="str">
        <f>IF(OR(B64=0,B64=""),"",IF(AND($E$3=1),'Marks Entry 1st'!F63,IF(AND($E$3=2),'Marks Entry 2nd'!F63,IF(AND($E$3=3),'Marks Entry 3rd'!F63,IF(AND($E$3=4),'Marks Entry 4th'!F63,"")))))</f>
        <v/>
      </c>
      <c r="H64" s="90" t="str">
        <f>IF(OR(B64=0,B64=""),"",IF(AND($E$3=1),'Marks Entry 1st'!G63,IF(AND($E$3=2),'Marks Entry 2nd'!G63,IF(AND($E$3=3),'Marks Entry 3rd'!G63,IF(AND($E$3=4),'Marks Entry 4th'!G63,"")))))</f>
        <v/>
      </c>
      <c r="I64" s="90" t="str">
        <f>IF(OR(B64=0,B64=""),"",IF(AND($E$3=1),'Marks Entry 1st'!H63,IF(AND($E$3=2),'Marks Entry 2nd'!H63,IF(AND($E$3=3),'Marks Entry 3rd'!H63,IF(AND($E$3=4),'Marks Entry 4th'!H63,"")))))</f>
        <v/>
      </c>
      <c r="J64" s="379" t="str">
        <f>IF(OR(B64=0,B64=""),"",IF(AND($E$3=1),'Marks Entry 1st'!J63,IF(AND($E$3=2),'Marks Entry 2nd'!J63,IF(AND($E$3=3),'Marks Entry 3rd'!J63,IF(AND($E$3=4),'Marks Entry 4th'!J63,"")))))</f>
        <v/>
      </c>
      <c r="K64" s="379" t="str">
        <f>IF(OR(B64=0,B64=""),"",IF(AND($E$3=1),'Marks Entry 1st'!K63,IF(AND($E$3=2),'Marks Entry 2nd'!K63,IF(AND($E$3=3),'Marks Entry 3rd'!K63,IF(AND($E$3=4),'Marks Entry 4th'!K63,"")))))</f>
        <v/>
      </c>
      <c r="L64" s="180" t="str">
        <f>IF(OR($E64="",$G64=""),"",IF(AND($E$3=1),'Marks Entry 1st'!L63,IF(AND($E$3=2),'Marks Entry 2nd'!L63,IF(AND($E$3=3),'Marks Entry 3rd'!L63,IF(AND($E$3=4),'Marks Entry 4th'!L63,"")))))</f>
        <v/>
      </c>
      <c r="M64" s="180" t="str">
        <f>IF(OR($E64="",$G64=""),"",IF(AND($E$3=1),'Marks Entry 1st'!M63,IF(AND($E$3=2),'Marks Entry 2nd'!M63,IF(AND($E$3=3),'Marks Entry 3rd'!M63,IF(AND($E$3=4),'Marks Entry 4th'!M63,"")))))</f>
        <v/>
      </c>
      <c r="N64" s="87" t="str">
        <f t="shared" si="32"/>
        <v/>
      </c>
      <c r="O64" s="180" t="str">
        <f>IF(OR($E64="",$G64=""),"",IF(AND($E$3=1),'Marks Entry 1st'!N63,IF(AND($E$3=2),'Marks Entry 2nd'!N63,IF(AND($E$3=3),'Marks Entry 3rd'!N63,IF(AND($E$3=4),'Marks Entry 4th'!N63,"")))))</f>
        <v/>
      </c>
      <c r="P64" s="180" t="str">
        <f>IF(OR($E64="",$G64=""),"",IF(AND($E$3=1),'Marks Entry 1st'!O63,IF(AND($E$3=2),'Marks Entry 2nd'!O63,IF(AND($E$3=3),'Marks Entry 3rd'!O63,IF(AND($E$3=4),'Marks Entry 4th'!O63,"")))))</f>
        <v/>
      </c>
      <c r="Q64" s="180" t="str">
        <f>IF(OR($E64="",$G64=""),"",IF(AND($E$3=1),'Marks Entry 1st'!P63,IF(AND($E$3=2),'Marks Entry 2nd'!P63,IF(AND($E$3=3),'Marks Entry 3rd'!P63,IF(AND($E$3=4),'Marks Entry 4th'!P63,"")))))</f>
        <v/>
      </c>
      <c r="R64" s="91" t="str">
        <f t="shared" si="33"/>
        <v/>
      </c>
      <c r="S64" s="87">
        <f t="shared" si="34"/>
        <v>0</v>
      </c>
      <c r="T64" s="93" t="str">
        <f>IF(OR($E64="",$G64=""),"",IF(AND($E$3=1),'Marks Entry 1st'!Q63,IF(AND($E$3=2),'Marks Entry 2nd'!Q63,IF(AND($E$3=3),'Marks Entry 3rd'!Q63,IF(AND($E$3=4),'Marks Entry 4th'!Q63,"")))))</f>
        <v/>
      </c>
      <c r="U64" s="93" t="str">
        <f>IF(OR($E64="",$G64=""),"",IF(AND($E$3=1),'Marks Entry 1st'!R63,IF(AND($E$3=2),'Marks Entry 2nd'!R63,IF(AND($E$3=3),'Marks Entry 3rd'!R63,IF(AND($E$3=4),'Marks Entry 4th'!R63,"")))))</f>
        <v/>
      </c>
      <c r="V64" s="93" t="str">
        <f>IF(OR($E64="",$G64=""),"",IF(AND($E$3=1),'Marks Entry 1st'!S63,IF(AND($E$3=2),'Marks Entry 2nd'!S63,IF(AND($E$3=3),'Marks Entry 3rd'!S63,IF(AND($E$3=4),'Marks Entry 4th'!S63,"")))))</f>
        <v/>
      </c>
      <c r="W64" s="92" t="str">
        <f t="shared" si="35"/>
        <v/>
      </c>
      <c r="X64" s="87" t="str">
        <f t="shared" si="36"/>
        <v/>
      </c>
      <c r="Y64" s="144">
        <f t="shared" si="37"/>
        <v>0</v>
      </c>
      <c r="Z64" s="144" t="str">
        <f t="shared" si="38"/>
        <v/>
      </c>
      <c r="AA64" s="144" t="str">
        <f t="shared" si="0"/>
        <v/>
      </c>
      <c r="AB64" s="144" t="str">
        <f t="shared" si="39"/>
        <v/>
      </c>
      <c r="AC64" s="144" t="str">
        <f t="shared" si="1"/>
        <v/>
      </c>
      <c r="AD64" s="148" t="str">
        <f t="shared" si="2"/>
        <v/>
      </c>
      <c r="AE64" s="180" t="str">
        <f>IF(OR($E64="",$G64=""),"",IF(AND($E$3=1),'Marks Entry 1st'!T63,IF(AND($E$3=2),'Marks Entry 2nd'!T63,IF(AND($E$3=3),'Marks Entry 3rd'!T63,IF(AND($E$3=4),'Marks Entry 4th'!T63,"")))))</f>
        <v/>
      </c>
      <c r="AF64" s="180" t="str">
        <f>IF(OR($E64="",$G64=""),"",IF(AND($E$3=1),'Marks Entry 1st'!U63,IF(AND($E$3=2),'Marks Entry 2nd'!U63,IF(AND($E$3=3),'Marks Entry 3rd'!U63,IF(AND($E$3=4),'Marks Entry 4th'!U63,"")))))</f>
        <v/>
      </c>
      <c r="AG64" s="87" t="str">
        <f t="shared" si="40"/>
        <v/>
      </c>
      <c r="AH64" s="180" t="str">
        <f>IF(OR($E64="",$G64=""),"",IF(AND($E$3=1),'Marks Entry 1st'!V63,IF(AND($E$3=2),'Marks Entry 2nd'!V63,IF(AND($E$3=3),'Marks Entry 3rd'!V63,IF(AND($E$3=4),'Marks Entry 4th'!V63,"")))))</f>
        <v/>
      </c>
      <c r="AI64" s="180" t="str">
        <f>IF(OR($E64="",$G64=""),"",IF(AND($E$3=1),'Marks Entry 1st'!W63,IF(AND($E$3=2),'Marks Entry 2nd'!W63,IF(AND($E$3=3),'Marks Entry 3rd'!W63,IF(AND($E$3=4),'Marks Entry 4th'!W63,"")))))</f>
        <v/>
      </c>
      <c r="AJ64" s="180" t="str">
        <f>IF(OR($E64="",$G64=""),"",IF(AND($E$3=1),'Marks Entry 1st'!X63,IF(AND($E$3=2),'Marks Entry 2nd'!X63,IF(AND($E$3=3),'Marks Entry 3rd'!X63,IF(AND($E$3=4),'Marks Entry 4th'!X63,"")))))</f>
        <v/>
      </c>
      <c r="AK64" s="91" t="str">
        <f t="shared" si="41"/>
        <v/>
      </c>
      <c r="AL64" s="87">
        <f t="shared" si="42"/>
        <v>0</v>
      </c>
      <c r="AM64" s="93" t="str">
        <f>IF(OR($E64="",$G64=""),"",IF(AND($E$3=1),'Marks Entry 1st'!Y63,IF(AND($E$3=2),'Marks Entry 2nd'!Y63,IF(AND($E$3=3),'Marks Entry 3rd'!Y63,IF(AND($E$3=4),'Marks Entry 4th'!Y63,"")))))</f>
        <v/>
      </c>
      <c r="AN64" s="93" t="str">
        <f>IF(OR($E64="",$G64=""),"",IF(AND($E$3=1),'Marks Entry 1st'!Z63,IF(AND($E$3=2),'Marks Entry 2nd'!Z63,IF(AND($E$3=3),'Marks Entry 3rd'!Z63,IF(AND($E$3=4),'Marks Entry 4th'!Z63,"")))))</f>
        <v/>
      </c>
      <c r="AO64" s="93" t="str">
        <f>IF(OR($E64="",$G64=""),"",IF(AND($E$3=1),'Marks Entry 1st'!AA63,IF(AND($E$3=2),'Marks Entry 2nd'!AA63,IF(AND($E$3=3),'Marks Entry 3rd'!AA63,IF(AND($E$3=4),'Marks Entry 4th'!AA63,"")))))</f>
        <v/>
      </c>
      <c r="AP64" s="92" t="str">
        <f t="shared" si="43"/>
        <v/>
      </c>
      <c r="AQ64" s="87" t="str">
        <f t="shared" si="44"/>
        <v/>
      </c>
      <c r="AR64" s="144">
        <f t="shared" si="45"/>
        <v>0</v>
      </c>
      <c r="AS64" s="144" t="str">
        <f t="shared" si="46"/>
        <v/>
      </c>
      <c r="AT64" s="144" t="str">
        <f t="shared" si="3"/>
        <v/>
      </c>
      <c r="AU64" s="144" t="str">
        <f t="shared" si="47"/>
        <v/>
      </c>
      <c r="AV64" s="144" t="str">
        <f t="shared" si="4"/>
        <v/>
      </c>
      <c r="AW64" s="148" t="str">
        <f t="shared" si="5"/>
        <v/>
      </c>
      <c r="AX64" s="180" t="str">
        <f>IF(OR($E64="",$G64=""),"",IF(AND($E$3=1),'Marks Entry 1st'!AB63,IF(AND($E$3=2),'Marks Entry 2nd'!AB63,IF(AND($E$3=3),'Marks Entry 3rd'!AB63,IF(AND($E$3=4),'Marks Entry 4th'!AB63,"")))))</f>
        <v/>
      </c>
      <c r="AY64" s="180" t="str">
        <f>IF(OR($E64="",$G64=""),"",IF(AND($E$3=1),'Marks Entry 1st'!AC63,IF(AND($E$3=2),'Marks Entry 2nd'!AC63,IF(AND($E$3=3),'Marks Entry 3rd'!AC63,IF(AND($E$3=4),'Marks Entry 4th'!AC63,"")))))</f>
        <v/>
      </c>
      <c r="AZ64" s="87" t="str">
        <f t="shared" si="6"/>
        <v/>
      </c>
      <c r="BA64" s="180" t="str">
        <f>IF(OR($E64="",$G64=""),"",IF(AND($E$3=1),'Marks Entry 1st'!AD63,IF(AND($E$3=2),'Marks Entry 2nd'!AD63,IF(AND($E$3=3),'Marks Entry 3rd'!AD63,IF(AND($E$3=4),'Marks Entry 4th'!AD63,"")))))</f>
        <v/>
      </c>
      <c r="BB64" s="180" t="str">
        <f>IF(OR($E64="",$G64=""),"",IF(AND($E$3=1),'Marks Entry 1st'!AE63,IF(AND($E$3=2),'Marks Entry 2nd'!AE63,IF(AND($E$3=3),'Marks Entry 3rd'!AE63,IF(AND($E$3=4),'Marks Entry 4th'!AE63,"")))))</f>
        <v/>
      </c>
      <c r="BC64" s="180" t="str">
        <f>IF(OR($E64="",$G64=""),"",IF(AND($E$3=1),'Marks Entry 1st'!AF63,IF(AND($E$3=2),'Marks Entry 2nd'!AF63,IF(AND($E$3=3),'Marks Entry 3rd'!AF63,IF(AND($E$3=4),'Marks Entry 4th'!AF63,"")))))</f>
        <v/>
      </c>
      <c r="BD64" s="91" t="str">
        <f t="shared" si="7"/>
        <v/>
      </c>
      <c r="BE64" s="87">
        <f t="shared" si="8"/>
        <v>0</v>
      </c>
      <c r="BF64" s="93" t="str">
        <f>IF(OR($E64="",$G64=""),"",IF(AND($E$3=1),'Marks Entry 1st'!AG63,IF(AND($E$3=2),'Marks Entry 2nd'!AG63,IF(AND($E$3=3),'Marks Entry 3rd'!AG63,IF(AND($E$3=4),'Marks Entry 4th'!AG63,"")))))</f>
        <v/>
      </c>
      <c r="BG64" s="93" t="str">
        <f>IF(OR($E64="",$G64=""),"",IF(AND($E$3=1),'Marks Entry 1st'!AH63,IF(AND($E$3=2),'Marks Entry 2nd'!AH63,IF(AND($E$3=3),'Marks Entry 3rd'!AH63,IF(AND($E$3=4),'Marks Entry 4th'!AH63,"")))))</f>
        <v/>
      </c>
      <c r="BH64" s="93" t="str">
        <f>IF(OR($E64="",$G64=""),"",IF(AND($E$3=1),'Marks Entry 1st'!AI63,IF(AND($E$3=2),'Marks Entry 2nd'!AI63,IF(AND($E$3=3),'Marks Entry 3rd'!AI63,IF(AND($E$3=4),'Marks Entry 4th'!AI63,"")))))</f>
        <v/>
      </c>
      <c r="BI64" s="92" t="str">
        <f t="shared" si="9"/>
        <v/>
      </c>
      <c r="BJ64" s="87" t="str">
        <f t="shared" si="10"/>
        <v/>
      </c>
      <c r="BK64" s="144">
        <f t="shared" si="11"/>
        <v>0</v>
      </c>
      <c r="BL64" s="144" t="str">
        <f t="shared" si="12"/>
        <v/>
      </c>
      <c r="BM64" s="144" t="str">
        <f t="shared" si="13"/>
        <v/>
      </c>
      <c r="BN64" s="144" t="str">
        <f t="shared" si="14"/>
        <v/>
      </c>
      <c r="BO64" s="144" t="str">
        <f t="shared" si="15"/>
        <v/>
      </c>
      <c r="BP64" s="148" t="str">
        <f t="shared" si="16"/>
        <v/>
      </c>
      <c r="BQ64" s="180" t="str">
        <f>IF(OR($E64="",$G64=""),"",IF(AND($E$3=1),'Marks Entry 1st'!AJ63,IF(AND($E$3=2),'Marks Entry 2nd'!AJ63,IF(AND($E$3=3),'Marks Entry 3rd'!AJ63,IF(AND($E$3=4),'Marks Entry 4th'!AJ63,"")))))</f>
        <v/>
      </c>
      <c r="BR64" s="180" t="str">
        <f>IF(OR($E64="",$G64=""),"",IF(AND($E$3=1),'Marks Entry 1st'!AK63,IF(AND($E$3=2),'Marks Entry 2nd'!AK63,IF(AND($E$3=3),'Marks Entry 3rd'!AK63,IF(AND($E$3=4),'Marks Entry 4th'!AK63,"")))))</f>
        <v/>
      </c>
      <c r="BS64" s="87" t="str">
        <f t="shared" si="48"/>
        <v/>
      </c>
      <c r="BT64" s="180" t="str">
        <f>IF(OR($E64="",$G64=""),"",IF(AND($E$3=1),'Marks Entry 1st'!AL63,IF(AND($E$3=2),'Marks Entry 2nd'!AL63,IF(AND($E$3=3),'Marks Entry 3rd'!AL63,IF(AND($E$3=4),'Marks Entry 4th'!AL63,"")))))</f>
        <v/>
      </c>
      <c r="BU64" s="180" t="str">
        <f>IF(OR($E64="",$G64=""),"",IF(AND($E$3=1),'Marks Entry 1st'!AM63,IF(AND($E$3=2),'Marks Entry 2nd'!AM63,IF(AND($E$3=3),'Marks Entry 3rd'!AM63,IF(AND($E$3=4),'Marks Entry 4th'!AM63,"")))))</f>
        <v/>
      </c>
      <c r="BV64" s="180" t="str">
        <f>IF(OR($E64="",$G64=""),"",IF(AND($E$3=1),'Marks Entry 1st'!AN63,IF(AND($E$3=2),'Marks Entry 2nd'!AN63,IF(AND($E$3=3),'Marks Entry 3rd'!AN63,IF(AND($E$3=4),'Marks Entry 4th'!AN63,"")))))</f>
        <v/>
      </c>
      <c r="BW64" s="91" t="str">
        <f t="shared" si="49"/>
        <v/>
      </c>
      <c r="BX64" s="87">
        <f t="shared" si="50"/>
        <v>0</v>
      </c>
      <c r="BY64" s="93" t="str">
        <f>IF(OR($E64="",$G64=""),"",IF(AND($E$3=1),'Marks Entry 1st'!AO63,IF(AND($E$3=2),'Marks Entry 2nd'!AO63,IF(AND($E$3=3),'Marks Entry 3rd'!AO63,IF(AND($E$3=4),'Marks Entry 4th'!AO63,"")))))</f>
        <v/>
      </c>
      <c r="BZ64" s="93" t="str">
        <f>IF(OR($E64="",$G64=""),"",IF(AND($E$3=1),'Marks Entry 1st'!AP63,IF(AND($E$3=2),'Marks Entry 2nd'!AP63,IF(AND($E$3=3),'Marks Entry 3rd'!AP63,IF(AND($E$3=4),'Marks Entry 4th'!AP63,"")))))</f>
        <v/>
      </c>
      <c r="CA64" s="93" t="str">
        <f>IF(OR($E64="",$G64=""),"",IF(AND($E$3=1),'Marks Entry 1st'!AQ63,IF(AND($E$3=2),'Marks Entry 2nd'!AQ63,IF(AND($E$3=3),'Marks Entry 3rd'!AQ63,IF(AND($E$3=4),'Marks Entry 4th'!AQ63,"")))))</f>
        <v/>
      </c>
      <c r="CB64" s="92" t="str">
        <f t="shared" si="51"/>
        <v/>
      </c>
      <c r="CC64" s="87" t="str">
        <f t="shared" si="52"/>
        <v/>
      </c>
      <c r="CD64" s="144">
        <f t="shared" si="53"/>
        <v>0</v>
      </c>
      <c r="CE64" s="144" t="str">
        <f t="shared" si="54"/>
        <v/>
      </c>
      <c r="CF64" s="144" t="str">
        <f t="shared" si="17"/>
        <v/>
      </c>
      <c r="CG64" s="144" t="str">
        <f t="shared" si="55"/>
        <v/>
      </c>
      <c r="CH64" s="144" t="str">
        <f t="shared" si="18"/>
        <v/>
      </c>
      <c r="CI64" s="148" t="str">
        <f t="shared" si="19"/>
        <v/>
      </c>
      <c r="CJ64" s="180" t="str">
        <f>IF(OR($E64="",$G64=""),"",IF(AND($E$3=1),'Marks Entry 1st'!AR63,IF(AND($E$3=2),'Marks Entry 2nd'!AR63,IF(AND($E$3=3),'Marks Entry 3rd'!AR63,IF(AND($E$3=4),'Marks Entry 4th'!AR63,"")))))</f>
        <v/>
      </c>
      <c r="CK64" s="180" t="str">
        <f>IF(OR($E64="",$G64=""),"",IF(AND($E$3=1),'Marks Entry 1st'!AS63,IF(AND($E$3=2),'Marks Entry 2nd'!AS63,IF(AND($E$3=3),'Marks Entry 3rd'!AS63,IF(AND($E$3=4),'Marks Entry 4th'!AS63,"")))))</f>
        <v/>
      </c>
      <c r="CL64" s="87" t="str">
        <f t="shared" si="56"/>
        <v/>
      </c>
      <c r="CM64" s="180" t="str">
        <f>IF(OR($E64="",$G64=""),"",IF(AND($E$3=1),'Marks Entry 1st'!AT63,IF(AND($E$3=2),'Marks Entry 2nd'!AT63,IF(AND($E$3=3),'Marks Entry 3rd'!AT63,IF(AND($E$3=4),'Marks Entry 4th'!AT63,"")))))</f>
        <v/>
      </c>
      <c r="CN64" s="180" t="str">
        <f>IF(OR($E64="",$G64=""),"",IF(AND($E$3=1),'Marks Entry 1st'!AU63,IF(AND($E$3=2),'Marks Entry 2nd'!AU63,IF(AND($E$3=3),'Marks Entry 3rd'!AU63,IF(AND($E$3=4),'Marks Entry 4th'!AU63,"")))))</f>
        <v/>
      </c>
      <c r="CO64" s="180" t="str">
        <f>IF(OR($E64="",$G64=""),"",IF(AND($E$3=1),'Marks Entry 1st'!AV63,IF(AND($E$3=2),'Marks Entry 2nd'!AV63,IF(AND($E$3=3),'Marks Entry 3rd'!AV63,IF(AND($E$3=4),'Marks Entry 4th'!AV63,"")))))</f>
        <v/>
      </c>
      <c r="CP64" s="91" t="str">
        <f t="shared" si="57"/>
        <v/>
      </c>
      <c r="CQ64" s="87">
        <f t="shared" si="58"/>
        <v>0</v>
      </c>
      <c r="CR64" s="93" t="str">
        <f>IF(OR($E64="",$G64=""),"",IF(AND($E$3=1),'Marks Entry 1st'!AW63,IF(AND($E$3=2),'Marks Entry 2nd'!AW63,IF(AND($E$3=3),'Marks Entry 3rd'!AW63,IF(AND($E$3=4),'Marks Entry 4th'!AW63,"")))))</f>
        <v/>
      </c>
      <c r="CS64" s="93" t="str">
        <f>IF(OR($E64="",$G64=""),"",IF(AND($E$3=1),'Marks Entry 1st'!AX63,IF(AND($E$3=2),'Marks Entry 2nd'!AX63,IF(AND($E$3=3),'Marks Entry 3rd'!AX63,IF(AND($E$3=4),'Marks Entry 4th'!AX63,"")))))</f>
        <v/>
      </c>
      <c r="CT64" s="93" t="str">
        <f>IF(OR($E64="",$G64=""),"",IF(AND($E$3=1),'Marks Entry 1st'!AY63,IF(AND($E$3=2),'Marks Entry 2nd'!AY63,IF(AND($E$3=3),'Marks Entry 3rd'!AY63,IF(AND($E$3=4),'Marks Entry 4th'!AY63,"")))))</f>
        <v/>
      </c>
      <c r="CU64" s="92" t="str">
        <f t="shared" si="59"/>
        <v/>
      </c>
      <c r="CV64" s="87" t="str">
        <f t="shared" si="60"/>
        <v/>
      </c>
      <c r="CW64" s="144">
        <f t="shared" si="61"/>
        <v>0</v>
      </c>
      <c r="CX64" s="144" t="str">
        <f t="shared" si="62"/>
        <v/>
      </c>
      <c r="CY64" s="144" t="str">
        <f t="shared" si="20"/>
        <v/>
      </c>
      <c r="CZ64" s="144" t="str">
        <f t="shared" si="63"/>
        <v/>
      </c>
      <c r="DA64" s="144" t="str">
        <f t="shared" si="21"/>
        <v/>
      </c>
      <c r="DB64" s="148" t="str">
        <f t="shared" si="22"/>
        <v/>
      </c>
      <c r="DC64" s="380" t="str">
        <f>IF(OR($E64="",$G64=""),"",IF(AND($E$3=1),'Marks Entry 1st'!AZ63,IF(AND($E$3=2),'Marks Entry 2nd'!AZ63,IF(AND($E$3=3),'Marks Entry 3rd'!AZ63,IF(AND($E$3=4),'Marks Entry 4th'!AZ63,"")))))</f>
        <v/>
      </c>
      <c r="DD64" s="380" t="str">
        <f>IF(OR($E64="",$G64=""),"",IF(AND($E$3=1),'Marks Entry 1st'!BA63,IF(AND($E$3=2),'Marks Entry 2nd'!BA63,IF(AND($E$3=3),'Marks Entry 3rd'!BA63,IF(AND($E$3=4),'Marks Entry 4th'!BA63,"")))))</f>
        <v/>
      </c>
      <c r="DE64" s="380" t="str">
        <f>IF(OR($E64="",$G64=""),"",IF(AND($E$3=1),'Marks Entry 1st'!BB63,IF(AND($E$3=2),'Marks Entry 2nd'!BB63,IF(AND($E$3=3),'Marks Entry 3rd'!BB63,IF(AND($E$3=4),'Marks Entry 4th'!BB63,"")))))</f>
        <v/>
      </c>
      <c r="DF64" s="181" t="str">
        <f t="shared" si="64"/>
        <v/>
      </c>
      <c r="DG64" s="182">
        <f t="shared" si="65"/>
        <v>0</v>
      </c>
      <c r="DH64" s="182" t="str">
        <f t="shared" si="66"/>
        <v/>
      </c>
      <c r="DI64" s="182" t="str">
        <f t="shared" si="67"/>
        <v/>
      </c>
      <c r="DJ64" s="147" t="str">
        <f t="shared" si="23"/>
        <v/>
      </c>
      <c r="DK64" s="380" t="str">
        <f>IF(OR($E64="",$G64=""),"",IF(AND($E$3=1),'Marks Entry 1st'!BC63,IF(AND($E$3=2),'Marks Entry 2nd'!BC63,IF(AND($E$3=3),'Marks Entry 3rd'!BC63,IF(AND($E$3=4),'Marks Entry 4th'!BC63,"")))))</f>
        <v/>
      </c>
      <c r="DL64" s="380" t="str">
        <f>IF(OR($E64="",$G64=""),"",IF(AND($E$3=1),'Marks Entry 1st'!BD63,IF(AND($E$3=2),'Marks Entry 2nd'!BD63,IF(AND($E$3=3),'Marks Entry 3rd'!BD63,IF(AND($E$3=4),'Marks Entry 4th'!BD63,"")))))</f>
        <v/>
      </c>
      <c r="DM64" s="380" t="str">
        <f>IF(OR($E64="",$G64=""),"",IF(AND($E$3=1),'Marks Entry 1st'!BE63,IF(AND($E$3=2),'Marks Entry 2nd'!BE63,IF(AND($E$3=3),'Marks Entry 3rd'!BE63,IF(AND($E$3=4),'Marks Entry 4th'!BE63,"")))))</f>
        <v/>
      </c>
      <c r="DN64" s="181" t="str">
        <f t="shared" si="68"/>
        <v/>
      </c>
      <c r="DO64" s="182">
        <f t="shared" si="69"/>
        <v>0</v>
      </c>
      <c r="DP64" s="182" t="str">
        <f t="shared" si="70"/>
        <v/>
      </c>
      <c r="DQ64" s="182" t="str">
        <f t="shared" si="71"/>
        <v/>
      </c>
      <c r="DR64" s="147" t="str">
        <f t="shared" si="24"/>
        <v/>
      </c>
      <c r="DS64" s="380" t="str">
        <f>IF(OR($E64="",$G64=""),"",IF(AND($E$3=1),'Marks Entry 1st'!BF63,IF(AND($E$3=2),'Marks Entry 2nd'!BF63,IF(AND($E$3=3),'Marks Entry 3rd'!BF63,IF(AND($E$3=4),'Marks Entry 4th'!BF63,"")))))</f>
        <v/>
      </c>
      <c r="DT64" s="380" t="str">
        <f>IF(OR($E64="",$G64=""),"",IF(AND($E$3=1),'Marks Entry 1st'!BG63,IF(AND($E$3=2),'Marks Entry 2nd'!BG63,IF(AND($E$3=3),'Marks Entry 3rd'!BG63,IF(AND($E$3=4),'Marks Entry 4th'!BG63,"")))))</f>
        <v/>
      </c>
      <c r="DU64" s="380" t="str">
        <f>IF(OR($E64="",$G64=""),"",IF(AND($E$3=1),'Marks Entry 1st'!BH63,IF(AND($E$3=2),'Marks Entry 2nd'!BH63,IF(AND($E$3=3),'Marks Entry 3rd'!BH63,IF(AND($E$3=4),'Marks Entry 4th'!BH63,"")))))</f>
        <v/>
      </c>
      <c r="DV64" s="181" t="str">
        <f t="shared" si="72"/>
        <v/>
      </c>
      <c r="DW64" s="182">
        <f t="shared" si="73"/>
        <v>0</v>
      </c>
      <c r="DX64" s="182" t="str">
        <f t="shared" si="74"/>
        <v/>
      </c>
      <c r="DY64" s="182" t="str">
        <f t="shared" si="75"/>
        <v/>
      </c>
      <c r="DZ64" s="147" t="str">
        <f t="shared" si="25"/>
        <v/>
      </c>
      <c r="EA64" s="104" t="str">
        <f t="shared" si="26"/>
        <v/>
      </c>
      <c r="EB64" s="105" t="str">
        <f t="shared" si="27"/>
        <v/>
      </c>
      <c r="EC64" s="111" t="str">
        <f t="shared" si="28"/>
        <v/>
      </c>
      <c r="ED64" s="112" t="str">
        <f t="shared" si="29"/>
        <v/>
      </c>
      <c r="EE64" s="386" t="str">
        <f t="shared" si="30"/>
        <v/>
      </c>
      <c r="EF64" s="72" t="str">
        <f>IF(OR($E64="",$G64=""),"",IF(AND($E$3=1),'Marks Entry 1st'!BI63,IF(AND($E$3=2),'Marks Entry 2nd'!BI63,IF(AND($E$3=3),'Marks Entry 3rd'!BI63,IF(AND($E$3=4),'Marks Entry 4th'!BI63,"")))))</f>
        <v/>
      </c>
      <c r="EG64" s="72" t="str">
        <f>IF(OR($E64="",$G64=""),"",IF(AND($E$3=1),'Marks Entry 1st'!BJ63,IF(AND($E$3=2),'Marks Entry 2nd'!BJ63,IF(AND($E$3=3),'Marks Entry 3rd'!BJ63,IF(AND($E$3=4),'Marks Entry 4th'!BJ63,"")))))</f>
        <v/>
      </c>
      <c r="EH64" s="328" t="str">
        <f t="shared" si="31"/>
        <v/>
      </c>
      <c r="EI64" s="73"/>
      <c r="EP64" s="75">
        <f>IF(AND($E$3=1),'Marks Entry 1st'!I63,IF(AND($E$3=2),'Marks Entry 2nd'!I63,IF(AND($E$3=3),'Marks Entry 3rd'!I63,IF(AND($E$3=4),'Marks Entry 4th'!I63,""))))</f>
        <v>0</v>
      </c>
    </row>
    <row r="65" spans="1:146" ht="18.899999999999999" customHeight="1">
      <c r="A65" s="94">
        <v>58</v>
      </c>
      <c r="B65" s="94" t="str">
        <f>IF(OR(EP65=0,EP65=""),"",IF(AND($E$3=1),'Marks Entry 1st'!I64,IF(AND($E$3=2),'Marks Entry 2nd'!I64,IF(AND($E$3=3),'Marks Entry 3rd'!I64,IF(AND($E$3=4),'Marks Entry 4th'!I64,"")))))</f>
        <v/>
      </c>
      <c r="C65" s="95" t="str">
        <f>IF(OR(B65=0,B65=""),"",IF(AND($E$3=1),'Marks Entry 1st'!B64,IF(AND($E$3=2),'Marks Entry 2nd'!B64,IF(AND($E$3=3),'Marks Entry 3rd'!B64,IF(AND($E$3=4),'Marks Entry 4th'!B64,"")))))</f>
        <v/>
      </c>
      <c r="D65" s="95" t="str">
        <f>IF(OR(B65=0,B65=""),"",IF(AND($E$3=1),'Marks Entry 1st'!C64,IF(AND($E$3=2),'Marks Entry 2nd'!C64,IF(AND($E$3=3),'Marks Entry 3rd'!C64,IF(AND($E$3=4),'Marks Entry 4th'!C64,"")))))</f>
        <v/>
      </c>
      <c r="E65" s="96" t="str">
        <f>IF(OR(B65=0,B65=""),"",IF(AND($E$3=1),'Marks Entry 1st'!E64,IF(AND($E$3=2),'Marks Entry 2nd'!E64,IF(AND($E$3=3),'Marks Entry 3rd'!E64,IF(AND($E$3=4),'Marks Entry 4th'!E64,"")))))</f>
        <v/>
      </c>
      <c r="F65" s="95" t="str">
        <f>IF(OR(B65=0,B65=""),"",IF(AND($E$3=1),'Marks Entry 1st'!D64,IF(AND($E$3=2),'Marks Entry 2nd'!D64,IF(AND($E$3=3),'Marks Entry 3rd'!D64,IF(AND($E$3=4),'Marks Entry 4th'!D64,"")))))</f>
        <v/>
      </c>
      <c r="G65" s="90" t="str">
        <f>IF(OR(B65=0,B65=""),"",IF(AND($E$3=1),'Marks Entry 1st'!F64,IF(AND($E$3=2),'Marks Entry 2nd'!F64,IF(AND($E$3=3),'Marks Entry 3rd'!F64,IF(AND($E$3=4),'Marks Entry 4th'!F64,"")))))</f>
        <v/>
      </c>
      <c r="H65" s="90" t="str">
        <f>IF(OR(B65=0,B65=""),"",IF(AND($E$3=1),'Marks Entry 1st'!G64,IF(AND($E$3=2),'Marks Entry 2nd'!G64,IF(AND($E$3=3),'Marks Entry 3rd'!G64,IF(AND($E$3=4),'Marks Entry 4th'!G64,"")))))</f>
        <v/>
      </c>
      <c r="I65" s="90" t="str">
        <f>IF(OR(B65=0,B65=""),"",IF(AND($E$3=1),'Marks Entry 1st'!H64,IF(AND($E$3=2),'Marks Entry 2nd'!H64,IF(AND($E$3=3),'Marks Entry 3rd'!H64,IF(AND($E$3=4),'Marks Entry 4th'!H64,"")))))</f>
        <v/>
      </c>
      <c r="J65" s="379" t="str">
        <f>IF(OR(B65=0,B65=""),"",IF(AND($E$3=1),'Marks Entry 1st'!J64,IF(AND($E$3=2),'Marks Entry 2nd'!J64,IF(AND($E$3=3),'Marks Entry 3rd'!J64,IF(AND($E$3=4),'Marks Entry 4th'!J64,"")))))</f>
        <v/>
      </c>
      <c r="K65" s="379" t="str">
        <f>IF(OR(B65=0,B65=""),"",IF(AND($E$3=1),'Marks Entry 1st'!K64,IF(AND($E$3=2),'Marks Entry 2nd'!K64,IF(AND($E$3=3),'Marks Entry 3rd'!K64,IF(AND($E$3=4),'Marks Entry 4th'!K64,"")))))</f>
        <v/>
      </c>
      <c r="L65" s="180" t="str">
        <f>IF(OR($E65="",$G65=""),"",IF(AND($E$3=1),'Marks Entry 1st'!L64,IF(AND($E$3=2),'Marks Entry 2nd'!L64,IF(AND($E$3=3),'Marks Entry 3rd'!L64,IF(AND($E$3=4),'Marks Entry 4th'!L64,"")))))</f>
        <v/>
      </c>
      <c r="M65" s="180" t="str">
        <f>IF(OR($E65="",$G65=""),"",IF(AND($E$3=1),'Marks Entry 1st'!M64,IF(AND($E$3=2),'Marks Entry 2nd'!M64,IF(AND($E$3=3),'Marks Entry 3rd'!M64,IF(AND($E$3=4),'Marks Entry 4th'!M64,"")))))</f>
        <v/>
      </c>
      <c r="N65" s="87" t="str">
        <f t="shared" si="32"/>
        <v/>
      </c>
      <c r="O65" s="180" t="str">
        <f>IF(OR($E65="",$G65=""),"",IF(AND($E$3=1),'Marks Entry 1st'!N64,IF(AND($E$3=2),'Marks Entry 2nd'!N64,IF(AND($E$3=3),'Marks Entry 3rd'!N64,IF(AND($E$3=4),'Marks Entry 4th'!N64,"")))))</f>
        <v/>
      </c>
      <c r="P65" s="180" t="str">
        <f>IF(OR($E65="",$G65=""),"",IF(AND($E$3=1),'Marks Entry 1st'!O64,IF(AND($E$3=2),'Marks Entry 2nd'!O64,IF(AND($E$3=3),'Marks Entry 3rd'!O64,IF(AND($E$3=4),'Marks Entry 4th'!O64,"")))))</f>
        <v/>
      </c>
      <c r="Q65" s="180" t="str">
        <f>IF(OR($E65="",$G65=""),"",IF(AND($E$3=1),'Marks Entry 1st'!P64,IF(AND($E$3=2),'Marks Entry 2nd'!P64,IF(AND($E$3=3),'Marks Entry 3rd'!P64,IF(AND($E$3=4),'Marks Entry 4th'!P64,"")))))</f>
        <v/>
      </c>
      <c r="R65" s="91" t="str">
        <f t="shared" si="33"/>
        <v/>
      </c>
      <c r="S65" s="87">
        <f t="shared" si="34"/>
        <v>0</v>
      </c>
      <c r="T65" s="93" t="str">
        <f>IF(OR($E65="",$G65=""),"",IF(AND($E$3=1),'Marks Entry 1st'!Q64,IF(AND($E$3=2),'Marks Entry 2nd'!Q64,IF(AND($E$3=3),'Marks Entry 3rd'!Q64,IF(AND($E$3=4),'Marks Entry 4th'!Q64,"")))))</f>
        <v/>
      </c>
      <c r="U65" s="93" t="str">
        <f>IF(OR($E65="",$G65=""),"",IF(AND($E$3=1),'Marks Entry 1st'!R64,IF(AND($E$3=2),'Marks Entry 2nd'!R64,IF(AND($E$3=3),'Marks Entry 3rd'!R64,IF(AND($E$3=4),'Marks Entry 4th'!R64,"")))))</f>
        <v/>
      </c>
      <c r="V65" s="93" t="str">
        <f>IF(OR($E65="",$G65=""),"",IF(AND($E$3=1),'Marks Entry 1st'!S64,IF(AND($E$3=2),'Marks Entry 2nd'!S64,IF(AND($E$3=3),'Marks Entry 3rd'!S64,IF(AND($E$3=4),'Marks Entry 4th'!S64,"")))))</f>
        <v/>
      </c>
      <c r="W65" s="92" t="str">
        <f t="shared" si="35"/>
        <v/>
      </c>
      <c r="X65" s="87" t="str">
        <f t="shared" si="36"/>
        <v/>
      </c>
      <c r="Y65" s="144">
        <f t="shared" si="37"/>
        <v>0</v>
      </c>
      <c r="Z65" s="144" t="str">
        <f t="shared" si="38"/>
        <v/>
      </c>
      <c r="AA65" s="144" t="str">
        <f t="shared" si="0"/>
        <v/>
      </c>
      <c r="AB65" s="144" t="str">
        <f t="shared" si="39"/>
        <v/>
      </c>
      <c r="AC65" s="144" t="str">
        <f t="shared" si="1"/>
        <v/>
      </c>
      <c r="AD65" s="148" t="str">
        <f t="shared" si="2"/>
        <v/>
      </c>
      <c r="AE65" s="180" t="str">
        <f>IF(OR($E65="",$G65=""),"",IF(AND($E$3=1),'Marks Entry 1st'!T64,IF(AND($E$3=2),'Marks Entry 2nd'!T64,IF(AND($E$3=3),'Marks Entry 3rd'!T64,IF(AND($E$3=4),'Marks Entry 4th'!T64,"")))))</f>
        <v/>
      </c>
      <c r="AF65" s="180" t="str">
        <f>IF(OR($E65="",$G65=""),"",IF(AND($E$3=1),'Marks Entry 1st'!U64,IF(AND($E$3=2),'Marks Entry 2nd'!U64,IF(AND($E$3=3),'Marks Entry 3rd'!U64,IF(AND($E$3=4),'Marks Entry 4th'!U64,"")))))</f>
        <v/>
      </c>
      <c r="AG65" s="87" t="str">
        <f t="shared" si="40"/>
        <v/>
      </c>
      <c r="AH65" s="180" t="str">
        <f>IF(OR($E65="",$G65=""),"",IF(AND($E$3=1),'Marks Entry 1st'!V64,IF(AND($E$3=2),'Marks Entry 2nd'!V64,IF(AND($E$3=3),'Marks Entry 3rd'!V64,IF(AND($E$3=4),'Marks Entry 4th'!V64,"")))))</f>
        <v/>
      </c>
      <c r="AI65" s="180" t="str">
        <f>IF(OR($E65="",$G65=""),"",IF(AND($E$3=1),'Marks Entry 1st'!W64,IF(AND($E$3=2),'Marks Entry 2nd'!W64,IF(AND($E$3=3),'Marks Entry 3rd'!W64,IF(AND($E$3=4),'Marks Entry 4th'!W64,"")))))</f>
        <v/>
      </c>
      <c r="AJ65" s="180" t="str">
        <f>IF(OR($E65="",$G65=""),"",IF(AND($E$3=1),'Marks Entry 1st'!X64,IF(AND($E$3=2),'Marks Entry 2nd'!X64,IF(AND($E$3=3),'Marks Entry 3rd'!X64,IF(AND($E$3=4),'Marks Entry 4th'!X64,"")))))</f>
        <v/>
      </c>
      <c r="AK65" s="91" t="str">
        <f t="shared" si="41"/>
        <v/>
      </c>
      <c r="AL65" s="87">
        <f t="shared" si="42"/>
        <v>0</v>
      </c>
      <c r="AM65" s="93" t="str">
        <f>IF(OR($E65="",$G65=""),"",IF(AND($E$3=1),'Marks Entry 1st'!Y64,IF(AND($E$3=2),'Marks Entry 2nd'!Y64,IF(AND($E$3=3),'Marks Entry 3rd'!Y64,IF(AND($E$3=4),'Marks Entry 4th'!Y64,"")))))</f>
        <v/>
      </c>
      <c r="AN65" s="93" t="str">
        <f>IF(OR($E65="",$G65=""),"",IF(AND($E$3=1),'Marks Entry 1st'!Z64,IF(AND($E$3=2),'Marks Entry 2nd'!Z64,IF(AND($E$3=3),'Marks Entry 3rd'!Z64,IF(AND($E$3=4),'Marks Entry 4th'!Z64,"")))))</f>
        <v/>
      </c>
      <c r="AO65" s="93" t="str">
        <f>IF(OR($E65="",$G65=""),"",IF(AND($E$3=1),'Marks Entry 1st'!AA64,IF(AND($E$3=2),'Marks Entry 2nd'!AA64,IF(AND($E$3=3),'Marks Entry 3rd'!AA64,IF(AND($E$3=4),'Marks Entry 4th'!AA64,"")))))</f>
        <v/>
      </c>
      <c r="AP65" s="92" t="str">
        <f t="shared" si="43"/>
        <v/>
      </c>
      <c r="AQ65" s="87" t="str">
        <f t="shared" si="44"/>
        <v/>
      </c>
      <c r="AR65" s="144">
        <f t="shared" si="45"/>
        <v>0</v>
      </c>
      <c r="AS65" s="144" t="str">
        <f t="shared" si="46"/>
        <v/>
      </c>
      <c r="AT65" s="144" t="str">
        <f t="shared" si="3"/>
        <v/>
      </c>
      <c r="AU65" s="144" t="str">
        <f t="shared" si="47"/>
        <v/>
      </c>
      <c r="AV65" s="144" t="str">
        <f t="shared" si="4"/>
        <v/>
      </c>
      <c r="AW65" s="148" t="str">
        <f t="shared" si="5"/>
        <v/>
      </c>
      <c r="AX65" s="180" t="str">
        <f>IF(OR($E65="",$G65=""),"",IF(AND($E$3=1),'Marks Entry 1st'!AB64,IF(AND($E$3=2),'Marks Entry 2nd'!AB64,IF(AND($E$3=3),'Marks Entry 3rd'!AB64,IF(AND($E$3=4),'Marks Entry 4th'!AB64,"")))))</f>
        <v/>
      </c>
      <c r="AY65" s="180" t="str">
        <f>IF(OR($E65="",$G65=""),"",IF(AND($E$3=1),'Marks Entry 1st'!AC64,IF(AND($E$3=2),'Marks Entry 2nd'!AC64,IF(AND($E$3=3),'Marks Entry 3rd'!AC64,IF(AND($E$3=4),'Marks Entry 4th'!AC64,"")))))</f>
        <v/>
      </c>
      <c r="AZ65" s="87" t="str">
        <f t="shared" si="6"/>
        <v/>
      </c>
      <c r="BA65" s="180" t="str">
        <f>IF(OR($E65="",$G65=""),"",IF(AND($E$3=1),'Marks Entry 1st'!AD64,IF(AND($E$3=2),'Marks Entry 2nd'!AD64,IF(AND($E$3=3),'Marks Entry 3rd'!AD64,IF(AND($E$3=4),'Marks Entry 4th'!AD64,"")))))</f>
        <v/>
      </c>
      <c r="BB65" s="180" t="str">
        <f>IF(OR($E65="",$G65=""),"",IF(AND($E$3=1),'Marks Entry 1st'!AE64,IF(AND($E$3=2),'Marks Entry 2nd'!AE64,IF(AND($E$3=3),'Marks Entry 3rd'!AE64,IF(AND($E$3=4),'Marks Entry 4th'!AE64,"")))))</f>
        <v/>
      </c>
      <c r="BC65" s="180" t="str">
        <f>IF(OR($E65="",$G65=""),"",IF(AND($E$3=1),'Marks Entry 1st'!AF64,IF(AND($E$3=2),'Marks Entry 2nd'!AF64,IF(AND($E$3=3),'Marks Entry 3rd'!AF64,IF(AND($E$3=4),'Marks Entry 4th'!AF64,"")))))</f>
        <v/>
      </c>
      <c r="BD65" s="91" t="str">
        <f t="shared" si="7"/>
        <v/>
      </c>
      <c r="BE65" s="87">
        <f t="shared" si="8"/>
        <v>0</v>
      </c>
      <c r="BF65" s="93" t="str">
        <f>IF(OR($E65="",$G65=""),"",IF(AND($E$3=1),'Marks Entry 1st'!AG64,IF(AND($E$3=2),'Marks Entry 2nd'!AG64,IF(AND($E$3=3),'Marks Entry 3rd'!AG64,IF(AND($E$3=4),'Marks Entry 4th'!AG64,"")))))</f>
        <v/>
      </c>
      <c r="BG65" s="93" t="str">
        <f>IF(OR($E65="",$G65=""),"",IF(AND($E$3=1),'Marks Entry 1st'!AH64,IF(AND($E$3=2),'Marks Entry 2nd'!AH64,IF(AND($E$3=3),'Marks Entry 3rd'!AH64,IF(AND($E$3=4),'Marks Entry 4th'!AH64,"")))))</f>
        <v/>
      </c>
      <c r="BH65" s="93" t="str">
        <f>IF(OR($E65="",$G65=""),"",IF(AND($E$3=1),'Marks Entry 1st'!AI64,IF(AND($E$3=2),'Marks Entry 2nd'!AI64,IF(AND($E$3=3),'Marks Entry 3rd'!AI64,IF(AND($E$3=4),'Marks Entry 4th'!AI64,"")))))</f>
        <v/>
      </c>
      <c r="BI65" s="92" t="str">
        <f t="shared" si="9"/>
        <v/>
      </c>
      <c r="BJ65" s="87" t="str">
        <f t="shared" si="10"/>
        <v/>
      </c>
      <c r="BK65" s="144">
        <f t="shared" si="11"/>
        <v>0</v>
      </c>
      <c r="BL65" s="144" t="str">
        <f t="shared" si="12"/>
        <v/>
      </c>
      <c r="BM65" s="144" t="str">
        <f t="shared" si="13"/>
        <v/>
      </c>
      <c r="BN65" s="144" t="str">
        <f t="shared" si="14"/>
        <v/>
      </c>
      <c r="BO65" s="144" t="str">
        <f t="shared" si="15"/>
        <v/>
      </c>
      <c r="BP65" s="148" t="str">
        <f t="shared" si="16"/>
        <v/>
      </c>
      <c r="BQ65" s="180" t="str">
        <f>IF(OR($E65="",$G65=""),"",IF(AND($E$3=1),'Marks Entry 1st'!AJ64,IF(AND($E$3=2),'Marks Entry 2nd'!AJ64,IF(AND($E$3=3),'Marks Entry 3rd'!AJ64,IF(AND($E$3=4),'Marks Entry 4th'!AJ64,"")))))</f>
        <v/>
      </c>
      <c r="BR65" s="180" t="str">
        <f>IF(OR($E65="",$G65=""),"",IF(AND($E$3=1),'Marks Entry 1st'!AK64,IF(AND($E$3=2),'Marks Entry 2nd'!AK64,IF(AND($E$3=3),'Marks Entry 3rd'!AK64,IF(AND($E$3=4),'Marks Entry 4th'!AK64,"")))))</f>
        <v/>
      </c>
      <c r="BS65" s="87" t="str">
        <f t="shared" si="48"/>
        <v/>
      </c>
      <c r="BT65" s="180" t="str">
        <f>IF(OR($E65="",$G65=""),"",IF(AND($E$3=1),'Marks Entry 1st'!AL64,IF(AND($E$3=2),'Marks Entry 2nd'!AL64,IF(AND($E$3=3),'Marks Entry 3rd'!AL64,IF(AND($E$3=4),'Marks Entry 4th'!AL64,"")))))</f>
        <v/>
      </c>
      <c r="BU65" s="180" t="str">
        <f>IF(OR($E65="",$G65=""),"",IF(AND($E$3=1),'Marks Entry 1st'!AM64,IF(AND($E$3=2),'Marks Entry 2nd'!AM64,IF(AND($E$3=3),'Marks Entry 3rd'!AM64,IF(AND($E$3=4),'Marks Entry 4th'!AM64,"")))))</f>
        <v/>
      </c>
      <c r="BV65" s="180" t="str">
        <f>IF(OR($E65="",$G65=""),"",IF(AND($E$3=1),'Marks Entry 1st'!AN64,IF(AND($E$3=2),'Marks Entry 2nd'!AN64,IF(AND($E$3=3),'Marks Entry 3rd'!AN64,IF(AND($E$3=4),'Marks Entry 4th'!AN64,"")))))</f>
        <v/>
      </c>
      <c r="BW65" s="91" t="str">
        <f t="shared" si="49"/>
        <v/>
      </c>
      <c r="BX65" s="87">
        <f t="shared" si="50"/>
        <v>0</v>
      </c>
      <c r="BY65" s="93" t="str">
        <f>IF(OR($E65="",$G65=""),"",IF(AND($E$3=1),'Marks Entry 1st'!AO64,IF(AND($E$3=2),'Marks Entry 2nd'!AO64,IF(AND($E$3=3),'Marks Entry 3rd'!AO64,IF(AND($E$3=4),'Marks Entry 4th'!AO64,"")))))</f>
        <v/>
      </c>
      <c r="BZ65" s="93" t="str">
        <f>IF(OR($E65="",$G65=""),"",IF(AND($E$3=1),'Marks Entry 1st'!AP64,IF(AND($E$3=2),'Marks Entry 2nd'!AP64,IF(AND($E$3=3),'Marks Entry 3rd'!AP64,IF(AND($E$3=4),'Marks Entry 4th'!AP64,"")))))</f>
        <v/>
      </c>
      <c r="CA65" s="93" t="str">
        <f>IF(OR($E65="",$G65=""),"",IF(AND($E$3=1),'Marks Entry 1st'!AQ64,IF(AND($E$3=2),'Marks Entry 2nd'!AQ64,IF(AND($E$3=3),'Marks Entry 3rd'!AQ64,IF(AND($E$3=4),'Marks Entry 4th'!AQ64,"")))))</f>
        <v/>
      </c>
      <c r="CB65" s="92" t="str">
        <f t="shared" si="51"/>
        <v/>
      </c>
      <c r="CC65" s="87" t="str">
        <f t="shared" si="52"/>
        <v/>
      </c>
      <c r="CD65" s="144">
        <f t="shared" si="53"/>
        <v>0</v>
      </c>
      <c r="CE65" s="144" t="str">
        <f t="shared" si="54"/>
        <v/>
      </c>
      <c r="CF65" s="144" t="str">
        <f t="shared" si="17"/>
        <v/>
      </c>
      <c r="CG65" s="144" t="str">
        <f t="shared" si="55"/>
        <v/>
      </c>
      <c r="CH65" s="144" t="str">
        <f t="shared" si="18"/>
        <v/>
      </c>
      <c r="CI65" s="148" t="str">
        <f t="shared" si="19"/>
        <v/>
      </c>
      <c r="CJ65" s="180" t="str">
        <f>IF(OR($E65="",$G65=""),"",IF(AND($E$3=1),'Marks Entry 1st'!AR64,IF(AND($E$3=2),'Marks Entry 2nd'!AR64,IF(AND($E$3=3),'Marks Entry 3rd'!AR64,IF(AND($E$3=4),'Marks Entry 4th'!AR64,"")))))</f>
        <v/>
      </c>
      <c r="CK65" s="180" t="str">
        <f>IF(OR($E65="",$G65=""),"",IF(AND($E$3=1),'Marks Entry 1st'!AS64,IF(AND($E$3=2),'Marks Entry 2nd'!AS64,IF(AND($E$3=3),'Marks Entry 3rd'!AS64,IF(AND($E$3=4),'Marks Entry 4th'!AS64,"")))))</f>
        <v/>
      </c>
      <c r="CL65" s="87" t="str">
        <f t="shared" si="56"/>
        <v/>
      </c>
      <c r="CM65" s="180" t="str">
        <f>IF(OR($E65="",$G65=""),"",IF(AND($E$3=1),'Marks Entry 1st'!AT64,IF(AND($E$3=2),'Marks Entry 2nd'!AT64,IF(AND($E$3=3),'Marks Entry 3rd'!AT64,IF(AND($E$3=4),'Marks Entry 4th'!AT64,"")))))</f>
        <v/>
      </c>
      <c r="CN65" s="180" t="str">
        <f>IF(OR($E65="",$G65=""),"",IF(AND($E$3=1),'Marks Entry 1st'!AU64,IF(AND($E$3=2),'Marks Entry 2nd'!AU64,IF(AND($E$3=3),'Marks Entry 3rd'!AU64,IF(AND($E$3=4),'Marks Entry 4th'!AU64,"")))))</f>
        <v/>
      </c>
      <c r="CO65" s="180" t="str">
        <f>IF(OR($E65="",$G65=""),"",IF(AND($E$3=1),'Marks Entry 1st'!AV64,IF(AND($E$3=2),'Marks Entry 2nd'!AV64,IF(AND($E$3=3),'Marks Entry 3rd'!AV64,IF(AND($E$3=4),'Marks Entry 4th'!AV64,"")))))</f>
        <v/>
      </c>
      <c r="CP65" s="91" t="str">
        <f t="shared" si="57"/>
        <v/>
      </c>
      <c r="CQ65" s="87">
        <f t="shared" si="58"/>
        <v>0</v>
      </c>
      <c r="CR65" s="93" t="str">
        <f>IF(OR($E65="",$G65=""),"",IF(AND($E$3=1),'Marks Entry 1st'!AW64,IF(AND($E$3=2),'Marks Entry 2nd'!AW64,IF(AND($E$3=3),'Marks Entry 3rd'!AW64,IF(AND($E$3=4),'Marks Entry 4th'!AW64,"")))))</f>
        <v/>
      </c>
      <c r="CS65" s="93" t="str">
        <f>IF(OR($E65="",$G65=""),"",IF(AND($E$3=1),'Marks Entry 1st'!AX64,IF(AND($E$3=2),'Marks Entry 2nd'!AX64,IF(AND($E$3=3),'Marks Entry 3rd'!AX64,IF(AND($E$3=4),'Marks Entry 4th'!AX64,"")))))</f>
        <v/>
      </c>
      <c r="CT65" s="93" t="str">
        <f>IF(OR($E65="",$G65=""),"",IF(AND($E$3=1),'Marks Entry 1st'!AY64,IF(AND($E$3=2),'Marks Entry 2nd'!AY64,IF(AND($E$3=3),'Marks Entry 3rd'!AY64,IF(AND($E$3=4),'Marks Entry 4th'!AY64,"")))))</f>
        <v/>
      </c>
      <c r="CU65" s="92" t="str">
        <f t="shared" si="59"/>
        <v/>
      </c>
      <c r="CV65" s="87" t="str">
        <f t="shared" si="60"/>
        <v/>
      </c>
      <c r="CW65" s="144">
        <f t="shared" si="61"/>
        <v>0</v>
      </c>
      <c r="CX65" s="144" t="str">
        <f t="shared" si="62"/>
        <v/>
      </c>
      <c r="CY65" s="144" t="str">
        <f t="shared" si="20"/>
        <v/>
      </c>
      <c r="CZ65" s="144" t="str">
        <f t="shared" si="63"/>
        <v/>
      </c>
      <c r="DA65" s="144" t="str">
        <f t="shared" si="21"/>
        <v/>
      </c>
      <c r="DB65" s="148" t="str">
        <f t="shared" si="22"/>
        <v/>
      </c>
      <c r="DC65" s="380" t="str">
        <f>IF(OR($E65="",$G65=""),"",IF(AND($E$3=1),'Marks Entry 1st'!AZ64,IF(AND($E$3=2),'Marks Entry 2nd'!AZ64,IF(AND($E$3=3),'Marks Entry 3rd'!AZ64,IF(AND($E$3=4),'Marks Entry 4th'!AZ64,"")))))</f>
        <v/>
      </c>
      <c r="DD65" s="380" t="str">
        <f>IF(OR($E65="",$G65=""),"",IF(AND($E$3=1),'Marks Entry 1st'!BA64,IF(AND($E$3=2),'Marks Entry 2nd'!BA64,IF(AND($E$3=3),'Marks Entry 3rd'!BA64,IF(AND($E$3=4),'Marks Entry 4th'!BA64,"")))))</f>
        <v/>
      </c>
      <c r="DE65" s="380" t="str">
        <f>IF(OR($E65="",$G65=""),"",IF(AND($E$3=1),'Marks Entry 1st'!BB64,IF(AND($E$3=2),'Marks Entry 2nd'!BB64,IF(AND($E$3=3),'Marks Entry 3rd'!BB64,IF(AND($E$3=4),'Marks Entry 4th'!BB64,"")))))</f>
        <v/>
      </c>
      <c r="DF65" s="181" t="str">
        <f t="shared" si="64"/>
        <v/>
      </c>
      <c r="DG65" s="182">
        <f t="shared" si="65"/>
        <v>0</v>
      </c>
      <c r="DH65" s="182" t="str">
        <f t="shared" si="66"/>
        <v/>
      </c>
      <c r="DI65" s="182" t="str">
        <f t="shared" si="67"/>
        <v/>
      </c>
      <c r="DJ65" s="147" t="str">
        <f t="shared" si="23"/>
        <v/>
      </c>
      <c r="DK65" s="380" t="str">
        <f>IF(OR($E65="",$G65=""),"",IF(AND($E$3=1),'Marks Entry 1st'!BC64,IF(AND($E$3=2),'Marks Entry 2nd'!BC64,IF(AND($E$3=3),'Marks Entry 3rd'!BC64,IF(AND($E$3=4),'Marks Entry 4th'!BC64,"")))))</f>
        <v/>
      </c>
      <c r="DL65" s="380" t="str">
        <f>IF(OR($E65="",$G65=""),"",IF(AND($E$3=1),'Marks Entry 1st'!BD64,IF(AND($E$3=2),'Marks Entry 2nd'!BD64,IF(AND($E$3=3),'Marks Entry 3rd'!BD64,IF(AND($E$3=4),'Marks Entry 4th'!BD64,"")))))</f>
        <v/>
      </c>
      <c r="DM65" s="380" t="str">
        <f>IF(OR($E65="",$G65=""),"",IF(AND($E$3=1),'Marks Entry 1st'!BE64,IF(AND($E$3=2),'Marks Entry 2nd'!BE64,IF(AND($E$3=3),'Marks Entry 3rd'!BE64,IF(AND($E$3=4),'Marks Entry 4th'!BE64,"")))))</f>
        <v/>
      </c>
      <c r="DN65" s="181" t="str">
        <f t="shared" si="68"/>
        <v/>
      </c>
      <c r="DO65" s="182">
        <f t="shared" si="69"/>
        <v>0</v>
      </c>
      <c r="DP65" s="182" t="str">
        <f t="shared" si="70"/>
        <v/>
      </c>
      <c r="DQ65" s="182" t="str">
        <f t="shared" si="71"/>
        <v/>
      </c>
      <c r="DR65" s="147" t="str">
        <f t="shared" si="24"/>
        <v/>
      </c>
      <c r="DS65" s="380" t="str">
        <f>IF(OR($E65="",$G65=""),"",IF(AND($E$3=1),'Marks Entry 1st'!BF64,IF(AND($E$3=2),'Marks Entry 2nd'!BF64,IF(AND($E$3=3),'Marks Entry 3rd'!BF64,IF(AND($E$3=4),'Marks Entry 4th'!BF64,"")))))</f>
        <v/>
      </c>
      <c r="DT65" s="380" t="str">
        <f>IF(OR($E65="",$G65=""),"",IF(AND($E$3=1),'Marks Entry 1st'!BG64,IF(AND($E$3=2),'Marks Entry 2nd'!BG64,IF(AND($E$3=3),'Marks Entry 3rd'!BG64,IF(AND($E$3=4),'Marks Entry 4th'!BG64,"")))))</f>
        <v/>
      </c>
      <c r="DU65" s="380" t="str">
        <f>IF(OR($E65="",$G65=""),"",IF(AND($E$3=1),'Marks Entry 1st'!BH64,IF(AND($E$3=2),'Marks Entry 2nd'!BH64,IF(AND($E$3=3),'Marks Entry 3rd'!BH64,IF(AND($E$3=4),'Marks Entry 4th'!BH64,"")))))</f>
        <v/>
      </c>
      <c r="DV65" s="181" t="str">
        <f t="shared" si="72"/>
        <v/>
      </c>
      <c r="DW65" s="182">
        <f t="shared" si="73"/>
        <v>0</v>
      </c>
      <c r="DX65" s="182" t="str">
        <f t="shared" si="74"/>
        <v/>
      </c>
      <c r="DY65" s="182" t="str">
        <f t="shared" si="75"/>
        <v/>
      </c>
      <c r="DZ65" s="147" t="str">
        <f t="shared" si="25"/>
        <v/>
      </c>
      <c r="EA65" s="104" t="str">
        <f t="shared" si="26"/>
        <v/>
      </c>
      <c r="EB65" s="105" t="str">
        <f t="shared" si="27"/>
        <v/>
      </c>
      <c r="EC65" s="111" t="str">
        <f t="shared" si="28"/>
        <v/>
      </c>
      <c r="ED65" s="112" t="str">
        <f t="shared" si="29"/>
        <v/>
      </c>
      <c r="EE65" s="386" t="str">
        <f t="shared" si="30"/>
        <v/>
      </c>
      <c r="EF65" s="72" t="str">
        <f>IF(OR($E65="",$G65=""),"",IF(AND($E$3=1),'Marks Entry 1st'!BI64,IF(AND($E$3=2),'Marks Entry 2nd'!BI64,IF(AND($E$3=3),'Marks Entry 3rd'!BI64,IF(AND($E$3=4),'Marks Entry 4th'!BI64,"")))))</f>
        <v/>
      </c>
      <c r="EG65" s="72" t="str">
        <f>IF(OR($E65="",$G65=""),"",IF(AND($E$3=1),'Marks Entry 1st'!BJ64,IF(AND($E$3=2),'Marks Entry 2nd'!BJ64,IF(AND($E$3=3),'Marks Entry 3rd'!BJ64,IF(AND($E$3=4),'Marks Entry 4th'!BJ64,"")))))</f>
        <v/>
      </c>
      <c r="EH65" s="328" t="str">
        <f t="shared" si="31"/>
        <v/>
      </c>
      <c r="EI65" s="73"/>
      <c r="EP65" s="75">
        <f>IF(AND($E$3=1),'Marks Entry 1st'!I64,IF(AND($E$3=2),'Marks Entry 2nd'!I64,IF(AND($E$3=3),'Marks Entry 3rd'!I64,IF(AND($E$3=4),'Marks Entry 4th'!I64,""))))</f>
        <v>0</v>
      </c>
    </row>
    <row r="66" spans="1:146" ht="18.899999999999999" customHeight="1">
      <c r="A66" s="94">
        <v>59</v>
      </c>
      <c r="B66" s="94" t="str">
        <f>IF(OR(EP66=0,EP66=""),"",IF(AND($E$3=1),'Marks Entry 1st'!I65,IF(AND($E$3=2),'Marks Entry 2nd'!I65,IF(AND($E$3=3),'Marks Entry 3rd'!I65,IF(AND($E$3=4),'Marks Entry 4th'!I65,"")))))</f>
        <v/>
      </c>
      <c r="C66" s="95" t="str">
        <f>IF(OR(B66=0,B66=""),"",IF(AND($E$3=1),'Marks Entry 1st'!B65,IF(AND($E$3=2),'Marks Entry 2nd'!B65,IF(AND($E$3=3),'Marks Entry 3rd'!B65,IF(AND($E$3=4),'Marks Entry 4th'!B65,"")))))</f>
        <v/>
      </c>
      <c r="D66" s="95" t="str">
        <f>IF(OR(B66=0,B66=""),"",IF(AND($E$3=1),'Marks Entry 1st'!C65,IF(AND($E$3=2),'Marks Entry 2nd'!C65,IF(AND($E$3=3),'Marks Entry 3rd'!C65,IF(AND($E$3=4),'Marks Entry 4th'!C65,"")))))</f>
        <v/>
      </c>
      <c r="E66" s="96" t="str">
        <f>IF(OR(B66=0,B66=""),"",IF(AND($E$3=1),'Marks Entry 1st'!E65,IF(AND($E$3=2),'Marks Entry 2nd'!E65,IF(AND($E$3=3),'Marks Entry 3rd'!E65,IF(AND($E$3=4),'Marks Entry 4th'!E65,"")))))</f>
        <v/>
      </c>
      <c r="F66" s="95" t="str">
        <f>IF(OR(B66=0,B66=""),"",IF(AND($E$3=1),'Marks Entry 1st'!D65,IF(AND($E$3=2),'Marks Entry 2nd'!D65,IF(AND($E$3=3),'Marks Entry 3rd'!D65,IF(AND($E$3=4),'Marks Entry 4th'!D65,"")))))</f>
        <v/>
      </c>
      <c r="G66" s="90" t="str">
        <f>IF(OR(B66=0,B66=""),"",IF(AND($E$3=1),'Marks Entry 1st'!F65,IF(AND($E$3=2),'Marks Entry 2nd'!F65,IF(AND($E$3=3),'Marks Entry 3rd'!F65,IF(AND($E$3=4),'Marks Entry 4th'!F65,"")))))</f>
        <v/>
      </c>
      <c r="H66" s="90" t="str">
        <f>IF(OR(B66=0,B66=""),"",IF(AND($E$3=1),'Marks Entry 1st'!G65,IF(AND($E$3=2),'Marks Entry 2nd'!G65,IF(AND($E$3=3),'Marks Entry 3rd'!G65,IF(AND($E$3=4),'Marks Entry 4th'!G65,"")))))</f>
        <v/>
      </c>
      <c r="I66" s="90" t="str">
        <f>IF(OR(B66=0,B66=""),"",IF(AND($E$3=1),'Marks Entry 1st'!H65,IF(AND($E$3=2),'Marks Entry 2nd'!H65,IF(AND($E$3=3),'Marks Entry 3rd'!H65,IF(AND($E$3=4),'Marks Entry 4th'!H65,"")))))</f>
        <v/>
      </c>
      <c r="J66" s="379" t="str">
        <f>IF(OR(B66=0,B66=""),"",IF(AND($E$3=1),'Marks Entry 1st'!J65,IF(AND($E$3=2),'Marks Entry 2nd'!J65,IF(AND($E$3=3),'Marks Entry 3rd'!J65,IF(AND($E$3=4),'Marks Entry 4th'!J65,"")))))</f>
        <v/>
      </c>
      <c r="K66" s="379" t="str">
        <f>IF(OR(B66=0,B66=""),"",IF(AND($E$3=1),'Marks Entry 1st'!K65,IF(AND($E$3=2),'Marks Entry 2nd'!K65,IF(AND($E$3=3),'Marks Entry 3rd'!K65,IF(AND($E$3=4),'Marks Entry 4th'!K65,"")))))</f>
        <v/>
      </c>
      <c r="L66" s="180" t="str">
        <f>IF(OR($E66="",$G66=""),"",IF(AND($E$3=1),'Marks Entry 1st'!L65,IF(AND($E$3=2),'Marks Entry 2nd'!L65,IF(AND($E$3=3),'Marks Entry 3rd'!L65,IF(AND($E$3=4),'Marks Entry 4th'!L65,"")))))</f>
        <v/>
      </c>
      <c r="M66" s="180" t="str">
        <f>IF(OR($E66="",$G66=""),"",IF(AND($E$3=1),'Marks Entry 1st'!M65,IF(AND($E$3=2),'Marks Entry 2nd'!M65,IF(AND($E$3=3),'Marks Entry 3rd'!M65,IF(AND($E$3=4),'Marks Entry 4th'!M65,"")))))</f>
        <v/>
      </c>
      <c r="N66" s="87" t="str">
        <f t="shared" si="32"/>
        <v/>
      </c>
      <c r="O66" s="180" t="str">
        <f>IF(OR($E66="",$G66=""),"",IF(AND($E$3=1),'Marks Entry 1st'!N65,IF(AND($E$3=2),'Marks Entry 2nd'!N65,IF(AND($E$3=3),'Marks Entry 3rd'!N65,IF(AND($E$3=4),'Marks Entry 4th'!N65,"")))))</f>
        <v/>
      </c>
      <c r="P66" s="180" t="str">
        <f>IF(OR($E66="",$G66=""),"",IF(AND($E$3=1),'Marks Entry 1st'!O65,IF(AND($E$3=2),'Marks Entry 2nd'!O65,IF(AND($E$3=3),'Marks Entry 3rd'!O65,IF(AND($E$3=4),'Marks Entry 4th'!O65,"")))))</f>
        <v/>
      </c>
      <c r="Q66" s="180" t="str">
        <f>IF(OR($E66="",$G66=""),"",IF(AND($E$3=1),'Marks Entry 1st'!P65,IF(AND($E$3=2),'Marks Entry 2nd'!P65,IF(AND($E$3=3),'Marks Entry 3rd'!P65,IF(AND($E$3=4),'Marks Entry 4th'!P65,"")))))</f>
        <v/>
      </c>
      <c r="R66" s="91" t="str">
        <f t="shared" si="33"/>
        <v/>
      </c>
      <c r="S66" s="87">
        <f t="shared" si="34"/>
        <v>0</v>
      </c>
      <c r="T66" s="93" t="str">
        <f>IF(OR($E66="",$G66=""),"",IF(AND($E$3=1),'Marks Entry 1st'!Q65,IF(AND($E$3=2),'Marks Entry 2nd'!Q65,IF(AND($E$3=3),'Marks Entry 3rd'!Q65,IF(AND($E$3=4),'Marks Entry 4th'!Q65,"")))))</f>
        <v/>
      </c>
      <c r="U66" s="93" t="str">
        <f>IF(OR($E66="",$G66=""),"",IF(AND($E$3=1),'Marks Entry 1st'!R65,IF(AND($E$3=2),'Marks Entry 2nd'!R65,IF(AND($E$3=3),'Marks Entry 3rd'!R65,IF(AND($E$3=4),'Marks Entry 4th'!R65,"")))))</f>
        <v/>
      </c>
      <c r="V66" s="93" t="str">
        <f>IF(OR($E66="",$G66=""),"",IF(AND($E$3=1),'Marks Entry 1st'!S65,IF(AND($E$3=2),'Marks Entry 2nd'!S65,IF(AND($E$3=3),'Marks Entry 3rd'!S65,IF(AND($E$3=4),'Marks Entry 4th'!S65,"")))))</f>
        <v/>
      </c>
      <c r="W66" s="92" t="str">
        <f t="shared" si="35"/>
        <v/>
      </c>
      <c r="X66" s="87" t="str">
        <f t="shared" si="36"/>
        <v/>
      </c>
      <c r="Y66" s="144">
        <f t="shared" si="37"/>
        <v>0</v>
      </c>
      <c r="Z66" s="144" t="str">
        <f t="shared" si="38"/>
        <v/>
      </c>
      <c r="AA66" s="144" t="str">
        <f t="shared" si="0"/>
        <v/>
      </c>
      <c r="AB66" s="144" t="str">
        <f t="shared" si="39"/>
        <v/>
      </c>
      <c r="AC66" s="144" t="str">
        <f t="shared" si="1"/>
        <v/>
      </c>
      <c r="AD66" s="148" t="str">
        <f t="shared" si="2"/>
        <v/>
      </c>
      <c r="AE66" s="180" t="str">
        <f>IF(OR($E66="",$G66=""),"",IF(AND($E$3=1),'Marks Entry 1st'!T65,IF(AND($E$3=2),'Marks Entry 2nd'!T65,IF(AND($E$3=3),'Marks Entry 3rd'!T65,IF(AND($E$3=4),'Marks Entry 4th'!T65,"")))))</f>
        <v/>
      </c>
      <c r="AF66" s="180" t="str">
        <f>IF(OR($E66="",$G66=""),"",IF(AND($E$3=1),'Marks Entry 1st'!U65,IF(AND($E$3=2),'Marks Entry 2nd'!U65,IF(AND($E$3=3),'Marks Entry 3rd'!U65,IF(AND($E$3=4),'Marks Entry 4th'!U65,"")))))</f>
        <v/>
      </c>
      <c r="AG66" s="87" t="str">
        <f t="shared" si="40"/>
        <v/>
      </c>
      <c r="AH66" s="180" t="str">
        <f>IF(OR($E66="",$G66=""),"",IF(AND($E$3=1),'Marks Entry 1st'!V65,IF(AND($E$3=2),'Marks Entry 2nd'!V65,IF(AND($E$3=3),'Marks Entry 3rd'!V65,IF(AND($E$3=4),'Marks Entry 4th'!V65,"")))))</f>
        <v/>
      </c>
      <c r="AI66" s="180" t="str">
        <f>IF(OR($E66="",$G66=""),"",IF(AND($E$3=1),'Marks Entry 1st'!W65,IF(AND($E$3=2),'Marks Entry 2nd'!W65,IF(AND($E$3=3),'Marks Entry 3rd'!W65,IF(AND($E$3=4),'Marks Entry 4th'!W65,"")))))</f>
        <v/>
      </c>
      <c r="AJ66" s="180" t="str">
        <f>IF(OR($E66="",$G66=""),"",IF(AND($E$3=1),'Marks Entry 1st'!X65,IF(AND($E$3=2),'Marks Entry 2nd'!X65,IF(AND($E$3=3),'Marks Entry 3rd'!X65,IF(AND($E$3=4),'Marks Entry 4th'!X65,"")))))</f>
        <v/>
      </c>
      <c r="AK66" s="91" t="str">
        <f t="shared" si="41"/>
        <v/>
      </c>
      <c r="AL66" s="87">
        <f t="shared" si="42"/>
        <v>0</v>
      </c>
      <c r="AM66" s="93" t="str">
        <f>IF(OR($E66="",$G66=""),"",IF(AND($E$3=1),'Marks Entry 1st'!Y65,IF(AND($E$3=2),'Marks Entry 2nd'!Y65,IF(AND($E$3=3),'Marks Entry 3rd'!Y65,IF(AND($E$3=4),'Marks Entry 4th'!Y65,"")))))</f>
        <v/>
      </c>
      <c r="AN66" s="93" t="str">
        <f>IF(OR($E66="",$G66=""),"",IF(AND($E$3=1),'Marks Entry 1st'!Z65,IF(AND($E$3=2),'Marks Entry 2nd'!Z65,IF(AND($E$3=3),'Marks Entry 3rd'!Z65,IF(AND($E$3=4),'Marks Entry 4th'!Z65,"")))))</f>
        <v/>
      </c>
      <c r="AO66" s="93" t="str">
        <f>IF(OR($E66="",$G66=""),"",IF(AND($E$3=1),'Marks Entry 1st'!AA65,IF(AND($E$3=2),'Marks Entry 2nd'!AA65,IF(AND($E$3=3),'Marks Entry 3rd'!AA65,IF(AND($E$3=4),'Marks Entry 4th'!AA65,"")))))</f>
        <v/>
      </c>
      <c r="AP66" s="92" t="str">
        <f t="shared" si="43"/>
        <v/>
      </c>
      <c r="AQ66" s="87" t="str">
        <f t="shared" si="44"/>
        <v/>
      </c>
      <c r="AR66" s="144">
        <f t="shared" si="45"/>
        <v>0</v>
      </c>
      <c r="AS66" s="144" t="str">
        <f t="shared" si="46"/>
        <v/>
      </c>
      <c r="AT66" s="144" t="str">
        <f t="shared" si="3"/>
        <v/>
      </c>
      <c r="AU66" s="144" t="str">
        <f t="shared" si="47"/>
        <v/>
      </c>
      <c r="AV66" s="144" t="str">
        <f t="shared" si="4"/>
        <v/>
      </c>
      <c r="AW66" s="148" t="str">
        <f t="shared" si="5"/>
        <v/>
      </c>
      <c r="AX66" s="180" t="str">
        <f>IF(OR($E66="",$G66=""),"",IF(AND($E$3=1),'Marks Entry 1st'!AB65,IF(AND($E$3=2),'Marks Entry 2nd'!AB65,IF(AND($E$3=3),'Marks Entry 3rd'!AB65,IF(AND($E$3=4),'Marks Entry 4th'!AB65,"")))))</f>
        <v/>
      </c>
      <c r="AY66" s="180" t="str">
        <f>IF(OR($E66="",$G66=""),"",IF(AND($E$3=1),'Marks Entry 1st'!AC65,IF(AND($E$3=2),'Marks Entry 2nd'!AC65,IF(AND($E$3=3),'Marks Entry 3rd'!AC65,IF(AND($E$3=4),'Marks Entry 4th'!AC65,"")))))</f>
        <v/>
      </c>
      <c r="AZ66" s="87" t="str">
        <f t="shared" si="6"/>
        <v/>
      </c>
      <c r="BA66" s="180" t="str">
        <f>IF(OR($E66="",$G66=""),"",IF(AND($E$3=1),'Marks Entry 1st'!AD65,IF(AND($E$3=2),'Marks Entry 2nd'!AD65,IF(AND($E$3=3),'Marks Entry 3rd'!AD65,IF(AND($E$3=4),'Marks Entry 4th'!AD65,"")))))</f>
        <v/>
      </c>
      <c r="BB66" s="180" t="str">
        <f>IF(OR($E66="",$G66=""),"",IF(AND($E$3=1),'Marks Entry 1st'!AE65,IF(AND($E$3=2),'Marks Entry 2nd'!AE65,IF(AND($E$3=3),'Marks Entry 3rd'!AE65,IF(AND($E$3=4),'Marks Entry 4th'!AE65,"")))))</f>
        <v/>
      </c>
      <c r="BC66" s="180" t="str">
        <f>IF(OR($E66="",$G66=""),"",IF(AND($E$3=1),'Marks Entry 1st'!AF65,IF(AND($E$3=2),'Marks Entry 2nd'!AF65,IF(AND($E$3=3),'Marks Entry 3rd'!AF65,IF(AND($E$3=4),'Marks Entry 4th'!AF65,"")))))</f>
        <v/>
      </c>
      <c r="BD66" s="91" t="str">
        <f t="shared" si="7"/>
        <v/>
      </c>
      <c r="BE66" s="87">
        <f t="shared" si="8"/>
        <v>0</v>
      </c>
      <c r="BF66" s="93" t="str">
        <f>IF(OR($E66="",$G66=""),"",IF(AND($E$3=1),'Marks Entry 1st'!AG65,IF(AND($E$3=2),'Marks Entry 2nd'!AG65,IF(AND($E$3=3),'Marks Entry 3rd'!AG65,IF(AND($E$3=4),'Marks Entry 4th'!AG65,"")))))</f>
        <v/>
      </c>
      <c r="BG66" s="93" t="str">
        <f>IF(OR($E66="",$G66=""),"",IF(AND($E$3=1),'Marks Entry 1st'!AH65,IF(AND($E$3=2),'Marks Entry 2nd'!AH65,IF(AND($E$3=3),'Marks Entry 3rd'!AH65,IF(AND($E$3=4),'Marks Entry 4th'!AH65,"")))))</f>
        <v/>
      </c>
      <c r="BH66" s="93" t="str">
        <f>IF(OR($E66="",$G66=""),"",IF(AND($E$3=1),'Marks Entry 1st'!AI65,IF(AND($E$3=2),'Marks Entry 2nd'!AI65,IF(AND($E$3=3),'Marks Entry 3rd'!AI65,IF(AND($E$3=4),'Marks Entry 4th'!AI65,"")))))</f>
        <v/>
      </c>
      <c r="BI66" s="92" t="str">
        <f t="shared" si="9"/>
        <v/>
      </c>
      <c r="BJ66" s="87" t="str">
        <f t="shared" si="10"/>
        <v/>
      </c>
      <c r="BK66" s="144">
        <f t="shared" si="11"/>
        <v>0</v>
      </c>
      <c r="BL66" s="144" t="str">
        <f t="shared" si="12"/>
        <v/>
      </c>
      <c r="BM66" s="144" t="str">
        <f t="shared" si="13"/>
        <v/>
      </c>
      <c r="BN66" s="144" t="str">
        <f t="shared" si="14"/>
        <v/>
      </c>
      <c r="BO66" s="144" t="str">
        <f t="shared" si="15"/>
        <v/>
      </c>
      <c r="BP66" s="148" t="str">
        <f t="shared" si="16"/>
        <v/>
      </c>
      <c r="BQ66" s="180" t="str">
        <f>IF(OR($E66="",$G66=""),"",IF(AND($E$3=1),'Marks Entry 1st'!AJ65,IF(AND($E$3=2),'Marks Entry 2nd'!AJ65,IF(AND($E$3=3),'Marks Entry 3rd'!AJ65,IF(AND($E$3=4),'Marks Entry 4th'!AJ65,"")))))</f>
        <v/>
      </c>
      <c r="BR66" s="180" t="str">
        <f>IF(OR($E66="",$G66=""),"",IF(AND($E$3=1),'Marks Entry 1st'!AK65,IF(AND($E$3=2),'Marks Entry 2nd'!AK65,IF(AND($E$3=3),'Marks Entry 3rd'!AK65,IF(AND($E$3=4),'Marks Entry 4th'!AK65,"")))))</f>
        <v/>
      </c>
      <c r="BS66" s="87" t="str">
        <f t="shared" si="48"/>
        <v/>
      </c>
      <c r="BT66" s="180" t="str">
        <f>IF(OR($E66="",$G66=""),"",IF(AND($E$3=1),'Marks Entry 1st'!AL65,IF(AND($E$3=2),'Marks Entry 2nd'!AL65,IF(AND($E$3=3),'Marks Entry 3rd'!AL65,IF(AND($E$3=4),'Marks Entry 4th'!AL65,"")))))</f>
        <v/>
      </c>
      <c r="BU66" s="180" t="str">
        <f>IF(OR($E66="",$G66=""),"",IF(AND($E$3=1),'Marks Entry 1st'!AM65,IF(AND($E$3=2),'Marks Entry 2nd'!AM65,IF(AND($E$3=3),'Marks Entry 3rd'!AM65,IF(AND($E$3=4),'Marks Entry 4th'!AM65,"")))))</f>
        <v/>
      </c>
      <c r="BV66" s="180" t="str">
        <f>IF(OR($E66="",$G66=""),"",IF(AND($E$3=1),'Marks Entry 1st'!AN65,IF(AND($E$3=2),'Marks Entry 2nd'!AN65,IF(AND($E$3=3),'Marks Entry 3rd'!AN65,IF(AND($E$3=4),'Marks Entry 4th'!AN65,"")))))</f>
        <v/>
      </c>
      <c r="BW66" s="91" t="str">
        <f t="shared" si="49"/>
        <v/>
      </c>
      <c r="BX66" s="87">
        <f t="shared" si="50"/>
        <v>0</v>
      </c>
      <c r="BY66" s="93" t="str">
        <f>IF(OR($E66="",$G66=""),"",IF(AND($E$3=1),'Marks Entry 1st'!AO65,IF(AND($E$3=2),'Marks Entry 2nd'!AO65,IF(AND($E$3=3),'Marks Entry 3rd'!AO65,IF(AND($E$3=4),'Marks Entry 4th'!AO65,"")))))</f>
        <v/>
      </c>
      <c r="BZ66" s="93" t="str">
        <f>IF(OR($E66="",$G66=""),"",IF(AND($E$3=1),'Marks Entry 1st'!AP65,IF(AND($E$3=2),'Marks Entry 2nd'!AP65,IF(AND($E$3=3),'Marks Entry 3rd'!AP65,IF(AND($E$3=4),'Marks Entry 4th'!AP65,"")))))</f>
        <v/>
      </c>
      <c r="CA66" s="93" t="str">
        <f>IF(OR($E66="",$G66=""),"",IF(AND($E$3=1),'Marks Entry 1st'!AQ65,IF(AND($E$3=2),'Marks Entry 2nd'!AQ65,IF(AND($E$3=3),'Marks Entry 3rd'!AQ65,IF(AND($E$3=4),'Marks Entry 4th'!AQ65,"")))))</f>
        <v/>
      </c>
      <c r="CB66" s="92" t="str">
        <f t="shared" si="51"/>
        <v/>
      </c>
      <c r="CC66" s="87" t="str">
        <f t="shared" si="52"/>
        <v/>
      </c>
      <c r="CD66" s="144">
        <f t="shared" si="53"/>
        <v>0</v>
      </c>
      <c r="CE66" s="144" t="str">
        <f t="shared" si="54"/>
        <v/>
      </c>
      <c r="CF66" s="144" t="str">
        <f t="shared" si="17"/>
        <v/>
      </c>
      <c r="CG66" s="144" t="str">
        <f t="shared" si="55"/>
        <v/>
      </c>
      <c r="CH66" s="144" t="str">
        <f t="shared" si="18"/>
        <v/>
      </c>
      <c r="CI66" s="148" t="str">
        <f t="shared" si="19"/>
        <v/>
      </c>
      <c r="CJ66" s="180" t="str">
        <f>IF(OR($E66="",$G66=""),"",IF(AND($E$3=1),'Marks Entry 1st'!AR65,IF(AND($E$3=2),'Marks Entry 2nd'!AR65,IF(AND($E$3=3),'Marks Entry 3rd'!AR65,IF(AND($E$3=4),'Marks Entry 4th'!AR65,"")))))</f>
        <v/>
      </c>
      <c r="CK66" s="180" t="str">
        <f>IF(OR($E66="",$G66=""),"",IF(AND($E$3=1),'Marks Entry 1st'!AS65,IF(AND($E$3=2),'Marks Entry 2nd'!AS65,IF(AND($E$3=3),'Marks Entry 3rd'!AS65,IF(AND($E$3=4),'Marks Entry 4th'!AS65,"")))))</f>
        <v/>
      </c>
      <c r="CL66" s="87" t="str">
        <f t="shared" si="56"/>
        <v/>
      </c>
      <c r="CM66" s="180" t="str">
        <f>IF(OR($E66="",$G66=""),"",IF(AND($E$3=1),'Marks Entry 1st'!AT65,IF(AND($E$3=2),'Marks Entry 2nd'!AT65,IF(AND($E$3=3),'Marks Entry 3rd'!AT65,IF(AND($E$3=4),'Marks Entry 4th'!AT65,"")))))</f>
        <v/>
      </c>
      <c r="CN66" s="180" t="str">
        <f>IF(OR($E66="",$G66=""),"",IF(AND($E$3=1),'Marks Entry 1st'!AU65,IF(AND($E$3=2),'Marks Entry 2nd'!AU65,IF(AND($E$3=3),'Marks Entry 3rd'!AU65,IF(AND($E$3=4),'Marks Entry 4th'!AU65,"")))))</f>
        <v/>
      </c>
      <c r="CO66" s="180" t="str">
        <f>IF(OR($E66="",$G66=""),"",IF(AND($E$3=1),'Marks Entry 1st'!AV65,IF(AND($E$3=2),'Marks Entry 2nd'!AV65,IF(AND($E$3=3),'Marks Entry 3rd'!AV65,IF(AND($E$3=4),'Marks Entry 4th'!AV65,"")))))</f>
        <v/>
      </c>
      <c r="CP66" s="91" t="str">
        <f t="shared" si="57"/>
        <v/>
      </c>
      <c r="CQ66" s="87">
        <f t="shared" si="58"/>
        <v>0</v>
      </c>
      <c r="CR66" s="93" t="str">
        <f>IF(OR($E66="",$G66=""),"",IF(AND($E$3=1),'Marks Entry 1st'!AW65,IF(AND($E$3=2),'Marks Entry 2nd'!AW65,IF(AND($E$3=3),'Marks Entry 3rd'!AW65,IF(AND($E$3=4),'Marks Entry 4th'!AW65,"")))))</f>
        <v/>
      </c>
      <c r="CS66" s="93" t="str">
        <f>IF(OR($E66="",$G66=""),"",IF(AND($E$3=1),'Marks Entry 1st'!AX65,IF(AND($E$3=2),'Marks Entry 2nd'!AX65,IF(AND($E$3=3),'Marks Entry 3rd'!AX65,IF(AND($E$3=4),'Marks Entry 4th'!AX65,"")))))</f>
        <v/>
      </c>
      <c r="CT66" s="93" t="str">
        <f>IF(OR($E66="",$G66=""),"",IF(AND($E$3=1),'Marks Entry 1st'!AY65,IF(AND($E$3=2),'Marks Entry 2nd'!AY65,IF(AND($E$3=3),'Marks Entry 3rd'!AY65,IF(AND($E$3=4),'Marks Entry 4th'!AY65,"")))))</f>
        <v/>
      </c>
      <c r="CU66" s="92" t="str">
        <f t="shared" si="59"/>
        <v/>
      </c>
      <c r="CV66" s="87" t="str">
        <f t="shared" si="60"/>
        <v/>
      </c>
      <c r="CW66" s="144">
        <f t="shared" si="61"/>
        <v>0</v>
      </c>
      <c r="CX66" s="144" t="str">
        <f t="shared" si="62"/>
        <v/>
      </c>
      <c r="CY66" s="144" t="str">
        <f t="shared" si="20"/>
        <v/>
      </c>
      <c r="CZ66" s="144" t="str">
        <f t="shared" si="63"/>
        <v/>
      </c>
      <c r="DA66" s="144" t="str">
        <f t="shared" si="21"/>
        <v/>
      </c>
      <c r="DB66" s="148" t="str">
        <f t="shared" si="22"/>
        <v/>
      </c>
      <c r="DC66" s="380" t="str">
        <f>IF(OR($E66="",$G66=""),"",IF(AND($E$3=1),'Marks Entry 1st'!AZ65,IF(AND($E$3=2),'Marks Entry 2nd'!AZ65,IF(AND($E$3=3),'Marks Entry 3rd'!AZ65,IF(AND($E$3=4),'Marks Entry 4th'!AZ65,"")))))</f>
        <v/>
      </c>
      <c r="DD66" s="380" t="str">
        <f>IF(OR($E66="",$G66=""),"",IF(AND($E$3=1),'Marks Entry 1st'!BA65,IF(AND($E$3=2),'Marks Entry 2nd'!BA65,IF(AND($E$3=3),'Marks Entry 3rd'!BA65,IF(AND($E$3=4),'Marks Entry 4th'!BA65,"")))))</f>
        <v/>
      </c>
      <c r="DE66" s="380" t="str">
        <f>IF(OR($E66="",$G66=""),"",IF(AND($E$3=1),'Marks Entry 1st'!BB65,IF(AND($E$3=2),'Marks Entry 2nd'!BB65,IF(AND($E$3=3),'Marks Entry 3rd'!BB65,IF(AND($E$3=4),'Marks Entry 4th'!BB65,"")))))</f>
        <v/>
      </c>
      <c r="DF66" s="181" t="str">
        <f t="shared" si="64"/>
        <v/>
      </c>
      <c r="DG66" s="182">
        <f t="shared" si="65"/>
        <v>0</v>
      </c>
      <c r="DH66" s="182" t="str">
        <f t="shared" si="66"/>
        <v/>
      </c>
      <c r="DI66" s="182" t="str">
        <f t="shared" si="67"/>
        <v/>
      </c>
      <c r="DJ66" s="147" t="str">
        <f t="shared" si="23"/>
        <v/>
      </c>
      <c r="DK66" s="380" t="str">
        <f>IF(OR($E66="",$G66=""),"",IF(AND($E$3=1),'Marks Entry 1st'!BC65,IF(AND($E$3=2),'Marks Entry 2nd'!BC65,IF(AND($E$3=3),'Marks Entry 3rd'!BC65,IF(AND($E$3=4),'Marks Entry 4th'!BC65,"")))))</f>
        <v/>
      </c>
      <c r="DL66" s="380" t="str">
        <f>IF(OR($E66="",$G66=""),"",IF(AND($E$3=1),'Marks Entry 1st'!BD65,IF(AND($E$3=2),'Marks Entry 2nd'!BD65,IF(AND($E$3=3),'Marks Entry 3rd'!BD65,IF(AND($E$3=4),'Marks Entry 4th'!BD65,"")))))</f>
        <v/>
      </c>
      <c r="DM66" s="380" t="str">
        <f>IF(OR($E66="",$G66=""),"",IF(AND($E$3=1),'Marks Entry 1st'!BE65,IF(AND($E$3=2),'Marks Entry 2nd'!BE65,IF(AND($E$3=3),'Marks Entry 3rd'!BE65,IF(AND($E$3=4),'Marks Entry 4th'!BE65,"")))))</f>
        <v/>
      </c>
      <c r="DN66" s="181" t="str">
        <f t="shared" si="68"/>
        <v/>
      </c>
      <c r="DO66" s="182">
        <f t="shared" si="69"/>
        <v>0</v>
      </c>
      <c r="DP66" s="182" t="str">
        <f t="shared" si="70"/>
        <v/>
      </c>
      <c r="DQ66" s="182" t="str">
        <f t="shared" si="71"/>
        <v/>
      </c>
      <c r="DR66" s="147" t="str">
        <f t="shared" si="24"/>
        <v/>
      </c>
      <c r="DS66" s="380" t="str">
        <f>IF(OR($E66="",$G66=""),"",IF(AND($E$3=1),'Marks Entry 1st'!BF65,IF(AND($E$3=2),'Marks Entry 2nd'!BF65,IF(AND($E$3=3),'Marks Entry 3rd'!BF65,IF(AND($E$3=4),'Marks Entry 4th'!BF65,"")))))</f>
        <v/>
      </c>
      <c r="DT66" s="380" t="str">
        <f>IF(OR($E66="",$G66=""),"",IF(AND($E$3=1),'Marks Entry 1st'!BG65,IF(AND($E$3=2),'Marks Entry 2nd'!BG65,IF(AND($E$3=3),'Marks Entry 3rd'!BG65,IF(AND($E$3=4),'Marks Entry 4th'!BG65,"")))))</f>
        <v/>
      </c>
      <c r="DU66" s="380" t="str">
        <f>IF(OR($E66="",$G66=""),"",IF(AND($E$3=1),'Marks Entry 1st'!BH65,IF(AND($E$3=2),'Marks Entry 2nd'!BH65,IF(AND($E$3=3),'Marks Entry 3rd'!BH65,IF(AND($E$3=4),'Marks Entry 4th'!BH65,"")))))</f>
        <v/>
      </c>
      <c r="DV66" s="181" t="str">
        <f t="shared" si="72"/>
        <v/>
      </c>
      <c r="DW66" s="182">
        <f t="shared" si="73"/>
        <v>0</v>
      </c>
      <c r="DX66" s="182" t="str">
        <f t="shared" si="74"/>
        <v/>
      </c>
      <c r="DY66" s="182" t="str">
        <f t="shared" si="75"/>
        <v/>
      </c>
      <c r="DZ66" s="147" t="str">
        <f t="shared" si="25"/>
        <v/>
      </c>
      <c r="EA66" s="104" t="str">
        <f t="shared" si="26"/>
        <v/>
      </c>
      <c r="EB66" s="105" t="str">
        <f t="shared" si="27"/>
        <v/>
      </c>
      <c r="EC66" s="111" t="str">
        <f t="shared" si="28"/>
        <v/>
      </c>
      <c r="ED66" s="112" t="str">
        <f t="shared" si="29"/>
        <v/>
      </c>
      <c r="EE66" s="386" t="str">
        <f t="shared" si="30"/>
        <v/>
      </c>
      <c r="EF66" s="72" t="str">
        <f>IF(OR($E66="",$G66=""),"",IF(AND($E$3=1),'Marks Entry 1st'!BI65,IF(AND($E$3=2),'Marks Entry 2nd'!BI65,IF(AND($E$3=3),'Marks Entry 3rd'!BI65,IF(AND($E$3=4),'Marks Entry 4th'!BI65,"")))))</f>
        <v/>
      </c>
      <c r="EG66" s="72" t="str">
        <f>IF(OR($E66="",$G66=""),"",IF(AND($E$3=1),'Marks Entry 1st'!BJ65,IF(AND($E$3=2),'Marks Entry 2nd'!BJ65,IF(AND($E$3=3),'Marks Entry 3rd'!BJ65,IF(AND($E$3=4),'Marks Entry 4th'!BJ65,"")))))</f>
        <v/>
      </c>
      <c r="EH66" s="328" t="str">
        <f t="shared" si="31"/>
        <v/>
      </c>
      <c r="EI66" s="73"/>
      <c r="EP66" s="75">
        <f>IF(AND($E$3=1),'Marks Entry 1st'!I65,IF(AND($E$3=2),'Marks Entry 2nd'!I65,IF(AND($E$3=3),'Marks Entry 3rd'!I65,IF(AND($E$3=4),'Marks Entry 4th'!I65,""))))</f>
        <v>0</v>
      </c>
    </row>
    <row r="67" spans="1:146" ht="18.899999999999999" customHeight="1">
      <c r="A67" s="94">
        <v>60</v>
      </c>
      <c r="B67" s="94" t="str">
        <f>IF(OR(EP67=0,EP67=""),"",IF(AND($E$3=1),'Marks Entry 1st'!I66,IF(AND($E$3=2),'Marks Entry 2nd'!I66,IF(AND($E$3=3),'Marks Entry 3rd'!I66,IF(AND($E$3=4),'Marks Entry 4th'!I66,"")))))</f>
        <v/>
      </c>
      <c r="C67" s="95" t="str">
        <f>IF(OR(B67=0,B67=""),"",IF(AND($E$3=1),'Marks Entry 1st'!B66,IF(AND($E$3=2),'Marks Entry 2nd'!B66,IF(AND($E$3=3),'Marks Entry 3rd'!B66,IF(AND($E$3=4),'Marks Entry 4th'!B66,"")))))</f>
        <v/>
      </c>
      <c r="D67" s="95" t="str">
        <f>IF(OR(B67=0,B67=""),"",IF(AND($E$3=1),'Marks Entry 1st'!C66,IF(AND($E$3=2),'Marks Entry 2nd'!C66,IF(AND($E$3=3),'Marks Entry 3rd'!C66,IF(AND($E$3=4),'Marks Entry 4th'!C66,"")))))</f>
        <v/>
      </c>
      <c r="E67" s="96" t="str">
        <f>IF(OR(B67=0,B67=""),"",IF(AND($E$3=1),'Marks Entry 1st'!E66,IF(AND($E$3=2),'Marks Entry 2nd'!E66,IF(AND($E$3=3),'Marks Entry 3rd'!E66,IF(AND($E$3=4),'Marks Entry 4th'!E66,"")))))</f>
        <v/>
      </c>
      <c r="F67" s="95" t="str">
        <f>IF(OR(B67=0,B67=""),"",IF(AND($E$3=1),'Marks Entry 1st'!D66,IF(AND($E$3=2),'Marks Entry 2nd'!D66,IF(AND($E$3=3),'Marks Entry 3rd'!D66,IF(AND($E$3=4),'Marks Entry 4th'!D66,"")))))</f>
        <v/>
      </c>
      <c r="G67" s="90" t="str">
        <f>IF(OR(B67=0,B67=""),"",IF(AND($E$3=1),'Marks Entry 1st'!F66,IF(AND($E$3=2),'Marks Entry 2nd'!F66,IF(AND($E$3=3),'Marks Entry 3rd'!F66,IF(AND($E$3=4),'Marks Entry 4th'!F66,"")))))</f>
        <v/>
      </c>
      <c r="H67" s="90" t="str">
        <f>IF(OR(B67=0,B67=""),"",IF(AND($E$3=1),'Marks Entry 1st'!G66,IF(AND($E$3=2),'Marks Entry 2nd'!G66,IF(AND($E$3=3),'Marks Entry 3rd'!G66,IF(AND($E$3=4),'Marks Entry 4th'!G66,"")))))</f>
        <v/>
      </c>
      <c r="I67" s="90" t="str">
        <f>IF(OR(B67=0,B67=""),"",IF(AND($E$3=1),'Marks Entry 1st'!H66,IF(AND($E$3=2),'Marks Entry 2nd'!H66,IF(AND($E$3=3),'Marks Entry 3rd'!H66,IF(AND($E$3=4),'Marks Entry 4th'!H66,"")))))</f>
        <v/>
      </c>
      <c r="J67" s="379" t="str">
        <f>IF(OR(B67=0,B67=""),"",IF(AND($E$3=1),'Marks Entry 1st'!J66,IF(AND($E$3=2),'Marks Entry 2nd'!J66,IF(AND($E$3=3),'Marks Entry 3rd'!J66,IF(AND($E$3=4),'Marks Entry 4th'!J66,"")))))</f>
        <v/>
      </c>
      <c r="K67" s="379" t="str">
        <f>IF(OR(B67=0,B67=""),"",IF(AND($E$3=1),'Marks Entry 1st'!K66,IF(AND($E$3=2),'Marks Entry 2nd'!K66,IF(AND($E$3=3),'Marks Entry 3rd'!K66,IF(AND($E$3=4),'Marks Entry 4th'!K66,"")))))</f>
        <v/>
      </c>
      <c r="L67" s="180" t="str">
        <f>IF(OR($E67="",$G67=""),"",IF(AND($E$3=1),'Marks Entry 1st'!L66,IF(AND($E$3=2),'Marks Entry 2nd'!L66,IF(AND($E$3=3),'Marks Entry 3rd'!L66,IF(AND($E$3=4),'Marks Entry 4th'!L66,"")))))</f>
        <v/>
      </c>
      <c r="M67" s="180" t="str">
        <f>IF(OR($E67="",$G67=""),"",IF(AND($E$3=1),'Marks Entry 1st'!M66,IF(AND($E$3=2),'Marks Entry 2nd'!M66,IF(AND($E$3=3),'Marks Entry 3rd'!M66,IF(AND($E$3=4),'Marks Entry 4th'!M66,"")))))</f>
        <v/>
      </c>
      <c r="N67" s="87" t="str">
        <f t="shared" si="32"/>
        <v/>
      </c>
      <c r="O67" s="180" t="str">
        <f>IF(OR($E67="",$G67=""),"",IF(AND($E$3=1),'Marks Entry 1st'!N66,IF(AND($E$3=2),'Marks Entry 2nd'!N66,IF(AND($E$3=3),'Marks Entry 3rd'!N66,IF(AND($E$3=4),'Marks Entry 4th'!N66,"")))))</f>
        <v/>
      </c>
      <c r="P67" s="180" t="str">
        <f>IF(OR($E67="",$G67=""),"",IF(AND($E$3=1),'Marks Entry 1st'!O66,IF(AND($E$3=2),'Marks Entry 2nd'!O66,IF(AND($E$3=3),'Marks Entry 3rd'!O66,IF(AND($E$3=4),'Marks Entry 4th'!O66,"")))))</f>
        <v/>
      </c>
      <c r="Q67" s="180" t="str">
        <f>IF(OR($E67="",$G67=""),"",IF(AND($E$3=1),'Marks Entry 1st'!P66,IF(AND($E$3=2),'Marks Entry 2nd'!P66,IF(AND($E$3=3),'Marks Entry 3rd'!P66,IF(AND($E$3=4),'Marks Entry 4th'!P66,"")))))</f>
        <v/>
      </c>
      <c r="R67" s="91" t="str">
        <f t="shared" si="33"/>
        <v/>
      </c>
      <c r="S67" s="87">
        <f t="shared" si="34"/>
        <v>0</v>
      </c>
      <c r="T67" s="93" t="str">
        <f>IF(OR($E67="",$G67=""),"",IF(AND($E$3=1),'Marks Entry 1st'!Q66,IF(AND($E$3=2),'Marks Entry 2nd'!Q66,IF(AND($E$3=3),'Marks Entry 3rd'!Q66,IF(AND($E$3=4),'Marks Entry 4th'!Q66,"")))))</f>
        <v/>
      </c>
      <c r="U67" s="93" t="str">
        <f>IF(OR($E67="",$G67=""),"",IF(AND($E$3=1),'Marks Entry 1st'!R66,IF(AND($E$3=2),'Marks Entry 2nd'!R66,IF(AND($E$3=3),'Marks Entry 3rd'!R66,IF(AND($E$3=4),'Marks Entry 4th'!R66,"")))))</f>
        <v/>
      </c>
      <c r="V67" s="93" t="str">
        <f>IF(OR($E67="",$G67=""),"",IF(AND($E$3=1),'Marks Entry 1st'!S66,IF(AND($E$3=2),'Marks Entry 2nd'!S66,IF(AND($E$3=3),'Marks Entry 3rd'!S66,IF(AND($E$3=4),'Marks Entry 4th'!S66,"")))))</f>
        <v/>
      </c>
      <c r="W67" s="92" t="str">
        <f t="shared" si="35"/>
        <v/>
      </c>
      <c r="X67" s="87" t="str">
        <f t="shared" si="36"/>
        <v/>
      </c>
      <c r="Y67" s="144">
        <f t="shared" si="37"/>
        <v>0</v>
      </c>
      <c r="Z67" s="144" t="str">
        <f t="shared" si="38"/>
        <v/>
      </c>
      <c r="AA67" s="144" t="str">
        <f t="shared" si="0"/>
        <v/>
      </c>
      <c r="AB67" s="144" t="str">
        <f t="shared" si="39"/>
        <v/>
      </c>
      <c r="AC67" s="144" t="str">
        <f t="shared" si="1"/>
        <v/>
      </c>
      <c r="AD67" s="148" t="str">
        <f t="shared" si="2"/>
        <v/>
      </c>
      <c r="AE67" s="180" t="str">
        <f>IF(OR($E67="",$G67=""),"",IF(AND($E$3=1),'Marks Entry 1st'!T66,IF(AND($E$3=2),'Marks Entry 2nd'!T66,IF(AND($E$3=3),'Marks Entry 3rd'!T66,IF(AND($E$3=4),'Marks Entry 4th'!T66,"")))))</f>
        <v/>
      </c>
      <c r="AF67" s="180" t="str">
        <f>IF(OR($E67="",$G67=""),"",IF(AND($E$3=1),'Marks Entry 1st'!U66,IF(AND($E$3=2),'Marks Entry 2nd'!U66,IF(AND($E$3=3),'Marks Entry 3rd'!U66,IF(AND($E$3=4),'Marks Entry 4th'!U66,"")))))</f>
        <v/>
      </c>
      <c r="AG67" s="87" t="str">
        <f t="shared" si="40"/>
        <v/>
      </c>
      <c r="AH67" s="180" t="str">
        <f>IF(OR($E67="",$G67=""),"",IF(AND($E$3=1),'Marks Entry 1st'!V66,IF(AND($E$3=2),'Marks Entry 2nd'!V66,IF(AND($E$3=3),'Marks Entry 3rd'!V66,IF(AND($E$3=4),'Marks Entry 4th'!V66,"")))))</f>
        <v/>
      </c>
      <c r="AI67" s="180" t="str">
        <f>IF(OR($E67="",$G67=""),"",IF(AND($E$3=1),'Marks Entry 1st'!W66,IF(AND($E$3=2),'Marks Entry 2nd'!W66,IF(AND($E$3=3),'Marks Entry 3rd'!W66,IF(AND($E$3=4),'Marks Entry 4th'!W66,"")))))</f>
        <v/>
      </c>
      <c r="AJ67" s="180" t="str">
        <f>IF(OR($E67="",$G67=""),"",IF(AND($E$3=1),'Marks Entry 1st'!X66,IF(AND($E$3=2),'Marks Entry 2nd'!X66,IF(AND($E$3=3),'Marks Entry 3rd'!X66,IF(AND($E$3=4),'Marks Entry 4th'!X66,"")))))</f>
        <v/>
      </c>
      <c r="AK67" s="91" t="str">
        <f t="shared" si="41"/>
        <v/>
      </c>
      <c r="AL67" s="87">
        <f t="shared" si="42"/>
        <v>0</v>
      </c>
      <c r="AM67" s="93" t="str">
        <f>IF(OR($E67="",$G67=""),"",IF(AND($E$3=1),'Marks Entry 1st'!Y66,IF(AND($E$3=2),'Marks Entry 2nd'!Y66,IF(AND($E$3=3),'Marks Entry 3rd'!Y66,IF(AND($E$3=4),'Marks Entry 4th'!Y66,"")))))</f>
        <v/>
      </c>
      <c r="AN67" s="93" t="str">
        <f>IF(OR($E67="",$G67=""),"",IF(AND($E$3=1),'Marks Entry 1st'!Z66,IF(AND($E$3=2),'Marks Entry 2nd'!Z66,IF(AND($E$3=3),'Marks Entry 3rd'!Z66,IF(AND($E$3=4),'Marks Entry 4th'!Z66,"")))))</f>
        <v/>
      </c>
      <c r="AO67" s="93" t="str">
        <f>IF(OR($E67="",$G67=""),"",IF(AND($E$3=1),'Marks Entry 1st'!AA66,IF(AND($E$3=2),'Marks Entry 2nd'!AA66,IF(AND($E$3=3),'Marks Entry 3rd'!AA66,IF(AND($E$3=4),'Marks Entry 4th'!AA66,"")))))</f>
        <v/>
      </c>
      <c r="AP67" s="92" t="str">
        <f t="shared" si="43"/>
        <v/>
      </c>
      <c r="AQ67" s="87" t="str">
        <f t="shared" si="44"/>
        <v/>
      </c>
      <c r="AR67" s="144">
        <f t="shared" si="45"/>
        <v>0</v>
      </c>
      <c r="AS67" s="144" t="str">
        <f t="shared" si="46"/>
        <v/>
      </c>
      <c r="AT67" s="144" t="str">
        <f t="shared" si="3"/>
        <v/>
      </c>
      <c r="AU67" s="144" t="str">
        <f t="shared" si="47"/>
        <v/>
      </c>
      <c r="AV67" s="144" t="str">
        <f t="shared" si="4"/>
        <v/>
      </c>
      <c r="AW67" s="148" t="str">
        <f t="shared" si="5"/>
        <v/>
      </c>
      <c r="AX67" s="180" t="str">
        <f>IF(OR($E67="",$G67=""),"",IF(AND($E$3=1),'Marks Entry 1st'!AB66,IF(AND($E$3=2),'Marks Entry 2nd'!AB66,IF(AND($E$3=3),'Marks Entry 3rd'!AB66,IF(AND($E$3=4),'Marks Entry 4th'!AB66,"")))))</f>
        <v/>
      </c>
      <c r="AY67" s="180" t="str">
        <f>IF(OR($E67="",$G67=""),"",IF(AND($E$3=1),'Marks Entry 1st'!AC66,IF(AND($E$3=2),'Marks Entry 2nd'!AC66,IF(AND($E$3=3),'Marks Entry 3rd'!AC66,IF(AND($E$3=4),'Marks Entry 4th'!AC66,"")))))</f>
        <v/>
      </c>
      <c r="AZ67" s="87" t="str">
        <f t="shared" si="6"/>
        <v/>
      </c>
      <c r="BA67" s="180" t="str">
        <f>IF(OR($E67="",$G67=""),"",IF(AND($E$3=1),'Marks Entry 1st'!AD66,IF(AND($E$3=2),'Marks Entry 2nd'!AD66,IF(AND($E$3=3),'Marks Entry 3rd'!AD66,IF(AND($E$3=4),'Marks Entry 4th'!AD66,"")))))</f>
        <v/>
      </c>
      <c r="BB67" s="180" t="str">
        <f>IF(OR($E67="",$G67=""),"",IF(AND($E$3=1),'Marks Entry 1st'!AE66,IF(AND($E$3=2),'Marks Entry 2nd'!AE66,IF(AND($E$3=3),'Marks Entry 3rd'!AE66,IF(AND($E$3=4),'Marks Entry 4th'!AE66,"")))))</f>
        <v/>
      </c>
      <c r="BC67" s="180" t="str">
        <f>IF(OR($E67="",$G67=""),"",IF(AND($E$3=1),'Marks Entry 1st'!AF66,IF(AND($E$3=2),'Marks Entry 2nd'!AF66,IF(AND($E$3=3),'Marks Entry 3rd'!AF66,IF(AND($E$3=4),'Marks Entry 4th'!AF66,"")))))</f>
        <v/>
      </c>
      <c r="BD67" s="91" t="str">
        <f t="shared" si="7"/>
        <v/>
      </c>
      <c r="BE67" s="87">
        <f t="shared" si="8"/>
        <v>0</v>
      </c>
      <c r="BF67" s="93" t="str">
        <f>IF(OR($E67="",$G67=""),"",IF(AND($E$3=1),'Marks Entry 1st'!AG66,IF(AND($E$3=2),'Marks Entry 2nd'!AG66,IF(AND($E$3=3),'Marks Entry 3rd'!AG66,IF(AND($E$3=4),'Marks Entry 4th'!AG66,"")))))</f>
        <v/>
      </c>
      <c r="BG67" s="93" t="str">
        <f>IF(OR($E67="",$G67=""),"",IF(AND($E$3=1),'Marks Entry 1st'!AH66,IF(AND($E$3=2),'Marks Entry 2nd'!AH66,IF(AND($E$3=3),'Marks Entry 3rd'!AH66,IF(AND($E$3=4),'Marks Entry 4th'!AH66,"")))))</f>
        <v/>
      </c>
      <c r="BH67" s="93" t="str">
        <f>IF(OR($E67="",$G67=""),"",IF(AND($E$3=1),'Marks Entry 1st'!AI66,IF(AND($E$3=2),'Marks Entry 2nd'!AI66,IF(AND($E$3=3),'Marks Entry 3rd'!AI66,IF(AND($E$3=4),'Marks Entry 4th'!AI66,"")))))</f>
        <v/>
      </c>
      <c r="BI67" s="92" t="str">
        <f t="shared" si="9"/>
        <v/>
      </c>
      <c r="BJ67" s="87" t="str">
        <f t="shared" si="10"/>
        <v/>
      </c>
      <c r="BK67" s="144">
        <f t="shared" si="11"/>
        <v>0</v>
      </c>
      <c r="BL67" s="144" t="str">
        <f t="shared" si="12"/>
        <v/>
      </c>
      <c r="BM67" s="144" t="str">
        <f t="shared" si="13"/>
        <v/>
      </c>
      <c r="BN67" s="144" t="str">
        <f t="shared" si="14"/>
        <v/>
      </c>
      <c r="BO67" s="144" t="str">
        <f t="shared" si="15"/>
        <v/>
      </c>
      <c r="BP67" s="148" t="str">
        <f t="shared" si="16"/>
        <v/>
      </c>
      <c r="BQ67" s="180" t="str">
        <f>IF(OR($E67="",$G67=""),"",IF(AND($E$3=1),'Marks Entry 1st'!AJ66,IF(AND($E$3=2),'Marks Entry 2nd'!AJ66,IF(AND($E$3=3),'Marks Entry 3rd'!AJ66,IF(AND($E$3=4),'Marks Entry 4th'!AJ66,"")))))</f>
        <v/>
      </c>
      <c r="BR67" s="180" t="str">
        <f>IF(OR($E67="",$G67=""),"",IF(AND($E$3=1),'Marks Entry 1st'!AK66,IF(AND($E$3=2),'Marks Entry 2nd'!AK66,IF(AND($E$3=3),'Marks Entry 3rd'!AK66,IF(AND($E$3=4),'Marks Entry 4th'!AK66,"")))))</f>
        <v/>
      </c>
      <c r="BS67" s="87" t="str">
        <f t="shared" si="48"/>
        <v/>
      </c>
      <c r="BT67" s="180" t="str">
        <f>IF(OR($E67="",$G67=""),"",IF(AND($E$3=1),'Marks Entry 1st'!AL66,IF(AND($E$3=2),'Marks Entry 2nd'!AL66,IF(AND($E$3=3),'Marks Entry 3rd'!AL66,IF(AND($E$3=4),'Marks Entry 4th'!AL66,"")))))</f>
        <v/>
      </c>
      <c r="BU67" s="180" t="str">
        <f>IF(OR($E67="",$G67=""),"",IF(AND($E$3=1),'Marks Entry 1st'!AM66,IF(AND($E$3=2),'Marks Entry 2nd'!AM66,IF(AND($E$3=3),'Marks Entry 3rd'!AM66,IF(AND($E$3=4),'Marks Entry 4th'!AM66,"")))))</f>
        <v/>
      </c>
      <c r="BV67" s="180" t="str">
        <f>IF(OR($E67="",$G67=""),"",IF(AND($E$3=1),'Marks Entry 1st'!AN66,IF(AND($E$3=2),'Marks Entry 2nd'!AN66,IF(AND($E$3=3),'Marks Entry 3rd'!AN66,IF(AND($E$3=4),'Marks Entry 4th'!AN66,"")))))</f>
        <v/>
      </c>
      <c r="BW67" s="91" t="str">
        <f t="shared" si="49"/>
        <v/>
      </c>
      <c r="BX67" s="87">
        <f t="shared" si="50"/>
        <v>0</v>
      </c>
      <c r="BY67" s="93" t="str">
        <f>IF(OR($E67="",$G67=""),"",IF(AND($E$3=1),'Marks Entry 1st'!AO66,IF(AND($E$3=2),'Marks Entry 2nd'!AO66,IF(AND($E$3=3),'Marks Entry 3rd'!AO66,IF(AND($E$3=4),'Marks Entry 4th'!AO66,"")))))</f>
        <v/>
      </c>
      <c r="BZ67" s="93" t="str">
        <f>IF(OR($E67="",$G67=""),"",IF(AND($E$3=1),'Marks Entry 1st'!AP66,IF(AND($E$3=2),'Marks Entry 2nd'!AP66,IF(AND($E$3=3),'Marks Entry 3rd'!AP66,IF(AND($E$3=4),'Marks Entry 4th'!AP66,"")))))</f>
        <v/>
      </c>
      <c r="CA67" s="93" t="str">
        <f>IF(OR($E67="",$G67=""),"",IF(AND($E$3=1),'Marks Entry 1st'!AQ66,IF(AND($E$3=2),'Marks Entry 2nd'!AQ66,IF(AND($E$3=3),'Marks Entry 3rd'!AQ66,IF(AND($E$3=4),'Marks Entry 4th'!AQ66,"")))))</f>
        <v/>
      </c>
      <c r="CB67" s="92" t="str">
        <f t="shared" si="51"/>
        <v/>
      </c>
      <c r="CC67" s="87" t="str">
        <f t="shared" si="52"/>
        <v/>
      </c>
      <c r="CD67" s="144">
        <f t="shared" si="53"/>
        <v>0</v>
      </c>
      <c r="CE67" s="144" t="str">
        <f t="shared" si="54"/>
        <v/>
      </c>
      <c r="CF67" s="144" t="str">
        <f t="shared" si="17"/>
        <v/>
      </c>
      <c r="CG67" s="144" t="str">
        <f t="shared" si="55"/>
        <v/>
      </c>
      <c r="CH67" s="144" t="str">
        <f t="shared" si="18"/>
        <v/>
      </c>
      <c r="CI67" s="148" t="str">
        <f t="shared" si="19"/>
        <v/>
      </c>
      <c r="CJ67" s="180" t="str">
        <f>IF(OR($E67="",$G67=""),"",IF(AND($E$3=1),'Marks Entry 1st'!AR66,IF(AND($E$3=2),'Marks Entry 2nd'!AR66,IF(AND($E$3=3),'Marks Entry 3rd'!AR66,IF(AND($E$3=4),'Marks Entry 4th'!AR66,"")))))</f>
        <v/>
      </c>
      <c r="CK67" s="180" t="str">
        <f>IF(OR($E67="",$G67=""),"",IF(AND($E$3=1),'Marks Entry 1st'!AS66,IF(AND($E$3=2),'Marks Entry 2nd'!AS66,IF(AND($E$3=3),'Marks Entry 3rd'!AS66,IF(AND($E$3=4),'Marks Entry 4th'!AS66,"")))))</f>
        <v/>
      </c>
      <c r="CL67" s="87" t="str">
        <f t="shared" si="56"/>
        <v/>
      </c>
      <c r="CM67" s="180" t="str">
        <f>IF(OR($E67="",$G67=""),"",IF(AND($E$3=1),'Marks Entry 1st'!AT66,IF(AND($E$3=2),'Marks Entry 2nd'!AT66,IF(AND($E$3=3),'Marks Entry 3rd'!AT66,IF(AND($E$3=4),'Marks Entry 4th'!AT66,"")))))</f>
        <v/>
      </c>
      <c r="CN67" s="180" t="str">
        <f>IF(OR($E67="",$G67=""),"",IF(AND($E$3=1),'Marks Entry 1st'!AU66,IF(AND($E$3=2),'Marks Entry 2nd'!AU66,IF(AND($E$3=3),'Marks Entry 3rd'!AU66,IF(AND($E$3=4),'Marks Entry 4th'!AU66,"")))))</f>
        <v/>
      </c>
      <c r="CO67" s="180" t="str">
        <f>IF(OR($E67="",$G67=""),"",IF(AND($E$3=1),'Marks Entry 1st'!AV66,IF(AND($E$3=2),'Marks Entry 2nd'!AV66,IF(AND($E$3=3),'Marks Entry 3rd'!AV66,IF(AND($E$3=4),'Marks Entry 4th'!AV66,"")))))</f>
        <v/>
      </c>
      <c r="CP67" s="91" t="str">
        <f t="shared" si="57"/>
        <v/>
      </c>
      <c r="CQ67" s="87">
        <f t="shared" si="58"/>
        <v>0</v>
      </c>
      <c r="CR67" s="93" t="str">
        <f>IF(OR($E67="",$G67=""),"",IF(AND($E$3=1),'Marks Entry 1st'!AW66,IF(AND($E$3=2),'Marks Entry 2nd'!AW66,IF(AND($E$3=3),'Marks Entry 3rd'!AW66,IF(AND($E$3=4),'Marks Entry 4th'!AW66,"")))))</f>
        <v/>
      </c>
      <c r="CS67" s="93" t="str">
        <f>IF(OR($E67="",$G67=""),"",IF(AND($E$3=1),'Marks Entry 1st'!AX66,IF(AND($E$3=2),'Marks Entry 2nd'!AX66,IF(AND($E$3=3),'Marks Entry 3rd'!AX66,IF(AND($E$3=4),'Marks Entry 4th'!AX66,"")))))</f>
        <v/>
      </c>
      <c r="CT67" s="93" t="str">
        <f>IF(OR($E67="",$G67=""),"",IF(AND($E$3=1),'Marks Entry 1st'!AY66,IF(AND($E$3=2),'Marks Entry 2nd'!AY66,IF(AND($E$3=3),'Marks Entry 3rd'!AY66,IF(AND($E$3=4),'Marks Entry 4th'!AY66,"")))))</f>
        <v/>
      </c>
      <c r="CU67" s="92" t="str">
        <f t="shared" si="59"/>
        <v/>
      </c>
      <c r="CV67" s="87" t="str">
        <f t="shared" si="60"/>
        <v/>
      </c>
      <c r="CW67" s="144">
        <f t="shared" si="61"/>
        <v>0</v>
      </c>
      <c r="CX67" s="144" t="str">
        <f t="shared" si="62"/>
        <v/>
      </c>
      <c r="CY67" s="144" t="str">
        <f t="shared" si="20"/>
        <v/>
      </c>
      <c r="CZ67" s="144" t="str">
        <f t="shared" si="63"/>
        <v/>
      </c>
      <c r="DA67" s="144" t="str">
        <f t="shared" si="21"/>
        <v/>
      </c>
      <c r="DB67" s="148" t="str">
        <f t="shared" si="22"/>
        <v/>
      </c>
      <c r="DC67" s="380" t="str">
        <f>IF(OR($E67="",$G67=""),"",IF(AND($E$3=1),'Marks Entry 1st'!AZ66,IF(AND($E$3=2),'Marks Entry 2nd'!AZ66,IF(AND($E$3=3),'Marks Entry 3rd'!AZ66,IF(AND($E$3=4),'Marks Entry 4th'!AZ66,"")))))</f>
        <v/>
      </c>
      <c r="DD67" s="380" t="str">
        <f>IF(OR($E67="",$G67=""),"",IF(AND($E$3=1),'Marks Entry 1st'!BA66,IF(AND($E$3=2),'Marks Entry 2nd'!BA66,IF(AND($E$3=3),'Marks Entry 3rd'!BA66,IF(AND($E$3=4),'Marks Entry 4th'!BA66,"")))))</f>
        <v/>
      </c>
      <c r="DE67" s="380" t="str">
        <f>IF(OR($E67="",$G67=""),"",IF(AND($E$3=1),'Marks Entry 1st'!BB66,IF(AND($E$3=2),'Marks Entry 2nd'!BB66,IF(AND($E$3=3),'Marks Entry 3rd'!BB66,IF(AND($E$3=4),'Marks Entry 4th'!BB66,"")))))</f>
        <v/>
      </c>
      <c r="DF67" s="181" t="str">
        <f t="shared" si="64"/>
        <v/>
      </c>
      <c r="DG67" s="182">
        <f t="shared" si="65"/>
        <v>0</v>
      </c>
      <c r="DH67" s="182" t="str">
        <f t="shared" si="66"/>
        <v/>
      </c>
      <c r="DI67" s="182" t="str">
        <f t="shared" si="67"/>
        <v/>
      </c>
      <c r="DJ67" s="147" t="str">
        <f t="shared" si="23"/>
        <v/>
      </c>
      <c r="DK67" s="380" t="str">
        <f>IF(OR($E67="",$G67=""),"",IF(AND($E$3=1),'Marks Entry 1st'!BC66,IF(AND($E$3=2),'Marks Entry 2nd'!BC66,IF(AND($E$3=3),'Marks Entry 3rd'!BC66,IF(AND($E$3=4),'Marks Entry 4th'!BC66,"")))))</f>
        <v/>
      </c>
      <c r="DL67" s="380" t="str">
        <f>IF(OR($E67="",$G67=""),"",IF(AND($E$3=1),'Marks Entry 1st'!BD66,IF(AND($E$3=2),'Marks Entry 2nd'!BD66,IF(AND($E$3=3),'Marks Entry 3rd'!BD66,IF(AND($E$3=4),'Marks Entry 4th'!BD66,"")))))</f>
        <v/>
      </c>
      <c r="DM67" s="380" t="str">
        <f>IF(OR($E67="",$G67=""),"",IF(AND($E$3=1),'Marks Entry 1st'!BE66,IF(AND($E$3=2),'Marks Entry 2nd'!BE66,IF(AND($E$3=3),'Marks Entry 3rd'!BE66,IF(AND($E$3=4),'Marks Entry 4th'!BE66,"")))))</f>
        <v/>
      </c>
      <c r="DN67" s="181" t="str">
        <f t="shared" si="68"/>
        <v/>
      </c>
      <c r="DO67" s="182">
        <f t="shared" si="69"/>
        <v>0</v>
      </c>
      <c r="DP67" s="182" t="str">
        <f t="shared" si="70"/>
        <v/>
      </c>
      <c r="DQ67" s="182" t="str">
        <f t="shared" si="71"/>
        <v/>
      </c>
      <c r="DR67" s="147" t="str">
        <f t="shared" si="24"/>
        <v/>
      </c>
      <c r="DS67" s="380" t="str">
        <f>IF(OR($E67="",$G67=""),"",IF(AND($E$3=1),'Marks Entry 1st'!BF66,IF(AND($E$3=2),'Marks Entry 2nd'!BF66,IF(AND($E$3=3),'Marks Entry 3rd'!BF66,IF(AND($E$3=4),'Marks Entry 4th'!BF66,"")))))</f>
        <v/>
      </c>
      <c r="DT67" s="380" t="str">
        <f>IF(OR($E67="",$G67=""),"",IF(AND($E$3=1),'Marks Entry 1st'!BG66,IF(AND($E$3=2),'Marks Entry 2nd'!BG66,IF(AND($E$3=3),'Marks Entry 3rd'!BG66,IF(AND($E$3=4),'Marks Entry 4th'!BG66,"")))))</f>
        <v/>
      </c>
      <c r="DU67" s="380" t="str">
        <f>IF(OR($E67="",$G67=""),"",IF(AND($E$3=1),'Marks Entry 1st'!BH66,IF(AND($E$3=2),'Marks Entry 2nd'!BH66,IF(AND($E$3=3),'Marks Entry 3rd'!BH66,IF(AND($E$3=4),'Marks Entry 4th'!BH66,"")))))</f>
        <v/>
      </c>
      <c r="DV67" s="181" t="str">
        <f t="shared" si="72"/>
        <v/>
      </c>
      <c r="DW67" s="182">
        <f t="shared" si="73"/>
        <v>0</v>
      </c>
      <c r="DX67" s="182" t="str">
        <f t="shared" si="74"/>
        <v/>
      </c>
      <c r="DY67" s="182" t="str">
        <f t="shared" si="75"/>
        <v/>
      </c>
      <c r="DZ67" s="147" t="str">
        <f t="shared" si="25"/>
        <v/>
      </c>
      <c r="EA67" s="104" t="str">
        <f t="shared" si="26"/>
        <v/>
      </c>
      <c r="EB67" s="105" t="str">
        <f t="shared" si="27"/>
        <v/>
      </c>
      <c r="EC67" s="111" t="str">
        <f t="shared" si="28"/>
        <v/>
      </c>
      <c r="ED67" s="112" t="str">
        <f t="shared" si="29"/>
        <v/>
      </c>
      <c r="EE67" s="386" t="str">
        <f t="shared" si="30"/>
        <v/>
      </c>
      <c r="EF67" s="72" t="str">
        <f>IF(OR($E67="",$G67=""),"",IF(AND($E$3=1),'Marks Entry 1st'!BI66,IF(AND($E$3=2),'Marks Entry 2nd'!BI66,IF(AND($E$3=3),'Marks Entry 3rd'!BI66,IF(AND($E$3=4),'Marks Entry 4th'!BI66,"")))))</f>
        <v/>
      </c>
      <c r="EG67" s="72" t="str">
        <f>IF(OR($E67="",$G67=""),"",IF(AND($E$3=1),'Marks Entry 1st'!BJ66,IF(AND($E$3=2),'Marks Entry 2nd'!BJ66,IF(AND($E$3=3),'Marks Entry 3rd'!BJ66,IF(AND($E$3=4),'Marks Entry 4th'!BJ66,"")))))</f>
        <v/>
      </c>
      <c r="EH67" s="328" t="str">
        <f t="shared" si="31"/>
        <v/>
      </c>
      <c r="EI67" s="73"/>
      <c r="EP67" s="75">
        <f>IF(AND($E$3=1),'Marks Entry 1st'!I66,IF(AND($E$3=2),'Marks Entry 2nd'!I66,IF(AND($E$3=3),'Marks Entry 3rd'!I66,IF(AND($E$3=4),'Marks Entry 4th'!I66,""))))</f>
        <v>0</v>
      </c>
    </row>
    <row r="68" spans="1:146" ht="18.899999999999999" customHeight="1">
      <c r="A68" s="94">
        <v>61</v>
      </c>
      <c r="B68" s="94" t="str">
        <f>IF(OR(EP68=0,EP68=""),"",IF(AND($E$3=1),'Marks Entry 1st'!I67,IF(AND($E$3=2),'Marks Entry 2nd'!I67,IF(AND($E$3=3),'Marks Entry 3rd'!I67,IF(AND($E$3=4),'Marks Entry 4th'!I67,"")))))</f>
        <v/>
      </c>
      <c r="C68" s="95" t="str">
        <f>IF(OR(B68=0,B68=""),"",IF(AND($E$3=1),'Marks Entry 1st'!B67,IF(AND($E$3=2),'Marks Entry 2nd'!B67,IF(AND($E$3=3),'Marks Entry 3rd'!B67,IF(AND($E$3=4),'Marks Entry 4th'!B67,"")))))</f>
        <v/>
      </c>
      <c r="D68" s="95" t="str">
        <f>IF(OR(B68=0,B68=""),"",IF(AND($E$3=1),'Marks Entry 1st'!C67,IF(AND($E$3=2),'Marks Entry 2nd'!C67,IF(AND($E$3=3),'Marks Entry 3rd'!C67,IF(AND($E$3=4),'Marks Entry 4th'!C67,"")))))</f>
        <v/>
      </c>
      <c r="E68" s="96" t="str">
        <f>IF(OR(B68=0,B68=""),"",IF(AND($E$3=1),'Marks Entry 1st'!E67,IF(AND($E$3=2),'Marks Entry 2nd'!E67,IF(AND($E$3=3),'Marks Entry 3rd'!E67,IF(AND($E$3=4),'Marks Entry 4th'!E67,"")))))</f>
        <v/>
      </c>
      <c r="F68" s="95" t="str">
        <f>IF(OR(B68=0,B68=""),"",IF(AND($E$3=1),'Marks Entry 1st'!D67,IF(AND($E$3=2),'Marks Entry 2nd'!D67,IF(AND($E$3=3),'Marks Entry 3rd'!D67,IF(AND($E$3=4),'Marks Entry 4th'!D67,"")))))</f>
        <v/>
      </c>
      <c r="G68" s="90" t="str">
        <f>IF(OR(B68=0,B68=""),"",IF(AND($E$3=1),'Marks Entry 1st'!F67,IF(AND($E$3=2),'Marks Entry 2nd'!F67,IF(AND($E$3=3),'Marks Entry 3rd'!F67,IF(AND($E$3=4),'Marks Entry 4th'!F67,"")))))</f>
        <v/>
      </c>
      <c r="H68" s="90" t="str">
        <f>IF(OR(B68=0,B68=""),"",IF(AND($E$3=1),'Marks Entry 1st'!G67,IF(AND($E$3=2),'Marks Entry 2nd'!G67,IF(AND($E$3=3),'Marks Entry 3rd'!G67,IF(AND($E$3=4),'Marks Entry 4th'!G67,"")))))</f>
        <v/>
      </c>
      <c r="I68" s="90" t="str">
        <f>IF(OR(B68=0,B68=""),"",IF(AND($E$3=1),'Marks Entry 1st'!H67,IF(AND($E$3=2),'Marks Entry 2nd'!H67,IF(AND($E$3=3),'Marks Entry 3rd'!H67,IF(AND($E$3=4),'Marks Entry 4th'!H67,"")))))</f>
        <v/>
      </c>
      <c r="J68" s="379" t="str">
        <f>IF(OR(B68=0,B68=""),"",IF(AND($E$3=1),'Marks Entry 1st'!J67,IF(AND($E$3=2),'Marks Entry 2nd'!J67,IF(AND($E$3=3),'Marks Entry 3rd'!J67,IF(AND($E$3=4),'Marks Entry 4th'!J67,"")))))</f>
        <v/>
      </c>
      <c r="K68" s="379" t="str">
        <f>IF(OR(B68=0,B68=""),"",IF(AND($E$3=1),'Marks Entry 1st'!K67,IF(AND($E$3=2),'Marks Entry 2nd'!K67,IF(AND($E$3=3),'Marks Entry 3rd'!K67,IF(AND($E$3=4),'Marks Entry 4th'!K67,"")))))</f>
        <v/>
      </c>
      <c r="L68" s="180" t="str">
        <f>IF(OR($E68="",$G68=""),"",IF(AND($E$3=1),'Marks Entry 1st'!L67,IF(AND($E$3=2),'Marks Entry 2nd'!L67,IF(AND($E$3=3),'Marks Entry 3rd'!L67,IF(AND($E$3=4),'Marks Entry 4th'!L67,"")))))</f>
        <v/>
      </c>
      <c r="M68" s="180" t="str">
        <f>IF(OR($E68="",$G68=""),"",IF(AND($E$3=1),'Marks Entry 1st'!M67,IF(AND($E$3=2),'Marks Entry 2nd'!M67,IF(AND($E$3=3),'Marks Entry 3rd'!M67,IF(AND($E$3=4),'Marks Entry 4th'!M67,"")))))</f>
        <v/>
      </c>
      <c r="N68" s="87" t="str">
        <f t="shared" si="32"/>
        <v/>
      </c>
      <c r="O68" s="180" t="str">
        <f>IF(OR($E68="",$G68=""),"",IF(AND($E$3=1),'Marks Entry 1st'!N67,IF(AND($E$3=2),'Marks Entry 2nd'!N67,IF(AND($E$3=3),'Marks Entry 3rd'!N67,IF(AND($E$3=4),'Marks Entry 4th'!N67,"")))))</f>
        <v/>
      </c>
      <c r="P68" s="180" t="str">
        <f>IF(OR($E68="",$G68=""),"",IF(AND($E$3=1),'Marks Entry 1st'!O67,IF(AND($E$3=2),'Marks Entry 2nd'!O67,IF(AND($E$3=3),'Marks Entry 3rd'!O67,IF(AND($E$3=4),'Marks Entry 4th'!O67,"")))))</f>
        <v/>
      </c>
      <c r="Q68" s="180" t="str">
        <f>IF(OR($E68="",$G68=""),"",IF(AND($E$3=1),'Marks Entry 1st'!P67,IF(AND($E$3=2),'Marks Entry 2nd'!P67,IF(AND($E$3=3),'Marks Entry 3rd'!P67,IF(AND($E$3=4),'Marks Entry 4th'!P67,"")))))</f>
        <v/>
      </c>
      <c r="R68" s="91" t="str">
        <f t="shared" si="33"/>
        <v/>
      </c>
      <c r="S68" s="87">
        <f t="shared" si="34"/>
        <v>0</v>
      </c>
      <c r="T68" s="93" t="str">
        <f>IF(OR($E68="",$G68=""),"",IF(AND($E$3=1),'Marks Entry 1st'!Q67,IF(AND($E$3=2),'Marks Entry 2nd'!Q67,IF(AND($E$3=3),'Marks Entry 3rd'!Q67,IF(AND($E$3=4),'Marks Entry 4th'!Q67,"")))))</f>
        <v/>
      </c>
      <c r="U68" s="93" t="str">
        <f>IF(OR($E68="",$G68=""),"",IF(AND($E$3=1),'Marks Entry 1st'!R67,IF(AND($E$3=2),'Marks Entry 2nd'!R67,IF(AND($E$3=3),'Marks Entry 3rd'!R67,IF(AND($E$3=4),'Marks Entry 4th'!R67,"")))))</f>
        <v/>
      </c>
      <c r="V68" s="93" t="str">
        <f>IF(OR($E68="",$G68=""),"",IF(AND($E$3=1),'Marks Entry 1st'!S67,IF(AND($E$3=2),'Marks Entry 2nd'!S67,IF(AND($E$3=3),'Marks Entry 3rd'!S67,IF(AND($E$3=4),'Marks Entry 4th'!S67,"")))))</f>
        <v/>
      </c>
      <c r="W68" s="92" t="str">
        <f t="shared" si="35"/>
        <v/>
      </c>
      <c r="X68" s="87" t="str">
        <f t="shared" si="36"/>
        <v/>
      </c>
      <c r="Y68" s="144">
        <f t="shared" si="37"/>
        <v>0</v>
      </c>
      <c r="Z68" s="144" t="str">
        <f t="shared" si="38"/>
        <v/>
      </c>
      <c r="AA68" s="144" t="str">
        <f t="shared" si="0"/>
        <v/>
      </c>
      <c r="AB68" s="144" t="str">
        <f t="shared" si="39"/>
        <v/>
      </c>
      <c r="AC68" s="144" t="str">
        <f t="shared" si="1"/>
        <v/>
      </c>
      <c r="AD68" s="148" t="str">
        <f t="shared" si="2"/>
        <v/>
      </c>
      <c r="AE68" s="180" t="str">
        <f>IF(OR($E68="",$G68=""),"",IF(AND($E$3=1),'Marks Entry 1st'!T67,IF(AND($E$3=2),'Marks Entry 2nd'!T67,IF(AND($E$3=3),'Marks Entry 3rd'!T67,IF(AND($E$3=4),'Marks Entry 4th'!T67,"")))))</f>
        <v/>
      </c>
      <c r="AF68" s="180" t="str">
        <f>IF(OR($E68="",$G68=""),"",IF(AND($E$3=1),'Marks Entry 1st'!U67,IF(AND($E$3=2),'Marks Entry 2nd'!U67,IF(AND($E$3=3),'Marks Entry 3rd'!U67,IF(AND($E$3=4),'Marks Entry 4th'!U67,"")))))</f>
        <v/>
      </c>
      <c r="AG68" s="87" t="str">
        <f t="shared" si="40"/>
        <v/>
      </c>
      <c r="AH68" s="180" t="str">
        <f>IF(OR($E68="",$G68=""),"",IF(AND($E$3=1),'Marks Entry 1st'!V67,IF(AND($E$3=2),'Marks Entry 2nd'!V67,IF(AND($E$3=3),'Marks Entry 3rd'!V67,IF(AND($E$3=4),'Marks Entry 4th'!V67,"")))))</f>
        <v/>
      </c>
      <c r="AI68" s="180" t="str">
        <f>IF(OR($E68="",$G68=""),"",IF(AND($E$3=1),'Marks Entry 1st'!W67,IF(AND($E$3=2),'Marks Entry 2nd'!W67,IF(AND($E$3=3),'Marks Entry 3rd'!W67,IF(AND($E$3=4),'Marks Entry 4th'!W67,"")))))</f>
        <v/>
      </c>
      <c r="AJ68" s="180" t="str">
        <f>IF(OR($E68="",$G68=""),"",IF(AND($E$3=1),'Marks Entry 1st'!X67,IF(AND($E$3=2),'Marks Entry 2nd'!X67,IF(AND($E$3=3),'Marks Entry 3rd'!X67,IF(AND($E$3=4),'Marks Entry 4th'!X67,"")))))</f>
        <v/>
      </c>
      <c r="AK68" s="91" t="str">
        <f t="shared" si="41"/>
        <v/>
      </c>
      <c r="AL68" s="87">
        <f t="shared" si="42"/>
        <v>0</v>
      </c>
      <c r="AM68" s="93" t="str">
        <f>IF(OR($E68="",$G68=""),"",IF(AND($E$3=1),'Marks Entry 1st'!Y67,IF(AND($E$3=2),'Marks Entry 2nd'!Y67,IF(AND($E$3=3),'Marks Entry 3rd'!Y67,IF(AND($E$3=4),'Marks Entry 4th'!Y67,"")))))</f>
        <v/>
      </c>
      <c r="AN68" s="93" t="str">
        <f>IF(OR($E68="",$G68=""),"",IF(AND($E$3=1),'Marks Entry 1st'!Z67,IF(AND($E$3=2),'Marks Entry 2nd'!Z67,IF(AND($E$3=3),'Marks Entry 3rd'!Z67,IF(AND($E$3=4),'Marks Entry 4th'!Z67,"")))))</f>
        <v/>
      </c>
      <c r="AO68" s="93" t="str">
        <f>IF(OR($E68="",$G68=""),"",IF(AND($E$3=1),'Marks Entry 1st'!AA67,IF(AND($E$3=2),'Marks Entry 2nd'!AA67,IF(AND($E$3=3),'Marks Entry 3rd'!AA67,IF(AND($E$3=4),'Marks Entry 4th'!AA67,"")))))</f>
        <v/>
      </c>
      <c r="AP68" s="92" t="str">
        <f t="shared" si="43"/>
        <v/>
      </c>
      <c r="AQ68" s="87" t="str">
        <f t="shared" si="44"/>
        <v/>
      </c>
      <c r="AR68" s="144">
        <f t="shared" si="45"/>
        <v>0</v>
      </c>
      <c r="AS68" s="144" t="str">
        <f t="shared" si="46"/>
        <v/>
      </c>
      <c r="AT68" s="144" t="str">
        <f t="shared" si="3"/>
        <v/>
      </c>
      <c r="AU68" s="144" t="str">
        <f t="shared" si="47"/>
        <v/>
      </c>
      <c r="AV68" s="144" t="str">
        <f t="shared" si="4"/>
        <v/>
      </c>
      <c r="AW68" s="148" t="str">
        <f t="shared" si="5"/>
        <v/>
      </c>
      <c r="AX68" s="180" t="str">
        <f>IF(OR($E68="",$G68=""),"",IF(AND($E$3=1),'Marks Entry 1st'!AB67,IF(AND($E$3=2),'Marks Entry 2nd'!AB67,IF(AND($E$3=3),'Marks Entry 3rd'!AB67,IF(AND($E$3=4),'Marks Entry 4th'!AB67,"")))))</f>
        <v/>
      </c>
      <c r="AY68" s="180" t="str">
        <f>IF(OR($E68="",$G68=""),"",IF(AND($E$3=1),'Marks Entry 1st'!AC67,IF(AND($E$3=2),'Marks Entry 2nd'!AC67,IF(AND($E$3=3),'Marks Entry 3rd'!AC67,IF(AND($E$3=4),'Marks Entry 4th'!AC67,"")))))</f>
        <v/>
      </c>
      <c r="AZ68" s="87" t="str">
        <f t="shared" si="6"/>
        <v/>
      </c>
      <c r="BA68" s="180" t="str">
        <f>IF(OR($E68="",$G68=""),"",IF(AND($E$3=1),'Marks Entry 1st'!AD67,IF(AND($E$3=2),'Marks Entry 2nd'!AD67,IF(AND($E$3=3),'Marks Entry 3rd'!AD67,IF(AND($E$3=4),'Marks Entry 4th'!AD67,"")))))</f>
        <v/>
      </c>
      <c r="BB68" s="180" t="str">
        <f>IF(OR($E68="",$G68=""),"",IF(AND($E$3=1),'Marks Entry 1st'!AE67,IF(AND($E$3=2),'Marks Entry 2nd'!AE67,IF(AND($E$3=3),'Marks Entry 3rd'!AE67,IF(AND($E$3=4),'Marks Entry 4th'!AE67,"")))))</f>
        <v/>
      </c>
      <c r="BC68" s="180" t="str">
        <f>IF(OR($E68="",$G68=""),"",IF(AND($E$3=1),'Marks Entry 1st'!AF67,IF(AND($E$3=2),'Marks Entry 2nd'!AF67,IF(AND($E$3=3),'Marks Entry 3rd'!AF67,IF(AND($E$3=4),'Marks Entry 4th'!AF67,"")))))</f>
        <v/>
      </c>
      <c r="BD68" s="91" t="str">
        <f t="shared" si="7"/>
        <v/>
      </c>
      <c r="BE68" s="87">
        <f t="shared" si="8"/>
        <v>0</v>
      </c>
      <c r="BF68" s="93" t="str">
        <f>IF(OR($E68="",$G68=""),"",IF(AND($E$3=1),'Marks Entry 1st'!AG67,IF(AND($E$3=2),'Marks Entry 2nd'!AG67,IF(AND($E$3=3),'Marks Entry 3rd'!AG67,IF(AND($E$3=4),'Marks Entry 4th'!AG67,"")))))</f>
        <v/>
      </c>
      <c r="BG68" s="93" t="str">
        <f>IF(OR($E68="",$G68=""),"",IF(AND($E$3=1),'Marks Entry 1st'!AH67,IF(AND($E$3=2),'Marks Entry 2nd'!AH67,IF(AND($E$3=3),'Marks Entry 3rd'!AH67,IF(AND($E$3=4),'Marks Entry 4th'!AH67,"")))))</f>
        <v/>
      </c>
      <c r="BH68" s="93" t="str">
        <f>IF(OR($E68="",$G68=""),"",IF(AND($E$3=1),'Marks Entry 1st'!AI67,IF(AND($E$3=2),'Marks Entry 2nd'!AI67,IF(AND($E$3=3),'Marks Entry 3rd'!AI67,IF(AND($E$3=4),'Marks Entry 4th'!AI67,"")))))</f>
        <v/>
      </c>
      <c r="BI68" s="92" t="str">
        <f t="shared" si="9"/>
        <v/>
      </c>
      <c r="BJ68" s="87" t="str">
        <f t="shared" si="10"/>
        <v/>
      </c>
      <c r="BK68" s="144">
        <f t="shared" si="11"/>
        <v>0</v>
      </c>
      <c r="BL68" s="144" t="str">
        <f t="shared" si="12"/>
        <v/>
      </c>
      <c r="BM68" s="144" t="str">
        <f t="shared" si="13"/>
        <v/>
      </c>
      <c r="BN68" s="144" t="str">
        <f t="shared" si="14"/>
        <v/>
      </c>
      <c r="BO68" s="144" t="str">
        <f t="shared" si="15"/>
        <v/>
      </c>
      <c r="BP68" s="148" t="str">
        <f t="shared" si="16"/>
        <v/>
      </c>
      <c r="BQ68" s="180" t="str">
        <f>IF(OR($E68="",$G68=""),"",IF(AND($E$3=1),'Marks Entry 1st'!AJ67,IF(AND($E$3=2),'Marks Entry 2nd'!AJ67,IF(AND($E$3=3),'Marks Entry 3rd'!AJ67,IF(AND($E$3=4),'Marks Entry 4th'!AJ67,"")))))</f>
        <v/>
      </c>
      <c r="BR68" s="180" t="str">
        <f>IF(OR($E68="",$G68=""),"",IF(AND($E$3=1),'Marks Entry 1st'!AK67,IF(AND($E$3=2),'Marks Entry 2nd'!AK67,IF(AND($E$3=3),'Marks Entry 3rd'!AK67,IF(AND($E$3=4),'Marks Entry 4th'!AK67,"")))))</f>
        <v/>
      </c>
      <c r="BS68" s="87" t="str">
        <f t="shared" si="48"/>
        <v/>
      </c>
      <c r="BT68" s="180" t="str">
        <f>IF(OR($E68="",$G68=""),"",IF(AND($E$3=1),'Marks Entry 1st'!AL67,IF(AND($E$3=2),'Marks Entry 2nd'!AL67,IF(AND($E$3=3),'Marks Entry 3rd'!AL67,IF(AND($E$3=4),'Marks Entry 4th'!AL67,"")))))</f>
        <v/>
      </c>
      <c r="BU68" s="180" t="str">
        <f>IF(OR($E68="",$G68=""),"",IF(AND($E$3=1),'Marks Entry 1st'!AM67,IF(AND($E$3=2),'Marks Entry 2nd'!AM67,IF(AND($E$3=3),'Marks Entry 3rd'!AM67,IF(AND($E$3=4),'Marks Entry 4th'!AM67,"")))))</f>
        <v/>
      </c>
      <c r="BV68" s="180" t="str">
        <f>IF(OR($E68="",$G68=""),"",IF(AND($E$3=1),'Marks Entry 1st'!AN67,IF(AND($E$3=2),'Marks Entry 2nd'!AN67,IF(AND($E$3=3),'Marks Entry 3rd'!AN67,IF(AND($E$3=4),'Marks Entry 4th'!AN67,"")))))</f>
        <v/>
      </c>
      <c r="BW68" s="91" t="str">
        <f t="shared" si="49"/>
        <v/>
      </c>
      <c r="BX68" s="87">
        <f t="shared" si="50"/>
        <v>0</v>
      </c>
      <c r="BY68" s="93" t="str">
        <f>IF(OR($E68="",$G68=""),"",IF(AND($E$3=1),'Marks Entry 1st'!AO67,IF(AND($E$3=2),'Marks Entry 2nd'!AO67,IF(AND($E$3=3),'Marks Entry 3rd'!AO67,IF(AND($E$3=4),'Marks Entry 4th'!AO67,"")))))</f>
        <v/>
      </c>
      <c r="BZ68" s="93" t="str">
        <f>IF(OR($E68="",$G68=""),"",IF(AND($E$3=1),'Marks Entry 1st'!AP67,IF(AND($E$3=2),'Marks Entry 2nd'!AP67,IF(AND($E$3=3),'Marks Entry 3rd'!AP67,IF(AND($E$3=4),'Marks Entry 4th'!AP67,"")))))</f>
        <v/>
      </c>
      <c r="CA68" s="93" t="str">
        <f>IF(OR($E68="",$G68=""),"",IF(AND($E$3=1),'Marks Entry 1st'!AQ67,IF(AND($E$3=2),'Marks Entry 2nd'!AQ67,IF(AND($E$3=3),'Marks Entry 3rd'!AQ67,IF(AND($E$3=4),'Marks Entry 4th'!AQ67,"")))))</f>
        <v/>
      </c>
      <c r="CB68" s="92" t="str">
        <f t="shared" si="51"/>
        <v/>
      </c>
      <c r="CC68" s="87" t="str">
        <f t="shared" si="52"/>
        <v/>
      </c>
      <c r="CD68" s="144">
        <f t="shared" si="53"/>
        <v>0</v>
      </c>
      <c r="CE68" s="144" t="str">
        <f t="shared" si="54"/>
        <v/>
      </c>
      <c r="CF68" s="144" t="str">
        <f t="shared" si="17"/>
        <v/>
      </c>
      <c r="CG68" s="144" t="str">
        <f t="shared" si="55"/>
        <v/>
      </c>
      <c r="CH68" s="144" t="str">
        <f t="shared" si="18"/>
        <v/>
      </c>
      <c r="CI68" s="148" t="str">
        <f t="shared" si="19"/>
        <v/>
      </c>
      <c r="CJ68" s="180" t="str">
        <f>IF(OR($E68="",$G68=""),"",IF(AND($E$3=1),'Marks Entry 1st'!AR67,IF(AND($E$3=2),'Marks Entry 2nd'!AR67,IF(AND($E$3=3),'Marks Entry 3rd'!AR67,IF(AND($E$3=4),'Marks Entry 4th'!AR67,"")))))</f>
        <v/>
      </c>
      <c r="CK68" s="180" t="str">
        <f>IF(OR($E68="",$G68=""),"",IF(AND($E$3=1),'Marks Entry 1st'!AS67,IF(AND($E$3=2),'Marks Entry 2nd'!AS67,IF(AND($E$3=3),'Marks Entry 3rd'!AS67,IF(AND($E$3=4),'Marks Entry 4th'!AS67,"")))))</f>
        <v/>
      </c>
      <c r="CL68" s="87" t="str">
        <f t="shared" si="56"/>
        <v/>
      </c>
      <c r="CM68" s="180" t="str">
        <f>IF(OR($E68="",$G68=""),"",IF(AND($E$3=1),'Marks Entry 1st'!AT67,IF(AND($E$3=2),'Marks Entry 2nd'!AT67,IF(AND($E$3=3),'Marks Entry 3rd'!AT67,IF(AND($E$3=4),'Marks Entry 4th'!AT67,"")))))</f>
        <v/>
      </c>
      <c r="CN68" s="180" t="str">
        <f>IF(OR($E68="",$G68=""),"",IF(AND($E$3=1),'Marks Entry 1st'!AU67,IF(AND($E$3=2),'Marks Entry 2nd'!AU67,IF(AND($E$3=3),'Marks Entry 3rd'!AU67,IF(AND($E$3=4),'Marks Entry 4th'!AU67,"")))))</f>
        <v/>
      </c>
      <c r="CO68" s="180" t="str">
        <f>IF(OR($E68="",$G68=""),"",IF(AND($E$3=1),'Marks Entry 1st'!AV67,IF(AND($E$3=2),'Marks Entry 2nd'!AV67,IF(AND($E$3=3),'Marks Entry 3rd'!AV67,IF(AND($E$3=4),'Marks Entry 4th'!AV67,"")))))</f>
        <v/>
      </c>
      <c r="CP68" s="91" t="str">
        <f t="shared" si="57"/>
        <v/>
      </c>
      <c r="CQ68" s="87">
        <f t="shared" si="58"/>
        <v>0</v>
      </c>
      <c r="CR68" s="93" t="str">
        <f>IF(OR($E68="",$G68=""),"",IF(AND($E$3=1),'Marks Entry 1st'!AW67,IF(AND($E$3=2),'Marks Entry 2nd'!AW67,IF(AND($E$3=3),'Marks Entry 3rd'!AW67,IF(AND($E$3=4),'Marks Entry 4th'!AW67,"")))))</f>
        <v/>
      </c>
      <c r="CS68" s="93" t="str">
        <f>IF(OR($E68="",$G68=""),"",IF(AND($E$3=1),'Marks Entry 1st'!AX67,IF(AND($E$3=2),'Marks Entry 2nd'!AX67,IF(AND($E$3=3),'Marks Entry 3rd'!AX67,IF(AND($E$3=4),'Marks Entry 4th'!AX67,"")))))</f>
        <v/>
      </c>
      <c r="CT68" s="93" t="str">
        <f>IF(OR($E68="",$G68=""),"",IF(AND($E$3=1),'Marks Entry 1st'!AY67,IF(AND($E$3=2),'Marks Entry 2nd'!AY67,IF(AND($E$3=3),'Marks Entry 3rd'!AY67,IF(AND($E$3=4),'Marks Entry 4th'!AY67,"")))))</f>
        <v/>
      </c>
      <c r="CU68" s="92" t="str">
        <f t="shared" si="59"/>
        <v/>
      </c>
      <c r="CV68" s="87" t="str">
        <f t="shared" si="60"/>
        <v/>
      </c>
      <c r="CW68" s="144">
        <f t="shared" si="61"/>
        <v>0</v>
      </c>
      <c r="CX68" s="144" t="str">
        <f t="shared" si="62"/>
        <v/>
      </c>
      <c r="CY68" s="144" t="str">
        <f t="shared" si="20"/>
        <v/>
      </c>
      <c r="CZ68" s="144" t="str">
        <f t="shared" si="63"/>
        <v/>
      </c>
      <c r="DA68" s="144" t="str">
        <f t="shared" si="21"/>
        <v/>
      </c>
      <c r="DB68" s="148" t="str">
        <f t="shared" si="22"/>
        <v/>
      </c>
      <c r="DC68" s="380" t="str">
        <f>IF(OR($E68="",$G68=""),"",IF(AND($E$3=1),'Marks Entry 1st'!AZ67,IF(AND($E$3=2),'Marks Entry 2nd'!AZ67,IF(AND($E$3=3),'Marks Entry 3rd'!AZ67,IF(AND($E$3=4),'Marks Entry 4th'!AZ67,"")))))</f>
        <v/>
      </c>
      <c r="DD68" s="380" t="str">
        <f>IF(OR($E68="",$G68=""),"",IF(AND($E$3=1),'Marks Entry 1st'!BA67,IF(AND($E$3=2),'Marks Entry 2nd'!BA67,IF(AND($E$3=3),'Marks Entry 3rd'!BA67,IF(AND($E$3=4),'Marks Entry 4th'!BA67,"")))))</f>
        <v/>
      </c>
      <c r="DE68" s="380" t="str">
        <f>IF(OR($E68="",$G68=""),"",IF(AND($E$3=1),'Marks Entry 1st'!BB67,IF(AND($E$3=2),'Marks Entry 2nd'!BB67,IF(AND($E$3=3),'Marks Entry 3rd'!BB67,IF(AND($E$3=4),'Marks Entry 4th'!BB67,"")))))</f>
        <v/>
      </c>
      <c r="DF68" s="181" t="str">
        <f t="shared" si="64"/>
        <v/>
      </c>
      <c r="DG68" s="182">
        <f t="shared" si="65"/>
        <v>0</v>
      </c>
      <c r="DH68" s="182" t="str">
        <f t="shared" si="66"/>
        <v/>
      </c>
      <c r="DI68" s="182" t="str">
        <f t="shared" si="67"/>
        <v/>
      </c>
      <c r="DJ68" s="147" t="str">
        <f t="shared" si="23"/>
        <v/>
      </c>
      <c r="DK68" s="380" t="str">
        <f>IF(OR($E68="",$G68=""),"",IF(AND($E$3=1),'Marks Entry 1st'!BC67,IF(AND($E$3=2),'Marks Entry 2nd'!BC67,IF(AND($E$3=3),'Marks Entry 3rd'!BC67,IF(AND($E$3=4),'Marks Entry 4th'!BC67,"")))))</f>
        <v/>
      </c>
      <c r="DL68" s="380" t="str">
        <f>IF(OR($E68="",$G68=""),"",IF(AND($E$3=1),'Marks Entry 1st'!BD67,IF(AND($E$3=2),'Marks Entry 2nd'!BD67,IF(AND($E$3=3),'Marks Entry 3rd'!BD67,IF(AND($E$3=4),'Marks Entry 4th'!BD67,"")))))</f>
        <v/>
      </c>
      <c r="DM68" s="380" t="str">
        <f>IF(OR($E68="",$G68=""),"",IF(AND($E$3=1),'Marks Entry 1st'!BE67,IF(AND($E$3=2),'Marks Entry 2nd'!BE67,IF(AND($E$3=3),'Marks Entry 3rd'!BE67,IF(AND($E$3=4),'Marks Entry 4th'!BE67,"")))))</f>
        <v/>
      </c>
      <c r="DN68" s="181" t="str">
        <f t="shared" si="68"/>
        <v/>
      </c>
      <c r="DO68" s="182">
        <f t="shared" si="69"/>
        <v>0</v>
      </c>
      <c r="DP68" s="182" t="str">
        <f t="shared" si="70"/>
        <v/>
      </c>
      <c r="DQ68" s="182" t="str">
        <f t="shared" si="71"/>
        <v/>
      </c>
      <c r="DR68" s="147" t="str">
        <f t="shared" si="24"/>
        <v/>
      </c>
      <c r="DS68" s="380" t="str">
        <f>IF(OR($E68="",$G68=""),"",IF(AND($E$3=1),'Marks Entry 1st'!BF67,IF(AND($E$3=2),'Marks Entry 2nd'!BF67,IF(AND($E$3=3),'Marks Entry 3rd'!BF67,IF(AND($E$3=4),'Marks Entry 4th'!BF67,"")))))</f>
        <v/>
      </c>
      <c r="DT68" s="380" t="str">
        <f>IF(OR($E68="",$G68=""),"",IF(AND($E$3=1),'Marks Entry 1st'!BG67,IF(AND($E$3=2),'Marks Entry 2nd'!BG67,IF(AND($E$3=3),'Marks Entry 3rd'!BG67,IF(AND($E$3=4),'Marks Entry 4th'!BG67,"")))))</f>
        <v/>
      </c>
      <c r="DU68" s="380" t="str">
        <f>IF(OR($E68="",$G68=""),"",IF(AND($E$3=1),'Marks Entry 1st'!BH67,IF(AND($E$3=2),'Marks Entry 2nd'!BH67,IF(AND($E$3=3),'Marks Entry 3rd'!BH67,IF(AND($E$3=4),'Marks Entry 4th'!BH67,"")))))</f>
        <v/>
      </c>
      <c r="DV68" s="181" t="str">
        <f t="shared" si="72"/>
        <v/>
      </c>
      <c r="DW68" s="182">
        <f t="shared" si="73"/>
        <v>0</v>
      </c>
      <c r="DX68" s="182" t="str">
        <f t="shared" si="74"/>
        <v/>
      </c>
      <c r="DY68" s="182" t="str">
        <f t="shared" si="75"/>
        <v/>
      </c>
      <c r="DZ68" s="147" t="str">
        <f t="shared" si="25"/>
        <v/>
      </c>
      <c r="EA68" s="104" t="str">
        <f t="shared" si="26"/>
        <v/>
      </c>
      <c r="EB68" s="105" t="str">
        <f t="shared" si="27"/>
        <v/>
      </c>
      <c r="EC68" s="111" t="str">
        <f t="shared" si="28"/>
        <v/>
      </c>
      <c r="ED68" s="112" t="str">
        <f t="shared" si="29"/>
        <v/>
      </c>
      <c r="EE68" s="386" t="str">
        <f t="shared" si="30"/>
        <v/>
      </c>
      <c r="EF68" s="72" t="str">
        <f>IF(OR($E68="",$G68=""),"",IF(AND($E$3=1),'Marks Entry 1st'!BI67,IF(AND($E$3=2),'Marks Entry 2nd'!BI67,IF(AND($E$3=3),'Marks Entry 3rd'!BI67,IF(AND($E$3=4),'Marks Entry 4th'!BI67,"")))))</f>
        <v/>
      </c>
      <c r="EG68" s="72" t="str">
        <f>IF(OR($E68="",$G68=""),"",IF(AND($E$3=1),'Marks Entry 1st'!BJ67,IF(AND($E$3=2),'Marks Entry 2nd'!BJ67,IF(AND($E$3=3),'Marks Entry 3rd'!BJ67,IF(AND($E$3=4),'Marks Entry 4th'!BJ67,"")))))</f>
        <v/>
      </c>
      <c r="EH68" s="328" t="str">
        <f t="shared" si="31"/>
        <v/>
      </c>
      <c r="EI68" s="73"/>
      <c r="EP68" s="75">
        <f>IF(AND($E$3=1),'Marks Entry 1st'!I67,IF(AND($E$3=2),'Marks Entry 2nd'!I67,IF(AND($E$3=3),'Marks Entry 3rd'!I67,IF(AND($E$3=4),'Marks Entry 4th'!I67,""))))</f>
        <v>0</v>
      </c>
    </row>
    <row r="69" spans="1:146" ht="18.899999999999999" customHeight="1">
      <c r="A69" s="94">
        <v>62</v>
      </c>
      <c r="B69" s="94" t="str">
        <f>IF(OR(EP69=0,EP69=""),"",IF(AND($E$3=1),'Marks Entry 1st'!I68,IF(AND($E$3=2),'Marks Entry 2nd'!I68,IF(AND($E$3=3),'Marks Entry 3rd'!I68,IF(AND($E$3=4),'Marks Entry 4th'!I68,"")))))</f>
        <v/>
      </c>
      <c r="C69" s="95" t="str">
        <f>IF(OR(B69=0,B69=""),"",IF(AND($E$3=1),'Marks Entry 1st'!B68,IF(AND($E$3=2),'Marks Entry 2nd'!B68,IF(AND($E$3=3),'Marks Entry 3rd'!B68,IF(AND($E$3=4),'Marks Entry 4th'!B68,"")))))</f>
        <v/>
      </c>
      <c r="D69" s="95" t="str">
        <f>IF(OR(B69=0,B69=""),"",IF(AND($E$3=1),'Marks Entry 1st'!C68,IF(AND($E$3=2),'Marks Entry 2nd'!C68,IF(AND($E$3=3),'Marks Entry 3rd'!C68,IF(AND($E$3=4),'Marks Entry 4th'!C68,"")))))</f>
        <v/>
      </c>
      <c r="E69" s="96" t="str">
        <f>IF(OR(B69=0,B69=""),"",IF(AND($E$3=1),'Marks Entry 1st'!E68,IF(AND($E$3=2),'Marks Entry 2nd'!E68,IF(AND($E$3=3),'Marks Entry 3rd'!E68,IF(AND($E$3=4),'Marks Entry 4th'!E68,"")))))</f>
        <v/>
      </c>
      <c r="F69" s="95" t="str">
        <f>IF(OR(B69=0,B69=""),"",IF(AND($E$3=1),'Marks Entry 1st'!D68,IF(AND($E$3=2),'Marks Entry 2nd'!D68,IF(AND($E$3=3),'Marks Entry 3rd'!D68,IF(AND($E$3=4),'Marks Entry 4th'!D68,"")))))</f>
        <v/>
      </c>
      <c r="G69" s="90" t="str">
        <f>IF(OR(B69=0,B69=""),"",IF(AND($E$3=1),'Marks Entry 1st'!F68,IF(AND($E$3=2),'Marks Entry 2nd'!F68,IF(AND($E$3=3),'Marks Entry 3rd'!F68,IF(AND($E$3=4),'Marks Entry 4th'!F68,"")))))</f>
        <v/>
      </c>
      <c r="H69" s="90" t="str">
        <f>IF(OR(B69=0,B69=""),"",IF(AND($E$3=1),'Marks Entry 1st'!G68,IF(AND($E$3=2),'Marks Entry 2nd'!G68,IF(AND($E$3=3),'Marks Entry 3rd'!G68,IF(AND($E$3=4),'Marks Entry 4th'!G68,"")))))</f>
        <v/>
      </c>
      <c r="I69" s="90" t="str">
        <f>IF(OR(B69=0,B69=""),"",IF(AND($E$3=1),'Marks Entry 1st'!H68,IF(AND($E$3=2),'Marks Entry 2nd'!H68,IF(AND($E$3=3),'Marks Entry 3rd'!H68,IF(AND($E$3=4),'Marks Entry 4th'!H68,"")))))</f>
        <v/>
      </c>
      <c r="J69" s="379" t="str">
        <f>IF(OR(B69=0,B69=""),"",IF(AND($E$3=1),'Marks Entry 1st'!J68,IF(AND($E$3=2),'Marks Entry 2nd'!J68,IF(AND($E$3=3),'Marks Entry 3rd'!J68,IF(AND($E$3=4),'Marks Entry 4th'!J68,"")))))</f>
        <v/>
      </c>
      <c r="K69" s="379" t="str">
        <f>IF(OR(B69=0,B69=""),"",IF(AND($E$3=1),'Marks Entry 1st'!K68,IF(AND($E$3=2),'Marks Entry 2nd'!K68,IF(AND($E$3=3),'Marks Entry 3rd'!K68,IF(AND($E$3=4),'Marks Entry 4th'!K68,"")))))</f>
        <v/>
      </c>
      <c r="L69" s="180" t="str">
        <f>IF(OR($E69="",$G69=""),"",IF(AND($E$3=1),'Marks Entry 1st'!L68,IF(AND($E$3=2),'Marks Entry 2nd'!L68,IF(AND($E$3=3),'Marks Entry 3rd'!L68,IF(AND($E$3=4),'Marks Entry 4th'!L68,"")))))</f>
        <v/>
      </c>
      <c r="M69" s="180" t="str">
        <f>IF(OR($E69="",$G69=""),"",IF(AND($E$3=1),'Marks Entry 1st'!M68,IF(AND($E$3=2),'Marks Entry 2nd'!M68,IF(AND($E$3=3),'Marks Entry 3rd'!M68,IF(AND($E$3=4),'Marks Entry 4th'!M68,"")))))</f>
        <v/>
      </c>
      <c r="N69" s="87" t="str">
        <f t="shared" si="32"/>
        <v/>
      </c>
      <c r="O69" s="180" t="str">
        <f>IF(OR($E69="",$G69=""),"",IF(AND($E$3=1),'Marks Entry 1st'!N68,IF(AND($E$3=2),'Marks Entry 2nd'!N68,IF(AND($E$3=3),'Marks Entry 3rd'!N68,IF(AND($E$3=4),'Marks Entry 4th'!N68,"")))))</f>
        <v/>
      </c>
      <c r="P69" s="180" t="str">
        <f>IF(OR($E69="",$G69=""),"",IF(AND($E$3=1),'Marks Entry 1st'!O68,IF(AND($E$3=2),'Marks Entry 2nd'!O68,IF(AND($E$3=3),'Marks Entry 3rd'!O68,IF(AND($E$3=4),'Marks Entry 4th'!O68,"")))))</f>
        <v/>
      </c>
      <c r="Q69" s="180" t="str">
        <f>IF(OR($E69="",$G69=""),"",IF(AND($E$3=1),'Marks Entry 1st'!P68,IF(AND($E$3=2),'Marks Entry 2nd'!P68,IF(AND($E$3=3),'Marks Entry 3rd'!P68,IF(AND($E$3=4),'Marks Entry 4th'!P68,"")))))</f>
        <v/>
      </c>
      <c r="R69" s="91" t="str">
        <f t="shared" si="33"/>
        <v/>
      </c>
      <c r="S69" s="87">
        <f t="shared" si="34"/>
        <v>0</v>
      </c>
      <c r="T69" s="93" t="str">
        <f>IF(OR($E69="",$G69=""),"",IF(AND($E$3=1),'Marks Entry 1st'!Q68,IF(AND($E$3=2),'Marks Entry 2nd'!Q68,IF(AND($E$3=3),'Marks Entry 3rd'!Q68,IF(AND($E$3=4),'Marks Entry 4th'!Q68,"")))))</f>
        <v/>
      </c>
      <c r="U69" s="93" t="str">
        <f>IF(OR($E69="",$G69=""),"",IF(AND($E$3=1),'Marks Entry 1st'!R68,IF(AND($E$3=2),'Marks Entry 2nd'!R68,IF(AND($E$3=3),'Marks Entry 3rd'!R68,IF(AND($E$3=4),'Marks Entry 4th'!R68,"")))))</f>
        <v/>
      </c>
      <c r="V69" s="93" t="str">
        <f>IF(OR($E69="",$G69=""),"",IF(AND($E$3=1),'Marks Entry 1st'!S68,IF(AND($E$3=2),'Marks Entry 2nd'!S68,IF(AND($E$3=3),'Marks Entry 3rd'!S68,IF(AND($E$3=4),'Marks Entry 4th'!S68,"")))))</f>
        <v/>
      </c>
      <c r="W69" s="92" t="str">
        <f t="shared" si="35"/>
        <v/>
      </c>
      <c r="X69" s="87" t="str">
        <f t="shared" si="36"/>
        <v/>
      </c>
      <c r="Y69" s="144">
        <f t="shared" si="37"/>
        <v>0</v>
      </c>
      <c r="Z69" s="144" t="str">
        <f t="shared" si="38"/>
        <v/>
      </c>
      <c r="AA69" s="144" t="str">
        <f t="shared" si="0"/>
        <v/>
      </c>
      <c r="AB69" s="144" t="str">
        <f t="shared" si="39"/>
        <v/>
      </c>
      <c r="AC69" s="144" t="str">
        <f t="shared" si="1"/>
        <v/>
      </c>
      <c r="AD69" s="148" t="str">
        <f t="shared" si="2"/>
        <v/>
      </c>
      <c r="AE69" s="180" t="str">
        <f>IF(OR($E69="",$G69=""),"",IF(AND($E$3=1),'Marks Entry 1st'!T68,IF(AND($E$3=2),'Marks Entry 2nd'!T68,IF(AND($E$3=3),'Marks Entry 3rd'!T68,IF(AND($E$3=4),'Marks Entry 4th'!T68,"")))))</f>
        <v/>
      </c>
      <c r="AF69" s="180" t="str">
        <f>IF(OR($E69="",$G69=""),"",IF(AND($E$3=1),'Marks Entry 1st'!U68,IF(AND($E$3=2),'Marks Entry 2nd'!U68,IF(AND($E$3=3),'Marks Entry 3rd'!U68,IF(AND($E$3=4),'Marks Entry 4th'!U68,"")))))</f>
        <v/>
      </c>
      <c r="AG69" s="87" t="str">
        <f t="shared" si="40"/>
        <v/>
      </c>
      <c r="AH69" s="180" t="str">
        <f>IF(OR($E69="",$G69=""),"",IF(AND($E$3=1),'Marks Entry 1st'!V68,IF(AND($E$3=2),'Marks Entry 2nd'!V68,IF(AND($E$3=3),'Marks Entry 3rd'!V68,IF(AND($E$3=4),'Marks Entry 4th'!V68,"")))))</f>
        <v/>
      </c>
      <c r="AI69" s="180" t="str">
        <f>IF(OR($E69="",$G69=""),"",IF(AND($E$3=1),'Marks Entry 1st'!W68,IF(AND($E$3=2),'Marks Entry 2nd'!W68,IF(AND($E$3=3),'Marks Entry 3rd'!W68,IF(AND($E$3=4),'Marks Entry 4th'!W68,"")))))</f>
        <v/>
      </c>
      <c r="AJ69" s="180" t="str">
        <f>IF(OR($E69="",$G69=""),"",IF(AND($E$3=1),'Marks Entry 1st'!X68,IF(AND($E$3=2),'Marks Entry 2nd'!X68,IF(AND($E$3=3),'Marks Entry 3rd'!X68,IF(AND($E$3=4),'Marks Entry 4th'!X68,"")))))</f>
        <v/>
      </c>
      <c r="AK69" s="91" t="str">
        <f t="shared" si="41"/>
        <v/>
      </c>
      <c r="AL69" s="87">
        <f t="shared" si="42"/>
        <v>0</v>
      </c>
      <c r="AM69" s="93" t="str">
        <f>IF(OR($E69="",$G69=""),"",IF(AND($E$3=1),'Marks Entry 1st'!Y68,IF(AND($E$3=2),'Marks Entry 2nd'!Y68,IF(AND($E$3=3),'Marks Entry 3rd'!Y68,IF(AND($E$3=4),'Marks Entry 4th'!Y68,"")))))</f>
        <v/>
      </c>
      <c r="AN69" s="93" t="str">
        <f>IF(OR($E69="",$G69=""),"",IF(AND($E$3=1),'Marks Entry 1st'!Z68,IF(AND($E$3=2),'Marks Entry 2nd'!Z68,IF(AND($E$3=3),'Marks Entry 3rd'!Z68,IF(AND($E$3=4),'Marks Entry 4th'!Z68,"")))))</f>
        <v/>
      </c>
      <c r="AO69" s="93" t="str">
        <f>IF(OR($E69="",$G69=""),"",IF(AND($E$3=1),'Marks Entry 1st'!AA68,IF(AND($E$3=2),'Marks Entry 2nd'!AA68,IF(AND($E$3=3),'Marks Entry 3rd'!AA68,IF(AND($E$3=4),'Marks Entry 4th'!AA68,"")))))</f>
        <v/>
      </c>
      <c r="AP69" s="92" t="str">
        <f t="shared" si="43"/>
        <v/>
      </c>
      <c r="AQ69" s="87" t="str">
        <f t="shared" si="44"/>
        <v/>
      </c>
      <c r="AR69" s="144">
        <f t="shared" si="45"/>
        <v>0</v>
      </c>
      <c r="AS69" s="144" t="str">
        <f t="shared" si="46"/>
        <v/>
      </c>
      <c r="AT69" s="144" t="str">
        <f t="shared" si="3"/>
        <v/>
      </c>
      <c r="AU69" s="144" t="str">
        <f t="shared" si="47"/>
        <v/>
      </c>
      <c r="AV69" s="144" t="str">
        <f t="shared" si="4"/>
        <v/>
      </c>
      <c r="AW69" s="148" t="str">
        <f t="shared" si="5"/>
        <v/>
      </c>
      <c r="AX69" s="180" t="str">
        <f>IF(OR($E69="",$G69=""),"",IF(AND($E$3=1),'Marks Entry 1st'!AB68,IF(AND($E$3=2),'Marks Entry 2nd'!AB68,IF(AND($E$3=3),'Marks Entry 3rd'!AB68,IF(AND($E$3=4),'Marks Entry 4th'!AB68,"")))))</f>
        <v/>
      </c>
      <c r="AY69" s="180" t="str">
        <f>IF(OR($E69="",$G69=""),"",IF(AND($E$3=1),'Marks Entry 1st'!AC68,IF(AND($E$3=2),'Marks Entry 2nd'!AC68,IF(AND($E$3=3),'Marks Entry 3rd'!AC68,IF(AND($E$3=4),'Marks Entry 4th'!AC68,"")))))</f>
        <v/>
      </c>
      <c r="AZ69" s="87" t="str">
        <f t="shared" si="6"/>
        <v/>
      </c>
      <c r="BA69" s="180" t="str">
        <f>IF(OR($E69="",$G69=""),"",IF(AND($E$3=1),'Marks Entry 1st'!AD68,IF(AND($E$3=2),'Marks Entry 2nd'!AD68,IF(AND($E$3=3),'Marks Entry 3rd'!AD68,IF(AND($E$3=4),'Marks Entry 4th'!AD68,"")))))</f>
        <v/>
      </c>
      <c r="BB69" s="180" t="str">
        <f>IF(OR($E69="",$G69=""),"",IF(AND($E$3=1),'Marks Entry 1st'!AE68,IF(AND($E$3=2),'Marks Entry 2nd'!AE68,IF(AND($E$3=3),'Marks Entry 3rd'!AE68,IF(AND($E$3=4),'Marks Entry 4th'!AE68,"")))))</f>
        <v/>
      </c>
      <c r="BC69" s="180" t="str">
        <f>IF(OR($E69="",$G69=""),"",IF(AND($E$3=1),'Marks Entry 1st'!AF68,IF(AND($E$3=2),'Marks Entry 2nd'!AF68,IF(AND($E$3=3),'Marks Entry 3rd'!AF68,IF(AND($E$3=4),'Marks Entry 4th'!AF68,"")))))</f>
        <v/>
      </c>
      <c r="BD69" s="91" t="str">
        <f t="shared" si="7"/>
        <v/>
      </c>
      <c r="BE69" s="87">
        <f t="shared" si="8"/>
        <v>0</v>
      </c>
      <c r="BF69" s="93" t="str">
        <f>IF(OR($E69="",$G69=""),"",IF(AND($E$3=1),'Marks Entry 1st'!AG68,IF(AND($E$3=2),'Marks Entry 2nd'!AG68,IF(AND($E$3=3),'Marks Entry 3rd'!AG68,IF(AND($E$3=4),'Marks Entry 4th'!AG68,"")))))</f>
        <v/>
      </c>
      <c r="BG69" s="93" t="str">
        <f>IF(OR($E69="",$G69=""),"",IF(AND($E$3=1),'Marks Entry 1st'!AH68,IF(AND($E$3=2),'Marks Entry 2nd'!AH68,IF(AND($E$3=3),'Marks Entry 3rd'!AH68,IF(AND($E$3=4),'Marks Entry 4th'!AH68,"")))))</f>
        <v/>
      </c>
      <c r="BH69" s="93" t="str">
        <f>IF(OR($E69="",$G69=""),"",IF(AND($E$3=1),'Marks Entry 1st'!AI68,IF(AND($E$3=2),'Marks Entry 2nd'!AI68,IF(AND($E$3=3),'Marks Entry 3rd'!AI68,IF(AND($E$3=4),'Marks Entry 4th'!AI68,"")))))</f>
        <v/>
      </c>
      <c r="BI69" s="92" t="str">
        <f t="shared" si="9"/>
        <v/>
      </c>
      <c r="BJ69" s="87" t="str">
        <f t="shared" si="10"/>
        <v/>
      </c>
      <c r="BK69" s="144">
        <f t="shared" si="11"/>
        <v>0</v>
      </c>
      <c r="BL69" s="144" t="str">
        <f t="shared" si="12"/>
        <v/>
      </c>
      <c r="BM69" s="144" t="str">
        <f t="shared" si="13"/>
        <v/>
      </c>
      <c r="BN69" s="144" t="str">
        <f t="shared" si="14"/>
        <v/>
      </c>
      <c r="BO69" s="144" t="str">
        <f t="shared" si="15"/>
        <v/>
      </c>
      <c r="BP69" s="148" t="str">
        <f t="shared" si="16"/>
        <v/>
      </c>
      <c r="BQ69" s="180" t="str">
        <f>IF(OR($E69="",$G69=""),"",IF(AND($E$3=1),'Marks Entry 1st'!AJ68,IF(AND($E$3=2),'Marks Entry 2nd'!AJ68,IF(AND($E$3=3),'Marks Entry 3rd'!AJ68,IF(AND($E$3=4),'Marks Entry 4th'!AJ68,"")))))</f>
        <v/>
      </c>
      <c r="BR69" s="180" t="str">
        <f>IF(OR($E69="",$G69=""),"",IF(AND($E$3=1),'Marks Entry 1st'!AK68,IF(AND($E$3=2),'Marks Entry 2nd'!AK68,IF(AND($E$3=3),'Marks Entry 3rd'!AK68,IF(AND($E$3=4),'Marks Entry 4th'!AK68,"")))))</f>
        <v/>
      </c>
      <c r="BS69" s="87" t="str">
        <f t="shared" si="48"/>
        <v/>
      </c>
      <c r="BT69" s="180" t="str">
        <f>IF(OR($E69="",$G69=""),"",IF(AND($E$3=1),'Marks Entry 1st'!AL68,IF(AND($E$3=2),'Marks Entry 2nd'!AL68,IF(AND($E$3=3),'Marks Entry 3rd'!AL68,IF(AND($E$3=4),'Marks Entry 4th'!AL68,"")))))</f>
        <v/>
      </c>
      <c r="BU69" s="180" t="str">
        <f>IF(OR($E69="",$G69=""),"",IF(AND($E$3=1),'Marks Entry 1st'!AM68,IF(AND($E$3=2),'Marks Entry 2nd'!AM68,IF(AND($E$3=3),'Marks Entry 3rd'!AM68,IF(AND($E$3=4),'Marks Entry 4th'!AM68,"")))))</f>
        <v/>
      </c>
      <c r="BV69" s="180" t="str">
        <f>IF(OR($E69="",$G69=""),"",IF(AND($E$3=1),'Marks Entry 1st'!AN68,IF(AND($E$3=2),'Marks Entry 2nd'!AN68,IF(AND($E$3=3),'Marks Entry 3rd'!AN68,IF(AND($E$3=4),'Marks Entry 4th'!AN68,"")))))</f>
        <v/>
      </c>
      <c r="BW69" s="91" t="str">
        <f t="shared" si="49"/>
        <v/>
      </c>
      <c r="BX69" s="87">
        <f t="shared" si="50"/>
        <v>0</v>
      </c>
      <c r="BY69" s="93" t="str">
        <f>IF(OR($E69="",$G69=""),"",IF(AND($E$3=1),'Marks Entry 1st'!AO68,IF(AND($E$3=2),'Marks Entry 2nd'!AO68,IF(AND($E$3=3),'Marks Entry 3rd'!AO68,IF(AND($E$3=4),'Marks Entry 4th'!AO68,"")))))</f>
        <v/>
      </c>
      <c r="BZ69" s="93" t="str">
        <f>IF(OR($E69="",$G69=""),"",IF(AND($E$3=1),'Marks Entry 1st'!AP68,IF(AND($E$3=2),'Marks Entry 2nd'!AP68,IF(AND($E$3=3),'Marks Entry 3rd'!AP68,IF(AND($E$3=4),'Marks Entry 4th'!AP68,"")))))</f>
        <v/>
      </c>
      <c r="CA69" s="93" t="str">
        <f>IF(OR($E69="",$G69=""),"",IF(AND($E$3=1),'Marks Entry 1st'!AQ68,IF(AND($E$3=2),'Marks Entry 2nd'!AQ68,IF(AND($E$3=3),'Marks Entry 3rd'!AQ68,IF(AND($E$3=4),'Marks Entry 4th'!AQ68,"")))))</f>
        <v/>
      </c>
      <c r="CB69" s="92" t="str">
        <f t="shared" si="51"/>
        <v/>
      </c>
      <c r="CC69" s="87" t="str">
        <f t="shared" si="52"/>
        <v/>
      </c>
      <c r="CD69" s="144">
        <f t="shared" si="53"/>
        <v>0</v>
      </c>
      <c r="CE69" s="144" t="str">
        <f t="shared" si="54"/>
        <v/>
      </c>
      <c r="CF69" s="144" t="str">
        <f t="shared" si="17"/>
        <v/>
      </c>
      <c r="CG69" s="144" t="str">
        <f t="shared" si="55"/>
        <v/>
      </c>
      <c r="CH69" s="144" t="str">
        <f t="shared" si="18"/>
        <v/>
      </c>
      <c r="CI69" s="148" t="str">
        <f t="shared" si="19"/>
        <v/>
      </c>
      <c r="CJ69" s="180" t="str">
        <f>IF(OR($E69="",$G69=""),"",IF(AND($E$3=1),'Marks Entry 1st'!AR68,IF(AND($E$3=2),'Marks Entry 2nd'!AR68,IF(AND($E$3=3),'Marks Entry 3rd'!AR68,IF(AND($E$3=4),'Marks Entry 4th'!AR68,"")))))</f>
        <v/>
      </c>
      <c r="CK69" s="180" t="str">
        <f>IF(OR($E69="",$G69=""),"",IF(AND($E$3=1),'Marks Entry 1st'!AS68,IF(AND($E$3=2),'Marks Entry 2nd'!AS68,IF(AND($E$3=3),'Marks Entry 3rd'!AS68,IF(AND($E$3=4),'Marks Entry 4th'!AS68,"")))))</f>
        <v/>
      </c>
      <c r="CL69" s="87" t="str">
        <f t="shared" si="56"/>
        <v/>
      </c>
      <c r="CM69" s="180" t="str">
        <f>IF(OR($E69="",$G69=""),"",IF(AND($E$3=1),'Marks Entry 1st'!AT68,IF(AND($E$3=2),'Marks Entry 2nd'!AT68,IF(AND($E$3=3),'Marks Entry 3rd'!AT68,IF(AND($E$3=4),'Marks Entry 4th'!AT68,"")))))</f>
        <v/>
      </c>
      <c r="CN69" s="180" t="str">
        <f>IF(OR($E69="",$G69=""),"",IF(AND($E$3=1),'Marks Entry 1st'!AU68,IF(AND($E$3=2),'Marks Entry 2nd'!AU68,IF(AND($E$3=3),'Marks Entry 3rd'!AU68,IF(AND($E$3=4),'Marks Entry 4th'!AU68,"")))))</f>
        <v/>
      </c>
      <c r="CO69" s="180" t="str">
        <f>IF(OR($E69="",$G69=""),"",IF(AND($E$3=1),'Marks Entry 1st'!AV68,IF(AND($E$3=2),'Marks Entry 2nd'!AV68,IF(AND($E$3=3),'Marks Entry 3rd'!AV68,IF(AND($E$3=4),'Marks Entry 4th'!AV68,"")))))</f>
        <v/>
      </c>
      <c r="CP69" s="91" t="str">
        <f t="shared" si="57"/>
        <v/>
      </c>
      <c r="CQ69" s="87">
        <f t="shared" si="58"/>
        <v>0</v>
      </c>
      <c r="CR69" s="93" t="str">
        <f>IF(OR($E69="",$G69=""),"",IF(AND($E$3=1),'Marks Entry 1st'!AW68,IF(AND($E$3=2),'Marks Entry 2nd'!AW68,IF(AND($E$3=3),'Marks Entry 3rd'!AW68,IF(AND($E$3=4),'Marks Entry 4th'!AW68,"")))))</f>
        <v/>
      </c>
      <c r="CS69" s="93" t="str">
        <f>IF(OR($E69="",$G69=""),"",IF(AND($E$3=1),'Marks Entry 1st'!AX68,IF(AND($E$3=2),'Marks Entry 2nd'!AX68,IF(AND($E$3=3),'Marks Entry 3rd'!AX68,IF(AND($E$3=4),'Marks Entry 4th'!AX68,"")))))</f>
        <v/>
      </c>
      <c r="CT69" s="93" t="str">
        <f>IF(OR($E69="",$G69=""),"",IF(AND($E$3=1),'Marks Entry 1st'!AY68,IF(AND($E$3=2),'Marks Entry 2nd'!AY68,IF(AND($E$3=3),'Marks Entry 3rd'!AY68,IF(AND($E$3=4),'Marks Entry 4th'!AY68,"")))))</f>
        <v/>
      </c>
      <c r="CU69" s="92" t="str">
        <f t="shared" si="59"/>
        <v/>
      </c>
      <c r="CV69" s="87" t="str">
        <f t="shared" si="60"/>
        <v/>
      </c>
      <c r="CW69" s="144">
        <f t="shared" si="61"/>
        <v>0</v>
      </c>
      <c r="CX69" s="144" t="str">
        <f t="shared" si="62"/>
        <v/>
      </c>
      <c r="CY69" s="144" t="str">
        <f t="shared" si="20"/>
        <v/>
      </c>
      <c r="CZ69" s="144" t="str">
        <f t="shared" si="63"/>
        <v/>
      </c>
      <c r="DA69" s="144" t="str">
        <f t="shared" si="21"/>
        <v/>
      </c>
      <c r="DB69" s="148" t="str">
        <f t="shared" si="22"/>
        <v/>
      </c>
      <c r="DC69" s="380" t="str">
        <f>IF(OR($E69="",$G69=""),"",IF(AND($E$3=1),'Marks Entry 1st'!AZ68,IF(AND($E$3=2),'Marks Entry 2nd'!AZ68,IF(AND($E$3=3),'Marks Entry 3rd'!AZ68,IF(AND($E$3=4),'Marks Entry 4th'!AZ68,"")))))</f>
        <v/>
      </c>
      <c r="DD69" s="380" t="str">
        <f>IF(OR($E69="",$G69=""),"",IF(AND($E$3=1),'Marks Entry 1st'!BA68,IF(AND($E$3=2),'Marks Entry 2nd'!BA68,IF(AND($E$3=3),'Marks Entry 3rd'!BA68,IF(AND($E$3=4),'Marks Entry 4th'!BA68,"")))))</f>
        <v/>
      </c>
      <c r="DE69" s="380" t="str">
        <f>IF(OR($E69="",$G69=""),"",IF(AND($E$3=1),'Marks Entry 1st'!BB68,IF(AND($E$3=2),'Marks Entry 2nd'!BB68,IF(AND($E$3=3),'Marks Entry 3rd'!BB68,IF(AND($E$3=4),'Marks Entry 4th'!BB68,"")))))</f>
        <v/>
      </c>
      <c r="DF69" s="181" t="str">
        <f t="shared" si="64"/>
        <v/>
      </c>
      <c r="DG69" s="182">
        <f t="shared" si="65"/>
        <v>0</v>
      </c>
      <c r="DH69" s="182" t="str">
        <f t="shared" si="66"/>
        <v/>
      </c>
      <c r="DI69" s="182" t="str">
        <f t="shared" si="67"/>
        <v/>
      </c>
      <c r="DJ69" s="147" t="str">
        <f t="shared" si="23"/>
        <v/>
      </c>
      <c r="DK69" s="380" t="str">
        <f>IF(OR($E69="",$G69=""),"",IF(AND($E$3=1),'Marks Entry 1st'!BC68,IF(AND($E$3=2),'Marks Entry 2nd'!BC68,IF(AND($E$3=3),'Marks Entry 3rd'!BC68,IF(AND($E$3=4),'Marks Entry 4th'!BC68,"")))))</f>
        <v/>
      </c>
      <c r="DL69" s="380" t="str">
        <f>IF(OR($E69="",$G69=""),"",IF(AND($E$3=1),'Marks Entry 1st'!BD68,IF(AND($E$3=2),'Marks Entry 2nd'!BD68,IF(AND($E$3=3),'Marks Entry 3rd'!BD68,IF(AND($E$3=4),'Marks Entry 4th'!BD68,"")))))</f>
        <v/>
      </c>
      <c r="DM69" s="380" t="str">
        <f>IF(OR($E69="",$G69=""),"",IF(AND($E$3=1),'Marks Entry 1st'!BE68,IF(AND($E$3=2),'Marks Entry 2nd'!BE68,IF(AND($E$3=3),'Marks Entry 3rd'!BE68,IF(AND($E$3=4),'Marks Entry 4th'!BE68,"")))))</f>
        <v/>
      </c>
      <c r="DN69" s="181" t="str">
        <f t="shared" si="68"/>
        <v/>
      </c>
      <c r="DO69" s="182">
        <f t="shared" si="69"/>
        <v>0</v>
      </c>
      <c r="DP69" s="182" t="str">
        <f t="shared" si="70"/>
        <v/>
      </c>
      <c r="DQ69" s="182" t="str">
        <f t="shared" si="71"/>
        <v/>
      </c>
      <c r="DR69" s="147" t="str">
        <f t="shared" si="24"/>
        <v/>
      </c>
      <c r="DS69" s="380" t="str">
        <f>IF(OR($E69="",$G69=""),"",IF(AND($E$3=1),'Marks Entry 1st'!BF68,IF(AND($E$3=2),'Marks Entry 2nd'!BF68,IF(AND($E$3=3),'Marks Entry 3rd'!BF68,IF(AND($E$3=4),'Marks Entry 4th'!BF68,"")))))</f>
        <v/>
      </c>
      <c r="DT69" s="380" t="str">
        <f>IF(OR($E69="",$G69=""),"",IF(AND($E$3=1),'Marks Entry 1st'!BG68,IF(AND($E$3=2),'Marks Entry 2nd'!BG68,IF(AND($E$3=3),'Marks Entry 3rd'!BG68,IF(AND($E$3=4),'Marks Entry 4th'!BG68,"")))))</f>
        <v/>
      </c>
      <c r="DU69" s="380" t="str">
        <f>IF(OR($E69="",$G69=""),"",IF(AND($E$3=1),'Marks Entry 1st'!BH68,IF(AND($E$3=2),'Marks Entry 2nd'!BH68,IF(AND($E$3=3),'Marks Entry 3rd'!BH68,IF(AND($E$3=4),'Marks Entry 4th'!BH68,"")))))</f>
        <v/>
      </c>
      <c r="DV69" s="181" t="str">
        <f t="shared" si="72"/>
        <v/>
      </c>
      <c r="DW69" s="182">
        <f t="shared" si="73"/>
        <v>0</v>
      </c>
      <c r="DX69" s="182" t="str">
        <f t="shared" si="74"/>
        <v/>
      </c>
      <c r="DY69" s="182" t="str">
        <f t="shared" si="75"/>
        <v/>
      </c>
      <c r="DZ69" s="147" t="str">
        <f t="shared" si="25"/>
        <v/>
      </c>
      <c r="EA69" s="104" t="str">
        <f t="shared" si="26"/>
        <v/>
      </c>
      <c r="EB69" s="105" t="str">
        <f t="shared" si="27"/>
        <v/>
      </c>
      <c r="EC69" s="111" t="str">
        <f t="shared" si="28"/>
        <v/>
      </c>
      <c r="ED69" s="112" t="str">
        <f t="shared" si="29"/>
        <v/>
      </c>
      <c r="EE69" s="386" t="str">
        <f t="shared" si="30"/>
        <v/>
      </c>
      <c r="EF69" s="72" t="str">
        <f>IF(OR($E69="",$G69=""),"",IF(AND($E$3=1),'Marks Entry 1st'!BI68,IF(AND($E$3=2),'Marks Entry 2nd'!BI68,IF(AND($E$3=3),'Marks Entry 3rd'!BI68,IF(AND($E$3=4),'Marks Entry 4th'!BI68,"")))))</f>
        <v/>
      </c>
      <c r="EG69" s="72" t="str">
        <f>IF(OR($E69="",$G69=""),"",IF(AND($E$3=1),'Marks Entry 1st'!BJ68,IF(AND($E$3=2),'Marks Entry 2nd'!BJ68,IF(AND($E$3=3),'Marks Entry 3rd'!BJ68,IF(AND($E$3=4),'Marks Entry 4th'!BJ68,"")))))</f>
        <v/>
      </c>
      <c r="EH69" s="328" t="str">
        <f t="shared" si="31"/>
        <v/>
      </c>
      <c r="EI69" s="73"/>
      <c r="EP69" s="75">
        <f>IF(AND($E$3=1),'Marks Entry 1st'!I68,IF(AND($E$3=2),'Marks Entry 2nd'!I68,IF(AND($E$3=3),'Marks Entry 3rd'!I68,IF(AND($E$3=4),'Marks Entry 4th'!I68,""))))</f>
        <v>0</v>
      </c>
    </row>
    <row r="70" spans="1:146" ht="18.899999999999999" customHeight="1">
      <c r="A70" s="94">
        <v>63</v>
      </c>
      <c r="B70" s="94" t="str">
        <f>IF(OR(EP70=0,EP70=""),"",IF(AND($E$3=1),'Marks Entry 1st'!I69,IF(AND($E$3=2),'Marks Entry 2nd'!I69,IF(AND($E$3=3),'Marks Entry 3rd'!I69,IF(AND($E$3=4),'Marks Entry 4th'!I69,"")))))</f>
        <v/>
      </c>
      <c r="C70" s="95" t="str">
        <f>IF(OR(B70=0,B70=""),"",IF(AND($E$3=1),'Marks Entry 1st'!B69,IF(AND($E$3=2),'Marks Entry 2nd'!B69,IF(AND($E$3=3),'Marks Entry 3rd'!B69,IF(AND($E$3=4),'Marks Entry 4th'!B69,"")))))</f>
        <v/>
      </c>
      <c r="D70" s="95" t="str">
        <f>IF(OR(B70=0,B70=""),"",IF(AND($E$3=1),'Marks Entry 1st'!C69,IF(AND($E$3=2),'Marks Entry 2nd'!C69,IF(AND($E$3=3),'Marks Entry 3rd'!C69,IF(AND($E$3=4),'Marks Entry 4th'!C69,"")))))</f>
        <v/>
      </c>
      <c r="E70" s="96" t="str">
        <f>IF(OR(B70=0,B70=""),"",IF(AND($E$3=1),'Marks Entry 1st'!E69,IF(AND($E$3=2),'Marks Entry 2nd'!E69,IF(AND($E$3=3),'Marks Entry 3rd'!E69,IF(AND($E$3=4),'Marks Entry 4th'!E69,"")))))</f>
        <v/>
      </c>
      <c r="F70" s="95" t="str">
        <f>IF(OR(B70=0,B70=""),"",IF(AND($E$3=1),'Marks Entry 1st'!D69,IF(AND($E$3=2),'Marks Entry 2nd'!D69,IF(AND($E$3=3),'Marks Entry 3rd'!D69,IF(AND($E$3=4),'Marks Entry 4th'!D69,"")))))</f>
        <v/>
      </c>
      <c r="G70" s="90" t="str">
        <f>IF(OR(B70=0,B70=""),"",IF(AND($E$3=1),'Marks Entry 1st'!F69,IF(AND($E$3=2),'Marks Entry 2nd'!F69,IF(AND($E$3=3),'Marks Entry 3rd'!F69,IF(AND($E$3=4),'Marks Entry 4th'!F69,"")))))</f>
        <v/>
      </c>
      <c r="H70" s="90" t="str">
        <f>IF(OR(B70=0,B70=""),"",IF(AND($E$3=1),'Marks Entry 1st'!G69,IF(AND($E$3=2),'Marks Entry 2nd'!G69,IF(AND($E$3=3),'Marks Entry 3rd'!G69,IF(AND($E$3=4),'Marks Entry 4th'!G69,"")))))</f>
        <v/>
      </c>
      <c r="I70" s="90" t="str">
        <f>IF(OR(B70=0,B70=""),"",IF(AND($E$3=1),'Marks Entry 1st'!H69,IF(AND($E$3=2),'Marks Entry 2nd'!H69,IF(AND($E$3=3),'Marks Entry 3rd'!H69,IF(AND($E$3=4),'Marks Entry 4th'!H69,"")))))</f>
        <v/>
      </c>
      <c r="J70" s="379" t="str">
        <f>IF(OR(B70=0,B70=""),"",IF(AND($E$3=1),'Marks Entry 1st'!J69,IF(AND($E$3=2),'Marks Entry 2nd'!J69,IF(AND($E$3=3),'Marks Entry 3rd'!J69,IF(AND($E$3=4),'Marks Entry 4th'!J69,"")))))</f>
        <v/>
      </c>
      <c r="K70" s="379" t="str">
        <f>IF(OR(B70=0,B70=""),"",IF(AND($E$3=1),'Marks Entry 1st'!K69,IF(AND($E$3=2),'Marks Entry 2nd'!K69,IF(AND($E$3=3),'Marks Entry 3rd'!K69,IF(AND($E$3=4),'Marks Entry 4th'!K69,"")))))</f>
        <v/>
      </c>
      <c r="L70" s="180" t="str">
        <f>IF(OR($E70="",$G70=""),"",IF(AND($E$3=1),'Marks Entry 1st'!L69,IF(AND($E$3=2),'Marks Entry 2nd'!L69,IF(AND($E$3=3),'Marks Entry 3rd'!L69,IF(AND($E$3=4),'Marks Entry 4th'!L69,"")))))</f>
        <v/>
      </c>
      <c r="M70" s="180" t="str">
        <f>IF(OR($E70="",$G70=""),"",IF(AND($E$3=1),'Marks Entry 1st'!M69,IF(AND($E$3=2),'Marks Entry 2nd'!M69,IF(AND($E$3=3),'Marks Entry 3rd'!M69,IF(AND($E$3=4),'Marks Entry 4th'!M69,"")))))</f>
        <v/>
      </c>
      <c r="N70" s="87" t="str">
        <f t="shared" si="32"/>
        <v/>
      </c>
      <c r="O70" s="180" t="str">
        <f>IF(OR($E70="",$G70=""),"",IF(AND($E$3=1),'Marks Entry 1st'!N69,IF(AND($E$3=2),'Marks Entry 2nd'!N69,IF(AND($E$3=3),'Marks Entry 3rd'!N69,IF(AND($E$3=4),'Marks Entry 4th'!N69,"")))))</f>
        <v/>
      </c>
      <c r="P70" s="180" t="str">
        <f>IF(OR($E70="",$G70=""),"",IF(AND($E$3=1),'Marks Entry 1st'!O69,IF(AND($E$3=2),'Marks Entry 2nd'!O69,IF(AND($E$3=3),'Marks Entry 3rd'!O69,IF(AND($E$3=4),'Marks Entry 4th'!O69,"")))))</f>
        <v/>
      </c>
      <c r="Q70" s="180" t="str">
        <f>IF(OR($E70="",$G70=""),"",IF(AND($E$3=1),'Marks Entry 1st'!P69,IF(AND($E$3=2),'Marks Entry 2nd'!P69,IF(AND($E$3=3),'Marks Entry 3rd'!P69,IF(AND($E$3=4),'Marks Entry 4th'!P69,"")))))</f>
        <v/>
      </c>
      <c r="R70" s="91" t="str">
        <f t="shared" si="33"/>
        <v/>
      </c>
      <c r="S70" s="87">
        <f t="shared" si="34"/>
        <v>0</v>
      </c>
      <c r="T70" s="93" t="str">
        <f>IF(OR($E70="",$G70=""),"",IF(AND($E$3=1),'Marks Entry 1st'!Q69,IF(AND($E$3=2),'Marks Entry 2nd'!Q69,IF(AND($E$3=3),'Marks Entry 3rd'!Q69,IF(AND($E$3=4),'Marks Entry 4th'!Q69,"")))))</f>
        <v/>
      </c>
      <c r="U70" s="93" t="str">
        <f>IF(OR($E70="",$G70=""),"",IF(AND($E$3=1),'Marks Entry 1st'!R69,IF(AND($E$3=2),'Marks Entry 2nd'!R69,IF(AND($E$3=3),'Marks Entry 3rd'!R69,IF(AND($E$3=4),'Marks Entry 4th'!R69,"")))))</f>
        <v/>
      </c>
      <c r="V70" s="93" t="str">
        <f>IF(OR($E70="",$G70=""),"",IF(AND($E$3=1),'Marks Entry 1st'!S69,IF(AND($E$3=2),'Marks Entry 2nd'!S69,IF(AND($E$3=3),'Marks Entry 3rd'!S69,IF(AND($E$3=4),'Marks Entry 4th'!S69,"")))))</f>
        <v/>
      </c>
      <c r="W70" s="92" t="str">
        <f t="shared" si="35"/>
        <v/>
      </c>
      <c r="X70" s="87" t="str">
        <f t="shared" si="36"/>
        <v/>
      </c>
      <c r="Y70" s="144">
        <f t="shared" si="37"/>
        <v>0</v>
      </c>
      <c r="Z70" s="144" t="str">
        <f t="shared" si="38"/>
        <v/>
      </c>
      <c r="AA70" s="144" t="str">
        <f t="shared" si="0"/>
        <v/>
      </c>
      <c r="AB70" s="144" t="str">
        <f t="shared" si="39"/>
        <v/>
      </c>
      <c r="AC70" s="144" t="str">
        <f t="shared" si="1"/>
        <v/>
      </c>
      <c r="AD70" s="148" t="str">
        <f t="shared" si="2"/>
        <v/>
      </c>
      <c r="AE70" s="180" t="str">
        <f>IF(OR($E70="",$G70=""),"",IF(AND($E$3=1),'Marks Entry 1st'!T69,IF(AND($E$3=2),'Marks Entry 2nd'!T69,IF(AND($E$3=3),'Marks Entry 3rd'!T69,IF(AND($E$3=4),'Marks Entry 4th'!T69,"")))))</f>
        <v/>
      </c>
      <c r="AF70" s="180" t="str">
        <f>IF(OR($E70="",$G70=""),"",IF(AND($E$3=1),'Marks Entry 1st'!U69,IF(AND($E$3=2),'Marks Entry 2nd'!U69,IF(AND($E$3=3),'Marks Entry 3rd'!U69,IF(AND($E$3=4),'Marks Entry 4th'!U69,"")))))</f>
        <v/>
      </c>
      <c r="AG70" s="87" t="str">
        <f t="shared" si="40"/>
        <v/>
      </c>
      <c r="AH70" s="180" t="str">
        <f>IF(OR($E70="",$G70=""),"",IF(AND($E$3=1),'Marks Entry 1st'!V69,IF(AND($E$3=2),'Marks Entry 2nd'!V69,IF(AND($E$3=3),'Marks Entry 3rd'!V69,IF(AND($E$3=4),'Marks Entry 4th'!V69,"")))))</f>
        <v/>
      </c>
      <c r="AI70" s="180" t="str">
        <f>IF(OR($E70="",$G70=""),"",IF(AND($E$3=1),'Marks Entry 1st'!W69,IF(AND($E$3=2),'Marks Entry 2nd'!W69,IF(AND($E$3=3),'Marks Entry 3rd'!W69,IF(AND($E$3=4),'Marks Entry 4th'!W69,"")))))</f>
        <v/>
      </c>
      <c r="AJ70" s="180" t="str">
        <f>IF(OR($E70="",$G70=""),"",IF(AND($E$3=1),'Marks Entry 1st'!X69,IF(AND($E$3=2),'Marks Entry 2nd'!X69,IF(AND($E$3=3),'Marks Entry 3rd'!X69,IF(AND($E$3=4),'Marks Entry 4th'!X69,"")))))</f>
        <v/>
      </c>
      <c r="AK70" s="91" t="str">
        <f t="shared" si="41"/>
        <v/>
      </c>
      <c r="AL70" s="87">
        <f t="shared" si="42"/>
        <v>0</v>
      </c>
      <c r="AM70" s="93" t="str">
        <f>IF(OR($E70="",$G70=""),"",IF(AND($E$3=1),'Marks Entry 1st'!Y69,IF(AND($E$3=2),'Marks Entry 2nd'!Y69,IF(AND($E$3=3),'Marks Entry 3rd'!Y69,IF(AND($E$3=4),'Marks Entry 4th'!Y69,"")))))</f>
        <v/>
      </c>
      <c r="AN70" s="93" t="str">
        <f>IF(OR($E70="",$G70=""),"",IF(AND($E$3=1),'Marks Entry 1st'!Z69,IF(AND($E$3=2),'Marks Entry 2nd'!Z69,IF(AND($E$3=3),'Marks Entry 3rd'!Z69,IF(AND($E$3=4),'Marks Entry 4th'!Z69,"")))))</f>
        <v/>
      </c>
      <c r="AO70" s="93" t="str">
        <f>IF(OR($E70="",$G70=""),"",IF(AND($E$3=1),'Marks Entry 1st'!AA69,IF(AND($E$3=2),'Marks Entry 2nd'!AA69,IF(AND($E$3=3),'Marks Entry 3rd'!AA69,IF(AND($E$3=4),'Marks Entry 4th'!AA69,"")))))</f>
        <v/>
      </c>
      <c r="AP70" s="92" t="str">
        <f t="shared" si="43"/>
        <v/>
      </c>
      <c r="AQ70" s="87" t="str">
        <f t="shared" si="44"/>
        <v/>
      </c>
      <c r="AR70" s="144">
        <f t="shared" si="45"/>
        <v>0</v>
      </c>
      <c r="AS70" s="144" t="str">
        <f t="shared" si="46"/>
        <v/>
      </c>
      <c r="AT70" s="144" t="str">
        <f t="shared" si="3"/>
        <v/>
      </c>
      <c r="AU70" s="144" t="str">
        <f t="shared" si="47"/>
        <v/>
      </c>
      <c r="AV70" s="144" t="str">
        <f t="shared" si="4"/>
        <v/>
      </c>
      <c r="AW70" s="148" t="str">
        <f t="shared" si="5"/>
        <v/>
      </c>
      <c r="AX70" s="180" t="str">
        <f>IF(OR($E70="",$G70=""),"",IF(AND($E$3=1),'Marks Entry 1st'!AB69,IF(AND($E$3=2),'Marks Entry 2nd'!AB69,IF(AND($E$3=3),'Marks Entry 3rd'!AB69,IF(AND($E$3=4),'Marks Entry 4th'!AB69,"")))))</f>
        <v/>
      </c>
      <c r="AY70" s="180" t="str">
        <f>IF(OR($E70="",$G70=""),"",IF(AND($E$3=1),'Marks Entry 1st'!AC69,IF(AND($E$3=2),'Marks Entry 2nd'!AC69,IF(AND($E$3=3),'Marks Entry 3rd'!AC69,IF(AND($E$3=4),'Marks Entry 4th'!AC69,"")))))</f>
        <v/>
      </c>
      <c r="AZ70" s="87" t="str">
        <f t="shared" si="6"/>
        <v/>
      </c>
      <c r="BA70" s="180" t="str">
        <f>IF(OR($E70="",$G70=""),"",IF(AND($E$3=1),'Marks Entry 1st'!AD69,IF(AND($E$3=2),'Marks Entry 2nd'!AD69,IF(AND($E$3=3),'Marks Entry 3rd'!AD69,IF(AND($E$3=4),'Marks Entry 4th'!AD69,"")))))</f>
        <v/>
      </c>
      <c r="BB70" s="180" t="str">
        <f>IF(OR($E70="",$G70=""),"",IF(AND($E$3=1),'Marks Entry 1st'!AE69,IF(AND($E$3=2),'Marks Entry 2nd'!AE69,IF(AND($E$3=3),'Marks Entry 3rd'!AE69,IF(AND($E$3=4),'Marks Entry 4th'!AE69,"")))))</f>
        <v/>
      </c>
      <c r="BC70" s="180" t="str">
        <f>IF(OR($E70="",$G70=""),"",IF(AND($E$3=1),'Marks Entry 1st'!AF69,IF(AND($E$3=2),'Marks Entry 2nd'!AF69,IF(AND($E$3=3),'Marks Entry 3rd'!AF69,IF(AND($E$3=4),'Marks Entry 4th'!AF69,"")))))</f>
        <v/>
      </c>
      <c r="BD70" s="91" t="str">
        <f t="shared" si="7"/>
        <v/>
      </c>
      <c r="BE70" s="87">
        <f t="shared" si="8"/>
        <v>0</v>
      </c>
      <c r="BF70" s="93" t="str">
        <f>IF(OR($E70="",$G70=""),"",IF(AND($E$3=1),'Marks Entry 1st'!AG69,IF(AND($E$3=2),'Marks Entry 2nd'!AG69,IF(AND($E$3=3),'Marks Entry 3rd'!AG69,IF(AND($E$3=4),'Marks Entry 4th'!AG69,"")))))</f>
        <v/>
      </c>
      <c r="BG70" s="93" t="str">
        <f>IF(OR($E70="",$G70=""),"",IF(AND($E$3=1),'Marks Entry 1st'!AH69,IF(AND($E$3=2),'Marks Entry 2nd'!AH69,IF(AND($E$3=3),'Marks Entry 3rd'!AH69,IF(AND($E$3=4),'Marks Entry 4th'!AH69,"")))))</f>
        <v/>
      </c>
      <c r="BH70" s="93" t="str">
        <f>IF(OR($E70="",$G70=""),"",IF(AND($E$3=1),'Marks Entry 1st'!AI69,IF(AND($E$3=2),'Marks Entry 2nd'!AI69,IF(AND($E$3=3),'Marks Entry 3rd'!AI69,IF(AND($E$3=4),'Marks Entry 4th'!AI69,"")))))</f>
        <v/>
      </c>
      <c r="BI70" s="92" t="str">
        <f t="shared" si="9"/>
        <v/>
      </c>
      <c r="BJ70" s="87" t="str">
        <f t="shared" si="10"/>
        <v/>
      </c>
      <c r="BK70" s="144">
        <f t="shared" si="11"/>
        <v>0</v>
      </c>
      <c r="BL70" s="144" t="str">
        <f t="shared" si="12"/>
        <v/>
      </c>
      <c r="BM70" s="144" t="str">
        <f t="shared" si="13"/>
        <v/>
      </c>
      <c r="BN70" s="144" t="str">
        <f t="shared" si="14"/>
        <v/>
      </c>
      <c r="BO70" s="144" t="str">
        <f t="shared" si="15"/>
        <v/>
      </c>
      <c r="BP70" s="148" t="str">
        <f t="shared" si="16"/>
        <v/>
      </c>
      <c r="BQ70" s="180" t="str">
        <f>IF(OR($E70="",$G70=""),"",IF(AND($E$3=1),'Marks Entry 1st'!AJ69,IF(AND($E$3=2),'Marks Entry 2nd'!AJ69,IF(AND($E$3=3),'Marks Entry 3rd'!AJ69,IF(AND($E$3=4),'Marks Entry 4th'!AJ69,"")))))</f>
        <v/>
      </c>
      <c r="BR70" s="180" t="str">
        <f>IF(OR($E70="",$G70=""),"",IF(AND($E$3=1),'Marks Entry 1st'!AK69,IF(AND($E$3=2),'Marks Entry 2nd'!AK69,IF(AND($E$3=3),'Marks Entry 3rd'!AK69,IF(AND($E$3=4),'Marks Entry 4th'!AK69,"")))))</f>
        <v/>
      </c>
      <c r="BS70" s="87" t="str">
        <f t="shared" si="48"/>
        <v/>
      </c>
      <c r="BT70" s="180" t="str">
        <f>IF(OR($E70="",$G70=""),"",IF(AND($E$3=1),'Marks Entry 1st'!AL69,IF(AND($E$3=2),'Marks Entry 2nd'!AL69,IF(AND($E$3=3),'Marks Entry 3rd'!AL69,IF(AND($E$3=4),'Marks Entry 4th'!AL69,"")))))</f>
        <v/>
      </c>
      <c r="BU70" s="180" t="str">
        <f>IF(OR($E70="",$G70=""),"",IF(AND($E$3=1),'Marks Entry 1st'!AM69,IF(AND($E$3=2),'Marks Entry 2nd'!AM69,IF(AND($E$3=3),'Marks Entry 3rd'!AM69,IF(AND($E$3=4),'Marks Entry 4th'!AM69,"")))))</f>
        <v/>
      </c>
      <c r="BV70" s="180" t="str">
        <f>IF(OR($E70="",$G70=""),"",IF(AND($E$3=1),'Marks Entry 1st'!AN69,IF(AND($E$3=2),'Marks Entry 2nd'!AN69,IF(AND($E$3=3),'Marks Entry 3rd'!AN69,IF(AND($E$3=4),'Marks Entry 4th'!AN69,"")))))</f>
        <v/>
      </c>
      <c r="BW70" s="91" t="str">
        <f t="shared" si="49"/>
        <v/>
      </c>
      <c r="BX70" s="87">
        <f t="shared" si="50"/>
        <v>0</v>
      </c>
      <c r="BY70" s="93" t="str">
        <f>IF(OR($E70="",$G70=""),"",IF(AND($E$3=1),'Marks Entry 1st'!AO69,IF(AND($E$3=2),'Marks Entry 2nd'!AO69,IF(AND($E$3=3),'Marks Entry 3rd'!AO69,IF(AND($E$3=4),'Marks Entry 4th'!AO69,"")))))</f>
        <v/>
      </c>
      <c r="BZ70" s="93" t="str">
        <f>IF(OR($E70="",$G70=""),"",IF(AND($E$3=1),'Marks Entry 1st'!AP69,IF(AND($E$3=2),'Marks Entry 2nd'!AP69,IF(AND($E$3=3),'Marks Entry 3rd'!AP69,IF(AND($E$3=4),'Marks Entry 4th'!AP69,"")))))</f>
        <v/>
      </c>
      <c r="CA70" s="93" t="str">
        <f>IF(OR($E70="",$G70=""),"",IF(AND($E$3=1),'Marks Entry 1st'!AQ69,IF(AND($E$3=2),'Marks Entry 2nd'!AQ69,IF(AND($E$3=3),'Marks Entry 3rd'!AQ69,IF(AND($E$3=4),'Marks Entry 4th'!AQ69,"")))))</f>
        <v/>
      </c>
      <c r="CB70" s="92" t="str">
        <f t="shared" si="51"/>
        <v/>
      </c>
      <c r="CC70" s="87" t="str">
        <f t="shared" si="52"/>
        <v/>
      </c>
      <c r="CD70" s="144">
        <f t="shared" si="53"/>
        <v>0</v>
      </c>
      <c r="CE70" s="144" t="str">
        <f t="shared" si="54"/>
        <v/>
      </c>
      <c r="CF70" s="144" t="str">
        <f t="shared" si="17"/>
        <v/>
      </c>
      <c r="CG70" s="144" t="str">
        <f t="shared" si="55"/>
        <v/>
      </c>
      <c r="CH70" s="144" t="str">
        <f t="shared" si="18"/>
        <v/>
      </c>
      <c r="CI70" s="148" t="str">
        <f t="shared" si="19"/>
        <v/>
      </c>
      <c r="CJ70" s="180" t="str">
        <f>IF(OR($E70="",$G70=""),"",IF(AND($E$3=1),'Marks Entry 1st'!AR69,IF(AND($E$3=2),'Marks Entry 2nd'!AR69,IF(AND($E$3=3),'Marks Entry 3rd'!AR69,IF(AND($E$3=4),'Marks Entry 4th'!AR69,"")))))</f>
        <v/>
      </c>
      <c r="CK70" s="180" t="str">
        <f>IF(OR($E70="",$G70=""),"",IF(AND($E$3=1),'Marks Entry 1st'!AS69,IF(AND($E$3=2),'Marks Entry 2nd'!AS69,IF(AND($E$3=3),'Marks Entry 3rd'!AS69,IF(AND($E$3=4),'Marks Entry 4th'!AS69,"")))))</f>
        <v/>
      </c>
      <c r="CL70" s="87" t="str">
        <f t="shared" si="56"/>
        <v/>
      </c>
      <c r="CM70" s="180" t="str">
        <f>IF(OR($E70="",$G70=""),"",IF(AND($E$3=1),'Marks Entry 1st'!AT69,IF(AND($E$3=2),'Marks Entry 2nd'!AT69,IF(AND($E$3=3),'Marks Entry 3rd'!AT69,IF(AND($E$3=4),'Marks Entry 4th'!AT69,"")))))</f>
        <v/>
      </c>
      <c r="CN70" s="180" t="str">
        <f>IF(OR($E70="",$G70=""),"",IF(AND($E$3=1),'Marks Entry 1st'!AU69,IF(AND($E$3=2),'Marks Entry 2nd'!AU69,IF(AND($E$3=3),'Marks Entry 3rd'!AU69,IF(AND($E$3=4),'Marks Entry 4th'!AU69,"")))))</f>
        <v/>
      </c>
      <c r="CO70" s="180" t="str">
        <f>IF(OR($E70="",$G70=""),"",IF(AND($E$3=1),'Marks Entry 1st'!AV69,IF(AND($E$3=2),'Marks Entry 2nd'!AV69,IF(AND($E$3=3),'Marks Entry 3rd'!AV69,IF(AND($E$3=4),'Marks Entry 4th'!AV69,"")))))</f>
        <v/>
      </c>
      <c r="CP70" s="91" t="str">
        <f t="shared" si="57"/>
        <v/>
      </c>
      <c r="CQ70" s="87">
        <f t="shared" si="58"/>
        <v>0</v>
      </c>
      <c r="CR70" s="93" t="str">
        <f>IF(OR($E70="",$G70=""),"",IF(AND($E$3=1),'Marks Entry 1st'!AW69,IF(AND($E$3=2),'Marks Entry 2nd'!AW69,IF(AND($E$3=3),'Marks Entry 3rd'!AW69,IF(AND($E$3=4),'Marks Entry 4th'!AW69,"")))))</f>
        <v/>
      </c>
      <c r="CS70" s="93" t="str">
        <f>IF(OR($E70="",$G70=""),"",IF(AND($E$3=1),'Marks Entry 1st'!AX69,IF(AND($E$3=2),'Marks Entry 2nd'!AX69,IF(AND($E$3=3),'Marks Entry 3rd'!AX69,IF(AND($E$3=4),'Marks Entry 4th'!AX69,"")))))</f>
        <v/>
      </c>
      <c r="CT70" s="93" t="str">
        <f>IF(OR($E70="",$G70=""),"",IF(AND($E$3=1),'Marks Entry 1st'!AY69,IF(AND($E$3=2),'Marks Entry 2nd'!AY69,IF(AND($E$3=3),'Marks Entry 3rd'!AY69,IF(AND($E$3=4),'Marks Entry 4th'!AY69,"")))))</f>
        <v/>
      </c>
      <c r="CU70" s="92" t="str">
        <f t="shared" si="59"/>
        <v/>
      </c>
      <c r="CV70" s="87" t="str">
        <f t="shared" si="60"/>
        <v/>
      </c>
      <c r="CW70" s="144">
        <f t="shared" si="61"/>
        <v>0</v>
      </c>
      <c r="CX70" s="144" t="str">
        <f t="shared" si="62"/>
        <v/>
      </c>
      <c r="CY70" s="144" t="str">
        <f t="shared" si="20"/>
        <v/>
      </c>
      <c r="CZ70" s="144" t="str">
        <f t="shared" si="63"/>
        <v/>
      </c>
      <c r="DA70" s="144" t="str">
        <f t="shared" si="21"/>
        <v/>
      </c>
      <c r="DB70" s="148" t="str">
        <f t="shared" si="22"/>
        <v/>
      </c>
      <c r="DC70" s="380" t="str">
        <f>IF(OR($E70="",$G70=""),"",IF(AND($E$3=1),'Marks Entry 1st'!AZ69,IF(AND($E$3=2),'Marks Entry 2nd'!AZ69,IF(AND($E$3=3),'Marks Entry 3rd'!AZ69,IF(AND($E$3=4),'Marks Entry 4th'!AZ69,"")))))</f>
        <v/>
      </c>
      <c r="DD70" s="380" t="str">
        <f>IF(OR($E70="",$G70=""),"",IF(AND($E$3=1),'Marks Entry 1st'!BA69,IF(AND($E$3=2),'Marks Entry 2nd'!BA69,IF(AND($E$3=3),'Marks Entry 3rd'!BA69,IF(AND($E$3=4),'Marks Entry 4th'!BA69,"")))))</f>
        <v/>
      </c>
      <c r="DE70" s="380" t="str">
        <f>IF(OR($E70="",$G70=""),"",IF(AND($E$3=1),'Marks Entry 1st'!BB69,IF(AND($E$3=2),'Marks Entry 2nd'!BB69,IF(AND($E$3=3),'Marks Entry 3rd'!BB69,IF(AND($E$3=4),'Marks Entry 4th'!BB69,"")))))</f>
        <v/>
      </c>
      <c r="DF70" s="181" t="str">
        <f t="shared" si="64"/>
        <v/>
      </c>
      <c r="DG70" s="182">
        <f t="shared" si="65"/>
        <v>0</v>
      </c>
      <c r="DH70" s="182" t="str">
        <f t="shared" si="66"/>
        <v/>
      </c>
      <c r="DI70" s="182" t="str">
        <f t="shared" si="67"/>
        <v/>
      </c>
      <c r="DJ70" s="147" t="str">
        <f t="shared" si="23"/>
        <v/>
      </c>
      <c r="DK70" s="380" t="str">
        <f>IF(OR($E70="",$G70=""),"",IF(AND($E$3=1),'Marks Entry 1st'!BC69,IF(AND($E$3=2),'Marks Entry 2nd'!BC69,IF(AND($E$3=3),'Marks Entry 3rd'!BC69,IF(AND($E$3=4),'Marks Entry 4th'!BC69,"")))))</f>
        <v/>
      </c>
      <c r="DL70" s="380" t="str">
        <f>IF(OR($E70="",$G70=""),"",IF(AND($E$3=1),'Marks Entry 1st'!BD69,IF(AND($E$3=2),'Marks Entry 2nd'!BD69,IF(AND($E$3=3),'Marks Entry 3rd'!BD69,IF(AND($E$3=4),'Marks Entry 4th'!BD69,"")))))</f>
        <v/>
      </c>
      <c r="DM70" s="380" t="str">
        <f>IF(OR($E70="",$G70=""),"",IF(AND($E$3=1),'Marks Entry 1st'!BE69,IF(AND($E$3=2),'Marks Entry 2nd'!BE69,IF(AND($E$3=3),'Marks Entry 3rd'!BE69,IF(AND($E$3=4),'Marks Entry 4th'!BE69,"")))))</f>
        <v/>
      </c>
      <c r="DN70" s="181" t="str">
        <f t="shared" si="68"/>
        <v/>
      </c>
      <c r="DO70" s="182">
        <f t="shared" si="69"/>
        <v>0</v>
      </c>
      <c r="DP70" s="182" t="str">
        <f t="shared" si="70"/>
        <v/>
      </c>
      <c r="DQ70" s="182" t="str">
        <f t="shared" si="71"/>
        <v/>
      </c>
      <c r="DR70" s="147" t="str">
        <f t="shared" si="24"/>
        <v/>
      </c>
      <c r="DS70" s="380" t="str">
        <f>IF(OR($E70="",$G70=""),"",IF(AND($E$3=1),'Marks Entry 1st'!BF69,IF(AND($E$3=2),'Marks Entry 2nd'!BF69,IF(AND($E$3=3),'Marks Entry 3rd'!BF69,IF(AND($E$3=4),'Marks Entry 4th'!BF69,"")))))</f>
        <v/>
      </c>
      <c r="DT70" s="380" t="str">
        <f>IF(OR($E70="",$G70=""),"",IF(AND($E$3=1),'Marks Entry 1st'!BG69,IF(AND($E$3=2),'Marks Entry 2nd'!BG69,IF(AND($E$3=3),'Marks Entry 3rd'!BG69,IF(AND($E$3=4),'Marks Entry 4th'!BG69,"")))))</f>
        <v/>
      </c>
      <c r="DU70" s="380" t="str">
        <f>IF(OR($E70="",$G70=""),"",IF(AND($E$3=1),'Marks Entry 1st'!BH69,IF(AND($E$3=2),'Marks Entry 2nd'!BH69,IF(AND($E$3=3),'Marks Entry 3rd'!BH69,IF(AND($E$3=4),'Marks Entry 4th'!BH69,"")))))</f>
        <v/>
      </c>
      <c r="DV70" s="181" t="str">
        <f t="shared" si="72"/>
        <v/>
      </c>
      <c r="DW70" s="182">
        <f t="shared" si="73"/>
        <v>0</v>
      </c>
      <c r="DX70" s="182" t="str">
        <f t="shared" si="74"/>
        <v/>
      </c>
      <c r="DY70" s="182" t="str">
        <f t="shared" si="75"/>
        <v/>
      </c>
      <c r="DZ70" s="147" t="str">
        <f t="shared" si="25"/>
        <v/>
      </c>
      <c r="EA70" s="104" t="str">
        <f t="shared" si="26"/>
        <v/>
      </c>
      <c r="EB70" s="105" t="str">
        <f t="shared" si="27"/>
        <v/>
      </c>
      <c r="EC70" s="111" t="str">
        <f t="shared" si="28"/>
        <v/>
      </c>
      <c r="ED70" s="112" t="str">
        <f t="shared" si="29"/>
        <v/>
      </c>
      <c r="EE70" s="386" t="str">
        <f t="shared" si="30"/>
        <v/>
      </c>
      <c r="EF70" s="72" t="str">
        <f>IF(OR($E70="",$G70=""),"",IF(AND($E$3=1),'Marks Entry 1st'!BI69,IF(AND($E$3=2),'Marks Entry 2nd'!BI69,IF(AND($E$3=3),'Marks Entry 3rd'!BI69,IF(AND($E$3=4),'Marks Entry 4th'!BI69,"")))))</f>
        <v/>
      </c>
      <c r="EG70" s="72" t="str">
        <f>IF(OR($E70="",$G70=""),"",IF(AND($E$3=1),'Marks Entry 1st'!BJ69,IF(AND($E$3=2),'Marks Entry 2nd'!BJ69,IF(AND($E$3=3),'Marks Entry 3rd'!BJ69,IF(AND($E$3=4),'Marks Entry 4th'!BJ69,"")))))</f>
        <v/>
      </c>
      <c r="EH70" s="328" t="str">
        <f t="shared" si="31"/>
        <v/>
      </c>
      <c r="EI70" s="73"/>
      <c r="EP70" s="75">
        <f>IF(AND($E$3=1),'Marks Entry 1st'!I69,IF(AND($E$3=2),'Marks Entry 2nd'!I69,IF(AND($E$3=3),'Marks Entry 3rd'!I69,IF(AND($E$3=4),'Marks Entry 4th'!I69,""))))</f>
        <v>0</v>
      </c>
    </row>
    <row r="71" spans="1:146" ht="18.899999999999999" customHeight="1">
      <c r="A71" s="94">
        <v>64</v>
      </c>
      <c r="B71" s="94" t="str">
        <f>IF(OR(EP71=0,EP71=""),"",IF(AND($E$3=1),'Marks Entry 1st'!I70,IF(AND($E$3=2),'Marks Entry 2nd'!I70,IF(AND($E$3=3),'Marks Entry 3rd'!I70,IF(AND($E$3=4),'Marks Entry 4th'!I70,"")))))</f>
        <v/>
      </c>
      <c r="C71" s="95" t="str">
        <f>IF(OR(B71=0,B71=""),"",IF(AND($E$3=1),'Marks Entry 1st'!B70,IF(AND($E$3=2),'Marks Entry 2nd'!B70,IF(AND($E$3=3),'Marks Entry 3rd'!B70,IF(AND($E$3=4),'Marks Entry 4th'!B70,"")))))</f>
        <v/>
      </c>
      <c r="D71" s="95" t="str">
        <f>IF(OR(B71=0,B71=""),"",IF(AND($E$3=1),'Marks Entry 1st'!C70,IF(AND($E$3=2),'Marks Entry 2nd'!C70,IF(AND($E$3=3),'Marks Entry 3rd'!C70,IF(AND($E$3=4),'Marks Entry 4th'!C70,"")))))</f>
        <v/>
      </c>
      <c r="E71" s="96" t="str">
        <f>IF(OR(B71=0,B71=""),"",IF(AND($E$3=1),'Marks Entry 1st'!E70,IF(AND($E$3=2),'Marks Entry 2nd'!E70,IF(AND($E$3=3),'Marks Entry 3rd'!E70,IF(AND($E$3=4),'Marks Entry 4th'!E70,"")))))</f>
        <v/>
      </c>
      <c r="F71" s="95" t="str">
        <f>IF(OR(B71=0,B71=""),"",IF(AND($E$3=1),'Marks Entry 1st'!D70,IF(AND($E$3=2),'Marks Entry 2nd'!D70,IF(AND($E$3=3),'Marks Entry 3rd'!D70,IF(AND($E$3=4),'Marks Entry 4th'!D70,"")))))</f>
        <v/>
      </c>
      <c r="G71" s="90" t="str">
        <f>IF(OR(B71=0,B71=""),"",IF(AND($E$3=1),'Marks Entry 1st'!F70,IF(AND($E$3=2),'Marks Entry 2nd'!F70,IF(AND($E$3=3),'Marks Entry 3rd'!F70,IF(AND($E$3=4),'Marks Entry 4th'!F70,"")))))</f>
        <v/>
      </c>
      <c r="H71" s="90" t="str">
        <f>IF(OR(B71=0,B71=""),"",IF(AND($E$3=1),'Marks Entry 1st'!G70,IF(AND($E$3=2),'Marks Entry 2nd'!G70,IF(AND($E$3=3),'Marks Entry 3rd'!G70,IF(AND($E$3=4),'Marks Entry 4th'!G70,"")))))</f>
        <v/>
      </c>
      <c r="I71" s="90" t="str">
        <f>IF(OR(B71=0,B71=""),"",IF(AND($E$3=1),'Marks Entry 1st'!H70,IF(AND($E$3=2),'Marks Entry 2nd'!H70,IF(AND($E$3=3),'Marks Entry 3rd'!H70,IF(AND($E$3=4),'Marks Entry 4th'!H70,"")))))</f>
        <v/>
      </c>
      <c r="J71" s="379" t="str">
        <f>IF(OR(B71=0,B71=""),"",IF(AND($E$3=1),'Marks Entry 1st'!J70,IF(AND($E$3=2),'Marks Entry 2nd'!J70,IF(AND($E$3=3),'Marks Entry 3rd'!J70,IF(AND($E$3=4),'Marks Entry 4th'!J70,"")))))</f>
        <v/>
      </c>
      <c r="K71" s="379" t="str">
        <f>IF(OR(B71=0,B71=""),"",IF(AND($E$3=1),'Marks Entry 1st'!K70,IF(AND($E$3=2),'Marks Entry 2nd'!K70,IF(AND($E$3=3),'Marks Entry 3rd'!K70,IF(AND($E$3=4),'Marks Entry 4th'!K70,"")))))</f>
        <v/>
      </c>
      <c r="L71" s="180" t="str">
        <f>IF(OR($E71="",$G71=""),"",IF(AND($E$3=1),'Marks Entry 1st'!L70,IF(AND($E$3=2),'Marks Entry 2nd'!L70,IF(AND($E$3=3),'Marks Entry 3rd'!L70,IF(AND($E$3=4),'Marks Entry 4th'!L70,"")))))</f>
        <v/>
      </c>
      <c r="M71" s="180" t="str">
        <f>IF(OR($E71="",$G71=""),"",IF(AND($E$3=1),'Marks Entry 1st'!M70,IF(AND($E$3=2),'Marks Entry 2nd'!M70,IF(AND($E$3=3),'Marks Entry 3rd'!M70,IF(AND($E$3=4),'Marks Entry 4th'!M70,"")))))</f>
        <v/>
      </c>
      <c r="N71" s="87" t="str">
        <f t="shared" si="32"/>
        <v/>
      </c>
      <c r="O71" s="180" t="str">
        <f>IF(OR($E71="",$G71=""),"",IF(AND($E$3=1),'Marks Entry 1st'!N70,IF(AND($E$3=2),'Marks Entry 2nd'!N70,IF(AND($E$3=3),'Marks Entry 3rd'!N70,IF(AND($E$3=4),'Marks Entry 4th'!N70,"")))))</f>
        <v/>
      </c>
      <c r="P71" s="180" t="str">
        <f>IF(OR($E71="",$G71=""),"",IF(AND($E$3=1),'Marks Entry 1st'!O70,IF(AND($E$3=2),'Marks Entry 2nd'!O70,IF(AND($E$3=3),'Marks Entry 3rd'!O70,IF(AND($E$3=4),'Marks Entry 4th'!O70,"")))))</f>
        <v/>
      </c>
      <c r="Q71" s="180" t="str">
        <f>IF(OR($E71="",$G71=""),"",IF(AND($E$3=1),'Marks Entry 1st'!P70,IF(AND($E$3=2),'Marks Entry 2nd'!P70,IF(AND($E$3=3),'Marks Entry 3rd'!P70,IF(AND($E$3=4),'Marks Entry 4th'!P70,"")))))</f>
        <v/>
      </c>
      <c r="R71" s="91" t="str">
        <f t="shared" si="33"/>
        <v/>
      </c>
      <c r="S71" s="87">
        <f t="shared" si="34"/>
        <v>0</v>
      </c>
      <c r="T71" s="93" t="str">
        <f>IF(OR($E71="",$G71=""),"",IF(AND($E$3=1),'Marks Entry 1st'!Q70,IF(AND($E$3=2),'Marks Entry 2nd'!Q70,IF(AND($E$3=3),'Marks Entry 3rd'!Q70,IF(AND($E$3=4),'Marks Entry 4th'!Q70,"")))))</f>
        <v/>
      </c>
      <c r="U71" s="93" t="str">
        <f>IF(OR($E71="",$G71=""),"",IF(AND($E$3=1),'Marks Entry 1st'!R70,IF(AND($E$3=2),'Marks Entry 2nd'!R70,IF(AND($E$3=3),'Marks Entry 3rd'!R70,IF(AND($E$3=4),'Marks Entry 4th'!R70,"")))))</f>
        <v/>
      </c>
      <c r="V71" s="93" t="str">
        <f>IF(OR($E71="",$G71=""),"",IF(AND($E$3=1),'Marks Entry 1st'!S70,IF(AND($E$3=2),'Marks Entry 2nd'!S70,IF(AND($E$3=3),'Marks Entry 3rd'!S70,IF(AND($E$3=4),'Marks Entry 4th'!S70,"")))))</f>
        <v/>
      </c>
      <c r="W71" s="92" t="str">
        <f t="shared" si="35"/>
        <v/>
      </c>
      <c r="X71" s="87" t="str">
        <f t="shared" si="36"/>
        <v/>
      </c>
      <c r="Y71" s="144">
        <f t="shared" si="37"/>
        <v>0</v>
      </c>
      <c r="Z71" s="144" t="str">
        <f t="shared" si="38"/>
        <v/>
      </c>
      <c r="AA71" s="144" t="str">
        <f t="shared" si="0"/>
        <v/>
      </c>
      <c r="AB71" s="144" t="str">
        <f t="shared" si="39"/>
        <v/>
      </c>
      <c r="AC71" s="144" t="str">
        <f t="shared" si="1"/>
        <v/>
      </c>
      <c r="AD71" s="148" t="str">
        <f t="shared" si="2"/>
        <v/>
      </c>
      <c r="AE71" s="180" t="str">
        <f>IF(OR($E71="",$G71=""),"",IF(AND($E$3=1),'Marks Entry 1st'!T70,IF(AND($E$3=2),'Marks Entry 2nd'!T70,IF(AND($E$3=3),'Marks Entry 3rd'!T70,IF(AND($E$3=4),'Marks Entry 4th'!T70,"")))))</f>
        <v/>
      </c>
      <c r="AF71" s="180" t="str">
        <f>IF(OR($E71="",$G71=""),"",IF(AND($E$3=1),'Marks Entry 1st'!U70,IF(AND($E$3=2),'Marks Entry 2nd'!U70,IF(AND($E$3=3),'Marks Entry 3rd'!U70,IF(AND($E$3=4),'Marks Entry 4th'!U70,"")))))</f>
        <v/>
      </c>
      <c r="AG71" s="87" t="str">
        <f t="shared" si="40"/>
        <v/>
      </c>
      <c r="AH71" s="180" t="str">
        <f>IF(OR($E71="",$G71=""),"",IF(AND($E$3=1),'Marks Entry 1st'!V70,IF(AND($E$3=2),'Marks Entry 2nd'!V70,IF(AND($E$3=3),'Marks Entry 3rd'!V70,IF(AND($E$3=4),'Marks Entry 4th'!V70,"")))))</f>
        <v/>
      </c>
      <c r="AI71" s="180" t="str">
        <f>IF(OR($E71="",$G71=""),"",IF(AND($E$3=1),'Marks Entry 1st'!W70,IF(AND($E$3=2),'Marks Entry 2nd'!W70,IF(AND($E$3=3),'Marks Entry 3rd'!W70,IF(AND($E$3=4),'Marks Entry 4th'!W70,"")))))</f>
        <v/>
      </c>
      <c r="AJ71" s="180" t="str">
        <f>IF(OR($E71="",$G71=""),"",IF(AND($E$3=1),'Marks Entry 1st'!X70,IF(AND($E$3=2),'Marks Entry 2nd'!X70,IF(AND($E$3=3),'Marks Entry 3rd'!X70,IF(AND($E$3=4),'Marks Entry 4th'!X70,"")))))</f>
        <v/>
      </c>
      <c r="AK71" s="91" t="str">
        <f t="shared" si="41"/>
        <v/>
      </c>
      <c r="AL71" s="87">
        <f t="shared" si="42"/>
        <v>0</v>
      </c>
      <c r="AM71" s="93" t="str">
        <f>IF(OR($E71="",$G71=""),"",IF(AND($E$3=1),'Marks Entry 1st'!Y70,IF(AND($E$3=2),'Marks Entry 2nd'!Y70,IF(AND($E$3=3),'Marks Entry 3rd'!Y70,IF(AND($E$3=4),'Marks Entry 4th'!Y70,"")))))</f>
        <v/>
      </c>
      <c r="AN71" s="93" t="str">
        <f>IF(OR($E71="",$G71=""),"",IF(AND($E$3=1),'Marks Entry 1st'!Z70,IF(AND($E$3=2),'Marks Entry 2nd'!Z70,IF(AND($E$3=3),'Marks Entry 3rd'!Z70,IF(AND($E$3=4),'Marks Entry 4th'!Z70,"")))))</f>
        <v/>
      </c>
      <c r="AO71" s="93" t="str">
        <f>IF(OR($E71="",$G71=""),"",IF(AND($E$3=1),'Marks Entry 1st'!AA70,IF(AND($E$3=2),'Marks Entry 2nd'!AA70,IF(AND($E$3=3),'Marks Entry 3rd'!AA70,IF(AND($E$3=4),'Marks Entry 4th'!AA70,"")))))</f>
        <v/>
      </c>
      <c r="AP71" s="92" t="str">
        <f t="shared" si="43"/>
        <v/>
      </c>
      <c r="AQ71" s="87" t="str">
        <f t="shared" si="44"/>
        <v/>
      </c>
      <c r="AR71" s="144">
        <f t="shared" si="45"/>
        <v>0</v>
      </c>
      <c r="AS71" s="144" t="str">
        <f t="shared" si="46"/>
        <v/>
      </c>
      <c r="AT71" s="144" t="str">
        <f t="shared" si="3"/>
        <v/>
      </c>
      <c r="AU71" s="144" t="str">
        <f t="shared" si="47"/>
        <v/>
      </c>
      <c r="AV71" s="144" t="str">
        <f t="shared" si="4"/>
        <v/>
      </c>
      <c r="AW71" s="148" t="str">
        <f t="shared" si="5"/>
        <v/>
      </c>
      <c r="AX71" s="180" t="str">
        <f>IF(OR($E71="",$G71=""),"",IF(AND($E$3=1),'Marks Entry 1st'!AB70,IF(AND($E$3=2),'Marks Entry 2nd'!AB70,IF(AND($E$3=3),'Marks Entry 3rd'!AB70,IF(AND($E$3=4),'Marks Entry 4th'!AB70,"")))))</f>
        <v/>
      </c>
      <c r="AY71" s="180" t="str">
        <f>IF(OR($E71="",$G71=""),"",IF(AND($E$3=1),'Marks Entry 1st'!AC70,IF(AND($E$3=2),'Marks Entry 2nd'!AC70,IF(AND($E$3=3),'Marks Entry 3rd'!AC70,IF(AND($E$3=4),'Marks Entry 4th'!AC70,"")))))</f>
        <v/>
      </c>
      <c r="AZ71" s="87" t="str">
        <f t="shared" si="6"/>
        <v/>
      </c>
      <c r="BA71" s="180" t="str">
        <f>IF(OR($E71="",$G71=""),"",IF(AND($E$3=1),'Marks Entry 1st'!AD70,IF(AND($E$3=2),'Marks Entry 2nd'!AD70,IF(AND($E$3=3),'Marks Entry 3rd'!AD70,IF(AND($E$3=4),'Marks Entry 4th'!AD70,"")))))</f>
        <v/>
      </c>
      <c r="BB71" s="180" t="str">
        <f>IF(OR($E71="",$G71=""),"",IF(AND($E$3=1),'Marks Entry 1st'!AE70,IF(AND($E$3=2),'Marks Entry 2nd'!AE70,IF(AND($E$3=3),'Marks Entry 3rd'!AE70,IF(AND($E$3=4),'Marks Entry 4th'!AE70,"")))))</f>
        <v/>
      </c>
      <c r="BC71" s="180" t="str">
        <f>IF(OR($E71="",$G71=""),"",IF(AND($E$3=1),'Marks Entry 1st'!AF70,IF(AND($E$3=2),'Marks Entry 2nd'!AF70,IF(AND($E$3=3),'Marks Entry 3rd'!AF70,IF(AND($E$3=4),'Marks Entry 4th'!AF70,"")))))</f>
        <v/>
      </c>
      <c r="BD71" s="91" t="str">
        <f t="shared" si="7"/>
        <v/>
      </c>
      <c r="BE71" s="87">
        <f t="shared" si="8"/>
        <v>0</v>
      </c>
      <c r="BF71" s="93" t="str">
        <f>IF(OR($E71="",$G71=""),"",IF(AND($E$3=1),'Marks Entry 1st'!AG70,IF(AND($E$3=2),'Marks Entry 2nd'!AG70,IF(AND($E$3=3),'Marks Entry 3rd'!AG70,IF(AND($E$3=4),'Marks Entry 4th'!AG70,"")))))</f>
        <v/>
      </c>
      <c r="BG71" s="93" t="str">
        <f>IF(OR($E71="",$G71=""),"",IF(AND($E$3=1),'Marks Entry 1st'!AH70,IF(AND($E$3=2),'Marks Entry 2nd'!AH70,IF(AND($E$3=3),'Marks Entry 3rd'!AH70,IF(AND($E$3=4),'Marks Entry 4th'!AH70,"")))))</f>
        <v/>
      </c>
      <c r="BH71" s="93" t="str">
        <f>IF(OR($E71="",$G71=""),"",IF(AND($E$3=1),'Marks Entry 1st'!AI70,IF(AND($E$3=2),'Marks Entry 2nd'!AI70,IF(AND($E$3=3),'Marks Entry 3rd'!AI70,IF(AND($E$3=4),'Marks Entry 4th'!AI70,"")))))</f>
        <v/>
      </c>
      <c r="BI71" s="92" t="str">
        <f t="shared" si="9"/>
        <v/>
      </c>
      <c r="BJ71" s="87" t="str">
        <f t="shared" si="10"/>
        <v/>
      </c>
      <c r="BK71" s="144">
        <f t="shared" si="11"/>
        <v>0</v>
      </c>
      <c r="BL71" s="144" t="str">
        <f t="shared" si="12"/>
        <v/>
      </c>
      <c r="BM71" s="144" t="str">
        <f t="shared" si="13"/>
        <v/>
      </c>
      <c r="BN71" s="144" t="str">
        <f t="shared" si="14"/>
        <v/>
      </c>
      <c r="BO71" s="144" t="str">
        <f t="shared" si="15"/>
        <v/>
      </c>
      <c r="BP71" s="148" t="str">
        <f t="shared" si="16"/>
        <v/>
      </c>
      <c r="BQ71" s="180" t="str">
        <f>IF(OR($E71="",$G71=""),"",IF(AND($E$3=1),'Marks Entry 1st'!AJ70,IF(AND($E$3=2),'Marks Entry 2nd'!AJ70,IF(AND($E$3=3),'Marks Entry 3rd'!AJ70,IF(AND($E$3=4),'Marks Entry 4th'!AJ70,"")))))</f>
        <v/>
      </c>
      <c r="BR71" s="180" t="str">
        <f>IF(OR($E71="",$G71=""),"",IF(AND($E$3=1),'Marks Entry 1st'!AK70,IF(AND($E$3=2),'Marks Entry 2nd'!AK70,IF(AND($E$3=3),'Marks Entry 3rd'!AK70,IF(AND($E$3=4),'Marks Entry 4th'!AK70,"")))))</f>
        <v/>
      </c>
      <c r="BS71" s="87" t="str">
        <f t="shared" si="48"/>
        <v/>
      </c>
      <c r="BT71" s="180" t="str">
        <f>IF(OR($E71="",$G71=""),"",IF(AND($E$3=1),'Marks Entry 1st'!AL70,IF(AND($E$3=2),'Marks Entry 2nd'!AL70,IF(AND($E$3=3),'Marks Entry 3rd'!AL70,IF(AND($E$3=4),'Marks Entry 4th'!AL70,"")))))</f>
        <v/>
      </c>
      <c r="BU71" s="180" t="str">
        <f>IF(OR($E71="",$G71=""),"",IF(AND($E$3=1),'Marks Entry 1st'!AM70,IF(AND($E$3=2),'Marks Entry 2nd'!AM70,IF(AND($E$3=3),'Marks Entry 3rd'!AM70,IF(AND($E$3=4),'Marks Entry 4th'!AM70,"")))))</f>
        <v/>
      </c>
      <c r="BV71" s="180" t="str">
        <f>IF(OR($E71="",$G71=""),"",IF(AND($E$3=1),'Marks Entry 1st'!AN70,IF(AND($E$3=2),'Marks Entry 2nd'!AN70,IF(AND($E$3=3),'Marks Entry 3rd'!AN70,IF(AND($E$3=4),'Marks Entry 4th'!AN70,"")))))</f>
        <v/>
      </c>
      <c r="BW71" s="91" t="str">
        <f t="shared" si="49"/>
        <v/>
      </c>
      <c r="BX71" s="87">
        <f t="shared" si="50"/>
        <v>0</v>
      </c>
      <c r="BY71" s="93" t="str">
        <f>IF(OR($E71="",$G71=""),"",IF(AND($E$3=1),'Marks Entry 1st'!AO70,IF(AND($E$3=2),'Marks Entry 2nd'!AO70,IF(AND($E$3=3),'Marks Entry 3rd'!AO70,IF(AND($E$3=4),'Marks Entry 4th'!AO70,"")))))</f>
        <v/>
      </c>
      <c r="BZ71" s="93" t="str">
        <f>IF(OR($E71="",$G71=""),"",IF(AND($E$3=1),'Marks Entry 1st'!AP70,IF(AND($E$3=2),'Marks Entry 2nd'!AP70,IF(AND($E$3=3),'Marks Entry 3rd'!AP70,IF(AND($E$3=4),'Marks Entry 4th'!AP70,"")))))</f>
        <v/>
      </c>
      <c r="CA71" s="93" t="str">
        <f>IF(OR($E71="",$G71=""),"",IF(AND($E$3=1),'Marks Entry 1st'!AQ70,IF(AND($E$3=2),'Marks Entry 2nd'!AQ70,IF(AND($E$3=3),'Marks Entry 3rd'!AQ70,IF(AND($E$3=4),'Marks Entry 4th'!AQ70,"")))))</f>
        <v/>
      </c>
      <c r="CB71" s="92" t="str">
        <f t="shared" si="51"/>
        <v/>
      </c>
      <c r="CC71" s="87" t="str">
        <f t="shared" si="52"/>
        <v/>
      </c>
      <c r="CD71" s="144">
        <f t="shared" si="53"/>
        <v>0</v>
      </c>
      <c r="CE71" s="144" t="str">
        <f t="shared" si="54"/>
        <v/>
      </c>
      <c r="CF71" s="144" t="str">
        <f t="shared" si="17"/>
        <v/>
      </c>
      <c r="CG71" s="144" t="str">
        <f t="shared" si="55"/>
        <v/>
      </c>
      <c r="CH71" s="144" t="str">
        <f t="shared" si="18"/>
        <v/>
      </c>
      <c r="CI71" s="148" t="str">
        <f t="shared" si="19"/>
        <v/>
      </c>
      <c r="CJ71" s="180" t="str">
        <f>IF(OR($E71="",$G71=""),"",IF(AND($E$3=1),'Marks Entry 1st'!AR70,IF(AND($E$3=2),'Marks Entry 2nd'!AR70,IF(AND($E$3=3),'Marks Entry 3rd'!AR70,IF(AND($E$3=4),'Marks Entry 4th'!AR70,"")))))</f>
        <v/>
      </c>
      <c r="CK71" s="180" t="str">
        <f>IF(OR($E71="",$G71=""),"",IF(AND($E$3=1),'Marks Entry 1st'!AS70,IF(AND($E$3=2),'Marks Entry 2nd'!AS70,IF(AND($E$3=3),'Marks Entry 3rd'!AS70,IF(AND($E$3=4),'Marks Entry 4th'!AS70,"")))))</f>
        <v/>
      </c>
      <c r="CL71" s="87" t="str">
        <f t="shared" si="56"/>
        <v/>
      </c>
      <c r="CM71" s="180" t="str">
        <f>IF(OR($E71="",$G71=""),"",IF(AND($E$3=1),'Marks Entry 1st'!AT70,IF(AND($E$3=2),'Marks Entry 2nd'!AT70,IF(AND($E$3=3),'Marks Entry 3rd'!AT70,IF(AND($E$3=4),'Marks Entry 4th'!AT70,"")))))</f>
        <v/>
      </c>
      <c r="CN71" s="180" t="str">
        <f>IF(OR($E71="",$G71=""),"",IF(AND($E$3=1),'Marks Entry 1st'!AU70,IF(AND($E$3=2),'Marks Entry 2nd'!AU70,IF(AND($E$3=3),'Marks Entry 3rd'!AU70,IF(AND($E$3=4),'Marks Entry 4th'!AU70,"")))))</f>
        <v/>
      </c>
      <c r="CO71" s="180" t="str">
        <f>IF(OR($E71="",$G71=""),"",IF(AND($E$3=1),'Marks Entry 1st'!AV70,IF(AND($E$3=2),'Marks Entry 2nd'!AV70,IF(AND($E$3=3),'Marks Entry 3rd'!AV70,IF(AND($E$3=4),'Marks Entry 4th'!AV70,"")))))</f>
        <v/>
      </c>
      <c r="CP71" s="91" t="str">
        <f t="shared" si="57"/>
        <v/>
      </c>
      <c r="CQ71" s="87">
        <f t="shared" si="58"/>
        <v>0</v>
      </c>
      <c r="CR71" s="93" t="str">
        <f>IF(OR($E71="",$G71=""),"",IF(AND($E$3=1),'Marks Entry 1st'!AW70,IF(AND($E$3=2),'Marks Entry 2nd'!AW70,IF(AND($E$3=3),'Marks Entry 3rd'!AW70,IF(AND($E$3=4),'Marks Entry 4th'!AW70,"")))))</f>
        <v/>
      </c>
      <c r="CS71" s="93" t="str">
        <f>IF(OR($E71="",$G71=""),"",IF(AND($E$3=1),'Marks Entry 1st'!AX70,IF(AND($E$3=2),'Marks Entry 2nd'!AX70,IF(AND($E$3=3),'Marks Entry 3rd'!AX70,IF(AND($E$3=4),'Marks Entry 4th'!AX70,"")))))</f>
        <v/>
      </c>
      <c r="CT71" s="93" t="str">
        <f>IF(OR($E71="",$G71=""),"",IF(AND($E$3=1),'Marks Entry 1st'!AY70,IF(AND($E$3=2),'Marks Entry 2nd'!AY70,IF(AND($E$3=3),'Marks Entry 3rd'!AY70,IF(AND($E$3=4),'Marks Entry 4th'!AY70,"")))))</f>
        <v/>
      </c>
      <c r="CU71" s="92" t="str">
        <f t="shared" si="59"/>
        <v/>
      </c>
      <c r="CV71" s="87" t="str">
        <f t="shared" si="60"/>
        <v/>
      </c>
      <c r="CW71" s="144">
        <f t="shared" si="61"/>
        <v>0</v>
      </c>
      <c r="CX71" s="144" t="str">
        <f t="shared" si="62"/>
        <v/>
      </c>
      <c r="CY71" s="144" t="str">
        <f t="shared" si="20"/>
        <v/>
      </c>
      <c r="CZ71" s="144" t="str">
        <f t="shared" si="63"/>
        <v/>
      </c>
      <c r="DA71" s="144" t="str">
        <f t="shared" si="21"/>
        <v/>
      </c>
      <c r="DB71" s="148" t="str">
        <f t="shared" si="22"/>
        <v/>
      </c>
      <c r="DC71" s="380" t="str">
        <f>IF(OR($E71="",$G71=""),"",IF(AND($E$3=1),'Marks Entry 1st'!AZ70,IF(AND($E$3=2),'Marks Entry 2nd'!AZ70,IF(AND($E$3=3),'Marks Entry 3rd'!AZ70,IF(AND($E$3=4),'Marks Entry 4th'!AZ70,"")))))</f>
        <v/>
      </c>
      <c r="DD71" s="380" t="str">
        <f>IF(OR($E71="",$G71=""),"",IF(AND($E$3=1),'Marks Entry 1st'!BA70,IF(AND($E$3=2),'Marks Entry 2nd'!BA70,IF(AND($E$3=3),'Marks Entry 3rd'!BA70,IF(AND($E$3=4),'Marks Entry 4th'!BA70,"")))))</f>
        <v/>
      </c>
      <c r="DE71" s="380" t="str">
        <f>IF(OR($E71="",$G71=""),"",IF(AND($E$3=1),'Marks Entry 1st'!BB70,IF(AND($E$3=2),'Marks Entry 2nd'!BB70,IF(AND($E$3=3),'Marks Entry 3rd'!BB70,IF(AND($E$3=4),'Marks Entry 4th'!BB70,"")))))</f>
        <v/>
      </c>
      <c r="DF71" s="181" t="str">
        <f t="shared" si="64"/>
        <v/>
      </c>
      <c r="DG71" s="182">
        <f t="shared" si="65"/>
        <v>0</v>
      </c>
      <c r="DH71" s="182" t="str">
        <f t="shared" si="66"/>
        <v/>
      </c>
      <c r="DI71" s="182" t="str">
        <f t="shared" si="67"/>
        <v/>
      </c>
      <c r="DJ71" s="147" t="str">
        <f t="shared" si="23"/>
        <v/>
      </c>
      <c r="DK71" s="380" t="str">
        <f>IF(OR($E71="",$G71=""),"",IF(AND($E$3=1),'Marks Entry 1st'!BC70,IF(AND($E$3=2),'Marks Entry 2nd'!BC70,IF(AND($E$3=3),'Marks Entry 3rd'!BC70,IF(AND($E$3=4),'Marks Entry 4th'!BC70,"")))))</f>
        <v/>
      </c>
      <c r="DL71" s="380" t="str">
        <f>IF(OR($E71="",$G71=""),"",IF(AND($E$3=1),'Marks Entry 1st'!BD70,IF(AND($E$3=2),'Marks Entry 2nd'!BD70,IF(AND($E$3=3),'Marks Entry 3rd'!BD70,IF(AND($E$3=4),'Marks Entry 4th'!BD70,"")))))</f>
        <v/>
      </c>
      <c r="DM71" s="380" t="str">
        <f>IF(OR($E71="",$G71=""),"",IF(AND($E$3=1),'Marks Entry 1st'!BE70,IF(AND($E$3=2),'Marks Entry 2nd'!BE70,IF(AND($E$3=3),'Marks Entry 3rd'!BE70,IF(AND($E$3=4),'Marks Entry 4th'!BE70,"")))))</f>
        <v/>
      </c>
      <c r="DN71" s="181" t="str">
        <f t="shared" si="68"/>
        <v/>
      </c>
      <c r="DO71" s="182">
        <f t="shared" si="69"/>
        <v>0</v>
      </c>
      <c r="DP71" s="182" t="str">
        <f t="shared" si="70"/>
        <v/>
      </c>
      <c r="DQ71" s="182" t="str">
        <f t="shared" si="71"/>
        <v/>
      </c>
      <c r="DR71" s="147" t="str">
        <f t="shared" si="24"/>
        <v/>
      </c>
      <c r="DS71" s="380" t="str">
        <f>IF(OR($E71="",$G71=""),"",IF(AND($E$3=1),'Marks Entry 1st'!BF70,IF(AND($E$3=2),'Marks Entry 2nd'!BF70,IF(AND($E$3=3),'Marks Entry 3rd'!BF70,IF(AND($E$3=4),'Marks Entry 4th'!BF70,"")))))</f>
        <v/>
      </c>
      <c r="DT71" s="380" t="str">
        <f>IF(OR($E71="",$G71=""),"",IF(AND($E$3=1),'Marks Entry 1st'!BG70,IF(AND($E$3=2),'Marks Entry 2nd'!BG70,IF(AND($E$3=3),'Marks Entry 3rd'!BG70,IF(AND($E$3=4),'Marks Entry 4th'!BG70,"")))))</f>
        <v/>
      </c>
      <c r="DU71" s="380" t="str">
        <f>IF(OR($E71="",$G71=""),"",IF(AND($E$3=1),'Marks Entry 1st'!BH70,IF(AND($E$3=2),'Marks Entry 2nd'!BH70,IF(AND($E$3=3),'Marks Entry 3rd'!BH70,IF(AND($E$3=4),'Marks Entry 4th'!BH70,"")))))</f>
        <v/>
      </c>
      <c r="DV71" s="181" t="str">
        <f t="shared" si="72"/>
        <v/>
      </c>
      <c r="DW71" s="182">
        <f t="shared" si="73"/>
        <v>0</v>
      </c>
      <c r="DX71" s="182" t="str">
        <f t="shared" si="74"/>
        <v/>
      </c>
      <c r="DY71" s="182" t="str">
        <f t="shared" si="75"/>
        <v/>
      </c>
      <c r="DZ71" s="147" t="str">
        <f t="shared" si="25"/>
        <v/>
      </c>
      <c r="EA71" s="104" t="str">
        <f t="shared" si="26"/>
        <v/>
      </c>
      <c r="EB71" s="105" t="str">
        <f t="shared" si="27"/>
        <v/>
      </c>
      <c r="EC71" s="111" t="str">
        <f t="shared" si="28"/>
        <v/>
      </c>
      <c r="ED71" s="112" t="str">
        <f t="shared" si="29"/>
        <v/>
      </c>
      <c r="EE71" s="386" t="str">
        <f t="shared" si="30"/>
        <v/>
      </c>
      <c r="EF71" s="72" t="str">
        <f>IF(OR($E71="",$G71=""),"",IF(AND($E$3=1),'Marks Entry 1st'!BI70,IF(AND($E$3=2),'Marks Entry 2nd'!BI70,IF(AND($E$3=3),'Marks Entry 3rd'!BI70,IF(AND($E$3=4),'Marks Entry 4th'!BI70,"")))))</f>
        <v/>
      </c>
      <c r="EG71" s="72" t="str">
        <f>IF(OR($E71="",$G71=""),"",IF(AND($E$3=1),'Marks Entry 1st'!BJ70,IF(AND($E$3=2),'Marks Entry 2nd'!BJ70,IF(AND($E$3=3),'Marks Entry 3rd'!BJ70,IF(AND($E$3=4),'Marks Entry 4th'!BJ70,"")))))</f>
        <v/>
      </c>
      <c r="EH71" s="328" t="str">
        <f t="shared" si="31"/>
        <v/>
      </c>
      <c r="EI71" s="73"/>
      <c r="EP71" s="75">
        <f>IF(AND($E$3=1),'Marks Entry 1st'!I70,IF(AND($E$3=2),'Marks Entry 2nd'!I70,IF(AND($E$3=3),'Marks Entry 3rd'!I70,IF(AND($E$3=4),'Marks Entry 4th'!I70,""))))</f>
        <v>0</v>
      </c>
    </row>
    <row r="72" spans="1:146" ht="18.899999999999999" customHeight="1">
      <c r="A72" s="94">
        <v>65</v>
      </c>
      <c r="B72" s="94" t="str">
        <f>IF(OR(EP72=0,EP72=""),"",IF(AND($E$3=1),'Marks Entry 1st'!I71,IF(AND($E$3=2),'Marks Entry 2nd'!I71,IF(AND($E$3=3),'Marks Entry 3rd'!I71,IF(AND($E$3=4),'Marks Entry 4th'!I71,"")))))</f>
        <v/>
      </c>
      <c r="C72" s="95" t="str">
        <f>IF(OR(B72=0,B72=""),"",IF(AND($E$3=1),'Marks Entry 1st'!B71,IF(AND($E$3=2),'Marks Entry 2nd'!B71,IF(AND($E$3=3),'Marks Entry 3rd'!B71,IF(AND($E$3=4),'Marks Entry 4th'!B71,"")))))</f>
        <v/>
      </c>
      <c r="D72" s="95" t="str">
        <f>IF(OR(B72=0,B72=""),"",IF(AND($E$3=1),'Marks Entry 1st'!C71,IF(AND($E$3=2),'Marks Entry 2nd'!C71,IF(AND($E$3=3),'Marks Entry 3rd'!C71,IF(AND($E$3=4),'Marks Entry 4th'!C71,"")))))</f>
        <v/>
      </c>
      <c r="E72" s="96" t="str">
        <f>IF(OR(B72=0,B72=""),"",IF(AND($E$3=1),'Marks Entry 1st'!E71,IF(AND($E$3=2),'Marks Entry 2nd'!E71,IF(AND($E$3=3),'Marks Entry 3rd'!E71,IF(AND($E$3=4),'Marks Entry 4th'!E71,"")))))</f>
        <v/>
      </c>
      <c r="F72" s="95" t="str">
        <f>IF(OR(B72=0,B72=""),"",IF(AND($E$3=1),'Marks Entry 1st'!D71,IF(AND($E$3=2),'Marks Entry 2nd'!D71,IF(AND($E$3=3),'Marks Entry 3rd'!D71,IF(AND($E$3=4),'Marks Entry 4th'!D71,"")))))</f>
        <v/>
      </c>
      <c r="G72" s="90" t="str">
        <f>IF(OR(B72=0,B72=""),"",IF(AND($E$3=1),'Marks Entry 1st'!F71,IF(AND($E$3=2),'Marks Entry 2nd'!F71,IF(AND($E$3=3),'Marks Entry 3rd'!F71,IF(AND($E$3=4),'Marks Entry 4th'!F71,"")))))</f>
        <v/>
      </c>
      <c r="H72" s="90" t="str">
        <f>IF(OR(B72=0,B72=""),"",IF(AND($E$3=1),'Marks Entry 1st'!G71,IF(AND($E$3=2),'Marks Entry 2nd'!G71,IF(AND($E$3=3),'Marks Entry 3rd'!G71,IF(AND($E$3=4),'Marks Entry 4th'!G71,"")))))</f>
        <v/>
      </c>
      <c r="I72" s="90" t="str">
        <f>IF(OR(B72=0,B72=""),"",IF(AND($E$3=1),'Marks Entry 1st'!H71,IF(AND($E$3=2),'Marks Entry 2nd'!H71,IF(AND($E$3=3),'Marks Entry 3rd'!H71,IF(AND($E$3=4),'Marks Entry 4th'!H71,"")))))</f>
        <v/>
      </c>
      <c r="J72" s="379" t="str">
        <f>IF(OR(B72=0,B72=""),"",IF(AND($E$3=1),'Marks Entry 1st'!J71,IF(AND($E$3=2),'Marks Entry 2nd'!J71,IF(AND($E$3=3),'Marks Entry 3rd'!J71,IF(AND($E$3=4),'Marks Entry 4th'!J71,"")))))</f>
        <v/>
      </c>
      <c r="K72" s="379" t="str">
        <f>IF(OR(B72=0,B72=""),"",IF(AND($E$3=1),'Marks Entry 1st'!K71,IF(AND($E$3=2),'Marks Entry 2nd'!K71,IF(AND($E$3=3),'Marks Entry 3rd'!K71,IF(AND($E$3=4),'Marks Entry 4th'!K71,"")))))</f>
        <v/>
      </c>
      <c r="L72" s="180" t="str">
        <f>IF(OR($E72="",$G72=""),"",IF(AND($E$3=1),'Marks Entry 1st'!L71,IF(AND($E$3=2),'Marks Entry 2nd'!L71,IF(AND($E$3=3),'Marks Entry 3rd'!L71,IF(AND($E$3=4),'Marks Entry 4th'!L71,"")))))</f>
        <v/>
      </c>
      <c r="M72" s="180" t="str">
        <f>IF(OR($E72="",$G72=""),"",IF(AND($E$3=1),'Marks Entry 1st'!M71,IF(AND($E$3=2),'Marks Entry 2nd'!M71,IF(AND($E$3=3),'Marks Entry 3rd'!M71,IF(AND($E$3=4),'Marks Entry 4th'!M71,"")))))</f>
        <v/>
      </c>
      <c r="N72" s="87" t="str">
        <f t="shared" si="32"/>
        <v/>
      </c>
      <c r="O72" s="180" t="str">
        <f>IF(OR($E72="",$G72=""),"",IF(AND($E$3=1),'Marks Entry 1st'!N71,IF(AND($E$3=2),'Marks Entry 2nd'!N71,IF(AND($E$3=3),'Marks Entry 3rd'!N71,IF(AND($E$3=4),'Marks Entry 4th'!N71,"")))))</f>
        <v/>
      </c>
      <c r="P72" s="180" t="str">
        <f>IF(OR($E72="",$G72=""),"",IF(AND($E$3=1),'Marks Entry 1st'!O71,IF(AND($E$3=2),'Marks Entry 2nd'!O71,IF(AND($E$3=3),'Marks Entry 3rd'!O71,IF(AND($E$3=4),'Marks Entry 4th'!O71,"")))))</f>
        <v/>
      </c>
      <c r="Q72" s="180" t="str">
        <f>IF(OR($E72="",$G72=""),"",IF(AND($E$3=1),'Marks Entry 1st'!P71,IF(AND($E$3=2),'Marks Entry 2nd'!P71,IF(AND($E$3=3),'Marks Entry 3rd'!P71,IF(AND($E$3=4),'Marks Entry 4th'!P71,"")))))</f>
        <v/>
      </c>
      <c r="R72" s="91" t="str">
        <f t="shared" si="33"/>
        <v/>
      </c>
      <c r="S72" s="87">
        <f t="shared" si="34"/>
        <v>0</v>
      </c>
      <c r="T72" s="93" t="str">
        <f>IF(OR($E72="",$G72=""),"",IF(AND($E$3=1),'Marks Entry 1st'!Q71,IF(AND($E$3=2),'Marks Entry 2nd'!Q71,IF(AND($E$3=3),'Marks Entry 3rd'!Q71,IF(AND($E$3=4),'Marks Entry 4th'!Q71,"")))))</f>
        <v/>
      </c>
      <c r="U72" s="93" t="str">
        <f>IF(OR($E72="",$G72=""),"",IF(AND($E$3=1),'Marks Entry 1st'!R71,IF(AND($E$3=2),'Marks Entry 2nd'!R71,IF(AND($E$3=3),'Marks Entry 3rd'!R71,IF(AND($E$3=4),'Marks Entry 4th'!R71,"")))))</f>
        <v/>
      </c>
      <c r="V72" s="93" t="str">
        <f>IF(OR($E72="",$G72=""),"",IF(AND($E$3=1),'Marks Entry 1st'!S71,IF(AND($E$3=2),'Marks Entry 2nd'!S71,IF(AND($E$3=3),'Marks Entry 3rd'!S71,IF(AND($E$3=4),'Marks Entry 4th'!S71,"")))))</f>
        <v/>
      </c>
      <c r="W72" s="92" t="str">
        <f t="shared" si="35"/>
        <v/>
      </c>
      <c r="X72" s="87" t="str">
        <f t="shared" si="36"/>
        <v/>
      </c>
      <c r="Y72" s="144">
        <f t="shared" si="37"/>
        <v>0</v>
      </c>
      <c r="Z72" s="144" t="str">
        <f t="shared" si="38"/>
        <v/>
      </c>
      <c r="AA72" s="144" t="str">
        <f t="shared" si="0"/>
        <v/>
      </c>
      <c r="AB72" s="144" t="str">
        <f t="shared" si="39"/>
        <v/>
      </c>
      <c r="AC72" s="144" t="str">
        <f t="shared" si="1"/>
        <v/>
      </c>
      <c r="AD72" s="148" t="str">
        <f t="shared" si="2"/>
        <v/>
      </c>
      <c r="AE72" s="180" t="str">
        <f>IF(OR($E72="",$G72=""),"",IF(AND($E$3=1),'Marks Entry 1st'!T71,IF(AND($E$3=2),'Marks Entry 2nd'!T71,IF(AND($E$3=3),'Marks Entry 3rd'!T71,IF(AND($E$3=4),'Marks Entry 4th'!T71,"")))))</f>
        <v/>
      </c>
      <c r="AF72" s="180" t="str">
        <f>IF(OR($E72="",$G72=""),"",IF(AND($E$3=1),'Marks Entry 1st'!U71,IF(AND($E$3=2),'Marks Entry 2nd'!U71,IF(AND($E$3=3),'Marks Entry 3rd'!U71,IF(AND($E$3=4),'Marks Entry 4th'!U71,"")))))</f>
        <v/>
      </c>
      <c r="AG72" s="87" t="str">
        <f t="shared" si="40"/>
        <v/>
      </c>
      <c r="AH72" s="180" t="str">
        <f>IF(OR($E72="",$G72=""),"",IF(AND($E$3=1),'Marks Entry 1st'!V71,IF(AND($E$3=2),'Marks Entry 2nd'!V71,IF(AND($E$3=3),'Marks Entry 3rd'!V71,IF(AND($E$3=4),'Marks Entry 4th'!V71,"")))))</f>
        <v/>
      </c>
      <c r="AI72" s="180" t="str">
        <f>IF(OR($E72="",$G72=""),"",IF(AND($E$3=1),'Marks Entry 1st'!W71,IF(AND($E$3=2),'Marks Entry 2nd'!W71,IF(AND($E$3=3),'Marks Entry 3rd'!W71,IF(AND($E$3=4),'Marks Entry 4th'!W71,"")))))</f>
        <v/>
      </c>
      <c r="AJ72" s="180" t="str">
        <f>IF(OR($E72="",$G72=""),"",IF(AND($E$3=1),'Marks Entry 1st'!X71,IF(AND($E$3=2),'Marks Entry 2nd'!X71,IF(AND($E$3=3),'Marks Entry 3rd'!X71,IF(AND($E$3=4),'Marks Entry 4th'!X71,"")))))</f>
        <v/>
      </c>
      <c r="AK72" s="91" t="str">
        <f t="shared" si="41"/>
        <v/>
      </c>
      <c r="AL72" s="87">
        <f t="shared" si="42"/>
        <v>0</v>
      </c>
      <c r="AM72" s="93" t="str">
        <f>IF(OR($E72="",$G72=""),"",IF(AND($E$3=1),'Marks Entry 1st'!Y71,IF(AND($E$3=2),'Marks Entry 2nd'!Y71,IF(AND($E$3=3),'Marks Entry 3rd'!Y71,IF(AND($E$3=4),'Marks Entry 4th'!Y71,"")))))</f>
        <v/>
      </c>
      <c r="AN72" s="93" t="str">
        <f>IF(OR($E72="",$G72=""),"",IF(AND($E$3=1),'Marks Entry 1st'!Z71,IF(AND($E$3=2),'Marks Entry 2nd'!Z71,IF(AND($E$3=3),'Marks Entry 3rd'!Z71,IF(AND($E$3=4),'Marks Entry 4th'!Z71,"")))))</f>
        <v/>
      </c>
      <c r="AO72" s="93" t="str">
        <f>IF(OR($E72="",$G72=""),"",IF(AND($E$3=1),'Marks Entry 1st'!AA71,IF(AND($E$3=2),'Marks Entry 2nd'!AA71,IF(AND($E$3=3),'Marks Entry 3rd'!AA71,IF(AND($E$3=4),'Marks Entry 4th'!AA71,"")))))</f>
        <v/>
      </c>
      <c r="AP72" s="92" t="str">
        <f t="shared" si="43"/>
        <v/>
      </c>
      <c r="AQ72" s="87" t="str">
        <f t="shared" si="44"/>
        <v/>
      </c>
      <c r="AR72" s="144">
        <f t="shared" si="45"/>
        <v>0</v>
      </c>
      <c r="AS72" s="144" t="str">
        <f t="shared" si="46"/>
        <v/>
      </c>
      <c r="AT72" s="144" t="str">
        <f t="shared" si="3"/>
        <v/>
      </c>
      <c r="AU72" s="144" t="str">
        <f t="shared" si="47"/>
        <v/>
      </c>
      <c r="AV72" s="144" t="str">
        <f t="shared" si="4"/>
        <v/>
      </c>
      <c r="AW72" s="148" t="str">
        <f t="shared" si="5"/>
        <v/>
      </c>
      <c r="AX72" s="180" t="str">
        <f>IF(OR($E72="",$G72=""),"",IF(AND($E$3=1),'Marks Entry 1st'!AB71,IF(AND($E$3=2),'Marks Entry 2nd'!AB71,IF(AND($E$3=3),'Marks Entry 3rd'!AB71,IF(AND($E$3=4),'Marks Entry 4th'!AB71,"")))))</f>
        <v/>
      </c>
      <c r="AY72" s="180" t="str">
        <f>IF(OR($E72="",$G72=""),"",IF(AND($E$3=1),'Marks Entry 1st'!AC71,IF(AND($E$3=2),'Marks Entry 2nd'!AC71,IF(AND($E$3=3),'Marks Entry 3rd'!AC71,IF(AND($E$3=4),'Marks Entry 4th'!AC71,"")))))</f>
        <v/>
      </c>
      <c r="AZ72" s="87" t="str">
        <f t="shared" si="6"/>
        <v/>
      </c>
      <c r="BA72" s="180" t="str">
        <f>IF(OR($E72="",$G72=""),"",IF(AND($E$3=1),'Marks Entry 1st'!AD71,IF(AND($E$3=2),'Marks Entry 2nd'!AD71,IF(AND($E$3=3),'Marks Entry 3rd'!AD71,IF(AND($E$3=4),'Marks Entry 4th'!AD71,"")))))</f>
        <v/>
      </c>
      <c r="BB72" s="180" t="str">
        <f>IF(OR($E72="",$G72=""),"",IF(AND($E$3=1),'Marks Entry 1st'!AE71,IF(AND($E$3=2),'Marks Entry 2nd'!AE71,IF(AND($E$3=3),'Marks Entry 3rd'!AE71,IF(AND($E$3=4),'Marks Entry 4th'!AE71,"")))))</f>
        <v/>
      </c>
      <c r="BC72" s="180" t="str">
        <f>IF(OR($E72="",$G72=""),"",IF(AND($E$3=1),'Marks Entry 1st'!AF71,IF(AND($E$3=2),'Marks Entry 2nd'!AF71,IF(AND($E$3=3),'Marks Entry 3rd'!AF71,IF(AND($E$3=4),'Marks Entry 4th'!AF71,"")))))</f>
        <v/>
      </c>
      <c r="BD72" s="91" t="str">
        <f t="shared" si="7"/>
        <v/>
      </c>
      <c r="BE72" s="87">
        <f t="shared" si="8"/>
        <v>0</v>
      </c>
      <c r="BF72" s="93" t="str">
        <f>IF(OR($E72="",$G72=""),"",IF(AND($E$3=1),'Marks Entry 1st'!AG71,IF(AND($E$3=2),'Marks Entry 2nd'!AG71,IF(AND($E$3=3),'Marks Entry 3rd'!AG71,IF(AND($E$3=4),'Marks Entry 4th'!AG71,"")))))</f>
        <v/>
      </c>
      <c r="BG72" s="93" t="str">
        <f>IF(OR($E72="",$G72=""),"",IF(AND($E$3=1),'Marks Entry 1st'!AH71,IF(AND($E$3=2),'Marks Entry 2nd'!AH71,IF(AND($E$3=3),'Marks Entry 3rd'!AH71,IF(AND($E$3=4),'Marks Entry 4th'!AH71,"")))))</f>
        <v/>
      </c>
      <c r="BH72" s="93" t="str">
        <f>IF(OR($E72="",$G72=""),"",IF(AND($E$3=1),'Marks Entry 1st'!AI71,IF(AND($E$3=2),'Marks Entry 2nd'!AI71,IF(AND($E$3=3),'Marks Entry 3rd'!AI71,IF(AND($E$3=4),'Marks Entry 4th'!AI71,"")))))</f>
        <v/>
      </c>
      <c r="BI72" s="92" t="str">
        <f t="shared" si="9"/>
        <v/>
      </c>
      <c r="BJ72" s="87" t="str">
        <f t="shared" si="10"/>
        <v/>
      </c>
      <c r="BK72" s="144">
        <f t="shared" si="11"/>
        <v>0</v>
      </c>
      <c r="BL72" s="144" t="str">
        <f t="shared" si="12"/>
        <v/>
      </c>
      <c r="BM72" s="144" t="str">
        <f t="shared" si="13"/>
        <v/>
      </c>
      <c r="BN72" s="144" t="str">
        <f t="shared" si="14"/>
        <v/>
      </c>
      <c r="BO72" s="144" t="str">
        <f t="shared" si="15"/>
        <v/>
      </c>
      <c r="BP72" s="148" t="str">
        <f t="shared" si="16"/>
        <v/>
      </c>
      <c r="BQ72" s="180" t="str">
        <f>IF(OR($E72="",$G72=""),"",IF(AND($E$3=1),'Marks Entry 1st'!AJ71,IF(AND($E$3=2),'Marks Entry 2nd'!AJ71,IF(AND($E$3=3),'Marks Entry 3rd'!AJ71,IF(AND($E$3=4),'Marks Entry 4th'!AJ71,"")))))</f>
        <v/>
      </c>
      <c r="BR72" s="180" t="str">
        <f>IF(OR($E72="",$G72=""),"",IF(AND($E$3=1),'Marks Entry 1st'!AK71,IF(AND($E$3=2),'Marks Entry 2nd'!AK71,IF(AND($E$3=3),'Marks Entry 3rd'!AK71,IF(AND($E$3=4),'Marks Entry 4th'!AK71,"")))))</f>
        <v/>
      </c>
      <c r="BS72" s="87" t="str">
        <f t="shared" si="48"/>
        <v/>
      </c>
      <c r="BT72" s="180" t="str">
        <f>IF(OR($E72="",$G72=""),"",IF(AND($E$3=1),'Marks Entry 1st'!AL71,IF(AND($E$3=2),'Marks Entry 2nd'!AL71,IF(AND($E$3=3),'Marks Entry 3rd'!AL71,IF(AND($E$3=4),'Marks Entry 4th'!AL71,"")))))</f>
        <v/>
      </c>
      <c r="BU72" s="180" t="str">
        <f>IF(OR($E72="",$G72=""),"",IF(AND($E$3=1),'Marks Entry 1st'!AM71,IF(AND($E$3=2),'Marks Entry 2nd'!AM71,IF(AND($E$3=3),'Marks Entry 3rd'!AM71,IF(AND($E$3=4),'Marks Entry 4th'!AM71,"")))))</f>
        <v/>
      </c>
      <c r="BV72" s="180" t="str">
        <f>IF(OR($E72="",$G72=""),"",IF(AND($E$3=1),'Marks Entry 1st'!AN71,IF(AND($E$3=2),'Marks Entry 2nd'!AN71,IF(AND($E$3=3),'Marks Entry 3rd'!AN71,IF(AND($E$3=4),'Marks Entry 4th'!AN71,"")))))</f>
        <v/>
      </c>
      <c r="BW72" s="91" t="str">
        <f t="shared" si="49"/>
        <v/>
      </c>
      <c r="BX72" s="87">
        <f t="shared" si="50"/>
        <v>0</v>
      </c>
      <c r="BY72" s="93" t="str">
        <f>IF(OR($E72="",$G72=""),"",IF(AND($E$3=1),'Marks Entry 1st'!AO71,IF(AND($E$3=2),'Marks Entry 2nd'!AO71,IF(AND($E$3=3),'Marks Entry 3rd'!AO71,IF(AND($E$3=4),'Marks Entry 4th'!AO71,"")))))</f>
        <v/>
      </c>
      <c r="BZ72" s="93" t="str">
        <f>IF(OR($E72="",$G72=""),"",IF(AND($E$3=1),'Marks Entry 1st'!AP71,IF(AND($E$3=2),'Marks Entry 2nd'!AP71,IF(AND($E$3=3),'Marks Entry 3rd'!AP71,IF(AND($E$3=4),'Marks Entry 4th'!AP71,"")))))</f>
        <v/>
      </c>
      <c r="CA72" s="93" t="str">
        <f>IF(OR($E72="",$G72=""),"",IF(AND($E$3=1),'Marks Entry 1st'!AQ71,IF(AND($E$3=2),'Marks Entry 2nd'!AQ71,IF(AND($E$3=3),'Marks Entry 3rd'!AQ71,IF(AND($E$3=4),'Marks Entry 4th'!AQ71,"")))))</f>
        <v/>
      </c>
      <c r="CB72" s="92" t="str">
        <f t="shared" si="51"/>
        <v/>
      </c>
      <c r="CC72" s="87" t="str">
        <f t="shared" si="52"/>
        <v/>
      </c>
      <c r="CD72" s="144">
        <f t="shared" si="53"/>
        <v>0</v>
      </c>
      <c r="CE72" s="144" t="str">
        <f t="shared" si="54"/>
        <v/>
      </c>
      <c r="CF72" s="144" t="str">
        <f t="shared" si="17"/>
        <v/>
      </c>
      <c r="CG72" s="144" t="str">
        <f t="shared" si="55"/>
        <v/>
      </c>
      <c r="CH72" s="144" t="str">
        <f t="shared" si="18"/>
        <v/>
      </c>
      <c r="CI72" s="148" t="str">
        <f t="shared" si="19"/>
        <v/>
      </c>
      <c r="CJ72" s="180" t="str">
        <f>IF(OR($E72="",$G72=""),"",IF(AND($E$3=1),'Marks Entry 1st'!AR71,IF(AND($E$3=2),'Marks Entry 2nd'!AR71,IF(AND($E$3=3),'Marks Entry 3rd'!AR71,IF(AND($E$3=4),'Marks Entry 4th'!AR71,"")))))</f>
        <v/>
      </c>
      <c r="CK72" s="180" t="str">
        <f>IF(OR($E72="",$G72=""),"",IF(AND($E$3=1),'Marks Entry 1st'!AS71,IF(AND($E$3=2),'Marks Entry 2nd'!AS71,IF(AND($E$3=3),'Marks Entry 3rd'!AS71,IF(AND($E$3=4),'Marks Entry 4th'!AS71,"")))))</f>
        <v/>
      </c>
      <c r="CL72" s="87" t="str">
        <f t="shared" si="56"/>
        <v/>
      </c>
      <c r="CM72" s="180" t="str">
        <f>IF(OR($E72="",$G72=""),"",IF(AND($E$3=1),'Marks Entry 1st'!AT71,IF(AND($E$3=2),'Marks Entry 2nd'!AT71,IF(AND($E$3=3),'Marks Entry 3rd'!AT71,IF(AND($E$3=4),'Marks Entry 4th'!AT71,"")))))</f>
        <v/>
      </c>
      <c r="CN72" s="180" t="str">
        <f>IF(OR($E72="",$G72=""),"",IF(AND($E$3=1),'Marks Entry 1st'!AU71,IF(AND($E$3=2),'Marks Entry 2nd'!AU71,IF(AND($E$3=3),'Marks Entry 3rd'!AU71,IF(AND($E$3=4),'Marks Entry 4th'!AU71,"")))))</f>
        <v/>
      </c>
      <c r="CO72" s="180" t="str">
        <f>IF(OR($E72="",$G72=""),"",IF(AND($E$3=1),'Marks Entry 1st'!AV71,IF(AND($E$3=2),'Marks Entry 2nd'!AV71,IF(AND($E$3=3),'Marks Entry 3rd'!AV71,IF(AND($E$3=4),'Marks Entry 4th'!AV71,"")))))</f>
        <v/>
      </c>
      <c r="CP72" s="91" t="str">
        <f t="shared" si="57"/>
        <v/>
      </c>
      <c r="CQ72" s="87">
        <f t="shared" si="58"/>
        <v>0</v>
      </c>
      <c r="CR72" s="93" t="str">
        <f>IF(OR($E72="",$G72=""),"",IF(AND($E$3=1),'Marks Entry 1st'!AW71,IF(AND($E$3=2),'Marks Entry 2nd'!AW71,IF(AND($E$3=3),'Marks Entry 3rd'!AW71,IF(AND($E$3=4),'Marks Entry 4th'!AW71,"")))))</f>
        <v/>
      </c>
      <c r="CS72" s="93" t="str">
        <f>IF(OR($E72="",$G72=""),"",IF(AND($E$3=1),'Marks Entry 1st'!AX71,IF(AND($E$3=2),'Marks Entry 2nd'!AX71,IF(AND($E$3=3),'Marks Entry 3rd'!AX71,IF(AND($E$3=4),'Marks Entry 4th'!AX71,"")))))</f>
        <v/>
      </c>
      <c r="CT72" s="93" t="str">
        <f>IF(OR($E72="",$G72=""),"",IF(AND($E$3=1),'Marks Entry 1st'!AY71,IF(AND($E$3=2),'Marks Entry 2nd'!AY71,IF(AND($E$3=3),'Marks Entry 3rd'!AY71,IF(AND($E$3=4),'Marks Entry 4th'!AY71,"")))))</f>
        <v/>
      </c>
      <c r="CU72" s="92" t="str">
        <f t="shared" si="59"/>
        <v/>
      </c>
      <c r="CV72" s="87" t="str">
        <f t="shared" si="60"/>
        <v/>
      </c>
      <c r="CW72" s="144">
        <f t="shared" si="61"/>
        <v>0</v>
      </c>
      <c r="CX72" s="144" t="str">
        <f t="shared" si="62"/>
        <v/>
      </c>
      <c r="CY72" s="144" t="str">
        <f t="shared" si="20"/>
        <v/>
      </c>
      <c r="CZ72" s="144" t="str">
        <f t="shared" si="63"/>
        <v/>
      </c>
      <c r="DA72" s="144" t="str">
        <f t="shared" si="21"/>
        <v/>
      </c>
      <c r="DB72" s="148" t="str">
        <f t="shared" si="22"/>
        <v/>
      </c>
      <c r="DC72" s="380" t="str">
        <f>IF(OR($E72="",$G72=""),"",IF(AND($E$3=1),'Marks Entry 1st'!AZ71,IF(AND($E$3=2),'Marks Entry 2nd'!AZ71,IF(AND($E$3=3),'Marks Entry 3rd'!AZ71,IF(AND($E$3=4),'Marks Entry 4th'!AZ71,"")))))</f>
        <v/>
      </c>
      <c r="DD72" s="380" t="str">
        <f>IF(OR($E72="",$G72=""),"",IF(AND($E$3=1),'Marks Entry 1st'!BA71,IF(AND($E$3=2),'Marks Entry 2nd'!BA71,IF(AND($E$3=3),'Marks Entry 3rd'!BA71,IF(AND($E$3=4),'Marks Entry 4th'!BA71,"")))))</f>
        <v/>
      </c>
      <c r="DE72" s="380" t="str">
        <f>IF(OR($E72="",$G72=""),"",IF(AND($E$3=1),'Marks Entry 1st'!BB71,IF(AND($E$3=2),'Marks Entry 2nd'!BB71,IF(AND($E$3=3),'Marks Entry 3rd'!BB71,IF(AND($E$3=4),'Marks Entry 4th'!BB71,"")))))</f>
        <v/>
      </c>
      <c r="DF72" s="181" t="str">
        <f t="shared" si="64"/>
        <v/>
      </c>
      <c r="DG72" s="182">
        <f t="shared" si="65"/>
        <v>0</v>
      </c>
      <c r="DH72" s="182" t="str">
        <f t="shared" si="66"/>
        <v/>
      </c>
      <c r="DI72" s="182" t="str">
        <f t="shared" si="67"/>
        <v/>
      </c>
      <c r="DJ72" s="147" t="str">
        <f t="shared" si="23"/>
        <v/>
      </c>
      <c r="DK72" s="380" t="str">
        <f>IF(OR($E72="",$G72=""),"",IF(AND($E$3=1),'Marks Entry 1st'!BC71,IF(AND($E$3=2),'Marks Entry 2nd'!BC71,IF(AND($E$3=3),'Marks Entry 3rd'!BC71,IF(AND($E$3=4),'Marks Entry 4th'!BC71,"")))))</f>
        <v/>
      </c>
      <c r="DL72" s="380" t="str">
        <f>IF(OR($E72="",$G72=""),"",IF(AND($E$3=1),'Marks Entry 1st'!BD71,IF(AND($E$3=2),'Marks Entry 2nd'!BD71,IF(AND($E$3=3),'Marks Entry 3rd'!BD71,IF(AND($E$3=4),'Marks Entry 4th'!BD71,"")))))</f>
        <v/>
      </c>
      <c r="DM72" s="380" t="str">
        <f>IF(OR($E72="",$G72=""),"",IF(AND($E$3=1),'Marks Entry 1st'!BE71,IF(AND($E$3=2),'Marks Entry 2nd'!BE71,IF(AND($E$3=3),'Marks Entry 3rd'!BE71,IF(AND($E$3=4),'Marks Entry 4th'!BE71,"")))))</f>
        <v/>
      </c>
      <c r="DN72" s="181" t="str">
        <f t="shared" si="68"/>
        <v/>
      </c>
      <c r="DO72" s="182">
        <f t="shared" si="69"/>
        <v>0</v>
      </c>
      <c r="DP72" s="182" t="str">
        <f t="shared" si="70"/>
        <v/>
      </c>
      <c r="DQ72" s="182" t="str">
        <f t="shared" si="71"/>
        <v/>
      </c>
      <c r="DR72" s="147" t="str">
        <f t="shared" si="24"/>
        <v/>
      </c>
      <c r="DS72" s="380" t="str">
        <f>IF(OR($E72="",$G72=""),"",IF(AND($E$3=1),'Marks Entry 1st'!BF71,IF(AND($E$3=2),'Marks Entry 2nd'!BF71,IF(AND($E$3=3),'Marks Entry 3rd'!BF71,IF(AND($E$3=4),'Marks Entry 4th'!BF71,"")))))</f>
        <v/>
      </c>
      <c r="DT72" s="380" t="str">
        <f>IF(OR($E72="",$G72=""),"",IF(AND($E$3=1),'Marks Entry 1st'!BG71,IF(AND($E$3=2),'Marks Entry 2nd'!BG71,IF(AND($E$3=3),'Marks Entry 3rd'!BG71,IF(AND($E$3=4),'Marks Entry 4th'!BG71,"")))))</f>
        <v/>
      </c>
      <c r="DU72" s="380" t="str">
        <f>IF(OR($E72="",$G72=""),"",IF(AND($E$3=1),'Marks Entry 1st'!BH71,IF(AND($E$3=2),'Marks Entry 2nd'!BH71,IF(AND($E$3=3),'Marks Entry 3rd'!BH71,IF(AND($E$3=4),'Marks Entry 4th'!BH71,"")))))</f>
        <v/>
      </c>
      <c r="DV72" s="181" t="str">
        <f t="shared" si="72"/>
        <v/>
      </c>
      <c r="DW72" s="182">
        <f t="shared" si="73"/>
        <v>0</v>
      </c>
      <c r="DX72" s="182" t="str">
        <f t="shared" si="74"/>
        <v/>
      </c>
      <c r="DY72" s="182" t="str">
        <f t="shared" si="75"/>
        <v/>
      </c>
      <c r="DZ72" s="147" t="str">
        <f t="shared" si="25"/>
        <v/>
      </c>
      <c r="EA72" s="104" t="str">
        <f t="shared" si="26"/>
        <v/>
      </c>
      <c r="EB72" s="105" t="str">
        <f t="shared" si="27"/>
        <v/>
      </c>
      <c r="EC72" s="111" t="str">
        <f t="shared" si="28"/>
        <v/>
      </c>
      <c r="ED72" s="112" t="str">
        <f t="shared" si="29"/>
        <v/>
      </c>
      <c r="EE72" s="386" t="str">
        <f t="shared" si="30"/>
        <v/>
      </c>
      <c r="EF72" s="72" t="str">
        <f>IF(OR($E72="",$G72=""),"",IF(AND($E$3=1),'Marks Entry 1st'!BI71,IF(AND($E$3=2),'Marks Entry 2nd'!BI71,IF(AND($E$3=3),'Marks Entry 3rd'!BI71,IF(AND($E$3=4),'Marks Entry 4th'!BI71,"")))))</f>
        <v/>
      </c>
      <c r="EG72" s="72" t="str">
        <f>IF(OR($E72="",$G72=""),"",IF(AND($E$3=1),'Marks Entry 1st'!BJ71,IF(AND($E$3=2),'Marks Entry 2nd'!BJ71,IF(AND($E$3=3),'Marks Entry 3rd'!BJ71,IF(AND($E$3=4),'Marks Entry 4th'!BJ71,"")))))</f>
        <v/>
      </c>
      <c r="EH72" s="328" t="str">
        <f t="shared" si="31"/>
        <v/>
      </c>
      <c r="EI72" s="73"/>
      <c r="EP72" s="75">
        <f>IF(AND($E$3=1),'Marks Entry 1st'!I71,IF(AND($E$3=2),'Marks Entry 2nd'!I71,IF(AND($E$3=3),'Marks Entry 3rd'!I71,IF(AND($E$3=4),'Marks Entry 4th'!I71,""))))</f>
        <v>0</v>
      </c>
    </row>
    <row r="73" spans="1:146" ht="18.899999999999999" customHeight="1">
      <c r="A73" s="94">
        <v>66</v>
      </c>
      <c r="B73" s="94" t="str">
        <f>IF(OR(EP73=0,EP73=""),"",IF(AND($E$3=1),'Marks Entry 1st'!I72,IF(AND($E$3=2),'Marks Entry 2nd'!I72,IF(AND($E$3=3),'Marks Entry 3rd'!I72,IF(AND($E$3=4),'Marks Entry 4th'!I72,"")))))</f>
        <v/>
      </c>
      <c r="C73" s="95" t="str">
        <f>IF(OR(B73=0,B73=""),"",IF(AND($E$3=1),'Marks Entry 1st'!B72,IF(AND($E$3=2),'Marks Entry 2nd'!B72,IF(AND($E$3=3),'Marks Entry 3rd'!B72,IF(AND($E$3=4),'Marks Entry 4th'!B72,"")))))</f>
        <v/>
      </c>
      <c r="D73" s="95" t="str">
        <f>IF(OR(B73=0,B73=""),"",IF(AND($E$3=1),'Marks Entry 1st'!C72,IF(AND($E$3=2),'Marks Entry 2nd'!C72,IF(AND($E$3=3),'Marks Entry 3rd'!C72,IF(AND($E$3=4),'Marks Entry 4th'!C72,"")))))</f>
        <v/>
      </c>
      <c r="E73" s="96" t="str">
        <f>IF(OR(B73=0,B73=""),"",IF(AND($E$3=1),'Marks Entry 1st'!E72,IF(AND($E$3=2),'Marks Entry 2nd'!E72,IF(AND($E$3=3),'Marks Entry 3rd'!E72,IF(AND($E$3=4),'Marks Entry 4th'!E72,"")))))</f>
        <v/>
      </c>
      <c r="F73" s="95" t="str">
        <f>IF(OR(B73=0,B73=""),"",IF(AND($E$3=1),'Marks Entry 1st'!D72,IF(AND($E$3=2),'Marks Entry 2nd'!D72,IF(AND($E$3=3),'Marks Entry 3rd'!D72,IF(AND($E$3=4),'Marks Entry 4th'!D72,"")))))</f>
        <v/>
      </c>
      <c r="G73" s="90" t="str">
        <f>IF(OR(B73=0,B73=""),"",IF(AND($E$3=1),'Marks Entry 1st'!F72,IF(AND($E$3=2),'Marks Entry 2nd'!F72,IF(AND($E$3=3),'Marks Entry 3rd'!F72,IF(AND($E$3=4),'Marks Entry 4th'!F72,"")))))</f>
        <v/>
      </c>
      <c r="H73" s="90" t="str">
        <f>IF(OR(B73=0,B73=""),"",IF(AND($E$3=1),'Marks Entry 1st'!G72,IF(AND($E$3=2),'Marks Entry 2nd'!G72,IF(AND($E$3=3),'Marks Entry 3rd'!G72,IF(AND($E$3=4),'Marks Entry 4th'!G72,"")))))</f>
        <v/>
      </c>
      <c r="I73" s="90" t="str">
        <f>IF(OR(B73=0,B73=""),"",IF(AND($E$3=1),'Marks Entry 1st'!H72,IF(AND($E$3=2),'Marks Entry 2nd'!H72,IF(AND($E$3=3),'Marks Entry 3rd'!H72,IF(AND($E$3=4),'Marks Entry 4th'!H72,"")))))</f>
        <v/>
      </c>
      <c r="J73" s="379" t="str">
        <f>IF(OR(B73=0,B73=""),"",IF(AND($E$3=1),'Marks Entry 1st'!J72,IF(AND($E$3=2),'Marks Entry 2nd'!J72,IF(AND($E$3=3),'Marks Entry 3rd'!J72,IF(AND($E$3=4),'Marks Entry 4th'!J72,"")))))</f>
        <v/>
      </c>
      <c r="K73" s="379" t="str">
        <f>IF(OR(B73=0,B73=""),"",IF(AND($E$3=1),'Marks Entry 1st'!K72,IF(AND($E$3=2),'Marks Entry 2nd'!K72,IF(AND($E$3=3),'Marks Entry 3rd'!K72,IF(AND($E$3=4),'Marks Entry 4th'!K72,"")))))</f>
        <v/>
      </c>
      <c r="L73" s="180" t="str">
        <f>IF(OR($E73="",$G73=""),"",IF(AND($E$3=1),'Marks Entry 1st'!L72,IF(AND($E$3=2),'Marks Entry 2nd'!L72,IF(AND($E$3=3),'Marks Entry 3rd'!L72,IF(AND($E$3=4),'Marks Entry 4th'!L72,"")))))</f>
        <v/>
      </c>
      <c r="M73" s="180" t="str">
        <f>IF(OR($E73="",$G73=""),"",IF(AND($E$3=1),'Marks Entry 1st'!M72,IF(AND($E$3=2),'Marks Entry 2nd'!M72,IF(AND($E$3=3),'Marks Entry 3rd'!M72,IF(AND($E$3=4),'Marks Entry 4th'!M72,"")))))</f>
        <v/>
      </c>
      <c r="N73" s="87" t="str">
        <f t="shared" si="32"/>
        <v/>
      </c>
      <c r="O73" s="180" t="str">
        <f>IF(OR($E73="",$G73=""),"",IF(AND($E$3=1),'Marks Entry 1st'!N72,IF(AND($E$3=2),'Marks Entry 2nd'!N72,IF(AND($E$3=3),'Marks Entry 3rd'!N72,IF(AND($E$3=4),'Marks Entry 4th'!N72,"")))))</f>
        <v/>
      </c>
      <c r="P73" s="180" t="str">
        <f>IF(OR($E73="",$G73=""),"",IF(AND($E$3=1),'Marks Entry 1st'!O72,IF(AND($E$3=2),'Marks Entry 2nd'!O72,IF(AND($E$3=3),'Marks Entry 3rd'!O72,IF(AND($E$3=4),'Marks Entry 4th'!O72,"")))))</f>
        <v/>
      </c>
      <c r="Q73" s="180" t="str">
        <f>IF(OR($E73="",$G73=""),"",IF(AND($E$3=1),'Marks Entry 1st'!P72,IF(AND($E$3=2),'Marks Entry 2nd'!P72,IF(AND($E$3=3),'Marks Entry 3rd'!P72,IF(AND($E$3=4),'Marks Entry 4th'!P72,"")))))</f>
        <v/>
      </c>
      <c r="R73" s="91" t="str">
        <f t="shared" si="33"/>
        <v/>
      </c>
      <c r="S73" s="87">
        <f t="shared" si="34"/>
        <v>0</v>
      </c>
      <c r="T73" s="93" t="str">
        <f>IF(OR($E73="",$G73=""),"",IF(AND($E$3=1),'Marks Entry 1st'!Q72,IF(AND($E$3=2),'Marks Entry 2nd'!Q72,IF(AND($E$3=3),'Marks Entry 3rd'!Q72,IF(AND($E$3=4),'Marks Entry 4th'!Q72,"")))))</f>
        <v/>
      </c>
      <c r="U73" s="93" t="str">
        <f>IF(OR($E73="",$G73=""),"",IF(AND($E$3=1),'Marks Entry 1st'!R72,IF(AND($E$3=2),'Marks Entry 2nd'!R72,IF(AND($E$3=3),'Marks Entry 3rd'!R72,IF(AND($E$3=4),'Marks Entry 4th'!R72,"")))))</f>
        <v/>
      </c>
      <c r="V73" s="93" t="str">
        <f>IF(OR($E73="",$G73=""),"",IF(AND($E$3=1),'Marks Entry 1st'!S72,IF(AND($E$3=2),'Marks Entry 2nd'!S72,IF(AND($E$3=3),'Marks Entry 3rd'!S72,IF(AND($E$3=4),'Marks Entry 4th'!S72,"")))))</f>
        <v/>
      </c>
      <c r="W73" s="92" t="str">
        <f t="shared" si="35"/>
        <v/>
      </c>
      <c r="X73" s="87" t="str">
        <f t="shared" si="36"/>
        <v/>
      </c>
      <c r="Y73" s="144">
        <f t="shared" si="37"/>
        <v>0</v>
      </c>
      <c r="Z73" s="144" t="str">
        <f t="shared" si="38"/>
        <v/>
      </c>
      <c r="AA73" s="144" t="str">
        <f t="shared" ref="AA73:AA136" si="76">IF(AND(OR(L73="ab",L73="ml"),OR(M73="ab",M73="ml"),OR(O73="ab",O73="ml")),"E",IF(AND(OR(L73="ab",L73="ml"),OR(O73="ab",O73="ml"),OR(T73="ab",T73="ml")),"AB",IF(AND(OR(M73="ab",M73="ml"),OR(O73="ab",O73="ml"),OR(T73="ab",T73="ml")),"AB","")))</f>
        <v/>
      </c>
      <c r="AB73" s="144" t="str">
        <f t="shared" si="39"/>
        <v/>
      </c>
      <c r="AC73" s="144" t="str">
        <f t="shared" ref="AC73:AC136" si="77">IF(OR(AB73="",AB73=0,AB73="RE",AB73="AB"),"",IF(X73&gt;=75%*Z73,"D",IF(X73&gt;=60%*Z73,"I",IF(X73&gt;=48%*Z73,"II",IF(X73&gt;=36%*Z73,"III","P")))))</f>
        <v/>
      </c>
      <c r="AD73" s="148" t="str">
        <f t="shared" ref="AD73:AD136" si="78">IF(X73="","",IF(OR(AB73="",AB73=0,AB73="RE",AB73="AB"),"",IF(X73&gt;85%*Z73,"A",IF(X73&gt;70%*Z73,"B",IF(X73&gt;=50%*Z73,"C",IF(X73&gt;=30%*Z73,"D","E"))))))</f>
        <v/>
      </c>
      <c r="AE73" s="180" t="str">
        <f>IF(OR($E73="",$G73=""),"",IF(AND($E$3=1),'Marks Entry 1st'!T72,IF(AND($E$3=2),'Marks Entry 2nd'!T72,IF(AND($E$3=3),'Marks Entry 3rd'!T72,IF(AND($E$3=4),'Marks Entry 4th'!T72,"")))))</f>
        <v/>
      </c>
      <c r="AF73" s="180" t="str">
        <f>IF(OR($E73="",$G73=""),"",IF(AND($E$3=1),'Marks Entry 1st'!U72,IF(AND($E$3=2),'Marks Entry 2nd'!U72,IF(AND($E$3=3),'Marks Entry 3rd'!U72,IF(AND($E$3=4),'Marks Entry 4th'!U72,"")))))</f>
        <v/>
      </c>
      <c r="AG73" s="87" t="str">
        <f t="shared" si="40"/>
        <v/>
      </c>
      <c r="AH73" s="180" t="str">
        <f>IF(OR($E73="",$G73=""),"",IF(AND($E$3=1),'Marks Entry 1st'!V72,IF(AND($E$3=2),'Marks Entry 2nd'!V72,IF(AND($E$3=3),'Marks Entry 3rd'!V72,IF(AND($E$3=4),'Marks Entry 4th'!V72,"")))))</f>
        <v/>
      </c>
      <c r="AI73" s="180" t="str">
        <f>IF(OR($E73="",$G73=""),"",IF(AND($E$3=1),'Marks Entry 1st'!W72,IF(AND($E$3=2),'Marks Entry 2nd'!W72,IF(AND($E$3=3),'Marks Entry 3rd'!W72,IF(AND($E$3=4),'Marks Entry 4th'!W72,"")))))</f>
        <v/>
      </c>
      <c r="AJ73" s="180" t="str">
        <f>IF(OR($E73="",$G73=""),"",IF(AND($E$3=1),'Marks Entry 1st'!X72,IF(AND($E$3=2),'Marks Entry 2nd'!X72,IF(AND($E$3=3),'Marks Entry 3rd'!X72,IF(AND($E$3=4),'Marks Entry 4th'!X72,"")))))</f>
        <v/>
      </c>
      <c r="AK73" s="91" t="str">
        <f t="shared" si="41"/>
        <v/>
      </c>
      <c r="AL73" s="87">
        <f t="shared" si="42"/>
        <v>0</v>
      </c>
      <c r="AM73" s="93" t="str">
        <f>IF(OR($E73="",$G73=""),"",IF(AND($E$3=1),'Marks Entry 1st'!Y72,IF(AND($E$3=2),'Marks Entry 2nd'!Y72,IF(AND($E$3=3),'Marks Entry 3rd'!Y72,IF(AND($E$3=4),'Marks Entry 4th'!Y72,"")))))</f>
        <v/>
      </c>
      <c r="AN73" s="93" t="str">
        <f>IF(OR($E73="",$G73=""),"",IF(AND($E$3=1),'Marks Entry 1st'!Z72,IF(AND($E$3=2),'Marks Entry 2nd'!Z72,IF(AND($E$3=3),'Marks Entry 3rd'!Z72,IF(AND($E$3=4),'Marks Entry 4th'!Z72,"")))))</f>
        <v/>
      </c>
      <c r="AO73" s="93" t="str">
        <f>IF(OR($E73="",$G73=""),"",IF(AND($E$3=1),'Marks Entry 1st'!AA72,IF(AND($E$3=2),'Marks Entry 2nd'!AA72,IF(AND($E$3=3),'Marks Entry 3rd'!AA72,IF(AND($E$3=4),'Marks Entry 4th'!AA72,"")))))</f>
        <v/>
      </c>
      <c r="AP73" s="92" t="str">
        <f t="shared" si="43"/>
        <v/>
      </c>
      <c r="AQ73" s="87" t="str">
        <f t="shared" si="44"/>
        <v/>
      </c>
      <c r="AR73" s="144">
        <f t="shared" si="45"/>
        <v>0</v>
      </c>
      <c r="AS73" s="144" t="str">
        <f t="shared" si="46"/>
        <v/>
      </c>
      <c r="AT73" s="144" t="str">
        <f t="shared" ref="AT73:AT136" si="79">IF(AND(OR(AE73="ab",AE73="ml"),OR(AF73="ab",AF73="ml"),OR(AH73="ab",AH73="ml")),"E",IF(AND(OR(AE73="ab",AE73="ml"),OR(AH73="ab",AH73="ml"),OR(AM73="ab",AM73="ml")),"AB",IF(AND(OR(AF73="ab",AF73="ml"),OR(AH73="ab",AH73="ml"),OR(AM73="ab",AM73="ml")),"AB","")))</f>
        <v/>
      </c>
      <c r="AU73" s="144" t="str">
        <f t="shared" si="47"/>
        <v/>
      </c>
      <c r="AV73" s="144" t="str">
        <f t="shared" ref="AV73:AV136" si="80">IF(OR(AU73="",AU73=0,AU73="RE",AU73="AB"),"",IF(AQ73&gt;=75%*AS73,"D",IF(AQ73&gt;=60%*AS73,"I",IF(AQ73&gt;=48%*AS73,"II",IF(AQ73&gt;=36%*AS73,"III","P")))))</f>
        <v/>
      </c>
      <c r="AW73" s="148" t="str">
        <f t="shared" ref="AW73:AW136" si="81">IF(AQ73="","",IF(OR(AU73="",AU73=0,AU73="RE",AU73="AB"),"",IF(AQ73&gt;85%*AS73,"A",IF(AQ73&gt;70%*AS73,"B",IF(AQ73&gt;50%*AS73,"C",IF(AQ73&gt;30%*AS73,"D","E"))))))</f>
        <v/>
      </c>
      <c r="AX73" s="180" t="str">
        <f>IF(OR($E73="",$G73=""),"",IF(AND($E$3=1),'Marks Entry 1st'!AB72,IF(AND($E$3=2),'Marks Entry 2nd'!AB72,IF(AND($E$3=3),'Marks Entry 3rd'!AB72,IF(AND($E$3=4),'Marks Entry 4th'!AB72,"")))))</f>
        <v/>
      </c>
      <c r="AY73" s="180" t="str">
        <f>IF(OR($E73="",$G73=""),"",IF(AND($E$3=1),'Marks Entry 1st'!AC72,IF(AND($E$3=2),'Marks Entry 2nd'!AC72,IF(AND($E$3=3),'Marks Entry 3rd'!AC72,IF(AND($E$3=4),'Marks Entry 4th'!AC72,"")))))</f>
        <v/>
      </c>
      <c r="AZ73" s="87" t="str">
        <f t="shared" ref="AZ73:AZ136" si="82">IF(AND(AX73="",AY73=""),"",IF(AND(AX73="NA",AY73="NA"),"NA",IF(AND(AX73="AB",AY73="AB"),"AB",SUM(AX73:AY73))))</f>
        <v/>
      </c>
      <c r="BA73" s="180" t="str">
        <f>IF(OR($E73="",$G73=""),"",IF(AND($E$3=1),'Marks Entry 1st'!AD72,IF(AND($E$3=2),'Marks Entry 2nd'!AD72,IF(AND($E$3=3),'Marks Entry 3rd'!AD72,IF(AND($E$3=4),'Marks Entry 4th'!AD72,"")))))</f>
        <v/>
      </c>
      <c r="BB73" s="180" t="str">
        <f>IF(OR($E73="",$G73=""),"",IF(AND($E$3=1),'Marks Entry 1st'!AE72,IF(AND($E$3=2),'Marks Entry 2nd'!AE72,IF(AND($E$3=3),'Marks Entry 3rd'!AE72,IF(AND($E$3=4),'Marks Entry 4th'!AE72,"")))))</f>
        <v/>
      </c>
      <c r="BC73" s="180" t="str">
        <f>IF(OR($E73="",$G73=""),"",IF(AND($E$3=1),'Marks Entry 1st'!AF72,IF(AND($E$3=2),'Marks Entry 2nd'!AF72,IF(AND($E$3=3),'Marks Entry 3rd'!AF72,IF(AND($E$3=4),'Marks Entry 4th'!AF72,"")))))</f>
        <v/>
      </c>
      <c r="BD73" s="91" t="str">
        <f t="shared" ref="BD73:BD136" si="83">IF(AND(BA73="",BB73="",BC73=""),"",IF(AND(BA73="NA",BB73="NA",BC73="NA"),"NA",IF(AND(BA73="AB",BB73="AB",BC73="AB"),"AB",SUM(BA73:BC73))))</f>
        <v/>
      </c>
      <c r="BE73" s="87">
        <f t="shared" ref="BE73:BE136" si="84">IF(AND(AZ73="NA",BD73="NA"),"NA",IF(AND(AZ73="AB",BD73="AB"),"AB",SUM(AZ73,BD73)))</f>
        <v>0</v>
      </c>
      <c r="BF73" s="93" t="str">
        <f>IF(OR($E73="",$G73=""),"",IF(AND($E$3=1),'Marks Entry 1st'!AG72,IF(AND($E$3=2),'Marks Entry 2nd'!AG72,IF(AND($E$3=3),'Marks Entry 3rd'!AG72,IF(AND($E$3=4),'Marks Entry 4th'!AG72,"")))))</f>
        <v/>
      </c>
      <c r="BG73" s="93" t="str">
        <f>IF(OR($E73="",$G73=""),"",IF(AND($E$3=1),'Marks Entry 1st'!AH72,IF(AND($E$3=2),'Marks Entry 2nd'!AH72,IF(AND($E$3=3),'Marks Entry 3rd'!AH72,IF(AND($E$3=4),'Marks Entry 4th'!AH72,"")))))</f>
        <v/>
      </c>
      <c r="BH73" s="93" t="str">
        <f>IF(OR($E73="",$G73=""),"",IF(AND($E$3=1),'Marks Entry 1st'!AI72,IF(AND($E$3=2),'Marks Entry 2nd'!AI72,IF(AND($E$3=3),'Marks Entry 3rd'!AI72,IF(AND($E$3=4),'Marks Entry 4th'!AI72,"")))))</f>
        <v/>
      </c>
      <c r="BI73" s="92" t="str">
        <f t="shared" ref="BI73:BI136" si="85">IF(AND(BF73="",BG73="",BH73=""),"",IF(AND(BF73="AB",BG73="AB",BH73="AB"),"AB",SUM(BF73:BH73)))</f>
        <v/>
      </c>
      <c r="BJ73" s="87" t="str">
        <f t="shared" ref="BJ73:BJ136" si="86">IF(BI73="","",IF(AND(BE73="AB",BI73="AB"),"AB",SUM(BE73,BI73)))</f>
        <v/>
      </c>
      <c r="BK73" s="144">
        <f t="shared" ref="BK73:BK136" si="87">COUNTIF(AX73:AY73,"NA")*20+(COUNTIF(AX73:AY73,"ML")*20)+(COUNTIF(BA73,"ML")*$BA$7)+(COUNTIF(BF73,"ML")*$BF$7)</f>
        <v>0</v>
      </c>
      <c r="BL73" s="144" t="str">
        <f t="shared" ref="BL73:BL136" si="88">IF(OR(U73="NSO",U73=0,U73=""),"",IF(AND(AX73="",AY73="",BA73="",BF73=""),"",IF(AND(AY73="",BA73="",BF73=""),$AY$7-BK73,IF(AND(BA73="",BF73=""),$BA$7-BK73,IF(AND(BF73=""),$BF$7-BK73,$BJ$7-BK73)))))</f>
        <v/>
      </c>
      <c r="BM73" s="144" t="str">
        <f t="shared" ref="BM73:BM136" si="89">IF(AND(OR(AX73="ab",AX73="ml"),OR(AY73="ab",AY73="ml"),OR(BA73="ab",BA73="ml")),"E",IF(AND(OR(AX73="ab",AX73="ml"),OR(BA73="ab",BA73="ml"),OR(BF73="ab",BF73="ml")),"AB",IF(AND(OR(AY73="ab",AY73="ml"),OR(BA73="ab",BA73="ml"),OR(BF73="ab",BF73="ml")),"AB","")))</f>
        <v/>
      </c>
      <c r="BN73" s="144" t="str">
        <f t="shared" ref="BN73:BN136" si="90">IF(OR(U73="NSO",U73="",BF73=""),"",IF(OR(BM73="AB",BF73="ab"),"AB",IF(BF73="ML","RE",IF(AND(BJ73&gt;=36%*BL73,BF73&gt;=14),"P",IF(AND(BJ73&gt;=34%*BL73,BF73&gt;=14),"G2",IF(AND(BJ73&gt;=31%*BL73,BF73&gt;=14),"G1",IF(BJ73&gt;=25%*BL73,"S","F")))))))</f>
        <v/>
      </c>
      <c r="BO73" s="144" t="str">
        <f t="shared" ref="BO73:BO136" si="91">IF(OR(BN73="",BN73=0,BN73="RE",BN73="AB"),"",IF(BJ73&gt;=75%*BL73,"D",IF(BJ73&gt;=60%*BL73,"I",IF(BJ73&gt;=48%*BL73,"II",IF(BJ73&gt;=36%*BL73,"III","P")))))</f>
        <v/>
      </c>
      <c r="BP73" s="148" t="str">
        <f t="shared" ref="BP73:BP136" si="92">IF(BJ73="","",IF(OR(BN73="",BN73=0,BN73="RE",BN73="AB"),"",IF(BJ73&gt;85%*BL73,"A",IF(BJ73&gt;70%*BL73,"B",IF(BJ73&gt;50%*BL73,"C",IF(BJ73&gt;30%*BL73,"D","E"))))))</f>
        <v/>
      </c>
      <c r="BQ73" s="180" t="str">
        <f>IF(OR($E73="",$G73=""),"",IF(AND($E$3=1),'Marks Entry 1st'!AJ72,IF(AND($E$3=2),'Marks Entry 2nd'!AJ72,IF(AND($E$3=3),'Marks Entry 3rd'!AJ72,IF(AND($E$3=4),'Marks Entry 4th'!AJ72,"")))))</f>
        <v/>
      </c>
      <c r="BR73" s="180" t="str">
        <f>IF(OR($E73="",$G73=""),"",IF(AND($E$3=1),'Marks Entry 1st'!AK72,IF(AND($E$3=2),'Marks Entry 2nd'!AK72,IF(AND($E$3=3),'Marks Entry 3rd'!AK72,IF(AND($E$3=4),'Marks Entry 4th'!AK72,"")))))</f>
        <v/>
      </c>
      <c r="BS73" s="87" t="str">
        <f t="shared" si="48"/>
        <v/>
      </c>
      <c r="BT73" s="180" t="str">
        <f>IF(OR($E73="",$G73=""),"",IF(AND($E$3=1),'Marks Entry 1st'!AL72,IF(AND($E$3=2),'Marks Entry 2nd'!AL72,IF(AND($E$3=3),'Marks Entry 3rd'!AL72,IF(AND($E$3=4),'Marks Entry 4th'!AL72,"")))))</f>
        <v/>
      </c>
      <c r="BU73" s="180" t="str">
        <f>IF(OR($E73="",$G73=""),"",IF(AND($E$3=1),'Marks Entry 1st'!AM72,IF(AND($E$3=2),'Marks Entry 2nd'!AM72,IF(AND($E$3=3),'Marks Entry 3rd'!AM72,IF(AND($E$3=4),'Marks Entry 4th'!AM72,"")))))</f>
        <v/>
      </c>
      <c r="BV73" s="180" t="str">
        <f>IF(OR($E73="",$G73=""),"",IF(AND($E$3=1),'Marks Entry 1st'!AN72,IF(AND($E$3=2),'Marks Entry 2nd'!AN72,IF(AND($E$3=3),'Marks Entry 3rd'!AN72,IF(AND($E$3=4),'Marks Entry 4th'!AN72,"")))))</f>
        <v/>
      </c>
      <c r="BW73" s="91" t="str">
        <f t="shared" si="49"/>
        <v/>
      </c>
      <c r="BX73" s="87">
        <f t="shared" si="50"/>
        <v>0</v>
      </c>
      <c r="BY73" s="93" t="str">
        <f>IF(OR($E73="",$G73=""),"",IF(AND($E$3=1),'Marks Entry 1st'!AO72,IF(AND($E$3=2),'Marks Entry 2nd'!AO72,IF(AND($E$3=3),'Marks Entry 3rd'!AO72,IF(AND($E$3=4),'Marks Entry 4th'!AO72,"")))))</f>
        <v/>
      </c>
      <c r="BZ73" s="93" t="str">
        <f>IF(OR($E73="",$G73=""),"",IF(AND($E$3=1),'Marks Entry 1st'!AP72,IF(AND($E$3=2),'Marks Entry 2nd'!AP72,IF(AND($E$3=3),'Marks Entry 3rd'!AP72,IF(AND($E$3=4),'Marks Entry 4th'!AP72,"")))))</f>
        <v/>
      </c>
      <c r="CA73" s="93" t="str">
        <f>IF(OR($E73="",$G73=""),"",IF(AND($E$3=1),'Marks Entry 1st'!AQ72,IF(AND($E$3=2),'Marks Entry 2nd'!AQ72,IF(AND($E$3=3),'Marks Entry 3rd'!AQ72,IF(AND($E$3=4),'Marks Entry 4th'!AQ72,"")))))</f>
        <v/>
      </c>
      <c r="CB73" s="92" t="str">
        <f t="shared" si="51"/>
        <v/>
      </c>
      <c r="CC73" s="87" t="str">
        <f t="shared" si="52"/>
        <v/>
      </c>
      <c r="CD73" s="144">
        <f t="shared" si="53"/>
        <v>0</v>
      </c>
      <c r="CE73" s="144" t="str">
        <f t="shared" si="54"/>
        <v/>
      </c>
      <c r="CF73" s="144" t="str">
        <f t="shared" ref="CF73:CF136" si="93">IF(AND(OR(BQ73="ab",BQ73="ml"),OR(BR73="ab",BR73="ml"),OR(BT73="ab",BT73="ml")),"E",IF(AND(OR(BQ73="ab",BQ73="ml"),OR(BT73="ab",BT73="ml"),OR(BY73="ab",BY73="ml")),"AB",IF(AND(OR(BR73="ab",BR73="ml"),OR(BT73="ab",BT73="ml"),OR(BY73="ab",BY73="ml")),"AB","")))</f>
        <v/>
      </c>
      <c r="CG73" s="144" t="str">
        <f t="shared" si="55"/>
        <v/>
      </c>
      <c r="CH73" s="144" t="str">
        <f t="shared" ref="CH73:CH136" si="94">IF(OR(CG73="",CG73=0,CG73="RE",CG73="AB"),"",IF(CC73&gt;=75%*CE73,"D",IF(CC73&gt;=60%*CE73,"I",IF(CC73&gt;=48%*CE73,"II",IF(CC73&gt;=36%*CE73,"III","P")))))</f>
        <v/>
      </c>
      <c r="CI73" s="148" t="str">
        <f t="shared" ref="CI73:CI136" si="95">IF(CC73="","",IF(OR(CG73="",CG73=0,CG73="RE",CG73="AB"),"",IF(CC73&gt;85%*CE73,"A",IF(CC73&gt;70%*CE73,"B",IF(CC73&gt;50%*CE73,"C",IF(CC73&gt;30%*CE73,"D","E"))))))</f>
        <v/>
      </c>
      <c r="CJ73" s="180" t="str">
        <f>IF(OR($E73="",$G73=""),"",IF(AND($E$3=1),'Marks Entry 1st'!AR72,IF(AND($E$3=2),'Marks Entry 2nd'!AR72,IF(AND($E$3=3),'Marks Entry 3rd'!AR72,IF(AND($E$3=4),'Marks Entry 4th'!AR72,"")))))</f>
        <v/>
      </c>
      <c r="CK73" s="180" t="str">
        <f>IF(OR($E73="",$G73=""),"",IF(AND($E$3=1),'Marks Entry 1st'!AS72,IF(AND($E$3=2),'Marks Entry 2nd'!AS72,IF(AND($E$3=3),'Marks Entry 3rd'!AS72,IF(AND($E$3=4),'Marks Entry 4th'!AS72,"")))))</f>
        <v/>
      </c>
      <c r="CL73" s="87" t="str">
        <f t="shared" si="56"/>
        <v/>
      </c>
      <c r="CM73" s="180" t="str">
        <f>IF(OR($E73="",$G73=""),"",IF(AND($E$3=1),'Marks Entry 1st'!AT72,IF(AND($E$3=2),'Marks Entry 2nd'!AT72,IF(AND($E$3=3),'Marks Entry 3rd'!AT72,IF(AND($E$3=4),'Marks Entry 4th'!AT72,"")))))</f>
        <v/>
      </c>
      <c r="CN73" s="180" t="str">
        <f>IF(OR($E73="",$G73=""),"",IF(AND($E$3=1),'Marks Entry 1st'!AU72,IF(AND($E$3=2),'Marks Entry 2nd'!AU72,IF(AND($E$3=3),'Marks Entry 3rd'!AU72,IF(AND($E$3=4),'Marks Entry 4th'!AU72,"")))))</f>
        <v/>
      </c>
      <c r="CO73" s="180" t="str">
        <f>IF(OR($E73="",$G73=""),"",IF(AND($E$3=1),'Marks Entry 1st'!AV72,IF(AND($E$3=2),'Marks Entry 2nd'!AV72,IF(AND($E$3=3),'Marks Entry 3rd'!AV72,IF(AND($E$3=4),'Marks Entry 4th'!AV72,"")))))</f>
        <v/>
      </c>
      <c r="CP73" s="91" t="str">
        <f t="shared" si="57"/>
        <v/>
      </c>
      <c r="CQ73" s="87">
        <f t="shared" si="58"/>
        <v>0</v>
      </c>
      <c r="CR73" s="93" t="str">
        <f>IF(OR($E73="",$G73=""),"",IF(AND($E$3=1),'Marks Entry 1st'!AW72,IF(AND($E$3=2),'Marks Entry 2nd'!AW72,IF(AND($E$3=3),'Marks Entry 3rd'!AW72,IF(AND($E$3=4),'Marks Entry 4th'!AW72,"")))))</f>
        <v/>
      </c>
      <c r="CS73" s="93" t="str">
        <f>IF(OR($E73="",$G73=""),"",IF(AND($E$3=1),'Marks Entry 1st'!AX72,IF(AND($E$3=2),'Marks Entry 2nd'!AX72,IF(AND($E$3=3),'Marks Entry 3rd'!AX72,IF(AND($E$3=4),'Marks Entry 4th'!AX72,"")))))</f>
        <v/>
      </c>
      <c r="CT73" s="93" t="str">
        <f>IF(OR($E73="",$G73=""),"",IF(AND($E$3=1),'Marks Entry 1st'!AY72,IF(AND($E$3=2),'Marks Entry 2nd'!AY72,IF(AND($E$3=3),'Marks Entry 3rd'!AY72,IF(AND($E$3=4),'Marks Entry 4th'!AY72,"")))))</f>
        <v/>
      </c>
      <c r="CU73" s="92" t="str">
        <f t="shared" si="59"/>
        <v/>
      </c>
      <c r="CV73" s="87" t="str">
        <f t="shared" si="60"/>
        <v/>
      </c>
      <c r="CW73" s="144">
        <f t="shared" si="61"/>
        <v>0</v>
      </c>
      <c r="CX73" s="144" t="str">
        <f t="shared" si="62"/>
        <v/>
      </c>
      <c r="CY73" s="144" t="str">
        <f t="shared" ref="CY73:CY136" si="96">IF(AND(OR(CJ73="ab",CJ73="ml"),OR(CK73="ab",CK73="ml"),OR(CM73="ab",CM73="ml")),"E",IF(AND(OR(CJ73="ab",CJ73="ml"),OR(CM73="ab",CM73="ml"),OR(CR73="ab",CR73="ml")),"AB",IF(AND(OR(CK73="ab",CK73="ml"),OR(CM73="ab",CM73="ml"),OR(CR73="ab",CR73="ml")),"AB","")))</f>
        <v/>
      </c>
      <c r="CZ73" s="144" t="str">
        <f t="shared" si="63"/>
        <v/>
      </c>
      <c r="DA73" s="144" t="str">
        <f t="shared" ref="DA73:DA136" si="97">IF(OR(CZ73="",CZ73=0,CZ73="RE",CZ73="AB"),"",IF(CV73&gt;=75%*CX73,"D",IF(CV73&gt;=60%*CX73,"I",IF(CV73&gt;=48%*CX73,"II",IF(CV73&gt;=36%*CX73,"III","P")))))</f>
        <v/>
      </c>
      <c r="DB73" s="148" t="str">
        <f t="shared" ref="DB73:DB136" si="98">IF(CV73="","",IF(OR(CZ73="",CZ73=0,CZ73="RE",CZ73="AB"),"",IF(CV73&gt;85%*CX73,"A",IF(CV73&gt;70%*CX73,"B",IF(CV73&gt;50%*CX73,"C",IF(CV73&gt;30%*CX73,"D","E"))))))</f>
        <v/>
      </c>
      <c r="DC73" s="380" t="str">
        <f>IF(OR($E73="",$G73=""),"",IF(AND($E$3=1),'Marks Entry 1st'!AZ72,IF(AND($E$3=2),'Marks Entry 2nd'!AZ72,IF(AND($E$3=3),'Marks Entry 3rd'!AZ72,IF(AND($E$3=4),'Marks Entry 4th'!AZ72,"")))))</f>
        <v/>
      </c>
      <c r="DD73" s="380" t="str">
        <f>IF(OR($E73="",$G73=""),"",IF(AND($E$3=1),'Marks Entry 1st'!BA72,IF(AND($E$3=2),'Marks Entry 2nd'!BA72,IF(AND($E$3=3),'Marks Entry 3rd'!BA72,IF(AND($E$3=4),'Marks Entry 4th'!BA72,"")))))</f>
        <v/>
      </c>
      <c r="DE73" s="380" t="str">
        <f>IF(OR($E73="",$G73=""),"",IF(AND($E$3=1),'Marks Entry 1st'!BB72,IF(AND($E$3=2),'Marks Entry 2nd'!BB72,IF(AND($E$3=3),'Marks Entry 3rd'!BB72,IF(AND($E$3=4),'Marks Entry 4th'!BB72,"")))))</f>
        <v/>
      </c>
      <c r="DF73" s="181" t="str">
        <f t="shared" si="64"/>
        <v/>
      </c>
      <c r="DG73" s="182">
        <f t="shared" si="65"/>
        <v>0</v>
      </c>
      <c r="DH73" s="182" t="str">
        <f t="shared" si="66"/>
        <v/>
      </c>
      <c r="DI73" s="182" t="str">
        <f t="shared" si="67"/>
        <v/>
      </c>
      <c r="DJ73" s="147" t="str">
        <f t="shared" ref="DJ73:DJ136" si="99">IF(DF73="","",IF(OR(DI73="",DI73=0,DI73="S",DI73="RE",DI73="F",DI73="AB"),"",IF(DF73&gt;90%*DH73,"A+",IF(DF73&gt;75%*DH73,"A",IF(DF73&gt;60%*DH73,"B",IF(DF73&gt;40%*DH73,"C","D"))))))</f>
        <v/>
      </c>
      <c r="DK73" s="380" t="str">
        <f>IF(OR($E73="",$G73=""),"",IF(AND($E$3=1),'Marks Entry 1st'!BC72,IF(AND($E$3=2),'Marks Entry 2nd'!BC72,IF(AND($E$3=3),'Marks Entry 3rd'!BC72,IF(AND($E$3=4),'Marks Entry 4th'!BC72,"")))))</f>
        <v/>
      </c>
      <c r="DL73" s="380" t="str">
        <f>IF(OR($E73="",$G73=""),"",IF(AND($E$3=1),'Marks Entry 1st'!BD72,IF(AND($E$3=2),'Marks Entry 2nd'!BD72,IF(AND($E$3=3),'Marks Entry 3rd'!BD72,IF(AND($E$3=4),'Marks Entry 4th'!BD72,"")))))</f>
        <v/>
      </c>
      <c r="DM73" s="380" t="str">
        <f>IF(OR($E73="",$G73=""),"",IF(AND($E$3=1),'Marks Entry 1st'!BE72,IF(AND($E$3=2),'Marks Entry 2nd'!BE72,IF(AND($E$3=3),'Marks Entry 3rd'!BE72,IF(AND($E$3=4),'Marks Entry 4th'!BE72,"")))))</f>
        <v/>
      </c>
      <c r="DN73" s="181" t="str">
        <f t="shared" si="68"/>
        <v/>
      </c>
      <c r="DO73" s="182">
        <f t="shared" si="69"/>
        <v>0</v>
      </c>
      <c r="DP73" s="182" t="str">
        <f t="shared" si="70"/>
        <v/>
      </c>
      <c r="DQ73" s="182" t="str">
        <f t="shared" si="71"/>
        <v/>
      </c>
      <c r="DR73" s="147" t="str">
        <f t="shared" ref="DR73:DR136" si="100">IF(DN73="","",IF(OR(DQ73="",DQ73=0,DQ73="S",DQ73="RE",DQ73="F",DQ73="AB"),"",IF(DN73&gt;90%*DP73,"A+",IF(DN73&gt;75%*DP73,"A",IF(DN73&gt;60%*DP73,"B",IF(DN73&gt;40%*DP73,"C","D"))))))</f>
        <v/>
      </c>
      <c r="DS73" s="380" t="str">
        <f>IF(OR($E73="",$G73=""),"",IF(AND($E$3=1),'Marks Entry 1st'!BF72,IF(AND($E$3=2),'Marks Entry 2nd'!BF72,IF(AND($E$3=3),'Marks Entry 3rd'!BF72,IF(AND($E$3=4),'Marks Entry 4th'!BF72,"")))))</f>
        <v/>
      </c>
      <c r="DT73" s="380" t="str">
        <f>IF(OR($E73="",$G73=""),"",IF(AND($E$3=1),'Marks Entry 1st'!BG72,IF(AND($E$3=2),'Marks Entry 2nd'!BG72,IF(AND($E$3=3),'Marks Entry 3rd'!BG72,IF(AND($E$3=4),'Marks Entry 4th'!BG72,"")))))</f>
        <v/>
      </c>
      <c r="DU73" s="380" t="str">
        <f>IF(OR($E73="",$G73=""),"",IF(AND($E$3=1),'Marks Entry 1st'!BH72,IF(AND($E$3=2),'Marks Entry 2nd'!BH72,IF(AND($E$3=3),'Marks Entry 3rd'!BH72,IF(AND($E$3=4),'Marks Entry 4th'!BH72,"")))))</f>
        <v/>
      </c>
      <c r="DV73" s="181" t="str">
        <f t="shared" si="72"/>
        <v/>
      </c>
      <c r="DW73" s="182">
        <f t="shared" si="73"/>
        <v>0</v>
      </c>
      <c r="DX73" s="182" t="str">
        <f t="shared" si="74"/>
        <v/>
      </c>
      <c r="DY73" s="182" t="str">
        <f t="shared" si="75"/>
        <v/>
      </c>
      <c r="DZ73" s="147" t="str">
        <f t="shared" ref="DZ73:DZ136" si="101">IF(DV73="","",IF(OR(DY73="",DY73=0,DY73="S",DY73="RE",DY73="F",DY73="AB"),"",IF(DV73&gt;90%*DX73,"A+",IF(DV73&gt;75%*DX73,"A",IF(DV73&gt;60%*DX73,"B",IF(DV73&gt;40%*DX73,"C","D"))))))</f>
        <v/>
      </c>
      <c r="EA73" s="104" t="str">
        <f t="shared" ref="EA73:EA136" si="102">IF($E$3="","",IF(OR(E73="",G73=""),"",IF(OR($E$3=1,$E$3=2),SUM(X73,AQ73,BJ73,CC73),SUM(X73,AQ73,BJ73,CC73,CV73))))</f>
        <v/>
      </c>
      <c r="EB73" s="105" t="str">
        <f t="shared" ref="EB73:EB136" si="103">IF(OR(EA73="",EA73=0),"",EA73*100/$EA$7)</f>
        <v/>
      </c>
      <c r="EC73" s="111" t="str">
        <f t="shared" ref="EC73:EC136" si="104">IF(OR(EB73="",B73="NSO"),"",IF(AND(EB73&gt;=60),"I",IF(AND(EB73&gt;=48),"II",IF(AND(EB73&gt;=36),"III",""))))</f>
        <v/>
      </c>
      <c r="ED73" s="112" t="str">
        <f t="shared" ref="ED73:ED136" si="105">IF(OR(EB73="",B73="NSO",EA73=0),"",SUMPRODUCT((EB73&lt;$EB$8:$EB$207)/COUNTIF($EB$8:$EB$207,$EB$8:$EB$207)))</f>
        <v/>
      </c>
      <c r="EE73" s="386" t="str">
        <f t="shared" ref="EE73:EE136" si="106">IF(B73="NSO","NSO",IF(OR(D73="",G73="",F73="",B73="",EA73=0),"","Promoted"))</f>
        <v/>
      </c>
      <c r="EF73" s="72" t="str">
        <f>IF(OR($E73="",$G73=""),"",IF(AND($E$3=1),'Marks Entry 1st'!BI72,IF(AND($E$3=2),'Marks Entry 2nd'!BI72,IF(AND($E$3=3),'Marks Entry 3rd'!BI72,IF(AND($E$3=4),'Marks Entry 4th'!BI72,"")))))</f>
        <v/>
      </c>
      <c r="EG73" s="72" t="str">
        <f>IF(OR($E73="",$G73=""),"",IF(AND($E$3=1),'Marks Entry 1st'!BJ72,IF(AND($E$3=2),'Marks Entry 2nd'!BJ72,IF(AND($E$3=3),'Marks Entry 3rd'!BJ72,IF(AND($E$3=4),'Marks Entry 4th'!BJ72,"")))))</f>
        <v/>
      </c>
      <c r="EH73" s="328" t="str">
        <f t="shared" ref="EH73:EH136" si="107">IF(OR(B73="",G73="",EA73="",B73="NSO"),"",IF(EA73&gt;85%*$EA$7,"A",IF(EA73&gt;70%*$EA$7,"B",IF(EA73&gt;50%*$EA$7,"C",IF(EA73&gt;30%*$EA$7,"D","E")))))</f>
        <v/>
      </c>
      <c r="EI73" s="73"/>
      <c r="EP73" s="75">
        <f>IF(AND($E$3=1),'Marks Entry 1st'!I72,IF(AND($E$3=2),'Marks Entry 2nd'!I72,IF(AND($E$3=3),'Marks Entry 3rd'!I72,IF(AND($E$3=4),'Marks Entry 4th'!I72,""))))</f>
        <v>0</v>
      </c>
    </row>
    <row r="74" spans="1:146" ht="18.899999999999999" customHeight="1">
      <c r="A74" s="94">
        <v>67</v>
      </c>
      <c r="B74" s="94" t="str">
        <f>IF(OR(EP74=0,EP74=""),"",IF(AND($E$3=1),'Marks Entry 1st'!I73,IF(AND($E$3=2),'Marks Entry 2nd'!I73,IF(AND($E$3=3),'Marks Entry 3rd'!I73,IF(AND($E$3=4),'Marks Entry 4th'!I73,"")))))</f>
        <v/>
      </c>
      <c r="C74" s="95" t="str">
        <f>IF(OR(B74=0,B74=""),"",IF(AND($E$3=1),'Marks Entry 1st'!B73,IF(AND($E$3=2),'Marks Entry 2nd'!B73,IF(AND($E$3=3),'Marks Entry 3rd'!B73,IF(AND($E$3=4),'Marks Entry 4th'!B73,"")))))</f>
        <v/>
      </c>
      <c r="D74" s="95" t="str">
        <f>IF(OR(B74=0,B74=""),"",IF(AND($E$3=1),'Marks Entry 1st'!C73,IF(AND($E$3=2),'Marks Entry 2nd'!C73,IF(AND($E$3=3),'Marks Entry 3rd'!C73,IF(AND($E$3=4),'Marks Entry 4th'!C73,"")))))</f>
        <v/>
      </c>
      <c r="E74" s="96" t="str">
        <f>IF(OR(B74=0,B74=""),"",IF(AND($E$3=1),'Marks Entry 1st'!E73,IF(AND($E$3=2),'Marks Entry 2nd'!E73,IF(AND($E$3=3),'Marks Entry 3rd'!E73,IF(AND($E$3=4),'Marks Entry 4th'!E73,"")))))</f>
        <v/>
      </c>
      <c r="F74" s="95" t="str">
        <f>IF(OR(B74=0,B74=""),"",IF(AND($E$3=1),'Marks Entry 1st'!D73,IF(AND($E$3=2),'Marks Entry 2nd'!D73,IF(AND($E$3=3),'Marks Entry 3rd'!D73,IF(AND($E$3=4),'Marks Entry 4th'!D73,"")))))</f>
        <v/>
      </c>
      <c r="G74" s="90" t="str">
        <f>IF(OR(B74=0,B74=""),"",IF(AND($E$3=1),'Marks Entry 1st'!F73,IF(AND($E$3=2),'Marks Entry 2nd'!F73,IF(AND($E$3=3),'Marks Entry 3rd'!F73,IF(AND($E$3=4),'Marks Entry 4th'!F73,"")))))</f>
        <v/>
      </c>
      <c r="H74" s="90" t="str">
        <f>IF(OR(B74=0,B74=""),"",IF(AND($E$3=1),'Marks Entry 1st'!G73,IF(AND($E$3=2),'Marks Entry 2nd'!G73,IF(AND($E$3=3),'Marks Entry 3rd'!G73,IF(AND($E$3=4),'Marks Entry 4th'!G73,"")))))</f>
        <v/>
      </c>
      <c r="I74" s="90" t="str">
        <f>IF(OR(B74=0,B74=""),"",IF(AND($E$3=1),'Marks Entry 1st'!H73,IF(AND($E$3=2),'Marks Entry 2nd'!H73,IF(AND($E$3=3),'Marks Entry 3rd'!H73,IF(AND($E$3=4),'Marks Entry 4th'!H73,"")))))</f>
        <v/>
      </c>
      <c r="J74" s="379" t="str">
        <f>IF(OR(B74=0,B74=""),"",IF(AND($E$3=1),'Marks Entry 1st'!J73,IF(AND($E$3=2),'Marks Entry 2nd'!J73,IF(AND($E$3=3),'Marks Entry 3rd'!J73,IF(AND($E$3=4),'Marks Entry 4th'!J73,"")))))</f>
        <v/>
      </c>
      <c r="K74" s="379" t="str">
        <f>IF(OR(B74=0,B74=""),"",IF(AND($E$3=1),'Marks Entry 1st'!K73,IF(AND($E$3=2),'Marks Entry 2nd'!K73,IF(AND($E$3=3),'Marks Entry 3rd'!K73,IF(AND($E$3=4),'Marks Entry 4th'!K73,"")))))</f>
        <v/>
      </c>
      <c r="L74" s="180" t="str">
        <f>IF(OR($E74="",$G74=""),"",IF(AND($E$3=1),'Marks Entry 1st'!L73,IF(AND($E$3=2),'Marks Entry 2nd'!L73,IF(AND($E$3=3),'Marks Entry 3rd'!L73,IF(AND($E$3=4),'Marks Entry 4th'!L73,"")))))</f>
        <v/>
      </c>
      <c r="M74" s="180" t="str">
        <f>IF(OR($E74="",$G74=""),"",IF(AND($E$3=1),'Marks Entry 1st'!M73,IF(AND($E$3=2),'Marks Entry 2nd'!M73,IF(AND($E$3=3),'Marks Entry 3rd'!M73,IF(AND($E$3=4),'Marks Entry 4th'!M73,"")))))</f>
        <v/>
      </c>
      <c r="N74" s="87" t="str">
        <f t="shared" ref="N74:N137" si="108">IF(AND(L74="",M74=""),"",IF(AND(L74="NA",M74="NA"),"NA",IF(AND(L74="AB",M74="AB"),"AB",SUM(L74:M74))))</f>
        <v/>
      </c>
      <c r="O74" s="180" t="str">
        <f>IF(OR($E74="",$G74=""),"",IF(AND($E$3=1),'Marks Entry 1st'!N73,IF(AND($E$3=2),'Marks Entry 2nd'!N73,IF(AND($E$3=3),'Marks Entry 3rd'!N73,IF(AND($E$3=4),'Marks Entry 4th'!N73,"")))))</f>
        <v/>
      </c>
      <c r="P74" s="180" t="str">
        <f>IF(OR($E74="",$G74=""),"",IF(AND($E$3=1),'Marks Entry 1st'!O73,IF(AND($E$3=2),'Marks Entry 2nd'!O73,IF(AND($E$3=3),'Marks Entry 3rd'!O73,IF(AND($E$3=4),'Marks Entry 4th'!O73,"")))))</f>
        <v/>
      </c>
      <c r="Q74" s="180" t="str">
        <f>IF(OR($E74="",$G74=""),"",IF(AND($E$3=1),'Marks Entry 1st'!P73,IF(AND($E$3=2),'Marks Entry 2nd'!P73,IF(AND($E$3=3),'Marks Entry 3rd'!P73,IF(AND($E$3=4),'Marks Entry 4th'!P73,"")))))</f>
        <v/>
      </c>
      <c r="R74" s="91" t="str">
        <f t="shared" ref="R74:R137" si="109">IF(AND(O74="",P74="",Q74=""),"",IF(AND(O74="NA",P74="NA",Q74="NA"),"NA",IF(AND(O74="AB",P74="AB",Q74="AB"),"AB",SUM(O74:Q74))))</f>
        <v/>
      </c>
      <c r="S74" s="87">
        <f t="shared" ref="S74:S137" si="110">IF(AND(N74="NA",R74="NA"),"NA",IF(AND(N74="AB",R74="AB"),"AB",SUM(N74,R74)))</f>
        <v>0</v>
      </c>
      <c r="T74" s="93" t="str">
        <f>IF(OR($E74="",$G74=""),"",IF(AND($E$3=1),'Marks Entry 1st'!Q73,IF(AND($E$3=2),'Marks Entry 2nd'!Q73,IF(AND($E$3=3),'Marks Entry 3rd'!Q73,IF(AND($E$3=4),'Marks Entry 4th'!Q73,"")))))</f>
        <v/>
      </c>
      <c r="U74" s="93" t="str">
        <f>IF(OR($E74="",$G74=""),"",IF(AND($E$3=1),'Marks Entry 1st'!R73,IF(AND($E$3=2),'Marks Entry 2nd'!R73,IF(AND($E$3=3),'Marks Entry 3rd'!R73,IF(AND($E$3=4),'Marks Entry 4th'!R73,"")))))</f>
        <v/>
      </c>
      <c r="V74" s="93" t="str">
        <f>IF(OR($E74="",$G74=""),"",IF(AND($E$3=1),'Marks Entry 1st'!S73,IF(AND($E$3=2),'Marks Entry 2nd'!S73,IF(AND($E$3=3),'Marks Entry 3rd'!S73,IF(AND($E$3=4),'Marks Entry 4th'!S73,"")))))</f>
        <v/>
      </c>
      <c r="W74" s="92" t="str">
        <f t="shared" ref="W74:W137" si="111">IF(AND(T74="",U74="",V74=""),"",IF(AND(T74="AB",U74="AB",V74="AB"),"AB",SUM(T74:V74)))</f>
        <v/>
      </c>
      <c r="X74" s="87" t="str">
        <f t="shared" ref="X74:X137" si="112">IF(W74="","",IF(AND(S74="AB",W74="AB"),"AB",SUM(S74,W74)))</f>
        <v/>
      </c>
      <c r="Y74" s="144">
        <f t="shared" ref="Y74:Y137" si="113">COUNTIF(L74:M74,"NA")*20+(COUNTIF(L74:M74,"ML")*20)+(COUNTIF(O74,"ML")*42)+(COUNTIF(T74,"ML")*70)</f>
        <v>0</v>
      </c>
      <c r="Z74" s="144" t="str">
        <f t="shared" ref="Z74:Z137" si="114">IF(OR(B74="NSO",B74=0,B74=""),"",IF(AND(L74="",M74="",O74="",T74=""),"",IF(AND(M74="",O74="",T74=""),20-Y74,IF(AND(O74="",T74=""),40-Y74,IF(AND(T74=""),100-Y74,200-Y74)))))</f>
        <v/>
      </c>
      <c r="AA74" s="144" t="str">
        <f t="shared" si="76"/>
        <v/>
      </c>
      <c r="AB74" s="144" t="str">
        <f t="shared" ref="AB74:AB137" si="115">IF(OR(B74="NSO",B74="",T74=""),"",IF(OR(AA74="AB",T74="ab"),"AB",IF(T74="ML","RE",IF(AND(X74&gt;=36%*Z74,T74&gt;=14),"P",IF(AND(X74&gt;=34%*Z74,T74&gt;=14),"G2",IF(AND(X74&gt;=31%*Z74,T74&gt;=14),"G1",IF(X74&gt;=25%*Z74,"S","F")))))))</f>
        <v/>
      </c>
      <c r="AC74" s="144" t="str">
        <f t="shared" si="77"/>
        <v/>
      </c>
      <c r="AD74" s="148" t="str">
        <f t="shared" si="78"/>
        <v/>
      </c>
      <c r="AE74" s="180" t="str">
        <f>IF(OR($E74="",$G74=""),"",IF(AND($E$3=1),'Marks Entry 1st'!T73,IF(AND($E$3=2),'Marks Entry 2nd'!T73,IF(AND($E$3=3),'Marks Entry 3rd'!T73,IF(AND($E$3=4),'Marks Entry 4th'!T73,"")))))</f>
        <v/>
      </c>
      <c r="AF74" s="180" t="str">
        <f>IF(OR($E74="",$G74=""),"",IF(AND($E$3=1),'Marks Entry 1st'!U73,IF(AND($E$3=2),'Marks Entry 2nd'!U73,IF(AND($E$3=3),'Marks Entry 3rd'!U73,IF(AND($E$3=4),'Marks Entry 4th'!U73,"")))))</f>
        <v/>
      </c>
      <c r="AG74" s="87" t="str">
        <f t="shared" ref="AG74:AG137" si="116">IF(AND(AE74="",AF74=""),"",IF(AND(AE74="NA",AF74="NA"),"NA",IF(AND(AE74="AB",AF74="AB"),"AB",SUM(AE74:AF74))))</f>
        <v/>
      </c>
      <c r="AH74" s="180" t="str">
        <f>IF(OR($E74="",$G74=""),"",IF(AND($E$3=1),'Marks Entry 1st'!V73,IF(AND($E$3=2),'Marks Entry 2nd'!V73,IF(AND($E$3=3),'Marks Entry 3rd'!V73,IF(AND($E$3=4),'Marks Entry 4th'!V73,"")))))</f>
        <v/>
      </c>
      <c r="AI74" s="180" t="str">
        <f>IF(OR($E74="",$G74=""),"",IF(AND($E$3=1),'Marks Entry 1st'!W73,IF(AND($E$3=2),'Marks Entry 2nd'!W73,IF(AND($E$3=3),'Marks Entry 3rd'!W73,IF(AND($E$3=4),'Marks Entry 4th'!W73,"")))))</f>
        <v/>
      </c>
      <c r="AJ74" s="180" t="str">
        <f>IF(OR($E74="",$G74=""),"",IF(AND($E$3=1),'Marks Entry 1st'!X73,IF(AND($E$3=2),'Marks Entry 2nd'!X73,IF(AND($E$3=3),'Marks Entry 3rd'!X73,IF(AND($E$3=4),'Marks Entry 4th'!X73,"")))))</f>
        <v/>
      </c>
      <c r="AK74" s="91" t="str">
        <f t="shared" ref="AK74:AK137" si="117">IF(AND(AH74="",AI74="",AJ74=""),"",IF(AND(AH74="NA",AI74="NA",AJ74="NA"),"NA",IF(AND(AH74="AB",AI74="AB",AJ74="AB"),"AB",SUM(AH74:AJ74))))</f>
        <v/>
      </c>
      <c r="AL74" s="87">
        <f t="shared" ref="AL74:AL137" si="118">IF(AND(AG74="NA",AK74="NA"),"NA",IF(AND(AG74="AB",AK74="AB"),"AB",SUM(AG74,AK74)))</f>
        <v>0</v>
      </c>
      <c r="AM74" s="93" t="str">
        <f>IF(OR($E74="",$G74=""),"",IF(AND($E$3=1),'Marks Entry 1st'!Y73,IF(AND($E$3=2),'Marks Entry 2nd'!Y73,IF(AND($E$3=3),'Marks Entry 3rd'!Y73,IF(AND($E$3=4),'Marks Entry 4th'!Y73,"")))))</f>
        <v/>
      </c>
      <c r="AN74" s="93" t="str">
        <f>IF(OR($E74="",$G74=""),"",IF(AND($E$3=1),'Marks Entry 1st'!Z73,IF(AND($E$3=2),'Marks Entry 2nd'!Z73,IF(AND($E$3=3),'Marks Entry 3rd'!Z73,IF(AND($E$3=4),'Marks Entry 4th'!Z73,"")))))</f>
        <v/>
      </c>
      <c r="AO74" s="93" t="str">
        <f>IF(OR($E74="",$G74=""),"",IF(AND($E$3=1),'Marks Entry 1st'!AA73,IF(AND($E$3=2),'Marks Entry 2nd'!AA73,IF(AND($E$3=3),'Marks Entry 3rd'!AA73,IF(AND($E$3=4),'Marks Entry 4th'!AA73,"")))))</f>
        <v/>
      </c>
      <c r="AP74" s="92" t="str">
        <f t="shared" ref="AP74:AP137" si="119">IF(AND(AM74="",AN74="",AO74=""),"",IF(AND(AM74="AB",AN74="AB",AO74="AB"),"AB",SUM(AM74:AO74)))</f>
        <v/>
      </c>
      <c r="AQ74" s="87" t="str">
        <f t="shared" ref="AQ74:AQ137" si="120">IF(AP74="","",IF(AND(AL74="AB",AP74="AB"),"AB",SUM(AL74,AP74)))</f>
        <v/>
      </c>
      <c r="AR74" s="144">
        <f t="shared" ref="AR74:AR137" si="121">COUNTIF(AE74:AF74,"NA")*20+(COUNTIF(AE74:AF74,"ML")*20)+(COUNTIF(AH74,"ML")*42)+(COUNTIF(AM74,"ML")*70)</f>
        <v>0</v>
      </c>
      <c r="AS74" s="144" t="str">
        <f t="shared" ref="AS74:AS137" si="122">IF(OR(B74="NSO",B74=0,B74=""),"",IF(AND(AE74="",AF74="",AH74="",AM74=""),"",IF(AND(AF74="",AH74="",AM74=""),20-AR74,IF(AND(AH74="",AM74=""),40-AR74,IF(AND(AM74=""),100-AR74,200-AR74)))))</f>
        <v/>
      </c>
      <c r="AT74" s="144" t="str">
        <f t="shared" si="79"/>
        <v/>
      </c>
      <c r="AU74" s="144" t="str">
        <f t="shared" ref="AU74:AU137" si="123">IF(OR(B74="NSO",B74="",AM74=""),"",IF(OR(AT74="AB",AM74="ab"),"AB",IF(AM74="ML","RE",IF(AND(AQ74&gt;=36%*AS74,AM74&gt;=14),"P",IF(AND(AQ74&gt;=34%*AS74,AM74&gt;=14),"G2",IF(AND(AQ74&gt;=31%*AS74,AM74&gt;=14),"G1",IF(AQ74&gt;=25%*AS74,"S","F")))))))</f>
        <v/>
      </c>
      <c r="AV74" s="144" t="str">
        <f t="shared" si="80"/>
        <v/>
      </c>
      <c r="AW74" s="148" t="str">
        <f t="shared" si="81"/>
        <v/>
      </c>
      <c r="AX74" s="180" t="str">
        <f>IF(OR($E74="",$G74=""),"",IF(AND($E$3=1),'Marks Entry 1st'!AB73,IF(AND($E$3=2),'Marks Entry 2nd'!AB73,IF(AND($E$3=3),'Marks Entry 3rd'!AB73,IF(AND($E$3=4),'Marks Entry 4th'!AB73,"")))))</f>
        <v/>
      </c>
      <c r="AY74" s="180" t="str">
        <f>IF(OR($E74="",$G74=""),"",IF(AND($E$3=1),'Marks Entry 1st'!AC73,IF(AND($E$3=2),'Marks Entry 2nd'!AC73,IF(AND($E$3=3),'Marks Entry 3rd'!AC73,IF(AND($E$3=4),'Marks Entry 4th'!AC73,"")))))</f>
        <v/>
      </c>
      <c r="AZ74" s="87" t="str">
        <f t="shared" si="82"/>
        <v/>
      </c>
      <c r="BA74" s="180" t="str">
        <f>IF(OR($E74="",$G74=""),"",IF(AND($E$3=1),'Marks Entry 1st'!AD73,IF(AND($E$3=2),'Marks Entry 2nd'!AD73,IF(AND($E$3=3),'Marks Entry 3rd'!AD73,IF(AND($E$3=4),'Marks Entry 4th'!AD73,"")))))</f>
        <v/>
      </c>
      <c r="BB74" s="180" t="str">
        <f>IF(OR($E74="",$G74=""),"",IF(AND($E$3=1),'Marks Entry 1st'!AE73,IF(AND($E$3=2),'Marks Entry 2nd'!AE73,IF(AND($E$3=3),'Marks Entry 3rd'!AE73,IF(AND($E$3=4),'Marks Entry 4th'!AE73,"")))))</f>
        <v/>
      </c>
      <c r="BC74" s="180" t="str">
        <f>IF(OR($E74="",$G74=""),"",IF(AND($E$3=1),'Marks Entry 1st'!AF73,IF(AND($E$3=2),'Marks Entry 2nd'!AF73,IF(AND($E$3=3),'Marks Entry 3rd'!AF73,IF(AND($E$3=4),'Marks Entry 4th'!AF73,"")))))</f>
        <v/>
      </c>
      <c r="BD74" s="91" t="str">
        <f t="shared" si="83"/>
        <v/>
      </c>
      <c r="BE74" s="87">
        <f t="shared" si="84"/>
        <v>0</v>
      </c>
      <c r="BF74" s="93" t="str">
        <f>IF(OR($E74="",$G74=""),"",IF(AND($E$3=1),'Marks Entry 1st'!AG73,IF(AND($E$3=2),'Marks Entry 2nd'!AG73,IF(AND($E$3=3),'Marks Entry 3rd'!AG73,IF(AND($E$3=4),'Marks Entry 4th'!AG73,"")))))</f>
        <v/>
      </c>
      <c r="BG74" s="93" t="str">
        <f>IF(OR($E74="",$G74=""),"",IF(AND($E$3=1),'Marks Entry 1st'!AH73,IF(AND($E$3=2),'Marks Entry 2nd'!AH73,IF(AND($E$3=3),'Marks Entry 3rd'!AH73,IF(AND($E$3=4),'Marks Entry 4th'!AH73,"")))))</f>
        <v/>
      </c>
      <c r="BH74" s="93" t="str">
        <f>IF(OR($E74="",$G74=""),"",IF(AND($E$3=1),'Marks Entry 1st'!AI73,IF(AND($E$3=2),'Marks Entry 2nd'!AI73,IF(AND($E$3=3),'Marks Entry 3rd'!AI73,IF(AND($E$3=4),'Marks Entry 4th'!AI73,"")))))</f>
        <v/>
      </c>
      <c r="BI74" s="92" t="str">
        <f t="shared" si="85"/>
        <v/>
      </c>
      <c r="BJ74" s="87" t="str">
        <f t="shared" si="86"/>
        <v/>
      </c>
      <c r="BK74" s="144">
        <f t="shared" si="87"/>
        <v>0</v>
      </c>
      <c r="BL74" s="144" t="str">
        <f t="shared" si="88"/>
        <v/>
      </c>
      <c r="BM74" s="144" t="str">
        <f t="shared" si="89"/>
        <v/>
      </c>
      <c r="BN74" s="144" t="str">
        <f t="shared" si="90"/>
        <v/>
      </c>
      <c r="BO74" s="144" t="str">
        <f t="shared" si="91"/>
        <v/>
      </c>
      <c r="BP74" s="148" t="str">
        <f t="shared" si="92"/>
        <v/>
      </c>
      <c r="BQ74" s="180" t="str">
        <f>IF(OR($E74="",$G74=""),"",IF(AND($E$3=1),'Marks Entry 1st'!AJ73,IF(AND($E$3=2),'Marks Entry 2nd'!AJ73,IF(AND($E$3=3),'Marks Entry 3rd'!AJ73,IF(AND($E$3=4),'Marks Entry 4th'!AJ73,"")))))</f>
        <v/>
      </c>
      <c r="BR74" s="180" t="str">
        <f>IF(OR($E74="",$G74=""),"",IF(AND($E$3=1),'Marks Entry 1st'!AK73,IF(AND($E$3=2),'Marks Entry 2nd'!AK73,IF(AND($E$3=3),'Marks Entry 3rd'!AK73,IF(AND($E$3=4),'Marks Entry 4th'!AK73,"")))))</f>
        <v/>
      </c>
      <c r="BS74" s="87" t="str">
        <f t="shared" ref="BS74:BS137" si="124">IF(AND(BQ74="",BR74=""),"",IF(AND(BQ74="NA",BR74="NA"),"NA",IF(AND(BQ74="AB",BR74="AB"),"AB",SUM(BQ74:BR74))))</f>
        <v/>
      </c>
      <c r="BT74" s="180" t="str">
        <f>IF(OR($E74="",$G74=""),"",IF(AND($E$3=1),'Marks Entry 1st'!AL73,IF(AND($E$3=2),'Marks Entry 2nd'!AL73,IF(AND($E$3=3),'Marks Entry 3rd'!AL73,IF(AND($E$3=4),'Marks Entry 4th'!AL73,"")))))</f>
        <v/>
      </c>
      <c r="BU74" s="180" t="str">
        <f>IF(OR($E74="",$G74=""),"",IF(AND($E$3=1),'Marks Entry 1st'!AM73,IF(AND($E$3=2),'Marks Entry 2nd'!AM73,IF(AND($E$3=3),'Marks Entry 3rd'!AM73,IF(AND($E$3=4),'Marks Entry 4th'!AM73,"")))))</f>
        <v/>
      </c>
      <c r="BV74" s="180" t="str">
        <f>IF(OR($E74="",$G74=""),"",IF(AND($E$3=1),'Marks Entry 1st'!AN73,IF(AND($E$3=2),'Marks Entry 2nd'!AN73,IF(AND($E$3=3),'Marks Entry 3rd'!AN73,IF(AND($E$3=4),'Marks Entry 4th'!AN73,"")))))</f>
        <v/>
      </c>
      <c r="BW74" s="91" t="str">
        <f t="shared" ref="BW74:BW137" si="125">IF(AND(BT74="",BU74="",BV74=""),"",IF(AND(BT74="NA",BU74="NA",BV74="NA"),"NA",IF(AND(BT74="AB",BU74="AB",BV74="AB"),"AB",SUM(BT74:BV74))))</f>
        <v/>
      </c>
      <c r="BX74" s="87">
        <f t="shared" ref="BX74:BX137" si="126">IF(AND(BS74="NA",BW74="NA"),"NA",IF(AND(BS74="AB",BW74="AB"),"AB",SUM(BS74,BW74)))</f>
        <v>0</v>
      </c>
      <c r="BY74" s="93" t="str">
        <f>IF(OR($E74="",$G74=""),"",IF(AND($E$3=1),'Marks Entry 1st'!AO73,IF(AND($E$3=2),'Marks Entry 2nd'!AO73,IF(AND($E$3=3),'Marks Entry 3rd'!AO73,IF(AND($E$3=4),'Marks Entry 4th'!AO73,"")))))</f>
        <v/>
      </c>
      <c r="BZ74" s="93" t="str">
        <f>IF(OR($E74="",$G74=""),"",IF(AND($E$3=1),'Marks Entry 1st'!AP73,IF(AND($E$3=2),'Marks Entry 2nd'!AP73,IF(AND($E$3=3),'Marks Entry 3rd'!AP73,IF(AND($E$3=4),'Marks Entry 4th'!AP73,"")))))</f>
        <v/>
      </c>
      <c r="CA74" s="93" t="str">
        <f>IF(OR($E74="",$G74=""),"",IF(AND($E$3=1),'Marks Entry 1st'!AQ73,IF(AND($E$3=2),'Marks Entry 2nd'!AQ73,IF(AND($E$3=3),'Marks Entry 3rd'!AQ73,IF(AND($E$3=4),'Marks Entry 4th'!AQ73,"")))))</f>
        <v/>
      </c>
      <c r="CB74" s="92" t="str">
        <f t="shared" ref="CB74:CB137" si="127">IF(AND(BY74="",BZ74="",CA74=""),"",IF(AND(BY74="AB",BZ74="AB",CA74="AB"),"AB",SUM(BY74:CA74)))</f>
        <v/>
      </c>
      <c r="CC74" s="87" t="str">
        <f t="shared" ref="CC74:CC137" si="128">IF(CB74="","",IF(AND(BX74="AB",CB74="AB"),"AB",SUM(BX74,CB74)))</f>
        <v/>
      </c>
      <c r="CD74" s="144">
        <f t="shared" ref="CD74:CD137" si="129">COUNTIF(BQ74:BR74,"NA")*20+(COUNTIF(BQ74:BR74,"ML")*20)+(COUNTIF(BT74,"ML")*42)+(COUNTIF(BY74,"ML")*70)</f>
        <v>0</v>
      </c>
      <c r="CE74" s="144" t="str">
        <f t="shared" ref="CE74:CE137" si="130">IF(OR(B74="NSO",B74=0,B74=""),"",IF(AND(BQ74="",BR74="",BT74="",BY74=""),"",IF(AND(BR74="",BT74="",BY74=""),20-CD74,IF(AND(BT74="",BY74=""),40-CD74,IF(AND(BY74=""),100-CD74,200-CD74)))))</f>
        <v/>
      </c>
      <c r="CF74" s="144" t="str">
        <f t="shared" si="93"/>
        <v/>
      </c>
      <c r="CG74" s="144" t="str">
        <f t="shared" ref="CG74:CG137" si="131">IF(OR(B74="NSO",B74="",BY74=""),"",IF(OR(CF74="AB",BY74="ab"),"AB",IF(BY74="ML","RE",IF(AND(CC74&gt;=36%*CE74,BY74&gt;=14),"P",IF(AND(CC74&gt;=34%*CE74,BY74&gt;=14),"G2",IF(AND(CC74&gt;=31%*CE74,BY74&gt;=14),"G1",IF(CC74&gt;=25%*CE74,"S","F")))))))</f>
        <v/>
      </c>
      <c r="CH74" s="144" t="str">
        <f t="shared" si="94"/>
        <v/>
      </c>
      <c r="CI74" s="148" t="str">
        <f t="shared" si="95"/>
        <v/>
      </c>
      <c r="CJ74" s="180" t="str">
        <f>IF(OR($E74="",$G74=""),"",IF(AND($E$3=1),'Marks Entry 1st'!AR73,IF(AND($E$3=2),'Marks Entry 2nd'!AR73,IF(AND($E$3=3),'Marks Entry 3rd'!AR73,IF(AND($E$3=4),'Marks Entry 4th'!AR73,"")))))</f>
        <v/>
      </c>
      <c r="CK74" s="180" t="str">
        <f>IF(OR($E74="",$G74=""),"",IF(AND($E$3=1),'Marks Entry 1st'!AS73,IF(AND($E$3=2),'Marks Entry 2nd'!AS73,IF(AND($E$3=3),'Marks Entry 3rd'!AS73,IF(AND($E$3=4),'Marks Entry 4th'!AS73,"")))))</f>
        <v/>
      </c>
      <c r="CL74" s="87" t="str">
        <f t="shared" ref="CL74:CL137" si="132">IF(AND(CJ74="",CK74=""),"",IF(AND(CJ74="NA",CK74="NA"),"NA",IF(AND(CJ74="AB",CK74="AB"),"AB",SUM(CJ74:CK74))))</f>
        <v/>
      </c>
      <c r="CM74" s="180" t="str">
        <f>IF(OR($E74="",$G74=""),"",IF(AND($E$3=1),'Marks Entry 1st'!AT73,IF(AND($E$3=2),'Marks Entry 2nd'!AT73,IF(AND($E$3=3),'Marks Entry 3rd'!AT73,IF(AND($E$3=4),'Marks Entry 4th'!AT73,"")))))</f>
        <v/>
      </c>
      <c r="CN74" s="180" t="str">
        <f>IF(OR($E74="",$G74=""),"",IF(AND($E$3=1),'Marks Entry 1st'!AU73,IF(AND($E$3=2),'Marks Entry 2nd'!AU73,IF(AND($E$3=3),'Marks Entry 3rd'!AU73,IF(AND($E$3=4),'Marks Entry 4th'!AU73,"")))))</f>
        <v/>
      </c>
      <c r="CO74" s="180" t="str">
        <f>IF(OR($E74="",$G74=""),"",IF(AND($E$3=1),'Marks Entry 1st'!AV73,IF(AND($E$3=2),'Marks Entry 2nd'!AV73,IF(AND($E$3=3),'Marks Entry 3rd'!AV73,IF(AND($E$3=4),'Marks Entry 4th'!AV73,"")))))</f>
        <v/>
      </c>
      <c r="CP74" s="91" t="str">
        <f t="shared" ref="CP74:CP137" si="133">IF(AND(CM74="",CN74="",CO74=""),"",IF(AND(CM74="NA",CN74="NA",CO74="NA"),"NA",IF(AND(CM74="AB",CN74="AB",CO74="AB"),"AB",SUM(CM74:CO74))))</f>
        <v/>
      </c>
      <c r="CQ74" s="87">
        <f t="shared" ref="CQ74:CQ137" si="134">IF(AND(CL74="NA",CP74="NA"),"NA",IF(AND(CL74="AB",CP74="AB"),"AB",SUM(CL74,CP74)))</f>
        <v>0</v>
      </c>
      <c r="CR74" s="93" t="str">
        <f>IF(OR($E74="",$G74=""),"",IF(AND($E$3=1),'Marks Entry 1st'!AW73,IF(AND($E$3=2),'Marks Entry 2nd'!AW73,IF(AND($E$3=3),'Marks Entry 3rd'!AW73,IF(AND($E$3=4),'Marks Entry 4th'!AW73,"")))))</f>
        <v/>
      </c>
      <c r="CS74" s="93" t="str">
        <f>IF(OR($E74="",$G74=""),"",IF(AND($E$3=1),'Marks Entry 1st'!AX73,IF(AND($E$3=2),'Marks Entry 2nd'!AX73,IF(AND($E$3=3),'Marks Entry 3rd'!AX73,IF(AND($E$3=4),'Marks Entry 4th'!AX73,"")))))</f>
        <v/>
      </c>
      <c r="CT74" s="93" t="str">
        <f>IF(OR($E74="",$G74=""),"",IF(AND($E$3=1),'Marks Entry 1st'!AY73,IF(AND($E$3=2),'Marks Entry 2nd'!AY73,IF(AND($E$3=3),'Marks Entry 3rd'!AY73,IF(AND($E$3=4),'Marks Entry 4th'!AY73,"")))))</f>
        <v/>
      </c>
      <c r="CU74" s="92" t="str">
        <f t="shared" ref="CU74:CU137" si="135">IF(AND(CR74="",CS74="",CT74=""),"",IF(AND(CR74="AB",CS74="AB",CT74="AB"),"AB",SUM(CR74:CT74)))</f>
        <v/>
      </c>
      <c r="CV74" s="87" t="str">
        <f t="shared" ref="CV74:CV137" si="136">IF(CU74="","",IF(AND(CQ74="AB",CU74="AB"),"AB",SUM(CQ74,CU74)))</f>
        <v/>
      </c>
      <c r="CW74" s="144">
        <f t="shared" ref="CW74:CW137" si="137">COUNTIF(CJ74:CK74,"NA")*20+(COUNTIF(CJ74:CK74,"ML")*20)+(COUNTIF(CM74,"ML")*42)+(COUNTIF(CR74,"ML")*70)</f>
        <v>0</v>
      </c>
      <c r="CX74" s="144" t="str">
        <f t="shared" ref="CX74:CX137" si="138">IF(OR(B74="NSO",B74=0,B74=""),"",IF(AND(CJ74="",CK74="",CM74="",CR74=""),"",IF(AND(CK74="",CM74="",CR74=""),20-CW74,IF(AND(CM74="",CR74=""),40-CW74,IF(AND(CR74=""),100-CW74,200-CW74)))))</f>
        <v/>
      </c>
      <c r="CY74" s="144" t="str">
        <f t="shared" si="96"/>
        <v/>
      </c>
      <c r="CZ74" s="144" t="str">
        <f t="shared" ref="CZ74:CZ137" si="139">IF(OR(B74="NSO",B74="",CR74=""),"",IF(OR(CY74="AB",CR74="ab"),"AB",IF(CR74="ML","RE",IF(AND(CV74&gt;=36%*CX74,CR74&gt;=14),"P",IF(AND(CV74&gt;=34%*CX74,CR74&gt;=14),"G2",IF(AND(CV74&gt;=31%*CX74,CR74&gt;=14),"G1",IF(CV74&gt;=25%*CX74,"S","F")))))))</f>
        <v/>
      </c>
      <c r="DA74" s="144" t="str">
        <f t="shared" si="97"/>
        <v/>
      </c>
      <c r="DB74" s="148" t="str">
        <f t="shared" si="98"/>
        <v/>
      </c>
      <c r="DC74" s="380" t="str">
        <f>IF(OR($E74="",$G74=""),"",IF(AND($E$3=1),'Marks Entry 1st'!AZ73,IF(AND($E$3=2),'Marks Entry 2nd'!AZ73,IF(AND($E$3=3),'Marks Entry 3rd'!AZ73,IF(AND($E$3=4),'Marks Entry 4th'!AZ73,"")))))</f>
        <v/>
      </c>
      <c r="DD74" s="380" t="str">
        <f>IF(OR($E74="",$G74=""),"",IF(AND($E$3=1),'Marks Entry 1st'!BA73,IF(AND($E$3=2),'Marks Entry 2nd'!BA73,IF(AND($E$3=3),'Marks Entry 3rd'!BA73,IF(AND($E$3=4),'Marks Entry 4th'!BA73,"")))))</f>
        <v/>
      </c>
      <c r="DE74" s="380" t="str">
        <f>IF(OR($E74="",$G74=""),"",IF(AND($E$3=1),'Marks Entry 1st'!BB73,IF(AND($E$3=2),'Marks Entry 2nd'!BB73,IF(AND($E$3=3),'Marks Entry 3rd'!BB73,IF(AND($E$3=4),'Marks Entry 4th'!BB73,"")))))</f>
        <v/>
      </c>
      <c r="DF74" s="181" t="str">
        <f t="shared" ref="DF74:DF137" si="140">IF(AND(DC74="",DD74="",DE74=""),"",SUM(DC74:DE74))</f>
        <v/>
      </c>
      <c r="DG74" s="182">
        <f t="shared" ref="DG74:DG137" si="141">COUNTIF(DC74,"ML")*$DC$7+COUNTIF(DD74,"ML")*$DD$7+COUNTIF(DE74,"ML")*$DE$7</f>
        <v>0</v>
      </c>
      <c r="DH74" s="182" t="str">
        <f t="shared" ref="DH74:DH137" si="142">IF(OR(B74="NSO",B74="",DF74="",DF74=0),"",IF(AND(DC74="",DD74="",DE74=""),"",IF(AND(DD74="",DE74=""),$DC$7-DG74,IF(DE74="",($DC$7+$DD$7)-DG74,$DF$7-DG74))))</f>
        <v/>
      </c>
      <c r="DI74" s="182" t="str">
        <f t="shared" ref="DI74:DI137" si="143">IF(OR(B74="NSO",B74="",DF74="",DF74=0),"",IF(OR(DE74="AB",DD74="AB"),"AB",IF(DF74&gt;=36%*DH74,"P","S")))</f>
        <v/>
      </c>
      <c r="DJ74" s="147" t="str">
        <f t="shared" si="99"/>
        <v/>
      </c>
      <c r="DK74" s="380" t="str">
        <f>IF(OR($E74="",$G74=""),"",IF(AND($E$3=1),'Marks Entry 1st'!BC73,IF(AND($E$3=2),'Marks Entry 2nd'!BC73,IF(AND($E$3=3),'Marks Entry 3rd'!BC73,IF(AND($E$3=4),'Marks Entry 4th'!BC73,"")))))</f>
        <v/>
      </c>
      <c r="DL74" s="380" t="str">
        <f>IF(OR($E74="",$G74=""),"",IF(AND($E$3=1),'Marks Entry 1st'!BD73,IF(AND($E$3=2),'Marks Entry 2nd'!BD73,IF(AND($E$3=3),'Marks Entry 3rd'!BD73,IF(AND($E$3=4),'Marks Entry 4th'!BD73,"")))))</f>
        <v/>
      </c>
      <c r="DM74" s="380" t="str">
        <f>IF(OR($E74="",$G74=""),"",IF(AND($E$3=1),'Marks Entry 1st'!BE73,IF(AND($E$3=2),'Marks Entry 2nd'!BE73,IF(AND($E$3=3),'Marks Entry 3rd'!BE73,IF(AND($E$3=4),'Marks Entry 4th'!BE73,"")))))</f>
        <v/>
      </c>
      <c r="DN74" s="181" t="str">
        <f t="shared" ref="DN74:DN137" si="144">IF(AND(DK74="",DL74="",DM74=""),"",SUM(DK74:DM74))</f>
        <v/>
      </c>
      <c r="DO74" s="182">
        <f t="shared" ref="DO74:DO137" si="145">COUNTIF(DK74,"ML")*$DK$7+COUNTIF(DL74,"ML")*$DL$7+COUNTIF(DM74,"ML")*$DM$7</f>
        <v>0</v>
      </c>
      <c r="DP74" s="182" t="str">
        <f t="shared" ref="DP74:DP137" si="146">IF(OR(B74="NSO",B74="",DN74="",DN74=0),"",IF(AND(DK74="",DL74="",DM74=""),"",IF(AND(DL74="",DM74=""),$DK$7-DO74,IF(DM74="",($DK$7+$DL$7)-DO74,$DN$7-DO74))))</f>
        <v/>
      </c>
      <c r="DQ74" s="182" t="str">
        <f t="shared" ref="DQ74:DQ137" si="147">IF(OR(B74="NSO",B74="",DN74="",DN74=0),"",IF(OR(DM74="AB",DL74="AB"),"AB",IF(DN74&gt;=36%*DP74,"P","S")))</f>
        <v/>
      </c>
      <c r="DR74" s="147" t="str">
        <f t="shared" si="100"/>
        <v/>
      </c>
      <c r="DS74" s="380" t="str">
        <f>IF(OR($E74="",$G74=""),"",IF(AND($E$3=1),'Marks Entry 1st'!BF73,IF(AND($E$3=2),'Marks Entry 2nd'!BF73,IF(AND($E$3=3),'Marks Entry 3rd'!BF73,IF(AND($E$3=4),'Marks Entry 4th'!BF73,"")))))</f>
        <v/>
      </c>
      <c r="DT74" s="380" t="str">
        <f>IF(OR($E74="",$G74=""),"",IF(AND($E$3=1),'Marks Entry 1st'!BG73,IF(AND($E$3=2),'Marks Entry 2nd'!BG73,IF(AND($E$3=3),'Marks Entry 3rd'!BG73,IF(AND($E$3=4),'Marks Entry 4th'!BG73,"")))))</f>
        <v/>
      </c>
      <c r="DU74" s="380" t="str">
        <f>IF(OR($E74="",$G74=""),"",IF(AND($E$3=1),'Marks Entry 1st'!BH73,IF(AND($E$3=2),'Marks Entry 2nd'!BH73,IF(AND($E$3=3),'Marks Entry 3rd'!BH73,IF(AND($E$3=4),'Marks Entry 4th'!BH73,"")))))</f>
        <v/>
      </c>
      <c r="DV74" s="181" t="str">
        <f t="shared" ref="DV74:DV137" si="148">IF(AND(DS74="",DT74="",DU74=""),"",SUM(DS74:DU74))</f>
        <v/>
      </c>
      <c r="DW74" s="182">
        <f t="shared" ref="DW74:DW137" si="149">COUNTIF(DS74,"ML")*$DS$7+COUNTIF(DT74,"ML")*$DT$7+COUNTIF(DU74,"ML")*$DU$7</f>
        <v>0</v>
      </c>
      <c r="DX74" s="182" t="str">
        <f t="shared" ref="DX74:DX137" si="150">IF(OR(B74="NSO",B74="",DV74="",DV74=0),"",IF(AND(DS74="",DT74="",DU74=""),"",IF(AND(DT74="",DU74=""),$DS$7-DW74,IF(DU74="",($DS$7+$DT$7)-DW74,$DV$7-DW74))))</f>
        <v/>
      </c>
      <c r="DY74" s="182" t="str">
        <f t="shared" ref="DY74:DY137" si="151">IF(OR(B74="NSO",B74="",DV74="",DV74=0),"",IF(OR(DU74="AB",DT74="AB"),"AB",IF(DV74&gt;=36%*DX74,"P","S")))</f>
        <v/>
      </c>
      <c r="DZ74" s="147" t="str">
        <f t="shared" si="101"/>
        <v/>
      </c>
      <c r="EA74" s="104" t="str">
        <f t="shared" si="102"/>
        <v/>
      </c>
      <c r="EB74" s="105" t="str">
        <f t="shared" si="103"/>
        <v/>
      </c>
      <c r="EC74" s="111" t="str">
        <f t="shared" si="104"/>
        <v/>
      </c>
      <c r="ED74" s="112" t="str">
        <f t="shared" si="105"/>
        <v/>
      </c>
      <c r="EE74" s="386" t="str">
        <f t="shared" si="106"/>
        <v/>
      </c>
      <c r="EF74" s="72" t="str">
        <f>IF(OR($E74="",$G74=""),"",IF(AND($E$3=1),'Marks Entry 1st'!BI73,IF(AND($E$3=2),'Marks Entry 2nd'!BI73,IF(AND($E$3=3),'Marks Entry 3rd'!BI73,IF(AND($E$3=4),'Marks Entry 4th'!BI73,"")))))</f>
        <v/>
      </c>
      <c r="EG74" s="72" t="str">
        <f>IF(OR($E74="",$G74=""),"",IF(AND($E$3=1),'Marks Entry 1st'!BJ73,IF(AND($E$3=2),'Marks Entry 2nd'!BJ73,IF(AND($E$3=3),'Marks Entry 3rd'!BJ73,IF(AND($E$3=4),'Marks Entry 4th'!BJ73,"")))))</f>
        <v/>
      </c>
      <c r="EH74" s="328" t="str">
        <f t="shared" si="107"/>
        <v/>
      </c>
      <c r="EI74" s="73"/>
      <c r="EP74" s="75">
        <f>IF(AND($E$3=1),'Marks Entry 1st'!I73,IF(AND($E$3=2),'Marks Entry 2nd'!I73,IF(AND($E$3=3),'Marks Entry 3rd'!I73,IF(AND($E$3=4),'Marks Entry 4th'!I73,""))))</f>
        <v>0</v>
      </c>
    </row>
    <row r="75" spans="1:146" ht="18.899999999999999" customHeight="1">
      <c r="A75" s="94">
        <v>68</v>
      </c>
      <c r="B75" s="94" t="str">
        <f>IF(OR(EP75=0,EP75=""),"",IF(AND($E$3=1),'Marks Entry 1st'!I74,IF(AND($E$3=2),'Marks Entry 2nd'!I74,IF(AND($E$3=3),'Marks Entry 3rd'!I74,IF(AND($E$3=4),'Marks Entry 4th'!I74,"")))))</f>
        <v/>
      </c>
      <c r="C75" s="95" t="str">
        <f>IF(OR(B75=0,B75=""),"",IF(AND($E$3=1),'Marks Entry 1st'!B74,IF(AND($E$3=2),'Marks Entry 2nd'!B74,IF(AND($E$3=3),'Marks Entry 3rd'!B74,IF(AND($E$3=4),'Marks Entry 4th'!B74,"")))))</f>
        <v/>
      </c>
      <c r="D75" s="95" t="str">
        <f>IF(OR(B75=0,B75=""),"",IF(AND($E$3=1),'Marks Entry 1st'!C74,IF(AND($E$3=2),'Marks Entry 2nd'!C74,IF(AND($E$3=3),'Marks Entry 3rd'!C74,IF(AND($E$3=4),'Marks Entry 4th'!C74,"")))))</f>
        <v/>
      </c>
      <c r="E75" s="96" t="str">
        <f>IF(OR(B75=0,B75=""),"",IF(AND($E$3=1),'Marks Entry 1st'!E74,IF(AND($E$3=2),'Marks Entry 2nd'!E74,IF(AND($E$3=3),'Marks Entry 3rd'!E74,IF(AND($E$3=4),'Marks Entry 4th'!E74,"")))))</f>
        <v/>
      </c>
      <c r="F75" s="95" t="str">
        <f>IF(OR(B75=0,B75=""),"",IF(AND($E$3=1),'Marks Entry 1st'!D74,IF(AND($E$3=2),'Marks Entry 2nd'!D74,IF(AND($E$3=3),'Marks Entry 3rd'!D74,IF(AND($E$3=4),'Marks Entry 4th'!D74,"")))))</f>
        <v/>
      </c>
      <c r="G75" s="90" t="str">
        <f>IF(OR(B75=0,B75=""),"",IF(AND($E$3=1),'Marks Entry 1st'!F74,IF(AND($E$3=2),'Marks Entry 2nd'!F74,IF(AND($E$3=3),'Marks Entry 3rd'!F74,IF(AND($E$3=4),'Marks Entry 4th'!F74,"")))))</f>
        <v/>
      </c>
      <c r="H75" s="90" t="str">
        <f>IF(OR(B75=0,B75=""),"",IF(AND($E$3=1),'Marks Entry 1st'!G74,IF(AND($E$3=2),'Marks Entry 2nd'!G74,IF(AND($E$3=3),'Marks Entry 3rd'!G74,IF(AND($E$3=4),'Marks Entry 4th'!G74,"")))))</f>
        <v/>
      </c>
      <c r="I75" s="90" t="str">
        <f>IF(OR(B75=0,B75=""),"",IF(AND($E$3=1),'Marks Entry 1st'!H74,IF(AND($E$3=2),'Marks Entry 2nd'!H74,IF(AND($E$3=3),'Marks Entry 3rd'!H74,IF(AND($E$3=4),'Marks Entry 4th'!H74,"")))))</f>
        <v/>
      </c>
      <c r="J75" s="379" t="str">
        <f>IF(OR(B75=0,B75=""),"",IF(AND($E$3=1),'Marks Entry 1st'!J74,IF(AND($E$3=2),'Marks Entry 2nd'!J74,IF(AND($E$3=3),'Marks Entry 3rd'!J74,IF(AND($E$3=4),'Marks Entry 4th'!J74,"")))))</f>
        <v/>
      </c>
      <c r="K75" s="379" t="str">
        <f>IF(OR(B75=0,B75=""),"",IF(AND($E$3=1),'Marks Entry 1st'!K74,IF(AND($E$3=2),'Marks Entry 2nd'!K74,IF(AND($E$3=3),'Marks Entry 3rd'!K74,IF(AND($E$3=4),'Marks Entry 4th'!K74,"")))))</f>
        <v/>
      </c>
      <c r="L75" s="180" t="str">
        <f>IF(OR($E75="",$G75=""),"",IF(AND($E$3=1),'Marks Entry 1st'!L74,IF(AND($E$3=2),'Marks Entry 2nd'!L74,IF(AND($E$3=3),'Marks Entry 3rd'!L74,IF(AND($E$3=4),'Marks Entry 4th'!L74,"")))))</f>
        <v/>
      </c>
      <c r="M75" s="180" t="str">
        <f>IF(OR($E75="",$G75=""),"",IF(AND($E$3=1),'Marks Entry 1st'!M74,IF(AND($E$3=2),'Marks Entry 2nd'!M74,IF(AND($E$3=3),'Marks Entry 3rd'!M74,IF(AND($E$3=4),'Marks Entry 4th'!M74,"")))))</f>
        <v/>
      </c>
      <c r="N75" s="87" t="str">
        <f t="shared" si="108"/>
        <v/>
      </c>
      <c r="O75" s="180" t="str">
        <f>IF(OR($E75="",$G75=""),"",IF(AND($E$3=1),'Marks Entry 1st'!N74,IF(AND($E$3=2),'Marks Entry 2nd'!N74,IF(AND($E$3=3),'Marks Entry 3rd'!N74,IF(AND($E$3=4),'Marks Entry 4th'!N74,"")))))</f>
        <v/>
      </c>
      <c r="P75" s="180" t="str">
        <f>IF(OR($E75="",$G75=""),"",IF(AND($E$3=1),'Marks Entry 1st'!O74,IF(AND($E$3=2),'Marks Entry 2nd'!O74,IF(AND($E$3=3),'Marks Entry 3rd'!O74,IF(AND($E$3=4),'Marks Entry 4th'!O74,"")))))</f>
        <v/>
      </c>
      <c r="Q75" s="180" t="str">
        <f>IF(OR($E75="",$G75=""),"",IF(AND($E$3=1),'Marks Entry 1st'!P74,IF(AND($E$3=2),'Marks Entry 2nd'!P74,IF(AND($E$3=3),'Marks Entry 3rd'!P74,IF(AND($E$3=4),'Marks Entry 4th'!P74,"")))))</f>
        <v/>
      </c>
      <c r="R75" s="91" t="str">
        <f t="shared" si="109"/>
        <v/>
      </c>
      <c r="S75" s="87">
        <f t="shared" si="110"/>
        <v>0</v>
      </c>
      <c r="T75" s="93" t="str">
        <f>IF(OR($E75="",$G75=""),"",IF(AND($E$3=1),'Marks Entry 1st'!Q74,IF(AND($E$3=2),'Marks Entry 2nd'!Q74,IF(AND($E$3=3),'Marks Entry 3rd'!Q74,IF(AND($E$3=4),'Marks Entry 4th'!Q74,"")))))</f>
        <v/>
      </c>
      <c r="U75" s="93" t="str">
        <f>IF(OR($E75="",$G75=""),"",IF(AND($E$3=1),'Marks Entry 1st'!R74,IF(AND($E$3=2),'Marks Entry 2nd'!R74,IF(AND($E$3=3),'Marks Entry 3rd'!R74,IF(AND($E$3=4),'Marks Entry 4th'!R74,"")))))</f>
        <v/>
      </c>
      <c r="V75" s="93" t="str">
        <f>IF(OR($E75="",$G75=""),"",IF(AND($E$3=1),'Marks Entry 1st'!S74,IF(AND($E$3=2),'Marks Entry 2nd'!S74,IF(AND($E$3=3),'Marks Entry 3rd'!S74,IF(AND($E$3=4),'Marks Entry 4th'!S74,"")))))</f>
        <v/>
      </c>
      <c r="W75" s="92" t="str">
        <f t="shared" si="111"/>
        <v/>
      </c>
      <c r="X75" s="87" t="str">
        <f t="shared" si="112"/>
        <v/>
      </c>
      <c r="Y75" s="144">
        <f t="shared" si="113"/>
        <v>0</v>
      </c>
      <c r="Z75" s="144" t="str">
        <f t="shared" si="114"/>
        <v/>
      </c>
      <c r="AA75" s="144" t="str">
        <f t="shared" si="76"/>
        <v/>
      </c>
      <c r="AB75" s="144" t="str">
        <f t="shared" si="115"/>
        <v/>
      </c>
      <c r="AC75" s="144" t="str">
        <f t="shared" si="77"/>
        <v/>
      </c>
      <c r="AD75" s="148" t="str">
        <f t="shared" si="78"/>
        <v/>
      </c>
      <c r="AE75" s="180" t="str">
        <f>IF(OR($E75="",$G75=""),"",IF(AND($E$3=1),'Marks Entry 1st'!T74,IF(AND($E$3=2),'Marks Entry 2nd'!T74,IF(AND($E$3=3),'Marks Entry 3rd'!T74,IF(AND($E$3=4),'Marks Entry 4th'!T74,"")))))</f>
        <v/>
      </c>
      <c r="AF75" s="180" t="str">
        <f>IF(OR($E75="",$G75=""),"",IF(AND($E$3=1),'Marks Entry 1st'!U74,IF(AND($E$3=2),'Marks Entry 2nd'!U74,IF(AND($E$3=3),'Marks Entry 3rd'!U74,IF(AND($E$3=4),'Marks Entry 4th'!U74,"")))))</f>
        <v/>
      </c>
      <c r="AG75" s="87" t="str">
        <f t="shared" si="116"/>
        <v/>
      </c>
      <c r="AH75" s="180" t="str">
        <f>IF(OR($E75="",$G75=""),"",IF(AND($E$3=1),'Marks Entry 1st'!V74,IF(AND($E$3=2),'Marks Entry 2nd'!V74,IF(AND($E$3=3),'Marks Entry 3rd'!V74,IF(AND($E$3=4),'Marks Entry 4th'!V74,"")))))</f>
        <v/>
      </c>
      <c r="AI75" s="180" t="str">
        <f>IF(OR($E75="",$G75=""),"",IF(AND($E$3=1),'Marks Entry 1st'!W74,IF(AND($E$3=2),'Marks Entry 2nd'!W74,IF(AND($E$3=3),'Marks Entry 3rd'!W74,IF(AND($E$3=4),'Marks Entry 4th'!W74,"")))))</f>
        <v/>
      </c>
      <c r="AJ75" s="180" t="str">
        <f>IF(OR($E75="",$G75=""),"",IF(AND($E$3=1),'Marks Entry 1st'!X74,IF(AND($E$3=2),'Marks Entry 2nd'!X74,IF(AND($E$3=3),'Marks Entry 3rd'!X74,IF(AND($E$3=4),'Marks Entry 4th'!X74,"")))))</f>
        <v/>
      </c>
      <c r="AK75" s="91" t="str">
        <f t="shared" si="117"/>
        <v/>
      </c>
      <c r="AL75" s="87">
        <f t="shared" si="118"/>
        <v>0</v>
      </c>
      <c r="AM75" s="93" t="str">
        <f>IF(OR($E75="",$G75=""),"",IF(AND($E$3=1),'Marks Entry 1st'!Y74,IF(AND($E$3=2),'Marks Entry 2nd'!Y74,IF(AND($E$3=3),'Marks Entry 3rd'!Y74,IF(AND($E$3=4),'Marks Entry 4th'!Y74,"")))))</f>
        <v/>
      </c>
      <c r="AN75" s="93" t="str">
        <f>IF(OR($E75="",$G75=""),"",IF(AND($E$3=1),'Marks Entry 1st'!Z74,IF(AND($E$3=2),'Marks Entry 2nd'!Z74,IF(AND($E$3=3),'Marks Entry 3rd'!Z74,IF(AND($E$3=4),'Marks Entry 4th'!Z74,"")))))</f>
        <v/>
      </c>
      <c r="AO75" s="93" t="str">
        <f>IF(OR($E75="",$G75=""),"",IF(AND($E$3=1),'Marks Entry 1st'!AA74,IF(AND($E$3=2),'Marks Entry 2nd'!AA74,IF(AND($E$3=3),'Marks Entry 3rd'!AA74,IF(AND($E$3=4),'Marks Entry 4th'!AA74,"")))))</f>
        <v/>
      </c>
      <c r="AP75" s="92" t="str">
        <f t="shared" si="119"/>
        <v/>
      </c>
      <c r="AQ75" s="87" t="str">
        <f t="shared" si="120"/>
        <v/>
      </c>
      <c r="AR75" s="144">
        <f t="shared" si="121"/>
        <v>0</v>
      </c>
      <c r="AS75" s="144" t="str">
        <f t="shared" si="122"/>
        <v/>
      </c>
      <c r="AT75" s="144" t="str">
        <f t="shared" si="79"/>
        <v/>
      </c>
      <c r="AU75" s="144" t="str">
        <f t="shared" si="123"/>
        <v/>
      </c>
      <c r="AV75" s="144" t="str">
        <f t="shared" si="80"/>
        <v/>
      </c>
      <c r="AW75" s="148" t="str">
        <f t="shared" si="81"/>
        <v/>
      </c>
      <c r="AX75" s="180" t="str">
        <f>IF(OR($E75="",$G75=""),"",IF(AND($E$3=1),'Marks Entry 1st'!AB74,IF(AND($E$3=2),'Marks Entry 2nd'!AB74,IF(AND($E$3=3),'Marks Entry 3rd'!AB74,IF(AND($E$3=4),'Marks Entry 4th'!AB74,"")))))</f>
        <v/>
      </c>
      <c r="AY75" s="180" t="str">
        <f>IF(OR($E75="",$G75=""),"",IF(AND($E$3=1),'Marks Entry 1st'!AC74,IF(AND($E$3=2),'Marks Entry 2nd'!AC74,IF(AND($E$3=3),'Marks Entry 3rd'!AC74,IF(AND($E$3=4),'Marks Entry 4th'!AC74,"")))))</f>
        <v/>
      </c>
      <c r="AZ75" s="87" t="str">
        <f t="shared" si="82"/>
        <v/>
      </c>
      <c r="BA75" s="180" t="str">
        <f>IF(OR($E75="",$G75=""),"",IF(AND($E$3=1),'Marks Entry 1st'!AD74,IF(AND($E$3=2),'Marks Entry 2nd'!AD74,IF(AND($E$3=3),'Marks Entry 3rd'!AD74,IF(AND($E$3=4),'Marks Entry 4th'!AD74,"")))))</f>
        <v/>
      </c>
      <c r="BB75" s="180" t="str">
        <f>IF(OR($E75="",$G75=""),"",IF(AND($E$3=1),'Marks Entry 1st'!AE74,IF(AND($E$3=2),'Marks Entry 2nd'!AE74,IF(AND($E$3=3),'Marks Entry 3rd'!AE74,IF(AND($E$3=4),'Marks Entry 4th'!AE74,"")))))</f>
        <v/>
      </c>
      <c r="BC75" s="180" t="str">
        <f>IF(OR($E75="",$G75=""),"",IF(AND($E$3=1),'Marks Entry 1st'!AF74,IF(AND($E$3=2),'Marks Entry 2nd'!AF74,IF(AND($E$3=3),'Marks Entry 3rd'!AF74,IF(AND($E$3=4),'Marks Entry 4th'!AF74,"")))))</f>
        <v/>
      </c>
      <c r="BD75" s="91" t="str">
        <f t="shared" si="83"/>
        <v/>
      </c>
      <c r="BE75" s="87">
        <f t="shared" si="84"/>
        <v>0</v>
      </c>
      <c r="BF75" s="93" t="str">
        <f>IF(OR($E75="",$G75=""),"",IF(AND($E$3=1),'Marks Entry 1st'!AG74,IF(AND($E$3=2),'Marks Entry 2nd'!AG74,IF(AND($E$3=3),'Marks Entry 3rd'!AG74,IF(AND($E$3=4),'Marks Entry 4th'!AG74,"")))))</f>
        <v/>
      </c>
      <c r="BG75" s="93" t="str">
        <f>IF(OR($E75="",$G75=""),"",IF(AND($E$3=1),'Marks Entry 1st'!AH74,IF(AND($E$3=2),'Marks Entry 2nd'!AH74,IF(AND($E$3=3),'Marks Entry 3rd'!AH74,IF(AND($E$3=4),'Marks Entry 4th'!AH74,"")))))</f>
        <v/>
      </c>
      <c r="BH75" s="93" t="str">
        <f>IF(OR($E75="",$G75=""),"",IF(AND($E$3=1),'Marks Entry 1st'!AI74,IF(AND($E$3=2),'Marks Entry 2nd'!AI74,IF(AND($E$3=3),'Marks Entry 3rd'!AI74,IF(AND($E$3=4),'Marks Entry 4th'!AI74,"")))))</f>
        <v/>
      </c>
      <c r="BI75" s="92" t="str">
        <f t="shared" si="85"/>
        <v/>
      </c>
      <c r="BJ75" s="87" t="str">
        <f t="shared" si="86"/>
        <v/>
      </c>
      <c r="BK75" s="144">
        <f t="shared" si="87"/>
        <v>0</v>
      </c>
      <c r="BL75" s="144" t="str">
        <f t="shared" si="88"/>
        <v/>
      </c>
      <c r="BM75" s="144" t="str">
        <f t="shared" si="89"/>
        <v/>
      </c>
      <c r="BN75" s="144" t="str">
        <f t="shared" si="90"/>
        <v/>
      </c>
      <c r="BO75" s="144" t="str">
        <f t="shared" si="91"/>
        <v/>
      </c>
      <c r="BP75" s="148" t="str">
        <f t="shared" si="92"/>
        <v/>
      </c>
      <c r="BQ75" s="180" t="str">
        <f>IF(OR($E75="",$G75=""),"",IF(AND($E$3=1),'Marks Entry 1st'!AJ74,IF(AND($E$3=2),'Marks Entry 2nd'!AJ74,IF(AND($E$3=3),'Marks Entry 3rd'!AJ74,IF(AND($E$3=4),'Marks Entry 4th'!AJ74,"")))))</f>
        <v/>
      </c>
      <c r="BR75" s="180" t="str">
        <f>IF(OR($E75="",$G75=""),"",IF(AND($E$3=1),'Marks Entry 1st'!AK74,IF(AND($E$3=2),'Marks Entry 2nd'!AK74,IF(AND($E$3=3),'Marks Entry 3rd'!AK74,IF(AND($E$3=4),'Marks Entry 4th'!AK74,"")))))</f>
        <v/>
      </c>
      <c r="BS75" s="87" t="str">
        <f t="shared" si="124"/>
        <v/>
      </c>
      <c r="BT75" s="180" t="str">
        <f>IF(OR($E75="",$G75=""),"",IF(AND($E$3=1),'Marks Entry 1st'!AL74,IF(AND($E$3=2),'Marks Entry 2nd'!AL74,IF(AND($E$3=3),'Marks Entry 3rd'!AL74,IF(AND($E$3=4),'Marks Entry 4th'!AL74,"")))))</f>
        <v/>
      </c>
      <c r="BU75" s="180" t="str">
        <f>IF(OR($E75="",$G75=""),"",IF(AND($E$3=1),'Marks Entry 1st'!AM74,IF(AND($E$3=2),'Marks Entry 2nd'!AM74,IF(AND($E$3=3),'Marks Entry 3rd'!AM74,IF(AND($E$3=4),'Marks Entry 4th'!AM74,"")))))</f>
        <v/>
      </c>
      <c r="BV75" s="180" t="str">
        <f>IF(OR($E75="",$G75=""),"",IF(AND($E$3=1),'Marks Entry 1st'!AN74,IF(AND($E$3=2),'Marks Entry 2nd'!AN74,IF(AND($E$3=3),'Marks Entry 3rd'!AN74,IF(AND($E$3=4),'Marks Entry 4th'!AN74,"")))))</f>
        <v/>
      </c>
      <c r="BW75" s="91" t="str">
        <f t="shared" si="125"/>
        <v/>
      </c>
      <c r="BX75" s="87">
        <f t="shared" si="126"/>
        <v>0</v>
      </c>
      <c r="BY75" s="93" t="str">
        <f>IF(OR($E75="",$G75=""),"",IF(AND($E$3=1),'Marks Entry 1st'!AO74,IF(AND($E$3=2),'Marks Entry 2nd'!AO74,IF(AND($E$3=3),'Marks Entry 3rd'!AO74,IF(AND($E$3=4),'Marks Entry 4th'!AO74,"")))))</f>
        <v/>
      </c>
      <c r="BZ75" s="93" t="str">
        <f>IF(OR($E75="",$G75=""),"",IF(AND($E$3=1),'Marks Entry 1st'!AP74,IF(AND($E$3=2),'Marks Entry 2nd'!AP74,IF(AND($E$3=3),'Marks Entry 3rd'!AP74,IF(AND($E$3=4),'Marks Entry 4th'!AP74,"")))))</f>
        <v/>
      </c>
      <c r="CA75" s="93" t="str">
        <f>IF(OR($E75="",$G75=""),"",IF(AND($E$3=1),'Marks Entry 1st'!AQ74,IF(AND($E$3=2),'Marks Entry 2nd'!AQ74,IF(AND($E$3=3),'Marks Entry 3rd'!AQ74,IF(AND($E$3=4),'Marks Entry 4th'!AQ74,"")))))</f>
        <v/>
      </c>
      <c r="CB75" s="92" t="str">
        <f t="shared" si="127"/>
        <v/>
      </c>
      <c r="CC75" s="87" t="str">
        <f t="shared" si="128"/>
        <v/>
      </c>
      <c r="CD75" s="144">
        <f t="shared" si="129"/>
        <v>0</v>
      </c>
      <c r="CE75" s="144" t="str">
        <f t="shared" si="130"/>
        <v/>
      </c>
      <c r="CF75" s="144" t="str">
        <f t="shared" si="93"/>
        <v/>
      </c>
      <c r="CG75" s="144" t="str">
        <f t="shared" si="131"/>
        <v/>
      </c>
      <c r="CH75" s="144" t="str">
        <f t="shared" si="94"/>
        <v/>
      </c>
      <c r="CI75" s="148" t="str">
        <f t="shared" si="95"/>
        <v/>
      </c>
      <c r="CJ75" s="180" t="str">
        <f>IF(OR($E75="",$G75=""),"",IF(AND($E$3=1),'Marks Entry 1st'!AR74,IF(AND($E$3=2),'Marks Entry 2nd'!AR74,IF(AND($E$3=3),'Marks Entry 3rd'!AR74,IF(AND($E$3=4),'Marks Entry 4th'!AR74,"")))))</f>
        <v/>
      </c>
      <c r="CK75" s="180" t="str">
        <f>IF(OR($E75="",$G75=""),"",IF(AND($E$3=1),'Marks Entry 1st'!AS74,IF(AND($E$3=2),'Marks Entry 2nd'!AS74,IF(AND($E$3=3),'Marks Entry 3rd'!AS74,IF(AND($E$3=4),'Marks Entry 4th'!AS74,"")))))</f>
        <v/>
      </c>
      <c r="CL75" s="87" t="str">
        <f t="shared" si="132"/>
        <v/>
      </c>
      <c r="CM75" s="180" t="str">
        <f>IF(OR($E75="",$G75=""),"",IF(AND($E$3=1),'Marks Entry 1st'!AT74,IF(AND($E$3=2),'Marks Entry 2nd'!AT74,IF(AND($E$3=3),'Marks Entry 3rd'!AT74,IF(AND($E$3=4),'Marks Entry 4th'!AT74,"")))))</f>
        <v/>
      </c>
      <c r="CN75" s="180" t="str">
        <f>IF(OR($E75="",$G75=""),"",IF(AND($E$3=1),'Marks Entry 1st'!AU74,IF(AND($E$3=2),'Marks Entry 2nd'!AU74,IF(AND($E$3=3),'Marks Entry 3rd'!AU74,IF(AND($E$3=4),'Marks Entry 4th'!AU74,"")))))</f>
        <v/>
      </c>
      <c r="CO75" s="180" t="str">
        <f>IF(OR($E75="",$G75=""),"",IF(AND($E$3=1),'Marks Entry 1st'!AV74,IF(AND($E$3=2),'Marks Entry 2nd'!AV74,IF(AND($E$3=3),'Marks Entry 3rd'!AV74,IF(AND($E$3=4),'Marks Entry 4th'!AV74,"")))))</f>
        <v/>
      </c>
      <c r="CP75" s="91" t="str">
        <f t="shared" si="133"/>
        <v/>
      </c>
      <c r="CQ75" s="87">
        <f t="shared" si="134"/>
        <v>0</v>
      </c>
      <c r="CR75" s="93" t="str">
        <f>IF(OR($E75="",$G75=""),"",IF(AND($E$3=1),'Marks Entry 1st'!AW74,IF(AND($E$3=2),'Marks Entry 2nd'!AW74,IF(AND($E$3=3),'Marks Entry 3rd'!AW74,IF(AND($E$3=4),'Marks Entry 4th'!AW74,"")))))</f>
        <v/>
      </c>
      <c r="CS75" s="93" t="str">
        <f>IF(OR($E75="",$G75=""),"",IF(AND($E$3=1),'Marks Entry 1st'!AX74,IF(AND($E$3=2),'Marks Entry 2nd'!AX74,IF(AND($E$3=3),'Marks Entry 3rd'!AX74,IF(AND($E$3=4),'Marks Entry 4th'!AX74,"")))))</f>
        <v/>
      </c>
      <c r="CT75" s="93" t="str">
        <f>IF(OR($E75="",$G75=""),"",IF(AND($E$3=1),'Marks Entry 1st'!AY74,IF(AND($E$3=2),'Marks Entry 2nd'!AY74,IF(AND($E$3=3),'Marks Entry 3rd'!AY74,IF(AND($E$3=4),'Marks Entry 4th'!AY74,"")))))</f>
        <v/>
      </c>
      <c r="CU75" s="92" t="str">
        <f t="shared" si="135"/>
        <v/>
      </c>
      <c r="CV75" s="87" t="str">
        <f t="shared" si="136"/>
        <v/>
      </c>
      <c r="CW75" s="144">
        <f t="shared" si="137"/>
        <v>0</v>
      </c>
      <c r="CX75" s="144" t="str">
        <f t="shared" si="138"/>
        <v/>
      </c>
      <c r="CY75" s="144" t="str">
        <f t="shared" si="96"/>
        <v/>
      </c>
      <c r="CZ75" s="144" t="str">
        <f t="shared" si="139"/>
        <v/>
      </c>
      <c r="DA75" s="144" t="str">
        <f t="shared" si="97"/>
        <v/>
      </c>
      <c r="DB75" s="148" t="str">
        <f t="shared" si="98"/>
        <v/>
      </c>
      <c r="DC75" s="380" t="str">
        <f>IF(OR($E75="",$G75=""),"",IF(AND($E$3=1),'Marks Entry 1st'!AZ74,IF(AND($E$3=2),'Marks Entry 2nd'!AZ74,IF(AND($E$3=3),'Marks Entry 3rd'!AZ74,IF(AND($E$3=4),'Marks Entry 4th'!AZ74,"")))))</f>
        <v/>
      </c>
      <c r="DD75" s="380" t="str">
        <f>IF(OR($E75="",$G75=""),"",IF(AND($E$3=1),'Marks Entry 1st'!BA74,IF(AND($E$3=2),'Marks Entry 2nd'!BA74,IF(AND($E$3=3),'Marks Entry 3rd'!BA74,IF(AND($E$3=4),'Marks Entry 4th'!BA74,"")))))</f>
        <v/>
      </c>
      <c r="DE75" s="380" t="str">
        <f>IF(OR($E75="",$G75=""),"",IF(AND($E$3=1),'Marks Entry 1st'!BB74,IF(AND($E$3=2),'Marks Entry 2nd'!BB74,IF(AND($E$3=3),'Marks Entry 3rd'!BB74,IF(AND($E$3=4),'Marks Entry 4th'!BB74,"")))))</f>
        <v/>
      </c>
      <c r="DF75" s="181" t="str">
        <f t="shared" si="140"/>
        <v/>
      </c>
      <c r="DG75" s="182">
        <f t="shared" si="141"/>
        <v>0</v>
      </c>
      <c r="DH75" s="182" t="str">
        <f t="shared" si="142"/>
        <v/>
      </c>
      <c r="DI75" s="182" t="str">
        <f t="shared" si="143"/>
        <v/>
      </c>
      <c r="DJ75" s="147" t="str">
        <f t="shared" si="99"/>
        <v/>
      </c>
      <c r="DK75" s="380" t="str">
        <f>IF(OR($E75="",$G75=""),"",IF(AND($E$3=1),'Marks Entry 1st'!BC74,IF(AND($E$3=2),'Marks Entry 2nd'!BC74,IF(AND($E$3=3),'Marks Entry 3rd'!BC74,IF(AND($E$3=4),'Marks Entry 4th'!BC74,"")))))</f>
        <v/>
      </c>
      <c r="DL75" s="380" t="str">
        <f>IF(OR($E75="",$G75=""),"",IF(AND($E$3=1),'Marks Entry 1st'!BD74,IF(AND($E$3=2),'Marks Entry 2nd'!BD74,IF(AND($E$3=3),'Marks Entry 3rd'!BD74,IF(AND($E$3=4),'Marks Entry 4th'!BD74,"")))))</f>
        <v/>
      </c>
      <c r="DM75" s="380" t="str">
        <f>IF(OR($E75="",$G75=""),"",IF(AND($E$3=1),'Marks Entry 1st'!BE74,IF(AND($E$3=2),'Marks Entry 2nd'!BE74,IF(AND($E$3=3),'Marks Entry 3rd'!BE74,IF(AND($E$3=4),'Marks Entry 4th'!BE74,"")))))</f>
        <v/>
      </c>
      <c r="DN75" s="181" t="str">
        <f t="shared" si="144"/>
        <v/>
      </c>
      <c r="DO75" s="182">
        <f t="shared" si="145"/>
        <v>0</v>
      </c>
      <c r="DP75" s="182" t="str">
        <f t="shared" si="146"/>
        <v/>
      </c>
      <c r="DQ75" s="182" t="str">
        <f t="shared" si="147"/>
        <v/>
      </c>
      <c r="DR75" s="147" t="str">
        <f t="shared" si="100"/>
        <v/>
      </c>
      <c r="DS75" s="380" t="str">
        <f>IF(OR($E75="",$G75=""),"",IF(AND($E$3=1),'Marks Entry 1st'!BF74,IF(AND($E$3=2),'Marks Entry 2nd'!BF74,IF(AND($E$3=3),'Marks Entry 3rd'!BF74,IF(AND($E$3=4),'Marks Entry 4th'!BF74,"")))))</f>
        <v/>
      </c>
      <c r="DT75" s="380" t="str">
        <f>IF(OR($E75="",$G75=""),"",IF(AND($E$3=1),'Marks Entry 1st'!BG74,IF(AND($E$3=2),'Marks Entry 2nd'!BG74,IF(AND($E$3=3),'Marks Entry 3rd'!BG74,IF(AND($E$3=4),'Marks Entry 4th'!BG74,"")))))</f>
        <v/>
      </c>
      <c r="DU75" s="380" t="str">
        <f>IF(OR($E75="",$G75=""),"",IF(AND($E$3=1),'Marks Entry 1st'!BH74,IF(AND($E$3=2),'Marks Entry 2nd'!BH74,IF(AND($E$3=3),'Marks Entry 3rd'!BH74,IF(AND($E$3=4),'Marks Entry 4th'!BH74,"")))))</f>
        <v/>
      </c>
      <c r="DV75" s="181" t="str">
        <f t="shared" si="148"/>
        <v/>
      </c>
      <c r="DW75" s="182">
        <f t="shared" si="149"/>
        <v>0</v>
      </c>
      <c r="DX75" s="182" t="str">
        <f t="shared" si="150"/>
        <v/>
      </c>
      <c r="DY75" s="182" t="str">
        <f t="shared" si="151"/>
        <v/>
      </c>
      <c r="DZ75" s="147" t="str">
        <f t="shared" si="101"/>
        <v/>
      </c>
      <c r="EA75" s="104" t="str">
        <f t="shared" si="102"/>
        <v/>
      </c>
      <c r="EB75" s="105" t="str">
        <f t="shared" si="103"/>
        <v/>
      </c>
      <c r="EC75" s="111" t="str">
        <f t="shared" si="104"/>
        <v/>
      </c>
      <c r="ED75" s="112" t="str">
        <f t="shared" si="105"/>
        <v/>
      </c>
      <c r="EE75" s="386" t="str">
        <f t="shared" si="106"/>
        <v/>
      </c>
      <c r="EF75" s="72" t="str">
        <f>IF(OR($E75="",$G75=""),"",IF(AND($E$3=1),'Marks Entry 1st'!BI74,IF(AND($E$3=2),'Marks Entry 2nd'!BI74,IF(AND($E$3=3),'Marks Entry 3rd'!BI74,IF(AND($E$3=4),'Marks Entry 4th'!BI74,"")))))</f>
        <v/>
      </c>
      <c r="EG75" s="72" t="str">
        <f>IF(OR($E75="",$G75=""),"",IF(AND($E$3=1),'Marks Entry 1st'!BJ74,IF(AND($E$3=2),'Marks Entry 2nd'!BJ74,IF(AND($E$3=3),'Marks Entry 3rd'!BJ74,IF(AND($E$3=4),'Marks Entry 4th'!BJ74,"")))))</f>
        <v/>
      </c>
      <c r="EH75" s="328" t="str">
        <f t="shared" si="107"/>
        <v/>
      </c>
      <c r="EI75" s="73"/>
      <c r="EP75" s="75">
        <f>IF(AND($E$3=1),'Marks Entry 1st'!I74,IF(AND($E$3=2),'Marks Entry 2nd'!I74,IF(AND($E$3=3),'Marks Entry 3rd'!I74,IF(AND($E$3=4),'Marks Entry 4th'!I74,""))))</f>
        <v>0</v>
      </c>
    </row>
    <row r="76" spans="1:146" ht="18.899999999999999" customHeight="1">
      <c r="A76" s="94">
        <v>69</v>
      </c>
      <c r="B76" s="94" t="str">
        <f>IF(OR(EP76=0,EP76=""),"",IF(AND($E$3=1),'Marks Entry 1st'!I75,IF(AND($E$3=2),'Marks Entry 2nd'!I75,IF(AND($E$3=3),'Marks Entry 3rd'!I75,IF(AND($E$3=4),'Marks Entry 4th'!I75,"")))))</f>
        <v/>
      </c>
      <c r="C76" s="95" t="str">
        <f>IF(OR(B76=0,B76=""),"",IF(AND($E$3=1),'Marks Entry 1st'!B75,IF(AND($E$3=2),'Marks Entry 2nd'!B75,IF(AND($E$3=3),'Marks Entry 3rd'!B75,IF(AND($E$3=4),'Marks Entry 4th'!B75,"")))))</f>
        <v/>
      </c>
      <c r="D76" s="95" t="str">
        <f>IF(OR(B76=0,B76=""),"",IF(AND($E$3=1),'Marks Entry 1st'!C75,IF(AND($E$3=2),'Marks Entry 2nd'!C75,IF(AND($E$3=3),'Marks Entry 3rd'!C75,IF(AND($E$3=4),'Marks Entry 4th'!C75,"")))))</f>
        <v/>
      </c>
      <c r="E76" s="96" t="str">
        <f>IF(OR(B76=0,B76=""),"",IF(AND($E$3=1),'Marks Entry 1st'!E75,IF(AND($E$3=2),'Marks Entry 2nd'!E75,IF(AND($E$3=3),'Marks Entry 3rd'!E75,IF(AND($E$3=4),'Marks Entry 4th'!E75,"")))))</f>
        <v/>
      </c>
      <c r="F76" s="95" t="str">
        <f>IF(OR(B76=0,B76=""),"",IF(AND($E$3=1),'Marks Entry 1st'!D75,IF(AND($E$3=2),'Marks Entry 2nd'!D75,IF(AND($E$3=3),'Marks Entry 3rd'!D75,IF(AND($E$3=4),'Marks Entry 4th'!D75,"")))))</f>
        <v/>
      </c>
      <c r="G76" s="90" t="str">
        <f>IF(OR(B76=0,B76=""),"",IF(AND($E$3=1),'Marks Entry 1st'!F75,IF(AND($E$3=2),'Marks Entry 2nd'!F75,IF(AND($E$3=3),'Marks Entry 3rd'!F75,IF(AND($E$3=4),'Marks Entry 4th'!F75,"")))))</f>
        <v/>
      </c>
      <c r="H76" s="90" t="str">
        <f>IF(OR(B76=0,B76=""),"",IF(AND($E$3=1),'Marks Entry 1st'!G75,IF(AND($E$3=2),'Marks Entry 2nd'!G75,IF(AND($E$3=3),'Marks Entry 3rd'!G75,IF(AND($E$3=4),'Marks Entry 4th'!G75,"")))))</f>
        <v/>
      </c>
      <c r="I76" s="90" t="str">
        <f>IF(OR(B76=0,B76=""),"",IF(AND($E$3=1),'Marks Entry 1st'!H75,IF(AND($E$3=2),'Marks Entry 2nd'!H75,IF(AND($E$3=3),'Marks Entry 3rd'!H75,IF(AND($E$3=4),'Marks Entry 4th'!H75,"")))))</f>
        <v/>
      </c>
      <c r="J76" s="379" t="str">
        <f>IF(OR(B76=0,B76=""),"",IF(AND($E$3=1),'Marks Entry 1st'!J75,IF(AND($E$3=2),'Marks Entry 2nd'!J75,IF(AND($E$3=3),'Marks Entry 3rd'!J75,IF(AND($E$3=4),'Marks Entry 4th'!J75,"")))))</f>
        <v/>
      </c>
      <c r="K76" s="379" t="str">
        <f>IF(OR(B76=0,B76=""),"",IF(AND($E$3=1),'Marks Entry 1st'!K75,IF(AND($E$3=2),'Marks Entry 2nd'!K75,IF(AND($E$3=3),'Marks Entry 3rd'!K75,IF(AND($E$3=4),'Marks Entry 4th'!K75,"")))))</f>
        <v/>
      </c>
      <c r="L76" s="180" t="str">
        <f>IF(OR($E76="",$G76=""),"",IF(AND($E$3=1),'Marks Entry 1st'!L75,IF(AND($E$3=2),'Marks Entry 2nd'!L75,IF(AND($E$3=3),'Marks Entry 3rd'!L75,IF(AND($E$3=4),'Marks Entry 4th'!L75,"")))))</f>
        <v/>
      </c>
      <c r="M76" s="180" t="str">
        <f>IF(OR($E76="",$G76=""),"",IF(AND($E$3=1),'Marks Entry 1st'!M75,IF(AND($E$3=2),'Marks Entry 2nd'!M75,IF(AND($E$3=3),'Marks Entry 3rd'!M75,IF(AND($E$3=4),'Marks Entry 4th'!M75,"")))))</f>
        <v/>
      </c>
      <c r="N76" s="87" t="str">
        <f t="shared" si="108"/>
        <v/>
      </c>
      <c r="O76" s="180" t="str">
        <f>IF(OR($E76="",$G76=""),"",IF(AND($E$3=1),'Marks Entry 1st'!N75,IF(AND($E$3=2),'Marks Entry 2nd'!N75,IF(AND($E$3=3),'Marks Entry 3rd'!N75,IF(AND($E$3=4),'Marks Entry 4th'!N75,"")))))</f>
        <v/>
      </c>
      <c r="P76" s="180" t="str">
        <f>IF(OR($E76="",$G76=""),"",IF(AND($E$3=1),'Marks Entry 1st'!O75,IF(AND($E$3=2),'Marks Entry 2nd'!O75,IF(AND($E$3=3),'Marks Entry 3rd'!O75,IF(AND($E$3=4),'Marks Entry 4th'!O75,"")))))</f>
        <v/>
      </c>
      <c r="Q76" s="180" t="str">
        <f>IF(OR($E76="",$G76=""),"",IF(AND($E$3=1),'Marks Entry 1st'!P75,IF(AND($E$3=2),'Marks Entry 2nd'!P75,IF(AND($E$3=3),'Marks Entry 3rd'!P75,IF(AND($E$3=4),'Marks Entry 4th'!P75,"")))))</f>
        <v/>
      </c>
      <c r="R76" s="91" t="str">
        <f t="shared" si="109"/>
        <v/>
      </c>
      <c r="S76" s="87">
        <f t="shared" si="110"/>
        <v>0</v>
      </c>
      <c r="T76" s="93" t="str">
        <f>IF(OR($E76="",$G76=""),"",IF(AND($E$3=1),'Marks Entry 1st'!Q75,IF(AND($E$3=2),'Marks Entry 2nd'!Q75,IF(AND($E$3=3),'Marks Entry 3rd'!Q75,IF(AND($E$3=4),'Marks Entry 4th'!Q75,"")))))</f>
        <v/>
      </c>
      <c r="U76" s="93" t="str">
        <f>IF(OR($E76="",$G76=""),"",IF(AND($E$3=1),'Marks Entry 1st'!R75,IF(AND($E$3=2),'Marks Entry 2nd'!R75,IF(AND($E$3=3),'Marks Entry 3rd'!R75,IF(AND($E$3=4),'Marks Entry 4th'!R75,"")))))</f>
        <v/>
      </c>
      <c r="V76" s="93" t="str">
        <f>IF(OR($E76="",$G76=""),"",IF(AND($E$3=1),'Marks Entry 1st'!S75,IF(AND($E$3=2),'Marks Entry 2nd'!S75,IF(AND($E$3=3),'Marks Entry 3rd'!S75,IF(AND($E$3=4),'Marks Entry 4th'!S75,"")))))</f>
        <v/>
      </c>
      <c r="W76" s="92" t="str">
        <f t="shared" si="111"/>
        <v/>
      </c>
      <c r="X76" s="87" t="str">
        <f t="shared" si="112"/>
        <v/>
      </c>
      <c r="Y76" s="144">
        <f t="shared" si="113"/>
        <v>0</v>
      </c>
      <c r="Z76" s="144" t="str">
        <f t="shared" si="114"/>
        <v/>
      </c>
      <c r="AA76" s="144" t="str">
        <f t="shared" si="76"/>
        <v/>
      </c>
      <c r="AB76" s="144" t="str">
        <f t="shared" si="115"/>
        <v/>
      </c>
      <c r="AC76" s="144" t="str">
        <f t="shared" si="77"/>
        <v/>
      </c>
      <c r="AD76" s="148" t="str">
        <f t="shared" si="78"/>
        <v/>
      </c>
      <c r="AE76" s="180" t="str">
        <f>IF(OR($E76="",$G76=""),"",IF(AND($E$3=1),'Marks Entry 1st'!T75,IF(AND($E$3=2),'Marks Entry 2nd'!T75,IF(AND($E$3=3),'Marks Entry 3rd'!T75,IF(AND($E$3=4),'Marks Entry 4th'!T75,"")))))</f>
        <v/>
      </c>
      <c r="AF76" s="180" t="str">
        <f>IF(OR($E76="",$G76=""),"",IF(AND($E$3=1),'Marks Entry 1st'!U75,IF(AND($E$3=2),'Marks Entry 2nd'!U75,IF(AND($E$3=3),'Marks Entry 3rd'!U75,IF(AND($E$3=4),'Marks Entry 4th'!U75,"")))))</f>
        <v/>
      </c>
      <c r="AG76" s="87" t="str">
        <f t="shared" si="116"/>
        <v/>
      </c>
      <c r="AH76" s="180" t="str">
        <f>IF(OR($E76="",$G76=""),"",IF(AND($E$3=1),'Marks Entry 1st'!V75,IF(AND($E$3=2),'Marks Entry 2nd'!V75,IF(AND($E$3=3),'Marks Entry 3rd'!V75,IF(AND($E$3=4),'Marks Entry 4th'!V75,"")))))</f>
        <v/>
      </c>
      <c r="AI76" s="180" t="str">
        <f>IF(OR($E76="",$G76=""),"",IF(AND($E$3=1),'Marks Entry 1st'!W75,IF(AND($E$3=2),'Marks Entry 2nd'!W75,IF(AND($E$3=3),'Marks Entry 3rd'!W75,IF(AND($E$3=4),'Marks Entry 4th'!W75,"")))))</f>
        <v/>
      </c>
      <c r="AJ76" s="180" t="str">
        <f>IF(OR($E76="",$G76=""),"",IF(AND($E$3=1),'Marks Entry 1st'!X75,IF(AND($E$3=2),'Marks Entry 2nd'!X75,IF(AND($E$3=3),'Marks Entry 3rd'!X75,IF(AND($E$3=4),'Marks Entry 4th'!X75,"")))))</f>
        <v/>
      </c>
      <c r="AK76" s="91" t="str">
        <f t="shared" si="117"/>
        <v/>
      </c>
      <c r="AL76" s="87">
        <f t="shared" si="118"/>
        <v>0</v>
      </c>
      <c r="AM76" s="93" t="str">
        <f>IF(OR($E76="",$G76=""),"",IF(AND($E$3=1),'Marks Entry 1st'!Y75,IF(AND($E$3=2),'Marks Entry 2nd'!Y75,IF(AND($E$3=3),'Marks Entry 3rd'!Y75,IF(AND($E$3=4),'Marks Entry 4th'!Y75,"")))))</f>
        <v/>
      </c>
      <c r="AN76" s="93" t="str">
        <f>IF(OR($E76="",$G76=""),"",IF(AND($E$3=1),'Marks Entry 1st'!Z75,IF(AND($E$3=2),'Marks Entry 2nd'!Z75,IF(AND($E$3=3),'Marks Entry 3rd'!Z75,IF(AND($E$3=4),'Marks Entry 4th'!Z75,"")))))</f>
        <v/>
      </c>
      <c r="AO76" s="93" t="str">
        <f>IF(OR($E76="",$G76=""),"",IF(AND($E$3=1),'Marks Entry 1st'!AA75,IF(AND($E$3=2),'Marks Entry 2nd'!AA75,IF(AND($E$3=3),'Marks Entry 3rd'!AA75,IF(AND($E$3=4),'Marks Entry 4th'!AA75,"")))))</f>
        <v/>
      </c>
      <c r="AP76" s="92" t="str">
        <f t="shared" si="119"/>
        <v/>
      </c>
      <c r="AQ76" s="87" t="str">
        <f t="shared" si="120"/>
        <v/>
      </c>
      <c r="AR76" s="144">
        <f t="shared" si="121"/>
        <v>0</v>
      </c>
      <c r="AS76" s="144" t="str">
        <f t="shared" si="122"/>
        <v/>
      </c>
      <c r="AT76" s="144" t="str">
        <f t="shared" si="79"/>
        <v/>
      </c>
      <c r="AU76" s="144" t="str">
        <f t="shared" si="123"/>
        <v/>
      </c>
      <c r="AV76" s="144" t="str">
        <f t="shared" si="80"/>
        <v/>
      </c>
      <c r="AW76" s="148" t="str">
        <f t="shared" si="81"/>
        <v/>
      </c>
      <c r="AX76" s="180" t="str">
        <f>IF(OR($E76="",$G76=""),"",IF(AND($E$3=1),'Marks Entry 1st'!AB75,IF(AND($E$3=2),'Marks Entry 2nd'!AB75,IF(AND($E$3=3),'Marks Entry 3rd'!AB75,IF(AND($E$3=4),'Marks Entry 4th'!AB75,"")))))</f>
        <v/>
      </c>
      <c r="AY76" s="180" t="str">
        <f>IF(OR($E76="",$G76=""),"",IF(AND($E$3=1),'Marks Entry 1st'!AC75,IF(AND($E$3=2),'Marks Entry 2nd'!AC75,IF(AND($E$3=3),'Marks Entry 3rd'!AC75,IF(AND($E$3=4),'Marks Entry 4th'!AC75,"")))))</f>
        <v/>
      </c>
      <c r="AZ76" s="87" t="str">
        <f t="shared" si="82"/>
        <v/>
      </c>
      <c r="BA76" s="180" t="str">
        <f>IF(OR($E76="",$G76=""),"",IF(AND($E$3=1),'Marks Entry 1st'!AD75,IF(AND($E$3=2),'Marks Entry 2nd'!AD75,IF(AND($E$3=3),'Marks Entry 3rd'!AD75,IF(AND($E$3=4),'Marks Entry 4th'!AD75,"")))))</f>
        <v/>
      </c>
      <c r="BB76" s="180" t="str">
        <f>IF(OR($E76="",$G76=""),"",IF(AND($E$3=1),'Marks Entry 1st'!AE75,IF(AND($E$3=2),'Marks Entry 2nd'!AE75,IF(AND($E$3=3),'Marks Entry 3rd'!AE75,IF(AND($E$3=4),'Marks Entry 4th'!AE75,"")))))</f>
        <v/>
      </c>
      <c r="BC76" s="180" t="str">
        <f>IF(OR($E76="",$G76=""),"",IF(AND($E$3=1),'Marks Entry 1st'!AF75,IF(AND($E$3=2),'Marks Entry 2nd'!AF75,IF(AND($E$3=3),'Marks Entry 3rd'!AF75,IF(AND($E$3=4),'Marks Entry 4th'!AF75,"")))))</f>
        <v/>
      </c>
      <c r="BD76" s="91" t="str">
        <f t="shared" si="83"/>
        <v/>
      </c>
      <c r="BE76" s="87">
        <f t="shared" si="84"/>
        <v>0</v>
      </c>
      <c r="BF76" s="93" t="str">
        <f>IF(OR($E76="",$G76=""),"",IF(AND($E$3=1),'Marks Entry 1st'!AG75,IF(AND($E$3=2),'Marks Entry 2nd'!AG75,IF(AND($E$3=3),'Marks Entry 3rd'!AG75,IF(AND($E$3=4),'Marks Entry 4th'!AG75,"")))))</f>
        <v/>
      </c>
      <c r="BG76" s="93" t="str">
        <f>IF(OR($E76="",$G76=""),"",IF(AND($E$3=1),'Marks Entry 1st'!AH75,IF(AND($E$3=2),'Marks Entry 2nd'!AH75,IF(AND($E$3=3),'Marks Entry 3rd'!AH75,IF(AND($E$3=4),'Marks Entry 4th'!AH75,"")))))</f>
        <v/>
      </c>
      <c r="BH76" s="93" t="str">
        <f>IF(OR($E76="",$G76=""),"",IF(AND($E$3=1),'Marks Entry 1st'!AI75,IF(AND($E$3=2),'Marks Entry 2nd'!AI75,IF(AND($E$3=3),'Marks Entry 3rd'!AI75,IF(AND($E$3=4),'Marks Entry 4th'!AI75,"")))))</f>
        <v/>
      </c>
      <c r="BI76" s="92" t="str">
        <f t="shared" si="85"/>
        <v/>
      </c>
      <c r="BJ76" s="87" t="str">
        <f t="shared" si="86"/>
        <v/>
      </c>
      <c r="BK76" s="144">
        <f t="shared" si="87"/>
        <v>0</v>
      </c>
      <c r="BL76" s="144" t="str">
        <f t="shared" si="88"/>
        <v/>
      </c>
      <c r="BM76" s="144" t="str">
        <f t="shared" si="89"/>
        <v/>
      </c>
      <c r="BN76" s="144" t="str">
        <f t="shared" si="90"/>
        <v/>
      </c>
      <c r="BO76" s="144" t="str">
        <f t="shared" si="91"/>
        <v/>
      </c>
      <c r="BP76" s="148" t="str">
        <f t="shared" si="92"/>
        <v/>
      </c>
      <c r="BQ76" s="180" t="str">
        <f>IF(OR($E76="",$G76=""),"",IF(AND($E$3=1),'Marks Entry 1st'!AJ75,IF(AND($E$3=2),'Marks Entry 2nd'!AJ75,IF(AND($E$3=3),'Marks Entry 3rd'!AJ75,IF(AND($E$3=4),'Marks Entry 4th'!AJ75,"")))))</f>
        <v/>
      </c>
      <c r="BR76" s="180" t="str">
        <f>IF(OR($E76="",$G76=""),"",IF(AND($E$3=1),'Marks Entry 1st'!AK75,IF(AND($E$3=2),'Marks Entry 2nd'!AK75,IF(AND($E$3=3),'Marks Entry 3rd'!AK75,IF(AND($E$3=4),'Marks Entry 4th'!AK75,"")))))</f>
        <v/>
      </c>
      <c r="BS76" s="87" t="str">
        <f t="shared" si="124"/>
        <v/>
      </c>
      <c r="BT76" s="180" t="str">
        <f>IF(OR($E76="",$G76=""),"",IF(AND($E$3=1),'Marks Entry 1st'!AL75,IF(AND($E$3=2),'Marks Entry 2nd'!AL75,IF(AND($E$3=3),'Marks Entry 3rd'!AL75,IF(AND($E$3=4),'Marks Entry 4th'!AL75,"")))))</f>
        <v/>
      </c>
      <c r="BU76" s="180" t="str">
        <f>IF(OR($E76="",$G76=""),"",IF(AND($E$3=1),'Marks Entry 1st'!AM75,IF(AND($E$3=2),'Marks Entry 2nd'!AM75,IF(AND($E$3=3),'Marks Entry 3rd'!AM75,IF(AND($E$3=4),'Marks Entry 4th'!AM75,"")))))</f>
        <v/>
      </c>
      <c r="BV76" s="180" t="str">
        <f>IF(OR($E76="",$G76=""),"",IF(AND($E$3=1),'Marks Entry 1st'!AN75,IF(AND($E$3=2),'Marks Entry 2nd'!AN75,IF(AND($E$3=3),'Marks Entry 3rd'!AN75,IF(AND($E$3=4),'Marks Entry 4th'!AN75,"")))))</f>
        <v/>
      </c>
      <c r="BW76" s="91" t="str">
        <f t="shared" si="125"/>
        <v/>
      </c>
      <c r="BX76" s="87">
        <f t="shared" si="126"/>
        <v>0</v>
      </c>
      <c r="BY76" s="93" t="str">
        <f>IF(OR($E76="",$G76=""),"",IF(AND($E$3=1),'Marks Entry 1st'!AO75,IF(AND($E$3=2),'Marks Entry 2nd'!AO75,IF(AND($E$3=3),'Marks Entry 3rd'!AO75,IF(AND($E$3=4),'Marks Entry 4th'!AO75,"")))))</f>
        <v/>
      </c>
      <c r="BZ76" s="93" t="str">
        <f>IF(OR($E76="",$G76=""),"",IF(AND($E$3=1),'Marks Entry 1st'!AP75,IF(AND($E$3=2),'Marks Entry 2nd'!AP75,IF(AND($E$3=3),'Marks Entry 3rd'!AP75,IF(AND($E$3=4),'Marks Entry 4th'!AP75,"")))))</f>
        <v/>
      </c>
      <c r="CA76" s="93" t="str">
        <f>IF(OR($E76="",$G76=""),"",IF(AND($E$3=1),'Marks Entry 1st'!AQ75,IF(AND($E$3=2),'Marks Entry 2nd'!AQ75,IF(AND($E$3=3),'Marks Entry 3rd'!AQ75,IF(AND($E$3=4),'Marks Entry 4th'!AQ75,"")))))</f>
        <v/>
      </c>
      <c r="CB76" s="92" t="str">
        <f t="shared" si="127"/>
        <v/>
      </c>
      <c r="CC76" s="87" t="str">
        <f t="shared" si="128"/>
        <v/>
      </c>
      <c r="CD76" s="144">
        <f t="shared" si="129"/>
        <v>0</v>
      </c>
      <c r="CE76" s="144" t="str">
        <f t="shared" si="130"/>
        <v/>
      </c>
      <c r="CF76" s="144" t="str">
        <f t="shared" si="93"/>
        <v/>
      </c>
      <c r="CG76" s="144" t="str">
        <f t="shared" si="131"/>
        <v/>
      </c>
      <c r="CH76" s="144" t="str">
        <f t="shared" si="94"/>
        <v/>
      </c>
      <c r="CI76" s="148" t="str">
        <f t="shared" si="95"/>
        <v/>
      </c>
      <c r="CJ76" s="180" t="str">
        <f>IF(OR($E76="",$G76=""),"",IF(AND($E$3=1),'Marks Entry 1st'!AR75,IF(AND($E$3=2),'Marks Entry 2nd'!AR75,IF(AND($E$3=3),'Marks Entry 3rd'!AR75,IF(AND($E$3=4),'Marks Entry 4th'!AR75,"")))))</f>
        <v/>
      </c>
      <c r="CK76" s="180" t="str">
        <f>IF(OR($E76="",$G76=""),"",IF(AND($E$3=1),'Marks Entry 1st'!AS75,IF(AND($E$3=2),'Marks Entry 2nd'!AS75,IF(AND($E$3=3),'Marks Entry 3rd'!AS75,IF(AND($E$3=4),'Marks Entry 4th'!AS75,"")))))</f>
        <v/>
      </c>
      <c r="CL76" s="87" t="str">
        <f t="shared" si="132"/>
        <v/>
      </c>
      <c r="CM76" s="180" t="str">
        <f>IF(OR($E76="",$G76=""),"",IF(AND($E$3=1),'Marks Entry 1st'!AT75,IF(AND($E$3=2),'Marks Entry 2nd'!AT75,IF(AND($E$3=3),'Marks Entry 3rd'!AT75,IF(AND($E$3=4),'Marks Entry 4th'!AT75,"")))))</f>
        <v/>
      </c>
      <c r="CN76" s="180" t="str">
        <f>IF(OR($E76="",$G76=""),"",IF(AND($E$3=1),'Marks Entry 1st'!AU75,IF(AND($E$3=2),'Marks Entry 2nd'!AU75,IF(AND($E$3=3),'Marks Entry 3rd'!AU75,IF(AND($E$3=4),'Marks Entry 4th'!AU75,"")))))</f>
        <v/>
      </c>
      <c r="CO76" s="180" t="str">
        <f>IF(OR($E76="",$G76=""),"",IF(AND($E$3=1),'Marks Entry 1st'!AV75,IF(AND($E$3=2),'Marks Entry 2nd'!AV75,IF(AND($E$3=3),'Marks Entry 3rd'!AV75,IF(AND($E$3=4),'Marks Entry 4th'!AV75,"")))))</f>
        <v/>
      </c>
      <c r="CP76" s="91" t="str">
        <f t="shared" si="133"/>
        <v/>
      </c>
      <c r="CQ76" s="87">
        <f t="shared" si="134"/>
        <v>0</v>
      </c>
      <c r="CR76" s="93" t="str">
        <f>IF(OR($E76="",$G76=""),"",IF(AND($E$3=1),'Marks Entry 1st'!AW75,IF(AND($E$3=2),'Marks Entry 2nd'!AW75,IF(AND($E$3=3),'Marks Entry 3rd'!AW75,IF(AND($E$3=4),'Marks Entry 4th'!AW75,"")))))</f>
        <v/>
      </c>
      <c r="CS76" s="93" t="str">
        <f>IF(OR($E76="",$G76=""),"",IF(AND($E$3=1),'Marks Entry 1st'!AX75,IF(AND($E$3=2),'Marks Entry 2nd'!AX75,IF(AND($E$3=3),'Marks Entry 3rd'!AX75,IF(AND($E$3=4),'Marks Entry 4th'!AX75,"")))))</f>
        <v/>
      </c>
      <c r="CT76" s="93" t="str">
        <f>IF(OR($E76="",$G76=""),"",IF(AND($E$3=1),'Marks Entry 1st'!AY75,IF(AND($E$3=2),'Marks Entry 2nd'!AY75,IF(AND($E$3=3),'Marks Entry 3rd'!AY75,IF(AND($E$3=4),'Marks Entry 4th'!AY75,"")))))</f>
        <v/>
      </c>
      <c r="CU76" s="92" t="str">
        <f t="shared" si="135"/>
        <v/>
      </c>
      <c r="CV76" s="87" t="str">
        <f t="shared" si="136"/>
        <v/>
      </c>
      <c r="CW76" s="144">
        <f t="shared" si="137"/>
        <v>0</v>
      </c>
      <c r="CX76" s="144" t="str">
        <f t="shared" si="138"/>
        <v/>
      </c>
      <c r="CY76" s="144" t="str">
        <f t="shared" si="96"/>
        <v/>
      </c>
      <c r="CZ76" s="144" t="str">
        <f t="shared" si="139"/>
        <v/>
      </c>
      <c r="DA76" s="144" t="str">
        <f t="shared" si="97"/>
        <v/>
      </c>
      <c r="DB76" s="148" t="str">
        <f t="shared" si="98"/>
        <v/>
      </c>
      <c r="DC76" s="380" t="str">
        <f>IF(OR($E76="",$G76=""),"",IF(AND($E$3=1),'Marks Entry 1st'!AZ75,IF(AND($E$3=2),'Marks Entry 2nd'!AZ75,IF(AND($E$3=3),'Marks Entry 3rd'!AZ75,IF(AND($E$3=4),'Marks Entry 4th'!AZ75,"")))))</f>
        <v/>
      </c>
      <c r="DD76" s="380" t="str">
        <f>IF(OR($E76="",$G76=""),"",IF(AND($E$3=1),'Marks Entry 1st'!BA75,IF(AND($E$3=2),'Marks Entry 2nd'!BA75,IF(AND($E$3=3),'Marks Entry 3rd'!BA75,IF(AND($E$3=4),'Marks Entry 4th'!BA75,"")))))</f>
        <v/>
      </c>
      <c r="DE76" s="380" t="str">
        <f>IF(OR($E76="",$G76=""),"",IF(AND($E$3=1),'Marks Entry 1st'!BB75,IF(AND($E$3=2),'Marks Entry 2nd'!BB75,IF(AND($E$3=3),'Marks Entry 3rd'!BB75,IF(AND($E$3=4),'Marks Entry 4th'!BB75,"")))))</f>
        <v/>
      </c>
      <c r="DF76" s="181" t="str">
        <f t="shared" si="140"/>
        <v/>
      </c>
      <c r="DG76" s="182">
        <f t="shared" si="141"/>
        <v>0</v>
      </c>
      <c r="DH76" s="182" t="str">
        <f t="shared" si="142"/>
        <v/>
      </c>
      <c r="DI76" s="182" t="str">
        <f t="shared" si="143"/>
        <v/>
      </c>
      <c r="DJ76" s="147" t="str">
        <f t="shared" si="99"/>
        <v/>
      </c>
      <c r="DK76" s="380" t="str">
        <f>IF(OR($E76="",$G76=""),"",IF(AND($E$3=1),'Marks Entry 1st'!BC75,IF(AND($E$3=2),'Marks Entry 2nd'!BC75,IF(AND($E$3=3),'Marks Entry 3rd'!BC75,IF(AND($E$3=4),'Marks Entry 4th'!BC75,"")))))</f>
        <v/>
      </c>
      <c r="DL76" s="380" t="str">
        <f>IF(OR($E76="",$G76=""),"",IF(AND($E$3=1),'Marks Entry 1st'!BD75,IF(AND($E$3=2),'Marks Entry 2nd'!BD75,IF(AND($E$3=3),'Marks Entry 3rd'!BD75,IF(AND($E$3=4),'Marks Entry 4th'!BD75,"")))))</f>
        <v/>
      </c>
      <c r="DM76" s="380" t="str">
        <f>IF(OR($E76="",$G76=""),"",IF(AND($E$3=1),'Marks Entry 1st'!BE75,IF(AND($E$3=2),'Marks Entry 2nd'!BE75,IF(AND($E$3=3),'Marks Entry 3rd'!BE75,IF(AND($E$3=4),'Marks Entry 4th'!BE75,"")))))</f>
        <v/>
      </c>
      <c r="DN76" s="181" t="str">
        <f t="shared" si="144"/>
        <v/>
      </c>
      <c r="DO76" s="182">
        <f t="shared" si="145"/>
        <v>0</v>
      </c>
      <c r="DP76" s="182" t="str">
        <f t="shared" si="146"/>
        <v/>
      </c>
      <c r="DQ76" s="182" t="str">
        <f t="shared" si="147"/>
        <v/>
      </c>
      <c r="DR76" s="147" t="str">
        <f t="shared" si="100"/>
        <v/>
      </c>
      <c r="DS76" s="380" t="str">
        <f>IF(OR($E76="",$G76=""),"",IF(AND($E$3=1),'Marks Entry 1st'!BF75,IF(AND($E$3=2),'Marks Entry 2nd'!BF75,IF(AND($E$3=3),'Marks Entry 3rd'!BF75,IF(AND($E$3=4),'Marks Entry 4th'!BF75,"")))))</f>
        <v/>
      </c>
      <c r="DT76" s="380" t="str">
        <f>IF(OR($E76="",$G76=""),"",IF(AND($E$3=1),'Marks Entry 1st'!BG75,IF(AND($E$3=2),'Marks Entry 2nd'!BG75,IF(AND($E$3=3),'Marks Entry 3rd'!BG75,IF(AND($E$3=4),'Marks Entry 4th'!BG75,"")))))</f>
        <v/>
      </c>
      <c r="DU76" s="380" t="str">
        <f>IF(OR($E76="",$G76=""),"",IF(AND($E$3=1),'Marks Entry 1st'!BH75,IF(AND($E$3=2),'Marks Entry 2nd'!BH75,IF(AND($E$3=3),'Marks Entry 3rd'!BH75,IF(AND($E$3=4),'Marks Entry 4th'!BH75,"")))))</f>
        <v/>
      </c>
      <c r="DV76" s="181" t="str">
        <f t="shared" si="148"/>
        <v/>
      </c>
      <c r="DW76" s="182">
        <f t="shared" si="149"/>
        <v>0</v>
      </c>
      <c r="DX76" s="182" t="str">
        <f t="shared" si="150"/>
        <v/>
      </c>
      <c r="DY76" s="182" t="str">
        <f t="shared" si="151"/>
        <v/>
      </c>
      <c r="DZ76" s="147" t="str">
        <f t="shared" si="101"/>
        <v/>
      </c>
      <c r="EA76" s="104" t="str">
        <f t="shared" si="102"/>
        <v/>
      </c>
      <c r="EB76" s="105" t="str">
        <f t="shared" si="103"/>
        <v/>
      </c>
      <c r="EC76" s="111" t="str">
        <f t="shared" si="104"/>
        <v/>
      </c>
      <c r="ED76" s="112" t="str">
        <f t="shared" si="105"/>
        <v/>
      </c>
      <c r="EE76" s="386" t="str">
        <f t="shared" si="106"/>
        <v/>
      </c>
      <c r="EF76" s="72" t="str">
        <f>IF(OR($E76="",$G76=""),"",IF(AND($E$3=1),'Marks Entry 1st'!BI75,IF(AND($E$3=2),'Marks Entry 2nd'!BI75,IF(AND($E$3=3),'Marks Entry 3rd'!BI75,IF(AND($E$3=4),'Marks Entry 4th'!BI75,"")))))</f>
        <v/>
      </c>
      <c r="EG76" s="72" t="str">
        <f>IF(OR($E76="",$G76=""),"",IF(AND($E$3=1),'Marks Entry 1st'!BJ75,IF(AND($E$3=2),'Marks Entry 2nd'!BJ75,IF(AND($E$3=3),'Marks Entry 3rd'!BJ75,IF(AND($E$3=4),'Marks Entry 4th'!BJ75,"")))))</f>
        <v/>
      </c>
      <c r="EH76" s="328" t="str">
        <f t="shared" si="107"/>
        <v/>
      </c>
      <c r="EI76" s="73"/>
      <c r="EP76" s="75">
        <f>IF(AND($E$3=1),'Marks Entry 1st'!I75,IF(AND($E$3=2),'Marks Entry 2nd'!I75,IF(AND($E$3=3),'Marks Entry 3rd'!I75,IF(AND($E$3=4),'Marks Entry 4th'!I75,""))))</f>
        <v>0</v>
      </c>
    </row>
    <row r="77" spans="1:146" ht="18.899999999999999" customHeight="1">
      <c r="A77" s="94">
        <v>70</v>
      </c>
      <c r="B77" s="94" t="str">
        <f>IF(OR(EP77=0,EP77=""),"",IF(AND($E$3=1),'Marks Entry 1st'!I76,IF(AND($E$3=2),'Marks Entry 2nd'!I76,IF(AND($E$3=3),'Marks Entry 3rd'!I76,IF(AND($E$3=4),'Marks Entry 4th'!I76,"")))))</f>
        <v/>
      </c>
      <c r="C77" s="95" t="str">
        <f>IF(OR(B77=0,B77=""),"",IF(AND($E$3=1),'Marks Entry 1st'!B76,IF(AND($E$3=2),'Marks Entry 2nd'!B76,IF(AND($E$3=3),'Marks Entry 3rd'!B76,IF(AND($E$3=4),'Marks Entry 4th'!B76,"")))))</f>
        <v/>
      </c>
      <c r="D77" s="95" t="str">
        <f>IF(OR(B77=0,B77=""),"",IF(AND($E$3=1),'Marks Entry 1st'!C76,IF(AND($E$3=2),'Marks Entry 2nd'!C76,IF(AND($E$3=3),'Marks Entry 3rd'!C76,IF(AND($E$3=4),'Marks Entry 4th'!C76,"")))))</f>
        <v/>
      </c>
      <c r="E77" s="96" t="str">
        <f>IF(OR(B77=0,B77=""),"",IF(AND($E$3=1),'Marks Entry 1st'!E76,IF(AND($E$3=2),'Marks Entry 2nd'!E76,IF(AND($E$3=3),'Marks Entry 3rd'!E76,IF(AND($E$3=4),'Marks Entry 4th'!E76,"")))))</f>
        <v/>
      </c>
      <c r="F77" s="95" t="str">
        <f>IF(OR(B77=0,B77=""),"",IF(AND($E$3=1),'Marks Entry 1st'!D76,IF(AND($E$3=2),'Marks Entry 2nd'!D76,IF(AND($E$3=3),'Marks Entry 3rd'!D76,IF(AND($E$3=4),'Marks Entry 4th'!D76,"")))))</f>
        <v/>
      </c>
      <c r="G77" s="90" t="str">
        <f>IF(OR(B77=0,B77=""),"",IF(AND($E$3=1),'Marks Entry 1st'!F76,IF(AND($E$3=2),'Marks Entry 2nd'!F76,IF(AND($E$3=3),'Marks Entry 3rd'!F76,IF(AND($E$3=4),'Marks Entry 4th'!F76,"")))))</f>
        <v/>
      </c>
      <c r="H77" s="90" t="str">
        <f>IF(OR(B77=0,B77=""),"",IF(AND($E$3=1),'Marks Entry 1st'!G76,IF(AND($E$3=2),'Marks Entry 2nd'!G76,IF(AND($E$3=3),'Marks Entry 3rd'!G76,IF(AND($E$3=4),'Marks Entry 4th'!G76,"")))))</f>
        <v/>
      </c>
      <c r="I77" s="90" t="str">
        <f>IF(OR(B77=0,B77=""),"",IF(AND($E$3=1),'Marks Entry 1st'!H76,IF(AND($E$3=2),'Marks Entry 2nd'!H76,IF(AND($E$3=3),'Marks Entry 3rd'!H76,IF(AND($E$3=4),'Marks Entry 4th'!H76,"")))))</f>
        <v/>
      </c>
      <c r="J77" s="379" t="str">
        <f>IF(OR(B77=0,B77=""),"",IF(AND($E$3=1),'Marks Entry 1st'!J76,IF(AND($E$3=2),'Marks Entry 2nd'!J76,IF(AND($E$3=3),'Marks Entry 3rd'!J76,IF(AND($E$3=4),'Marks Entry 4th'!J76,"")))))</f>
        <v/>
      </c>
      <c r="K77" s="379" t="str">
        <f>IF(OR(B77=0,B77=""),"",IF(AND($E$3=1),'Marks Entry 1st'!K76,IF(AND($E$3=2),'Marks Entry 2nd'!K76,IF(AND($E$3=3),'Marks Entry 3rd'!K76,IF(AND($E$3=4),'Marks Entry 4th'!K76,"")))))</f>
        <v/>
      </c>
      <c r="L77" s="180" t="str">
        <f>IF(OR($E77="",$G77=""),"",IF(AND($E$3=1),'Marks Entry 1st'!L76,IF(AND($E$3=2),'Marks Entry 2nd'!L76,IF(AND($E$3=3),'Marks Entry 3rd'!L76,IF(AND($E$3=4),'Marks Entry 4th'!L76,"")))))</f>
        <v/>
      </c>
      <c r="M77" s="180" t="str">
        <f>IF(OR($E77="",$G77=""),"",IF(AND($E$3=1),'Marks Entry 1st'!M76,IF(AND($E$3=2),'Marks Entry 2nd'!M76,IF(AND($E$3=3),'Marks Entry 3rd'!M76,IF(AND($E$3=4),'Marks Entry 4th'!M76,"")))))</f>
        <v/>
      </c>
      <c r="N77" s="87" t="str">
        <f t="shared" si="108"/>
        <v/>
      </c>
      <c r="O77" s="180" t="str">
        <f>IF(OR($E77="",$G77=""),"",IF(AND($E$3=1),'Marks Entry 1st'!N76,IF(AND($E$3=2),'Marks Entry 2nd'!N76,IF(AND($E$3=3),'Marks Entry 3rd'!N76,IF(AND($E$3=4),'Marks Entry 4th'!N76,"")))))</f>
        <v/>
      </c>
      <c r="P77" s="180" t="str">
        <f>IF(OR($E77="",$G77=""),"",IF(AND($E$3=1),'Marks Entry 1st'!O76,IF(AND($E$3=2),'Marks Entry 2nd'!O76,IF(AND($E$3=3),'Marks Entry 3rd'!O76,IF(AND($E$3=4),'Marks Entry 4th'!O76,"")))))</f>
        <v/>
      </c>
      <c r="Q77" s="180" t="str">
        <f>IF(OR($E77="",$G77=""),"",IF(AND($E$3=1),'Marks Entry 1st'!P76,IF(AND($E$3=2),'Marks Entry 2nd'!P76,IF(AND($E$3=3),'Marks Entry 3rd'!P76,IF(AND($E$3=4),'Marks Entry 4th'!P76,"")))))</f>
        <v/>
      </c>
      <c r="R77" s="91" t="str">
        <f t="shared" si="109"/>
        <v/>
      </c>
      <c r="S77" s="87">
        <f t="shared" si="110"/>
        <v>0</v>
      </c>
      <c r="T77" s="93" t="str">
        <f>IF(OR($E77="",$G77=""),"",IF(AND($E$3=1),'Marks Entry 1st'!Q76,IF(AND($E$3=2),'Marks Entry 2nd'!Q76,IF(AND($E$3=3),'Marks Entry 3rd'!Q76,IF(AND($E$3=4),'Marks Entry 4th'!Q76,"")))))</f>
        <v/>
      </c>
      <c r="U77" s="93" t="str">
        <f>IF(OR($E77="",$G77=""),"",IF(AND($E$3=1),'Marks Entry 1st'!R76,IF(AND($E$3=2),'Marks Entry 2nd'!R76,IF(AND($E$3=3),'Marks Entry 3rd'!R76,IF(AND($E$3=4),'Marks Entry 4th'!R76,"")))))</f>
        <v/>
      </c>
      <c r="V77" s="93" t="str">
        <f>IF(OR($E77="",$G77=""),"",IF(AND($E$3=1),'Marks Entry 1st'!S76,IF(AND($E$3=2),'Marks Entry 2nd'!S76,IF(AND($E$3=3),'Marks Entry 3rd'!S76,IF(AND($E$3=4),'Marks Entry 4th'!S76,"")))))</f>
        <v/>
      </c>
      <c r="W77" s="92" t="str">
        <f t="shared" si="111"/>
        <v/>
      </c>
      <c r="X77" s="87" t="str">
        <f t="shared" si="112"/>
        <v/>
      </c>
      <c r="Y77" s="144">
        <f t="shared" si="113"/>
        <v>0</v>
      </c>
      <c r="Z77" s="144" t="str">
        <f t="shared" si="114"/>
        <v/>
      </c>
      <c r="AA77" s="144" t="str">
        <f t="shared" si="76"/>
        <v/>
      </c>
      <c r="AB77" s="144" t="str">
        <f t="shared" si="115"/>
        <v/>
      </c>
      <c r="AC77" s="144" t="str">
        <f t="shared" si="77"/>
        <v/>
      </c>
      <c r="AD77" s="148" t="str">
        <f t="shared" si="78"/>
        <v/>
      </c>
      <c r="AE77" s="180" t="str">
        <f>IF(OR($E77="",$G77=""),"",IF(AND($E$3=1),'Marks Entry 1st'!T76,IF(AND($E$3=2),'Marks Entry 2nd'!T76,IF(AND($E$3=3),'Marks Entry 3rd'!T76,IF(AND($E$3=4),'Marks Entry 4th'!T76,"")))))</f>
        <v/>
      </c>
      <c r="AF77" s="180" t="str">
        <f>IF(OR($E77="",$G77=""),"",IF(AND($E$3=1),'Marks Entry 1st'!U76,IF(AND($E$3=2),'Marks Entry 2nd'!U76,IF(AND($E$3=3),'Marks Entry 3rd'!U76,IF(AND($E$3=4),'Marks Entry 4th'!U76,"")))))</f>
        <v/>
      </c>
      <c r="AG77" s="87" t="str">
        <f t="shared" si="116"/>
        <v/>
      </c>
      <c r="AH77" s="180" t="str">
        <f>IF(OR($E77="",$G77=""),"",IF(AND($E$3=1),'Marks Entry 1st'!V76,IF(AND($E$3=2),'Marks Entry 2nd'!V76,IF(AND($E$3=3),'Marks Entry 3rd'!V76,IF(AND($E$3=4),'Marks Entry 4th'!V76,"")))))</f>
        <v/>
      </c>
      <c r="AI77" s="180" t="str">
        <f>IF(OR($E77="",$G77=""),"",IF(AND($E$3=1),'Marks Entry 1st'!W76,IF(AND($E$3=2),'Marks Entry 2nd'!W76,IF(AND($E$3=3),'Marks Entry 3rd'!W76,IF(AND($E$3=4),'Marks Entry 4th'!W76,"")))))</f>
        <v/>
      </c>
      <c r="AJ77" s="180" t="str">
        <f>IF(OR($E77="",$G77=""),"",IF(AND($E$3=1),'Marks Entry 1st'!X76,IF(AND($E$3=2),'Marks Entry 2nd'!X76,IF(AND($E$3=3),'Marks Entry 3rd'!X76,IF(AND($E$3=4),'Marks Entry 4th'!X76,"")))))</f>
        <v/>
      </c>
      <c r="AK77" s="91" t="str">
        <f t="shared" si="117"/>
        <v/>
      </c>
      <c r="AL77" s="87">
        <f t="shared" si="118"/>
        <v>0</v>
      </c>
      <c r="AM77" s="93" t="str">
        <f>IF(OR($E77="",$G77=""),"",IF(AND($E$3=1),'Marks Entry 1st'!Y76,IF(AND($E$3=2),'Marks Entry 2nd'!Y76,IF(AND($E$3=3),'Marks Entry 3rd'!Y76,IF(AND($E$3=4),'Marks Entry 4th'!Y76,"")))))</f>
        <v/>
      </c>
      <c r="AN77" s="93" t="str">
        <f>IF(OR($E77="",$G77=""),"",IF(AND($E$3=1),'Marks Entry 1st'!Z76,IF(AND($E$3=2),'Marks Entry 2nd'!Z76,IF(AND($E$3=3),'Marks Entry 3rd'!Z76,IF(AND($E$3=4),'Marks Entry 4th'!Z76,"")))))</f>
        <v/>
      </c>
      <c r="AO77" s="93" t="str">
        <f>IF(OR($E77="",$G77=""),"",IF(AND($E$3=1),'Marks Entry 1st'!AA76,IF(AND($E$3=2),'Marks Entry 2nd'!AA76,IF(AND($E$3=3),'Marks Entry 3rd'!AA76,IF(AND($E$3=4),'Marks Entry 4th'!AA76,"")))))</f>
        <v/>
      </c>
      <c r="AP77" s="92" t="str">
        <f t="shared" si="119"/>
        <v/>
      </c>
      <c r="AQ77" s="87" t="str">
        <f t="shared" si="120"/>
        <v/>
      </c>
      <c r="AR77" s="144">
        <f t="shared" si="121"/>
        <v>0</v>
      </c>
      <c r="AS77" s="144" t="str">
        <f t="shared" si="122"/>
        <v/>
      </c>
      <c r="AT77" s="144" t="str">
        <f t="shared" si="79"/>
        <v/>
      </c>
      <c r="AU77" s="144" t="str">
        <f t="shared" si="123"/>
        <v/>
      </c>
      <c r="AV77" s="144" t="str">
        <f t="shared" si="80"/>
        <v/>
      </c>
      <c r="AW77" s="148" t="str">
        <f t="shared" si="81"/>
        <v/>
      </c>
      <c r="AX77" s="180" t="str">
        <f>IF(OR($E77="",$G77=""),"",IF(AND($E$3=1),'Marks Entry 1st'!AB76,IF(AND($E$3=2),'Marks Entry 2nd'!AB76,IF(AND($E$3=3),'Marks Entry 3rd'!AB76,IF(AND($E$3=4),'Marks Entry 4th'!AB76,"")))))</f>
        <v/>
      </c>
      <c r="AY77" s="180" t="str">
        <f>IF(OR($E77="",$G77=""),"",IF(AND($E$3=1),'Marks Entry 1st'!AC76,IF(AND($E$3=2),'Marks Entry 2nd'!AC76,IF(AND($E$3=3),'Marks Entry 3rd'!AC76,IF(AND($E$3=4),'Marks Entry 4th'!AC76,"")))))</f>
        <v/>
      </c>
      <c r="AZ77" s="87" t="str">
        <f t="shared" si="82"/>
        <v/>
      </c>
      <c r="BA77" s="180" t="str">
        <f>IF(OR($E77="",$G77=""),"",IF(AND($E$3=1),'Marks Entry 1st'!AD76,IF(AND($E$3=2),'Marks Entry 2nd'!AD76,IF(AND($E$3=3),'Marks Entry 3rd'!AD76,IF(AND($E$3=4),'Marks Entry 4th'!AD76,"")))))</f>
        <v/>
      </c>
      <c r="BB77" s="180" t="str">
        <f>IF(OR($E77="",$G77=""),"",IF(AND($E$3=1),'Marks Entry 1st'!AE76,IF(AND($E$3=2),'Marks Entry 2nd'!AE76,IF(AND($E$3=3),'Marks Entry 3rd'!AE76,IF(AND($E$3=4),'Marks Entry 4th'!AE76,"")))))</f>
        <v/>
      </c>
      <c r="BC77" s="180" t="str">
        <f>IF(OR($E77="",$G77=""),"",IF(AND($E$3=1),'Marks Entry 1st'!AF76,IF(AND($E$3=2),'Marks Entry 2nd'!AF76,IF(AND($E$3=3),'Marks Entry 3rd'!AF76,IF(AND($E$3=4),'Marks Entry 4th'!AF76,"")))))</f>
        <v/>
      </c>
      <c r="BD77" s="91" t="str">
        <f t="shared" si="83"/>
        <v/>
      </c>
      <c r="BE77" s="87">
        <f t="shared" si="84"/>
        <v>0</v>
      </c>
      <c r="BF77" s="93" t="str">
        <f>IF(OR($E77="",$G77=""),"",IF(AND($E$3=1),'Marks Entry 1st'!AG76,IF(AND($E$3=2),'Marks Entry 2nd'!AG76,IF(AND($E$3=3),'Marks Entry 3rd'!AG76,IF(AND($E$3=4),'Marks Entry 4th'!AG76,"")))))</f>
        <v/>
      </c>
      <c r="BG77" s="93" t="str">
        <f>IF(OR($E77="",$G77=""),"",IF(AND($E$3=1),'Marks Entry 1st'!AH76,IF(AND($E$3=2),'Marks Entry 2nd'!AH76,IF(AND($E$3=3),'Marks Entry 3rd'!AH76,IF(AND($E$3=4),'Marks Entry 4th'!AH76,"")))))</f>
        <v/>
      </c>
      <c r="BH77" s="93" t="str">
        <f>IF(OR($E77="",$G77=""),"",IF(AND($E$3=1),'Marks Entry 1st'!AI76,IF(AND($E$3=2),'Marks Entry 2nd'!AI76,IF(AND($E$3=3),'Marks Entry 3rd'!AI76,IF(AND($E$3=4),'Marks Entry 4th'!AI76,"")))))</f>
        <v/>
      </c>
      <c r="BI77" s="92" t="str">
        <f t="shared" si="85"/>
        <v/>
      </c>
      <c r="BJ77" s="87" t="str">
        <f t="shared" si="86"/>
        <v/>
      </c>
      <c r="BK77" s="144">
        <f t="shared" si="87"/>
        <v>0</v>
      </c>
      <c r="BL77" s="144" t="str">
        <f t="shared" si="88"/>
        <v/>
      </c>
      <c r="BM77" s="144" t="str">
        <f t="shared" si="89"/>
        <v/>
      </c>
      <c r="BN77" s="144" t="str">
        <f t="shared" si="90"/>
        <v/>
      </c>
      <c r="BO77" s="144" t="str">
        <f t="shared" si="91"/>
        <v/>
      </c>
      <c r="BP77" s="148" t="str">
        <f t="shared" si="92"/>
        <v/>
      </c>
      <c r="BQ77" s="180" t="str">
        <f>IF(OR($E77="",$G77=""),"",IF(AND($E$3=1),'Marks Entry 1st'!AJ76,IF(AND($E$3=2),'Marks Entry 2nd'!AJ76,IF(AND($E$3=3),'Marks Entry 3rd'!AJ76,IF(AND($E$3=4),'Marks Entry 4th'!AJ76,"")))))</f>
        <v/>
      </c>
      <c r="BR77" s="180" t="str">
        <f>IF(OR($E77="",$G77=""),"",IF(AND($E$3=1),'Marks Entry 1st'!AK76,IF(AND($E$3=2),'Marks Entry 2nd'!AK76,IF(AND($E$3=3),'Marks Entry 3rd'!AK76,IF(AND($E$3=4),'Marks Entry 4th'!AK76,"")))))</f>
        <v/>
      </c>
      <c r="BS77" s="87" t="str">
        <f t="shared" si="124"/>
        <v/>
      </c>
      <c r="BT77" s="180" t="str">
        <f>IF(OR($E77="",$G77=""),"",IF(AND($E$3=1),'Marks Entry 1st'!AL76,IF(AND($E$3=2),'Marks Entry 2nd'!AL76,IF(AND($E$3=3),'Marks Entry 3rd'!AL76,IF(AND($E$3=4),'Marks Entry 4th'!AL76,"")))))</f>
        <v/>
      </c>
      <c r="BU77" s="180" t="str">
        <f>IF(OR($E77="",$G77=""),"",IF(AND($E$3=1),'Marks Entry 1st'!AM76,IF(AND($E$3=2),'Marks Entry 2nd'!AM76,IF(AND($E$3=3),'Marks Entry 3rd'!AM76,IF(AND($E$3=4),'Marks Entry 4th'!AM76,"")))))</f>
        <v/>
      </c>
      <c r="BV77" s="180" t="str">
        <f>IF(OR($E77="",$G77=""),"",IF(AND($E$3=1),'Marks Entry 1st'!AN76,IF(AND($E$3=2),'Marks Entry 2nd'!AN76,IF(AND($E$3=3),'Marks Entry 3rd'!AN76,IF(AND($E$3=4),'Marks Entry 4th'!AN76,"")))))</f>
        <v/>
      </c>
      <c r="BW77" s="91" t="str">
        <f t="shared" si="125"/>
        <v/>
      </c>
      <c r="BX77" s="87">
        <f t="shared" si="126"/>
        <v>0</v>
      </c>
      <c r="BY77" s="93" t="str">
        <f>IF(OR($E77="",$G77=""),"",IF(AND($E$3=1),'Marks Entry 1st'!AO76,IF(AND($E$3=2),'Marks Entry 2nd'!AO76,IF(AND($E$3=3),'Marks Entry 3rd'!AO76,IF(AND($E$3=4),'Marks Entry 4th'!AO76,"")))))</f>
        <v/>
      </c>
      <c r="BZ77" s="93" t="str">
        <f>IF(OR($E77="",$G77=""),"",IF(AND($E$3=1),'Marks Entry 1st'!AP76,IF(AND($E$3=2),'Marks Entry 2nd'!AP76,IF(AND($E$3=3),'Marks Entry 3rd'!AP76,IF(AND($E$3=4),'Marks Entry 4th'!AP76,"")))))</f>
        <v/>
      </c>
      <c r="CA77" s="93" t="str">
        <f>IF(OR($E77="",$G77=""),"",IF(AND($E$3=1),'Marks Entry 1st'!AQ76,IF(AND($E$3=2),'Marks Entry 2nd'!AQ76,IF(AND($E$3=3),'Marks Entry 3rd'!AQ76,IF(AND($E$3=4),'Marks Entry 4th'!AQ76,"")))))</f>
        <v/>
      </c>
      <c r="CB77" s="92" t="str">
        <f t="shared" si="127"/>
        <v/>
      </c>
      <c r="CC77" s="87" t="str">
        <f t="shared" si="128"/>
        <v/>
      </c>
      <c r="CD77" s="144">
        <f t="shared" si="129"/>
        <v>0</v>
      </c>
      <c r="CE77" s="144" t="str">
        <f t="shared" si="130"/>
        <v/>
      </c>
      <c r="CF77" s="144" t="str">
        <f t="shared" si="93"/>
        <v/>
      </c>
      <c r="CG77" s="144" t="str">
        <f t="shared" si="131"/>
        <v/>
      </c>
      <c r="CH77" s="144" t="str">
        <f t="shared" si="94"/>
        <v/>
      </c>
      <c r="CI77" s="148" t="str">
        <f t="shared" si="95"/>
        <v/>
      </c>
      <c r="CJ77" s="180" t="str">
        <f>IF(OR($E77="",$G77=""),"",IF(AND($E$3=1),'Marks Entry 1st'!AR76,IF(AND($E$3=2),'Marks Entry 2nd'!AR76,IF(AND($E$3=3),'Marks Entry 3rd'!AR76,IF(AND($E$3=4),'Marks Entry 4th'!AR76,"")))))</f>
        <v/>
      </c>
      <c r="CK77" s="180" t="str">
        <f>IF(OR($E77="",$G77=""),"",IF(AND($E$3=1),'Marks Entry 1st'!AS76,IF(AND($E$3=2),'Marks Entry 2nd'!AS76,IF(AND($E$3=3),'Marks Entry 3rd'!AS76,IF(AND($E$3=4),'Marks Entry 4th'!AS76,"")))))</f>
        <v/>
      </c>
      <c r="CL77" s="87" t="str">
        <f t="shared" si="132"/>
        <v/>
      </c>
      <c r="CM77" s="180" t="str">
        <f>IF(OR($E77="",$G77=""),"",IF(AND($E$3=1),'Marks Entry 1st'!AT76,IF(AND($E$3=2),'Marks Entry 2nd'!AT76,IF(AND($E$3=3),'Marks Entry 3rd'!AT76,IF(AND($E$3=4),'Marks Entry 4th'!AT76,"")))))</f>
        <v/>
      </c>
      <c r="CN77" s="180" t="str">
        <f>IF(OR($E77="",$G77=""),"",IF(AND($E$3=1),'Marks Entry 1st'!AU76,IF(AND($E$3=2),'Marks Entry 2nd'!AU76,IF(AND($E$3=3),'Marks Entry 3rd'!AU76,IF(AND($E$3=4),'Marks Entry 4th'!AU76,"")))))</f>
        <v/>
      </c>
      <c r="CO77" s="180" t="str">
        <f>IF(OR($E77="",$G77=""),"",IF(AND($E$3=1),'Marks Entry 1st'!AV76,IF(AND($E$3=2),'Marks Entry 2nd'!AV76,IF(AND($E$3=3),'Marks Entry 3rd'!AV76,IF(AND($E$3=4),'Marks Entry 4th'!AV76,"")))))</f>
        <v/>
      </c>
      <c r="CP77" s="91" t="str">
        <f t="shared" si="133"/>
        <v/>
      </c>
      <c r="CQ77" s="87">
        <f t="shared" si="134"/>
        <v>0</v>
      </c>
      <c r="CR77" s="93" t="str">
        <f>IF(OR($E77="",$G77=""),"",IF(AND($E$3=1),'Marks Entry 1st'!AW76,IF(AND($E$3=2),'Marks Entry 2nd'!AW76,IF(AND($E$3=3),'Marks Entry 3rd'!AW76,IF(AND($E$3=4),'Marks Entry 4th'!AW76,"")))))</f>
        <v/>
      </c>
      <c r="CS77" s="93" t="str">
        <f>IF(OR($E77="",$G77=""),"",IF(AND($E$3=1),'Marks Entry 1st'!AX76,IF(AND($E$3=2),'Marks Entry 2nd'!AX76,IF(AND($E$3=3),'Marks Entry 3rd'!AX76,IF(AND($E$3=4),'Marks Entry 4th'!AX76,"")))))</f>
        <v/>
      </c>
      <c r="CT77" s="93" t="str">
        <f>IF(OR($E77="",$G77=""),"",IF(AND($E$3=1),'Marks Entry 1st'!AY76,IF(AND($E$3=2),'Marks Entry 2nd'!AY76,IF(AND($E$3=3),'Marks Entry 3rd'!AY76,IF(AND($E$3=4),'Marks Entry 4th'!AY76,"")))))</f>
        <v/>
      </c>
      <c r="CU77" s="92" t="str">
        <f t="shared" si="135"/>
        <v/>
      </c>
      <c r="CV77" s="87" t="str">
        <f t="shared" si="136"/>
        <v/>
      </c>
      <c r="CW77" s="144">
        <f t="shared" si="137"/>
        <v>0</v>
      </c>
      <c r="CX77" s="144" t="str">
        <f t="shared" si="138"/>
        <v/>
      </c>
      <c r="CY77" s="144" t="str">
        <f t="shared" si="96"/>
        <v/>
      </c>
      <c r="CZ77" s="144" t="str">
        <f t="shared" si="139"/>
        <v/>
      </c>
      <c r="DA77" s="144" t="str">
        <f t="shared" si="97"/>
        <v/>
      </c>
      <c r="DB77" s="148" t="str">
        <f t="shared" si="98"/>
        <v/>
      </c>
      <c r="DC77" s="380" t="str">
        <f>IF(OR($E77="",$G77=""),"",IF(AND($E$3=1),'Marks Entry 1st'!AZ76,IF(AND($E$3=2),'Marks Entry 2nd'!AZ76,IF(AND($E$3=3),'Marks Entry 3rd'!AZ76,IF(AND($E$3=4),'Marks Entry 4th'!AZ76,"")))))</f>
        <v/>
      </c>
      <c r="DD77" s="380" t="str">
        <f>IF(OR($E77="",$G77=""),"",IF(AND($E$3=1),'Marks Entry 1st'!BA76,IF(AND($E$3=2),'Marks Entry 2nd'!BA76,IF(AND($E$3=3),'Marks Entry 3rd'!BA76,IF(AND($E$3=4),'Marks Entry 4th'!BA76,"")))))</f>
        <v/>
      </c>
      <c r="DE77" s="380" t="str">
        <f>IF(OR($E77="",$G77=""),"",IF(AND($E$3=1),'Marks Entry 1st'!BB76,IF(AND($E$3=2),'Marks Entry 2nd'!BB76,IF(AND($E$3=3),'Marks Entry 3rd'!BB76,IF(AND($E$3=4),'Marks Entry 4th'!BB76,"")))))</f>
        <v/>
      </c>
      <c r="DF77" s="181" t="str">
        <f t="shared" si="140"/>
        <v/>
      </c>
      <c r="DG77" s="182">
        <f t="shared" si="141"/>
        <v>0</v>
      </c>
      <c r="DH77" s="182" t="str">
        <f t="shared" si="142"/>
        <v/>
      </c>
      <c r="DI77" s="182" t="str">
        <f t="shared" si="143"/>
        <v/>
      </c>
      <c r="DJ77" s="147" t="str">
        <f t="shared" si="99"/>
        <v/>
      </c>
      <c r="DK77" s="380" t="str">
        <f>IF(OR($E77="",$G77=""),"",IF(AND($E$3=1),'Marks Entry 1st'!BC76,IF(AND($E$3=2),'Marks Entry 2nd'!BC76,IF(AND($E$3=3),'Marks Entry 3rd'!BC76,IF(AND($E$3=4),'Marks Entry 4th'!BC76,"")))))</f>
        <v/>
      </c>
      <c r="DL77" s="380" t="str">
        <f>IF(OR($E77="",$G77=""),"",IF(AND($E$3=1),'Marks Entry 1st'!BD76,IF(AND($E$3=2),'Marks Entry 2nd'!BD76,IF(AND($E$3=3),'Marks Entry 3rd'!BD76,IF(AND($E$3=4),'Marks Entry 4th'!BD76,"")))))</f>
        <v/>
      </c>
      <c r="DM77" s="380" t="str">
        <f>IF(OR($E77="",$G77=""),"",IF(AND($E$3=1),'Marks Entry 1st'!BE76,IF(AND($E$3=2),'Marks Entry 2nd'!BE76,IF(AND($E$3=3),'Marks Entry 3rd'!BE76,IF(AND($E$3=4),'Marks Entry 4th'!BE76,"")))))</f>
        <v/>
      </c>
      <c r="DN77" s="181" t="str">
        <f t="shared" si="144"/>
        <v/>
      </c>
      <c r="DO77" s="182">
        <f t="shared" si="145"/>
        <v>0</v>
      </c>
      <c r="DP77" s="182" t="str">
        <f t="shared" si="146"/>
        <v/>
      </c>
      <c r="DQ77" s="182" t="str">
        <f t="shared" si="147"/>
        <v/>
      </c>
      <c r="DR77" s="147" t="str">
        <f t="shared" si="100"/>
        <v/>
      </c>
      <c r="DS77" s="380" t="str">
        <f>IF(OR($E77="",$G77=""),"",IF(AND($E$3=1),'Marks Entry 1st'!BF76,IF(AND($E$3=2),'Marks Entry 2nd'!BF76,IF(AND($E$3=3),'Marks Entry 3rd'!BF76,IF(AND($E$3=4),'Marks Entry 4th'!BF76,"")))))</f>
        <v/>
      </c>
      <c r="DT77" s="380" t="str">
        <f>IF(OR($E77="",$G77=""),"",IF(AND($E$3=1),'Marks Entry 1st'!BG76,IF(AND($E$3=2),'Marks Entry 2nd'!BG76,IF(AND($E$3=3),'Marks Entry 3rd'!BG76,IF(AND($E$3=4),'Marks Entry 4th'!BG76,"")))))</f>
        <v/>
      </c>
      <c r="DU77" s="380" t="str">
        <f>IF(OR($E77="",$G77=""),"",IF(AND($E$3=1),'Marks Entry 1st'!BH76,IF(AND($E$3=2),'Marks Entry 2nd'!BH76,IF(AND($E$3=3),'Marks Entry 3rd'!BH76,IF(AND($E$3=4),'Marks Entry 4th'!BH76,"")))))</f>
        <v/>
      </c>
      <c r="DV77" s="181" t="str">
        <f t="shared" si="148"/>
        <v/>
      </c>
      <c r="DW77" s="182">
        <f t="shared" si="149"/>
        <v>0</v>
      </c>
      <c r="DX77" s="182" t="str">
        <f t="shared" si="150"/>
        <v/>
      </c>
      <c r="DY77" s="182" t="str">
        <f t="shared" si="151"/>
        <v/>
      </c>
      <c r="DZ77" s="147" t="str">
        <f t="shared" si="101"/>
        <v/>
      </c>
      <c r="EA77" s="104" t="str">
        <f t="shared" si="102"/>
        <v/>
      </c>
      <c r="EB77" s="105" t="str">
        <f t="shared" si="103"/>
        <v/>
      </c>
      <c r="EC77" s="111" t="str">
        <f t="shared" si="104"/>
        <v/>
      </c>
      <c r="ED77" s="112" t="str">
        <f t="shared" si="105"/>
        <v/>
      </c>
      <c r="EE77" s="386" t="str">
        <f t="shared" si="106"/>
        <v/>
      </c>
      <c r="EF77" s="72" t="str">
        <f>IF(OR($E77="",$G77=""),"",IF(AND($E$3=1),'Marks Entry 1st'!BI76,IF(AND($E$3=2),'Marks Entry 2nd'!BI76,IF(AND($E$3=3),'Marks Entry 3rd'!BI76,IF(AND($E$3=4),'Marks Entry 4th'!BI76,"")))))</f>
        <v/>
      </c>
      <c r="EG77" s="72" t="str">
        <f>IF(OR($E77="",$G77=""),"",IF(AND($E$3=1),'Marks Entry 1st'!BJ76,IF(AND($E$3=2),'Marks Entry 2nd'!BJ76,IF(AND($E$3=3),'Marks Entry 3rd'!BJ76,IF(AND($E$3=4),'Marks Entry 4th'!BJ76,"")))))</f>
        <v/>
      </c>
      <c r="EH77" s="328" t="str">
        <f t="shared" si="107"/>
        <v/>
      </c>
      <c r="EI77" s="73"/>
      <c r="EP77" s="75">
        <f>IF(AND($E$3=1),'Marks Entry 1st'!I76,IF(AND($E$3=2),'Marks Entry 2nd'!I76,IF(AND($E$3=3),'Marks Entry 3rd'!I76,IF(AND($E$3=4),'Marks Entry 4th'!I76,""))))</f>
        <v>0</v>
      </c>
    </row>
    <row r="78" spans="1:146" ht="18.899999999999999" customHeight="1">
      <c r="A78" s="94">
        <v>71</v>
      </c>
      <c r="B78" s="94" t="str">
        <f>IF(OR(EP78=0,EP78=""),"",IF(AND($E$3=1),'Marks Entry 1st'!I77,IF(AND($E$3=2),'Marks Entry 2nd'!I77,IF(AND($E$3=3),'Marks Entry 3rd'!I77,IF(AND($E$3=4),'Marks Entry 4th'!I77,"")))))</f>
        <v/>
      </c>
      <c r="C78" s="95" t="str">
        <f>IF(OR(B78=0,B78=""),"",IF(AND($E$3=1),'Marks Entry 1st'!B77,IF(AND($E$3=2),'Marks Entry 2nd'!B77,IF(AND($E$3=3),'Marks Entry 3rd'!B77,IF(AND($E$3=4),'Marks Entry 4th'!B77,"")))))</f>
        <v/>
      </c>
      <c r="D78" s="95" t="str">
        <f>IF(OR(B78=0,B78=""),"",IF(AND($E$3=1),'Marks Entry 1st'!C77,IF(AND($E$3=2),'Marks Entry 2nd'!C77,IF(AND($E$3=3),'Marks Entry 3rd'!C77,IF(AND($E$3=4),'Marks Entry 4th'!C77,"")))))</f>
        <v/>
      </c>
      <c r="E78" s="96" t="str">
        <f>IF(OR(B78=0,B78=""),"",IF(AND($E$3=1),'Marks Entry 1st'!E77,IF(AND($E$3=2),'Marks Entry 2nd'!E77,IF(AND($E$3=3),'Marks Entry 3rd'!E77,IF(AND($E$3=4),'Marks Entry 4th'!E77,"")))))</f>
        <v/>
      </c>
      <c r="F78" s="95" t="str">
        <f>IF(OR(B78=0,B78=""),"",IF(AND($E$3=1),'Marks Entry 1st'!D77,IF(AND($E$3=2),'Marks Entry 2nd'!D77,IF(AND($E$3=3),'Marks Entry 3rd'!D77,IF(AND($E$3=4),'Marks Entry 4th'!D77,"")))))</f>
        <v/>
      </c>
      <c r="G78" s="90" t="str">
        <f>IF(OR(B78=0,B78=""),"",IF(AND($E$3=1),'Marks Entry 1st'!F77,IF(AND($E$3=2),'Marks Entry 2nd'!F77,IF(AND($E$3=3),'Marks Entry 3rd'!F77,IF(AND($E$3=4),'Marks Entry 4th'!F77,"")))))</f>
        <v/>
      </c>
      <c r="H78" s="90" t="str">
        <f>IF(OR(B78=0,B78=""),"",IF(AND($E$3=1),'Marks Entry 1st'!G77,IF(AND($E$3=2),'Marks Entry 2nd'!G77,IF(AND($E$3=3),'Marks Entry 3rd'!G77,IF(AND($E$3=4),'Marks Entry 4th'!G77,"")))))</f>
        <v/>
      </c>
      <c r="I78" s="90" t="str">
        <f>IF(OR(B78=0,B78=""),"",IF(AND($E$3=1),'Marks Entry 1st'!H77,IF(AND($E$3=2),'Marks Entry 2nd'!H77,IF(AND($E$3=3),'Marks Entry 3rd'!H77,IF(AND($E$3=4),'Marks Entry 4th'!H77,"")))))</f>
        <v/>
      </c>
      <c r="J78" s="379" t="str">
        <f>IF(OR(B78=0,B78=""),"",IF(AND($E$3=1),'Marks Entry 1st'!J77,IF(AND($E$3=2),'Marks Entry 2nd'!J77,IF(AND($E$3=3),'Marks Entry 3rd'!J77,IF(AND($E$3=4),'Marks Entry 4th'!J77,"")))))</f>
        <v/>
      </c>
      <c r="K78" s="379" t="str">
        <f>IF(OR(B78=0,B78=""),"",IF(AND($E$3=1),'Marks Entry 1st'!K77,IF(AND($E$3=2),'Marks Entry 2nd'!K77,IF(AND($E$3=3),'Marks Entry 3rd'!K77,IF(AND($E$3=4),'Marks Entry 4th'!K77,"")))))</f>
        <v/>
      </c>
      <c r="L78" s="180" t="str">
        <f>IF(OR($E78="",$G78=""),"",IF(AND($E$3=1),'Marks Entry 1st'!L77,IF(AND($E$3=2),'Marks Entry 2nd'!L77,IF(AND($E$3=3),'Marks Entry 3rd'!L77,IF(AND($E$3=4),'Marks Entry 4th'!L77,"")))))</f>
        <v/>
      </c>
      <c r="M78" s="180" t="str">
        <f>IF(OR($E78="",$G78=""),"",IF(AND($E$3=1),'Marks Entry 1st'!M77,IF(AND($E$3=2),'Marks Entry 2nd'!M77,IF(AND($E$3=3),'Marks Entry 3rd'!M77,IF(AND($E$3=4),'Marks Entry 4th'!M77,"")))))</f>
        <v/>
      </c>
      <c r="N78" s="87" t="str">
        <f t="shared" si="108"/>
        <v/>
      </c>
      <c r="O78" s="180" t="str">
        <f>IF(OR($E78="",$G78=""),"",IF(AND($E$3=1),'Marks Entry 1st'!N77,IF(AND($E$3=2),'Marks Entry 2nd'!N77,IF(AND($E$3=3),'Marks Entry 3rd'!N77,IF(AND($E$3=4),'Marks Entry 4th'!N77,"")))))</f>
        <v/>
      </c>
      <c r="P78" s="180" t="str">
        <f>IF(OR($E78="",$G78=""),"",IF(AND($E$3=1),'Marks Entry 1st'!O77,IF(AND($E$3=2),'Marks Entry 2nd'!O77,IF(AND($E$3=3),'Marks Entry 3rd'!O77,IF(AND($E$3=4),'Marks Entry 4th'!O77,"")))))</f>
        <v/>
      </c>
      <c r="Q78" s="180" t="str">
        <f>IF(OR($E78="",$G78=""),"",IF(AND($E$3=1),'Marks Entry 1st'!P77,IF(AND($E$3=2),'Marks Entry 2nd'!P77,IF(AND($E$3=3),'Marks Entry 3rd'!P77,IF(AND($E$3=4),'Marks Entry 4th'!P77,"")))))</f>
        <v/>
      </c>
      <c r="R78" s="91" t="str">
        <f t="shared" si="109"/>
        <v/>
      </c>
      <c r="S78" s="87">
        <f t="shared" si="110"/>
        <v>0</v>
      </c>
      <c r="T78" s="93" t="str">
        <f>IF(OR($E78="",$G78=""),"",IF(AND($E$3=1),'Marks Entry 1st'!Q77,IF(AND($E$3=2),'Marks Entry 2nd'!Q77,IF(AND($E$3=3),'Marks Entry 3rd'!Q77,IF(AND($E$3=4),'Marks Entry 4th'!Q77,"")))))</f>
        <v/>
      </c>
      <c r="U78" s="93" t="str">
        <f>IF(OR($E78="",$G78=""),"",IF(AND($E$3=1),'Marks Entry 1st'!R77,IF(AND($E$3=2),'Marks Entry 2nd'!R77,IF(AND($E$3=3),'Marks Entry 3rd'!R77,IF(AND($E$3=4),'Marks Entry 4th'!R77,"")))))</f>
        <v/>
      </c>
      <c r="V78" s="93" t="str">
        <f>IF(OR($E78="",$G78=""),"",IF(AND($E$3=1),'Marks Entry 1st'!S77,IF(AND($E$3=2),'Marks Entry 2nd'!S77,IF(AND($E$3=3),'Marks Entry 3rd'!S77,IF(AND($E$3=4),'Marks Entry 4th'!S77,"")))))</f>
        <v/>
      </c>
      <c r="W78" s="92" t="str">
        <f t="shared" si="111"/>
        <v/>
      </c>
      <c r="X78" s="87" t="str">
        <f t="shared" si="112"/>
        <v/>
      </c>
      <c r="Y78" s="144">
        <f t="shared" si="113"/>
        <v>0</v>
      </c>
      <c r="Z78" s="144" t="str">
        <f t="shared" si="114"/>
        <v/>
      </c>
      <c r="AA78" s="144" t="str">
        <f t="shared" si="76"/>
        <v/>
      </c>
      <c r="AB78" s="144" t="str">
        <f t="shared" si="115"/>
        <v/>
      </c>
      <c r="AC78" s="144" t="str">
        <f t="shared" si="77"/>
        <v/>
      </c>
      <c r="AD78" s="148" t="str">
        <f t="shared" si="78"/>
        <v/>
      </c>
      <c r="AE78" s="180" t="str">
        <f>IF(OR($E78="",$G78=""),"",IF(AND($E$3=1),'Marks Entry 1st'!T77,IF(AND($E$3=2),'Marks Entry 2nd'!T77,IF(AND($E$3=3),'Marks Entry 3rd'!T77,IF(AND($E$3=4),'Marks Entry 4th'!T77,"")))))</f>
        <v/>
      </c>
      <c r="AF78" s="180" t="str">
        <f>IF(OR($E78="",$G78=""),"",IF(AND($E$3=1),'Marks Entry 1st'!U77,IF(AND($E$3=2),'Marks Entry 2nd'!U77,IF(AND($E$3=3),'Marks Entry 3rd'!U77,IF(AND($E$3=4),'Marks Entry 4th'!U77,"")))))</f>
        <v/>
      </c>
      <c r="AG78" s="87" t="str">
        <f t="shared" si="116"/>
        <v/>
      </c>
      <c r="AH78" s="180" t="str">
        <f>IF(OR($E78="",$G78=""),"",IF(AND($E$3=1),'Marks Entry 1st'!V77,IF(AND($E$3=2),'Marks Entry 2nd'!V77,IF(AND($E$3=3),'Marks Entry 3rd'!V77,IF(AND($E$3=4),'Marks Entry 4th'!V77,"")))))</f>
        <v/>
      </c>
      <c r="AI78" s="180" t="str">
        <f>IF(OR($E78="",$G78=""),"",IF(AND($E$3=1),'Marks Entry 1st'!W77,IF(AND($E$3=2),'Marks Entry 2nd'!W77,IF(AND($E$3=3),'Marks Entry 3rd'!W77,IF(AND($E$3=4),'Marks Entry 4th'!W77,"")))))</f>
        <v/>
      </c>
      <c r="AJ78" s="180" t="str">
        <f>IF(OR($E78="",$G78=""),"",IF(AND($E$3=1),'Marks Entry 1st'!X77,IF(AND($E$3=2),'Marks Entry 2nd'!X77,IF(AND($E$3=3),'Marks Entry 3rd'!X77,IF(AND($E$3=4),'Marks Entry 4th'!X77,"")))))</f>
        <v/>
      </c>
      <c r="AK78" s="91" t="str">
        <f t="shared" si="117"/>
        <v/>
      </c>
      <c r="AL78" s="87">
        <f t="shared" si="118"/>
        <v>0</v>
      </c>
      <c r="AM78" s="93" t="str">
        <f>IF(OR($E78="",$G78=""),"",IF(AND($E$3=1),'Marks Entry 1st'!Y77,IF(AND($E$3=2),'Marks Entry 2nd'!Y77,IF(AND($E$3=3),'Marks Entry 3rd'!Y77,IF(AND($E$3=4),'Marks Entry 4th'!Y77,"")))))</f>
        <v/>
      </c>
      <c r="AN78" s="93" t="str">
        <f>IF(OR($E78="",$G78=""),"",IF(AND($E$3=1),'Marks Entry 1st'!Z77,IF(AND($E$3=2),'Marks Entry 2nd'!Z77,IF(AND($E$3=3),'Marks Entry 3rd'!Z77,IF(AND($E$3=4),'Marks Entry 4th'!Z77,"")))))</f>
        <v/>
      </c>
      <c r="AO78" s="93" t="str">
        <f>IF(OR($E78="",$G78=""),"",IF(AND($E$3=1),'Marks Entry 1st'!AA77,IF(AND($E$3=2),'Marks Entry 2nd'!AA77,IF(AND($E$3=3),'Marks Entry 3rd'!AA77,IF(AND($E$3=4),'Marks Entry 4th'!AA77,"")))))</f>
        <v/>
      </c>
      <c r="AP78" s="92" t="str">
        <f t="shared" si="119"/>
        <v/>
      </c>
      <c r="AQ78" s="87" t="str">
        <f t="shared" si="120"/>
        <v/>
      </c>
      <c r="AR78" s="144">
        <f t="shared" si="121"/>
        <v>0</v>
      </c>
      <c r="AS78" s="144" t="str">
        <f t="shared" si="122"/>
        <v/>
      </c>
      <c r="AT78" s="144" t="str">
        <f t="shared" si="79"/>
        <v/>
      </c>
      <c r="AU78" s="144" t="str">
        <f t="shared" si="123"/>
        <v/>
      </c>
      <c r="AV78" s="144" t="str">
        <f t="shared" si="80"/>
        <v/>
      </c>
      <c r="AW78" s="148" t="str">
        <f t="shared" si="81"/>
        <v/>
      </c>
      <c r="AX78" s="180" t="str">
        <f>IF(OR($E78="",$G78=""),"",IF(AND($E$3=1),'Marks Entry 1st'!AB77,IF(AND($E$3=2),'Marks Entry 2nd'!AB77,IF(AND($E$3=3),'Marks Entry 3rd'!AB77,IF(AND($E$3=4),'Marks Entry 4th'!AB77,"")))))</f>
        <v/>
      </c>
      <c r="AY78" s="180" t="str">
        <f>IF(OR($E78="",$G78=""),"",IF(AND($E$3=1),'Marks Entry 1st'!AC77,IF(AND($E$3=2),'Marks Entry 2nd'!AC77,IF(AND($E$3=3),'Marks Entry 3rd'!AC77,IF(AND($E$3=4),'Marks Entry 4th'!AC77,"")))))</f>
        <v/>
      </c>
      <c r="AZ78" s="87" t="str">
        <f t="shared" si="82"/>
        <v/>
      </c>
      <c r="BA78" s="180" t="str">
        <f>IF(OR($E78="",$G78=""),"",IF(AND($E$3=1),'Marks Entry 1st'!AD77,IF(AND($E$3=2),'Marks Entry 2nd'!AD77,IF(AND($E$3=3),'Marks Entry 3rd'!AD77,IF(AND($E$3=4),'Marks Entry 4th'!AD77,"")))))</f>
        <v/>
      </c>
      <c r="BB78" s="180" t="str">
        <f>IF(OR($E78="",$G78=""),"",IF(AND($E$3=1),'Marks Entry 1st'!AE77,IF(AND($E$3=2),'Marks Entry 2nd'!AE77,IF(AND($E$3=3),'Marks Entry 3rd'!AE77,IF(AND($E$3=4),'Marks Entry 4th'!AE77,"")))))</f>
        <v/>
      </c>
      <c r="BC78" s="180" t="str">
        <f>IF(OR($E78="",$G78=""),"",IF(AND($E$3=1),'Marks Entry 1st'!AF77,IF(AND($E$3=2),'Marks Entry 2nd'!AF77,IF(AND($E$3=3),'Marks Entry 3rd'!AF77,IF(AND($E$3=4),'Marks Entry 4th'!AF77,"")))))</f>
        <v/>
      </c>
      <c r="BD78" s="91" t="str">
        <f t="shared" si="83"/>
        <v/>
      </c>
      <c r="BE78" s="87">
        <f t="shared" si="84"/>
        <v>0</v>
      </c>
      <c r="BF78" s="93" t="str">
        <f>IF(OR($E78="",$G78=""),"",IF(AND($E$3=1),'Marks Entry 1st'!AG77,IF(AND($E$3=2),'Marks Entry 2nd'!AG77,IF(AND($E$3=3),'Marks Entry 3rd'!AG77,IF(AND($E$3=4),'Marks Entry 4th'!AG77,"")))))</f>
        <v/>
      </c>
      <c r="BG78" s="93" t="str">
        <f>IF(OR($E78="",$G78=""),"",IF(AND($E$3=1),'Marks Entry 1st'!AH77,IF(AND($E$3=2),'Marks Entry 2nd'!AH77,IF(AND($E$3=3),'Marks Entry 3rd'!AH77,IF(AND($E$3=4),'Marks Entry 4th'!AH77,"")))))</f>
        <v/>
      </c>
      <c r="BH78" s="93" t="str">
        <f>IF(OR($E78="",$G78=""),"",IF(AND($E$3=1),'Marks Entry 1st'!AI77,IF(AND($E$3=2),'Marks Entry 2nd'!AI77,IF(AND($E$3=3),'Marks Entry 3rd'!AI77,IF(AND($E$3=4),'Marks Entry 4th'!AI77,"")))))</f>
        <v/>
      </c>
      <c r="BI78" s="92" t="str">
        <f t="shared" si="85"/>
        <v/>
      </c>
      <c r="BJ78" s="87" t="str">
        <f t="shared" si="86"/>
        <v/>
      </c>
      <c r="BK78" s="144">
        <f t="shared" si="87"/>
        <v>0</v>
      </c>
      <c r="BL78" s="144" t="str">
        <f t="shared" si="88"/>
        <v/>
      </c>
      <c r="BM78" s="144" t="str">
        <f t="shared" si="89"/>
        <v/>
      </c>
      <c r="BN78" s="144" t="str">
        <f t="shared" si="90"/>
        <v/>
      </c>
      <c r="BO78" s="144" t="str">
        <f t="shared" si="91"/>
        <v/>
      </c>
      <c r="BP78" s="148" t="str">
        <f t="shared" si="92"/>
        <v/>
      </c>
      <c r="BQ78" s="180" t="str">
        <f>IF(OR($E78="",$G78=""),"",IF(AND($E$3=1),'Marks Entry 1st'!AJ77,IF(AND($E$3=2),'Marks Entry 2nd'!AJ77,IF(AND($E$3=3),'Marks Entry 3rd'!AJ77,IF(AND($E$3=4),'Marks Entry 4th'!AJ77,"")))))</f>
        <v/>
      </c>
      <c r="BR78" s="180" t="str">
        <f>IF(OR($E78="",$G78=""),"",IF(AND($E$3=1),'Marks Entry 1st'!AK77,IF(AND($E$3=2),'Marks Entry 2nd'!AK77,IF(AND($E$3=3),'Marks Entry 3rd'!AK77,IF(AND($E$3=4),'Marks Entry 4th'!AK77,"")))))</f>
        <v/>
      </c>
      <c r="BS78" s="87" t="str">
        <f t="shared" si="124"/>
        <v/>
      </c>
      <c r="BT78" s="180" t="str">
        <f>IF(OR($E78="",$G78=""),"",IF(AND($E$3=1),'Marks Entry 1st'!AL77,IF(AND($E$3=2),'Marks Entry 2nd'!AL77,IF(AND($E$3=3),'Marks Entry 3rd'!AL77,IF(AND($E$3=4),'Marks Entry 4th'!AL77,"")))))</f>
        <v/>
      </c>
      <c r="BU78" s="180" t="str">
        <f>IF(OR($E78="",$G78=""),"",IF(AND($E$3=1),'Marks Entry 1st'!AM77,IF(AND($E$3=2),'Marks Entry 2nd'!AM77,IF(AND($E$3=3),'Marks Entry 3rd'!AM77,IF(AND($E$3=4),'Marks Entry 4th'!AM77,"")))))</f>
        <v/>
      </c>
      <c r="BV78" s="180" t="str">
        <f>IF(OR($E78="",$G78=""),"",IF(AND($E$3=1),'Marks Entry 1st'!AN77,IF(AND($E$3=2),'Marks Entry 2nd'!AN77,IF(AND($E$3=3),'Marks Entry 3rd'!AN77,IF(AND($E$3=4),'Marks Entry 4th'!AN77,"")))))</f>
        <v/>
      </c>
      <c r="BW78" s="91" t="str">
        <f t="shared" si="125"/>
        <v/>
      </c>
      <c r="BX78" s="87">
        <f t="shared" si="126"/>
        <v>0</v>
      </c>
      <c r="BY78" s="93" t="str">
        <f>IF(OR($E78="",$G78=""),"",IF(AND($E$3=1),'Marks Entry 1st'!AO77,IF(AND($E$3=2),'Marks Entry 2nd'!AO77,IF(AND($E$3=3),'Marks Entry 3rd'!AO77,IF(AND($E$3=4),'Marks Entry 4th'!AO77,"")))))</f>
        <v/>
      </c>
      <c r="BZ78" s="93" t="str">
        <f>IF(OR($E78="",$G78=""),"",IF(AND($E$3=1),'Marks Entry 1st'!AP77,IF(AND($E$3=2),'Marks Entry 2nd'!AP77,IF(AND($E$3=3),'Marks Entry 3rd'!AP77,IF(AND($E$3=4),'Marks Entry 4th'!AP77,"")))))</f>
        <v/>
      </c>
      <c r="CA78" s="93" t="str">
        <f>IF(OR($E78="",$G78=""),"",IF(AND($E$3=1),'Marks Entry 1st'!AQ77,IF(AND($E$3=2),'Marks Entry 2nd'!AQ77,IF(AND($E$3=3),'Marks Entry 3rd'!AQ77,IF(AND($E$3=4),'Marks Entry 4th'!AQ77,"")))))</f>
        <v/>
      </c>
      <c r="CB78" s="92" t="str">
        <f t="shared" si="127"/>
        <v/>
      </c>
      <c r="CC78" s="87" t="str">
        <f t="shared" si="128"/>
        <v/>
      </c>
      <c r="CD78" s="144">
        <f t="shared" si="129"/>
        <v>0</v>
      </c>
      <c r="CE78" s="144" t="str">
        <f t="shared" si="130"/>
        <v/>
      </c>
      <c r="CF78" s="144" t="str">
        <f t="shared" si="93"/>
        <v/>
      </c>
      <c r="CG78" s="144" t="str">
        <f t="shared" si="131"/>
        <v/>
      </c>
      <c r="CH78" s="144" t="str">
        <f t="shared" si="94"/>
        <v/>
      </c>
      <c r="CI78" s="148" t="str">
        <f t="shared" si="95"/>
        <v/>
      </c>
      <c r="CJ78" s="180" t="str">
        <f>IF(OR($E78="",$G78=""),"",IF(AND($E$3=1),'Marks Entry 1st'!AR77,IF(AND($E$3=2),'Marks Entry 2nd'!AR77,IF(AND($E$3=3),'Marks Entry 3rd'!AR77,IF(AND($E$3=4),'Marks Entry 4th'!AR77,"")))))</f>
        <v/>
      </c>
      <c r="CK78" s="180" t="str">
        <f>IF(OR($E78="",$G78=""),"",IF(AND($E$3=1),'Marks Entry 1st'!AS77,IF(AND($E$3=2),'Marks Entry 2nd'!AS77,IF(AND($E$3=3),'Marks Entry 3rd'!AS77,IF(AND($E$3=4),'Marks Entry 4th'!AS77,"")))))</f>
        <v/>
      </c>
      <c r="CL78" s="87" t="str">
        <f t="shared" si="132"/>
        <v/>
      </c>
      <c r="CM78" s="180" t="str">
        <f>IF(OR($E78="",$G78=""),"",IF(AND($E$3=1),'Marks Entry 1st'!AT77,IF(AND($E$3=2),'Marks Entry 2nd'!AT77,IF(AND($E$3=3),'Marks Entry 3rd'!AT77,IF(AND($E$3=4),'Marks Entry 4th'!AT77,"")))))</f>
        <v/>
      </c>
      <c r="CN78" s="180" t="str">
        <f>IF(OR($E78="",$G78=""),"",IF(AND($E$3=1),'Marks Entry 1st'!AU77,IF(AND($E$3=2),'Marks Entry 2nd'!AU77,IF(AND($E$3=3),'Marks Entry 3rd'!AU77,IF(AND($E$3=4),'Marks Entry 4th'!AU77,"")))))</f>
        <v/>
      </c>
      <c r="CO78" s="180" t="str">
        <f>IF(OR($E78="",$G78=""),"",IF(AND($E$3=1),'Marks Entry 1st'!AV77,IF(AND($E$3=2),'Marks Entry 2nd'!AV77,IF(AND($E$3=3),'Marks Entry 3rd'!AV77,IF(AND($E$3=4),'Marks Entry 4th'!AV77,"")))))</f>
        <v/>
      </c>
      <c r="CP78" s="91" t="str">
        <f t="shared" si="133"/>
        <v/>
      </c>
      <c r="CQ78" s="87">
        <f t="shared" si="134"/>
        <v>0</v>
      </c>
      <c r="CR78" s="93" t="str">
        <f>IF(OR($E78="",$G78=""),"",IF(AND($E$3=1),'Marks Entry 1st'!AW77,IF(AND($E$3=2),'Marks Entry 2nd'!AW77,IF(AND($E$3=3),'Marks Entry 3rd'!AW77,IF(AND($E$3=4),'Marks Entry 4th'!AW77,"")))))</f>
        <v/>
      </c>
      <c r="CS78" s="93" t="str">
        <f>IF(OR($E78="",$G78=""),"",IF(AND($E$3=1),'Marks Entry 1st'!AX77,IF(AND($E$3=2),'Marks Entry 2nd'!AX77,IF(AND($E$3=3),'Marks Entry 3rd'!AX77,IF(AND($E$3=4),'Marks Entry 4th'!AX77,"")))))</f>
        <v/>
      </c>
      <c r="CT78" s="93" t="str">
        <f>IF(OR($E78="",$G78=""),"",IF(AND($E$3=1),'Marks Entry 1st'!AY77,IF(AND($E$3=2),'Marks Entry 2nd'!AY77,IF(AND($E$3=3),'Marks Entry 3rd'!AY77,IF(AND($E$3=4),'Marks Entry 4th'!AY77,"")))))</f>
        <v/>
      </c>
      <c r="CU78" s="92" t="str">
        <f t="shared" si="135"/>
        <v/>
      </c>
      <c r="CV78" s="87" t="str">
        <f t="shared" si="136"/>
        <v/>
      </c>
      <c r="CW78" s="144">
        <f t="shared" si="137"/>
        <v>0</v>
      </c>
      <c r="CX78" s="144" t="str">
        <f t="shared" si="138"/>
        <v/>
      </c>
      <c r="CY78" s="144" t="str">
        <f t="shared" si="96"/>
        <v/>
      </c>
      <c r="CZ78" s="144" t="str">
        <f t="shared" si="139"/>
        <v/>
      </c>
      <c r="DA78" s="144" t="str">
        <f t="shared" si="97"/>
        <v/>
      </c>
      <c r="DB78" s="148" t="str">
        <f t="shared" si="98"/>
        <v/>
      </c>
      <c r="DC78" s="380" t="str">
        <f>IF(OR($E78="",$G78=""),"",IF(AND($E$3=1),'Marks Entry 1st'!AZ77,IF(AND($E$3=2),'Marks Entry 2nd'!AZ77,IF(AND($E$3=3),'Marks Entry 3rd'!AZ77,IF(AND($E$3=4),'Marks Entry 4th'!AZ77,"")))))</f>
        <v/>
      </c>
      <c r="DD78" s="380" t="str">
        <f>IF(OR($E78="",$G78=""),"",IF(AND($E$3=1),'Marks Entry 1st'!BA77,IF(AND($E$3=2),'Marks Entry 2nd'!BA77,IF(AND($E$3=3),'Marks Entry 3rd'!BA77,IF(AND($E$3=4),'Marks Entry 4th'!BA77,"")))))</f>
        <v/>
      </c>
      <c r="DE78" s="380" t="str">
        <f>IF(OR($E78="",$G78=""),"",IF(AND($E$3=1),'Marks Entry 1st'!BB77,IF(AND($E$3=2),'Marks Entry 2nd'!BB77,IF(AND($E$3=3),'Marks Entry 3rd'!BB77,IF(AND($E$3=4),'Marks Entry 4th'!BB77,"")))))</f>
        <v/>
      </c>
      <c r="DF78" s="181" t="str">
        <f t="shared" si="140"/>
        <v/>
      </c>
      <c r="DG78" s="182">
        <f t="shared" si="141"/>
        <v>0</v>
      </c>
      <c r="DH78" s="182" t="str">
        <f t="shared" si="142"/>
        <v/>
      </c>
      <c r="DI78" s="182" t="str">
        <f t="shared" si="143"/>
        <v/>
      </c>
      <c r="DJ78" s="147" t="str">
        <f t="shared" si="99"/>
        <v/>
      </c>
      <c r="DK78" s="380" t="str">
        <f>IF(OR($E78="",$G78=""),"",IF(AND($E$3=1),'Marks Entry 1st'!BC77,IF(AND($E$3=2),'Marks Entry 2nd'!BC77,IF(AND($E$3=3),'Marks Entry 3rd'!BC77,IF(AND($E$3=4),'Marks Entry 4th'!BC77,"")))))</f>
        <v/>
      </c>
      <c r="DL78" s="380" t="str">
        <f>IF(OR($E78="",$G78=""),"",IF(AND($E$3=1),'Marks Entry 1st'!BD77,IF(AND($E$3=2),'Marks Entry 2nd'!BD77,IF(AND($E$3=3),'Marks Entry 3rd'!BD77,IF(AND($E$3=4),'Marks Entry 4th'!BD77,"")))))</f>
        <v/>
      </c>
      <c r="DM78" s="380" t="str">
        <f>IF(OR($E78="",$G78=""),"",IF(AND($E$3=1),'Marks Entry 1st'!BE77,IF(AND($E$3=2),'Marks Entry 2nd'!BE77,IF(AND($E$3=3),'Marks Entry 3rd'!BE77,IF(AND($E$3=4),'Marks Entry 4th'!BE77,"")))))</f>
        <v/>
      </c>
      <c r="DN78" s="181" t="str">
        <f t="shared" si="144"/>
        <v/>
      </c>
      <c r="DO78" s="182">
        <f t="shared" si="145"/>
        <v>0</v>
      </c>
      <c r="DP78" s="182" t="str">
        <f t="shared" si="146"/>
        <v/>
      </c>
      <c r="DQ78" s="182" t="str">
        <f t="shared" si="147"/>
        <v/>
      </c>
      <c r="DR78" s="147" t="str">
        <f t="shared" si="100"/>
        <v/>
      </c>
      <c r="DS78" s="380" t="str">
        <f>IF(OR($E78="",$G78=""),"",IF(AND($E$3=1),'Marks Entry 1st'!BF77,IF(AND($E$3=2),'Marks Entry 2nd'!BF77,IF(AND($E$3=3),'Marks Entry 3rd'!BF77,IF(AND($E$3=4),'Marks Entry 4th'!BF77,"")))))</f>
        <v/>
      </c>
      <c r="DT78" s="380" t="str">
        <f>IF(OR($E78="",$G78=""),"",IF(AND($E$3=1),'Marks Entry 1st'!BG77,IF(AND($E$3=2),'Marks Entry 2nd'!BG77,IF(AND($E$3=3),'Marks Entry 3rd'!BG77,IF(AND($E$3=4),'Marks Entry 4th'!BG77,"")))))</f>
        <v/>
      </c>
      <c r="DU78" s="380" t="str">
        <f>IF(OR($E78="",$G78=""),"",IF(AND($E$3=1),'Marks Entry 1st'!BH77,IF(AND($E$3=2),'Marks Entry 2nd'!BH77,IF(AND($E$3=3),'Marks Entry 3rd'!BH77,IF(AND($E$3=4),'Marks Entry 4th'!BH77,"")))))</f>
        <v/>
      </c>
      <c r="DV78" s="181" t="str">
        <f t="shared" si="148"/>
        <v/>
      </c>
      <c r="DW78" s="182">
        <f t="shared" si="149"/>
        <v>0</v>
      </c>
      <c r="DX78" s="182" t="str">
        <f t="shared" si="150"/>
        <v/>
      </c>
      <c r="DY78" s="182" t="str">
        <f t="shared" si="151"/>
        <v/>
      </c>
      <c r="DZ78" s="147" t="str">
        <f t="shared" si="101"/>
        <v/>
      </c>
      <c r="EA78" s="104" t="str">
        <f t="shared" si="102"/>
        <v/>
      </c>
      <c r="EB78" s="105" t="str">
        <f t="shared" si="103"/>
        <v/>
      </c>
      <c r="EC78" s="111" t="str">
        <f t="shared" si="104"/>
        <v/>
      </c>
      <c r="ED78" s="112" t="str">
        <f t="shared" si="105"/>
        <v/>
      </c>
      <c r="EE78" s="386" t="str">
        <f t="shared" si="106"/>
        <v/>
      </c>
      <c r="EF78" s="72" t="str">
        <f>IF(OR($E78="",$G78=""),"",IF(AND($E$3=1),'Marks Entry 1st'!BI77,IF(AND($E$3=2),'Marks Entry 2nd'!BI77,IF(AND($E$3=3),'Marks Entry 3rd'!BI77,IF(AND($E$3=4),'Marks Entry 4th'!BI77,"")))))</f>
        <v/>
      </c>
      <c r="EG78" s="72" t="str">
        <f>IF(OR($E78="",$G78=""),"",IF(AND($E$3=1),'Marks Entry 1st'!BJ77,IF(AND($E$3=2),'Marks Entry 2nd'!BJ77,IF(AND($E$3=3),'Marks Entry 3rd'!BJ77,IF(AND($E$3=4),'Marks Entry 4th'!BJ77,"")))))</f>
        <v/>
      </c>
      <c r="EH78" s="328" t="str">
        <f t="shared" si="107"/>
        <v/>
      </c>
      <c r="EI78" s="73"/>
      <c r="EP78" s="75">
        <f>IF(AND($E$3=1),'Marks Entry 1st'!I77,IF(AND($E$3=2),'Marks Entry 2nd'!I77,IF(AND($E$3=3),'Marks Entry 3rd'!I77,IF(AND($E$3=4),'Marks Entry 4th'!I77,""))))</f>
        <v>0</v>
      </c>
    </row>
    <row r="79" spans="1:146" ht="18.899999999999999" customHeight="1">
      <c r="A79" s="94">
        <v>72</v>
      </c>
      <c r="B79" s="94" t="str">
        <f>IF(OR(EP79=0,EP79=""),"",IF(AND($E$3=1),'Marks Entry 1st'!I78,IF(AND($E$3=2),'Marks Entry 2nd'!I78,IF(AND($E$3=3),'Marks Entry 3rd'!I78,IF(AND($E$3=4),'Marks Entry 4th'!I78,"")))))</f>
        <v/>
      </c>
      <c r="C79" s="95" t="str">
        <f>IF(OR(B79=0,B79=""),"",IF(AND($E$3=1),'Marks Entry 1st'!B78,IF(AND($E$3=2),'Marks Entry 2nd'!B78,IF(AND($E$3=3),'Marks Entry 3rd'!B78,IF(AND($E$3=4),'Marks Entry 4th'!B78,"")))))</f>
        <v/>
      </c>
      <c r="D79" s="95" t="str">
        <f>IF(OR(B79=0,B79=""),"",IF(AND($E$3=1),'Marks Entry 1st'!C78,IF(AND($E$3=2),'Marks Entry 2nd'!C78,IF(AND($E$3=3),'Marks Entry 3rd'!C78,IF(AND($E$3=4),'Marks Entry 4th'!C78,"")))))</f>
        <v/>
      </c>
      <c r="E79" s="96" t="str">
        <f>IF(OR(B79=0,B79=""),"",IF(AND($E$3=1),'Marks Entry 1st'!E78,IF(AND($E$3=2),'Marks Entry 2nd'!E78,IF(AND($E$3=3),'Marks Entry 3rd'!E78,IF(AND($E$3=4),'Marks Entry 4th'!E78,"")))))</f>
        <v/>
      </c>
      <c r="F79" s="95" t="str">
        <f>IF(OR(B79=0,B79=""),"",IF(AND($E$3=1),'Marks Entry 1st'!D78,IF(AND($E$3=2),'Marks Entry 2nd'!D78,IF(AND($E$3=3),'Marks Entry 3rd'!D78,IF(AND($E$3=4),'Marks Entry 4th'!D78,"")))))</f>
        <v/>
      </c>
      <c r="G79" s="90" t="str">
        <f>IF(OR(B79=0,B79=""),"",IF(AND($E$3=1),'Marks Entry 1st'!F78,IF(AND($E$3=2),'Marks Entry 2nd'!F78,IF(AND($E$3=3),'Marks Entry 3rd'!F78,IF(AND($E$3=4),'Marks Entry 4th'!F78,"")))))</f>
        <v/>
      </c>
      <c r="H79" s="90" t="str">
        <f>IF(OR(B79=0,B79=""),"",IF(AND($E$3=1),'Marks Entry 1st'!G78,IF(AND($E$3=2),'Marks Entry 2nd'!G78,IF(AND($E$3=3),'Marks Entry 3rd'!G78,IF(AND($E$3=4),'Marks Entry 4th'!G78,"")))))</f>
        <v/>
      </c>
      <c r="I79" s="90" t="str">
        <f>IF(OR(B79=0,B79=""),"",IF(AND($E$3=1),'Marks Entry 1st'!H78,IF(AND($E$3=2),'Marks Entry 2nd'!H78,IF(AND($E$3=3),'Marks Entry 3rd'!H78,IF(AND($E$3=4),'Marks Entry 4th'!H78,"")))))</f>
        <v/>
      </c>
      <c r="J79" s="379" t="str">
        <f>IF(OR(B79=0,B79=""),"",IF(AND($E$3=1),'Marks Entry 1st'!J78,IF(AND($E$3=2),'Marks Entry 2nd'!J78,IF(AND($E$3=3),'Marks Entry 3rd'!J78,IF(AND($E$3=4),'Marks Entry 4th'!J78,"")))))</f>
        <v/>
      </c>
      <c r="K79" s="379" t="str">
        <f>IF(OR(B79=0,B79=""),"",IF(AND($E$3=1),'Marks Entry 1st'!K78,IF(AND($E$3=2),'Marks Entry 2nd'!K78,IF(AND($E$3=3),'Marks Entry 3rd'!K78,IF(AND($E$3=4),'Marks Entry 4th'!K78,"")))))</f>
        <v/>
      </c>
      <c r="L79" s="180" t="str">
        <f>IF(OR($E79="",$G79=""),"",IF(AND($E$3=1),'Marks Entry 1st'!L78,IF(AND($E$3=2),'Marks Entry 2nd'!L78,IF(AND($E$3=3),'Marks Entry 3rd'!L78,IF(AND($E$3=4),'Marks Entry 4th'!L78,"")))))</f>
        <v/>
      </c>
      <c r="M79" s="180" t="str">
        <f>IF(OR($E79="",$G79=""),"",IF(AND($E$3=1),'Marks Entry 1st'!M78,IF(AND($E$3=2),'Marks Entry 2nd'!M78,IF(AND($E$3=3),'Marks Entry 3rd'!M78,IF(AND($E$3=4),'Marks Entry 4th'!M78,"")))))</f>
        <v/>
      </c>
      <c r="N79" s="87" t="str">
        <f t="shared" si="108"/>
        <v/>
      </c>
      <c r="O79" s="180" t="str">
        <f>IF(OR($E79="",$G79=""),"",IF(AND($E$3=1),'Marks Entry 1st'!N78,IF(AND($E$3=2),'Marks Entry 2nd'!N78,IF(AND($E$3=3),'Marks Entry 3rd'!N78,IF(AND($E$3=4),'Marks Entry 4th'!N78,"")))))</f>
        <v/>
      </c>
      <c r="P79" s="180" t="str">
        <f>IF(OR($E79="",$G79=""),"",IF(AND($E$3=1),'Marks Entry 1st'!O78,IF(AND($E$3=2),'Marks Entry 2nd'!O78,IF(AND($E$3=3),'Marks Entry 3rd'!O78,IF(AND($E$3=4),'Marks Entry 4th'!O78,"")))))</f>
        <v/>
      </c>
      <c r="Q79" s="180" t="str">
        <f>IF(OR($E79="",$G79=""),"",IF(AND($E$3=1),'Marks Entry 1st'!P78,IF(AND($E$3=2),'Marks Entry 2nd'!P78,IF(AND($E$3=3),'Marks Entry 3rd'!P78,IF(AND($E$3=4),'Marks Entry 4th'!P78,"")))))</f>
        <v/>
      </c>
      <c r="R79" s="91" t="str">
        <f t="shared" si="109"/>
        <v/>
      </c>
      <c r="S79" s="87">
        <f t="shared" si="110"/>
        <v>0</v>
      </c>
      <c r="T79" s="93" t="str">
        <f>IF(OR($E79="",$G79=""),"",IF(AND($E$3=1),'Marks Entry 1st'!Q78,IF(AND($E$3=2),'Marks Entry 2nd'!Q78,IF(AND($E$3=3),'Marks Entry 3rd'!Q78,IF(AND($E$3=4),'Marks Entry 4th'!Q78,"")))))</f>
        <v/>
      </c>
      <c r="U79" s="93" t="str">
        <f>IF(OR($E79="",$G79=""),"",IF(AND($E$3=1),'Marks Entry 1st'!R78,IF(AND($E$3=2),'Marks Entry 2nd'!R78,IF(AND($E$3=3),'Marks Entry 3rd'!R78,IF(AND($E$3=4),'Marks Entry 4th'!R78,"")))))</f>
        <v/>
      </c>
      <c r="V79" s="93" t="str">
        <f>IF(OR($E79="",$G79=""),"",IF(AND($E$3=1),'Marks Entry 1st'!S78,IF(AND($E$3=2),'Marks Entry 2nd'!S78,IF(AND($E$3=3),'Marks Entry 3rd'!S78,IF(AND($E$3=4),'Marks Entry 4th'!S78,"")))))</f>
        <v/>
      </c>
      <c r="W79" s="92" t="str">
        <f t="shared" si="111"/>
        <v/>
      </c>
      <c r="X79" s="87" t="str">
        <f t="shared" si="112"/>
        <v/>
      </c>
      <c r="Y79" s="144">
        <f t="shared" si="113"/>
        <v>0</v>
      </c>
      <c r="Z79" s="144" t="str">
        <f t="shared" si="114"/>
        <v/>
      </c>
      <c r="AA79" s="144" t="str">
        <f t="shared" si="76"/>
        <v/>
      </c>
      <c r="AB79" s="144" t="str">
        <f t="shared" si="115"/>
        <v/>
      </c>
      <c r="AC79" s="144" t="str">
        <f t="shared" si="77"/>
        <v/>
      </c>
      <c r="AD79" s="148" t="str">
        <f t="shared" si="78"/>
        <v/>
      </c>
      <c r="AE79" s="180" t="str">
        <f>IF(OR($E79="",$G79=""),"",IF(AND($E$3=1),'Marks Entry 1st'!T78,IF(AND($E$3=2),'Marks Entry 2nd'!T78,IF(AND($E$3=3),'Marks Entry 3rd'!T78,IF(AND($E$3=4),'Marks Entry 4th'!T78,"")))))</f>
        <v/>
      </c>
      <c r="AF79" s="180" t="str">
        <f>IF(OR($E79="",$G79=""),"",IF(AND($E$3=1),'Marks Entry 1st'!U78,IF(AND($E$3=2),'Marks Entry 2nd'!U78,IF(AND($E$3=3),'Marks Entry 3rd'!U78,IF(AND($E$3=4),'Marks Entry 4th'!U78,"")))))</f>
        <v/>
      </c>
      <c r="AG79" s="87" t="str">
        <f t="shared" si="116"/>
        <v/>
      </c>
      <c r="AH79" s="180" t="str">
        <f>IF(OR($E79="",$G79=""),"",IF(AND($E$3=1),'Marks Entry 1st'!V78,IF(AND($E$3=2),'Marks Entry 2nd'!V78,IF(AND($E$3=3),'Marks Entry 3rd'!V78,IF(AND($E$3=4),'Marks Entry 4th'!V78,"")))))</f>
        <v/>
      </c>
      <c r="AI79" s="180" t="str">
        <f>IF(OR($E79="",$G79=""),"",IF(AND($E$3=1),'Marks Entry 1st'!W78,IF(AND($E$3=2),'Marks Entry 2nd'!W78,IF(AND($E$3=3),'Marks Entry 3rd'!W78,IF(AND($E$3=4),'Marks Entry 4th'!W78,"")))))</f>
        <v/>
      </c>
      <c r="AJ79" s="180" t="str">
        <f>IF(OR($E79="",$G79=""),"",IF(AND($E$3=1),'Marks Entry 1st'!X78,IF(AND($E$3=2),'Marks Entry 2nd'!X78,IF(AND($E$3=3),'Marks Entry 3rd'!X78,IF(AND($E$3=4),'Marks Entry 4th'!X78,"")))))</f>
        <v/>
      </c>
      <c r="AK79" s="91" t="str">
        <f t="shared" si="117"/>
        <v/>
      </c>
      <c r="AL79" s="87">
        <f t="shared" si="118"/>
        <v>0</v>
      </c>
      <c r="AM79" s="93" t="str">
        <f>IF(OR($E79="",$G79=""),"",IF(AND($E$3=1),'Marks Entry 1st'!Y78,IF(AND($E$3=2),'Marks Entry 2nd'!Y78,IF(AND($E$3=3),'Marks Entry 3rd'!Y78,IF(AND($E$3=4),'Marks Entry 4th'!Y78,"")))))</f>
        <v/>
      </c>
      <c r="AN79" s="93" t="str">
        <f>IF(OR($E79="",$G79=""),"",IF(AND($E$3=1),'Marks Entry 1st'!Z78,IF(AND($E$3=2),'Marks Entry 2nd'!Z78,IF(AND($E$3=3),'Marks Entry 3rd'!Z78,IF(AND($E$3=4),'Marks Entry 4th'!Z78,"")))))</f>
        <v/>
      </c>
      <c r="AO79" s="93" t="str">
        <f>IF(OR($E79="",$G79=""),"",IF(AND($E$3=1),'Marks Entry 1st'!AA78,IF(AND($E$3=2),'Marks Entry 2nd'!AA78,IF(AND($E$3=3),'Marks Entry 3rd'!AA78,IF(AND($E$3=4),'Marks Entry 4th'!AA78,"")))))</f>
        <v/>
      </c>
      <c r="AP79" s="92" t="str">
        <f t="shared" si="119"/>
        <v/>
      </c>
      <c r="AQ79" s="87" t="str">
        <f t="shared" si="120"/>
        <v/>
      </c>
      <c r="AR79" s="144">
        <f t="shared" si="121"/>
        <v>0</v>
      </c>
      <c r="AS79" s="144" t="str">
        <f t="shared" si="122"/>
        <v/>
      </c>
      <c r="AT79" s="144" t="str">
        <f t="shared" si="79"/>
        <v/>
      </c>
      <c r="AU79" s="144" t="str">
        <f t="shared" si="123"/>
        <v/>
      </c>
      <c r="AV79" s="144" t="str">
        <f t="shared" si="80"/>
        <v/>
      </c>
      <c r="AW79" s="148" t="str">
        <f t="shared" si="81"/>
        <v/>
      </c>
      <c r="AX79" s="180" t="str">
        <f>IF(OR($E79="",$G79=""),"",IF(AND($E$3=1),'Marks Entry 1st'!AB78,IF(AND($E$3=2),'Marks Entry 2nd'!AB78,IF(AND($E$3=3),'Marks Entry 3rd'!AB78,IF(AND($E$3=4),'Marks Entry 4th'!AB78,"")))))</f>
        <v/>
      </c>
      <c r="AY79" s="180" t="str">
        <f>IF(OR($E79="",$G79=""),"",IF(AND($E$3=1),'Marks Entry 1st'!AC78,IF(AND($E$3=2),'Marks Entry 2nd'!AC78,IF(AND($E$3=3),'Marks Entry 3rd'!AC78,IF(AND($E$3=4),'Marks Entry 4th'!AC78,"")))))</f>
        <v/>
      </c>
      <c r="AZ79" s="87" t="str">
        <f t="shared" si="82"/>
        <v/>
      </c>
      <c r="BA79" s="180" t="str">
        <f>IF(OR($E79="",$G79=""),"",IF(AND($E$3=1),'Marks Entry 1st'!AD78,IF(AND($E$3=2),'Marks Entry 2nd'!AD78,IF(AND($E$3=3),'Marks Entry 3rd'!AD78,IF(AND($E$3=4),'Marks Entry 4th'!AD78,"")))))</f>
        <v/>
      </c>
      <c r="BB79" s="180" t="str">
        <f>IF(OR($E79="",$G79=""),"",IF(AND($E$3=1),'Marks Entry 1st'!AE78,IF(AND($E$3=2),'Marks Entry 2nd'!AE78,IF(AND($E$3=3),'Marks Entry 3rd'!AE78,IF(AND($E$3=4),'Marks Entry 4th'!AE78,"")))))</f>
        <v/>
      </c>
      <c r="BC79" s="180" t="str">
        <f>IF(OR($E79="",$G79=""),"",IF(AND($E$3=1),'Marks Entry 1st'!AF78,IF(AND($E$3=2),'Marks Entry 2nd'!AF78,IF(AND($E$3=3),'Marks Entry 3rd'!AF78,IF(AND($E$3=4),'Marks Entry 4th'!AF78,"")))))</f>
        <v/>
      </c>
      <c r="BD79" s="91" t="str">
        <f t="shared" si="83"/>
        <v/>
      </c>
      <c r="BE79" s="87">
        <f t="shared" si="84"/>
        <v>0</v>
      </c>
      <c r="BF79" s="93" t="str">
        <f>IF(OR($E79="",$G79=""),"",IF(AND($E$3=1),'Marks Entry 1st'!AG78,IF(AND($E$3=2),'Marks Entry 2nd'!AG78,IF(AND($E$3=3),'Marks Entry 3rd'!AG78,IF(AND($E$3=4),'Marks Entry 4th'!AG78,"")))))</f>
        <v/>
      </c>
      <c r="BG79" s="93" t="str">
        <f>IF(OR($E79="",$G79=""),"",IF(AND($E$3=1),'Marks Entry 1st'!AH78,IF(AND($E$3=2),'Marks Entry 2nd'!AH78,IF(AND($E$3=3),'Marks Entry 3rd'!AH78,IF(AND($E$3=4),'Marks Entry 4th'!AH78,"")))))</f>
        <v/>
      </c>
      <c r="BH79" s="93" t="str">
        <f>IF(OR($E79="",$G79=""),"",IF(AND($E$3=1),'Marks Entry 1st'!AI78,IF(AND($E$3=2),'Marks Entry 2nd'!AI78,IF(AND($E$3=3),'Marks Entry 3rd'!AI78,IF(AND($E$3=4),'Marks Entry 4th'!AI78,"")))))</f>
        <v/>
      </c>
      <c r="BI79" s="92" t="str">
        <f t="shared" si="85"/>
        <v/>
      </c>
      <c r="BJ79" s="87" t="str">
        <f t="shared" si="86"/>
        <v/>
      </c>
      <c r="BK79" s="144">
        <f t="shared" si="87"/>
        <v>0</v>
      </c>
      <c r="BL79" s="144" t="str">
        <f t="shared" si="88"/>
        <v/>
      </c>
      <c r="BM79" s="144" t="str">
        <f t="shared" si="89"/>
        <v/>
      </c>
      <c r="BN79" s="144" t="str">
        <f t="shared" si="90"/>
        <v/>
      </c>
      <c r="BO79" s="144" t="str">
        <f t="shared" si="91"/>
        <v/>
      </c>
      <c r="BP79" s="148" t="str">
        <f t="shared" si="92"/>
        <v/>
      </c>
      <c r="BQ79" s="180" t="str">
        <f>IF(OR($E79="",$G79=""),"",IF(AND($E$3=1),'Marks Entry 1st'!AJ78,IF(AND($E$3=2),'Marks Entry 2nd'!AJ78,IF(AND($E$3=3),'Marks Entry 3rd'!AJ78,IF(AND($E$3=4),'Marks Entry 4th'!AJ78,"")))))</f>
        <v/>
      </c>
      <c r="BR79" s="180" t="str">
        <f>IF(OR($E79="",$G79=""),"",IF(AND($E$3=1),'Marks Entry 1st'!AK78,IF(AND($E$3=2),'Marks Entry 2nd'!AK78,IF(AND($E$3=3),'Marks Entry 3rd'!AK78,IF(AND($E$3=4),'Marks Entry 4th'!AK78,"")))))</f>
        <v/>
      </c>
      <c r="BS79" s="87" t="str">
        <f t="shared" si="124"/>
        <v/>
      </c>
      <c r="BT79" s="180" t="str">
        <f>IF(OR($E79="",$G79=""),"",IF(AND($E$3=1),'Marks Entry 1st'!AL78,IF(AND($E$3=2),'Marks Entry 2nd'!AL78,IF(AND($E$3=3),'Marks Entry 3rd'!AL78,IF(AND($E$3=4),'Marks Entry 4th'!AL78,"")))))</f>
        <v/>
      </c>
      <c r="BU79" s="180" t="str">
        <f>IF(OR($E79="",$G79=""),"",IF(AND($E$3=1),'Marks Entry 1st'!AM78,IF(AND($E$3=2),'Marks Entry 2nd'!AM78,IF(AND($E$3=3),'Marks Entry 3rd'!AM78,IF(AND($E$3=4),'Marks Entry 4th'!AM78,"")))))</f>
        <v/>
      </c>
      <c r="BV79" s="180" t="str">
        <f>IF(OR($E79="",$G79=""),"",IF(AND($E$3=1),'Marks Entry 1st'!AN78,IF(AND($E$3=2),'Marks Entry 2nd'!AN78,IF(AND($E$3=3),'Marks Entry 3rd'!AN78,IF(AND($E$3=4),'Marks Entry 4th'!AN78,"")))))</f>
        <v/>
      </c>
      <c r="BW79" s="91" t="str">
        <f t="shared" si="125"/>
        <v/>
      </c>
      <c r="BX79" s="87">
        <f t="shared" si="126"/>
        <v>0</v>
      </c>
      <c r="BY79" s="93" t="str">
        <f>IF(OR($E79="",$G79=""),"",IF(AND($E$3=1),'Marks Entry 1st'!AO78,IF(AND($E$3=2),'Marks Entry 2nd'!AO78,IF(AND($E$3=3),'Marks Entry 3rd'!AO78,IF(AND($E$3=4),'Marks Entry 4th'!AO78,"")))))</f>
        <v/>
      </c>
      <c r="BZ79" s="93" t="str">
        <f>IF(OR($E79="",$G79=""),"",IF(AND($E$3=1),'Marks Entry 1st'!AP78,IF(AND($E$3=2),'Marks Entry 2nd'!AP78,IF(AND($E$3=3),'Marks Entry 3rd'!AP78,IF(AND($E$3=4),'Marks Entry 4th'!AP78,"")))))</f>
        <v/>
      </c>
      <c r="CA79" s="93" t="str">
        <f>IF(OR($E79="",$G79=""),"",IF(AND($E$3=1),'Marks Entry 1st'!AQ78,IF(AND($E$3=2),'Marks Entry 2nd'!AQ78,IF(AND($E$3=3),'Marks Entry 3rd'!AQ78,IF(AND($E$3=4),'Marks Entry 4th'!AQ78,"")))))</f>
        <v/>
      </c>
      <c r="CB79" s="92" t="str">
        <f t="shared" si="127"/>
        <v/>
      </c>
      <c r="CC79" s="87" t="str">
        <f t="shared" si="128"/>
        <v/>
      </c>
      <c r="CD79" s="144">
        <f t="shared" si="129"/>
        <v>0</v>
      </c>
      <c r="CE79" s="144" t="str">
        <f t="shared" si="130"/>
        <v/>
      </c>
      <c r="CF79" s="144" t="str">
        <f t="shared" si="93"/>
        <v/>
      </c>
      <c r="CG79" s="144" t="str">
        <f t="shared" si="131"/>
        <v/>
      </c>
      <c r="CH79" s="144" t="str">
        <f t="shared" si="94"/>
        <v/>
      </c>
      <c r="CI79" s="148" t="str">
        <f t="shared" si="95"/>
        <v/>
      </c>
      <c r="CJ79" s="180" t="str">
        <f>IF(OR($E79="",$G79=""),"",IF(AND($E$3=1),'Marks Entry 1st'!AR78,IF(AND($E$3=2),'Marks Entry 2nd'!AR78,IF(AND($E$3=3),'Marks Entry 3rd'!AR78,IF(AND($E$3=4),'Marks Entry 4th'!AR78,"")))))</f>
        <v/>
      </c>
      <c r="CK79" s="180" t="str">
        <f>IF(OR($E79="",$G79=""),"",IF(AND($E$3=1),'Marks Entry 1st'!AS78,IF(AND($E$3=2),'Marks Entry 2nd'!AS78,IF(AND($E$3=3),'Marks Entry 3rd'!AS78,IF(AND($E$3=4),'Marks Entry 4th'!AS78,"")))))</f>
        <v/>
      </c>
      <c r="CL79" s="87" t="str">
        <f t="shared" si="132"/>
        <v/>
      </c>
      <c r="CM79" s="180" t="str">
        <f>IF(OR($E79="",$G79=""),"",IF(AND($E$3=1),'Marks Entry 1st'!AT78,IF(AND($E$3=2),'Marks Entry 2nd'!AT78,IF(AND($E$3=3),'Marks Entry 3rd'!AT78,IF(AND($E$3=4),'Marks Entry 4th'!AT78,"")))))</f>
        <v/>
      </c>
      <c r="CN79" s="180" t="str">
        <f>IF(OR($E79="",$G79=""),"",IF(AND($E$3=1),'Marks Entry 1st'!AU78,IF(AND($E$3=2),'Marks Entry 2nd'!AU78,IF(AND($E$3=3),'Marks Entry 3rd'!AU78,IF(AND($E$3=4),'Marks Entry 4th'!AU78,"")))))</f>
        <v/>
      </c>
      <c r="CO79" s="180" t="str">
        <f>IF(OR($E79="",$G79=""),"",IF(AND($E$3=1),'Marks Entry 1st'!AV78,IF(AND($E$3=2),'Marks Entry 2nd'!AV78,IF(AND($E$3=3),'Marks Entry 3rd'!AV78,IF(AND($E$3=4),'Marks Entry 4th'!AV78,"")))))</f>
        <v/>
      </c>
      <c r="CP79" s="91" t="str">
        <f t="shared" si="133"/>
        <v/>
      </c>
      <c r="CQ79" s="87">
        <f t="shared" si="134"/>
        <v>0</v>
      </c>
      <c r="CR79" s="93" t="str">
        <f>IF(OR($E79="",$G79=""),"",IF(AND($E$3=1),'Marks Entry 1st'!AW78,IF(AND($E$3=2),'Marks Entry 2nd'!AW78,IF(AND($E$3=3),'Marks Entry 3rd'!AW78,IF(AND($E$3=4),'Marks Entry 4th'!AW78,"")))))</f>
        <v/>
      </c>
      <c r="CS79" s="93" t="str">
        <f>IF(OR($E79="",$G79=""),"",IF(AND($E$3=1),'Marks Entry 1st'!AX78,IF(AND($E$3=2),'Marks Entry 2nd'!AX78,IF(AND($E$3=3),'Marks Entry 3rd'!AX78,IF(AND($E$3=4),'Marks Entry 4th'!AX78,"")))))</f>
        <v/>
      </c>
      <c r="CT79" s="93" t="str">
        <f>IF(OR($E79="",$G79=""),"",IF(AND($E$3=1),'Marks Entry 1st'!AY78,IF(AND($E$3=2),'Marks Entry 2nd'!AY78,IF(AND($E$3=3),'Marks Entry 3rd'!AY78,IF(AND($E$3=4),'Marks Entry 4th'!AY78,"")))))</f>
        <v/>
      </c>
      <c r="CU79" s="92" t="str">
        <f t="shared" si="135"/>
        <v/>
      </c>
      <c r="CV79" s="87" t="str">
        <f t="shared" si="136"/>
        <v/>
      </c>
      <c r="CW79" s="144">
        <f t="shared" si="137"/>
        <v>0</v>
      </c>
      <c r="CX79" s="144" t="str">
        <f t="shared" si="138"/>
        <v/>
      </c>
      <c r="CY79" s="144" t="str">
        <f t="shared" si="96"/>
        <v/>
      </c>
      <c r="CZ79" s="144" t="str">
        <f t="shared" si="139"/>
        <v/>
      </c>
      <c r="DA79" s="144" t="str">
        <f t="shared" si="97"/>
        <v/>
      </c>
      <c r="DB79" s="148" t="str">
        <f t="shared" si="98"/>
        <v/>
      </c>
      <c r="DC79" s="380" t="str">
        <f>IF(OR($E79="",$G79=""),"",IF(AND($E$3=1),'Marks Entry 1st'!AZ78,IF(AND($E$3=2),'Marks Entry 2nd'!AZ78,IF(AND($E$3=3),'Marks Entry 3rd'!AZ78,IF(AND($E$3=4),'Marks Entry 4th'!AZ78,"")))))</f>
        <v/>
      </c>
      <c r="DD79" s="380" t="str">
        <f>IF(OR($E79="",$G79=""),"",IF(AND($E$3=1),'Marks Entry 1st'!BA78,IF(AND($E$3=2),'Marks Entry 2nd'!BA78,IF(AND($E$3=3),'Marks Entry 3rd'!BA78,IF(AND($E$3=4),'Marks Entry 4th'!BA78,"")))))</f>
        <v/>
      </c>
      <c r="DE79" s="380" t="str">
        <f>IF(OR($E79="",$G79=""),"",IF(AND($E$3=1),'Marks Entry 1st'!BB78,IF(AND($E$3=2),'Marks Entry 2nd'!BB78,IF(AND($E$3=3),'Marks Entry 3rd'!BB78,IF(AND($E$3=4),'Marks Entry 4th'!BB78,"")))))</f>
        <v/>
      </c>
      <c r="DF79" s="181" t="str">
        <f t="shared" si="140"/>
        <v/>
      </c>
      <c r="DG79" s="182">
        <f t="shared" si="141"/>
        <v>0</v>
      </c>
      <c r="DH79" s="182" t="str">
        <f t="shared" si="142"/>
        <v/>
      </c>
      <c r="DI79" s="182" t="str">
        <f t="shared" si="143"/>
        <v/>
      </c>
      <c r="DJ79" s="147" t="str">
        <f t="shared" si="99"/>
        <v/>
      </c>
      <c r="DK79" s="380" t="str">
        <f>IF(OR($E79="",$G79=""),"",IF(AND($E$3=1),'Marks Entry 1st'!BC78,IF(AND($E$3=2),'Marks Entry 2nd'!BC78,IF(AND($E$3=3),'Marks Entry 3rd'!BC78,IF(AND($E$3=4),'Marks Entry 4th'!BC78,"")))))</f>
        <v/>
      </c>
      <c r="DL79" s="380" t="str">
        <f>IF(OR($E79="",$G79=""),"",IF(AND($E$3=1),'Marks Entry 1st'!BD78,IF(AND($E$3=2),'Marks Entry 2nd'!BD78,IF(AND($E$3=3),'Marks Entry 3rd'!BD78,IF(AND($E$3=4),'Marks Entry 4th'!BD78,"")))))</f>
        <v/>
      </c>
      <c r="DM79" s="380" t="str">
        <f>IF(OR($E79="",$G79=""),"",IF(AND($E$3=1),'Marks Entry 1st'!BE78,IF(AND($E$3=2),'Marks Entry 2nd'!BE78,IF(AND($E$3=3),'Marks Entry 3rd'!BE78,IF(AND($E$3=4),'Marks Entry 4th'!BE78,"")))))</f>
        <v/>
      </c>
      <c r="DN79" s="181" t="str">
        <f t="shared" si="144"/>
        <v/>
      </c>
      <c r="DO79" s="182">
        <f t="shared" si="145"/>
        <v>0</v>
      </c>
      <c r="DP79" s="182" t="str">
        <f t="shared" si="146"/>
        <v/>
      </c>
      <c r="DQ79" s="182" t="str">
        <f t="shared" si="147"/>
        <v/>
      </c>
      <c r="DR79" s="147" t="str">
        <f t="shared" si="100"/>
        <v/>
      </c>
      <c r="DS79" s="380" t="str">
        <f>IF(OR($E79="",$G79=""),"",IF(AND($E$3=1),'Marks Entry 1st'!BF78,IF(AND($E$3=2),'Marks Entry 2nd'!BF78,IF(AND($E$3=3),'Marks Entry 3rd'!BF78,IF(AND($E$3=4),'Marks Entry 4th'!BF78,"")))))</f>
        <v/>
      </c>
      <c r="DT79" s="380" t="str">
        <f>IF(OR($E79="",$G79=""),"",IF(AND($E$3=1),'Marks Entry 1st'!BG78,IF(AND($E$3=2),'Marks Entry 2nd'!BG78,IF(AND($E$3=3),'Marks Entry 3rd'!BG78,IF(AND($E$3=4),'Marks Entry 4th'!BG78,"")))))</f>
        <v/>
      </c>
      <c r="DU79" s="380" t="str">
        <f>IF(OR($E79="",$G79=""),"",IF(AND($E$3=1),'Marks Entry 1st'!BH78,IF(AND($E$3=2),'Marks Entry 2nd'!BH78,IF(AND($E$3=3),'Marks Entry 3rd'!BH78,IF(AND($E$3=4),'Marks Entry 4th'!BH78,"")))))</f>
        <v/>
      </c>
      <c r="DV79" s="181" t="str">
        <f t="shared" si="148"/>
        <v/>
      </c>
      <c r="DW79" s="182">
        <f t="shared" si="149"/>
        <v>0</v>
      </c>
      <c r="DX79" s="182" t="str">
        <f t="shared" si="150"/>
        <v/>
      </c>
      <c r="DY79" s="182" t="str">
        <f t="shared" si="151"/>
        <v/>
      </c>
      <c r="DZ79" s="147" t="str">
        <f t="shared" si="101"/>
        <v/>
      </c>
      <c r="EA79" s="104" t="str">
        <f t="shared" si="102"/>
        <v/>
      </c>
      <c r="EB79" s="105" t="str">
        <f t="shared" si="103"/>
        <v/>
      </c>
      <c r="EC79" s="111" t="str">
        <f t="shared" si="104"/>
        <v/>
      </c>
      <c r="ED79" s="112" t="str">
        <f t="shared" si="105"/>
        <v/>
      </c>
      <c r="EE79" s="386" t="str">
        <f t="shared" si="106"/>
        <v/>
      </c>
      <c r="EF79" s="72" t="str">
        <f>IF(OR($E79="",$G79=""),"",IF(AND($E$3=1),'Marks Entry 1st'!BI78,IF(AND($E$3=2),'Marks Entry 2nd'!BI78,IF(AND($E$3=3),'Marks Entry 3rd'!BI78,IF(AND($E$3=4),'Marks Entry 4th'!BI78,"")))))</f>
        <v/>
      </c>
      <c r="EG79" s="72" t="str">
        <f>IF(OR($E79="",$G79=""),"",IF(AND($E$3=1),'Marks Entry 1st'!BJ78,IF(AND($E$3=2),'Marks Entry 2nd'!BJ78,IF(AND($E$3=3),'Marks Entry 3rd'!BJ78,IF(AND($E$3=4),'Marks Entry 4th'!BJ78,"")))))</f>
        <v/>
      </c>
      <c r="EH79" s="328" t="str">
        <f t="shared" si="107"/>
        <v/>
      </c>
      <c r="EI79" s="73"/>
      <c r="EP79" s="75">
        <f>IF(AND($E$3=1),'Marks Entry 1st'!I78,IF(AND($E$3=2),'Marks Entry 2nd'!I78,IF(AND($E$3=3),'Marks Entry 3rd'!I78,IF(AND($E$3=4),'Marks Entry 4th'!I78,""))))</f>
        <v>0</v>
      </c>
    </row>
    <row r="80" spans="1:146" ht="18.899999999999999" customHeight="1">
      <c r="A80" s="94">
        <v>73</v>
      </c>
      <c r="B80" s="94" t="str">
        <f>IF(OR(EP80=0,EP80=""),"",IF(AND($E$3=1),'Marks Entry 1st'!I79,IF(AND($E$3=2),'Marks Entry 2nd'!I79,IF(AND($E$3=3),'Marks Entry 3rd'!I79,IF(AND($E$3=4),'Marks Entry 4th'!I79,"")))))</f>
        <v/>
      </c>
      <c r="C80" s="95" t="str">
        <f>IF(OR(B80=0,B80=""),"",IF(AND($E$3=1),'Marks Entry 1st'!B79,IF(AND($E$3=2),'Marks Entry 2nd'!B79,IF(AND($E$3=3),'Marks Entry 3rd'!B79,IF(AND($E$3=4),'Marks Entry 4th'!B79,"")))))</f>
        <v/>
      </c>
      <c r="D80" s="95" t="str">
        <f>IF(OR(B80=0,B80=""),"",IF(AND($E$3=1),'Marks Entry 1st'!C79,IF(AND($E$3=2),'Marks Entry 2nd'!C79,IF(AND($E$3=3),'Marks Entry 3rd'!C79,IF(AND($E$3=4),'Marks Entry 4th'!C79,"")))))</f>
        <v/>
      </c>
      <c r="E80" s="96" t="str">
        <f>IF(OR(B80=0,B80=""),"",IF(AND($E$3=1),'Marks Entry 1st'!E79,IF(AND($E$3=2),'Marks Entry 2nd'!E79,IF(AND($E$3=3),'Marks Entry 3rd'!E79,IF(AND($E$3=4),'Marks Entry 4th'!E79,"")))))</f>
        <v/>
      </c>
      <c r="F80" s="95" t="str">
        <f>IF(OR(B80=0,B80=""),"",IF(AND($E$3=1),'Marks Entry 1st'!D79,IF(AND($E$3=2),'Marks Entry 2nd'!D79,IF(AND($E$3=3),'Marks Entry 3rd'!D79,IF(AND($E$3=4),'Marks Entry 4th'!D79,"")))))</f>
        <v/>
      </c>
      <c r="G80" s="90" t="str">
        <f>IF(OR(B80=0,B80=""),"",IF(AND($E$3=1),'Marks Entry 1st'!F79,IF(AND($E$3=2),'Marks Entry 2nd'!F79,IF(AND($E$3=3),'Marks Entry 3rd'!F79,IF(AND($E$3=4),'Marks Entry 4th'!F79,"")))))</f>
        <v/>
      </c>
      <c r="H80" s="90" t="str">
        <f>IF(OR(B80=0,B80=""),"",IF(AND($E$3=1),'Marks Entry 1st'!G79,IF(AND($E$3=2),'Marks Entry 2nd'!G79,IF(AND($E$3=3),'Marks Entry 3rd'!G79,IF(AND($E$3=4),'Marks Entry 4th'!G79,"")))))</f>
        <v/>
      </c>
      <c r="I80" s="90" t="str">
        <f>IF(OR(B80=0,B80=""),"",IF(AND($E$3=1),'Marks Entry 1st'!H79,IF(AND($E$3=2),'Marks Entry 2nd'!H79,IF(AND($E$3=3),'Marks Entry 3rd'!H79,IF(AND($E$3=4),'Marks Entry 4th'!H79,"")))))</f>
        <v/>
      </c>
      <c r="J80" s="379" t="str">
        <f>IF(OR(B80=0,B80=""),"",IF(AND($E$3=1),'Marks Entry 1st'!J79,IF(AND($E$3=2),'Marks Entry 2nd'!J79,IF(AND($E$3=3),'Marks Entry 3rd'!J79,IF(AND($E$3=4),'Marks Entry 4th'!J79,"")))))</f>
        <v/>
      </c>
      <c r="K80" s="379" t="str">
        <f>IF(OR(B80=0,B80=""),"",IF(AND($E$3=1),'Marks Entry 1st'!K79,IF(AND($E$3=2),'Marks Entry 2nd'!K79,IF(AND($E$3=3),'Marks Entry 3rd'!K79,IF(AND($E$3=4),'Marks Entry 4th'!K79,"")))))</f>
        <v/>
      </c>
      <c r="L80" s="180" t="str">
        <f>IF(OR($E80="",$G80=""),"",IF(AND($E$3=1),'Marks Entry 1st'!L79,IF(AND($E$3=2),'Marks Entry 2nd'!L79,IF(AND($E$3=3),'Marks Entry 3rd'!L79,IF(AND($E$3=4),'Marks Entry 4th'!L79,"")))))</f>
        <v/>
      </c>
      <c r="M80" s="180" t="str">
        <f>IF(OR($E80="",$G80=""),"",IF(AND($E$3=1),'Marks Entry 1st'!M79,IF(AND($E$3=2),'Marks Entry 2nd'!M79,IF(AND($E$3=3),'Marks Entry 3rd'!M79,IF(AND($E$3=4),'Marks Entry 4th'!M79,"")))))</f>
        <v/>
      </c>
      <c r="N80" s="87" t="str">
        <f t="shared" si="108"/>
        <v/>
      </c>
      <c r="O80" s="180" t="str">
        <f>IF(OR($E80="",$G80=""),"",IF(AND($E$3=1),'Marks Entry 1st'!N79,IF(AND($E$3=2),'Marks Entry 2nd'!N79,IF(AND($E$3=3),'Marks Entry 3rd'!N79,IF(AND($E$3=4),'Marks Entry 4th'!N79,"")))))</f>
        <v/>
      </c>
      <c r="P80" s="180" t="str">
        <f>IF(OR($E80="",$G80=""),"",IF(AND($E$3=1),'Marks Entry 1st'!O79,IF(AND($E$3=2),'Marks Entry 2nd'!O79,IF(AND($E$3=3),'Marks Entry 3rd'!O79,IF(AND($E$3=4),'Marks Entry 4th'!O79,"")))))</f>
        <v/>
      </c>
      <c r="Q80" s="180" t="str">
        <f>IF(OR($E80="",$G80=""),"",IF(AND($E$3=1),'Marks Entry 1st'!P79,IF(AND($E$3=2),'Marks Entry 2nd'!P79,IF(AND($E$3=3),'Marks Entry 3rd'!P79,IF(AND($E$3=4),'Marks Entry 4th'!P79,"")))))</f>
        <v/>
      </c>
      <c r="R80" s="91" t="str">
        <f t="shared" si="109"/>
        <v/>
      </c>
      <c r="S80" s="87">
        <f t="shared" si="110"/>
        <v>0</v>
      </c>
      <c r="T80" s="93" t="str">
        <f>IF(OR($E80="",$G80=""),"",IF(AND($E$3=1),'Marks Entry 1st'!Q79,IF(AND($E$3=2),'Marks Entry 2nd'!Q79,IF(AND($E$3=3),'Marks Entry 3rd'!Q79,IF(AND($E$3=4),'Marks Entry 4th'!Q79,"")))))</f>
        <v/>
      </c>
      <c r="U80" s="93" t="str">
        <f>IF(OR($E80="",$G80=""),"",IF(AND($E$3=1),'Marks Entry 1st'!R79,IF(AND($E$3=2),'Marks Entry 2nd'!R79,IF(AND($E$3=3),'Marks Entry 3rd'!R79,IF(AND($E$3=4),'Marks Entry 4th'!R79,"")))))</f>
        <v/>
      </c>
      <c r="V80" s="93" t="str">
        <f>IF(OR($E80="",$G80=""),"",IF(AND($E$3=1),'Marks Entry 1st'!S79,IF(AND($E$3=2),'Marks Entry 2nd'!S79,IF(AND($E$3=3),'Marks Entry 3rd'!S79,IF(AND($E$3=4),'Marks Entry 4th'!S79,"")))))</f>
        <v/>
      </c>
      <c r="W80" s="92" t="str">
        <f t="shared" si="111"/>
        <v/>
      </c>
      <c r="X80" s="87" t="str">
        <f t="shared" si="112"/>
        <v/>
      </c>
      <c r="Y80" s="144">
        <f t="shared" si="113"/>
        <v>0</v>
      </c>
      <c r="Z80" s="144" t="str">
        <f t="shared" si="114"/>
        <v/>
      </c>
      <c r="AA80" s="144" t="str">
        <f t="shared" si="76"/>
        <v/>
      </c>
      <c r="AB80" s="144" t="str">
        <f t="shared" si="115"/>
        <v/>
      </c>
      <c r="AC80" s="144" t="str">
        <f t="shared" si="77"/>
        <v/>
      </c>
      <c r="AD80" s="148" t="str">
        <f t="shared" si="78"/>
        <v/>
      </c>
      <c r="AE80" s="180" t="str">
        <f>IF(OR($E80="",$G80=""),"",IF(AND($E$3=1),'Marks Entry 1st'!T79,IF(AND($E$3=2),'Marks Entry 2nd'!T79,IF(AND($E$3=3),'Marks Entry 3rd'!T79,IF(AND($E$3=4),'Marks Entry 4th'!T79,"")))))</f>
        <v/>
      </c>
      <c r="AF80" s="180" t="str">
        <f>IF(OR($E80="",$G80=""),"",IF(AND($E$3=1),'Marks Entry 1st'!U79,IF(AND($E$3=2),'Marks Entry 2nd'!U79,IF(AND($E$3=3),'Marks Entry 3rd'!U79,IF(AND($E$3=4),'Marks Entry 4th'!U79,"")))))</f>
        <v/>
      </c>
      <c r="AG80" s="87" t="str">
        <f t="shared" si="116"/>
        <v/>
      </c>
      <c r="AH80" s="180" t="str">
        <f>IF(OR($E80="",$G80=""),"",IF(AND($E$3=1),'Marks Entry 1st'!V79,IF(AND($E$3=2),'Marks Entry 2nd'!V79,IF(AND($E$3=3),'Marks Entry 3rd'!V79,IF(AND($E$3=4),'Marks Entry 4th'!V79,"")))))</f>
        <v/>
      </c>
      <c r="AI80" s="180" t="str">
        <f>IF(OR($E80="",$G80=""),"",IF(AND($E$3=1),'Marks Entry 1st'!W79,IF(AND($E$3=2),'Marks Entry 2nd'!W79,IF(AND($E$3=3),'Marks Entry 3rd'!W79,IF(AND($E$3=4),'Marks Entry 4th'!W79,"")))))</f>
        <v/>
      </c>
      <c r="AJ80" s="180" t="str">
        <f>IF(OR($E80="",$G80=""),"",IF(AND($E$3=1),'Marks Entry 1st'!X79,IF(AND($E$3=2),'Marks Entry 2nd'!X79,IF(AND($E$3=3),'Marks Entry 3rd'!X79,IF(AND($E$3=4),'Marks Entry 4th'!X79,"")))))</f>
        <v/>
      </c>
      <c r="AK80" s="91" t="str">
        <f t="shared" si="117"/>
        <v/>
      </c>
      <c r="AL80" s="87">
        <f t="shared" si="118"/>
        <v>0</v>
      </c>
      <c r="AM80" s="93" t="str">
        <f>IF(OR($E80="",$G80=""),"",IF(AND($E$3=1),'Marks Entry 1st'!Y79,IF(AND($E$3=2),'Marks Entry 2nd'!Y79,IF(AND($E$3=3),'Marks Entry 3rd'!Y79,IF(AND($E$3=4),'Marks Entry 4th'!Y79,"")))))</f>
        <v/>
      </c>
      <c r="AN80" s="93" t="str">
        <f>IF(OR($E80="",$G80=""),"",IF(AND($E$3=1),'Marks Entry 1st'!Z79,IF(AND($E$3=2),'Marks Entry 2nd'!Z79,IF(AND($E$3=3),'Marks Entry 3rd'!Z79,IF(AND($E$3=4),'Marks Entry 4th'!Z79,"")))))</f>
        <v/>
      </c>
      <c r="AO80" s="93" t="str">
        <f>IF(OR($E80="",$G80=""),"",IF(AND($E$3=1),'Marks Entry 1st'!AA79,IF(AND($E$3=2),'Marks Entry 2nd'!AA79,IF(AND($E$3=3),'Marks Entry 3rd'!AA79,IF(AND($E$3=4),'Marks Entry 4th'!AA79,"")))))</f>
        <v/>
      </c>
      <c r="AP80" s="92" t="str">
        <f t="shared" si="119"/>
        <v/>
      </c>
      <c r="AQ80" s="87" t="str">
        <f t="shared" si="120"/>
        <v/>
      </c>
      <c r="AR80" s="144">
        <f t="shared" si="121"/>
        <v>0</v>
      </c>
      <c r="AS80" s="144" t="str">
        <f t="shared" si="122"/>
        <v/>
      </c>
      <c r="AT80" s="144" t="str">
        <f t="shared" si="79"/>
        <v/>
      </c>
      <c r="AU80" s="144" t="str">
        <f t="shared" si="123"/>
        <v/>
      </c>
      <c r="AV80" s="144" t="str">
        <f t="shared" si="80"/>
        <v/>
      </c>
      <c r="AW80" s="148" t="str">
        <f t="shared" si="81"/>
        <v/>
      </c>
      <c r="AX80" s="180" t="str">
        <f>IF(OR($E80="",$G80=""),"",IF(AND($E$3=1),'Marks Entry 1st'!AB79,IF(AND($E$3=2),'Marks Entry 2nd'!AB79,IF(AND($E$3=3),'Marks Entry 3rd'!AB79,IF(AND($E$3=4),'Marks Entry 4th'!AB79,"")))))</f>
        <v/>
      </c>
      <c r="AY80" s="180" t="str">
        <f>IF(OR($E80="",$G80=""),"",IF(AND($E$3=1),'Marks Entry 1st'!AC79,IF(AND($E$3=2),'Marks Entry 2nd'!AC79,IF(AND($E$3=3),'Marks Entry 3rd'!AC79,IF(AND($E$3=4),'Marks Entry 4th'!AC79,"")))))</f>
        <v/>
      </c>
      <c r="AZ80" s="87" t="str">
        <f t="shared" si="82"/>
        <v/>
      </c>
      <c r="BA80" s="180" t="str">
        <f>IF(OR($E80="",$G80=""),"",IF(AND($E$3=1),'Marks Entry 1st'!AD79,IF(AND($E$3=2),'Marks Entry 2nd'!AD79,IF(AND($E$3=3),'Marks Entry 3rd'!AD79,IF(AND($E$3=4),'Marks Entry 4th'!AD79,"")))))</f>
        <v/>
      </c>
      <c r="BB80" s="180" t="str">
        <f>IF(OR($E80="",$G80=""),"",IF(AND($E$3=1),'Marks Entry 1st'!AE79,IF(AND($E$3=2),'Marks Entry 2nd'!AE79,IF(AND($E$3=3),'Marks Entry 3rd'!AE79,IF(AND($E$3=4),'Marks Entry 4th'!AE79,"")))))</f>
        <v/>
      </c>
      <c r="BC80" s="180" t="str">
        <f>IF(OR($E80="",$G80=""),"",IF(AND($E$3=1),'Marks Entry 1st'!AF79,IF(AND($E$3=2),'Marks Entry 2nd'!AF79,IF(AND($E$3=3),'Marks Entry 3rd'!AF79,IF(AND($E$3=4),'Marks Entry 4th'!AF79,"")))))</f>
        <v/>
      </c>
      <c r="BD80" s="91" t="str">
        <f t="shared" si="83"/>
        <v/>
      </c>
      <c r="BE80" s="87">
        <f t="shared" si="84"/>
        <v>0</v>
      </c>
      <c r="BF80" s="93" t="str">
        <f>IF(OR($E80="",$G80=""),"",IF(AND($E$3=1),'Marks Entry 1st'!AG79,IF(AND($E$3=2),'Marks Entry 2nd'!AG79,IF(AND($E$3=3),'Marks Entry 3rd'!AG79,IF(AND($E$3=4),'Marks Entry 4th'!AG79,"")))))</f>
        <v/>
      </c>
      <c r="BG80" s="93" t="str">
        <f>IF(OR($E80="",$G80=""),"",IF(AND($E$3=1),'Marks Entry 1st'!AH79,IF(AND($E$3=2),'Marks Entry 2nd'!AH79,IF(AND($E$3=3),'Marks Entry 3rd'!AH79,IF(AND($E$3=4),'Marks Entry 4th'!AH79,"")))))</f>
        <v/>
      </c>
      <c r="BH80" s="93" t="str">
        <f>IF(OR($E80="",$G80=""),"",IF(AND($E$3=1),'Marks Entry 1st'!AI79,IF(AND($E$3=2),'Marks Entry 2nd'!AI79,IF(AND($E$3=3),'Marks Entry 3rd'!AI79,IF(AND($E$3=4),'Marks Entry 4th'!AI79,"")))))</f>
        <v/>
      </c>
      <c r="BI80" s="92" t="str">
        <f t="shared" si="85"/>
        <v/>
      </c>
      <c r="BJ80" s="87" t="str">
        <f t="shared" si="86"/>
        <v/>
      </c>
      <c r="BK80" s="144">
        <f t="shared" si="87"/>
        <v>0</v>
      </c>
      <c r="BL80" s="144" t="str">
        <f t="shared" si="88"/>
        <v/>
      </c>
      <c r="BM80" s="144" t="str">
        <f t="shared" si="89"/>
        <v/>
      </c>
      <c r="BN80" s="144" t="str">
        <f t="shared" si="90"/>
        <v/>
      </c>
      <c r="BO80" s="144" t="str">
        <f t="shared" si="91"/>
        <v/>
      </c>
      <c r="BP80" s="148" t="str">
        <f t="shared" si="92"/>
        <v/>
      </c>
      <c r="BQ80" s="180" t="str">
        <f>IF(OR($E80="",$G80=""),"",IF(AND($E$3=1),'Marks Entry 1st'!AJ79,IF(AND($E$3=2),'Marks Entry 2nd'!AJ79,IF(AND($E$3=3),'Marks Entry 3rd'!AJ79,IF(AND($E$3=4),'Marks Entry 4th'!AJ79,"")))))</f>
        <v/>
      </c>
      <c r="BR80" s="180" t="str">
        <f>IF(OR($E80="",$G80=""),"",IF(AND($E$3=1),'Marks Entry 1st'!AK79,IF(AND($E$3=2),'Marks Entry 2nd'!AK79,IF(AND($E$3=3),'Marks Entry 3rd'!AK79,IF(AND($E$3=4),'Marks Entry 4th'!AK79,"")))))</f>
        <v/>
      </c>
      <c r="BS80" s="87" t="str">
        <f t="shared" si="124"/>
        <v/>
      </c>
      <c r="BT80" s="180" t="str">
        <f>IF(OR($E80="",$G80=""),"",IF(AND($E$3=1),'Marks Entry 1st'!AL79,IF(AND($E$3=2),'Marks Entry 2nd'!AL79,IF(AND($E$3=3),'Marks Entry 3rd'!AL79,IF(AND($E$3=4),'Marks Entry 4th'!AL79,"")))))</f>
        <v/>
      </c>
      <c r="BU80" s="180" t="str">
        <f>IF(OR($E80="",$G80=""),"",IF(AND($E$3=1),'Marks Entry 1st'!AM79,IF(AND($E$3=2),'Marks Entry 2nd'!AM79,IF(AND($E$3=3),'Marks Entry 3rd'!AM79,IF(AND($E$3=4),'Marks Entry 4th'!AM79,"")))))</f>
        <v/>
      </c>
      <c r="BV80" s="180" t="str">
        <f>IF(OR($E80="",$G80=""),"",IF(AND($E$3=1),'Marks Entry 1st'!AN79,IF(AND($E$3=2),'Marks Entry 2nd'!AN79,IF(AND($E$3=3),'Marks Entry 3rd'!AN79,IF(AND($E$3=4),'Marks Entry 4th'!AN79,"")))))</f>
        <v/>
      </c>
      <c r="BW80" s="91" t="str">
        <f t="shared" si="125"/>
        <v/>
      </c>
      <c r="BX80" s="87">
        <f t="shared" si="126"/>
        <v>0</v>
      </c>
      <c r="BY80" s="93" t="str">
        <f>IF(OR($E80="",$G80=""),"",IF(AND($E$3=1),'Marks Entry 1st'!AO79,IF(AND($E$3=2),'Marks Entry 2nd'!AO79,IF(AND($E$3=3),'Marks Entry 3rd'!AO79,IF(AND($E$3=4),'Marks Entry 4th'!AO79,"")))))</f>
        <v/>
      </c>
      <c r="BZ80" s="93" t="str">
        <f>IF(OR($E80="",$G80=""),"",IF(AND($E$3=1),'Marks Entry 1st'!AP79,IF(AND($E$3=2),'Marks Entry 2nd'!AP79,IF(AND($E$3=3),'Marks Entry 3rd'!AP79,IF(AND($E$3=4),'Marks Entry 4th'!AP79,"")))))</f>
        <v/>
      </c>
      <c r="CA80" s="93" t="str">
        <f>IF(OR($E80="",$G80=""),"",IF(AND($E$3=1),'Marks Entry 1st'!AQ79,IF(AND($E$3=2),'Marks Entry 2nd'!AQ79,IF(AND($E$3=3),'Marks Entry 3rd'!AQ79,IF(AND($E$3=4),'Marks Entry 4th'!AQ79,"")))))</f>
        <v/>
      </c>
      <c r="CB80" s="92" t="str">
        <f t="shared" si="127"/>
        <v/>
      </c>
      <c r="CC80" s="87" t="str">
        <f t="shared" si="128"/>
        <v/>
      </c>
      <c r="CD80" s="144">
        <f t="shared" si="129"/>
        <v>0</v>
      </c>
      <c r="CE80" s="144" t="str">
        <f t="shared" si="130"/>
        <v/>
      </c>
      <c r="CF80" s="144" t="str">
        <f t="shared" si="93"/>
        <v/>
      </c>
      <c r="CG80" s="144" t="str">
        <f t="shared" si="131"/>
        <v/>
      </c>
      <c r="CH80" s="144" t="str">
        <f t="shared" si="94"/>
        <v/>
      </c>
      <c r="CI80" s="148" t="str">
        <f t="shared" si="95"/>
        <v/>
      </c>
      <c r="CJ80" s="180" t="str">
        <f>IF(OR($E80="",$G80=""),"",IF(AND($E$3=1),'Marks Entry 1st'!AR79,IF(AND($E$3=2),'Marks Entry 2nd'!AR79,IF(AND($E$3=3),'Marks Entry 3rd'!AR79,IF(AND($E$3=4),'Marks Entry 4th'!AR79,"")))))</f>
        <v/>
      </c>
      <c r="CK80" s="180" t="str">
        <f>IF(OR($E80="",$G80=""),"",IF(AND($E$3=1),'Marks Entry 1st'!AS79,IF(AND($E$3=2),'Marks Entry 2nd'!AS79,IF(AND($E$3=3),'Marks Entry 3rd'!AS79,IF(AND($E$3=4),'Marks Entry 4th'!AS79,"")))))</f>
        <v/>
      </c>
      <c r="CL80" s="87" t="str">
        <f t="shared" si="132"/>
        <v/>
      </c>
      <c r="CM80" s="180" t="str">
        <f>IF(OR($E80="",$G80=""),"",IF(AND($E$3=1),'Marks Entry 1st'!AT79,IF(AND($E$3=2),'Marks Entry 2nd'!AT79,IF(AND($E$3=3),'Marks Entry 3rd'!AT79,IF(AND($E$3=4),'Marks Entry 4th'!AT79,"")))))</f>
        <v/>
      </c>
      <c r="CN80" s="180" t="str">
        <f>IF(OR($E80="",$G80=""),"",IF(AND($E$3=1),'Marks Entry 1st'!AU79,IF(AND($E$3=2),'Marks Entry 2nd'!AU79,IF(AND($E$3=3),'Marks Entry 3rd'!AU79,IF(AND($E$3=4),'Marks Entry 4th'!AU79,"")))))</f>
        <v/>
      </c>
      <c r="CO80" s="180" t="str">
        <f>IF(OR($E80="",$G80=""),"",IF(AND($E$3=1),'Marks Entry 1st'!AV79,IF(AND($E$3=2),'Marks Entry 2nd'!AV79,IF(AND($E$3=3),'Marks Entry 3rd'!AV79,IF(AND($E$3=4),'Marks Entry 4th'!AV79,"")))))</f>
        <v/>
      </c>
      <c r="CP80" s="91" t="str">
        <f t="shared" si="133"/>
        <v/>
      </c>
      <c r="CQ80" s="87">
        <f t="shared" si="134"/>
        <v>0</v>
      </c>
      <c r="CR80" s="93" t="str">
        <f>IF(OR($E80="",$G80=""),"",IF(AND($E$3=1),'Marks Entry 1st'!AW79,IF(AND($E$3=2),'Marks Entry 2nd'!AW79,IF(AND($E$3=3),'Marks Entry 3rd'!AW79,IF(AND($E$3=4),'Marks Entry 4th'!AW79,"")))))</f>
        <v/>
      </c>
      <c r="CS80" s="93" t="str">
        <f>IF(OR($E80="",$G80=""),"",IF(AND($E$3=1),'Marks Entry 1st'!AX79,IF(AND($E$3=2),'Marks Entry 2nd'!AX79,IF(AND($E$3=3),'Marks Entry 3rd'!AX79,IF(AND($E$3=4),'Marks Entry 4th'!AX79,"")))))</f>
        <v/>
      </c>
      <c r="CT80" s="93" t="str">
        <f>IF(OR($E80="",$G80=""),"",IF(AND($E$3=1),'Marks Entry 1st'!AY79,IF(AND($E$3=2),'Marks Entry 2nd'!AY79,IF(AND($E$3=3),'Marks Entry 3rd'!AY79,IF(AND($E$3=4),'Marks Entry 4th'!AY79,"")))))</f>
        <v/>
      </c>
      <c r="CU80" s="92" t="str">
        <f t="shared" si="135"/>
        <v/>
      </c>
      <c r="CV80" s="87" t="str">
        <f t="shared" si="136"/>
        <v/>
      </c>
      <c r="CW80" s="144">
        <f t="shared" si="137"/>
        <v>0</v>
      </c>
      <c r="CX80" s="144" t="str">
        <f t="shared" si="138"/>
        <v/>
      </c>
      <c r="CY80" s="144" t="str">
        <f t="shared" si="96"/>
        <v/>
      </c>
      <c r="CZ80" s="144" t="str">
        <f t="shared" si="139"/>
        <v/>
      </c>
      <c r="DA80" s="144" t="str">
        <f t="shared" si="97"/>
        <v/>
      </c>
      <c r="DB80" s="148" t="str">
        <f t="shared" si="98"/>
        <v/>
      </c>
      <c r="DC80" s="380" t="str">
        <f>IF(OR($E80="",$G80=""),"",IF(AND($E$3=1),'Marks Entry 1st'!AZ79,IF(AND($E$3=2),'Marks Entry 2nd'!AZ79,IF(AND($E$3=3),'Marks Entry 3rd'!AZ79,IF(AND($E$3=4),'Marks Entry 4th'!AZ79,"")))))</f>
        <v/>
      </c>
      <c r="DD80" s="380" t="str">
        <f>IF(OR($E80="",$G80=""),"",IF(AND($E$3=1),'Marks Entry 1st'!BA79,IF(AND($E$3=2),'Marks Entry 2nd'!BA79,IF(AND($E$3=3),'Marks Entry 3rd'!BA79,IF(AND($E$3=4),'Marks Entry 4th'!BA79,"")))))</f>
        <v/>
      </c>
      <c r="DE80" s="380" t="str">
        <f>IF(OR($E80="",$G80=""),"",IF(AND($E$3=1),'Marks Entry 1st'!BB79,IF(AND($E$3=2),'Marks Entry 2nd'!BB79,IF(AND($E$3=3),'Marks Entry 3rd'!BB79,IF(AND($E$3=4),'Marks Entry 4th'!BB79,"")))))</f>
        <v/>
      </c>
      <c r="DF80" s="181" t="str">
        <f t="shared" si="140"/>
        <v/>
      </c>
      <c r="DG80" s="182">
        <f t="shared" si="141"/>
        <v>0</v>
      </c>
      <c r="DH80" s="182" t="str">
        <f t="shared" si="142"/>
        <v/>
      </c>
      <c r="DI80" s="182" t="str">
        <f t="shared" si="143"/>
        <v/>
      </c>
      <c r="DJ80" s="147" t="str">
        <f t="shared" si="99"/>
        <v/>
      </c>
      <c r="DK80" s="380" t="str">
        <f>IF(OR($E80="",$G80=""),"",IF(AND($E$3=1),'Marks Entry 1st'!BC79,IF(AND($E$3=2),'Marks Entry 2nd'!BC79,IF(AND($E$3=3),'Marks Entry 3rd'!BC79,IF(AND($E$3=4),'Marks Entry 4th'!BC79,"")))))</f>
        <v/>
      </c>
      <c r="DL80" s="380" t="str">
        <f>IF(OR($E80="",$G80=""),"",IF(AND($E$3=1),'Marks Entry 1st'!BD79,IF(AND($E$3=2),'Marks Entry 2nd'!BD79,IF(AND($E$3=3),'Marks Entry 3rd'!BD79,IF(AND($E$3=4),'Marks Entry 4th'!BD79,"")))))</f>
        <v/>
      </c>
      <c r="DM80" s="380" t="str">
        <f>IF(OR($E80="",$G80=""),"",IF(AND($E$3=1),'Marks Entry 1st'!BE79,IF(AND($E$3=2),'Marks Entry 2nd'!BE79,IF(AND($E$3=3),'Marks Entry 3rd'!BE79,IF(AND($E$3=4),'Marks Entry 4th'!BE79,"")))))</f>
        <v/>
      </c>
      <c r="DN80" s="181" t="str">
        <f t="shared" si="144"/>
        <v/>
      </c>
      <c r="DO80" s="182">
        <f t="shared" si="145"/>
        <v>0</v>
      </c>
      <c r="DP80" s="182" t="str">
        <f t="shared" si="146"/>
        <v/>
      </c>
      <c r="DQ80" s="182" t="str">
        <f t="shared" si="147"/>
        <v/>
      </c>
      <c r="DR80" s="147" t="str">
        <f t="shared" si="100"/>
        <v/>
      </c>
      <c r="DS80" s="380" t="str">
        <f>IF(OR($E80="",$G80=""),"",IF(AND($E$3=1),'Marks Entry 1st'!BF79,IF(AND($E$3=2),'Marks Entry 2nd'!BF79,IF(AND($E$3=3),'Marks Entry 3rd'!BF79,IF(AND($E$3=4),'Marks Entry 4th'!BF79,"")))))</f>
        <v/>
      </c>
      <c r="DT80" s="380" t="str">
        <f>IF(OR($E80="",$G80=""),"",IF(AND($E$3=1),'Marks Entry 1st'!BG79,IF(AND($E$3=2),'Marks Entry 2nd'!BG79,IF(AND($E$3=3),'Marks Entry 3rd'!BG79,IF(AND($E$3=4),'Marks Entry 4th'!BG79,"")))))</f>
        <v/>
      </c>
      <c r="DU80" s="380" t="str">
        <f>IF(OR($E80="",$G80=""),"",IF(AND($E$3=1),'Marks Entry 1st'!BH79,IF(AND($E$3=2),'Marks Entry 2nd'!BH79,IF(AND($E$3=3),'Marks Entry 3rd'!BH79,IF(AND($E$3=4),'Marks Entry 4th'!BH79,"")))))</f>
        <v/>
      </c>
      <c r="DV80" s="181" t="str">
        <f t="shared" si="148"/>
        <v/>
      </c>
      <c r="DW80" s="182">
        <f t="shared" si="149"/>
        <v>0</v>
      </c>
      <c r="DX80" s="182" t="str">
        <f t="shared" si="150"/>
        <v/>
      </c>
      <c r="DY80" s="182" t="str">
        <f t="shared" si="151"/>
        <v/>
      </c>
      <c r="DZ80" s="147" t="str">
        <f t="shared" si="101"/>
        <v/>
      </c>
      <c r="EA80" s="104" t="str">
        <f t="shared" si="102"/>
        <v/>
      </c>
      <c r="EB80" s="105" t="str">
        <f t="shared" si="103"/>
        <v/>
      </c>
      <c r="EC80" s="111" t="str">
        <f t="shared" si="104"/>
        <v/>
      </c>
      <c r="ED80" s="112" t="str">
        <f t="shared" si="105"/>
        <v/>
      </c>
      <c r="EE80" s="386" t="str">
        <f t="shared" si="106"/>
        <v/>
      </c>
      <c r="EF80" s="72" t="str">
        <f>IF(OR($E80="",$G80=""),"",IF(AND($E$3=1),'Marks Entry 1st'!BI79,IF(AND($E$3=2),'Marks Entry 2nd'!BI79,IF(AND($E$3=3),'Marks Entry 3rd'!BI79,IF(AND($E$3=4),'Marks Entry 4th'!BI79,"")))))</f>
        <v/>
      </c>
      <c r="EG80" s="72" t="str">
        <f>IF(OR($E80="",$G80=""),"",IF(AND($E$3=1),'Marks Entry 1st'!BJ79,IF(AND($E$3=2),'Marks Entry 2nd'!BJ79,IF(AND($E$3=3),'Marks Entry 3rd'!BJ79,IF(AND($E$3=4),'Marks Entry 4th'!BJ79,"")))))</f>
        <v/>
      </c>
      <c r="EH80" s="328" t="str">
        <f t="shared" si="107"/>
        <v/>
      </c>
      <c r="EI80" s="73"/>
      <c r="EP80" s="75">
        <f>IF(AND($E$3=1),'Marks Entry 1st'!I79,IF(AND($E$3=2),'Marks Entry 2nd'!I79,IF(AND($E$3=3),'Marks Entry 3rd'!I79,IF(AND($E$3=4),'Marks Entry 4th'!I79,""))))</f>
        <v>0</v>
      </c>
    </row>
    <row r="81" spans="1:146" ht="18.899999999999999" customHeight="1">
      <c r="A81" s="94">
        <v>74</v>
      </c>
      <c r="B81" s="94" t="str">
        <f>IF(OR(EP81=0,EP81=""),"",IF(AND($E$3=1),'Marks Entry 1st'!I80,IF(AND($E$3=2),'Marks Entry 2nd'!I80,IF(AND($E$3=3),'Marks Entry 3rd'!I80,IF(AND($E$3=4),'Marks Entry 4th'!I80,"")))))</f>
        <v/>
      </c>
      <c r="C81" s="95" t="str">
        <f>IF(OR(B81=0,B81=""),"",IF(AND($E$3=1),'Marks Entry 1st'!B80,IF(AND($E$3=2),'Marks Entry 2nd'!B80,IF(AND($E$3=3),'Marks Entry 3rd'!B80,IF(AND($E$3=4),'Marks Entry 4th'!B80,"")))))</f>
        <v/>
      </c>
      <c r="D81" s="95" t="str">
        <f>IF(OR(B81=0,B81=""),"",IF(AND($E$3=1),'Marks Entry 1st'!C80,IF(AND($E$3=2),'Marks Entry 2nd'!C80,IF(AND($E$3=3),'Marks Entry 3rd'!C80,IF(AND($E$3=4),'Marks Entry 4th'!C80,"")))))</f>
        <v/>
      </c>
      <c r="E81" s="96" t="str">
        <f>IF(OR(B81=0,B81=""),"",IF(AND($E$3=1),'Marks Entry 1st'!E80,IF(AND($E$3=2),'Marks Entry 2nd'!E80,IF(AND($E$3=3),'Marks Entry 3rd'!E80,IF(AND($E$3=4),'Marks Entry 4th'!E80,"")))))</f>
        <v/>
      </c>
      <c r="F81" s="95" t="str">
        <f>IF(OR(B81=0,B81=""),"",IF(AND($E$3=1),'Marks Entry 1st'!D80,IF(AND($E$3=2),'Marks Entry 2nd'!D80,IF(AND($E$3=3),'Marks Entry 3rd'!D80,IF(AND($E$3=4),'Marks Entry 4th'!D80,"")))))</f>
        <v/>
      </c>
      <c r="G81" s="90" t="str">
        <f>IF(OR(B81=0,B81=""),"",IF(AND($E$3=1),'Marks Entry 1st'!F80,IF(AND($E$3=2),'Marks Entry 2nd'!F80,IF(AND($E$3=3),'Marks Entry 3rd'!F80,IF(AND($E$3=4),'Marks Entry 4th'!F80,"")))))</f>
        <v/>
      </c>
      <c r="H81" s="90" t="str">
        <f>IF(OR(B81=0,B81=""),"",IF(AND($E$3=1),'Marks Entry 1st'!G80,IF(AND($E$3=2),'Marks Entry 2nd'!G80,IF(AND($E$3=3),'Marks Entry 3rd'!G80,IF(AND($E$3=4),'Marks Entry 4th'!G80,"")))))</f>
        <v/>
      </c>
      <c r="I81" s="90" t="str">
        <f>IF(OR(B81=0,B81=""),"",IF(AND($E$3=1),'Marks Entry 1st'!H80,IF(AND($E$3=2),'Marks Entry 2nd'!H80,IF(AND($E$3=3),'Marks Entry 3rd'!H80,IF(AND($E$3=4),'Marks Entry 4th'!H80,"")))))</f>
        <v/>
      </c>
      <c r="J81" s="379" t="str">
        <f>IF(OR(B81=0,B81=""),"",IF(AND($E$3=1),'Marks Entry 1st'!J80,IF(AND($E$3=2),'Marks Entry 2nd'!J80,IF(AND($E$3=3),'Marks Entry 3rd'!J80,IF(AND($E$3=4),'Marks Entry 4th'!J80,"")))))</f>
        <v/>
      </c>
      <c r="K81" s="379" t="str">
        <f>IF(OR(B81=0,B81=""),"",IF(AND($E$3=1),'Marks Entry 1st'!K80,IF(AND($E$3=2),'Marks Entry 2nd'!K80,IF(AND($E$3=3),'Marks Entry 3rd'!K80,IF(AND($E$3=4),'Marks Entry 4th'!K80,"")))))</f>
        <v/>
      </c>
      <c r="L81" s="180" t="str">
        <f>IF(OR($E81="",$G81=""),"",IF(AND($E$3=1),'Marks Entry 1st'!L80,IF(AND($E$3=2),'Marks Entry 2nd'!L80,IF(AND($E$3=3),'Marks Entry 3rd'!L80,IF(AND($E$3=4),'Marks Entry 4th'!L80,"")))))</f>
        <v/>
      </c>
      <c r="M81" s="180" t="str">
        <f>IF(OR($E81="",$G81=""),"",IF(AND($E$3=1),'Marks Entry 1st'!M80,IF(AND($E$3=2),'Marks Entry 2nd'!M80,IF(AND($E$3=3),'Marks Entry 3rd'!M80,IF(AND($E$3=4),'Marks Entry 4th'!M80,"")))))</f>
        <v/>
      </c>
      <c r="N81" s="87" t="str">
        <f t="shared" si="108"/>
        <v/>
      </c>
      <c r="O81" s="180" t="str">
        <f>IF(OR($E81="",$G81=""),"",IF(AND($E$3=1),'Marks Entry 1st'!N80,IF(AND($E$3=2),'Marks Entry 2nd'!N80,IF(AND($E$3=3),'Marks Entry 3rd'!N80,IF(AND($E$3=4),'Marks Entry 4th'!N80,"")))))</f>
        <v/>
      </c>
      <c r="P81" s="180" t="str">
        <f>IF(OR($E81="",$G81=""),"",IF(AND($E$3=1),'Marks Entry 1st'!O80,IF(AND($E$3=2),'Marks Entry 2nd'!O80,IF(AND($E$3=3),'Marks Entry 3rd'!O80,IF(AND($E$3=4),'Marks Entry 4th'!O80,"")))))</f>
        <v/>
      </c>
      <c r="Q81" s="180" t="str">
        <f>IF(OR($E81="",$G81=""),"",IF(AND($E$3=1),'Marks Entry 1st'!P80,IF(AND($E$3=2),'Marks Entry 2nd'!P80,IF(AND($E$3=3),'Marks Entry 3rd'!P80,IF(AND($E$3=4),'Marks Entry 4th'!P80,"")))))</f>
        <v/>
      </c>
      <c r="R81" s="91" t="str">
        <f t="shared" si="109"/>
        <v/>
      </c>
      <c r="S81" s="87">
        <f t="shared" si="110"/>
        <v>0</v>
      </c>
      <c r="T81" s="93" t="str">
        <f>IF(OR($E81="",$G81=""),"",IF(AND($E$3=1),'Marks Entry 1st'!Q80,IF(AND($E$3=2),'Marks Entry 2nd'!Q80,IF(AND($E$3=3),'Marks Entry 3rd'!Q80,IF(AND($E$3=4),'Marks Entry 4th'!Q80,"")))))</f>
        <v/>
      </c>
      <c r="U81" s="93" t="str">
        <f>IF(OR($E81="",$G81=""),"",IF(AND($E$3=1),'Marks Entry 1st'!R80,IF(AND($E$3=2),'Marks Entry 2nd'!R80,IF(AND($E$3=3),'Marks Entry 3rd'!R80,IF(AND($E$3=4),'Marks Entry 4th'!R80,"")))))</f>
        <v/>
      </c>
      <c r="V81" s="93" t="str">
        <f>IF(OR($E81="",$G81=""),"",IF(AND($E$3=1),'Marks Entry 1st'!S80,IF(AND($E$3=2),'Marks Entry 2nd'!S80,IF(AND($E$3=3),'Marks Entry 3rd'!S80,IF(AND($E$3=4),'Marks Entry 4th'!S80,"")))))</f>
        <v/>
      </c>
      <c r="W81" s="92" t="str">
        <f t="shared" si="111"/>
        <v/>
      </c>
      <c r="X81" s="87" t="str">
        <f t="shared" si="112"/>
        <v/>
      </c>
      <c r="Y81" s="144">
        <f t="shared" si="113"/>
        <v>0</v>
      </c>
      <c r="Z81" s="144" t="str">
        <f t="shared" si="114"/>
        <v/>
      </c>
      <c r="AA81" s="144" t="str">
        <f t="shared" si="76"/>
        <v/>
      </c>
      <c r="AB81" s="144" t="str">
        <f t="shared" si="115"/>
        <v/>
      </c>
      <c r="AC81" s="144" t="str">
        <f t="shared" si="77"/>
        <v/>
      </c>
      <c r="AD81" s="148" t="str">
        <f t="shared" si="78"/>
        <v/>
      </c>
      <c r="AE81" s="180" t="str">
        <f>IF(OR($E81="",$G81=""),"",IF(AND($E$3=1),'Marks Entry 1st'!T80,IF(AND($E$3=2),'Marks Entry 2nd'!T80,IF(AND($E$3=3),'Marks Entry 3rd'!T80,IF(AND($E$3=4),'Marks Entry 4th'!T80,"")))))</f>
        <v/>
      </c>
      <c r="AF81" s="180" t="str">
        <f>IF(OR($E81="",$G81=""),"",IF(AND($E$3=1),'Marks Entry 1st'!U80,IF(AND($E$3=2),'Marks Entry 2nd'!U80,IF(AND($E$3=3),'Marks Entry 3rd'!U80,IF(AND($E$3=4),'Marks Entry 4th'!U80,"")))))</f>
        <v/>
      </c>
      <c r="AG81" s="87" t="str">
        <f t="shared" si="116"/>
        <v/>
      </c>
      <c r="AH81" s="180" t="str">
        <f>IF(OR($E81="",$G81=""),"",IF(AND($E$3=1),'Marks Entry 1st'!V80,IF(AND($E$3=2),'Marks Entry 2nd'!V80,IF(AND($E$3=3),'Marks Entry 3rd'!V80,IF(AND($E$3=4),'Marks Entry 4th'!V80,"")))))</f>
        <v/>
      </c>
      <c r="AI81" s="180" t="str">
        <f>IF(OR($E81="",$G81=""),"",IF(AND($E$3=1),'Marks Entry 1st'!W80,IF(AND($E$3=2),'Marks Entry 2nd'!W80,IF(AND($E$3=3),'Marks Entry 3rd'!W80,IF(AND($E$3=4),'Marks Entry 4th'!W80,"")))))</f>
        <v/>
      </c>
      <c r="AJ81" s="180" t="str">
        <f>IF(OR($E81="",$G81=""),"",IF(AND($E$3=1),'Marks Entry 1st'!X80,IF(AND($E$3=2),'Marks Entry 2nd'!X80,IF(AND($E$3=3),'Marks Entry 3rd'!X80,IF(AND($E$3=4),'Marks Entry 4th'!X80,"")))))</f>
        <v/>
      </c>
      <c r="AK81" s="91" t="str">
        <f t="shared" si="117"/>
        <v/>
      </c>
      <c r="AL81" s="87">
        <f t="shared" si="118"/>
        <v>0</v>
      </c>
      <c r="AM81" s="93" t="str">
        <f>IF(OR($E81="",$G81=""),"",IF(AND($E$3=1),'Marks Entry 1st'!Y80,IF(AND($E$3=2),'Marks Entry 2nd'!Y80,IF(AND($E$3=3),'Marks Entry 3rd'!Y80,IF(AND($E$3=4),'Marks Entry 4th'!Y80,"")))))</f>
        <v/>
      </c>
      <c r="AN81" s="93" t="str">
        <f>IF(OR($E81="",$G81=""),"",IF(AND($E$3=1),'Marks Entry 1st'!Z80,IF(AND($E$3=2),'Marks Entry 2nd'!Z80,IF(AND($E$3=3),'Marks Entry 3rd'!Z80,IF(AND($E$3=4),'Marks Entry 4th'!Z80,"")))))</f>
        <v/>
      </c>
      <c r="AO81" s="93" t="str">
        <f>IF(OR($E81="",$G81=""),"",IF(AND($E$3=1),'Marks Entry 1st'!AA80,IF(AND($E$3=2),'Marks Entry 2nd'!AA80,IF(AND($E$3=3),'Marks Entry 3rd'!AA80,IF(AND($E$3=4),'Marks Entry 4th'!AA80,"")))))</f>
        <v/>
      </c>
      <c r="AP81" s="92" t="str">
        <f t="shared" si="119"/>
        <v/>
      </c>
      <c r="AQ81" s="87" t="str">
        <f t="shared" si="120"/>
        <v/>
      </c>
      <c r="AR81" s="144">
        <f t="shared" si="121"/>
        <v>0</v>
      </c>
      <c r="AS81" s="144" t="str">
        <f t="shared" si="122"/>
        <v/>
      </c>
      <c r="AT81" s="144" t="str">
        <f t="shared" si="79"/>
        <v/>
      </c>
      <c r="AU81" s="144" t="str">
        <f t="shared" si="123"/>
        <v/>
      </c>
      <c r="AV81" s="144" t="str">
        <f t="shared" si="80"/>
        <v/>
      </c>
      <c r="AW81" s="148" t="str">
        <f t="shared" si="81"/>
        <v/>
      </c>
      <c r="AX81" s="180" t="str">
        <f>IF(OR($E81="",$G81=""),"",IF(AND($E$3=1),'Marks Entry 1st'!AB80,IF(AND($E$3=2),'Marks Entry 2nd'!AB80,IF(AND($E$3=3),'Marks Entry 3rd'!AB80,IF(AND($E$3=4),'Marks Entry 4th'!AB80,"")))))</f>
        <v/>
      </c>
      <c r="AY81" s="180" t="str">
        <f>IF(OR($E81="",$G81=""),"",IF(AND($E$3=1),'Marks Entry 1st'!AC80,IF(AND($E$3=2),'Marks Entry 2nd'!AC80,IF(AND($E$3=3),'Marks Entry 3rd'!AC80,IF(AND($E$3=4),'Marks Entry 4th'!AC80,"")))))</f>
        <v/>
      </c>
      <c r="AZ81" s="87" t="str">
        <f t="shared" si="82"/>
        <v/>
      </c>
      <c r="BA81" s="180" t="str">
        <f>IF(OR($E81="",$G81=""),"",IF(AND($E$3=1),'Marks Entry 1st'!AD80,IF(AND($E$3=2),'Marks Entry 2nd'!AD80,IF(AND($E$3=3),'Marks Entry 3rd'!AD80,IF(AND($E$3=4),'Marks Entry 4th'!AD80,"")))))</f>
        <v/>
      </c>
      <c r="BB81" s="180" t="str">
        <f>IF(OR($E81="",$G81=""),"",IF(AND($E$3=1),'Marks Entry 1st'!AE80,IF(AND($E$3=2),'Marks Entry 2nd'!AE80,IF(AND($E$3=3),'Marks Entry 3rd'!AE80,IF(AND($E$3=4),'Marks Entry 4th'!AE80,"")))))</f>
        <v/>
      </c>
      <c r="BC81" s="180" t="str">
        <f>IF(OR($E81="",$G81=""),"",IF(AND($E$3=1),'Marks Entry 1st'!AF80,IF(AND($E$3=2),'Marks Entry 2nd'!AF80,IF(AND($E$3=3),'Marks Entry 3rd'!AF80,IF(AND($E$3=4),'Marks Entry 4th'!AF80,"")))))</f>
        <v/>
      </c>
      <c r="BD81" s="91" t="str">
        <f t="shared" si="83"/>
        <v/>
      </c>
      <c r="BE81" s="87">
        <f t="shared" si="84"/>
        <v>0</v>
      </c>
      <c r="BF81" s="93" t="str">
        <f>IF(OR($E81="",$G81=""),"",IF(AND($E$3=1),'Marks Entry 1st'!AG80,IF(AND($E$3=2),'Marks Entry 2nd'!AG80,IF(AND($E$3=3),'Marks Entry 3rd'!AG80,IF(AND($E$3=4),'Marks Entry 4th'!AG80,"")))))</f>
        <v/>
      </c>
      <c r="BG81" s="93" t="str">
        <f>IF(OR($E81="",$G81=""),"",IF(AND($E$3=1),'Marks Entry 1st'!AH80,IF(AND($E$3=2),'Marks Entry 2nd'!AH80,IF(AND($E$3=3),'Marks Entry 3rd'!AH80,IF(AND($E$3=4),'Marks Entry 4th'!AH80,"")))))</f>
        <v/>
      </c>
      <c r="BH81" s="93" t="str">
        <f>IF(OR($E81="",$G81=""),"",IF(AND($E$3=1),'Marks Entry 1st'!AI80,IF(AND($E$3=2),'Marks Entry 2nd'!AI80,IF(AND($E$3=3),'Marks Entry 3rd'!AI80,IF(AND($E$3=4),'Marks Entry 4th'!AI80,"")))))</f>
        <v/>
      </c>
      <c r="BI81" s="92" t="str">
        <f t="shared" si="85"/>
        <v/>
      </c>
      <c r="BJ81" s="87" t="str">
        <f t="shared" si="86"/>
        <v/>
      </c>
      <c r="BK81" s="144">
        <f t="shared" si="87"/>
        <v>0</v>
      </c>
      <c r="BL81" s="144" t="str">
        <f t="shared" si="88"/>
        <v/>
      </c>
      <c r="BM81" s="144" t="str">
        <f t="shared" si="89"/>
        <v/>
      </c>
      <c r="BN81" s="144" t="str">
        <f t="shared" si="90"/>
        <v/>
      </c>
      <c r="BO81" s="144" t="str">
        <f t="shared" si="91"/>
        <v/>
      </c>
      <c r="BP81" s="148" t="str">
        <f t="shared" si="92"/>
        <v/>
      </c>
      <c r="BQ81" s="180" t="str">
        <f>IF(OR($E81="",$G81=""),"",IF(AND($E$3=1),'Marks Entry 1st'!AJ80,IF(AND($E$3=2),'Marks Entry 2nd'!AJ80,IF(AND($E$3=3),'Marks Entry 3rd'!AJ80,IF(AND($E$3=4),'Marks Entry 4th'!AJ80,"")))))</f>
        <v/>
      </c>
      <c r="BR81" s="180" t="str">
        <f>IF(OR($E81="",$G81=""),"",IF(AND($E$3=1),'Marks Entry 1st'!AK80,IF(AND($E$3=2),'Marks Entry 2nd'!AK80,IF(AND($E$3=3),'Marks Entry 3rd'!AK80,IF(AND($E$3=4),'Marks Entry 4th'!AK80,"")))))</f>
        <v/>
      </c>
      <c r="BS81" s="87" t="str">
        <f t="shared" si="124"/>
        <v/>
      </c>
      <c r="BT81" s="180" t="str">
        <f>IF(OR($E81="",$G81=""),"",IF(AND($E$3=1),'Marks Entry 1st'!AL80,IF(AND($E$3=2),'Marks Entry 2nd'!AL80,IF(AND($E$3=3),'Marks Entry 3rd'!AL80,IF(AND($E$3=4),'Marks Entry 4th'!AL80,"")))))</f>
        <v/>
      </c>
      <c r="BU81" s="180" t="str">
        <f>IF(OR($E81="",$G81=""),"",IF(AND($E$3=1),'Marks Entry 1st'!AM80,IF(AND($E$3=2),'Marks Entry 2nd'!AM80,IF(AND($E$3=3),'Marks Entry 3rd'!AM80,IF(AND($E$3=4),'Marks Entry 4th'!AM80,"")))))</f>
        <v/>
      </c>
      <c r="BV81" s="180" t="str">
        <f>IF(OR($E81="",$G81=""),"",IF(AND($E$3=1),'Marks Entry 1st'!AN80,IF(AND($E$3=2),'Marks Entry 2nd'!AN80,IF(AND($E$3=3),'Marks Entry 3rd'!AN80,IF(AND($E$3=4),'Marks Entry 4th'!AN80,"")))))</f>
        <v/>
      </c>
      <c r="BW81" s="91" t="str">
        <f t="shared" si="125"/>
        <v/>
      </c>
      <c r="BX81" s="87">
        <f t="shared" si="126"/>
        <v>0</v>
      </c>
      <c r="BY81" s="93" t="str">
        <f>IF(OR($E81="",$G81=""),"",IF(AND($E$3=1),'Marks Entry 1st'!AO80,IF(AND($E$3=2),'Marks Entry 2nd'!AO80,IF(AND($E$3=3),'Marks Entry 3rd'!AO80,IF(AND($E$3=4),'Marks Entry 4th'!AO80,"")))))</f>
        <v/>
      </c>
      <c r="BZ81" s="93" t="str">
        <f>IF(OR($E81="",$G81=""),"",IF(AND($E$3=1),'Marks Entry 1st'!AP80,IF(AND($E$3=2),'Marks Entry 2nd'!AP80,IF(AND($E$3=3),'Marks Entry 3rd'!AP80,IF(AND($E$3=4),'Marks Entry 4th'!AP80,"")))))</f>
        <v/>
      </c>
      <c r="CA81" s="93" t="str">
        <f>IF(OR($E81="",$G81=""),"",IF(AND($E$3=1),'Marks Entry 1st'!AQ80,IF(AND($E$3=2),'Marks Entry 2nd'!AQ80,IF(AND($E$3=3),'Marks Entry 3rd'!AQ80,IF(AND($E$3=4),'Marks Entry 4th'!AQ80,"")))))</f>
        <v/>
      </c>
      <c r="CB81" s="92" t="str">
        <f t="shared" si="127"/>
        <v/>
      </c>
      <c r="CC81" s="87" t="str">
        <f t="shared" si="128"/>
        <v/>
      </c>
      <c r="CD81" s="144">
        <f t="shared" si="129"/>
        <v>0</v>
      </c>
      <c r="CE81" s="144" t="str">
        <f t="shared" si="130"/>
        <v/>
      </c>
      <c r="CF81" s="144" t="str">
        <f t="shared" si="93"/>
        <v/>
      </c>
      <c r="CG81" s="144" t="str">
        <f t="shared" si="131"/>
        <v/>
      </c>
      <c r="CH81" s="144" t="str">
        <f t="shared" si="94"/>
        <v/>
      </c>
      <c r="CI81" s="148" t="str">
        <f t="shared" si="95"/>
        <v/>
      </c>
      <c r="CJ81" s="180" t="str">
        <f>IF(OR($E81="",$G81=""),"",IF(AND($E$3=1),'Marks Entry 1st'!AR80,IF(AND($E$3=2),'Marks Entry 2nd'!AR80,IF(AND($E$3=3),'Marks Entry 3rd'!AR80,IF(AND($E$3=4),'Marks Entry 4th'!AR80,"")))))</f>
        <v/>
      </c>
      <c r="CK81" s="180" t="str">
        <f>IF(OR($E81="",$G81=""),"",IF(AND($E$3=1),'Marks Entry 1st'!AS80,IF(AND($E$3=2),'Marks Entry 2nd'!AS80,IF(AND($E$3=3),'Marks Entry 3rd'!AS80,IF(AND($E$3=4),'Marks Entry 4th'!AS80,"")))))</f>
        <v/>
      </c>
      <c r="CL81" s="87" t="str">
        <f t="shared" si="132"/>
        <v/>
      </c>
      <c r="CM81" s="180" t="str">
        <f>IF(OR($E81="",$G81=""),"",IF(AND($E$3=1),'Marks Entry 1st'!AT80,IF(AND($E$3=2),'Marks Entry 2nd'!AT80,IF(AND($E$3=3),'Marks Entry 3rd'!AT80,IF(AND($E$3=4),'Marks Entry 4th'!AT80,"")))))</f>
        <v/>
      </c>
      <c r="CN81" s="180" t="str">
        <f>IF(OR($E81="",$G81=""),"",IF(AND($E$3=1),'Marks Entry 1st'!AU80,IF(AND($E$3=2),'Marks Entry 2nd'!AU80,IF(AND($E$3=3),'Marks Entry 3rd'!AU80,IF(AND($E$3=4),'Marks Entry 4th'!AU80,"")))))</f>
        <v/>
      </c>
      <c r="CO81" s="180" t="str">
        <f>IF(OR($E81="",$G81=""),"",IF(AND($E$3=1),'Marks Entry 1st'!AV80,IF(AND($E$3=2),'Marks Entry 2nd'!AV80,IF(AND($E$3=3),'Marks Entry 3rd'!AV80,IF(AND($E$3=4),'Marks Entry 4th'!AV80,"")))))</f>
        <v/>
      </c>
      <c r="CP81" s="91" t="str">
        <f t="shared" si="133"/>
        <v/>
      </c>
      <c r="CQ81" s="87">
        <f t="shared" si="134"/>
        <v>0</v>
      </c>
      <c r="CR81" s="93" t="str">
        <f>IF(OR($E81="",$G81=""),"",IF(AND($E$3=1),'Marks Entry 1st'!AW80,IF(AND($E$3=2),'Marks Entry 2nd'!AW80,IF(AND($E$3=3),'Marks Entry 3rd'!AW80,IF(AND($E$3=4),'Marks Entry 4th'!AW80,"")))))</f>
        <v/>
      </c>
      <c r="CS81" s="93" t="str">
        <f>IF(OR($E81="",$G81=""),"",IF(AND($E$3=1),'Marks Entry 1st'!AX80,IF(AND($E$3=2),'Marks Entry 2nd'!AX80,IF(AND($E$3=3),'Marks Entry 3rd'!AX80,IF(AND($E$3=4),'Marks Entry 4th'!AX80,"")))))</f>
        <v/>
      </c>
      <c r="CT81" s="93" t="str">
        <f>IF(OR($E81="",$G81=""),"",IF(AND($E$3=1),'Marks Entry 1st'!AY80,IF(AND($E$3=2),'Marks Entry 2nd'!AY80,IF(AND($E$3=3),'Marks Entry 3rd'!AY80,IF(AND($E$3=4),'Marks Entry 4th'!AY80,"")))))</f>
        <v/>
      </c>
      <c r="CU81" s="92" t="str">
        <f t="shared" si="135"/>
        <v/>
      </c>
      <c r="CV81" s="87" t="str">
        <f t="shared" si="136"/>
        <v/>
      </c>
      <c r="CW81" s="144">
        <f t="shared" si="137"/>
        <v>0</v>
      </c>
      <c r="CX81" s="144" t="str">
        <f t="shared" si="138"/>
        <v/>
      </c>
      <c r="CY81" s="144" t="str">
        <f t="shared" si="96"/>
        <v/>
      </c>
      <c r="CZ81" s="144" t="str">
        <f t="shared" si="139"/>
        <v/>
      </c>
      <c r="DA81" s="144" t="str">
        <f t="shared" si="97"/>
        <v/>
      </c>
      <c r="DB81" s="148" t="str">
        <f t="shared" si="98"/>
        <v/>
      </c>
      <c r="DC81" s="380" t="str">
        <f>IF(OR($E81="",$G81=""),"",IF(AND($E$3=1),'Marks Entry 1st'!AZ80,IF(AND($E$3=2),'Marks Entry 2nd'!AZ80,IF(AND($E$3=3),'Marks Entry 3rd'!AZ80,IF(AND($E$3=4),'Marks Entry 4th'!AZ80,"")))))</f>
        <v/>
      </c>
      <c r="DD81" s="380" t="str">
        <f>IF(OR($E81="",$G81=""),"",IF(AND($E$3=1),'Marks Entry 1st'!BA80,IF(AND($E$3=2),'Marks Entry 2nd'!BA80,IF(AND($E$3=3),'Marks Entry 3rd'!BA80,IF(AND($E$3=4),'Marks Entry 4th'!BA80,"")))))</f>
        <v/>
      </c>
      <c r="DE81" s="380" t="str">
        <f>IF(OR($E81="",$G81=""),"",IF(AND($E$3=1),'Marks Entry 1st'!BB80,IF(AND($E$3=2),'Marks Entry 2nd'!BB80,IF(AND($E$3=3),'Marks Entry 3rd'!BB80,IF(AND($E$3=4),'Marks Entry 4th'!BB80,"")))))</f>
        <v/>
      </c>
      <c r="DF81" s="181" t="str">
        <f t="shared" si="140"/>
        <v/>
      </c>
      <c r="DG81" s="182">
        <f t="shared" si="141"/>
        <v>0</v>
      </c>
      <c r="DH81" s="182" t="str">
        <f t="shared" si="142"/>
        <v/>
      </c>
      <c r="DI81" s="182" t="str">
        <f t="shared" si="143"/>
        <v/>
      </c>
      <c r="DJ81" s="147" t="str">
        <f t="shared" si="99"/>
        <v/>
      </c>
      <c r="DK81" s="380" t="str">
        <f>IF(OR($E81="",$G81=""),"",IF(AND($E$3=1),'Marks Entry 1st'!BC80,IF(AND($E$3=2),'Marks Entry 2nd'!BC80,IF(AND($E$3=3),'Marks Entry 3rd'!BC80,IF(AND($E$3=4),'Marks Entry 4th'!BC80,"")))))</f>
        <v/>
      </c>
      <c r="DL81" s="380" t="str">
        <f>IF(OR($E81="",$G81=""),"",IF(AND($E$3=1),'Marks Entry 1st'!BD80,IF(AND($E$3=2),'Marks Entry 2nd'!BD80,IF(AND($E$3=3),'Marks Entry 3rd'!BD80,IF(AND($E$3=4),'Marks Entry 4th'!BD80,"")))))</f>
        <v/>
      </c>
      <c r="DM81" s="380" t="str">
        <f>IF(OR($E81="",$G81=""),"",IF(AND($E$3=1),'Marks Entry 1st'!BE80,IF(AND($E$3=2),'Marks Entry 2nd'!BE80,IF(AND($E$3=3),'Marks Entry 3rd'!BE80,IF(AND($E$3=4),'Marks Entry 4th'!BE80,"")))))</f>
        <v/>
      </c>
      <c r="DN81" s="181" t="str">
        <f t="shared" si="144"/>
        <v/>
      </c>
      <c r="DO81" s="182">
        <f t="shared" si="145"/>
        <v>0</v>
      </c>
      <c r="DP81" s="182" t="str">
        <f t="shared" si="146"/>
        <v/>
      </c>
      <c r="DQ81" s="182" t="str">
        <f t="shared" si="147"/>
        <v/>
      </c>
      <c r="DR81" s="147" t="str">
        <f t="shared" si="100"/>
        <v/>
      </c>
      <c r="DS81" s="380" t="str">
        <f>IF(OR($E81="",$G81=""),"",IF(AND($E$3=1),'Marks Entry 1st'!BF80,IF(AND($E$3=2),'Marks Entry 2nd'!BF80,IF(AND($E$3=3),'Marks Entry 3rd'!BF80,IF(AND($E$3=4),'Marks Entry 4th'!BF80,"")))))</f>
        <v/>
      </c>
      <c r="DT81" s="380" t="str">
        <f>IF(OR($E81="",$G81=""),"",IF(AND($E$3=1),'Marks Entry 1st'!BG80,IF(AND($E$3=2),'Marks Entry 2nd'!BG80,IF(AND($E$3=3),'Marks Entry 3rd'!BG80,IF(AND($E$3=4),'Marks Entry 4th'!BG80,"")))))</f>
        <v/>
      </c>
      <c r="DU81" s="380" t="str">
        <f>IF(OR($E81="",$G81=""),"",IF(AND($E$3=1),'Marks Entry 1st'!BH80,IF(AND($E$3=2),'Marks Entry 2nd'!BH80,IF(AND($E$3=3),'Marks Entry 3rd'!BH80,IF(AND($E$3=4),'Marks Entry 4th'!BH80,"")))))</f>
        <v/>
      </c>
      <c r="DV81" s="181" t="str">
        <f t="shared" si="148"/>
        <v/>
      </c>
      <c r="DW81" s="182">
        <f t="shared" si="149"/>
        <v>0</v>
      </c>
      <c r="DX81" s="182" t="str">
        <f t="shared" si="150"/>
        <v/>
      </c>
      <c r="DY81" s="182" t="str">
        <f t="shared" si="151"/>
        <v/>
      </c>
      <c r="DZ81" s="147" t="str">
        <f t="shared" si="101"/>
        <v/>
      </c>
      <c r="EA81" s="104" t="str">
        <f t="shared" si="102"/>
        <v/>
      </c>
      <c r="EB81" s="105" t="str">
        <f t="shared" si="103"/>
        <v/>
      </c>
      <c r="EC81" s="111" t="str">
        <f t="shared" si="104"/>
        <v/>
      </c>
      <c r="ED81" s="112" t="str">
        <f t="shared" si="105"/>
        <v/>
      </c>
      <c r="EE81" s="386" t="str">
        <f t="shared" si="106"/>
        <v/>
      </c>
      <c r="EF81" s="72" t="str">
        <f>IF(OR($E81="",$G81=""),"",IF(AND($E$3=1),'Marks Entry 1st'!BI80,IF(AND($E$3=2),'Marks Entry 2nd'!BI80,IF(AND($E$3=3),'Marks Entry 3rd'!BI80,IF(AND($E$3=4),'Marks Entry 4th'!BI80,"")))))</f>
        <v/>
      </c>
      <c r="EG81" s="72" t="str">
        <f>IF(OR($E81="",$G81=""),"",IF(AND($E$3=1),'Marks Entry 1st'!BJ80,IF(AND($E$3=2),'Marks Entry 2nd'!BJ80,IF(AND($E$3=3),'Marks Entry 3rd'!BJ80,IF(AND($E$3=4),'Marks Entry 4th'!BJ80,"")))))</f>
        <v/>
      </c>
      <c r="EH81" s="328" t="str">
        <f t="shared" si="107"/>
        <v/>
      </c>
      <c r="EI81" s="73"/>
      <c r="EP81" s="75">
        <f>IF(AND($E$3=1),'Marks Entry 1st'!I80,IF(AND($E$3=2),'Marks Entry 2nd'!I80,IF(AND($E$3=3),'Marks Entry 3rd'!I80,IF(AND($E$3=4),'Marks Entry 4th'!I80,""))))</f>
        <v>0</v>
      </c>
    </row>
    <row r="82" spans="1:146" ht="18.899999999999999" customHeight="1">
      <c r="A82" s="94">
        <v>75</v>
      </c>
      <c r="B82" s="94" t="str">
        <f>IF(OR(EP82=0,EP82=""),"",IF(AND($E$3=1),'Marks Entry 1st'!I81,IF(AND($E$3=2),'Marks Entry 2nd'!I81,IF(AND($E$3=3),'Marks Entry 3rd'!I81,IF(AND($E$3=4),'Marks Entry 4th'!I81,"")))))</f>
        <v/>
      </c>
      <c r="C82" s="95" t="str">
        <f>IF(OR(B82=0,B82=""),"",IF(AND($E$3=1),'Marks Entry 1st'!B81,IF(AND($E$3=2),'Marks Entry 2nd'!B81,IF(AND($E$3=3),'Marks Entry 3rd'!B81,IF(AND($E$3=4),'Marks Entry 4th'!B81,"")))))</f>
        <v/>
      </c>
      <c r="D82" s="95" t="str">
        <f>IF(OR(B82=0,B82=""),"",IF(AND($E$3=1),'Marks Entry 1st'!C81,IF(AND($E$3=2),'Marks Entry 2nd'!C81,IF(AND($E$3=3),'Marks Entry 3rd'!C81,IF(AND($E$3=4),'Marks Entry 4th'!C81,"")))))</f>
        <v/>
      </c>
      <c r="E82" s="96" t="str">
        <f>IF(OR(B82=0,B82=""),"",IF(AND($E$3=1),'Marks Entry 1st'!E81,IF(AND($E$3=2),'Marks Entry 2nd'!E81,IF(AND($E$3=3),'Marks Entry 3rd'!E81,IF(AND($E$3=4),'Marks Entry 4th'!E81,"")))))</f>
        <v/>
      </c>
      <c r="F82" s="95" t="str">
        <f>IF(OR(B82=0,B82=""),"",IF(AND($E$3=1),'Marks Entry 1st'!D81,IF(AND($E$3=2),'Marks Entry 2nd'!D81,IF(AND($E$3=3),'Marks Entry 3rd'!D81,IF(AND($E$3=4),'Marks Entry 4th'!D81,"")))))</f>
        <v/>
      </c>
      <c r="G82" s="90" t="str">
        <f>IF(OR(B82=0,B82=""),"",IF(AND($E$3=1),'Marks Entry 1st'!F81,IF(AND($E$3=2),'Marks Entry 2nd'!F81,IF(AND($E$3=3),'Marks Entry 3rd'!F81,IF(AND($E$3=4),'Marks Entry 4th'!F81,"")))))</f>
        <v/>
      </c>
      <c r="H82" s="90" t="str">
        <f>IF(OR(B82=0,B82=""),"",IF(AND($E$3=1),'Marks Entry 1st'!G81,IF(AND($E$3=2),'Marks Entry 2nd'!G81,IF(AND($E$3=3),'Marks Entry 3rd'!G81,IF(AND($E$3=4),'Marks Entry 4th'!G81,"")))))</f>
        <v/>
      </c>
      <c r="I82" s="90" t="str">
        <f>IF(OR(B82=0,B82=""),"",IF(AND($E$3=1),'Marks Entry 1st'!H81,IF(AND($E$3=2),'Marks Entry 2nd'!H81,IF(AND($E$3=3),'Marks Entry 3rd'!H81,IF(AND($E$3=4),'Marks Entry 4th'!H81,"")))))</f>
        <v/>
      </c>
      <c r="J82" s="379" t="str">
        <f>IF(OR(B82=0,B82=""),"",IF(AND($E$3=1),'Marks Entry 1st'!J81,IF(AND($E$3=2),'Marks Entry 2nd'!J81,IF(AND($E$3=3),'Marks Entry 3rd'!J81,IF(AND($E$3=4),'Marks Entry 4th'!J81,"")))))</f>
        <v/>
      </c>
      <c r="K82" s="379" t="str">
        <f>IF(OR(B82=0,B82=""),"",IF(AND($E$3=1),'Marks Entry 1st'!K81,IF(AND($E$3=2),'Marks Entry 2nd'!K81,IF(AND($E$3=3),'Marks Entry 3rd'!K81,IF(AND($E$3=4),'Marks Entry 4th'!K81,"")))))</f>
        <v/>
      </c>
      <c r="L82" s="180" t="str">
        <f>IF(OR($E82="",$G82=""),"",IF(AND($E$3=1),'Marks Entry 1st'!L81,IF(AND($E$3=2),'Marks Entry 2nd'!L81,IF(AND($E$3=3),'Marks Entry 3rd'!L81,IF(AND($E$3=4),'Marks Entry 4th'!L81,"")))))</f>
        <v/>
      </c>
      <c r="M82" s="180" t="str">
        <f>IF(OR($E82="",$G82=""),"",IF(AND($E$3=1),'Marks Entry 1st'!M81,IF(AND($E$3=2),'Marks Entry 2nd'!M81,IF(AND($E$3=3),'Marks Entry 3rd'!M81,IF(AND($E$3=4),'Marks Entry 4th'!M81,"")))))</f>
        <v/>
      </c>
      <c r="N82" s="87" t="str">
        <f t="shared" si="108"/>
        <v/>
      </c>
      <c r="O82" s="180" t="str">
        <f>IF(OR($E82="",$G82=""),"",IF(AND($E$3=1),'Marks Entry 1st'!N81,IF(AND($E$3=2),'Marks Entry 2nd'!N81,IF(AND($E$3=3),'Marks Entry 3rd'!N81,IF(AND($E$3=4),'Marks Entry 4th'!N81,"")))))</f>
        <v/>
      </c>
      <c r="P82" s="180" t="str">
        <f>IF(OR($E82="",$G82=""),"",IF(AND($E$3=1),'Marks Entry 1st'!O81,IF(AND($E$3=2),'Marks Entry 2nd'!O81,IF(AND($E$3=3),'Marks Entry 3rd'!O81,IF(AND($E$3=4),'Marks Entry 4th'!O81,"")))))</f>
        <v/>
      </c>
      <c r="Q82" s="180" t="str">
        <f>IF(OR($E82="",$G82=""),"",IF(AND($E$3=1),'Marks Entry 1st'!P81,IF(AND($E$3=2),'Marks Entry 2nd'!P81,IF(AND($E$3=3),'Marks Entry 3rd'!P81,IF(AND($E$3=4),'Marks Entry 4th'!P81,"")))))</f>
        <v/>
      </c>
      <c r="R82" s="91" t="str">
        <f t="shared" si="109"/>
        <v/>
      </c>
      <c r="S82" s="87">
        <f t="shared" si="110"/>
        <v>0</v>
      </c>
      <c r="T82" s="93" t="str">
        <f>IF(OR($E82="",$G82=""),"",IF(AND($E$3=1),'Marks Entry 1st'!Q81,IF(AND($E$3=2),'Marks Entry 2nd'!Q81,IF(AND($E$3=3),'Marks Entry 3rd'!Q81,IF(AND($E$3=4),'Marks Entry 4th'!Q81,"")))))</f>
        <v/>
      </c>
      <c r="U82" s="93" t="str">
        <f>IF(OR($E82="",$G82=""),"",IF(AND($E$3=1),'Marks Entry 1st'!R81,IF(AND($E$3=2),'Marks Entry 2nd'!R81,IF(AND($E$3=3),'Marks Entry 3rd'!R81,IF(AND($E$3=4),'Marks Entry 4th'!R81,"")))))</f>
        <v/>
      </c>
      <c r="V82" s="93" t="str">
        <f>IF(OR($E82="",$G82=""),"",IF(AND($E$3=1),'Marks Entry 1st'!S81,IF(AND($E$3=2),'Marks Entry 2nd'!S81,IF(AND($E$3=3),'Marks Entry 3rd'!S81,IF(AND($E$3=4),'Marks Entry 4th'!S81,"")))))</f>
        <v/>
      </c>
      <c r="W82" s="92" t="str">
        <f t="shared" si="111"/>
        <v/>
      </c>
      <c r="X82" s="87" t="str">
        <f t="shared" si="112"/>
        <v/>
      </c>
      <c r="Y82" s="144">
        <f t="shared" si="113"/>
        <v>0</v>
      </c>
      <c r="Z82" s="144" t="str">
        <f t="shared" si="114"/>
        <v/>
      </c>
      <c r="AA82" s="144" t="str">
        <f t="shared" si="76"/>
        <v/>
      </c>
      <c r="AB82" s="144" t="str">
        <f t="shared" si="115"/>
        <v/>
      </c>
      <c r="AC82" s="144" t="str">
        <f t="shared" si="77"/>
        <v/>
      </c>
      <c r="AD82" s="148" t="str">
        <f t="shared" si="78"/>
        <v/>
      </c>
      <c r="AE82" s="180" t="str">
        <f>IF(OR($E82="",$G82=""),"",IF(AND($E$3=1),'Marks Entry 1st'!T81,IF(AND($E$3=2),'Marks Entry 2nd'!T81,IF(AND($E$3=3),'Marks Entry 3rd'!T81,IF(AND($E$3=4),'Marks Entry 4th'!T81,"")))))</f>
        <v/>
      </c>
      <c r="AF82" s="180" t="str">
        <f>IF(OR($E82="",$G82=""),"",IF(AND($E$3=1),'Marks Entry 1st'!U81,IF(AND($E$3=2),'Marks Entry 2nd'!U81,IF(AND($E$3=3),'Marks Entry 3rd'!U81,IF(AND($E$3=4),'Marks Entry 4th'!U81,"")))))</f>
        <v/>
      </c>
      <c r="AG82" s="87" t="str">
        <f t="shared" si="116"/>
        <v/>
      </c>
      <c r="AH82" s="180" t="str">
        <f>IF(OR($E82="",$G82=""),"",IF(AND($E$3=1),'Marks Entry 1st'!V81,IF(AND($E$3=2),'Marks Entry 2nd'!V81,IF(AND($E$3=3),'Marks Entry 3rd'!V81,IF(AND($E$3=4),'Marks Entry 4th'!V81,"")))))</f>
        <v/>
      </c>
      <c r="AI82" s="180" t="str">
        <f>IF(OR($E82="",$G82=""),"",IF(AND($E$3=1),'Marks Entry 1st'!W81,IF(AND($E$3=2),'Marks Entry 2nd'!W81,IF(AND($E$3=3),'Marks Entry 3rd'!W81,IF(AND($E$3=4),'Marks Entry 4th'!W81,"")))))</f>
        <v/>
      </c>
      <c r="AJ82" s="180" t="str">
        <f>IF(OR($E82="",$G82=""),"",IF(AND($E$3=1),'Marks Entry 1st'!X81,IF(AND($E$3=2),'Marks Entry 2nd'!X81,IF(AND($E$3=3),'Marks Entry 3rd'!X81,IF(AND($E$3=4),'Marks Entry 4th'!X81,"")))))</f>
        <v/>
      </c>
      <c r="AK82" s="91" t="str">
        <f t="shared" si="117"/>
        <v/>
      </c>
      <c r="AL82" s="87">
        <f t="shared" si="118"/>
        <v>0</v>
      </c>
      <c r="AM82" s="93" t="str">
        <f>IF(OR($E82="",$G82=""),"",IF(AND($E$3=1),'Marks Entry 1st'!Y81,IF(AND($E$3=2),'Marks Entry 2nd'!Y81,IF(AND($E$3=3),'Marks Entry 3rd'!Y81,IF(AND($E$3=4),'Marks Entry 4th'!Y81,"")))))</f>
        <v/>
      </c>
      <c r="AN82" s="93" t="str">
        <f>IF(OR($E82="",$G82=""),"",IF(AND($E$3=1),'Marks Entry 1st'!Z81,IF(AND($E$3=2),'Marks Entry 2nd'!Z81,IF(AND($E$3=3),'Marks Entry 3rd'!Z81,IF(AND($E$3=4),'Marks Entry 4th'!Z81,"")))))</f>
        <v/>
      </c>
      <c r="AO82" s="93" t="str">
        <f>IF(OR($E82="",$G82=""),"",IF(AND($E$3=1),'Marks Entry 1st'!AA81,IF(AND($E$3=2),'Marks Entry 2nd'!AA81,IF(AND($E$3=3),'Marks Entry 3rd'!AA81,IF(AND($E$3=4),'Marks Entry 4th'!AA81,"")))))</f>
        <v/>
      </c>
      <c r="AP82" s="92" t="str">
        <f t="shared" si="119"/>
        <v/>
      </c>
      <c r="AQ82" s="87" t="str">
        <f t="shared" si="120"/>
        <v/>
      </c>
      <c r="AR82" s="144">
        <f t="shared" si="121"/>
        <v>0</v>
      </c>
      <c r="AS82" s="144" t="str">
        <f t="shared" si="122"/>
        <v/>
      </c>
      <c r="AT82" s="144" t="str">
        <f t="shared" si="79"/>
        <v/>
      </c>
      <c r="AU82" s="144" t="str">
        <f t="shared" si="123"/>
        <v/>
      </c>
      <c r="AV82" s="144" t="str">
        <f t="shared" si="80"/>
        <v/>
      </c>
      <c r="AW82" s="148" t="str">
        <f t="shared" si="81"/>
        <v/>
      </c>
      <c r="AX82" s="180" t="str">
        <f>IF(OR($E82="",$G82=""),"",IF(AND($E$3=1),'Marks Entry 1st'!AB81,IF(AND($E$3=2),'Marks Entry 2nd'!AB81,IF(AND($E$3=3),'Marks Entry 3rd'!AB81,IF(AND($E$3=4),'Marks Entry 4th'!AB81,"")))))</f>
        <v/>
      </c>
      <c r="AY82" s="180" t="str">
        <f>IF(OR($E82="",$G82=""),"",IF(AND($E$3=1),'Marks Entry 1st'!AC81,IF(AND($E$3=2),'Marks Entry 2nd'!AC81,IF(AND($E$3=3),'Marks Entry 3rd'!AC81,IF(AND($E$3=4),'Marks Entry 4th'!AC81,"")))))</f>
        <v/>
      </c>
      <c r="AZ82" s="87" t="str">
        <f t="shared" si="82"/>
        <v/>
      </c>
      <c r="BA82" s="180" t="str">
        <f>IF(OR($E82="",$G82=""),"",IF(AND($E$3=1),'Marks Entry 1st'!AD81,IF(AND($E$3=2),'Marks Entry 2nd'!AD81,IF(AND($E$3=3),'Marks Entry 3rd'!AD81,IF(AND($E$3=4),'Marks Entry 4th'!AD81,"")))))</f>
        <v/>
      </c>
      <c r="BB82" s="180" t="str">
        <f>IF(OR($E82="",$G82=""),"",IF(AND($E$3=1),'Marks Entry 1st'!AE81,IF(AND($E$3=2),'Marks Entry 2nd'!AE81,IF(AND($E$3=3),'Marks Entry 3rd'!AE81,IF(AND($E$3=4),'Marks Entry 4th'!AE81,"")))))</f>
        <v/>
      </c>
      <c r="BC82" s="180" t="str">
        <f>IF(OR($E82="",$G82=""),"",IF(AND($E$3=1),'Marks Entry 1st'!AF81,IF(AND($E$3=2),'Marks Entry 2nd'!AF81,IF(AND($E$3=3),'Marks Entry 3rd'!AF81,IF(AND($E$3=4),'Marks Entry 4th'!AF81,"")))))</f>
        <v/>
      </c>
      <c r="BD82" s="91" t="str">
        <f t="shared" si="83"/>
        <v/>
      </c>
      <c r="BE82" s="87">
        <f t="shared" si="84"/>
        <v>0</v>
      </c>
      <c r="BF82" s="93" t="str">
        <f>IF(OR($E82="",$G82=""),"",IF(AND($E$3=1),'Marks Entry 1st'!AG81,IF(AND($E$3=2),'Marks Entry 2nd'!AG81,IF(AND($E$3=3),'Marks Entry 3rd'!AG81,IF(AND($E$3=4),'Marks Entry 4th'!AG81,"")))))</f>
        <v/>
      </c>
      <c r="BG82" s="93" t="str">
        <f>IF(OR($E82="",$G82=""),"",IF(AND($E$3=1),'Marks Entry 1st'!AH81,IF(AND($E$3=2),'Marks Entry 2nd'!AH81,IF(AND($E$3=3),'Marks Entry 3rd'!AH81,IF(AND($E$3=4),'Marks Entry 4th'!AH81,"")))))</f>
        <v/>
      </c>
      <c r="BH82" s="93" t="str">
        <f>IF(OR($E82="",$G82=""),"",IF(AND($E$3=1),'Marks Entry 1st'!AI81,IF(AND($E$3=2),'Marks Entry 2nd'!AI81,IF(AND($E$3=3),'Marks Entry 3rd'!AI81,IF(AND($E$3=4),'Marks Entry 4th'!AI81,"")))))</f>
        <v/>
      </c>
      <c r="BI82" s="92" t="str">
        <f t="shared" si="85"/>
        <v/>
      </c>
      <c r="BJ82" s="87" t="str">
        <f t="shared" si="86"/>
        <v/>
      </c>
      <c r="BK82" s="144">
        <f t="shared" si="87"/>
        <v>0</v>
      </c>
      <c r="BL82" s="144" t="str">
        <f t="shared" si="88"/>
        <v/>
      </c>
      <c r="BM82" s="144" t="str">
        <f t="shared" si="89"/>
        <v/>
      </c>
      <c r="BN82" s="144" t="str">
        <f t="shared" si="90"/>
        <v/>
      </c>
      <c r="BO82" s="144" t="str">
        <f t="shared" si="91"/>
        <v/>
      </c>
      <c r="BP82" s="148" t="str">
        <f t="shared" si="92"/>
        <v/>
      </c>
      <c r="BQ82" s="180" t="str">
        <f>IF(OR($E82="",$G82=""),"",IF(AND($E$3=1),'Marks Entry 1st'!AJ81,IF(AND($E$3=2),'Marks Entry 2nd'!AJ81,IF(AND($E$3=3),'Marks Entry 3rd'!AJ81,IF(AND($E$3=4),'Marks Entry 4th'!AJ81,"")))))</f>
        <v/>
      </c>
      <c r="BR82" s="180" t="str">
        <f>IF(OR($E82="",$G82=""),"",IF(AND($E$3=1),'Marks Entry 1st'!AK81,IF(AND($E$3=2),'Marks Entry 2nd'!AK81,IF(AND($E$3=3),'Marks Entry 3rd'!AK81,IF(AND($E$3=4),'Marks Entry 4th'!AK81,"")))))</f>
        <v/>
      </c>
      <c r="BS82" s="87" t="str">
        <f t="shared" si="124"/>
        <v/>
      </c>
      <c r="BT82" s="180" t="str">
        <f>IF(OR($E82="",$G82=""),"",IF(AND($E$3=1),'Marks Entry 1st'!AL81,IF(AND($E$3=2),'Marks Entry 2nd'!AL81,IF(AND($E$3=3),'Marks Entry 3rd'!AL81,IF(AND($E$3=4),'Marks Entry 4th'!AL81,"")))))</f>
        <v/>
      </c>
      <c r="BU82" s="180" t="str">
        <f>IF(OR($E82="",$G82=""),"",IF(AND($E$3=1),'Marks Entry 1st'!AM81,IF(AND($E$3=2),'Marks Entry 2nd'!AM81,IF(AND($E$3=3),'Marks Entry 3rd'!AM81,IF(AND($E$3=4),'Marks Entry 4th'!AM81,"")))))</f>
        <v/>
      </c>
      <c r="BV82" s="180" t="str">
        <f>IF(OR($E82="",$G82=""),"",IF(AND($E$3=1),'Marks Entry 1st'!AN81,IF(AND($E$3=2),'Marks Entry 2nd'!AN81,IF(AND($E$3=3),'Marks Entry 3rd'!AN81,IF(AND($E$3=4),'Marks Entry 4th'!AN81,"")))))</f>
        <v/>
      </c>
      <c r="BW82" s="91" t="str">
        <f t="shared" si="125"/>
        <v/>
      </c>
      <c r="BX82" s="87">
        <f t="shared" si="126"/>
        <v>0</v>
      </c>
      <c r="BY82" s="93" t="str">
        <f>IF(OR($E82="",$G82=""),"",IF(AND($E$3=1),'Marks Entry 1st'!AO81,IF(AND($E$3=2),'Marks Entry 2nd'!AO81,IF(AND($E$3=3),'Marks Entry 3rd'!AO81,IF(AND($E$3=4),'Marks Entry 4th'!AO81,"")))))</f>
        <v/>
      </c>
      <c r="BZ82" s="93" t="str">
        <f>IF(OR($E82="",$G82=""),"",IF(AND($E$3=1),'Marks Entry 1st'!AP81,IF(AND($E$3=2),'Marks Entry 2nd'!AP81,IF(AND($E$3=3),'Marks Entry 3rd'!AP81,IF(AND($E$3=4),'Marks Entry 4th'!AP81,"")))))</f>
        <v/>
      </c>
      <c r="CA82" s="93" t="str">
        <f>IF(OR($E82="",$G82=""),"",IF(AND($E$3=1),'Marks Entry 1st'!AQ81,IF(AND($E$3=2),'Marks Entry 2nd'!AQ81,IF(AND($E$3=3),'Marks Entry 3rd'!AQ81,IF(AND($E$3=4),'Marks Entry 4th'!AQ81,"")))))</f>
        <v/>
      </c>
      <c r="CB82" s="92" t="str">
        <f t="shared" si="127"/>
        <v/>
      </c>
      <c r="CC82" s="87" t="str">
        <f t="shared" si="128"/>
        <v/>
      </c>
      <c r="CD82" s="144">
        <f t="shared" si="129"/>
        <v>0</v>
      </c>
      <c r="CE82" s="144" t="str">
        <f t="shared" si="130"/>
        <v/>
      </c>
      <c r="CF82" s="144" t="str">
        <f t="shared" si="93"/>
        <v/>
      </c>
      <c r="CG82" s="144" t="str">
        <f t="shared" si="131"/>
        <v/>
      </c>
      <c r="CH82" s="144" t="str">
        <f t="shared" si="94"/>
        <v/>
      </c>
      <c r="CI82" s="148" t="str">
        <f t="shared" si="95"/>
        <v/>
      </c>
      <c r="CJ82" s="180" t="str">
        <f>IF(OR($E82="",$G82=""),"",IF(AND($E$3=1),'Marks Entry 1st'!AR81,IF(AND($E$3=2),'Marks Entry 2nd'!AR81,IF(AND($E$3=3),'Marks Entry 3rd'!AR81,IF(AND($E$3=4),'Marks Entry 4th'!AR81,"")))))</f>
        <v/>
      </c>
      <c r="CK82" s="180" t="str">
        <f>IF(OR($E82="",$G82=""),"",IF(AND($E$3=1),'Marks Entry 1st'!AS81,IF(AND($E$3=2),'Marks Entry 2nd'!AS81,IF(AND($E$3=3),'Marks Entry 3rd'!AS81,IF(AND($E$3=4),'Marks Entry 4th'!AS81,"")))))</f>
        <v/>
      </c>
      <c r="CL82" s="87" t="str">
        <f t="shared" si="132"/>
        <v/>
      </c>
      <c r="CM82" s="180" t="str">
        <f>IF(OR($E82="",$G82=""),"",IF(AND($E$3=1),'Marks Entry 1st'!AT81,IF(AND($E$3=2),'Marks Entry 2nd'!AT81,IF(AND($E$3=3),'Marks Entry 3rd'!AT81,IF(AND($E$3=4),'Marks Entry 4th'!AT81,"")))))</f>
        <v/>
      </c>
      <c r="CN82" s="180" t="str">
        <f>IF(OR($E82="",$G82=""),"",IF(AND($E$3=1),'Marks Entry 1st'!AU81,IF(AND($E$3=2),'Marks Entry 2nd'!AU81,IF(AND($E$3=3),'Marks Entry 3rd'!AU81,IF(AND($E$3=4),'Marks Entry 4th'!AU81,"")))))</f>
        <v/>
      </c>
      <c r="CO82" s="180" t="str">
        <f>IF(OR($E82="",$G82=""),"",IF(AND($E$3=1),'Marks Entry 1st'!AV81,IF(AND($E$3=2),'Marks Entry 2nd'!AV81,IF(AND($E$3=3),'Marks Entry 3rd'!AV81,IF(AND($E$3=4),'Marks Entry 4th'!AV81,"")))))</f>
        <v/>
      </c>
      <c r="CP82" s="91" t="str">
        <f t="shared" si="133"/>
        <v/>
      </c>
      <c r="CQ82" s="87">
        <f t="shared" si="134"/>
        <v>0</v>
      </c>
      <c r="CR82" s="93" t="str">
        <f>IF(OR($E82="",$G82=""),"",IF(AND($E$3=1),'Marks Entry 1st'!AW81,IF(AND($E$3=2),'Marks Entry 2nd'!AW81,IF(AND($E$3=3),'Marks Entry 3rd'!AW81,IF(AND($E$3=4),'Marks Entry 4th'!AW81,"")))))</f>
        <v/>
      </c>
      <c r="CS82" s="93" t="str">
        <f>IF(OR($E82="",$G82=""),"",IF(AND($E$3=1),'Marks Entry 1st'!AX81,IF(AND($E$3=2),'Marks Entry 2nd'!AX81,IF(AND($E$3=3),'Marks Entry 3rd'!AX81,IF(AND($E$3=4),'Marks Entry 4th'!AX81,"")))))</f>
        <v/>
      </c>
      <c r="CT82" s="93" t="str">
        <f>IF(OR($E82="",$G82=""),"",IF(AND($E$3=1),'Marks Entry 1st'!AY81,IF(AND($E$3=2),'Marks Entry 2nd'!AY81,IF(AND($E$3=3),'Marks Entry 3rd'!AY81,IF(AND($E$3=4),'Marks Entry 4th'!AY81,"")))))</f>
        <v/>
      </c>
      <c r="CU82" s="92" t="str">
        <f t="shared" si="135"/>
        <v/>
      </c>
      <c r="CV82" s="87" t="str">
        <f t="shared" si="136"/>
        <v/>
      </c>
      <c r="CW82" s="144">
        <f t="shared" si="137"/>
        <v>0</v>
      </c>
      <c r="CX82" s="144" t="str">
        <f t="shared" si="138"/>
        <v/>
      </c>
      <c r="CY82" s="144" t="str">
        <f t="shared" si="96"/>
        <v/>
      </c>
      <c r="CZ82" s="144" t="str">
        <f t="shared" si="139"/>
        <v/>
      </c>
      <c r="DA82" s="144" t="str">
        <f t="shared" si="97"/>
        <v/>
      </c>
      <c r="DB82" s="148" t="str">
        <f t="shared" si="98"/>
        <v/>
      </c>
      <c r="DC82" s="380" t="str">
        <f>IF(OR($E82="",$G82=""),"",IF(AND($E$3=1),'Marks Entry 1st'!AZ81,IF(AND($E$3=2),'Marks Entry 2nd'!AZ81,IF(AND($E$3=3),'Marks Entry 3rd'!AZ81,IF(AND($E$3=4),'Marks Entry 4th'!AZ81,"")))))</f>
        <v/>
      </c>
      <c r="DD82" s="380" t="str">
        <f>IF(OR($E82="",$G82=""),"",IF(AND($E$3=1),'Marks Entry 1st'!BA81,IF(AND($E$3=2),'Marks Entry 2nd'!BA81,IF(AND($E$3=3),'Marks Entry 3rd'!BA81,IF(AND($E$3=4),'Marks Entry 4th'!BA81,"")))))</f>
        <v/>
      </c>
      <c r="DE82" s="380" t="str">
        <f>IF(OR($E82="",$G82=""),"",IF(AND($E$3=1),'Marks Entry 1st'!BB81,IF(AND($E$3=2),'Marks Entry 2nd'!BB81,IF(AND($E$3=3),'Marks Entry 3rd'!BB81,IF(AND($E$3=4),'Marks Entry 4th'!BB81,"")))))</f>
        <v/>
      </c>
      <c r="DF82" s="181" t="str">
        <f t="shared" si="140"/>
        <v/>
      </c>
      <c r="DG82" s="182">
        <f t="shared" si="141"/>
        <v>0</v>
      </c>
      <c r="DH82" s="182" t="str">
        <f t="shared" si="142"/>
        <v/>
      </c>
      <c r="DI82" s="182" t="str">
        <f t="shared" si="143"/>
        <v/>
      </c>
      <c r="DJ82" s="147" t="str">
        <f t="shared" si="99"/>
        <v/>
      </c>
      <c r="DK82" s="380" t="str">
        <f>IF(OR($E82="",$G82=""),"",IF(AND($E$3=1),'Marks Entry 1st'!BC81,IF(AND($E$3=2),'Marks Entry 2nd'!BC81,IF(AND($E$3=3),'Marks Entry 3rd'!BC81,IF(AND($E$3=4),'Marks Entry 4th'!BC81,"")))))</f>
        <v/>
      </c>
      <c r="DL82" s="380" t="str">
        <f>IF(OR($E82="",$G82=""),"",IF(AND($E$3=1),'Marks Entry 1st'!BD81,IF(AND($E$3=2),'Marks Entry 2nd'!BD81,IF(AND($E$3=3),'Marks Entry 3rd'!BD81,IF(AND($E$3=4),'Marks Entry 4th'!BD81,"")))))</f>
        <v/>
      </c>
      <c r="DM82" s="380" t="str">
        <f>IF(OR($E82="",$G82=""),"",IF(AND($E$3=1),'Marks Entry 1st'!BE81,IF(AND($E$3=2),'Marks Entry 2nd'!BE81,IF(AND($E$3=3),'Marks Entry 3rd'!BE81,IF(AND($E$3=4),'Marks Entry 4th'!BE81,"")))))</f>
        <v/>
      </c>
      <c r="DN82" s="181" t="str">
        <f t="shared" si="144"/>
        <v/>
      </c>
      <c r="DO82" s="182">
        <f t="shared" si="145"/>
        <v>0</v>
      </c>
      <c r="DP82" s="182" t="str">
        <f t="shared" si="146"/>
        <v/>
      </c>
      <c r="DQ82" s="182" t="str">
        <f t="shared" si="147"/>
        <v/>
      </c>
      <c r="DR82" s="147" t="str">
        <f t="shared" si="100"/>
        <v/>
      </c>
      <c r="DS82" s="380" t="str">
        <f>IF(OR($E82="",$G82=""),"",IF(AND($E$3=1),'Marks Entry 1st'!BF81,IF(AND($E$3=2),'Marks Entry 2nd'!BF81,IF(AND($E$3=3),'Marks Entry 3rd'!BF81,IF(AND($E$3=4),'Marks Entry 4th'!BF81,"")))))</f>
        <v/>
      </c>
      <c r="DT82" s="380" t="str">
        <f>IF(OR($E82="",$G82=""),"",IF(AND($E$3=1),'Marks Entry 1st'!BG81,IF(AND($E$3=2),'Marks Entry 2nd'!BG81,IF(AND($E$3=3),'Marks Entry 3rd'!BG81,IF(AND($E$3=4),'Marks Entry 4th'!BG81,"")))))</f>
        <v/>
      </c>
      <c r="DU82" s="380" t="str">
        <f>IF(OR($E82="",$G82=""),"",IF(AND($E$3=1),'Marks Entry 1st'!BH81,IF(AND($E$3=2),'Marks Entry 2nd'!BH81,IF(AND($E$3=3),'Marks Entry 3rd'!BH81,IF(AND($E$3=4),'Marks Entry 4th'!BH81,"")))))</f>
        <v/>
      </c>
      <c r="DV82" s="181" t="str">
        <f t="shared" si="148"/>
        <v/>
      </c>
      <c r="DW82" s="182">
        <f t="shared" si="149"/>
        <v>0</v>
      </c>
      <c r="DX82" s="182" t="str">
        <f t="shared" si="150"/>
        <v/>
      </c>
      <c r="DY82" s="182" t="str">
        <f t="shared" si="151"/>
        <v/>
      </c>
      <c r="DZ82" s="147" t="str">
        <f t="shared" si="101"/>
        <v/>
      </c>
      <c r="EA82" s="104" t="str">
        <f t="shared" si="102"/>
        <v/>
      </c>
      <c r="EB82" s="105" t="str">
        <f t="shared" si="103"/>
        <v/>
      </c>
      <c r="EC82" s="111" t="str">
        <f t="shared" si="104"/>
        <v/>
      </c>
      <c r="ED82" s="112" t="str">
        <f t="shared" si="105"/>
        <v/>
      </c>
      <c r="EE82" s="386" t="str">
        <f t="shared" si="106"/>
        <v/>
      </c>
      <c r="EF82" s="72" t="str">
        <f>IF(OR($E82="",$G82=""),"",IF(AND($E$3=1),'Marks Entry 1st'!BI81,IF(AND($E$3=2),'Marks Entry 2nd'!BI81,IF(AND($E$3=3),'Marks Entry 3rd'!BI81,IF(AND($E$3=4),'Marks Entry 4th'!BI81,"")))))</f>
        <v/>
      </c>
      <c r="EG82" s="72" t="str">
        <f>IF(OR($E82="",$G82=""),"",IF(AND($E$3=1),'Marks Entry 1st'!BJ81,IF(AND($E$3=2),'Marks Entry 2nd'!BJ81,IF(AND($E$3=3),'Marks Entry 3rd'!BJ81,IF(AND($E$3=4),'Marks Entry 4th'!BJ81,"")))))</f>
        <v/>
      </c>
      <c r="EH82" s="328" t="str">
        <f t="shared" si="107"/>
        <v/>
      </c>
      <c r="EI82" s="73"/>
      <c r="EP82" s="75">
        <f>IF(AND($E$3=1),'Marks Entry 1st'!I81,IF(AND($E$3=2),'Marks Entry 2nd'!I81,IF(AND($E$3=3),'Marks Entry 3rd'!I81,IF(AND($E$3=4),'Marks Entry 4th'!I81,""))))</f>
        <v>0</v>
      </c>
    </row>
    <row r="83" spans="1:146" ht="18.899999999999999" customHeight="1">
      <c r="A83" s="94">
        <v>76</v>
      </c>
      <c r="B83" s="94" t="str">
        <f>IF(OR(EP83=0,EP83=""),"",IF(AND($E$3=1),'Marks Entry 1st'!I82,IF(AND($E$3=2),'Marks Entry 2nd'!I82,IF(AND($E$3=3),'Marks Entry 3rd'!I82,IF(AND($E$3=4),'Marks Entry 4th'!I82,"")))))</f>
        <v/>
      </c>
      <c r="C83" s="95" t="str">
        <f>IF(OR(B83=0,B83=""),"",IF(AND($E$3=1),'Marks Entry 1st'!B82,IF(AND($E$3=2),'Marks Entry 2nd'!B82,IF(AND($E$3=3),'Marks Entry 3rd'!B82,IF(AND($E$3=4),'Marks Entry 4th'!B82,"")))))</f>
        <v/>
      </c>
      <c r="D83" s="95" t="str">
        <f>IF(OR(B83=0,B83=""),"",IF(AND($E$3=1),'Marks Entry 1st'!C82,IF(AND($E$3=2),'Marks Entry 2nd'!C82,IF(AND($E$3=3),'Marks Entry 3rd'!C82,IF(AND($E$3=4),'Marks Entry 4th'!C82,"")))))</f>
        <v/>
      </c>
      <c r="E83" s="96" t="str">
        <f>IF(OR(B83=0,B83=""),"",IF(AND($E$3=1),'Marks Entry 1st'!E82,IF(AND($E$3=2),'Marks Entry 2nd'!E82,IF(AND($E$3=3),'Marks Entry 3rd'!E82,IF(AND($E$3=4),'Marks Entry 4th'!E82,"")))))</f>
        <v/>
      </c>
      <c r="F83" s="95" t="str">
        <f>IF(OR(B83=0,B83=""),"",IF(AND($E$3=1),'Marks Entry 1st'!D82,IF(AND($E$3=2),'Marks Entry 2nd'!D82,IF(AND($E$3=3),'Marks Entry 3rd'!D82,IF(AND($E$3=4),'Marks Entry 4th'!D82,"")))))</f>
        <v/>
      </c>
      <c r="G83" s="90" t="str">
        <f>IF(OR(B83=0,B83=""),"",IF(AND($E$3=1),'Marks Entry 1st'!F82,IF(AND($E$3=2),'Marks Entry 2nd'!F82,IF(AND($E$3=3),'Marks Entry 3rd'!F82,IF(AND($E$3=4),'Marks Entry 4th'!F82,"")))))</f>
        <v/>
      </c>
      <c r="H83" s="90" t="str">
        <f>IF(OR(B83=0,B83=""),"",IF(AND($E$3=1),'Marks Entry 1st'!G82,IF(AND($E$3=2),'Marks Entry 2nd'!G82,IF(AND($E$3=3),'Marks Entry 3rd'!G82,IF(AND($E$3=4),'Marks Entry 4th'!G82,"")))))</f>
        <v/>
      </c>
      <c r="I83" s="90" t="str">
        <f>IF(OR(B83=0,B83=""),"",IF(AND($E$3=1),'Marks Entry 1st'!H82,IF(AND($E$3=2),'Marks Entry 2nd'!H82,IF(AND($E$3=3),'Marks Entry 3rd'!H82,IF(AND($E$3=4),'Marks Entry 4th'!H82,"")))))</f>
        <v/>
      </c>
      <c r="J83" s="379" t="str">
        <f>IF(OR(B83=0,B83=""),"",IF(AND($E$3=1),'Marks Entry 1st'!J82,IF(AND($E$3=2),'Marks Entry 2nd'!J82,IF(AND($E$3=3),'Marks Entry 3rd'!J82,IF(AND($E$3=4),'Marks Entry 4th'!J82,"")))))</f>
        <v/>
      </c>
      <c r="K83" s="379" t="str">
        <f>IF(OR(B83=0,B83=""),"",IF(AND($E$3=1),'Marks Entry 1st'!K82,IF(AND($E$3=2),'Marks Entry 2nd'!K82,IF(AND($E$3=3),'Marks Entry 3rd'!K82,IF(AND($E$3=4),'Marks Entry 4th'!K82,"")))))</f>
        <v/>
      </c>
      <c r="L83" s="180" t="str">
        <f>IF(OR($E83="",$G83=""),"",IF(AND($E$3=1),'Marks Entry 1st'!L82,IF(AND($E$3=2),'Marks Entry 2nd'!L82,IF(AND($E$3=3),'Marks Entry 3rd'!L82,IF(AND($E$3=4),'Marks Entry 4th'!L82,"")))))</f>
        <v/>
      </c>
      <c r="M83" s="180" t="str">
        <f>IF(OR($E83="",$G83=""),"",IF(AND($E$3=1),'Marks Entry 1st'!M82,IF(AND($E$3=2),'Marks Entry 2nd'!M82,IF(AND($E$3=3),'Marks Entry 3rd'!M82,IF(AND($E$3=4),'Marks Entry 4th'!M82,"")))))</f>
        <v/>
      </c>
      <c r="N83" s="87" t="str">
        <f t="shared" si="108"/>
        <v/>
      </c>
      <c r="O83" s="180" t="str">
        <f>IF(OR($E83="",$G83=""),"",IF(AND($E$3=1),'Marks Entry 1st'!N82,IF(AND($E$3=2),'Marks Entry 2nd'!N82,IF(AND($E$3=3),'Marks Entry 3rd'!N82,IF(AND($E$3=4),'Marks Entry 4th'!N82,"")))))</f>
        <v/>
      </c>
      <c r="P83" s="180" t="str">
        <f>IF(OR($E83="",$G83=""),"",IF(AND($E$3=1),'Marks Entry 1st'!O82,IF(AND($E$3=2),'Marks Entry 2nd'!O82,IF(AND($E$3=3),'Marks Entry 3rd'!O82,IF(AND($E$3=4),'Marks Entry 4th'!O82,"")))))</f>
        <v/>
      </c>
      <c r="Q83" s="180" t="str">
        <f>IF(OR($E83="",$G83=""),"",IF(AND($E$3=1),'Marks Entry 1st'!P82,IF(AND($E$3=2),'Marks Entry 2nd'!P82,IF(AND($E$3=3),'Marks Entry 3rd'!P82,IF(AND($E$3=4),'Marks Entry 4th'!P82,"")))))</f>
        <v/>
      </c>
      <c r="R83" s="91" t="str">
        <f t="shared" si="109"/>
        <v/>
      </c>
      <c r="S83" s="87">
        <f t="shared" si="110"/>
        <v>0</v>
      </c>
      <c r="T83" s="93" t="str">
        <f>IF(OR($E83="",$G83=""),"",IF(AND($E$3=1),'Marks Entry 1st'!Q82,IF(AND($E$3=2),'Marks Entry 2nd'!Q82,IF(AND($E$3=3),'Marks Entry 3rd'!Q82,IF(AND($E$3=4),'Marks Entry 4th'!Q82,"")))))</f>
        <v/>
      </c>
      <c r="U83" s="93" t="str">
        <f>IF(OR($E83="",$G83=""),"",IF(AND($E$3=1),'Marks Entry 1st'!R82,IF(AND($E$3=2),'Marks Entry 2nd'!R82,IF(AND($E$3=3),'Marks Entry 3rd'!R82,IF(AND($E$3=4),'Marks Entry 4th'!R82,"")))))</f>
        <v/>
      </c>
      <c r="V83" s="93" t="str">
        <f>IF(OR($E83="",$G83=""),"",IF(AND($E$3=1),'Marks Entry 1st'!S82,IF(AND($E$3=2),'Marks Entry 2nd'!S82,IF(AND($E$3=3),'Marks Entry 3rd'!S82,IF(AND($E$3=4),'Marks Entry 4th'!S82,"")))))</f>
        <v/>
      </c>
      <c r="W83" s="92" t="str">
        <f t="shared" si="111"/>
        <v/>
      </c>
      <c r="X83" s="87" t="str">
        <f t="shared" si="112"/>
        <v/>
      </c>
      <c r="Y83" s="144">
        <f t="shared" si="113"/>
        <v>0</v>
      </c>
      <c r="Z83" s="144" t="str">
        <f t="shared" si="114"/>
        <v/>
      </c>
      <c r="AA83" s="144" t="str">
        <f t="shared" si="76"/>
        <v/>
      </c>
      <c r="AB83" s="144" t="str">
        <f t="shared" si="115"/>
        <v/>
      </c>
      <c r="AC83" s="144" t="str">
        <f t="shared" si="77"/>
        <v/>
      </c>
      <c r="AD83" s="148" t="str">
        <f t="shared" si="78"/>
        <v/>
      </c>
      <c r="AE83" s="180" t="str">
        <f>IF(OR($E83="",$G83=""),"",IF(AND($E$3=1),'Marks Entry 1st'!T82,IF(AND($E$3=2),'Marks Entry 2nd'!T82,IF(AND($E$3=3),'Marks Entry 3rd'!T82,IF(AND($E$3=4),'Marks Entry 4th'!T82,"")))))</f>
        <v/>
      </c>
      <c r="AF83" s="180" t="str">
        <f>IF(OR($E83="",$G83=""),"",IF(AND($E$3=1),'Marks Entry 1st'!U82,IF(AND($E$3=2),'Marks Entry 2nd'!U82,IF(AND($E$3=3),'Marks Entry 3rd'!U82,IF(AND($E$3=4),'Marks Entry 4th'!U82,"")))))</f>
        <v/>
      </c>
      <c r="AG83" s="87" t="str">
        <f t="shared" si="116"/>
        <v/>
      </c>
      <c r="AH83" s="180" t="str">
        <f>IF(OR($E83="",$G83=""),"",IF(AND($E$3=1),'Marks Entry 1st'!V82,IF(AND($E$3=2),'Marks Entry 2nd'!V82,IF(AND($E$3=3),'Marks Entry 3rd'!V82,IF(AND($E$3=4),'Marks Entry 4th'!V82,"")))))</f>
        <v/>
      </c>
      <c r="AI83" s="180" t="str">
        <f>IF(OR($E83="",$G83=""),"",IF(AND($E$3=1),'Marks Entry 1st'!W82,IF(AND($E$3=2),'Marks Entry 2nd'!W82,IF(AND($E$3=3),'Marks Entry 3rd'!W82,IF(AND($E$3=4),'Marks Entry 4th'!W82,"")))))</f>
        <v/>
      </c>
      <c r="AJ83" s="180" t="str">
        <f>IF(OR($E83="",$G83=""),"",IF(AND($E$3=1),'Marks Entry 1st'!X82,IF(AND($E$3=2),'Marks Entry 2nd'!X82,IF(AND($E$3=3),'Marks Entry 3rd'!X82,IF(AND($E$3=4),'Marks Entry 4th'!X82,"")))))</f>
        <v/>
      </c>
      <c r="AK83" s="91" t="str">
        <f t="shared" si="117"/>
        <v/>
      </c>
      <c r="AL83" s="87">
        <f t="shared" si="118"/>
        <v>0</v>
      </c>
      <c r="AM83" s="93" t="str">
        <f>IF(OR($E83="",$G83=""),"",IF(AND($E$3=1),'Marks Entry 1st'!Y82,IF(AND($E$3=2),'Marks Entry 2nd'!Y82,IF(AND($E$3=3),'Marks Entry 3rd'!Y82,IF(AND($E$3=4),'Marks Entry 4th'!Y82,"")))))</f>
        <v/>
      </c>
      <c r="AN83" s="93" t="str">
        <f>IF(OR($E83="",$G83=""),"",IF(AND($E$3=1),'Marks Entry 1st'!Z82,IF(AND($E$3=2),'Marks Entry 2nd'!Z82,IF(AND($E$3=3),'Marks Entry 3rd'!Z82,IF(AND($E$3=4),'Marks Entry 4th'!Z82,"")))))</f>
        <v/>
      </c>
      <c r="AO83" s="93" t="str">
        <f>IF(OR($E83="",$G83=""),"",IF(AND($E$3=1),'Marks Entry 1st'!AA82,IF(AND($E$3=2),'Marks Entry 2nd'!AA82,IF(AND($E$3=3),'Marks Entry 3rd'!AA82,IF(AND($E$3=4),'Marks Entry 4th'!AA82,"")))))</f>
        <v/>
      </c>
      <c r="AP83" s="92" t="str">
        <f t="shared" si="119"/>
        <v/>
      </c>
      <c r="AQ83" s="87" t="str">
        <f t="shared" si="120"/>
        <v/>
      </c>
      <c r="AR83" s="144">
        <f t="shared" si="121"/>
        <v>0</v>
      </c>
      <c r="AS83" s="144" t="str">
        <f t="shared" si="122"/>
        <v/>
      </c>
      <c r="AT83" s="144" t="str">
        <f t="shared" si="79"/>
        <v/>
      </c>
      <c r="AU83" s="144" t="str">
        <f t="shared" si="123"/>
        <v/>
      </c>
      <c r="AV83" s="144" t="str">
        <f t="shared" si="80"/>
        <v/>
      </c>
      <c r="AW83" s="148" t="str">
        <f t="shared" si="81"/>
        <v/>
      </c>
      <c r="AX83" s="180" t="str">
        <f>IF(OR($E83="",$G83=""),"",IF(AND($E$3=1),'Marks Entry 1st'!AB82,IF(AND($E$3=2),'Marks Entry 2nd'!AB82,IF(AND($E$3=3),'Marks Entry 3rd'!AB82,IF(AND($E$3=4),'Marks Entry 4th'!AB82,"")))))</f>
        <v/>
      </c>
      <c r="AY83" s="180" t="str">
        <f>IF(OR($E83="",$G83=""),"",IF(AND($E$3=1),'Marks Entry 1st'!AC82,IF(AND($E$3=2),'Marks Entry 2nd'!AC82,IF(AND($E$3=3),'Marks Entry 3rd'!AC82,IF(AND($E$3=4),'Marks Entry 4th'!AC82,"")))))</f>
        <v/>
      </c>
      <c r="AZ83" s="87" t="str">
        <f t="shared" si="82"/>
        <v/>
      </c>
      <c r="BA83" s="180" t="str">
        <f>IF(OR($E83="",$G83=""),"",IF(AND($E$3=1),'Marks Entry 1st'!AD82,IF(AND($E$3=2),'Marks Entry 2nd'!AD82,IF(AND($E$3=3),'Marks Entry 3rd'!AD82,IF(AND($E$3=4),'Marks Entry 4th'!AD82,"")))))</f>
        <v/>
      </c>
      <c r="BB83" s="180" t="str">
        <f>IF(OR($E83="",$G83=""),"",IF(AND($E$3=1),'Marks Entry 1st'!AE82,IF(AND($E$3=2),'Marks Entry 2nd'!AE82,IF(AND($E$3=3),'Marks Entry 3rd'!AE82,IF(AND($E$3=4),'Marks Entry 4th'!AE82,"")))))</f>
        <v/>
      </c>
      <c r="BC83" s="180" t="str">
        <f>IF(OR($E83="",$G83=""),"",IF(AND($E$3=1),'Marks Entry 1st'!AF82,IF(AND($E$3=2),'Marks Entry 2nd'!AF82,IF(AND($E$3=3),'Marks Entry 3rd'!AF82,IF(AND($E$3=4),'Marks Entry 4th'!AF82,"")))))</f>
        <v/>
      </c>
      <c r="BD83" s="91" t="str">
        <f t="shared" si="83"/>
        <v/>
      </c>
      <c r="BE83" s="87">
        <f t="shared" si="84"/>
        <v>0</v>
      </c>
      <c r="BF83" s="93" t="str">
        <f>IF(OR($E83="",$G83=""),"",IF(AND($E$3=1),'Marks Entry 1st'!AG82,IF(AND($E$3=2),'Marks Entry 2nd'!AG82,IF(AND($E$3=3),'Marks Entry 3rd'!AG82,IF(AND($E$3=4),'Marks Entry 4th'!AG82,"")))))</f>
        <v/>
      </c>
      <c r="BG83" s="93" t="str">
        <f>IF(OR($E83="",$G83=""),"",IF(AND($E$3=1),'Marks Entry 1st'!AH82,IF(AND($E$3=2),'Marks Entry 2nd'!AH82,IF(AND($E$3=3),'Marks Entry 3rd'!AH82,IF(AND($E$3=4),'Marks Entry 4th'!AH82,"")))))</f>
        <v/>
      </c>
      <c r="BH83" s="93" t="str">
        <f>IF(OR($E83="",$G83=""),"",IF(AND($E$3=1),'Marks Entry 1st'!AI82,IF(AND($E$3=2),'Marks Entry 2nd'!AI82,IF(AND($E$3=3),'Marks Entry 3rd'!AI82,IF(AND($E$3=4),'Marks Entry 4th'!AI82,"")))))</f>
        <v/>
      </c>
      <c r="BI83" s="92" t="str">
        <f t="shared" si="85"/>
        <v/>
      </c>
      <c r="BJ83" s="87" t="str">
        <f t="shared" si="86"/>
        <v/>
      </c>
      <c r="BK83" s="144">
        <f t="shared" si="87"/>
        <v>0</v>
      </c>
      <c r="BL83" s="144" t="str">
        <f t="shared" si="88"/>
        <v/>
      </c>
      <c r="BM83" s="144" t="str">
        <f t="shared" si="89"/>
        <v/>
      </c>
      <c r="BN83" s="144" t="str">
        <f t="shared" si="90"/>
        <v/>
      </c>
      <c r="BO83" s="144" t="str">
        <f t="shared" si="91"/>
        <v/>
      </c>
      <c r="BP83" s="148" t="str">
        <f t="shared" si="92"/>
        <v/>
      </c>
      <c r="BQ83" s="180" t="str">
        <f>IF(OR($E83="",$G83=""),"",IF(AND($E$3=1),'Marks Entry 1st'!AJ82,IF(AND($E$3=2),'Marks Entry 2nd'!AJ82,IF(AND($E$3=3),'Marks Entry 3rd'!AJ82,IF(AND($E$3=4),'Marks Entry 4th'!AJ82,"")))))</f>
        <v/>
      </c>
      <c r="BR83" s="180" t="str">
        <f>IF(OR($E83="",$G83=""),"",IF(AND($E$3=1),'Marks Entry 1st'!AK82,IF(AND($E$3=2),'Marks Entry 2nd'!AK82,IF(AND($E$3=3),'Marks Entry 3rd'!AK82,IF(AND($E$3=4),'Marks Entry 4th'!AK82,"")))))</f>
        <v/>
      </c>
      <c r="BS83" s="87" t="str">
        <f t="shared" si="124"/>
        <v/>
      </c>
      <c r="BT83" s="180" t="str">
        <f>IF(OR($E83="",$G83=""),"",IF(AND($E$3=1),'Marks Entry 1st'!AL82,IF(AND($E$3=2),'Marks Entry 2nd'!AL82,IF(AND($E$3=3),'Marks Entry 3rd'!AL82,IF(AND($E$3=4),'Marks Entry 4th'!AL82,"")))))</f>
        <v/>
      </c>
      <c r="BU83" s="180" t="str">
        <f>IF(OR($E83="",$G83=""),"",IF(AND($E$3=1),'Marks Entry 1st'!AM82,IF(AND($E$3=2),'Marks Entry 2nd'!AM82,IF(AND($E$3=3),'Marks Entry 3rd'!AM82,IF(AND($E$3=4),'Marks Entry 4th'!AM82,"")))))</f>
        <v/>
      </c>
      <c r="BV83" s="180" t="str">
        <f>IF(OR($E83="",$G83=""),"",IF(AND($E$3=1),'Marks Entry 1st'!AN82,IF(AND($E$3=2),'Marks Entry 2nd'!AN82,IF(AND($E$3=3),'Marks Entry 3rd'!AN82,IF(AND($E$3=4),'Marks Entry 4th'!AN82,"")))))</f>
        <v/>
      </c>
      <c r="BW83" s="91" t="str">
        <f t="shared" si="125"/>
        <v/>
      </c>
      <c r="BX83" s="87">
        <f t="shared" si="126"/>
        <v>0</v>
      </c>
      <c r="BY83" s="93" t="str">
        <f>IF(OR($E83="",$G83=""),"",IF(AND($E$3=1),'Marks Entry 1st'!AO82,IF(AND($E$3=2),'Marks Entry 2nd'!AO82,IF(AND($E$3=3),'Marks Entry 3rd'!AO82,IF(AND($E$3=4),'Marks Entry 4th'!AO82,"")))))</f>
        <v/>
      </c>
      <c r="BZ83" s="93" t="str">
        <f>IF(OR($E83="",$G83=""),"",IF(AND($E$3=1),'Marks Entry 1st'!AP82,IF(AND($E$3=2),'Marks Entry 2nd'!AP82,IF(AND($E$3=3),'Marks Entry 3rd'!AP82,IF(AND($E$3=4),'Marks Entry 4th'!AP82,"")))))</f>
        <v/>
      </c>
      <c r="CA83" s="93" t="str">
        <f>IF(OR($E83="",$G83=""),"",IF(AND($E$3=1),'Marks Entry 1st'!AQ82,IF(AND($E$3=2),'Marks Entry 2nd'!AQ82,IF(AND($E$3=3),'Marks Entry 3rd'!AQ82,IF(AND($E$3=4),'Marks Entry 4th'!AQ82,"")))))</f>
        <v/>
      </c>
      <c r="CB83" s="92" t="str">
        <f t="shared" si="127"/>
        <v/>
      </c>
      <c r="CC83" s="87" t="str">
        <f t="shared" si="128"/>
        <v/>
      </c>
      <c r="CD83" s="144">
        <f t="shared" si="129"/>
        <v>0</v>
      </c>
      <c r="CE83" s="144" t="str">
        <f t="shared" si="130"/>
        <v/>
      </c>
      <c r="CF83" s="144" t="str">
        <f t="shared" si="93"/>
        <v/>
      </c>
      <c r="CG83" s="144" t="str">
        <f t="shared" si="131"/>
        <v/>
      </c>
      <c r="CH83" s="144" t="str">
        <f t="shared" si="94"/>
        <v/>
      </c>
      <c r="CI83" s="148" t="str">
        <f t="shared" si="95"/>
        <v/>
      </c>
      <c r="CJ83" s="180" t="str">
        <f>IF(OR($E83="",$G83=""),"",IF(AND($E$3=1),'Marks Entry 1st'!AR82,IF(AND($E$3=2),'Marks Entry 2nd'!AR82,IF(AND($E$3=3),'Marks Entry 3rd'!AR82,IF(AND($E$3=4),'Marks Entry 4th'!AR82,"")))))</f>
        <v/>
      </c>
      <c r="CK83" s="180" t="str">
        <f>IF(OR($E83="",$G83=""),"",IF(AND($E$3=1),'Marks Entry 1st'!AS82,IF(AND($E$3=2),'Marks Entry 2nd'!AS82,IF(AND($E$3=3),'Marks Entry 3rd'!AS82,IF(AND($E$3=4),'Marks Entry 4th'!AS82,"")))))</f>
        <v/>
      </c>
      <c r="CL83" s="87" t="str">
        <f t="shared" si="132"/>
        <v/>
      </c>
      <c r="CM83" s="180" t="str">
        <f>IF(OR($E83="",$G83=""),"",IF(AND($E$3=1),'Marks Entry 1st'!AT82,IF(AND($E$3=2),'Marks Entry 2nd'!AT82,IF(AND($E$3=3),'Marks Entry 3rd'!AT82,IF(AND($E$3=4),'Marks Entry 4th'!AT82,"")))))</f>
        <v/>
      </c>
      <c r="CN83" s="180" t="str">
        <f>IF(OR($E83="",$G83=""),"",IF(AND($E$3=1),'Marks Entry 1st'!AU82,IF(AND($E$3=2),'Marks Entry 2nd'!AU82,IF(AND($E$3=3),'Marks Entry 3rd'!AU82,IF(AND($E$3=4),'Marks Entry 4th'!AU82,"")))))</f>
        <v/>
      </c>
      <c r="CO83" s="180" t="str">
        <f>IF(OR($E83="",$G83=""),"",IF(AND($E$3=1),'Marks Entry 1st'!AV82,IF(AND($E$3=2),'Marks Entry 2nd'!AV82,IF(AND($E$3=3),'Marks Entry 3rd'!AV82,IF(AND($E$3=4),'Marks Entry 4th'!AV82,"")))))</f>
        <v/>
      </c>
      <c r="CP83" s="91" t="str">
        <f t="shared" si="133"/>
        <v/>
      </c>
      <c r="CQ83" s="87">
        <f t="shared" si="134"/>
        <v>0</v>
      </c>
      <c r="CR83" s="93" t="str">
        <f>IF(OR($E83="",$G83=""),"",IF(AND($E$3=1),'Marks Entry 1st'!AW82,IF(AND($E$3=2),'Marks Entry 2nd'!AW82,IF(AND($E$3=3),'Marks Entry 3rd'!AW82,IF(AND($E$3=4),'Marks Entry 4th'!AW82,"")))))</f>
        <v/>
      </c>
      <c r="CS83" s="93" t="str">
        <f>IF(OR($E83="",$G83=""),"",IF(AND($E$3=1),'Marks Entry 1st'!AX82,IF(AND($E$3=2),'Marks Entry 2nd'!AX82,IF(AND($E$3=3),'Marks Entry 3rd'!AX82,IF(AND($E$3=4),'Marks Entry 4th'!AX82,"")))))</f>
        <v/>
      </c>
      <c r="CT83" s="93" t="str">
        <f>IF(OR($E83="",$G83=""),"",IF(AND($E$3=1),'Marks Entry 1st'!AY82,IF(AND($E$3=2),'Marks Entry 2nd'!AY82,IF(AND($E$3=3),'Marks Entry 3rd'!AY82,IF(AND($E$3=4),'Marks Entry 4th'!AY82,"")))))</f>
        <v/>
      </c>
      <c r="CU83" s="92" t="str">
        <f t="shared" si="135"/>
        <v/>
      </c>
      <c r="CV83" s="87" t="str">
        <f t="shared" si="136"/>
        <v/>
      </c>
      <c r="CW83" s="144">
        <f t="shared" si="137"/>
        <v>0</v>
      </c>
      <c r="CX83" s="144" t="str">
        <f t="shared" si="138"/>
        <v/>
      </c>
      <c r="CY83" s="144" t="str">
        <f t="shared" si="96"/>
        <v/>
      </c>
      <c r="CZ83" s="144" t="str">
        <f t="shared" si="139"/>
        <v/>
      </c>
      <c r="DA83" s="144" t="str">
        <f t="shared" si="97"/>
        <v/>
      </c>
      <c r="DB83" s="148" t="str">
        <f t="shared" si="98"/>
        <v/>
      </c>
      <c r="DC83" s="380" t="str">
        <f>IF(OR($E83="",$G83=""),"",IF(AND($E$3=1),'Marks Entry 1st'!AZ82,IF(AND($E$3=2),'Marks Entry 2nd'!AZ82,IF(AND($E$3=3),'Marks Entry 3rd'!AZ82,IF(AND($E$3=4),'Marks Entry 4th'!AZ82,"")))))</f>
        <v/>
      </c>
      <c r="DD83" s="380" t="str">
        <f>IF(OR($E83="",$G83=""),"",IF(AND($E$3=1),'Marks Entry 1st'!BA82,IF(AND($E$3=2),'Marks Entry 2nd'!BA82,IF(AND($E$3=3),'Marks Entry 3rd'!BA82,IF(AND($E$3=4),'Marks Entry 4th'!BA82,"")))))</f>
        <v/>
      </c>
      <c r="DE83" s="380" t="str">
        <f>IF(OR($E83="",$G83=""),"",IF(AND($E$3=1),'Marks Entry 1st'!BB82,IF(AND($E$3=2),'Marks Entry 2nd'!BB82,IF(AND($E$3=3),'Marks Entry 3rd'!BB82,IF(AND($E$3=4),'Marks Entry 4th'!BB82,"")))))</f>
        <v/>
      </c>
      <c r="DF83" s="181" t="str">
        <f t="shared" si="140"/>
        <v/>
      </c>
      <c r="DG83" s="182">
        <f t="shared" si="141"/>
        <v>0</v>
      </c>
      <c r="DH83" s="182" t="str">
        <f t="shared" si="142"/>
        <v/>
      </c>
      <c r="DI83" s="182" t="str">
        <f t="shared" si="143"/>
        <v/>
      </c>
      <c r="DJ83" s="147" t="str">
        <f t="shared" si="99"/>
        <v/>
      </c>
      <c r="DK83" s="380" t="str">
        <f>IF(OR($E83="",$G83=""),"",IF(AND($E$3=1),'Marks Entry 1st'!BC82,IF(AND($E$3=2),'Marks Entry 2nd'!BC82,IF(AND($E$3=3),'Marks Entry 3rd'!BC82,IF(AND($E$3=4),'Marks Entry 4th'!BC82,"")))))</f>
        <v/>
      </c>
      <c r="DL83" s="380" t="str">
        <f>IF(OR($E83="",$G83=""),"",IF(AND($E$3=1),'Marks Entry 1st'!BD82,IF(AND($E$3=2),'Marks Entry 2nd'!BD82,IF(AND($E$3=3),'Marks Entry 3rd'!BD82,IF(AND($E$3=4),'Marks Entry 4th'!BD82,"")))))</f>
        <v/>
      </c>
      <c r="DM83" s="380" t="str">
        <f>IF(OR($E83="",$G83=""),"",IF(AND($E$3=1),'Marks Entry 1st'!BE82,IF(AND($E$3=2),'Marks Entry 2nd'!BE82,IF(AND($E$3=3),'Marks Entry 3rd'!BE82,IF(AND($E$3=4),'Marks Entry 4th'!BE82,"")))))</f>
        <v/>
      </c>
      <c r="DN83" s="181" t="str">
        <f t="shared" si="144"/>
        <v/>
      </c>
      <c r="DO83" s="182">
        <f t="shared" si="145"/>
        <v>0</v>
      </c>
      <c r="DP83" s="182" t="str">
        <f t="shared" si="146"/>
        <v/>
      </c>
      <c r="DQ83" s="182" t="str">
        <f t="shared" si="147"/>
        <v/>
      </c>
      <c r="DR83" s="147" t="str">
        <f t="shared" si="100"/>
        <v/>
      </c>
      <c r="DS83" s="380" t="str">
        <f>IF(OR($E83="",$G83=""),"",IF(AND($E$3=1),'Marks Entry 1st'!BF82,IF(AND($E$3=2),'Marks Entry 2nd'!BF82,IF(AND($E$3=3),'Marks Entry 3rd'!BF82,IF(AND($E$3=4),'Marks Entry 4th'!BF82,"")))))</f>
        <v/>
      </c>
      <c r="DT83" s="380" t="str">
        <f>IF(OR($E83="",$G83=""),"",IF(AND($E$3=1),'Marks Entry 1st'!BG82,IF(AND($E$3=2),'Marks Entry 2nd'!BG82,IF(AND($E$3=3),'Marks Entry 3rd'!BG82,IF(AND($E$3=4),'Marks Entry 4th'!BG82,"")))))</f>
        <v/>
      </c>
      <c r="DU83" s="380" t="str">
        <f>IF(OR($E83="",$G83=""),"",IF(AND($E$3=1),'Marks Entry 1st'!BH82,IF(AND($E$3=2),'Marks Entry 2nd'!BH82,IF(AND($E$3=3),'Marks Entry 3rd'!BH82,IF(AND($E$3=4),'Marks Entry 4th'!BH82,"")))))</f>
        <v/>
      </c>
      <c r="DV83" s="181" t="str">
        <f t="shared" si="148"/>
        <v/>
      </c>
      <c r="DW83" s="182">
        <f t="shared" si="149"/>
        <v>0</v>
      </c>
      <c r="DX83" s="182" t="str">
        <f t="shared" si="150"/>
        <v/>
      </c>
      <c r="DY83" s="182" t="str">
        <f t="shared" si="151"/>
        <v/>
      </c>
      <c r="DZ83" s="147" t="str">
        <f t="shared" si="101"/>
        <v/>
      </c>
      <c r="EA83" s="104" t="str">
        <f t="shared" si="102"/>
        <v/>
      </c>
      <c r="EB83" s="105" t="str">
        <f t="shared" si="103"/>
        <v/>
      </c>
      <c r="EC83" s="111" t="str">
        <f t="shared" si="104"/>
        <v/>
      </c>
      <c r="ED83" s="112" t="str">
        <f t="shared" si="105"/>
        <v/>
      </c>
      <c r="EE83" s="386" t="str">
        <f t="shared" si="106"/>
        <v/>
      </c>
      <c r="EF83" s="72" t="str">
        <f>IF(OR($E83="",$G83=""),"",IF(AND($E$3=1),'Marks Entry 1st'!BI82,IF(AND($E$3=2),'Marks Entry 2nd'!BI82,IF(AND($E$3=3),'Marks Entry 3rd'!BI82,IF(AND($E$3=4),'Marks Entry 4th'!BI82,"")))))</f>
        <v/>
      </c>
      <c r="EG83" s="72" t="str">
        <f>IF(OR($E83="",$G83=""),"",IF(AND($E$3=1),'Marks Entry 1st'!BJ82,IF(AND($E$3=2),'Marks Entry 2nd'!BJ82,IF(AND($E$3=3),'Marks Entry 3rd'!BJ82,IF(AND($E$3=4),'Marks Entry 4th'!BJ82,"")))))</f>
        <v/>
      </c>
      <c r="EH83" s="328" t="str">
        <f t="shared" si="107"/>
        <v/>
      </c>
      <c r="EI83" s="73"/>
      <c r="EP83" s="75">
        <f>IF(AND($E$3=1),'Marks Entry 1st'!I82,IF(AND($E$3=2),'Marks Entry 2nd'!I82,IF(AND($E$3=3),'Marks Entry 3rd'!I82,IF(AND($E$3=4),'Marks Entry 4th'!I82,""))))</f>
        <v>0</v>
      </c>
    </row>
    <row r="84" spans="1:146" ht="18.899999999999999" customHeight="1">
      <c r="A84" s="94">
        <v>77</v>
      </c>
      <c r="B84" s="94" t="str">
        <f>IF(OR(EP84=0,EP84=""),"",IF(AND($E$3=1),'Marks Entry 1st'!I83,IF(AND($E$3=2),'Marks Entry 2nd'!I83,IF(AND($E$3=3),'Marks Entry 3rd'!I83,IF(AND($E$3=4),'Marks Entry 4th'!I83,"")))))</f>
        <v/>
      </c>
      <c r="C84" s="95" t="str">
        <f>IF(OR(B84=0,B84=""),"",IF(AND($E$3=1),'Marks Entry 1st'!B83,IF(AND($E$3=2),'Marks Entry 2nd'!B83,IF(AND($E$3=3),'Marks Entry 3rd'!B83,IF(AND($E$3=4),'Marks Entry 4th'!B83,"")))))</f>
        <v/>
      </c>
      <c r="D84" s="95" t="str">
        <f>IF(OR(B84=0,B84=""),"",IF(AND($E$3=1),'Marks Entry 1st'!C83,IF(AND($E$3=2),'Marks Entry 2nd'!C83,IF(AND($E$3=3),'Marks Entry 3rd'!C83,IF(AND($E$3=4),'Marks Entry 4th'!C83,"")))))</f>
        <v/>
      </c>
      <c r="E84" s="96" t="str">
        <f>IF(OR(B84=0,B84=""),"",IF(AND($E$3=1),'Marks Entry 1st'!E83,IF(AND($E$3=2),'Marks Entry 2nd'!E83,IF(AND($E$3=3),'Marks Entry 3rd'!E83,IF(AND($E$3=4),'Marks Entry 4th'!E83,"")))))</f>
        <v/>
      </c>
      <c r="F84" s="95" t="str">
        <f>IF(OR(B84=0,B84=""),"",IF(AND($E$3=1),'Marks Entry 1st'!D83,IF(AND($E$3=2),'Marks Entry 2nd'!D83,IF(AND($E$3=3),'Marks Entry 3rd'!D83,IF(AND($E$3=4),'Marks Entry 4th'!D83,"")))))</f>
        <v/>
      </c>
      <c r="G84" s="90" t="str">
        <f>IF(OR(B84=0,B84=""),"",IF(AND($E$3=1),'Marks Entry 1st'!F83,IF(AND($E$3=2),'Marks Entry 2nd'!F83,IF(AND($E$3=3),'Marks Entry 3rd'!F83,IF(AND($E$3=4),'Marks Entry 4th'!F83,"")))))</f>
        <v/>
      </c>
      <c r="H84" s="90" t="str">
        <f>IF(OR(B84=0,B84=""),"",IF(AND($E$3=1),'Marks Entry 1st'!G83,IF(AND($E$3=2),'Marks Entry 2nd'!G83,IF(AND($E$3=3),'Marks Entry 3rd'!G83,IF(AND($E$3=4),'Marks Entry 4th'!G83,"")))))</f>
        <v/>
      </c>
      <c r="I84" s="90" t="str">
        <f>IF(OR(B84=0,B84=""),"",IF(AND($E$3=1),'Marks Entry 1st'!H83,IF(AND($E$3=2),'Marks Entry 2nd'!H83,IF(AND($E$3=3),'Marks Entry 3rd'!H83,IF(AND($E$3=4),'Marks Entry 4th'!H83,"")))))</f>
        <v/>
      </c>
      <c r="J84" s="379" t="str">
        <f>IF(OR(B84=0,B84=""),"",IF(AND($E$3=1),'Marks Entry 1st'!J83,IF(AND($E$3=2),'Marks Entry 2nd'!J83,IF(AND($E$3=3),'Marks Entry 3rd'!J83,IF(AND($E$3=4),'Marks Entry 4th'!J83,"")))))</f>
        <v/>
      </c>
      <c r="K84" s="379" t="str">
        <f>IF(OR(B84=0,B84=""),"",IF(AND($E$3=1),'Marks Entry 1st'!K83,IF(AND($E$3=2),'Marks Entry 2nd'!K83,IF(AND($E$3=3),'Marks Entry 3rd'!K83,IF(AND($E$3=4),'Marks Entry 4th'!K83,"")))))</f>
        <v/>
      </c>
      <c r="L84" s="180" t="str">
        <f>IF(OR($E84="",$G84=""),"",IF(AND($E$3=1),'Marks Entry 1st'!L83,IF(AND($E$3=2),'Marks Entry 2nd'!L83,IF(AND($E$3=3),'Marks Entry 3rd'!L83,IF(AND($E$3=4),'Marks Entry 4th'!L83,"")))))</f>
        <v/>
      </c>
      <c r="M84" s="180" t="str">
        <f>IF(OR($E84="",$G84=""),"",IF(AND($E$3=1),'Marks Entry 1st'!M83,IF(AND($E$3=2),'Marks Entry 2nd'!M83,IF(AND($E$3=3),'Marks Entry 3rd'!M83,IF(AND($E$3=4),'Marks Entry 4th'!M83,"")))))</f>
        <v/>
      </c>
      <c r="N84" s="87" t="str">
        <f t="shared" si="108"/>
        <v/>
      </c>
      <c r="O84" s="180" t="str">
        <f>IF(OR($E84="",$G84=""),"",IF(AND($E$3=1),'Marks Entry 1st'!N83,IF(AND($E$3=2),'Marks Entry 2nd'!N83,IF(AND($E$3=3),'Marks Entry 3rd'!N83,IF(AND($E$3=4),'Marks Entry 4th'!N83,"")))))</f>
        <v/>
      </c>
      <c r="P84" s="180" t="str">
        <f>IF(OR($E84="",$G84=""),"",IF(AND($E$3=1),'Marks Entry 1st'!O83,IF(AND($E$3=2),'Marks Entry 2nd'!O83,IF(AND($E$3=3),'Marks Entry 3rd'!O83,IF(AND($E$3=4),'Marks Entry 4th'!O83,"")))))</f>
        <v/>
      </c>
      <c r="Q84" s="180" t="str">
        <f>IF(OR($E84="",$G84=""),"",IF(AND($E$3=1),'Marks Entry 1st'!P83,IF(AND($E$3=2),'Marks Entry 2nd'!P83,IF(AND($E$3=3),'Marks Entry 3rd'!P83,IF(AND($E$3=4),'Marks Entry 4th'!P83,"")))))</f>
        <v/>
      </c>
      <c r="R84" s="91" t="str">
        <f t="shared" si="109"/>
        <v/>
      </c>
      <c r="S84" s="87">
        <f t="shared" si="110"/>
        <v>0</v>
      </c>
      <c r="T84" s="93" t="str">
        <f>IF(OR($E84="",$G84=""),"",IF(AND($E$3=1),'Marks Entry 1st'!Q83,IF(AND($E$3=2),'Marks Entry 2nd'!Q83,IF(AND($E$3=3),'Marks Entry 3rd'!Q83,IF(AND($E$3=4),'Marks Entry 4th'!Q83,"")))))</f>
        <v/>
      </c>
      <c r="U84" s="93" t="str">
        <f>IF(OR($E84="",$G84=""),"",IF(AND($E$3=1),'Marks Entry 1st'!R83,IF(AND($E$3=2),'Marks Entry 2nd'!R83,IF(AND($E$3=3),'Marks Entry 3rd'!R83,IF(AND($E$3=4),'Marks Entry 4th'!R83,"")))))</f>
        <v/>
      </c>
      <c r="V84" s="93" t="str">
        <f>IF(OR($E84="",$G84=""),"",IF(AND($E$3=1),'Marks Entry 1st'!S83,IF(AND($E$3=2),'Marks Entry 2nd'!S83,IF(AND($E$3=3),'Marks Entry 3rd'!S83,IF(AND($E$3=4),'Marks Entry 4th'!S83,"")))))</f>
        <v/>
      </c>
      <c r="W84" s="92" t="str">
        <f t="shared" si="111"/>
        <v/>
      </c>
      <c r="X84" s="87" t="str">
        <f t="shared" si="112"/>
        <v/>
      </c>
      <c r="Y84" s="144">
        <f t="shared" si="113"/>
        <v>0</v>
      </c>
      <c r="Z84" s="144" t="str">
        <f t="shared" si="114"/>
        <v/>
      </c>
      <c r="AA84" s="144" t="str">
        <f t="shared" si="76"/>
        <v/>
      </c>
      <c r="AB84" s="144" t="str">
        <f t="shared" si="115"/>
        <v/>
      </c>
      <c r="AC84" s="144" t="str">
        <f t="shared" si="77"/>
        <v/>
      </c>
      <c r="AD84" s="148" t="str">
        <f t="shared" si="78"/>
        <v/>
      </c>
      <c r="AE84" s="180" t="str">
        <f>IF(OR($E84="",$G84=""),"",IF(AND($E$3=1),'Marks Entry 1st'!T83,IF(AND($E$3=2),'Marks Entry 2nd'!T83,IF(AND($E$3=3),'Marks Entry 3rd'!T83,IF(AND($E$3=4),'Marks Entry 4th'!T83,"")))))</f>
        <v/>
      </c>
      <c r="AF84" s="180" t="str">
        <f>IF(OR($E84="",$G84=""),"",IF(AND($E$3=1),'Marks Entry 1st'!U83,IF(AND($E$3=2),'Marks Entry 2nd'!U83,IF(AND($E$3=3),'Marks Entry 3rd'!U83,IF(AND($E$3=4),'Marks Entry 4th'!U83,"")))))</f>
        <v/>
      </c>
      <c r="AG84" s="87" t="str">
        <f t="shared" si="116"/>
        <v/>
      </c>
      <c r="AH84" s="180" t="str">
        <f>IF(OR($E84="",$G84=""),"",IF(AND($E$3=1),'Marks Entry 1st'!V83,IF(AND($E$3=2),'Marks Entry 2nd'!V83,IF(AND($E$3=3),'Marks Entry 3rd'!V83,IF(AND($E$3=4),'Marks Entry 4th'!V83,"")))))</f>
        <v/>
      </c>
      <c r="AI84" s="180" t="str">
        <f>IF(OR($E84="",$G84=""),"",IF(AND($E$3=1),'Marks Entry 1st'!W83,IF(AND($E$3=2),'Marks Entry 2nd'!W83,IF(AND($E$3=3),'Marks Entry 3rd'!W83,IF(AND($E$3=4),'Marks Entry 4th'!W83,"")))))</f>
        <v/>
      </c>
      <c r="AJ84" s="180" t="str">
        <f>IF(OR($E84="",$G84=""),"",IF(AND($E$3=1),'Marks Entry 1st'!X83,IF(AND($E$3=2),'Marks Entry 2nd'!X83,IF(AND($E$3=3),'Marks Entry 3rd'!X83,IF(AND($E$3=4),'Marks Entry 4th'!X83,"")))))</f>
        <v/>
      </c>
      <c r="AK84" s="91" t="str">
        <f t="shared" si="117"/>
        <v/>
      </c>
      <c r="AL84" s="87">
        <f t="shared" si="118"/>
        <v>0</v>
      </c>
      <c r="AM84" s="93" t="str">
        <f>IF(OR($E84="",$G84=""),"",IF(AND($E$3=1),'Marks Entry 1st'!Y83,IF(AND($E$3=2),'Marks Entry 2nd'!Y83,IF(AND($E$3=3),'Marks Entry 3rd'!Y83,IF(AND($E$3=4),'Marks Entry 4th'!Y83,"")))))</f>
        <v/>
      </c>
      <c r="AN84" s="93" t="str">
        <f>IF(OR($E84="",$G84=""),"",IF(AND($E$3=1),'Marks Entry 1st'!Z83,IF(AND($E$3=2),'Marks Entry 2nd'!Z83,IF(AND($E$3=3),'Marks Entry 3rd'!Z83,IF(AND($E$3=4),'Marks Entry 4th'!Z83,"")))))</f>
        <v/>
      </c>
      <c r="AO84" s="93" t="str">
        <f>IF(OR($E84="",$G84=""),"",IF(AND($E$3=1),'Marks Entry 1st'!AA83,IF(AND($E$3=2),'Marks Entry 2nd'!AA83,IF(AND($E$3=3),'Marks Entry 3rd'!AA83,IF(AND($E$3=4),'Marks Entry 4th'!AA83,"")))))</f>
        <v/>
      </c>
      <c r="AP84" s="92" t="str">
        <f t="shared" si="119"/>
        <v/>
      </c>
      <c r="AQ84" s="87" t="str">
        <f t="shared" si="120"/>
        <v/>
      </c>
      <c r="AR84" s="144">
        <f t="shared" si="121"/>
        <v>0</v>
      </c>
      <c r="AS84" s="144" t="str">
        <f t="shared" si="122"/>
        <v/>
      </c>
      <c r="AT84" s="144" t="str">
        <f t="shared" si="79"/>
        <v/>
      </c>
      <c r="AU84" s="144" t="str">
        <f t="shared" si="123"/>
        <v/>
      </c>
      <c r="AV84" s="144" t="str">
        <f t="shared" si="80"/>
        <v/>
      </c>
      <c r="AW84" s="148" t="str">
        <f t="shared" si="81"/>
        <v/>
      </c>
      <c r="AX84" s="180" t="str">
        <f>IF(OR($E84="",$G84=""),"",IF(AND($E$3=1),'Marks Entry 1st'!AB83,IF(AND($E$3=2),'Marks Entry 2nd'!AB83,IF(AND($E$3=3),'Marks Entry 3rd'!AB83,IF(AND($E$3=4),'Marks Entry 4th'!AB83,"")))))</f>
        <v/>
      </c>
      <c r="AY84" s="180" t="str">
        <f>IF(OR($E84="",$G84=""),"",IF(AND($E$3=1),'Marks Entry 1st'!AC83,IF(AND($E$3=2),'Marks Entry 2nd'!AC83,IF(AND($E$3=3),'Marks Entry 3rd'!AC83,IF(AND($E$3=4),'Marks Entry 4th'!AC83,"")))))</f>
        <v/>
      </c>
      <c r="AZ84" s="87" t="str">
        <f t="shared" si="82"/>
        <v/>
      </c>
      <c r="BA84" s="180" t="str">
        <f>IF(OR($E84="",$G84=""),"",IF(AND($E$3=1),'Marks Entry 1st'!AD83,IF(AND($E$3=2),'Marks Entry 2nd'!AD83,IF(AND($E$3=3),'Marks Entry 3rd'!AD83,IF(AND($E$3=4),'Marks Entry 4th'!AD83,"")))))</f>
        <v/>
      </c>
      <c r="BB84" s="180" t="str">
        <f>IF(OR($E84="",$G84=""),"",IF(AND($E$3=1),'Marks Entry 1st'!AE83,IF(AND($E$3=2),'Marks Entry 2nd'!AE83,IF(AND($E$3=3),'Marks Entry 3rd'!AE83,IF(AND($E$3=4),'Marks Entry 4th'!AE83,"")))))</f>
        <v/>
      </c>
      <c r="BC84" s="180" t="str">
        <f>IF(OR($E84="",$G84=""),"",IF(AND($E$3=1),'Marks Entry 1st'!AF83,IF(AND($E$3=2),'Marks Entry 2nd'!AF83,IF(AND($E$3=3),'Marks Entry 3rd'!AF83,IF(AND($E$3=4),'Marks Entry 4th'!AF83,"")))))</f>
        <v/>
      </c>
      <c r="BD84" s="91" t="str">
        <f t="shared" si="83"/>
        <v/>
      </c>
      <c r="BE84" s="87">
        <f t="shared" si="84"/>
        <v>0</v>
      </c>
      <c r="BF84" s="93" t="str">
        <f>IF(OR($E84="",$G84=""),"",IF(AND($E$3=1),'Marks Entry 1st'!AG83,IF(AND($E$3=2),'Marks Entry 2nd'!AG83,IF(AND($E$3=3),'Marks Entry 3rd'!AG83,IF(AND($E$3=4),'Marks Entry 4th'!AG83,"")))))</f>
        <v/>
      </c>
      <c r="BG84" s="93" t="str">
        <f>IF(OR($E84="",$G84=""),"",IF(AND($E$3=1),'Marks Entry 1st'!AH83,IF(AND($E$3=2),'Marks Entry 2nd'!AH83,IF(AND($E$3=3),'Marks Entry 3rd'!AH83,IF(AND($E$3=4),'Marks Entry 4th'!AH83,"")))))</f>
        <v/>
      </c>
      <c r="BH84" s="93" t="str">
        <f>IF(OR($E84="",$G84=""),"",IF(AND($E$3=1),'Marks Entry 1st'!AI83,IF(AND($E$3=2),'Marks Entry 2nd'!AI83,IF(AND($E$3=3),'Marks Entry 3rd'!AI83,IF(AND($E$3=4),'Marks Entry 4th'!AI83,"")))))</f>
        <v/>
      </c>
      <c r="BI84" s="92" t="str">
        <f t="shared" si="85"/>
        <v/>
      </c>
      <c r="BJ84" s="87" t="str">
        <f t="shared" si="86"/>
        <v/>
      </c>
      <c r="BK84" s="144">
        <f t="shared" si="87"/>
        <v>0</v>
      </c>
      <c r="BL84" s="144" t="str">
        <f t="shared" si="88"/>
        <v/>
      </c>
      <c r="BM84" s="144" t="str">
        <f t="shared" si="89"/>
        <v/>
      </c>
      <c r="BN84" s="144" t="str">
        <f t="shared" si="90"/>
        <v/>
      </c>
      <c r="BO84" s="144" t="str">
        <f t="shared" si="91"/>
        <v/>
      </c>
      <c r="BP84" s="148" t="str">
        <f t="shared" si="92"/>
        <v/>
      </c>
      <c r="BQ84" s="180" t="str">
        <f>IF(OR($E84="",$G84=""),"",IF(AND($E$3=1),'Marks Entry 1st'!AJ83,IF(AND($E$3=2),'Marks Entry 2nd'!AJ83,IF(AND($E$3=3),'Marks Entry 3rd'!AJ83,IF(AND($E$3=4),'Marks Entry 4th'!AJ83,"")))))</f>
        <v/>
      </c>
      <c r="BR84" s="180" t="str">
        <f>IF(OR($E84="",$G84=""),"",IF(AND($E$3=1),'Marks Entry 1st'!AK83,IF(AND($E$3=2),'Marks Entry 2nd'!AK83,IF(AND($E$3=3),'Marks Entry 3rd'!AK83,IF(AND($E$3=4),'Marks Entry 4th'!AK83,"")))))</f>
        <v/>
      </c>
      <c r="BS84" s="87" t="str">
        <f t="shared" si="124"/>
        <v/>
      </c>
      <c r="BT84" s="180" t="str">
        <f>IF(OR($E84="",$G84=""),"",IF(AND($E$3=1),'Marks Entry 1st'!AL83,IF(AND($E$3=2),'Marks Entry 2nd'!AL83,IF(AND($E$3=3),'Marks Entry 3rd'!AL83,IF(AND($E$3=4),'Marks Entry 4th'!AL83,"")))))</f>
        <v/>
      </c>
      <c r="BU84" s="180" t="str">
        <f>IF(OR($E84="",$G84=""),"",IF(AND($E$3=1),'Marks Entry 1st'!AM83,IF(AND($E$3=2),'Marks Entry 2nd'!AM83,IF(AND($E$3=3),'Marks Entry 3rd'!AM83,IF(AND($E$3=4),'Marks Entry 4th'!AM83,"")))))</f>
        <v/>
      </c>
      <c r="BV84" s="180" t="str">
        <f>IF(OR($E84="",$G84=""),"",IF(AND($E$3=1),'Marks Entry 1st'!AN83,IF(AND($E$3=2),'Marks Entry 2nd'!AN83,IF(AND($E$3=3),'Marks Entry 3rd'!AN83,IF(AND($E$3=4),'Marks Entry 4th'!AN83,"")))))</f>
        <v/>
      </c>
      <c r="BW84" s="91" t="str">
        <f t="shared" si="125"/>
        <v/>
      </c>
      <c r="BX84" s="87">
        <f t="shared" si="126"/>
        <v>0</v>
      </c>
      <c r="BY84" s="93" t="str">
        <f>IF(OR($E84="",$G84=""),"",IF(AND($E$3=1),'Marks Entry 1st'!AO83,IF(AND($E$3=2),'Marks Entry 2nd'!AO83,IF(AND($E$3=3),'Marks Entry 3rd'!AO83,IF(AND($E$3=4),'Marks Entry 4th'!AO83,"")))))</f>
        <v/>
      </c>
      <c r="BZ84" s="93" t="str">
        <f>IF(OR($E84="",$G84=""),"",IF(AND($E$3=1),'Marks Entry 1st'!AP83,IF(AND($E$3=2),'Marks Entry 2nd'!AP83,IF(AND($E$3=3),'Marks Entry 3rd'!AP83,IF(AND($E$3=4),'Marks Entry 4th'!AP83,"")))))</f>
        <v/>
      </c>
      <c r="CA84" s="93" t="str">
        <f>IF(OR($E84="",$G84=""),"",IF(AND($E$3=1),'Marks Entry 1st'!AQ83,IF(AND($E$3=2),'Marks Entry 2nd'!AQ83,IF(AND($E$3=3),'Marks Entry 3rd'!AQ83,IF(AND($E$3=4),'Marks Entry 4th'!AQ83,"")))))</f>
        <v/>
      </c>
      <c r="CB84" s="92" t="str">
        <f t="shared" si="127"/>
        <v/>
      </c>
      <c r="CC84" s="87" t="str">
        <f t="shared" si="128"/>
        <v/>
      </c>
      <c r="CD84" s="144">
        <f t="shared" si="129"/>
        <v>0</v>
      </c>
      <c r="CE84" s="144" t="str">
        <f t="shared" si="130"/>
        <v/>
      </c>
      <c r="CF84" s="144" t="str">
        <f t="shared" si="93"/>
        <v/>
      </c>
      <c r="CG84" s="144" t="str">
        <f t="shared" si="131"/>
        <v/>
      </c>
      <c r="CH84" s="144" t="str">
        <f t="shared" si="94"/>
        <v/>
      </c>
      <c r="CI84" s="148" t="str">
        <f t="shared" si="95"/>
        <v/>
      </c>
      <c r="CJ84" s="180" t="str">
        <f>IF(OR($E84="",$G84=""),"",IF(AND($E$3=1),'Marks Entry 1st'!AR83,IF(AND($E$3=2),'Marks Entry 2nd'!AR83,IF(AND($E$3=3),'Marks Entry 3rd'!AR83,IF(AND($E$3=4),'Marks Entry 4th'!AR83,"")))))</f>
        <v/>
      </c>
      <c r="CK84" s="180" t="str">
        <f>IF(OR($E84="",$G84=""),"",IF(AND($E$3=1),'Marks Entry 1st'!AS83,IF(AND($E$3=2),'Marks Entry 2nd'!AS83,IF(AND($E$3=3),'Marks Entry 3rd'!AS83,IF(AND($E$3=4),'Marks Entry 4th'!AS83,"")))))</f>
        <v/>
      </c>
      <c r="CL84" s="87" t="str">
        <f t="shared" si="132"/>
        <v/>
      </c>
      <c r="CM84" s="180" t="str">
        <f>IF(OR($E84="",$G84=""),"",IF(AND($E$3=1),'Marks Entry 1st'!AT83,IF(AND($E$3=2),'Marks Entry 2nd'!AT83,IF(AND($E$3=3),'Marks Entry 3rd'!AT83,IF(AND($E$3=4),'Marks Entry 4th'!AT83,"")))))</f>
        <v/>
      </c>
      <c r="CN84" s="180" t="str">
        <f>IF(OR($E84="",$G84=""),"",IF(AND($E$3=1),'Marks Entry 1st'!AU83,IF(AND($E$3=2),'Marks Entry 2nd'!AU83,IF(AND($E$3=3),'Marks Entry 3rd'!AU83,IF(AND($E$3=4),'Marks Entry 4th'!AU83,"")))))</f>
        <v/>
      </c>
      <c r="CO84" s="180" t="str">
        <f>IF(OR($E84="",$G84=""),"",IF(AND($E$3=1),'Marks Entry 1st'!AV83,IF(AND($E$3=2),'Marks Entry 2nd'!AV83,IF(AND($E$3=3),'Marks Entry 3rd'!AV83,IF(AND($E$3=4),'Marks Entry 4th'!AV83,"")))))</f>
        <v/>
      </c>
      <c r="CP84" s="91" t="str">
        <f t="shared" si="133"/>
        <v/>
      </c>
      <c r="CQ84" s="87">
        <f t="shared" si="134"/>
        <v>0</v>
      </c>
      <c r="CR84" s="93" t="str">
        <f>IF(OR($E84="",$G84=""),"",IF(AND($E$3=1),'Marks Entry 1st'!AW83,IF(AND($E$3=2),'Marks Entry 2nd'!AW83,IF(AND($E$3=3),'Marks Entry 3rd'!AW83,IF(AND($E$3=4),'Marks Entry 4th'!AW83,"")))))</f>
        <v/>
      </c>
      <c r="CS84" s="93" t="str">
        <f>IF(OR($E84="",$G84=""),"",IF(AND($E$3=1),'Marks Entry 1st'!AX83,IF(AND($E$3=2),'Marks Entry 2nd'!AX83,IF(AND($E$3=3),'Marks Entry 3rd'!AX83,IF(AND($E$3=4),'Marks Entry 4th'!AX83,"")))))</f>
        <v/>
      </c>
      <c r="CT84" s="93" t="str">
        <f>IF(OR($E84="",$G84=""),"",IF(AND($E$3=1),'Marks Entry 1st'!AY83,IF(AND($E$3=2),'Marks Entry 2nd'!AY83,IF(AND($E$3=3),'Marks Entry 3rd'!AY83,IF(AND($E$3=4),'Marks Entry 4th'!AY83,"")))))</f>
        <v/>
      </c>
      <c r="CU84" s="92" t="str">
        <f t="shared" si="135"/>
        <v/>
      </c>
      <c r="CV84" s="87" t="str">
        <f t="shared" si="136"/>
        <v/>
      </c>
      <c r="CW84" s="144">
        <f t="shared" si="137"/>
        <v>0</v>
      </c>
      <c r="CX84" s="144" t="str">
        <f t="shared" si="138"/>
        <v/>
      </c>
      <c r="CY84" s="144" t="str">
        <f t="shared" si="96"/>
        <v/>
      </c>
      <c r="CZ84" s="144" t="str">
        <f t="shared" si="139"/>
        <v/>
      </c>
      <c r="DA84" s="144" t="str">
        <f t="shared" si="97"/>
        <v/>
      </c>
      <c r="DB84" s="148" t="str">
        <f t="shared" si="98"/>
        <v/>
      </c>
      <c r="DC84" s="380" t="str">
        <f>IF(OR($E84="",$G84=""),"",IF(AND($E$3=1),'Marks Entry 1st'!AZ83,IF(AND($E$3=2),'Marks Entry 2nd'!AZ83,IF(AND($E$3=3),'Marks Entry 3rd'!AZ83,IF(AND($E$3=4),'Marks Entry 4th'!AZ83,"")))))</f>
        <v/>
      </c>
      <c r="DD84" s="380" t="str">
        <f>IF(OR($E84="",$G84=""),"",IF(AND($E$3=1),'Marks Entry 1st'!BA83,IF(AND($E$3=2),'Marks Entry 2nd'!BA83,IF(AND($E$3=3),'Marks Entry 3rd'!BA83,IF(AND($E$3=4),'Marks Entry 4th'!BA83,"")))))</f>
        <v/>
      </c>
      <c r="DE84" s="380" t="str">
        <f>IF(OR($E84="",$G84=""),"",IF(AND($E$3=1),'Marks Entry 1st'!BB83,IF(AND($E$3=2),'Marks Entry 2nd'!BB83,IF(AND($E$3=3),'Marks Entry 3rd'!BB83,IF(AND($E$3=4),'Marks Entry 4th'!BB83,"")))))</f>
        <v/>
      </c>
      <c r="DF84" s="181" t="str">
        <f t="shared" si="140"/>
        <v/>
      </c>
      <c r="DG84" s="182">
        <f t="shared" si="141"/>
        <v>0</v>
      </c>
      <c r="DH84" s="182" t="str">
        <f t="shared" si="142"/>
        <v/>
      </c>
      <c r="DI84" s="182" t="str">
        <f t="shared" si="143"/>
        <v/>
      </c>
      <c r="DJ84" s="147" t="str">
        <f t="shared" si="99"/>
        <v/>
      </c>
      <c r="DK84" s="380" t="str">
        <f>IF(OR($E84="",$G84=""),"",IF(AND($E$3=1),'Marks Entry 1st'!BC83,IF(AND($E$3=2),'Marks Entry 2nd'!BC83,IF(AND($E$3=3),'Marks Entry 3rd'!BC83,IF(AND($E$3=4),'Marks Entry 4th'!BC83,"")))))</f>
        <v/>
      </c>
      <c r="DL84" s="380" t="str">
        <f>IF(OR($E84="",$G84=""),"",IF(AND($E$3=1),'Marks Entry 1st'!BD83,IF(AND($E$3=2),'Marks Entry 2nd'!BD83,IF(AND($E$3=3),'Marks Entry 3rd'!BD83,IF(AND($E$3=4),'Marks Entry 4th'!BD83,"")))))</f>
        <v/>
      </c>
      <c r="DM84" s="380" t="str">
        <f>IF(OR($E84="",$G84=""),"",IF(AND($E$3=1),'Marks Entry 1st'!BE83,IF(AND($E$3=2),'Marks Entry 2nd'!BE83,IF(AND($E$3=3),'Marks Entry 3rd'!BE83,IF(AND($E$3=4),'Marks Entry 4th'!BE83,"")))))</f>
        <v/>
      </c>
      <c r="DN84" s="181" t="str">
        <f t="shared" si="144"/>
        <v/>
      </c>
      <c r="DO84" s="182">
        <f t="shared" si="145"/>
        <v>0</v>
      </c>
      <c r="DP84" s="182" t="str">
        <f t="shared" si="146"/>
        <v/>
      </c>
      <c r="DQ84" s="182" t="str">
        <f t="shared" si="147"/>
        <v/>
      </c>
      <c r="DR84" s="147" t="str">
        <f t="shared" si="100"/>
        <v/>
      </c>
      <c r="DS84" s="380" t="str">
        <f>IF(OR($E84="",$G84=""),"",IF(AND($E$3=1),'Marks Entry 1st'!BF83,IF(AND($E$3=2),'Marks Entry 2nd'!BF83,IF(AND($E$3=3),'Marks Entry 3rd'!BF83,IF(AND($E$3=4),'Marks Entry 4th'!BF83,"")))))</f>
        <v/>
      </c>
      <c r="DT84" s="380" t="str">
        <f>IF(OR($E84="",$G84=""),"",IF(AND($E$3=1),'Marks Entry 1st'!BG83,IF(AND($E$3=2),'Marks Entry 2nd'!BG83,IF(AND($E$3=3),'Marks Entry 3rd'!BG83,IF(AND($E$3=4),'Marks Entry 4th'!BG83,"")))))</f>
        <v/>
      </c>
      <c r="DU84" s="380" t="str">
        <f>IF(OR($E84="",$G84=""),"",IF(AND($E$3=1),'Marks Entry 1st'!BH83,IF(AND($E$3=2),'Marks Entry 2nd'!BH83,IF(AND($E$3=3),'Marks Entry 3rd'!BH83,IF(AND($E$3=4),'Marks Entry 4th'!BH83,"")))))</f>
        <v/>
      </c>
      <c r="DV84" s="181" t="str">
        <f t="shared" si="148"/>
        <v/>
      </c>
      <c r="DW84" s="182">
        <f t="shared" si="149"/>
        <v>0</v>
      </c>
      <c r="DX84" s="182" t="str">
        <f t="shared" si="150"/>
        <v/>
      </c>
      <c r="DY84" s="182" t="str">
        <f t="shared" si="151"/>
        <v/>
      </c>
      <c r="DZ84" s="147" t="str">
        <f t="shared" si="101"/>
        <v/>
      </c>
      <c r="EA84" s="104" t="str">
        <f t="shared" si="102"/>
        <v/>
      </c>
      <c r="EB84" s="105" t="str">
        <f t="shared" si="103"/>
        <v/>
      </c>
      <c r="EC84" s="111" t="str">
        <f t="shared" si="104"/>
        <v/>
      </c>
      <c r="ED84" s="112" t="str">
        <f t="shared" si="105"/>
        <v/>
      </c>
      <c r="EE84" s="386" t="str">
        <f t="shared" si="106"/>
        <v/>
      </c>
      <c r="EF84" s="72" t="str">
        <f>IF(OR($E84="",$G84=""),"",IF(AND($E$3=1),'Marks Entry 1st'!BI83,IF(AND($E$3=2),'Marks Entry 2nd'!BI83,IF(AND($E$3=3),'Marks Entry 3rd'!BI83,IF(AND($E$3=4),'Marks Entry 4th'!BI83,"")))))</f>
        <v/>
      </c>
      <c r="EG84" s="72" t="str">
        <f>IF(OR($E84="",$G84=""),"",IF(AND($E$3=1),'Marks Entry 1st'!BJ83,IF(AND($E$3=2),'Marks Entry 2nd'!BJ83,IF(AND($E$3=3),'Marks Entry 3rd'!BJ83,IF(AND($E$3=4),'Marks Entry 4th'!BJ83,"")))))</f>
        <v/>
      </c>
      <c r="EH84" s="328" t="str">
        <f t="shared" si="107"/>
        <v/>
      </c>
      <c r="EI84" s="73"/>
      <c r="EP84" s="75">
        <f>IF(AND($E$3=1),'Marks Entry 1st'!I83,IF(AND($E$3=2),'Marks Entry 2nd'!I83,IF(AND($E$3=3),'Marks Entry 3rd'!I83,IF(AND($E$3=4),'Marks Entry 4th'!I83,""))))</f>
        <v>0</v>
      </c>
    </row>
    <row r="85" spans="1:146" ht="18.899999999999999" customHeight="1">
      <c r="A85" s="94">
        <v>78</v>
      </c>
      <c r="B85" s="94" t="str">
        <f>IF(OR(EP85=0,EP85=""),"",IF(AND($E$3=1),'Marks Entry 1st'!I84,IF(AND($E$3=2),'Marks Entry 2nd'!I84,IF(AND($E$3=3),'Marks Entry 3rd'!I84,IF(AND($E$3=4),'Marks Entry 4th'!I84,"")))))</f>
        <v/>
      </c>
      <c r="C85" s="95" t="str">
        <f>IF(OR(B85=0,B85=""),"",IF(AND($E$3=1),'Marks Entry 1st'!B84,IF(AND($E$3=2),'Marks Entry 2nd'!B84,IF(AND($E$3=3),'Marks Entry 3rd'!B84,IF(AND($E$3=4),'Marks Entry 4th'!B84,"")))))</f>
        <v/>
      </c>
      <c r="D85" s="95" t="str">
        <f>IF(OR(B85=0,B85=""),"",IF(AND($E$3=1),'Marks Entry 1st'!C84,IF(AND($E$3=2),'Marks Entry 2nd'!C84,IF(AND($E$3=3),'Marks Entry 3rd'!C84,IF(AND($E$3=4),'Marks Entry 4th'!C84,"")))))</f>
        <v/>
      </c>
      <c r="E85" s="96" t="str">
        <f>IF(OR(B85=0,B85=""),"",IF(AND($E$3=1),'Marks Entry 1st'!E84,IF(AND($E$3=2),'Marks Entry 2nd'!E84,IF(AND($E$3=3),'Marks Entry 3rd'!E84,IF(AND($E$3=4),'Marks Entry 4th'!E84,"")))))</f>
        <v/>
      </c>
      <c r="F85" s="95" t="str">
        <f>IF(OR(B85=0,B85=""),"",IF(AND($E$3=1),'Marks Entry 1st'!D84,IF(AND($E$3=2),'Marks Entry 2nd'!D84,IF(AND($E$3=3),'Marks Entry 3rd'!D84,IF(AND($E$3=4),'Marks Entry 4th'!D84,"")))))</f>
        <v/>
      </c>
      <c r="G85" s="90" t="str">
        <f>IF(OR(B85=0,B85=""),"",IF(AND($E$3=1),'Marks Entry 1st'!F84,IF(AND($E$3=2),'Marks Entry 2nd'!F84,IF(AND($E$3=3),'Marks Entry 3rd'!F84,IF(AND($E$3=4),'Marks Entry 4th'!F84,"")))))</f>
        <v/>
      </c>
      <c r="H85" s="90" t="str">
        <f>IF(OR(B85=0,B85=""),"",IF(AND($E$3=1),'Marks Entry 1st'!G84,IF(AND($E$3=2),'Marks Entry 2nd'!G84,IF(AND($E$3=3),'Marks Entry 3rd'!G84,IF(AND($E$3=4),'Marks Entry 4th'!G84,"")))))</f>
        <v/>
      </c>
      <c r="I85" s="90" t="str">
        <f>IF(OR(B85=0,B85=""),"",IF(AND($E$3=1),'Marks Entry 1st'!H84,IF(AND($E$3=2),'Marks Entry 2nd'!H84,IF(AND($E$3=3),'Marks Entry 3rd'!H84,IF(AND($E$3=4),'Marks Entry 4th'!H84,"")))))</f>
        <v/>
      </c>
      <c r="J85" s="379" t="str">
        <f>IF(OR(B85=0,B85=""),"",IF(AND($E$3=1),'Marks Entry 1st'!J84,IF(AND($E$3=2),'Marks Entry 2nd'!J84,IF(AND($E$3=3),'Marks Entry 3rd'!J84,IF(AND($E$3=4),'Marks Entry 4th'!J84,"")))))</f>
        <v/>
      </c>
      <c r="K85" s="379" t="str">
        <f>IF(OR(B85=0,B85=""),"",IF(AND($E$3=1),'Marks Entry 1st'!K84,IF(AND($E$3=2),'Marks Entry 2nd'!K84,IF(AND($E$3=3),'Marks Entry 3rd'!K84,IF(AND($E$3=4),'Marks Entry 4th'!K84,"")))))</f>
        <v/>
      </c>
      <c r="L85" s="180" t="str">
        <f>IF(OR($E85="",$G85=""),"",IF(AND($E$3=1),'Marks Entry 1st'!L84,IF(AND($E$3=2),'Marks Entry 2nd'!L84,IF(AND($E$3=3),'Marks Entry 3rd'!L84,IF(AND($E$3=4),'Marks Entry 4th'!L84,"")))))</f>
        <v/>
      </c>
      <c r="M85" s="180" t="str">
        <f>IF(OR($E85="",$G85=""),"",IF(AND($E$3=1),'Marks Entry 1st'!M84,IF(AND($E$3=2),'Marks Entry 2nd'!M84,IF(AND($E$3=3),'Marks Entry 3rd'!M84,IF(AND($E$3=4),'Marks Entry 4th'!M84,"")))))</f>
        <v/>
      </c>
      <c r="N85" s="87" t="str">
        <f t="shared" si="108"/>
        <v/>
      </c>
      <c r="O85" s="180" t="str">
        <f>IF(OR($E85="",$G85=""),"",IF(AND($E$3=1),'Marks Entry 1st'!N84,IF(AND($E$3=2),'Marks Entry 2nd'!N84,IF(AND($E$3=3),'Marks Entry 3rd'!N84,IF(AND($E$3=4),'Marks Entry 4th'!N84,"")))))</f>
        <v/>
      </c>
      <c r="P85" s="180" t="str">
        <f>IF(OR($E85="",$G85=""),"",IF(AND($E$3=1),'Marks Entry 1st'!O84,IF(AND($E$3=2),'Marks Entry 2nd'!O84,IF(AND($E$3=3),'Marks Entry 3rd'!O84,IF(AND($E$3=4),'Marks Entry 4th'!O84,"")))))</f>
        <v/>
      </c>
      <c r="Q85" s="180" t="str">
        <f>IF(OR($E85="",$G85=""),"",IF(AND($E$3=1),'Marks Entry 1st'!P84,IF(AND($E$3=2),'Marks Entry 2nd'!P84,IF(AND($E$3=3),'Marks Entry 3rd'!P84,IF(AND($E$3=4),'Marks Entry 4th'!P84,"")))))</f>
        <v/>
      </c>
      <c r="R85" s="91" t="str">
        <f t="shared" si="109"/>
        <v/>
      </c>
      <c r="S85" s="87">
        <f t="shared" si="110"/>
        <v>0</v>
      </c>
      <c r="T85" s="93" t="str">
        <f>IF(OR($E85="",$G85=""),"",IF(AND($E$3=1),'Marks Entry 1st'!Q84,IF(AND($E$3=2),'Marks Entry 2nd'!Q84,IF(AND($E$3=3),'Marks Entry 3rd'!Q84,IF(AND($E$3=4),'Marks Entry 4th'!Q84,"")))))</f>
        <v/>
      </c>
      <c r="U85" s="93" t="str">
        <f>IF(OR($E85="",$G85=""),"",IF(AND($E$3=1),'Marks Entry 1st'!R84,IF(AND($E$3=2),'Marks Entry 2nd'!R84,IF(AND($E$3=3),'Marks Entry 3rd'!R84,IF(AND($E$3=4),'Marks Entry 4th'!R84,"")))))</f>
        <v/>
      </c>
      <c r="V85" s="93" t="str">
        <f>IF(OR($E85="",$G85=""),"",IF(AND($E$3=1),'Marks Entry 1st'!S84,IF(AND($E$3=2),'Marks Entry 2nd'!S84,IF(AND($E$3=3),'Marks Entry 3rd'!S84,IF(AND($E$3=4),'Marks Entry 4th'!S84,"")))))</f>
        <v/>
      </c>
      <c r="W85" s="92" t="str">
        <f t="shared" si="111"/>
        <v/>
      </c>
      <c r="X85" s="87" t="str">
        <f t="shared" si="112"/>
        <v/>
      </c>
      <c r="Y85" s="144">
        <f t="shared" si="113"/>
        <v>0</v>
      </c>
      <c r="Z85" s="144" t="str">
        <f t="shared" si="114"/>
        <v/>
      </c>
      <c r="AA85" s="144" t="str">
        <f t="shared" si="76"/>
        <v/>
      </c>
      <c r="AB85" s="144" t="str">
        <f t="shared" si="115"/>
        <v/>
      </c>
      <c r="AC85" s="144" t="str">
        <f t="shared" si="77"/>
        <v/>
      </c>
      <c r="AD85" s="148" t="str">
        <f t="shared" si="78"/>
        <v/>
      </c>
      <c r="AE85" s="180" t="str">
        <f>IF(OR($E85="",$G85=""),"",IF(AND($E$3=1),'Marks Entry 1st'!T84,IF(AND($E$3=2),'Marks Entry 2nd'!T84,IF(AND($E$3=3),'Marks Entry 3rd'!T84,IF(AND($E$3=4),'Marks Entry 4th'!T84,"")))))</f>
        <v/>
      </c>
      <c r="AF85" s="180" t="str">
        <f>IF(OR($E85="",$G85=""),"",IF(AND($E$3=1),'Marks Entry 1st'!U84,IF(AND($E$3=2),'Marks Entry 2nd'!U84,IF(AND($E$3=3),'Marks Entry 3rd'!U84,IF(AND($E$3=4),'Marks Entry 4th'!U84,"")))))</f>
        <v/>
      </c>
      <c r="AG85" s="87" t="str">
        <f t="shared" si="116"/>
        <v/>
      </c>
      <c r="AH85" s="180" t="str">
        <f>IF(OR($E85="",$G85=""),"",IF(AND($E$3=1),'Marks Entry 1st'!V84,IF(AND($E$3=2),'Marks Entry 2nd'!V84,IF(AND($E$3=3),'Marks Entry 3rd'!V84,IF(AND($E$3=4),'Marks Entry 4th'!V84,"")))))</f>
        <v/>
      </c>
      <c r="AI85" s="180" t="str">
        <f>IF(OR($E85="",$G85=""),"",IF(AND($E$3=1),'Marks Entry 1st'!W84,IF(AND($E$3=2),'Marks Entry 2nd'!W84,IF(AND($E$3=3),'Marks Entry 3rd'!W84,IF(AND($E$3=4),'Marks Entry 4th'!W84,"")))))</f>
        <v/>
      </c>
      <c r="AJ85" s="180" t="str">
        <f>IF(OR($E85="",$G85=""),"",IF(AND($E$3=1),'Marks Entry 1st'!X84,IF(AND($E$3=2),'Marks Entry 2nd'!X84,IF(AND($E$3=3),'Marks Entry 3rd'!X84,IF(AND($E$3=4),'Marks Entry 4th'!X84,"")))))</f>
        <v/>
      </c>
      <c r="AK85" s="91" t="str">
        <f t="shared" si="117"/>
        <v/>
      </c>
      <c r="AL85" s="87">
        <f t="shared" si="118"/>
        <v>0</v>
      </c>
      <c r="AM85" s="93" t="str">
        <f>IF(OR($E85="",$G85=""),"",IF(AND($E$3=1),'Marks Entry 1st'!Y84,IF(AND($E$3=2),'Marks Entry 2nd'!Y84,IF(AND($E$3=3),'Marks Entry 3rd'!Y84,IF(AND($E$3=4),'Marks Entry 4th'!Y84,"")))))</f>
        <v/>
      </c>
      <c r="AN85" s="93" t="str">
        <f>IF(OR($E85="",$G85=""),"",IF(AND($E$3=1),'Marks Entry 1st'!Z84,IF(AND($E$3=2),'Marks Entry 2nd'!Z84,IF(AND($E$3=3),'Marks Entry 3rd'!Z84,IF(AND($E$3=4),'Marks Entry 4th'!Z84,"")))))</f>
        <v/>
      </c>
      <c r="AO85" s="93" t="str">
        <f>IF(OR($E85="",$G85=""),"",IF(AND($E$3=1),'Marks Entry 1st'!AA84,IF(AND($E$3=2),'Marks Entry 2nd'!AA84,IF(AND($E$3=3),'Marks Entry 3rd'!AA84,IF(AND($E$3=4),'Marks Entry 4th'!AA84,"")))))</f>
        <v/>
      </c>
      <c r="AP85" s="92" t="str">
        <f t="shared" si="119"/>
        <v/>
      </c>
      <c r="AQ85" s="87" t="str">
        <f t="shared" si="120"/>
        <v/>
      </c>
      <c r="AR85" s="144">
        <f t="shared" si="121"/>
        <v>0</v>
      </c>
      <c r="AS85" s="144" t="str">
        <f t="shared" si="122"/>
        <v/>
      </c>
      <c r="AT85" s="144" t="str">
        <f t="shared" si="79"/>
        <v/>
      </c>
      <c r="AU85" s="144" t="str">
        <f t="shared" si="123"/>
        <v/>
      </c>
      <c r="AV85" s="144" t="str">
        <f t="shared" si="80"/>
        <v/>
      </c>
      <c r="AW85" s="148" t="str">
        <f t="shared" si="81"/>
        <v/>
      </c>
      <c r="AX85" s="180" t="str">
        <f>IF(OR($E85="",$G85=""),"",IF(AND($E$3=1),'Marks Entry 1st'!AB84,IF(AND($E$3=2),'Marks Entry 2nd'!AB84,IF(AND($E$3=3),'Marks Entry 3rd'!AB84,IF(AND($E$3=4),'Marks Entry 4th'!AB84,"")))))</f>
        <v/>
      </c>
      <c r="AY85" s="180" t="str">
        <f>IF(OR($E85="",$G85=""),"",IF(AND($E$3=1),'Marks Entry 1st'!AC84,IF(AND($E$3=2),'Marks Entry 2nd'!AC84,IF(AND($E$3=3),'Marks Entry 3rd'!AC84,IF(AND($E$3=4),'Marks Entry 4th'!AC84,"")))))</f>
        <v/>
      </c>
      <c r="AZ85" s="87" t="str">
        <f t="shared" si="82"/>
        <v/>
      </c>
      <c r="BA85" s="180" t="str">
        <f>IF(OR($E85="",$G85=""),"",IF(AND($E$3=1),'Marks Entry 1st'!AD84,IF(AND($E$3=2),'Marks Entry 2nd'!AD84,IF(AND($E$3=3),'Marks Entry 3rd'!AD84,IF(AND($E$3=4),'Marks Entry 4th'!AD84,"")))))</f>
        <v/>
      </c>
      <c r="BB85" s="180" t="str">
        <f>IF(OR($E85="",$G85=""),"",IF(AND($E$3=1),'Marks Entry 1st'!AE84,IF(AND($E$3=2),'Marks Entry 2nd'!AE84,IF(AND($E$3=3),'Marks Entry 3rd'!AE84,IF(AND($E$3=4),'Marks Entry 4th'!AE84,"")))))</f>
        <v/>
      </c>
      <c r="BC85" s="180" t="str">
        <f>IF(OR($E85="",$G85=""),"",IF(AND($E$3=1),'Marks Entry 1st'!AF84,IF(AND($E$3=2),'Marks Entry 2nd'!AF84,IF(AND($E$3=3),'Marks Entry 3rd'!AF84,IF(AND($E$3=4),'Marks Entry 4th'!AF84,"")))))</f>
        <v/>
      </c>
      <c r="BD85" s="91" t="str">
        <f t="shared" si="83"/>
        <v/>
      </c>
      <c r="BE85" s="87">
        <f t="shared" si="84"/>
        <v>0</v>
      </c>
      <c r="BF85" s="93" t="str">
        <f>IF(OR($E85="",$G85=""),"",IF(AND($E$3=1),'Marks Entry 1st'!AG84,IF(AND($E$3=2),'Marks Entry 2nd'!AG84,IF(AND($E$3=3),'Marks Entry 3rd'!AG84,IF(AND($E$3=4),'Marks Entry 4th'!AG84,"")))))</f>
        <v/>
      </c>
      <c r="BG85" s="93" t="str">
        <f>IF(OR($E85="",$G85=""),"",IF(AND($E$3=1),'Marks Entry 1st'!AH84,IF(AND($E$3=2),'Marks Entry 2nd'!AH84,IF(AND($E$3=3),'Marks Entry 3rd'!AH84,IF(AND($E$3=4),'Marks Entry 4th'!AH84,"")))))</f>
        <v/>
      </c>
      <c r="BH85" s="93" t="str">
        <f>IF(OR($E85="",$G85=""),"",IF(AND($E$3=1),'Marks Entry 1st'!AI84,IF(AND($E$3=2),'Marks Entry 2nd'!AI84,IF(AND($E$3=3),'Marks Entry 3rd'!AI84,IF(AND($E$3=4),'Marks Entry 4th'!AI84,"")))))</f>
        <v/>
      </c>
      <c r="BI85" s="92" t="str">
        <f t="shared" si="85"/>
        <v/>
      </c>
      <c r="BJ85" s="87" t="str">
        <f t="shared" si="86"/>
        <v/>
      </c>
      <c r="BK85" s="144">
        <f t="shared" si="87"/>
        <v>0</v>
      </c>
      <c r="BL85" s="144" t="str">
        <f t="shared" si="88"/>
        <v/>
      </c>
      <c r="BM85" s="144" t="str">
        <f t="shared" si="89"/>
        <v/>
      </c>
      <c r="BN85" s="144" t="str">
        <f t="shared" si="90"/>
        <v/>
      </c>
      <c r="BO85" s="144" t="str">
        <f t="shared" si="91"/>
        <v/>
      </c>
      <c r="BP85" s="148" t="str">
        <f t="shared" si="92"/>
        <v/>
      </c>
      <c r="BQ85" s="180" t="str">
        <f>IF(OR($E85="",$G85=""),"",IF(AND($E$3=1),'Marks Entry 1st'!AJ84,IF(AND($E$3=2),'Marks Entry 2nd'!AJ84,IF(AND($E$3=3),'Marks Entry 3rd'!AJ84,IF(AND($E$3=4),'Marks Entry 4th'!AJ84,"")))))</f>
        <v/>
      </c>
      <c r="BR85" s="180" t="str">
        <f>IF(OR($E85="",$G85=""),"",IF(AND($E$3=1),'Marks Entry 1st'!AK84,IF(AND($E$3=2),'Marks Entry 2nd'!AK84,IF(AND($E$3=3),'Marks Entry 3rd'!AK84,IF(AND($E$3=4),'Marks Entry 4th'!AK84,"")))))</f>
        <v/>
      </c>
      <c r="BS85" s="87" t="str">
        <f t="shared" si="124"/>
        <v/>
      </c>
      <c r="BT85" s="180" t="str">
        <f>IF(OR($E85="",$G85=""),"",IF(AND($E$3=1),'Marks Entry 1st'!AL84,IF(AND($E$3=2),'Marks Entry 2nd'!AL84,IF(AND($E$3=3),'Marks Entry 3rd'!AL84,IF(AND($E$3=4),'Marks Entry 4th'!AL84,"")))))</f>
        <v/>
      </c>
      <c r="BU85" s="180" t="str">
        <f>IF(OR($E85="",$G85=""),"",IF(AND($E$3=1),'Marks Entry 1st'!AM84,IF(AND($E$3=2),'Marks Entry 2nd'!AM84,IF(AND($E$3=3),'Marks Entry 3rd'!AM84,IF(AND($E$3=4),'Marks Entry 4th'!AM84,"")))))</f>
        <v/>
      </c>
      <c r="BV85" s="180" t="str">
        <f>IF(OR($E85="",$G85=""),"",IF(AND($E$3=1),'Marks Entry 1st'!AN84,IF(AND($E$3=2),'Marks Entry 2nd'!AN84,IF(AND($E$3=3),'Marks Entry 3rd'!AN84,IF(AND($E$3=4),'Marks Entry 4th'!AN84,"")))))</f>
        <v/>
      </c>
      <c r="BW85" s="91" t="str">
        <f t="shared" si="125"/>
        <v/>
      </c>
      <c r="BX85" s="87">
        <f t="shared" si="126"/>
        <v>0</v>
      </c>
      <c r="BY85" s="93" t="str">
        <f>IF(OR($E85="",$G85=""),"",IF(AND($E$3=1),'Marks Entry 1st'!AO84,IF(AND($E$3=2),'Marks Entry 2nd'!AO84,IF(AND($E$3=3),'Marks Entry 3rd'!AO84,IF(AND($E$3=4),'Marks Entry 4th'!AO84,"")))))</f>
        <v/>
      </c>
      <c r="BZ85" s="93" t="str">
        <f>IF(OR($E85="",$G85=""),"",IF(AND($E$3=1),'Marks Entry 1st'!AP84,IF(AND($E$3=2),'Marks Entry 2nd'!AP84,IF(AND($E$3=3),'Marks Entry 3rd'!AP84,IF(AND($E$3=4),'Marks Entry 4th'!AP84,"")))))</f>
        <v/>
      </c>
      <c r="CA85" s="93" t="str">
        <f>IF(OR($E85="",$G85=""),"",IF(AND($E$3=1),'Marks Entry 1st'!AQ84,IF(AND($E$3=2),'Marks Entry 2nd'!AQ84,IF(AND($E$3=3),'Marks Entry 3rd'!AQ84,IF(AND($E$3=4),'Marks Entry 4th'!AQ84,"")))))</f>
        <v/>
      </c>
      <c r="CB85" s="92" t="str">
        <f t="shared" si="127"/>
        <v/>
      </c>
      <c r="CC85" s="87" t="str">
        <f t="shared" si="128"/>
        <v/>
      </c>
      <c r="CD85" s="144">
        <f t="shared" si="129"/>
        <v>0</v>
      </c>
      <c r="CE85" s="144" t="str">
        <f t="shared" si="130"/>
        <v/>
      </c>
      <c r="CF85" s="144" t="str">
        <f t="shared" si="93"/>
        <v/>
      </c>
      <c r="CG85" s="144" t="str">
        <f t="shared" si="131"/>
        <v/>
      </c>
      <c r="CH85" s="144" t="str">
        <f t="shared" si="94"/>
        <v/>
      </c>
      <c r="CI85" s="148" t="str">
        <f t="shared" si="95"/>
        <v/>
      </c>
      <c r="CJ85" s="180" t="str">
        <f>IF(OR($E85="",$G85=""),"",IF(AND($E$3=1),'Marks Entry 1st'!AR84,IF(AND($E$3=2),'Marks Entry 2nd'!AR84,IF(AND($E$3=3),'Marks Entry 3rd'!AR84,IF(AND($E$3=4),'Marks Entry 4th'!AR84,"")))))</f>
        <v/>
      </c>
      <c r="CK85" s="180" t="str">
        <f>IF(OR($E85="",$G85=""),"",IF(AND($E$3=1),'Marks Entry 1st'!AS84,IF(AND($E$3=2),'Marks Entry 2nd'!AS84,IF(AND($E$3=3),'Marks Entry 3rd'!AS84,IF(AND($E$3=4),'Marks Entry 4th'!AS84,"")))))</f>
        <v/>
      </c>
      <c r="CL85" s="87" t="str">
        <f t="shared" si="132"/>
        <v/>
      </c>
      <c r="CM85" s="180" t="str">
        <f>IF(OR($E85="",$G85=""),"",IF(AND($E$3=1),'Marks Entry 1st'!AT84,IF(AND($E$3=2),'Marks Entry 2nd'!AT84,IF(AND($E$3=3),'Marks Entry 3rd'!AT84,IF(AND($E$3=4),'Marks Entry 4th'!AT84,"")))))</f>
        <v/>
      </c>
      <c r="CN85" s="180" t="str">
        <f>IF(OR($E85="",$G85=""),"",IF(AND($E$3=1),'Marks Entry 1st'!AU84,IF(AND($E$3=2),'Marks Entry 2nd'!AU84,IF(AND($E$3=3),'Marks Entry 3rd'!AU84,IF(AND($E$3=4),'Marks Entry 4th'!AU84,"")))))</f>
        <v/>
      </c>
      <c r="CO85" s="180" t="str">
        <f>IF(OR($E85="",$G85=""),"",IF(AND($E$3=1),'Marks Entry 1st'!AV84,IF(AND($E$3=2),'Marks Entry 2nd'!AV84,IF(AND($E$3=3),'Marks Entry 3rd'!AV84,IF(AND($E$3=4),'Marks Entry 4th'!AV84,"")))))</f>
        <v/>
      </c>
      <c r="CP85" s="91" t="str">
        <f t="shared" si="133"/>
        <v/>
      </c>
      <c r="CQ85" s="87">
        <f t="shared" si="134"/>
        <v>0</v>
      </c>
      <c r="CR85" s="93" t="str">
        <f>IF(OR($E85="",$G85=""),"",IF(AND($E$3=1),'Marks Entry 1st'!AW84,IF(AND($E$3=2),'Marks Entry 2nd'!AW84,IF(AND($E$3=3),'Marks Entry 3rd'!AW84,IF(AND($E$3=4),'Marks Entry 4th'!AW84,"")))))</f>
        <v/>
      </c>
      <c r="CS85" s="93" t="str">
        <f>IF(OR($E85="",$G85=""),"",IF(AND($E$3=1),'Marks Entry 1st'!AX84,IF(AND($E$3=2),'Marks Entry 2nd'!AX84,IF(AND($E$3=3),'Marks Entry 3rd'!AX84,IF(AND($E$3=4),'Marks Entry 4th'!AX84,"")))))</f>
        <v/>
      </c>
      <c r="CT85" s="93" t="str">
        <f>IF(OR($E85="",$G85=""),"",IF(AND($E$3=1),'Marks Entry 1st'!AY84,IF(AND($E$3=2),'Marks Entry 2nd'!AY84,IF(AND($E$3=3),'Marks Entry 3rd'!AY84,IF(AND($E$3=4),'Marks Entry 4th'!AY84,"")))))</f>
        <v/>
      </c>
      <c r="CU85" s="92" t="str">
        <f t="shared" si="135"/>
        <v/>
      </c>
      <c r="CV85" s="87" t="str">
        <f t="shared" si="136"/>
        <v/>
      </c>
      <c r="CW85" s="144">
        <f t="shared" si="137"/>
        <v>0</v>
      </c>
      <c r="CX85" s="144" t="str">
        <f t="shared" si="138"/>
        <v/>
      </c>
      <c r="CY85" s="144" t="str">
        <f t="shared" si="96"/>
        <v/>
      </c>
      <c r="CZ85" s="144" t="str">
        <f t="shared" si="139"/>
        <v/>
      </c>
      <c r="DA85" s="144" t="str">
        <f t="shared" si="97"/>
        <v/>
      </c>
      <c r="DB85" s="148" t="str">
        <f t="shared" si="98"/>
        <v/>
      </c>
      <c r="DC85" s="380" t="str">
        <f>IF(OR($E85="",$G85=""),"",IF(AND($E$3=1),'Marks Entry 1st'!AZ84,IF(AND($E$3=2),'Marks Entry 2nd'!AZ84,IF(AND($E$3=3),'Marks Entry 3rd'!AZ84,IF(AND($E$3=4),'Marks Entry 4th'!AZ84,"")))))</f>
        <v/>
      </c>
      <c r="DD85" s="380" t="str">
        <f>IF(OR($E85="",$G85=""),"",IF(AND($E$3=1),'Marks Entry 1st'!BA84,IF(AND($E$3=2),'Marks Entry 2nd'!BA84,IF(AND($E$3=3),'Marks Entry 3rd'!BA84,IF(AND($E$3=4),'Marks Entry 4th'!BA84,"")))))</f>
        <v/>
      </c>
      <c r="DE85" s="380" t="str">
        <f>IF(OR($E85="",$G85=""),"",IF(AND($E$3=1),'Marks Entry 1st'!BB84,IF(AND($E$3=2),'Marks Entry 2nd'!BB84,IF(AND($E$3=3),'Marks Entry 3rd'!BB84,IF(AND($E$3=4),'Marks Entry 4th'!BB84,"")))))</f>
        <v/>
      </c>
      <c r="DF85" s="181" t="str">
        <f t="shared" si="140"/>
        <v/>
      </c>
      <c r="DG85" s="182">
        <f t="shared" si="141"/>
        <v>0</v>
      </c>
      <c r="DH85" s="182" t="str">
        <f t="shared" si="142"/>
        <v/>
      </c>
      <c r="DI85" s="182" t="str">
        <f t="shared" si="143"/>
        <v/>
      </c>
      <c r="DJ85" s="147" t="str">
        <f t="shared" si="99"/>
        <v/>
      </c>
      <c r="DK85" s="380" t="str">
        <f>IF(OR($E85="",$G85=""),"",IF(AND($E$3=1),'Marks Entry 1st'!BC84,IF(AND($E$3=2),'Marks Entry 2nd'!BC84,IF(AND($E$3=3),'Marks Entry 3rd'!BC84,IF(AND($E$3=4),'Marks Entry 4th'!BC84,"")))))</f>
        <v/>
      </c>
      <c r="DL85" s="380" t="str">
        <f>IF(OR($E85="",$G85=""),"",IF(AND($E$3=1),'Marks Entry 1st'!BD84,IF(AND($E$3=2),'Marks Entry 2nd'!BD84,IF(AND($E$3=3),'Marks Entry 3rd'!BD84,IF(AND($E$3=4),'Marks Entry 4th'!BD84,"")))))</f>
        <v/>
      </c>
      <c r="DM85" s="380" t="str">
        <f>IF(OR($E85="",$G85=""),"",IF(AND($E$3=1),'Marks Entry 1st'!BE84,IF(AND($E$3=2),'Marks Entry 2nd'!BE84,IF(AND($E$3=3),'Marks Entry 3rd'!BE84,IF(AND($E$3=4),'Marks Entry 4th'!BE84,"")))))</f>
        <v/>
      </c>
      <c r="DN85" s="181" t="str">
        <f t="shared" si="144"/>
        <v/>
      </c>
      <c r="DO85" s="182">
        <f t="shared" si="145"/>
        <v>0</v>
      </c>
      <c r="DP85" s="182" t="str">
        <f t="shared" si="146"/>
        <v/>
      </c>
      <c r="DQ85" s="182" t="str">
        <f t="shared" si="147"/>
        <v/>
      </c>
      <c r="DR85" s="147" t="str">
        <f t="shared" si="100"/>
        <v/>
      </c>
      <c r="DS85" s="380" t="str">
        <f>IF(OR($E85="",$G85=""),"",IF(AND($E$3=1),'Marks Entry 1st'!BF84,IF(AND($E$3=2),'Marks Entry 2nd'!BF84,IF(AND($E$3=3),'Marks Entry 3rd'!BF84,IF(AND($E$3=4),'Marks Entry 4th'!BF84,"")))))</f>
        <v/>
      </c>
      <c r="DT85" s="380" t="str">
        <f>IF(OR($E85="",$G85=""),"",IF(AND($E$3=1),'Marks Entry 1st'!BG84,IF(AND($E$3=2),'Marks Entry 2nd'!BG84,IF(AND($E$3=3),'Marks Entry 3rd'!BG84,IF(AND($E$3=4),'Marks Entry 4th'!BG84,"")))))</f>
        <v/>
      </c>
      <c r="DU85" s="380" t="str">
        <f>IF(OR($E85="",$G85=""),"",IF(AND($E$3=1),'Marks Entry 1st'!BH84,IF(AND($E$3=2),'Marks Entry 2nd'!BH84,IF(AND($E$3=3),'Marks Entry 3rd'!BH84,IF(AND($E$3=4),'Marks Entry 4th'!BH84,"")))))</f>
        <v/>
      </c>
      <c r="DV85" s="181" t="str">
        <f t="shared" si="148"/>
        <v/>
      </c>
      <c r="DW85" s="182">
        <f t="shared" si="149"/>
        <v>0</v>
      </c>
      <c r="DX85" s="182" t="str">
        <f t="shared" si="150"/>
        <v/>
      </c>
      <c r="DY85" s="182" t="str">
        <f t="shared" si="151"/>
        <v/>
      </c>
      <c r="DZ85" s="147" t="str">
        <f t="shared" si="101"/>
        <v/>
      </c>
      <c r="EA85" s="104" t="str">
        <f t="shared" si="102"/>
        <v/>
      </c>
      <c r="EB85" s="105" t="str">
        <f t="shared" si="103"/>
        <v/>
      </c>
      <c r="EC85" s="111" t="str">
        <f t="shared" si="104"/>
        <v/>
      </c>
      <c r="ED85" s="112" t="str">
        <f t="shared" si="105"/>
        <v/>
      </c>
      <c r="EE85" s="386" t="str">
        <f t="shared" si="106"/>
        <v/>
      </c>
      <c r="EF85" s="72" t="str">
        <f>IF(OR($E85="",$G85=""),"",IF(AND($E$3=1),'Marks Entry 1st'!BI84,IF(AND($E$3=2),'Marks Entry 2nd'!BI84,IF(AND($E$3=3),'Marks Entry 3rd'!BI84,IF(AND($E$3=4),'Marks Entry 4th'!BI84,"")))))</f>
        <v/>
      </c>
      <c r="EG85" s="72" t="str">
        <f>IF(OR($E85="",$G85=""),"",IF(AND($E$3=1),'Marks Entry 1st'!BJ84,IF(AND($E$3=2),'Marks Entry 2nd'!BJ84,IF(AND($E$3=3),'Marks Entry 3rd'!BJ84,IF(AND($E$3=4),'Marks Entry 4th'!BJ84,"")))))</f>
        <v/>
      </c>
      <c r="EH85" s="328" t="str">
        <f t="shared" si="107"/>
        <v/>
      </c>
      <c r="EI85" s="73"/>
      <c r="EP85" s="75">
        <f>IF(AND($E$3=1),'Marks Entry 1st'!I84,IF(AND($E$3=2),'Marks Entry 2nd'!I84,IF(AND($E$3=3),'Marks Entry 3rd'!I84,IF(AND($E$3=4),'Marks Entry 4th'!I84,""))))</f>
        <v>0</v>
      </c>
    </row>
    <row r="86" spans="1:146" ht="18.899999999999999" customHeight="1">
      <c r="A86" s="94">
        <v>79</v>
      </c>
      <c r="B86" s="94" t="str">
        <f>IF(OR(EP86=0,EP86=""),"",IF(AND($E$3=1),'Marks Entry 1st'!I85,IF(AND($E$3=2),'Marks Entry 2nd'!I85,IF(AND($E$3=3),'Marks Entry 3rd'!I85,IF(AND($E$3=4),'Marks Entry 4th'!I85,"")))))</f>
        <v/>
      </c>
      <c r="C86" s="95" t="str">
        <f>IF(OR(B86=0,B86=""),"",IF(AND($E$3=1),'Marks Entry 1st'!B85,IF(AND($E$3=2),'Marks Entry 2nd'!B85,IF(AND($E$3=3),'Marks Entry 3rd'!B85,IF(AND($E$3=4),'Marks Entry 4th'!B85,"")))))</f>
        <v/>
      </c>
      <c r="D86" s="95" t="str">
        <f>IF(OR(B86=0,B86=""),"",IF(AND($E$3=1),'Marks Entry 1st'!C85,IF(AND($E$3=2),'Marks Entry 2nd'!C85,IF(AND($E$3=3),'Marks Entry 3rd'!C85,IF(AND($E$3=4),'Marks Entry 4th'!C85,"")))))</f>
        <v/>
      </c>
      <c r="E86" s="96" t="str">
        <f>IF(OR(B86=0,B86=""),"",IF(AND($E$3=1),'Marks Entry 1st'!E85,IF(AND($E$3=2),'Marks Entry 2nd'!E85,IF(AND($E$3=3),'Marks Entry 3rd'!E85,IF(AND($E$3=4),'Marks Entry 4th'!E85,"")))))</f>
        <v/>
      </c>
      <c r="F86" s="95" t="str">
        <f>IF(OR(B86=0,B86=""),"",IF(AND($E$3=1),'Marks Entry 1st'!D85,IF(AND($E$3=2),'Marks Entry 2nd'!D85,IF(AND($E$3=3),'Marks Entry 3rd'!D85,IF(AND($E$3=4),'Marks Entry 4th'!D85,"")))))</f>
        <v/>
      </c>
      <c r="G86" s="90" t="str">
        <f>IF(OR(B86=0,B86=""),"",IF(AND($E$3=1),'Marks Entry 1st'!F85,IF(AND($E$3=2),'Marks Entry 2nd'!F85,IF(AND($E$3=3),'Marks Entry 3rd'!F85,IF(AND($E$3=4),'Marks Entry 4th'!F85,"")))))</f>
        <v/>
      </c>
      <c r="H86" s="90" t="str">
        <f>IF(OR(B86=0,B86=""),"",IF(AND($E$3=1),'Marks Entry 1st'!G85,IF(AND($E$3=2),'Marks Entry 2nd'!G85,IF(AND($E$3=3),'Marks Entry 3rd'!G85,IF(AND($E$3=4),'Marks Entry 4th'!G85,"")))))</f>
        <v/>
      </c>
      <c r="I86" s="90" t="str">
        <f>IF(OR(B86=0,B86=""),"",IF(AND($E$3=1),'Marks Entry 1st'!H85,IF(AND($E$3=2),'Marks Entry 2nd'!H85,IF(AND($E$3=3),'Marks Entry 3rd'!H85,IF(AND($E$3=4),'Marks Entry 4th'!H85,"")))))</f>
        <v/>
      </c>
      <c r="J86" s="379" t="str">
        <f>IF(OR(B86=0,B86=""),"",IF(AND($E$3=1),'Marks Entry 1st'!J85,IF(AND($E$3=2),'Marks Entry 2nd'!J85,IF(AND($E$3=3),'Marks Entry 3rd'!J85,IF(AND($E$3=4),'Marks Entry 4th'!J85,"")))))</f>
        <v/>
      </c>
      <c r="K86" s="379" t="str">
        <f>IF(OR(B86=0,B86=""),"",IF(AND($E$3=1),'Marks Entry 1st'!K85,IF(AND($E$3=2),'Marks Entry 2nd'!K85,IF(AND($E$3=3),'Marks Entry 3rd'!K85,IF(AND($E$3=4),'Marks Entry 4th'!K85,"")))))</f>
        <v/>
      </c>
      <c r="L86" s="180" t="str">
        <f>IF(OR($E86="",$G86=""),"",IF(AND($E$3=1),'Marks Entry 1st'!L85,IF(AND($E$3=2),'Marks Entry 2nd'!L85,IF(AND($E$3=3),'Marks Entry 3rd'!L85,IF(AND($E$3=4),'Marks Entry 4th'!L85,"")))))</f>
        <v/>
      </c>
      <c r="M86" s="180" t="str">
        <f>IF(OR($E86="",$G86=""),"",IF(AND($E$3=1),'Marks Entry 1st'!M85,IF(AND($E$3=2),'Marks Entry 2nd'!M85,IF(AND($E$3=3),'Marks Entry 3rd'!M85,IF(AND($E$3=4),'Marks Entry 4th'!M85,"")))))</f>
        <v/>
      </c>
      <c r="N86" s="87" t="str">
        <f t="shared" si="108"/>
        <v/>
      </c>
      <c r="O86" s="180" t="str">
        <f>IF(OR($E86="",$G86=""),"",IF(AND($E$3=1),'Marks Entry 1st'!N85,IF(AND($E$3=2),'Marks Entry 2nd'!N85,IF(AND($E$3=3),'Marks Entry 3rd'!N85,IF(AND($E$3=4),'Marks Entry 4th'!N85,"")))))</f>
        <v/>
      </c>
      <c r="P86" s="180" t="str">
        <f>IF(OR($E86="",$G86=""),"",IF(AND($E$3=1),'Marks Entry 1st'!O85,IF(AND($E$3=2),'Marks Entry 2nd'!O85,IF(AND($E$3=3),'Marks Entry 3rd'!O85,IF(AND($E$3=4),'Marks Entry 4th'!O85,"")))))</f>
        <v/>
      </c>
      <c r="Q86" s="180" t="str">
        <f>IF(OR($E86="",$G86=""),"",IF(AND($E$3=1),'Marks Entry 1st'!P85,IF(AND($E$3=2),'Marks Entry 2nd'!P85,IF(AND($E$3=3),'Marks Entry 3rd'!P85,IF(AND($E$3=4),'Marks Entry 4th'!P85,"")))))</f>
        <v/>
      </c>
      <c r="R86" s="91" t="str">
        <f t="shared" si="109"/>
        <v/>
      </c>
      <c r="S86" s="87">
        <f t="shared" si="110"/>
        <v>0</v>
      </c>
      <c r="T86" s="93" t="str">
        <f>IF(OR($E86="",$G86=""),"",IF(AND($E$3=1),'Marks Entry 1st'!Q85,IF(AND($E$3=2),'Marks Entry 2nd'!Q85,IF(AND($E$3=3),'Marks Entry 3rd'!Q85,IF(AND($E$3=4),'Marks Entry 4th'!Q85,"")))))</f>
        <v/>
      </c>
      <c r="U86" s="93" t="str">
        <f>IF(OR($E86="",$G86=""),"",IF(AND($E$3=1),'Marks Entry 1st'!R85,IF(AND($E$3=2),'Marks Entry 2nd'!R85,IF(AND($E$3=3),'Marks Entry 3rd'!R85,IF(AND($E$3=4),'Marks Entry 4th'!R85,"")))))</f>
        <v/>
      </c>
      <c r="V86" s="93" t="str">
        <f>IF(OR($E86="",$G86=""),"",IF(AND($E$3=1),'Marks Entry 1st'!S85,IF(AND($E$3=2),'Marks Entry 2nd'!S85,IF(AND($E$3=3),'Marks Entry 3rd'!S85,IF(AND($E$3=4),'Marks Entry 4th'!S85,"")))))</f>
        <v/>
      </c>
      <c r="W86" s="92" t="str">
        <f t="shared" si="111"/>
        <v/>
      </c>
      <c r="X86" s="87" t="str">
        <f t="shared" si="112"/>
        <v/>
      </c>
      <c r="Y86" s="144">
        <f t="shared" si="113"/>
        <v>0</v>
      </c>
      <c r="Z86" s="144" t="str">
        <f t="shared" si="114"/>
        <v/>
      </c>
      <c r="AA86" s="144" t="str">
        <f t="shared" si="76"/>
        <v/>
      </c>
      <c r="AB86" s="144" t="str">
        <f t="shared" si="115"/>
        <v/>
      </c>
      <c r="AC86" s="144" t="str">
        <f t="shared" si="77"/>
        <v/>
      </c>
      <c r="AD86" s="148" t="str">
        <f t="shared" si="78"/>
        <v/>
      </c>
      <c r="AE86" s="180" t="str">
        <f>IF(OR($E86="",$G86=""),"",IF(AND($E$3=1),'Marks Entry 1st'!T85,IF(AND($E$3=2),'Marks Entry 2nd'!T85,IF(AND($E$3=3),'Marks Entry 3rd'!T85,IF(AND($E$3=4),'Marks Entry 4th'!T85,"")))))</f>
        <v/>
      </c>
      <c r="AF86" s="180" t="str">
        <f>IF(OR($E86="",$G86=""),"",IF(AND($E$3=1),'Marks Entry 1st'!U85,IF(AND($E$3=2),'Marks Entry 2nd'!U85,IF(AND($E$3=3),'Marks Entry 3rd'!U85,IF(AND($E$3=4),'Marks Entry 4th'!U85,"")))))</f>
        <v/>
      </c>
      <c r="AG86" s="87" t="str">
        <f t="shared" si="116"/>
        <v/>
      </c>
      <c r="AH86" s="180" t="str">
        <f>IF(OR($E86="",$G86=""),"",IF(AND($E$3=1),'Marks Entry 1st'!V85,IF(AND($E$3=2),'Marks Entry 2nd'!V85,IF(AND($E$3=3),'Marks Entry 3rd'!V85,IF(AND($E$3=4),'Marks Entry 4th'!V85,"")))))</f>
        <v/>
      </c>
      <c r="AI86" s="180" t="str">
        <f>IF(OR($E86="",$G86=""),"",IF(AND($E$3=1),'Marks Entry 1st'!W85,IF(AND($E$3=2),'Marks Entry 2nd'!W85,IF(AND($E$3=3),'Marks Entry 3rd'!W85,IF(AND($E$3=4),'Marks Entry 4th'!W85,"")))))</f>
        <v/>
      </c>
      <c r="AJ86" s="180" t="str">
        <f>IF(OR($E86="",$G86=""),"",IF(AND($E$3=1),'Marks Entry 1st'!X85,IF(AND($E$3=2),'Marks Entry 2nd'!X85,IF(AND($E$3=3),'Marks Entry 3rd'!X85,IF(AND($E$3=4),'Marks Entry 4th'!X85,"")))))</f>
        <v/>
      </c>
      <c r="AK86" s="91" t="str">
        <f t="shared" si="117"/>
        <v/>
      </c>
      <c r="AL86" s="87">
        <f t="shared" si="118"/>
        <v>0</v>
      </c>
      <c r="AM86" s="93" t="str">
        <f>IF(OR($E86="",$G86=""),"",IF(AND($E$3=1),'Marks Entry 1st'!Y85,IF(AND($E$3=2),'Marks Entry 2nd'!Y85,IF(AND($E$3=3),'Marks Entry 3rd'!Y85,IF(AND($E$3=4),'Marks Entry 4th'!Y85,"")))))</f>
        <v/>
      </c>
      <c r="AN86" s="93" t="str">
        <f>IF(OR($E86="",$G86=""),"",IF(AND($E$3=1),'Marks Entry 1st'!Z85,IF(AND($E$3=2),'Marks Entry 2nd'!Z85,IF(AND($E$3=3),'Marks Entry 3rd'!Z85,IF(AND($E$3=4),'Marks Entry 4th'!Z85,"")))))</f>
        <v/>
      </c>
      <c r="AO86" s="93" t="str">
        <f>IF(OR($E86="",$G86=""),"",IF(AND($E$3=1),'Marks Entry 1st'!AA85,IF(AND($E$3=2),'Marks Entry 2nd'!AA85,IF(AND($E$3=3),'Marks Entry 3rd'!AA85,IF(AND($E$3=4),'Marks Entry 4th'!AA85,"")))))</f>
        <v/>
      </c>
      <c r="AP86" s="92" t="str">
        <f t="shared" si="119"/>
        <v/>
      </c>
      <c r="AQ86" s="87" t="str">
        <f t="shared" si="120"/>
        <v/>
      </c>
      <c r="AR86" s="144">
        <f t="shared" si="121"/>
        <v>0</v>
      </c>
      <c r="AS86" s="144" t="str">
        <f t="shared" si="122"/>
        <v/>
      </c>
      <c r="AT86" s="144" t="str">
        <f t="shared" si="79"/>
        <v/>
      </c>
      <c r="AU86" s="144" t="str">
        <f t="shared" si="123"/>
        <v/>
      </c>
      <c r="AV86" s="144" t="str">
        <f t="shared" si="80"/>
        <v/>
      </c>
      <c r="AW86" s="148" t="str">
        <f t="shared" si="81"/>
        <v/>
      </c>
      <c r="AX86" s="180" t="str">
        <f>IF(OR($E86="",$G86=""),"",IF(AND($E$3=1),'Marks Entry 1st'!AB85,IF(AND($E$3=2),'Marks Entry 2nd'!AB85,IF(AND($E$3=3),'Marks Entry 3rd'!AB85,IF(AND($E$3=4),'Marks Entry 4th'!AB85,"")))))</f>
        <v/>
      </c>
      <c r="AY86" s="180" t="str">
        <f>IF(OR($E86="",$G86=""),"",IF(AND($E$3=1),'Marks Entry 1st'!AC85,IF(AND($E$3=2),'Marks Entry 2nd'!AC85,IF(AND($E$3=3),'Marks Entry 3rd'!AC85,IF(AND($E$3=4),'Marks Entry 4th'!AC85,"")))))</f>
        <v/>
      </c>
      <c r="AZ86" s="87" t="str">
        <f t="shared" si="82"/>
        <v/>
      </c>
      <c r="BA86" s="180" t="str">
        <f>IF(OR($E86="",$G86=""),"",IF(AND($E$3=1),'Marks Entry 1st'!AD85,IF(AND($E$3=2),'Marks Entry 2nd'!AD85,IF(AND($E$3=3),'Marks Entry 3rd'!AD85,IF(AND($E$3=4),'Marks Entry 4th'!AD85,"")))))</f>
        <v/>
      </c>
      <c r="BB86" s="180" t="str">
        <f>IF(OR($E86="",$G86=""),"",IF(AND($E$3=1),'Marks Entry 1st'!AE85,IF(AND($E$3=2),'Marks Entry 2nd'!AE85,IF(AND($E$3=3),'Marks Entry 3rd'!AE85,IF(AND($E$3=4),'Marks Entry 4th'!AE85,"")))))</f>
        <v/>
      </c>
      <c r="BC86" s="180" t="str">
        <f>IF(OR($E86="",$G86=""),"",IF(AND($E$3=1),'Marks Entry 1st'!AF85,IF(AND($E$3=2),'Marks Entry 2nd'!AF85,IF(AND($E$3=3),'Marks Entry 3rd'!AF85,IF(AND($E$3=4),'Marks Entry 4th'!AF85,"")))))</f>
        <v/>
      </c>
      <c r="BD86" s="91" t="str">
        <f t="shared" si="83"/>
        <v/>
      </c>
      <c r="BE86" s="87">
        <f t="shared" si="84"/>
        <v>0</v>
      </c>
      <c r="BF86" s="93" t="str">
        <f>IF(OR($E86="",$G86=""),"",IF(AND($E$3=1),'Marks Entry 1st'!AG85,IF(AND($E$3=2),'Marks Entry 2nd'!AG85,IF(AND($E$3=3),'Marks Entry 3rd'!AG85,IF(AND($E$3=4),'Marks Entry 4th'!AG85,"")))))</f>
        <v/>
      </c>
      <c r="BG86" s="93" t="str">
        <f>IF(OR($E86="",$G86=""),"",IF(AND($E$3=1),'Marks Entry 1st'!AH85,IF(AND($E$3=2),'Marks Entry 2nd'!AH85,IF(AND($E$3=3),'Marks Entry 3rd'!AH85,IF(AND($E$3=4),'Marks Entry 4th'!AH85,"")))))</f>
        <v/>
      </c>
      <c r="BH86" s="93" t="str">
        <f>IF(OR($E86="",$G86=""),"",IF(AND($E$3=1),'Marks Entry 1st'!AI85,IF(AND($E$3=2),'Marks Entry 2nd'!AI85,IF(AND($E$3=3),'Marks Entry 3rd'!AI85,IF(AND($E$3=4),'Marks Entry 4th'!AI85,"")))))</f>
        <v/>
      </c>
      <c r="BI86" s="92" t="str">
        <f t="shared" si="85"/>
        <v/>
      </c>
      <c r="BJ86" s="87" t="str">
        <f t="shared" si="86"/>
        <v/>
      </c>
      <c r="BK86" s="144">
        <f t="shared" si="87"/>
        <v>0</v>
      </c>
      <c r="BL86" s="144" t="str">
        <f t="shared" si="88"/>
        <v/>
      </c>
      <c r="BM86" s="144" t="str">
        <f t="shared" si="89"/>
        <v/>
      </c>
      <c r="BN86" s="144" t="str">
        <f t="shared" si="90"/>
        <v/>
      </c>
      <c r="BO86" s="144" t="str">
        <f t="shared" si="91"/>
        <v/>
      </c>
      <c r="BP86" s="148" t="str">
        <f t="shared" si="92"/>
        <v/>
      </c>
      <c r="BQ86" s="180" t="str">
        <f>IF(OR($E86="",$G86=""),"",IF(AND($E$3=1),'Marks Entry 1st'!AJ85,IF(AND($E$3=2),'Marks Entry 2nd'!AJ85,IF(AND($E$3=3),'Marks Entry 3rd'!AJ85,IF(AND($E$3=4),'Marks Entry 4th'!AJ85,"")))))</f>
        <v/>
      </c>
      <c r="BR86" s="180" t="str">
        <f>IF(OR($E86="",$G86=""),"",IF(AND($E$3=1),'Marks Entry 1st'!AK85,IF(AND($E$3=2),'Marks Entry 2nd'!AK85,IF(AND($E$3=3),'Marks Entry 3rd'!AK85,IF(AND($E$3=4),'Marks Entry 4th'!AK85,"")))))</f>
        <v/>
      </c>
      <c r="BS86" s="87" t="str">
        <f t="shared" si="124"/>
        <v/>
      </c>
      <c r="BT86" s="180" t="str">
        <f>IF(OR($E86="",$G86=""),"",IF(AND($E$3=1),'Marks Entry 1st'!AL85,IF(AND($E$3=2),'Marks Entry 2nd'!AL85,IF(AND($E$3=3),'Marks Entry 3rd'!AL85,IF(AND($E$3=4),'Marks Entry 4th'!AL85,"")))))</f>
        <v/>
      </c>
      <c r="BU86" s="180" t="str">
        <f>IF(OR($E86="",$G86=""),"",IF(AND($E$3=1),'Marks Entry 1st'!AM85,IF(AND($E$3=2),'Marks Entry 2nd'!AM85,IF(AND($E$3=3),'Marks Entry 3rd'!AM85,IF(AND($E$3=4),'Marks Entry 4th'!AM85,"")))))</f>
        <v/>
      </c>
      <c r="BV86" s="180" t="str">
        <f>IF(OR($E86="",$G86=""),"",IF(AND($E$3=1),'Marks Entry 1st'!AN85,IF(AND($E$3=2),'Marks Entry 2nd'!AN85,IF(AND($E$3=3),'Marks Entry 3rd'!AN85,IF(AND($E$3=4),'Marks Entry 4th'!AN85,"")))))</f>
        <v/>
      </c>
      <c r="BW86" s="91" t="str">
        <f t="shared" si="125"/>
        <v/>
      </c>
      <c r="BX86" s="87">
        <f t="shared" si="126"/>
        <v>0</v>
      </c>
      <c r="BY86" s="93" t="str">
        <f>IF(OR($E86="",$G86=""),"",IF(AND($E$3=1),'Marks Entry 1st'!AO85,IF(AND($E$3=2),'Marks Entry 2nd'!AO85,IF(AND($E$3=3),'Marks Entry 3rd'!AO85,IF(AND($E$3=4),'Marks Entry 4th'!AO85,"")))))</f>
        <v/>
      </c>
      <c r="BZ86" s="93" t="str">
        <f>IF(OR($E86="",$G86=""),"",IF(AND($E$3=1),'Marks Entry 1st'!AP85,IF(AND($E$3=2),'Marks Entry 2nd'!AP85,IF(AND($E$3=3),'Marks Entry 3rd'!AP85,IF(AND($E$3=4),'Marks Entry 4th'!AP85,"")))))</f>
        <v/>
      </c>
      <c r="CA86" s="93" t="str">
        <f>IF(OR($E86="",$G86=""),"",IF(AND($E$3=1),'Marks Entry 1st'!AQ85,IF(AND($E$3=2),'Marks Entry 2nd'!AQ85,IF(AND($E$3=3),'Marks Entry 3rd'!AQ85,IF(AND($E$3=4),'Marks Entry 4th'!AQ85,"")))))</f>
        <v/>
      </c>
      <c r="CB86" s="92" t="str">
        <f t="shared" si="127"/>
        <v/>
      </c>
      <c r="CC86" s="87" t="str">
        <f t="shared" si="128"/>
        <v/>
      </c>
      <c r="CD86" s="144">
        <f t="shared" si="129"/>
        <v>0</v>
      </c>
      <c r="CE86" s="144" t="str">
        <f t="shared" si="130"/>
        <v/>
      </c>
      <c r="CF86" s="144" t="str">
        <f t="shared" si="93"/>
        <v/>
      </c>
      <c r="CG86" s="144" t="str">
        <f t="shared" si="131"/>
        <v/>
      </c>
      <c r="CH86" s="144" t="str">
        <f t="shared" si="94"/>
        <v/>
      </c>
      <c r="CI86" s="148" t="str">
        <f t="shared" si="95"/>
        <v/>
      </c>
      <c r="CJ86" s="180" t="str">
        <f>IF(OR($E86="",$G86=""),"",IF(AND($E$3=1),'Marks Entry 1st'!AR85,IF(AND($E$3=2),'Marks Entry 2nd'!AR85,IF(AND($E$3=3),'Marks Entry 3rd'!AR85,IF(AND($E$3=4),'Marks Entry 4th'!AR85,"")))))</f>
        <v/>
      </c>
      <c r="CK86" s="180" t="str">
        <f>IF(OR($E86="",$G86=""),"",IF(AND($E$3=1),'Marks Entry 1st'!AS85,IF(AND($E$3=2),'Marks Entry 2nd'!AS85,IF(AND($E$3=3),'Marks Entry 3rd'!AS85,IF(AND($E$3=4),'Marks Entry 4th'!AS85,"")))))</f>
        <v/>
      </c>
      <c r="CL86" s="87" t="str">
        <f t="shared" si="132"/>
        <v/>
      </c>
      <c r="CM86" s="180" t="str">
        <f>IF(OR($E86="",$G86=""),"",IF(AND($E$3=1),'Marks Entry 1st'!AT85,IF(AND($E$3=2),'Marks Entry 2nd'!AT85,IF(AND($E$3=3),'Marks Entry 3rd'!AT85,IF(AND($E$3=4),'Marks Entry 4th'!AT85,"")))))</f>
        <v/>
      </c>
      <c r="CN86" s="180" t="str">
        <f>IF(OR($E86="",$G86=""),"",IF(AND($E$3=1),'Marks Entry 1st'!AU85,IF(AND($E$3=2),'Marks Entry 2nd'!AU85,IF(AND($E$3=3),'Marks Entry 3rd'!AU85,IF(AND($E$3=4),'Marks Entry 4th'!AU85,"")))))</f>
        <v/>
      </c>
      <c r="CO86" s="180" t="str">
        <f>IF(OR($E86="",$G86=""),"",IF(AND($E$3=1),'Marks Entry 1st'!AV85,IF(AND($E$3=2),'Marks Entry 2nd'!AV85,IF(AND($E$3=3),'Marks Entry 3rd'!AV85,IF(AND($E$3=4),'Marks Entry 4th'!AV85,"")))))</f>
        <v/>
      </c>
      <c r="CP86" s="91" t="str">
        <f t="shared" si="133"/>
        <v/>
      </c>
      <c r="CQ86" s="87">
        <f t="shared" si="134"/>
        <v>0</v>
      </c>
      <c r="CR86" s="93" t="str">
        <f>IF(OR($E86="",$G86=""),"",IF(AND($E$3=1),'Marks Entry 1st'!AW85,IF(AND($E$3=2),'Marks Entry 2nd'!AW85,IF(AND($E$3=3),'Marks Entry 3rd'!AW85,IF(AND($E$3=4),'Marks Entry 4th'!AW85,"")))))</f>
        <v/>
      </c>
      <c r="CS86" s="93" t="str">
        <f>IF(OR($E86="",$G86=""),"",IF(AND($E$3=1),'Marks Entry 1st'!AX85,IF(AND($E$3=2),'Marks Entry 2nd'!AX85,IF(AND($E$3=3),'Marks Entry 3rd'!AX85,IF(AND($E$3=4),'Marks Entry 4th'!AX85,"")))))</f>
        <v/>
      </c>
      <c r="CT86" s="93" t="str">
        <f>IF(OR($E86="",$G86=""),"",IF(AND($E$3=1),'Marks Entry 1st'!AY85,IF(AND($E$3=2),'Marks Entry 2nd'!AY85,IF(AND($E$3=3),'Marks Entry 3rd'!AY85,IF(AND($E$3=4),'Marks Entry 4th'!AY85,"")))))</f>
        <v/>
      </c>
      <c r="CU86" s="92" t="str">
        <f t="shared" si="135"/>
        <v/>
      </c>
      <c r="CV86" s="87" t="str">
        <f t="shared" si="136"/>
        <v/>
      </c>
      <c r="CW86" s="144">
        <f t="shared" si="137"/>
        <v>0</v>
      </c>
      <c r="CX86" s="144" t="str">
        <f t="shared" si="138"/>
        <v/>
      </c>
      <c r="CY86" s="144" t="str">
        <f t="shared" si="96"/>
        <v/>
      </c>
      <c r="CZ86" s="144" t="str">
        <f t="shared" si="139"/>
        <v/>
      </c>
      <c r="DA86" s="144" t="str">
        <f t="shared" si="97"/>
        <v/>
      </c>
      <c r="DB86" s="148" t="str">
        <f t="shared" si="98"/>
        <v/>
      </c>
      <c r="DC86" s="380" t="str">
        <f>IF(OR($E86="",$G86=""),"",IF(AND($E$3=1),'Marks Entry 1st'!AZ85,IF(AND($E$3=2),'Marks Entry 2nd'!AZ85,IF(AND($E$3=3),'Marks Entry 3rd'!AZ85,IF(AND($E$3=4),'Marks Entry 4th'!AZ85,"")))))</f>
        <v/>
      </c>
      <c r="DD86" s="380" t="str">
        <f>IF(OR($E86="",$G86=""),"",IF(AND($E$3=1),'Marks Entry 1st'!BA85,IF(AND($E$3=2),'Marks Entry 2nd'!BA85,IF(AND($E$3=3),'Marks Entry 3rd'!BA85,IF(AND($E$3=4),'Marks Entry 4th'!BA85,"")))))</f>
        <v/>
      </c>
      <c r="DE86" s="380" t="str">
        <f>IF(OR($E86="",$G86=""),"",IF(AND($E$3=1),'Marks Entry 1st'!BB85,IF(AND($E$3=2),'Marks Entry 2nd'!BB85,IF(AND($E$3=3),'Marks Entry 3rd'!BB85,IF(AND($E$3=4),'Marks Entry 4th'!BB85,"")))))</f>
        <v/>
      </c>
      <c r="DF86" s="181" t="str">
        <f t="shared" si="140"/>
        <v/>
      </c>
      <c r="DG86" s="182">
        <f t="shared" si="141"/>
        <v>0</v>
      </c>
      <c r="DH86" s="182" t="str">
        <f t="shared" si="142"/>
        <v/>
      </c>
      <c r="DI86" s="182" t="str">
        <f t="shared" si="143"/>
        <v/>
      </c>
      <c r="DJ86" s="147" t="str">
        <f t="shared" si="99"/>
        <v/>
      </c>
      <c r="DK86" s="380" t="str">
        <f>IF(OR($E86="",$G86=""),"",IF(AND($E$3=1),'Marks Entry 1st'!BC85,IF(AND($E$3=2),'Marks Entry 2nd'!BC85,IF(AND($E$3=3),'Marks Entry 3rd'!BC85,IF(AND($E$3=4),'Marks Entry 4th'!BC85,"")))))</f>
        <v/>
      </c>
      <c r="DL86" s="380" t="str">
        <f>IF(OR($E86="",$G86=""),"",IF(AND($E$3=1),'Marks Entry 1st'!BD85,IF(AND($E$3=2),'Marks Entry 2nd'!BD85,IF(AND($E$3=3),'Marks Entry 3rd'!BD85,IF(AND($E$3=4),'Marks Entry 4th'!BD85,"")))))</f>
        <v/>
      </c>
      <c r="DM86" s="380" t="str">
        <f>IF(OR($E86="",$G86=""),"",IF(AND($E$3=1),'Marks Entry 1st'!BE85,IF(AND($E$3=2),'Marks Entry 2nd'!BE85,IF(AND($E$3=3),'Marks Entry 3rd'!BE85,IF(AND($E$3=4),'Marks Entry 4th'!BE85,"")))))</f>
        <v/>
      </c>
      <c r="DN86" s="181" t="str">
        <f t="shared" si="144"/>
        <v/>
      </c>
      <c r="DO86" s="182">
        <f t="shared" si="145"/>
        <v>0</v>
      </c>
      <c r="DP86" s="182" t="str">
        <f t="shared" si="146"/>
        <v/>
      </c>
      <c r="DQ86" s="182" t="str">
        <f t="shared" si="147"/>
        <v/>
      </c>
      <c r="DR86" s="147" t="str">
        <f t="shared" si="100"/>
        <v/>
      </c>
      <c r="DS86" s="380" t="str">
        <f>IF(OR($E86="",$G86=""),"",IF(AND($E$3=1),'Marks Entry 1st'!BF85,IF(AND($E$3=2),'Marks Entry 2nd'!BF85,IF(AND($E$3=3),'Marks Entry 3rd'!BF85,IF(AND($E$3=4),'Marks Entry 4th'!BF85,"")))))</f>
        <v/>
      </c>
      <c r="DT86" s="380" t="str">
        <f>IF(OR($E86="",$G86=""),"",IF(AND($E$3=1),'Marks Entry 1st'!BG85,IF(AND($E$3=2),'Marks Entry 2nd'!BG85,IF(AND($E$3=3),'Marks Entry 3rd'!BG85,IF(AND($E$3=4),'Marks Entry 4th'!BG85,"")))))</f>
        <v/>
      </c>
      <c r="DU86" s="380" t="str">
        <f>IF(OR($E86="",$G86=""),"",IF(AND($E$3=1),'Marks Entry 1st'!BH85,IF(AND($E$3=2),'Marks Entry 2nd'!BH85,IF(AND($E$3=3),'Marks Entry 3rd'!BH85,IF(AND($E$3=4),'Marks Entry 4th'!BH85,"")))))</f>
        <v/>
      </c>
      <c r="DV86" s="181" t="str">
        <f t="shared" si="148"/>
        <v/>
      </c>
      <c r="DW86" s="182">
        <f t="shared" si="149"/>
        <v>0</v>
      </c>
      <c r="DX86" s="182" t="str">
        <f t="shared" si="150"/>
        <v/>
      </c>
      <c r="DY86" s="182" t="str">
        <f t="shared" si="151"/>
        <v/>
      </c>
      <c r="DZ86" s="147" t="str">
        <f t="shared" si="101"/>
        <v/>
      </c>
      <c r="EA86" s="104" t="str">
        <f t="shared" si="102"/>
        <v/>
      </c>
      <c r="EB86" s="105" t="str">
        <f t="shared" si="103"/>
        <v/>
      </c>
      <c r="EC86" s="111" t="str">
        <f t="shared" si="104"/>
        <v/>
      </c>
      <c r="ED86" s="112" t="str">
        <f t="shared" si="105"/>
        <v/>
      </c>
      <c r="EE86" s="386" t="str">
        <f t="shared" si="106"/>
        <v/>
      </c>
      <c r="EF86" s="72" t="str">
        <f>IF(OR($E86="",$G86=""),"",IF(AND($E$3=1),'Marks Entry 1st'!BI85,IF(AND($E$3=2),'Marks Entry 2nd'!BI85,IF(AND($E$3=3),'Marks Entry 3rd'!BI85,IF(AND($E$3=4),'Marks Entry 4th'!BI85,"")))))</f>
        <v/>
      </c>
      <c r="EG86" s="72" t="str">
        <f>IF(OR($E86="",$G86=""),"",IF(AND($E$3=1),'Marks Entry 1st'!BJ85,IF(AND($E$3=2),'Marks Entry 2nd'!BJ85,IF(AND($E$3=3),'Marks Entry 3rd'!BJ85,IF(AND($E$3=4),'Marks Entry 4th'!BJ85,"")))))</f>
        <v/>
      </c>
      <c r="EH86" s="328" t="str">
        <f t="shared" si="107"/>
        <v/>
      </c>
      <c r="EI86" s="73"/>
      <c r="EP86" s="75">
        <f>IF(AND($E$3=1),'Marks Entry 1st'!I85,IF(AND($E$3=2),'Marks Entry 2nd'!I85,IF(AND($E$3=3),'Marks Entry 3rd'!I85,IF(AND($E$3=4),'Marks Entry 4th'!I85,""))))</f>
        <v>0</v>
      </c>
    </row>
    <row r="87" spans="1:146" ht="18.899999999999999" customHeight="1">
      <c r="A87" s="94">
        <v>80</v>
      </c>
      <c r="B87" s="94" t="str">
        <f>IF(OR(EP87=0,EP87=""),"",IF(AND($E$3=1),'Marks Entry 1st'!I86,IF(AND($E$3=2),'Marks Entry 2nd'!I86,IF(AND($E$3=3),'Marks Entry 3rd'!I86,IF(AND($E$3=4),'Marks Entry 4th'!I86,"")))))</f>
        <v/>
      </c>
      <c r="C87" s="95" t="str">
        <f>IF(OR(B87=0,B87=""),"",IF(AND($E$3=1),'Marks Entry 1st'!B86,IF(AND($E$3=2),'Marks Entry 2nd'!B86,IF(AND($E$3=3),'Marks Entry 3rd'!B86,IF(AND($E$3=4),'Marks Entry 4th'!B86,"")))))</f>
        <v/>
      </c>
      <c r="D87" s="95" t="str">
        <f>IF(OR(B87=0,B87=""),"",IF(AND($E$3=1),'Marks Entry 1st'!C86,IF(AND($E$3=2),'Marks Entry 2nd'!C86,IF(AND($E$3=3),'Marks Entry 3rd'!C86,IF(AND($E$3=4),'Marks Entry 4th'!C86,"")))))</f>
        <v/>
      </c>
      <c r="E87" s="96" t="str">
        <f>IF(OR(B87=0,B87=""),"",IF(AND($E$3=1),'Marks Entry 1st'!E86,IF(AND($E$3=2),'Marks Entry 2nd'!E86,IF(AND($E$3=3),'Marks Entry 3rd'!E86,IF(AND($E$3=4),'Marks Entry 4th'!E86,"")))))</f>
        <v/>
      </c>
      <c r="F87" s="95" t="str">
        <f>IF(OR(B87=0,B87=""),"",IF(AND($E$3=1),'Marks Entry 1st'!D86,IF(AND($E$3=2),'Marks Entry 2nd'!D86,IF(AND($E$3=3),'Marks Entry 3rd'!D86,IF(AND($E$3=4),'Marks Entry 4th'!D86,"")))))</f>
        <v/>
      </c>
      <c r="G87" s="90" t="str">
        <f>IF(OR(B87=0,B87=""),"",IF(AND($E$3=1),'Marks Entry 1st'!F86,IF(AND($E$3=2),'Marks Entry 2nd'!F86,IF(AND($E$3=3),'Marks Entry 3rd'!F86,IF(AND($E$3=4),'Marks Entry 4th'!F86,"")))))</f>
        <v/>
      </c>
      <c r="H87" s="90" t="str">
        <f>IF(OR(B87=0,B87=""),"",IF(AND($E$3=1),'Marks Entry 1st'!G86,IF(AND($E$3=2),'Marks Entry 2nd'!G86,IF(AND($E$3=3),'Marks Entry 3rd'!G86,IF(AND($E$3=4),'Marks Entry 4th'!G86,"")))))</f>
        <v/>
      </c>
      <c r="I87" s="90" t="str">
        <f>IF(OR(B87=0,B87=""),"",IF(AND($E$3=1),'Marks Entry 1st'!H86,IF(AND($E$3=2),'Marks Entry 2nd'!H86,IF(AND($E$3=3),'Marks Entry 3rd'!H86,IF(AND($E$3=4),'Marks Entry 4th'!H86,"")))))</f>
        <v/>
      </c>
      <c r="J87" s="379" t="str">
        <f>IF(OR(B87=0,B87=""),"",IF(AND($E$3=1),'Marks Entry 1st'!J86,IF(AND($E$3=2),'Marks Entry 2nd'!J86,IF(AND($E$3=3),'Marks Entry 3rd'!J86,IF(AND($E$3=4),'Marks Entry 4th'!J86,"")))))</f>
        <v/>
      </c>
      <c r="K87" s="379" t="str">
        <f>IF(OR(B87=0,B87=""),"",IF(AND($E$3=1),'Marks Entry 1st'!K86,IF(AND($E$3=2),'Marks Entry 2nd'!K86,IF(AND($E$3=3),'Marks Entry 3rd'!K86,IF(AND($E$3=4),'Marks Entry 4th'!K86,"")))))</f>
        <v/>
      </c>
      <c r="L87" s="180" t="str">
        <f>IF(OR($E87="",$G87=""),"",IF(AND($E$3=1),'Marks Entry 1st'!L86,IF(AND($E$3=2),'Marks Entry 2nd'!L86,IF(AND($E$3=3),'Marks Entry 3rd'!L86,IF(AND($E$3=4),'Marks Entry 4th'!L86,"")))))</f>
        <v/>
      </c>
      <c r="M87" s="180" t="str">
        <f>IF(OR($E87="",$G87=""),"",IF(AND($E$3=1),'Marks Entry 1st'!M86,IF(AND($E$3=2),'Marks Entry 2nd'!M86,IF(AND($E$3=3),'Marks Entry 3rd'!M86,IF(AND($E$3=4),'Marks Entry 4th'!M86,"")))))</f>
        <v/>
      </c>
      <c r="N87" s="87" t="str">
        <f t="shared" si="108"/>
        <v/>
      </c>
      <c r="O87" s="180" t="str">
        <f>IF(OR($E87="",$G87=""),"",IF(AND($E$3=1),'Marks Entry 1st'!N86,IF(AND($E$3=2),'Marks Entry 2nd'!N86,IF(AND($E$3=3),'Marks Entry 3rd'!N86,IF(AND($E$3=4),'Marks Entry 4th'!N86,"")))))</f>
        <v/>
      </c>
      <c r="P87" s="180" t="str">
        <f>IF(OR($E87="",$G87=""),"",IF(AND($E$3=1),'Marks Entry 1st'!O86,IF(AND($E$3=2),'Marks Entry 2nd'!O86,IF(AND($E$3=3),'Marks Entry 3rd'!O86,IF(AND($E$3=4),'Marks Entry 4th'!O86,"")))))</f>
        <v/>
      </c>
      <c r="Q87" s="180" t="str">
        <f>IF(OR($E87="",$G87=""),"",IF(AND($E$3=1),'Marks Entry 1st'!P86,IF(AND($E$3=2),'Marks Entry 2nd'!P86,IF(AND($E$3=3),'Marks Entry 3rd'!P86,IF(AND($E$3=4),'Marks Entry 4th'!P86,"")))))</f>
        <v/>
      </c>
      <c r="R87" s="91" t="str">
        <f t="shared" si="109"/>
        <v/>
      </c>
      <c r="S87" s="87">
        <f t="shared" si="110"/>
        <v>0</v>
      </c>
      <c r="T87" s="93" t="str">
        <f>IF(OR($E87="",$G87=""),"",IF(AND($E$3=1),'Marks Entry 1st'!Q86,IF(AND($E$3=2),'Marks Entry 2nd'!Q86,IF(AND($E$3=3),'Marks Entry 3rd'!Q86,IF(AND($E$3=4),'Marks Entry 4th'!Q86,"")))))</f>
        <v/>
      </c>
      <c r="U87" s="93" t="str">
        <f>IF(OR($E87="",$G87=""),"",IF(AND($E$3=1),'Marks Entry 1st'!R86,IF(AND($E$3=2),'Marks Entry 2nd'!R86,IF(AND($E$3=3),'Marks Entry 3rd'!R86,IF(AND($E$3=4),'Marks Entry 4th'!R86,"")))))</f>
        <v/>
      </c>
      <c r="V87" s="93" t="str">
        <f>IF(OR($E87="",$G87=""),"",IF(AND($E$3=1),'Marks Entry 1st'!S86,IF(AND($E$3=2),'Marks Entry 2nd'!S86,IF(AND($E$3=3),'Marks Entry 3rd'!S86,IF(AND($E$3=4),'Marks Entry 4th'!S86,"")))))</f>
        <v/>
      </c>
      <c r="W87" s="92" t="str">
        <f t="shared" si="111"/>
        <v/>
      </c>
      <c r="X87" s="87" t="str">
        <f t="shared" si="112"/>
        <v/>
      </c>
      <c r="Y87" s="144">
        <f t="shared" si="113"/>
        <v>0</v>
      </c>
      <c r="Z87" s="144" t="str">
        <f t="shared" si="114"/>
        <v/>
      </c>
      <c r="AA87" s="144" t="str">
        <f t="shared" si="76"/>
        <v/>
      </c>
      <c r="AB87" s="144" t="str">
        <f t="shared" si="115"/>
        <v/>
      </c>
      <c r="AC87" s="144" t="str">
        <f t="shared" si="77"/>
        <v/>
      </c>
      <c r="AD87" s="148" t="str">
        <f t="shared" si="78"/>
        <v/>
      </c>
      <c r="AE87" s="180" t="str">
        <f>IF(OR($E87="",$G87=""),"",IF(AND($E$3=1),'Marks Entry 1st'!T86,IF(AND($E$3=2),'Marks Entry 2nd'!T86,IF(AND($E$3=3),'Marks Entry 3rd'!T86,IF(AND($E$3=4),'Marks Entry 4th'!T86,"")))))</f>
        <v/>
      </c>
      <c r="AF87" s="180" t="str">
        <f>IF(OR($E87="",$G87=""),"",IF(AND($E$3=1),'Marks Entry 1st'!U86,IF(AND($E$3=2),'Marks Entry 2nd'!U86,IF(AND($E$3=3),'Marks Entry 3rd'!U86,IF(AND($E$3=4),'Marks Entry 4th'!U86,"")))))</f>
        <v/>
      </c>
      <c r="AG87" s="87" t="str">
        <f t="shared" si="116"/>
        <v/>
      </c>
      <c r="AH87" s="180" t="str">
        <f>IF(OR($E87="",$G87=""),"",IF(AND($E$3=1),'Marks Entry 1st'!V86,IF(AND($E$3=2),'Marks Entry 2nd'!V86,IF(AND($E$3=3),'Marks Entry 3rd'!V86,IF(AND($E$3=4),'Marks Entry 4th'!V86,"")))))</f>
        <v/>
      </c>
      <c r="AI87" s="180" t="str">
        <f>IF(OR($E87="",$G87=""),"",IF(AND($E$3=1),'Marks Entry 1st'!W86,IF(AND($E$3=2),'Marks Entry 2nd'!W86,IF(AND($E$3=3),'Marks Entry 3rd'!W86,IF(AND($E$3=4),'Marks Entry 4th'!W86,"")))))</f>
        <v/>
      </c>
      <c r="AJ87" s="180" t="str">
        <f>IF(OR($E87="",$G87=""),"",IF(AND($E$3=1),'Marks Entry 1st'!X86,IF(AND($E$3=2),'Marks Entry 2nd'!X86,IF(AND($E$3=3),'Marks Entry 3rd'!X86,IF(AND($E$3=4),'Marks Entry 4th'!X86,"")))))</f>
        <v/>
      </c>
      <c r="AK87" s="91" t="str">
        <f t="shared" si="117"/>
        <v/>
      </c>
      <c r="AL87" s="87">
        <f t="shared" si="118"/>
        <v>0</v>
      </c>
      <c r="AM87" s="93" t="str">
        <f>IF(OR($E87="",$G87=""),"",IF(AND($E$3=1),'Marks Entry 1st'!Y86,IF(AND($E$3=2),'Marks Entry 2nd'!Y86,IF(AND($E$3=3),'Marks Entry 3rd'!Y86,IF(AND($E$3=4),'Marks Entry 4th'!Y86,"")))))</f>
        <v/>
      </c>
      <c r="AN87" s="93" t="str">
        <f>IF(OR($E87="",$G87=""),"",IF(AND($E$3=1),'Marks Entry 1st'!Z86,IF(AND($E$3=2),'Marks Entry 2nd'!Z86,IF(AND($E$3=3),'Marks Entry 3rd'!Z86,IF(AND($E$3=4),'Marks Entry 4th'!Z86,"")))))</f>
        <v/>
      </c>
      <c r="AO87" s="93" t="str">
        <f>IF(OR($E87="",$G87=""),"",IF(AND($E$3=1),'Marks Entry 1st'!AA86,IF(AND($E$3=2),'Marks Entry 2nd'!AA86,IF(AND($E$3=3),'Marks Entry 3rd'!AA86,IF(AND($E$3=4),'Marks Entry 4th'!AA86,"")))))</f>
        <v/>
      </c>
      <c r="AP87" s="92" t="str">
        <f t="shared" si="119"/>
        <v/>
      </c>
      <c r="AQ87" s="87" t="str">
        <f t="shared" si="120"/>
        <v/>
      </c>
      <c r="AR87" s="144">
        <f t="shared" si="121"/>
        <v>0</v>
      </c>
      <c r="AS87" s="144" t="str">
        <f t="shared" si="122"/>
        <v/>
      </c>
      <c r="AT87" s="144" t="str">
        <f t="shared" si="79"/>
        <v/>
      </c>
      <c r="AU87" s="144" t="str">
        <f t="shared" si="123"/>
        <v/>
      </c>
      <c r="AV87" s="144" t="str">
        <f t="shared" si="80"/>
        <v/>
      </c>
      <c r="AW87" s="148" t="str">
        <f t="shared" si="81"/>
        <v/>
      </c>
      <c r="AX87" s="180" t="str">
        <f>IF(OR($E87="",$G87=""),"",IF(AND($E$3=1),'Marks Entry 1st'!AB86,IF(AND($E$3=2),'Marks Entry 2nd'!AB86,IF(AND($E$3=3),'Marks Entry 3rd'!AB86,IF(AND($E$3=4),'Marks Entry 4th'!AB86,"")))))</f>
        <v/>
      </c>
      <c r="AY87" s="180" t="str">
        <f>IF(OR($E87="",$G87=""),"",IF(AND($E$3=1),'Marks Entry 1st'!AC86,IF(AND($E$3=2),'Marks Entry 2nd'!AC86,IF(AND($E$3=3),'Marks Entry 3rd'!AC86,IF(AND($E$3=4),'Marks Entry 4th'!AC86,"")))))</f>
        <v/>
      </c>
      <c r="AZ87" s="87" t="str">
        <f t="shared" si="82"/>
        <v/>
      </c>
      <c r="BA87" s="180" t="str">
        <f>IF(OR($E87="",$G87=""),"",IF(AND($E$3=1),'Marks Entry 1st'!AD86,IF(AND($E$3=2),'Marks Entry 2nd'!AD86,IF(AND($E$3=3),'Marks Entry 3rd'!AD86,IF(AND($E$3=4),'Marks Entry 4th'!AD86,"")))))</f>
        <v/>
      </c>
      <c r="BB87" s="180" t="str">
        <f>IF(OR($E87="",$G87=""),"",IF(AND($E$3=1),'Marks Entry 1st'!AE86,IF(AND($E$3=2),'Marks Entry 2nd'!AE86,IF(AND($E$3=3),'Marks Entry 3rd'!AE86,IF(AND($E$3=4),'Marks Entry 4th'!AE86,"")))))</f>
        <v/>
      </c>
      <c r="BC87" s="180" t="str">
        <f>IF(OR($E87="",$G87=""),"",IF(AND($E$3=1),'Marks Entry 1st'!AF86,IF(AND($E$3=2),'Marks Entry 2nd'!AF86,IF(AND($E$3=3),'Marks Entry 3rd'!AF86,IF(AND($E$3=4),'Marks Entry 4th'!AF86,"")))))</f>
        <v/>
      </c>
      <c r="BD87" s="91" t="str">
        <f t="shared" si="83"/>
        <v/>
      </c>
      <c r="BE87" s="87">
        <f t="shared" si="84"/>
        <v>0</v>
      </c>
      <c r="BF87" s="93" t="str">
        <f>IF(OR($E87="",$G87=""),"",IF(AND($E$3=1),'Marks Entry 1st'!AG86,IF(AND($E$3=2),'Marks Entry 2nd'!AG86,IF(AND($E$3=3),'Marks Entry 3rd'!AG86,IF(AND($E$3=4),'Marks Entry 4th'!AG86,"")))))</f>
        <v/>
      </c>
      <c r="BG87" s="93" t="str">
        <f>IF(OR($E87="",$G87=""),"",IF(AND($E$3=1),'Marks Entry 1st'!AH86,IF(AND($E$3=2),'Marks Entry 2nd'!AH86,IF(AND($E$3=3),'Marks Entry 3rd'!AH86,IF(AND($E$3=4),'Marks Entry 4th'!AH86,"")))))</f>
        <v/>
      </c>
      <c r="BH87" s="93" t="str">
        <f>IF(OR($E87="",$G87=""),"",IF(AND($E$3=1),'Marks Entry 1st'!AI86,IF(AND($E$3=2),'Marks Entry 2nd'!AI86,IF(AND($E$3=3),'Marks Entry 3rd'!AI86,IF(AND($E$3=4),'Marks Entry 4th'!AI86,"")))))</f>
        <v/>
      </c>
      <c r="BI87" s="92" t="str">
        <f t="shared" si="85"/>
        <v/>
      </c>
      <c r="BJ87" s="87" t="str">
        <f t="shared" si="86"/>
        <v/>
      </c>
      <c r="BK87" s="144">
        <f t="shared" si="87"/>
        <v>0</v>
      </c>
      <c r="BL87" s="144" t="str">
        <f t="shared" si="88"/>
        <v/>
      </c>
      <c r="BM87" s="144" t="str">
        <f t="shared" si="89"/>
        <v/>
      </c>
      <c r="BN87" s="144" t="str">
        <f t="shared" si="90"/>
        <v/>
      </c>
      <c r="BO87" s="144" t="str">
        <f t="shared" si="91"/>
        <v/>
      </c>
      <c r="BP87" s="148" t="str">
        <f t="shared" si="92"/>
        <v/>
      </c>
      <c r="BQ87" s="180" t="str">
        <f>IF(OR($E87="",$G87=""),"",IF(AND($E$3=1),'Marks Entry 1st'!AJ86,IF(AND($E$3=2),'Marks Entry 2nd'!AJ86,IF(AND($E$3=3),'Marks Entry 3rd'!AJ86,IF(AND($E$3=4),'Marks Entry 4th'!AJ86,"")))))</f>
        <v/>
      </c>
      <c r="BR87" s="180" t="str">
        <f>IF(OR($E87="",$G87=""),"",IF(AND($E$3=1),'Marks Entry 1st'!AK86,IF(AND($E$3=2),'Marks Entry 2nd'!AK86,IF(AND($E$3=3),'Marks Entry 3rd'!AK86,IF(AND($E$3=4),'Marks Entry 4th'!AK86,"")))))</f>
        <v/>
      </c>
      <c r="BS87" s="87" t="str">
        <f t="shared" si="124"/>
        <v/>
      </c>
      <c r="BT87" s="180" t="str">
        <f>IF(OR($E87="",$G87=""),"",IF(AND($E$3=1),'Marks Entry 1st'!AL86,IF(AND($E$3=2),'Marks Entry 2nd'!AL86,IF(AND($E$3=3),'Marks Entry 3rd'!AL86,IF(AND($E$3=4),'Marks Entry 4th'!AL86,"")))))</f>
        <v/>
      </c>
      <c r="BU87" s="180" t="str">
        <f>IF(OR($E87="",$G87=""),"",IF(AND($E$3=1),'Marks Entry 1st'!AM86,IF(AND($E$3=2),'Marks Entry 2nd'!AM86,IF(AND($E$3=3),'Marks Entry 3rd'!AM86,IF(AND($E$3=4),'Marks Entry 4th'!AM86,"")))))</f>
        <v/>
      </c>
      <c r="BV87" s="180" t="str">
        <f>IF(OR($E87="",$G87=""),"",IF(AND($E$3=1),'Marks Entry 1st'!AN86,IF(AND($E$3=2),'Marks Entry 2nd'!AN86,IF(AND($E$3=3),'Marks Entry 3rd'!AN86,IF(AND($E$3=4),'Marks Entry 4th'!AN86,"")))))</f>
        <v/>
      </c>
      <c r="BW87" s="91" t="str">
        <f t="shared" si="125"/>
        <v/>
      </c>
      <c r="BX87" s="87">
        <f t="shared" si="126"/>
        <v>0</v>
      </c>
      <c r="BY87" s="93" t="str">
        <f>IF(OR($E87="",$G87=""),"",IF(AND($E$3=1),'Marks Entry 1st'!AO86,IF(AND($E$3=2),'Marks Entry 2nd'!AO86,IF(AND($E$3=3),'Marks Entry 3rd'!AO86,IF(AND($E$3=4),'Marks Entry 4th'!AO86,"")))))</f>
        <v/>
      </c>
      <c r="BZ87" s="93" t="str">
        <f>IF(OR($E87="",$G87=""),"",IF(AND($E$3=1),'Marks Entry 1st'!AP86,IF(AND($E$3=2),'Marks Entry 2nd'!AP86,IF(AND($E$3=3),'Marks Entry 3rd'!AP86,IF(AND($E$3=4),'Marks Entry 4th'!AP86,"")))))</f>
        <v/>
      </c>
      <c r="CA87" s="93" t="str">
        <f>IF(OR($E87="",$G87=""),"",IF(AND($E$3=1),'Marks Entry 1st'!AQ86,IF(AND($E$3=2),'Marks Entry 2nd'!AQ86,IF(AND($E$3=3),'Marks Entry 3rd'!AQ86,IF(AND($E$3=4),'Marks Entry 4th'!AQ86,"")))))</f>
        <v/>
      </c>
      <c r="CB87" s="92" t="str">
        <f t="shared" si="127"/>
        <v/>
      </c>
      <c r="CC87" s="87" t="str">
        <f t="shared" si="128"/>
        <v/>
      </c>
      <c r="CD87" s="144">
        <f t="shared" si="129"/>
        <v>0</v>
      </c>
      <c r="CE87" s="144" t="str">
        <f t="shared" si="130"/>
        <v/>
      </c>
      <c r="CF87" s="144" t="str">
        <f t="shared" si="93"/>
        <v/>
      </c>
      <c r="CG87" s="144" t="str">
        <f t="shared" si="131"/>
        <v/>
      </c>
      <c r="CH87" s="144" t="str">
        <f t="shared" si="94"/>
        <v/>
      </c>
      <c r="CI87" s="148" t="str">
        <f t="shared" si="95"/>
        <v/>
      </c>
      <c r="CJ87" s="180" t="str">
        <f>IF(OR($E87="",$G87=""),"",IF(AND($E$3=1),'Marks Entry 1st'!AR86,IF(AND($E$3=2),'Marks Entry 2nd'!AR86,IF(AND($E$3=3),'Marks Entry 3rd'!AR86,IF(AND($E$3=4),'Marks Entry 4th'!AR86,"")))))</f>
        <v/>
      </c>
      <c r="CK87" s="180" t="str">
        <f>IF(OR($E87="",$G87=""),"",IF(AND($E$3=1),'Marks Entry 1st'!AS86,IF(AND($E$3=2),'Marks Entry 2nd'!AS86,IF(AND($E$3=3),'Marks Entry 3rd'!AS86,IF(AND($E$3=4),'Marks Entry 4th'!AS86,"")))))</f>
        <v/>
      </c>
      <c r="CL87" s="87" t="str">
        <f t="shared" si="132"/>
        <v/>
      </c>
      <c r="CM87" s="180" t="str">
        <f>IF(OR($E87="",$G87=""),"",IF(AND($E$3=1),'Marks Entry 1st'!AT86,IF(AND($E$3=2),'Marks Entry 2nd'!AT86,IF(AND($E$3=3),'Marks Entry 3rd'!AT86,IF(AND($E$3=4),'Marks Entry 4th'!AT86,"")))))</f>
        <v/>
      </c>
      <c r="CN87" s="180" t="str">
        <f>IF(OR($E87="",$G87=""),"",IF(AND($E$3=1),'Marks Entry 1st'!AU86,IF(AND($E$3=2),'Marks Entry 2nd'!AU86,IF(AND($E$3=3),'Marks Entry 3rd'!AU86,IF(AND($E$3=4),'Marks Entry 4th'!AU86,"")))))</f>
        <v/>
      </c>
      <c r="CO87" s="180" t="str">
        <f>IF(OR($E87="",$G87=""),"",IF(AND($E$3=1),'Marks Entry 1st'!AV86,IF(AND($E$3=2),'Marks Entry 2nd'!AV86,IF(AND($E$3=3),'Marks Entry 3rd'!AV86,IF(AND($E$3=4),'Marks Entry 4th'!AV86,"")))))</f>
        <v/>
      </c>
      <c r="CP87" s="91" t="str">
        <f t="shared" si="133"/>
        <v/>
      </c>
      <c r="CQ87" s="87">
        <f t="shared" si="134"/>
        <v>0</v>
      </c>
      <c r="CR87" s="93" t="str">
        <f>IF(OR($E87="",$G87=""),"",IF(AND($E$3=1),'Marks Entry 1st'!AW86,IF(AND($E$3=2),'Marks Entry 2nd'!AW86,IF(AND($E$3=3),'Marks Entry 3rd'!AW86,IF(AND($E$3=4),'Marks Entry 4th'!AW86,"")))))</f>
        <v/>
      </c>
      <c r="CS87" s="93" t="str">
        <f>IF(OR($E87="",$G87=""),"",IF(AND($E$3=1),'Marks Entry 1st'!AX86,IF(AND($E$3=2),'Marks Entry 2nd'!AX86,IF(AND($E$3=3),'Marks Entry 3rd'!AX86,IF(AND($E$3=4),'Marks Entry 4th'!AX86,"")))))</f>
        <v/>
      </c>
      <c r="CT87" s="93" t="str">
        <f>IF(OR($E87="",$G87=""),"",IF(AND($E$3=1),'Marks Entry 1st'!AY86,IF(AND($E$3=2),'Marks Entry 2nd'!AY86,IF(AND($E$3=3),'Marks Entry 3rd'!AY86,IF(AND($E$3=4),'Marks Entry 4th'!AY86,"")))))</f>
        <v/>
      </c>
      <c r="CU87" s="92" t="str">
        <f t="shared" si="135"/>
        <v/>
      </c>
      <c r="CV87" s="87" t="str">
        <f t="shared" si="136"/>
        <v/>
      </c>
      <c r="CW87" s="144">
        <f t="shared" si="137"/>
        <v>0</v>
      </c>
      <c r="CX87" s="144" t="str">
        <f t="shared" si="138"/>
        <v/>
      </c>
      <c r="CY87" s="144" t="str">
        <f t="shared" si="96"/>
        <v/>
      </c>
      <c r="CZ87" s="144" t="str">
        <f t="shared" si="139"/>
        <v/>
      </c>
      <c r="DA87" s="144" t="str">
        <f t="shared" si="97"/>
        <v/>
      </c>
      <c r="DB87" s="148" t="str">
        <f t="shared" si="98"/>
        <v/>
      </c>
      <c r="DC87" s="380" t="str">
        <f>IF(OR($E87="",$G87=""),"",IF(AND($E$3=1),'Marks Entry 1st'!AZ86,IF(AND($E$3=2),'Marks Entry 2nd'!AZ86,IF(AND($E$3=3),'Marks Entry 3rd'!AZ86,IF(AND($E$3=4),'Marks Entry 4th'!AZ86,"")))))</f>
        <v/>
      </c>
      <c r="DD87" s="380" t="str">
        <f>IF(OR($E87="",$G87=""),"",IF(AND($E$3=1),'Marks Entry 1st'!BA86,IF(AND($E$3=2),'Marks Entry 2nd'!BA86,IF(AND($E$3=3),'Marks Entry 3rd'!BA86,IF(AND($E$3=4),'Marks Entry 4th'!BA86,"")))))</f>
        <v/>
      </c>
      <c r="DE87" s="380" t="str">
        <f>IF(OR($E87="",$G87=""),"",IF(AND($E$3=1),'Marks Entry 1st'!BB86,IF(AND($E$3=2),'Marks Entry 2nd'!BB86,IF(AND($E$3=3),'Marks Entry 3rd'!BB86,IF(AND($E$3=4),'Marks Entry 4th'!BB86,"")))))</f>
        <v/>
      </c>
      <c r="DF87" s="181" t="str">
        <f t="shared" si="140"/>
        <v/>
      </c>
      <c r="DG87" s="182">
        <f t="shared" si="141"/>
        <v>0</v>
      </c>
      <c r="DH87" s="182" t="str">
        <f t="shared" si="142"/>
        <v/>
      </c>
      <c r="DI87" s="182" t="str">
        <f t="shared" si="143"/>
        <v/>
      </c>
      <c r="DJ87" s="147" t="str">
        <f t="shared" si="99"/>
        <v/>
      </c>
      <c r="DK87" s="380" t="str">
        <f>IF(OR($E87="",$G87=""),"",IF(AND($E$3=1),'Marks Entry 1st'!BC86,IF(AND($E$3=2),'Marks Entry 2nd'!BC86,IF(AND($E$3=3),'Marks Entry 3rd'!BC86,IF(AND($E$3=4),'Marks Entry 4th'!BC86,"")))))</f>
        <v/>
      </c>
      <c r="DL87" s="380" t="str">
        <f>IF(OR($E87="",$G87=""),"",IF(AND($E$3=1),'Marks Entry 1st'!BD86,IF(AND($E$3=2),'Marks Entry 2nd'!BD86,IF(AND($E$3=3),'Marks Entry 3rd'!BD86,IF(AND($E$3=4),'Marks Entry 4th'!BD86,"")))))</f>
        <v/>
      </c>
      <c r="DM87" s="380" t="str">
        <f>IF(OR($E87="",$G87=""),"",IF(AND($E$3=1),'Marks Entry 1st'!BE86,IF(AND($E$3=2),'Marks Entry 2nd'!BE86,IF(AND($E$3=3),'Marks Entry 3rd'!BE86,IF(AND($E$3=4),'Marks Entry 4th'!BE86,"")))))</f>
        <v/>
      </c>
      <c r="DN87" s="181" t="str">
        <f t="shared" si="144"/>
        <v/>
      </c>
      <c r="DO87" s="182">
        <f t="shared" si="145"/>
        <v>0</v>
      </c>
      <c r="DP87" s="182" t="str">
        <f t="shared" si="146"/>
        <v/>
      </c>
      <c r="DQ87" s="182" t="str">
        <f t="shared" si="147"/>
        <v/>
      </c>
      <c r="DR87" s="147" t="str">
        <f t="shared" si="100"/>
        <v/>
      </c>
      <c r="DS87" s="380" t="str">
        <f>IF(OR($E87="",$G87=""),"",IF(AND($E$3=1),'Marks Entry 1st'!BF86,IF(AND($E$3=2),'Marks Entry 2nd'!BF86,IF(AND($E$3=3),'Marks Entry 3rd'!BF86,IF(AND($E$3=4),'Marks Entry 4th'!BF86,"")))))</f>
        <v/>
      </c>
      <c r="DT87" s="380" t="str">
        <f>IF(OR($E87="",$G87=""),"",IF(AND($E$3=1),'Marks Entry 1st'!BG86,IF(AND($E$3=2),'Marks Entry 2nd'!BG86,IF(AND($E$3=3),'Marks Entry 3rd'!BG86,IF(AND($E$3=4),'Marks Entry 4th'!BG86,"")))))</f>
        <v/>
      </c>
      <c r="DU87" s="380" t="str">
        <f>IF(OR($E87="",$G87=""),"",IF(AND($E$3=1),'Marks Entry 1st'!BH86,IF(AND($E$3=2),'Marks Entry 2nd'!BH86,IF(AND($E$3=3),'Marks Entry 3rd'!BH86,IF(AND($E$3=4),'Marks Entry 4th'!BH86,"")))))</f>
        <v/>
      </c>
      <c r="DV87" s="181" t="str">
        <f t="shared" si="148"/>
        <v/>
      </c>
      <c r="DW87" s="182">
        <f t="shared" si="149"/>
        <v>0</v>
      </c>
      <c r="DX87" s="182" t="str">
        <f t="shared" si="150"/>
        <v/>
      </c>
      <c r="DY87" s="182" t="str">
        <f t="shared" si="151"/>
        <v/>
      </c>
      <c r="DZ87" s="147" t="str">
        <f t="shared" si="101"/>
        <v/>
      </c>
      <c r="EA87" s="104" t="str">
        <f t="shared" si="102"/>
        <v/>
      </c>
      <c r="EB87" s="105" t="str">
        <f t="shared" si="103"/>
        <v/>
      </c>
      <c r="EC87" s="111" t="str">
        <f t="shared" si="104"/>
        <v/>
      </c>
      <c r="ED87" s="112" t="str">
        <f t="shared" si="105"/>
        <v/>
      </c>
      <c r="EE87" s="386" t="str">
        <f t="shared" si="106"/>
        <v/>
      </c>
      <c r="EF87" s="72" t="str">
        <f>IF(OR($E87="",$G87=""),"",IF(AND($E$3=1),'Marks Entry 1st'!BI86,IF(AND($E$3=2),'Marks Entry 2nd'!BI86,IF(AND($E$3=3),'Marks Entry 3rd'!BI86,IF(AND($E$3=4),'Marks Entry 4th'!BI86,"")))))</f>
        <v/>
      </c>
      <c r="EG87" s="72" t="str">
        <f>IF(OR($E87="",$G87=""),"",IF(AND($E$3=1),'Marks Entry 1st'!BJ86,IF(AND($E$3=2),'Marks Entry 2nd'!BJ86,IF(AND($E$3=3),'Marks Entry 3rd'!BJ86,IF(AND($E$3=4),'Marks Entry 4th'!BJ86,"")))))</f>
        <v/>
      </c>
      <c r="EH87" s="328" t="str">
        <f t="shared" si="107"/>
        <v/>
      </c>
      <c r="EI87" s="73"/>
      <c r="EP87" s="75">
        <f>IF(AND($E$3=1),'Marks Entry 1st'!I86,IF(AND($E$3=2),'Marks Entry 2nd'!I86,IF(AND($E$3=3),'Marks Entry 3rd'!I86,IF(AND($E$3=4),'Marks Entry 4th'!I86,""))))</f>
        <v>0</v>
      </c>
    </row>
    <row r="88" spans="1:146" ht="18.899999999999999" customHeight="1">
      <c r="A88" s="94">
        <v>81</v>
      </c>
      <c r="B88" s="94" t="str">
        <f>IF(OR(EP88=0,EP88=""),"",IF(AND($E$3=1),'Marks Entry 1st'!I87,IF(AND($E$3=2),'Marks Entry 2nd'!I87,IF(AND($E$3=3),'Marks Entry 3rd'!I87,IF(AND($E$3=4),'Marks Entry 4th'!I87,"")))))</f>
        <v/>
      </c>
      <c r="C88" s="95" t="str">
        <f>IF(OR(B88=0,B88=""),"",IF(AND($E$3=1),'Marks Entry 1st'!B87,IF(AND($E$3=2),'Marks Entry 2nd'!B87,IF(AND($E$3=3),'Marks Entry 3rd'!B87,IF(AND($E$3=4),'Marks Entry 4th'!B87,"")))))</f>
        <v/>
      </c>
      <c r="D88" s="95" t="str">
        <f>IF(OR(B88=0,B88=""),"",IF(AND($E$3=1),'Marks Entry 1st'!C87,IF(AND($E$3=2),'Marks Entry 2nd'!C87,IF(AND($E$3=3),'Marks Entry 3rd'!C87,IF(AND($E$3=4),'Marks Entry 4th'!C87,"")))))</f>
        <v/>
      </c>
      <c r="E88" s="96" t="str">
        <f>IF(OR(B88=0,B88=""),"",IF(AND($E$3=1),'Marks Entry 1st'!E87,IF(AND($E$3=2),'Marks Entry 2nd'!E87,IF(AND($E$3=3),'Marks Entry 3rd'!E87,IF(AND($E$3=4),'Marks Entry 4th'!E87,"")))))</f>
        <v/>
      </c>
      <c r="F88" s="95" t="str">
        <f>IF(OR(B88=0,B88=""),"",IF(AND($E$3=1),'Marks Entry 1st'!D87,IF(AND($E$3=2),'Marks Entry 2nd'!D87,IF(AND($E$3=3),'Marks Entry 3rd'!D87,IF(AND($E$3=4),'Marks Entry 4th'!D87,"")))))</f>
        <v/>
      </c>
      <c r="G88" s="90" t="str">
        <f>IF(OR(B88=0,B88=""),"",IF(AND($E$3=1),'Marks Entry 1st'!F87,IF(AND($E$3=2),'Marks Entry 2nd'!F87,IF(AND($E$3=3),'Marks Entry 3rd'!F87,IF(AND($E$3=4),'Marks Entry 4th'!F87,"")))))</f>
        <v/>
      </c>
      <c r="H88" s="90" t="str">
        <f>IF(OR(B88=0,B88=""),"",IF(AND($E$3=1),'Marks Entry 1st'!G87,IF(AND($E$3=2),'Marks Entry 2nd'!G87,IF(AND($E$3=3),'Marks Entry 3rd'!G87,IF(AND($E$3=4),'Marks Entry 4th'!G87,"")))))</f>
        <v/>
      </c>
      <c r="I88" s="90" t="str">
        <f>IF(OR(B88=0,B88=""),"",IF(AND($E$3=1),'Marks Entry 1st'!H87,IF(AND($E$3=2),'Marks Entry 2nd'!H87,IF(AND($E$3=3),'Marks Entry 3rd'!H87,IF(AND($E$3=4),'Marks Entry 4th'!H87,"")))))</f>
        <v/>
      </c>
      <c r="J88" s="379" t="str">
        <f>IF(OR(B88=0,B88=""),"",IF(AND($E$3=1),'Marks Entry 1st'!J87,IF(AND($E$3=2),'Marks Entry 2nd'!J87,IF(AND($E$3=3),'Marks Entry 3rd'!J87,IF(AND($E$3=4),'Marks Entry 4th'!J87,"")))))</f>
        <v/>
      </c>
      <c r="K88" s="379" t="str">
        <f>IF(OR(B88=0,B88=""),"",IF(AND($E$3=1),'Marks Entry 1st'!K87,IF(AND($E$3=2),'Marks Entry 2nd'!K87,IF(AND($E$3=3),'Marks Entry 3rd'!K87,IF(AND($E$3=4),'Marks Entry 4th'!K87,"")))))</f>
        <v/>
      </c>
      <c r="L88" s="180" t="str">
        <f>IF(OR($E88="",$G88=""),"",IF(AND($E$3=1),'Marks Entry 1st'!L87,IF(AND($E$3=2),'Marks Entry 2nd'!L87,IF(AND($E$3=3),'Marks Entry 3rd'!L87,IF(AND($E$3=4),'Marks Entry 4th'!L87,"")))))</f>
        <v/>
      </c>
      <c r="M88" s="180" t="str">
        <f>IF(OR($E88="",$G88=""),"",IF(AND($E$3=1),'Marks Entry 1st'!M87,IF(AND($E$3=2),'Marks Entry 2nd'!M87,IF(AND($E$3=3),'Marks Entry 3rd'!M87,IF(AND($E$3=4),'Marks Entry 4th'!M87,"")))))</f>
        <v/>
      </c>
      <c r="N88" s="87" t="str">
        <f t="shared" si="108"/>
        <v/>
      </c>
      <c r="O88" s="180" t="str">
        <f>IF(OR($E88="",$G88=""),"",IF(AND($E$3=1),'Marks Entry 1st'!N87,IF(AND($E$3=2),'Marks Entry 2nd'!N87,IF(AND($E$3=3),'Marks Entry 3rd'!N87,IF(AND($E$3=4),'Marks Entry 4th'!N87,"")))))</f>
        <v/>
      </c>
      <c r="P88" s="180" t="str">
        <f>IF(OR($E88="",$G88=""),"",IF(AND($E$3=1),'Marks Entry 1st'!O87,IF(AND($E$3=2),'Marks Entry 2nd'!O87,IF(AND($E$3=3),'Marks Entry 3rd'!O87,IF(AND($E$3=4),'Marks Entry 4th'!O87,"")))))</f>
        <v/>
      </c>
      <c r="Q88" s="180" t="str">
        <f>IF(OR($E88="",$G88=""),"",IF(AND($E$3=1),'Marks Entry 1st'!P87,IF(AND($E$3=2),'Marks Entry 2nd'!P87,IF(AND($E$3=3),'Marks Entry 3rd'!P87,IF(AND($E$3=4),'Marks Entry 4th'!P87,"")))))</f>
        <v/>
      </c>
      <c r="R88" s="91" t="str">
        <f t="shared" si="109"/>
        <v/>
      </c>
      <c r="S88" s="87">
        <f t="shared" si="110"/>
        <v>0</v>
      </c>
      <c r="T88" s="93" t="str">
        <f>IF(OR($E88="",$G88=""),"",IF(AND($E$3=1),'Marks Entry 1st'!Q87,IF(AND($E$3=2),'Marks Entry 2nd'!Q87,IF(AND($E$3=3),'Marks Entry 3rd'!Q87,IF(AND($E$3=4),'Marks Entry 4th'!Q87,"")))))</f>
        <v/>
      </c>
      <c r="U88" s="93" t="str">
        <f>IF(OR($E88="",$G88=""),"",IF(AND($E$3=1),'Marks Entry 1st'!R87,IF(AND($E$3=2),'Marks Entry 2nd'!R87,IF(AND($E$3=3),'Marks Entry 3rd'!R87,IF(AND($E$3=4),'Marks Entry 4th'!R87,"")))))</f>
        <v/>
      </c>
      <c r="V88" s="93" t="str">
        <f>IF(OR($E88="",$G88=""),"",IF(AND($E$3=1),'Marks Entry 1st'!S87,IF(AND($E$3=2),'Marks Entry 2nd'!S87,IF(AND($E$3=3),'Marks Entry 3rd'!S87,IF(AND($E$3=4),'Marks Entry 4th'!S87,"")))))</f>
        <v/>
      </c>
      <c r="W88" s="92" t="str">
        <f t="shared" si="111"/>
        <v/>
      </c>
      <c r="X88" s="87" t="str">
        <f t="shared" si="112"/>
        <v/>
      </c>
      <c r="Y88" s="144">
        <f t="shared" si="113"/>
        <v>0</v>
      </c>
      <c r="Z88" s="144" t="str">
        <f t="shared" si="114"/>
        <v/>
      </c>
      <c r="AA88" s="144" t="str">
        <f t="shared" si="76"/>
        <v/>
      </c>
      <c r="AB88" s="144" t="str">
        <f t="shared" si="115"/>
        <v/>
      </c>
      <c r="AC88" s="144" t="str">
        <f t="shared" si="77"/>
        <v/>
      </c>
      <c r="AD88" s="148" t="str">
        <f t="shared" si="78"/>
        <v/>
      </c>
      <c r="AE88" s="180" t="str">
        <f>IF(OR($E88="",$G88=""),"",IF(AND($E$3=1),'Marks Entry 1st'!T87,IF(AND($E$3=2),'Marks Entry 2nd'!T87,IF(AND($E$3=3),'Marks Entry 3rd'!T87,IF(AND($E$3=4),'Marks Entry 4th'!T87,"")))))</f>
        <v/>
      </c>
      <c r="AF88" s="180" t="str">
        <f>IF(OR($E88="",$G88=""),"",IF(AND($E$3=1),'Marks Entry 1st'!U87,IF(AND($E$3=2),'Marks Entry 2nd'!U87,IF(AND($E$3=3),'Marks Entry 3rd'!U87,IF(AND($E$3=4),'Marks Entry 4th'!U87,"")))))</f>
        <v/>
      </c>
      <c r="AG88" s="87" t="str">
        <f t="shared" si="116"/>
        <v/>
      </c>
      <c r="AH88" s="180" t="str">
        <f>IF(OR($E88="",$G88=""),"",IF(AND($E$3=1),'Marks Entry 1st'!V87,IF(AND($E$3=2),'Marks Entry 2nd'!V87,IF(AND($E$3=3),'Marks Entry 3rd'!V87,IF(AND($E$3=4),'Marks Entry 4th'!V87,"")))))</f>
        <v/>
      </c>
      <c r="AI88" s="180" t="str">
        <f>IF(OR($E88="",$G88=""),"",IF(AND($E$3=1),'Marks Entry 1st'!W87,IF(AND($E$3=2),'Marks Entry 2nd'!W87,IF(AND($E$3=3),'Marks Entry 3rd'!W87,IF(AND($E$3=4),'Marks Entry 4th'!W87,"")))))</f>
        <v/>
      </c>
      <c r="AJ88" s="180" t="str">
        <f>IF(OR($E88="",$G88=""),"",IF(AND($E$3=1),'Marks Entry 1st'!X87,IF(AND($E$3=2),'Marks Entry 2nd'!X87,IF(AND($E$3=3),'Marks Entry 3rd'!X87,IF(AND($E$3=4),'Marks Entry 4th'!X87,"")))))</f>
        <v/>
      </c>
      <c r="AK88" s="91" t="str">
        <f t="shared" si="117"/>
        <v/>
      </c>
      <c r="AL88" s="87">
        <f t="shared" si="118"/>
        <v>0</v>
      </c>
      <c r="AM88" s="93" t="str">
        <f>IF(OR($E88="",$G88=""),"",IF(AND($E$3=1),'Marks Entry 1st'!Y87,IF(AND($E$3=2),'Marks Entry 2nd'!Y87,IF(AND($E$3=3),'Marks Entry 3rd'!Y87,IF(AND($E$3=4),'Marks Entry 4th'!Y87,"")))))</f>
        <v/>
      </c>
      <c r="AN88" s="93" t="str">
        <f>IF(OR($E88="",$G88=""),"",IF(AND($E$3=1),'Marks Entry 1st'!Z87,IF(AND($E$3=2),'Marks Entry 2nd'!Z87,IF(AND($E$3=3),'Marks Entry 3rd'!Z87,IF(AND($E$3=4),'Marks Entry 4th'!Z87,"")))))</f>
        <v/>
      </c>
      <c r="AO88" s="93" t="str">
        <f>IF(OR($E88="",$G88=""),"",IF(AND($E$3=1),'Marks Entry 1st'!AA87,IF(AND($E$3=2),'Marks Entry 2nd'!AA87,IF(AND($E$3=3),'Marks Entry 3rd'!AA87,IF(AND($E$3=4),'Marks Entry 4th'!AA87,"")))))</f>
        <v/>
      </c>
      <c r="AP88" s="92" t="str">
        <f t="shared" si="119"/>
        <v/>
      </c>
      <c r="AQ88" s="87" t="str">
        <f t="shared" si="120"/>
        <v/>
      </c>
      <c r="AR88" s="144">
        <f t="shared" si="121"/>
        <v>0</v>
      </c>
      <c r="AS88" s="144" t="str">
        <f t="shared" si="122"/>
        <v/>
      </c>
      <c r="AT88" s="144" t="str">
        <f t="shared" si="79"/>
        <v/>
      </c>
      <c r="AU88" s="144" t="str">
        <f t="shared" si="123"/>
        <v/>
      </c>
      <c r="AV88" s="144" t="str">
        <f t="shared" si="80"/>
        <v/>
      </c>
      <c r="AW88" s="148" t="str">
        <f t="shared" si="81"/>
        <v/>
      </c>
      <c r="AX88" s="180" t="str">
        <f>IF(OR($E88="",$G88=""),"",IF(AND($E$3=1),'Marks Entry 1st'!AB87,IF(AND($E$3=2),'Marks Entry 2nd'!AB87,IF(AND($E$3=3),'Marks Entry 3rd'!AB87,IF(AND($E$3=4),'Marks Entry 4th'!AB87,"")))))</f>
        <v/>
      </c>
      <c r="AY88" s="180" t="str">
        <f>IF(OR($E88="",$G88=""),"",IF(AND($E$3=1),'Marks Entry 1st'!AC87,IF(AND($E$3=2),'Marks Entry 2nd'!AC87,IF(AND($E$3=3),'Marks Entry 3rd'!AC87,IF(AND($E$3=4),'Marks Entry 4th'!AC87,"")))))</f>
        <v/>
      </c>
      <c r="AZ88" s="87" t="str">
        <f t="shared" si="82"/>
        <v/>
      </c>
      <c r="BA88" s="180" t="str">
        <f>IF(OR($E88="",$G88=""),"",IF(AND($E$3=1),'Marks Entry 1st'!AD87,IF(AND($E$3=2),'Marks Entry 2nd'!AD87,IF(AND($E$3=3),'Marks Entry 3rd'!AD87,IF(AND($E$3=4),'Marks Entry 4th'!AD87,"")))))</f>
        <v/>
      </c>
      <c r="BB88" s="180" t="str">
        <f>IF(OR($E88="",$G88=""),"",IF(AND($E$3=1),'Marks Entry 1st'!AE87,IF(AND($E$3=2),'Marks Entry 2nd'!AE87,IF(AND($E$3=3),'Marks Entry 3rd'!AE87,IF(AND($E$3=4),'Marks Entry 4th'!AE87,"")))))</f>
        <v/>
      </c>
      <c r="BC88" s="180" t="str">
        <f>IF(OR($E88="",$G88=""),"",IF(AND($E$3=1),'Marks Entry 1st'!AF87,IF(AND($E$3=2),'Marks Entry 2nd'!AF87,IF(AND($E$3=3),'Marks Entry 3rd'!AF87,IF(AND($E$3=4),'Marks Entry 4th'!AF87,"")))))</f>
        <v/>
      </c>
      <c r="BD88" s="91" t="str">
        <f t="shared" si="83"/>
        <v/>
      </c>
      <c r="BE88" s="87">
        <f t="shared" si="84"/>
        <v>0</v>
      </c>
      <c r="BF88" s="93" t="str">
        <f>IF(OR($E88="",$G88=""),"",IF(AND($E$3=1),'Marks Entry 1st'!AG87,IF(AND($E$3=2),'Marks Entry 2nd'!AG87,IF(AND($E$3=3),'Marks Entry 3rd'!AG87,IF(AND($E$3=4),'Marks Entry 4th'!AG87,"")))))</f>
        <v/>
      </c>
      <c r="BG88" s="93" t="str">
        <f>IF(OR($E88="",$G88=""),"",IF(AND($E$3=1),'Marks Entry 1st'!AH87,IF(AND($E$3=2),'Marks Entry 2nd'!AH87,IF(AND($E$3=3),'Marks Entry 3rd'!AH87,IF(AND($E$3=4),'Marks Entry 4th'!AH87,"")))))</f>
        <v/>
      </c>
      <c r="BH88" s="93" t="str">
        <f>IF(OR($E88="",$G88=""),"",IF(AND($E$3=1),'Marks Entry 1st'!AI87,IF(AND($E$3=2),'Marks Entry 2nd'!AI87,IF(AND($E$3=3),'Marks Entry 3rd'!AI87,IF(AND($E$3=4),'Marks Entry 4th'!AI87,"")))))</f>
        <v/>
      </c>
      <c r="BI88" s="92" t="str">
        <f t="shared" si="85"/>
        <v/>
      </c>
      <c r="BJ88" s="87" t="str">
        <f t="shared" si="86"/>
        <v/>
      </c>
      <c r="BK88" s="144">
        <f t="shared" si="87"/>
        <v>0</v>
      </c>
      <c r="BL88" s="144" t="str">
        <f t="shared" si="88"/>
        <v/>
      </c>
      <c r="BM88" s="144" t="str">
        <f t="shared" si="89"/>
        <v/>
      </c>
      <c r="BN88" s="144" t="str">
        <f t="shared" si="90"/>
        <v/>
      </c>
      <c r="BO88" s="144" t="str">
        <f t="shared" si="91"/>
        <v/>
      </c>
      <c r="BP88" s="148" t="str">
        <f t="shared" si="92"/>
        <v/>
      </c>
      <c r="BQ88" s="180" t="str">
        <f>IF(OR($E88="",$G88=""),"",IF(AND($E$3=1),'Marks Entry 1st'!AJ87,IF(AND($E$3=2),'Marks Entry 2nd'!AJ87,IF(AND($E$3=3),'Marks Entry 3rd'!AJ87,IF(AND($E$3=4),'Marks Entry 4th'!AJ87,"")))))</f>
        <v/>
      </c>
      <c r="BR88" s="180" t="str">
        <f>IF(OR($E88="",$G88=""),"",IF(AND($E$3=1),'Marks Entry 1st'!AK87,IF(AND($E$3=2),'Marks Entry 2nd'!AK87,IF(AND($E$3=3),'Marks Entry 3rd'!AK87,IF(AND($E$3=4),'Marks Entry 4th'!AK87,"")))))</f>
        <v/>
      </c>
      <c r="BS88" s="87" t="str">
        <f t="shared" si="124"/>
        <v/>
      </c>
      <c r="BT88" s="180" t="str">
        <f>IF(OR($E88="",$G88=""),"",IF(AND($E$3=1),'Marks Entry 1st'!AL87,IF(AND($E$3=2),'Marks Entry 2nd'!AL87,IF(AND($E$3=3),'Marks Entry 3rd'!AL87,IF(AND($E$3=4),'Marks Entry 4th'!AL87,"")))))</f>
        <v/>
      </c>
      <c r="BU88" s="180" t="str">
        <f>IF(OR($E88="",$G88=""),"",IF(AND($E$3=1),'Marks Entry 1st'!AM87,IF(AND($E$3=2),'Marks Entry 2nd'!AM87,IF(AND($E$3=3),'Marks Entry 3rd'!AM87,IF(AND($E$3=4),'Marks Entry 4th'!AM87,"")))))</f>
        <v/>
      </c>
      <c r="BV88" s="180" t="str">
        <f>IF(OR($E88="",$G88=""),"",IF(AND($E$3=1),'Marks Entry 1st'!AN87,IF(AND($E$3=2),'Marks Entry 2nd'!AN87,IF(AND($E$3=3),'Marks Entry 3rd'!AN87,IF(AND($E$3=4),'Marks Entry 4th'!AN87,"")))))</f>
        <v/>
      </c>
      <c r="BW88" s="91" t="str">
        <f t="shared" si="125"/>
        <v/>
      </c>
      <c r="BX88" s="87">
        <f t="shared" si="126"/>
        <v>0</v>
      </c>
      <c r="BY88" s="93" t="str">
        <f>IF(OR($E88="",$G88=""),"",IF(AND($E$3=1),'Marks Entry 1st'!AO87,IF(AND($E$3=2),'Marks Entry 2nd'!AO87,IF(AND($E$3=3),'Marks Entry 3rd'!AO87,IF(AND($E$3=4),'Marks Entry 4th'!AO87,"")))))</f>
        <v/>
      </c>
      <c r="BZ88" s="93" t="str">
        <f>IF(OR($E88="",$G88=""),"",IF(AND($E$3=1),'Marks Entry 1st'!AP87,IF(AND($E$3=2),'Marks Entry 2nd'!AP87,IF(AND($E$3=3),'Marks Entry 3rd'!AP87,IF(AND($E$3=4),'Marks Entry 4th'!AP87,"")))))</f>
        <v/>
      </c>
      <c r="CA88" s="93" t="str">
        <f>IF(OR($E88="",$G88=""),"",IF(AND($E$3=1),'Marks Entry 1st'!AQ87,IF(AND($E$3=2),'Marks Entry 2nd'!AQ87,IF(AND($E$3=3),'Marks Entry 3rd'!AQ87,IF(AND($E$3=4),'Marks Entry 4th'!AQ87,"")))))</f>
        <v/>
      </c>
      <c r="CB88" s="92" t="str">
        <f t="shared" si="127"/>
        <v/>
      </c>
      <c r="CC88" s="87" t="str">
        <f t="shared" si="128"/>
        <v/>
      </c>
      <c r="CD88" s="144">
        <f t="shared" si="129"/>
        <v>0</v>
      </c>
      <c r="CE88" s="144" t="str">
        <f t="shared" si="130"/>
        <v/>
      </c>
      <c r="CF88" s="144" t="str">
        <f t="shared" si="93"/>
        <v/>
      </c>
      <c r="CG88" s="144" t="str">
        <f t="shared" si="131"/>
        <v/>
      </c>
      <c r="CH88" s="144" t="str">
        <f t="shared" si="94"/>
        <v/>
      </c>
      <c r="CI88" s="148" t="str">
        <f t="shared" si="95"/>
        <v/>
      </c>
      <c r="CJ88" s="180" t="str">
        <f>IF(OR($E88="",$G88=""),"",IF(AND($E$3=1),'Marks Entry 1st'!AR87,IF(AND($E$3=2),'Marks Entry 2nd'!AR87,IF(AND($E$3=3),'Marks Entry 3rd'!AR87,IF(AND($E$3=4),'Marks Entry 4th'!AR87,"")))))</f>
        <v/>
      </c>
      <c r="CK88" s="180" t="str">
        <f>IF(OR($E88="",$G88=""),"",IF(AND($E$3=1),'Marks Entry 1st'!AS87,IF(AND($E$3=2),'Marks Entry 2nd'!AS87,IF(AND($E$3=3),'Marks Entry 3rd'!AS87,IF(AND($E$3=4),'Marks Entry 4th'!AS87,"")))))</f>
        <v/>
      </c>
      <c r="CL88" s="87" t="str">
        <f t="shared" si="132"/>
        <v/>
      </c>
      <c r="CM88" s="180" t="str">
        <f>IF(OR($E88="",$G88=""),"",IF(AND($E$3=1),'Marks Entry 1st'!AT87,IF(AND($E$3=2),'Marks Entry 2nd'!AT87,IF(AND($E$3=3),'Marks Entry 3rd'!AT87,IF(AND($E$3=4),'Marks Entry 4th'!AT87,"")))))</f>
        <v/>
      </c>
      <c r="CN88" s="180" t="str">
        <f>IF(OR($E88="",$G88=""),"",IF(AND($E$3=1),'Marks Entry 1st'!AU87,IF(AND($E$3=2),'Marks Entry 2nd'!AU87,IF(AND($E$3=3),'Marks Entry 3rd'!AU87,IF(AND($E$3=4),'Marks Entry 4th'!AU87,"")))))</f>
        <v/>
      </c>
      <c r="CO88" s="180" t="str">
        <f>IF(OR($E88="",$G88=""),"",IF(AND($E$3=1),'Marks Entry 1st'!AV87,IF(AND($E$3=2),'Marks Entry 2nd'!AV87,IF(AND($E$3=3),'Marks Entry 3rd'!AV87,IF(AND($E$3=4),'Marks Entry 4th'!AV87,"")))))</f>
        <v/>
      </c>
      <c r="CP88" s="91" t="str">
        <f t="shared" si="133"/>
        <v/>
      </c>
      <c r="CQ88" s="87">
        <f t="shared" si="134"/>
        <v>0</v>
      </c>
      <c r="CR88" s="93" t="str">
        <f>IF(OR($E88="",$G88=""),"",IF(AND($E$3=1),'Marks Entry 1st'!AW87,IF(AND($E$3=2),'Marks Entry 2nd'!AW87,IF(AND($E$3=3),'Marks Entry 3rd'!AW87,IF(AND($E$3=4),'Marks Entry 4th'!AW87,"")))))</f>
        <v/>
      </c>
      <c r="CS88" s="93" t="str">
        <f>IF(OR($E88="",$G88=""),"",IF(AND($E$3=1),'Marks Entry 1st'!AX87,IF(AND($E$3=2),'Marks Entry 2nd'!AX87,IF(AND($E$3=3),'Marks Entry 3rd'!AX87,IF(AND($E$3=4),'Marks Entry 4th'!AX87,"")))))</f>
        <v/>
      </c>
      <c r="CT88" s="93" t="str">
        <f>IF(OR($E88="",$G88=""),"",IF(AND($E$3=1),'Marks Entry 1st'!AY87,IF(AND($E$3=2),'Marks Entry 2nd'!AY87,IF(AND($E$3=3),'Marks Entry 3rd'!AY87,IF(AND($E$3=4),'Marks Entry 4th'!AY87,"")))))</f>
        <v/>
      </c>
      <c r="CU88" s="92" t="str">
        <f t="shared" si="135"/>
        <v/>
      </c>
      <c r="CV88" s="87" t="str">
        <f t="shared" si="136"/>
        <v/>
      </c>
      <c r="CW88" s="144">
        <f t="shared" si="137"/>
        <v>0</v>
      </c>
      <c r="CX88" s="144" t="str">
        <f t="shared" si="138"/>
        <v/>
      </c>
      <c r="CY88" s="144" t="str">
        <f t="shared" si="96"/>
        <v/>
      </c>
      <c r="CZ88" s="144" t="str">
        <f t="shared" si="139"/>
        <v/>
      </c>
      <c r="DA88" s="144" t="str">
        <f t="shared" si="97"/>
        <v/>
      </c>
      <c r="DB88" s="148" t="str">
        <f t="shared" si="98"/>
        <v/>
      </c>
      <c r="DC88" s="380" t="str">
        <f>IF(OR($E88="",$G88=""),"",IF(AND($E$3=1),'Marks Entry 1st'!AZ87,IF(AND($E$3=2),'Marks Entry 2nd'!AZ87,IF(AND($E$3=3),'Marks Entry 3rd'!AZ87,IF(AND($E$3=4),'Marks Entry 4th'!AZ87,"")))))</f>
        <v/>
      </c>
      <c r="DD88" s="380" t="str">
        <f>IF(OR($E88="",$G88=""),"",IF(AND($E$3=1),'Marks Entry 1st'!BA87,IF(AND($E$3=2),'Marks Entry 2nd'!BA87,IF(AND($E$3=3),'Marks Entry 3rd'!BA87,IF(AND($E$3=4),'Marks Entry 4th'!BA87,"")))))</f>
        <v/>
      </c>
      <c r="DE88" s="380" t="str">
        <f>IF(OR($E88="",$G88=""),"",IF(AND($E$3=1),'Marks Entry 1st'!BB87,IF(AND($E$3=2),'Marks Entry 2nd'!BB87,IF(AND($E$3=3),'Marks Entry 3rd'!BB87,IF(AND($E$3=4),'Marks Entry 4th'!BB87,"")))))</f>
        <v/>
      </c>
      <c r="DF88" s="181" t="str">
        <f t="shared" si="140"/>
        <v/>
      </c>
      <c r="DG88" s="182">
        <f t="shared" si="141"/>
        <v>0</v>
      </c>
      <c r="DH88" s="182" t="str">
        <f t="shared" si="142"/>
        <v/>
      </c>
      <c r="DI88" s="182" t="str">
        <f t="shared" si="143"/>
        <v/>
      </c>
      <c r="DJ88" s="147" t="str">
        <f t="shared" si="99"/>
        <v/>
      </c>
      <c r="DK88" s="380" t="str">
        <f>IF(OR($E88="",$G88=""),"",IF(AND($E$3=1),'Marks Entry 1st'!BC87,IF(AND($E$3=2),'Marks Entry 2nd'!BC87,IF(AND($E$3=3),'Marks Entry 3rd'!BC87,IF(AND($E$3=4),'Marks Entry 4th'!BC87,"")))))</f>
        <v/>
      </c>
      <c r="DL88" s="380" t="str">
        <f>IF(OR($E88="",$G88=""),"",IF(AND($E$3=1),'Marks Entry 1st'!BD87,IF(AND($E$3=2),'Marks Entry 2nd'!BD87,IF(AND($E$3=3),'Marks Entry 3rd'!BD87,IF(AND($E$3=4),'Marks Entry 4th'!BD87,"")))))</f>
        <v/>
      </c>
      <c r="DM88" s="380" t="str">
        <f>IF(OR($E88="",$G88=""),"",IF(AND($E$3=1),'Marks Entry 1st'!BE87,IF(AND($E$3=2),'Marks Entry 2nd'!BE87,IF(AND($E$3=3),'Marks Entry 3rd'!BE87,IF(AND($E$3=4),'Marks Entry 4th'!BE87,"")))))</f>
        <v/>
      </c>
      <c r="DN88" s="181" t="str">
        <f t="shared" si="144"/>
        <v/>
      </c>
      <c r="DO88" s="182">
        <f t="shared" si="145"/>
        <v>0</v>
      </c>
      <c r="DP88" s="182" t="str">
        <f t="shared" si="146"/>
        <v/>
      </c>
      <c r="DQ88" s="182" t="str">
        <f t="shared" si="147"/>
        <v/>
      </c>
      <c r="DR88" s="147" t="str">
        <f t="shared" si="100"/>
        <v/>
      </c>
      <c r="DS88" s="380" t="str">
        <f>IF(OR($E88="",$G88=""),"",IF(AND($E$3=1),'Marks Entry 1st'!BF87,IF(AND($E$3=2),'Marks Entry 2nd'!BF87,IF(AND($E$3=3),'Marks Entry 3rd'!BF87,IF(AND($E$3=4),'Marks Entry 4th'!BF87,"")))))</f>
        <v/>
      </c>
      <c r="DT88" s="380" t="str">
        <f>IF(OR($E88="",$G88=""),"",IF(AND($E$3=1),'Marks Entry 1st'!BG87,IF(AND($E$3=2),'Marks Entry 2nd'!BG87,IF(AND($E$3=3),'Marks Entry 3rd'!BG87,IF(AND($E$3=4),'Marks Entry 4th'!BG87,"")))))</f>
        <v/>
      </c>
      <c r="DU88" s="380" t="str">
        <f>IF(OR($E88="",$G88=""),"",IF(AND($E$3=1),'Marks Entry 1st'!BH87,IF(AND($E$3=2),'Marks Entry 2nd'!BH87,IF(AND($E$3=3),'Marks Entry 3rd'!BH87,IF(AND($E$3=4),'Marks Entry 4th'!BH87,"")))))</f>
        <v/>
      </c>
      <c r="DV88" s="181" t="str">
        <f t="shared" si="148"/>
        <v/>
      </c>
      <c r="DW88" s="182">
        <f t="shared" si="149"/>
        <v>0</v>
      </c>
      <c r="DX88" s="182" t="str">
        <f t="shared" si="150"/>
        <v/>
      </c>
      <c r="DY88" s="182" t="str">
        <f t="shared" si="151"/>
        <v/>
      </c>
      <c r="DZ88" s="147" t="str">
        <f t="shared" si="101"/>
        <v/>
      </c>
      <c r="EA88" s="104" t="str">
        <f t="shared" si="102"/>
        <v/>
      </c>
      <c r="EB88" s="105" t="str">
        <f t="shared" si="103"/>
        <v/>
      </c>
      <c r="EC88" s="111" t="str">
        <f t="shared" si="104"/>
        <v/>
      </c>
      <c r="ED88" s="112" t="str">
        <f t="shared" si="105"/>
        <v/>
      </c>
      <c r="EE88" s="386" t="str">
        <f t="shared" si="106"/>
        <v/>
      </c>
      <c r="EF88" s="72" t="str">
        <f>IF(OR($E88="",$G88=""),"",IF(AND($E$3=1),'Marks Entry 1st'!BI87,IF(AND($E$3=2),'Marks Entry 2nd'!BI87,IF(AND($E$3=3),'Marks Entry 3rd'!BI87,IF(AND($E$3=4),'Marks Entry 4th'!BI87,"")))))</f>
        <v/>
      </c>
      <c r="EG88" s="72" t="str">
        <f>IF(OR($E88="",$G88=""),"",IF(AND($E$3=1),'Marks Entry 1st'!BJ87,IF(AND($E$3=2),'Marks Entry 2nd'!BJ87,IF(AND($E$3=3),'Marks Entry 3rd'!BJ87,IF(AND($E$3=4),'Marks Entry 4th'!BJ87,"")))))</f>
        <v/>
      </c>
      <c r="EH88" s="328" t="str">
        <f t="shared" si="107"/>
        <v/>
      </c>
      <c r="EI88" s="73"/>
      <c r="EP88" s="75">
        <f>IF(AND($E$3=1),'Marks Entry 1st'!I87,IF(AND($E$3=2),'Marks Entry 2nd'!I87,IF(AND($E$3=3),'Marks Entry 3rd'!I87,IF(AND($E$3=4),'Marks Entry 4th'!I87,""))))</f>
        <v>0</v>
      </c>
    </row>
    <row r="89" spans="1:146" ht="18.899999999999999" customHeight="1">
      <c r="A89" s="94">
        <v>82</v>
      </c>
      <c r="B89" s="94" t="str">
        <f>IF(OR(EP89=0,EP89=""),"",IF(AND($E$3=1),'Marks Entry 1st'!I88,IF(AND($E$3=2),'Marks Entry 2nd'!I88,IF(AND($E$3=3),'Marks Entry 3rd'!I88,IF(AND($E$3=4),'Marks Entry 4th'!I88,"")))))</f>
        <v/>
      </c>
      <c r="C89" s="95" t="str">
        <f>IF(OR(B89=0,B89=""),"",IF(AND($E$3=1),'Marks Entry 1st'!B88,IF(AND($E$3=2),'Marks Entry 2nd'!B88,IF(AND($E$3=3),'Marks Entry 3rd'!B88,IF(AND($E$3=4),'Marks Entry 4th'!B88,"")))))</f>
        <v/>
      </c>
      <c r="D89" s="95" t="str">
        <f>IF(OR(B89=0,B89=""),"",IF(AND($E$3=1),'Marks Entry 1st'!C88,IF(AND($E$3=2),'Marks Entry 2nd'!C88,IF(AND($E$3=3),'Marks Entry 3rd'!C88,IF(AND($E$3=4),'Marks Entry 4th'!C88,"")))))</f>
        <v/>
      </c>
      <c r="E89" s="96" t="str">
        <f>IF(OR(B89=0,B89=""),"",IF(AND($E$3=1),'Marks Entry 1st'!E88,IF(AND($E$3=2),'Marks Entry 2nd'!E88,IF(AND($E$3=3),'Marks Entry 3rd'!E88,IF(AND($E$3=4),'Marks Entry 4th'!E88,"")))))</f>
        <v/>
      </c>
      <c r="F89" s="95" t="str">
        <f>IF(OR(B89=0,B89=""),"",IF(AND($E$3=1),'Marks Entry 1st'!D88,IF(AND($E$3=2),'Marks Entry 2nd'!D88,IF(AND($E$3=3),'Marks Entry 3rd'!D88,IF(AND($E$3=4),'Marks Entry 4th'!D88,"")))))</f>
        <v/>
      </c>
      <c r="G89" s="90" t="str">
        <f>IF(OR(B89=0,B89=""),"",IF(AND($E$3=1),'Marks Entry 1st'!F88,IF(AND($E$3=2),'Marks Entry 2nd'!F88,IF(AND($E$3=3),'Marks Entry 3rd'!F88,IF(AND($E$3=4),'Marks Entry 4th'!F88,"")))))</f>
        <v/>
      </c>
      <c r="H89" s="90" t="str">
        <f>IF(OR(B89=0,B89=""),"",IF(AND($E$3=1),'Marks Entry 1st'!G88,IF(AND($E$3=2),'Marks Entry 2nd'!G88,IF(AND($E$3=3),'Marks Entry 3rd'!G88,IF(AND($E$3=4),'Marks Entry 4th'!G88,"")))))</f>
        <v/>
      </c>
      <c r="I89" s="90" t="str">
        <f>IF(OR(B89=0,B89=""),"",IF(AND($E$3=1),'Marks Entry 1st'!H88,IF(AND($E$3=2),'Marks Entry 2nd'!H88,IF(AND($E$3=3),'Marks Entry 3rd'!H88,IF(AND($E$3=4),'Marks Entry 4th'!H88,"")))))</f>
        <v/>
      </c>
      <c r="J89" s="379" t="str">
        <f>IF(OR(B89=0,B89=""),"",IF(AND($E$3=1),'Marks Entry 1st'!J88,IF(AND($E$3=2),'Marks Entry 2nd'!J88,IF(AND($E$3=3),'Marks Entry 3rd'!J88,IF(AND($E$3=4),'Marks Entry 4th'!J88,"")))))</f>
        <v/>
      </c>
      <c r="K89" s="379" t="str">
        <f>IF(OR(B89=0,B89=""),"",IF(AND($E$3=1),'Marks Entry 1st'!K88,IF(AND($E$3=2),'Marks Entry 2nd'!K88,IF(AND($E$3=3),'Marks Entry 3rd'!K88,IF(AND($E$3=4),'Marks Entry 4th'!K88,"")))))</f>
        <v/>
      </c>
      <c r="L89" s="180" t="str">
        <f>IF(OR($E89="",$G89=""),"",IF(AND($E$3=1),'Marks Entry 1st'!L88,IF(AND($E$3=2),'Marks Entry 2nd'!L88,IF(AND($E$3=3),'Marks Entry 3rd'!L88,IF(AND($E$3=4),'Marks Entry 4th'!L88,"")))))</f>
        <v/>
      </c>
      <c r="M89" s="180" t="str">
        <f>IF(OR($E89="",$G89=""),"",IF(AND($E$3=1),'Marks Entry 1st'!M88,IF(AND($E$3=2),'Marks Entry 2nd'!M88,IF(AND($E$3=3),'Marks Entry 3rd'!M88,IF(AND($E$3=4),'Marks Entry 4th'!M88,"")))))</f>
        <v/>
      </c>
      <c r="N89" s="87" t="str">
        <f t="shared" si="108"/>
        <v/>
      </c>
      <c r="O89" s="180" t="str">
        <f>IF(OR($E89="",$G89=""),"",IF(AND($E$3=1),'Marks Entry 1st'!N88,IF(AND($E$3=2),'Marks Entry 2nd'!N88,IF(AND($E$3=3),'Marks Entry 3rd'!N88,IF(AND($E$3=4),'Marks Entry 4th'!N88,"")))))</f>
        <v/>
      </c>
      <c r="P89" s="180" t="str">
        <f>IF(OR($E89="",$G89=""),"",IF(AND($E$3=1),'Marks Entry 1st'!O88,IF(AND($E$3=2),'Marks Entry 2nd'!O88,IF(AND($E$3=3),'Marks Entry 3rd'!O88,IF(AND($E$3=4),'Marks Entry 4th'!O88,"")))))</f>
        <v/>
      </c>
      <c r="Q89" s="180" t="str">
        <f>IF(OR($E89="",$G89=""),"",IF(AND($E$3=1),'Marks Entry 1st'!P88,IF(AND($E$3=2),'Marks Entry 2nd'!P88,IF(AND($E$3=3),'Marks Entry 3rd'!P88,IF(AND($E$3=4),'Marks Entry 4th'!P88,"")))))</f>
        <v/>
      </c>
      <c r="R89" s="91" t="str">
        <f t="shared" si="109"/>
        <v/>
      </c>
      <c r="S89" s="87">
        <f t="shared" si="110"/>
        <v>0</v>
      </c>
      <c r="T89" s="93" t="str">
        <f>IF(OR($E89="",$G89=""),"",IF(AND($E$3=1),'Marks Entry 1st'!Q88,IF(AND($E$3=2),'Marks Entry 2nd'!Q88,IF(AND($E$3=3),'Marks Entry 3rd'!Q88,IF(AND($E$3=4),'Marks Entry 4th'!Q88,"")))))</f>
        <v/>
      </c>
      <c r="U89" s="93" t="str">
        <f>IF(OR($E89="",$G89=""),"",IF(AND($E$3=1),'Marks Entry 1st'!R88,IF(AND($E$3=2),'Marks Entry 2nd'!R88,IF(AND($E$3=3),'Marks Entry 3rd'!R88,IF(AND($E$3=4),'Marks Entry 4th'!R88,"")))))</f>
        <v/>
      </c>
      <c r="V89" s="93" t="str">
        <f>IF(OR($E89="",$G89=""),"",IF(AND($E$3=1),'Marks Entry 1st'!S88,IF(AND($E$3=2),'Marks Entry 2nd'!S88,IF(AND($E$3=3),'Marks Entry 3rd'!S88,IF(AND($E$3=4),'Marks Entry 4th'!S88,"")))))</f>
        <v/>
      </c>
      <c r="W89" s="92" t="str">
        <f t="shared" si="111"/>
        <v/>
      </c>
      <c r="X89" s="87" t="str">
        <f t="shared" si="112"/>
        <v/>
      </c>
      <c r="Y89" s="144">
        <f t="shared" si="113"/>
        <v>0</v>
      </c>
      <c r="Z89" s="144" t="str">
        <f t="shared" si="114"/>
        <v/>
      </c>
      <c r="AA89" s="144" t="str">
        <f t="shared" si="76"/>
        <v/>
      </c>
      <c r="AB89" s="144" t="str">
        <f t="shared" si="115"/>
        <v/>
      </c>
      <c r="AC89" s="144" t="str">
        <f t="shared" si="77"/>
        <v/>
      </c>
      <c r="AD89" s="148" t="str">
        <f t="shared" si="78"/>
        <v/>
      </c>
      <c r="AE89" s="180" t="str">
        <f>IF(OR($E89="",$G89=""),"",IF(AND($E$3=1),'Marks Entry 1st'!T88,IF(AND($E$3=2),'Marks Entry 2nd'!T88,IF(AND($E$3=3),'Marks Entry 3rd'!T88,IF(AND($E$3=4),'Marks Entry 4th'!T88,"")))))</f>
        <v/>
      </c>
      <c r="AF89" s="180" t="str">
        <f>IF(OR($E89="",$G89=""),"",IF(AND($E$3=1),'Marks Entry 1st'!U88,IF(AND($E$3=2),'Marks Entry 2nd'!U88,IF(AND($E$3=3),'Marks Entry 3rd'!U88,IF(AND($E$3=4),'Marks Entry 4th'!U88,"")))))</f>
        <v/>
      </c>
      <c r="AG89" s="87" t="str">
        <f t="shared" si="116"/>
        <v/>
      </c>
      <c r="AH89" s="180" t="str">
        <f>IF(OR($E89="",$G89=""),"",IF(AND($E$3=1),'Marks Entry 1st'!V88,IF(AND($E$3=2),'Marks Entry 2nd'!V88,IF(AND($E$3=3),'Marks Entry 3rd'!V88,IF(AND($E$3=4),'Marks Entry 4th'!V88,"")))))</f>
        <v/>
      </c>
      <c r="AI89" s="180" t="str">
        <f>IF(OR($E89="",$G89=""),"",IF(AND($E$3=1),'Marks Entry 1st'!W88,IF(AND($E$3=2),'Marks Entry 2nd'!W88,IF(AND($E$3=3),'Marks Entry 3rd'!W88,IF(AND($E$3=4),'Marks Entry 4th'!W88,"")))))</f>
        <v/>
      </c>
      <c r="AJ89" s="180" t="str">
        <f>IF(OR($E89="",$G89=""),"",IF(AND($E$3=1),'Marks Entry 1st'!X88,IF(AND($E$3=2),'Marks Entry 2nd'!X88,IF(AND($E$3=3),'Marks Entry 3rd'!X88,IF(AND($E$3=4),'Marks Entry 4th'!X88,"")))))</f>
        <v/>
      </c>
      <c r="AK89" s="91" t="str">
        <f t="shared" si="117"/>
        <v/>
      </c>
      <c r="AL89" s="87">
        <f t="shared" si="118"/>
        <v>0</v>
      </c>
      <c r="AM89" s="93" t="str">
        <f>IF(OR($E89="",$G89=""),"",IF(AND($E$3=1),'Marks Entry 1st'!Y88,IF(AND($E$3=2),'Marks Entry 2nd'!Y88,IF(AND($E$3=3),'Marks Entry 3rd'!Y88,IF(AND($E$3=4),'Marks Entry 4th'!Y88,"")))))</f>
        <v/>
      </c>
      <c r="AN89" s="93" t="str">
        <f>IF(OR($E89="",$G89=""),"",IF(AND($E$3=1),'Marks Entry 1st'!Z88,IF(AND($E$3=2),'Marks Entry 2nd'!Z88,IF(AND($E$3=3),'Marks Entry 3rd'!Z88,IF(AND($E$3=4),'Marks Entry 4th'!Z88,"")))))</f>
        <v/>
      </c>
      <c r="AO89" s="93" t="str">
        <f>IF(OR($E89="",$G89=""),"",IF(AND($E$3=1),'Marks Entry 1st'!AA88,IF(AND($E$3=2),'Marks Entry 2nd'!AA88,IF(AND($E$3=3),'Marks Entry 3rd'!AA88,IF(AND($E$3=4),'Marks Entry 4th'!AA88,"")))))</f>
        <v/>
      </c>
      <c r="AP89" s="92" t="str">
        <f t="shared" si="119"/>
        <v/>
      </c>
      <c r="AQ89" s="87" t="str">
        <f t="shared" si="120"/>
        <v/>
      </c>
      <c r="AR89" s="144">
        <f t="shared" si="121"/>
        <v>0</v>
      </c>
      <c r="AS89" s="144" t="str">
        <f t="shared" si="122"/>
        <v/>
      </c>
      <c r="AT89" s="144" t="str">
        <f t="shared" si="79"/>
        <v/>
      </c>
      <c r="AU89" s="144" t="str">
        <f t="shared" si="123"/>
        <v/>
      </c>
      <c r="AV89" s="144" t="str">
        <f t="shared" si="80"/>
        <v/>
      </c>
      <c r="AW89" s="148" t="str">
        <f t="shared" si="81"/>
        <v/>
      </c>
      <c r="AX89" s="180" t="str">
        <f>IF(OR($E89="",$G89=""),"",IF(AND($E$3=1),'Marks Entry 1st'!AB88,IF(AND($E$3=2),'Marks Entry 2nd'!AB88,IF(AND($E$3=3),'Marks Entry 3rd'!AB88,IF(AND($E$3=4),'Marks Entry 4th'!AB88,"")))))</f>
        <v/>
      </c>
      <c r="AY89" s="180" t="str">
        <f>IF(OR($E89="",$G89=""),"",IF(AND($E$3=1),'Marks Entry 1st'!AC88,IF(AND($E$3=2),'Marks Entry 2nd'!AC88,IF(AND($E$3=3),'Marks Entry 3rd'!AC88,IF(AND($E$3=4),'Marks Entry 4th'!AC88,"")))))</f>
        <v/>
      </c>
      <c r="AZ89" s="87" t="str">
        <f t="shared" si="82"/>
        <v/>
      </c>
      <c r="BA89" s="180" t="str">
        <f>IF(OR($E89="",$G89=""),"",IF(AND($E$3=1),'Marks Entry 1st'!AD88,IF(AND($E$3=2),'Marks Entry 2nd'!AD88,IF(AND($E$3=3),'Marks Entry 3rd'!AD88,IF(AND($E$3=4),'Marks Entry 4th'!AD88,"")))))</f>
        <v/>
      </c>
      <c r="BB89" s="180" t="str">
        <f>IF(OR($E89="",$G89=""),"",IF(AND($E$3=1),'Marks Entry 1st'!AE88,IF(AND($E$3=2),'Marks Entry 2nd'!AE88,IF(AND($E$3=3),'Marks Entry 3rd'!AE88,IF(AND($E$3=4),'Marks Entry 4th'!AE88,"")))))</f>
        <v/>
      </c>
      <c r="BC89" s="180" t="str">
        <f>IF(OR($E89="",$G89=""),"",IF(AND($E$3=1),'Marks Entry 1st'!AF88,IF(AND($E$3=2),'Marks Entry 2nd'!AF88,IF(AND($E$3=3),'Marks Entry 3rd'!AF88,IF(AND($E$3=4),'Marks Entry 4th'!AF88,"")))))</f>
        <v/>
      </c>
      <c r="BD89" s="91" t="str">
        <f t="shared" si="83"/>
        <v/>
      </c>
      <c r="BE89" s="87">
        <f t="shared" si="84"/>
        <v>0</v>
      </c>
      <c r="BF89" s="93" t="str">
        <f>IF(OR($E89="",$G89=""),"",IF(AND($E$3=1),'Marks Entry 1st'!AG88,IF(AND($E$3=2),'Marks Entry 2nd'!AG88,IF(AND($E$3=3),'Marks Entry 3rd'!AG88,IF(AND($E$3=4),'Marks Entry 4th'!AG88,"")))))</f>
        <v/>
      </c>
      <c r="BG89" s="93" t="str">
        <f>IF(OR($E89="",$G89=""),"",IF(AND($E$3=1),'Marks Entry 1st'!AH88,IF(AND($E$3=2),'Marks Entry 2nd'!AH88,IF(AND($E$3=3),'Marks Entry 3rd'!AH88,IF(AND($E$3=4),'Marks Entry 4th'!AH88,"")))))</f>
        <v/>
      </c>
      <c r="BH89" s="93" t="str">
        <f>IF(OR($E89="",$G89=""),"",IF(AND($E$3=1),'Marks Entry 1st'!AI88,IF(AND($E$3=2),'Marks Entry 2nd'!AI88,IF(AND($E$3=3),'Marks Entry 3rd'!AI88,IF(AND($E$3=4),'Marks Entry 4th'!AI88,"")))))</f>
        <v/>
      </c>
      <c r="BI89" s="92" t="str">
        <f t="shared" si="85"/>
        <v/>
      </c>
      <c r="BJ89" s="87" t="str">
        <f t="shared" si="86"/>
        <v/>
      </c>
      <c r="BK89" s="144">
        <f t="shared" si="87"/>
        <v>0</v>
      </c>
      <c r="BL89" s="144" t="str">
        <f t="shared" si="88"/>
        <v/>
      </c>
      <c r="BM89" s="144" t="str">
        <f t="shared" si="89"/>
        <v/>
      </c>
      <c r="BN89" s="144" t="str">
        <f t="shared" si="90"/>
        <v/>
      </c>
      <c r="BO89" s="144" t="str">
        <f t="shared" si="91"/>
        <v/>
      </c>
      <c r="BP89" s="148" t="str">
        <f t="shared" si="92"/>
        <v/>
      </c>
      <c r="BQ89" s="180" t="str">
        <f>IF(OR($E89="",$G89=""),"",IF(AND($E$3=1),'Marks Entry 1st'!AJ88,IF(AND($E$3=2),'Marks Entry 2nd'!AJ88,IF(AND($E$3=3),'Marks Entry 3rd'!AJ88,IF(AND($E$3=4),'Marks Entry 4th'!AJ88,"")))))</f>
        <v/>
      </c>
      <c r="BR89" s="180" t="str">
        <f>IF(OR($E89="",$G89=""),"",IF(AND($E$3=1),'Marks Entry 1st'!AK88,IF(AND($E$3=2),'Marks Entry 2nd'!AK88,IF(AND($E$3=3),'Marks Entry 3rd'!AK88,IF(AND($E$3=4),'Marks Entry 4th'!AK88,"")))))</f>
        <v/>
      </c>
      <c r="BS89" s="87" t="str">
        <f t="shared" si="124"/>
        <v/>
      </c>
      <c r="BT89" s="180" t="str">
        <f>IF(OR($E89="",$G89=""),"",IF(AND($E$3=1),'Marks Entry 1st'!AL88,IF(AND($E$3=2),'Marks Entry 2nd'!AL88,IF(AND($E$3=3),'Marks Entry 3rd'!AL88,IF(AND($E$3=4),'Marks Entry 4th'!AL88,"")))))</f>
        <v/>
      </c>
      <c r="BU89" s="180" t="str">
        <f>IF(OR($E89="",$G89=""),"",IF(AND($E$3=1),'Marks Entry 1st'!AM88,IF(AND($E$3=2),'Marks Entry 2nd'!AM88,IF(AND($E$3=3),'Marks Entry 3rd'!AM88,IF(AND($E$3=4),'Marks Entry 4th'!AM88,"")))))</f>
        <v/>
      </c>
      <c r="BV89" s="180" t="str">
        <f>IF(OR($E89="",$G89=""),"",IF(AND($E$3=1),'Marks Entry 1st'!AN88,IF(AND($E$3=2),'Marks Entry 2nd'!AN88,IF(AND($E$3=3),'Marks Entry 3rd'!AN88,IF(AND($E$3=4),'Marks Entry 4th'!AN88,"")))))</f>
        <v/>
      </c>
      <c r="BW89" s="91" t="str">
        <f t="shared" si="125"/>
        <v/>
      </c>
      <c r="BX89" s="87">
        <f t="shared" si="126"/>
        <v>0</v>
      </c>
      <c r="BY89" s="93" t="str">
        <f>IF(OR($E89="",$G89=""),"",IF(AND($E$3=1),'Marks Entry 1st'!AO88,IF(AND($E$3=2),'Marks Entry 2nd'!AO88,IF(AND($E$3=3),'Marks Entry 3rd'!AO88,IF(AND($E$3=4),'Marks Entry 4th'!AO88,"")))))</f>
        <v/>
      </c>
      <c r="BZ89" s="93" t="str">
        <f>IF(OR($E89="",$G89=""),"",IF(AND($E$3=1),'Marks Entry 1st'!AP88,IF(AND($E$3=2),'Marks Entry 2nd'!AP88,IF(AND($E$3=3),'Marks Entry 3rd'!AP88,IF(AND($E$3=4),'Marks Entry 4th'!AP88,"")))))</f>
        <v/>
      </c>
      <c r="CA89" s="93" t="str">
        <f>IF(OR($E89="",$G89=""),"",IF(AND($E$3=1),'Marks Entry 1st'!AQ88,IF(AND($E$3=2),'Marks Entry 2nd'!AQ88,IF(AND($E$3=3),'Marks Entry 3rd'!AQ88,IF(AND($E$3=4),'Marks Entry 4th'!AQ88,"")))))</f>
        <v/>
      </c>
      <c r="CB89" s="92" t="str">
        <f t="shared" si="127"/>
        <v/>
      </c>
      <c r="CC89" s="87" t="str">
        <f t="shared" si="128"/>
        <v/>
      </c>
      <c r="CD89" s="144">
        <f t="shared" si="129"/>
        <v>0</v>
      </c>
      <c r="CE89" s="144" t="str">
        <f t="shared" si="130"/>
        <v/>
      </c>
      <c r="CF89" s="144" t="str">
        <f t="shared" si="93"/>
        <v/>
      </c>
      <c r="CG89" s="144" t="str">
        <f t="shared" si="131"/>
        <v/>
      </c>
      <c r="CH89" s="144" t="str">
        <f t="shared" si="94"/>
        <v/>
      </c>
      <c r="CI89" s="148" t="str">
        <f t="shared" si="95"/>
        <v/>
      </c>
      <c r="CJ89" s="180" t="str">
        <f>IF(OR($E89="",$G89=""),"",IF(AND($E$3=1),'Marks Entry 1st'!AR88,IF(AND($E$3=2),'Marks Entry 2nd'!AR88,IF(AND($E$3=3),'Marks Entry 3rd'!AR88,IF(AND($E$3=4),'Marks Entry 4th'!AR88,"")))))</f>
        <v/>
      </c>
      <c r="CK89" s="180" t="str">
        <f>IF(OR($E89="",$G89=""),"",IF(AND($E$3=1),'Marks Entry 1st'!AS88,IF(AND($E$3=2),'Marks Entry 2nd'!AS88,IF(AND($E$3=3),'Marks Entry 3rd'!AS88,IF(AND($E$3=4),'Marks Entry 4th'!AS88,"")))))</f>
        <v/>
      </c>
      <c r="CL89" s="87" t="str">
        <f t="shared" si="132"/>
        <v/>
      </c>
      <c r="CM89" s="180" t="str">
        <f>IF(OR($E89="",$G89=""),"",IF(AND($E$3=1),'Marks Entry 1st'!AT88,IF(AND($E$3=2),'Marks Entry 2nd'!AT88,IF(AND($E$3=3),'Marks Entry 3rd'!AT88,IF(AND($E$3=4),'Marks Entry 4th'!AT88,"")))))</f>
        <v/>
      </c>
      <c r="CN89" s="180" t="str">
        <f>IF(OR($E89="",$G89=""),"",IF(AND($E$3=1),'Marks Entry 1st'!AU88,IF(AND($E$3=2),'Marks Entry 2nd'!AU88,IF(AND($E$3=3),'Marks Entry 3rd'!AU88,IF(AND($E$3=4),'Marks Entry 4th'!AU88,"")))))</f>
        <v/>
      </c>
      <c r="CO89" s="180" t="str">
        <f>IF(OR($E89="",$G89=""),"",IF(AND($E$3=1),'Marks Entry 1st'!AV88,IF(AND($E$3=2),'Marks Entry 2nd'!AV88,IF(AND($E$3=3),'Marks Entry 3rd'!AV88,IF(AND($E$3=4),'Marks Entry 4th'!AV88,"")))))</f>
        <v/>
      </c>
      <c r="CP89" s="91" t="str">
        <f t="shared" si="133"/>
        <v/>
      </c>
      <c r="CQ89" s="87">
        <f t="shared" si="134"/>
        <v>0</v>
      </c>
      <c r="CR89" s="93" t="str">
        <f>IF(OR($E89="",$G89=""),"",IF(AND($E$3=1),'Marks Entry 1st'!AW88,IF(AND($E$3=2),'Marks Entry 2nd'!AW88,IF(AND($E$3=3),'Marks Entry 3rd'!AW88,IF(AND($E$3=4),'Marks Entry 4th'!AW88,"")))))</f>
        <v/>
      </c>
      <c r="CS89" s="93" t="str">
        <f>IF(OR($E89="",$G89=""),"",IF(AND($E$3=1),'Marks Entry 1st'!AX88,IF(AND($E$3=2),'Marks Entry 2nd'!AX88,IF(AND($E$3=3),'Marks Entry 3rd'!AX88,IF(AND($E$3=4),'Marks Entry 4th'!AX88,"")))))</f>
        <v/>
      </c>
      <c r="CT89" s="93" t="str">
        <f>IF(OR($E89="",$G89=""),"",IF(AND($E$3=1),'Marks Entry 1st'!AY88,IF(AND($E$3=2),'Marks Entry 2nd'!AY88,IF(AND($E$3=3),'Marks Entry 3rd'!AY88,IF(AND($E$3=4),'Marks Entry 4th'!AY88,"")))))</f>
        <v/>
      </c>
      <c r="CU89" s="92" t="str">
        <f t="shared" si="135"/>
        <v/>
      </c>
      <c r="CV89" s="87" t="str">
        <f t="shared" si="136"/>
        <v/>
      </c>
      <c r="CW89" s="144">
        <f t="shared" si="137"/>
        <v>0</v>
      </c>
      <c r="CX89" s="144" t="str">
        <f t="shared" si="138"/>
        <v/>
      </c>
      <c r="CY89" s="144" t="str">
        <f t="shared" si="96"/>
        <v/>
      </c>
      <c r="CZ89" s="144" t="str">
        <f t="shared" si="139"/>
        <v/>
      </c>
      <c r="DA89" s="144" t="str">
        <f t="shared" si="97"/>
        <v/>
      </c>
      <c r="DB89" s="148" t="str">
        <f t="shared" si="98"/>
        <v/>
      </c>
      <c r="DC89" s="380" t="str">
        <f>IF(OR($E89="",$G89=""),"",IF(AND($E$3=1),'Marks Entry 1st'!AZ88,IF(AND($E$3=2),'Marks Entry 2nd'!AZ88,IF(AND($E$3=3),'Marks Entry 3rd'!AZ88,IF(AND($E$3=4),'Marks Entry 4th'!AZ88,"")))))</f>
        <v/>
      </c>
      <c r="DD89" s="380" t="str">
        <f>IF(OR($E89="",$G89=""),"",IF(AND($E$3=1),'Marks Entry 1st'!BA88,IF(AND($E$3=2),'Marks Entry 2nd'!BA88,IF(AND($E$3=3),'Marks Entry 3rd'!BA88,IF(AND($E$3=4),'Marks Entry 4th'!BA88,"")))))</f>
        <v/>
      </c>
      <c r="DE89" s="380" t="str">
        <f>IF(OR($E89="",$G89=""),"",IF(AND($E$3=1),'Marks Entry 1st'!BB88,IF(AND($E$3=2),'Marks Entry 2nd'!BB88,IF(AND($E$3=3),'Marks Entry 3rd'!BB88,IF(AND($E$3=4),'Marks Entry 4th'!BB88,"")))))</f>
        <v/>
      </c>
      <c r="DF89" s="181" t="str">
        <f t="shared" si="140"/>
        <v/>
      </c>
      <c r="DG89" s="182">
        <f t="shared" si="141"/>
        <v>0</v>
      </c>
      <c r="DH89" s="182" t="str">
        <f t="shared" si="142"/>
        <v/>
      </c>
      <c r="DI89" s="182" t="str">
        <f t="shared" si="143"/>
        <v/>
      </c>
      <c r="DJ89" s="147" t="str">
        <f t="shared" si="99"/>
        <v/>
      </c>
      <c r="DK89" s="380" t="str">
        <f>IF(OR($E89="",$G89=""),"",IF(AND($E$3=1),'Marks Entry 1st'!BC88,IF(AND($E$3=2),'Marks Entry 2nd'!BC88,IF(AND($E$3=3),'Marks Entry 3rd'!BC88,IF(AND($E$3=4),'Marks Entry 4th'!BC88,"")))))</f>
        <v/>
      </c>
      <c r="DL89" s="380" t="str">
        <f>IF(OR($E89="",$G89=""),"",IF(AND($E$3=1),'Marks Entry 1st'!BD88,IF(AND($E$3=2),'Marks Entry 2nd'!BD88,IF(AND($E$3=3),'Marks Entry 3rd'!BD88,IF(AND($E$3=4),'Marks Entry 4th'!BD88,"")))))</f>
        <v/>
      </c>
      <c r="DM89" s="380" t="str">
        <f>IF(OR($E89="",$G89=""),"",IF(AND($E$3=1),'Marks Entry 1st'!BE88,IF(AND($E$3=2),'Marks Entry 2nd'!BE88,IF(AND($E$3=3),'Marks Entry 3rd'!BE88,IF(AND($E$3=4),'Marks Entry 4th'!BE88,"")))))</f>
        <v/>
      </c>
      <c r="DN89" s="181" t="str">
        <f t="shared" si="144"/>
        <v/>
      </c>
      <c r="DO89" s="182">
        <f t="shared" si="145"/>
        <v>0</v>
      </c>
      <c r="DP89" s="182" t="str">
        <f t="shared" si="146"/>
        <v/>
      </c>
      <c r="DQ89" s="182" t="str">
        <f t="shared" si="147"/>
        <v/>
      </c>
      <c r="DR89" s="147" t="str">
        <f t="shared" si="100"/>
        <v/>
      </c>
      <c r="DS89" s="380" t="str">
        <f>IF(OR($E89="",$G89=""),"",IF(AND($E$3=1),'Marks Entry 1st'!BF88,IF(AND($E$3=2),'Marks Entry 2nd'!BF88,IF(AND($E$3=3),'Marks Entry 3rd'!BF88,IF(AND($E$3=4),'Marks Entry 4th'!BF88,"")))))</f>
        <v/>
      </c>
      <c r="DT89" s="380" t="str">
        <f>IF(OR($E89="",$G89=""),"",IF(AND($E$3=1),'Marks Entry 1st'!BG88,IF(AND($E$3=2),'Marks Entry 2nd'!BG88,IF(AND($E$3=3),'Marks Entry 3rd'!BG88,IF(AND($E$3=4),'Marks Entry 4th'!BG88,"")))))</f>
        <v/>
      </c>
      <c r="DU89" s="380" t="str">
        <f>IF(OR($E89="",$G89=""),"",IF(AND($E$3=1),'Marks Entry 1st'!BH88,IF(AND($E$3=2),'Marks Entry 2nd'!BH88,IF(AND($E$3=3),'Marks Entry 3rd'!BH88,IF(AND($E$3=4),'Marks Entry 4th'!BH88,"")))))</f>
        <v/>
      </c>
      <c r="DV89" s="181" t="str">
        <f t="shared" si="148"/>
        <v/>
      </c>
      <c r="DW89" s="182">
        <f t="shared" si="149"/>
        <v>0</v>
      </c>
      <c r="DX89" s="182" t="str">
        <f t="shared" si="150"/>
        <v/>
      </c>
      <c r="DY89" s="182" t="str">
        <f t="shared" si="151"/>
        <v/>
      </c>
      <c r="DZ89" s="147" t="str">
        <f t="shared" si="101"/>
        <v/>
      </c>
      <c r="EA89" s="104" t="str">
        <f t="shared" si="102"/>
        <v/>
      </c>
      <c r="EB89" s="105" t="str">
        <f t="shared" si="103"/>
        <v/>
      </c>
      <c r="EC89" s="111" t="str">
        <f t="shared" si="104"/>
        <v/>
      </c>
      <c r="ED89" s="112" t="str">
        <f t="shared" si="105"/>
        <v/>
      </c>
      <c r="EE89" s="386" t="str">
        <f t="shared" si="106"/>
        <v/>
      </c>
      <c r="EF89" s="72" t="str">
        <f>IF(OR($E89="",$G89=""),"",IF(AND($E$3=1),'Marks Entry 1st'!BI88,IF(AND($E$3=2),'Marks Entry 2nd'!BI88,IF(AND($E$3=3),'Marks Entry 3rd'!BI88,IF(AND($E$3=4),'Marks Entry 4th'!BI88,"")))))</f>
        <v/>
      </c>
      <c r="EG89" s="72" t="str">
        <f>IF(OR($E89="",$G89=""),"",IF(AND($E$3=1),'Marks Entry 1st'!BJ88,IF(AND($E$3=2),'Marks Entry 2nd'!BJ88,IF(AND($E$3=3),'Marks Entry 3rd'!BJ88,IF(AND($E$3=4),'Marks Entry 4th'!BJ88,"")))))</f>
        <v/>
      </c>
      <c r="EH89" s="328" t="str">
        <f t="shared" si="107"/>
        <v/>
      </c>
      <c r="EI89" s="73"/>
      <c r="EP89" s="75">
        <f>IF(AND($E$3=1),'Marks Entry 1st'!I88,IF(AND($E$3=2),'Marks Entry 2nd'!I88,IF(AND($E$3=3),'Marks Entry 3rd'!I88,IF(AND($E$3=4),'Marks Entry 4th'!I88,""))))</f>
        <v>0</v>
      </c>
    </row>
    <row r="90" spans="1:146" ht="18.899999999999999" customHeight="1">
      <c r="A90" s="94">
        <v>83</v>
      </c>
      <c r="B90" s="94" t="str">
        <f>IF(OR(EP90=0,EP90=""),"",IF(AND($E$3=1),'Marks Entry 1st'!I89,IF(AND($E$3=2),'Marks Entry 2nd'!I89,IF(AND($E$3=3),'Marks Entry 3rd'!I89,IF(AND($E$3=4),'Marks Entry 4th'!I89,"")))))</f>
        <v/>
      </c>
      <c r="C90" s="95" t="str">
        <f>IF(OR(B90=0,B90=""),"",IF(AND($E$3=1),'Marks Entry 1st'!B89,IF(AND($E$3=2),'Marks Entry 2nd'!B89,IF(AND($E$3=3),'Marks Entry 3rd'!B89,IF(AND($E$3=4),'Marks Entry 4th'!B89,"")))))</f>
        <v/>
      </c>
      <c r="D90" s="95" t="str">
        <f>IF(OR(B90=0,B90=""),"",IF(AND($E$3=1),'Marks Entry 1st'!C89,IF(AND($E$3=2),'Marks Entry 2nd'!C89,IF(AND($E$3=3),'Marks Entry 3rd'!C89,IF(AND($E$3=4),'Marks Entry 4th'!C89,"")))))</f>
        <v/>
      </c>
      <c r="E90" s="96" t="str">
        <f>IF(OR(B90=0,B90=""),"",IF(AND($E$3=1),'Marks Entry 1st'!E89,IF(AND($E$3=2),'Marks Entry 2nd'!E89,IF(AND($E$3=3),'Marks Entry 3rd'!E89,IF(AND($E$3=4),'Marks Entry 4th'!E89,"")))))</f>
        <v/>
      </c>
      <c r="F90" s="95" t="str">
        <f>IF(OR(B90=0,B90=""),"",IF(AND($E$3=1),'Marks Entry 1st'!D89,IF(AND($E$3=2),'Marks Entry 2nd'!D89,IF(AND($E$3=3),'Marks Entry 3rd'!D89,IF(AND($E$3=4),'Marks Entry 4th'!D89,"")))))</f>
        <v/>
      </c>
      <c r="G90" s="90" t="str">
        <f>IF(OR(B90=0,B90=""),"",IF(AND($E$3=1),'Marks Entry 1st'!F89,IF(AND($E$3=2),'Marks Entry 2nd'!F89,IF(AND($E$3=3),'Marks Entry 3rd'!F89,IF(AND($E$3=4),'Marks Entry 4th'!F89,"")))))</f>
        <v/>
      </c>
      <c r="H90" s="90" t="str">
        <f>IF(OR(B90=0,B90=""),"",IF(AND($E$3=1),'Marks Entry 1st'!G89,IF(AND($E$3=2),'Marks Entry 2nd'!G89,IF(AND($E$3=3),'Marks Entry 3rd'!G89,IF(AND($E$3=4),'Marks Entry 4th'!G89,"")))))</f>
        <v/>
      </c>
      <c r="I90" s="90" t="str">
        <f>IF(OR(B90=0,B90=""),"",IF(AND($E$3=1),'Marks Entry 1st'!H89,IF(AND($E$3=2),'Marks Entry 2nd'!H89,IF(AND($E$3=3),'Marks Entry 3rd'!H89,IF(AND($E$3=4),'Marks Entry 4th'!H89,"")))))</f>
        <v/>
      </c>
      <c r="J90" s="379" t="str">
        <f>IF(OR(B90=0,B90=""),"",IF(AND($E$3=1),'Marks Entry 1st'!J89,IF(AND($E$3=2),'Marks Entry 2nd'!J89,IF(AND($E$3=3),'Marks Entry 3rd'!J89,IF(AND($E$3=4),'Marks Entry 4th'!J89,"")))))</f>
        <v/>
      </c>
      <c r="K90" s="379" t="str">
        <f>IF(OR(B90=0,B90=""),"",IF(AND($E$3=1),'Marks Entry 1st'!K89,IF(AND($E$3=2),'Marks Entry 2nd'!K89,IF(AND($E$3=3),'Marks Entry 3rd'!K89,IF(AND($E$3=4),'Marks Entry 4th'!K89,"")))))</f>
        <v/>
      </c>
      <c r="L90" s="180" t="str">
        <f>IF(OR($E90="",$G90=""),"",IF(AND($E$3=1),'Marks Entry 1st'!L89,IF(AND($E$3=2),'Marks Entry 2nd'!L89,IF(AND($E$3=3),'Marks Entry 3rd'!L89,IF(AND($E$3=4),'Marks Entry 4th'!L89,"")))))</f>
        <v/>
      </c>
      <c r="M90" s="180" t="str">
        <f>IF(OR($E90="",$G90=""),"",IF(AND($E$3=1),'Marks Entry 1st'!M89,IF(AND($E$3=2),'Marks Entry 2nd'!M89,IF(AND($E$3=3),'Marks Entry 3rd'!M89,IF(AND($E$3=4),'Marks Entry 4th'!M89,"")))))</f>
        <v/>
      </c>
      <c r="N90" s="87" t="str">
        <f t="shared" si="108"/>
        <v/>
      </c>
      <c r="O90" s="180" t="str">
        <f>IF(OR($E90="",$G90=""),"",IF(AND($E$3=1),'Marks Entry 1st'!N89,IF(AND($E$3=2),'Marks Entry 2nd'!N89,IF(AND($E$3=3),'Marks Entry 3rd'!N89,IF(AND($E$3=4),'Marks Entry 4th'!N89,"")))))</f>
        <v/>
      </c>
      <c r="P90" s="180" t="str">
        <f>IF(OR($E90="",$G90=""),"",IF(AND($E$3=1),'Marks Entry 1st'!O89,IF(AND($E$3=2),'Marks Entry 2nd'!O89,IF(AND($E$3=3),'Marks Entry 3rd'!O89,IF(AND($E$3=4),'Marks Entry 4th'!O89,"")))))</f>
        <v/>
      </c>
      <c r="Q90" s="180" t="str">
        <f>IF(OR($E90="",$G90=""),"",IF(AND($E$3=1),'Marks Entry 1st'!P89,IF(AND($E$3=2),'Marks Entry 2nd'!P89,IF(AND($E$3=3),'Marks Entry 3rd'!P89,IF(AND($E$3=4),'Marks Entry 4th'!P89,"")))))</f>
        <v/>
      </c>
      <c r="R90" s="91" t="str">
        <f t="shared" si="109"/>
        <v/>
      </c>
      <c r="S90" s="87">
        <f t="shared" si="110"/>
        <v>0</v>
      </c>
      <c r="T90" s="93" t="str">
        <f>IF(OR($E90="",$G90=""),"",IF(AND($E$3=1),'Marks Entry 1st'!Q89,IF(AND($E$3=2),'Marks Entry 2nd'!Q89,IF(AND($E$3=3),'Marks Entry 3rd'!Q89,IF(AND($E$3=4),'Marks Entry 4th'!Q89,"")))))</f>
        <v/>
      </c>
      <c r="U90" s="93" t="str">
        <f>IF(OR($E90="",$G90=""),"",IF(AND($E$3=1),'Marks Entry 1st'!R89,IF(AND($E$3=2),'Marks Entry 2nd'!R89,IF(AND($E$3=3),'Marks Entry 3rd'!R89,IF(AND($E$3=4),'Marks Entry 4th'!R89,"")))))</f>
        <v/>
      </c>
      <c r="V90" s="93" t="str">
        <f>IF(OR($E90="",$G90=""),"",IF(AND($E$3=1),'Marks Entry 1st'!S89,IF(AND($E$3=2),'Marks Entry 2nd'!S89,IF(AND($E$3=3),'Marks Entry 3rd'!S89,IF(AND($E$3=4),'Marks Entry 4th'!S89,"")))))</f>
        <v/>
      </c>
      <c r="W90" s="92" t="str">
        <f t="shared" si="111"/>
        <v/>
      </c>
      <c r="X90" s="87" t="str">
        <f t="shared" si="112"/>
        <v/>
      </c>
      <c r="Y90" s="144">
        <f t="shared" si="113"/>
        <v>0</v>
      </c>
      <c r="Z90" s="144" t="str">
        <f t="shared" si="114"/>
        <v/>
      </c>
      <c r="AA90" s="144" t="str">
        <f t="shared" si="76"/>
        <v/>
      </c>
      <c r="AB90" s="144" t="str">
        <f t="shared" si="115"/>
        <v/>
      </c>
      <c r="AC90" s="144" t="str">
        <f t="shared" si="77"/>
        <v/>
      </c>
      <c r="AD90" s="148" t="str">
        <f t="shared" si="78"/>
        <v/>
      </c>
      <c r="AE90" s="180" t="str">
        <f>IF(OR($E90="",$G90=""),"",IF(AND($E$3=1),'Marks Entry 1st'!T89,IF(AND($E$3=2),'Marks Entry 2nd'!T89,IF(AND($E$3=3),'Marks Entry 3rd'!T89,IF(AND($E$3=4),'Marks Entry 4th'!T89,"")))))</f>
        <v/>
      </c>
      <c r="AF90" s="180" t="str">
        <f>IF(OR($E90="",$G90=""),"",IF(AND($E$3=1),'Marks Entry 1st'!U89,IF(AND($E$3=2),'Marks Entry 2nd'!U89,IF(AND($E$3=3),'Marks Entry 3rd'!U89,IF(AND($E$3=4),'Marks Entry 4th'!U89,"")))))</f>
        <v/>
      </c>
      <c r="AG90" s="87" t="str">
        <f t="shared" si="116"/>
        <v/>
      </c>
      <c r="AH90" s="180" t="str">
        <f>IF(OR($E90="",$G90=""),"",IF(AND($E$3=1),'Marks Entry 1st'!V89,IF(AND($E$3=2),'Marks Entry 2nd'!V89,IF(AND($E$3=3),'Marks Entry 3rd'!V89,IF(AND($E$3=4),'Marks Entry 4th'!V89,"")))))</f>
        <v/>
      </c>
      <c r="AI90" s="180" t="str">
        <f>IF(OR($E90="",$G90=""),"",IF(AND($E$3=1),'Marks Entry 1st'!W89,IF(AND($E$3=2),'Marks Entry 2nd'!W89,IF(AND($E$3=3),'Marks Entry 3rd'!W89,IF(AND($E$3=4),'Marks Entry 4th'!W89,"")))))</f>
        <v/>
      </c>
      <c r="AJ90" s="180" t="str">
        <f>IF(OR($E90="",$G90=""),"",IF(AND($E$3=1),'Marks Entry 1st'!X89,IF(AND($E$3=2),'Marks Entry 2nd'!X89,IF(AND($E$3=3),'Marks Entry 3rd'!X89,IF(AND($E$3=4),'Marks Entry 4th'!X89,"")))))</f>
        <v/>
      </c>
      <c r="AK90" s="91" t="str">
        <f t="shared" si="117"/>
        <v/>
      </c>
      <c r="AL90" s="87">
        <f t="shared" si="118"/>
        <v>0</v>
      </c>
      <c r="AM90" s="93" t="str">
        <f>IF(OR($E90="",$G90=""),"",IF(AND($E$3=1),'Marks Entry 1st'!Y89,IF(AND($E$3=2),'Marks Entry 2nd'!Y89,IF(AND($E$3=3),'Marks Entry 3rd'!Y89,IF(AND($E$3=4),'Marks Entry 4th'!Y89,"")))))</f>
        <v/>
      </c>
      <c r="AN90" s="93" t="str">
        <f>IF(OR($E90="",$G90=""),"",IF(AND($E$3=1),'Marks Entry 1st'!Z89,IF(AND($E$3=2),'Marks Entry 2nd'!Z89,IF(AND($E$3=3),'Marks Entry 3rd'!Z89,IF(AND($E$3=4),'Marks Entry 4th'!Z89,"")))))</f>
        <v/>
      </c>
      <c r="AO90" s="93" t="str">
        <f>IF(OR($E90="",$G90=""),"",IF(AND($E$3=1),'Marks Entry 1st'!AA89,IF(AND($E$3=2),'Marks Entry 2nd'!AA89,IF(AND($E$3=3),'Marks Entry 3rd'!AA89,IF(AND($E$3=4),'Marks Entry 4th'!AA89,"")))))</f>
        <v/>
      </c>
      <c r="AP90" s="92" t="str">
        <f t="shared" si="119"/>
        <v/>
      </c>
      <c r="AQ90" s="87" t="str">
        <f t="shared" si="120"/>
        <v/>
      </c>
      <c r="AR90" s="144">
        <f t="shared" si="121"/>
        <v>0</v>
      </c>
      <c r="AS90" s="144" t="str">
        <f t="shared" si="122"/>
        <v/>
      </c>
      <c r="AT90" s="144" t="str">
        <f t="shared" si="79"/>
        <v/>
      </c>
      <c r="AU90" s="144" t="str">
        <f t="shared" si="123"/>
        <v/>
      </c>
      <c r="AV90" s="144" t="str">
        <f t="shared" si="80"/>
        <v/>
      </c>
      <c r="AW90" s="148" t="str">
        <f t="shared" si="81"/>
        <v/>
      </c>
      <c r="AX90" s="180" t="str">
        <f>IF(OR($E90="",$G90=""),"",IF(AND($E$3=1),'Marks Entry 1st'!AB89,IF(AND($E$3=2),'Marks Entry 2nd'!AB89,IF(AND($E$3=3),'Marks Entry 3rd'!AB89,IF(AND($E$3=4),'Marks Entry 4th'!AB89,"")))))</f>
        <v/>
      </c>
      <c r="AY90" s="180" t="str">
        <f>IF(OR($E90="",$G90=""),"",IF(AND($E$3=1),'Marks Entry 1st'!AC89,IF(AND($E$3=2),'Marks Entry 2nd'!AC89,IF(AND($E$3=3),'Marks Entry 3rd'!AC89,IF(AND($E$3=4),'Marks Entry 4th'!AC89,"")))))</f>
        <v/>
      </c>
      <c r="AZ90" s="87" t="str">
        <f t="shared" si="82"/>
        <v/>
      </c>
      <c r="BA90" s="180" t="str">
        <f>IF(OR($E90="",$G90=""),"",IF(AND($E$3=1),'Marks Entry 1st'!AD89,IF(AND($E$3=2),'Marks Entry 2nd'!AD89,IF(AND($E$3=3),'Marks Entry 3rd'!AD89,IF(AND($E$3=4),'Marks Entry 4th'!AD89,"")))))</f>
        <v/>
      </c>
      <c r="BB90" s="180" t="str">
        <f>IF(OR($E90="",$G90=""),"",IF(AND($E$3=1),'Marks Entry 1st'!AE89,IF(AND($E$3=2),'Marks Entry 2nd'!AE89,IF(AND($E$3=3),'Marks Entry 3rd'!AE89,IF(AND($E$3=4),'Marks Entry 4th'!AE89,"")))))</f>
        <v/>
      </c>
      <c r="BC90" s="180" t="str">
        <f>IF(OR($E90="",$G90=""),"",IF(AND($E$3=1),'Marks Entry 1st'!AF89,IF(AND($E$3=2),'Marks Entry 2nd'!AF89,IF(AND($E$3=3),'Marks Entry 3rd'!AF89,IF(AND($E$3=4),'Marks Entry 4th'!AF89,"")))))</f>
        <v/>
      </c>
      <c r="BD90" s="91" t="str">
        <f t="shared" si="83"/>
        <v/>
      </c>
      <c r="BE90" s="87">
        <f t="shared" si="84"/>
        <v>0</v>
      </c>
      <c r="BF90" s="93" t="str">
        <f>IF(OR($E90="",$G90=""),"",IF(AND($E$3=1),'Marks Entry 1st'!AG89,IF(AND($E$3=2),'Marks Entry 2nd'!AG89,IF(AND($E$3=3),'Marks Entry 3rd'!AG89,IF(AND($E$3=4),'Marks Entry 4th'!AG89,"")))))</f>
        <v/>
      </c>
      <c r="BG90" s="93" t="str">
        <f>IF(OR($E90="",$G90=""),"",IF(AND($E$3=1),'Marks Entry 1st'!AH89,IF(AND($E$3=2),'Marks Entry 2nd'!AH89,IF(AND($E$3=3),'Marks Entry 3rd'!AH89,IF(AND($E$3=4),'Marks Entry 4th'!AH89,"")))))</f>
        <v/>
      </c>
      <c r="BH90" s="93" t="str">
        <f>IF(OR($E90="",$G90=""),"",IF(AND($E$3=1),'Marks Entry 1st'!AI89,IF(AND($E$3=2),'Marks Entry 2nd'!AI89,IF(AND($E$3=3),'Marks Entry 3rd'!AI89,IF(AND($E$3=4),'Marks Entry 4th'!AI89,"")))))</f>
        <v/>
      </c>
      <c r="BI90" s="92" t="str">
        <f t="shared" si="85"/>
        <v/>
      </c>
      <c r="BJ90" s="87" t="str">
        <f t="shared" si="86"/>
        <v/>
      </c>
      <c r="BK90" s="144">
        <f t="shared" si="87"/>
        <v>0</v>
      </c>
      <c r="BL90" s="144" t="str">
        <f t="shared" si="88"/>
        <v/>
      </c>
      <c r="BM90" s="144" t="str">
        <f t="shared" si="89"/>
        <v/>
      </c>
      <c r="BN90" s="144" t="str">
        <f t="shared" si="90"/>
        <v/>
      </c>
      <c r="BO90" s="144" t="str">
        <f t="shared" si="91"/>
        <v/>
      </c>
      <c r="BP90" s="148" t="str">
        <f t="shared" si="92"/>
        <v/>
      </c>
      <c r="BQ90" s="180" t="str">
        <f>IF(OR($E90="",$G90=""),"",IF(AND($E$3=1),'Marks Entry 1st'!AJ89,IF(AND($E$3=2),'Marks Entry 2nd'!AJ89,IF(AND($E$3=3),'Marks Entry 3rd'!AJ89,IF(AND($E$3=4),'Marks Entry 4th'!AJ89,"")))))</f>
        <v/>
      </c>
      <c r="BR90" s="180" t="str">
        <f>IF(OR($E90="",$G90=""),"",IF(AND($E$3=1),'Marks Entry 1st'!AK89,IF(AND($E$3=2),'Marks Entry 2nd'!AK89,IF(AND($E$3=3),'Marks Entry 3rd'!AK89,IF(AND($E$3=4),'Marks Entry 4th'!AK89,"")))))</f>
        <v/>
      </c>
      <c r="BS90" s="87" t="str">
        <f t="shared" si="124"/>
        <v/>
      </c>
      <c r="BT90" s="180" t="str">
        <f>IF(OR($E90="",$G90=""),"",IF(AND($E$3=1),'Marks Entry 1st'!AL89,IF(AND($E$3=2),'Marks Entry 2nd'!AL89,IF(AND($E$3=3),'Marks Entry 3rd'!AL89,IF(AND($E$3=4),'Marks Entry 4th'!AL89,"")))))</f>
        <v/>
      </c>
      <c r="BU90" s="180" t="str">
        <f>IF(OR($E90="",$G90=""),"",IF(AND($E$3=1),'Marks Entry 1st'!AM89,IF(AND($E$3=2),'Marks Entry 2nd'!AM89,IF(AND($E$3=3),'Marks Entry 3rd'!AM89,IF(AND($E$3=4),'Marks Entry 4th'!AM89,"")))))</f>
        <v/>
      </c>
      <c r="BV90" s="180" t="str">
        <f>IF(OR($E90="",$G90=""),"",IF(AND($E$3=1),'Marks Entry 1st'!AN89,IF(AND($E$3=2),'Marks Entry 2nd'!AN89,IF(AND($E$3=3),'Marks Entry 3rd'!AN89,IF(AND($E$3=4),'Marks Entry 4th'!AN89,"")))))</f>
        <v/>
      </c>
      <c r="BW90" s="91" t="str">
        <f t="shared" si="125"/>
        <v/>
      </c>
      <c r="BX90" s="87">
        <f t="shared" si="126"/>
        <v>0</v>
      </c>
      <c r="BY90" s="93" t="str">
        <f>IF(OR($E90="",$G90=""),"",IF(AND($E$3=1),'Marks Entry 1st'!AO89,IF(AND($E$3=2),'Marks Entry 2nd'!AO89,IF(AND($E$3=3),'Marks Entry 3rd'!AO89,IF(AND($E$3=4),'Marks Entry 4th'!AO89,"")))))</f>
        <v/>
      </c>
      <c r="BZ90" s="93" t="str">
        <f>IF(OR($E90="",$G90=""),"",IF(AND($E$3=1),'Marks Entry 1st'!AP89,IF(AND($E$3=2),'Marks Entry 2nd'!AP89,IF(AND($E$3=3),'Marks Entry 3rd'!AP89,IF(AND($E$3=4),'Marks Entry 4th'!AP89,"")))))</f>
        <v/>
      </c>
      <c r="CA90" s="93" t="str">
        <f>IF(OR($E90="",$G90=""),"",IF(AND($E$3=1),'Marks Entry 1st'!AQ89,IF(AND($E$3=2),'Marks Entry 2nd'!AQ89,IF(AND($E$3=3),'Marks Entry 3rd'!AQ89,IF(AND($E$3=4),'Marks Entry 4th'!AQ89,"")))))</f>
        <v/>
      </c>
      <c r="CB90" s="92" t="str">
        <f t="shared" si="127"/>
        <v/>
      </c>
      <c r="CC90" s="87" t="str">
        <f t="shared" si="128"/>
        <v/>
      </c>
      <c r="CD90" s="144">
        <f t="shared" si="129"/>
        <v>0</v>
      </c>
      <c r="CE90" s="144" t="str">
        <f t="shared" si="130"/>
        <v/>
      </c>
      <c r="CF90" s="144" t="str">
        <f t="shared" si="93"/>
        <v/>
      </c>
      <c r="CG90" s="144" t="str">
        <f t="shared" si="131"/>
        <v/>
      </c>
      <c r="CH90" s="144" t="str">
        <f t="shared" si="94"/>
        <v/>
      </c>
      <c r="CI90" s="148" t="str">
        <f t="shared" si="95"/>
        <v/>
      </c>
      <c r="CJ90" s="180" t="str">
        <f>IF(OR($E90="",$G90=""),"",IF(AND($E$3=1),'Marks Entry 1st'!AR89,IF(AND($E$3=2),'Marks Entry 2nd'!AR89,IF(AND($E$3=3),'Marks Entry 3rd'!AR89,IF(AND($E$3=4),'Marks Entry 4th'!AR89,"")))))</f>
        <v/>
      </c>
      <c r="CK90" s="180" t="str">
        <f>IF(OR($E90="",$G90=""),"",IF(AND($E$3=1),'Marks Entry 1st'!AS89,IF(AND($E$3=2),'Marks Entry 2nd'!AS89,IF(AND($E$3=3),'Marks Entry 3rd'!AS89,IF(AND($E$3=4),'Marks Entry 4th'!AS89,"")))))</f>
        <v/>
      </c>
      <c r="CL90" s="87" t="str">
        <f t="shared" si="132"/>
        <v/>
      </c>
      <c r="CM90" s="180" t="str">
        <f>IF(OR($E90="",$G90=""),"",IF(AND($E$3=1),'Marks Entry 1st'!AT89,IF(AND($E$3=2),'Marks Entry 2nd'!AT89,IF(AND($E$3=3),'Marks Entry 3rd'!AT89,IF(AND($E$3=4),'Marks Entry 4th'!AT89,"")))))</f>
        <v/>
      </c>
      <c r="CN90" s="180" t="str">
        <f>IF(OR($E90="",$G90=""),"",IF(AND($E$3=1),'Marks Entry 1st'!AU89,IF(AND($E$3=2),'Marks Entry 2nd'!AU89,IF(AND($E$3=3),'Marks Entry 3rd'!AU89,IF(AND($E$3=4),'Marks Entry 4th'!AU89,"")))))</f>
        <v/>
      </c>
      <c r="CO90" s="180" t="str">
        <f>IF(OR($E90="",$G90=""),"",IF(AND($E$3=1),'Marks Entry 1st'!AV89,IF(AND($E$3=2),'Marks Entry 2nd'!AV89,IF(AND($E$3=3),'Marks Entry 3rd'!AV89,IF(AND($E$3=4),'Marks Entry 4th'!AV89,"")))))</f>
        <v/>
      </c>
      <c r="CP90" s="91" t="str">
        <f t="shared" si="133"/>
        <v/>
      </c>
      <c r="CQ90" s="87">
        <f t="shared" si="134"/>
        <v>0</v>
      </c>
      <c r="CR90" s="93" t="str">
        <f>IF(OR($E90="",$G90=""),"",IF(AND($E$3=1),'Marks Entry 1st'!AW89,IF(AND($E$3=2),'Marks Entry 2nd'!AW89,IF(AND($E$3=3),'Marks Entry 3rd'!AW89,IF(AND($E$3=4),'Marks Entry 4th'!AW89,"")))))</f>
        <v/>
      </c>
      <c r="CS90" s="93" t="str">
        <f>IF(OR($E90="",$G90=""),"",IF(AND($E$3=1),'Marks Entry 1st'!AX89,IF(AND($E$3=2),'Marks Entry 2nd'!AX89,IF(AND($E$3=3),'Marks Entry 3rd'!AX89,IF(AND($E$3=4),'Marks Entry 4th'!AX89,"")))))</f>
        <v/>
      </c>
      <c r="CT90" s="93" t="str">
        <f>IF(OR($E90="",$G90=""),"",IF(AND($E$3=1),'Marks Entry 1st'!AY89,IF(AND($E$3=2),'Marks Entry 2nd'!AY89,IF(AND($E$3=3),'Marks Entry 3rd'!AY89,IF(AND($E$3=4),'Marks Entry 4th'!AY89,"")))))</f>
        <v/>
      </c>
      <c r="CU90" s="92" t="str">
        <f t="shared" si="135"/>
        <v/>
      </c>
      <c r="CV90" s="87" t="str">
        <f t="shared" si="136"/>
        <v/>
      </c>
      <c r="CW90" s="144">
        <f t="shared" si="137"/>
        <v>0</v>
      </c>
      <c r="CX90" s="144" t="str">
        <f t="shared" si="138"/>
        <v/>
      </c>
      <c r="CY90" s="144" t="str">
        <f t="shared" si="96"/>
        <v/>
      </c>
      <c r="CZ90" s="144" t="str">
        <f t="shared" si="139"/>
        <v/>
      </c>
      <c r="DA90" s="144" t="str">
        <f t="shared" si="97"/>
        <v/>
      </c>
      <c r="DB90" s="148" t="str">
        <f t="shared" si="98"/>
        <v/>
      </c>
      <c r="DC90" s="380" t="str">
        <f>IF(OR($E90="",$G90=""),"",IF(AND($E$3=1),'Marks Entry 1st'!AZ89,IF(AND($E$3=2),'Marks Entry 2nd'!AZ89,IF(AND($E$3=3),'Marks Entry 3rd'!AZ89,IF(AND($E$3=4),'Marks Entry 4th'!AZ89,"")))))</f>
        <v/>
      </c>
      <c r="DD90" s="380" t="str">
        <f>IF(OR($E90="",$G90=""),"",IF(AND($E$3=1),'Marks Entry 1st'!BA89,IF(AND($E$3=2),'Marks Entry 2nd'!BA89,IF(AND($E$3=3),'Marks Entry 3rd'!BA89,IF(AND($E$3=4),'Marks Entry 4th'!BA89,"")))))</f>
        <v/>
      </c>
      <c r="DE90" s="380" t="str">
        <f>IF(OR($E90="",$G90=""),"",IF(AND($E$3=1),'Marks Entry 1st'!BB89,IF(AND($E$3=2),'Marks Entry 2nd'!BB89,IF(AND($E$3=3),'Marks Entry 3rd'!BB89,IF(AND($E$3=4),'Marks Entry 4th'!BB89,"")))))</f>
        <v/>
      </c>
      <c r="DF90" s="181" t="str">
        <f t="shared" si="140"/>
        <v/>
      </c>
      <c r="DG90" s="182">
        <f t="shared" si="141"/>
        <v>0</v>
      </c>
      <c r="DH90" s="182" t="str">
        <f t="shared" si="142"/>
        <v/>
      </c>
      <c r="DI90" s="182" t="str">
        <f t="shared" si="143"/>
        <v/>
      </c>
      <c r="DJ90" s="147" t="str">
        <f t="shared" si="99"/>
        <v/>
      </c>
      <c r="DK90" s="380" t="str">
        <f>IF(OR($E90="",$G90=""),"",IF(AND($E$3=1),'Marks Entry 1st'!BC89,IF(AND($E$3=2),'Marks Entry 2nd'!BC89,IF(AND($E$3=3),'Marks Entry 3rd'!BC89,IF(AND($E$3=4),'Marks Entry 4th'!BC89,"")))))</f>
        <v/>
      </c>
      <c r="DL90" s="380" t="str">
        <f>IF(OR($E90="",$G90=""),"",IF(AND($E$3=1),'Marks Entry 1st'!BD89,IF(AND($E$3=2),'Marks Entry 2nd'!BD89,IF(AND($E$3=3),'Marks Entry 3rd'!BD89,IF(AND($E$3=4),'Marks Entry 4th'!BD89,"")))))</f>
        <v/>
      </c>
      <c r="DM90" s="380" t="str">
        <f>IF(OR($E90="",$G90=""),"",IF(AND($E$3=1),'Marks Entry 1st'!BE89,IF(AND($E$3=2),'Marks Entry 2nd'!BE89,IF(AND($E$3=3),'Marks Entry 3rd'!BE89,IF(AND($E$3=4),'Marks Entry 4th'!BE89,"")))))</f>
        <v/>
      </c>
      <c r="DN90" s="181" t="str">
        <f t="shared" si="144"/>
        <v/>
      </c>
      <c r="DO90" s="182">
        <f t="shared" si="145"/>
        <v>0</v>
      </c>
      <c r="DP90" s="182" t="str">
        <f t="shared" si="146"/>
        <v/>
      </c>
      <c r="DQ90" s="182" t="str">
        <f t="shared" si="147"/>
        <v/>
      </c>
      <c r="DR90" s="147" t="str">
        <f t="shared" si="100"/>
        <v/>
      </c>
      <c r="DS90" s="380" t="str">
        <f>IF(OR($E90="",$G90=""),"",IF(AND($E$3=1),'Marks Entry 1st'!BF89,IF(AND($E$3=2),'Marks Entry 2nd'!BF89,IF(AND($E$3=3),'Marks Entry 3rd'!BF89,IF(AND($E$3=4),'Marks Entry 4th'!BF89,"")))))</f>
        <v/>
      </c>
      <c r="DT90" s="380" t="str">
        <f>IF(OR($E90="",$G90=""),"",IF(AND($E$3=1),'Marks Entry 1st'!BG89,IF(AND($E$3=2),'Marks Entry 2nd'!BG89,IF(AND($E$3=3),'Marks Entry 3rd'!BG89,IF(AND($E$3=4),'Marks Entry 4th'!BG89,"")))))</f>
        <v/>
      </c>
      <c r="DU90" s="380" t="str">
        <f>IF(OR($E90="",$G90=""),"",IF(AND($E$3=1),'Marks Entry 1st'!BH89,IF(AND($E$3=2),'Marks Entry 2nd'!BH89,IF(AND($E$3=3),'Marks Entry 3rd'!BH89,IF(AND($E$3=4),'Marks Entry 4th'!BH89,"")))))</f>
        <v/>
      </c>
      <c r="DV90" s="181" t="str">
        <f t="shared" si="148"/>
        <v/>
      </c>
      <c r="DW90" s="182">
        <f t="shared" si="149"/>
        <v>0</v>
      </c>
      <c r="DX90" s="182" t="str">
        <f t="shared" si="150"/>
        <v/>
      </c>
      <c r="DY90" s="182" t="str">
        <f t="shared" si="151"/>
        <v/>
      </c>
      <c r="DZ90" s="147" t="str">
        <f t="shared" si="101"/>
        <v/>
      </c>
      <c r="EA90" s="104" t="str">
        <f t="shared" si="102"/>
        <v/>
      </c>
      <c r="EB90" s="105" t="str">
        <f t="shared" si="103"/>
        <v/>
      </c>
      <c r="EC90" s="111" t="str">
        <f t="shared" si="104"/>
        <v/>
      </c>
      <c r="ED90" s="112" t="str">
        <f t="shared" si="105"/>
        <v/>
      </c>
      <c r="EE90" s="386" t="str">
        <f t="shared" si="106"/>
        <v/>
      </c>
      <c r="EF90" s="72" t="str">
        <f>IF(OR($E90="",$G90=""),"",IF(AND($E$3=1),'Marks Entry 1st'!BI89,IF(AND($E$3=2),'Marks Entry 2nd'!BI89,IF(AND($E$3=3),'Marks Entry 3rd'!BI89,IF(AND($E$3=4),'Marks Entry 4th'!BI89,"")))))</f>
        <v/>
      </c>
      <c r="EG90" s="72" t="str">
        <f>IF(OR($E90="",$G90=""),"",IF(AND($E$3=1),'Marks Entry 1st'!BJ89,IF(AND($E$3=2),'Marks Entry 2nd'!BJ89,IF(AND($E$3=3),'Marks Entry 3rd'!BJ89,IF(AND($E$3=4),'Marks Entry 4th'!BJ89,"")))))</f>
        <v/>
      </c>
      <c r="EH90" s="328" t="str">
        <f t="shared" si="107"/>
        <v/>
      </c>
      <c r="EI90" s="73"/>
      <c r="EP90" s="75">
        <f>IF(AND($E$3=1),'Marks Entry 1st'!I89,IF(AND($E$3=2),'Marks Entry 2nd'!I89,IF(AND($E$3=3),'Marks Entry 3rd'!I89,IF(AND($E$3=4),'Marks Entry 4th'!I89,""))))</f>
        <v>0</v>
      </c>
    </row>
    <row r="91" spans="1:146" ht="18.899999999999999" customHeight="1">
      <c r="A91" s="94">
        <v>84</v>
      </c>
      <c r="B91" s="94" t="str">
        <f>IF(OR(EP91=0,EP91=""),"",IF(AND($E$3=1),'Marks Entry 1st'!I90,IF(AND($E$3=2),'Marks Entry 2nd'!I90,IF(AND($E$3=3),'Marks Entry 3rd'!I90,IF(AND($E$3=4),'Marks Entry 4th'!I90,"")))))</f>
        <v/>
      </c>
      <c r="C91" s="95" t="str">
        <f>IF(OR(B91=0,B91=""),"",IF(AND($E$3=1),'Marks Entry 1st'!B90,IF(AND($E$3=2),'Marks Entry 2nd'!B90,IF(AND($E$3=3),'Marks Entry 3rd'!B90,IF(AND($E$3=4),'Marks Entry 4th'!B90,"")))))</f>
        <v/>
      </c>
      <c r="D91" s="95" t="str">
        <f>IF(OR(B91=0,B91=""),"",IF(AND($E$3=1),'Marks Entry 1st'!C90,IF(AND($E$3=2),'Marks Entry 2nd'!C90,IF(AND($E$3=3),'Marks Entry 3rd'!C90,IF(AND($E$3=4),'Marks Entry 4th'!C90,"")))))</f>
        <v/>
      </c>
      <c r="E91" s="96" t="str">
        <f>IF(OR(B91=0,B91=""),"",IF(AND($E$3=1),'Marks Entry 1st'!E90,IF(AND($E$3=2),'Marks Entry 2nd'!E90,IF(AND($E$3=3),'Marks Entry 3rd'!E90,IF(AND($E$3=4),'Marks Entry 4th'!E90,"")))))</f>
        <v/>
      </c>
      <c r="F91" s="95" t="str">
        <f>IF(OR(B91=0,B91=""),"",IF(AND($E$3=1),'Marks Entry 1st'!D90,IF(AND($E$3=2),'Marks Entry 2nd'!D90,IF(AND($E$3=3),'Marks Entry 3rd'!D90,IF(AND($E$3=4),'Marks Entry 4th'!D90,"")))))</f>
        <v/>
      </c>
      <c r="G91" s="90" t="str">
        <f>IF(OR(B91=0,B91=""),"",IF(AND($E$3=1),'Marks Entry 1st'!F90,IF(AND($E$3=2),'Marks Entry 2nd'!F90,IF(AND($E$3=3),'Marks Entry 3rd'!F90,IF(AND($E$3=4),'Marks Entry 4th'!F90,"")))))</f>
        <v/>
      </c>
      <c r="H91" s="90" t="str">
        <f>IF(OR(B91=0,B91=""),"",IF(AND($E$3=1),'Marks Entry 1st'!G90,IF(AND($E$3=2),'Marks Entry 2nd'!G90,IF(AND($E$3=3),'Marks Entry 3rd'!G90,IF(AND($E$3=4),'Marks Entry 4th'!G90,"")))))</f>
        <v/>
      </c>
      <c r="I91" s="90" t="str">
        <f>IF(OR(B91=0,B91=""),"",IF(AND($E$3=1),'Marks Entry 1st'!H90,IF(AND($E$3=2),'Marks Entry 2nd'!H90,IF(AND($E$3=3),'Marks Entry 3rd'!H90,IF(AND($E$3=4),'Marks Entry 4th'!H90,"")))))</f>
        <v/>
      </c>
      <c r="J91" s="379" t="str">
        <f>IF(OR(B91=0,B91=""),"",IF(AND($E$3=1),'Marks Entry 1st'!J90,IF(AND($E$3=2),'Marks Entry 2nd'!J90,IF(AND($E$3=3),'Marks Entry 3rd'!J90,IF(AND($E$3=4),'Marks Entry 4th'!J90,"")))))</f>
        <v/>
      </c>
      <c r="K91" s="379" t="str">
        <f>IF(OR(B91=0,B91=""),"",IF(AND($E$3=1),'Marks Entry 1st'!K90,IF(AND($E$3=2),'Marks Entry 2nd'!K90,IF(AND($E$3=3),'Marks Entry 3rd'!K90,IF(AND($E$3=4),'Marks Entry 4th'!K90,"")))))</f>
        <v/>
      </c>
      <c r="L91" s="180" t="str">
        <f>IF(OR($E91="",$G91=""),"",IF(AND($E$3=1),'Marks Entry 1st'!L90,IF(AND($E$3=2),'Marks Entry 2nd'!L90,IF(AND($E$3=3),'Marks Entry 3rd'!L90,IF(AND($E$3=4),'Marks Entry 4th'!L90,"")))))</f>
        <v/>
      </c>
      <c r="M91" s="180" t="str">
        <f>IF(OR($E91="",$G91=""),"",IF(AND($E$3=1),'Marks Entry 1st'!M90,IF(AND($E$3=2),'Marks Entry 2nd'!M90,IF(AND($E$3=3),'Marks Entry 3rd'!M90,IF(AND($E$3=4),'Marks Entry 4th'!M90,"")))))</f>
        <v/>
      </c>
      <c r="N91" s="87" t="str">
        <f t="shared" si="108"/>
        <v/>
      </c>
      <c r="O91" s="180" t="str">
        <f>IF(OR($E91="",$G91=""),"",IF(AND($E$3=1),'Marks Entry 1st'!N90,IF(AND($E$3=2),'Marks Entry 2nd'!N90,IF(AND($E$3=3),'Marks Entry 3rd'!N90,IF(AND($E$3=4),'Marks Entry 4th'!N90,"")))))</f>
        <v/>
      </c>
      <c r="P91" s="180" t="str">
        <f>IF(OR($E91="",$G91=""),"",IF(AND($E$3=1),'Marks Entry 1st'!O90,IF(AND($E$3=2),'Marks Entry 2nd'!O90,IF(AND($E$3=3),'Marks Entry 3rd'!O90,IF(AND($E$3=4),'Marks Entry 4th'!O90,"")))))</f>
        <v/>
      </c>
      <c r="Q91" s="180" t="str">
        <f>IF(OR($E91="",$G91=""),"",IF(AND($E$3=1),'Marks Entry 1st'!P90,IF(AND($E$3=2),'Marks Entry 2nd'!P90,IF(AND($E$3=3),'Marks Entry 3rd'!P90,IF(AND($E$3=4),'Marks Entry 4th'!P90,"")))))</f>
        <v/>
      </c>
      <c r="R91" s="91" t="str">
        <f t="shared" si="109"/>
        <v/>
      </c>
      <c r="S91" s="87">
        <f t="shared" si="110"/>
        <v>0</v>
      </c>
      <c r="T91" s="93" t="str">
        <f>IF(OR($E91="",$G91=""),"",IF(AND($E$3=1),'Marks Entry 1st'!Q90,IF(AND($E$3=2),'Marks Entry 2nd'!Q90,IF(AND($E$3=3),'Marks Entry 3rd'!Q90,IF(AND($E$3=4),'Marks Entry 4th'!Q90,"")))))</f>
        <v/>
      </c>
      <c r="U91" s="93" t="str">
        <f>IF(OR($E91="",$G91=""),"",IF(AND($E$3=1),'Marks Entry 1st'!R90,IF(AND($E$3=2),'Marks Entry 2nd'!R90,IF(AND($E$3=3),'Marks Entry 3rd'!R90,IF(AND($E$3=4),'Marks Entry 4th'!R90,"")))))</f>
        <v/>
      </c>
      <c r="V91" s="93" t="str">
        <f>IF(OR($E91="",$G91=""),"",IF(AND($E$3=1),'Marks Entry 1st'!S90,IF(AND($E$3=2),'Marks Entry 2nd'!S90,IF(AND($E$3=3),'Marks Entry 3rd'!S90,IF(AND($E$3=4),'Marks Entry 4th'!S90,"")))))</f>
        <v/>
      </c>
      <c r="W91" s="92" t="str">
        <f t="shared" si="111"/>
        <v/>
      </c>
      <c r="X91" s="87" t="str">
        <f t="shared" si="112"/>
        <v/>
      </c>
      <c r="Y91" s="144">
        <f t="shared" si="113"/>
        <v>0</v>
      </c>
      <c r="Z91" s="144" t="str">
        <f t="shared" si="114"/>
        <v/>
      </c>
      <c r="AA91" s="144" t="str">
        <f t="shared" si="76"/>
        <v/>
      </c>
      <c r="AB91" s="144" t="str">
        <f t="shared" si="115"/>
        <v/>
      </c>
      <c r="AC91" s="144" t="str">
        <f t="shared" si="77"/>
        <v/>
      </c>
      <c r="AD91" s="148" t="str">
        <f t="shared" si="78"/>
        <v/>
      </c>
      <c r="AE91" s="180" t="str">
        <f>IF(OR($E91="",$G91=""),"",IF(AND($E$3=1),'Marks Entry 1st'!T90,IF(AND($E$3=2),'Marks Entry 2nd'!T90,IF(AND($E$3=3),'Marks Entry 3rd'!T90,IF(AND($E$3=4),'Marks Entry 4th'!T90,"")))))</f>
        <v/>
      </c>
      <c r="AF91" s="180" t="str">
        <f>IF(OR($E91="",$G91=""),"",IF(AND($E$3=1),'Marks Entry 1st'!U90,IF(AND($E$3=2),'Marks Entry 2nd'!U90,IF(AND($E$3=3),'Marks Entry 3rd'!U90,IF(AND($E$3=4),'Marks Entry 4th'!U90,"")))))</f>
        <v/>
      </c>
      <c r="AG91" s="87" t="str">
        <f t="shared" si="116"/>
        <v/>
      </c>
      <c r="AH91" s="180" t="str">
        <f>IF(OR($E91="",$G91=""),"",IF(AND($E$3=1),'Marks Entry 1st'!V90,IF(AND($E$3=2),'Marks Entry 2nd'!V90,IF(AND($E$3=3),'Marks Entry 3rd'!V90,IF(AND($E$3=4),'Marks Entry 4th'!V90,"")))))</f>
        <v/>
      </c>
      <c r="AI91" s="180" t="str">
        <f>IF(OR($E91="",$G91=""),"",IF(AND($E$3=1),'Marks Entry 1st'!W90,IF(AND($E$3=2),'Marks Entry 2nd'!W90,IF(AND($E$3=3),'Marks Entry 3rd'!W90,IF(AND($E$3=4),'Marks Entry 4th'!W90,"")))))</f>
        <v/>
      </c>
      <c r="AJ91" s="180" t="str">
        <f>IF(OR($E91="",$G91=""),"",IF(AND($E$3=1),'Marks Entry 1st'!X90,IF(AND($E$3=2),'Marks Entry 2nd'!X90,IF(AND($E$3=3),'Marks Entry 3rd'!X90,IF(AND($E$3=4),'Marks Entry 4th'!X90,"")))))</f>
        <v/>
      </c>
      <c r="AK91" s="91" t="str">
        <f t="shared" si="117"/>
        <v/>
      </c>
      <c r="AL91" s="87">
        <f t="shared" si="118"/>
        <v>0</v>
      </c>
      <c r="AM91" s="93" t="str">
        <f>IF(OR($E91="",$G91=""),"",IF(AND($E$3=1),'Marks Entry 1st'!Y90,IF(AND($E$3=2),'Marks Entry 2nd'!Y90,IF(AND($E$3=3),'Marks Entry 3rd'!Y90,IF(AND($E$3=4),'Marks Entry 4th'!Y90,"")))))</f>
        <v/>
      </c>
      <c r="AN91" s="93" t="str">
        <f>IF(OR($E91="",$G91=""),"",IF(AND($E$3=1),'Marks Entry 1st'!Z90,IF(AND($E$3=2),'Marks Entry 2nd'!Z90,IF(AND($E$3=3),'Marks Entry 3rd'!Z90,IF(AND($E$3=4),'Marks Entry 4th'!Z90,"")))))</f>
        <v/>
      </c>
      <c r="AO91" s="93" t="str">
        <f>IF(OR($E91="",$G91=""),"",IF(AND($E$3=1),'Marks Entry 1st'!AA90,IF(AND($E$3=2),'Marks Entry 2nd'!AA90,IF(AND($E$3=3),'Marks Entry 3rd'!AA90,IF(AND($E$3=4),'Marks Entry 4th'!AA90,"")))))</f>
        <v/>
      </c>
      <c r="AP91" s="92" t="str">
        <f t="shared" si="119"/>
        <v/>
      </c>
      <c r="AQ91" s="87" t="str">
        <f t="shared" si="120"/>
        <v/>
      </c>
      <c r="AR91" s="144">
        <f t="shared" si="121"/>
        <v>0</v>
      </c>
      <c r="AS91" s="144" t="str">
        <f t="shared" si="122"/>
        <v/>
      </c>
      <c r="AT91" s="144" t="str">
        <f t="shared" si="79"/>
        <v/>
      </c>
      <c r="AU91" s="144" t="str">
        <f t="shared" si="123"/>
        <v/>
      </c>
      <c r="AV91" s="144" t="str">
        <f t="shared" si="80"/>
        <v/>
      </c>
      <c r="AW91" s="148" t="str">
        <f t="shared" si="81"/>
        <v/>
      </c>
      <c r="AX91" s="180" t="str">
        <f>IF(OR($E91="",$G91=""),"",IF(AND($E$3=1),'Marks Entry 1st'!AB90,IF(AND($E$3=2),'Marks Entry 2nd'!AB90,IF(AND($E$3=3),'Marks Entry 3rd'!AB90,IF(AND($E$3=4),'Marks Entry 4th'!AB90,"")))))</f>
        <v/>
      </c>
      <c r="AY91" s="180" t="str">
        <f>IF(OR($E91="",$G91=""),"",IF(AND($E$3=1),'Marks Entry 1st'!AC90,IF(AND($E$3=2),'Marks Entry 2nd'!AC90,IF(AND($E$3=3),'Marks Entry 3rd'!AC90,IF(AND($E$3=4),'Marks Entry 4th'!AC90,"")))))</f>
        <v/>
      </c>
      <c r="AZ91" s="87" t="str">
        <f t="shared" si="82"/>
        <v/>
      </c>
      <c r="BA91" s="180" t="str">
        <f>IF(OR($E91="",$G91=""),"",IF(AND($E$3=1),'Marks Entry 1st'!AD90,IF(AND($E$3=2),'Marks Entry 2nd'!AD90,IF(AND($E$3=3),'Marks Entry 3rd'!AD90,IF(AND($E$3=4),'Marks Entry 4th'!AD90,"")))))</f>
        <v/>
      </c>
      <c r="BB91" s="180" t="str">
        <f>IF(OR($E91="",$G91=""),"",IF(AND($E$3=1),'Marks Entry 1st'!AE90,IF(AND($E$3=2),'Marks Entry 2nd'!AE90,IF(AND($E$3=3),'Marks Entry 3rd'!AE90,IF(AND($E$3=4),'Marks Entry 4th'!AE90,"")))))</f>
        <v/>
      </c>
      <c r="BC91" s="180" t="str">
        <f>IF(OR($E91="",$G91=""),"",IF(AND($E$3=1),'Marks Entry 1st'!AF90,IF(AND($E$3=2),'Marks Entry 2nd'!AF90,IF(AND($E$3=3),'Marks Entry 3rd'!AF90,IF(AND($E$3=4),'Marks Entry 4th'!AF90,"")))))</f>
        <v/>
      </c>
      <c r="BD91" s="91" t="str">
        <f t="shared" si="83"/>
        <v/>
      </c>
      <c r="BE91" s="87">
        <f t="shared" si="84"/>
        <v>0</v>
      </c>
      <c r="BF91" s="93" t="str">
        <f>IF(OR($E91="",$G91=""),"",IF(AND($E$3=1),'Marks Entry 1st'!AG90,IF(AND($E$3=2),'Marks Entry 2nd'!AG90,IF(AND($E$3=3),'Marks Entry 3rd'!AG90,IF(AND($E$3=4),'Marks Entry 4th'!AG90,"")))))</f>
        <v/>
      </c>
      <c r="BG91" s="93" t="str">
        <f>IF(OR($E91="",$G91=""),"",IF(AND($E$3=1),'Marks Entry 1st'!AH90,IF(AND($E$3=2),'Marks Entry 2nd'!AH90,IF(AND($E$3=3),'Marks Entry 3rd'!AH90,IF(AND($E$3=4),'Marks Entry 4th'!AH90,"")))))</f>
        <v/>
      </c>
      <c r="BH91" s="93" t="str">
        <f>IF(OR($E91="",$G91=""),"",IF(AND($E$3=1),'Marks Entry 1st'!AI90,IF(AND($E$3=2),'Marks Entry 2nd'!AI90,IF(AND($E$3=3),'Marks Entry 3rd'!AI90,IF(AND($E$3=4),'Marks Entry 4th'!AI90,"")))))</f>
        <v/>
      </c>
      <c r="BI91" s="92" t="str">
        <f t="shared" si="85"/>
        <v/>
      </c>
      <c r="BJ91" s="87" t="str">
        <f t="shared" si="86"/>
        <v/>
      </c>
      <c r="BK91" s="144">
        <f t="shared" si="87"/>
        <v>0</v>
      </c>
      <c r="BL91" s="144" t="str">
        <f t="shared" si="88"/>
        <v/>
      </c>
      <c r="BM91" s="144" t="str">
        <f t="shared" si="89"/>
        <v/>
      </c>
      <c r="BN91" s="144" t="str">
        <f t="shared" si="90"/>
        <v/>
      </c>
      <c r="BO91" s="144" t="str">
        <f t="shared" si="91"/>
        <v/>
      </c>
      <c r="BP91" s="148" t="str">
        <f t="shared" si="92"/>
        <v/>
      </c>
      <c r="BQ91" s="180" t="str">
        <f>IF(OR($E91="",$G91=""),"",IF(AND($E$3=1),'Marks Entry 1st'!AJ90,IF(AND($E$3=2),'Marks Entry 2nd'!AJ90,IF(AND($E$3=3),'Marks Entry 3rd'!AJ90,IF(AND($E$3=4),'Marks Entry 4th'!AJ90,"")))))</f>
        <v/>
      </c>
      <c r="BR91" s="180" t="str">
        <f>IF(OR($E91="",$G91=""),"",IF(AND($E$3=1),'Marks Entry 1st'!AK90,IF(AND($E$3=2),'Marks Entry 2nd'!AK90,IF(AND($E$3=3),'Marks Entry 3rd'!AK90,IF(AND($E$3=4),'Marks Entry 4th'!AK90,"")))))</f>
        <v/>
      </c>
      <c r="BS91" s="87" t="str">
        <f t="shared" si="124"/>
        <v/>
      </c>
      <c r="BT91" s="180" t="str">
        <f>IF(OR($E91="",$G91=""),"",IF(AND($E$3=1),'Marks Entry 1st'!AL90,IF(AND($E$3=2),'Marks Entry 2nd'!AL90,IF(AND($E$3=3),'Marks Entry 3rd'!AL90,IF(AND($E$3=4),'Marks Entry 4th'!AL90,"")))))</f>
        <v/>
      </c>
      <c r="BU91" s="180" t="str">
        <f>IF(OR($E91="",$G91=""),"",IF(AND($E$3=1),'Marks Entry 1st'!AM90,IF(AND($E$3=2),'Marks Entry 2nd'!AM90,IF(AND($E$3=3),'Marks Entry 3rd'!AM90,IF(AND($E$3=4),'Marks Entry 4th'!AM90,"")))))</f>
        <v/>
      </c>
      <c r="BV91" s="180" t="str">
        <f>IF(OR($E91="",$G91=""),"",IF(AND($E$3=1),'Marks Entry 1st'!AN90,IF(AND($E$3=2),'Marks Entry 2nd'!AN90,IF(AND($E$3=3),'Marks Entry 3rd'!AN90,IF(AND($E$3=4),'Marks Entry 4th'!AN90,"")))))</f>
        <v/>
      </c>
      <c r="BW91" s="91" t="str">
        <f t="shared" si="125"/>
        <v/>
      </c>
      <c r="BX91" s="87">
        <f t="shared" si="126"/>
        <v>0</v>
      </c>
      <c r="BY91" s="93" t="str">
        <f>IF(OR($E91="",$G91=""),"",IF(AND($E$3=1),'Marks Entry 1st'!AO90,IF(AND($E$3=2),'Marks Entry 2nd'!AO90,IF(AND($E$3=3),'Marks Entry 3rd'!AO90,IF(AND($E$3=4),'Marks Entry 4th'!AO90,"")))))</f>
        <v/>
      </c>
      <c r="BZ91" s="93" t="str">
        <f>IF(OR($E91="",$G91=""),"",IF(AND($E$3=1),'Marks Entry 1st'!AP90,IF(AND($E$3=2),'Marks Entry 2nd'!AP90,IF(AND($E$3=3),'Marks Entry 3rd'!AP90,IF(AND($E$3=4),'Marks Entry 4th'!AP90,"")))))</f>
        <v/>
      </c>
      <c r="CA91" s="93" t="str">
        <f>IF(OR($E91="",$G91=""),"",IF(AND($E$3=1),'Marks Entry 1st'!AQ90,IF(AND($E$3=2),'Marks Entry 2nd'!AQ90,IF(AND($E$3=3),'Marks Entry 3rd'!AQ90,IF(AND($E$3=4),'Marks Entry 4th'!AQ90,"")))))</f>
        <v/>
      </c>
      <c r="CB91" s="92" t="str">
        <f t="shared" si="127"/>
        <v/>
      </c>
      <c r="CC91" s="87" t="str">
        <f t="shared" si="128"/>
        <v/>
      </c>
      <c r="CD91" s="144">
        <f t="shared" si="129"/>
        <v>0</v>
      </c>
      <c r="CE91" s="144" t="str">
        <f t="shared" si="130"/>
        <v/>
      </c>
      <c r="CF91" s="144" t="str">
        <f t="shared" si="93"/>
        <v/>
      </c>
      <c r="CG91" s="144" t="str">
        <f t="shared" si="131"/>
        <v/>
      </c>
      <c r="CH91" s="144" t="str">
        <f t="shared" si="94"/>
        <v/>
      </c>
      <c r="CI91" s="148" t="str">
        <f t="shared" si="95"/>
        <v/>
      </c>
      <c r="CJ91" s="180" t="str">
        <f>IF(OR($E91="",$G91=""),"",IF(AND($E$3=1),'Marks Entry 1st'!AR90,IF(AND($E$3=2),'Marks Entry 2nd'!AR90,IF(AND($E$3=3),'Marks Entry 3rd'!AR90,IF(AND($E$3=4),'Marks Entry 4th'!AR90,"")))))</f>
        <v/>
      </c>
      <c r="CK91" s="180" t="str">
        <f>IF(OR($E91="",$G91=""),"",IF(AND($E$3=1),'Marks Entry 1st'!AS90,IF(AND($E$3=2),'Marks Entry 2nd'!AS90,IF(AND($E$3=3),'Marks Entry 3rd'!AS90,IF(AND($E$3=4),'Marks Entry 4th'!AS90,"")))))</f>
        <v/>
      </c>
      <c r="CL91" s="87" t="str">
        <f t="shared" si="132"/>
        <v/>
      </c>
      <c r="CM91" s="180" t="str">
        <f>IF(OR($E91="",$G91=""),"",IF(AND($E$3=1),'Marks Entry 1st'!AT90,IF(AND($E$3=2),'Marks Entry 2nd'!AT90,IF(AND($E$3=3),'Marks Entry 3rd'!AT90,IF(AND($E$3=4),'Marks Entry 4th'!AT90,"")))))</f>
        <v/>
      </c>
      <c r="CN91" s="180" t="str">
        <f>IF(OR($E91="",$G91=""),"",IF(AND($E$3=1),'Marks Entry 1st'!AU90,IF(AND($E$3=2),'Marks Entry 2nd'!AU90,IF(AND($E$3=3),'Marks Entry 3rd'!AU90,IF(AND($E$3=4),'Marks Entry 4th'!AU90,"")))))</f>
        <v/>
      </c>
      <c r="CO91" s="180" t="str">
        <f>IF(OR($E91="",$G91=""),"",IF(AND($E$3=1),'Marks Entry 1st'!AV90,IF(AND($E$3=2),'Marks Entry 2nd'!AV90,IF(AND($E$3=3),'Marks Entry 3rd'!AV90,IF(AND($E$3=4),'Marks Entry 4th'!AV90,"")))))</f>
        <v/>
      </c>
      <c r="CP91" s="91" t="str">
        <f t="shared" si="133"/>
        <v/>
      </c>
      <c r="CQ91" s="87">
        <f t="shared" si="134"/>
        <v>0</v>
      </c>
      <c r="CR91" s="93" t="str">
        <f>IF(OR($E91="",$G91=""),"",IF(AND($E$3=1),'Marks Entry 1st'!AW90,IF(AND($E$3=2),'Marks Entry 2nd'!AW90,IF(AND($E$3=3),'Marks Entry 3rd'!AW90,IF(AND($E$3=4),'Marks Entry 4th'!AW90,"")))))</f>
        <v/>
      </c>
      <c r="CS91" s="93" t="str">
        <f>IF(OR($E91="",$G91=""),"",IF(AND($E$3=1),'Marks Entry 1st'!AX90,IF(AND($E$3=2),'Marks Entry 2nd'!AX90,IF(AND($E$3=3),'Marks Entry 3rd'!AX90,IF(AND($E$3=4),'Marks Entry 4th'!AX90,"")))))</f>
        <v/>
      </c>
      <c r="CT91" s="93" t="str">
        <f>IF(OR($E91="",$G91=""),"",IF(AND($E$3=1),'Marks Entry 1st'!AY90,IF(AND($E$3=2),'Marks Entry 2nd'!AY90,IF(AND($E$3=3),'Marks Entry 3rd'!AY90,IF(AND($E$3=4),'Marks Entry 4th'!AY90,"")))))</f>
        <v/>
      </c>
      <c r="CU91" s="92" t="str">
        <f t="shared" si="135"/>
        <v/>
      </c>
      <c r="CV91" s="87" t="str">
        <f t="shared" si="136"/>
        <v/>
      </c>
      <c r="CW91" s="144">
        <f t="shared" si="137"/>
        <v>0</v>
      </c>
      <c r="CX91" s="144" t="str">
        <f t="shared" si="138"/>
        <v/>
      </c>
      <c r="CY91" s="144" t="str">
        <f t="shared" si="96"/>
        <v/>
      </c>
      <c r="CZ91" s="144" t="str">
        <f t="shared" si="139"/>
        <v/>
      </c>
      <c r="DA91" s="144" t="str">
        <f t="shared" si="97"/>
        <v/>
      </c>
      <c r="DB91" s="148" t="str">
        <f t="shared" si="98"/>
        <v/>
      </c>
      <c r="DC91" s="380" t="str">
        <f>IF(OR($E91="",$G91=""),"",IF(AND($E$3=1),'Marks Entry 1st'!AZ90,IF(AND($E$3=2),'Marks Entry 2nd'!AZ90,IF(AND($E$3=3),'Marks Entry 3rd'!AZ90,IF(AND($E$3=4),'Marks Entry 4th'!AZ90,"")))))</f>
        <v/>
      </c>
      <c r="DD91" s="380" t="str">
        <f>IF(OR($E91="",$G91=""),"",IF(AND($E$3=1),'Marks Entry 1st'!BA90,IF(AND($E$3=2),'Marks Entry 2nd'!BA90,IF(AND($E$3=3),'Marks Entry 3rd'!BA90,IF(AND($E$3=4),'Marks Entry 4th'!BA90,"")))))</f>
        <v/>
      </c>
      <c r="DE91" s="380" t="str">
        <f>IF(OR($E91="",$G91=""),"",IF(AND($E$3=1),'Marks Entry 1st'!BB90,IF(AND($E$3=2),'Marks Entry 2nd'!BB90,IF(AND($E$3=3),'Marks Entry 3rd'!BB90,IF(AND($E$3=4),'Marks Entry 4th'!BB90,"")))))</f>
        <v/>
      </c>
      <c r="DF91" s="181" t="str">
        <f t="shared" si="140"/>
        <v/>
      </c>
      <c r="DG91" s="182">
        <f t="shared" si="141"/>
        <v>0</v>
      </c>
      <c r="DH91" s="182" t="str">
        <f t="shared" si="142"/>
        <v/>
      </c>
      <c r="DI91" s="182" t="str">
        <f t="shared" si="143"/>
        <v/>
      </c>
      <c r="DJ91" s="147" t="str">
        <f t="shared" si="99"/>
        <v/>
      </c>
      <c r="DK91" s="380" t="str">
        <f>IF(OR($E91="",$G91=""),"",IF(AND($E$3=1),'Marks Entry 1st'!BC90,IF(AND($E$3=2),'Marks Entry 2nd'!BC90,IF(AND($E$3=3),'Marks Entry 3rd'!BC90,IF(AND($E$3=4),'Marks Entry 4th'!BC90,"")))))</f>
        <v/>
      </c>
      <c r="DL91" s="380" t="str">
        <f>IF(OR($E91="",$G91=""),"",IF(AND($E$3=1),'Marks Entry 1st'!BD90,IF(AND($E$3=2),'Marks Entry 2nd'!BD90,IF(AND($E$3=3),'Marks Entry 3rd'!BD90,IF(AND($E$3=4),'Marks Entry 4th'!BD90,"")))))</f>
        <v/>
      </c>
      <c r="DM91" s="380" t="str">
        <f>IF(OR($E91="",$G91=""),"",IF(AND($E$3=1),'Marks Entry 1st'!BE90,IF(AND($E$3=2),'Marks Entry 2nd'!BE90,IF(AND($E$3=3),'Marks Entry 3rd'!BE90,IF(AND($E$3=4),'Marks Entry 4th'!BE90,"")))))</f>
        <v/>
      </c>
      <c r="DN91" s="181" t="str">
        <f t="shared" si="144"/>
        <v/>
      </c>
      <c r="DO91" s="182">
        <f t="shared" si="145"/>
        <v>0</v>
      </c>
      <c r="DP91" s="182" t="str">
        <f t="shared" si="146"/>
        <v/>
      </c>
      <c r="DQ91" s="182" t="str">
        <f t="shared" si="147"/>
        <v/>
      </c>
      <c r="DR91" s="147" t="str">
        <f t="shared" si="100"/>
        <v/>
      </c>
      <c r="DS91" s="380" t="str">
        <f>IF(OR($E91="",$G91=""),"",IF(AND($E$3=1),'Marks Entry 1st'!BF90,IF(AND($E$3=2),'Marks Entry 2nd'!BF90,IF(AND($E$3=3),'Marks Entry 3rd'!BF90,IF(AND($E$3=4),'Marks Entry 4th'!BF90,"")))))</f>
        <v/>
      </c>
      <c r="DT91" s="380" t="str">
        <f>IF(OR($E91="",$G91=""),"",IF(AND($E$3=1),'Marks Entry 1st'!BG90,IF(AND($E$3=2),'Marks Entry 2nd'!BG90,IF(AND($E$3=3),'Marks Entry 3rd'!BG90,IF(AND($E$3=4),'Marks Entry 4th'!BG90,"")))))</f>
        <v/>
      </c>
      <c r="DU91" s="380" t="str">
        <f>IF(OR($E91="",$G91=""),"",IF(AND($E$3=1),'Marks Entry 1st'!BH90,IF(AND($E$3=2),'Marks Entry 2nd'!BH90,IF(AND($E$3=3),'Marks Entry 3rd'!BH90,IF(AND($E$3=4),'Marks Entry 4th'!BH90,"")))))</f>
        <v/>
      </c>
      <c r="DV91" s="181" t="str">
        <f t="shared" si="148"/>
        <v/>
      </c>
      <c r="DW91" s="182">
        <f t="shared" si="149"/>
        <v>0</v>
      </c>
      <c r="DX91" s="182" t="str">
        <f t="shared" si="150"/>
        <v/>
      </c>
      <c r="DY91" s="182" t="str">
        <f t="shared" si="151"/>
        <v/>
      </c>
      <c r="DZ91" s="147" t="str">
        <f t="shared" si="101"/>
        <v/>
      </c>
      <c r="EA91" s="104" t="str">
        <f t="shared" si="102"/>
        <v/>
      </c>
      <c r="EB91" s="105" t="str">
        <f t="shared" si="103"/>
        <v/>
      </c>
      <c r="EC91" s="111" t="str">
        <f t="shared" si="104"/>
        <v/>
      </c>
      <c r="ED91" s="112" t="str">
        <f t="shared" si="105"/>
        <v/>
      </c>
      <c r="EE91" s="386" t="str">
        <f t="shared" si="106"/>
        <v/>
      </c>
      <c r="EF91" s="72" t="str">
        <f>IF(OR($E91="",$G91=""),"",IF(AND($E$3=1),'Marks Entry 1st'!BI90,IF(AND($E$3=2),'Marks Entry 2nd'!BI90,IF(AND($E$3=3),'Marks Entry 3rd'!BI90,IF(AND($E$3=4),'Marks Entry 4th'!BI90,"")))))</f>
        <v/>
      </c>
      <c r="EG91" s="72" t="str">
        <f>IF(OR($E91="",$G91=""),"",IF(AND($E$3=1),'Marks Entry 1st'!BJ90,IF(AND($E$3=2),'Marks Entry 2nd'!BJ90,IF(AND($E$3=3),'Marks Entry 3rd'!BJ90,IF(AND($E$3=4),'Marks Entry 4th'!BJ90,"")))))</f>
        <v/>
      </c>
      <c r="EH91" s="328" t="str">
        <f t="shared" si="107"/>
        <v/>
      </c>
      <c r="EI91" s="73"/>
      <c r="EP91" s="75">
        <f>IF(AND($E$3=1),'Marks Entry 1st'!I90,IF(AND($E$3=2),'Marks Entry 2nd'!I90,IF(AND($E$3=3),'Marks Entry 3rd'!I90,IF(AND($E$3=4),'Marks Entry 4th'!I90,""))))</f>
        <v>0</v>
      </c>
    </row>
    <row r="92" spans="1:146" ht="18.899999999999999" customHeight="1">
      <c r="A92" s="94">
        <v>85</v>
      </c>
      <c r="B92" s="94" t="str">
        <f>IF(OR(EP92=0,EP92=""),"",IF(AND($E$3=1),'Marks Entry 1st'!I91,IF(AND($E$3=2),'Marks Entry 2nd'!I91,IF(AND($E$3=3),'Marks Entry 3rd'!I91,IF(AND($E$3=4),'Marks Entry 4th'!I91,"")))))</f>
        <v/>
      </c>
      <c r="C92" s="95" t="str">
        <f>IF(OR(B92=0,B92=""),"",IF(AND($E$3=1),'Marks Entry 1st'!B91,IF(AND($E$3=2),'Marks Entry 2nd'!B91,IF(AND($E$3=3),'Marks Entry 3rd'!B91,IF(AND($E$3=4),'Marks Entry 4th'!B91,"")))))</f>
        <v/>
      </c>
      <c r="D92" s="95" t="str">
        <f>IF(OR(B92=0,B92=""),"",IF(AND($E$3=1),'Marks Entry 1st'!C91,IF(AND($E$3=2),'Marks Entry 2nd'!C91,IF(AND($E$3=3),'Marks Entry 3rd'!C91,IF(AND($E$3=4),'Marks Entry 4th'!C91,"")))))</f>
        <v/>
      </c>
      <c r="E92" s="96" t="str">
        <f>IF(OR(B92=0,B92=""),"",IF(AND($E$3=1),'Marks Entry 1st'!E91,IF(AND($E$3=2),'Marks Entry 2nd'!E91,IF(AND($E$3=3),'Marks Entry 3rd'!E91,IF(AND($E$3=4),'Marks Entry 4th'!E91,"")))))</f>
        <v/>
      </c>
      <c r="F92" s="95" t="str">
        <f>IF(OR(B92=0,B92=""),"",IF(AND($E$3=1),'Marks Entry 1st'!D91,IF(AND($E$3=2),'Marks Entry 2nd'!D91,IF(AND($E$3=3),'Marks Entry 3rd'!D91,IF(AND($E$3=4),'Marks Entry 4th'!D91,"")))))</f>
        <v/>
      </c>
      <c r="G92" s="90" t="str">
        <f>IF(OR(B92=0,B92=""),"",IF(AND($E$3=1),'Marks Entry 1st'!F91,IF(AND($E$3=2),'Marks Entry 2nd'!F91,IF(AND($E$3=3),'Marks Entry 3rd'!F91,IF(AND($E$3=4),'Marks Entry 4th'!F91,"")))))</f>
        <v/>
      </c>
      <c r="H92" s="90" t="str">
        <f>IF(OR(B92=0,B92=""),"",IF(AND($E$3=1),'Marks Entry 1st'!G91,IF(AND($E$3=2),'Marks Entry 2nd'!G91,IF(AND($E$3=3),'Marks Entry 3rd'!G91,IF(AND($E$3=4),'Marks Entry 4th'!G91,"")))))</f>
        <v/>
      </c>
      <c r="I92" s="90" t="str">
        <f>IF(OR(B92=0,B92=""),"",IF(AND($E$3=1),'Marks Entry 1st'!H91,IF(AND($E$3=2),'Marks Entry 2nd'!H91,IF(AND($E$3=3),'Marks Entry 3rd'!H91,IF(AND($E$3=4),'Marks Entry 4th'!H91,"")))))</f>
        <v/>
      </c>
      <c r="J92" s="379" t="str">
        <f>IF(OR(B92=0,B92=""),"",IF(AND($E$3=1),'Marks Entry 1st'!J91,IF(AND($E$3=2),'Marks Entry 2nd'!J91,IF(AND($E$3=3),'Marks Entry 3rd'!J91,IF(AND($E$3=4),'Marks Entry 4th'!J91,"")))))</f>
        <v/>
      </c>
      <c r="K92" s="379" t="str">
        <f>IF(OR(B92=0,B92=""),"",IF(AND($E$3=1),'Marks Entry 1st'!K91,IF(AND($E$3=2),'Marks Entry 2nd'!K91,IF(AND($E$3=3),'Marks Entry 3rd'!K91,IF(AND($E$3=4),'Marks Entry 4th'!K91,"")))))</f>
        <v/>
      </c>
      <c r="L92" s="180" t="str">
        <f>IF(OR($E92="",$G92=""),"",IF(AND($E$3=1),'Marks Entry 1st'!L91,IF(AND($E$3=2),'Marks Entry 2nd'!L91,IF(AND($E$3=3),'Marks Entry 3rd'!L91,IF(AND($E$3=4),'Marks Entry 4th'!L91,"")))))</f>
        <v/>
      </c>
      <c r="M92" s="180" t="str">
        <f>IF(OR($E92="",$G92=""),"",IF(AND($E$3=1),'Marks Entry 1st'!M91,IF(AND($E$3=2),'Marks Entry 2nd'!M91,IF(AND($E$3=3),'Marks Entry 3rd'!M91,IF(AND($E$3=4),'Marks Entry 4th'!M91,"")))))</f>
        <v/>
      </c>
      <c r="N92" s="87" t="str">
        <f t="shared" si="108"/>
        <v/>
      </c>
      <c r="O92" s="180" t="str">
        <f>IF(OR($E92="",$G92=""),"",IF(AND($E$3=1),'Marks Entry 1st'!N91,IF(AND($E$3=2),'Marks Entry 2nd'!N91,IF(AND($E$3=3),'Marks Entry 3rd'!N91,IF(AND($E$3=4),'Marks Entry 4th'!N91,"")))))</f>
        <v/>
      </c>
      <c r="P92" s="180" t="str">
        <f>IF(OR($E92="",$G92=""),"",IF(AND($E$3=1),'Marks Entry 1st'!O91,IF(AND($E$3=2),'Marks Entry 2nd'!O91,IF(AND($E$3=3),'Marks Entry 3rd'!O91,IF(AND($E$3=4),'Marks Entry 4th'!O91,"")))))</f>
        <v/>
      </c>
      <c r="Q92" s="180" t="str">
        <f>IF(OR($E92="",$G92=""),"",IF(AND($E$3=1),'Marks Entry 1st'!P91,IF(AND($E$3=2),'Marks Entry 2nd'!P91,IF(AND($E$3=3),'Marks Entry 3rd'!P91,IF(AND($E$3=4),'Marks Entry 4th'!P91,"")))))</f>
        <v/>
      </c>
      <c r="R92" s="91" t="str">
        <f t="shared" si="109"/>
        <v/>
      </c>
      <c r="S92" s="87">
        <f t="shared" si="110"/>
        <v>0</v>
      </c>
      <c r="T92" s="93" t="str">
        <f>IF(OR($E92="",$G92=""),"",IF(AND($E$3=1),'Marks Entry 1st'!Q91,IF(AND($E$3=2),'Marks Entry 2nd'!Q91,IF(AND($E$3=3),'Marks Entry 3rd'!Q91,IF(AND($E$3=4),'Marks Entry 4th'!Q91,"")))))</f>
        <v/>
      </c>
      <c r="U92" s="93" t="str">
        <f>IF(OR($E92="",$G92=""),"",IF(AND($E$3=1),'Marks Entry 1st'!R91,IF(AND($E$3=2),'Marks Entry 2nd'!R91,IF(AND($E$3=3),'Marks Entry 3rd'!R91,IF(AND($E$3=4),'Marks Entry 4th'!R91,"")))))</f>
        <v/>
      </c>
      <c r="V92" s="93" t="str">
        <f>IF(OR($E92="",$G92=""),"",IF(AND($E$3=1),'Marks Entry 1st'!S91,IF(AND($E$3=2),'Marks Entry 2nd'!S91,IF(AND($E$3=3),'Marks Entry 3rd'!S91,IF(AND($E$3=4),'Marks Entry 4th'!S91,"")))))</f>
        <v/>
      </c>
      <c r="W92" s="92" t="str">
        <f t="shared" si="111"/>
        <v/>
      </c>
      <c r="X92" s="87" t="str">
        <f t="shared" si="112"/>
        <v/>
      </c>
      <c r="Y92" s="144">
        <f t="shared" si="113"/>
        <v>0</v>
      </c>
      <c r="Z92" s="144" t="str">
        <f t="shared" si="114"/>
        <v/>
      </c>
      <c r="AA92" s="144" t="str">
        <f t="shared" si="76"/>
        <v/>
      </c>
      <c r="AB92" s="144" t="str">
        <f t="shared" si="115"/>
        <v/>
      </c>
      <c r="AC92" s="144" t="str">
        <f t="shared" si="77"/>
        <v/>
      </c>
      <c r="AD92" s="148" t="str">
        <f t="shared" si="78"/>
        <v/>
      </c>
      <c r="AE92" s="180" t="str">
        <f>IF(OR($E92="",$G92=""),"",IF(AND($E$3=1),'Marks Entry 1st'!T91,IF(AND($E$3=2),'Marks Entry 2nd'!T91,IF(AND($E$3=3),'Marks Entry 3rd'!T91,IF(AND($E$3=4),'Marks Entry 4th'!T91,"")))))</f>
        <v/>
      </c>
      <c r="AF92" s="180" t="str">
        <f>IF(OR($E92="",$G92=""),"",IF(AND($E$3=1),'Marks Entry 1st'!U91,IF(AND($E$3=2),'Marks Entry 2nd'!U91,IF(AND($E$3=3),'Marks Entry 3rd'!U91,IF(AND($E$3=4),'Marks Entry 4th'!U91,"")))))</f>
        <v/>
      </c>
      <c r="AG92" s="87" t="str">
        <f t="shared" si="116"/>
        <v/>
      </c>
      <c r="AH92" s="180" t="str">
        <f>IF(OR($E92="",$G92=""),"",IF(AND($E$3=1),'Marks Entry 1st'!V91,IF(AND($E$3=2),'Marks Entry 2nd'!V91,IF(AND($E$3=3),'Marks Entry 3rd'!V91,IF(AND($E$3=4),'Marks Entry 4th'!V91,"")))))</f>
        <v/>
      </c>
      <c r="AI92" s="180" t="str">
        <f>IF(OR($E92="",$G92=""),"",IF(AND($E$3=1),'Marks Entry 1st'!W91,IF(AND($E$3=2),'Marks Entry 2nd'!W91,IF(AND($E$3=3),'Marks Entry 3rd'!W91,IF(AND($E$3=4),'Marks Entry 4th'!W91,"")))))</f>
        <v/>
      </c>
      <c r="AJ92" s="180" t="str">
        <f>IF(OR($E92="",$G92=""),"",IF(AND($E$3=1),'Marks Entry 1st'!X91,IF(AND($E$3=2),'Marks Entry 2nd'!X91,IF(AND($E$3=3),'Marks Entry 3rd'!X91,IF(AND($E$3=4),'Marks Entry 4th'!X91,"")))))</f>
        <v/>
      </c>
      <c r="AK92" s="91" t="str">
        <f t="shared" si="117"/>
        <v/>
      </c>
      <c r="AL92" s="87">
        <f t="shared" si="118"/>
        <v>0</v>
      </c>
      <c r="AM92" s="93" t="str">
        <f>IF(OR($E92="",$G92=""),"",IF(AND($E$3=1),'Marks Entry 1st'!Y91,IF(AND($E$3=2),'Marks Entry 2nd'!Y91,IF(AND($E$3=3),'Marks Entry 3rd'!Y91,IF(AND($E$3=4),'Marks Entry 4th'!Y91,"")))))</f>
        <v/>
      </c>
      <c r="AN92" s="93" t="str">
        <f>IF(OR($E92="",$G92=""),"",IF(AND($E$3=1),'Marks Entry 1st'!Z91,IF(AND($E$3=2),'Marks Entry 2nd'!Z91,IF(AND($E$3=3),'Marks Entry 3rd'!Z91,IF(AND($E$3=4),'Marks Entry 4th'!Z91,"")))))</f>
        <v/>
      </c>
      <c r="AO92" s="93" t="str">
        <f>IF(OR($E92="",$G92=""),"",IF(AND($E$3=1),'Marks Entry 1st'!AA91,IF(AND($E$3=2),'Marks Entry 2nd'!AA91,IF(AND($E$3=3),'Marks Entry 3rd'!AA91,IF(AND($E$3=4),'Marks Entry 4th'!AA91,"")))))</f>
        <v/>
      </c>
      <c r="AP92" s="92" t="str">
        <f t="shared" si="119"/>
        <v/>
      </c>
      <c r="AQ92" s="87" t="str">
        <f t="shared" si="120"/>
        <v/>
      </c>
      <c r="AR92" s="144">
        <f t="shared" si="121"/>
        <v>0</v>
      </c>
      <c r="AS92" s="144" t="str">
        <f t="shared" si="122"/>
        <v/>
      </c>
      <c r="AT92" s="144" t="str">
        <f t="shared" si="79"/>
        <v/>
      </c>
      <c r="AU92" s="144" t="str">
        <f t="shared" si="123"/>
        <v/>
      </c>
      <c r="AV92" s="144" t="str">
        <f t="shared" si="80"/>
        <v/>
      </c>
      <c r="AW92" s="148" t="str">
        <f t="shared" si="81"/>
        <v/>
      </c>
      <c r="AX92" s="180" t="str">
        <f>IF(OR($E92="",$G92=""),"",IF(AND($E$3=1),'Marks Entry 1st'!AB91,IF(AND($E$3=2),'Marks Entry 2nd'!AB91,IF(AND($E$3=3),'Marks Entry 3rd'!AB91,IF(AND($E$3=4),'Marks Entry 4th'!AB91,"")))))</f>
        <v/>
      </c>
      <c r="AY92" s="180" t="str">
        <f>IF(OR($E92="",$G92=""),"",IF(AND($E$3=1),'Marks Entry 1st'!AC91,IF(AND($E$3=2),'Marks Entry 2nd'!AC91,IF(AND($E$3=3),'Marks Entry 3rd'!AC91,IF(AND($E$3=4),'Marks Entry 4th'!AC91,"")))))</f>
        <v/>
      </c>
      <c r="AZ92" s="87" t="str">
        <f t="shared" si="82"/>
        <v/>
      </c>
      <c r="BA92" s="180" t="str">
        <f>IF(OR($E92="",$G92=""),"",IF(AND($E$3=1),'Marks Entry 1st'!AD91,IF(AND($E$3=2),'Marks Entry 2nd'!AD91,IF(AND($E$3=3),'Marks Entry 3rd'!AD91,IF(AND($E$3=4),'Marks Entry 4th'!AD91,"")))))</f>
        <v/>
      </c>
      <c r="BB92" s="180" t="str">
        <f>IF(OR($E92="",$G92=""),"",IF(AND($E$3=1),'Marks Entry 1st'!AE91,IF(AND($E$3=2),'Marks Entry 2nd'!AE91,IF(AND($E$3=3),'Marks Entry 3rd'!AE91,IF(AND($E$3=4),'Marks Entry 4th'!AE91,"")))))</f>
        <v/>
      </c>
      <c r="BC92" s="180" t="str">
        <f>IF(OR($E92="",$G92=""),"",IF(AND($E$3=1),'Marks Entry 1st'!AF91,IF(AND($E$3=2),'Marks Entry 2nd'!AF91,IF(AND($E$3=3),'Marks Entry 3rd'!AF91,IF(AND($E$3=4),'Marks Entry 4th'!AF91,"")))))</f>
        <v/>
      </c>
      <c r="BD92" s="91" t="str">
        <f t="shared" si="83"/>
        <v/>
      </c>
      <c r="BE92" s="87">
        <f t="shared" si="84"/>
        <v>0</v>
      </c>
      <c r="BF92" s="93" t="str">
        <f>IF(OR($E92="",$G92=""),"",IF(AND($E$3=1),'Marks Entry 1st'!AG91,IF(AND($E$3=2),'Marks Entry 2nd'!AG91,IF(AND($E$3=3),'Marks Entry 3rd'!AG91,IF(AND($E$3=4),'Marks Entry 4th'!AG91,"")))))</f>
        <v/>
      </c>
      <c r="BG92" s="93" t="str">
        <f>IF(OR($E92="",$G92=""),"",IF(AND($E$3=1),'Marks Entry 1st'!AH91,IF(AND($E$3=2),'Marks Entry 2nd'!AH91,IF(AND($E$3=3),'Marks Entry 3rd'!AH91,IF(AND($E$3=4),'Marks Entry 4th'!AH91,"")))))</f>
        <v/>
      </c>
      <c r="BH92" s="93" t="str">
        <f>IF(OR($E92="",$G92=""),"",IF(AND($E$3=1),'Marks Entry 1st'!AI91,IF(AND($E$3=2),'Marks Entry 2nd'!AI91,IF(AND($E$3=3),'Marks Entry 3rd'!AI91,IF(AND($E$3=4),'Marks Entry 4th'!AI91,"")))))</f>
        <v/>
      </c>
      <c r="BI92" s="92" t="str">
        <f t="shared" si="85"/>
        <v/>
      </c>
      <c r="BJ92" s="87" t="str">
        <f t="shared" si="86"/>
        <v/>
      </c>
      <c r="BK92" s="144">
        <f t="shared" si="87"/>
        <v>0</v>
      </c>
      <c r="BL92" s="144" t="str">
        <f t="shared" si="88"/>
        <v/>
      </c>
      <c r="BM92" s="144" t="str">
        <f t="shared" si="89"/>
        <v/>
      </c>
      <c r="BN92" s="144" t="str">
        <f t="shared" si="90"/>
        <v/>
      </c>
      <c r="BO92" s="144" t="str">
        <f t="shared" si="91"/>
        <v/>
      </c>
      <c r="BP92" s="148" t="str">
        <f t="shared" si="92"/>
        <v/>
      </c>
      <c r="BQ92" s="180" t="str">
        <f>IF(OR($E92="",$G92=""),"",IF(AND($E$3=1),'Marks Entry 1st'!AJ91,IF(AND($E$3=2),'Marks Entry 2nd'!AJ91,IF(AND($E$3=3),'Marks Entry 3rd'!AJ91,IF(AND($E$3=4),'Marks Entry 4th'!AJ91,"")))))</f>
        <v/>
      </c>
      <c r="BR92" s="180" t="str">
        <f>IF(OR($E92="",$G92=""),"",IF(AND($E$3=1),'Marks Entry 1st'!AK91,IF(AND($E$3=2),'Marks Entry 2nd'!AK91,IF(AND($E$3=3),'Marks Entry 3rd'!AK91,IF(AND($E$3=4),'Marks Entry 4th'!AK91,"")))))</f>
        <v/>
      </c>
      <c r="BS92" s="87" t="str">
        <f t="shared" si="124"/>
        <v/>
      </c>
      <c r="BT92" s="180" t="str">
        <f>IF(OR($E92="",$G92=""),"",IF(AND($E$3=1),'Marks Entry 1st'!AL91,IF(AND($E$3=2),'Marks Entry 2nd'!AL91,IF(AND($E$3=3),'Marks Entry 3rd'!AL91,IF(AND($E$3=4),'Marks Entry 4th'!AL91,"")))))</f>
        <v/>
      </c>
      <c r="BU92" s="180" t="str">
        <f>IF(OR($E92="",$G92=""),"",IF(AND($E$3=1),'Marks Entry 1st'!AM91,IF(AND($E$3=2),'Marks Entry 2nd'!AM91,IF(AND($E$3=3),'Marks Entry 3rd'!AM91,IF(AND($E$3=4),'Marks Entry 4th'!AM91,"")))))</f>
        <v/>
      </c>
      <c r="BV92" s="180" t="str">
        <f>IF(OR($E92="",$G92=""),"",IF(AND($E$3=1),'Marks Entry 1st'!AN91,IF(AND($E$3=2),'Marks Entry 2nd'!AN91,IF(AND($E$3=3),'Marks Entry 3rd'!AN91,IF(AND($E$3=4),'Marks Entry 4th'!AN91,"")))))</f>
        <v/>
      </c>
      <c r="BW92" s="91" t="str">
        <f t="shared" si="125"/>
        <v/>
      </c>
      <c r="BX92" s="87">
        <f t="shared" si="126"/>
        <v>0</v>
      </c>
      <c r="BY92" s="93" t="str">
        <f>IF(OR($E92="",$G92=""),"",IF(AND($E$3=1),'Marks Entry 1st'!AO91,IF(AND($E$3=2),'Marks Entry 2nd'!AO91,IF(AND($E$3=3),'Marks Entry 3rd'!AO91,IF(AND($E$3=4),'Marks Entry 4th'!AO91,"")))))</f>
        <v/>
      </c>
      <c r="BZ92" s="93" t="str">
        <f>IF(OR($E92="",$G92=""),"",IF(AND($E$3=1),'Marks Entry 1st'!AP91,IF(AND($E$3=2),'Marks Entry 2nd'!AP91,IF(AND($E$3=3),'Marks Entry 3rd'!AP91,IF(AND($E$3=4),'Marks Entry 4th'!AP91,"")))))</f>
        <v/>
      </c>
      <c r="CA92" s="93" t="str">
        <f>IF(OR($E92="",$G92=""),"",IF(AND($E$3=1),'Marks Entry 1st'!AQ91,IF(AND($E$3=2),'Marks Entry 2nd'!AQ91,IF(AND($E$3=3),'Marks Entry 3rd'!AQ91,IF(AND($E$3=4),'Marks Entry 4th'!AQ91,"")))))</f>
        <v/>
      </c>
      <c r="CB92" s="92" t="str">
        <f t="shared" si="127"/>
        <v/>
      </c>
      <c r="CC92" s="87" t="str">
        <f t="shared" si="128"/>
        <v/>
      </c>
      <c r="CD92" s="144">
        <f t="shared" si="129"/>
        <v>0</v>
      </c>
      <c r="CE92" s="144" t="str">
        <f t="shared" si="130"/>
        <v/>
      </c>
      <c r="CF92" s="144" t="str">
        <f t="shared" si="93"/>
        <v/>
      </c>
      <c r="CG92" s="144" t="str">
        <f t="shared" si="131"/>
        <v/>
      </c>
      <c r="CH92" s="144" t="str">
        <f t="shared" si="94"/>
        <v/>
      </c>
      <c r="CI92" s="148" t="str">
        <f t="shared" si="95"/>
        <v/>
      </c>
      <c r="CJ92" s="180" t="str">
        <f>IF(OR($E92="",$G92=""),"",IF(AND($E$3=1),'Marks Entry 1st'!AR91,IF(AND($E$3=2),'Marks Entry 2nd'!AR91,IF(AND($E$3=3),'Marks Entry 3rd'!AR91,IF(AND($E$3=4),'Marks Entry 4th'!AR91,"")))))</f>
        <v/>
      </c>
      <c r="CK92" s="180" t="str">
        <f>IF(OR($E92="",$G92=""),"",IF(AND($E$3=1),'Marks Entry 1st'!AS91,IF(AND($E$3=2),'Marks Entry 2nd'!AS91,IF(AND($E$3=3),'Marks Entry 3rd'!AS91,IF(AND($E$3=4),'Marks Entry 4th'!AS91,"")))))</f>
        <v/>
      </c>
      <c r="CL92" s="87" t="str">
        <f t="shared" si="132"/>
        <v/>
      </c>
      <c r="CM92" s="180" t="str">
        <f>IF(OR($E92="",$G92=""),"",IF(AND($E$3=1),'Marks Entry 1st'!AT91,IF(AND($E$3=2),'Marks Entry 2nd'!AT91,IF(AND($E$3=3),'Marks Entry 3rd'!AT91,IF(AND($E$3=4),'Marks Entry 4th'!AT91,"")))))</f>
        <v/>
      </c>
      <c r="CN92" s="180" t="str">
        <f>IF(OR($E92="",$G92=""),"",IF(AND($E$3=1),'Marks Entry 1st'!AU91,IF(AND($E$3=2),'Marks Entry 2nd'!AU91,IF(AND($E$3=3),'Marks Entry 3rd'!AU91,IF(AND($E$3=4),'Marks Entry 4th'!AU91,"")))))</f>
        <v/>
      </c>
      <c r="CO92" s="180" t="str">
        <f>IF(OR($E92="",$G92=""),"",IF(AND($E$3=1),'Marks Entry 1st'!AV91,IF(AND($E$3=2),'Marks Entry 2nd'!AV91,IF(AND($E$3=3),'Marks Entry 3rd'!AV91,IF(AND($E$3=4),'Marks Entry 4th'!AV91,"")))))</f>
        <v/>
      </c>
      <c r="CP92" s="91" t="str">
        <f t="shared" si="133"/>
        <v/>
      </c>
      <c r="CQ92" s="87">
        <f t="shared" si="134"/>
        <v>0</v>
      </c>
      <c r="CR92" s="93" t="str">
        <f>IF(OR($E92="",$G92=""),"",IF(AND($E$3=1),'Marks Entry 1st'!AW91,IF(AND($E$3=2),'Marks Entry 2nd'!AW91,IF(AND($E$3=3),'Marks Entry 3rd'!AW91,IF(AND($E$3=4),'Marks Entry 4th'!AW91,"")))))</f>
        <v/>
      </c>
      <c r="CS92" s="93" t="str">
        <f>IF(OR($E92="",$G92=""),"",IF(AND($E$3=1),'Marks Entry 1st'!AX91,IF(AND($E$3=2),'Marks Entry 2nd'!AX91,IF(AND($E$3=3),'Marks Entry 3rd'!AX91,IF(AND($E$3=4),'Marks Entry 4th'!AX91,"")))))</f>
        <v/>
      </c>
      <c r="CT92" s="93" t="str">
        <f>IF(OR($E92="",$G92=""),"",IF(AND($E$3=1),'Marks Entry 1st'!AY91,IF(AND($E$3=2),'Marks Entry 2nd'!AY91,IF(AND($E$3=3),'Marks Entry 3rd'!AY91,IF(AND($E$3=4),'Marks Entry 4th'!AY91,"")))))</f>
        <v/>
      </c>
      <c r="CU92" s="92" t="str">
        <f t="shared" si="135"/>
        <v/>
      </c>
      <c r="CV92" s="87" t="str">
        <f t="shared" si="136"/>
        <v/>
      </c>
      <c r="CW92" s="144">
        <f t="shared" si="137"/>
        <v>0</v>
      </c>
      <c r="CX92" s="144" t="str">
        <f t="shared" si="138"/>
        <v/>
      </c>
      <c r="CY92" s="144" t="str">
        <f t="shared" si="96"/>
        <v/>
      </c>
      <c r="CZ92" s="144" t="str">
        <f t="shared" si="139"/>
        <v/>
      </c>
      <c r="DA92" s="144" t="str">
        <f t="shared" si="97"/>
        <v/>
      </c>
      <c r="DB92" s="148" t="str">
        <f t="shared" si="98"/>
        <v/>
      </c>
      <c r="DC92" s="380" t="str">
        <f>IF(OR($E92="",$G92=""),"",IF(AND($E$3=1),'Marks Entry 1st'!AZ91,IF(AND($E$3=2),'Marks Entry 2nd'!AZ91,IF(AND($E$3=3),'Marks Entry 3rd'!AZ91,IF(AND($E$3=4),'Marks Entry 4th'!AZ91,"")))))</f>
        <v/>
      </c>
      <c r="DD92" s="380" t="str">
        <f>IF(OR($E92="",$G92=""),"",IF(AND($E$3=1),'Marks Entry 1st'!BA91,IF(AND($E$3=2),'Marks Entry 2nd'!BA91,IF(AND($E$3=3),'Marks Entry 3rd'!BA91,IF(AND($E$3=4),'Marks Entry 4th'!BA91,"")))))</f>
        <v/>
      </c>
      <c r="DE92" s="380" t="str">
        <f>IF(OR($E92="",$G92=""),"",IF(AND($E$3=1),'Marks Entry 1st'!BB91,IF(AND($E$3=2),'Marks Entry 2nd'!BB91,IF(AND($E$3=3),'Marks Entry 3rd'!BB91,IF(AND($E$3=4),'Marks Entry 4th'!BB91,"")))))</f>
        <v/>
      </c>
      <c r="DF92" s="181" t="str">
        <f t="shared" si="140"/>
        <v/>
      </c>
      <c r="DG92" s="182">
        <f t="shared" si="141"/>
        <v>0</v>
      </c>
      <c r="DH92" s="182" t="str">
        <f t="shared" si="142"/>
        <v/>
      </c>
      <c r="DI92" s="182" t="str">
        <f t="shared" si="143"/>
        <v/>
      </c>
      <c r="DJ92" s="147" t="str">
        <f t="shared" si="99"/>
        <v/>
      </c>
      <c r="DK92" s="380" t="str">
        <f>IF(OR($E92="",$G92=""),"",IF(AND($E$3=1),'Marks Entry 1st'!BC91,IF(AND($E$3=2),'Marks Entry 2nd'!BC91,IF(AND($E$3=3),'Marks Entry 3rd'!BC91,IF(AND($E$3=4),'Marks Entry 4th'!BC91,"")))))</f>
        <v/>
      </c>
      <c r="DL92" s="380" t="str">
        <f>IF(OR($E92="",$G92=""),"",IF(AND($E$3=1),'Marks Entry 1st'!BD91,IF(AND($E$3=2),'Marks Entry 2nd'!BD91,IF(AND($E$3=3),'Marks Entry 3rd'!BD91,IF(AND($E$3=4),'Marks Entry 4th'!BD91,"")))))</f>
        <v/>
      </c>
      <c r="DM92" s="380" t="str">
        <f>IF(OR($E92="",$G92=""),"",IF(AND($E$3=1),'Marks Entry 1st'!BE91,IF(AND($E$3=2),'Marks Entry 2nd'!BE91,IF(AND($E$3=3),'Marks Entry 3rd'!BE91,IF(AND($E$3=4),'Marks Entry 4th'!BE91,"")))))</f>
        <v/>
      </c>
      <c r="DN92" s="181" t="str">
        <f t="shared" si="144"/>
        <v/>
      </c>
      <c r="DO92" s="182">
        <f t="shared" si="145"/>
        <v>0</v>
      </c>
      <c r="DP92" s="182" t="str">
        <f t="shared" si="146"/>
        <v/>
      </c>
      <c r="DQ92" s="182" t="str">
        <f t="shared" si="147"/>
        <v/>
      </c>
      <c r="DR92" s="147" t="str">
        <f t="shared" si="100"/>
        <v/>
      </c>
      <c r="DS92" s="380" t="str">
        <f>IF(OR($E92="",$G92=""),"",IF(AND($E$3=1),'Marks Entry 1st'!BF91,IF(AND($E$3=2),'Marks Entry 2nd'!BF91,IF(AND($E$3=3),'Marks Entry 3rd'!BF91,IF(AND($E$3=4),'Marks Entry 4th'!BF91,"")))))</f>
        <v/>
      </c>
      <c r="DT92" s="380" t="str">
        <f>IF(OR($E92="",$G92=""),"",IF(AND($E$3=1),'Marks Entry 1st'!BG91,IF(AND($E$3=2),'Marks Entry 2nd'!BG91,IF(AND($E$3=3),'Marks Entry 3rd'!BG91,IF(AND($E$3=4),'Marks Entry 4th'!BG91,"")))))</f>
        <v/>
      </c>
      <c r="DU92" s="380" t="str">
        <f>IF(OR($E92="",$G92=""),"",IF(AND($E$3=1),'Marks Entry 1st'!BH91,IF(AND($E$3=2),'Marks Entry 2nd'!BH91,IF(AND($E$3=3),'Marks Entry 3rd'!BH91,IF(AND($E$3=4),'Marks Entry 4th'!BH91,"")))))</f>
        <v/>
      </c>
      <c r="DV92" s="181" t="str">
        <f t="shared" si="148"/>
        <v/>
      </c>
      <c r="DW92" s="182">
        <f t="shared" si="149"/>
        <v>0</v>
      </c>
      <c r="DX92" s="182" t="str">
        <f t="shared" si="150"/>
        <v/>
      </c>
      <c r="DY92" s="182" t="str">
        <f t="shared" si="151"/>
        <v/>
      </c>
      <c r="DZ92" s="147" t="str">
        <f t="shared" si="101"/>
        <v/>
      </c>
      <c r="EA92" s="104" t="str">
        <f t="shared" si="102"/>
        <v/>
      </c>
      <c r="EB92" s="105" t="str">
        <f t="shared" si="103"/>
        <v/>
      </c>
      <c r="EC92" s="111" t="str">
        <f t="shared" si="104"/>
        <v/>
      </c>
      <c r="ED92" s="112" t="str">
        <f t="shared" si="105"/>
        <v/>
      </c>
      <c r="EE92" s="386" t="str">
        <f t="shared" si="106"/>
        <v/>
      </c>
      <c r="EF92" s="72" t="str">
        <f>IF(OR($E92="",$G92=""),"",IF(AND($E$3=1),'Marks Entry 1st'!BI91,IF(AND($E$3=2),'Marks Entry 2nd'!BI91,IF(AND($E$3=3),'Marks Entry 3rd'!BI91,IF(AND($E$3=4),'Marks Entry 4th'!BI91,"")))))</f>
        <v/>
      </c>
      <c r="EG92" s="72" t="str">
        <f>IF(OR($E92="",$G92=""),"",IF(AND($E$3=1),'Marks Entry 1st'!BJ91,IF(AND($E$3=2),'Marks Entry 2nd'!BJ91,IF(AND($E$3=3),'Marks Entry 3rd'!BJ91,IF(AND($E$3=4),'Marks Entry 4th'!BJ91,"")))))</f>
        <v/>
      </c>
      <c r="EH92" s="328" t="str">
        <f t="shared" si="107"/>
        <v/>
      </c>
      <c r="EI92" s="73"/>
      <c r="EP92" s="75">
        <f>IF(AND($E$3=1),'Marks Entry 1st'!I91,IF(AND($E$3=2),'Marks Entry 2nd'!I91,IF(AND($E$3=3),'Marks Entry 3rd'!I91,IF(AND($E$3=4),'Marks Entry 4th'!I91,""))))</f>
        <v>0</v>
      </c>
    </row>
    <row r="93" spans="1:146" ht="18.899999999999999" customHeight="1">
      <c r="A93" s="94">
        <v>86</v>
      </c>
      <c r="B93" s="94" t="str">
        <f>IF(OR(EP93=0,EP93=""),"",IF(AND($E$3=1),'Marks Entry 1st'!I92,IF(AND($E$3=2),'Marks Entry 2nd'!I92,IF(AND($E$3=3),'Marks Entry 3rd'!I92,IF(AND($E$3=4),'Marks Entry 4th'!I92,"")))))</f>
        <v/>
      </c>
      <c r="C93" s="95" t="str">
        <f>IF(OR(B93=0,B93=""),"",IF(AND($E$3=1),'Marks Entry 1st'!B92,IF(AND($E$3=2),'Marks Entry 2nd'!B92,IF(AND($E$3=3),'Marks Entry 3rd'!B92,IF(AND($E$3=4),'Marks Entry 4th'!B92,"")))))</f>
        <v/>
      </c>
      <c r="D93" s="95" t="str">
        <f>IF(OR(B93=0,B93=""),"",IF(AND($E$3=1),'Marks Entry 1st'!C92,IF(AND($E$3=2),'Marks Entry 2nd'!C92,IF(AND($E$3=3),'Marks Entry 3rd'!C92,IF(AND($E$3=4),'Marks Entry 4th'!C92,"")))))</f>
        <v/>
      </c>
      <c r="E93" s="96" t="str">
        <f>IF(OR(B93=0,B93=""),"",IF(AND($E$3=1),'Marks Entry 1st'!E92,IF(AND($E$3=2),'Marks Entry 2nd'!E92,IF(AND($E$3=3),'Marks Entry 3rd'!E92,IF(AND($E$3=4),'Marks Entry 4th'!E92,"")))))</f>
        <v/>
      </c>
      <c r="F93" s="95" t="str">
        <f>IF(OR(B93=0,B93=""),"",IF(AND($E$3=1),'Marks Entry 1st'!D92,IF(AND($E$3=2),'Marks Entry 2nd'!D92,IF(AND($E$3=3),'Marks Entry 3rd'!D92,IF(AND($E$3=4),'Marks Entry 4th'!D92,"")))))</f>
        <v/>
      </c>
      <c r="G93" s="90" t="str">
        <f>IF(OR(B93=0,B93=""),"",IF(AND($E$3=1),'Marks Entry 1st'!F92,IF(AND($E$3=2),'Marks Entry 2nd'!F92,IF(AND($E$3=3),'Marks Entry 3rd'!F92,IF(AND($E$3=4),'Marks Entry 4th'!F92,"")))))</f>
        <v/>
      </c>
      <c r="H93" s="90" t="str">
        <f>IF(OR(B93=0,B93=""),"",IF(AND($E$3=1),'Marks Entry 1st'!G92,IF(AND($E$3=2),'Marks Entry 2nd'!G92,IF(AND($E$3=3),'Marks Entry 3rd'!G92,IF(AND($E$3=4),'Marks Entry 4th'!G92,"")))))</f>
        <v/>
      </c>
      <c r="I93" s="90" t="str">
        <f>IF(OR(B93=0,B93=""),"",IF(AND($E$3=1),'Marks Entry 1st'!H92,IF(AND($E$3=2),'Marks Entry 2nd'!H92,IF(AND($E$3=3),'Marks Entry 3rd'!H92,IF(AND($E$3=4),'Marks Entry 4th'!H92,"")))))</f>
        <v/>
      </c>
      <c r="J93" s="379" t="str">
        <f>IF(OR(B93=0,B93=""),"",IF(AND($E$3=1),'Marks Entry 1st'!J92,IF(AND($E$3=2),'Marks Entry 2nd'!J92,IF(AND($E$3=3),'Marks Entry 3rd'!J92,IF(AND($E$3=4),'Marks Entry 4th'!J92,"")))))</f>
        <v/>
      </c>
      <c r="K93" s="379" t="str">
        <f>IF(OR(B93=0,B93=""),"",IF(AND($E$3=1),'Marks Entry 1st'!K92,IF(AND($E$3=2),'Marks Entry 2nd'!K92,IF(AND($E$3=3),'Marks Entry 3rd'!K92,IF(AND($E$3=4),'Marks Entry 4th'!K92,"")))))</f>
        <v/>
      </c>
      <c r="L93" s="180" t="str">
        <f>IF(OR($E93="",$G93=""),"",IF(AND($E$3=1),'Marks Entry 1st'!L92,IF(AND($E$3=2),'Marks Entry 2nd'!L92,IF(AND($E$3=3),'Marks Entry 3rd'!L92,IF(AND($E$3=4),'Marks Entry 4th'!L92,"")))))</f>
        <v/>
      </c>
      <c r="M93" s="180" t="str">
        <f>IF(OR($E93="",$G93=""),"",IF(AND($E$3=1),'Marks Entry 1st'!M92,IF(AND($E$3=2),'Marks Entry 2nd'!M92,IF(AND($E$3=3),'Marks Entry 3rd'!M92,IF(AND($E$3=4),'Marks Entry 4th'!M92,"")))))</f>
        <v/>
      </c>
      <c r="N93" s="87" t="str">
        <f t="shared" si="108"/>
        <v/>
      </c>
      <c r="O93" s="180" t="str">
        <f>IF(OR($E93="",$G93=""),"",IF(AND($E$3=1),'Marks Entry 1st'!N92,IF(AND($E$3=2),'Marks Entry 2nd'!N92,IF(AND($E$3=3),'Marks Entry 3rd'!N92,IF(AND($E$3=4),'Marks Entry 4th'!N92,"")))))</f>
        <v/>
      </c>
      <c r="P93" s="180" t="str">
        <f>IF(OR($E93="",$G93=""),"",IF(AND($E$3=1),'Marks Entry 1st'!O92,IF(AND($E$3=2),'Marks Entry 2nd'!O92,IF(AND($E$3=3),'Marks Entry 3rd'!O92,IF(AND($E$3=4),'Marks Entry 4th'!O92,"")))))</f>
        <v/>
      </c>
      <c r="Q93" s="180" t="str">
        <f>IF(OR($E93="",$G93=""),"",IF(AND($E$3=1),'Marks Entry 1st'!P92,IF(AND($E$3=2),'Marks Entry 2nd'!P92,IF(AND($E$3=3),'Marks Entry 3rd'!P92,IF(AND($E$3=4),'Marks Entry 4th'!P92,"")))))</f>
        <v/>
      </c>
      <c r="R93" s="91" t="str">
        <f t="shared" si="109"/>
        <v/>
      </c>
      <c r="S93" s="87">
        <f t="shared" si="110"/>
        <v>0</v>
      </c>
      <c r="T93" s="93" t="str">
        <f>IF(OR($E93="",$G93=""),"",IF(AND($E$3=1),'Marks Entry 1st'!Q92,IF(AND($E$3=2),'Marks Entry 2nd'!Q92,IF(AND($E$3=3),'Marks Entry 3rd'!Q92,IF(AND($E$3=4),'Marks Entry 4th'!Q92,"")))))</f>
        <v/>
      </c>
      <c r="U93" s="93" t="str">
        <f>IF(OR($E93="",$G93=""),"",IF(AND($E$3=1),'Marks Entry 1st'!R92,IF(AND($E$3=2),'Marks Entry 2nd'!R92,IF(AND($E$3=3),'Marks Entry 3rd'!R92,IF(AND($E$3=4),'Marks Entry 4th'!R92,"")))))</f>
        <v/>
      </c>
      <c r="V93" s="93" t="str">
        <f>IF(OR($E93="",$G93=""),"",IF(AND($E$3=1),'Marks Entry 1st'!S92,IF(AND($E$3=2),'Marks Entry 2nd'!S92,IF(AND($E$3=3),'Marks Entry 3rd'!S92,IF(AND($E$3=4),'Marks Entry 4th'!S92,"")))))</f>
        <v/>
      </c>
      <c r="W93" s="92" t="str">
        <f t="shared" si="111"/>
        <v/>
      </c>
      <c r="X93" s="87" t="str">
        <f t="shared" si="112"/>
        <v/>
      </c>
      <c r="Y93" s="144">
        <f t="shared" si="113"/>
        <v>0</v>
      </c>
      <c r="Z93" s="144" t="str">
        <f t="shared" si="114"/>
        <v/>
      </c>
      <c r="AA93" s="144" t="str">
        <f t="shared" si="76"/>
        <v/>
      </c>
      <c r="AB93" s="144" t="str">
        <f t="shared" si="115"/>
        <v/>
      </c>
      <c r="AC93" s="144" t="str">
        <f t="shared" si="77"/>
        <v/>
      </c>
      <c r="AD93" s="148" t="str">
        <f t="shared" si="78"/>
        <v/>
      </c>
      <c r="AE93" s="180" t="str">
        <f>IF(OR($E93="",$G93=""),"",IF(AND($E$3=1),'Marks Entry 1st'!T92,IF(AND($E$3=2),'Marks Entry 2nd'!T92,IF(AND($E$3=3),'Marks Entry 3rd'!T92,IF(AND($E$3=4),'Marks Entry 4th'!T92,"")))))</f>
        <v/>
      </c>
      <c r="AF93" s="180" t="str">
        <f>IF(OR($E93="",$G93=""),"",IF(AND($E$3=1),'Marks Entry 1st'!U92,IF(AND($E$3=2),'Marks Entry 2nd'!U92,IF(AND($E$3=3),'Marks Entry 3rd'!U92,IF(AND($E$3=4),'Marks Entry 4th'!U92,"")))))</f>
        <v/>
      </c>
      <c r="AG93" s="87" t="str">
        <f t="shared" si="116"/>
        <v/>
      </c>
      <c r="AH93" s="180" t="str">
        <f>IF(OR($E93="",$G93=""),"",IF(AND($E$3=1),'Marks Entry 1st'!V92,IF(AND($E$3=2),'Marks Entry 2nd'!V92,IF(AND($E$3=3),'Marks Entry 3rd'!V92,IF(AND($E$3=4),'Marks Entry 4th'!V92,"")))))</f>
        <v/>
      </c>
      <c r="AI93" s="180" t="str">
        <f>IF(OR($E93="",$G93=""),"",IF(AND($E$3=1),'Marks Entry 1st'!W92,IF(AND($E$3=2),'Marks Entry 2nd'!W92,IF(AND($E$3=3),'Marks Entry 3rd'!W92,IF(AND($E$3=4),'Marks Entry 4th'!W92,"")))))</f>
        <v/>
      </c>
      <c r="AJ93" s="180" t="str">
        <f>IF(OR($E93="",$G93=""),"",IF(AND($E$3=1),'Marks Entry 1st'!X92,IF(AND($E$3=2),'Marks Entry 2nd'!X92,IF(AND($E$3=3),'Marks Entry 3rd'!X92,IF(AND($E$3=4),'Marks Entry 4th'!X92,"")))))</f>
        <v/>
      </c>
      <c r="AK93" s="91" t="str">
        <f t="shared" si="117"/>
        <v/>
      </c>
      <c r="AL93" s="87">
        <f t="shared" si="118"/>
        <v>0</v>
      </c>
      <c r="AM93" s="93" t="str">
        <f>IF(OR($E93="",$G93=""),"",IF(AND($E$3=1),'Marks Entry 1st'!Y92,IF(AND($E$3=2),'Marks Entry 2nd'!Y92,IF(AND($E$3=3),'Marks Entry 3rd'!Y92,IF(AND($E$3=4),'Marks Entry 4th'!Y92,"")))))</f>
        <v/>
      </c>
      <c r="AN93" s="93" t="str">
        <f>IF(OR($E93="",$G93=""),"",IF(AND($E$3=1),'Marks Entry 1st'!Z92,IF(AND($E$3=2),'Marks Entry 2nd'!Z92,IF(AND($E$3=3),'Marks Entry 3rd'!Z92,IF(AND($E$3=4),'Marks Entry 4th'!Z92,"")))))</f>
        <v/>
      </c>
      <c r="AO93" s="93" t="str">
        <f>IF(OR($E93="",$G93=""),"",IF(AND($E$3=1),'Marks Entry 1st'!AA92,IF(AND($E$3=2),'Marks Entry 2nd'!AA92,IF(AND($E$3=3),'Marks Entry 3rd'!AA92,IF(AND($E$3=4),'Marks Entry 4th'!AA92,"")))))</f>
        <v/>
      </c>
      <c r="AP93" s="92" t="str">
        <f t="shared" si="119"/>
        <v/>
      </c>
      <c r="AQ93" s="87" t="str">
        <f t="shared" si="120"/>
        <v/>
      </c>
      <c r="AR93" s="144">
        <f t="shared" si="121"/>
        <v>0</v>
      </c>
      <c r="AS93" s="144" t="str">
        <f t="shared" si="122"/>
        <v/>
      </c>
      <c r="AT93" s="144" t="str">
        <f t="shared" si="79"/>
        <v/>
      </c>
      <c r="AU93" s="144" t="str">
        <f t="shared" si="123"/>
        <v/>
      </c>
      <c r="AV93" s="144" t="str">
        <f t="shared" si="80"/>
        <v/>
      </c>
      <c r="AW93" s="148" t="str">
        <f t="shared" si="81"/>
        <v/>
      </c>
      <c r="AX93" s="180" t="str">
        <f>IF(OR($E93="",$G93=""),"",IF(AND($E$3=1),'Marks Entry 1st'!AB92,IF(AND($E$3=2),'Marks Entry 2nd'!AB92,IF(AND($E$3=3),'Marks Entry 3rd'!AB92,IF(AND($E$3=4),'Marks Entry 4th'!AB92,"")))))</f>
        <v/>
      </c>
      <c r="AY93" s="180" t="str">
        <f>IF(OR($E93="",$G93=""),"",IF(AND($E$3=1),'Marks Entry 1st'!AC92,IF(AND($E$3=2),'Marks Entry 2nd'!AC92,IF(AND($E$3=3),'Marks Entry 3rd'!AC92,IF(AND($E$3=4),'Marks Entry 4th'!AC92,"")))))</f>
        <v/>
      </c>
      <c r="AZ93" s="87" t="str">
        <f t="shared" si="82"/>
        <v/>
      </c>
      <c r="BA93" s="180" t="str">
        <f>IF(OR($E93="",$G93=""),"",IF(AND($E$3=1),'Marks Entry 1st'!AD92,IF(AND($E$3=2),'Marks Entry 2nd'!AD92,IF(AND($E$3=3),'Marks Entry 3rd'!AD92,IF(AND($E$3=4),'Marks Entry 4th'!AD92,"")))))</f>
        <v/>
      </c>
      <c r="BB93" s="180" t="str">
        <f>IF(OR($E93="",$G93=""),"",IF(AND($E$3=1),'Marks Entry 1st'!AE92,IF(AND($E$3=2),'Marks Entry 2nd'!AE92,IF(AND($E$3=3),'Marks Entry 3rd'!AE92,IF(AND($E$3=4),'Marks Entry 4th'!AE92,"")))))</f>
        <v/>
      </c>
      <c r="BC93" s="180" t="str">
        <f>IF(OR($E93="",$G93=""),"",IF(AND($E$3=1),'Marks Entry 1st'!AF92,IF(AND($E$3=2),'Marks Entry 2nd'!AF92,IF(AND($E$3=3),'Marks Entry 3rd'!AF92,IF(AND($E$3=4),'Marks Entry 4th'!AF92,"")))))</f>
        <v/>
      </c>
      <c r="BD93" s="91" t="str">
        <f t="shared" si="83"/>
        <v/>
      </c>
      <c r="BE93" s="87">
        <f t="shared" si="84"/>
        <v>0</v>
      </c>
      <c r="BF93" s="93" t="str">
        <f>IF(OR($E93="",$G93=""),"",IF(AND($E$3=1),'Marks Entry 1st'!AG92,IF(AND($E$3=2),'Marks Entry 2nd'!AG92,IF(AND($E$3=3),'Marks Entry 3rd'!AG92,IF(AND($E$3=4),'Marks Entry 4th'!AG92,"")))))</f>
        <v/>
      </c>
      <c r="BG93" s="93" t="str">
        <f>IF(OR($E93="",$G93=""),"",IF(AND($E$3=1),'Marks Entry 1st'!AH92,IF(AND($E$3=2),'Marks Entry 2nd'!AH92,IF(AND($E$3=3),'Marks Entry 3rd'!AH92,IF(AND($E$3=4),'Marks Entry 4th'!AH92,"")))))</f>
        <v/>
      </c>
      <c r="BH93" s="93" t="str">
        <f>IF(OR($E93="",$G93=""),"",IF(AND($E$3=1),'Marks Entry 1st'!AI92,IF(AND($E$3=2),'Marks Entry 2nd'!AI92,IF(AND($E$3=3),'Marks Entry 3rd'!AI92,IF(AND($E$3=4),'Marks Entry 4th'!AI92,"")))))</f>
        <v/>
      </c>
      <c r="BI93" s="92" t="str">
        <f t="shared" si="85"/>
        <v/>
      </c>
      <c r="BJ93" s="87" t="str">
        <f t="shared" si="86"/>
        <v/>
      </c>
      <c r="BK93" s="144">
        <f t="shared" si="87"/>
        <v>0</v>
      </c>
      <c r="BL93" s="144" t="str">
        <f t="shared" si="88"/>
        <v/>
      </c>
      <c r="BM93" s="144" t="str">
        <f t="shared" si="89"/>
        <v/>
      </c>
      <c r="BN93" s="144" t="str">
        <f t="shared" si="90"/>
        <v/>
      </c>
      <c r="BO93" s="144" t="str">
        <f t="shared" si="91"/>
        <v/>
      </c>
      <c r="BP93" s="148" t="str">
        <f t="shared" si="92"/>
        <v/>
      </c>
      <c r="BQ93" s="180" t="str">
        <f>IF(OR($E93="",$G93=""),"",IF(AND($E$3=1),'Marks Entry 1st'!AJ92,IF(AND($E$3=2),'Marks Entry 2nd'!AJ92,IF(AND($E$3=3),'Marks Entry 3rd'!AJ92,IF(AND($E$3=4),'Marks Entry 4th'!AJ92,"")))))</f>
        <v/>
      </c>
      <c r="BR93" s="180" t="str">
        <f>IF(OR($E93="",$G93=""),"",IF(AND($E$3=1),'Marks Entry 1st'!AK92,IF(AND($E$3=2),'Marks Entry 2nd'!AK92,IF(AND($E$3=3),'Marks Entry 3rd'!AK92,IF(AND($E$3=4),'Marks Entry 4th'!AK92,"")))))</f>
        <v/>
      </c>
      <c r="BS93" s="87" t="str">
        <f t="shared" si="124"/>
        <v/>
      </c>
      <c r="BT93" s="180" t="str">
        <f>IF(OR($E93="",$G93=""),"",IF(AND($E$3=1),'Marks Entry 1st'!AL92,IF(AND($E$3=2),'Marks Entry 2nd'!AL92,IF(AND($E$3=3),'Marks Entry 3rd'!AL92,IF(AND($E$3=4),'Marks Entry 4th'!AL92,"")))))</f>
        <v/>
      </c>
      <c r="BU93" s="180" t="str">
        <f>IF(OR($E93="",$G93=""),"",IF(AND($E$3=1),'Marks Entry 1st'!AM92,IF(AND($E$3=2),'Marks Entry 2nd'!AM92,IF(AND($E$3=3),'Marks Entry 3rd'!AM92,IF(AND($E$3=4),'Marks Entry 4th'!AM92,"")))))</f>
        <v/>
      </c>
      <c r="BV93" s="180" t="str">
        <f>IF(OR($E93="",$G93=""),"",IF(AND($E$3=1),'Marks Entry 1st'!AN92,IF(AND($E$3=2),'Marks Entry 2nd'!AN92,IF(AND($E$3=3),'Marks Entry 3rd'!AN92,IF(AND($E$3=4),'Marks Entry 4th'!AN92,"")))))</f>
        <v/>
      </c>
      <c r="BW93" s="91" t="str">
        <f t="shared" si="125"/>
        <v/>
      </c>
      <c r="BX93" s="87">
        <f t="shared" si="126"/>
        <v>0</v>
      </c>
      <c r="BY93" s="93" t="str">
        <f>IF(OR($E93="",$G93=""),"",IF(AND($E$3=1),'Marks Entry 1st'!AO92,IF(AND($E$3=2),'Marks Entry 2nd'!AO92,IF(AND($E$3=3),'Marks Entry 3rd'!AO92,IF(AND($E$3=4),'Marks Entry 4th'!AO92,"")))))</f>
        <v/>
      </c>
      <c r="BZ93" s="93" t="str">
        <f>IF(OR($E93="",$G93=""),"",IF(AND($E$3=1),'Marks Entry 1st'!AP92,IF(AND($E$3=2),'Marks Entry 2nd'!AP92,IF(AND($E$3=3),'Marks Entry 3rd'!AP92,IF(AND($E$3=4),'Marks Entry 4th'!AP92,"")))))</f>
        <v/>
      </c>
      <c r="CA93" s="93" t="str">
        <f>IF(OR($E93="",$G93=""),"",IF(AND($E$3=1),'Marks Entry 1st'!AQ92,IF(AND($E$3=2),'Marks Entry 2nd'!AQ92,IF(AND($E$3=3),'Marks Entry 3rd'!AQ92,IF(AND($E$3=4),'Marks Entry 4th'!AQ92,"")))))</f>
        <v/>
      </c>
      <c r="CB93" s="92" t="str">
        <f t="shared" si="127"/>
        <v/>
      </c>
      <c r="CC93" s="87" t="str">
        <f t="shared" si="128"/>
        <v/>
      </c>
      <c r="CD93" s="144">
        <f t="shared" si="129"/>
        <v>0</v>
      </c>
      <c r="CE93" s="144" t="str">
        <f t="shared" si="130"/>
        <v/>
      </c>
      <c r="CF93" s="144" t="str">
        <f t="shared" si="93"/>
        <v/>
      </c>
      <c r="CG93" s="144" t="str">
        <f t="shared" si="131"/>
        <v/>
      </c>
      <c r="CH93" s="144" t="str">
        <f t="shared" si="94"/>
        <v/>
      </c>
      <c r="CI93" s="148" t="str">
        <f t="shared" si="95"/>
        <v/>
      </c>
      <c r="CJ93" s="180" t="str">
        <f>IF(OR($E93="",$G93=""),"",IF(AND($E$3=1),'Marks Entry 1st'!AR92,IF(AND($E$3=2),'Marks Entry 2nd'!AR92,IF(AND($E$3=3),'Marks Entry 3rd'!AR92,IF(AND($E$3=4),'Marks Entry 4th'!AR92,"")))))</f>
        <v/>
      </c>
      <c r="CK93" s="180" t="str">
        <f>IF(OR($E93="",$G93=""),"",IF(AND($E$3=1),'Marks Entry 1st'!AS92,IF(AND($E$3=2),'Marks Entry 2nd'!AS92,IF(AND($E$3=3),'Marks Entry 3rd'!AS92,IF(AND($E$3=4),'Marks Entry 4th'!AS92,"")))))</f>
        <v/>
      </c>
      <c r="CL93" s="87" t="str">
        <f t="shared" si="132"/>
        <v/>
      </c>
      <c r="CM93" s="180" t="str">
        <f>IF(OR($E93="",$G93=""),"",IF(AND($E$3=1),'Marks Entry 1st'!AT92,IF(AND($E$3=2),'Marks Entry 2nd'!AT92,IF(AND($E$3=3),'Marks Entry 3rd'!AT92,IF(AND($E$3=4),'Marks Entry 4th'!AT92,"")))))</f>
        <v/>
      </c>
      <c r="CN93" s="180" t="str">
        <f>IF(OR($E93="",$G93=""),"",IF(AND($E$3=1),'Marks Entry 1st'!AU92,IF(AND($E$3=2),'Marks Entry 2nd'!AU92,IF(AND($E$3=3),'Marks Entry 3rd'!AU92,IF(AND($E$3=4),'Marks Entry 4th'!AU92,"")))))</f>
        <v/>
      </c>
      <c r="CO93" s="180" t="str">
        <f>IF(OR($E93="",$G93=""),"",IF(AND($E$3=1),'Marks Entry 1st'!AV92,IF(AND($E$3=2),'Marks Entry 2nd'!AV92,IF(AND($E$3=3),'Marks Entry 3rd'!AV92,IF(AND($E$3=4),'Marks Entry 4th'!AV92,"")))))</f>
        <v/>
      </c>
      <c r="CP93" s="91" t="str">
        <f t="shared" si="133"/>
        <v/>
      </c>
      <c r="CQ93" s="87">
        <f t="shared" si="134"/>
        <v>0</v>
      </c>
      <c r="CR93" s="93" t="str">
        <f>IF(OR($E93="",$G93=""),"",IF(AND($E$3=1),'Marks Entry 1st'!AW92,IF(AND($E$3=2),'Marks Entry 2nd'!AW92,IF(AND($E$3=3),'Marks Entry 3rd'!AW92,IF(AND($E$3=4),'Marks Entry 4th'!AW92,"")))))</f>
        <v/>
      </c>
      <c r="CS93" s="93" t="str">
        <f>IF(OR($E93="",$G93=""),"",IF(AND($E$3=1),'Marks Entry 1st'!AX92,IF(AND($E$3=2),'Marks Entry 2nd'!AX92,IF(AND($E$3=3),'Marks Entry 3rd'!AX92,IF(AND($E$3=4),'Marks Entry 4th'!AX92,"")))))</f>
        <v/>
      </c>
      <c r="CT93" s="93" t="str">
        <f>IF(OR($E93="",$G93=""),"",IF(AND($E$3=1),'Marks Entry 1st'!AY92,IF(AND($E$3=2),'Marks Entry 2nd'!AY92,IF(AND($E$3=3),'Marks Entry 3rd'!AY92,IF(AND($E$3=4),'Marks Entry 4th'!AY92,"")))))</f>
        <v/>
      </c>
      <c r="CU93" s="92" t="str">
        <f t="shared" si="135"/>
        <v/>
      </c>
      <c r="CV93" s="87" t="str">
        <f t="shared" si="136"/>
        <v/>
      </c>
      <c r="CW93" s="144">
        <f t="shared" si="137"/>
        <v>0</v>
      </c>
      <c r="CX93" s="144" t="str">
        <f t="shared" si="138"/>
        <v/>
      </c>
      <c r="CY93" s="144" t="str">
        <f t="shared" si="96"/>
        <v/>
      </c>
      <c r="CZ93" s="144" t="str">
        <f t="shared" si="139"/>
        <v/>
      </c>
      <c r="DA93" s="144" t="str">
        <f t="shared" si="97"/>
        <v/>
      </c>
      <c r="DB93" s="148" t="str">
        <f t="shared" si="98"/>
        <v/>
      </c>
      <c r="DC93" s="380" t="str">
        <f>IF(OR($E93="",$G93=""),"",IF(AND($E$3=1),'Marks Entry 1st'!AZ92,IF(AND($E$3=2),'Marks Entry 2nd'!AZ92,IF(AND($E$3=3),'Marks Entry 3rd'!AZ92,IF(AND($E$3=4),'Marks Entry 4th'!AZ92,"")))))</f>
        <v/>
      </c>
      <c r="DD93" s="380" t="str">
        <f>IF(OR($E93="",$G93=""),"",IF(AND($E$3=1),'Marks Entry 1st'!BA92,IF(AND($E$3=2),'Marks Entry 2nd'!BA92,IF(AND($E$3=3),'Marks Entry 3rd'!BA92,IF(AND($E$3=4),'Marks Entry 4th'!BA92,"")))))</f>
        <v/>
      </c>
      <c r="DE93" s="380" t="str">
        <f>IF(OR($E93="",$G93=""),"",IF(AND($E$3=1),'Marks Entry 1st'!BB92,IF(AND($E$3=2),'Marks Entry 2nd'!BB92,IF(AND($E$3=3),'Marks Entry 3rd'!BB92,IF(AND($E$3=4),'Marks Entry 4th'!BB92,"")))))</f>
        <v/>
      </c>
      <c r="DF93" s="181" t="str">
        <f t="shared" si="140"/>
        <v/>
      </c>
      <c r="DG93" s="182">
        <f t="shared" si="141"/>
        <v>0</v>
      </c>
      <c r="DH93" s="182" t="str">
        <f t="shared" si="142"/>
        <v/>
      </c>
      <c r="DI93" s="182" t="str">
        <f t="shared" si="143"/>
        <v/>
      </c>
      <c r="DJ93" s="147" t="str">
        <f t="shared" si="99"/>
        <v/>
      </c>
      <c r="DK93" s="380" t="str">
        <f>IF(OR($E93="",$G93=""),"",IF(AND($E$3=1),'Marks Entry 1st'!BC92,IF(AND($E$3=2),'Marks Entry 2nd'!BC92,IF(AND($E$3=3),'Marks Entry 3rd'!BC92,IF(AND($E$3=4),'Marks Entry 4th'!BC92,"")))))</f>
        <v/>
      </c>
      <c r="DL93" s="380" t="str">
        <f>IF(OR($E93="",$G93=""),"",IF(AND($E$3=1),'Marks Entry 1st'!BD92,IF(AND($E$3=2),'Marks Entry 2nd'!BD92,IF(AND($E$3=3),'Marks Entry 3rd'!BD92,IF(AND($E$3=4),'Marks Entry 4th'!BD92,"")))))</f>
        <v/>
      </c>
      <c r="DM93" s="380" t="str">
        <f>IF(OR($E93="",$G93=""),"",IF(AND($E$3=1),'Marks Entry 1st'!BE92,IF(AND($E$3=2),'Marks Entry 2nd'!BE92,IF(AND($E$3=3),'Marks Entry 3rd'!BE92,IF(AND($E$3=4),'Marks Entry 4th'!BE92,"")))))</f>
        <v/>
      </c>
      <c r="DN93" s="181" t="str">
        <f t="shared" si="144"/>
        <v/>
      </c>
      <c r="DO93" s="182">
        <f t="shared" si="145"/>
        <v>0</v>
      </c>
      <c r="DP93" s="182" t="str">
        <f t="shared" si="146"/>
        <v/>
      </c>
      <c r="DQ93" s="182" t="str">
        <f t="shared" si="147"/>
        <v/>
      </c>
      <c r="DR93" s="147" t="str">
        <f t="shared" si="100"/>
        <v/>
      </c>
      <c r="DS93" s="380" t="str">
        <f>IF(OR($E93="",$G93=""),"",IF(AND($E$3=1),'Marks Entry 1st'!BF92,IF(AND($E$3=2),'Marks Entry 2nd'!BF92,IF(AND($E$3=3),'Marks Entry 3rd'!BF92,IF(AND($E$3=4),'Marks Entry 4th'!BF92,"")))))</f>
        <v/>
      </c>
      <c r="DT93" s="380" t="str">
        <f>IF(OR($E93="",$G93=""),"",IF(AND($E$3=1),'Marks Entry 1st'!BG92,IF(AND($E$3=2),'Marks Entry 2nd'!BG92,IF(AND($E$3=3),'Marks Entry 3rd'!BG92,IF(AND($E$3=4),'Marks Entry 4th'!BG92,"")))))</f>
        <v/>
      </c>
      <c r="DU93" s="380" t="str">
        <f>IF(OR($E93="",$G93=""),"",IF(AND($E$3=1),'Marks Entry 1st'!BH92,IF(AND($E$3=2),'Marks Entry 2nd'!BH92,IF(AND($E$3=3),'Marks Entry 3rd'!BH92,IF(AND($E$3=4),'Marks Entry 4th'!BH92,"")))))</f>
        <v/>
      </c>
      <c r="DV93" s="181" t="str">
        <f t="shared" si="148"/>
        <v/>
      </c>
      <c r="DW93" s="182">
        <f t="shared" si="149"/>
        <v>0</v>
      </c>
      <c r="DX93" s="182" t="str">
        <f t="shared" si="150"/>
        <v/>
      </c>
      <c r="DY93" s="182" t="str">
        <f t="shared" si="151"/>
        <v/>
      </c>
      <c r="DZ93" s="147" t="str">
        <f t="shared" si="101"/>
        <v/>
      </c>
      <c r="EA93" s="104" t="str">
        <f t="shared" si="102"/>
        <v/>
      </c>
      <c r="EB93" s="105" t="str">
        <f t="shared" si="103"/>
        <v/>
      </c>
      <c r="EC93" s="111" t="str">
        <f t="shared" si="104"/>
        <v/>
      </c>
      <c r="ED93" s="112" t="str">
        <f t="shared" si="105"/>
        <v/>
      </c>
      <c r="EE93" s="386" t="str">
        <f t="shared" si="106"/>
        <v/>
      </c>
      <c r="EF93" s="72" t="str">
        <f>IF(OR($E93="",$G93=""),"",IF(AND($E$3=1),'Marks Entry 1st'!BI92,IF(AND($E$3=2),'Marks Entry 2nd'!BI92,IF(AND($E$3=3),'Marks Entry 3rd'!BI92,IF(AND($E$3=4),'Marks Entry 4th'!BI92,"")))))</f>
        <v/>
      </c>
      <c r="EG93" s="72" t="str">
        <f>IF(OR($E93="",$G93=""),"",IF(AND($E$3=1),'Marks Entry 1st'!BJ92,IF(AND($E$3=2),'Marks Entry 2nd'!BJ92,IF(AND($E$3=3),'Marks Entry 3rd'!BJ92,IF(AND($E$3=4),'Marks Entry 4th'!BJ92,"")))))</f>
        <v/>
      </c>
      <c r="EH93" s="328" t="str">
        <f t="shared" si="107"/>
        <v/>
      </c>
      <c r="EI93" s="73"/>
      <c r="EP93" s="75">
        <f>IF(AND($E$3=1),'Marks Entry 1st'!I92,IF(AND($E$3=2),'Marks Entry 2nd'!I92,IF(AND($E$3=3),'Marks Entry 3rd'!I92,IF(AND($E$3=4),'Marks Entry 4th'!I92,""))))</f>
        <v>0</v>
      </c>
    </row>
    <row r="94" spans="1:146" ht="18.899999999999999" customHeight="1">
      <c r="A94" s="94">
        <v>87</v>
      </c>
      <c r="B94" s="94" t="str">
        <f>IF(OR(EP94=0,EP94=""),"",IF(AND($E$3=1),'Marks Entry 1st'!I93,IF(AND($E$3=2),'Marks Entry 2nd'!I93,IF(AND($E$3=3),'Marks Entry 3rd'!I93,IF(AND($E$3=4),'Marks Entry 4th'!I93,"")))))</f>
        <v/>
      </c>
      <c r="C94" s="95" t="str">
        <f>IF(OR(B94=0,B94=""),"",IF(AND($E$3=1),'Marks Entry 1st'!B93,IF(AND($E$3=2),'Marks Entry 2nd'!B93,IF(AND($E$3=3),'Marks Entry 3rd'!B93,IF(AND($E$3=4),'Marks Entry 4th'!B93,"")))))</f>
        <v/>
      </c>
      <c r="D94" s="95" t="str">
        <f>IF(OR(B94=0,B94=""),"",IF(AND($E$3=1),'Marks Entry 1st'!C93,IF(AND($E$3=2),'Marks Entry 2nd'!C93,IF(AND($E$3=3),'Marks Entry 3rd'!C93,IF(AND($E$3=4),'Marks Entry 4th'!C93,"")))))</f>
        <v/>
      </c>
      <c r="E94" s="96" t="str">
        <f>IF(OR(B94=0,B94=""),"",IF(AND($E$3=1),'Marks Entry 1st'!E93,IF(AND($E$3=2),'Marks Entry 2nd'!E93,IF(AND($E$3=3),'Marks Entry 3rd'!E93,IF(AND($E$3=4),'Marks Entry 4th'!E93,"")))))</f>
        <v/>
      </c>
      <c r="F94" s="95" t="str">
        <f>IF(OR(B94=0,B94=""),"",IF(AND($E$3=1),'Marks Entry 1st'!D93,IF(AND($E$3=2),'Marks Entry 2nd'!D93,IF(AND($E$3=3),'Marks Entry 3rd'!D93,IF(AND($E$3=4),'Marks Entry 4th'!D93,"")))))</f>
        <v/>
      </c>
      <c r="G94" s="90" t="str">
        <f>IF(OR(B94=0,B94=""),"",IF(AND($E$3=1),'Marks Entry 1st'!F93,IF(AND($E$3=2),'Marks Entry 2nd'!F93,IF(AND($E$3=3),'Marks Entry 3rd'!F93,IF(AND($E$3=4),'Marks Entry 4th'!F93,"")))))</f>
        <v/>
      </c>
      <c r="H94" s="90" t="str">
        <f>IF(OR(B94=0,B94=""),"",IF(AND($E$3=1),'Marks Entry 1st'!G93,IF(AND($E$3=2),'Marks Entry 2nd'!G93,IF(AND($E$3=3),'Marks Entry 3rd'!G93,IF(AND($E$3=4),'Marks Entry 4th'!G93,"")))))</f>
        <v/>
      </c>
      <c r="I94" s="90" t="str">
        <f>IF(OR(B94=0,B94=""),"",IF(AND($E$3=1),'Marks Entry 1st'!H93,IF(AND($E$3=2),'Marks Entry 2nd'!H93,IF(AND($E$3=3),'Marks Entry 3rd'!H93,IF(AND($E$3=4),'Marks Entry 4th'!H93,"")))))</f>
        <v/>
      </c>
      <c r="J94" s="379" t="str">
        <f>IF(OR(B94=0,B94=""),"",IF(AND($E$3=1),'Marks Entry 1st'!J93,IF(AND($E$3=2),'Marks Entry 2nd'!J93,IF(AND($E$3=3),'Marks Entry 3rd'!J93,IF(AND($E$3=4),'Marks Entry 4th'!J93,"")))))</f>
        <v/>
      </c>
      <c r="K94" s="379" t="str">
        <f>IF(OR(B94=0,B94=""),"",IF(AND($E$3=1),'Marks Entry 1st'!K93,IF(AND($E$3=2),'Marks Entry 2nd'!K93,IF(AND($E$3=3),'Marks Entry 3rd'!K93,IF(AND($E$3=4),'Marks Entry 4th'!K93,"")))))</f>
        <v/>
      </c>
      <c r="L94" s="180" t="str">
        <f>IF(OR($E94="",$G94=""),"",IF(AND($E$3=1),'Marks Entry 1st'!L93,IF(AND($E$3=2),'Marks Entry 2nd'!L93,IF(AND($E$3=3),'Marks Entry 3rd'!L93,IF(AND($E$3=4),'Marks Entry 4th'!L93,"")))))</f>
        <v/>
      </c>
      <c r="M94" s="180" t="str">
        <f>IF(OR($E94="",$G94=""),"",IF(AND($E$3=1),'Marks Entry 1st'!M93,IF(AND($E$3=2),'Marks Entry 2nd'!M93,IF(AND($E$3=3),'Marks Entry 3rd'!M93,IF(AND($E$3=4),'Marks Entry 4th'!M93,"")))))</f>
        <v/>
      </c>
      <c r="N94" s="87" t="str">
        <f t="shared" si="108"/>
        <v/>
      </c>
      <c r="O94" s="180" t="str">
        <f>IF(OR($E94="",$G94=""),"",IF(AND($E$3=1),'Marks Entry 1st'!N93,IF(AND($E$3=2),'Marks Entry 2nd'!N93,IF(AND($E$3=3),'Marks Entry 3rd'!N93,IF(AND($E$3=4),'Marks Entry 4th'!N93,"")))))</f>
        <v/>
      </c>
      <c r="P94" s="180" t="str">
        <f>IF(OR($E94="",$G94=""),"",IF(AND($E$3=1),'Marks Entry 1st'!O93,IF(AND($E$3=2),'Marks Entry 2nd'!O93,IF(AND($E$3=3),'Marks Entry 3rd'!O93,IF(AND($E$3=4),'Marks Entry 4th'!O93,"")))))</f>
        <v/>
      </c>
      <c r="Q94" s="180" t="str">
        <f>IF(OR($E94="",$G94=""),"",IF(AND($E$3=1),'Marks Entry 1st'!P93,IF(AND($E$3=2),'Marks Entry 2nd'!P93,IF(AND($E$3=3),'Marks Entry 3rd'!P93,IF(AND($E$3=4),'Marks Entry 4th'!P93,"")))))</f>
        <v/>
      </c>
      <c r="R94" s="91" t="str">
        <f t="shared" si="109"/>
        <v/>
      </c>
      <c r="S94" s="87">
        <f t="shared" si="110"/>
        <v>0</v>
      </c>
      <c r="T94" s="93" t="str">
        <f>IF(OR($E94="",$G94=""),"",IF(AND($E$3=1),'Marks Entry 1st'!Q93,IF(AND($E$3=2),'Marks Entry 2nd'!Q93,IF(AND($E$3=3),'Marks Entry 3rd'!Q93,IF(AND($E$3=4),'Marks Entry 4th'!Q93,"")))))</f>
        <v/>
      </c>
      <c r="U94" s="93" t="str">
        <f>IF(OR($E94="",$G94=""),"",IF(AND($E$3=1),'Marks Entry 1st'!R93,IF(AND($E$3=2),'Marks Entry 2nd'!R93,IF(AND($E$3=3),'Marks Entry 3rd'!R93,IF(AND($E$3=4),'Marks Entry 4th'!R93,"")))))</f>
        <v/>
      </c>
      <c r="V94" s="93" t="str">
        <f>IF(OR($E94="",$G94=""),"",IF(AND($E$3=1),'Marks Entry 1st'!S93,IF(AND($E$3=2),'Marks Entry 2nd'!S93,IF(AND($E$3=3),'Marks Entry 3rd'!S93,IF(AND($E$3=4),'Marks Entry 4th'!S93,"")))))</f>
        <v/>
      </c>
      <c r="W94" s="92" t="str">
        <f t="shared" si="111"/>
        <v/>
      </c>
      <c r="X94" s="87" t="str">
        <f t="shared" si="112"/>
        <v/>
      </c>
      <c r="Y94" s="144">
        <f t="shared" si="113"/>
        <v>0</v>
      </c>
      <c r="Z94" s="144" t="str">
        <f t="shared" si="114"/>
        <v/>
      </c>
      <c r="AA94" s="144" t="str">
        <f t="shared" si="76"/>
        <v/>
      </c>
      <c r="AB94" s="144" t="str">
        <f t="shared" si="115"/>
        <v/>
      </c>
      <c r="AC94" s="144" t="str">
        <f t="shared" si="77"/>
        <v/>
      </c>
      <c r="AD94" s="148" t="str">
        <f t="shared" si="78"/>
        <v/>
      </c>
      <c r="AE94" s="180" t="str">
        <f>IF(OR($E94="",$G94=""),"",IF(AND($E$3=1),'Marks Entry 1st'!T93,IF(AND($E$3=2),'Marks Entry 2nd'!T93,IF(AND($E$3=3),'Marks Entry 3rd'!T93,IF(AND($E$3=4),'Marks Entry 4th'!T93,"")))))</f>
        <v/>
      </c>
      <c r="AF94" s="180" t="str">
        <f>IF(OR($E94="",$G94=""),"",IF(AND($E$3=1),'Marks Entry 1st'!U93,IF(AND($E$3=2),'Marks Entry 2nd'!U93,IF(AND($E$3=3),'Marks Entry 3rd'!U93,IF(AND($E$3=4),'Marks Entry 4th'!U93,"")))))</f>
        <v/>
      </c>
      <c r="AG94" s="87" t="str">
        <f t="shared" si="116"/>
        <v/>
      </c>
      <c r="AH94" s="180" t="str">
        <f>IF(OR($E94="",$G94=""),"",IF(AND($E$3=1),'Marks Entry 1st'!V93,IF(AND($E$3=2),'Marks Entry 2nd'!V93,IF(AND($E$3=3),'Marks Entry 3rd'!V93,IF(AND($E$3=4),'Marks Entry 4th'!V93,"")))))</f>
        <v/>
      </c>
      <c r="AI94" s="180" t="str">
        <f>IF(OR($E94="",$G94=""),"",IF(AND($E$3=1),'Marks Entry 1st'!W93,IF(AND($E$3=2),'Marks Entry 2nd'!W93,IF(AND($E$3=3),'Marks Entry 3rd'!W93,IF(AND($E$3=4),'Marks Entry 4th'!W93,"")))))</f>
        <v/>
      </c>
      <c r="AJ94" s="180" t="str">
        <f>IF(OR($E94="",$G94=""),"",IF(AND($E$3=1),'Marks Entry 1st'!X93,IF(AND($E$3=2),'Marks Entry 2nd'!X93,IF(AND($E$3=3),'Marks Entry 3rd'!X93,IF(AND($E$3=4),'Marks Entry 4th'!X93,"")))))</f>
        <v/>
      </c>
      <c r="AK94" s="91" t="str">
        <f t="shared" si="117"/>
        <v/>
      </c>
      <c r="AL94" s="87">
        <f t="shared" si="118"/>
        <v>0</v>
      </c>
      <c r="AM94" s="93" t="str">
        <f>IF(OR($E94="",$G94=""),"",IF(AND($E$3=1),'Marks Entry 1st'!Y93,IF(AND($E$3=2),'Marks Entry 2nd'!Y93,IF(AND($E$3=3),'Marks Entry 3rd'!Y93,IF(AND($E$3=4),'Marks Entry 4th'!Y93,"")))))</f>
        <v/>
      </c>
      <c r="AN94" s="93" t="str">
        <f>IF(OR($E94="",$G94=""),"",IF(AND($E$3=1),'Marks Entry 1st'!Z93,IF(AND($E$3=2),'Marks Entry 2nd'!Z93,IF(AND($E$3=3),'Marks Entry 3rd'!Z93,IF(AND($E$3=4),'Marks Entry 4th'!Z93,"")))))</f>
        <v/>
      </c>
      <c r="AO94" s="93" t="str">
        <f>IF(OR($E94="",$G94=""),"",IF(AND($E$3=1),'Marks Entry 1st'!AA93,IF(AND($E$3=2),'Marks Entry 2nd'!AA93,IF(AND($E$3=3),'Marks Entry 3rd'!AA93,IF(AND($E$3=4),'Marks Entry 4th'!AA93,"")))))</f>
        <v/>
      </c>
      <c r="AP94" s="92" t="str">
        <f t="shared" si="119"/>
        <v/>
      </c>
      <c r="AQ94" s="87" t="str">
        <f t="shared" si="120"/>
        <v/>
      </c>
      <c r="AR94" s="144">
        <f t="shared" si="121"/>
        <v>0</v>
      </c>
      <c r="AS94" s="144" t="str">
        <f t="shared" si="122"/>
        <v/>
      </c>
      <c r="AT94" s="144" t="str">
        <f t="shared" si="79"/>
        <v/>
      </c>
      <c r="AU94" s="144" t="str">
        <f t="shared" si="123"/>
        <v/>
      </c>
      <c r="AV94" s="144" t="str">
        <f t="shared" si="80"/>
        <v/>
      </c>
      <c r="AW94" s="148" t="str">
        <f t="shared" si="81"/>
        <v/>
      </c>
      <c r="AX94" s="180" t="str">
        <f>IF(OR($E94="",$G94=""),"",IF(AND($E$3=1),'Marks Entry 1st'!AB93,IF(AND($E$3=2),'Marks Entry 2nd'!AB93,IF(AND($E$3=3),'Marks Entry 3rd'!AB93,IF(AND($E$3=4),'Marks Entry 4th'!AB93,"")))))</f>
        <v/>
      </c>
      <c r="AY94" s="180" t="str">
        <f>IF(OR($E94="",$G94=""),"",IF(AND($E$3=1),'Marks Entry 1st'!AC93,IF(AND($E$3=2),'Marks Entry 2nd'!AC93,IF(AND($E$3=3),'Marks Entry 3rd'!AC93,IF(AND($E$3=4),'Marks Entry 4th'!AC93,"")))))</f>
        <v/>
      </c>
      <c r="AZ94" s="87" t="str">
        <f t="shared" si="82"/>
        <v/>
      </c>
      <c r="BA94" s="180" t="str">
        <f>IF(OR($E94="",$G94=""),"",IF(AND($E$3=1),'Marks Entry 1st'!AD93,IF(AND($E$3=2),'Marks Entry 2nd'!AD93,IF(AND($E$3=3),'Marks Entry 3rd'!AD93,IF(AND($E$3=4),'Marks Entry 4th'!AD93,"")))))</f>
        <v/>
      </c>
      <c r="BB94" s="180" t="str">
        <f>IF(OR($E94="",$G94=""),"",IF(AND($E$3=1),'Marks Entry 1st'!AE93,IF(AND($E$3=2),'Marks Entry 2nd'!AE93,IF(AND($E$3=3),'Marks Entry 3rd'!AE93,IF(AND($E$3=4),'Marks Entry 4th'!AE93,"")))))</f>
        <v/>
      </c>
      <c r="BC94" s="180" t="str">
        <f>IF(OR($E94="",$G94=""),"",IF(AND($E$3=1),'Marks Entry 1st'!AF93,IF(AND($E$3=2),'Marks Entry 2nd'!AF93,IF(AND($E$3=3),'Marks Entry 3rd'!AF93,IF(AND($E$3=4),'Marks Entry 4th'!AF93,"")))))</f>
        <v/>
      </c>
      <c r="BD94" s="91" t="str">
        <f t="shared" si="83"/>
        <v/>
      </c>
      <c r="BE94" s="87">
        <f t="shared" si="84"/>
        <v>0</v>
      </c>
      <c r="BF94" s="93" t="str">
        <f>IF(OR($E94="",$G94=""),"",IF(AND($E$3=1),'Marks Entry 1st'!AG93,IF(AND($E$3=2),'Marks Entry 2nd'!AG93,IF(AND($E$3=3),'Marks Entry 3rd'!AG93,IF(AND($E$3=4),'Marks Entry 4th'!AG93,"")))))</f>
        <v/>
      </c>
      <c r="BG94" s="93" t="str">
        <f>IF(OR($E94="",$G94=""),"",IF(AND($E$3=1),'Marks Entry 1st'!AH93,IF(AND($E$3=2),'Marks Entry 2nd'!AH93,IF(AND($E$3=3),'Marks Entry 3rd'!AH93,IF(AND($E$3=4),'Marks Entry 4th'!AH93,"")))))</f>
        <v/>
      </c>
      <c r="BH94" s="93" t="str">
        <f>IF(OR($E94="",$G94=""),"",IF(AND($E$3=1),'Marks Entry 1st'!AI93,IF(AND($E$3=2),'Marks Entry 2nd'!AI93,IF(AND($E$3=3),'Marks Entry 3rd'!AI93,IF(AND($E$3=4),'Marks Entry 4th'!AI93,"")))))</f>
        <v/>
      </c>
      <c r="BI94" s="92" t="str">
        <f t="shared" si="85"/>
        <v/>
      </c>
      <c r="BJ94" s="87" t="str">
        <f t="shared" si="86"/>
        <v/>
      </c>
      <c r="BK94" s="144">
        <f t="shared" si="87"/>
        <v>0</v>
      </c>
      <c r="BL94" s="144" t="str">
        <f t="shared" si="88"/>
        <v/>
      </c>
      <c r="BM94" s="144" t="str">
        <f t="shared" si="89"/>
        <v/>
      </c>
      <c r="BN94" s="144" t="str">
        <f t="shared" si="90"/>
        <v/>
      </c>
      <c r="BO94" s="144" t="str">
        <f t="shared" si="91"/>
        <v/>
      </c>
      <c r="BP94" s="148" t="str">
        <f t="shared" si="92"/>
        <v/>
      </c>
      <c r="BQ94" s="180" t="str">
        <f>IF(OR($E94="",$G94=""),"",IF(AND($E$3=1),'Marks Entry 1st'!AJ93,IF(AND($E$3=2),'Marks Entry 2nd'!AJ93,IF(AND($E$3=3),'Marks Entry 3rd'!AJ93,IF(AND($E$3=4),'Marks Entry 4th'!AJ93,"")))))</f>
        <v/>
      </c>
      <c r="BR94" s="180" t="str">
        <f>IF(OR($E94="",$G94=""),"",IF(AND($E$3=1),'Marks Entry 1st'!AK93,IF(AND($E$3=2),'Marks Entry 2nd'!AK93,IF(AND($E$3=3),'Marks Entry 3rd'!AK93,IF(AND($E$3=4),'Marks Entry 4th'!AK93,"")))))</f>
        <v/>
      </c>
      <c r="BS94" s="87" t="str">
        <f t="shared" si="124"/>
        <v/>
      </c>
      <c r="BT94" s="180" t="str">
        <f>IF(OR($E94="",$G94=""),"",IF(AND($E$3=1),'Marks Entry 1st'!AL93,IF(AND($E$3=2),'Marks Entry 2nd'!AL93,IF(AND($E$3=3),'Marks Entry 3rd'!AL93,IF(AND($E$3=4),'Marks Entry 4th'!AL93,"")))))</f>
        <v/>
      </c>
      <c r="BU94" s="180" t="str">
        <f>IF(OR($E94="",$G94=""),"",IF(AND($E$3=1),'Marks Entry 1st'!AM93,IF(AND($E$3=2),'Marks Entry 2nd'!AM93,IF(AND($E$3=3),'Marks Entry 3rd'!AM93,IF(AND($E$3=4),'Marks Entry 4th'!AM93,"")))))</f>
        <v/>
      </c>
      <c r="BV94" s="180" t="str">
        <f>IF(OR($E94="",$G94=""),"",IF(AND($E$3=1),'Marks Entry 1st'!AN93,IF(AND($E$3=2),'Marks Entry 2nd'!AN93,IF(AND($E$3=3),'Marks Entry 3rd'!AN93,IF(AND($E$3=4),'Marks Entry 4th'!AN93,"")))))</f>
        <v/>
      </c>
      <c r="BW94" s="91" t="str">
        <f t="shared" si="125"/>
        <v/>
      </c>
      <c r="BX94" s="87">
        <f t="shared" si="126"/>
        <v>0</v>
      </c>
      <c r="BY94" s="93" t="str">
        <f>IF(OR($E94="",$G94=""),"",IF(AND($E$3=1),'Marks Entry 1st'!AO93,IF(AND($E$3=2),'Marks Entry 2nd'!AO93,IF(AND($E$3=3),'Marks Entry 3rd'!AO93,IF(AND($E$3=4),'Marks Entry 4th'!AO93,"")))))</f>
        <v/>
      </c>
      <c r="BZ94" s="93" t="str">
        <f>IF(OR($E94="",$G94=""),"",IF(AND($E$3=1),'Marks Entry 1st'!AP93,IF(AND($E$3=2),'Marks Entry 2nd'!AP93,IF(AND($E$3=3),'Marks Entry 3rd'!AP93,IF(AND($E$3=4),'Marks Entry 4th'!AP93,"")))))</f>
        <v/>
      </c>
      <c r="CA94" s="93" t="str">
        <f>IF(OR($E94="",$G94=""),"",IF(AND($E$3=1),'Marks Entry 1st'!AQ93,IF(AND($E$3=2),'Marks Entry 2nd'!AQ93,IF(AND($E$3=3),'Marks Entry 3rd'!AQ93,IF(AND($E$3=4),'Marks Entry 4th'!AQ93,"")))))</f>
        <v/>
      </c>
      <c r="CB94" s="92" t="str">
        <f t="shared" si="127"/>
        <v/>
      </c>
      <c r="CC94" s="87" t="str">
        <f t="shared" si="128"/>
        <v/>
      </c>
      <c r="CD94" s="144">
        <f t="shared" si="129"/>
        <v>0</v>
      </c>
      <c r="CE94" s="144" t="str">
        <f t="shared" si="130"/>
        <v/>
      </c>
      <c r="CF94" s="144" t="str">
        <f t="shared" si="93"/>
        <v/>
      </c>
      <c r="CG94" s="144" t="str">
        <f t="shared" si="131"/>
        <v/>
      </c>
      <c r="CH94" s="144" t="str">
        <f t="shared" si="94"/>
        <v/>
      </c>
      <c r="CI94" s="148" t="str">
        <f t="shared" si="95"/>
        <v/>
      </c>
      <c r="CJ94" s="180" t="str">
        <f>IF(OR($E94="",$G94=""),"",IF(AND($E$3=1),'Marks Entry 1st'!AR93,IF(AND($E$3=2),'Marks Entry 2nd'!AR93,IF(AND($E$3=3),'Marks Entry 3rd'!AR93,IF(AND($E$3=4),'Marks Entry 4th'!AR93,"")))))</f>
        <v/>
      </c>
      <c r="CK94" s="180" t="str">
        <f>IF(OR($E94="",$G94=""),"",IF(AND($E$3=1),'Marks Entry 1st'!AS93,IF(AND($E$3=2),'Marks Entry 2nd'!AS93,IF(AND($E$3=3),'Marks Entry 3rd'!AS93,IF(AND($E$3=4),'Marks Entry 4th'!AS93,"")))))</f>
        <v/>
      </c>
      <c r="CL94" s="87" t="str">
        <f t="shared" si="132"/>
        <v/>
      </c>
      <c r="CM94" s="180" t="str">
        <f>IF(OR($E94="",$G94=""),"",IF(AND($E$3=1),'Marks Entry 1st'!AT93,IF(AND($E$3=2),'Marks Entry 2nd'!AT93,IF(AND($E$3=3),'Marks Entry 3rd'!AT93,IF(AND($E$3=4),'Marks Entry 4th'!AT93,"")))))</f>
        <v/>
      </c>
      <c r="CN94" s="180" t="str">
        <f>IF(OR($E94="",$G94=""),"",IF(AND($E$3=1),'Marks Entry 1st'!AU93,IF(AND($E$3=2),'Marks Entry 2nd'!AU93,IF(AND($E$3=3),'Marks Entry 3rd'!AU93,IF(AND($E$3=4),'Marks Entry 4th'!AU93,"")))))</f>
        <v/>
      </c>
      <c r="CO94" s="180" t="str">
        <f>IF(OR($E94="",$G94=""),"",IF(AND($E$3=1),'Marks Entry 1st'!AV93,IF(AND($E$3=2),'Marks Entry 2nd'!AV93,IF(AND($E$3=3),'Marks Entry 3rd'!AV93,IF(AND($E$3=4),'Marks Entry 4th'!AV93,"")))))</f>
        <v/>
      </c>
      <c r="CP94" s="91" t="str">
        <f t="shared" si="133"/>
        <v/>
      </c>
      <c r="CQ94" s="87">
        <f t="shared" si="134"/>
        <v>0</v>
      </c>
      <c r="CR94" s="93" t="str">
        <f>IF(OR($E94="",$G94=""),"",IF(AND($E$3=1),'Marks Entry 1st'!AW93,IF(AND($E$3=2),'Marks Entry 2nd'!AW93,IF(AND($E$3=3),'Marks Entry 3rd'!AW93,IF(AND($E$3=4),'Marks Entry 4th'!AW93,"")))))</f>
        <v/>
      </c>
      <c r="CS94" s="93" t="str">
        <f>IF(OR($E94="",$G94=""),"",IF(AND($E$3=1),'Marks Entry 1st'!AX93,IF(AND($E$3=2),'Marks Entry 2nd'!AX93,IF(AND($E$3=3),'Marks Entry 3rd'!AX93,IF(AND($E$3=4),'Marks Entry 4th'!AX93,"")))))</f>
        <v/>
      </c>
      <c r="CT94" s="93" t="str">
        <f>IF(OR($E94="",$G94=""),"",IF(AND($E$3=1),'Marks Entry 1st'!AY93,IF(AND($E$3=2),'Marks Entry 2nd'!AY93,IF(AND($E$3=3),'Marks Entry 3rd'!AY93,IF(AND($E$3=4),'Marks Entry 4th'!AY93,"")))))</f>
        <v/>
      </c>
      <c r="CU94" s="92" t="str">
        <f t="shared" si="135"/>
        <v/>
      </c>
      <c r="CV94" s="87" t="str">
        <f t="shared" si="136"/>
        <v/>
      </c>
      <c r="CW94" s="144">
        <f t="shared" si="137"/>
        <v>0</v>
      </c>
      <c r="CX94" s="144" t="str">
        <f t="shared" si="138"/>
        <v/>
      </c>
      <c r="CY94" s="144" t="str">
        <f t="shared" si="96"/>
        <v/>
      </c>
      <c r="CZ94" s="144" t="str">
        <f t="shared" si="139"/>
        <v/>
      </c>
      <c r="DA94" s="144" t="str">
        <f t="shared" si="97"/>
        <v/>
      </c>
      <c r="DB94" s="148" t="str">
        <f t="shared" si="98"/>
        <v/>
      </c>
      <c r="DC94" s="380" t="str">
        <f>IF(OR($E94="",$G94=""),"",IF(AND($E$3=1),'Marks Entry 1st'!AZ93,IF(AND($E$3=2),'Marks Entry 2nd'!AZ93,IF(AND($E$3=3),'Marks Entry 3rd'!AZ93,IF(AND($E$3=4),'Marks Entry 4th'!AZ93,"")))))</f>
        <v/>
      </c>
      <c r="DD94" s="380" t="str">
        <f>IF(OR($E94="",$G94=""),"",IF(AND($E$3=1),'Marks Entry 1st'!BA93,IF(AND($E$3=2),'Marks Entry 2nd'!BA93,IF(AND($E$3=3),'Marks Entry 3rd'!BA93,IF(AND($E$3=4),'Marks Entry 4th'!BA93,"")))))</f>
        <v/>
      </c>
      <c r="DE94" s="380" t="str">
        <f>IF(OR($E94="",$G94=""),"",IF(AND($E$3=1),'Marks Entry 1st'!BB93,IF(AND($E$3=2),'Marks Entry 2nd'!BB93,IF(AND($E$3=3),'Marks Entry 3rd'!BB93,IF(AND($E$3=4),'Marks Entry 4th'!BB93,"")))))</f>
        <v/>
      </c>
      <c r="DF94" s="181" t="str">
        <f t="shared" si="140"/>
        <v/>
      </c>
      <c r="DG94" s="182">
        <f t="shared" si="141"/>
        <v>0</v>
      </c>
      <c r="DH94" s="182" t="str">
        <f t="shared" si="142"/>
        <v/>
      </c>
      <c r="DI94" s="182" t="str">
        <f t="shared" si="143"/>
        <v/>
      </c>
      <c r="DJ94" s="147" t="str">
        <f t="shared" si="99"/>
        <v/>
      </c>
      <c r="DK94" s="380" t="str">
        <f>IF(OR($E94="",$G94=""),"",IF(AND($E$3=1),'Marks Entry 1st'!BC93,IF(AND($E$3=2),'Marks Entry 2nd'!BC93,IF(AND($E$3=3),'Marks Entry 3rd'!BC93,IF(AND($E$3=4),'Marks Entry 4th'!BC93,"")))))</f>
        <v/>
      </c>
      <c r="DL94" s="380" t="str">
        <f>IF(OR($E94="",$G94=""),"",IF(AND($E$3=1),'Marks Entry 1st'!BD93,IF(AND($E$3=2),'Marks Entry 2nd'!BD93,IF(AND($E$3=3),'Marks Entry 3rd'!BD93,IF(AND($E$3=4),'Marks Entry 4th'!BD93,"")))))</f>
        <v/>
      </c>
      <c r="DM94" s="380" t="str">
        <f>IF(OR($E94="",$G94=""),"",IF(AND($E$3=1),'Marks Entry 1st'!BE93,IF(AND($E$3=2),'Marks Entry 2nd'!BE93,IF(AND($E$3=3),'Marks Entry 3rd'!BE93,IF(AND($E$3=4),'Marks Entry 4th'!BE93,"")))))</f>
        <v/>
      </c>
      <c r="DN94" s="181" t="str">
        <f t="shared" si="144"/>
        <v/>
      </c>
      <c r="DO94" s="182">
        <f t="shared" si="145"/>
        <v>0</v>
      </c>
      <c r="DP94" s="182" t="str">
        <f t="shared" si="146"/>
        <v/>
      </c>
      <c r="DQ94" s="182" t="str">
        <f t="shared" si="147"/>
        <v/>
      </c>
      <c r="DR94" s="147" t="str">
        <f t="shared" si="100"/>
        <v/>
      </c>
      <c r="DS94" s="380" t="str">
        <f>IF(OR($E94="",$G94=""),"",IF(AND($E$3=1),'Marks Entry 1st'!BF93,IF(AND($E$3=2),'Marks Entry 2nd'!BF93,IF(AND($E$3=3),'Marks Entry 3rd'!BF93,IF(AND($E$3=4),'Marks Entry 4th'!BF93,"")))))</f>
        <v/>
      </c>
      <c r="DT94" s="380" t="str">
        <f>IF(OR($E94="",$G94=""),"",IF(AND($E$3=1),'Marks Entry 1st'!BG93,IF(AND($E$3=2),'Marks Entry 2nd'!BG93,IF(AND($E$3=3),'Marks Entry 3rd'!BG93,IF(AND($E$3=4),'Marks Entry 4th'!BG93,"")))))</f>
        <v/>
      </c>
      <c r="DU94" s="380" t="str">
        <f>IF(OR($E94="",$G94=""),"",IF(AND($E$3=1),'Marks Entry 1st'!BH93,IF(AND($E$3=2),'Marks Entry 2nd'!BH93,IF(AND($E$3=3),'Marks Entry 3rd'!BH93,IF(AND($E$3=4),'Marks Entry 4th'!BH93,"")))))</f>
        <v/>
      </c>
      <c r="DV94" s="181" t="str">
        <f t="shared" si="148"/>
        <v/>
      </c>
      <c r="DW94" s="182">
        <f t="shared" si="149"/>
        <v>0</v>
      </c>
      <c r="DX94" s="182" t="str">
        <f t="shared" si="150"/>
        <v/>
      </c>
      <c r="DY94" s="182" t="str">
        <f t="shared" si="151"/>
        <v/>
      </c>
      <c r="DZ94" s="147" t="str">
        <f t="shared" si="101"/>
        <v/>
      </c>
      <c r="EA94" s="104" t="str">
        <f t="shared" si="102"/>
        <v/>
      </c>
      <c r="EB94" s="105" t="str">
        <f t="shared" si="103"/>
        <v/>
      </c>
      <c r="EC94" s="111" t="str">
        <f t="shared" si="104"/>
        <v/>
      </c>
      <c r="ED94" s="112" t="str">
        <f t="shared" si="105"/>
        <v/>
      </c>
      <c r="EE94" s="386" t="str">
        <f t="shared" si="106"/>
        <v/>
      </c>
      <c r="EF94" s="72" t="str">
        <f>IF(OR($E94="",$G94=""),"",IF(AND($E$3=1),'Marks Entry 1st'!BI93,IF(AND($E$3=2),'Marks Entry 2nd'!BI93,IF(AND($E$3=3),'Marks Entry 3rd'!BI93,IF(AND($E$3=4),'Marks Entry 4th'!BI93,"")))))</f>
        <v/>
      </c>
      <c r="EG94" s="72" t="str">
        <f>IF(OR($E94="",$G94=""),"",IF(AND($E$3=1),'Marks Entry 1st'!BJ93,IF(AND($E$3=2),'Marks Entry 2nd'!BJ93,IF(AND($E$3=3),'Marks Entry 3rd'!BJ93,IF(AND($E$3=4),'Marks Entry 4th'!BJ93,"")))))</f>
        <v/>
      </c>
      <c r="EH94" s="328" t="str">
        <f t="shared" si="107"/>
        <v/>
      </c>
      <c r="EI94" s="73"/>
      <c r="EP94" s="75">
        <f>IF(AND($E$3=1),'Marks Entry 1st'!I93,IF(AND($E$3=2),'Marks Entry 2nd'!I93,IF(AND($E$3=3),'Marks Entry 3rd'!I93,IF(AND($E$3=4),'Marks Entry 4th'!I93,""))))</f>
        <v>0</v>
      </c>
    </row>
    <row r="95" spans="1:146" ht="18.899999999999999" customHeight="1">
      <c r="A95" s="94">
        <v>88</v>
      </c>
      <c r="B95" s="94" t="str">
        <f>IF(OR(EP95=0,EP95=""),"",IF(AND($E$3=1),'Marks Entry 1st'!I94,IF(AND($E$3=2),'Marks Entry 2nd'!I94,IF(AND($E$3=3),'Marks Entry 3rd'!I94,IF(AND($E$3=4),'Marks Entry 4th'!I94,"")))))</f>
        <v/>
      </c>
      <c r="C95" s="95" t="str">
        <f>IF(OR(B95=0,B95=""),"",IF(AND($E$3=1),'Marks Entry 1st'!B94,IF(AND($E$3=2),'Marks Entry 2nd'!B94,IF(AND($E$3=3),'Marks Entry 3rd'!B94,IF(AND($E$3=4),'Marks Entry 4th'!B94,"")))))</f>
        <v/>
      </c>
      <c r="D95" s="95" t="str">
        <f>IF(OR(B95=0,B95=""),"",IF(AND($E$3=1),'Marks Entry 1st'!C94,IF(AND($E$3=2),'Marks Entry 2nd'!C94,IF(AND($E$3=3),'Marks Entry 3rd'!C94,IF(AND($E$3=4),'Marks Entry 4th'!C94,"")))))</f>
        <v/>
      </c>
      <c r="E95" s="96" t="str">
        <f>IF(OR(B95=0,B95=""),"",IF(AND($E$3=1),'Marks Entry 1st'!E94,IF(AND($E$3=2),'Marks Entry 2nd'!E94,IF(AND($E$3=3),'Marks Entry 3rd'!E94,IF(AND($E$3=4),'Marks Entry 4th'!E94,"")))))</f>
        <v/>
      </c>
      <c r="F95" s="95" t="str">
        <f>IF(OR(B95=0,B95=""),"",IF(AND($E$3=1),'Marks Entry 1st'!D94,IF(AND($E$3=2),'Marks Entry 2nd'!D94,IF(AND($E$3=3),'Marks Entry 3rd'!D94,IF(AND($E$3=4),'Marks Entry 4th'!D94,"")))))</f>
        <v/>
      </c>
      <c r="G95" s="90" t="str">
        <f>IF(OR(B95=0,B95=""),"",IF(AND($E$3=1),'Marks Entry 1st'!F94,IF(AND($E$3=2),'Marks Entry 2nd'!F94,IF(AND($E$3=3),'Marks Entry 3rd'!F94,IF(AND($E$3=4),'Marks Entry 4th'!F94,"")))))</f>
        <v/>
      </c>
      <c r="H95" s="90" t="str">
        <f>IF(OR(B95=0,B95=""),"",IF(AND($E$3=1),'Marks Entry 1st'!G94,IF(AND($E$3=2),'Marks Entry 2nd'!G94,IF(AND($E$3=3),'Marks Entry 3rd'!G94,IF(AND($E$3=4),'Marks Entry 4th'!G94,"")))))</f>
        <v/>
      </c>
      <c r="I95" s="90" t="str">
        <f>IF(OR(B95=0,B95=""),"",IF(AND($E$3=1),'Marks Entry 1st'!H94,IF(AND($E$3=2),'Marks Entry 2nd'!H94,IF(AND($E$3=3),'Marks Entry 3rd'!H94,IF(AND($E$3=4),'Marks Entry 4th'!H94,"")))))</f>
        <v/>
      </c>
      <c r="J95" s="379" t="str">
        <f>IF(OR(B95=0,B95=""),"",IF(AND($E$3=1),'Marks Entry 1st'!J94,IF(AND($E$3=2),'Marks Entry 2nd'!J94,IF(AND($E$3=3),'Marks Entry 3rd'!J94,IF(AND($E$3=4),'Marks Entry 4th'!J94,"")))))</f>
        <v/>
      </c>
      <c r="K95" s="379" t="str">
        <f>IF(OR(B95=0,B95=""),"",IF(AND($E$3=1),'Marks Entry 1st'!K94,IF(AND($E$3=2),'Marks Entry 2nd'!K94,IF(AND($E$3=3),'Marks Entry 3rd'!K94,IF(AND($E$3=4),'Marks Entry 4th'!K94,"")))))</f>
        <v/>
      </c>
      <c r="L95" s="180" t="str">
        <f>IF(OR($E95="",$G95=""),"",IF(AND($E$3=1),'Marks Entry 1st'!L94,IF(AND($E$3=2),'Marks Entry 2nd'!L94,IF(AND($E$3=3),'Marks Entry 3rd'!L94,IF(AND($E$3=4),'Marks Entry 4th'!L94,"")))))</f>
        <v/>
      </c>
      <c r="M95" s="180" t="str">
        <f>IF(OR($E95="",$G95=""),"",IF(AND($E$3=1),'Marks Entry 1st'!M94,IF(AND($E$3=2),'Marks Entry 2nd'!M94,IF(AND($E$3=3),'Marks Entry 3rd'!M94,IF(AND($E$3=4),'Marks Entry 4th'!M94,"")))))</f>
        <v/>
      </c>
      <c r="N95" s="87" t="str">
        <f t="shared" si="108"/>
        <v/>
      </c>
      <c r="O95" s="180" t="str">
        <f>IF(OR($E95="",$G95=""),"",IF(AND($E$3=1),'Marks Entry 1st'!N94,IF(AND($E$3=2),'Marks Entry 2nd'!N94,IF(AND($E$3=3),'Marks Entry 3rd'!N94,IF(AND($E$3=4),'Marks Entry 4th'!N94,"")))))</f>
        <v/>
      </c>
      <c r="P95" s="180" t="str">
        <f>IF(OR($E95="",$G95=""),"",IF(AND($E$3=1),'Marks Entry 1st'!O94,IF(AND($E$3=2),'Marks Entry 2nd'!O94,IF(AND($E$3=3),'Marks Entry 3rd'!O94,IF(AND($E$3=4),'Marks Entry 4th'!O94,"")))))</f>
        <v/>
      </c>
      <c r="Q95" s="180" t="str">
        <f>IF(OR($E95="",$G95=""),"",IF(AND($E$3=1),'Marks Entry 1st'!P94,IF(AND($E$3=2),'Marks Entry 2nd'!P94,IF(AND($E$3=3),'Marks Entry 3rd'!P94,IF(AND($E$3=4),'Marks Entry 4th'!P94,"")))))</f>
        <v/>
      </c>
      <c r="R95" s="91" t="str">
        <f t="shared" si="109"/>
        <v/>
      </c>
      <c r="S95" s="87">
        <f t="shared" si="110"/>
        <v>0</v>
      </c>
      <c r="T95" s="93" t="str">
        <f>IF(OR($E95="",$G95=""),"",IF(AND($E$3=1),'Marks Entry 1st'!Q94,IF(AND($E$3=2),'Marks Entry 2nd'!Q94,IF(AND($E$3=3),'Marks Entry 3rd'!Q94,IF(AND($E$3=4),'Marks Entry 4th'!Q94,"")))))</f>
        <v/>
      </c>
      <c r="U95" s="93" t="str">
        <f>IF(OR($E95="",$G95=""),"",IF(AND($E$3=1),'Marks Entry 1st'!R94,IF(AND($E$3=2),'Marks Entry 2nd'!R94,IF(AND($E$3=3),'Marks Entry 3rd'!R94,IF(AND($E$3=4),'Marks Entry 4th'!R94,"")))))</f>
        <v/>
      </c>
      <c r="V95" s="93" t="str">
        <f>IF(OR($E95="",$G95=""),"",IF(AND($E$3=1),'Marks Entry 1st'!S94,IF(AND($E$3=2),'Marks Entry 2nd'!S94,IF(AND($E$3=3),'Marks Entry 3rd'!S94,IF(AND($E$3=4),'Marks Entry 4th'!S94,"")))))</f>
        <v/>
      </c>
      <c r="W95" s="92" t="str">
        <f t="shared" si="111"/>
        <v/>
      </c>
      <c r="X95" s="87" t="str">
        <f t="shared" si="112"/>
        <v/>
      </c>
      <c r="Y95" s="144">
        <f t="shared" si="113"/>
        <v>0</v>
      </c>
      <c r="Z95" s="144" t="str">
        <f t="shared" si="114"/>
        <v/>
      </c>
      <c r="AA95" s="144" t="str">
        <f t="shared" si="76"/>
        <v/>
      </c>
      <c r="AB95" s="144" t="str">
        <f t="shared" si="115"/>
        <v/>
      </c>
      <c r="AC95" s="144" t="str">
        <f t="shared" si="77"/>
        <v/>
      </c>
      <c r="AD95" s="148" t="str">
        <f t="shared" si="78"/>
        <v/>
      </c>
      <c r="AE95" s="180" t="str">
        <f>IF(OR($E95="",$G95=""),"",IF(AND($E$3=1),'Marks Entry 1st'!T94,IF(AND($E$3=2),'Marks Entry 2nd'!T94,IF(AND($E$3=3),'Marks Entry 3rd'!T94,IF(AND($E$3=4),'Marks Entry 4th'!T94,"")))))</f>
        <v/>
      </c>
      <c r="AF95" s="180" t="str">
        <f>IF(OR($E95="",$G95=""),"",IF(AND($E$3=1),'Marks Entry 1st'!U94,IF(AND($E$3=2),'Marks Entry 2nd'!U94,IF(AND($E$3=3),'Marks Entry 3rd'!U94,IF(AND($E$3=4),'Marks Entry 4th'!U94,"")))))</f>
        <v/>
      </c>
      <c r="AG95" s="87" t="str">
        <f t="shared" si="116"/>
        <v/>
      </c>
      <c r="AH95" s="180" t="str">
        <f>IF(OR($E95="",$G95=""),"",IF(AND($E$3=1),'Marks Entry 1st'!V94,IF(AND($E$3=2),'Marks Entry 2nd'!V94,IF(AND($E$3=3),'Marks Entry 3rd'!V94,IF(AND($E$3=4),'Marks Entry 4th'!V94,"")))))</f>
        <v/>
      </c>
      <c r="AI95" s="180" t="str">
        <f>IF(OR($E95="",$G95=""),"",IF(AND($E$3=1),'Marks Entry 1st'!W94,IF(AND($E$3=2),'Marks Entry 2nd'!W94,IF(AND($E$3=3),'Marks Entry 3rd'!W94,IF(AND($E$3=4),'Marks Entry 4th'!W94,"")))))</f>
        <v/>
      </c>
      <c r="AJ95" s="180" t="str">
        <f>IF(OR($E95="",$G95=""),"",IF(AND($E$3=1),'Marks Entry 1st'!X94,IF(AND($E$3=2),'Marks Entry 2nd'!X94,IF(AND($E$3=3),'Marks Entry 3rd'!X94,IF(AND($E$3=4),'Marks Entry 4th'!X94,"")))))</f>
        <v/>
      </c>
      <c r="AK95" s="91" t="str">
        <f t="shared" si="117"/>
        <v/>
      </c>
      <c r="AL95" s="87">
        <f t="shared" si="118"/>
        <v>0</v>
      </c>
      <c r="AM95" s="93" t="str">
        <f>IF(OR($E95="",$G95=""),"",IF(AND($E$3=1),'Marks Entry 1st'!Y94,IF(AND($E$3=2),'Marks Entry 2nd'!Y94,IF(AND($E$3=3),'Marks Entry 3rd'!Y94,IF(AND($E$3=4),'Marks Entry 4th'!Y94,"")))))</f>
        <v/>
      </c>
      <c r="AN95" s="93" t="str">
        <f>IF(OR($E95="",$G95=""),"",IF(AND($E$3=1),'Marks Entry 1st'!Z94,IF(AND($E$3=2),'Marks Entry 2nd'!Z94,IF(AND($E$3=3),'Marks Entry 3rd'!Z94,IF(AND($E$3=4),'Marks Entry 4th'!Z94,"")))))</f>
        <v/>
      </c>
      <c r="AO95" s="93" t="str">
        <f>IF(OR($E95="",$G95=""),"",IF(AND($E$3=1),'Marks Entry 1st'!AA94,IF(AND($E$3=2),'Marks Entry 2nd'!AA94,IF(AND($E$3=3),'Marks Entry 3rd'!AA94,IF(AND($E$3=4),'Marks Entry 4th'!AA94,"")))))</f>
        <v/>
      </c>
      <c r="AP95" s="92" t="str">
        <f t="shared" si="119"/>
        <v/>
      </c>
      <c r="AQ95" s="87" t="str">
        <f t="shared" si="120"/>
        <v/>
      </c>
      <c r="AR95" s="144">
        <f t="shared" si="121"/>
        <v>0</v>
      </c>
      <c r="AS95" s="144" t="str">
        <f t="shared" si="122"/>
        <v/>
      </c>
      <c r="AT95" s="144" t="str">
        <f t="shared" si="79"/>
        <v/>
      </c>
      <c r="AU95" s="144" t="str">
        <f t="shared" si="123"/>
        <v/>
      </c>
      <c r="AV95" s="144" t="str">
        <f t="shared" si="80"/>
        <v/>
      </c>
      <c r="AW95" s="148" t="str">
        <f t="shared" si="81"/>
        <v/>
      </c>
      <c r="AX95" s="180" t="str">
        <f>IF(OR($E95="",$G95=""),"",IF(AND($E$3=1),'Marks Entry 1st'!AB94,IF(AND($E$3=2),'Marks Entry 2nd'!AB94,IF(AND($E$3=3),'Marks Entry 3rd'!AB94,IF(AND($E$3=4),'Marks Entry 4th'!AB94,"")))))</f>
        <v/>
      </c>
      <c r="AY95" s="180" t="str">
        <f>IF(OR($E95="",$G95=""),"",IF(AND($E$3=1),'Marks Entry 1st'!AC94,IF(AND($E$3=2),'Marks Entry 2nd'!AC94,IF(AND($E$3=3),'Marks Entry 3rd'!AC94,IF(AND($E$3=4),'Marks Entry 4th'!AC94,"")))))</f>
        <v/>
      </c>
      <c r="AZ95" s="87" t="str">
        <f t="shared" si="82"/>
        <v/>
      </c>
      <c r="BA95" s="180" t="str">
        <f>IF(OR($E95="",$G95=""),"",IF(AND($E$3=1),'Marks Entry 1st'!AD94,IF(AND($E$3=2),'Marks Entry 2nd'!AD94,IF(AND($E$3=3),'Marks Entry 3rd'!AD94,IF(AND($E$3=4),'Marks Entry 4th'!AD94,"")))))</f>
        <v/>
      </c>
      <c r="BB95" s="180" t="str">
        <f>IF(OR($E95="",$G95=""),"",IF(AND($E$3=1),'Marks Entry 1st'!AE94,IF(AND($E$3=2),'Marks Entry 2nd'!AE94,IF(AND($E$3=3),'Marks Entry 3rd'!AE94,IF(AND($E$3=4),'Marks Entry 4th'!AE94,"")))))</f>
        <v/>
      </c>
      <c r="BC95" s="180" t="str">
        <f>IF(OR($E95="",$G95=""),"",IF(AND($E$3=1),'Marks Entry 1st'!AF94,IF(AND($E$3=2),'Marks Entry 2nd'!AF94,IF(AND($E$3=3),'Marks Entry 3rd'!AF94,IF(AND($E$3=4),'Marks Entry 4th'!AF94,"")))))</f>
        <v/>
      </c>
      <c r="BD95" s="91" t="str">
        <f t="shared" si="83"/>
        <v/>
      </c>
      <c r="BE95" s="87">
        <f t="shared" si="84"/>
        <v>0</v>
      </c>
      <c r="BF95" s="93" t="str">
        <f>IF(OR($E95="",$G95=""),"",IF(AND($E$3=1),'Marks Entry 1st'!AG94,IF(AND($E$3=2),'Marks Entry 2nd'!AG94,IF(AND($E$3=3),'Marks Entry 3rd'!AG94,IF(AND($E$3=4),'Marks Entry 4th'!AG94,"")))))</f>
        <v/>
      </c>
      <c r="BG95" s="93" t="str">
        <f>IF(OR($E95="",$G95=""),"",IF(AND($E$3=1),'Marks Entry 1st'!AH94,IF(AND($E$3=2),'Marks Entry 2nd'!AH94,IF(AND($E$3=3),'Marks Entry 3rd'!AH94,IF(AND($E$3=4),'Marks Entry 4th'!AH94,"")))))</f>
        <v/>
      </c>
      <c r="BH95" s="93" t="str">
        <f>IF(OR($E95="",$G95=""),"",IF(AND($E$3=1),'Marks Entry 1st'!AI94,IF(AND($E$3=2),'Marks Entry 2nd'!AI94,IF(AND($E$3=3),'Marks Entry 3rd'!AI94,IF(AND($E$3=4),'Marks Entry 4th'!AI94,"")))))</f>
        <v/>
      </c>
      <c r="BI95" s="92" t="str">
        <f t="shared" si="85"/>
        <v/>
      </c>
      <c r="BJ95" s="87" t="str">
        <f t="shared" si="86"/>
        <v/>
      </c>
      <c r="BK95" s="144">
        <f t="shared" si="87"/>
        <v>0</v>
      </c>
      <c r="BL95" s="144" t="str">
        <f t="shared" si="88"/>
        <v/>
      </c>
      <c r="BM95" s="144" t="str">
        <f t="shared" si="89"/>
        <v/>
      </c>
      <c r="BN95" s="144" t="str">
        <f t="shared" si="90"/>
        <v/>
      </c>
      <c r="BO95" s="144" t="str">
        <f t="shared" si="91"/>
        <v/>
      </c>
      <c r="BP95" s="148" t="str">
        <f t="shared" si="92"/>
        <v/>
      </c>
      <c r="BQ95" s="180" t="str">
        <f>IF(OR($E95="",$G95=""),"",IF(AND($E$3=1),'Marks Entry 1st'!AJ94,IF(AND($E$3=2),'Marks Entry 2nd'!AJ94,IF(AND($E$3=3),'Marks Entry 3rd'!AJ94,IF(AND($E$3=4),'Marks Entry 4th'!AJ94,"")))))</f>
        <v/>
      </c>
      <c r="BR95" s="180" t="str">
        <f>IF(OR($E95="",$G95=""),"",IF(AND($E$3=1),'Marks Entry 1st'!AK94,IF(AND($E$3=2),'Marks Entry 2nd'!AK94,IF(AND($E$3=3),'Marks Entry 3rd'!AK94,IF(AND($E$3=4),'Marks Entry 4th'!AK94,"")))))</f>
        <v/>
      </c>
      <c r="BS95" s="87" t="str">
        <f t="shared" si="124"/>
        <v/>
      </c>
      <c r="BT95" s="180" t="str">
        <f>IF(OR($E95="",$G95=""),"",IF(AND($E$3=1),'Marks Entry 1st'!AL94,IF(AND($E$3=2),'Marks Entry 2nd'!AL94,IF(AND($E$3=3),'Marks Entry 3rd'!AL94,IF(AND($E$3=4),'Marks Entry 4th'!AL94,"")))))</f>
        <v/>
      </c>
      <c r="BU95" s="180" t="str">
        <f>IF(OR($E95="",$G95=""),"",IF(AND($E$3=1),'Marks Entry 1st'!AM94,IF(AND($E$3=2),'Marks Entry 2nd'!AM94,IF(AND($E$3=3),'Marks Entry 3rd'!AM94,IF(AND($E$3=4),'Marks Entry 4th'!AM94,"")))))</f>
        <v/>
      </c>
      <c r="BV95" s="180" t="str">
        <f>IF(OR($E95="",$G95=""),"",IF(AND($E$3=1),'Marks Entry 1st'!AN94,IF(AND($E$3=2),'Marks Entry 2nd'!AN94,IF(AND($E$3=3),'Marks Entry 3rd'!AN94,IF(AND($E$3=4),'Marks Entry 4th'!AN94,"")))))</f>
        <v/>
      </c>
      <c r="BW95" s="91" t="str">
        <f t="shared" si="125"/>
        <v/>
      </c>
      <c r="BX95" s="87">
        <f t="shared" si="126"/>
        <v>0</v>
      </c>
      <c r="BY95" s="93" t="str">
        <f>IF(OR($E95="",$G95=""),"",IF(AND($E$3=1),'Marks Entry 1st'!AO94,IF(AND($E$3=2),'Marks Entry 2nd'!AO94,IF(AND($E$3=3),'Marks Entry 3rd'!AO94,IF(AND($E$3=4),'Marks Entry 4th'!AO94,"")))))</f>
        <v/>
      </c>
      <c r="BZ95" s="93" t="str">
        <f>IF(OR($E95="",$G95=""),"",IF(AND($E$3=1),'Marks Entry 1st'!AP94,IF(AND($E$3=2),'Marks Entry 2nd'!AP94,IF(AND($E$3=3),'Marks Entry 3rd'!AP94,IF(AND($E$3=4),'Marks Entry 4th'!AP94,"")))))</f>
        <v/>
      </c>
      <c r="CA95" s="93" t="str">
        <f>IF(OR($E95="",$G95=""),"",IF(AND($E$3=1),'Marks Entry 1st'!AQ94,IF(AND($E$3=2),'Marks Entry 2nd'!AQ94,IF(AND($E$3=3),'Marks Entry 3rd'!AQ94,IF(AND($E$3=4),'Marks Entry 4th'!AQ94,"")))))</f>
        <v/>
      </c>
      <c r="CB95" s="92" t="str">
        <f t="shared" si="127"/>
        <v/>
      </c>
      <c r="CC95" s="87" t="str">
        <f t="shared" si="128"/>
        <v/>
      </c>
      <c r="CD95" s="144">
        <f t="shared" si="129"/>
        <v>0</v>
      </c>
      <c r="CE95" s="144" t="str">
        <f t="shared" si="130"/>
        <v/>
      </c>
      <c r="CF95" s="144" t="str">
        <f t="shared" si="93"/>
        <v/>
      </c>
      <c r="CG95" s="144" t="str">
        <f t="shared" si="131"/>
        <v/>
      </c>
      <c r="CH95" s="144" t="str">
        <f t="shared" si="94"/>
        <v/>
      </c>
      <c r="CI95" s="148" t="str">
        <f t="shared" si="95"/>
        <v/>
      </c>
      <c r="CJ95" s="180" t="str">
        <f>IF(OR($E95="",$G95=""),"",IF(AND($E$3=1),'Marks Entry 1st'!AR94,IF(AND($E$3=2),'Marks Entry 2nd'!AR94,IF(AND($E$3=3),'Marks Entry 3rd'!AR94,IF(AND($E$3=4),'Marks Entry 4th'!AR94,"")))))</f>
        <v/>
      </c>
      <c r="CK95" s="180" t="str">
        <f>IF(OR($E95="",$G95=""),"",IF(AND($E$3=1),'Marks Entry 1st'!AS94,IF(AND($E$3=2),'Marks Entry 2nd'!AS94,IF(AND($E$3=3),'Marks Entry 3rd'!AS94,IF(AND($E$3=4),'Marks Entry 4th'!AS94,"")))))</f>
        <v/>
      </c>
      <c r="CL95" s="87" t="str">
        <f t="shared" si="132"/>
        <v/>
      </c>
      <c r="CM95" s="180" t="str">
        <f>IF(OR($E95="",$G95=""),"",IF(AND($E$3=1),'Marks Entry 1st'!AT94,IF(AND($E$3=2),'Marks Entry 2nd'!AT94,IF(AND($E$3=3),'Marks Entry 3rd'!AT94,IF(AND($E$3=4),'Marks Entry 4th'!AT94,"")))))</f>
        <v/>
      </c>
      <c r="CN95" s="180" t="str">
        <f>IF(OR($E95="",$G95=""),"",IF(AND($E$3=1),'Marks Entry 1st'!AU94,IF(AND($E$3=2),'Marks Entry 2nd'!AU94,IF(AND($E$3=3),'Marks Entry 3rd'!AU94,IF(AND($E$3=4),'Marks Entry 4th'!AU94,"")))))</f>
        <v/>
      </c>
      <c r="CO95" s="180" t="str">
        <f>IF(OR($E95="",$G95=""),"",IF(AND($E$3=1),'Marks Entry 1st'!AV94,IF(AND($E$3=2),'Marks Entry 2nd'!AV94,IF(AND($E$3=3),'Marks Entry 3rd'!AV94,IF(AND($E$3=4),'Marks Entry 4th'!AV94,"")))))</f>
        <v/>
      </c>
      <c r="CP95" s="91" t="str">
        <f t="shared" si="133"/>
        <v/>
      </c>
      <c r="CQ95" s="87">
        <f t="shared" si="134"/>
        <v>0</v>
      </c>
      <c r="CR95" s="93" t="str">
        <f>IF(OR($E95="",$G95=""),"",IF(AND($E$3=1),'Marks Entry 1st'!AW94,IF(AND($E$3=2),'Marks Entry 2nd'!AW94,IF(AND($E$3=3),'Marks Entry 3rd'!AW94,IF(AND($E$3=4),'Marks Entry 4th'!AW94,"")))))</f>
        <v/>
      </c>
      <c r="CS95" s="93" t="str">
        <f>IF(OR($E95="",$G95=""),"",IF(AND($E$3=1),'Marks Entry 1st'!AX94,IF(AND($E$3=2),'Marks Entry 2nd'!AX94,IF(AND($E$3=3),'Marks Entry 3rd'!AX94,IF(AND($E$3=4),'Marks Entry 4th'!AX94,"")))))</f>
        <v/>
      </c>
      <c r="CT95" s="93" t="str">
        <f>IF(OR($E95="",$G95=""),"",IF(AND($E$3=1),'Marks Entry 1st'!AY94,IF(AND($E$3=2),'Marks Entry 2nd'!AY94,IF(AND($E$3=3),'Marks Entry 3rd'!AY94,IF(AND($E$3=4),'Marks Entry 4th'!AY94,"")))))</f>
        <v/>
      </c>
      <c r="CU95" s="92" t="str">
        <f t="shared" si="135"/>
        <v/>
      </c>
      <c r="CV95" s="87" t="str">
        <f t="shared" si="136"/>
        <v/>
      </c>
      <c r="CW95" s="144">
        <f t="shared" si="137"/>
        <v>0</v>
      </c>
      <c r="CX95" s="144" t="str">
        <f t="shared" si="138"/>
        <v/>
      </c>
      <c r="CY95" s="144" t="str">
        <f t="shared" si="96"/>
        <v/>
      </c>
      <c r="CZ95" s="144" t="str">
        <f t="shared" si="139"/>
        <v/>
      </c>
      <c r="DA95" s="144" t="str">
        <f t="shared" si="97"/>
        <v/>
      </c>
      <c r="DB95" s="148" t="str">
        <f t="shared" si="98"/>
        <v/>
      </c>
      <c r="DC95" s="380" t="str">
        <f>IF(OR($E95="",$G95=""),"",IF(AND($E$3=1),'Marks Entry 1st'!AZ94,IF(AND($E$3=2),'Marks Entry 2nd'!AZ94,IF(AND($E$3=3),'Marks Entry 3rd'!AZ94,IF(AND($E$3=4),'Marks Entry 4th'!AZ94,"")))))</f>
        <v/>
      </c>
      <c r="DD95" s="380" t="str">
        <f>IF(OR($E95="",$G95=""),"",IF(AND($E$3=1),'Marks Entry 1st'!BA94,IF(AND($E$3=2),'Marks Entry 2nd'!BA94,IF(AND($E$3=3),'Marks Entry 3rd'!BA94,IF(AND($E$3=4),'Marks Entry 4th'!BA94,"")))))</f>
        <v/>
      </c>
      <c r="DE95" s="380" t="str">
        <f>IF(OR($E95="",$G95=""),"",IF(AND($E$3=1),'Marks Entry 1st'!BB94,IF(AND($E$3=2),'Marks Entry 2nd'!BB94,IF(AND($E$3=3),'Marks Entry 3rd'!BB94,IF(AND($E$3=4),'Marks Entry 4th'!BB94,"")))))</f>
        <v/>
      </c>
      <c r="DF95" s="181" t="str">
        <f t="shared" si="140"/>
        <v/>
      </c>
      <c r="DG95" s="182">
        <f t="shared" si="141"/>
        <v>0</v>
      </c>
      <c r="DH95" s="182" t="str">
        <f t="shared" si="142"/>
        <v/>
      </c>
      <c r="DI95" s="182" t="str">
        <f t="shared" si="143"/>
        <v/>
      </c>
      <c r="DJ95" s="147" t="str">
        <f t="shared" si="99"/>
        <v/>
      </c>
      <c r="DK95" s="380" t="str">
        <f>IF(OR($E95="",$G95=""),"",IF(AND($E$3=1),'Marks Entry 1st'!BC94,IF(AND($E$3=2),'Marks Entry 2nd'!BC94,IF(AND($E$3=3),'Marks Entry 3rd'!BC94,IF(AND($E$3=4),'Marks Entry 4th'!BC94,"")))))</f>
        <v/>
      </c>
      <c r="DL95" s="380" t="str">
        <f>IF(OR($E95="",$G95=""),"",IF(AND($E$3=1),'Marks Entry 1st'!BD94,IF(AND($E$3=2),'Marks Entry 2nd'!BD94,IF(AND($E$3=3),'Marks Entry 3rd'!BD94,IF(AND($E$3=4),'Marks Entry 4th'!BD94,"")))))</f>
        <v/>
      </c>
      <c r="DM95" s="380" t="str">
        <f>IF(OR($E95="",$G95=""),"",IF(AND($E$3=1),'Marks Entry 1st'!BE94,IF(AND($E$3=2),'Marks Entry 2nd'!BE94,IF(AND($E$3=3),'Marks Entry 3rd'!BE94,IF(AND($E$3=4),'Marks Entry 4th'!BE94,"")))))</f>
        <v/>
      </c>
      <c r="DN95" s="181" t="str">
        <f t="shared" si="144"/>
        <v/>
      </c>
      <c r="DO95" s="182">
        <f t="shared" si="145"/>
        <v>0</v>
      </c>
      <c r="DP95" s="182" t="str">
        <f t="shared" si="146"/>
        <v/>
      </c>
      <c r="DQ95" s="182" t="str">
        <f t="shared" si="147"/>
        <v/>
      </c>
      <c r="DR95" s="147" t="str">
        <f t="shared" si="100"/>
        <v/>
      </c>
      <c r="DS95" s="380" t="str">
        <f>IF(OR($E95="",$G95=""),"",IF(AND($E$3=1),'Marks Entry 1st'!BF94,IF(AND($E$3=2),'Marks Entry 2nd'!BF94,IF(AND($E$3=3),'Marks Entry 3rd'!BF94,IF(AND($E$3=4),'Marks Entry 4th'!BF94,"")))))</f>
        <v/>
      </c>
      <c r="DT95" s="380" t="str">
        <f>IF(OR($E95="",$G95=""),"",IF(AND($E$3=1),'Marks Entry 1st'!BG94,IF(AND($E$3=2),'Marks Entry 2nd'!BG94,IF(AND($E$3=3),'Marks Entry 3rd'!BG94,IF(AND($E$3=4),'Marks Entry 4th'!BG94,"")))))</f>
        <v/>
      </c>
      <c r="DU95" s="380" t="str">
        <f>IF(OR($E95="",$G95=""),"",IF(AND($E$3=1),'Marks Entry 1st'!BH94,IF(AND($E$3=2),'Marks Entry 2nd'!BH94,IF(AND($E$3=3),'Marks Entry 3rd'!BH94,IF(AND($E$3=4),'Marks Entry 4th'!BH94,"")))))</f>
        <v/>
      </c>
      <c r="DV95" s="181" t="str">
        <f t="shared" si="148"/>
        <v/>
      </c>
      <c r="DW95" s="182">
        <f t="shared" si="149"/>
        <v>0</v>
      </c>
      <c r="DX95" s="182" t="str">
        <f t="shared" si="150"/>
        <v/>
      </c>
      <c r="DY95" s="182" t="str">
        <f t="shared" si="151"/>
        <v/>
      </c>
      <c r="DZ95" s="147" t="str">
        <f t="shared" si="101"/>
        <v/>
      </c>
      <c r="EA95" s="104" t="str">
        <f t="shared" si="102"/>
        <v/>
      </c>
      <c r="EB95" s="105" t="str">
        <f t="shared" si="103"/>
        <v/>
      </c>
      <c r="EC95" s="111" t="str">
        <f t="shared" si="104"/>
        <v/>
      </c>
      <c r="ED95" s="112" t="str">
        <f t="shared" si="105"/>
        <v/>
      </c>
      <c r="EE95" s="386" t="str">
        <f t="shared" si="106"/>
        <v/>
      </c>
      <c r="EF95" s="72" t="str">
        <f>IF(OR($E95="",$G95=""),"",IF(AND($E$3=1),'Marks Entry 1st'!BI94,IF(AND($E$3=2),'Marks Entry 2nd'!BI94,IF(AND($E$3=3),'Marks Entry 3rd'!BI94,IF(AND($E$3=4),'Marks Entry 4th'!BI94,"")))))</f>
        <v/>
      </c>
      <c r="EG95" s="72" t="str">
        <f>IF(OR($E95="",$G95=""),"",IF(AND($E$3=1),'Marks Entry 1st'!BJ94,IF(AND($E$3=2),'Marks Entry 2nd'!BJ94,IF(AND($E$3=3),'Marks Entry 3rd'!BJ94,IF(AND($E$3=4),'Marks Entry 4th'!BJ94,"")))))</f>
        <v/>
      </c>
      <c r="EH95" s="328" t="str">
        <f t="shared" si="107"/>
        <v/>
      </c>
      <c r="EI95" s="73"/>
      <c r="EP95" s="75">
        <f>IF(AND($E$3=1),'Marks Entry 1st'!I94,IF(AND($E$3=2),'Marks Entry 2nd'!I94,IF(AND($E$3=3),'Marks Entry 3rd'!I94,IF(AND($E$3=4),'Marks Entry 4th'!I94,""))))</f>
        <v>0</v>
      </c>
    </row>
    <row r="96" spans="1:146" ht="18.899999999999999" customHeight="1">
      <c r="A96" s="94">
        <v>89</v>
      </c>
      <c r="B96" s="94" t="str">
        <f>IF(OR(EP96=0,EP96=""),"",IF(AND($E$3=1),'Marks Entry 1st'!I95,IF(AND($E$3=2),'Marks Entry 2nd'!I95,IF(AND($E$3=3),'Marks Entry 3rd'!I95,IF(AND($E$3=4),'Marks Entry 4th'!I95,"")))))</f>
        <v/>
      </c>
      <c r="C96" s="95" t="str">
        <f>IF(OR(B96=0,B96=""),"",IF(AND($E$3=1),'Marks Entry 1st'!B95,IF(AND($E$3=2),'Marks Entry 2nd'!B95,IF(AND($E$3=3),'Marks Entry 3rd'!B95,IF(AND($E$3=4),'Marks Entry 4th'!B95,"")))))</f>
        <v/>
      </c>
      <c r="D96" s="95" t="str">
        <f>IF(OR(B96=0,B96=""),"",IF(AND($E$3=1),'Marks Entry 1st'!C95,IF(AND($E$3=2),'Marks Entry 2nd'!C95,IF(AND($E$3=3),'Marks Entry 3rd'!C95,IF(AND($E$3=4),'Marks Entry 4th'!C95,"")))))</f>
        <v/>
      </c>
      <c r="E96" s="96" t="str">
        <f>IF(OR(B96=0,B96=""),"",IF(AND($E$3=1),'Marks Entry 1st'!E95,IF(AND($E$3=2),'Marks Entry 2nd'!E95,IF(AND($E$3=3),'Marks Entry 3rd'!E95,IF(AND($E$3=4),'Marks Entry 4th'!E95,"")))))</f>
        <v/>
      </c>
      <c r="F96" s="95" t="str">
        <f>IF(OR(B96=0,B96=""),"",IF(AND($E$3=1),'Marks Entry 1st'!D95,IF(AND($E$3=2),'Marks Entry 2nd'!D95,IF(AND($E$3=3),'Marks Entry 3rd'!D95,IF(AND($E$3=4),'Marks Entry 4th'!D95,"")))))</f>
        <v/>
      </c>
      <c r="G96" s="90" t="str">
        <f>IF(OR(B96=0,B96=""),"",IF(AND($E$3=1),'Marks Entry 1st'!F95,IF(AND($E$3=2),'Marks Entry 2nd'!F95,IF(AND($E$3=3),'Marks Entry 3rd'!F95,IF(AND($E$3=4),'Marks Entry 4th'!F95,"")))))</f>
        <v/>
      </c>
      <c r="H96" s="90" t="str">
        <f>IF(OR(B96=0,B96=""),"",IF(AND($E$3=1),'Marks Entry 1st'!G95,IF(AND($E$3=2),'Marks Entry 2nd'!G95,IF(AND($E$3=3),'Marks Entry 3rd'!G95,IF(AND($E$3=4),'Marks Entry 4th'!G95,"")))))</f>
        <v/>
      </c>
      <c r="I96" s="90" t="str">
        <f>IF(OR(B96=0,B96=""),"",IF(AND($E$3=1),'Marks Entry 1st'!H95,IF(AND($E$3=2),'Marks Entry 2nd'!H95,IF(AND($E$3=3),'Marks Entry 3rd'!H95,IF(AND($E$3=4),'Marks Entry 4th'!H95,"")))))</f>
        <v/>
      </c>
      <c r="J96" s="379" t="str">
        <f>IF(OR(B96=0,B96=""),"",IF(AND($E$3=1),'Marks Entry 1st'!J95,IF(AND($E$3=2),'Marks Entry 2nd'!J95,IF(AND($E$3=3),'Marks Entry 3rd'!J95,IF(AND($E$3=4),'Marks Entry 4th'!J95,"")))))</f>
        <v/>
      </c>
      <c r="K96" s="379" t="str">
        <f>IF(OR(B96=0,B96=""),"",IF(AND($E$3=1),'Marks Entry 1st'!K95,IF(AND($E$3=2),'Marks Entry 2nd'!K95,IF(AND($E$3=3),'Marks Entry 3rd'!K95,IF(AND($E$3=4),'Marks Entry 4th'!K95,"")))))</f>
        <v/>
      </c>
      <c r="L96" s="180" t="str">
        <f>IF(OR($E96="",$G96=""),"",IF(AND($E$3=1),'Marks Entry 1st'!L95,IF(AND($E$3=2),'Marks Entry 2nd'!L95,IF(AND($E$3=3),'Marks Entry 3rd'!L95,IF(AND($E$3=4),'Marks Entry 4th'!L95,"")))))</f>
        <v/>
      </c>
      <c r="M96" s="180" t="str">
        <f>IF(OR($E96="",$G96=""),"",IF(AND($E$3=1),'Marks Entry 1st'!M95,IF(AND($E$3=2),'Marks Entry 2nd'!M95,IF(AND($E$3=3),'Marks Entry 3rd'!M95,IF(AND($E$3=4),'Marks Entry 4th'!M95,"")))))</f>
        <v/>
      </c>
      <c r="N96" s="87" t="str">
        <f t="shared" si="108"/>
        <v/>
      </c>
      <c r="O96" s="180" t="str">
        <f>IF(OR($E96="",$G96=""),"",IF(AND($E$3=1),'Marks Entry 1st'!N95,IF(AND($E$3=2),'Marks Entry 2nd'!N95,IF(AND($E$3=3),'Marks Entry 3rd'!N95,IF(AND($E$3=4),'Marks Entry 4th'!N95,"")))))</f>
        <v/>
      </c>
      <c r="P96" s="180" t="str">
        <f>IF(OR($E96="",$G96=""),"",IF(AND($E$3=1),'Marks Entry 1st'!O95,IF(AND($E$3=2),'Marks Entry 2nd'!O95,IF(AND($E$3=3),'Marks Entry 3rd'!O95,IF(AND($E$3=4),'Marks Entry 4th'!O95,"")))))</f>
        <v/>
      </c>
      <c r="Q96" s="180" t="str">
        <f>IF(OR($E96="",$G96=""),"",IF(AND($E$3=1),'Marks Entry 1st'!P95,IF(AND($E$3=2),'Marks Entry 2nd'!P95,IF(AND($E$3=3),'Marks Entry 3rd'!P95,IF(AND($E$3=4),'Marks Entry 4th'!P95,"")))))</f>
        <v/>
      </c>
      <c r="R96" s="91" t="str">
        <f t="shared" si="109"/>
        <v/>
      </c>
      <c r="S96" s="87">
        <f t="shared" si="110"/>
        <v>0</v>
      </c>
      <c r="T96" s="93" t="str">
        <f>IF(OR($E96="",$G96=""),"",IF(AND($E$3=1),'Marks Entry 1st'!Q95,IF(AND($E$3=2),'Marks Entry 2nd'!Q95,IF(AND($E$3=3),'Marks Entry 3rd'!Q95,IF(AND($E$3=4),'Marks Entry 4th'!Q95,"")))))</f>
        <v/>
      </c>
      <c r="U96" s="93" t="str">
        <f>IF(OR($E96="",$G96=""),"",IF(AND($E$3=1),'Marks Entry 1st'!R95,IF(AND($E$3=2),'Marks Entry 2nd'!R95,IF(AND($E$3=3),'Marks Entry 3rd'!R95,IF(AND($E$3=4),'Marks Entry 4th'!R95,"")))))</f>
        <v/>
      </c>
      <c r="V96" s="93" t="str">
        <f>IF(OR($E96="",$G96=""),"",IF(AND($E$3=1),'Marks Entry 1st'!S95,IF(AND($E$3=2),'Marks Entry 2nd'!S95,IF(AND($E$3=3),'Marks Entry 3rd'!S95,IF(AND($E$3=4),'Marks Entry 4th'!S95,"")))))</f>
        <v/>
      </c>
      <c r="W96" s="92" t="str">
        <f t="shared" si="111"/>
        <v/>
      </c>
      <c r="X96" s="87" t="str">
        <f t="shared" si="112"/>
        <v/>
      </c>
      <c r="Y96" s="144">
        <f t="shared" si="113"/>
        <v>0</v>
      </c>
      <c r="Z96" s="144" t="str">
        <f t="shared" si="114"/>
        <v/>
      </c>
      <c r="AA96" s="144" t="str">
        <f t="shared" si="76"/>
        <v/>
      </c>
      <c r="AB96" s="144" t="str">
        <f t="shared" si="115"/>
        <v/>
      </c>
      <c r="AC96" s="144" t="str">
        <f t="shared" si="77"/>
        <v/>
      </c>
      <c r="AD96" s="148" t="str">
        <f t="shared" si="78"/>
        <v/>
      </c>
      <c r="AE96" s="180" t="str">
        <f>IF(OR($E96="",$G96=""),"",IF(AND($E$3=1),'Marks Entry 1st'!T95,IF(AND($E$3=2),'Marks Entry 2nd'!T95,IF(AND($E$3=3),'Marks Entry 3rd'!T95,IF(AND($E$3=4),'Marks Entry 4th'!T95,"")))))</f>
        <v/>
      </c>
      <c r="AF96" s="180" t="str">
        <f>IF(OR($E96="",$G96=""),"",IF(AND($E$3=1),'Marks Entry 1st'!U95,IF(AND($E$3=2),'Marks Entry 2nd'!U95,IF(AND($E$3=3),'Marks Entry 3rd'!U95,IF(AND($E$3=4),'Marks Entry 4th'!U95,"")))))</f>
        <v/>
      </c>
      <c r="AG96" s="87" t="str">
        <f t="shared" si="116"/>
        <v/>
      </c>
      <c r="AH96" s="180" t="str">
        <f>IF(OR($E96="",$G96=""),"",IF(AND($E$3=1),'Marks Entry 1st'!V95,IF(AND($E$3=2),'Marks Entry 2nd'!V95,IF(AND($E$3=3),'Marks Entry 3rd'!V95,IF(AND($E$3=4),'Marks Entry 4th'!V95,"")))))</f>
        <v/>
      </c>
      <c r="AI96" s="180" t="str">
        <f>IF(OR($E96="",$G96=""),"",IF(AND($E$3=1),'Marks Entry 1st'!W95,IF(AND($E$3=2),'Marks Entry 2nd'!W95,IF(AND($E$3=3),'Marks Entry 3rd'!W95,IF(AND($E$3=4),'Marks Entry 4th'!W95,"")))))</f>
        <v/>
      </c>
      <c r="AJ96" s="180" t="str">
        <f>IF(OR($E96="",$G96=""),"",IF(AND($E$3=1),'Marks Entry 1st'!X95,IF(AND($E$3=2),'Marks Entry 2nd'!X95,IF(AND($E$3=3),'Marks Entry 3rd'!X95,IF(AND($E$3=4),'Marks Entry 4th'!X95,"")))))</f>
        <v/>
      </c>
      <c r="AK96" s="91" t="str">
        <f t="shared" si="117"/>
        <v/>
      </c>
      <c r="AL96" s="87">
        <f t="shared" si="118"/>
        <v>0</v>
      </c>
      <c r="AM96" s="93" t="str">
        <f>IF(OR($E96="",$G96=""),"",IF(AND($E$3=1),'Marks Entry 1st'!Y95,IF(AND($E$3=2),'Marks Entry 2nd'!Y95,IF(AND($E$3=3),'Marks Entry 3rd'!Y95,IF(AND($E$3=4),'Marks Entry 4th'!Y95,"")))))</f>
        <v/>
      </c>
      <c r="AN96" s="93" t="str">
        <f>IF(OR($E96="",$G96=""),"",IF(AND($E$3=1),'Marks Entry 1st'!Z95,IF(AND($E$3=2),'Marks Entry 2nd'!Z95,IF(AND($E$3=3),'Marks Entry 3rd'!Z95,IF(AND($E$3=4),'Marks Entry 4th'!Z95,"")))))</f>
        <v/>
      </c>
      <c r="AO96" s="93" t="str">
        <f>IF(OR($E96="",$G96=""),"",IF(AND($E$3=1),'Marks Entry 1st'!AA95,IF(AND($E$3=2),'Marks Entry 2nd'!AA95,IF(AND($E$3=3),'Marks Entry 3rd'!AA95,IF(AND($E$3=4),'Marks Entry 4th'!AA95,"")))))</f>
        <v/>
      </c>
      <c r="AP96" s="92" t="str">
        <f t="shared" si="119"/>
        <v/>
      </c>
      <c r="AQ96" s="87" t="str">
        <f t="shared" si="120"/>
        <v/>
      </c>
      <c r="AR96" s="144">
        <f t="shared" si="121"/>
        <v>0</v>
      </c>
      <c r="AS96" s="144" t="str">
        <f t="shared" si="122"/>
        <v/>
      </c>
      <c r="AT96" s="144" t="str">
        <f t="shared" si="79"/>
        <v/>
      </c>
      <c r="AU96" s="144" t="str">
        <f t="shared" si="123"/>
        <v/>
      </c>
      <c r="AV96" s="144" t="str">
        <f t="shared" si="80"/>
        <v/>
      </c>
      <c r="AW96" s="148" t="str">
        <f t="shared" si="81"/>
        <v/>
      </c>
      <c r="AX96" s="180" t="str">
        <f>IF(OR($E96="",$G96=""),"",IF(AND($E$3=1),'Marks Entry 1st'!AB95,IF(AND($E$3=2),'Marks Entry 2nd'!AB95,IF(AND($E$3=3),'Marks Entry 3rd'!AB95,IF(AND($E$3=4),'Marks Entry 4th'!AB95,"")))))</f>
        <v/>
      </c>
      <c r="AY96" s="180" t="str">
        <f>IF(OR($E96="",$G96=""),"",IF(AND($E$3=1),'Marks Entry 1st'!AC95,IF(AND($E$3=2),'Marks Entry 2nd'!AC95,IF(AND($E$3=3),'Marks Entry 3rd'!AC95,IF(AND($E$3=4),'Marks Entry 4th'!AC95,"")))))</f>
        <v/>
      </c>
      <c r="AZ96" s="87" t="str">
        <f t="shared" si="82"/>
        <v/>
      </c>
      <c r="BA96" s="180" t="str">
        <f>IF(OR($E96="",$G96=""),"",IF(AND($E$3=1),'Marks Entry 1st'!AD95,IF(AND($E$3=2),'Marks Entry 2nd'!AD95,IF(AND($E$3=3),'Marks Entry 3rd'!AD95,IF(AND($E$3=4),'Marks Entry 4th'!AD95,"")))))</f>
        <v/>
      </c>
      <c r="BB96" s="180" t="str">
        <f>IF(OR($E96="",$G96=""),"",IF(AND($E$3=1),'Marks Entry 1st'!AE95,IF(AND($E$3=2),'Marks Entry 2nd'!AE95,IF(AND($E$3=3),'Marks Entry 3rd'!AE95,IF(AND($E$3=4),'Marks Entry 4th'!AE95,"")))))</f>
        <v/>
      </c>
      <c r="BC96" s="180" t="str">
        <f>IF(OR($E96="",$G96=""),"",IF(AND($E$3=1),'Marks Entry 1st'!AF95,IF(AND($E$3=2),'Marks Entry 2nd'!AF95,IF(AND($E$3=3),'Marks Entry 3rd'!AF95,IF(AND($E$3=4),'Marks Entry 4th'!AF95,"")))))</f>
        <v/>
      </c>
      <c r="BD96" s="91" t="str">
        <f t="shared" si="83"/>
        <v/>
      </c>
      <c r="BE96" s="87">
        <f t="shared" si="84"/>
        <v>0</v>
      </c>
      <c r="BF96" s="93" t="str">
        <f>IF(OR($E96="",$G96=""),"",IF(AND($E$3=1),'Marks Entry 1st'!AG95,IF(AND($E$3=2),'Marks Entry 2nd'!AG95,IF(AND($E$3=3),'Marks Entry 3rd'!AG95,IF(AND($E$3=4),'Marks Entry 4th'!AG95,"")))))</f>
        <v/>
      </c>
      <c r="BG96" s="93" t="str">
        <f>IF(OR($E96="",$G96=""),"",IF(AND($E$3=1),'Marks Entry 1st'!AH95,IF(AND($E$3=2),'Marks Entry 2nd'!AH95,IF(AND($E$3=3),'Marks Entry 3rd'!AH95,IF(AND($E$3=4),'Marks Entry 4th'!AH95,"")))))</f>
        <v/>
      </c>
      <c r="BH96" s="93" t="str">
        <f>IF(OR($E96="",$G96=""),"",IF(AND($E$3=1),'Marks Entry 1st'!AI95,IF(AND($E$3=2),'Marks Entry 2nd'!AI95,IF(AND($E$3=3),'Marks Entry 3rd'!AI95,IF(AND($E$3=4),'Marks Entry 4th'!AI95,"")))))</f>
        <v/>
      </c>
      <c r="BI96" s="92" t="str">
        <f t="shared" si="85"/>
        <v/>
      </c>
      <c r="BJ96" s="87" t="str">
        <f t="shared" si="86"/>
        <v/>
      </c>
      <c r="BK96" s="144">
        <f t="shared" si="87"/>
        <v>0</v>
      </c>
      <c r="BL96" s="144" t="str">
        <f t="shared" si="88"/>
        <v/>
      </c>
      <c r="BM96" s="144" t="str">
        <f t="shared" si="89"/>
        <v/>
      </c>
      <c r="BN96" s="144" t="str">
        <f t="shared" si="90"/>
        <v/>
      </c>
      <c r="BO96" s="144" t="str">
        <f t="shared" si="91"/>
        <v/>
      </c>
      <c r="BP96" s="148" t="str">
        <f t="shared" si="92"/>
        <v/>
      </c>
      <c r="BQ96" s="180" t="str">
        <f>IF(OR($E96="",$G96=""),"",IF(AND($E$3=1),'Marks Entry 1st'!AJ95,IF(AND($E$3=2),'Marks Entry 2nd'!AJ95,IF(AND($E$3=3),'Marks Entry 3rd'!AJ95,IF(AND($E$3=4),'Marks Entry 4th'!AJ95,"")))))</f>
        <v/>
      </c>
      <c r="BR96" s="180" t="str">
        <f>IF(OR($E96="",$G96=""),"",IF(AND($E$3=1),'Marks Entry 1st'!AK95,IF(AND($E$3=2),'Marks Entry 2nd'!AK95,IF(AND($E$3=3),'Marks Entry 3rd'!AK95,IF(AND($E$3=4),'Marks Entry 4th'!AK95,"")))))</f>
        <v/>
      </c>
      <c r="BS96" s="87" t="str">
        <f t="shared" si="124"/>
        <v/>
      </c>
      <c r="BT96" s="180" t="str">
        <f>IF(OR($E96="",$G96=""),"",IF(AND($E$3=1),'Marks Entry 1st'!AL95,IF(AND($E$3=2),'Marks Entry 2nd'!AL95,IF(AND($E$3=3),'Marks Entry 3rd'!AL95,IF(AND($E$3=4),'Marks Entry 4th'!AL95,"")))))</f>
        <v/>
      </c>
      <c r="BU96" s="180" t="str">
        <f>IF(OR($E96="",$G96=""),"",IF(AND($E$3=1),'Marks Entry 1st'!AM95,IF(AND($E$3=2),'Marks Entry 2nd'!AM95,IF(AND($E$3=3),'Marks Entry 3rd'!AM95,IF(AND($E$3=4),'Marks Entry 4th'!AM95,"")))))</f>
        <v/>
      </c>
      <c r="BV96" s="180" t="str">
        <f>IF(OR($E96="",$G96=""),"",IF(AND($E$3=1),'Marks Entry 1st'!AN95,IF(AND($E$3=2),'Marks Entry 2nd'!AN95,IF(AND($E$3=3),'Marks Entry 3rd'!AN95,IF(AND($E$3=4),'Marks Entry 4th'!AN95,"")))))</f>
        <v/>
      </c>
      <c r="BW96" s="91" t="str">
        <f t="shared" si="125"/>
        <v/>
      </c>
      <c r="BX96" s="87">
        <f t="shared" si="126"/>
        <v>0</v>
      </c>
      <c r="BY96" s="93" t="str">
        <f>IF(OR($E96="",$G96=""),"",IF(AND($E$3=1),'Marks Entry 1st'!AO95,IF(AND($E$3=2),'Marks Entry 2nd'!AO95,IF(AND($E$3=3),'Marks Entry 3rd'!AO95,IF(AND($E$3=4),'Marks Entry 4th'!AO95,"")))))</f>
        <v/>
      </c>
      <c r="BZ96" s="93" t="str">
        <f>IF(OR($E96="",$G96=""),"",IF(AND($E$3=1),'Marks Entry 1st'!AP95,IF(AND($E$3=2),'Marks Entry 2nd'!AP95,IF(AND($E$3=3),'Marks Entry 3rd'!AP95,IF(AND($E$3=4),'Marks Entry 4th'!AP95,"")))))</f>
        <v/>
      </c>
      <c r="CA96" s="93" t="str">
        <f>IF(OR($E96="",$G96=""),"",IF(AND($E$3=1),'Marks Entry 1st'!AQ95,IF(AND($E$3=2),'Marks Entry 2nd'!AQ95,IF(AND($E$3=3),'Marks Entry 3rd'!AQ95,IF(AND($E$3=4),'Marks Entry 4th'!AQ95,"")))))</f>
        <v/>
      </c>
      <c r="CB96" s="92" t="str">
        <f t="shared" si="127"/>
        <v/>
      </c>
      <c r="CC96" s="87" t="str">
        <f t="shared" si="128"/>
        <v/>
      </c>
      <c r="CD96" s="144">
        <f t="shared" si="129"/>
        <v>0</v>
      </c>
      <c r="CE96" s="144" t="str">
        <f t="shared" si="130"/>
        <v/>
      </c>
      <c r="CF96" s="144" t="str">
        <f t="shared" si="93"/>
        <v/>
      </c>
      <c r="CG96" s="144" t="str">
        <f t="shared" si="131"/>
        <v/>
      </c>
      <c r="CH96" s="144" t="str">
        <f t="shared" si="94"/>
        <v/>
      </c>
      <c r="CI96" s="148" t="str">
        <f t="shared" si="95"/>
        <v/>
      </c>
      <c r="CJ96" s="180" t="str">
        <f>IF(OR($E96="",$G96=""),"",IF(AND($E$3=1),'Marks Entry 1st'!AR95,IF(AND($E$3=2),'Marks Entry 2nd'!AR95,IF(AND($E$3=3),'Marks Entry 3rd'!AR95,IF(AND($E$3=4),'Marks Entry 4th'!AR95,"")))))</f>
        <v/>
      </c>
      <c r="CK96" s="180" t="str">
        <f>IF(OR($E96="",$G96=""),"",IF(AND($E$3=1),'Marks Entry 1st'!AS95,IF(AND($E$3=2),'Marks Entry 2nd'!AS95,IF(AND($E$3=3),'Marks Entry 3rd'!AS95,IF(AND($E$3=4),'Marks Entry 4th'!AS95,"")))))</f>
        <v/>
      </c>
      <c r="CL96" s="87" t="str">
        <f t="shared" si="132"/>
        <v/>
      </c>
      <c r="CM96" s="180" t="str">
        <f>IF(OR($E96="",$G96=""),"",IF(AND($E$3=1),'Marks Entry 1st'!AT95,IF(AND($E$3=2),'Marks Entry 2nd'!AT95,IF(AND($E$3=3),'Marks Entry 3rd'!AT95,IF(AND($E$3=4),'Marks Entry 4th'!AT95,"")))))</f>
        <v/>
      </c>
      <c r="CN96" s="180" t="str">
        <f>IF(OR($E96="",$G96=""),"",IF(AND($E$3=1),'Marks Entry 1st'!AU95,IF(AND($E$3=2),'Marks Entry 2nd'!AU95,IF(AND($E$3=3),'Marks Entry 3rd'!AU95,IF(AND($E$3=4),'Marks Entry 4th'!AU95,"")))))</f>
        <v/>
      </c>
      <c r="CO96" s="180" t="str">
        <f>IF(OR($E96="",$G96=""),"",IF(AND($E$3=1),'Marks Entry 1st'!AV95,IF(AND($E$3=2),'Marks Entry 2nd'!AV95,IF(AND($E$3=3),'Marks Entry 3rd'!AV95,IF(AND($E$3=4),'Marks Entry 4th'!AV95,"")))))</f>
        <v/>
      </c>
      <c r="CP96" s="91" t="str">
        <f t="shared" si="133"/>
        <v/>
      </c>
      <c r="CQ96" s="87">
        <f t="shared" si="134"/>
        <v>0</v>
      </c>
      <c r="CR96" s="93" t="str">
        <f>IF(OR($E96="",$G96=""),"",IF(AND($E$3=1),'Marks Entry 1st'!AW95,IF(AND($E$3=2),'Marks Entry 2nd'!AW95,IF(AND($E$3=3),'Marks Entry 3rd'!AW95,IF(AND($E$3=4),'Marks Entry 4th'!AW95,"")))))</f>
        <v/>
      </c>
      <c r="CS96" s="93" t="str">
        <f>IF(OR($E96="",$G96=""),"",IF(AND($E$3=1),'Marks Entry 1st'!AX95,IF(AND($E$3=2),'Marks Entry 2nd'!AX95,IF(AND($E$3=3),'Marks Entry 3rd'!AX95,IF(AND($E$3=4),'Marks Entry 4th'!AX95,"")))))</f>
        <v/>
      </c>
      <c r="CT96" s="93" t="str">
        <f>IF(OR($E96="",$G96=""),"",IF(AND($E$3=1),'Marks Entry 1st'!AY95,IF(AND($E$3=2),'Marks Entry 2nd'!AY95,IF(AND($E$3=3),'Marks Entry 3rd'!AY95,IF(AND($E$3=4),'Marks Entry 4th'!AY95,"")))))</f>
        <v/>
      </c>
      <c r="CU96" s="92" t="str">
        <f t="shared" si="135"/>
        <v/>
      </c>
      <c r="CV96" s="87" t="str">
        <f t="shared" si="136"/>
        <v/>
      </c>
      <c r="CW96" s="144">
        <f t="shared" si="137"/>
        <v>0</v>
      </c>
      <c r="CX96" s="144" t="str">
        <f t="shared" si="138"/>
        <v/>
      </c>
      <c r="CY96" s="144" t="str">
        <f t="shared" si="96"/>
        <v/>
      </c>
      <c r="CZ96" s="144" t="str">
        <f t="shared" si="139"/>
        <v/>
      </c>
      <c r="DA96" s="144" t="str">
        <f t="shared" si="97"/>
        <v/>
      </c>
      <c r="DB96" s="148" t="str">
        <f t="shared" si="98"/>
        <v/>
      </c>
      <c r="DC96" s="380" t="str">
        <f>IF(OR($E96="",$G96=""),"",IF(AND($E$3=1),'Marks Entry 1st'!AZ95,IF(AND($E$3=2),'Marks Entry 2nd'!AZ95,IF(AND($E$3=3),'Marks Entry 3rd'!AZ95,IF(AND($E$3=4),'Marks Entry 4th'!AZ95,"")))))</f>
        <v/>
      </c>
      <c r="DD96" s="380" t="str">
        <f>IF(OR($E96="",$G96=""),"",IF(AND($E$3=1),'Marks Entry 1st'!BA95,IF(AND($E$3=2),'Marks Entry 2nd'!BA95,IF(AND($E$3=3),'Marks Entry 3rd'!BA95,IF(AND($E$3=4),'Marks Entry 4th'!BA95,"")))))</f>
        <v/>
      </c>
      <c r="DE96" s="380" t="str">
        <f>IF(OR($E96="",$G96=""),"",IF(AND($E$3=1),'Marks Entry 1st'!BB95,IF(AND($E$3=2),'Marks Entry 2nd'!BB95,IF(AND($E$3=3),'Marks Entry 3rd'!BB95,IF(AND($E$3=4),'Marks Entry 4th'!BB95,"")))))</f>
        <v/>
      </c>
      <c r="DF96" s="181" t="str">
        <f t="shared" si="140"/>
        <v/>
      </c>
      <c r="DG96" s="182">
        <f t="shared" si="141"/>
        <v>0</v>
      </c>
      <c r="DH96" s="182" t="str">
        <f t="shared" si="142"/>
        <v/>
      </c>
      <c r="DI96" s="182" t="str">
        <f t="shared" si="143"/>
        <v/>
      </c>
      <c r="DJ96" s="147" t="str">
        <f t="shared" si="99"/>
        <v/>
      </c>
      <c r="DK96" s="380" t="str">
        <f>IF(OR($E96="",$G96=""),"",IF(AND($E$3=1),'Marks Entry 1st'!BC95,IF(AND($E$3=2),'Marks Entry 2nd'!BC95,IF(AND($E$3=3),'Marks Entry 3rd'!BC95,IF(AND($E$3=4),'Marks Entry 4th'!BC95,"")))))</f>
        <v/>
      </c>
      <c r="DL96" s="380" t="str">
        <f>IF(OR($E96="",$G96=""),"",IF(AND($E$3=1),'Marks Entry 1st'!BD95,IF(AND($E$3=2),'Marks Entry 2nd'!BD95,IF(AND($E$3=3),'Marks Entry 3rd'!BD95,IF(AND($E$3=4),'Marks Entry 4th'!BD95,"")))))</f>
        <v/>
      </c>
      <c r="DM96" s="380" t="str">
        <f>IF(OR($E96="",$G96=""),"",IF(AND($E$3=1),'Marks Entry 1st'!BE95,IF(AND($E$3=2),'Marks Entry 2nd'!BE95,IF(AND($E$3=3),'Marks Entry 3rd'!BE95,IF(AND($E$3=4),'Marks Entry 4th'!BE95,"")))))</f>
        <v/>
      </c>
      <c r="DN96" s="181" t="str">
        <f t="shared" si="144"/>
        <v/>
      </c>
      <c r="DO96" s="182">
        <f t="shared" si="145"/>
        <v>0</v>
      </c>
      <c r="DP96" s="182" t="str">
        <f t="shared" si="146"/>
        <v/>
      </c>
      <c r="DQ96" s="182" t="str">
        <f t="shared" si="147"/>
        <v/>
      </c>
      <c r="DR96" s="147" t="str">
        <f t="shared" si="100"/>
        <v/>
      </c>
      <c r="DS96" s="380" t="str">
        <f>IF(OR($E96="",$G96=""),"",IF(AND($E$3=1),'Marks Entry 1st'!BF95,IF(AND($E$3=2),'Marks Entry 2nd'!BF95,IF(AND($E$3=3),'Marks Entry 3rd'!BF95,IF(AND($E$3=4),'Marks Entry 4th'!BF95,"")))))</f>
        <v/>
      </c>
      <c r="DT96" s="380" t="str">
        <f>IF(OR($E96="",$G96=""),"",IF(AND($E$3=1),'Marks Entry 1st'!BG95,IF(AND($E$3=2),'Marks Entry 2nd'!BG95,IF(AND($E$3=3),'Marks Entry 3rd'!BG95,IF(AND($E$3=4),'Marks Entry 4th'!BG95,"")))))</f>
        <v/>
      </c>
      <c r="DU96" s="380" t="str">
        <f>IF(OR($E96="",$G96=""),"",IF(AND($E$3=1),'Marks Entry 1st'!BH95,IF(AND($E$3=2),'Marks Entry 2nd'!BH95,IF(AND($E$3=3),'Marks Entry 3rd'!BH95,IF(AND($E$3=4),'Marks Entry 4th'!BH95,"")))))</f>
        <v/>
      </c>
      <c r="DV96" s="181" t="str">
        <f t="shared" si="148"/>
        <v/>
      </c>
      <c r="DW96" s="182">
        <f t="shared" si="149"/>
        <v>0</v>
      </c>
      <c r="DX96" s="182" t="str">
        <f t="shared" si="150"/>
        <v/>
      </c>
      <c r="DY96" s="182" t="str">
        <f t="shared" si="151"/>
        <v/>
      </c>
      <c r="DZ96" s="147" t="str">
        <f t="shared" si="101"/>
        <v/>
      </c>
      <c r="EA96" s="104" t="str">
        <f t="shared" si="102"/>
        <v/>
      </c>
      <c r="EB96" s="105" t="str">
        <f t="shared" si="103"/>
        <v/>
      </c>
      <c r="EC96" s="111" t="str">
        <f t="shared" si="104"/>
        <v/>
      </c>
      <c r="ED96" s="112" t="str">
        <f t="shared" si="105"/>
        <v/>
      </c>
      <c r="EE96" s="386" t="str">
        <f t="shared" si="106"/>
        <v/>
      </c>
      <c r="EF96" s="72" t="str">
        <f>IF(OR($E96="",$G96=""),"",IF(AND($E$3=1),'Marks Entry 1st'!BI95,IF(AND($E$3=2),'Marks Entry 2nd'!BI95,IF(AND($E$3=3),'Marks Entry 3rd'!BI95,IF(AND($E$3=4),'Marks Entry 4th'!BI95,"")))))</f>
        <v/>
      </c>
      <c r="EG96" s="72" t="str">
        <f>IF(OR($E96="",$G96=""),"",IF(AND($E$3=1),'Marks Entry 1st'!BJ95,IF(AND($E$3=2),'Marks Entry 2nd'!BJ95,IF(AND($E$3=3),'Marks Entry 3rd'!BJ95,IF(AND($E$3=4),'Marks Entry 4th'!BJ95,"")))))</f>
        <v/>
      </c>
      <c r="EH96" s="328" t="str">
        <f t="shared" si="107"/>
        <v/>
      </c>
      <c r="EI96" s="73"/>
      <c r="EP96" s="75">
        <f>IF(AND($E$3=1),'Marks Entry 1st'!I95,IF(AND($E$3=2),'Marks Entry 2nd'!I95,IF(AND($E$3=3),'Marks Entry 3rd'!I95,IF(AND($E$3=4),'Marks Entry 4th'!I95,""))))</f>
        <v>0</v>
      </c>
    </row>
    <row r="97" spans="1:146" ht="18.899999999999999" customHeight="1">
      <c r="A97" s="94">
        <v>90</v>
      </c>
      <c r="B97" s="94" t="str">
        <f>IF(OR(EP97=0,EP97=""),"",IF(AND($E$3=1),'Marks Entry 1st'!I96,IF(AND($E$3=2),'Marks Entry 2nd'!I96,IF(AND($E$3=3),'Marks Entry 3rd'!I96,IF(AND($E$3=4),'Marks Entry 4th'!I96,"")))))</f>
        <v/>
      </c>
      <c r="C97" s="95" t="str">
        <f>IF(OR(B97=0,B97=""),"",IF(AND($E$3=1),'Marks Entry 1st'!B96,IF(AND($E$3=2),'Marks Entry 2nd'!B96,IF(AND($E$3=3),'Marks Entry 3rd'!B96,IF(AND($E$3=4),'Marks Entry 4th'!B96,"")))))</f>
        <v/>
      </c>
      <c r="D97" s="95" t="str">
        <f>IF(OR(B97=0,B97=""),"",IF(AND($E$3=1),'Marks Entry 1st'!C96,IF(AND($E$3=2),'Marks Entry 2nd'!C96,IF(AND($E$3=3),'Marks Entry 3rd'!C96,IF(AND($E$3=4),'Marks Entry 4th'!C96,"")))))</f>
        <v/>
      </c>
      <c r="E97" s="96" t="str">
        <f>IF(OR(B97=0,B97=""),"",IF(AND($E$3=1),'Marks Entry 1st'!E96,IF(AND($E$3=2),'Marks Entry 2nd'!E96,IF(AND($E$3=3),'Marks Entry 3rd'!E96,IF(AND($E$3=4),'Marks Entry 4th'!E96,"")))))</f>
        <v/>
      </c>
      <c r="F97" s="95" t="str">
        <f>IF(OR(B97=0,B97=""),"",IF(AND($E$3=1),'Marks Entry 1st'!D96,IF(AND($E$3=2),'Marks Entry 2nd'!D96,IF(AND($E$3=3),'Marks Entry 3rd'!D96,IF(AND($E$3=4),'Marks Entry 4th'!D96,"")))))</f>
        <v/>
      </c>
      <c r="G97" s="90" t="str">
        <f>IF(OR(B97=0,B97=""),"",IF(AND($E$3=1),'Marks Entry 1st'!F96,IF(AND($E$3=2),'Marks Entry 2nd'!F96,IF(AND($E$3=3),'Marks Entry 3rd'!F96,IF(AND($E$3=4),'Marks Entry 4th'!F96,"")))))</f>
        <v/>
      </c>
      <c r="H97" s="90" t="str">
        <f>IF(OR(B97=0,B97=""),"",IF(AND($E$3=1),'Marks Entry 1st'!G96,IF(AND($E$3=2),'Marks Entry 2nd'!G96,IF(AND($E$3=3),'Marks Entry 3rd'!G96,IF(AND($E$3=4),'Marks Entry 4th'!G96,"")))))</f>
        <v/>
      </c>
      <c r="I97" s="90" t="str">
        <f>IF(OR(B97=0,B97=""),"",IF(AND($E$3=1),'Marks Entry 1st'!H96,IF(AND($E$3=2),'Marks Entry 2nd'!H96,IF(AND($E$3=3),'Marks Entry 3rd'!H96,IF(AND($E$3=4),'Marks Entry 4th'!H96,"")))))</f>
        <v/>
      </c>
      <c r="J97" s="379" t="str">
        <f>IF(OR(B97=0,B97=""),"",IF(AND($E$3=1),'Marks Entry 1st'!J96,IF(AND($E$3=2),'Marks Entry 2nd'!J96,IF(AND($E$3=3),'Marks Entry 3rd'!J96,IF(AND($E$3=4),'Marks Entry 4th'!J96,"")))))</f>
        <v/>
      </c>
      <c r="K97" s="379" t="str">
        <f>IF(OR(B97=0,B97=""),"",IF(AND($E$3=1),'Marks Entry 1st'!K96,IF(AND($E$3=2),'Marks Entry 2nd'!K96,IF(AND($E$3=3),'Marks Entry 3rd'!K96,IF(AND($E$3=4),'Marks Entry 4th'!K96,"")))))</f>
        <v/>
      </c>
      <c r="L97" s="180" t="str">
        <f>IF(OR($E97="",$G97=""),"",IF(AND($E$3=1),'Marks Entry 1st'!L96,IF(AND($E$3=2),'Marks Entry 2nd'!L96,IF(AND($E$3=3),'Marks Entry 3rd'!L96,IF(AND($E$3=4),'Marks Entry 4th'!L96,"")))))</f>
        <v/>
      </c>
      <c r="M97" s="180" t="str">
        <f>IF(OR($E97="",$G97=""),"",IF(AND($E$3=1),'Marks Entry 1st'!M96,IF(AND($E$3=2),'Marks Entry 2nd'!M96,IF(AND($E$3=3),'Marks Entry 3rd'!M96,IF(AND($E$3=4),'Marks Entry 4th'!M96,"")))))</f>
        <v/>
      </c>
      <c r="N97" s="87" t="str">
        <f t="shared" si="108"/>
        <v/>
      </c>
      <c r="O97" s="180" t="str">
        <f>IF(OR($E97="",$G97=""),"",IF(AND($E$3=1),'Marks Entry 1st'!N96,IF(AND($E$3=2),'Marks Entry 2nd'!N96,IF(AND($E$3=3),'Marks Entry 3rd'!N96,IF(AND($E$3=4),'Marks Entry 4th'!N96,"")))))</f>
        <v/>
      </c>
      <c r="P97" s="180" t="str">
        <f>IF(OR($E97="",$G97=""),"",IF(AND($E$3=1),'Marks Entry 1st'!O96,IF(AND($E$3=2),'Marks Entry 2nd'!O96,IF(AND($E$3=3),'Marks Entry 3rd'!O96,IF(AND($E$3=4),'Marks Entry 4th'!O96,"")))))</f>
        <v/>
      </c>
      <c r="Q97" s="180" t="str">
        <f>IF(OR($E97="",$G97=""),"",IF(AND($E$3=1),'Marks Entry 1st'!P96,IF(AND($E$3=2),'Marks Entry 2nd'!P96,IF(AND($E$3=3),'Marks Entry 3rd'!P96,IF(AND($E$3=4),'Marks Entry 4th'!P96,"")))))</f>
        <v/>
      </c>
      <c r="R97" s="91" t="str">
        <f t="shared" si="109"/>
        <v/>
      </c>
      <c r="S97" s="87">
        <f t="shared" si="110"/>
        <v>0</v>
      </c>
      <c r="T97" s="93" t="str">
        <f>IF(OR($E97="",$G97=""),"",IF(AND($E$3=1),'Marks Entry 1st'!Q96,IF(AND($E$3=2),'Marks Entry 2nd'!Q96,IF(AND($E$3=3),'Marks Entry 3rd'!Q96,IF(AND($E$3=4),'Marks Entry 4th'!Q96,"")))))</f>
        <v/>
      </c>
      <c r="U97" s="93" t="str">
        <f>IF(OR($E97="",$G97=""),"",IF(AND($E$3=1),'Marks Entry 1st'!R96,IF(AND($E$3=2),'Marks Entry 2nd'!R96,IF(AND($E$3=3),'Marks Entry 3rd'!R96,IF(AND($E$3=4),'Marks Entry 4th'!R96,"")))))</f>
        <v/>
      </c>
      <c r="V97" s="93" t="str">
        <f>IF(OR($E97="",$G97=""),"",IF(AND($E$3=1),'Marks Entry 1st'!S96,IF(AND($E$3=2),'Marks Entry 2nd'!S96,IF(AND($E$3=3),'Marks Entry 3rd'!S96,IF(AND($E$3=4),'Marks Entry 4th'!S96,"")))))</f>
        <v/>
      </c>
      <c r="W97" s="92" t="str">
        <f t="shared" si="111"/>
        <v/>
      </c>
      <c r="X97" s="87" t="str">
        <f t="shared" si="112"/>
        <v/>
      </c>
      <c r="Y97" s="144">
        <f t="shared" si="113"/>
        <v>0</v>
      </c>
      <c r="Z97" s="144" t="str">
        <f t="shared" si="114"/>
        <v/>
      </c>
      <c r="AA97" s="144" t="str">
        <f t="shared" si="76"/>
        <v/>
      </c>
      <c r="AB97" s="144" t="str">
        <f t="shared" si="115"/>
        <v/>
      </c>
      <c r="AC97" s="144" t="str">
        <f t="shared" si="77"/>
        <v/>
      </c>
      <c r="AD97" s="148" t="str">
        <f t="shared" si="78"/>
        <v/>
      </c>
      <c r="AE97" s="180" t="str">
        <f>IF(OR($E97="",$G97=""),"",IF(AND($E$3=1),'Marks Entry 1st'!T96,IF(AND($E$3=2),'Marks Entry 2nd'!T96,IF(AND($E$3=3),'Marks Entry 3rd'!T96,IF(AND($E$3=4),'Marks Entry 4th'!T96,"")))))</f>
        <v/>
      </c>
      <c r="AF97" s="180" t="str">
        <f>IF(OR($E97="",$G97=""),"",IF(AND($E$3=1),'Marks Entry 1st'!U96,IF(AND($E$3=2),'Marks Entry 2nd'!U96,IF(AND($E$3=3),'Marks Entry 3rd'!U96,IF(AND($E$3=4),'Marks Entry 4th'!U96,"")))))</f>
        <v/>
      </c>
      <c r="AG97" s="87" t="str">
        <f t="shared" si="116"/>
        <v/>
      </c>
      <c r="AH97" s="180" t="str">
        <f>IF(OR($E97="",$G97=""),"",IF(AND($E$3=1),'Marks Entry 1st'!V96,IF(AND($E$3=2),'Marks Entry 2nd'!V96,IF(AND($E$3=3),'Marks Entry 3rd'!V96,IF(AND($E$3=4),'Marks Entry 4th'!V96,"")))))</f>
        <v/>
      </c>
      <c r="AI97" s="180" t="str">
        <f>IF(OR($E97="",$G97=""),"",IF(AND($E$3=1),'Marks Entry 1st'!W96,IF(AND($E$3=2),'Marks Entry 2nd'!W96,IF(AND($E$3=3),'Marks Entry 3rd'!W96,IF(AND($E$3=4),'Marks Entry 4th'!W96,"")))))</f>
        <v/>
      </c>
      <c r="AJ97" s="180" t="str">
        <f>IF(OR($E97="",$G97=""),"",IF(AND($E$3=1),'Marks Entry 1st'!X96,IF(AND($E$3=2),'Marks Entry 2nd'!X96,IF(AND($E$3=3),'Marks Entry 3rd'!X96,IF(AND($E$3=4),'Marks Entry 4th'!X96,"")))))</f>
        <v/>
      </c>
      <c r="AK97" s="91" t="str">
        <f t="shared" si="117"/>
        <v/>
      </c>
      <c r="AL97" s="87">
        <f t="shared" si="118"/>
        <v>0</v>
      </c>
      <c r="AM97" s="93" t="str">
        <f>IF(OR($E97="",$G97=""),"",IF(AND($E$3=1),'Marks Entry 1st'!Y96,IF(AND($E$3=2),'Marks Entry 2nd'!Y96,IF(AND($E$3=3),'Marks Entry 3rd'!Y96,IF(AND($E$3=4),'Marks Entry 4th'!Y96,"")))))</f>
        <v/>
      </c>
      <c r="AN97" s="93" t="str">
        <f>IF(OR($E97="",$G97=""),"",IF(AND($E$3=1),'Marks Entry 1st'!Z96,IF(AND($E$3=2),'Marks Entry 2nd'!Z96,IF(AND($E$3=3),'Marks Entry 3rd'!Z96,IF(AND($E$3=4),'Marks Entry 4th'!Z96,"")))))</f>
        <v/>
      </c>
      <c r="AO97" s="93" t="str">
        <f>IF(OR($E97="",$G97=""),"",IF(AND($E$3=1),'Marks Entry 1st'!AA96,IF(AND($E$3=2),'Marks Entry 2nd'!AA96,IF(AND($E$3=3),'Marks Entry 3rd'!AA96,IF(AND($E$3=4),'Marks Entry 4th'!AA96,"")))))</f>
        <v/>
      </c>
      <c r="AP97" s="92" t="str">
        <f t="shared" si="119"/>
        <v/>
      </c>
      <c r="AQ97" s="87" t="str">
        <f t="shared" si="120"/>
        <v/>
      </c>
      <c r="AR97" s="144">
        <f t="shared" si="121"/>
        <v>0</v>
      </c>
      <c r="AS97" s="144" t="str">
        <f t="shared" si="122"/>
        <v/>
      </c>
      <c r="AT97" s="144" t="str">
        <f t="shared" si="79"/>
        <v/>
      </c>
      <c r="AU97" s="144" t="str">
        <f t="shared" si="123"/>
        <v/>
      </c>
      <c r="AV97" s="144" t="str">
        <f t="shared" si="80"/>
        <v/>
      </c>
      <c r="AW97" s="148" t="str">
        <f t="shared" si="81"/>
        <v/>
      </c>
      <c r="AX97" s="180" t="str">
        <f>IF(OR($E97="",$G97=""),"",IF(AND($E$3=1),'Marks Entry 1st'!AB96,IF(AND($E$3=2),'Marks Entry 2nd'!AB96,IF(AND($E$3=3),'Marks Entry 3rd'!AB96,IF(AND($E$3=4),'Marks Entry 4th'!AB96,"")))))</f>
        <v/>
      </c>
      <c r="AY97" s="180" t="str">
        <f>IF(OR($E97="",$G97=""),"",IF(AND($E$3=1),'Marks Entry 1st'!AC96,IF(AND($E$3=2),'Marks Entry 2nd'!AC96,IF(AND($E$3=3),'Marks Entry 3rd'!AC96,IF(AND($E$3=4),'Marks Entry 4th'!AC96,"")))))</f>
        <v/>
      </c>
      <c r="AZ97" s="87" t="str">
        <f t="shared" si="82"/>
        <v/>
      </c>
      <c r="BA97" s="180" t="str">
        <f>IF(OR($E97="",$G97=""),"",IF(AND($E$3=1),'Marks Entry 1st'!AD96,IF(AND($E$3=2),'Marks Entry 2nd'!AD96,IF(AND($E$3=3),'Marks Entry 3rd'!AD96,IF(AND($E$3=4),'Marks Entry 4th'!AD96,"")))))</f>
        <v/>
      </c>
      <c r="BB97" s="180" t="str">
        <f>IF(OR($E97="",$G97=""),"",IF(AND($E$3=1),'Marks Entry 1st'!AE96,IF(AND($E$3=2),'Marks Entry 2nd'!AE96,IF(AND($E$3=3),'Marks Entry 3rd'!AE96,IF(AND($E$3=4),'Marks Entry 4th'!AE96,"")))))</f>
        <v/>
      </c>
      <c r="BC97" s="180" t="str">
        <f>IF(OR($E97="",$G97=""),"",IF(AND($E$3=1),'Marks Entry 1st'!AF96,IF(AND($E$3=2),'Marks Entry 2nd'!AF96,IF(AND($E$3=3),'Marks Entry 3rd'!AF96,IF(AND($E$3=4),'Marks Entry 4th'!AF96,"")))))</f>
        <v/>
      </c>
      <c r="BD97" s="91" t="str">
        <f t="shared" si="83"/>
        <v/>
      </c>
      <c r="BE97" s="87">
        <f t="shared" si="84"/>
        <v>0</v>
      </c>
      <c r="BF97" s="93" t="str">
        <f>IF(OR($E97="",$G97=""),"",IF(AND($E$3=1),'Marks Entry 1st'!AG96,IF(AND($E$3=2),'Marks Entry 2nd'!AG96,IF(AND($E$3=3),'Marks Entry 3rd'!AG96,IF(AND($E$3=4),'Marks Entry 4th'!AG96,"")))))</f>
        <v/>
      </c>
      <c r="BG97" s="93" t="str">
        <f>IF(OR($E97="",$G97=""),"",IF(AND($E$3=1),'Marks Entry 1st'!AH96,IF(AND($E$3=2),'Marks Entry 2nd'!AH96,IF(AND($E$3=3),'Marks Entry 3rd'!AH96,IF(AND($E$3=4),'Marks Entry 4th'!AH96,"")))))</f>
        <v/>
      </c>
      <c r="BH97" s="93" t="str">
        <f>IF(OR($E97="",$G97=""),"",IF(AND($E$3=1),'Marks Entry 1st'!AI96,IF(AND($E$3=2),'Marks Entry 2nd'!AI96,IF(AND($E$3=3),'Marks Entry 3rd'!AI96,IF(AND($E$3=4),'Marks Entry 4th'!AI96,"")))))</f>
        <v/>
      </c>
      <c r="BI97" s="92" t="str">
        <f t="shared" si="85"/>
        <v/>
      </c>
      <c r="BJ97" s="87" t="str">
        <f t="shared" si="86"/>
        <v/>
      </c>
      <c r="BK97" s="144">
        <f t="shared" si="87"/>
        <v>0</v>
      </c>
      <c r="BL97" s="144" t="str">
        <f t="shared" si="88"/>
        <v/>
      </c>
      <c r="BM97" s="144" t="str">
        <f t="shared" si="89"/>
        <v/>
      </c>
      <c r="BN97" s="144" t="str">
        <f t="shared" si="90"/>
        <v/>
      </c>
      <c r="BO97" s="144" t="str">
        <f t="shared" si="91"/>
        <v/>
      </c>
      <c r="BP97" s="148" t="str">
        <f t="shared" si="92"/>
        <v/>
      </c>
      <c r="BQ97" s="180" t="str">
        <f>IF(OR($E97="",$G97=""),"",IF(AND($E$3=1),'Marks Entry 1st'!AJ96,IF(AND($E$3=2),'Marks Entry 2nd'!AJ96,IF(AND($E$3=3),'Marks Entry 3rd'!AJ96,IF(AND($E$3=4),'Marks Entry 4th'!AJ96,"")))))</f>
        <v/>
      </c>
      <c r="BR97" s="180" t="str">
        <f>IF(OR($E97="",$G97=""),"",IF(AND($E$3=1),'Marks Entry 1st'!AK96,IF(AND($E$3=2),'Marks Entry 2nd'!AK96,IF(AND($E$3=3),'Marks Entry 3rd'!AK96,IF(AND($E$3=4),'Marks Entry 4th'!AK96,"")))))</f>
        <v/>
      </c>
      <c r="BS97" s="87" t="str">
        <f t="shared" si="124"/>
        <v/>
      </c>
      <c r="BT97" s="180" t="str">
        <f>IF(OR($E97="",$G97=""),"",IF(AND($E$3=1),'Marks Entry 1st'!AL96,IF(AND($E$3=2),'Marks Entry 2nd'!AL96,IF(AND($E$3=3),'Marks Entry 3rd'!AL96,IF(AND($E$3=4),'Marks Entry 4th'!AL96,"")))))</f>
        <v/>
      </c>
      <c r="BU97" s="180" t="str">
        <f>IF(OR($E97="",$G97=""),"",IF(AND($E$3=1),'Marks Entry 1st'!AM96,IF(AND($E$3=2),'Marks Entry 2nd'!AM96,IF(AND($E$3=3),'Marks Entry 3rd'!AM96,IF(AND($E$3=4),'Marks Entry 4th'!AM96,"")))))</f>
        <v/>
      </c>
      <c r="BV97" s="180" t="str">
        <f>IF(OR($E97="",$G97=""),"",IF(AND($E$3=1),'Marks Entry 1st'!AN96,IF(AND($E$3=2),'Marks Entry 2nd'!AN96,IF(AND($E$3=3),'Marks Entry 3rd'!AN96,IF(AND($E$3=4),'Marks Entry 4th'!AN96,"")))))</f>
        <v/>
      </c>
      <c r="BW97" s="91" t="str">
        <f t="shared" si="125"/>
        <v/>
      </c>
      <c r="BX97" s="87">
        <f t="shared" si="126"/>
        <v>0</v>
      </c>
      <c r="BY97" s="93" t="str">
        <f>IF(OR($E97="",$G97=""),"",IF(AND($E$3=1),'Marks Entry 1st'!AO96,IF(AND($E$3=2),'Marks Entry 2nd'!AO96,IF(AND($E$3=3),'Marks Entry 3rd'!AO96,IF(AND($E$3=4),'Marks Entry 4th'!AO96,"")))))</f>
        <v/>
      </c>
      <c r="BZ97" s="93" t="str">
        <f>IF(OR($E97="",$G97=""),"",IF(AND($E$3=1),'Marks Entry 1st'!AP96,IF(AND($E$3=2),'Marks Entry 2nd'!AP96,IF(AND($E$3=3),'Marks Entry 3rd'!AP96,IF(AND($E$3=4),'Marks Entry 4th'!AP96,"")))))</f>
        <v/>
      </c>
      <c r="CA97" s="93" t="str">
        <f>IF(OR($E97="",$G97=""),"",IF(AND($E$3=1),'Marks Entry 1st'!AQ96,IF(AND($E$3=2),'Marks Entry 2nd'!AQ96,IF(AND($E$3=3),'Marks Entry 3rd'!AQ96,IF(AND($E$3=4),'Marks Entry 4th'!AQ96,"")))))</f>
        <v/>
      </c>
      <c r="CB97" s="92" t="str">
        <f t="shared" si="127"/>
        <v/>
      </c>
      <c r="CC97" s="87" t="str">
        <f t="shared" si="128"/>
        <v/>
      </c>
      <c r="CD97" s="144">
        <f t="shared" si="129"/>
        <v>0</v>
      </c>
      <c r="CE97" s="144" t="str">
        <f t="shared" si="130"/>
        <v/>
      </c>
      <c r="CF97" s="144" t="str">
        <f t="shared" si="93"/>
        <v/>
      </c>
      <c r="CG97" s="144" t="str">
        <f t="shared" si="131"/>
        <v/>
      </c>
      <c r="CH97" s="144" t="str">
        <f t="shared" si="94"/>
        <v/>
      </c>
      <c r="CI97" s="148" t="str">
        <f t="shared" si="95"/>
        <v/>
      </c>
      <c r="CJ97" s="180" t="str">
        <f>IF(OR($E97="",$G97=""),"",IF(AND($E$3=1),'Marks Entry 1st'!AR96,IF(AND($E$3=2),'Marks Entry 2nd'!AR96,IF(AND($E$3=3),'Marks Entry 3rd'!AR96,IF(AND($E$3=4),'Marks Entry 4th'!AR96,"")))))</f>
        <v/>
      </c>
      <c r="CK97" s="180" t="str">
        <f>IF(OR($E97="",$G97=""),"",IF(AND($E$3=1),'Marks Entry 1st'!AS96,IF(AND($E$3=2),'Marks Entry 2nd'!AS96,IF(AND($E$3=3),'Marks Entry 3rd'!AS96,IF(AND($E$3=4),'Marks Entry 4th'!AS96,"")))))</f>
        <v/>
      </c>
      <c r="CL97" s="87" t="str">
        <f t="shared" si="132"/>
        <v/>
      </c>
      <c r="CM97" s="180" t="str">
        <f>IF(OR($E97="",$G97=""),"",IF(AND($E$3=1),'Marks Entry 1st'!AT96,IF(AND($E$3=2),'Marks Entry 2nd'!AT96,IF(AND($E$3=3),'Marks Entry 3rd'!AT96,IF(AND($E$3=4),'Marks Entry 4th'!AT96,"")))))</f>
        <v/>
      </c>
      <c r="CN97" s="180" t="str">
        <f>IF(OR($E97="",$G97=""),"",IF(AND($E$3=1),'Marks Entry 1st'!AU96,IF(AND($E$3=2),'Marks Entry 2nd'!AU96,IF(AND($E$3=3),'Marks Entry 3rd'!AU96,IF(AND($E$3=4),'Marks Entry 4th'!AU96,"")))))</f>
        <v/>
      </c>
      <c r="CO97" s="180" t="str">
        <f>IF(OR($E97="",$G97=""),"",IF(AND($E$3=1),'Marks Entry 1st'!AV96,IF(AND($E$3=2),'Marks Entry 2nd'!AV96,IF(AND($E$3=3),'Marks Entry 3rd'!AV96,IF(AND($E$3=4),'Marks Entry 4th'!AV96,"")))))</f>
        <v/>
      </c>
      <c r="CP97" s="91" t="str">
        <f t="shared" si="133"/>
        <v/>
      </c>
      <c r="CQ97" s="87">
        <f t="shared" si="134"/>
        <v>0</v>
      </c>
      <c r="CR97" s="93" t="str">
        <f>IF(OR($E97="",$G97=""),"",IF(AND($E$3=1),'Marks Entry 1st'!AW96,IF(AND($E$3=2),'Marks Entry 2nd'!AW96,IF(AND($E$3=3),'Marks Entry 3rd'!AW96,IF(AND($E$3=4),'Marks Entry 4th'!AW96,"")))))</f>
        <v/>
      </c>
      <c r="CS97" s="93" t="str">
        <f>IF(OR($E97="",$G97=""),"",IF(AND($E$3=1),'Marks Entry 1st'!AX96,IF(AND($E$3=2),'Marks Entry 2nd'!AX96,IF(AND($E$3=3),'Marks Entry 3rd'!AX96,IF(AND($E$3=4),'Marks Entry 4th'!AX96,"")))))</f>
        <v/>
      </c>
      <c r="CT97" s="93" t="str">
        <f>IF(OR($E97="",$G97=""),"",IF(AND($E$3=1),'Marks Entry 1st'!AY96,IF(AND($E$3=2),'Marks Entry 2nd'!AY96,IF(AND($E$3=3),'Marks Entry 3rd'!AY96,IF(AND($E$3=4),'Marks Entry 4th'!AY96,"")))))</f>
        <v/>
      </c>
      <c r="CU97" s="92" t="str">
        <f t="shared" si="135"/>
        <v/>
      </c>
      <c r="CV97" s="87" t="str">
        <f t="shared" si="136"/>
        <v/>
      </c>
      <c r="CW97" s="144">
        <f t="shared" si="137"/>
        <v>0</v>
      </c>
      <c r="CX97" s="144" t="str">
        <f t="shared" si="138"/>
        <v/>
      </c>
      <c r="CY97" s="144" t="str">
        <f t="shared" si="96"/>
        <v/>
      </c>
      <c r="CZ97" s="144" t="str">
        <f t="shared" si="139"/>
        <v/>
      </c>
      <c r="DA97" s="144" t="str">
        <f t="shared" si="97"/>
        <v/>
      </c>
      <c r="DB97" s="148" t="str">
        <f t="shared" si="98"/>
        <v/>
      </c>
      <c r="DC97" s="380" t="str">
        <f>IF(OR($E97="",$G97=""),"",IF(AND($E$3=1),'Marks Entry 1st'!AZ96,IF(AND($E$3=2),'Marks Entry 2nd'!AZ96,IF(AND($E$3=3),'Marks Entry 3rd'!AZ96,IF(AND($E$3=4),'Marks Entry 4th'!AZ96,"")))))</f>
        <v/>
      </c>
      <c r="DD97" s="380" t="str">
        <f>IF(OR($E97="",$G97=""),"",IF(AND($E$3=1),'Marks Entry 1st'!BA96,IF(AND($E$3=2),'Marks Entry 2nd'!BA96,IF(AND($E$3=3),'Marks Entry 3rd'!BA96,IF(AND($E$3=4),'Marks Entry 4th'!BA96,"")))))</f>
        <v/>
      </c>
      <c r="DE97" s="380" t="str">
        <f>IF(OR($E97="",$G97=""),"",IF(AND($E$3=1),'Marks Entry 1st'!BB96,IF(AND($E$3=2),'Marks Entry 2nd'!BB96,IF(AND($E$3=3),'Marks Entry 3rd'!BB96,IF(AND($E$3=4),'Marks Entry 4th'!BB96,"")))))</f>
        <v/>
      </c>
      <c r="DF97" s="181" t="str">
        <f t="shared" si="140"/>
        <v/>
      </c>
      <c r="DG97" s="182">
        <f t="shared" si="141"/>
        <v>0</v>
      </c>
      <c r="DH97" s="182" t="str">
        <f t="shared" si="142"/>
        <v/>
      </c>
      <c r="DI97" s="182" t="str">
        <f t="shared" si="143"/>
        <v/>
      </c>
      <c r="DJ97" s="147" t="str">
        <f t="shared" si="99"/>
        <v/>
      </c>
      <c r="DK97" s="380" t="str">
        <f>IF(OR($E97="",$G97=""),"",IF(AND($E$3=1),'Marks Entry 1st'!BC96,IF(AND($E$3=2),'Marks Entry 2nd'!BC96,IF(AND($E$3=3),'Marks Entry 3rd'!BC96,IF(AND($E$3=4),'Marks Entry 4th'!BC96,"")))))</f>
        <v/>
      </c>
      <c r="DL97" s="380" t="str">
        <f>IF(OR($E97="",$G97=""),"",IF(AND($E$3=1),'Marks Entry 1st'!BD96,IF(AND($E$3=2),'Marks Entry 2nd'!BD96,IF(AND($E$3=3),'Marks Entry 3rd'!BD96,IF(AND($E$3=4),'Marks Entry 4th'!BD96,"")))))</f>
        <v/>
      </c>
      <c r="DM97" s="380" t="str">
        <f>IF(OR($E97="",$G97=""),"",IF(AND($E$3=1),'Marks Entry 1st'!BE96,IF(AND($E$3=2),'Marks Entry 2nd'!BE96,IF(AND($E$3=3),'Marks Entry 3rd'!BE96,IF(AND($E$3=4),'Marks Entry 4th'!BE96,"")))))</f>
        <v/>
      </c>
      <c r="DN97" s="181" t="str">
        <f t="shared" si="144"/>
        <v/>
      </c>
      <c r="DO97" s="182">
        <f t="shared" si="145"/>
        <v>0</v>
      </c>
      <c r="DP97" s="182" t="str">
        <f t="shared" si="146"/>
        <v/>
      </c>
      <c r="DQ97" s="182" t="str">
        <f t="shared" si="147"/>
        <v/>
      </c>
      <c r="DR97" s="147" t="str">
        <f t="shared" si="100"/>
        <v/>
      </c>
      <c r="DS97" s="380" t="str">
        <f>IF(OR($E97="",$G97=""),"",IF(AND($E$3=1),'Marks Entry 1st'!BF96,IF(AND($E$3=2),'Marks Entry 2nd'!BF96,IF(AND($E$3=3),'Marks Entry 3rd'!BF96,IF(AND($E$3=4),'Marks Entry 4th'!BF96,"")))))</f>
        <v/>
      </c>
      <c r="DT97" s="380" t="str">
        <f>IF(OR($E97="",$G97=""),"",IF(AND($E$3=1),'Marks Entry 1st'!BG96,IF(AND($E$3=2),'Marks Entry 2nd'!BG96,IF(AND($E$3=3),'Marks Entry 3rd'!BG96,IF(AND($E$3=4),'Marks Entry 4th'!BG96,"")))))</f>
        <v/>
      </c>
      <c r="DU97" s="380" t="str">
        <f>IF(OR($E97="",$G97=""),"",IF(AND($E$3=1),'Marks Entry 1st'!BH96,IF(AND($E$3=2),'Marks Entry 2nd'!BH96,IF(AND($E$3=3),'Marks Entry 3rd'!BH96,IF(AND($E$3=4),'Marks Entry 4th'!BH96,"")))))</f>
        <v/>
      </c>
      <c r="DV97" s="181" t="str">
        <f t="shared" si="148"/>
        <v/>
      </c>
      <c r="DW97" s="182">
        <f t="shared" si="149"/>
        <v>0</v>
      </c>
      <c r="DX97" s="182" t="str">
        <f t="shared" si="150"/>
        <v/>
      </c>
      <c r="DY97" s="182" t="str">
        <f t="shared" si="151"/>
        <v/>
      </c>
      <c r="DZ97" s="147" t="str">
        <f t="shared" si="101"/>
        <v/>
      </c>
      <c r="EA97" s="104" t="str">
        <f t="shared" si="102"/>
        <v/>
      </c>
      <c r="EB97" s="105" t="str">
        <f t="shared" si="103"/>
        <v/>
      </c>
      <c r="EC97" s="111" t="str">
        <f t="shared" si="104"/>
        <v/>
      </c>
      <c r="ED97" s="112" t="str">
        <f t="shared" si="105"/>
        <v/>
      </c>
      <c r="EE97" s="386" t="str">
        <f t="shared" si="106"/>
        <v/>
      </c>
      <c r="EF97" s="72" t="str">
        <f>IF(OR($E97="",$G97=""),"",IF(AND($E$3=1),'Marks Entry 1st'!BI96,IF(AND($E$3=2),'Marks Entry 2nd'!BI96,IF(AND($E$3=3),'Marks Entry 3rd'!BI96,IF(AND($E$3=4),'Marks Entry 4th'!BI96,"")))))</f>
        <v/>
      </c>
      <c r="EG97" s="72" t="str">
        <f>IF(OR($E97="",$G97=""),"",IF(AND($E$3=1),'Marks Entry 1st'!BJ96,IF(AND($E$3=2),'Marks Entry 2nd'!BJ96,IF(AND($E$3=3),'Marks Entry 3rd'!BJ96,IF(AND($E$3=4),'Marks Entry 4th'!BJ96,"")))))</f>
        <v/>
      </c>
      <c r="EH97" s="328" t="str">
        <f t="shared" si="107"/>
        <v/>
      </c>
      <c r="EI97" s="73"/>
      <c r="EP97" s="75">
        <f>IF(AND($E$3=1),'Marks Entry 1st'!I96,IF(AND($E$3=2),'Marks Entry 2nd'!I96,IF(AND($E$3=3),'Marks Entry 3rd'!I96,IF(AND($E$3=4),'Marks Entry 4th'!I96,""))))</f>
        <v>0</v>
      </c>
    </row>
    <row r="98" spans="1:146" ht="18.899999999999999" customHeight="1">
      <c r="A98" s="94">
        <v>91</v>
      </c>
      <c r="B98" s="94" t="str">
        <f>IF(OR(EP98=0,EP98=""),"",IF(AND($E$3=1),'Marks Entry 1st'!I97,IF(AND($E$3=2),'Marks Entry 2nd'!I97,IF(AND($E$3=3),'Marks Entry 3rd'!I97,IF(AND($E$3=4),'Marks Entry 4th'!I97,"")))))</f>
        <v/>
      </c>
      <c r="C98" s="95" t="str">
        <f>IF(OR(B98=0,B98=""),"",IF(AND($E$3=1),'Marks Entry 1st'!B97,IF(AND($E$3=2),'Marks Entry 2nd'!B97,IF(AND($E$3=3),'Marks Entry 3rd'!B97,IF(AND($E$3=4),'Marks Entry 4th'!B97,"")))))</f>
        <v/>
      </c>
      <c r="D98" s="95" t="str">
        <f>IF(OR(B98=0,B98=""),"",IF(AND($E$3=1),'Marks Entry 1st'!C97,IF(AND($E$3=2),'Marks Entry 2nd'!C97,IF(AND($E$3=3),'Marks Entry 3rd'!C97,IF(AND($E$3=4),'Marks Entry 4th'!C97,"")))))</f>
        <v/>
      </c>
      <c r="E98" s="96" t="str">
        <f>IF(OR(B98=0,B98=""),"",IF(AND($E$3=1),'Marks Entry 1st'!E97,IF(AND($E$3=2),'Marks Entry 2nd'!E97,IF(AND($E$3=3),'Marks Entry 3rd'!E97,IF(AND($E$3=4),'Marks Entry 4th'!E97,"")))))</f>
        <v/>
      </c>
      <c r="F98" s="95" t="str">
        <f>IF(OR(B98=0,B98=""),"",IF(AND($E$3=1),'Marks Entry 1st'!D97,IF(AND($E$3=2),'Marks Entry 2nd'!D97,IF(AND($E$3=3),'Marks Entry 3rd'!D97,IF(AND($E$3=4),'Marks Entry 4th'!D97,"")))))</f>
        <v/>
      </c>
      <c r="G98" s="90" t="str">
        <f>IF(OR(B98=0,B98=""),"",IF(AND($E$3=1),'Marks Entry 1st'!F97,IF(AND($E$3=2),'Marks Entry 2nd'!F97,IF(AND($E$3=3),'Marks Entry 3rd'!F97,IF(AND($E$3=4),'Marks Entry 4th'!F97,"")))))</f>
        <v/>
      </c>
      <c r="H98" s="90" t="str">
        <f>IF(OR(B98=0,B98=""),"",IF(AND($E$3=1),'Marks Entry 1st'!G97,IF(AND($E$3=2),'Marks Entry 2nd'!G97,IF(AND($E$3=3),'Marks Entry 3rd'!G97,IF(AND($E$3=4),'Marks Entry 4th'!G97,"")))))</f>
        <v/>
      </c>
      <c r="I98" s="90" t="str">
        <f>IF(OR(B98=0,B98=""),"",IF(AND($E$3=1),'Marks Entry 1st'!H97,IF(AND($E$3=2),'Marks Entry 2nd'!H97,IF(AND($E$3=3),'Marks Entry 3rd'!H97,IF(AND($E$3=4),'Marks Entry 4th'!H97,"")))))</f>
        <v/>
      </c>
      <c r="J98" s="379" t="str">
        <f>IF(OR(B98=0,B98=""),"",IF(AND($E$3=1),'Marks Entry 1st'!J97,IF(AND($E$3=2),'Marks Entry 2nd'!J97,IF(AND($E$3=3),'Marks Entry 3rd'!J97,IF(AND($E$3=4),'Marks Entry 4th'!J97,"")))))</f>
        <v/>
      </c>
      <c r="K98" s="379" t="str">
        <f>IF(OR(B98=0,B98=""),"",IF(AND($E$3=1),'Marks Entry 1st'!K97,IF(AND($E$3=2),'Marks Entry 2nd'!K97,IF(AND($E$3=3),'Marks Entry 3rd'!K97,IF(AND($E$3=4),'Marks Entry 4th'!K97,"")))))</f>
        <v/>
      </c>
      <c r="L98" s="180" t="str">
        <f>IF(OR($E98="",$G98=""),"",IF(AND($E$3=1),'Marks Entry 1st'!L97,IF(AND($E$3=2),'Marks Entry 2nd'!L97,IF(AND($E$3=3),'Marks Entry 3rd'!L97,IF(AND($E$3=4),'Marks Entry 4th'!L97,"")))))</f>
        <v/>
      </c>
      <c r="M98" s="180" t="str">
        <f>IF(OR($E98="",$G98=""),"",IF(AND($E$3=1),'Marks Entry 1st'!M97,IF(AND($E$3=2),'Marks Entry 2nd'!M97,IF(AND($E$3=3),'Marks Entry 3rd'!M97,IF(AND($E$3=4),'Marks Entry 4th'!M97,"")))))</f>
        <v/>
      </c>
      <c r="N98" s="87" t="str">
        <f t="shared" si="108"/>
        <v/>
      </c>
      <c r="O98" s="180" t="str">
        <f>IF(OR($E98="",$G98=""),"",IF(AND($E$3=1),'Marks Entry 1st'!N97,IF(AND($E$3=2),'Marks Entry 2nd'!N97,IF(AND($E$3=3),'Marks Entry 3rd'!N97,IF(AND($E$3=4),'Marks Entry 4th'!N97,"")))))</f>
        <v/>
      </c>
      <c r="P98" s="180" t="str">
        <f>IF(OR($E98="",$G98=""),"",IF(AND($E$3=1),'Marks Entry 1st'!O97,IF(AND($E$3=2),'Marks Entry 2nd'!O97,IF(AND($E$3=3),'Marks Entry 3rd'!O97,IF(AND($E$3=4),'Marks Entry 4th'!O97,"")))))</f>
        <v/>
      </c>
      <c r="Q98" s="180" t="str">
        <f>IF(OR($E98="",$G98=""),"",IF(AND($E$3=1),'Marks Entry 1st'!P97,IF(AND($E$3=2),'Marks Entry 2nd'!P97,IF(AND($E$3=3),'Marks Entry 3rd'!P97,IF(AND($E$3=4),'Marks Entry 4th'!P97,"")))))</f>
        <v/>
      </c>
      <c r="R98" s="91" t="str">
        <f t="shared" si="109"/>
        <v/>
      </c>
      <c r="S98" s="87">
        <f t="shared" si="110"/>
        <v>0</v>
      </c>
      <c r="T98" s="93" t="str">
        <f>IF(OR($E98="",$G98=""),"",IF(AND($E$3=1),'Marks Entry 1st'!Q97,IF(AND($E$3=2),'Marks Entry 2nd'!Q97,IF(AND($E$3=3),'Marks Entry 3rd'!Q97,IF(AND($E$3=4),'Marks Entry 4th'!Q97,"")))))</f>
        <v/>
      </c>
      <c r="U98" s="93" t="str">
        <f>IF(OR($E98="",$G98=""),"",IF(AND($E$3=1),'Marks Entry 1st'!R97,IF(AND($E$3=2),'Marks Entry 2nd'!R97,IF(AND($E$3=3),'Marks Entry 3rd'!R97,IF(AND($E$3=4),'Marks Entry 4th'!R97,"")))))</f>
        <v/>
      </c>
      <c r="V98" s="93" t="str">
        <f>IF(OR($E98="",$G98=""),"",IF(AND($E$3=1),'Marks Entry 1st'!S97,IF(AND($E$3=2),'Marks Entry 2nd'!S97,IF(AND($E$3=3),'Marks Entry 3rd'!S97,IF(AND($E$3=4),'Marks Entry 4th'!S97,"")))))</f>
        <v/>
      </c>
      <c r="W98" s="92" t="str">
        <f t="shared" si="111"/>
        <v/>
      </c>
      <c r="X98" s="87" t="str">
        <f t="shared" si="112"/>
        <v/>
      </c>
      <c r="Y98" s="144">
        <f t="shared" si="113"/>
        <v>0</v>
      </c>
      <c r="Z98" s="144" t="str">
        <f t="shared" si="114"/>
        <v/>
      </c>
      <c r="AA98" s="144" t="str">
        <f t="shared" si="76"/>
        <v/>
      </c>
      <c r="AB98" s="144" t="str">
        <f t="shared" si="115"/>
        <v/>
      </c>
      <c r="AC98" s="144" t="str">
        <f t="shared" si="77"/>
        <v/>
      </c>
      <c r="AD98" s="148" t="str">
        <f t="shared" si="78"/>
        <v/>
      </c>
      <c r="AE98" s="180" t="str">
        <f>IF(OR($E98="",$G98=""),"",IF(AND($E$3=1),'Marks Entry 1st'!T97,IF(AND($E$3=2),'Marks Entry 2nd'!T97,IF(AND($E$3=3),'Marks Entry 3rd'!T97,IF(AND($E$3=4),'Marks Entry 4th'!T97,"")))))</f>
        <v/>
      </c>
      <c r="AF98" s="180" t="str">
        <f>IF(OR($E98="",$G98=""),"",IF(AND($E$3=1),'Marks Entry 1st'!U97,IF(AND($E$3=2),'Marks Entry 2nd'!U97,IF(AND($E$3=3),'Marks Entry 3rd'!U97,IF(AND($E$3=4),'Marks Entry 4th'!U97,"")))))</f>
        <v/>
      </c>
      <c r="AG98" s="87" t="str">
        <f t="shared" si="116"/>
        <v/>
      </c>
      <c r="AH98" s="180" t="str">
        <f>IF(OR($E98="",$G98=""),"",IF(AND($E$3=1),'Marks Entry 1st'!V97,IF(AND($E$3=2),'Marks Entry 2nd'!V97,IF(AND($E$3=3),'Marks Entry 3rd'!V97,IF(AND($E$3=4),'Marks Entry 4th'!V97,"")))))</f>
        <v/>
      </c>
      <c r="AI98" s="180" t="str">
        <f>IF(OR($E98="",$G98=""),"",IF(AND($E$3=1),'Marks Entry 1st'!W97,IF(AND($E$3=2),'Marks Entry 2nd'!W97,IF(AND($E$3=3),'Marks Entry 3rd'!W97,IF(AND($E$3=4),'Marks Entry 4th'!W97,"")))))</f>
        <v/>
      </c>
      <c r="AJ98" s="180" t="str">
        <f>IF(OR($E98="",$G98=""),"",IF(AND($E$3=1),'Marks Entry 1st'!X97,IF(AND($E$3=2),'Marks Entry 2nd'!X97,IF(AND($E$3=3),'Marks Entry 3rd'!X97,IF(AND($E$3=4),'Marks Entry 4th'!X97,"")))))</f>
        <v/>
      </c>
      <c r="AK98" s="91" t="str">
        <f t="shared" si="117"/>
        <v/>
      </c>
      <c r="AL98" s="87">
        <f t="shared" si="118"/>
        <v>0</v>
      </c>
      <c r="AM98" s="93" t="str">
        <f>IF(OR($E98="",$G98=""),"",IF(AND($E$3=1),'Marks Entry 1st'!Y97,IF(AND($E$3=2),'Marks Entry 2nd'!Y97,IF(AND($E$3=3),'Marks Entry 3rd'!Y97,IF(AND($E$3=4),'Marks Entry 4th'!Y97,"")))))</f>
        <v/>
      </c>
      <c r="AN98" s="93" t="str">
        <f>IF(OR($E98="",$G98=""),"",IF(AND($E$3=1),'Marks Entry 1st'!Z97,IF(AND($E$3=2),'Marks Entry 2nd'!Z97,IF(AND($E$3=3),'Marks Entry 3rd'!Z97,IF(AND($E$3=4),'Marks Entry 4th'!Z97,"")))))</f>
        <v/>
      </c>
      <c r="AO98" s="93" t="str">
        <f>IF(OR($E98="",$G98=""),"",IF(AND($E$3=1),'Marks Entry 1st'!AA97,IF(AND($E$3=2),'Marks Entry 2nd'!AA97,IF(AND($E$3=3),'Marks Entry 3rd'!AA97,IF(AND($E$3=4),'Marks Entry 4th'!AA97,"")))))</f>
        <v/>
      </c>
      <c r="AP98" s="92" t="str">
        <f t="shared" si="119"/>
        <v/>
      </c>
      <c r="AQ98" s="87" t="str">
        <f t="shared" si="120"/>
        <v/>
      </c>
      <c r="AR98" s="144">
        <f t="shared" si="121"/>
        <v>0</v>
      </c>
      <c r="AS98" s="144" t="str">
        <f t="shared" si="122"/>
        <v/>
      </c>
      <c r="AT98" s="144" t="str">
        <f t="shared" si="79"/>
        <v/>
      </c>
      <c r="AU98" s="144" t="str">
        <f t="shared" si="123"/>
        <v/>
      </c>
      <c r="AV98" s="144" t="str">
        <f t="shared" si="80"/>
        <v/>
      </c>
      <c r="AW98" s="148" t="str">
        <f t="shared" si="81"/>
        <v/>
      </c>
      <c r="AX98" s="180" t="str">
        <f>IF(OR($E98="",$G98=""),"",IF(AND($E$3=1),'Marks Entry 1st'!AB97,IF(AND($E$3=2),'Marks Entry 2nd'!AB97,IF(AND($E$3=3),'Marks Entry 3rd'!AB97,IF(AND($E$3=4),'Marks Entry 4th'!AB97,"")))))</f>
        <v/>
      </c>
      <c r="AY98" s="180" t="str">
        <f>IF(OR($E98="",$G98=""),"",IF(AND($E$3=1),'Marks Entry 1st'!AC97,IF(AND($E$3=2),'Marks Entry 2nd'!AC97,IF(AND($E$3=3),'Marks Entry 3rd'!AC97,IF(AND($E$3=4),'Marks Entry 4th'!AC97,"")))))</f>
        <v/>
      </c>
      <c r="AZ98" s="87" t="str">
        <f t="shared" si="82"/>
        <v/>
      </c>
      <c r="BA98" s="180" t="str">
        <f>IF(OR($E98="",$G98=""),"",IF(AND($E$3=1),'Marks Entry 1st'!AD97,IF(AND($E$3=2),'Marks Entry 2nd'!AD97,IF(AND($E$3=3),'Marks Entry 3rd'!AD97,IF(AND($E$3=4),'Marks Entry 4th'!AD97,"")))))</f>
        <v/>
      </c>
      <c r="BB98" s="180" t="str">
        <f>IF(OR($E98="",$G98=""),"",IF(AND($E$3=1),'Marks Entry 1st'!AE97,IF(AND($E$3=2),'Marks Entry 2nd'!AE97,IF(AND($E$3=3),'Marks Entry 3rd'!AE97,IF(AND($E$3=4),'Marks Entry 4th'!AE97,"")))))</f>
        <v/>
      </c>
      <c r="BC98" s="180" t="str">
        <f>IF(OR($E98="",$G98=""),"",IF(AND($E$3=1),'Marks Entry 1st'!AF97,IF(AND($E$3=2),'Marks Entry 2nd'!AF97,IF(AND($E$3=3),'Marks Entry 3rd'!AF97,IF(AND($E$3=4),'Marks Entry 4th'!AF97,"")))))</f>
        <v/>
      </c>
      <c r="BD98" s="91" t="str">
        <f t="shared" si="83"/>
        <v/>
      </c>
      <c r="BE98" s="87">
        <f t="shared" si="84"/>
        <v>0</v>
      </c>
      <c r="BF98" s="93" t="str">
        <f>IF(OR($E98="",$G98=""),"",IF(AND($E$3=1),'Marks Entry 1st'!AG97,IF(AND($E$3=2),'Marks Entry 2nd'!AG97,IF(AND($E$3=3),'Marks Entry 3rd'!AG97,IF(AND($E$3=4),'Marks Entry 4th'!AG97,"")))))</f>
        <v/>
      </c>
      <c r="BG98" s="93" t="str">
        <f>IF(OR($E98="",$G98=""),"",IF(AND($E$3=1),'Marks Entry 1st'!AH97,IF(AND($E$3=2),'Marks Entry 2nd'!AH97,IF(AND($E$3=3),'Marks Entry 3rd'!AH97,IF(AND($E$3=4),'Marks Entry 4th'!AH97,"")))))</f>
        <v/>
      </c>
      <c r="BH98" s="93" t="str">
        <f>IF(OR($E98="",$G98=""),"",IF(AND($E$3=1),'Marks Entry 1st'!AI97,IF(AND($E$3=2),'Marks Entry 2nd'!AI97,IF(AND($E$3=3),'Marks Entry 3rd'!AI97,IF(AND($E$3=4),'Marks Entry 4th'!AI97,"")))))</f>
        <v/>
      </c>
      <c r="BI98" s="92" t="str">
        <f t="shared" si="85"/>
        <v/>
      </c>
      <c r="BJ98" s="87" t="str">
        <f t="shared" si="86"/>
        <v/>
      </c>
      <c r="BK98" s="144">
        <f t="shared" si="87"/>
        <v>0</v>
      </c>
      <c r="BL98" s="144" t="str">
        <f t="shared" si="88"/>
        <v/>
      </c>
      <c r="BM98" s="144" t="str">
        <f t="shared" si="89"/>
        <v/>
      </c>
      <c r="BN98" s="144" t="str">
        <f t="shared" si="90"/>
        <v/>
      </c>
      <c r="BO98" s="144" t="str">
        <f t="shared" si="91"/>
        <v/>
      </c>
      <c r="BP98" s="148" t="str">
        <f t="shared" si="92"/>
        <v/>
      </c>
      <c r="BQ98" s="180" t="str">
        <f>IF(OR($E98="",$G98=""),"",IF(AND($E$3=1),'Marks Entry 1st'!AJ97,IF(AND($E$3=2),'Marks Entry 2nd'!AJ97,IF(AND($E$3=3),'Marks Entry 3rd'!AJ97,IF(AND($E$3=4),'Marks Entry 4th'!AJ97,"")))))</f>
        <v/>
      </c>
      <c r="BR98" s="180" t="str">
        <f>IF(OR($E98="",$G98=""),"",IF(AND($E$3=1),'Marks Entry 1st'!AK97,IF(AND($E$3=2),'Marks Entry 2nd'!AK97,IF(AND($E$3=3),'Marks Entry 3rd'!AK97,IF(AND($E$3=4),'Marks Entry 4th'!AK97,"")))))</f>
        <v/>
      </c>
      <c r="BS98" s="87" t="str">
        <f t="shared" si="124"/>
        <v/>
      </c>
      <c r="BT98" s="180" t="str">
        <f>IF(OR($E98="",$G98=""),"",IF(AND($E$3=1),'Marks Entry 1st'!AL97,IF(AND($E$3=2),'Marks Entry 2nd'!AL97,IF(AND($E$3=3),'Marks Entry 3rd'!AL97,IF(AND($E$3=4),'Marks Entry 4th'!AL97,"")))))</f>
        <v/>
      </c>
      <c r="BU98" s="180" t="str">
        <f>IF(OR($E98="",$G98=""),"",IF(AND($E$3=1),'Marks Entry 1st'!AM97,IF(AND($E$3=2),'Marks Entry 2nd'!AM97,IF(AND($E$3=3),'Marks Entry 3rd'!AM97,IF(AND($E$3=4),'Marks Entry 4th'!AM97,"")))))</f>
        <v/>
      </c>
      <c r="BV98" s="180" t="str">
        <f>IF(OR($E98="",$G98=""),"",IF(AND($E$3=1),'Marks Entry 1st'!AN97,IF(AND($E$3=2),'Marks Entry 2nd'!AN97,IF(AND($E$3=3),'Marks Entry 3rd'!AN97,IF(AND($E$3=4),'Marks Entry 4th'!AN97,"")))))</f>
        <v/>
      </c>
      <c r="BW98" s="91" t="str">
        <f t="shared" si="125"/>
        <v/>
      </c>
      <c r="BX98" s="87">
        <f t="shared" si="126"/>
        <v>0</v>
      </c>
      <c r="BY98" s="93" t="str">
        <f>IF(OR($E98="",$G98=""),"",IF(AND($E$3=1),'Marks Entry 1st'!AO97,IF(AND($E$3=2),'Marks Entry 2nd'!AO97,IF(AND($E$3=3),'Marks Entry 3rd'!AO97,IF(AND($E$3=4),'Marks Entry 4th'!AO97,"")))))</f>
        <v/>
      </c>
      <c r="BZ98" s="93" t="str">
        <f>IF(OR($E98="",$G98=""),"",IF(AND($E$3=1),'Marks Entry 1st'!AP97,IF(AND($E$3=2),'Marks Entry 2nd'!AP97,IF(AND($E$3=3),'Marks Entry 3rd'!AP97,IF(AND($E$3=4),'Marks Entry 4th'!AP97,"")))))</f>
        <v/>
      </c>
      <c r="CA98" s="93" t="str">
        <f>IF(OR($E98="",$G98=""),"",IF(AND($E$3=1),'Marks Entry 1st'!AQ97,IF(AND($E$3=2),'Marks Entry 2nd'!AQ97,IF(AND($E$3=3),'Marks Entry 3rd'!AQ97,IF(AND($E$3=4),'Marks Entry 4th'!AQ97,"")))))</f>
        <v/>
      </c>
      <c r="CB98" s="92" t="str">
        <f t="shared" si="127"/>
        <v/>
      </c>
      <c r="CC98" s="87" t="str">
        <f t="shared" si="128"/>
        <v/>
      </c>
      <c r="CD98" s="144">
        <f t="shared" si="129"/>
        <v>0</v>
      </c>
      <c r="CE98" s="144" t="str">
        <f t="shared" si="130"/>
        <v/>
      </c>
      <c r="CF98" s="144" t="str">
        <f t="shared" si="93"/>
        <v/>
      </c>
      <c r="CG98" s="144" t="str">
        <f t="shared" si="131"/>
        <v/>
      </c>
      <c r="CH98" s="144" t="str">
        <f t="shared" si="94"/>
        <v/>
      </c>
      <c r="CI98" s="148" t="str">
        <f t="shared" si="95"/>
        <v/>
      </c>
      <c r="CJ98" s="180" t="str">
        <f>IF(OR($E98="",$G98=""),"",IF(AND($E$3=1),'Marks Entry 1st'!AR97,IF(AND($E$3=2),'Marks Entry 2nd'!AR97,IF(AND($E$3=3),'Marks Entry 3rd'!AR97,IF(AND($E$3=4),'Marks Entry 4th'!AR97,"")))))</f>
        <v/>
      </c>
      <c r="CK98" s="180" t="str">
        <f>IF(OR($E98="",$G98=""),"",IF(AND($E$3=1),'Marks Entry 1st'!AS97,IF(AND($E$3=2),'Marks Entry 2nd'!AS97,IF(AND($E$3=3),'Marks Entry 3rd'!AS97,IF(AND($E$3=4),'Marks Entry 4th'!AS97,"")))))</f>
        <v/>
      </c>
      <c r="CL98" s="87" t="str">
        <f t="shared" si="132"/>
        <v/>
      </c>
      <c r="CM98" s="180" t="str">
        <f>IF(OR($E98="",$G98=""),"",IF(AND($E$3=1),'Marks Entry 1st'!AT97,IF(AND($E$3=2),'Marks Entry 2nd'!AT97,IF(AND($E$3=3),'Marks Entry 3rd'!AT97,IF(AND($E$3=4),'Marks Entry 4th'!AT97,"")))))</f>
        <v/>
      </c>
      <c r="CN98" s="180" t="str">
        <f>IF(OR($E98="",$G98=""),"",IF(AND($E$3=1),'Marks Entry 1st'!AU97,IF(AND($E$3=2),'Marks Entry 2nd'!AU97,IF(AND($E$3=3),'Marks Entry 3rd'!AU97,IF(AND($E$3=4),'Marks Entry 4th'!AU97,"")))))</f>
        <v/>
      </c>
      <c r="CO98" s="180" t="str">
        <f>IF(OR($E98="",$G98=""),"",IF(AND($E$3=1),'Marks Entry 1st'!AV97,IF(AND($E$3=2),'Marks Entry 2nd'!AV97,IF(AND($E$3=3),'Marks Entry 3rd'!AV97,IF(AND($E$3=4),'Marks Entry 4th'!AV97,"")))))</f>
        <v/>
      </c>
      <c r="CP98" s="91" t="str">
        <f t="shared" si="133"/>
        <v/>
      </c>
      <c r="CQ98" s="87">
        <f t="shared" si="134"/>
        <v>0</v>
      </c>
      <c r="CR98" s="93" t="str">
        <f>IF(OR($E98="",$G98=""),"",IF(AND($E$3=1),'Marks Entry 1st'!AW97,IF(AND($E$3=2),'Marks Entry 2nd'!AW97,IF(AND($E$3=3),'Marks Entry 3rd'!AW97,IF(AND($E$3=4),'Marks Entry 4th'!AW97,"")))))</f>
        <v/>
      </c>
      <c r="CS98" s="93" t="str">
        <f>IF(OR($E98="",$G98=""),"",IF(AND($E$3=1),'Marks Entry 1st'!AX97,IF(AND($E$3=2),'Marks Entry 2nd'!AX97,IF(AND($E$3=3),'Marks Entry 3rd'!AX97,IF(AND($E$3=4),'Marks Entry 4th'!AX97,"")))))</f>
        <v/>
      </c>
      <c r="CT98" s="93" t="str">
        <f>IF(OR($E98="",$G98=""),"",IF(AND($E$3=1),'Marks Entry 1st'!AY97,IF(AND($E$3=2),'Marks Entry 2nd'!AY97,IF(AND($E$3=3),'Marks Entry 3rd'!AY97,IF(AND($E$3=4),'Marks Entry 4th'!AY97,"")))))</f>
        <v/>
      </c>
      <c r="CU98" s="92" t="str">
        <f t="shared" si="135"/>
        <v/>
      </c>
      <c r="CV98" s="87" t="str">
        <f t="shared" si="136"/>
        <v/>
      </c>
      <c r="CW98" s="144">
        <f t="shared" si="137"/>
        <v>0</v>
      </c>
      <c r="CX98" s="144" t="str">
        <f t="shared" si="138"/>
        <v/>
      </c>
      <c r="CY98" s="144" t="str">
        <f t="shared" si="96"/>
        <v/>
      </c>
      <c r="CZ98" s="144" t="str">
        <f t="shared" si="139"/>
        <v/>
      </c>
      <c r="DA98" s="144" t="str">
        <f t="shared" si="97"/>
        <v/>
      </c>
      <c r="DB98" s="148" t="str">
        <f t="shared" si="98"/>
        <v/>
      </c>
      <c r="DC98" s="380" t="str">
        <f>IF(OR($E98="",$G98=""),"",IF(AND($E$3=1),'Marks Entry 1st'!AZ97,IF(AND($E$3=2),'Marks Entry 2nd'!AZ97,IF(AND($E$3=3),'Marks Entry 3rd'!AZ97,IF(AND($E$3=4),'Marks Entry 4th'!AZ97,"")))))</f>
        <v/>
      </c>
      <c r="DD98" s="380" t="str">
        <f>IF(OR($E98="",$G98=""),"",IF(AND($E$3=1),'Marks Entry 1st'!BA97,IF(AND($E$3=2),'Marks Entry 2nd'!BA97,IF(AND($E$3=3),'Marks Entry 3rd'!BA97,IF(AND($E$3=4),'Marks Entry 4th'!BA97,"")))))</f>
        <v/>
      </c>
      <c r="DE98" s="380" t="str">
        <f>IF(OR($E98="",$G98=""),"",IF(AND($E$3=1),'Marks Entry 1st'!BB97,IF(AND($E$3=2),'Marks Entry 2nd'!BB97,IF(AND($E$3=3),'Marks Entry 3rd'!BB97,IF(AND($E$3=4),'Marks Entry 4th'!BB97,"")))))</f>
        <v/>
      </c>
      <c r="DF98" s="181" t="str">
        <f t="shared" si="140"/>
        <v/>
      </c>
      <c r="DG98" s="182">
        <f t="shared" si="141"/>
        <v>0</v>
      </c>
      <c r="DH98" s="182" t="str">
        <f t="shared" si="142"/>
        <v/>
      </c>
      <c r="DI98" s="182" t="str">
        <f t="shared" si="143"/>
        <v/>
      </c>
      <c r="DJ98" s="147" t="str">
        <f t="shared" si="99"/>
        <v/>
      </c>
      <c r="DK98" s="380" t="str">
        <f>IF(OR($E98="",$G98=""),"",IF(AND($E$3=1),'Marks Entry 1st'!BC97,IF(AND($E$3=2),'Marks Entry 2nd'!BC97,IF(AND($E$3=3),'Marks Entry 3rd'!BC97,IF(AND($E$3=4),'Marks Entry 4th'!BC97,"")))))</f>
        <v/>
      </c>
      <c r="DL98" s="380" t="str">
        <f>IF(OR($E98="",$G98=""),"",IF(AND($E$3=1),'Marks Entry 1st'!BD97,IF(AND($E$3=2),'Marks Entry 2nd'!BD97,IF(AND($E$3=3),'Marks Entry 3rd'!BD97,IF(AND($E$3=4),'Marks Entry 4th'!BD97,"")))))</f>
        <v/>
      </c>
      <c r="DM98" s="380" t="str">
        <f>IF(OR($E98="",$G98=""),"",IF(AND($E$3=1),'Marks Entry 1st'!BE97,IF(AND($E$3=2),'Marks Entry 2nd'!BE97,IF(AND($E$3=3),'Marks Entry 3rd'!BE97,IF(AND($E$3=4),'Marks Entry 4th'!BE97,"")))))</f>
        <v/>
      </c>
      <c r="DN98" s="181" t="str">
        <f t="shared" si="144"/>
        <v/>
      </c>
      <c r="DO98" s="182">
        <f t="shared" si="145"/>
        <v>0</v>
      </c>
      <c r="DP98" s="182" t="str">
        <f t="shared" si="146"/>
        <v/>
      </c>
      <c r="DQ98" s="182" t="str">
        <f t="shared" si="147"/>
        <v/>
      </c>
      <c r="DR98" s="147" t="str">
        <f t="shared" si="100"/>
        <v/>
      </c>
      <c r="DS98" s="380" t="str">
        <f>IF(OR($E98="",$G98=""),"",IF(AND($E$3=1),'Marks Entry 1st'!BF97,IF(AND($E$3=2),'Marks Entry 2nd'!BF97,IF(AND($E$3=3),'Marks Entry 3rd'!BF97,IF(AND($E$3=4),'Marks Entry 4th'!BF97,"")))))</f>
        <v/>
      </c>
      <c r="DT98" s="380" t="str">
        <f>IF(OR($E98="",$G98=""),"",IF(AND($E$3=1),'Marks Entry 1st'!BG97,IF(AND($E$3=2),'Marks Entry 2nd'!BG97,IF(AND($E$3=3),'Marks Entry 3rd'!BG97,IF(AND($E$3=4),'Marks Entry 4th'!BG97,"")))))</f>
        <v/>
      </c>
      <c r="DU98" s="380" t="str">
        <f>IF(OR($E98="",$G98=""),"",IF(AND($E$3=1),'Marks Entry 1st'!BH97,IF(AND($E$3=2),'Marks Entry 2nd'!BH97,IF(AND($E$3=3),'Marks Entry 3rd'!BH97,IF(AND($E$3=4),'Marks Entry 4th'!BH97,"")))))</f>
        <v/>
      </c>
      <c r="DV98" s="181" t="str">
        <f t="shared" si="148"/>
        <v/>
      </c>
      <c r="DW98" s="182">
        <f t="shared" si="149"/>
        <v>0</v>
      </c>
      <c r="DX98" s="182" t="str">
        <f t="shared" si="150"/>
        <v/>
      </c>
      <c r="DY98" s="182" t="str">
        <f t="shared" si="151"/>
        <v/>
      </c>
      <c r="DZ98" s="147" t="str">
        <f t="shared" si="101"/>
        <v/>
      </c>
      <c r="EA98" s="104" t="str">
        <f t="shared" si="102"/>
        <v/>
      </c>
      <c r="EB98" s="105" t="str">
        <f t="shared" si="103"/>
        <v/>
      </c>
      <c r="EC98" s="111" t="str">
        <f t="shared" si="104"/>
        <v/>
      </c>
      <c r="ED98" s="112" t="str">
        <f t="shared" si="105"/>
        <v/>
      </c>
      <c r="EE98" s="386" t="str">
        <f t="shared" si="106"/>
        <v/>
      </c>
      <c r="EF98" s="72" t="str">
        <f>IF(OR($E98="",$G98=""),"",IF(AND($E$3=1),'Marks Entry 1st'!BI97,IF(AND($E$3=2),'Marks Entry 2nd'!BI97,IF(AND($E$3=3),'Marks Entry 3rd'!BI97,IF(AND($E$3=4),'Marks Entry 4th'!BI97,"")))))</f>
        <v/>
      </c>
      <c r="EG98" s="72" t="str">
        <f>IF(OR($E98="",$G98=""),"",IF(AND($E$3=1),'Marks Entry 1st'!BJ97,IF(AND($E$3=2),'Marks Entry 2nd'!BJ97,IF(AND($E$3=3),'Marks Entry 3rd'!BJ97,IF(AND($E$3=4),'Marks Entry 4th'!BJ97,"")))))</f>
        <v/>
      </c>
      <c r="EH98" s="328" t="str">
        <f t="shared" si="107"/>
        <v/>
      </c>
      <c r="EI98" s="73"/>
      <c r="EP98" s="75">
        <f>IF(AND($E$3=1),'Marks Entry 1st'!I97,IF(AND($E$3=2),'Marks Entry 2nd'!I97,IF(AND($E$3=3),'Marks Entry 3rd'!I97,IF(AND($E$3=4),'Marks Entry 4th'!I97,""))))</f>
        <v>0</v>
      </c>
    </row>
    <row r="99" spans="1:146" ht="18.899999999999999" customHeight="1">
      <c r="A99" s="94">
        <v>92</v>
      </c>
      <c r="B99" s="94" t="str">
        <f>IF(OR(EP99=0,EP99=""),"",IF(AND($E$3=1),'Marks Entry 1st'!I98,IF(AND($E$3=2),'Marks Entry 2nd'!I98,IF(AND($E$3=3),'Marks Entry 3rd'!I98,IF(AND($E$3=4),'Marks Entry 4th'!I98,"")))))</f>
        <v/>
      </c>
      <c r="C99" s="95" t="str">
        <f>IF(OR(B99=0,B99=""),"",IF(AND($E$3=1),'Marks Entry 1st'!B98,IF(AND($E$3=2),'Marks Entry 2nd'!B98,IF(AND($E$3=3),'Marks Entry 3rd'!B98,IF(AND($E$3=4),'Marks Entry 4th'!B98,"")))))</f>
        <v/>
      </c>
      <c r="D99" s="95" t="str">
        <f>IF(OR(B99=0,B99=""),"",IF(AND($E$3=1),'Marks Entry 1st'!C98,IF(AND($E$3=2),'Marks Entry 2nd'!C98,IF(AND($E$3=3),'Marks Entry 3rd'!C98,IF(AND($E$3=4),'Marks Entry 4th'!C98,"")))))</f>
        <v/>
      </c>
      <c r="E99" s="96" t="str">
        <f>IF(OR(B99=0,B99=""),"",IF(AND($E$3=1),'Marks Entry 1st'!E98,IF(AND($E$3=2),'Marks Entry 2nd'!E98,IF(AND($E$3=3),'Marks Entry 3rd'!E98,IF(AND($E$3=4),'Marks Entry 4th'!E98,"")))))</f>
        <v/>
      </c>
      <c r="F99" s="95" t="str">
        <f>IF(OR(B99=0,B99=""),"",IF(AND($E$3=1),'Marks Entry 1st'!D98,IF(AND($E$3=2),'Marks Entry 2nd'!D98,IF(AND($E$3=3),'Marks Entry 3rd'!D98,IF(AND($E$3=4),'Marks Entry 4th'!D98,"")))))</f>
        <v/>
      </c>
      <c r="G99" s="90" t="str">
        <f>IF(OR(B99=0,B99=""),"",IF(AND($E$3=1),'Marks Entry 1st'!F98,IF(AND($E$3=2),'Marks Entry 2nd'!F98,IF(AND($E$3=3),'Marks Entry 3rd'!F98,IF(AND($E$3=4),'Marks Entry 4th'!F98,"")))))</f>
        <v/>
      </c>
      <c r="H99" s="90" t="str">
        <f>IF(OR(B99=0,B99=""),"",IF(AND($E$3=1),'Marks Entry 1st'!G98,IF(AND($E$3=2),'Marks Entry 2nd'!G98,IF(AND($E$3=3),'Marks Entry 3rd'!G98,IF(AND($E$3=4),'Marks Entry 4th'!G98,"")))))</f>
        <v/>
      </c>
      <c r="I99" s="90" t="str">
        <f>IF(OR(B99=0,B99=""),"",IF(AND($E$3=1),'Marks Entry 1st'!H98,IF(AND($E$3=2),'Marks Entry 2nd'!H98,IF(AND($E$3=3),'Marks Entry 3rd'!H98,IF(AND($E$3=4),'Marks Entry 4th'!H98,"")))))</f>
        <v/>
      </c>
      <c r="J99" s="379" t="str">
        <f>IF(OR(B99=0,B99=""),"",IF(AND($E$3=1),'Marks Entry 1st'!J98,IF(AND($E$3=2),'Marks Entry 2nd'!J98,IF(AND($E$3=3),'Marks Entry 3rd'!J98,IF(AND($E$3=4),'Marks Entry 4th'!J98,"")))))</f>
        <v/>
      </c>
      <c r="K99" s="379" t="str">
        <f>IF(OR(B99=0,B99=""),"",IF(AND($E$3=1),'Marks Entry 1st'!K98,IF(AND($E$3=2),'Marks Entry 2nd'!K98,IF(AND($E$3=3),'Marks Entry 3rd'!K98,IF(AND($E$3=4),'Marks Entry 4th'!K98,"")))))</f>
        <v/>
      </c>
      <c r="L99" s="180" t="str">
        <f>IF(OR($E99="",$G99=""),"",IF(AND($E$3=1),'Marks Entry 1st'!L98,IF(AND($E$3=2),'Marks Entry 2nd'!L98,IF(AND($E$3=3),'Marks Entry 3rd'!L98,IF(AND($E$3=4),'Marks Entry 4th'!L98,"")))))</f>
        <v/>
      </c>
      <c r="M99" s="180" t="str">
        <f>IF(OR($E99="",$G99=""),"",IF(AND($E$3=1),'Marks Entry 1st'!M98,IF(AND($E$3=2),'Marks Entry 2nd'!M98,IF(AND($E$3=3),'Marks Entry 3rd'!M98,IF(AND($E$3=4),'Marks Entry 4th'!M98,"")))))</f>
        <v/>
      </c>
      <c r="N99" s="87" t="str">
        <f t="shared" si="108"/>
        <v/>
      </c>
      <c r="O99" s="180" t="str">
        <f>IF(OR($E99="",$G99=""),"",IF(AND($E$3=1),'Marks Entry 1st'!N98,IF(AND($E$3=2),'Marks Entry 2nd'!N98,IF(AND($E$3=3),'Marks Entry 3rd'!N98,IF(AND($E$3=4),'Marks Entry 4th'!N98,"")))))</f>
        <v/>
      </c>
      <c r="P99" s="180" t="str">
        <f>IF(OR($E99="",$G99=""),"",IF(AND($E$3=1),'Marks Entry 1st'!O98,IF(AND($E$3=2),'Marks Entry 2nd'!O98,IF(AND($E$3=3),'Marks Entry 3rd'!O98,IF(AND($E$3=4),'Marks Entry 4th'!O98,"")))))</f>
        <v/>
      </c>
      <c r="Q99" s="180" t="str">
        <f>IF(OR($E99="",$G99=""),"",IF(AND($E$3=1),'Marks Entry 1st'!P98,IF(AND($E$3=2),'Marks Entry 2nd'!P98,IF(AND($E$3=3),'Marks Entry 3rd'!P98,IF(AND($E$3=4),'Marks Entry 4th'!P98,"")))))</f>
        <v/>
      </c>
      <c r="R99" s="91" t="str">
        <f t="shared" si="109"/>
        <v/>
      </c>
      <c r="S99" s="87">
        <f t="shared" si="110"/>
        <v>0</v>
      </c>
      <c r="T99" s="93" t="str">
        <f>IF(OR($E99="",$G99=""),"",IF(AND($E$3=1),'Marks Entry 1st'!Q98,IF(AND($E$3=2),'Marks Entry 2nd'!Q98,IF(AND($E$3=3),'Marks Entry 3rd'!Q98,IF(AND($E$3=4),'Marks Entry 4th'!Q98,"")))))</f>
        <v/>
      </c>
      <c r="U99" s="93" t="str">
        <f>IF(OR($E99="",$G99=""),"",IF(AND($E$3=1),'Marks Entry 1st'!R98,IF(AND($E$3=2),'Marks Entry 2nd'!R98,IF(AND($E$3=3),'Marks Entry 3rd'!R98,IF(AND($E$3=4),'Marks Entry 4th'!R98,"")))))</f>
        <v/>
      </c>
      <c r="V99" s="93" t="str">
        <f>IF(OR($E99="",$G99=""),"",IF(AND($E$3=1),'Marks Entry 1st'!S98,IF(AND($E$3=2),'Marks Entry 2nd'!S98,IF(AND($E$3=3),'Marks Entry 3rd'!S98,IF(AND($E$3=4),'Marks Entry 4th'!S98,"")))))</f>
        <v/>
      </c>
      <c r="W99" s="92" t="str">
        <f t="shared" si="111"/>
        <v/>
      </c>
      <c r="X99" s="87" t="str">
        <f t="shared" si="112"/>
        <v/>
      </c>
      <c r="Y99" s="144">
        <f t="shared" si="113"/>
        <v>0</v>
      </c>
      <c r="Z99" s="144" t="str">
        <f t="shared" si="114"/>
        <v/>
      </c>
      <c r="AA99" s="144" t="str">
        <f t="shared" si="76"/>
        <v/>
      </c>
      <c r="AB99" s="144" t="str">
        <f t="shared" si="115"/>
        <v/>
      </c>
      <c r="AC99" s="144" t="str">
        <f t="shared" si="77"/>
        <v/>
      </c>
      <c r="AD99" s="148" t="str">
        <f t="shared" si="78"/>
        <v/>
      </c>
      <c r="AE99" s="180" t="str">
        <f>IF(OR($E99="",$G99=""),"",IF(AND($E$3=1),'Marks Entry 1st'!T98,IF(AND($E$3=2),'Marks Entry 2nd'!T98,IF(AND($E$3=3),'Marks Entry 3rd'!T98,IF(AND($E$3=4),'Marks Entry 4th'!T98,"")))))</f>
        <v/>
      </c>
      <c r="AF99" s="180" t="str">
        <f>IF(OR($E99="",$G99=""),"",IF(AND($E$3=1),'Marks Entry 1st'!U98,IF(AND($E$3=2),'Marks Entry 2nd'!U98,IF(AND($E$3=3),'Marks Entry 3rd'!U98,IF(AND($E$3=4),'Marks Entry 4th'!U98,"")))))</f>
        <v/>
      </c>
      <c r="AG99" s="87" t="str">
        <f t="shared" si="116"/>
        <v/>
      </c>
      <c r="AH99" s="180" t="str">
        <f>IF(OR($E99="",$G99=""),"",IF(AND($E$3=1),'Marks Entry 1st'!V98,IF(AND($E$3=2),'Marks Entry 2nd'!V98,IF(AND($E$3=3),'Marks Entry 3rd'!V98,IF(AND($E$3=4),'Marks Entry 4th'!V98,"")))))</f>
        <v/>
      </c>
      <c r="AI99" s="180" t="str">
        <f>IF(OR($E99="",$G99=""),"",IF(AND($E$3=1),'Marks Entry 1st'!W98,IF(AND($E$3=2),'Marks Entry 2nd'!W98,IF(AND($E$3=3),'Marks Entry 3rd'!W98,IF(AND($E$3=4),'Marks Entry 4th'!W98,"")))))</f>
        <v/>
      </c>
      <c r="AJ99" s="180" t="str">
        <f>IF(OR($E99="",$G99=""),"",IF(AND($E$3=1),'Marks Entry 1st'!X98,IF(AND($E$3=2),'Marks Entry 2nd'!X98,IF(AND($E$3=3),'Marks Entry 3rd'!X98,IF(AND($E$3=4),'Marks Entry 4th'!X98,"")))))</f>
        <v/>
      </c>
      <c r="AK99" s="91" t="str">
        <f t="shared" si="117"/>
        <v/>
      </c>
      <c r="AL99" s="87">
        <f t="shared" si="118"/>
        <v>0</v>
      </c>
      <c r="AM99" s="93" t="str">
        <f>IF(OR($E99="",$G99=""),"",IF(AND($E$3=1),'Marks Entry 1st'!Y98,IF(AND($E$3=2),'Marks Entry 2nd'!Y98,IF(AND($E$3=3),'Marks Entry 3rd'!Y98,IF(AND($E$3=4),'Marks Entry 4th'!Y98,"")))))</f>
        <v/>
      </c>
      <c r="AN99" s="93" t="str">
        <f>IF(OR($E99="",$G99=""),"",IF(AND($E$3=1),'Marks Entry 1st'!Z98,IF(AND($E$3=2),'Marks Entry 2nd'!Z98,IF(AND($E$3=3),'Marks Entry 3rd'!Z98,IF(AND($E$3=4),'Marks Entry 4th'!Z98,"")))))</f>
        <v/>
      </c>
      <c r="AO99" s="93" t="str">
        <f>IF(OR($E99="",$G99=""),"",IF(AND($E$3=1),'Marks Entry 1st'!AA98,IF(AND($E$3=2),'Marks Entry 2nd'!AA98,IF(AND($E$3=3),'Marks Entry 3rd'!AA98,IF(AND($E$3=4),'Marks Entry 4th'!AA98,"")))))</f>
        <v/>
      </c>
      <c r="AP99" s="92" t="str">
        <f t="shared" si="119"/>
        <v/>
      </c>
      <c r="AQ99" s="87" t="str">
        <f t="shared" si="120"/>
        <v/>
      </c>
      <c r="AR99" s="144">
        <f t="shared" si="121"/>
        <v>0</v>
      </c>
      <c r="AS99" s="144" t="str">
        <f t="shared" si="122"/>
        <v/>
      </c>
      <c r="AT99" s="144" t="str">
        <f t="shared" si="79"/>
        <v/>
      </c>
      <c r="AU99" s="144" t="str">
        <f t="shared" si="123"/>
        <v/>
      </c>
      <c r="AV99" s="144" t="str">
        <f t="shared" si="80"/>
        <v/>
      </c>
      <c r="AW99" s="148" t="str">
        <f t="shared" si="81"/>
        <v/>
      </c>
      <c r="AX99" s="180" t="str">
        <f>IF(OR($E99="",$G99=""),"",IF(AND($E$3=1),'Marks Entry 1st'!AB98,IF(AND($E$3=2),'Marks Entry 2nd'!AB98,IF(AND($E$3=3),'Marks Entry 3rd'!AB98,IF(AND($E$3=4),'Marks Entry 4th'!AB98,"")))))</f>
        <v/>
      </c>
      <c r="AY99" s="180" t="str">
        <f>IF(OR($E99="",$G99=""),"",IF(AND($E$3=1),'Marks Entry 1st'!AC98,IF(AND($E$3=2),'Marks Entry 2nd'!AC98,IF(AND($E$3=3),'Marks Entry 3rd'!AC98,IF(AND($E$3=4),'Marks Entry 4th'!AC98,"")))))</f>
        <v/>
      </c>
      <c r="AZ99" s="87" t="str">
        <f t="shared" si="82"/>
        <v/>
      </c>
      <c r="BA99" s="180" t="str">
        <f>IF(OR($E99="",$G99=""),"",IF(AND($E$3=1),'Marks Entry 1st'!AD98,IF(AND($E$3=2),'Marks Entry 2nd'!AD98,IF(AND($E$3=3),'Marks Entry 3rd'!AD98,IF(AND($E$3=4),'Marks Entry 4th'!AD98,"")))))</f>
        <v/>
      </c>
      <c r="BB99" s="180" t="str">
        <f>IF(OR($E99="",$G99=""),"",IF(AND($E$3=1),'Marks Entry 1st'!AE98,IF(AND($E$3=2),'Marks Entry 2nd'!AE98,IF(AND($E$3=3),'Marks Entry 3rd'!AE98,IF(AND($E$3=4),'Marks Entry 4th'!AE98,"")))))</f>
        <v/>
      </c>
      <c r="BC99" s="180" t="str">
        <f>IF(OR($E99="",$G99=""),"",IF(AND($E$3=1),'Marks Entry 1st'!AF98,IF(AND($E$3=2),'Marks Entry 2nd'!AF98,IF(AND($E$3=3),'Marks Entry 3rd'!AF98,IF(AND($E$3=4),'Marks Entry 4th'!AF98,"")))))</f>
        <v/>
      </c>
      <c r="BD99" s="91" t="str">
        <f t="shared" si="83"/>
        <v/>
      </c>
      <c r="BE99" s="87">
        <f t="shared" si="84"/>
        <v>0</v>
      </c>
      <c r="BF99" s="93" t="str">
        <f>IF(OR($E99="",$G99=""),"",IF(AND($E$3=1),'Marks Entry 1st'!AG98,IF(AND($E$3=2),'Marks Entry 2nd'!AG98,IF(AND($E$3=3),'Marks Entry 3rd'!AG98,IF(AND($E$3=4),'Marks Entry 4th'!AG98,"")))))</f>
        <v/>
      </c>
      <c r="BG99" s="93" t="str">
        <f>IF(OR($E99="",$G99=""),"",IF(AND($E$3=1),'Marks Entry 1st'!AH98,IF(AND($E$3=2),'Marks Entry 2nd'!AH98,IF(AND($E$3=3),'Marks Entry 3rd'!AH98,IF(AND($E$3=4),'Marks Entry 4th'!AH98,"")))))</f>
        <v/>
      </c>
      <c r="BH99" s="93" t="str">
        <f>IF(OR($E99="",$G99=""),"",IF(AND($E$3=1),'Marks Entry 1st'!AI98,IF(AND($E$3=2),'Marks Entry 2nd'!AI98,IF(AND($E$3=3),'Marks Entry 3rd'!AI98,IF(AND($E$3=4),'Marks Entry 4th'!AI98,"")))))</f>
        <v/>
      </c>
      <c r="BI99" s="92" t="str">
        <f t="shared" si="85"/>
        <v/>
      </c>
      <c r="BJ99" s="87" t="str">
        <f t="shared" si="86"/>
        <v/>
      </c>
      <c r="BK99" s="144">
        <f t="shared" si="87"/>
        <v>0</v>
      </c>
      <c r="BL99" s="144" t="str">
        <f t="shared" si="88"/>
        <v/>
      </c>
      <c r="BM99" s="144" t="str">
        <f t="shared" si="89"/>
        <v/>
      </c>
      <c r="BN99" s="144" t="str">
        <f t="shared" si="90"/>
        <v/>
      </c>
      <c r="BO99" s="144" t="str">
        <f t="shared" si="91"/>
        <v/>
      </c>
      <c r="BP99" s="148" t="str">
        <f t="shared" si="92"/>
        <v/>
      </c>
      <c r="BQ99" s="180" t="str">
        <f>IF(OR($E99="",$G99=""),"",IF(AND($E$3=1),'Marks Entry 1st'!AJ98,IF(AND($E$3=2),'Marks Entry 2nd'!AJ98,IF(AND($E$3=3),'Marks Entry 3rd'!AJ98,IF(AND($E$3=4),'Marks Entry 4th'!AJ98,"")))))</f>
        <v/>
      </c>
      <c r="BR99" s="180" t="str">
        <f>IF(OR($E99="",$G99=""),"",IF(AND($E$3=1),'Marks Entry 1st'!AK98,IF(AND($E$3=2),'Marks Entry 2nd'!AK98,IF(AND($E$3=3),'Marks Entry 3rd'!AK98,IF(AND($E$3=4),'Marks Entry 4th'!AK98,"")))))</f>
        <v/>
      </c>
      <c r="BS99" s="87" t="str">
        <f t="shared" si="124"/>
        <v/>
      </c>
      <c r="BT99" s="180" t="str">
        <f>IF(OR($E99="",$G99=""),"",IF(AND($E$3=1),'Marks Entry 1st'!AL98,IF(AND($E$3=2),'Marks Entry 2nd'!AL98,IF(AND($E$3=3),'Marks Entry 3rd'!AL98,IF(AND($E$3=4),'Marks Entry 4th'!AL98,"")))))</f>
        <v/>
      </c>
      <c r="BU99" s="180" t="str">
        <f>IF(OR($E99="",$G99=""),"",IF(AND($E$3=1),'Marks Entry 1st'!AM98,IF(AND($E$3=2),'Marks Entry 2nd'!AM98,IF(AND($E$3=3),'Marks Entry 3rd'!AM98,IF(AND($E$3=4),'Marks Entry 4th'!AM98,"")))))</f>
        <v/>
      </c>
      <c r="BV99" s="180" t="str">
        <f>IF(OR($E99="",$G99=""),"",IF(AND($E$3=1),'Marks Entry 1st'!AN98,IF(AND($E$3=2),'Marks Entry 2nd'!AN98,IF(AND($E$3=3),'Marks Entry 3rd'!AN98,IF(AND($E$3=4),'Marks Entry 4th'!AN98,"")))))</f>
        <v/>
      </c>
      <c r="BW99" s="91" t="str">
        <f t="shared" si="125"/>
        <v/>
      </c>
      <c r="BX99" s="87">
        <f t="shared" si="126"/>
        <v>0</v>
      </c>
      <c r="BY99" s="93" t="str">
        <f>IF(OR($E99="",$G99=""),"",IF(AND($E$3=1),'Marks Entry 1st'!AO98,IF(AND($E$3=2),'Marks Entry 2nd'!AO98,IF(AND($E$3=3),'Marks Entry 3rd'!AO98,IF(AND($E$3=4),'Marks Entry 4th'!AO98,"")))))</f>
        <v/>
      </c>
      <c r="BZ99" s="93" t="str">
        <f>IF(OR($E99="",$G99=""),"",IF(AND($E$3=1),'Marks Entry 1st'!AP98,IF(AND($E$3=2),'Marks Entry 2nd'!AP98,IF(AND($E$3=3),'Marks Entry 3rd'!AP98,IF(AND($E$3=4),'Marks Entry 4th'!AP98,"")))))</f>
        <v/>
      </c>
      <c r="CA99" s="93" t="str">
        <f>IF(OR($E99="",$G99=""),"",IF(AND($E$3=1),'Marks Entry 1st'!AQ98,IF(AND($E$3=2),'Marks Entry 2nd'!AQ98,IF(AND($E$3=3),'Marks Entry 3rd'!AQ98,IF(AND($E$3=4),'Marks Entry 4th'!AQ98,"")))))</f>
        <v/>
      </c>
      <c r="CB99" s="92" t="str">
        <f t="shared" si="127"/>
        <v/>
      </c>
      <c r="CC99" s="87" t="str">
        <f t="shared" si="128"/>
        <v/>
      </c>
      <c r="CD99" s="144">
        <f t="shared" si="129"/>
        <v>0</v>
      </c>
      <c r="CE99" s="144" t="str">
        <f t="shared" si="130"/>
        <v/>
      </c>
      <c r="CF99" s="144" t="str">
        <f t="shared" si="93"/>
        <v/>
      </c>
      <c r="CG99" s="144" t="str">
        <f t="shared" si="131"/>
        <v/>
      </c>
      <c r="CH99" s="144" t="str">
        <f t="shared" si="94"/>
        <v/>
      </c>
      <c r="CI99" s="148" t="str">
        <f t="shared" si="95"/>
        <v/>
      </c>
      <c r="CJ99" s="180" t="str">
        <f>IF(OR($E99="",$G99=""),"",IF(AND($E$3=1),'Marks Entry 1st'!AR98,IF(AND($E$3=2),'Marks Entry 2nd'!AR98,IF(AND($E$3=3),'Marks Entry 3rd'!AR98,IF(AND($E$3=4),'Marks Entry 4th'!AR98,"")))))</f>
        <v/>
      </c>
      <c r="CK99" s="180" t="str">
        <f>IF(OR($E99="",$G99=""),"",IF(AND($E$3=1),'Marks Entry 1st'!AS98,IF(AND($E$3=2),'Marks Entry 2nd'!AS98,IF(AND($E$3=3),'Marks Entry 3rd'!AS98,IF(AND($E$3=4),'Marks Entry 4th'!AS98,"")))))</f>
        <v/>
      </c>
      <c r="CL99" s="87" t="str">
        <f t="shared" si="132"/>
        <v/>
      </c>
      <c r="CM99" s="180" t="str">
        <f>IF(OR($E99="",$G99=""),"",IF(AND($E$3=1),'Marks Entry 1st'!AT98,IF(AND($E$3=2),'Marks Entry 2nd'!AT98,IF(AND($E$3=3),'Marks Entry 3rd'!AT98,IF(AND($E$3=4),'Marks Entry 4th'!AT98,"")))))</f>
        <v/>
      </c>
      <c r="CN99" s="180" t="str">
        <f>IF(OR($E99="",$G99=""),"",IF(AND($E$3=1),'Marks Entry 1st'!AU98,IF(AND($E$3=2),'Marks Entry 2nd'!AU98,IF(AND($E$3=3),'Marks Entry 3rd'!AU98,IF(AND($E$3=4),'Marks Entry 4th'!AU98,"")))))</f>
        <v/>
      </c>
      <c r="CO99" s="180" t="str">
        <f>IF(OR($E99="",$G99=""),"",IF(AND($E$3=1),'Marks Entry 1st'!AV98,IF(AND($E$3=2),'Marks Entry 2nd'!AV98,IF(AND($E$3=3),'Marks Entry 3rd'!AV98,IF(AND($E$3=4),'Marks Entry 4th'!AV98,"")))))</f>
        <v/>
      </c>
      <c r="CP99" s="91" t="str">
        <f t="shared" si="133"/>
        <v/>
      </c>
      <c r="CQ99" s="87">
        <f t="shared" si="134"/>
        <v>0</v>
      </c>
      <c r="CR99" s="93" t="str">
        <f>IF(OR($E99="",$G99=""),"",IF(AND($E$3=1),'Marks Entry 1st'!AW98,IF(AND($E$3=2),'Marks Entry 2nd'!AW98,IF(AND($E$3=3),'Marks Entry 3rd'!AW98,IF(AND($E$3=4),'Marks Entry 4th'!AW98,"")))))</f>
        <v/>
      </c>
      <c r="CS99" s="93" t="str">
        <f>IF(OR($E99="",$G99=""),"",IF(AND($E$3=1),'Marks Entry 1st'!AX98,IF(AND($E$3=2),'Marks Entry 2nd'!AX98,IF(AND($E$3=3),'Marks Entry 3rd'!AX98,IF(AND($E$3=4),'Marks Entry 4th'!AX98,"")))))</f>
        <v/>
      </c>
      <c r="CT99" s="93" t="str">
        <f>IF(OR($E99="",$G99=""),"",IF(AND($E$3=1),'Marks Entry 1st'!AY98,IF(AND($E$3=2),'Marks Entry 2nd'!AY98,IF(AND($E$3=3),'Marks Entry 3rd'!AY98,IF(AND($E$3=4),'Marks Entry 4th'!AY98,"")))))</f>
        <v/>
      </c>
      <c r="CU99" s="92" t="str">
        <f t="shared" si="135"/>
        <v/>
      </c>
      <c r="CV99" s="87" t="str">
        <f t="shared" si="136"/>
        <v/>
      </c>
      <c r="CW99" s="144">
        <f t="shared" si="137"/>
        <v>0</v>
      </c>
      <c r="CX99" s="144" t="str">
        <f t="shared" si="138"/>
        <v/>
      </c>
      <c r="CY99" s="144" t="str">
        <f t="shared" si="96"/>
        <v/>
      </c>
      <c r="CZ99" s="144" t="str">
        <f t="shared" si="139"/>
        <v/>
      </c>
      <c r="DA99" s="144" t="str">
        <f t="shared" si="97"/>
        <v/>
      </c>
      <c r="DB99" s="148" t="str">
        <f t="shared" si="98"/>
        <v/>
      </c>
      <c r="DC99" s="380" t="str">
        <f>IF(OR($E99="",$G99=""),"",IF(AND($E$3=1),'Marks Entry 1st'!AZ98,IF(AND($E$3=2),'Marks Entry 2nd'!AZ98,IF(AND($E$3=3),'Marks Entry 3rd'!AZ98,IF(AND($E$3=4),'Marks Entry 4th'!AZ98,"")))))</f>
        <v/>
      </c>
      <c r="DD99" s="380" t="str">
        <f>IF(OR($E99="",$G99=""),"",IF(AND($E$3=1),'Marks Entry 1st'!BA98,IF(AND($E$3=2),'Marks Entry 2nd'!BA98,IF(AND($E$3=3),'Marks Entry 3rd'!BA98,IF(AND($E$3=4),'Marks Entry 4th'!BA98,"")))))</f>
        <v/>
      </c>
      <c r="DE99" s="380" t="str">
        <f>IF(OR($E99="",$G99=""),"",IF(AND($E$3=1),'Marks Entry 1st'!BB98,IF(AND($E$3=2),'Marks Entry 2nd'!BB98,IF(AND($E$3=3),'Marks Entry 3rd'!BB98,IF(AND($E$3=4),'Marks Entry 4th'!BB98,"")))))</f>
        <v/>
      </c>
      <c r="DF99" s="181" t="str">
        <f t="shared" si="140"/>
        <v/>
      </c>
      <c r="DG99" s="182">
        <f t="shared" si="141"/>
        <v>0</v>
      </c>
      <c r="DH99" s="182" t="str">
        <f t="shared" si="142"/>
        <v/>
      </c>
      <c r="DI99" s="182" t="str">
        <f t="shared" si="143"/>
        <v/>
      </c>
      <c r="DJ99" s="147" t="str">
        <f t="shared" si="99"/>
        <v/>
      </c>
      <c r="DK99" s="380" t="str">
        <f>IF(OR($E99="",$G99=""),"",IF(AND($E$3=1),'Marks Entry 1st'!BC98,IF(AND($E$3=2),'Marks Entry 2nd'!BC98,IF(AND($E$3=3),'Marks Entry 3rd'!BC98,IF(AND($E$3=4),'Marks Entry 4th'!BC98,"")))))</f>
        <v/>
      </c>
      <c r="DL99" s="380" t="str">
        <f>IF(OR($E99="",$G99=""),"",IF(AND($E$3=1),'Marks Entry 1st'!BD98,IF(AND($E$3=2),'Marks Entry 2nd'!BD98,IF(AND($E$3=3),'Marks Entry 3rd'!BD98,IF(AND($E$3=4),'Marks Entry 4th'!BD98,"")))))</f>
        <v/>
      </c>
      <c r="DM99" s="380" t="str">
        <f>IF(OR($E99="",$G99=""),"",IF(AND($E$3=1),'Marks Entry 1st'!BE98,IF(AND($E$3=2),'Marks Entry 2nd'!BE98,IF(AND($E$3=3),'Marks Entry 3rd'!BE98,IF(AND($E$3=4),'Marks Entry 4th'!BE98,"")))))</f>
        <v/>
      </c>
      <c r="DN99" s="181" t="str">
        <f t="shared" si="144"/>
        <v/>
      </c>
      <c r="DO99" s="182">
        <f t="shared" si="145"/>
        <v>0</v>
      </c>
      <c r="DP99" s="182" t="str">
        <f t="shared" si="146"/>
        <v/>
      </c>
      <c r="DQ99" s="182" t="str">
        <f t="shared" si="147"/>
        <v/>
      </c>
      <c r="DR99" s="147" t="str">
        <f t="shared" si="100"/>
        <v/>
      </c>
      <c r="DS99" s="380" t="str">
        <f>IF(OR($E99="",$G99=""),"",IF(AND($E$3=1),'Marks Entry 1st'!BF98,IF(AND($E$3=2),'Marks Entry 2nd'!BF98,IF(AND($E$3=3),'Marks Entry 3rd'!BF98,IF(AND($E$3=4),'Marks Entry 4th'!BF98,"")))))</f>
        <v/>
      </c>
      <c r="DT99" s="380" t="str">
        <f>IF(OR($E99="",$G99=""),"",IF(AND($E$3=1),'Marks Entry 1st'!BG98,IF(AND($E$3=2),'Marks Entry 2nd'!BG98,IF(AND($E$3=3),'Marks Entry 3rd'!BG98,IF(AND($E$3=4),'Marks Entry 4th'!BG98,"")))))</f>
        <v/>
      </c>
      <c r="DU99" s="380" t="str">
        <f>IF(OR($E99="",$G99=""),"",IF(AND($E$3=1),'Marks Entry 1st'!BH98,IF(AND($E$3=2),'Marks Entry 2nd'!BH98,IF(AND($E$3=3),'Marks Entry 3rd'!BH98,IF(AND($E$3=4),'Marks Entry 4th'!BH98,"")))))</f>
        <v/>
      </c>
      <c r="DV99" s="181" t="str">
        <f t="shared" si="148"/>
        <v/>
      </c>
      <c r="DW99" s="182">
        <f t="shared" si="149"/>
        <v>0</v>
      </c>
      <c r="DX99" s="182" t="str">
        <f t="shared" si="150"/>
        <v/>
      </c>
      <c r="DY99" s="182" t="str">
        <f t="shared" si="151"/>
        <v/>
      </c>
      <c r="DZ99" s="147" t="str">
        <f t="shared" si="101"/>
        <v/>
      </c>
      <c r="EA99" s="104" t="str">
        <f t="shared" si="102"/>
        <v/>
      </c>
      <c r="EB99" s="105" t="str">
        <f t="shared" si="103"/>
        <v/>
      </c>
      <c r="EC99" s="111" t="str">
        <f t="shared" si="104"/>
        <v/>
      </c>
      <c r="ED99" s="112" t="str">
        <f t="shared" si="105"/>
        <v/>
      </c>
      <c r="EE99" s="386" t="str">
        <f t="shared" si="106"/>
        <v/>
      </c>
      <c r="EF99" s="72" t="str">
        <f>IF(OR($E99="",$G99=""),"",IF(AND($E$3=1),'Marks Entry 1st'!BI98,IF(AND($E$3=2),'Marks Entry 2nd'!BI98,IF(AND($E$3=3),'Marks Entry 3rd'!BI98,IF(AND($E$3=4),'Marks Entry 4th'!BI98,"")))))</f>
        <v/>
      </c>
      <c r="EG99" s="72" t="str">
        <f>IF(OR($E99="",$G99=""),"",IF(AND($E$3=1),'Marks Entry 1st'!BJ98,IF(AND($E$3=2),'Marks Entry 2nd'!BJ98,IF(AND($E$3=3),'Marks Entry 3rd'!BJ98,IF(AND($E$3=4),'Marks Entry 4th'!BJ98,"")))))</f>
        <v/>
      </c>
      <c r="EH99" s="328" t="str">
        <f t="shared" si="107"/>
        <v/>
      </c>
      <c r="EI99" s="73"/>
      <c r="EP99" s="75">
        <f>IF(AND($E$3=1),'Marks Entry 1st'!I98,IF(AND($E$3=2),'Marks Entry 2nd'!I98,IF(AND($E$3=3),'Marks Entry 3rd'!I98,IF(AND($E$3=4),'Marks Entry 4th'!I98,""))))</f>
        <v>0</v>
      </c>
    </row>
    <row r="100" spans="1:146" ht="18.899999999999999" customHeight="1">
      <c r="A100" s="94">
        <v>93</v>
      </c>
      <c r="B100" s="94" t="str">
        <f>IF(OR(EP100=0,EP100=""),"",IF(AND($E$3=1),'Marks Entry 1st'!I99,IF(AND($E$3=2),'Marks Entry 2nd'!I99,IF(AND($E$3=3),'Marks Entry 3rd'!I99,IF(AND($E$3=4),'Marks Entry 4th'!I99,"")))))</f>
        <v/>
      </c>
      <c r="C100" s="95" t="str">
        <f>IF(OR(B100=0,B100=""),"",IF(AND($E$3=1),'Marks Entry 1st'!B99,IF(AND($E$3=2),'Marks Entry 2nd'!B99,IF(AND($E$3=3),'Marks Entry 3rd'!B99,IF(AND($E$3=4),'Marks Entry 4th'!B99,"")))))</f>
        <v/>
      </c>
      <c r="D100" s="95" t="str">
        <f>IF(OR(B100=0,B100=""),"",IF(AND($E$3=1),'Marks Entry 1st'!C99,IF(AND($E$3=2),'Marks Entry 2nd'!C99,IF(AND($E$3=3),'Marks Entry 3rd'!C99,IF(AND($E$3=4),'Marks Entry 4th'!C99,"")))))</f>
        <v/>
      </c>
      <c r="E100" s="96" t="str">
        <f>IF(OR(B100=0,B100=""),"",IF(AND($E$3=1),'Marks Entry 1st'!E99,IF(AND($E$3=2),'Marks Entry 2nd'!E99,IF(AND($E$3=3),'Marks Entry 3rd'!E99,IF(AND($E$3=4),'Marks Entry 4th'!E99,"")))))</f>
        <v/>
      </c>
      <c r="F100" s="95" t="str">
        <f>IF(OR(B100=0,B100=""),"",IF(AND($E$3=1),'Marks Entry 1st'!D99,IF(AND($E$3=2),'Marks Entry 2nd'!D99,IF(AND($E$3=3),'Marks Entry 3rd'!D99,IF(AND($E$3=4),'Marks Entry 4th'!D99,"")))))</f>
        <v/>
      </c>
      <c r="G100" s="90" t="str">
        <f>IF(OR(B100=0,B100=""),"",IF(AND($E$3=1),'Marks Entry 1st'!F99,IF(AND($E$3=2),'Marks Entry 2nd'!F99,IF(AND($E$3=3),'Marks Entry 3rd'!F99,IF(AND($E$3=4),'Marks Entry 4th'!F99,"")))))</f>
        <v/>
      </c>
      <c r="H100" s="90" t="str">
        <f>IF(OR(B100=0,B100=""),"",IF(AND($E$3=1),'Marks Entry 1st'!G99,IF(AND($E$3=2),'Marks Entry 2nd'!G99,IF(AND($E$3=3),'Marks Entry 3rd'!G99,IF(AND($E$3=4),'Marks Entry 4th'!G99,"")))))</f>
        <v/>
      </c>
      <c r="I100" s="90" t="str">
        <f>IF(OR(B100=0,B100=""),"",IF(AND($E$3=1),'Marks Entry 1st'!H99,IF(AND($E$3=2),'Marks Entry 2nd'!H99,IF(AND($E$3=3),'Marks Entry 3rd'!H99,IF(AND($E$3=4),'Marks Entry 4th'!H99,"")))))</f>
        <v/>
      </c>
      <c r="J100" s="379" t="str">
        <f>IF(OR(B100=0,B100=""),"",IF(AND($E$3=1),'Marks Entry 1st'!J99,IF(AND($E$3=2),'Marks Entry 2nd'!J99,IF(AND($E$3=3),'Marks Entry 3rd'!J99,IF(AND($E$3=4),'Marks Entry 4th'!J99,"")))))</f>
        <v/>
      </c>
      <c r="K100" s="379" t="str">
        <f>IF(OR(B100=0,B100=""),"",IF(AND($E$3=1),'Marks Entry 1st'!K99,IF(AND($E$3=2),'Marks Entry 2nd'!K99,IF(AND($E$3=3),'Marks Entry 3rd'!K99,IF(AND($E$3=4),'Marks Entry 4th'!K99,"")))))</f>
        <v/>
      </c>
      <c r="L100" s="180" t="str">
        <f>IF(OR($E100="",$G100=""),"",IF(AND($E$3=1),'Marks Entry 1st'!L99,IF(AND($E$3=2),'Marks Entry 2nd'!L99,IF(AND($E$3=3),'Marks Entry 3rd'!L99,IF(AND($E$3=4),'Marks Entry 4th'!L99,"")))))</f>
        <v/>
      </c>
      <c r="M100" s="180" t="str">
        <f>IF(OR($E100="",$G100=""),"",IF(AND($E$3=1),'Marks Entry 1st'!M99,IF(AND($E$3=2),'Marks Entry 2nd'!M99,IF(AND($E$3=3),'Marks Entry 3rd'!M99,IF(AND($E$3=4),'Marks Entry 4th'!M99,"")))))</f>
        <v/>
      </c>
      <c r="N100" s="87" t="str">
        <f t="shared" si="108"/>
        <v/>
      </c>
      <c r="O100" s="180" t="str">
        <f>IF(OR($E100="",$G100=""),"",IF(AND($E$3=1),'Marks Entry 1st'!N99,IF(AND($E$3=2),'Marks Entry 2nd'!N99,IF(AND($E$3=3),'Marks Entry 3rd'!N99,IF(AND($E$3=4),'Marks Entry 4th'!N99,"")))))</f>
        <v/>
      </c>
      <c r="P100" s="180" t="str">
        <f>IF(OR($E100="",$G100=""),"",IF(AND($E$3=1),'Marks Entry 1st'!O99,IF(AND($E$3=2),'Marks Entry 2nd'!O99,IF(AND($E$3=3),'Marks Entry 3rd'!O99,IF(AND($E$3=4),'Marks Entry 4th'!O99,"")))))</f>
        <v/>
      </c>
      <c r="Q100" s="180" t="str">
        <f>IF(OR($E100="",$G100=""),"",IF(AND($E$3=1),'Marks Entry 1st'!P99,IF(AND($E$3=2),'Marks Entry 2nd'!P99,IF(AND($E$3=3),'Marks Entry 3rd'!P99,IF(AND($E$3=4),'Marks Entry 4th'!P99,"")))))</f>
        <v/>
      </c>
      <c r="R100" s="91" t="str">
        <f t="shared" si="109"/>
        <v/>
      </c>
      <c r="S100" s="87">
        <f t="shared" si="110"/>
        <v>0</v>
      </c>
      <c r="T100" s="93" t="str">
        <f>IF(OR($E100="",$G100=""),"",IF(AND($E$3=1),'Marks Entry 1st'!Q99,IF(AND($E$3=2),'Marks Entry 2nd'!Q99,IF(AND($E$3=3),'Marks Entry 3rd'!Q99,IF(AND($E$3=4),'Marks Entry 4th'!Q99,"")))))</f>
        <v/>
      </c>
      <c r="U100" s="93" t="str">
        <f>IF(OR($E100="",$G100=""),"",IF(AND($E$3=1),'Marks Entry 1st'!R99,IF(AND($E$3=2),'Marks Entry 2nd'!R99,IF(AND($E$3=3),'Marks Entry 3rd'!R99,IF(AND($E$3=4),'Marks Entry 4th'!R99,"")))))</f>
        <v/>
      </c>
      <c r="V100" s="93" t="str">
        <f>IF(OR($E100="",$G100=""),"",IF(AND($E$3=1),'Marks Entry 1st'!S99,IF(AND($E$3=2),'Marks Entry 2nd'!S99,IF(AND($E$3=3),'Marks Entry 3rd'!S99,IF(AND($E$3=4),'Marks Entry 4th'!S99,"")))))</f>
        <v/>
      </c>
      <c r="W100" s="92" t="str">
        <f t="shared" si="111"/>
        <v/>
      </c>
      <c r="X100" s="87" t="str">
        <f t="shared" si="112"/>
        <v/>
      </c>
      <c r="Y100" s="144">
        <f t="shared" si="113"/>
        <v>0</v>
      </c>
      <c r="Z100" s="144" t="str">
        <f t="shared" si="114"/>
        <v/>
      </c>
      <c r="AA100" s="144" t="str">
        <f t="shared" si="76"/>
        <v/>
      </c>
      <c r="AB100" s="144" t="str">
        <f t="shared" si="115"/>
        <v/>
      </c>
      <c r="AC100" s="144" t="str">
        <f t="shared" si="77"/>
        <v/>
      </c>
      <c r="AD100" s="148" t="str">
        <f t="shared" si="78"/>
        <v/>
      </c>
      <c r="AE100" s="180" t="str">
        <f>IF(OR($E100="",$G100=""),"",IF(AND($E$3=1),'Marks Entry 1st'!T99,IF(AND($E$3=2),'Marks Entry 2nd'!T99,IF(AND($E$3=3),'Marks Entry 3rd'!T99,IF(AND($E$3=4),'Marks Entry 4th'!T99,"")))))</f>
        <v/>
      </c>
      <c r="AF100" s="180" t="str">
        <f>IF(OR($E100="",$G100=""),"",IF(AND($E$3=1),'Marks Entry 1st'!U99,IF(AND($E$3=2),'Marks Entry 2nd'!U99,IF(AND($E$3=3),'Marks Entry 3rd'!U99,IF(AND($E$3=4),'Marks Entry 4th'!U99,"")))))</f>
        <v/>
      </c>
      <c r="AG100" s="87" t="str">
        <f t="shared" si="116"/>
        <v/>
      </c>
      <c r="AH100" s="180" t="str">
        <f>IF(OR($E100="",$G100=""),"",IF(AND($E$3=1),'Marks Entry 1st'!V99,IF(AND($E$3=2),'Marks Entry 2nd'!V99,IF(AND($E$3=3),'Marks Entry 3rd'!V99,IF(AND($E$3=4),'Marks Entry 4th'!V99,"")))))</f>
        <v/>
      </c>
      <c r="AI100" s="180" t="str">
        <f>IF(OR($E100="",$G100=""),"",IF(AND($E$3=1),'Marks Entry 1st'!W99,IF(AND($E$3=2),'Marks Entry 2nd'!W99,IF(AND($E$3=3),'Marks Entry 3rd'!W99,IF(AND($E$3=4),'Marks Entry 4th'!W99,"")))))</f>
        <v/>
      </c>
      <c r="AJ100" s="180" t="str">
        <f>IF(OR($E100="",$G100=""),"",IF(AND($E$3=1),'Marks Entry 1st'!X99,IF(AND($E$3=2),'Marks Entry 2nd'!X99,IF(AND($E$3=3),'Marks Entry 3rd'!X99,IF(AND($E$3=4),'Marks Entry 4th'!X99,"")))))</f>
        <v/>
      </c>
      <c r="AK100" s="91" t="str">
        <f t="shared" si="117"/>
        <v/>
      </c>
      <c r="AL100" s="87">
        <f t="shared" si="118"/>
        <v>0</v>
      </c>
      <c r="AM100" s="93" t="str">
        <f>IF(OR($E100="",$G100=""),"",IF(AND($E$3=1),'Marks Entry 1st'!Y99,IF(AND($E$3=2),'Marks Entry 2nd'!Y99,IF(AND($E$3=3),'Marks Entry 3rd'!Y99,IF(AND($E$3=4),'Marks Entry 4th'!Y99,"")))))</f>
        <v/>
      </c>
      <c r="AN100" s="93" t="str">
        <f>IF(OR($E100="",$G100=""),"",IF(AND($E$3=1),'Marks Entry 1st'!Z99,IF(AND($E$3=2),'Marks Entry 2nd'!Z99,IF(AND($E$3=3),'Marks Entry 3rd'!Z99,IF(AND($E$3=4),'Marks Entry 4th'!Z99,"")))))</f>
        <v/>
      </c>
      <c r="AO100" s="93" t="str">
        <f>IF(OR($E100="",$G100=""),"",IF(AND($E$3=1),'Marks Entry 1st'!AA99,IF(AND($E$3=2),'Marks Entry 2nd'!AA99,IF(AND($E$3=3),'Marks Entry 3rd'!AA99,IF(AND($E$3=4),'Marks Entry 4th'!AA99,"")))))</f>
        <v/>
      </c>
      <c r="AP100" s="92" t="str">
        <f t="shared" si="119"/>
        <v/>
      </c>
      <c r="AQ100" s="87" t="str">
        <f t="shared" si="120"/>
        <v/>
      </c>
      <c r="AR100" s="144">
        <f t="shared" si="121"/>
        <v>0</v>
      </c>
      <c r="AS100" s="144" t="str">
        <f t="shared" si="122"/>
        <v/>
      </c>
      <c r="AT100" s="144" t="str">
        <f t="shared" si="79"/>
        <v/>
      </c>
      <c r="AU100" s="144" t="str">
        <f t="shared" si="123"/>
        <v/>
      </c>
      <c r="AV100" s="144" t="str">
        <f t="shared" si="80"/>
        <v/>
      </c>
      <c r="AW100" s="148" t="str">
        <f t="shared" si="81"/>
        <v/>
      </c>
      <c r="AX100" s="180" t="str">
        <f>IF(OR($E100="",$G100=""),"",IF(AND($E$3=1),'Marks Entry 1st'!AB99,IF(AND($E$3=2),'Marks Entry 2nd'!AB99,IF(AND($E$3=3),'Marks Entry 3rd'!AB99,IF(AND($E$3=4),'Marks Entry 4th'!AB99,"")))))</f>
        <v/>
      </c>
      <c r="AY100" s="180" t="str">
        <f>IF(OR($E100="",$G100=""),"",IF(AND($E$3=1),'Marks Entry 1st'!AC99,IF(AND($E$3=2),'Marks Entry 2nd'!AC99,IF(AND($E$3=3),'Marks Entry 3rd'!AC99,IF(AND($E$3=4),'Marks Entry 4th'!AC99,"")))))</f>
        <v/>
      </c>
      <c r="AZ100" s="87" t="str">
        <f t="shared" si="82"/>
        <v/>
      </c>
      <c r="BA100" s="180" t="str">
        <f>IF(OR($E100="",$G100=""),"",IF(AND($E$3=1),'Marks Entry 1st'!AD99,IF(AND($E$3=2),'Marks Entry 2nd'!AD99,IF(AND($E$3=3),'Marks Entry 3rd'!AD99,IF(AND($E$3=4),'Marks Entry 4th'!AD99,"")))))</f>
        <v/>
      </c>
      <c r="BB100" s="180" t="str">
        <f>IF(OR($E100="",$G100=""),"",IF(AND($E$3=1),'Marks Entry 1st'!AE99,IF(AND($E$3=2),'Marks Entry 2nd'!AE99,IF(AND($E$3=3),'Marks Entry 3rd'!AE99,IF(AND($E$3=4),'Marks Entry 4th'!AE99,"")))))</f>
        <v/>
      </c>
      <c r="BC100" s="180" t="str">
        <f>IF(OR($E100="",$G100=""),"",IF(AND($E$3=1),'Marks Entry 1st'!AF99,IF(AND($E$3=2),'Marks Entry 2nd'!AF99,IF(AND($E$3=3),'Marks Entry 3rd'!AF99,IF(AND($E$3=4),'Marks Entry 4th'!AF99,"")))))</f>
        <v/>
      </c>
      <c r="BD100" s="91" t="str">
        <f t="shared" si="83"/>
        <v/>
      </c>
      <c r="BE100" s="87">
        <f t="shared" si="84"/>
        <v>0</v>
      </c>
      <c r="BF100" s="93" t="str">
        <f>IF(OR($E100="",$G100=""),"",IF(AND($E$3=1),'Marks Entry 1st'!AG99,IF(AND($E$3=2),'Marks Entry 2nd'!AG99,IF(AND($E$3=3),'Marks Entry 3rd'!AG99,IF(AND($E$3=4),'Marks Entry 4th'!AG99,"")))))</f>
        <v/>
      </c>
      <c r="BG100" s="93" t="str">
        <f>IF(OR($E100="",$G100=""),"",IF(AND($E$3=1),'Marks Entry 1st'!AH99,IF(AND($E$3=2),'Marks Entry 2nd'!AH99,IF(AND($E$3=3),'Marks Entry 3rd'!AH99,IF(AND($E$3=4),'Marks Entry 4th'!AH99,"")))))</f>
        <v/>
      </c>
      <c r="BH100" s="93" t="str">
        <f>IF(OR($E100="",$G100=""),"",IF(AND($E$3=1),'Marks Entry 1st'!AI99,IF(AND($E$3=2),'Marks Entry 2nd'!AI99,IF(AND($E$3=3),'Marks Entry 3rd'!AI99,IF(AND($E$3=4),'Marks Entry 4th'!AI99,"")))))</f>
        <v/>
      </c>
      <c r="BI100" s="92" t="str">
        <f t="shared" si="85"/>
        <v/>
      </c>
      <c r="BJ100" s="87" t="str">
        <f t="shared" si="86"/>
        <v/>
      </c>
      <c r="BK100" s="144">
        <f t="shared" si="87"/>
        <v>0</v>
      </c>
      <c r="BL100" s="144" t="str">
        <f t="shared" si="88"/>
        <v/>
      </c>
      <c r="BM100" s="144" t="str">
        <f t="shared" si="89"/>
        <v/>
      </c>
      <c r="BN100" s="144" t="str">
        <f t="shared" si="90"/>
        <v/>
      </c>
      <c r="BO100" s="144" t="str">
        <f t="shared" si="91"/>
        <v/>
      </c>
      <c r="BP100" s="148" t="str">
        <f t="shared" si="92"/>
        <v/>
      </c>
      <c r="BQ100" s="180" t="str">
        <f>IF(OR($E100="",$G100=""),"",IF(AND($E$3=1),'Marks Entry 1st'!AJ99,IF(AND($E$3=2),'Marks Entry 2nd'!AJ99,IF(AND($E$3=3),'Marks Entry 3rd'!AJ99,IF(AND($E$3=4),'Marks Entry 4th'!AJ99,"")))))</f>
        <v/>
      </c>
      <c r="BR100" s="180" t="str">
        <f>IF(OR($E100="",$G100=""),"",IF(AND($E$3=1),'Marks Entry 1st'!AK99,IF(AND($E$3=2),'Marks Entry 2nd'!AK99,IF(AND($E$3=3),'Marks Entry 3rd'!AK99,IF(AND($E$3=4),'Marks Entry 4th'!AK99,"")))))</f>
        <v/>
      </c>
      <c r="BS100" s="87" t="str">
        <f t="shared" si="124"/>
        <v/>
      </c>
      <c r="BT100" s="180" t="str">
        <f>IF(OR($E100="",$G100=""),"",IF(AND($E$3=1),'Marks Entry 1st'!AL99,IF(AND($E$3=2),'Marks Entry 2nd'!AL99,IF(AND($E$3=3),'Marks Entry 3rd'!AL99,IF(AND($E$3=4),'Marks Entry 4th'!AL99,"")))))</f>
        <v/>
      </c>
      <c r="BU100" s="180" t="str">
        <f>IF(OR($E100="",$G100=""),"",IF(AND($E$3=1),'Marks Entry 1st'!AM99,IF(AND($E$3=2),'Marks Entry 2nd'!AM99,IF(AND($E$3=3),'Marks Entry 3rd'!AM99,IF(AND($E$3=4),'Marks Entry 4th'!AM99,"")))))</f>
        <v/>
      </c>
      <c r="BV100" s="180" t="str">
        <f>IF(OR($E100="",$G100=""),"",IF(AND($E$3=1),'Marks Entry 1st'!AN99,IF(AND($E$3=2),'Marks Entry 2nd'!AN99,IF(AND($E$3=3),'Marks Entry 3rd'!AN99,IF(AND($E$3=4),'Marks Entry 4th'!AN99,"")))))</f>
        <v/>
      </c>
      <c r="BW100" s="91" t="str">
        <f t="shared" si="125"/>
        <v/>
      </c>
      <c r="BX100" s="87">
        <f t="shared" si="126"/>
        <v>0</v>
      </c>
      <c r="BY100" s="93" t="str">
        <f>IF(OR($E100="",$G100=""),"",IF(AND($E$3=1),'Marks Entry 1st'!AO99,IF(AND($E$3=2),'Marks Entry 2nd'!AO99,IF(AND($E$3=3),'Marks Entry 3rd'!AO99,IF(AND($E$3=4),'Marks Entry 4th'!AO99,"")))))</f>
        <v/>
      </c>
      <c r="BZ100" s="93" t="str">
        <f>IF(OR($E100="",$G100=""),"",IF(AND($E$3=1),'Marks Entry 1st'!AP99,IF(AND($E$3=2),'Marks Entry 2nd'!AP99,IF(AND($E$3=3),'Marks Entry 3rd'!AP99,IF(AND($E$3=4),'Marks Entry 4th'!AP99,"")))))</f>
        <v/>
      </c>
      <c r="CA100" s="93" t="str">
        <f>IF(OR($E100="",$G100=""),"",IF(AND($E$3=1),'Marks Entry 1st'!AQ99,IF(AND($E$3=2),'Marks Entry 2nd'!AQ99,IF(AND($E$3=3),'Marks Entry 3rd'!AQ99,IF(AND($E$3=4),'Marks Entry 4th'!AQ99,"")))))</f>
        <v/>
      </c>
      <c r="CB100" s="92" t="str">
        <f t="shared" si="127"/>
        <v/>
      </c>
      <c r="CC100" s="87" t="str">
        <f t="shared" si="128"/>
        <v/>
      </c>
      <c r="CD100" s="144">
        <f t="shared" si="129"/>
        <v>0</v>
      </c>
      <c r="CE100" s="144" t="str">
        <f t="shared" si="130"/>
        <v/>
      </c>
      <c r="CF100" s="144" t="str">
        <f t="shared" si="93"/>
        <v/>
      </c>
      <c r="CG100" s="144" t="str">
        <f t="shared" si="131"/>
        <v/>
      </c>
      <c r="CH100" s="144" t="str">
        <f t="shared" si="94"/>
        <v/>
      </c>
      <c r="CI100" s="148" t="str">
        <f t="shared" si="95"/>
        <v/>
      </c>
      <c r="CJ100" s="180" t="str">
        <f>IF(OR($E100="",$G100=""),"",IF(AND($E$3=1),'Marks Entry 1st'!AR99,IF(AND($E$3=2),'Marks Entry 2nd'!AR99,IF(AND($E$3=3),'Marks Entry 3rd'!AR99,IF(AND($E$3=4),'Marks Entry 4th'!AR99,"")))))</f>
        <v/>
      </c>
      <c r="CK100" s="180" t="str">
        <f>IF(OR($E100="",$G100=""),"",IF(AND($E$3=1),'Marks Entry 1st'!AS99,IF(AND($E$3=2),'Marks Entry 2nd'!AS99,IF(AND($E$3=3),'Marks Entry 3rd'!AS99,IF(AND($E$3=4),'Marks Entry 4th'!AS99,"")))))</f>
        <v/>
      </c>
      <c r="CL100" s="87" t="str">
        <f t="shared" si="132"/>
        <v/>
      </c>
      <c r="CM100" s="180" t="str">
        <f>IF(OR($E100="",$G100=""),"",IF(AND($E$3=1),'Marks Entry 1st'!AT99,IF(AND($E$3=2),'Marks Entry 2nd'!AT99,IF(AND($E$3=3),'Marks Entry 3rd'!AT99,IF(AND($E$3=4),'Marks Entry 4th'!AT99,"")))))</f>
        <v/>
      </c>
      <c r="CN100" s="180" t="str">
        <f>IF(OR($E100="",$G100=""),"",IF(AND($E$3=1),'Marks Entry 1st'!AU99,IF(AND($E$3=2),'Marks Entry 2nd'!AU99,IF(AND($E$3=3),'Marks Entry 3rd'!AU99,IF(AND($E$3=4),'Marks Entry 4th'!AU99,"")))))</f>
        <v/>
      </c>
      <c r="CO100" s="180" t="str">
        <f>IF(OR($E100="",$G100=""),"",IF(AND($E$3=1),'Marks Entry 1st'!AV99,IF(AND($E$3=2),'Marks Entry 2nd'!AV99,IF(AND($E$3=3),'Marks Entry 3rd'!AV99,IF(AND($E$3=4),'Marks Entry 4th'!AV99,"")))))</f>
        <v/>
      </c>
      <c r="CP100" s="91" t="str">
        <f t="shared" si="133"/>
        <v/>
      </c>
      <c r="CQ100" s="87">
        <f t="shared" si="134"/>
        <v>0</v>
      </c>
      <c r="CR100" s="93" t="str">
        <f>IF(OR($E100="",$G100=""),"",IF(AND($E$3=1),'Marks Entry 1st'!AW99,IF(AND($E$3=2),'Marks Entry 2nd'!AW99,IF(AND($E$3=3),'Marks Entry 3rd'!AW99,IF(AND($E$3=4),'Marks Entry 4th'!AW99,"")))))</f>
        <v/>
      </c>
      <c r="CS100" s="93" t="str">
        <f>IF(OR($E100="",$G100=""),"",IF(AND($E$3=1),'Marks Entry 1st'!AX99,IF(AND($E$3=2),'Marks Entry 2nd'!AX99,IF(AND($E$3=3),'Marks Entry 3rd'!AX99,IF(AND($E$3=4),'Marks Entry 4th'!AX99,"")))))</f>
        <v/>
      </c>
      <c r="CT100" s="93" t="str">
        <f>IF(OR($E100="",$G100=""),"",IF(AND($E$3=1),'Marks Entry 1st'!AY99,IF(AND($E$3=2),'Marks Entry 2nd'!AY99,IF(AND($E$3=3),'Marks Entry 3rd'!AY99,IF(AND($E$3=4),'Marks Entry 4th'!AY99,"")))))</f>
        <v/>
      </c>
      <c r="CU100" s="92" t="str">
        <f t="shared" si="135"/>
        <v/>
      </c>
      <c r="CV100" s="87" t="str">
        <f t="shared" si="136"/>
        <v/>
      </c>
      <c r="CW100" s="144">
        <f t="shared" si="137"/>
        <v>0</v>
      </c>
      <c r="CX100" s="144" t="str">
        <f t="shared" si="138"/>
        <v/>
      </c>
      <c r="CY100" s="144" t="str">
        <f t="shared" si="96"/>
        <v/>
      </c>
      <c r="CZ100" s="144" t="str">
        <f t="shared" si="139"/>
        <v/>
      </c>
      <c r="DA100" s="144" t="str">
        <f t="shared" si="97"/>
        <v/>
      </c>
      <c r="DB100" s="148" t="str">
        <f t="shared" si="98"/>
        <v/>
      </c>
      <c r="DC100" s="380" t="str">
        <f>IF(OR($E100="",$G100=""),"",IF(AND($E$3=1),'Marks Entry 1st'!AZ99,IF(AND($E$3=2),'Marks Entry 2nd'!AZ99,IF(AND($E$3=3),'Marks Entry 3rd'!AZ99,IF(AND($E$3=4),'Marks Entry 4th'!AZ99,"")))))</f>
        <v/>
      </c>
      <c r="DD100" s="380" t="str">
        <f>IF(OR($E100="",$G100=""),"",IF(AND($E$3=1),'Marks Entry 1st'!BA99,IF(AND($E$3=2),'Marks Entry 2nd'!BA99,IF(AND($E$3=3),'Marks Entry 3rd'!BA99,IF(AND($E$3=4),'Marks Entry 4th'!BA99,"")))))</f>
        <v/>
      </c>
      <c r="DE100" s="380" t="str">
        <f>IF(OR($E100="",$G100=""),"",IF(AND($E$3=1),'Marks Entry 1st'!BB99,IF(AND($E$3=2),'Marks Entry 2nd'!BB99,IF(AND($E$3=3),'Marks Entry 3rd'!BB99,IF(AND($E$3=4),'Marks Entry 4th'!BB99,"")))))</f>
        <v/>
      </c>
      <c r="DF100" s="181" t="str">
        <f t="shared" si="140"/>
        <v/>
      </c>
      <c r="DG100" s="182">
        <f t="shared" si="141"/>
        <v>0</v>
      </c>
      <c r="DH100" s="182" t="str">
        <f t="shared" si="142"/>
        <v/>
      </c>
      <c r="DI100" s="182" t="str">
        <f t="shared" si="143"/>
        <v/>
      </c>
      <c r="DJ100" s="147" t="str">
        <f t="shared" si="99"/>
        <v/>
      </c>
      <c r="DK100" s="380" t="str">
        <f>IF(OR($E100="",$G100=""),"",IF(AND($E$3=1),'Marks Entry 1st'!BC99,IF(AND($E$3=2),'Marks Entry 2nd'!BC99,IF(AND($E$3=3),'Marks Entry 3rd'!BC99,IF(AND($E$3=4),'Marks Entry 4th'!BC99,"")))))</f>
        <v/>
      </c>
      <c r="DL100" s="380" t="str">
        <f>IF(OR($E100="",$G100=""),"",IF(AND($E$3=1),'Marks Entry 1st'!BD99,IF(AND($E$3=2),'Marks Entry 2nd'!BD99,IF(AND($E$3=3),'Marks Entry 3rd'!BD99,IF(AND($E$3=4),'Marks Entry 4th'!BD99,"")))))</f>
        <v/>
      </c>
      <c r="DM100" s="380" t="str">
        <f>IF(OR($E100="",$G100=""),"",IF(AND($E$3=1),'Marks Entry 1st'!BE99,IF(AND($E$3=2),'Marks Entry 2nd'!BE99,IF(AND($E$3=3),'Marks Entry 3rd'!BE99,IF(AND($E$3=4),'Marks Entry 4th'!BE99,"")))))</f>
        <v/>
      </c>
      <c r="DN100" s="181" t="str">
        <f t="shared" si="144"/>
        <v/>
      </c>
      <c r="DO100" s="182">
        <f t="shared" si="145"/>
        <v>0</v>
      </c>
      <c r="DP100" s="182" t="str">
        <f t="shared" si="146"/>
        <v/>
      </c>
      <c r="DQ100" s="182" t="str">
        <f t="shared" si="147"/>
        <v/>
      </c>
      <c r="DR100" s="147" t="str">
        <f t="shared" si="100"/>
        <v/>
      </c>
      <c r="DS100" s="380" t="str">
        <f>IF(OR($E100="",$G100=""),"",IF(AND($E$3=1),'Marks Entry 1st'!BF99,IF(AND($E$3=2),'Marks Entry 2nd'!BF99,IF(AND($E$3=3),'Marks Entry 3rd'!BF99,IF(AND($E$3=4),'Marks Entry 4th'!BF99,"")))))</f>
        <v/>
      </c>
      <c r="DT100" s="380" t="str">
        <f>IF(OR($E100="",$G100=""),"",IF(AND($E$3=1),'Marks Entry 1st'!BG99,IF(AND($E$3=2),'Marks Entry 2nd'!BG99,IF(AND($E$3=3),'Marks Entry 3rd'!BG99,IF(AND($E$3=4),'Marks Entry 4th'!BG99,"")))))</f>
        <v/>
      </c>
      <c r="DU100" s="380" t="str">
        <f>IF(OR($E100="",$G100=""),"",IF(AND($E$3=1),'Marks Entry 1st'!BH99,IF(AND($E$3=2),'Marks Entry 2nd'!BH99,IF(AND($E$3=3),'Marks Entry 3rd'!BH99,IF(AND($E$3=4),'Marks Entry 4th'!BH99,"")))))</f>
        <v/>
      </c>
      <c r="DV100" s="181" t="str">
        <f t="shared" si="148"/>
        <v/>
      </c>
      <c r="DW100" s="182">
        <f t="shared" si="149"/>
        <v>0</v>
      </c>
      <c r="DX100" s="182" t="str">
        <f t="shared" si="150"/>
        <v/>
      </c>
      <c r="DY100" s="182" t="str">
        <f t="shared" si="151"/>
        <v/>
      </c>
      <c r="DZ100" s="147" t="str">
        <f t="shared" si="101"/>
        <v/>
      </c>
      <c r="EA100" s="104" t="str">
        <f t="shared" si="102"/>
        <v/>
      </c>
      <c r="EB100" s="105" t="str">
        <f t="shared" si="103"/>
        <v/>
      </c>
      <c r="EC100" s="111" t="str">
        <f t="shared" si="104"/>
        <v/>
      </c>
      <c r="ED100" s="112" t="str">
        <f t="shared" si="105"/>
        <v/>
      </c>
      <c r="EE100" s="386" t="str">
        <f t="shared" si="106"/>
        <v/>
      </c>
      <c r="EF100" s="72" t="str">
        <f>IF(OR($E100="",$G100=""),"",IF(AND($E$3=1),'Marks Entry 1st'!BI99,IF(AND($E$3=2),'Marks Entry 2nd'!BI99,IF(AND($E$3=3),'Marks Entry 3rd'!BI99,IF(AND($E$3=4),'Marks Entry 4th'!BI99,"")))))</f>
        <v/>
      </c>
      <c r="EG100" s="72" t="str">
        <f>IF(OR($E100="",$G100=""),"",IF(AND($E$3=1),'Marks Entry 1st'!BJ99,IF(AND($E$3=2),'Marks Entry 2nd'!BJ99,IF(AND($E$3=3),'Marks Entry 3rd'!BJ99,IF(AND($E$3=4),'Marks Entry 4th'!BJ99,"")))))</f>
        <v/>
      </c>
      <c r="EH100" s="328" t="str">
        <f t="shared" si="107"/>
        <v/>
      </c>
      <c r="EI100" s="73"/>
      <c r="EP100" s="75">
        <f>IF(AND($E$3=1),'Marks Entry 1st'!I99,IF(AND($E$3=2),'Marks Entry 2nd'!I99,IF(AND($E$3=3),'Marks Entry 3rd'!I99,IF(AND($E$3=4),'Marks Entry 4th'!I99,""))))</f>
        <v>0</v>
      </c>
    </row>
    <row r="101" spans="1:146" ht="18.899999999999999" customHeight="1">
      <c r="A101" s="94">
        <v>94</v>
      </c>
      <c r="B101" s="94" t="str">
        <f>IF(OR(EP101=0,EP101=""),"",IF(AND($E$3=1),'Marks Entry 1st'!I100,IF(AND($E$3=2),'Marks Entry 2nd'!I100,IF(AND($E$3=3),'Marks Entry 3rd'!I100,IF(AND($E$3=4),'Marks Entry 4th'!I100,"")))))</f>
        <v/>
      </c>
      <c r="C101" s="95" t="str">
        <f>IF(OR(B101=0,B101=""),"",IF(AND($E$3=1),'Marks Entry 1st'!B100,IF(AND($E$3=2),'Marks Entry 2nd'!B100,IF(AND($E$3=3),'Marks Entry 3rd'!B100,IF(AND($E$3=4),'Marks Entry 4th'!B100,"")))))</f>
        <v/>
      </c>
      <c r="D101" s="95" t="str">
        <f>IF(OR(B101=0,B101=""),"",IF(AND($E$3=1),'Marks Entry 1st'!C100,IF(AND($E$3=2),'Marks Entry 2nd'!C100,IF(AND($E$3=3),'Marks Entry 3rd'!C100,IF(AND($E$3=4),'Marks Entry 4th'!C100,"")))))</f>
        <v/>
      </c>
      <c r="E101" s="96" t="str">
        <f>IF(OR(B101=0,B101=""),"",IF(AND($E$3=1),'Marks Entry 1st'!E100,IF(AND($E$3=2),'Marks Entry 2nd'!E100,IF(AND($E$3=3),'Marks Entry 3rd'!E100,IF(AND($E$3=4),'Marks Entry 4th'!E100,"")))))</f>
        <v/>
      </c>
      <c r="F101" s="95" t="str">
        <f>IF(OR(B101=0,B101=""),"",IF(AND($E$3=1),'Marks Entry 1st'!D100,IF(AND($E$3=2),'Marks Entry 2nd'!D100,IF(AND($E$3=3),'Marks Entry 3rd'!D100,IF(AND($E$3=4),'Marks Entry 4th'!D100,"")))))</f>
        <v/>
      </c>
      <c r="G101" s="90" t="str">
        <f>IF(OR(B101=0,B101=""),"",IF(AND($E$3=1),'Marks Entry 1st'!F100,IF(AND($E$3=2),'Marks Entry 2nd'!F100,IF(AND($E$3=3),'Marks Entry 3rd'!F100,IF(AND($E$3=4),'Marks Entry 4th'!F100,"")))))</f>
        <v/>
      </c>
      <c r="H101" s="90" t="str">
        <f>IF(OR(B101=0,B101=""),"",IF(AND($E$3=1),'Marks Entry 1st'!G100,IF(AND($E$3=2),'Marks Entry 2nd'!G100,IF(AND($E$3=3),'Marks Entry 3rd'!G100,IF(AND($E$3=4),'Marks Entry 4th'!G100,"")))))</f>
        <v/>
      </c>
      <c r="I101" s="90" t="str">
        <f>IF(OR(B101=0,B101=""),"",IF(AND($E$3=1),'Marks Entry 1st'!H100,IF(AND($E$3=2),'Marks Entry 2nd'!H100,IF(AND($E$3=3),'Marks Entry 3rd'!H100,IF(AND($E$3=4),'Marks Entry 4th'!H100,"")))))</f>
        <v/>
      </c>
      <c r="J101" s="379" t="str">
        <f>IF(OR(B101=0,B101=""),"",IF(AND($E$3=1),'Marks Entry 1st'!J100,IF(AND($E$3=2),'Marks Entry 2nd'!J100,IF(AND($E$3=3),'Marks Entry 3rd'!J100,IF(AND($E$3=4),'Marks Entry 4th'!J100,"")))))</f>
        <v/>
      </c>
      <c r="K101" s="379" t="str">
        <f>IF(OR(B101=0,B101=""),"",IF(AND($E$3=1),'Marks Entry 1st'!K100,IF(AND($E$3=2),'Marks Entry 2nd'!K100,IF(AND($E$3=3),'Marks Entry 3rd'!K100,IF(AND($E$3=4),'Marks Entry 4th'!K100,"")))))</f>
        <v/>
      </c>
      <c r="L101" s="180" t="str">
        <f>IF(OR($E101="",$G101=""),"",IF(AND($E$3=1),'Marks Entry 1st'!L100,IF(AND($E$3=2),'Marks Entry 2nd'!L100,IF(AND($E$3=3),'Marks Entry 3rd'!L100,IF(AND($E$3=4),'Marks Entry 4th'!L100,"")))))</f>
        <v/>
      </c>
      <c r="M101" s="180" t="str">
        <f>IF(OR($E101="",$G101=""),"",IF(AND($E$3=1),'Marks Entry 1st'!M100,IF(AND($E$3=2),'Marks Entry 2nd'!M100,IF(AND($E$3=3),'Marks Entry 3rd'!M100,IF(AND($E$3=4),'Marks Entry 4th'!M100,"")))))</f>
        <v/>
      </c>
      <c r="N101" s="87" t="str">
        <f t="shared" si="108"/>
        <v/>
      </c>
      <c r="O101" s="180" t="str">
        <f>IF(OR($E101="",$G101=""),"",IF(AND($E$3=1),'Marks Entry 1st'!N100,IF(AND($E$3=2),'Marks Entry 2nd'!N100,IF(AND($E$3=3),'Marks Entry 3rd'!N100,IF(AND($E$3=4),'Marks Entry 4th'!N100,"")))))</f>
        <v/>
      </c>
      <c r="P101" s="180" t="str">
        <f>IF(OR($E101="",$G101=""),"",IF(AND($E$3=1),'Marks Entry 1st'!O100,IF(AND($E$3=2),'Marks Entry 2nd'!O100,IF(AND($E$3=3),'Marks Entry 3rd'!O100,IF(AND($E$3=4),'Marks Entry 4th'!O100,"")))))</f>
        <v/>
      </c>
      <c r="Q101" s="180" t="str">
        <f>IF(OR($E101="",$G101=""),"",IF(AND($E$3=1),'Marks Entry 1st'!P100,IF(AND($E$3=2),'Marks Entry 2nd'!P100,IF(AND($E$3=3),'Marks Entry 3rd'!P100,IF(AND($E$3=4),'Marks Entry 4th'!P100,"")))))</f>
        <v/>
      </c>
      <c r="R101" s="91" t="str">
        <f t="shared" si="109"/>
        <v/>
      </c>
      <c r="S101" s="87">
        <f t="shared" si="110"/>
        <v>0</v>
      </c>
      <c r="T101" s="93" t="str">
        <f>IF(OR($E101="",$G101=""),"",IF(AND($E$3=1),'Marks Entry 1st'!Q100,IF(AND($E$3=2),'Marks Entry 2nd'!Q100,IF(AND($E$3=3),'Marks Entry 3rd'!Q100,IF(AND($E$3=4),'Marks Entry 4th'!Q100,"")))))</f>
        <v/>
      </c>
      <c r="U101" s="93" t="str">
        <f>IF(OR($E101="",$G101=""),"",IF(AND($E$3=1),'Marks Entry 1st'!R100,IF(AND($E$3=2),'Marks Entry 2nd'!R100,IF(AND($E$3=3),'Marks Entry 3rd'!R100,IF(AND($E$3=4),'Marks Entry 4th'!R100,"")))))</f>
        <v/>
      </c>
      <c r="V101" s="93" t="str">
        <f>IF(OR($E101="",$G101=""),"",IF(AND($E$3=1),'Marks Entry 1st'!S100,IF(AND($E$3=2),'Marks Entry 2nd'!S100,IF(AND($E$3=3),'Marks Entry 3rd'!S100,IF(AND($E$3=4),'Marks Entry 4th'!S100,"")))))</f>
        <v/>
      </c>
      <c r="W101" s="92" t="str">
        <f t="shared" si="111"/>
        <v/>
      </c>
      <c r="X101" s="87" t="str">
        <f t="shared" si="112"/>
        <v/>
      </c>
      <c r="Y101" s="144">
        <f t="shared" si="113"/>
        <v>0</v>
      </c>
      <c r="Z101" s="144" t="str">
        <f t="shared" si="114"/>
        <v/>
      </c>
      <c r="AA101" s="144" t="str">
        <f t="shared" si="76"/>
        <v/>
      </c>
      <c r="AB101" s="144" t="str">
        <f t="shared" si="115"/>
        <v/>
      </c>
      <c r="AC101" s="144" t="str">
        <f t="shared" si="77"/>
        <v/>
      </c>
      <c r="AD101" s="148" t="str">
        <f t="shared" si="78"/>
        <v/>
      </c>
      <c r="AE101" s="180" t="str">
        <f>IF(OR($E101="",$G101=""),"",IF(AND($E$3=1),'Marks Entry 1st'!T100,IF(AND($E$3=2),'Marks Entry 2nd'!T100,IF(AND($E$3=3),'Marks Entry 3rd'!T100,IF(AND($E$3=4),'Marks Entry 4th'!T100,"")))))</f>
        <v/>
      </c>
      <c r="AF101" s="180" t="str">
        <f>IF(OR($E101="",$G101=""),"",IF(AND($E$3=1),'Marks Entry 1st'!U100,IF(AND($E$3=2),'Marks Entry 2nd'!U100,IF(AND($E$3=3),'Marks Entry 3rd'!U100,IF(AND($E$3=4),'Marks Entry 4th'!U100,"")))))</f>
        <v/>
      </c>
      <c r="AG101" s="87" t="str">
        <f t="shared" si="116"/>
        <v/>
      </c>
      <c r="AH101" s="180" t="str">
        <f>IF(OR($E101="",$G101=""),"",IF(AND($E$3=1),'Marks Entry 1st'!V100,IF(AND($E$3=2),'Marks Entry 2nd'!V100,IF(AND($E$3=3),'Marks Entry 3rd'!V100,IF(AND($E$3=4),'Marks Entry 4th'!V100,"")))))</f>
        <v/>
      </c>
      <c r="AI101" s="180" t="str">
        <f>IF(OR($E101="",$G101=""),"",IF(AND($E$3=1),'Marks Entry 1st'!W100,IF(AND($E$3=2),'Marks Entry 2nd'!W100,IF(AND($E$3=3),'Marks Entry 3rd'!W100,IF(AND($E$3=4),'Marks Entry 4th'!W100,"")))))</f>
        <v/>
      </c>
      <c r="AJ101" s="180" t="str">
        <f>IF(OR($E101="",$G101=""),"",IF(AND($E$3=1),'Marks Entry 1st'!X100,IF(AND($E$3=2),'Marks Entry 2nd'!X100,IF(AND($E$3=3),'Marks Entry 3rd'!X100,IF(AND($E$3=4),'Marks Entry 4th'!X100,"")))))</f>
        <v/>
      </c>
      <c r="AK101" s="91" t="str">
        <f t="shared" si="117"/>
        <v/>
      </c>
      <c r="AL101" s="87">
        <f t="shared" si="118"/>
        <v>0</v>
      </c>
      <c r="AM101" s="93" t="str">
        <f>IF(OR($E101="",$G101=""),"",IF(AND($E$3=1),'Marks Entry 1st'!Y100,IF(AND($E$3=2),'Marks Entry 2nd'!Y100,IF(AND($E$3=3),'Marks Entry 3rd'!Y100,IF(AND($E$3=4),'Marks Entry 4th'!Y100,"")))))</f>
        <v/>
      </c>
      <c r="AN101" s="93" t="str">
        <f>IF(OR($E101="",$G101=""),"",IF(AND($E$3=1),'Marks Entry 1st'!Z100,IF(AND($E$3=2),'Marks Entry 2nd'!Z100,IF(AND($E$3=3),'Marks Entry 3rd'!Z100,IF(AND($E$3=4),'Marks Entry 4th'!Z100,"")))))</f>
        <v/>
      </c>
      <c r="AO101" s="93" t="str">
        <f>IF(OR($E101="",$G101=""),"",IF(AND($E$3=1),'Marks Entry 1st'!AA100,IF(AND($E$3=2),'Marks Entry 2nd'!AA100,IF(AND($E$3=3),'Marks Entry 3rd'!AA100,IF(AND($E$3=4),'Marks Entry 4th'!AA100,"")))))</f>
        <v/>
      </c>
      <c r="AP101" s="92" t="str">
        <f t="shared" si="119"/>
        <v/>
      </c>
      <c r="AQ101" s="87" t="str">
        <f t="shared" si="120"/>
        <v/>
      </c>
      <c r="AR101" s="144">
        <f t="shared" si="121"/>
        <v>0</v>
      </c>
      <c r="AS101" s="144" t="str">
        <f t="shared" si="122"/>
        <v/>
      </c>
      <c r="AT101" s="144" t="str">
        <f t="shared" si="79"/>
        <v/>
      </c>
      <c r="AU101" s="144" t="str">
        <f t="shared" si="123"/>
        <v/>
      </c>
      <c r="AV101" s="144" t="str">
        <f t="shared" si="80"/>
        <v/>
      </c>
      <c r="AW101" s="148" t="str">
        <f t="shared" si="81"/>
        <v/>
      </c>
      <c r="AX101" s="180" t="str">
        <f>IF(OR($E101="",$G101=""),"",IF(AND($E$3=1),'Marks Entry 1st'!AB100,IF(AND($E$3=2),'Marks Entry 2nd'!AB100,IF(AND($E$3=3),'Marks Entry 3rd'!AB100,IF(AND($E$3=4),'Marks Entry 4th'!AB100,"")))))</f>
        <v/>
      </c>
      <c r="AY101" s="180" t="str">
        <f>IF(OR($E101="",$G101=""),"",IF(AND($E$3=1),'Marks Entry 1st'!AC100,IF(AND($E$3=2),'Marks Entry 2nd'!AC100,IF(AND($E$3=3),'Marks Entry 3rd'!AC100,IF(AND($E$3=4),'Marks Entry 4th'!AC100,"")))))</f>
        <v/>
      </c>
      <c r="AZ101" s="87" t="str">
        <f t="shared" si="82"/>
        <v/>
      </c>
      <c r="BA101" s="180" t="str">
        <f>IF(OR($E101="",$G101=""),"",IF(AND($E$3=1),'Marks Entry 1st'!AD100,IF(AND($E$3=2),'Marks Entry 2nd'!AD100,IF(AND($E$3=3),'Marks Entry 3rd'!AD100,IF(AND($E$3=4),'Marks Entry 4th'!AD100,"")))))</f>
        <v/>
      </c>
      <c r="BB101" s="180" t="str">
        <f>IF(OR($E101="",$G101=""),"",IF(AND($E$3=1),'Marks Entry 1st'!AE100,IF(AND($E$3=2),'Marks Entry 2nd'!AE100,IF(AND($E$3=3),'Marks Entry 3rd'!AE100,IF(AND($E$3=4),'Marks Entry 4th'!AE100,"")))))</f>
        <v/>
      </c>
      <c r="BC101" s="180" t="str">
        <f>IF(OR($E101="",$G101=""),"",IF(AND($E$3=1),'Marks Entry 1st'!AF100,IF(AND($E$3=2),'Marks Entry 2nd'!AF100,IF(AND($E$3=3),'Marks Entry 3rd'!AF100,IF(AND($E$3=4),'Marks Entry 4th'!AF100,"")))))</f>
        <v/>
      </c>
      <c r="BD101" s="91" t="str">
        <f t="shared" si="83"/>
        <v/>
      </c>
      <c r="BE101" s="87">
        <f t="shared" si="84"/>
        <v>0</v>
      </c>
      <c r="BF101" s="93" t="str">
        <f>IF(OR($E101="",$G101=""),"",IF(AND($E$3=1),'Marks Entry 1st'!AG100,IF(AND($E$3=2),'Marks Entry 2nd'!AG100,IF(AND($E$3=3),'Marks Entry 3rd'!AG100,IF(AND($E$3=4),'Marks Entry 4th'!AG100,"")))))</f>
        <v/>
      </c>
      <c r="BG101" s="93" t="str">
        <f>IF(OR($E101="",$G101=""),"",IF(AND($E$3=1),'Marks Entry 1st'!AH100,IF(AND($E$3=2),'Marks Entry 2nd'!AH100,IF(AND($E$3=3),'Marks Entry 3rd'!AH100,IF(AND($E$3=4),'Marks Entry 4th'!AH100,"")))))</f>
        <v/>
      </c>
      <c r="BH101" s="93" t="str">
        <f>IF(OR($E101="",$G101=""),"",IF(AND($E$3=1),'Marks Entry 1st'!AI100,IF(AND($E$3=2),'Marks Entry 2nd'!AI100,IF(AND($E$3=3),'Marks Entry 3rd'!AI100,IF(AND($E$3=4),'Marks Entry 4th'!AI100,"")))))</f>
        <v/>
      </c>
      <c r="BI101" s="92" t="str">
        <f t="shared" si="85"/>
        <v/>
      </c>
      <c r="BJ101" s="87" t="str">
        <f t="shared" si="86"/>
        <v/>
      </c>
      <c r="BK101" s="144">
        <f t="shared" si="87"/>
        <v>0</v>
      </c>
      <c r="BL101" s="144" t="str">
        <f t="shared" si="88"/>
        <v/>
      </c>
      <c r="BM101" s="144" t="str">
        <f t="shared" si="89"/>
        <v/>
      </c>
      <c r="BN101" s="144" t="str">
        <f t="shared" si="90"/>
        <v/>
      </c>
      <c r="BO101" s="144" t="str">
        <f t="shared" si="91"/>
        <v/>
      </c>
      <c r="BP101" s="148" t="str">
        <f t="shared" si="92"/>
        <v/>
      </c>
      <c r="BQ101" s="180" t="str">
        <f>IF(OR($E101="",$G101=""),"",IF(AND($E$3=1),'Marks Entry 1st'!AJ100,IF(AND($E$3=2),'Marks Entry 2nd'!AJ100,IF(AND($E$3=3),'Marks Entry 3rd'!AJ100,IF(AND($E$3=4),'Marks Entry 4th'!AJ100,"")))))</f>
        <v/>
      </c>
      <c r="BR101" s="180" t="str">
        <f>IF(OR($E101="",$G101=""),"",IF(AND($E$3=1),'Marks Entry 1st'!AK100,IF(AND($E$3=2),'Marks Entry 2nd'!AK100,IF(AND($E$3=3),'Marks Entry 3rd'!AK100,IF(AND($E$3=4),'Marks Entry 4th'!AK100,"")))))</f>
        <v/>
      </c>
      <c r="BS101" s="87" t="str">
        <f t="shared" si="124"/>
        <v/>
      </c>
      <c r="BT101" s="180" t="str">
        <f>IF(OR($E101="",$G101=""),"",IF(AND($E$3=1),'Marks Entry 1st'!AL100,IF(AND($E$3=2),'Marks Entry 2nd'!AL100,IF(AND($E$3=3),'Marks Entry 3rd'!AL100,IF(AND($E$3=4),'Marks Entry 4th'!AL100,"")))))</f>
        <v/>
      </c>
      <c r="BU101" s="180" t="str">
        <f>IF(OR($E101="",$G101=""),"",IF(AND($E$3=1),'Marks Entry 1st'!AM100,IF(AND($E$3=2),'Marks Entry 2nd'!AM100,IF(AND($E$3=3),'Marks Entry 3rd'!AM100,IF(AND($E$3=4),'Marks Entry 4th'!AM100,"")))))</f>
        <v/>
      </c>
      <c r="BV101" s="180" t="str">
        <f>IF(OR($E101="",$G101=""),"",IF(AND($E$3=1),'Marks Entry 1st'!AN100,IF(AND($E$3=2),'Marks Entry 2nd'!AN100,IF(AND($E$3=3),'Marks Entry 3rd'!AN100,IF(AND($E$3=4),'Marks Entry 4th'!AN100,"")))))</f>
        <v/>
      </c>
      <c r="BW101" s="91" t="str">
        <f t="shared" si="125"/>
        <v/>
      </c>
      <c r="BX101" s="87">
        <f t="shared" si="126"/>
        <v>0</v>
      </c>
      <c r="BY101" s="93" t="str">
        <f>IF(OR($E101="",$G101=""),"",IF(AND($E$3=1),'Marks Entry 1st'!AO100,IF(AND($E$3=2),'Marks Entry 2nd'!AO100,IF(AND($E$3=3),'Marks Entry 3rd'!AO100,IF(AND($E$3=4),'Marks Entry 4th'!AO100,"")))))</f>
        <v/>
      </c>
      <c r="BZ101" s="93" t="str">
        <f>IF(OR($E101="",$G101=""),"",IF(AND($E$3=1),'Marks Entry 1st'!AP100,IF(AND($E$3=2),'Marks Entry 2nd'!AP100,IF(AND($E$3=3),'Marks Entry 3rd'!AP100,IF(AND($E$3=4),'Marks Entry 4th'!AP100,"")))))</f>
        <v/>
      </c>
      <c r="CA101" s="93" t="str">
        <f>IF(OR($E101="",$G101=""),"",IF(AND($E$3=1),'Marks Entry 1st'!AQ100,IF(AND($E$3=2),'Marks Entry 2nd'!AQ100,IF(AND($E$3=3),'Marks Entry 3rd'!AQ100,IF(AND($E$3=4),'Marks Entry 4th'!AQ100,"")))))</f>
        <v/>
      </c>
      <c r="CB101" s="92" t="str">
        <f t="shared" si="127"/>
        <v/>
      </c>
      <c r="CC101" s="87" t="str">
        <f t="shared" si="128"/>
        <v/>
      </c>
      <c r="CD101" s="144">
        <f t="shared" si="129"/>
        <v>0</v>
      </c>
      <c r="CE101" s="144" t="str">
        <f t="shared" si="130"/>
        <v/>
      </c>
      <c r="CF101" s="144" t="str">
        <f t="shared" si="93"/>
        <v/>
      </c>
      <c r="CG101" s="144" t="str">
        <f t="shared" si="131"/>
        <v/>
      </c>
      <c r="CH101" s="144" t="str">
        <f t="shared" si="94"/>
        <v/>
      </c>
      <c r="CI101" s="148" t="str">
        <f t="shared" si="95"/>
        <v/>
      </c>
      <c r="CJ101" s="180" t="str">
        <f>IF(OR($E101="",$G101=""),"",IF(AND($E$3=1),'Marks Entry 1st'!AR100,IF(AND($E$3=2),'Marks Entry 2nd'!AR100,IF(AND($E$3=3),'Marks Entry 3rd'!AR100,IF(AND($E$3=4),'Marks Entry 4th'!AR100,"")))))</f>
        <v/>
      </c>
      <c r="CK101" s="180" t="str">
        <f>IF(OR($E101="",$G101=""),"",IF(AND($E$3=1),'Marks Entry 1st'!AS100,IF(AND($E$3=2),'Marks Entry 2nd'!AS100,IF(AND($E$3=3),'Marks Entry 3rd'!AS100,IF(AND($E$3=4),'Marks Entry 4th'!AS100,"")))))</f>
        <v/>
      </c>
      <c r="CL101" s="87" t="str">
        <f t="shared" si="132"/>
        <v/>
      </c>
      <c r="CM101" s="180" t="str">
        <f>IF(OR($E101="",$G101=""),"",IF(AND($E$3=1),'Marks Entry 1st'!AT100,IF(AND($E$3=2),'Marks Entry 2nd'!AT100,IF(AND($E$3=3),'Marks Entry 3rd'!AT100,IF(AND($E$3=4),'Marks Entry 4th'!AT100,"")))))</f>
        <v/>
      </c>
      <c r="CN101" s="180" t="str">
        <f>IF(OR($E101="",$G101=""),"",IF(AND($E$3=1),'Marks Entry 1st'!AU100,IF(AND($E$3=2),'Marks Entry 2nd'!AU100,IF(AND($E$3=3),'Marks Entry 3rd'!AU100,IF(AND($E$3=4),'Marks Entry 4th'!AU100,"")))))</f>
        <v/>
      </c>
      <c r="CO101" s="180" t="str">
        <f>IF(OR($E101="",$G101=""),"",IF(AND($E$3=1),'Marks Entry 1st'!AV100,IF(AND($E$3=2),'Marks Entry 2nd'!AV100,IF(AND($E$3=3),'Marks Entry 3rd'!AV100,IF(AND($E$3=4),'Marks Entry 4th'!AV100,"")))))</f>
        <v/>
      </c>
      <c r="CP101" s="91" t="str">
        <f t="shared" si="133"/>
        <v/>
      </c>
      <c r="CQ101" s="87">
        <f t="shared" si="134"/>
        <v>0</v>
      </c>
      <c r="CR101" s="93" t="str">
        <f>IF(OR($E101="",$G101=""),"",IF(AND($E$3=1),'Marks Entry 1st'!AW100,IF(AND($E$3=2),'Marks Entry 2nd'!AW100,IF(AND($E$3=3),'Marks Entry 3rd'!AW100,IF(AND($E$3=4),'Marks Entry 4th'!AW100,"")))))</f>
        <v/>
      </c>
      <c r="CS101" s="93" t="str">
        <f>IF(OR($E101="",$G101=""),"",IF(AND($E$3=1),'Marks Entry 1st'!AX100,IF(AND($E$3=2),'Marks Entry 2nd'!AX100,IF(AND($E$3=3),'Marks Entry 3rd'!AX100,IF(AND($E$3=4),'Marks Entry 4th'!AX100,"")))))</f>
        <v/>
      </c>
      <c r="CT101" s="93" t="str">
        <f>IF(OR($E101="",$G101=""),"",IF(AND($E$3=1),'Marks Entry 1st'!AY100,IF(AND($E$3=2),'Marks Entry 2nd'!AY100,IF(AND($E$3=3),'Marks Entry 3rd'!AY100,IF(AND($E$3=4),'Marks Entry 4th'!AY100,"")))))</f>
        <v/>
      </c>
      <c r="CU101" s="92" t="str">
        <f t="shared" si="135"/>
        <v/>
      </c>
      <c r="CV101" s="87" t="str">
        <f t="shared" si="136"/>
        <v/>
      </c>
      <c r="CW101" s="144">
        <f t="shared" si="137"/>
        <v>0</v>
      </c>
      <c r="CX101" s="144" t="str">
        <f t="shared" si="138"/>
        <v/>
      </c>
      <c r="CY101" s="144" t="str">
        <f t="shared" si="96"/>
        <v/>
      </c>
      <c r="CZ101" s="144" t="str">
        <f t="shared" si="139"/>
        <v/>
      </c>
      <c r="DA101" s="144" t="str">
        <f t="shared" si="97"/>
        <v/>
      </c>
      <c r="DB101" s="148" t="str">
        <f t="shared" si="98"/>
        <v/>
      </c>
      <c r="DC101" s="380" t="str">
        <f>IF(OR($E101="",$G101=""),"",IF(AND($E$3=1),'Marks Entry 1st'!AZ100,IF(AND($E$3=2),'Marks Entry 2nd'!AZ100,IF(AND($E$3=3),'Marks Entry 3rd'!AZ100,IF(AND($E$3=4),'Marks Entry 4th'!AZ100,"")))))</f>
        <v/>
      </c>
      <c r="DD101" s="380" t="str">
        <f>IF(OR($E101="",$G101=""),"",IF(AND($E$3=1),'Marks Entry 1st'!BA100,IF(AND($E$3=2),'Marks Entry 2nd'!BA100,IF(AND($E$3=3),'Marks Entry 3rd'!BA100,IF(AND($E$3=4),'Marks Entry 4th'!BA100,"")))))</f>
        <v/>
      </c>
      <c r="DE101" s="380" t="str">
        <f>IF(OR($E101="",$G101=""),"",IF(AND($E$3=1),'Marks Entry 1st'!BB100,IF(AND($E$3=2),'Marks Entry 2nd'!BB100,IF(AND($E$3=3),'Marks Entry 3rd'!BB100,IF(AND($E$3=4),'Marks Entry 4th'!BB100,"")))))</f>
        <v/>
      </c>
      <c r="DF101" s="181" t="str">
        <f t="shared" si="140"/>
        <v/>
      </c>
      <c r="DG101" s="182">
        <f t="shared" si="141"/>
        <v>0</v>
      </c>
      <c r="DH101" s="182" t="str">
        <f t="shared" si="142"/>
        <v/>
      </c>
      <c r="DI101" s="182" t="str">
        <f t="shared" si="143"/>
        <v/>
      </c>
      <c r="DJ101" s="147" t="str">
        <f t="shared" si="99"/>
        <v/>
      </c>
      <c r="DK101" s="380" t="str">
        <f>IF(OR($E101="",$G101=""),"",IF(AND($E$3=1),'Marks Entry 1st'!BC100,IF(AND($E$3=2),'Marks Entry 2nd'!BC100,IF(AND($E$3=3),'Marks Entry 3rd'!BC100,IF(AND($E$3=4),'Marks Entry 4th'!BC100,"")))))</f>
        <v/>
      </c>
      <c r="DL101" s="380" t="str">
        <f>IF(OR($E101="",$G101=""),"",IF(AND($E$3=1),'Marks Entry 1st'!BD100,IF(AND($E$3=2),'Marks Entry 2nd'!BD100,IF(AND($E$3=3),'Marks Entry 3rd'!BD100,IF(AND($E$3=4),'Marks Entry 4th'!BD100,"")))))</f>
        <v/>
      </c>
      <c r="DM101" s="380" t="str">
        <f>IF(OR($E101="",$G101=""),"",IF(AND($E$3=1),'Marks Entry 1st'!BE100,IF(AND($E$3=2),'Marks Entry 2nd'!BE100,IF(AND($E$3=3),'Marks Entry 3rd'!BE100,IF(AND($E$3=4),'Marks Entry 4th'!BE100,"")))))</f>
        <v/>
      </c>
      <c r="DN101" s="181" t="str">
        <f t="shared" si="144"/>
        <v/>
      </c>
      <c r="DO101" s="182">
        <f t="shared" si="145"/>
        <v>0</v>
      </c>
      <c r="DP101" s="182" t="str">
        <f t="shared" si="146"/>
        <v/>
      </c>
      <c r="DQ101" s="182" t="str">
        <f t="shared" si="147"/>
        <v/>
      </c>
      <c r="DR101" s="147" t="str">
        <f t="shared" si="100"/>
        <v/>
      </c>
      <c r="DS101" s="380" t="str">
        <f>IF(OR($E101="",$G101=""),"",IF(AND($E$3=1),'Marks Entry 1st'!BF100,IF(AND($E$3=2),'Marks Entry 2nd'!BF100,IF(AND($E$3=3),'Marks Entry 3rd'!BF100,IF(AND($E$3=4),'Marks Entry 4th'!BF100,"")))))</f>
        <v/>
      </c>
      <c r="DT101" s="380" t="str">
        <f>IF(OR($E101="",$G101=""),"",IF(AND($E$3=1),'Marks Entry 1st'!BG100,IF(AND($E$3=2),'Marks Entry 2nd'!BG100,IF(AND($E$3=3),'Marks Entry 3rd'!BG100,IF(AND($E$3=4),'Marks Entry 4th'!BG100,"")))))</f>
        <v/>
      </c>
      <c r="DU101" s="380" t="str">
        <f>IF(OR($E101="",$G101=""),"",IF(AND($E$3=1),'Marks Entry 1st'!BH100,IF(AND($E$3=2),'Marks Entry 2nd'!BH100,IF(AND($E$3=3),'Marks Entry 3rd'!BH100,IF(AND($E$3=4),'Marks Entry 4th'!BH100,"")))))</f>
        <v/>
      </c>
      <c r="DV101" s="181" t="str">
        <f t="shared" si="148"/>
        <v/>
      </c>
      <c r="DW101" s="182">
        <f t="shared" si="149"/>
        <v>0</v>
      </c>
      <c r="DX101" s="182" t="str">
        <f t="shared" si="150"/>
        <v/>
      </c>
      <c r="DY101" s="182" t="str">
        <f t="shared" si="151"/>
        <v/>
      </c>
      <c r="DZ101" s="147" t="str">
        <f t="shared" si="101"/>
        <v/>
      </c>
      <c r="EA101" s="104" t="str">
        <f t="shared" si="102"/>
        <v/>
      </c>
      <c r="EB101" s="105" t="str">
        <f t="shared" si="103"/>
        <v/>
      </c>
      <c r="EC101" s="111" t="str">
        <f t="shared" si="104"/>
        <v/>
      </c>
      <c r="ED101" s="112" t="str">
        <f t="shared" si="105"/>
        <v/>
      </c>
      <c r="EE101" s="386" t="str">
        <f t="shared" si="106"/>
        <v/>
      </c>
      <c r="EF101" s="72" t="str">
        <f>IF(OR($E101="",$G101=""),"",IF(AND($E$3=1),'Marks Entry 1st'!BI100,IF(AND($E$3=2),'Marks Entry 2nd'!BI100,IF(AND($E$3=3),'Marks Entry 3rd'!BI100,IF(AND($E$3=4),'Marks Entry 4th'!BI100,"")))))</f>
        <v/>
      </c>
      <c r="EG101" s="72" t="str">
        <f>IF(OR($E101="",$G101=""),"",IF(AND($E$3=1),'Marks Entry 1st'!BJ100,IF(AND($E$3=2),'Marks Entry 2nd'!BJ100,IF(AND($E$3=3),'Marks Entry 3rd'!BJ100,IF(AND($E$3=4),'Marks Entry 4th'!BJ100,"")))))</f>
        <v/>
      </c>
      <c r="EH101" s="328" t="str">
        <f t="shared" si="107"/>
        <v/>
      </c>
      <c r="EI101" s="73"/>
      <c r="EP101" s="75">
        <f>IF(AND($E$3=1),'Marks Entry 1st'!I100,IF(AND($E$3=2),'Marks Entry 2nd'!I100,IF(AND($E$3=3),'Marks Entry 3rd'!I100,IF(AND($E$3=4),'Marks Entry 4th'!I100,""))))</f>
        <v>0</v>
      </c>
    </row>
    <row r="102" spans="1:146" ht="18.899999999999999" customHeight="1">
      <c r="A102" s="94">
        <v>95</v>
      </c>
      <c r="B102" s="94" t="str">
        <f>IF(OR(EP102=0,EP102=""),"",IF(AND($E$3=1),'Marks Entry 1st'!I101,IF(AND($E$3=2),'Marks Entry 2nd'!I101,IF(AND($E$3=3),'Marks Entry 3rd'!I101,IF(AND($E$3=4),'Marks Entry 4th'!I101,"")))))</f>
        <v/>
      </c>
      <c r="C102" s="95" t="str">
        <f>IF(OR(B102=0,B102=""),"",IF(AND($E$3=1),'Marks Entry 1st'!B101,IF(AND($E$3=2),'Marks Entry 2nd'!B101,IF(AND($E$3=3),'Marks Entry 3rd'!B101,IF(AND($E$3=4),'Marks Entry 4th'!B101,"")))))</f>
        <v/>
      </c>
      <c r="D102" s="95" t="str">
        <f>IF(OR(B102=0,B102=""),"",IF(AND($E$3=1),'Marks Entry 1st'!C101,IF(AND($E$3=2),'Marks Entry 2nd'!C101,IF(AND($E$3=3),'Marks Entry 3rd'!C101,IF(AND($E$3=4),'Marks Entry 4th'!C101,"")))))</f>
        <v/>
      </c>
      <c r="E102" s="96" t="str">
        <f>IF(OR(B102=0,B102=""),"",IF(AND($E$3=1),'Marks Entry 1st'!E101,IF(AND($E$3=2),'Marks Entry 2nd'!E101,IF(AND($E$3=3),'Marks Entry 3rd'!E101,IF(AND($E$3=4),'Marks Entry 4th'!E101,"")))))</f>
        <v/>
      </c>
      <c r="F102" s="95" t="str">
        <f>IF(OR(B102=0,B102=""),"",IF(AND($E$3=1),'Marks Entry 1st'!D101,IF(AND($E$3=2),'Marks Entry 2nd'!D101,IF(AND($E$3=3),'Marks Entry 3rd'!D101,IF(AND($E$3=4),'Marks Entry 4th'!D101,"")))))</f>
        <v/>
      </c>
      <c r="G102" s="90" t="str">
        <f>IF(OR(B102=0,B102=""),"",IF(AND($E$3=1),'Marks Entry 1st'!F101,IF(AND($E$3=2),'Marks Entry 2nd'!F101,IF(AND($E$3=3),'Marks Entry 3rd'!F101,IF(AND($E$3=4),'Marks Entry 4th'!F101,"")))))</f>
        <v/>
      </c>
      <c r="H102" s="90" t="str">
        <f>IF(OR(B102=0,B102=""),"",IF(AND($E$3=1),'Marks Entry 1st'!G101,IF(AND($E$3=2),'Marks Entry 2nd'!G101,IF(AND($E$3=3),'Marks Entry 3rd'!G101,IF(AND($E$3=4),'Marks Entry 4th'!G101,"")))))</f>
        <v/>
      </c>
      <c r="I102" s="90" t="str">
        <f>IF(OR(B102=0,B102=""),"",IF(AND($E$3=1),'Marks Entry 1st'!H101,IF(AND($E$3=2),'Marks Entry 2nd'!H101,IF(AND($E$3=3),'Marks Entry 3rd'!H101,IF(AND($E$3=4),'Marks Entry 4th'!H101,"")))))</f>
        <v/>
      </c>
      <c r="J102" s="379" t="str">
        <f>IF(OR(B102=0,B102=""),"",IF(AND($E$3=1),'Marks Entry 1st'!J101,IF(AND($E$3=2),'Marks Entry 2nd'!J101,IF(AND($E$3=3),'Marks Entry 3rd'!J101,IF(AND($E$3=4),'Marks Entry 4th'!J101,"")))))</f>
        <v/>
      </c>
      <c r="K102" s="379" t="str">
        <f>IF(OR(B102=0,B102=""),"",IF(AND($E$3=1),'Marks Entry 1st'!K101,IF(AND($E$3=2),'Marks Entry 2nd'!K101,IF(AND($E$3=3),'Marks Entry 3rd'!K101,IF(AND($E$3=4),'Marks Entry 4th'!K101,"")))))</f>
        <v/>
      </c>
      <c r="L102" s="180" t="str">
        <f>IF(OR($E102="",$G102=""),"",IF(AND($E$3=1),'Marks Entry 1st'!L101,IF(AND($E$3=2),'Marks Entry 2nd'!L101,IF(AND($E$3=3),'Marks Entry 3rd'!L101,IF(AND($E$3=4),'Marks Entry 4th'!L101,"")))))</f>
        <v/>
      </c>
      <c r="M102" s="180" t="str">
        <f>IF(OR($E102="",$G102=""),"",IF(AND($E$3=1),'Marks Entry 1st'!M101,IF(AND($E$3=2),'Marks Entry 2nd'!M101,IF(AND($E$3=3),'Marks Entry 3rd'!M101,IF(AND($E$3=4),'Marks Entry 4th'!M101,"")))))</f>
        <v/>
      </c>
      <c r="N102" s="87" t="str">
        <f t="shared" si="108"/>
        <v/>
      </c>
      <c r="O102" s="180" t="str">
        <f>IF(OR($E102="",$G102=""),"",IF(AND($E$3=1),'Marks Entry 1st'!N101,IF(AND($E$3=2),'Marks Entry 2nd'!N101,IF(AND($E$3=3),'Marks Entry 3rd'!N101,IF(AND($E$3=4),'Marks Entry 4th'!N101,"")))))</f>
        <v/>
      </c>
      <c r="P102" s="180" t="str">
        <f>IF(OR($E102="",$G102=""),"",IF(AND($E$3=1),'Marks Entry 1st'!O101,IF(AND($E$3=2),'Marks Entry 2nd'!O101,IF(AND($E$3=3),'Marks Entry 3rd'!O101,IF(AND($E$3=4),'Marks Entry 4th'!O101,"")))))</f>
        <v/>
      </c>
      <c r="Q102" s="180" t="str">
        <f>IF(OR($E102="",$G102=""),"",IF(AND($E$3=1),'Marks Entry 1st'!P101,IF(AND($E$3=2),'Marks Entry 2nd'!P101,IF(AND($E$3=3),'Marks Entry 3rd'!P101,IF(AND($E$3=4),'Marks Entry 4th'!P101,"")))))</f>
        <v/>
      </c>
      <c r="R102" s="91" t="str">
        <f t="shared" si="109"/>
        <v/>
      </c>
      <c r="S102" s="87">
        <f t="shared" si="110"/>
        <v>0</v>
      </c>
      <c r="T102" s="93" t="str">
        <f>IF(OR($E102="",$G102=""),"",IF(AND($E$3=1),'Marks Entry 1st'!Q101,IF(AND($E$3=2),'Marks Entry 2nd'!Q101,IF(AND($E$3=3),'Marks Entry 3rd'!Q101,IF(AND($E$3=4),'Marks Entry 4th'!Q101,"")))))</f>
        <v/>
      </c>
      <c r="U102" s="93" t="str">
        <f>IF(OR($E102="",$G102=""),"",IF(AND($E$3=1),'Marks Entry 1st'!R101,IF(AND($E$3=2),'Marks Entry 2nd'!R101,IF(AND($E$3=3),'Marks Entry 3rd'!R101,IF(AND($E$3=4),'Marks Entry 4th'!R101,"")))))</f>
        <v/>
      </c>
      <c r="V102" s="93" t="str">
        <f>IF(OR($E102="",$G102=""),"",IF(AND($E$3=1),'Marks Entry 1st'!S101,IF(AND($E$3=2),'Marks Entry 2nd'!S101,IF(AND($E$3=3),'Marks Entry 3rd'!S101,IF(AND($E$3=4),'Marks Entry 4th'!S101,"")))))</f>
        <v/>
      </c>
      <c r="W102" s="92" t="str">
        <f t="shared" si="111"/>
        <v/>
      </c>
      <c r="X102" s="87" t="str">
        <f t="shared" si="112"/>
        <v/>
      </c>
      <c r="Y102" s="144">
        <f t="shared" si="113"/>
        <v>0</v>
      </c>
      <c r="Z102" s="144" t="str">
        <f t="shared" si="114"/>
        <v/>
      </c>
      <c r="AA102" s="144" t="str">
        <f t="shared" si="76"/>
        <v/>
      </c>
      <c r="AB102" s="144" t="str">
        <f t="shared" si="115"/>
        <v/>
      </c>
      <c r="AC102" s="144" t="str">
        <f t="shared" si="77"/>
        <v/>
      </c>
      <c r="AD102" s="148" t="str">
        <f t="shared" si="78"/>
        <v/>
      </c>
      <c r="AE102" s="180" t="str">
        <f>IF(OR($E102="",$G102=""),"",IF(AND($E$3=1),'Marks Entry 1st'!T101,IF(AND($E$3=2),'Marks Entry 2nd'!T101,IF(AND($E$3=3),'Marks Entry 3rd'!T101,IF(AND($E$3=4),'Marks Entry 4th'!T101,"")))))</f>
        <v/>
      </c>
      <c r="AF102" s="180" t="str">
        <f>IF(OR($E102="",$G102=""),"",IF(AND($E$3=1),'Marks Entry 1st'!U101,IF(AND($E$3=2),'Marks Entry 2nd'!U101,IF(AND($E$3=3),'Marks Entry 3rd'!U101,IF(AND($E$3=4),'Marks Entry 4th'!U101,"")))))</f>
        <v/>
      </c>
      <c r="AG102" s="87" t="str">
        <f t="shared" si="116"/>
        <v/>
      </c>
      <c r="AH102" s="180" t="str">
        <f>IF(OR($E102="",$G102=""),"",IF(AND($E$3=1),'Marks Entry 1st'!V101,IF(AND($E$3=2),'Marks Entry 2nd'!V101,IF(AND($E$3=3),'Marks Entry 3rd'!V101,IF(AND($E$3=4),'Marks Entry 4th'!V101,"")))))</f>
        <v/>
      </c>
      <c r="AI102" s="180" t="str">
        <f>IF(OR($E102="",$G102=""),"",IF(AND($E$3=1),'Marks Entry 1st'!W101,IF(AND($E$3=2),'Marks Entry 2nd'!W101,IF(AND($E$3=3),'Marks Entry 3rd'!W101,IF(AND($E$3=4),'Marks Entry 4th'!W101,"")))))</f>
        <v/>
      </c>
      <c r="AJ102" s="180" t="str">
        <f>IF(OR($E102="",$G102=""),"",IF(AND($E$3=1),'Marks Entry 1st'!X101,IF(AND($E$3=2),'Marks Entry 2nd'!X101,IF(AND($E$3=3),'Marks Entry 3rd'!X101,IF(AND($E$3=4),'Marks Entry 4th'!X101,"")))))</f>
        <v/>
      </c>
      <c r="AK102" s="91" t="str">
        <f t="shared" si="117"/>
        <v/>
      </c>
      <c r="AL102" s="87">
        <f t="shared" si="118"/>
        <v>0</v>
      </c>
      <c r="AM102" s="93" t="str">
        <f>IF(OR($E102="",$G102=""),"",IF(AND($E$3=1),'Marks Entry 1st'!Y101,IF(AND($E$3=2),'Marks Entry 2nd'!Y101,IF(AND($E$3=3),'Marks Entry 3rd'!Y101,IF(AND($E$3=4),'Marks Entry 4th'!Y101,"")))))</f>
        <v/>
      </c>
      <c r="AN102" s="93" t="str">
        <f>IF(OR($E102="",$G102=""),"",IF(AND($E$3=1),'Marks Entry 1st'!Z101,IF(AND($E$3=2),'Marks Entry 2nd'!Z101,IF(AND($E$3=3),'Marks Entry 3rd'!Z101,IF(AND($E$3=4),'Marks Entry 4th'!Z101,"")))))</f>
        <v/>
      </c>
      <c r="AO102" s="93" t="str">
        <f>IF(OR($E102="",$G102=""),"",IF(AND($E$3=1),'Marks Entry 1st'!AA101,IF(AND($E$3=2),'Marks Entry 2nd'!AA101,IF(AND($E$3=3),'Marks Entry 3rd'!AA101,IF(AND($E$3=4),'Marks Entry 4th'!AA101,"")))))</f>
        <v/>
      </c>
      <c r="AP102" s="92" t="str">
        <f t="shared" si="119"/>
        <v/>
      </c>
      <c r="AQ102" s="87" t="str">
        <f t="shared" si="120"/>
        <v/>
      </c>
      <c r="AR102" s="144">
        <f t="shared" si="121"/>
        <v>0</v>
      </c>
      <c r="AS102" s="144" t="str">
        <f t="shared" si="122"/>
        <v/>
      </c>
      <c r="AT102" s="144" t="str">
        <f t="shared" si="79"/>
        <v/>
      </c>
      <c r="AU102" s="144" t="str">
        <f t="shared" si="123"/>
        <v/>
      </c>
      <c r="AV102" s="144" t="str">
        <f t="shared" si="80"/>
        <v/>
      </c>
      <c r="AW102" s="148" t="str">
        <f t="shared" si="81"/>
        <v/>
      </c>
      <c r="AX102" s="180" t="str">
        <f>IF(OR($E102="",$G102=""),"",IF(AND($E$3=1),'Marks Entry 1st'!AB101,IF(AND($E$3=2),'Marks Entry 2nd'!AB101,IF(AND($E$3=3),'Marks Entry 3rd'!AB101,IF(AND($E$3=4),'Marks Entry 4th'!AB101,"")))))</f>
        <v/>
      </c>
      <c r="AY102" s="180" t="str">
        <f>IF(OR($E102="",$G102=""),"",IF(AND($E$3=1),'Marks Entry 1st'!AC101,IF(AND($E$3=2),'Marks Entry 2nd'!AC101,IF(AND($E$3=3),'Marks Entry 3rd'!AC101,IF(AND($E$3=4),'Marks Entry 4th'!AC101,"")))))</f>
        <v/>
      </c>
      <c r="AZ102" s="87" t="str">
        <f t="shared" si="82"/>
        <v/>
      </c>
      <c r="BA102" s="180" t="str">
        <f>IF(OR($E102="",$G102=""),"",IF(AND($E$3=1),'Marks Entry 1st'!AD101,IF(AND($E$3=2),'Marks Entry 2nd'!AD101,IF(AND($E$3=3),'Marks Entry 3rd'!AD101,IF(AND($E$3=4),'Marks Entry 4th'!AD101,"")))))</f>
        <v/>
      </c>
      <c r="BB102" s="180" t="str">
        <f>IF(OR($E102="",$G102=""),"",IF(AND($E$3=1),'Marks Entry 1st'!AE101,IF(AND($E$3=2),'Marks Entry 2nd'!AE101,IF(AND($E$3=3),'Marks Entry 3rd'!AE101,IF(AND($E$3=4),'Marks Entry 4th'!AE101,"")))))</f>
        <v/>
      </c>
      <c r="BC102" s="180" t="str">
        <f>IF(OR($E102="",$G102=""),"",IF(AND($E$3=1),'Marks Entry 1st'!AF101,IF(AND($E$3=2),'Marks Entry 2nd'!AF101,IF(AND($E$3=3),'Marks Entry 3rd'!AF101,IF(AND($E$3=4),'Marks Entry 4th'!AF101,"")))))</f>
        <v/>
      </c>
      <c r="BD102" s="91" t="str">
        <f t="shared" si="83"/>
        <v/>
      </c>
      <c r="BE102" s="87">
        <f t="shared" si="84"/>
        <v>0</v>
      </c>
      <c r="BF102" s="93" t="str">
        <f>IF(OR($E102="",$G102=""),"",IF(AND($E$3=1),'Marks Entry 1st'!AG101,IF(AND($E$3=2),'Marks Entry 2nd'!AG101,IF(AND($E$3=3),'Marks Entry 3rd'!AG101,IF(AND($E$3=4),'Marks Entry 4th'!AG101,"")))))</f>
        <v/>
      </c>
      <c r="BG102" s="93" t="str">
        <f>IF(OR($E102="",$G102=""),"",IF(AND($E$3=1),'Marks Entry 1st'!AH101,IF(AND($E$3=2),'Marks Entry 2nd'!AH101,IF(AND($E$3=3),'Marks Entry 3rd'!AH101,IF(AND($E$3=4),'Marks Entry 4th'!AH101,"")))))</f>
        <v/>
      </c>
      <c r="BH102" s="93" t="str">
        <f>IF(OR($E102="",$G102=""),"",IF(AND($E$3=1),'Marks Entry 1st'!AI101,IF(AND($E$3=2),'Marks Entry 2nd'!AI101,IF(AND($E$3=3),'Marks Entry 3rd'!AI101,IF(AND($E$3=4),'Marks Entry 4th'!AI101,"")))))</f>
        <v/>
      </c>
      <c r="BI102" s="92" t="str">
        <f t="shared" si="85"/>
        <v/>
      </c>
      <c r="BJ102" s="87" t="str">
        <f t="shared" si="86"/>
        <v/>
      </c>
      <c r="BK102" s="144">
        <f t="shared" si="87"/>
        <v>0</v>
      </c>
      <c r="BL102" s="144" t="str">
        <f t="shared" si="88"/>
        <v/>
      </c>
      <c r="BM102" s="144" t="str">
        <f t="shared" si="89"/>
        <v/>
      </c>
      <c r="BN102" s="144" t="str">
        <f t="shared" si="90"/>
        <v/>
      </c>
      <c r="BO102" s="144" t="str">
        <f t="shared" si="91"/>
        <v/>
      </c>
      <c r="BP102" s="148" t="str">
        <f t="shared" si="92"/>
        <v/>
      </c>
      <c r="BQ102" s="180" t="str">
        <f>IF(OR($E102="",$G102=""),"",IF(AND($E$3=1),'Marks Entry 1st'!AJ101,IF(AND($E$3=2),'Marks Entry 2nd'!AJ101,IF(AND($E$3=3),'Marks Entry 3rd'!AJ101,IF(AND($E$3=4),'Marks Entry 4th'!AJ101,"")))))</f>
        <v/>
      </c>
      <c r="BR102" s="180" t="str">
        <f>IF(OR($E102="",$G102=""),"",IF(AND($E$3=1),'Marks Entry 1st'!AK101,IF(AND($E$3=2),'Marks Entry 2nd'!AK101,IF(AND($E$3=3),'Marks Entry 3rd'!AK101,IF(AND($E$3=4),'Marks Entry 4th'!AK101,"")))))</f>
        <v/>
      </c>
      <c r="BS102" s="87" t="str">
        <f t="shared" si="124"/>
        <v/>
      </c>
      <c r="BT102" s="180" t="str">
        <f>IF(OR($E102="",$G102=""),"",IF(AND($E$3=1),'Marks Entry 1st'!AL101,IF(AND($E$3=2),'Marks Entry 2nd'!AL101,IF(AND($E$3=3),'Marks Entry 3rd'!AL101,IF(AND($E$3=4),'Marks Entry 4th'!AL101,"")))))</f>
        <v/>
      </c>
      <c r="BU102" s="180" t="str">
        <f>IF(OR($E102="",$G102=""),"",IF(AND($E$3=1),'Marks Entry 1st'!AM101,IF(AND($E$3=2),'Marks Entry 2nd'!AM101,IF(AND($E$3=3),'Marks Entry 3rd'!AM101,IF(AND($E$3=4),'Marks Entry 4th'!AM101,"")))))</f>
        <v/>
      </c>
      <c r="BV102" s="180" t="str">
        <f>IF(OR($E102="",$G102=""),"",IF(AND($E$3=1),'Marks Entry 1st'!AN101,IF(AND($E$3=2),'Marks Entry 2nd'!AN101,IF(AND($E$3=3),'Marks Entry 3rd'!AN101,IF(AND($E$3=4),'Marks Entry 4th'!AN101,"")))))</f>
        <v/>
      </c>
      <c r="BW102" s="91" t="str">
        <f t="shared" si="125"/>
        <v/>
      </c>
      <c r="BX102" s="87">
        <f t="shared" si="126"/>
        <v>0</v>
      </c>
      <c r="BY102" s="93" t="str">
        <f>IF(OR($E102="",$G102=""),"",IF(AND($E$3=1),'Marks Entry 1st'!AO101,IF(AND($E$3=2),'Marks Entry 2nd'!AO101,IF(AND($E$3=3),'Marks Entry 3rd'!AO101,IF(AND($E$3=4),'Marks Entry 4th'!AO101,"")))))</f>
        <v/>
      </c>
      <c r="BZ102" s="93" t="str">
        <f>IF(OR($E102="",$G102=""),"",IF(AND($E$3=1),'Marks Entry 1st'!AP101,IF(AND($E$3=2),'Marks Entry 2nd'!AP101,IF(AND($E$3=3),'Marks Entry 3rd'!AP101,IF(AND($E$3=4),'Marks Entry 4th'!AP101,"")))))</f>
        <v/>
      </c>
      <c r="CA102" s="93" t="str">
        <f>IF(OR($E102="",$G102=""),"",IF(AND($E$3=1),'Marks Entry 1st'!AQ101,IF(AND($E$3=2),'Marks Entry 2nd'!AQ101,IF(AND($E$3=3),'Marks Entry 3rd'!AQ101,IF(AND($E$3=4),'Marks Entry 4th'!AQ101,"")))))</f>
        <v/>
      </c>
      <c r="CB102" s="92" t="str">
        <f t="shared" si="127"/>
        <v/>
      </c>
      <c r="CC102" s="87" t="str">
        <f t="shared" si="128"/>
        <v/>
      </c>
      <c r="CD102" s="144">
        <f t="shared" si="129"/>
        <v>0</v>
      </c>
      <c r="CE102" s="144" t="str">
        <f t="shared" si="130"/>
        <v/>
      </c>
      <c r="CF102" s="144" t="str">
        <f t="shared" si="93"/>
        <v/>
      </c>
      <c r="CG102" s="144" t="str">
        <f t="shared" si="131"/>
        <v/>
      </c>
      <c r="CH102" s="144" t="str">
        <f t="shared" si="94"/>
        <v/>
      </c>
      <c r="CI102" s="148" t="str">
        <f t="shared" si="95"/>
        <v/>
      </c>
      <c r="CJ102" s="180" t="str">
        <f>IF(OR($E102="",$G102=""),"",IF(AND($E$3=1),'Marks Entry 1st'!AR101,IF(AND($E$3=2),'Marks Entry 2nd'!AR101,IF(AND($E$3=3),'Marks Entry 3rd'!AR101,IF(AND($E$3=4),'Marks Entry 4th'!AR101,"")))))</f>
        <v/>
      </c>
      <c r="CK102" s="180" t="str">
        <f>IF(OR($E102="",$G102=""),"",IF(AND($E$3=1),'Marks Entry 1st'!AS101,IF(AND($E$3=2),'Marks Entry 2nd'!AS101,IF(AND($E$3=3),'Marks Entry 3rd'!AS101,IF(AND($E$3=4),'Marks Entry 4th'!AS101,"")))))</f>
        <v/>
      </c>
      <c r="CL102" s="87" t="str">
        <f t="shared" si="132"/>
        <v/>
      </c>
      <c r="CM102" s="180" t="str">
        <f>IF(OR($E102="",$G102=""),"",IF(AND($E$3=1),'Marks Entry 1st'!AT101,IF(AND($E$3=2),'Marks Entry 2nd'!AT101,IF(AND($E$3=3),'Marks Entry 3rd'!AT101,IF(AND($E$3=4),'Marks Entry 4th'!AT101,"")))))</f>
        <v/>
      </c>
      <c r="CN102" s="180" t="str">
        <f>IF(OR($E102="",$G102=""),"",IF(AND($E$3=1),'Marks Entry 1st'!AU101,IF(AND($E$3=2),'Marks Entry 2nd'!AU101,IF(AND($E$3=3),'Marks Entry 3rd'!AU101,IF(AND($E$3=4),'Marks Entry 4th'!AU101,"")))))</f>
        <v/>
      </c>
      <c r="CO102" s="180" t="str">
        <f>IF(OR($E102="",$G102=""),"",IF(AND($E$3=1),'Marks Entry 1st'!AV101,IF(AND($E$3=2),'Marks Entry 2nd'!AV101,IF(AND($E$3=3),'Marks Entry 3rd'!AV101,IF(AND($E$3=4),'Marks Entry 4th'!AV101,"")))))</f>
        <v/>
      </c>
      <c r="CP102" s="91" t="str">
        <f t="shared" si="133"/>
        <v/>
      </c>
      <c r="CQ102" s="87">
        <f t="shared" si="134"/>
        <v>0</v>
      </c>
      <c r="CR102" s="93" t="str">
        <f>IF(OR($E102="",$G102=""),"",IF(AND($E$3=1),'Marks Entry 1st'!AW101,IF(AND($E$3=2),'Marks Entry 2nd'!AW101,IF(AND($E$3=3),'Marks Entry 3rd'!AW101,IF(AND($E$3=4),'Marks Entry 4th'!AW101,"")))))</f>
        <v/>
      </c>
      <c r="CS102" s="93" t="str">
        <f>IF(OR($E102="",$G102=""),"",IF(AND($E$3=1),'Marks Entry 1st'!AX101,IF(AND($E$3=2),'Marks Entry 2nd'!AX101,IF(AND($E$3=3),'Marks Entry 3rd'!AX101,IF(AND($E$3=4),'Marks Entry 4th'!AX101,"")))))</f>
        <v/>
      </c>
      <c r="CT102" s="93" t="str">
        <f>IF(OR($E102="",$G102=""),"",IF(AND($E$3=1),'Marks Entry 1st'!AY101,IF(AND($E$3=2),'Marks Entry 2nd'!AY101,IF(AND($E$3=3),'Marks Entry 3rd'!AY101,IF(AND($E$3=4),'Marks Entry 4th'!AY101,"")))))</f>
        <v/>
      </c>
      <c r="CU102" s="92" t="str">
        <f t="shared" si="135"/>
        <v/>
      </c>
      <c r="CV102" s="87" t="str">
        <f t="shared" si="136"/>
        <v/>
      </c>
      <c r="CW102" s="144">
        <f t="shared" si="137"/>
        <v>0</v>
      </c>
      <c r="CX102" s="144" t="str">
        <f t="shared" si="138"/>
        <v/>
      </c>
      <c r="CY102" s="144" t="str">
        <f t="shared" si="96"/>
        <v/>
      </c>
      <c r="CZ102" s="144" t="str">
        <f t="shared" si="139"/>
        <v/>
      </c>
      <c r="DA102" s="144" t="str">
        <f t="shared" si="97"/>
        <v/>
      </c>
      <c r="DB102" s="148" t="str">
        <f t="shared" si="98"/>
        <v/>
      </c>
      <c r="DC102" s="380" t="str">
        <f>IF(OR($E102="",$G102=""),"",IF(AND($E$3=1),'Marks Entry 1st'!AZ101,IF(AND($E$3=2),'Marks Entry 2nd'!AZ101,IF(AND($E$3=3),'Marks Entry 3rd'!AZ101,IF(AND($E$3=4),'Marks Entry 4th'!AZ101,"")))))</f>
        <v/>
      </c>
      <c r="DD102" s="380" t="str">
        <f>IF(OR($E102="",$G102=""),"",IF(AND($E$3=1),'Marks Entry 1st'!BA101,IF(AND($E$3=2),'Marks Entry 2nd'!BA101,IF(AND($E$3=3),'Marks Entry 3rd'!BA101,IF(AND($E$3=4),'Marks Entry 4th'!BA101,"")))))</f>
        <v/>
      </c>
      <c r="DE102" s="380" t="str">
        <f>IF(OR($E102="",$G102=""),"",IF(AND($E$3=1),'Marks Entry 1st'!BB101,IF(AND($E$3=2),'Marks Entry 2nd'!BB101,IF(AND($E$3=3),'Marks Entry 3rd'!BB101,IF(AND($E$3=4),'Marks Entry 4th'!BB101,"")))))</f>
        <v/>
      </c>
      <c r="DF102" s="181" t="str">
        <f t="shared" si="140"/>
        <v/>
      </c>
      <c r="DG102" s="182">
        <f t="shared" si="141"/>
        <v>0</v>
      </c>
      <c r="DH102" s="182" t="str">
        <f t="shared" si="142"/>
        <v/>
      </c>
      <c r="DI102" s="182" t="str">
        <f t="shared" si="143"/>
        <v/>
      </c>
      <c r="DJ102" s="147" t="str">
        <f t="shared" si="99"/>
        <v/>
      </c>
      <c r="DK102" s="380" t="str">
        <f>IF(OR($E102="",$G102=""),"",IF(AND($E$3=1),'Marks Entry 1st'!BC101,IF(AND($E$3=2),'Marks Entry 2nd'!BC101,IF(AND($E$3=3),'Marks Entry 3rd'!BC101,IF(AND($E$3=4),'Marks Entry 4th'!BC101,"")))))</f>
        <v/>
      </c>
      <c r="DL102" s="380" t="str">
        <f>IF(OR($E102="",$G102=""),"",IF(AND($E$3=1),'Marks Entry 1st'!BD101,IF(AND($E$3=2),'Marks Entry 2nd'!BD101,IF(AND($E$3=3),'Marks Entry 3rd'!BD101,IF(AND($E$3=4),'Marks Entry 4th'!BD101,"")))))</f>
        <v/>
      </c>
      <c r="DM102" s="380" t="str">
        <f>IF(OR($E102="",$G102=""),"",IF(AND($E$3=1),'Marks Entry 1st'!BE101,IF(AND($E$3=2),'Marks Entry 2nd'!BE101,IF(AND($E$3=3),'Marks Entry 3rd'!BE101,IF(AND($E$3=4),'Marks Entry 4th'!BE101,"")))))</f>
        <v/>
      </c>
      <c r="DN102" s="181" t="str">
        <f t="shared" si="144"/>
        <v/>
      </c>
      <c r="DO102" s="182">
        <f t="shared" si="145"/>
        <v>0</v>
      </c>
      <c r="DP102" s="182" t="str">
        <f t="shared" si="146"/>
        <v/>
      </c>
      <c r="DQ102" s="182" t="str">
        <f t="shared" si="147"/>
        <v/>
      </c>
      <c r="DR102" s="147" t="str">
        <f t="shared" si="100"/>
        <v/>
      </c>
      <c r="DS102" s="380" t="str">
        <f>IF(OR($E102="",$G102=""),"",IF(AND($E$3=1),'Marks Entry 1st'!BF101,IF(AND($E$3=2),'Marks Entry 2nd'!BF101,IF(AND($E$3=3),'Marks Entry 3rd'!BF101,IF(AND($E$3=4),'Marks Entry 4th'!BF101,"")))))</f>
        <v/>
      </c>
      <c r="DT102" s="380" t="str">
        <f>IF(OR($E102="",$G102=""),"",IF(AND($E$3=1),'Marks Entry 1st'!BG101,IF(AND($E$3=2),'Marks Entry 2nd'!BG101,IF(AND($E$3=3),'Marks Entry 3rd'!BG101,IF(AND($E$3=4),'Marks Entry 4th'!BG101,"")))))</f>
        <v/>
      </c>
      <c r="DU102" s="380" t="str">
        <f>IF(OR($E102="",$G102=""),"",IF(AND($E$3=1),'Marks Entry 1st'!BH101,IF(AND($E$3=2),'Marks Entry 2nd'!BH101,IF(AND($E$3=3),'Marks Entry 3rd'!BH101,IF(AND($E$3=4),'Marks Entry 4th'!BH101,"")))))</f>
        <v/>
      </c>
      <c r="DV102" s="181" t="str">
        <f t="shared" si="148"/>
        <v/>
      </c>
      <c r="DW102" s="182">
        <f t="shared" si="149"/>
        <v>0</v>
      </c>
      <c r="DX102" s="182" t="str">
        <f t="shared" si="150"/>
        <v/>
      </c>
      <c r="DY102" s="182" t="str">
        <f t="shared" si="151"/>
        <v/>
      </c>
      <c r="DZ102" s="147" t="str">
        <f t="shared" si="101"/>
        <v/>
      </c>
      <c r="EA102" s="104" t="str">
        <f t="shared" si="102"/>
        <v/>
      </c>
      <c r="EB102" s="105" t="str">
        <f t="shared" si="103"/>
        <v/>
      </c>
      <c r="EC102" s="111" t="str">
        <f t="shared" si="104"/>
        <v/>
      </c>
      <c r="ED102" s="112" t="str">
        <f t="shared" si="105"/>
        <v/>
      </c>
      <c r="EE102" s="386" t="str">
        <f t="shared" si="106"/>
        <v/>
      </c>
      <c r="EF102" s="72" t="str">
        <f>IF(OR($E102="",$G102=""),"",IF(AND($E$3=1),'Marks Entry 1st'!BI101,IF(AND($E$3=2),'Marks Entry 2nd'!BI101,IF(AND($E$3=3),'Marks Entry 3rd'!BI101,IF(AND($E$3=4),'Marks Entry 4th'!BI101,"")))))</f>
        <v/>
      </c>
      <c r="EG102" s="72" t="str">
        <f>IF(OR($E102="",$G102=""),"",IF(AND($E$3=1),'Marks Entry 1st'!BJ101,IF(AND($E$3=2),'Marks Entry 2nd'!BJ101,IF(AND($E$3=3),'Marks Entry 3rd'!BJ101,IF(AND($E$3=4),'Marks Entry 4th'!BJ101,"")))))</f>
        <v/>
      </c>
      <c r="EH102" s="328" t="str">
        <f t="shared" si="107"/>
        <v/>
      </c>
      <c r="EI102" s="73"/>
      <c r="EP102" s="75">
        <f>IF(AND($E$3=1),'Marks Entry 1st'!I101,IF(AND($E$3=2),'Marks Entry 2nd'!I101,IF(AND($E$3=3),'Marks Entry 3rd'!I101,IF(AND($E$3=4),'Marks Entry 4th'!I101,""))))</f>
        <v>0</v>
      </c>
    </row>
    <row r="103" spans="1:146" ht="18.899999999999999" customHeight="1">
      <c r="A103" s="94">
        <v>96</v>
      </c>
      <c r="B103" s="94" t="str">
        <f>IF(OR(EP103=0,EP103=""),"",IF(AND($E$3=1),'Marks Entry 1st'!I102,IF(AND($E$3=2),'Marks Entry 2nd'!I102,IF(AND($E$3=3),'Marks Entry 3rd'!I102,IF(AND($E$3=4),'Marks Entry 4th'!I102,"")))))</f>
        <v/>
      </c>
      <c r="C103" s="95" t="str">
        <f>IF(OR(B103=0,B103=""),"",IF(AND($E$3=1),'Marks Entry 1st'!B102,IF(AND($E$3=2),'Marks Entry 2nd'!B102,IF(AND($E$3=3),'Marks Entry 3rd'!B102,IF(AND($E$3=4),'Marks Entry 4th'!B102,"")))))</f>
        <v/>
      </c>
      <c r="D103" s="95" t="str">
        <f>IF(OR(B103=0,B103=""),"",IF(AND($E$3=1),'Marks Entry 1st'!C102,IF(AND($E$3=2),'Marks Entry 2nd'!C102,IF(AND($E$3=3),'Marks Entry 3rd'!C102,IF(AND($E$3=4),'Marks Entry 4th'!C102,"")))))</f>
        <v/>
      </c>
      <c r="E103" s="96" t="str">
        <f>IF(OR(B103=0,B103=""),"",IF(AND($E$3=1),'Marks Entry 1st'!E102,IF(AND($E$3=2),'Marks Entry 2nd'!E102,IF(AND($E$3=3),'Marks Entry 3rd'!E102,IF(AND($E$3=4),'Marks Entry 4th'!E102,"")))))</f>
        <v/>
      </c>
      <c r="F103" s="95" t="str">
        <f>IF(OR(B103=0,B103=""),"",IF(AND($E$3=1),'Marks Entry 1st'!D102,IF(AND($E$3=2),'Marks Entry 2nd'!D102,IF(AND($E$3=3),'Marks Entry 3rd'!D102,IF(AND($E$3=4),'Marks Entry 4th'!D102,"")))))</f>
        <v/>
      </c>
      <c r="G103" s="90" t="str">
        <f>IF(OR(B103=0,B103=""),"",IF(AND($E$3=1),'Marks Entry 1st'!F102,IF(AND($E$3=2),'Marks Entry 2nd'!F102,IF(AND($E$3=3),'Marks Entry 3rd'!F102,IF(AND($E$3=4),'Marks Entry 4th'!F102,"")))))</f>
        <v/>
      </c>
      <c r="H103" s="90" t="str">
        <f>IF(OR(B103=0,B103=""),"",IF(AND($E$3=1),'Marks Entry 1st'!G102,IF(AND($E$3=2),'Marks Entry 2nd'!G102,IF(AND($E$3=3),'Marks Entry 3rd'!G102,IF(AND($E$3=4),'Marks Entry 4th'!G102,"")))))</f>
        <v/>
      </c>
      <c r="I103" s="90" t="str">
        <f>IF(OR(B103=0,B103=""),"",IF(AND($E$3=1),'Marks Entry 1st'!H102,IF(AND($E$3=2),'Marks Entry 2nd'!H102,IF(AND($E$3=3),'Marks Entry 3rd'!H102,IF(AND($E$3=4),'Marks Entry 4th'!H102,"")))))</f>
        <v/>
      </c>
      <c r="J103" s="379" t="str">
        <f>IF(OR(B103=0,B103=""),"",IF(AND($E$3=1),'Marks Entry 1st'!J102,IF(AND($E$3=2),'Marks Entry 2nd'!J102,IF(AND($E$3=3),'Marks Entry 3rd'!J102,IF(AND($E$3=4),'Marks Entry 4th'!J102,"")))))</f>
        <v/>
      </c>
      <c r="K103" s="379" t="str">
        <f>IF(OR(B103=0,B103=""),"",IF(AND($E$3=1),'Marks Entry 1st'!K102,IF(AND($E$3=2),'Marks Entry 2nd'!K102,IF(AND($E$3=3),'Marks Entry 3rd'!K102,IF(AND($E$3=4),'Marks Entry 4th'!K102,"")))))</f>
        <v/>
      </c>
      <c r="L103" s="180" t="str">
        <f>IF(OR($E103="",$G103=""),"",IF(AND($E$3=1),'Marks Entry 1st'!L102,IF(AND($E$3=2),'Marks Entry 2nd'!L102,IF(AND($E$3=3),'Marks Entry 3rd'!L102,IF(AND($E$3=4),'Marks Entry 4th'!L102,"")))))</f>
        <v/>
      </c>
      <c r="M103" s="180" t="str">
        <f>IF(OR($E103="",$G103=""),"",IF(AND($E$3=1),'Marks Entry 1st'!M102,IF(AND($E$3=2),'Marks Entry 2nd'!M102,IF(AND($E$3=3),'Marks Entry 3rd'!M102,IF(AND($E$3=4),'Marks Entry 4th'!M102,"")))))</f>
        <v/>
      </c>
      <c r="N103" s="87" t="str">
        <f t="shared" si="108"/>
        <v/>
      </c>
      <c r="O103" s="180" t="str">
        <f>IF(OR($E103="",$G103=""),"",IF(AND($E$3=1),'Marks Entry 1st'!N102,IF(AND($E$3=2),'Marks Entry 2nd'!N102,IF(AND($E$3=3),'Marks Entry 3rd'!N102,IF(AND($E$3=4),'Marks Entry 4th'!N102,"")))))</f>
        <v/>
      </c>
      <c r="P103" s="180" t="str">
        <f>IF(OR($E103="",$G103=""),"",IF(AND($E$3=1),'Marks Entry 1st'!O102,IF(AND($E$3=2),'Marks Entry 2nd'!O102,IF(AND($E$3=3),'Marks Entry 3rd'!O102,IF(AND($E$3=4),'Marks Entry 4th'!O102,"")))))</f>
        <v/>
      </c>
      <c r="Q103" s="180" t="str">
        <f>IF(OR($E103="",$G103=""),"",IF(AND($E$3=1),'Marks Entry 1st'!P102,IF(AND($E$3=2),'Marks Entry 2nd'!P102,IF(AND($E$3=3),'Marks Entry 3rd'!P102,IF(AND($E$3=4),'Marks Entry 4th'!P102,"")))))</f>
        <v/>
      </c>
      <c r="R103" s="91" t="str">
        <f t="shared" si="109"/>
        <v/>
      </c>
      <c r="S103" s="87">
        <f t="shared" si="110"/>
        <v>0</v>
      </c>
      <c r="T103" s="93" t="str">
        <f>IF(OR($E103="",$G103=""),"",IF(AND($E$3=1),'Marks Entry 1st'!Q102,IF(AND($E$3=2),'Marks Entry 2nd'!Q102,IF(AND($E$3=3),'Marks Entry 3rd'!Q102,IF(AND($E$3=4),'Marks Entry 4th'!Q102,"")))))</f>
        <v/>
      </c>
      <c r="U103" s="93" t="str">
        <f>IF(OR($E103="",$G103=""),"",IF(AND($E$3=1),'Marks Entry 1st'!R102,IF(AND($E$3=2),'Marks Entry 2nd'!R102,IF(AND($E$3=3),'Marks Entry 3rd'!R102,IF(AND($E$3=4),'Marks Entry 4th'!R102,"")))))</f>
        <v/>
      </c>
      <c r="V103" s="93" t="str">
        <f>IF(OR($E103="",$G103=""),"",IF(AND($E$3=1),'Marks Entry 1st'!S102,IF(AND($E$3=2),'Marks Entry 2nd'!S102,IF(AND($E$3=3),'Marks Entry 3rd'!S102,IF(AND($E$3=4),'Marks Entry 4th'!S102,"")))))</f>
        <v/>
      </c>
      <c r="W103" s="92" t="str">
        <f t="shared" si="111"/>
        <v/>
      </c>
      <c r="X103" s="87" t="str">
        <f t="shared" si="112"/>
        <v/>
      </c>
      <c r="Y103" s="144">
        <f t="shared" si="113"/>
        <v>0</v>
      </c>
      <c r="Z103" s="144" t="str">
        <f t="shared" si="114"/>
        <v/>
      </c>
      <c r="AA103" s="144" t="str">
        <f t="shared" si="76"/>
        <v/>
      </c>
      <c r="AB103" s="144" t="str">
        <f t="shared" si="115"/>
        <v/>
      </c>
      <c r="AC103" s="144" t="str">
        <f t="shared" si="77"/>
        <v/>
      </c>
      <c r="AD103" s="148" t="str">
        <f t="shared" si="78"/>
        <v/>
      </c>
      <c r="AE103" s="180" t="str">
        <f>IF(OR($E103="",$G103=""),"",IF(AND($E$3=1),'Marks Entry 1st'!T102,IF(AND($E$3=2),'Marks Entry 2nd'!T102,IF(AND($E$3=3),'Marks Entry 3rd'!T102,IF(AND($E$3=4),'Marks Entry 4th'!T102,"")))))</f>
        <v/>
      </c>
      <c r="AF103" s="180" t="str">
        <f>IF(OR($E103="",$G103=""),"",IF(AND($E$3=1),'Marks Entry 1st'!U102,IF(AND($E$3=2),'Marks Entry 2nd'!U102,IF(AND($E$3=3),'Marks Entry 3rd'!U102,IF(AND($E$3=4),'Marks Entry 4th'!U102,"")))))</f>
        <v/>
      </c>
      <c r="AG103" s="87" t="str">
        <f t="shared" si="116"/>
        <v/>
      </c>
      <c r="AH103" s="180" t="str">
        <f>IF(OR($E103="",$G103=""),"",IF(AND($E$3=1),'Marks Entry 1st'!V102,IF(AND($E$3=2),'Marks Entry 2nd'!V102,IF(AND($E$3=3),'Marks Entry 3rd'!V102,IF(AND($E$3=4),'Marks Entry 4th'!V102,"")))))</f>
        <v/>
      </c>
      <c r="AI103" s="180" t="str">
        <f>IF(OR($E103="",$G103=""),"",IF(AND($E$3=1),'Marks Entry 1st'!W102,IF(AND($E$3=2),'Marks Entry 2nd'!W102,IF(AND($E$3=3),'Marks Entry 3rd'!W102,IF(AND($E$3=4),'Marks Entry 4th'!W102,"")))))</f>
        <v/>
      </c>
      <c r="AJ103" s="180" t="str">
        <f>IF(OR($E103="",$G103=""),"",IF(AND($E$3=1),'Marks Entry 1st'!X102,IF(AND($E$3=2),'Marks Entry 2nd'!X102,IF(AND($E$3=3),'Marks Entry 3rd'!X102,IF(AND($E$3=4),'Marks Entry 4th'!X102,"")))))</f>
        <v/>
      </c>
      <c r="AK103" s="91" t="str">
        <f t="shared" si="117"/>
        <v/>
      </c>
      <c r="AL103" s="87">
        <f t="shared" si="118"/>
        <v>0</v>
      </c>
      <c r="AM103" s="93" t="str">
        <f>IF(OR($E103="",$G103=""),"",IF(AND($E$3=1),'Marks Entry 1st'!Y102,IF(AND($E$3=2),'Marks Entry 2nd'!Y102,IF(AND($E$3=3),'Marks Entry 3rd'!Y102,IF(AND($E$3=4),'Marks Entry 4th'!Y102,"")))))</f>
        <v/>
      </c>
      <c r="AN103" s="93" t="str">
        <f>IF(OR($E103="",$G103=""),"",IF(AND($E$3=1),'Marks Entry 1st'!Z102,IF(AND($E$3=2),'Marks Entry 2nd'!Z102,IF(AND($E$3=3),'Marks Entry 3rd'!Z102,IF(AND($E$3=4),'Marks Entry 4th'!Z102,"")))))</f>
        <v/>
      </c>
      <c r="AO103" s="93" t="str">
        <f>IF(OR($E103="",$G103=""),"",IF(AND($E$3=1),'Marks Entry 1st'!AA102,IF(AND($E$3=2),'Marks Entry 2nd'!AA102,IF(AND($E$3=3),'Marks Entry 3rd'!AA102,IF(AND($E$3=4),'Marks Entry 4th'!AA102,"")))))</f>
        <v/>
      </c>
      <c r="AP103" s="92" t="str">
        <f t="shared" si="119"/>
        <v/>
      </c>
      <c r="AQ103" s="87" t="str">
        <f t="shared" si="120"/>
        <v/>
      </c>
      <c r="AR103" s="144">
        <f t="shared" si="121"/>
        <v>0</v>
      </c>
      <c r="AS103" s="144" t="str">
        <f t="shared" si="122"/>
        <v/>
      </c>
      <c r="AT103" s="144" t="str">
        <f t="shared" si="79"/>
        <v/>
      </c>
      <c r="AU103" s="144" t="str">
        <f t="shared" si="123"/>
        <v/>
      </c>
      <c r="AV103" s="144" t="str">
        <f t="shared" si="80"/>
        <v/>
      </c>
      <c r="AW103" s="148" t="str">
        <f t="shared" si="81"/>
        <v/>
      </c>
      <c r="AX103" s="180" t="str">
        <f>IF(OR($E103="",$G103=""),"",IF(AND($E$3=1),'Marks Entry 1st'!AB102,IF(AND($E$3=2),'Marks Entry 2nd'!AB102,IF(AND($E$3=3),'Marks Entry 3rd'!AB102,IF(AND($E$3=4),'Marks Entry 4th'!AB102,"")))))</f>
        <v/>
      </c>
      <c r="AY103" s="180" t="str">
        <f>IF(OR($E103="",$G103=""),"",IF(AND($E$3=1),'Marks Entry 1st'!AC102,IF(AND($E$3=2),'Marks Entry 2nd'!AC102,IF(AND($E$3=3),'Marks Entry 3rd'!AC102,IF(AND($E$3=4),'Marks Entry 4th'!AC102,"")))))</f>
        <v/>
      </c>
      <c r="AZ103" s="87" t="str">
        <f t="shared" si="82"/>
        <v/>
      </c>
      <c r="BA103" s="180" t="str">
        <f>IF(OR($E103="",$G103=""),"",IF(AND($E$3=1),'Marks Entry 1st'!AD102,IF(AND($E$3=2),'Marks Entry 2nd'!AD102,IF(AND($E$3=3),'Marks Entry 3rd'!AD102,IF(AND($E$3=4),'Marks Entry 4th'!AD102,"")))))</f>
        <v/>
      </c>
      <c r="BB103" s="180" t="str">
        <f>IF(OR($E103="",$G103=""),"",IF(AND($E$3=1),'Marks Entry 1st'!AE102,IF(AND($E$3=2),'Marks Entry 2nd'!AE102,IF(AND($E$3=3),'Marks Entry 3rd'!AE102,IF(AND($E$3=4),'Marks Entry 4th'!AE102,"")))))</f>
        <v/>
      </c>
      <c r="BC103" s="180" t="str">
        <f>IF(OR($E103="",$G103=""),"",IF(AND($E$3=1),'Marks Entry 1st'!AF102,IF(AND($E$3=2),'Marks Entry 2nd'!AF102,IF(AND($E$3=3),'Marks Entry 3rd'!AF102,IF(AND($E$3=4),'Marks Entry 4th'!AF102,"")))))</f>
        <v/>
      </c>
      <c r="BD103" s="91" t="str">
        <f t="shared" si="83"/>
        <v/>
      </c>
      <c r="BE103" s="87">
        <f t="shared" si="84"/>
        <v>0</v>
      </c>
      <c r="BF103" s="93" t="str">
        <f>IF(OR($E103="",$G103=""),"",IF(AND($E$3=1),'Marks Entry 1st'!AG102,IF(AND($E$3=2),'Marks Entry 2nd'!AG102,IF(AND($E$3=3),'Marks Entry 3rd'!AG102,IF(AND($E$3=4),'Marks Entry 4th'!AG102,"")))))</f>
        <v/>
      </c>
      <c r="BG103" s="93" t="str">
        <f>IF(OR($E103="",$G103=""),"",IF(AND($E$3=1),'Marks Entry 1st'!AH102,IF(AND($E$3=2),'Marks Entry 2nd'!AH102,IF(AND($E$3=3),'Marks Entry 3rd'!AH102,IF(AND($E$3=4),'Marks Entry 4th'!AH102,"")))))</f>
        <v/>
      </c>
      <c r="BH103" s="93" t="str">
        <f>IF(OR($E103="",$G103=""),"",IF(AND($E$3=1),'Marks Entry 1st'!AI102,IF(AND($E$3=2),'Marks Entry 2nd'!AI102,IF(AND($E$3=3),'Marks Entry 3rd'!AI102,IF(AND($E$3=4),'Marks Entry 4th'!AI102,"")))))</f>
        <v/>
      </c>
      <c r="BI103" s="92" t="str">
        <f t="shared" si="85"/>
        <v/>
      </c>
      <c r="BJ103" s="87" t="str">
        <f t="shared" si="86"/>
        <v/>
      </c>
      <c r="BK103" s="144">
        <f t="shared" si="87"/>
        <v>0</v>
      </c>
      <c r="BL103" s="144" t="str">
        <f t="shared" si="88"/>
        <v/>
      </c>
      <c r="BM103" s="144" t="str">
        <f t="shared" si="89"/>
        <v/>
      </c>
      <c r="BN103" s="144" t="str">
        <f t="shared" si="90"/>
        <v/>
      </c>
      <c r="BO103" s="144" t="str">
        <f t="shared" si="91"/>
        <v/>
      </c>
      <c r="BP103" s="148" t="str">
        <f t="shared" si="92"/>
        <v/>
      </c>
      <c r="BQ103" s="180" t="str">
        <f>IF(OR($E103="",$G103=""),"",IF(AND($E$3=1),'Marks Entry 1st'!AJ102,IF(AND($E$3=2),'Marks Entry 2nd'!AJ102,IF(AND($E$3=3),'Marks Entry 3rd'!AJ102,IF(AND($E$3=4),'Marks Entry 4th'!AJ102,"")))))</f>
        <v/>
      </c>
      <c r="BR103" s="180" t="str">
        <f>IF(OR($E103="",$G103=""),"",IF(AND($E$3=1),'Marks Entry 1st'!AK102,IF(AND($E$3=2),'Marks Entry 2nd'!AK102,IF(AND($E$3=3),'Marks Entry 3rd'!AK102,IF(AND($E$3=4),'Marks Entry 4th'!AK102,"")))))</f>
        <v/>
      </c>
      <c r="BS103" s="87" t="str">
        <f t="shared" si="124"/>
        <v/>
      </c>
      <c r="BT103" s="180" t="str">
        <f>IF(OR($E103="",$G103=""),"",IF(AND($E$3=1),'Marks Entry 1st'!AL102,IF(AND($E$3=2),'Marks Entry 2nd'!AL102,IF(AND($E$3=3),'Marks Entry 3rd'!AL102,IF(AND($E$3=4),'Marks Entry 4th'!AL102,"")))))</f>
        <v/>
      </c>
      <c r="BU103" s="180" t="str">
        <f>IF(OR($E103="",$G103=""),"",IF(AND($E$3=1),'Marks Entry 1st'!AM102,IF(AND($E$3=2),'Marks Entry 2nd'!AM102,IF(AND($E$3=3),'Marks Entry 3rd'!AM102,IF(AND($E$3=4),'Marks Entry 4th'!AM102,"")))))</f>
        <v/>
      </c>
      <c r="BV103" s="180" t="str">
        <f>IF(OR($E103="",$G103=""),"",IF(AND($E$3=1),'Marks Entry 1st'!AN102,IF(AND($E$3=2),'Marks Entry 2nd'!AN102,IF(AND($E$3=3),'Marks Entry 3rd'!AN102,IF(AND($E$3=4),'Marks Entry 4th'!AN102,"")))))</f>
        <v/>
      </c>
      <c r="BW103" s="91" t="str">
        <f t="shared" si="125"/>
        <v/>
      </c>
      <c r="BX103" s="87">
        <f t="shared" si="126"/>
        <v>0</v>
      </c>
      <c r="BY103" s="93" t="str">
        <f>IF(OR($E103="",$G103=""),"",IF(AND($E$3=1),'Marks Entry 1st'!AO102,IF(AND($E$3=2),'Marks Entry 2nd'!AO102,IF(AND($E$3=3),'Marks Entry 3rd'!AO102,IF(AND($E$3=4),'Marks Entry 4th'!AO102,"")))))</f>
        <v/>
      </c>
      <c r="BZ103" s="93" t="str">
        <f>IF(OR($E103="",$G103=""),"",IF(AND($E$3=1),'Marks Entry 1st'!AP102,IF(AND($E$3=2),'Marks Entry 2nd'!AP102,IF(AND($E$3=3),'Marks Entry 3rd'!AP102,IF(AND($E$3=4),'Marks Entry 4th'!AP102,"")))))</f>
        <v/>
      </c>
      <c r="CA103" s="93" t="str">
        <f>IF(OR($E103="",$G103=""),"",IF(AND($E$3=1),'Marks Entry 1st'!AQ102,IF(AND($E$3=2),'Marks Entry 2nd'!AQ102,IF(AND($E$3=3),'Marks Entry 3rd'!AQ102,IF(AND($E$3=4),'Marks Entry 4th'!AQ102,"")))))</f>
        <v/>
      </c>
      <c r="CB103" s="92" t="str">
        <f t="shared" si="127"/>
        <v/>
      </c>
      <c r="CC103" s="87" t="str">
        <f t="shared" si="128"/>
        <v/>
      </c>
      <c r="CD103" s="144">
        <f t="shared" si="129"/>
        <v>0</v>
      </c>
      <c r="CE103" s="144" t="str">
        <f t="shared" si="130"/>
        <v/>
      </c>
      <c r="CF103" s="144" t="str">
        <f t="shared" si="93"/>
        <v/>
      </c>
      <c r="CG103" s="144" t="str">
        <f t="shared" si="131"/>
        <v/>
      </c>
      <c r="CH103" s="144" t="str">
        <f t="shared" si="94"/>
        <v/>
      </c>
      <c r="CI103" s="148" t="str">
        <f t="shared" si="95"/>
        <v/>
      </c>
      <c r="CJ103" s="180" t="str">
        <f>IF(OR($E103="",$G103=""),"",IF(AND($E$3=1),'Marks Entry 1st'!AR102,IF(AND($E$3=2),'Marks Entry 2nd'!AR102,IF(AND($E$3=3),'Marks Entry 3rd'!AR102,IF(AND($E$3=4),'Marks Entry 4th'!AR102,"")))))</f>
        <v/>
      </c>
      <c r="CK103" s="180" t="str">
        <f>IF(OR($E103="",$G103=""),"",IF(AND($E$3=1),'Marks Entry 1st'!AS102,IF(AND($E$3=2),'Marks Entry 2nd'!AS102,IF(AND($E$3=3),'Marks Entry 3rd'!AS102,IF(AND($E$3=4),'Marks Entry 4th'!AS102,"")))))</f>
        <v/>
      </c>
      <c r="CL103" s="87" t="str">
        <f t="shared" si="132"/>
        <v/>
      </c>
      <c r="CM103" s="180" t="str">
        <f>IF(OR($E103="",$G103=""),"",IF(AND($E$3=1),'Marks Entry 1st'!AT102,IF(AND($E$3=2),'Marks Entry 2nd'!AT102,IF(AND($E$3=3),'Marks Entry 3rd'!AT102,IF(AND($E$3=4),'Marks Entry 4th'!AT102,"")))))</f>
        <v/>
      </c>
      <c r="CN103" s="180" t="str">
        <f>IF(OR($E103="",$G103=""),"",IF(AND($E$3=1),'Marks Entry 1st'!AU102,IF(AND($E$3=2),'Marks Entry 2nd'!AU102,IF(AND($E$3=3),'Marks Entry 3rd'!AU102,IF(AND($E$3=4),'Marks Entry 4th'!AU102,"")))))</f>
        <v/>
      </c>
      <c r="CO103" s="180" t="str">
        <f>IF(OR($E103="",$G103=""),"",IF(AND($E$3=1),'Marks Entry 1st'!AV102,IF(AND($E$3=2),'Marks Entry 2nd'!AV102,IF(AND($E$3=3),'Marks Entry 3rd'!AV102,IF(AND($E$3=4),'Marks Entry 4th'!AV102,"")))))</f>
        <v/>
      </c>
      <c r="CP103" s="91" t="str">
        <f t="shared" si="133"/>
        <v/>
      </c>
      <c r="CQ103" s="87">
        <f t="shared" si="134"/>
        <v>0</v>
      </c>
      <c r="CR103" s="93" t="str">
        <f>IF(OR($E103="",$G103=""),"",IF(AND($E$3=1),'Marks Entry 1st'!AW102,IF(AND($E$3=2),'Marks Entry 2nd'!AW102,IF(AND($E$3=3),'Marks Entry 3rd'!AW102,IF(AND($E$3=4),'Marks Entry 4th'!AW102,"")))))</f>
        <v/>
      </c>
      <c r="CS103" s="93" t="str">
        <f>IF(OR($E103="",$G103=""),"",IF(AND($E$3=1),'Marks Entry 1st'!AX102,IF(AND($E$3=2),'Marks Entry 2nd'!AX102,IF(AND($E$3=3),'Marks Entry 3rd'!AX102,IF(AND($E$3=4),'Marks Entry 4th'!AX102,"")))))</f>
        <v/>
      </c>
      <c r="CT103" s="93" t="str">
        <f>IF(OR($E103="",$G103=""),"",IF(AND($E$3=1),'Marks Entry 1st'!AY102,IF(AND($E$3=2),'Marks Entry 2nd'!AY102,IF(AND($E$3=3),'Marks Entry 3rd'!AY102,IF(AND($E$3=4),'Marks Entry 4th'!AY102,"")))))</f>
        <v/>
      </c>
      <c r="CU103" s="92" t="str">
        <f t="shared" si="135"/>
        <v/>
      </c>
      <c r="CV103" s="87" t="str">
        <f t="shared" si="136"/>
        <v/>
      </c>
      <c r="CW103" s="144">
        <f t="shared" si="137"/>
        <v>0</v>
      </c>
      <c r="CX103" s="144" t="str">
        <f t="shared" si="138"/>
        <v/>
      </c>
      <c r="CY103" s="144" t="str">
        <f t="shared" si="96"/>
        <v/>
      </c>
      <c r="CZ103" s="144" t="str">
        <f t="shared" si="139"/>
        <v/>
      </c>
      <c r="DA103" s="144" t="str">
        <f t="shared" si="97"/>
        <v/>
      </c>
      <c r="DB103" s="148" t="str">
        <f t="shared" si="98"/>
        <v/>
      </c>
      <c r="DC103" s="380" t="str">
        <f>IF(OR($E103="",$G103=""),"",IF(AND($E$3=1),'Marks Entry 1st'!AZ102,IF(AND($E$3=2),'Marks Entry 2nd'!AZ102,IF(AND($E$3=3),'Marks Entry 3rd'!AZ102,IF(AND($E$3=4),'Marks Entry 4th'!AZ102,"")))))</f>
        <v/>
      </c>
      <c r="DD103" s="380" t="str">
        <f>IF(OR($E103="",$G103=""),"",IF(AND($E$3=1),'Marks Entry 1st'!BA102,IF(AND($E$3=2),'Marks Entry 2nd'!BA102,IF(AND($E$3=3),'Marks Entry 3rd'!BA102,IF(AND($E$3=4),'Marks Entry 4th'!BA102,"")))))</f>
        <v/>
      </c>
      <c r="DE103" s="380" t="str">
        <f>IF(OR($E103="",$G103=""),"",IF(AND($E$3=1),'Marks Entry 1st'!BB102,IF(AND($E$3=2),'Marks Entry 2nd'!BB102,IF(AND($E$3=3),'Marks Entry 3rd'!BB102,IF(AND($E$3=4),'Marks Entry 4th'!BB102,"")))))</f>
        <v/>
      </c>
      <c r="DF103" s="181" t="str">
        <f t="shared" si="140"/>
        <v/>
      </c>
      <c r="DG103" s="182">
        <f t="shared" si="141"/>
        <v>0</v>
      </c>
      <c r="DH103" s="182" t="str">
        <f t="shared" si="142"/>
        <v/>
      </c>
      <c r="DI103" s="182" t="str">
        <f t="shared" si="143"/>
        <v/>
      </c>
      <c r="DJ103" s="147" t="str">
        <f t="shared" si="99"/>
        <v/>
      </c>
      <c r="DK103" s="380" t="str">
        <f>IF(OR($E103="",$G103=""),"",IF(AND($E$3=1),'Marks Entry 1st'!BC102,IF(AND($E$3=2),'Marks Entry 2nd'!BC102,IF(AND($E$3=3),'Marks Entry 3rd'!BC102,IF(AND($E$3=4),'Marks Entry 4th'!BC102,"")))))</f>
        <v/>
      </c>
      <c r="DL103" s="380" t="str">
        <f>IF(OR($E103="",$G103=""),"",IF(AND($E$3=1),'Marks Entry 1st'!BD102,IF(AND($E$3=2),'Marks Entry 2nd'!BD102,IF(AND($E$3=3),'Marks Entry 3rd'!BD102,IF(AND($E$3=4),'Marks Entry 4th'!BD102,"")))))</f>
        <v/>
      </c>
      <c r="DM103" s="380" t="str">
        <f>IF(OR($E103="",$G103=""),"",IF(AND($E$3=1),'Marks Entry 1st'!BE102,IF(AND($E$3=2),'Marks Entry 2nd'!BE102,IF(AND($E$3=3),'Marks Entry 3rd'!BE102,IF(AND($E$3=4),'Marks Entry 4th'!BE102,"")))))</f>
        <v/>
      </c>
      <c r="DN103" s="181" t="str">
        <f t="shared" si="144"/>
        <v/>
      </c>
      <c r="DO103" s="182">
        <f t="shared" si="145"/>
        <v>0</v>
      </c>
      <c r="DP103" s="182" t="str">
        <f t="shared" si="146"/>
        <v/>
      </c>
      <c r="DQ103" s="182" t="str">
        <f t="shared" si="147"/>
        <v/>
      </c>
      <c r="DR103" s="147" t="str">
        <f t="shared" si="100"/>
        <v/>
      </c>
      <c r="DS103" s="380" t="str">
        <f>IF(OR($E103="",$G103=""),"",IF(AND($E$3=1),'Marks Entry 1st'!BF102,IF(AND($E$3=2),'Marks Entry 2nd'!BF102,IF(AND($E$3=3),'Marks Entry 3rd'!BF102,IF(AND($E$3=4),'Marks Entry 4th'!BF102,"")))))</f>
        <v/>
      </c>
      <c r="DT103" s="380" t="str">
        <f>IF(OR($E103="",$G103=""),"",IF(AND($E$3=1),'Marks Entry 1st'!BG102,IF(AND($E$3=2),'Marks Entry 2nd'!BG102,IF(AND($E$3=3),'Marks Entry 3rd'!BG102,IF(AND($E$3=4),'Marks Entry 4th'!BG102,"")))))</f>
        <v/>
      </c>
      <c r="DU103" s="380" t="str">
        <f>IF(OR($E103="",$G103=""),"",IF(AND($E$3=1),'Marks Entry 1st'!BH102,IF(AND($E$3=2),'Marks Entry 2nd'!BH102,IF(AND($E$3=3),'Marks Entry 3rd'!BH102,IF(AND($E$3=4),'Marks Entry 4th'!BH102,"")))))</f>
        <v/>
      </c>
      <c r="DV103" s="181" t="str">
        <f t="shared" si="148"/>
        <v/>
      </c>
      <c r="DW103" s="182">
        <f t="shared" si="149"/>
        <v>0</v>
      </c>
      <c r="DX103" s="182" t="str">
        <f t="shared" si="150"/>
        <v/>
      </c>
      <c r="DY103" s="182" t="str">
        <f t="shared" si="151"/>
        <v/>
      </c>
      <c r="DZ103" s="147" t="str">
        <f t="shared" si="101"/>
        <v/>
      </c>
      <c r="EA103" s="104" t="str">
        <f t="shared" si="102"/>
        <v/>
      </c>
      <c r="EB103" s="105" t="str">
        <f t="shared" si="103"/>
        <v/>
      </c>
      <c r="EC103" s="111" t="str">
        <f t="shared" si="104"/>
        <v/>
      </c>
      <c r="ED103" s="112" t="str">
        <f t="shared" si="105"/>
        <v/>
      </c>
      <c r="EE103" s="386" t="str">
        <f t="shared" si="106"/>
        <v/>
      </c>
      <c r="EF103" s="72" t="str">
        <f>IF(OR($E103="",$G103=""),"",IF(AND($E$3=1),'Marks Entry 1st'!BI102,IF(AND($E$3=2),'Marks Entry 2nd'!BI102,IF(AND($E$3=3),'Marks Entry 3rd'!BI102,IF(AND($E$3=4),'Marks Entry 4th'!BI102,"")))))</f>
        <v/>
      </c>
      <c r="EG103" s="72" t="str">
        <f>IF(OR($E103="",$G103=""),"",IF(AND($E$3=1),'Marks Entry 1st'!BJ102,IF(AND($E$3=2),'Marks Entry 2nd'!BJ102,IF(AND($E$3=3),'Marks Entry 3rd'!BJ102,IF(AND($E$3=4),'Marks Entry 4th'!BJ102,"")))))</f>
        <v/>
      </c>
      <c r="EH103" s="328" t="str">
        <f t="shared" si="107"/>
        <v/>
      </c>
      <c r="EI103" s="73"/>
      <c r="EP103" s="75">
        <f>IF(AND($E$3=1),'Marks Entry 1st'!I102,IF(AND($E$3=2),'Marks Entry 2nd'!I102,IF(AND($E$3=3),'Marks Entry 3rd'!I102,IF(AND($E$3=4),'Marks Entry 4th'!I102,""))))</f>
        <v>0</v>
      </c>
    </row>
    <row r="104" spans="1:146" ht="18.899999999999999" customHeight="1">
      <c r="A104" s="94">
        <v>97</v>
      </c>
      <c r="B104" s="94" t="str">
        <f>IF(OR(EP104=0,EP104=""),"",IF(AND($E$3=1),'Marks Entry 1st'!I103,IF(AND($E$3=2),'Marks Entry 2nd'!I103,IF(AND($E$3=3),'Marks Entry 3rd'!I103,IF(AND($E$3=4),'Marks Entry 4th'!I103,"")))))</f>
        <v/>
      </c>
      <c r="C104" s="95" t="str">
        <f>IF(OR(B104=0,B104=""),"",IF(AND($E$3=1),'Marks Entry 1st'!B103,IF(AND($E$3=2),'Marks Entry 2nd'!B103,IF(AND($E$3=3),'Marks Entry 3rd'!B103,IF(AND($E$3=4),'Marks Entry 4th'!B103,"")))))</f>
        <v/>
      </c>
      <c r="D104" s="95" t="str">
        <f>IF(OR(B104=0,B104=""),"",IF(AND($E$3=1),'Marks Entry 1st'!C103,IF(AND($E$3=2),'Marks Entry 2nd'!C103,IF(AND($E$3=3),'Marks Entry 3rd'!C103,IF(AND($E$3=4),'Marks Entry 4th'!C103,"")))))</f>
        <v/>
      </c>
      <c r="E104" s="96" t="str">
        <f>IF(OR(B104=0,B104=""),"",IF(AND($E$3=1),'Marks Entry 1st'!E103,IF(AND($E$3=2),'Marks Entry 2nd'!E103,IF(AND($E$3=3),'Marks Entry 3rd'!E103,IF(AND($E$3=4),'Marks Entry 4th'!E103,"")))))</f>
        <v/>
      </c>
      <c r="F104" s="95" t="str">
        <f>IF(OR(B104=0,B104=""),"",IF(AND($E$3=1),'Marks Entry 1st'!D103,IF(AND($E$3=2),'Marks Entry 2nd'!D103,IF(AND($E$3=3),'Marks Entry 3rd'!D103,IF(AND($E$3=4),'Marks Entry 4th'!D103,"")))))</f>
        <v/>
      </c>
      <c r="G104" s="90" t="str">
        <f>IF(OR(B104=0,B104=""),"",IF(AND($E$3=1),'Marks Entry 1st'!F103,IF(AND($E$3=2),'Marks Entry 2nd'!F103,IF(AND($E$3=3),'Marks Entry 3rd'!F103,IF(AND($E$3=4),'Marks Entry 4th'!F103,"")))))</f>
        <v/>
      </c>
      <c r="H104" s="90" t="str">
        <f>IF(OR(B104=0,B104=""),"",IF(AND($E$3=1),'Marks Entry 1st'!G103,IF(AND($E$3=2),'Marks Entry 2nd'!G103,IF(AND($E$3=3),'Marks Entry 3rd'!G103,IF(AND($E$3=4),'Marks Entry 4th'!G103,"")))))</f>
        <v/>
      </c>
      <c r="I104" s="90" t="str">
        <f>IF(OR(B104=0,B104=""),"",IF(AND($E$3=1),'Marks Entry 1st'!H103,IF(AND($E$3=2),'Marks Entry 2nd'!H103,IF(AND($E$3=3),'Marks Entry 3rd'!H103,IF(AND($E$3=4),'Marks Entry 4th'!H103,"")))))</f>
        <v/>
      </c>
      <c r="J104" s="379" t="str">
        <f>IF(OR(B104=0,B104=""),"",IF(AND($E$3=1),'Marks Entry 1st'!J103,IF(AND($E$3=2),'Marks Entry 2nd'!J103,IF(AND($E$3=3),'Marks Entry 3rd'!J103,IF(AND($E$3=4),'Marks Entry 4th'!J103,"")))))</f>
        <v/>
      </c>
      <c r="K104" s="379" t="str">
        <f>IF(OR(B104=0,B104=""),"",IF(AND($E$3=1),'Marks Entry 1st'!K103,IF(AND($E$3=2),'Marks Entry 2nd'!K103,IF(AND($E$3=3),'Marks Entry 3rd'!K103,IF(AND($E$3=4),'Marks Entry 4th'!K103,"")))))</f>
        <v/>
      </c>
      <c r="L104" s="180" t="str">
        <f>IF(OR($E104="",$G104=""),"",IF(AND($E$3=1),'Marks Entry 1st'!L103,IF(AND($E$3=2),'Marks Entry 2nd'!L103,IF(AND($E$3=3),'Marks Entry 3rd'!L103,IF(AND($E$3=4),'Marks Entry 4th'!L103,"")))))</f>
        <v/>
      </c>
      <c r="M104" s="180" t="str">
        <f>IF(OR($E104="",$G104=""),"",IF(AND($E$3=1),'Marks Entry 1st'!M103,IF(AND($E$3=2),'Marks Entry 2nd'!M103,IF(AND($E$3=3),'Marks Entry 3rd'!M103,IF(AND($E$3=4),'Marks Entry 4th'!M103,"")))))</f>
        <v/>
      </c>
      <c r="N104" s="87" t="str">
        <f t="shared" si="108"/>
        <v/>
      </c>
      <c r="O104" s="180" t="str">
        <f>IF(OR($E104="",$G104=""),"",IF(AND($E$3=1),'Marks Entry 1st'!N103,IF(AND($E$3=2),'Marks Entry 2nd'!N103,IF(AND($E$3=3),'Marks Entry 3rd'!N103,IF(AND($E$3=4),'Marks Entry 4th'!N103,"")))))</f>
        <v/>
      </c>
      <c r="P104" s="180" t="str">
        <f>IF(OR($E104="",$G104=""),"",IF(AND($E$3=1),'Marks Entry 1st'!O103,IF(AND($E$3=2),'Marks Entry 2nd'!O103,IF(AND($E$3=3),'Marks Entry 3rd'!O103,IF(AND($E$3=4),'Marks Entry 4th'!O103,"")))))</f>
        <v/>
      </c>
      <c r="Q104" s="180" t="str">
        <f>IF(OR($E104="",$G104=""),"",IF(AND($E$3=1),'Marks Entry 1st'!P103,IF(AND($E$3=2),'Marks Entry 2nd'!P103,IF(AND($E$3=3),'Marks Entry 3rd'!P103,IF(AND($E$3=4),'Marks Entry 4th'!P103,"")))))</f>
        <v/>
      </c>
      <c r="R104" s="91" t="str">
        <f t="shared" si="109"/>
        <v/>
      </c>
      <c r="S104" s="87">
        <f t="shared" si="110"/>
        <v>0</v>
      </c>
      <c r="T104" s="93" t="str">
        <f>IF(OR($E104="",$G104=""),"",IF(AND($E$3=1),'Marks Entry 1st'!Q103,IF(AND($E$3=2),'Marks Entry 2nd'!Q103,IF(AND($E$3=3),'Marks Entry 3rd'!Q103,IF(AND($E$3=4),'Marks Entry 4th'!Q103,"")))))</f>
        <v/>
      </c>
      <c r="U104" s="93" t="str">
        <f>IF(OR($E104="",$G104=""),"",IF(AND($E$3=1),'Marks Entry 1st'!R103,IF(AND($E$3=2),'Marks Entry 2nd'!R103,IF(AND($E$3=3),'Marks Entry 3rd'!R103,IF(AND($E$3=4),'Marks Entry 4th'!R103,"")))))</f>
        <v/>
      </c>
      <c r="V104" s="93" t="str">
        <f>IF(OR($E104="",$G104=""),"",IF(AND($E$3=1),'Marks Entry 1st'!S103,IF(AND($E$3=2),'Marks Entry 2nd'!S103,IF(AND($E$3=3),'Marks Entry 3rd'!S103,IF(AND($E$3=4),'Marks Entry 4th'!S103,"")))))</f>
        <v/>
      </c>
      <c r="W104" s="92" t="str">
        <f t="shared" si="111"/>
        <v/>
      </c>
      <c r="X104" s="87" t="str">
        <f t="shared" si="112"/>
        <v/>
      </c>
      <c r="Y104" s="144">
        <f t="shared" si="113"/>
        <v>0</v>
      </c>
      <c r="Z104" s="144" t="str">
        <f t="shared" si="114"/>
        <v/>
      </c>
      <c r="AA104" s="144" t="str">
        <f t="shared" si="76"/>
        <v/>
      </c>
      <c r="AB104" s="144" t="str">
        <f t="shared" si="115"/>
        <v/>
      </c>
      <c r="AC104" s="144" t="str">
        <f t="shared" si="77"/>
        <v/>
      </c>
      <c r="AD104" s="148" t="str">
        <f t="shared" si="78"/>
        <v/>
      </c>
      <c r="AE104" s="180" t="str">
        <f>IF(OR($E104="",$G104=""),"",IF(AND($E$3=1),'Marks Entry 1st'!T103,IF(AND($E$3=2),'Marks Entry 2nd'!T103,IF(AND($E$3=3),'Marks Entry 3rd'!T103,IF(AND($E$3=4),'Marks Entry 4th'!T103,"")))))</f>
        <v/>
      </c>
      <c r="AF104" s="180" t="str">
        <f>IF(OR($E104="",$G104=""),"",IF(AND($E$3=1),'Marks Entry 1st'!U103,IF(AND($E$3=2),'Marks Entry 2nd'!U103,IF(AND($E$3=3),'Marks Entry 3rd'!U103,IF(AND($E$3=4),'Marks Entry 4th'!U103,"")))))</f>
        <v/>
      </c>
      <c r="AG104" s="87" t="str">
        <f t="shared" si="116"/>
        <v/>
      </c>
      <c r="AH104" s="180" t="str">
        <f>IF(OR($E104="",$G104=""),"",IF(AND($E$3=1),'Marks Entry 1st'!V103,IF(AND($E$3=2),'Marks Entry 2nd'!V103,IF(AND($E$3=3),'Marks Entry 3rd'!V103,IF(AND($E$3=4),'Marks Entry 4th'!V103,"")))))</f>
        <v/>
      </c>
      <c r="AI104" s="180" t="str">
        <f>IF(OR($E104="",$G104=""),"",IF(AND($E$3=1),'Marks Entry 1st'!W103,IF(AND($E$3=2),'Marks Entry 2nd'!W103,IF(AND($E$3=3),'Marks Entry 3rd'!W103,IF(AND($E$3=4),'Marks Entry 4th'!W103,"")))))</f>
        <v/>
      </c>
      <c r="AJ104" s="180" t="str">
        <f>IF(OR($E104="",$G104=""),"",IF(AND($E$3=1),'Marks Entry 1st'!X103,IF(AND($E$3=2),'Marks Entry 2nd'!X103,IF(AND($E$3=3),'Marks Entry 3rd'!X103,IF(AND($E$3=4),'Marks Entry 4th'!X103,"")))))</f>
        <v/>
      </c>
      <c r="AK104" s="91" t="str">
        <f t="shared" si="117"/>
        <v/>
      </c>
      <c r="AL104" s="87">
        <f t="shared" si="118"/>
        <v>0</v>
      </c>
      <c r="AM104" s="93" t="str">
        <f>IF(OR($E104="",$G104=""),"",IF(AND($E$3=1),'Marks Entry 1st'!Y103,IF(AND($E$3=2),'Marks Entry 2nd'!Y103,IF(AND($E$3=3),'Marks Entry 3rd'!Y103,IF(AND($E$3=4),'Marks Entry 4th'!Y103,"")))))</f>
        <v/>
      </c>
      <c r="AN104" s="93" t="str">
        <f>IF(OR($E104="",$G104=""),"",IF(AND($E$3=1),'Marks Entry 1st'!Z103,IF(AND($E$3=2),'Marks Entry 2nd'!Z103,IF(AND($E$3=3),'Marks Entry 3rd'!Z103,IF(AND($E$3=4),'Marks Entry 4th'!Z103,"")))))</f>
        <v/>
      </c>
      <c r="AO104" s="93" t="str">
        <f>IF(OR($E104="",$G104=""),"",IF(AND($E$3=1),'Marks Entry 1st'!AA103,IF(AND($E$3=2),'Marks Entry 2nd'!AA103,IF(AND($E$3=3),'Marks Entry 3rd'!AA103,IF(AND($E$3=4),'Marks Entry 4th'!AA103,"")))))</f>
        <v/>
      </c>
      <c r="AP104" s="92" t="str">
        <f t="shared" si="119"/>
        <v/>
      </c>
      <c r="AQ104" s="87" t="str">
        <f t="shared" si="120"/>
        <v/>
      </c>
      <c r="AR104" s="144">
        <f t="shared" si="121"/>
        <v>0</v>
      </c>
      <c r="AS104" s="144" t="str">
        <f t="shared" si="122"/>
        <v/>
      </c>
      <c r="AT104" s="144" t="str">
        <f t="shared" si="79"/>
        <v/>
      </c>
      <c r="AU104" s="144" t="str">
        <f t="shared" si="123"/>
        <v/>
      </c>
      <c r="AV104" s="144" t="str">
        <f t="shared" si="80"/>
        <v/>
      </c>
      <c r="AW104" s="148" t="str">
        <f t="shared" si="81"/>
        <v/>
      </c>
      <c r="AX104" s="180" t="str">
        <f>IF(OR($E104="",$G104=""),"",IF(AND($E$3=1),'Marks Entry 1st'!AB103,IF(AND($E$3=2),'Marks Entry 2nd'!AB103,IF(AND($E$3=3),'Marks Entry 3rd'!AB103,IF(AND($E$3=4),'Marks Entry 4th'!AB103,"")))))</f>
        <v/>
      </c>
      <c r="AY104" s="180" t="str">
        <f>IF(OR($E104="",$G104=""),"",IF(AND($E$3=1),'Marks Entry 1st'!AC103,IF(AND($E$3=2),'Marks Entry 2nd'!AC103,IF(AND($E$3=3),'Marks Entry 3rd'!AC103,IF(AND($E$3=4),'Marks Entry 4th'!AC103,"")))))</f>
        <v/>
      </c>
      <c r="AZ104" s="87" t="str">
        <f t="shared" si="82"/>
        <v/>
      </c>
      <c r="BA104" s="180" t="str">
        <f>IF(OR($E104="",$G104=""),"",IF(AND($E$3=1),'Marks Entry 1st'!AD103,IF(AND($E$3=2),'Marks Entry 2nd'!AD103,IF(AND($E$3=3),'Marks Entry 3rd'!AD103,IF(AND($E$3=4),'Marks Entry 4th'!AD103,"")))))</f>
        <v/>
      </c>
      <c r="BB104" s="180" t="str">
        <f>IF(OR($E104="",$G104=""),"",IF(AND($E$3=1),'Marks Entry 1st'!AE103,IF(AND($E$3=2),'Marks Entry 2nd'!AE103,IF(AND($E$3=3),'Marks Entry 3rd'!AE103,IF(AND($E$3=4),'Marks Entry 4th'!AE103,"")))))</f>
        <v/>
      </c>
      <c r="BC104" s="180" t="str">
        <f>IF(OR($E104="",$G104=""),"",IF(AND($E$3=1),'Marks Entry 1st'!AF103,IF(AND($E$3=2),'Marks Entry 2nd'!AF103,IF(AND($E$3=3),'Marks Entry 3rd'!AF103,IF(AND($E$3=4),'Marks Entry 4th'!AF103,"")))))</f>
        <v/>
      </c>
      <c r="BD104" s="91" t="str">
        <f t="shared" si="83"/>
        <v/>
      </c>
      <c r="BE104" s="87">
        <f t="shared" si="84"/>
        <v>0</v>
      </c>
      <c r="BF104" s="93" t="str">
        <f>IF(OR($E104="",$G104=""),"",IF(AND($E$3=1),'Marks Entry 1st'!AG103,IF(AND($E$3=2),'Marks Entry 2nd'!AG103,IF(AND($E$3=3),'Marks Entry 3rd'!AG103,IF(AND($E$3=4),'Marks Entry 4th'!AG103,"")))))</f>
        <v/>
      </c>
      <c r="BG104" s="93" t="str">
        <f>IF(OR($E104="",$G104=""),"",IF(AND($E$3=1),'Marks Entry 1st'!AH103,IF(AND($E$3=2),'Marks Entry 2nd'!AH103,IF(AND($E$3=3),'Marks Entry 3rd'!AH103,IF(AND($E$3=4),'Marks Entry 4th'!AH103,"")))))</f>
        <v/>
      </c>
      <c r="BH104" s="93" t="str">
        <f>IF(OR($E104="",$G104=""),"",IF(AND($E$3=1),'Marks Entry 1st'!AI103,IF(AND($E$3=2),'Marks Entry 2nd'!AI103,IF(AND($E$3=3),'Marks Entry 3rd'!AI103,IF(AND($E$3=4),'Marks Entry 4th'!AI103,"")))))</f>
        <v/>
      </c>
      <c r="BI104" s="92" t="str">
        <f t="shared" si="85"/>
        <v/>
      </c>
      <c r="BJ104" s="87" t="str">
        <f t="shared" si="86"/>
        <v/>
      </c>
      <c r="BK104" s="144">
        <f t="shared" si="87"/>
        <v>0</v>
      </c>
      <c r="BL104" s="144" t="str">
        <f t="shared" si="88"/>
        <v/>
      </c>
      <c r="BM104" s="144" t="str">
        <f t="shared" si="89"/>
        <v/>
      </c>
      <c r="BN104" s="144" t="str">
        <f t="shared" si="90"/>
        <v/>
      </c>
      <c r="BO104" s="144" t="str">
        <f t="shared" si="91"/>
        <v/>
      </c>
      <c r="BP104" s="148" t="str">
        <f t="shared" si="92"/>
        <v/>
      </c>
      <c r="BQ104" s="180" t="str">
        <f>IF(OR($E104="",$G104=""),"",IF(AND($E$3=1),'Marks Entry 1st'!AJ103,IF(AND($E$3=2),'Marks Entry 2nd'!AJ103,IF(AND($E$3=3),'Marks Entry 3rd'!AJ103,IF(AND($E$3=4),'Marks Entry 4th'!AJ103,"")))))</f>
        <v/>
      </c>
      <c r="BR104" s="180" t="str">
        <f>IF(OR($E104="",$G104=""),"",IF(AND($E$3=1),'Marks Entry 1st'!AK103,IF(AND($E$3=2),'Marks Entry 2nd'!AK103,IF(AND($E$3=3),'Marks Entry 3rd'!AK103,IF(AND($E$3=4),'Marks Entry 4th'!AK103,"")))))</f>
        <v/>
      </c>
      <c r="BS104" s="87" t="str">
        <f t="shared" si="124"/>
        <v/>
      </c>
      <c r="BT104" s="180" t="str">
        <f>IF(OR($E104="",$G104=""),"",IF(AND($E$3=1),'Marks Entry 1st'!AL103,IF(AND($E$3=2),'Marks Entry 2nd'!AL103,IF(AND($E$3=3),'Marks Entry 3rd'!AL103,IF(AND($E$3=4),'Marks Entry 4th'!AL103,"")))))</f>
        <v/>
      </c>
      <c r="BU104" s="180" t="str">
        <f>IF(OR($E104="",$G104=""),"",IF(AND($E$3=1),'Marks Entry 1st'!AM103,IF(AND($E$3=2),'Marks Entry 2nd'!AM103,IF(AND($E$3=3),'Marks Entry 3rd'!AM103,IF(AND($E$3=4),'Marks Entry 4th'!AM103,"")))))</f>
        <v/>
      </c>
      <c r="BV104" s="180" t="str">
        <f>IF(OR($E104="",$G104=""),"",IF(AND($E$3=1),'Marks Entry 1st'!AN103,IF(AND($E$3=2),'Marks Entry 2nd'!AN103,IF(AND($E$3=3),'Marks Entry 3rd'!AN103,IF(AND($E$3=4),'Marks Entry 4th'!AN103,"")))))</f>
        <v/>
      </c>
      <c r="BW104" s="91" t="str">
        <f t="shared" si="125"/>
        <v/>
      </c>
      <c r="BX104" s="87">
        <f t="shared" si="126"/>
        <v>0</v>
      </c>
      <c r="BY104" s="93" t="str">
        <f>IF(OR($E104="",$G104=""),"",IF(AND($E$3=1),'Marks Entry 1st'!AO103,IF(AND($E$3=2),'Marks Entry 2nd'!AO103,IF(AND($E$3=3),'Marks Entry 3rd'!AO103,IF(AND($E$3=4),'Marks Entry 4th'!AO103,"")))))</f>
        <v/>
      </c>
      <c r="BZ104" s="93" t="str">
        <f>IF(OR($E104="",$G104=""),"",IF(AND($E$3=1),'Marks Entry 1st'!AP103,IF(AND($E$3=2),'Marks Entry 2nd'!AP103,IF(AND($E$3=3),'Marks Entry 3rd'!AP103,IF(AND($E$3=4),'Marks Entry 4th'!AP103,"")))))</f>
        <v/>
      </c>
      <c r="CA104" s="93" t="str">
        <f>IF(OR($E104="",$G104=""),"",IF(AND($E$3=1),'Marks Entry 1st'!AQ103,IF(AND($E$3=2),'Marks Entry 2nd'!AQ103,IF(AND($E$3=3),'Marks Entry 3rd'!AQ103,IF(AND($E$3=4),'Marks Entry 4th'!AQ103,"")))))</f>
        <v/>
      </c>
      <c r="CB104" s="92" t="str">
        <f t="shared" si="127"/>
        <v/>
      </c>
      <c r="CC104" s="87" t="str">
        <f t="shared" si="128"/>
        <v/>
      </c>
      <c r="CD104" s="144">
        <f t="shared" si="129"/>
        <v>0</v>
      </c>
      <c r="CE104" s="144" t="str">
        <f t="shared" si="130"/>
        <v/>
      </c>
      <c r="CF104" s="144" t="str">
        <f t="shared" si="93"/>
        <v/>
      </c>
      <c r="CG104" s="144" t="str">
        <f t="shared" si="131"/>
        <v/>
      </c>
      <c r="CH104" s="144" t="str">
        <f t="shared" si="94"/>
        <v/>
      </c>
      <c r="CI104" s="148" t="str">
        <f t="shared" si="95"/>
        <v/>
      </c>
      <c r="CJ104" s="180" t="str">
        <f>IF(OR($E104="",$G104=""),"",IF(AND($E$3=1),'Marks Entry 1st'!AR103,IF(AND($E$3=2),'Marks Entry 2nd'!AR103,IF(AND($E$3=3),'Marks Entry 3rd'!AR103,IF(AND($E$3=4),'Marks Entry 4th'!AR103,"")))))</f>
        <v/>
      </c>
      <c r="CK104" s="180" t="str">
        <f>IF(OR($E104="",$G104=""),"",IF(AND($E$3=1),'Marks Entry 1st'!AS103,IF(AND($E$3=2),'Marks Entry 2nd'!AS103,IF(AND($E$3=3),'Marks Entry 3rd'!AS103,IF(AND($E$3=4),'Marks Entry 4th'!AS103,"")))))</f>
        <v/>
      </c>
      <c r="CL104" s="87" t="str">
        <f t="shared" si="132"/>
        <v/>
      </c>
      <c r="CM104" s="180" t="str">
        <f>IF(OR($E104="",$G104=""),"",IF(AND($E$3=1),'Marks Entry 1st'!AT103,IF(AND($E$3=2),'Marks Entry 2nd'!AT103,IF(AND($E$3=3),'Marks Entry 3rd'!AT103,IF(AND($E$3=4),'Marks Entry 4th'!AT103,"")))))</f>
        <v/>
      </c>
      <c r="CN104" s="180" t="str">
        <f>IF(OR($E104="",$G104=""),"",IF(AND($E$3=1),'Marks Entry 1st'!AU103,IF(AND($E$3=2),'Marks Entry 2nd'!AU103,IF(AND($E$3=3),'Marks Entry 3rd'!AU103,IF(AND($E$3=4),'Marks Entry 4th'!AU103,"")))))</f>
        <v/>
      </c>
      <c r="CO104" s="180" t="str">
        <f>IF(OR($E104="",$G104=""),"",IF(AND($E$3=1),'Marks Entry 1st'!AV103,IF(AND($E$3=2),'Marks Entry 2nd'!AV103,IF(AND($E$3=3),'Marks Entry 3rd'!AV103,IF(AND($E$3=4),'Marks Entry 4th'!AV103,"")))))</f>
        <v/>
      </c>
      <c r="CP104" s="91" t="str">
        <f t="shared" si="133"/>
        <v/>
      </c>
      <c r="CQ104" s="87">
        <f t="shared" si="134"/>
        <v>0</v>
      </c>
      <c r="CR104" s="93" t="str">
        <f>IF(OR($E104="",$G104=""),"",IF(AND($E$3=1),'Marks Entry 1st'!AW103,IF(AND($E$3=2),'Marks Entry 2nd'!AW103,IF(AND($E$3=3),'Marks Entry 3rd'!AW103,IF(AND($E$3=4),'Marks Entry 4th'!AW103,"")))))</f>
        <v/>
      </c>
      <c r="CS104" s="93" t="str">
        <f>IF(OR($E104="",$G104=""),"",IF(AND($E$3=1),'Marks Entry 1st'!AX103,IF(AND($E$3=2),'Marks Entry 2nd'!AX103,IF(AND($E$3=3),'Marks Entry 3rd'!AX103,IF(AND($E$3=4),'Marks Entry 4th'!AX103,"")))))</f>
        <v/>
      </c>
      <c r="CT104" s="93" t="str">
        <f>IF(OR($E104="",$G104=""),"",IF(AND($E$3=1),'Marks Entry 1st'!AY103,IF(AND($E$3=2),'Marks Entry 2nd'!AY103,IF(AND($E$3=3),'Marks Entry 3rd'!AY103,IF(AND($E$3=4),'Marks Entry 4th'!AY103,"")))))</f>
        <v/>
      </c>
      <c r="CU104" s="92" t="str">
        <f t="shared" si="135"/>
        <v/>
      </c>
      <c r="CV104" s="87" t="str">
        <f t="shared" si="136"/>
        <v/>
      </c>
      <c r="CW104" s="144">
        <f t="shared" si="137"/>
        <v>0</v>
      </c>
      <c r="CX104" s="144" t="str">
        <f t="shared" si="138"/>
        <v/>
      </c>
      <c r="CY104" s="144" t="str">
        <f t="shared" si="96"/>
        <v/>
      </c>
      <c r="CZ104" s="144" t="str">
        <f t="shared" si="139"/>
        <v/>
      </c>
      <c r="DA104" s="144" t="str">
        <f t="shared" si="97"/>
        <v/>
      </c>
      <c r="DB104" s="148" t="str">
        <f t="shared" si="98"/>
        <v/>
      </c>
      <c r="DC104" s="380" t="str">
        <f>IF(OR($E104="",$G104=""),"",IF(AND($E$3=1),'Marks Entry 1st'!AZ103,IF(AND($E$3=2),'Marks Entry 2nd'!AZ103,IF(AND($E$3=3),'Marks Entry 3rd'!AZ103,IF(AND($E$3=4),'Marks Entry 4th'!AZ103,"")))))</f>
        <v/>
      </c>
      <c r="DD104" s="380" t="str">
        <f>IF(OR($E104="",$G104=""),"",IF(AND($E$3=1),'Marks Entry 1st'!BA103,IF(AND($E$3=2),'Marks Entry 2nd'!BA103,IF(AND($E$3=3),'Marks Entry 3rd'!BA103,IF(AND($E$3=4),'Marks Entry 4th'!BA103,"")))))</f>
        <v/>
      </c>
      <c r="DE104" s="380" t="str">
        <f>IF(OR($E104="",$G104=""),"",IF(AND($E$3=1),'Marks Entry 1st'!BB103,IF(AND($E$3=2),'Marks Entry 2nd'!BB103,IF(AND($E$3=3),'Marks Entry 3rd'!BB103,IF(AND($E$3=4),'Marks Entry 4th'!BB103,"")))))</f>
        <v/>
      </c>
      <c r="DF104" s="181" t="str">
        <f t="shared" si="140"/>
        <v/>
      </c>
      <c r="DG104" s="182">
        <f t="shared" si="141"/>
        <v>0</v>
      </c>
      <c r="DH104" s="182" t="str">
        <f t="shared" si="142"/>
        <v/>
      </c>
      <c r="DI104" s="182" t="str">
        <f t="shared" si="143"/>
        <v/>
      </c>
      <c r="DJ104" s="147" t="str">
        <f t="shared" si="99"/>
        <v/>
      </c>
      <c r="DK104" s="380" t="str">
        <f>IF(OR($E104="",$G104=""),"",IF(AND($E$3=1),'Marks Entry 1st'!BC103,IF(AND($E$3=2),'Marks Entry 2nd'!BC103,IF(AND($E$3=3),'Marks Entry 3rd'!BC103,IF(AND($E$3=4),'Marks Entry 4th'!BC103,"")))))</f>
        <v/>
      </c>
      <c r="DL104" s="380" t="str">
        <f>IF(OR($E104="",$G104=""),"",IF(AND($E$3=1),'Marks Entry 1st'!BD103,IF(AND($E$3=2),'Marks Entry 2nd'!BD103,IF(AND($E$3=3),'Marks Entry 3rd'!BD103,IF(AND($E$3=4),'Marks Entry 4th'!BD103,"")))))</f>
        <v/>
      </c>
      <c r="DM104" s="380" t="str">
        <f>IF(OR($E104="",$G104=""),"",IF(AND($E$3=1),'Marks Entry 1st'!BE103,IF(AND($E$3=2),'Marks Entry 2nd'!BE103,IF(AND($E$3=3),'Marks Entry 3rd'!BE103,IF(AND($E$3=4),'Marks Entry 4th'!BE103,"")))))</f>
        <v/>
      </c>
      <c r="DN104" s="181" t="str">
        <f t="shared" si="144"/>
        <v/>
      </c>
      <c r="DO104" s="182">
        <f t="shared" si="145"/>
        <v>0</v>
      </c>
      <c r="DP104" s="182" t="str">
        <f t="shared" si="146"/>
        <v/>
      </c>
      <c r="DQ104" s="182" t="str">
        <f t="shared" si="147"/>
        <v/>
      </c>
      <c r="DR104" s="147" t="str">
        <f t="shared" si="100"/>
        <v/>
      </c>
      <c r="DS104" s="380" t="str">
        <f>IF(OR($E104="",$G104=""),"",IF(AND($E$3=1),'Marks Entry 1st'!BF103,IF(AND($E$3=2),'Marks Entry 2nd'!BF103,IF(AND($E$3=3),'Marks Entry 3rd'!BF103,IF(AND($E$3=4),'Marks Entry 4th'!BF103,"")))))</f>
        <v/>
      </c>
      <c r="DT104" s="380" t="str">
        <f>IF(OR($E104="",$G104=""),"",IF(AND($E$3=1),'Marks Entry 1st'!BG103,IF(AND($E$3=2),'Marks Entry 2nd'!BG103,IF(AND($E$3=3),'Marks Entry 3rd'!BG103,IF(AND($E$3=4),'Marks Entry 4th'!BG103,"")))))</f>
        <v/>
      </c>
      <c r="DU104" s="380" t="str">
        <f>IF(OR($E104="",$G104=""),"",IF(AND($E$3=1),'Marks Entry 1st'!BH103,IF(AND($E$3=2),'Marks Entry 2nd'!BH103,IF(AND($E$3=3),'Marks Entry 3rd'!BH103,IF(AND($E$3=4),'Marks Entry 4th'!BH103,"")))))</f>
        <v/>
      </c>
      <c r="DV104" s="181" t="str">
        <f t="shared" si="148"/>
        <v/>
      </c>
      <c r="DW104" s="182">
        <f t="shared" si="149"/>
        <v>0</v>
      </c>
      <c r="DX104" s="182" t="str">
        <f t="shared" si="150"/>
        <v/>
      </c>
      <c r="DY104" s="182" t="str">
        <f t="shared" si="151"/>
        <v/>
      </c>
      <c r="DZ104" s="147" t="str">
        <f t="shared" si="101"/>
        <v/>
      </c>
      <c r="EA104" s="104" t="str">
        <f t="shared" si="102"/>
        <v/>
      </c>
      <c r="EB104" s="105" t="str">
        <f t="shared" si="103"/>
        <v/>
      </c>
      <c r="EC104" s="111" t="str">
        <f t="shared" si="104"/>
        <v/>
      </c>
      <c r="ED104" s="112" t="str">
        <f t="shared" si="105"/>
        <v/>
      </c>
      <c r="EE104" s="386" t="str">
        <f t="shared" si="106"/>
        <v/>
      </c>
      <c r="EF104" s="72" t="str">
        <f>IF(OR($E104="",$G104=""),"",IF(AND($E$3=1),'Marks Entry 1st'!BI103,IF(AND($E$3=2),'Marks Entry 2nd'!BI103,IF(AND($E$3=3),'Marks Entry 3rd'!BI103,IF(AND($E$3=4),'Marks Entry 4th'!BI103,"")))))</f>
        <v/>
      </c>
      <c r="EG104" s="72" t="str">
        <f>IF(OR($E104="",$G104=""),"",IF(AND($E$3=1),'Marks Entry 1st'!BJ103,IF(AND($E$3=2),'Marks Entry 2nd'!BJ103,IF(AND($E$3=3),'Marks Entry 3rd'!BJ103,IF(AND($E$3=4),'Marks Entry 4th'!BJ103,"")))))</f>
        <v/>
      </c>
      <c r="EH104" s="328" t="str">
        <f t="shared" si="107"/>
        <v/>
      </c>
      <c r="EI104" s="73"/>
      <c r="EP104" s="75">
        <f>IF(AND($E$3=1),'Marks Entry 1st'!I103,IF(AND($E$3=2),'Marks Entry 2nd'!I103,IF(AND($E$3=3),'Marks Entry 3rd'!I103,IF(AND($E$3=4),'Marks Entry 4th'!I103,""))))</f>
        <v>0</v>
      </c>
    </row>
    <row r="105" spans="1:146" ht="18.899999999999999" customHeight="1">
      <c r="A105" s="94">
        <v>98</v>
      </c>
      <c r="B105" s="94" t="str">
        <f>IF(OR(EP105=0,EP105=""),"",IF(AND($E$3=1),'Marks Entry 1st'!I104,IF(AND($E$3=2),'Marks Entry 2nd'!I104,IF(AND($E$3=3),'Marks Entry 3rd'!I104,IF(AND($E$3=4),'Marks Entry 4th'!I104,"")))))</f>
        <v/>
      </c>
      <c r="C105" s="95" t="str">
        <f>IF(OR(B105=0,B105=""),"",IF(AND($E$3=1),'Marks Entry 1st'!B104,IF(AND($E$3=2),'Marks Entry 2nd'!B104,IF(AND($E$3=3),'Marks Entry 3rd'!B104,IF(AND($E$3=4),'Marks Entry 4th'!B104,"")))))</f>
        <v/>
      </c>
      <c r="D105" s="95" t="str">
        <f>IF(OR(B105=0,B105=""),"",IF(AND($E$3=1),'Marks Entry 1st'!C104,IF(AND($E$3=2),'Marks Entry 2nd'!C104,IF(AND($E$3=3),'Marks Entry 3rd'!C104,IF(AND($E$3=4),'Marks Entry 4th'!C104,"")))))</f>
        <v/>
      </c>
      <c r="E105" s="96" t="str">
        <f>IF(OR(B105=0,B105=""),"",IF(AND($E$3=1),'Marks Entry 1st'!E104,IF(AND($E$3=2),'Marks Entry 2nd'!E104,IF(AND($E$3=3),'Marks Entry 3rd'!E104,IF(AND($E$3=4),'Marks Entry 4th'!E104,"")))))</f>
        <v/>
      </c>
      <c r="F105" s="95" t="str">
        <f>IF(OR(B105=0,B105=""),"",IF(AND($E$3=1),'Marks Entry 1st'!D104,IF(AND($E$3=2),'Marks Entry 2nd'!D104,IF(AND($E$3=3),'Marks Entry 3rd'!D104,IF(AND($E$3=4),'Marks Entry 4th'!D104,"")))))</f>
        <v/>
      </c>
      <c r="G105" s="90" t="str">
        <f>IF(OR(B105=0,B105=""),"",IF(AND($E$3=1),'Marks Entry 1st'!F104,IF(AND($E$3=2),'Marks Entry 2nd'!F104,IF(AND($E$3=3),'Marks Entry 3rd'!F104,IF(AND($E$3=4),'Marks Entry 4th'!F104,"")))))</f>
        <v/>
      </c>
      <c r="H105" s="90" t="str">
        <f>IF(OR(B105=0,B105=""),"",IF(AND($E$3=1),'Marks Entry 1st'!G104,IF(AND($E$3=2),'Marks Entry 2nd'!G104,IF(AND($E$3=3),'Marks Entry 3rd'!G104,IF(AND($E$3=4),'Marks Entry 4th'!G104,"")))))</f>
        <v/>
      </c>
      <c r="I105" s="90" t="str">
        <f>IF(OR(B105=0,B105=""),"",IF(AND($E$3=1),'Marks Entry 1st'!H104,IF(AND($E$3=2),'Marks Entry 2nd'!H104,IF(AND($E$3=3),'Marks Entry 3rd'!H104,IF(AND($E$3=4),'Marks Entry 4th'!H104,"")))))</f>
        <v/>
      </c>
      <c r="J105" s="379" t="str">
        <f>IF(OR(B105=0,B105=""),"",IF(AND($E$3=1),'Marks Entry 1st'!J104,IF(AND($E$3=2),'Marks Entry 2nd'!J104,IF(AND($E$3=3),'Marks Entry 3rd'!J104,IF(AND($E$3=4),'Marks Entry 4th'!J104,"")))))</f>
        <v/>
      </c>
      <c r="K105" s="379" t="str">
        <f>IF(OR(B105=0,B105=""),"",IF(AND($E$3=1),'Marks Entry 1st'!K104,IF(AND($E$3=2),'Marks Entry 2nd'!K104,IF(AND($E$3=3),'Marks Entry 3rd'!K104,IF(AND($E$3=4),'Marks Entry 4th'!K104,"")))))</f>
        <v/>
      </c>
      <c r="L105" s="180" t="str">
        <f>IF(OR($E105="",$G105=""),"",IF(AND($E$3=1),'Marks Entry 1st'!L104,IF(AND($E$3=2),'Marks Entry 2nd'!L104,IF(AND($E$3=3),'Marks Entry 3rd'!L104,IF(AND($E$3=4),'Marks Entry 4th'!L104,"")))))</f>
        <v/>
      </c>
      <c r="M105" s="180" t="str">
        <f>IF(OR($E105="",$G105=""),"",IF(AND($E$3=1),'Marks Entry 1st'!M104,IF(AND($E$3=2),'Marks Entry 2nd'!M104,IF(AND($E$3=3),'Marks Entry 3rd'!M104,IF(AND($E$3=4),'Marks Entry 4th'!M104,"")))))</f>
        <v/>
      </c>
      <c r="N105" s="87" t="str">
        <f t="shared" si="108"/>
        <v/>
      </c>
      <c r="O105" s="180" t="str">
        <f>IF(OR($E105="",$G105=""),"",IF(AND($E$3=1),'Marks Entry 1st'!N104,IF(AND($E$3=2),'Marks Entry 2nd'!N104,IF(AND($E$3=3),'Marks Entry 3rd'!N104,IF(AND($E$3=4),'Marks Entry 4th'!N104,"")))))</f>
        <v/>
      </c>
      <c r="P105" s="180" t="str">
        <f>IF(OR($E105="",$G105=""),"",IF(AND($E$3=1),'Marks Entry 1st'!O104,IF(AND($E$3=2),'Marks Entry 2nd'!O104,IF(AND($E$3=3),'Marks Entry 3rd'!O104,IF(AND($E$3=4),'Marks Entry 4th'!O104,"")))))</f>
        <v/>
      </c>
      <c r="Q105" s="180" t="str">
        <f>IF(OR($E105="",$G105=""),"",IF(AND($E$3=1),'Marks Entry 1st'!P104,IF(AND($E$3=2),'Marks Entry 2nd'!P104,IF(AND($E$3=3),'Marks Entry 3rd'!P104,IF(AND($E$3=4),'Marks Entry 4th'!P104,"")))))</f>
        <v/>
      </c>
      <c r="R105" s="91" t="str">
        <f t="shared" si="109"/>
        <v/>
      </c>
      <c r="S105" s="87">
        <f t="shared" si="110"/>
        <v>0</v>
      </c>
      <c r="T105" s="93" t="str">
        <f>IF(OR($E105="",$G105=""),"",IF(AND($E$3=1),'Marks Entry 1st'!Q104,IF(AND($E$3=2),'Marks Entry 2nd'!Q104,IF(AND($E$3=3),'Marks Entry 3rd'!Q104,IF(AND($E$3=4),'Marks Entry 4th'!Q104,"")))))</f>
        <v/>
      </c>
      <c r="U105" s="93" t="str">
        <f>IF(OR($E105="",$G105=""),"",IF(AND($E$3=1),'Marks Entry 1st'!R104,IF(AND($E$3=2),'Marks Entry 2nd'!R104,IF(AND($E$3=3),'Marks Entry 3rd'!R104,IF(AND($E$3=4),'Marks Entry 4th'!R104,"")))))</f>
        <v/>
      </c>
      <c r="V105" s="93" t="str">
        <f>IF(OR($E105="",$G105=""),"",IF(AND($E$3=1),'Marks Entry 1st'!S104,IF(AND($E$3=2),'Marks Entry 2nd'!S104,IF(AND($E$3=3),'Marks Entry 3rd'!S104,IF(AND($E$3=4),'Marks Entry 4th'!S104,"")))))</f>
        <v/>
      </c>
      <c r="W105" s="92" t="str">
        <f t="shared" si="111"/>
        <v/>
      </c>
      <c r="X105" s="87" t="str">
        <f t="shared" si="112"/>
        <v/>
      </c>
      <c r="Y105" s="144">
        <f t="shared" si="113"/>
        <v>0</v>
      </c>
      <c r="Z105" s="144" t="str">
        <f t="shared" si="114"/>
        <v/>
      </c>
      <c r="AA105" s="144" t="str">
        <f t="shared" si="76"/>
        <v/>
      </c>
      <c r="AB105" s="144" t="str">
        <f t="shared" si="115"/>
        <v/>
      </c>
      <c r="AC105" s="144" t="str">
        <f t="shared" si="77"/>
        <v/>
      </c>
      <c r="AD105" s="148" t="str">
        <f t="shared" si="78"/>
        <v/>
      </c>
      <c r="AE105" s="180" t="str">
        <f>IF(OR($E105="",$G105=""),"",IF(AND($E$3=1),'Marks Entry 1st'!T104,IF(AND($E$3=2),'Marks Entry 2nd'!T104,IF(AND($E$3=3),'Marks Entry 3rd'!T104,IF(AND($E$3=4),'Marks Entry 4th'!T104,"")))))</f>
        <v/>
      </c>
      <c r="AF105" s="180" t="str">
        <f>IF(OR($E105="",$G105=""),"",IF(AND($E$3=1),'Marks Entry 1st'!U104,IF(AND($E$3=2),'Marks Entry 2nd'!U104,IF(AND($E$3=3),'Marks Entry 3rd'!U104,IF(AND($E$3=4),'Marks Entry 4th'!U104,"")))))</f>
        <v/>
      </c>
      <c r="AG105" s="87" t="str">
        <f t="shared" si="116"/>
        <v/>
      </c>
      <c r="AH105" s="180" t="str">
        <f>IF(OR($E105="",$G105=""),"",IF(AND($E$3=1),'Marks Entry 1st'!V104,IF(AND($E$3=2),'Marks Entry 2nd'!V104,IF(AND($E$3=3),'Marks Entry 3rd'!V104,IF(AND($E$3=4),'Marks Entry 4th'!V104,"")))))</f>
        <v/>
      </c>
      <c r="AI105" s="180" t="str">
        <f>IF(OR($E105="",$G105=""),"",IF(AND($E$3=1),'Marks Entry 1st'!W104,IF(AND($E$3=2),'Marks Entry 2nd'!W104,IF(AND($E$3=3),'Marks Entry 3rd'!W104,IF(AND($E$3=4),'Marks Entry 4th'!W104,"")))))</f>
        <v/>
      </c>
      <c r="AJ105" s="180" t="str">
        <f>IF(OR($E105="",$G105=""),"",IF(AND($E$3=1),'Marks Entry 1st'!X104,IF(AND($E$3=2),'Marks Entry 2nd'!X104,IF(AND($E$3=3),'Marks Entry 3rd'!X104,IF(AND($E$3=4),'Marks Entry 4th'!X104,"")))))</f>
        <v/>
      </c>
      <c r="AK105" s="91" t="str">
        <f t="shared" si="117"/>
        <v/>
      </c>
      <c r="AL105" s="87">
        <f t="shared" si="118"/>
        <v>0</v>
      </c>
      <c r="AM105" s="93" t="str">
        <f>IF(OR($E105="",$G105=""),"",IF(AND($E$3=1),'Marks Entry 1st'!Y104,IF(AND($E$3=2),'Marks Entry 2nd'!Y104,IF(AND($E$3=3),'Marks Entry 3rd'!Y104,IF(AND($E$3=4),'Marks Entry 4th'!Y104,"")))))</f>
        <v/>
      </c>
      <c r="AN105" s="93" t="str">
        <f>IF(OR($E105="",$G105=""),"",IF(AND($E$3=1),'Marks Entry 1st'!Z104,IF(AND($E$3=2),'Marks Entry 2nd'!Z104,IF(AND($E$3=3),'Marks Entry 3rd'!Z104,IF(AND($E$3=4),'Marks Entry 4th'!Z104,"")))))</f>
        <v/>
      </c>
      <c r="AO105" s="93" t="str">
        <f>IF(OR($E105="",$G105=""),"",IF(AND($E$3=1),'Marks Entry 1st'!AA104,IF(AND($E$3=2),'Marks Entry 2nd'!AA104,IF(AND($E$3=3),'Marks Entry 3rd'!AA104,IF(AND($E$3=4),'Marks Entry 4th'!AA104,"")))))</f>
        <v/>
      </c>
      <c r="AP105" s="92" t="str">
        <f t="shared" si="119"/>
        <v/>
      </c>
      <c r="AQ105" s="87" t="str">
        <f t="shared" si="120"/>
        <v/>
      </c>
      <c r="AR105" s="144">
        <f t="shared" si="121"/>
        <v>0</v>
      </c>
      <c r="AS105" s="144" t="str">
        <f t="shared" si="122"/>
        <v/>
      </c>
      <c r="AT105" s="144" t="str">
        <f t="shared" si="79"/>
        <v/>
      </c>
      <c r="AU105" s="144" t="str">
        <f t="shared" si="123"/>
        <v/>
      </c>
      <c r="AV105" s="144" t="str">
        <f t="shared" si="80"/>
        <v/>
      </c>
      <c r="AW105" s="148" t="str">
        <f t="shared" si="81"/>
        <v/>
      </c>
      <c r="AX105" s="180" t="str">
        <f>IF(OR($E105="",$G105=""),"",IF(AND($E$3=1),'Marks Entry 1st'!AB104,IF(AND($E$3=2),'Marks Entry 2nd'!AB104,IF(AND($E$3=3),'Marks Entry 3rd'!AB104,IF(AND($E$3=4),'Marks Entry 4th'!AB104,"")))))</f>
        <v/>
      </c>
      <c r="AY105" s="180" t="str">
        <f>IF(OR($E105="",$G105=""),"",IF(AND($E$3=1),'Marks Entry 1st'!AC104,IF(AND($E$3=2),'Marks Entry 2nd'!AC104,IF(AND($E$3=3),'Marks Entry 3rd'!AC104,IF(AND($E$3=4),'Marks Entry 4th'!AC104,"")))))</f>
        <v/>
      </c>
      <c r="AZ105" s="87" t="str">
        <f t="shared" si="82"/>
        <v/>
      </c>
      <c r="BA105" s="180" t="str">
        <f>IF(OR($E105="",$G105=""),"",IF(AND($E$3=1),'Marks Entry 1st'!AD104,IF(AND($E$3=2),'Marks Entry 2nd'!AD104,IF(AND($E$3=3),'Marks Entry 3rd'!AD104,IF(AND($E$3=4),'Marks Entry 4th'!AD104,"")))))</f>
        <v/>
      </c>
      <c r="BB105" s="180" t="str">
        <f>IF(OR($E105="",$G105=""),"",IF(AND($E$3=1),'Marks Entry 1st'!AE104,IF(AND($E$3=2),'Marks Entry 2nd'!AE104,IF(AND($E$3=3),'Marks Entry 3rd'!AE104,IF(AND($E$3=4),'Marks Entry 4th'!AE104,"")))))</f>
        <v/>
      </c>
      <c r="BC105" s="180" t="str">
        <f>IF(OR($E105="",$G105=""),"",IF(AND($E$3=1),'Marks Entry 1st'!AF104,IF(AND($E$3=2),'Marks Entry 2nd'!AF104,IF(AND($E$3=3),'Marks Entry 3rd'!AF104,IF(AND($E$3=4),'Marks Entry 4th'!AF104,"")))))</f>
        <v/>
      </c>
      <c r="BD105" s="91" t="str">
        <f t="shared" si="83"/>
        <v/>
      </c>
      <c r="BE105" s="87">
        <f t="shared" si="84"/>
        <v>0</v>
      </c>
      <c r="BF105" s="93" t="str">
        <f>IF(OR($E105="",$G105=""),"",IF(AND($E$3=1),'Marks Entry 1st'!AG104,IF(AND($E$3=2),'Marks Entry 2nd'!AG104,IF(AND($E$3=3),'Marks Entry 3rd'!AG104,IF(AND($E$3=4),'Marks Entry 4th'!AG104,"")))))</f>
        <v/>
      </c>
      <c r="BG105" s="93" t="str">
        <f>IF(OR($E105="",$G105=""),"",IF(AND($E$3=1),'Marks Entry 1st'!AH104,IF(AND($E$3=2),'Marks Entry 2nd'!AH104,IF(AND($E$3=3),'Marks Entry 3rd'!AH104,IF(AND($E$3=4),'Marks Entry 4th'!AH104,"")))))</f>
        <v/>
      </c>
      <c r="BH105" s="93" t="str">
        <f>IF(OR($E105="",$G105=""),"",IF(AND($E$3=1),'Marks Entry 1st'!AI104,IF(AND($E$3=2),'Marks Entry 2nd'!AI104,IF(AND($E$3=3),'Marks Entry 3rd'!AI104,IF(AND($E$3=4),'Marks Entry 4th'!AI104,"")))))</f>
        <v/>
      </c>
      <c r="BI105" s="92" t="str">
        <f t="shared" si="85"/>
        <v/>
      </c>
      <c r="BJ105" s="87" t="str">
        <f t="shared" si="86"/>
        <v/>
      </c>
      <c r="BK105" s="144">
        <f t="shared" si="87"/>
        <v>0</v>
      </c>
      <c r="BL105" s="144" t="str">
        <f t="shared" si="88"/>
        <v/>
      </c>
      <c r="BM105" s="144" t="str">
        <f t="shared" si="89"/>
        <v/>
      </c>
      <c r="BN105" s="144" t="str">
        <f t="shared" si="90"/>
        <v/>
      </c>
      <c r="BO105" s="144" t="str">
        <f t="shared" si="91"/>
        <v/>
      </c>
      <c r="BP105" s="148" t="str">
        <f t="shared" si="92"/>
        <v/>
      </c>
      <c r="BQ105" s="180" t="str">
        <f>IF(OR($E105="",$G105=""),"",IF(AND($E$3=1),'Marks Entry 1st'!AJ104,IF(AND($E$3=2),'Marks Entry 2nd'!AJ104,IF(AND($E$3=3),'Marks Entry 3rd'!AJ104,IF(AND($E$3=4),'Marks Entry 4th'!AJ104,"")))))</f>
        <v/>
      </c>
      <c r="BR105" s="180" t="str">
        <f>IF(OR($E105="",$G105=""),"",IF(AND($E$3=1),'Marks Entry 1st'!AK104,IF(AND($E$3=2),'Marks Entry 2nd'!AK104,IF(AND($E$3=3),'Marks Entry 3rd'!AK104,IF(AND($E$3=4),'Marks Entry 4th'!AK104,"")))))</f>
        <v/>
      </c>
      <c r="BS105" s="87" t="str">
        <f t="shared" si="124"/>
        <v/>
      </c>
      <c r="BT105" s="180" t="str">
        <f>IF(OR($E105="",$G105=""),"",IF(AND($E$3=1),'Marks Entry 1st'!AL104,IF(AND($E$3=2),'Marks Entry 2nd'!AL104,IF(AND($E$3=3),'Marks Entry 3rd'!AL104,IF(AND($E$3=4),'Marks Entry 4th'!AL104,"")))))</f>
        <v/>
      </c>
      <c r="BU105" s="180" t="str">
        <f>IF(OR($E105="",$G105=""),"",IF(AND($E$3=1),'Marks Entry 1st'!AM104,IF(AND($E$3=2),'Marks Entry 2nd'!AM104,IF(AND($E$3=3),'Marks Entry 3rd'!AM104,IF(AND($E$3=4),'Marks Entry 4th'!AM104,"")))))</f>
        <v/>
      </c>
      <c r="BV105" s="180" t="str">
        <f>IF(OR($E105="",$G105=""),"",IF(AND($E$3=1),'Marks Entry 1st'!AN104,IF(AND($E$3=2),'Marks Entry 2nd'!AN104,IF(AND($E$3=3),'Marks Entry 3rd'!AN104,IF(AND($E$3=4),'Marks Entry 4th'!AN104,"")))))</f>
        <v/>
      </c>
      <c r="BW105" s="91" t="str">
        <f t="shared" si="125"/>
        <v/>
      </c>
      <c r="BX105" s="87">
        <f t="shared" si="126"/>
        <v>0</v>
      </c>
      <c r="BY105" s="93" t="str">
        <f>IF(OR($E105="",$G105=""),"",IF(AND($E$3=1),'Marks Entry 1st'!AO104,IF(AND($E$3=2),'Marks Entry 2nd'!AO104,IF(AND($E$3=3),'Marks Entry 3rd'!AO104,IF(AND($E$3=4),'Marks Entry 4th'!AO104,"")))))</f>
        <v/>
      </c>
      <c r="BZ105" s="93" t="str">
        <f>IF(OR($E105="",$G105=""),"",IF(AND($E$3=1),'Marks Entry 1st'!AP104,IF(AND($E$3=2),'Marks Entry 2nd'!AP104,IF(AND($E$3=3),'Marks Entry 3rd'!AP104,IF(AND($E$3=4),'Marks Entry 4th'!AP104,"")))))</f>
        <v/>
      </c>
      <c r="CA105" s="93" t="str">
        <f>IF(OR($E105="",$G105=""),"",IF(AND($E$3=1),'Marks Entry 1st'!AQ104,IF(AND($E$3=2),'Marks Entry 2nd'!AQ104,IF(AND($E$3=3),'Marks Entry 3rd'!AQ104,IF(AND($E$3=4),'Marks Entry 4th'!AQ104,"")))))</f>
        <v/>
      </c>
      <c r="CB105" s="92" t="str">
        <f t="shared" si="127"/>
        <v/>
      </c>
      <c r="CC105" s="87" t="str">
        <f t="shared" si="128"/>
        <v/>
      </c>
      <c r="CD105" s="144">
        <f t="shared" si="129"/>
        <v>0</v>
      </c>
      <c r="CE105" s="144" t="str">
        <f t="shared" si="130"/>
        <v/>
      </c>
      <c r="CF105" s="144" t="str">
        <f t="shared" si="93"/>
        <v/>
      </c>
      <c r="CG105" s="144" t="str">
        <f t="shared" si="131"/>
        <v/>
      </c>
      <c r="CH105" s="144" t="str">
        <f t="shared" si="94"/>
        <v/>
      </c>
      <c r="CI105" s="148" t="str">
        <f t="shared" si="95"/>
        <v/>
      </c>
      <c r="CJ105" s="180" t="str">
        <f>IF(OR($E105="",$G105=""),"",IF(AND($E$3=1),'Marks Entry 1st'!AR104,IF(AND($E$3=2),'Marks Entry 2nd'!AR104,IF(AND($E$3=3),'Marks Entry 3rd'!AR104,IF(AND($E$3=4),'Marks Entry 4th'!AR104,"")))))</f>
        <v/>
      </c>
      <c r="CK105" s="180" t="str">
        <f>IF(OR($E105="",$G105=""),"",IF(AND($E$3=1),'Marks Entry 1st'!AS104,IF(AND($E$3=2),'Marks Entry 2nd'!AS104,IF(AND($E$3=3),'Marks Entry 3rd'!AS104,IF(AND($E$3=4),'Marks Entry 4th'!AS104,"")))))</f>
        <v/>
      </c>
      <c r="CL105" s="87" t="str">
        <f t="shared" si="132"/>
        <v/>
      </c>
      <c r="CM105" s="180" t="str">
        <f>IF(OR($E105="",$G105=""),"",IF(AND($E$3=1),'Marks Entry 1st'!AT104,IF(AND($E$3=2),'Marks Entry 2nd'!AT104,IF(AND($E$3=3),'Marks Entry 3rd'!AT104,IF(AND($E$3=4),'Marks Entry 4th'!AT104,"")))))</f>
        <v/>
      </c>
      <c r="CN105" s="180" t="str">
        <f>IF(OR($E105="",$G105=""),"",IF(AND($E$3=1),'Marks Entry 1st'!AU104,IF(AND($E$3=2),'Marks Entry 2nd'!AU104,IF(AND($E$3=3),'Marks Entry 3rd'!AU104,IF(AND($E$3=4),'Marks Entry 4th'!AU104,"")))))</f>
        <v/>
      </c>
      <c r="CO105" s="180" t="str">
        <f>IF(OR($E105="",$G105=""),"",IF(AND($E$3=1),'Marks Entry 1st'!AV104,IF(AND($E$3=2),'Marks Entry 2nd'!AV104,IF(AND($E$3=3),'Marks Entry 3rd'!AV104,IF(AND($E$3=4),'Marks Entry 4th'!AV104,"")))))</f>
        <v/>
      </c>
      <c r="CP105" s="91" t="str">
        <f t="shared" si="133"/>
        <v/>
      </c>
      <c r="CQ105" s="87">
        <f t="shared" si="134"/>
        <v>0</v>
      </c>
      <c r="CR105" s="93" t="str">
        <f>IF(OR($E105="",$G105=""),"",IF(AND($E$3=1),'Marks Entry 1st'!AW104,IF(AND($E$3=2),'Marks Entry 2nd'!AW104,IF(AND($E$3=3),'Marks Entry 3rd'!AW104,IF(AND($E$3=4),'Marks Entry 4th'!AW104,"")))))</f>
        <v/>
      </c>
      <c r="CS105" s="93" t="str">
        <f>IF(OR($E105="",$G105=""),"",IF(AND($E$3=1),'Marks Entry 1st'!AX104,IF(AND($E$3=2),'Marks Entry 2nd'!AX104,IF(AND($E$3=3),'Marks Entry 3rd'!AX104,IF(AND($E$3=4),'Marks Entry 4th'!AX104,"")))))</f>
        <v/>
      </c>
      <c r="CT105" s="93" t="str">
        <f>IF(OR($E105="",$G105=""),"",IF(AND($E$3=1),'Marks Entry 1st'!AY104,IF(AND($E$3=2),'Marks Entry 2nd'!AY104,IF(AND($E$3=3),'Marks Entry 3rd'!AY104,IF(AND($E$3=4),'Marks Entry 4th'!AY104,"")))))</f>
        <v/>
      </c>
      <c r="CU105" s="92" t="str">
        <f t="shared" si="135"/>
        <v/>
      </c>
      <c r="CV105" s="87" t="str">
        <f t="shared" si="136"/>
        <v/>
      </c>
      <c r="CW105" s="144">
        <f t="shared" si="137"/>
        <v>0</v>
      </c>
      <c r="CX105" s="144" t="str">
        <f t="shared" si="138"/>
        <v/>
      </c>
      <c r="CY105" s="144" t="str">
        <f t="shared" si="96"/>
        <v/>
      </c>
      <c r="CZ105" s="144" t="str">
        <f t="shared" si="139"/>
        <v/>
      </c>
      <c r="DA105" s="144" t="str">
        <f t="shared" si="97"/>
        <v/>
      </c>
      <c r="DB105" s="148" t="str">
        <f t="shared" si="98"/>
        <v/>
      </c>
      <c r="DC105" s="380" t="str">
        <f>IF(OR($E105="",$G105=""),"",IF(AND($E$3=1),'Marks Entry 1st'!AZ104,IF(AND($E$3=2),'Marks Entry 2nd'!AZ104,IF(AND($E$3=3),'Marks Entry 3rd'!AZ104,IF(AND($E$3=4),'Marks Entry 4th'!AZ104,"")))))</f>
        <v/>
      </c>
      <c r="DD105" s="380" t="str">
        <f>IF(OR($E105="",$G105=""),"",IF(AND($E$3=1),'Marks Entry 1st'!BA104,IF(AND($E$3=2),'Marks Entry 2nd'!BA104,IF(AND($E$3=3),'Marks Entry 3rd'!BA104,IF(AND($E$3=4),'Marks Entry 4th'!BA104,"")))))</f>
        <v/>
      </c>
      <c r="DE105" s="380" t="str">
        <f>IF(OR($E105="",$G105=""),"",IF(AND($E$3=1),'Marks Entry 1st'!BB104,IF(AND($E$3=2),'Marks Entry 2nd'!BB104,IF(AND($E$3=3),'Marks Entry 3rd'!BB104,IF(AND($E$3=4),'Marks Entry 4th'!BB104,"")))))</f>
        <v/>
      </c>
      <c r="DF105" s="181" t="str">
        <f t="shared" si="140"/>
        <v/>
      </c>
      <c r="DG105" s="182">
        <f t="shared" si="141"/>
        <v>0</v>
      </c>
      <c r="DH105" s="182" t="str">
        <f t="shared" si="142"/>
        <v/>
      </c>
      <c r="DI105" s="182" t="str">
        <f t="shared" si="143"/>
        <v/>
      </c>
      <c r="DJ105" s="147" t="str">
        <f t="shared" si="99"/>
        <v/>
      </c>
      <c r="DK105" s="380" t="str">
        <f>IF(OR($E105="",$G105=""),"",IF(AND($E$3=1),'Marks Entry 1st'!BC104,IF(AND($E$3=2),'Marks Entry 2nd'!BC104,IF(AND($E$3=3),'Marks Entry 3rd'!BC104,IF(AND($E$3=4),'Marks Entry 4th'!BC104,"")))))</f>
        <v/>
      </c>
      <c r="DL105" s="380" t="str">
        <f>IF(OR($E105="",$G105=""),"",IF(AND($E$3=1),'Marks Entry 1st'!BD104,IF(AND($E$3=2),'Marks Entry 2nd'!BD104,IF(AND($E$3=3),'Marks Entry 3rd'!BD104,IF(AND($E$3=4),'Marks Entry 4th'!BD104,"")))))</f>
        <v/>
      </c>
      <c r="DM105" s="380" t="str">
        <f>IF(OR($E105="",$G105=""),"",IF(AND($E$3=1),'Marks Entry 1st'!BE104,IF(AND($E$3=2),'Marks Entry 2nd'!BE104,IF(AND($E$3=3),'Marks Entry 3rd'!BE104,IF(AND($E$3=4),'Marks Entry 4th'!BE104,"")))))</f>
        <v/>
      </c>
      <c r="DN105" s="181" t="str">
        <f t="shared" si="144"/>
        <v/>
      </c>
      <c r="DO105" s="182">
        <f t="shared" si="145"/>
        <v>0</v>
      </c>
      <c r="DP105" s="182" t="str">
        <f t="shared" si="146"/>
        <v/>
      </c>
      <c r="DQ105" s="182" t="str">
        <f t="shared" si="147"/>
        <v/>
      </c>
      <c r="DR105" s="147" t="str">
        <f t="shared" si="100"/>
        <v/>
      </c>
      <c r="DS105" s="380" t="str">
        <f>IF(OR($E105="",$G105=""),"",IF(AND($E$3=1),'Marks Entry 1st'!BF104,IF(AND($E$3=2),'Marks Entry 2nd'!BF104,IF(AND($E$3=3),'Marks Entry 3rd'!BF104,IF(AND($E$3=4),'Marks Entry 4th'!BF104,"")))))</f>
        <v/>
      </c>
      <c r="DT105" s="380" t="str">
        <f>IF(OR($E105="",$G105=""),"",IF(AND($E$3=1),'Marks Entry 1st'!BG104,IF(AND($E$3=2),'Marks Entry 2nd'!BG104,IF(AND($E$3=3),'Marks Entry 3rd'!BG104,IF(AND($E$3=4),'Marks Entry 4th'!BG104,"")))))</f>
        <v/>
      </c>
      <c r="DU105" s="380" t="str">
        <f>IF(OR($E105="",$G105=""),"",IF(AND($E$3=1),'Marks Entry 1st'!BH104,IF(AND($E$3=2),'Marks Entry 2nd'!BH104,IF(AND($E$3=3),'Marks Entry 3rd'!BH104,IF(AND($E$3=4),'Marks Entry 4th'!BH104,"")))))</f>
        <v/>
      </c>
      <c r="DV105" s="181" t="str">
        <f t="shared" si="148"/>
        <v/>
      </c>
      <c r="DW105" s="182">
        <f t="shared" si="149"/>
        <v>0</v>
      </c>
      <c r="DX105" s="182" t="str">
        <f t="shared" si="150"/>
        <v/>
      </c>
      <c r="DY105" s="182" t="str">
        <f t="shared" si="151"/>
        <v/>
      </c>
      <c r="DZ105" s="147" t="str">
        <f t="shared" si="101"/>
        <v/>
      </c>
      <c r="EA105" s="104" t="str">
        <f t="shared" si="102"/>
        <v/>
      </c>
      <c r="EB105" s="105" t="str">
        <f t="shared" si="103"/>
        <v/>
      </c>
      <c r="EC105" s="111" t="str">
        <f t="shared" si="104"/>
        <v/>
      </c>
      <c r="ED105" s="112" t="str">
        <f t="shared" si="105"/>
        <v/>
      </c>
      <c r="EE105" s="386" t="str">
        <f t="shared" si="106"/>
        <v/>
      </c>
      <c r="EF105" s="72" t="str">
        <f>IF(OR($E105="",$G105=""),"",IF(AND($E$3=1),'Marks Entry 1st'!BI104,IF(AND($E$3=2),'Marks Entry 2nd'!BI104,IF(AND($E$3=3),'Marks Entry 3rd'!BI104,IF(AND($E$3=4),'Marks Entry 4th'!BI104,"")))))</f>
        <v/>
      </c>
      <c r="EG105" s="72" t="str">
        <f>IF(OR($E105="",$G105=""),"",IF(AND($E$3=1),'Marks Entry 1st'!BJ104,IF(AND($E$3=2),'Marks Entry 2nd'!BJ104,IF(AND($E$3=3),'Marks Entry 3rd'!BJ104,IF(AND($E$3=4),'Marks Entry 4th'!BJ104,"")))))</f>
        <v/>
      </c>
      <c r="EH105" s="328" t="str">
        <f t="shared" si="107"/>
        <v/>
      </c>
      <c r="EI105" s="73"/>
      <c r="EP105" s="75">
        <f>IF(AND($E$3=1),'Marks Entry 1st'!I104,IF(AND($E$3=2),'Marks Entry 2nd'!I104,IF(AND($E$3=3),'Marks Entry 3rd'!I104,IF(AND($E$3=4),'Marks Entry 4th'!I104,""))))</f>
        <v>0</v>
      </c>
    </row>
    <row r="106" spans="1:146" ht="18.899999999999999" customHeight="1">
      <c r="A106" s="94">
        <v>99</v>
      </c>
      <c r="B106" s="94" t="str">
        <f>IF(OR(EP106=0,EP106=""),"",IF(AND($E$3=1),'Marks Entry 1st'!I105,IF(AND($E$3=2),'Marks Entry 2nd'!I105,IF(AND($E$3=3),'Marks Entry 3rd'!I105,IF(AND($E$3=4),'Marks Entry 4th'!I105,"")))))</f>
        <v/>
      </c>
      <c r="C106" s="95" t="str">
        <f>IF(OR(B106=0,B106=""),"",IF(AND($E$3=1),'Marks Entry 1st'!B105,IF(AND($E$3=2),'Marks Entry 2nd'!B105,IF(AND($E$3=3),'Marks Entry 3rd'!B105,IF(AND($E$3=4),'Marks Entry 4th'!B105,"")))))</f>
        <v/>
      </c>
      <c r="D106" s="95" t="str">
        <f>IF(OR(B106=0,B106=""),"",IF(AND($E$3=1),'Marks Entry 1st'!C105,IF(AND($E$3=2),'Marks Entry 2nd'!C105,IF(AND($E$3=3),'Marks Entry 3rd'!C105,IF(AND($E$3=4),'Marks Entry 4th'!C105,"")))))</f>
        <v/>
      </c>
      <c r="E106" s="96" t="str">
        <f>IF(OR(B106=0,B106=""),"",IF(AND($E$3=1),'Marks Entry 1st'!E105,IF(AND($E$3=2),'Marks Entry 2nd'!E105,IF(AND($E$3=3),'Marks Entry 3rd'!E105,IF(AND($E$3=4),'Marks Entry 4th'!E105,"")))))</f>
        <v/>
      </c>
      <c r="F106" s="95" t="str">
        <f>IF(OR(B106=0,B106=""),"",IF(AND($E$3=1),'Marks Entry 1st'!D105,IF(AND($E$3=2),'Marks Entry 2nd'!D105,IF(AND($E$3=3),'Marks Entry 3rd'!D105,IF(AND($E$3=4),'Marks Entry 4th'!D105,"")))))</f>
        <v/>
      </c>
      <c r="G106" s="90" t="str">
        <f>IF(OR(B106=0,B106=""),"",IF(AND($E$3=1),'Marks Entry 1st'!F105,IF(AND($E$3=2),'Marks Entry 2nd'!F105,IF(AND($E$3=3),'Marks Entry 3rd'!F105,IF(AND($E$3=4),'Marks Entry 4th'!F105,"")))))</f>
        <v/>
      </c>
      <c r="H106" s="90" t="str">
        <f>IF(OR(B106=0,B106=""),"",IF(AND($E$3=1),'Marks Entry 1st'!G105,IF(AND($E$3=2),'Marks Entry 2nd'!G105,IF(AND($E$3=3),'Marks Entry 3rd'!G105,IF(AND($E$3=4),'Marks Entry 4th'!G105,"")))))</f>
        <v/>
      </c>
      <c r="I106" s="90" t="str">
        <f>IF(OR(B106=0,B106=""),"",IF(AND($E$3=1),'Marks Entry 1st'!H105,IF(AND($E$3=2),'Marks Entry 2nd'!H105,IF(AND($E$3=3),'Marks Entry 3rd'!H105,IF(AND($E$3=4),'Marks Entry 4th'!H105,"")))))</f>
        <v/>
      </c>
      <c r="J106" s="379" t="str">
        <f>IF(OR(B106=0,B106=""),"",IF(AND($E$3=1),'Marks Entry 1st'!J105,IF(AND($E$3=2),'Marks Entry 2nd'!J105,IF(AND($E$3=3),'Marks Entry 3rd'!J105,IF(AND($E$3=4),'Marks Entry 4th'!J105,"")))))</f>
        <v/>
      </c>
      <c r="K106" s="379" t="str">
        <f>IF(OR(B106=0,B106=""),"",IF(AND($E$3=1),'Marks Entry 1st'!K105,IF(AND($E$3=2),'Marks Entry 2nd'!K105,IF(AND($E$3=3),'Marks Entry 3rd'!K105,IF(AND($E$3=4),'Marks Entry 4th'!K105,"")))))</f>
        <v/>
      </c>
      <c r="L106" s="180" t="str">
        <f>IF(OR($E106="",$G106=""),"",IF(AND($E$3=1),'Marks Entry 1st'!L105,IF(AND($E$3=2),'Marks Entry 2nd'!L105,IF(AND($E$3=3),'Marks Entry 3rd'!L105,IF(AND($E$3=4),'Marks Entry 4th'!L105,"")))))</f>
        <v/>
      </c>
      <c r="M106" s="180" t="str">
        <f>IF(OR($E106="",$G106=""),"",IF(AND($E$3=1),'Marks Entry 1st'!M105,IF(AND($E$3=2),'Marks Entry 2nd'!M105,IF(AND($E$3=3),'Marks Entry 3rd'!M105,IF(AND($E$3=4),'Marks Entry 4th'!M105,"")))))</f>
        <v/>
      </c>
      <c r="N106" s="87" t="str">
        <f t="shared" si="108"/>
        <v/>
      </c>
      <c r="O106" s="180" t="str">
        <f>IF(OR($E106="",$G106=""),"",IF(AND($E$3=1),'Marks Entry 1st'!N105,IF(AND($E$3=2),'Marks Entry 2nd'!N105,IF(AND($E$3=3),'Marks Entry 3rd'!N105,IF(AND($E$3=4),'Marks Entry 4th'!N105,"")))))</f>
        <v/>
      </c>
      <c r="P106" s="180" t="str">
        <f>IF(OR($E106="",$G106=""),"",IF(AND($E$3=1),'Marks Entry 1st'!O105,IF(AND($E$3=2),'Marks Entry 2nd'!O105,IF(AND($E$3=3),'Marks Entry 3rd'!O105,IF(AND($E$3=4),'Marks Entry 4th'!O105,"")))))</f>
        <v/>
      </c>
      <c r="Q106" s="180" t="str">
        <f>IF(OR($E106="",$G106=""),"",IF(AND($E$3=1),'Marks Entry 1st'!P105,IF(AND($E$3=2),'Marks Entry 2nd'!P105,IF(AND($E$3=3),'Marks Entry 3rd'!P105,IF(AND($E$3=4),'Marks Entry 4th'!P105,"")))))</f>
        <v/>
      </c>
      <c r="R106" s="91" t="str">
        <f t="shared" si="109"/>
        <v/>
      </c>
      <c r="S106" s="87">
        <f t="shared" si="110"/>
        <v>0</v>
      </c>
      <c r="T106" s="93" t="str">
        <f>IF(OR($E106="",$G106=""),"",IF(AND($E$3=1),'Marks Entry 1st'!Q105,IF(AND($E$3=2),'Marks Entry 2nd'!Q105,IF(AND($E$3=3),'Marks Entry 3rd'!Q105,IF(AND($E$3=4),'Marks Entry 4th'!Q105,"")))))</f>
        <v/>
      </c>
      <c r="U106" s="93" t="str">
        <f>IF(OR($E106="",$G106=""),"",IF(AND($E$3=1),'Marks Entry 1st'!R105,IF(AND($E$3=2),'Marks Entry 2nd'!R105,IF(AND($E$3=3),'Marks Entry 3rd'!R105,IF(AND($E$3=4),'Marks Entry 4th'!R105,"")))))</f>
        <v/>
      </c>
      <c r="V106" s="93" t="str">
        <f>IF(OR($E106="",$G106=""),"",IF(AND($E$3=1),'Marks Entry 1st'!S105,IF(AND($E$3=2),'Marks Entry 2nd'!S105,IF(AND($E$3=3),'Marks Entry 3rd'!S105,IF(AND($E$3=4),'Marks Entry 4th'!S105,"")))))</f>
        <v/>
      </c>
      <c r="W106" s="92" t="str">
        <f t="shared" si="111"/>
        <v/>
      </c>
      <c r="X106" s="87" t="str">
        <f t="shared" si="112"/>
        <v/>
      </c>
      <c r="Y106" s="144">
        <f t="shared" si="113"/>
        <v>0</v>
      </c>
      <c r="Z106" s="144" t="str">
        <f t="shared" si="114"/>
        <v/>
      </c>
      <c r="AA106" s="144" t="str">
        <f t="shared" si="76"/>
        <v/>
      </c>
      <c r="AB106" s="144" t="str">
        <f t="shared" si="115"/>
        <v/>
      </c>
      <c r="AC106" s="144" t="str">
        <f t="shared" si="77"/>
        <v/>
      </c>
      <c r="AD106" s="148" t="str">
        <f t="shared" si="78"/>
        <v/>
      </c>
      <c r="AE106" s="180" t="str">
        <f>IF(OR($E106="",$G106=""),"",IF(AND($E$3=1),'Marks Entry 1st'!T105,IF(AND($E$3=2),'Marks Entry 2nd'!T105,IF(AND($E$3=3),'Marks Entry 3rd'!T105,IF(AND($E$3=4),'Marks Entry 4th'!T105,"")))))</f>
        <v/>
      </c>
      <c r="AF106" s="180" t="str">
        <f>IF(OR($E106="",$G106=""),"",IF(AND($E$3=1),'Marks Entry 1st'!U105,IF(AND($E$3=2),'Marks Entry 2nd'!U105,IF(AND($E$3=3),'Marks Entry 3rd'!U105,IF(AND($E$3=4),'Marks Entry 4th'!U105,"")))))</f>
        <v/>
      </c>
      <c r="AG106" s="87" t="str">
        <f t="shared" si="116"/>
        <v/>
      </c>
      <c r="AH106" s="180" t="str">
        <f>IF(OR($E106="",$G106=""),"",IF(AND($E$3=1),'Marks Entry 1st'!V105,IF(AND($E$3=2),'Marks Entry 2nd'!V105,IF(AND($E$3=3),'Marks Entry 3rd'!V105,IF(AND($E$3=4),'Marks Entry 4th'!V105,"")))))</f>
        <v/>
      </c>
      <c r="AI106" s="180" t="str">
        <f>IF(OR($E106="",$G106=""),"",IF(AND($E$3=1),'Marks Entry 1st'!W105,IF(AND($E$3=2),'Marks Entry 2nd'!W105,IF(AND($E$3=3),'Marks Entry 3rd'!W105,IF(AND($E$3=4),'Marks Entry 4th'!W105,"")))))</f>
        <v/>
      </c>
      <c r="AJ106" s="180" t="str">
        <f>IF(OR($E106="",$G106=""),"",IF(AND($E$3=1),'Marks Entry 1st'!X105,IF(AND($E$3=2),'Marks Entry 2nd'!X105,IF(AND($E$3=3),'Marks Entry 3rd'!X105,IF(AND($E$3=4),'Marks Entry 4th'!X105,"")))))</f>
        <v/>
      </c>
      <c r="AK106" s="91" t="str">
        <f t="shared" si="117"/>
        <v/>
      </c>
      <c r="AL106" s="87">
        <f t="shared" si="118"/>
        <v>0</v>
      </c>
      <c r="AM106" s="93" t="str">
        <f>IF(OR($E106="",$G106=""),"",IF(AND($E$3=1),'Marks Entry 1st'!Y105,IF(AND($E$3=2),'Marks Entry 2nd'!Y105,IF(AND($E$3=3),'Marks Entry 3rd'!Y105,IF(AND($E$3=4),'Marks Entry 4th'!Y105,"")))))</f>
        <v/>
      </c>
      <c r="AN106" s="93" t="str">
        <f>IF(OR($E106="",$G106=""),"",IF(AND($E$3=1),'Marks Entry 1st'!Z105,IF(AND($E$3=2),'Marks Entry 2nd'!Z105,IF(AND($E$3=3),'Marks Entry 3rd'!Z105,IF(AND($E$3=4),'Marks Entry 4th'!Z105,"")))))</f>
        <v/>
      </c>
      <c r="AO106" s="93" t="str">
        <f>IF(OR($E106="",$G106=""),"",IF(AND($E$3=1),'Marks Entry 1st'!AA105,IF(AND($E$3=2),'Marks Entry 2nd'!AA105,IF(AND($E$3=3),'Marks Entry 3rd'!AA105,IF(AND($E$3=4),'Marks Entry 4th'!AA105,"")))))</f>
        <v/>
      </c>
      <c r="AP106" s="92" t="str">
        <f t="shared" si="119"/>
        <v/>
      </c>
      <c r="AQ106" s="87" t="str">
        <f t="shared" si="120"/>
        <v/>
      </c>
      <c r="AR106" s="144">
        <f t="shared" si="121"/>
        <v>0</v>
      </c>
      <c r="AS106" s="144" t="str">
        <f t="shared" si="122"/>
        <v/>
      </c>
      <c r="AT106" s="144" t="str">
        <f t="shared" si="79"/>
        <v/>
      </c>
      <c r="AU106" s="144" t="str">
        <f t="shared" si="123"/>
        <v/>
      </c>
      <c r="AV106" s="144" t="str">
        <f t="shared" si="80"/>
        <v/>
      </c>
      <c r="AW106" s="148" t="str">
        <f t="shared" si="81"/>
        <v/>
      </c>
      <c r="AX106" s="180" t="str">
        <f>IF(OR($E106="",$G106=""),"",IF(AND($E$3=1),'Marks Entry 1st'!AB105,IF(AND($E$3=2),'Marks Entry 2nd'!AB105,IF(AND($E$3=3),'Marks Entry 3rd'!AB105,IF(AND($E$3=4),'Marks Entry 4th'!AB105,"")))))</f>
        <v/>
      </c>
      <c r="AY106" s="180" t="str">
        <f>IF(OR($E106="",$G106=""),"",IF(AND($E$3=1),'Marks Entry 1st'!AC105,IF(AND($E$3=2),'Marks Entry 2nd'!AC105,IF(AND($E$3=3),'Marks Entry 3rd'!AC105,IF(AND($E$3=4),'Marks Entry 4th'!AC105,"")))))</f>
        <v/>
      </c>
      <c r="AZ106" s="87" t="str">
        <f t="shared" si="82"/>
        <v/>
      </c>
      <c r="BA106" s="180" t="str">
        <f>IF(OR($E106="",$G106=""),"",IF(AND($E$3=1),'Marks Entry 1st'!AD105,IF(AND($E$3=2),'Marks Entry 2nd'!AD105,IF(AND($E$3=3),'Marks Entry 3rd'!AD105,IF(AND($E$3=4),'Marks Entry 4th'!AD105,"")))))</f>
        <v/>
      </c>
      <c r="BB106" s="180" t="str">
        <f>IF(OR($E106="",$G106=""),"",IF(AND($E$3=1),'Marks Entry 1st'!AE105,IF(AND($E$3=2),'Marks Entry 2nd'!AE105,IF(AND($E$3=3),'Marks Entry 3rd'!AE105,IF(AND($E$3=4),'Marks Entry 4th'!AE105,"")))))</f>
        <v/>
      </c>
      <c r="BC106" s="180" t="str">
        <f>IF(OR($E106="",$G106=""),"",IF(AND($E$3=1),'Marks Entry 1st'!AF105,IF(AND($E$3=2),'Marks Entry 2nd'!AF105,IF(AND($E$3=3),'Marks Entry 3rd'!AF105,IF(AND($E$3=4),'Marks Entry 4th'!AF105,"")))))</f>
        <v/>
      </c>
      <c r="BD106" s="91" t="str">
        <f t="shared" si="83"/>
        <v/>
      </c>
      <c r="BE106" s="87">
        <f t="shared" si="84"/>
        <v>0</v>
      </c>
      <c r="BF106" s="93" t="str">
        <f>IF(OR($E106="",$G106=""),"",IF(AND($E$3=1),'Marks Entry 1st'!AG105,IF(AND($E$3=2),'Marks Entry 2nd'!AG105,IF(AND($E$3=3),'Marks Entry 3rd'!AG105,IF(AND($E$3=4),'Marks Entry 4th'!AG105,"")))))</f>
        <v/>
      </c>
      <c r="BG106" s="93" t="str">
        <f>IF(OR($E106="",$G106=""),"",IF(AND($E$3=1),'Marks Entry 1st'!AH105,IF(AND($E$3=2),'Marks Entry 2nd'!AH105,IF(AND($E$3=3),'Marks Entry 3rd'!AH105,IF(AND($E$3=4),'Marks Entry 4th'!AH105,"")))))</f>
        <v/>
      </c>
      <c r="BH106" s="93" t="str">
        <f>IF(OR($E106="",$G106=""),"",IF(AND($E$3=1),'Marks Entry 1st'!AI105,IF(AND($E$3=2),'Marks Entry 2nd'!AI105,IF(AND($E$3=3),'Marks Entry 3rd'!AI105,IF(AND($E$3=4),'Marks Entry 4th'!AI105,"")))))</f>
        <v/>
      </c>
      <c r="BI106" s="92" t="str">
        <f t="shared" si="85"/>
        <v/>
      </c>
      <c r="BJ106" s="87" t="str">
        <f t="shared" si="86"/>
        <v/>
      </c>
      <c r="BK106" s="144">
        <f t="shared" si="87"/>
        <v>0</v>
      </c>
      <c r="BL106" s="144" t="str">
        <f t="shared" si="88"/>
        <v/>
      </c>
      <c r="BM106" s="144" t="str">
        <f t="shared" si="89"/>
        <v/>
      </c>
      <c r="BN106" s="144" t="str">
        <f t="shared" si="90"/>
        <v/>
      </c>
      <c r="BO106" s="144" t="str">
        <f t="shared" si="91"/>
        <v/>
      </c>
      <c r="BP106" s="148" t="str">
        <f t="shared" si="92"/>
        <v/>
      </c>
      <c r="BQ106" s="180" t="str">
        <f>IF(OR($E106="",$G106=""),"",IF(AND($E$3=1),'Marks Entry 1st'!AJ105,IF(AND($E$3=2),'Marks Entry 2nd'!AJ105,IF(AND($E$3=3),'Marks Entry 3rd'!AJ105,IF(AND($E$3=4),'Marks Entry 4th'!AJ105,"")))))</f>
        <v/>
      </c>
      <c r="BR106" s="180" t="str">
        <f>IF(OR($E106="",$G106=""),"",IF(AND($E$3=1),'Marks Entry 1st'!AK105,IF(AND($E$3=2),'Marks Entry 2nd'!AK105,IF(AND($E$3=3),'Marks Entry 3rd'!AK105,IF(AND($E$3=4),'Marks Entry 4th'!AK105,"")))))</f>
        <v/>
      </c>
      <c r="BS106" s="87" t="str">
        <f t="shared" si="124"/>
        <v/>
      </c>
      <c r="BT106" s="180" t="str">
        <f>IF(OR($E106="",$G106=""),"",IF(AND($E$3=1),'Marks Entry 1st'!AL105,IF(AND($E$3=2),'Marks Entry 2nd'!AL105,IF(AND($E$3=3),'Marks Entry 3rd'!AL105,IF(AND($E$3=4),'Marks Entry 4th'!AL105,"")))))</f>
        <v/>
      </c>
      <c r="BU106" s="180" t="str">
        <f>IF(OR($E106="",$G106=""),"",IF(AND($E$3=1),'Marks Entry 1st'!AM105,IF(AND($E$3=2),'Marks Entry 2nd'!AM105,IF(AND($E$3=3),'Marks Entry 3rd'!AM105,IF(AND($E$3=4),'Marks Entry 4th'!AM105,"")))))</f>
        <v/>
      </c>
      <c r="BV106" s="180" t="str">
        <f>IF(OR($E106="",$G106=""),"",IF(AND($E$3=1),'Marks Entry 1st'!AN105,IF(AND($E$3=2),'Marks Entry 2nd'!AN105,IF(AND($E$3=3),'Marks Entry 3rd'!AN105,IF(AND($E$3=4),'Marks Entry 4th'!AN105,"")))))</f>
        <v/>
      </c>
      <c r="BW106" s="91" t="str">
        <f t="shared" si="125"/>
        <v/>
      </c>
      <c r="BX106" s="87">
        <f t="shared" si="126"/>
        <v>0</v>
      </c>
      <c r="BY106" s="93" t="str">
        <f>IF(OR($E106="",$G106=""),"",IF(AND($E$3=1),'Marks Entry 1st'!AO105,IF(AND($E$3=2),'Marks Entry 2nd'!AO105,IF(AND($E$3=3),'Marks Entry 3rd'!AO105,IF(AND($E$3=4),'Marks Entry 4th'!AO105,"")))))</f>
        <v/>
      </c>
      <c r="BZ106" s="93" t="str">
        <f>IF(OR($E106="",$G106=""),"",IF(AND($E$3=1),'Marks Entry 1st'!AP105,IF(AND($E$3=2),'Marks Entry 2nd'!AP105,IF(AND($E$3=3),'Marks Entry 3rd'!AP105,IF(AND($E$3=4),'Marks Entry 4th'!AP105,"")))))</f>
        <v/>
      </c>
      <c r="CA106" s="93" t="str">
        <f>IF(OR($E106="",$G106=""),"",IF(AND($E$3=1),'Marks Entry 1st'!AQ105,IF(AND($E$3=2),'Marks Entry 2nd'!AQ105,IF(AND($E$3=3),'Marks Entry 3rd'!AQ105,IF(AND($E$3=4),'Marks Entry 4th'!AQ105,"")))))</f>
        <v/>
      </c>
      <c r="CB106" s="92" t="str">
        <f t="shared" si="127"/>
        <v/>
      </c>
      <c r="CC106" s="87" t="str">
        <f t="shared" si="128"/>
        <v/>
      </c>
      <c r="CD106" s="144">
        <f t="shared" si="129"/>
        <v>0</v>
      </c>
      <c r="CE106" s="144" t="str">
        <f t="shared" si="130"/>
        <v/>
      </c>
      <c r="CF106" s="144" t="str">
        <f t="shared" si="93"/>
        <v/>
      </c>
      <c r="CG106" s="144" t="str">
        <f t="shared" si="131"/>
        <v/>
      </c>
      <c r="CH106" s="144" t="str">
        <f t="shared" si="94"/>
        <v/>
      </c>
      <c r="CI106" s="148" t="str">
        <f t="shared" si="95"/>
        <v/>
      </c>
      <c r="CJ106" s="180" t="str">
        <f>IF(OR($E106="",$G106=""),"",IF(AND($E$3=1),'Marks Entry 1st'!AR105,IF(AND($E$3=2),'Marks Entry 2nd'!AR105,IF(AND($E$3=3),'Marks Entry 3rd'!AR105,IF(AND($E$3=4),'Marks Entry 4th'!AR105,"")))))</f>
        <v/>
      </c>
      <c r="CK106" s="180" t="str">
        <f>IF(OR($E106="",$G106=""),"",IF(AND($E$3=1),'Marks Entry 1st'!AS105,IF(AND($E$3=2),'Marks Entry 2nd'!AS105,IF(AND($E$3=3),'Marks Entry 3rd'!AS105,IF(AND($E$3=4),'Marks Entry 4th'!AS105,"")))))</f>
        <v/>
      </c>
      <c r="CL106" s="87" t="str">
        <f t="shared" si="132"/>
        <v/>
      </c>
      <c r="CM106" s="180" t="str">
        <f>IF(OR($E106="",$G106=""),"",IF(AND($E$3=1),'Marks Entry 1st'!AT105,IF(AND($E$3=2),'Marks Entry 2nd'!AT105,IF(AND($E$3=3),'Marks Entry 3rd'!AT105,IF(AND($E$3=4),'Marks Entry 4th'!AT105,"")))))</f>
        <v/>
      </c>
      <c r="CN106" s="180" t="str">
        <f>IF(OR($E106="",$G106=""),"",IF(AND($E$3=1),'Marks Entry 1st'!AU105,IF(AND($E$3=2),'Marks Entry 2nd'!AU105,IF(AND($E$3=3),'Marks Entry 3rd'!AU105,IF(AND($E$3=4),'Marks Entry 4th'!AU105,"")))))</f>
        <v/>
      </c>
      <c r="CO106" s="180" t="str">
        <f>IF(OR($E106="",$G106=""),"",IF(AND($E$3=1),'Marks Entry 1st'!AV105,IF(AND($E$3=2),'Marks Entry 2nd'!AV105,IF(AND($E$3=3),'Marks Entry 3rd'!AV105,IF(AND($E$3=4),'Marks Entry 4th'!AV105,"")))))</f>
        <v/>
      </c>
      <c r="CP106" s="91" t="str">
        <f t="shared" si="133"/>
        <v/>
      </c>
      <c r="CQ106" s="87">
        <f t="shared" si="134"/>
        <v>0</v>
      </c>
      <c r="CR106" s="93" t="str">
        <f>IF(OR($E106="",$G106=""),"",IF(AND($E$3=1),'Marks Entry 1st'!AW105,IF(AND($E$3=2),'Marks Entry 2nd'!AW105,IF(AND($E$3=3),'Marks Entry 3rd'!AW105,IF(AND($E$3=4),'Marks Entry 4th'!AW105,"")))))</f>
        <v/>
      </c>
      <c r="CS106" s="93" t="str">
        <f>IF(OR($E106="",$G106=""),"",IF(AND($E$3=1),'Marks Entry 1st'!AX105,IF(AND($E$3=2),'Marks Entry 2nd'!AX105,IF(AND($E$3=3),'Marks Entry 3rd'!AX105,IF(AND($E$3=4),'Marks Entry 4th'!AX105,"")))))</f>
        <v/>
      </c>
      <c r="CT106" s="93" t="str">
        <f>IF(OR($E106="",$G106=""),"",IF(AND($E$3=1),'Marks Entry 1st'!AY105,IF(AND($E$3=2),'Marks Entry 2nd'!AY105,IF(AND($E$3=3),'Marks Entry 3rd'!AY105,IF(AND($E$3=4),'Marks Entry 4th'!AY105,"")))))</f>
        <v/>
      </c>
      <c r="CU106" s="92" t="str">
        <f t="shared" si="135"/>
        <v/>
      </c>
      <c r="CV106" s="87" t="str">
        <f t="shared" si="136"/>
        <v/>
      </c>
      <c r="CW106" s="144">
        <f t="shared" si="137"/>
        <v>0</v>
      </c>
      <c r="CX106" s="144" t="str">
        <f t="shared" si="138"/>
        <v/>
      </c>
      <c r="CY106" s="144" t="str">
        <f t="shared" si="96"/>
        <v/>
      </c>
      <c r="CZ106" s="144" t="str">
        <f t="shared" si="139"/>
        <v/>
      </c>
      <c r="DA106" s="144" t="str">
        <f t="shared" si="97"/>
        <v/>
      </c>
      <c r="DB106" s="148" t="str">
        <f t="shared" si="98"/>
        <v/>
      </c>
      <c r="DC106" s="380" t="str">
        <f>IF(OR($E106="",$G106=""),"",IF(AND($E$3=1),'Marks Entry 1st'!AZ105,IF(AND($E$3=2),'Marks Entry 2nd'!AZ105,IF(AND($E$3=3),'Marks Entry 3rd'!AZ105,IF(AND($E$3=4),'Marks Entry 4th'!AZ105,"")))))</f>
        <v/>
      </c>
      <c r="DD106" s="380" t="str">
        <f>IF(OR($E106="",$G106=""),"",IF(AND($E$3=1),'Marks Entry 1st'!BA105,IF(AND($E$3=2),'Marks Entry 2nd'!BA105,IF(AND($E$3=3),'Marks Entry 3rd'!BA105,IF(AND($E$3=4),'Marks Entry 4th'!BA105,"")))))</f>
        <v/>
      </c>
      <c r="DE106" s="380" t="str">
        <f>IF(OR($E106="",$G106=""),"",IF(AND($E$3=1),'Marks Entry 1st'!BB105,IF(AND($E$3=2),'Marks Entry 2nd'!BB105,IF(AND($E$3=3),'Marks Entry 3rd'!BB105,IF(AND($E$3=4),'Marks Entry 4th'!BB105,"")))))</f>
        <v/>
      </c>
      <c r="DF106" s="181" t="str">
        <f t="shared" si="140"/>
        <v/>
      </c>
      <c r="DG106" s="182">
        <f t="shared" si="141"/>
        <v>0</v>
      </c>
      <c r="DH106" s="182" t="str">
        <f t="shared" si="142"/>
        <v/>
      </c>
      <c r="DI106" s="182" t="str">
        <f t="shared" si="143"/>
        <v/>
      </c>
      <c r="DJ106" s="147" t="str">
        <f t="shared" si="99"/>
        <v/>
      </c>
      <c r="DK106" s="380" t="str">
        <f>IF(OR($E106="",$G106=""),"",IF(AND($E$3=1),'Marks Entry 1st'!BC105,IF(AND($E$3=2),'Marks Entry 2nd'!BC105,IF(AND($E$3=3),'Marks Entry 3rd'!BC105,IF(AND($E$3=4),'Marks Entry 4th'!BC105,"")))))</f>
        <v/>
      </c>
      <c r="DL106" s="380" t="str">
        <f>IF(OR($E106="",$G106=""),"",IF(AND($E$3=1),'Marks Entry 1st'!BD105,IF(AND($E$3=2),'Marks Entry 2nd'!BD105,IF(AND($E$3=3),'Marks Entry 3rd'!BD105,IF(AND($E$3=4),'Marks Entry 4th'!BD105,"")))))</f>
        <v/>
      </c>
      <c r="DM106" s="380" t="str">
        <f>IF(OR($E106="",$G106=""),"",IF(AND($E$3=1),'Marks Entry 1st'!BE105,IF(AND($E$3=2),'Marks Entry 2nd'!BE105,IF(AND($E$3=3),'Marks Entry 3rd'!BE105,IF(AND($E$3=4),'Marks Entry 4th'!BE105,"")))))</f>
        <v/>
      </c>
      <c r="DN106" s="181" t="str">
        <f t="shared" si="144"/>
        <v/>
      </c>
      <c r="DO106" s="182">
        <f t="shared" si="145"/>
        <v>0</v>
      </c>
      <c r="DP106" s="182" t="str">
        <f t="shared" si="146"/>
        <v/>
      </c>
      <c r="DQ106" s="182" t="str">
        <f t="shared" si="147"/>
        <v/>
      </c>
      <c r="DR106" s="147" t="str">
        <f t="shared" si="100"/>
        <v/>
      </c>
      <c r="DS106" s="380" t="str">
        <f>IF(OR($E106="",$G106=""),"",IF(AND($E$3=1),'Marks Entry 1st'!BF105,IF(AND($E$3=2),'Marks Entry 2nd'!BF105,IF(AND($E$3=3),'Marks Entry 3rd'!BF105,IF(AND($E$3=4),'Marks Entry 4th'!BF105,"")))))</f>
        <v/>
      </c>
      <c r="DT106" s="380" t="str">
        <f>IF(OR($E106="",$G106=""),"",IF(AND($E$3=1),'Marks Entry 1st'!BG105,IF(AND($E$3=2),'Marks Entry 2nd'!BG105,IF(AND($E$3=3),'Marks Entry 3rd'!BG105,IF(AND($E$3=4),'Marks Entry 4th'!BG105,"")))))</f>
        <v/>
      </c>
      <c r="DU106" s="380" t="str">
        <f>IF(OR($E106="",$G106=""),"",IF(AND($E$3=1),'Marks Entry 1st'!BH105,IF(AND($E$3=2),'Marks Entry 2nd'!BH105,IF(AND($E$3=3),'Marks Entry 3rd'!BH105,IF(AND($E$3=4),'Marks Entry 4th'!BH105,"")))))</f>
        <v/>
      </c>
      <c r="DV106" s="181" t="str">
        <f t="shared" si="148"/>
        <v/>
      </c>
      <c r="DW106" s="182">
        <f t="shared" si="149"/>
        <v>0</v>
      </c>
      <c r="DX106" s="182" t="str">
        <f t="shared" si="150"/>
        <v/>
      </c>
      <c r="DY106" s="182" t="str">
        <f t="shared" si="151"/>
        <v/>
      </c>
      <c r="DZ106" s="147" t="str">
        <f t="shared" si="101"/>
        <v/>
      </c>
      <c r="EA106" s="104" t="str">
        <f t="shared" si="102"/>
        <v/>
      </c>
      <c r="EB106" s="105" t="str">
        <f t="shared" si="103"/>
        <v/>
      </c>
      <c r="EC106" s="111" t="str">
        <f t="shared" si="104"/>
        <v/>
      </c>
      <c r="ED106" s="112" t="str">
        <f t="shared" si="105"/>
        <v/>
      </c>
      <c r="EE106" s="386" t="str">
        <f t="shared" si="106"/>
        <v/>
      </c>
      <c r="EF106" s="72" t="str">
        <f>IF(OR($E106="",$G106=""),"",IF(AND($E$3=1),'Marks Entry 1st'!BI105,IF(AND($E$3=2),'Marks Entry 2nd'!BI105,IF(AND($E$3=3),'Marks Entry 3rd'!BI105,IF(AND($E$3=4),'Marks Entry 4th'!BI105,"")))))</f>
        <v/>
      </c>
      <c r="EG106" s="72" t="str">
        <f>IF(OR($E106="",$G106=""),"",IF(AND($E$3=1),'Marks Entry 1st'!BJ105,IF(AND($E$3=2),'Marks Entry 2nd'!BJ105,IF(AND($E$3=3),'Marks Entry 3rd'!BJ105,IF(AND($E$3=4),'Marks Entry 4th'!BJ105,"")))))</f>
        <v/>
      </c>
      <c r="EH106" s="328" t="str">
        <f t="shared" si="107"/>
        <v/>
      </c>
      <c r="EI106" s="73"/>
      <c r="EP106" s="75">
        <f>IF(AND($E$3=1),'Marks Entry 1st'!I105,IF(AND($E$3=2),'Marks Entry 2nd'!I105,IF(AND($E$3=3),'Marks Entry 3rd'!I105,IF(AND($E$3=4),'Marks Entry 4th'!I105,""))))</f>
        <v>0</v>
      </c>
    </row>
    <row r="107" spans="1:146" ht="18.899999999999999" customHeight="1">
      <c r="A107" s="94">
        <v>100</v>
      </c>
      <c r="B107" s="94" t="str">
        <f>IF(OR(EP107=0,EP107=""),"",IF(AND($E$3=1),'Marks Entry 1st'!I106,IF(AND($E$3=2),'Marks Entry 2nd'!I106,IF(AND($E$3=3),'Marks Entry 3rd'!I106,IF(AND($E$3=4),'Marks Entry 4th'!I106,"")))))</f>
        <v/>
      </c>
      <c r="C107" s="95" t="str">
        <f>IF(OR(B107=0,B107=""),"",IF(AND($E$3=1),'Marks Entry 1st'!B106,IF(AND($E$3=2),'Marks Entry 2nd'!B106,IF(AND($E$3=3),'Marks Entry 3rd'!B106,IF(AND($E$3=4),'Marks Entry 4th'!B106,"")))))</f>
        <v/>
      </c>
      <c r="D107" s="95" t="str">
        <f>IF(OR(B107=0,B107=""),"",IF(AND($E$3=1),'Marks Entry 1st'!C106,IF(AND($E$3=2),'Marks Entry 2nd'!C106,IF(AND($E$3=3),'Marks Entry 3rd'!C106,IF(AND($E$3=4),'Marks Entry 4th'!C106,"")))))</f>
        <v/>
      </c>
      <c r="E107" s="96" t="str">
        <f>IF(OR(B107=0,B107=""),"",IF(AND($E$3=1),'Marks Entry 1st'!E106,IF(AND($E$3=2),'Marks Entry 2nd'!E106,IF(AND($E$3=3),'Marks Entry 3rd'!E106,IF(AND($E$3=4),'Marks Entry 4th'!E106,"")))))</f>
        <v/>
      </c>
      <c r="F107" s="95" t="str">
        <f>IF(OR(B107=0,B107=""),"",IF(AND($E$3=1),'Marks Entry 1st'!D106,IF(AND($E$3=2),'Marks Entry 2nd'!D106,IF(AND($E$3=3),'Marks Entry 3rd'!D106,IF(AND($E$3=4),'Marks Entry 4th'!D106,"")))))</f>
        <v/>
      </c>
      <c r="G107" s="90" t="str">
        <f>IF(OR(B107=0,B107=""),"",IF(AND($E$3=1),'Marks Entry 1st'!F106,IF(AND($E$3=2),'Marks Entry 2nd'!F106,IF(AND($E$3=3),'Marks Entry 3rd'!F106,IF(AND($E$3=4),'Marks Entry 4th'!F106,"")))))</f>
        <v/>
      </c>
      <c r="H107" s="90" t="str">
        <f>IF(OR(B107=0,B107=""),"",IF(AND($E$3=1),'Marks Entry 1st'!G106,IF(AND($E$3=2),'Marks Entry 2nd'!G106,IF(AND($E$3=3),'Marks Entry 3rd'!G106,IF(AND($E$3=4),'Marks Entry 4th'!G106,"")))))</f>
        <v/>
      </c>
      <c r="I107" s="90" t="str">
        <f>IF(OR(B107=0,B107=""),"",IF(AND($E$3=1),'Marks Entry 1st'!H106,IF(AND($E$3=2),'Marks Entry 2nd'!H106,IF(AND($E$3=3),'Marks Entry 3rd'!H106,IF(AND($E$3=4),'Marks Entry 4th'!H106,"")))))</f>
        <v/>
      </c>
      <c r="J107" s="379" t="str">
        <f>IF(OR(B107=0,B107=""),"",IF(AND($E$3=1),'Marks Entry 1st'!J106,IF(AND($E$3=2),'Marks Entry 2nd'!J106,IF(AND($E$3=3),'Marks Entry 3rd'!J106,IF(AND($E$3=4),'Marks Entry 4th'!J106,"")))))</f>
        <v/>
      </c>
      <c r="K107" s="379" t="str">
        <f>IF(OR(B107=0,B107=""),"",IF(AND($E$3=1),'Marks Entry 1st'!K106,IF(AND($E$3=2),'Marks Entry 2nd'!K106,IF(AND($E$3=3),'Marks Entry 3rd'!K106,IF(AND($E$3=4),'Marks Entry 4th'!K106,"")))))</f>
        <v/>
      </c>
      <c r="L107" s="180" t="str">
        <f>IF(OR($E107="",$G107=""),"",IF(AND($E$3=1),'Marks Entry 1st'!L106,IF(AND($E$3=2),'Marks Entry 2nd'!L106,IF(AND($E$3=3),'Marks Entry 3rd'!L106,IF(AND($E$3=4),'Marks Entry 4th'!L106,"")))))</f>
        <v/>
      </c>
      <c r="M107" s="180" t="str">
        <f>IF(OR($E107="",$G107=""),"",IF(AND($E$3=1),'Marks Entry 1st'!M106,IF(AND($E$3=2),'Marks Entry 2nd'!M106,IF(AND($E$3=3),'Marks Entry 3rd'!M106,IF(AND($E$3=4),'Marks Entry 4th'!M106,"")))))</f>
        <v/>
      </c>
      <c r="N107" s="87" t="str">
        <f t="shared" si="108"/>
        <v/>
      </c>
      <c r="O107" s="180" t="str">
        <f>IF(OR($E107="",$G107=""),"",IF(AND($E$3=1),'Marks Entry 1st'!N106,IF(AND($E$3=2),'Marks Entry 2nd'!N106,IF(AND($E$3=3),'Marks Entry 3rd'!N106,IF(AND($E$3=4),'Marks Entry 4th'!N106,"")))))</f>
        <v/>
      </c>
      <c r="P107" s="180" t="str">
        <f>IF(OR($E107="",$G107=""),"",IF(AND($E$3=1),'Marks Entry 1st'!O106,IF(AND($E$3=2),'Marks Entry 2nd'!O106,IF(AND($E$3=3),'Marks Entry 3rd'!O106,IF(AND($E$3=4),'Marks Entry 4th'!O106,"")))))</f>
        <v/>
      </c>
      <c r="Q107" s="180" t="str">
        <f>IF(OR($E107="",$G107=""),"",IF(AND($E$3=1),'Marks Entry 1st'!P106,IF(AND($E$3=2),'Marks Entry 2nd'!P106,IF(AND($E$3=3),'Marks Entry 3rd'!P106,IF(AND($E$3=4),'Marks Entry 4th'!P106,"")))))</f>
        <v/>
      </c>
      <c r="R107" s="91" t="str">
        <f t="shared" si="109"/>
        <v/>
      </c>
      <c r="S107" s="87">
        <f t="shared" si="110"/>
        <v>0</v>
      </c>
      <c r="T107" s="93" t="str">
        <f>IF(OR($E107="",$G107=""),"",IF(AND($E$3=1),'Marks Entry 1st'!Q106,IF(AND($E$3=2),'Marks Entry 2nd'!Q106,IF(AND($E$3=3),'Marks Entry 3rd'!Q106,IF(AND($E$3=4),'Marks Entry 4th'!Q106,"")))))</f>
        <v/>
      </c>
      <c r="U107" s="93" t="str">
        <f>IF(OR($E107="",$G107=""),"",IF(AND($E$3=1),'Marks Entry 1st'!R106,IF(AND($E$3=2),'Marks Entry 2nd'!R106,IF(AND($E$3=3),'Marks Entry 3rd'!R106,IF(AND($E$3=4),'Marks Entry 4th'!R106,"")))))</f>
        <v/>
      </c>
      <c r="V107" s="93" t="str">
        <f>IF(OR($E107="",$G107=""),"",IF(AND($E$3=1),'Marks Entry 1st'!S106,IF(AND($E$3=2),'Marks Entry 2nd'!S106,IF(AND($E$3=3),'Marks Entry 3rd'!S106,IF(AND($E$3=4),'Marks Entry 4th'!S106,"")))))</f>
        <v/>
      </c>
      <c r="W107" s="92" t="str">
        <f t="shared" si="111"/>
        <v/>
      </c>
      <c r="X107" s="87" t="str">
        <f t="shared" si="112"/>
        <v/>
      </c>
      <c r="Y107" s="144">
        <f t="shared" si="113"/>
        <v>0</v>
      </c>
      <c r="Z107" s="144" t="str">
        <f t="shared" si="114"/>
        <v/>
      </c>
      <c r="AA107" s="144" t="str">
        <f t="shared" si="76"/>
        <v/>
      </c>
      <c r="AB107" s="144" t="str">
        <f t="shared" si="115"/>
        <v/>
      </c>
      <c r="AC107" s="144" t="str">
        <f t="shared" si="77"/>
        <v/>
      </c>
      <c r="AD107" s="148" t="str">
        <f t="shared" si="78"/>
        <v/>
      </c>
      <c r="AE107" s="180" t="str">
        <f>IF(OR($E107="",$G107=""),"",IF(AND($E$3=1),'Marks Entry 1st'!T106,IF(AND($E$3=2),'Marks Entry 2nd'!T106,IF(AND($E$3=3),'Marks Entry 3rd'!T106,IF(AND($E$3=4),'Marks Entry 4th'!T106,"")))))</f>
        <v/>
      </c>
      <c r="AF107" s="180" t="str">
        <f>IF(OR($E107="",$G107=""),"",IF(AND($E$3=1),'Marks Entry 1st'!U106,IF(AND($E$3=2),'Marks Entry 2nd'!U106,IF(AND($E$3=3),'Marks Entry 3rd'!U106,IF(AND($E$3=4),'Marks Entry 4th'!U106,"")))))</f>
        <v/>
      </c>
      <c r="AG107" s="87" t="str">
        <f t="shared" si="116"/>
        <v/>
      </c>
      <c r="AH107" s="180" t="str">
        <f>IF(OR($E107="",$G107=""),"",IF(AND($E$3=1),'Marks Entry 1st'!V106,IF(AND($E$3=2),'Marks Entry 2nd'!V106,IF(AND($E$3=3),'Marks Entry 3rd'!V106,IF(AND($E$3=4),'Marks Entry 4th'!V106,"")))))</f>
        <v/>
      </c>
      <c r="AI107" s="180" t="str">
        <f>IF(OR($E107="",$G107=""),"",IF(AND($E$3=1),'Marks Entry 1st'!W106,IF(AND($E$3=2),'Marks Entry 2nd'!W106,IF(AND($E$3=3),'Marks Entry 3rd'!W106,IF(AND($E$3=4),'Marks Entry 4th'!W106,"")))))</f>
        <v/>
      </c>
      <c r="AJ107" s="180" t="str">
        <f>IF(OR($E107="",$G107=""),"",IF(AND($E$3=1),'Marks Entry 1st'!X106,IF(AND($E$3=2),'Marks Entry 2nd'!X106,IF(AND($E$3=3),'Marks Entry 3rd'!X106,IF(AND($E$3=4),'Marks Entry 4th'!X106,"")))))</f>
        <v/>
      </c>
      <c r="AK107" s="91" t="str">
        <f t="shared" si="117"/>
        <v/>
      </c>
      <c r="AL107" s="87">
        <f t="shared" si="118"/>
        <v>0</v>
      </c>
      <c r="AM107" s="93" t="str">
        <f>IF(OR($E107="",$G107=""),"",IF(AND($E$3=1),'Marks Entry 1st'!Y106,IF(AND($E$3=2),'Marks Entry 2nd'!Y106,IF(AND($E$3=3),'Marks Entry 3rd'!Y106,IF(AND($E$3=4),'Marks Entry 4th'!Y106,"")))))</f>
        <v/>
      </c>
      <c r="AN107" s="93" t="str">
        <f>IF(OR($E107="",$G107=""),"",IF(AND($E$3=1),'Marks Entry 1st'!Z106,IF(AND($E$3=2),'Marks Entry 2nd'!Z106,IF(AND($E$3=3),'Marks Entry 3rd'!Z106,IF(AND($E$3=4),'Marks Entry 4th'!Z106,"")))))</f>
        <v/>
      </c>
      <c r="AO107" s="93" t="str">
        <f>IF(OR($E107="",$G107=""),"",IF(AND($E$3=1),'Marks Entry 1st'!AA106,IF(AND($E$3=2),'Marks Entry 2nd'!AA106,IF(AND($E$3=3),'Marks Entry 3rd'!AA106,IF(AND($E$3=4),'Marks Entry 4th'!AA106,"")))))</f>
        <v/>
      </c>
      <c r="AP107" s="92" t="str">
        <f t="shared" si="119"/>
        <v/>
      </c>
      <c r="AQ107" s="87" t="str">
        <f t="shared" si="120"/>
        <v/>
      </c>
      <c r="AR107" s="144">
        <f t="shared" si="121"/>
        <v>0</v>
      </c>
      <c r="AS107" s="144" t="str">
        <f t="shared" si="122"/>
        <v/>
      </c>
      <c r="AT107" s="144" t="str">
        <f t="shared" si="79"/>
        <v/>
      </c>
      <c r="AU107" s="144" t="str">
        <f t="shared" si="123"/>
        <v/>
      </c>
      <c r="AV107" s="144" t="str">
        <f t="shared" si="80"/>
        <v/>
      </c>
      <c r="AW107" s="148" t="str">
        <f t="shared" si="81"/>
        <v/>
      </c>
      <c r="AX107" s="180" t="str">
        <f>IF(OR($E107="",$G107=""),"",IF(AND($E$3=1),'Marks Entry 1st'!AB106,IF(AND($E$3=2),'Marks Entry 2nd'!AB106,IF(AND($E$3=3),'Marks Entry 3rd'!AB106,IF(AND($E$3=4),'Marks Entry 4th'!AB106,"")))))</f>
        <v/>
      </c>
      <c r="AY107" s="180" t="str">
        <f>IF(OR($E107="",$G107=""),"",IF(AND($E$3=1),'Marks Entry 1st'!AC106,IF(AND($E$3=2),'Marks Entry 2nd'!AC106,IF(AND($E$3=3),'Marks Entry 3rd'!AC106,IF(AND($E$3=4),'Marks Entry 4th'!AC106,"")))))</f>
        <v/>
      </c>
      <c r="AZ107" s="87" t="str">
        <f t="shared" si="82"/>
        <v/>
      </c>
      <c r="BA107" s="180" t="str">
        <f>IF(OR($E107="",$G107=""),"",IF(AND($E$3=1),'Marks Entry 1st'!AD106,IF(AND($E$3=2),'Marks Entry 2nd'!AD106,IF(AND($E$3=3),'Marks Entry 3rd'!AD106,IF(AND($E$3=4),'Marks Entry 4th'!AD106,"")))))</f>
        <v/>
      </c>
      <c r="BB107" s="180" t="str">
        <f>IF(OR($E107="",$G107=""),"",IF(AND($E$3=1),'Marks Entry 1st'!AE106,IF(AND($E$3=2),'Marks Entry 2nd'!AE106,IF(AND($E$3=3),'Marks Entry 3rd'!AE106,IF(AND($E$3=4),'Marks Entry 4th'!AE106,"")))))</f>
        <v/>
      </c>
      <c r="BC107" s="180" t="str">
        <f>IF(OR($E107="",$G107=""),"",IF(AND($E$3=1),'Marks Entry 1st'!AF106,IF(AND($E$3=2),'Marks Entry 2nd'!AF106,IF(AND($E$3=3),'Marks Entry 3rd'!AF106,IF(AND($E$3=4),'Marks Entry 4th'!AF106,"")))))</f>
        <v/>
      </c>
      <c r="BD107" s="91" t="str">
        <f t="shared" si="83"/>
        <v/>
      </c>
      <c r="BE107" s="87">
        <f t="shared" si="84"/>
        <v>0</v>
      </c>
      <c r="BF107" s="93" t="str">
        <f>IF(OR($E107="",$G107=""),"",IF(AND($E$3=1),'Marks Entry 1st'!AG106,IF(AND($E$3=2),'Marks Entry 2nd'!AG106,IF(AND($E$3=3),'Marks Entry 3rd'!AG106,IF(AND($E$3=4),'Marks Entry 4th'!AG106,"")))))</f>
        <v/>
      </c>
      <c r="BG107" s="93" t="str">
        <f>IF(OR($E107="",$G107=""),"",IF(AND($E$3=1),'Marks Entry 1st'!AH106,IF(AND($E$3=2),'Marks Entry 2nd'!AH106,IF(AND($E$3=3),'Marks Entry 3rd'!AH106,IF(AND($E$3=4),'Marks Entry 4th'!AH106,"")))))</f>
        <v/>
      </c>
      <c r="BH107" s="93" t="str">
        <f>IF(OR($E107="",$G107=""),"",IF(AND($E$3=1),'Marks Entry 1st'!AI106,IF(AND($E$3=2),'Marks Entry 2nd'!AI106,IF(AND($E$3=3),'Marks Entry 3rd'!AI106,IF(AND($E$3=4),'Marks Entry 4th'!AI106,"")))))</f>
        <v/>
      </c>
      <c r="BI107" s="92" t="str">
        <f t="shared" si="85"/>
        <v/>
      </c>
      <c r="BJ107" s="87" t="str">
        <f t="shared" si="86"/>
        <v/>
      </c>
      <c r="BK107" s="144">
        <f t="shared" si="87"/>
        <v>0</v>
      </c>
      <c r="BL107" s="144" t="str">
        <f t="shared" si="88"/>
        <v/>
      </c>
      <c r="BM107" s="144" t="str">
        <f t="shared" si="89"/>
        <v/>
      </c>
      <c r="BN107" s="144" t="str">
        <f t="shared" si="90"/>
        <v/>
      </c>
      <c r="BO107" s="144" t="str">
        <f t="shared" si="91"/>
        <v/>
      </c>
      <c r="BP107" s="148" t="str">
        <f t="shared" si="92"/>
        <v/>
      </c>
      <c r="BQ107" s="180" t="str">
        <f>IF(OR($E107="",$G107=""),"",IF(AND($E$3=1),'Marks Entry 1st'!AJ106,IF(AND($E$3=2),'Marks Entry 2nd'!AJ106,IF(AND($E$3=3),'Marks Entry 3rd'!AJ106,IF(AND($E$3=4),'Marks Entry 4th'!AJ106,"")))))</f>
        <v/>
      </c>
      <c r="BR107" s="180" t="str">
        <f>IF(OR($E107="",$G107=""),"",IF(AND($E$3=1),'Marks Entry 1st'!AK106,IF(AND($E$3=2),'Marks Entry 2nd'!AK106,IF(AND($E$3=3),'Marks Entry 3rd'!AK106,IF(AND($E$3=4),'Marks Entry 4th'!AK106,"")))))</f>
        <v/>
      </c>
      <c r="BS107" s="87" t="str">
        <f t="shared" si="124"/>
        <v/>
      </c>
      <c r="BT107" s="180" t="str">
        <f>IF(OR($E107="",$G107=""),"",IF(AND($E$3=1),'Marks Entry 1st'!AL106,IF(AND($E$3=2),'Marks Entry 2nd'!AL106,IF(AND($E$3=3),'Marks Entry 3rd'!AL106,IF(AND($E$3=4),'Marks Entry 4th'!AL106,"")))))</f>
        <v/>
      </c>
      <c r="BU107" s="180" t="str">
        <f>IF(OR($E107="",$G107=""),"",IF(AND($E$3=1),'Marks Entry 1st'!AM106,IF(AND($E$3=2),'Marks Entry 2nd'!AM106,IF(AND($E$3=3),'Marks Entry 3rd'!AM106,IF(AND($E$3=4),'Marks Entry 4th'!AM106,"")))))</f>
        <v/>
      </c>
      <c r="BV107" s="180" t="str">
        <f>IF(OR($E107="",$G107=""),"",IF(AND($E$3=1),'Marks Entry 1st'!AN106,IF(AND($E$3=2),'Marks Entry 2nd'!AN106,IF(AND($E$3=3),'Marks Entry 3rd'!AN106,IF(AND($E$3=4),'Marks Entry 4th'!AN106,"")))))</f>
        <v/>
      </c>
      <c r="BW107" s="91" t="str">
        <f t="shared" si="125"/>
        <v/>
      </c>
      <c r="BX107" s="87">
        <f t="shared" si="126"/>
        <v>0</v>
      </c>
      <c r="BY107" s="93" t="str">
        <f>IF(OR($E107="",$G107=""),"",IF(AND($E$3=1),'Marks Entry 1st'!AO106,IF(AND($E$3=2),'Marks Entry 2nd'!AO106,IF(AND($E$3=3),'Marks Entry 3rd'!AO106,IF(AND($E$3=4),'Marks Entry 4th'!AO106,"")))))</f>
        <v/>
      </c>
      <c r="BZ107" s="93" t="str">
        <f>IF(OR($E107="",$G107=""),"",IF(AND($E$3=1),'Marks Entry 1st'!AP106,IF(AND($E$3=2),'Marks Entry 2nd'!AP106,IF(AND($E$3=3),'Marks Entry 3rd'!AP106,IF(AND($E$3=4),'Marks Entry 4th'!AP106,"")))))</f>
        <v/>
      </c>
      <c r="CA107" s="93" t="str">
        <f>IF(OR($E107="",$G107=""),"",IF(AND($E$3=1),'Marks Entry 1st'!AQ106,IF(AND($E$3=2),'Marks Entry 2nd'!AQ106,IF(AND($E$3=3),'Marks Entry 3rd'!AQ106,IF(AND($E$3=4),'Marks Entry 4th'!AQ106,"")))))</f>
        <v/>
      </c>
      <c r="CB107" s="92" t="str">
        <f t="shared" si="127"/>
        <v/>
      </c>
      <c r="CC107" s="87" t="str">
        <f t="shared" si="128"/>
        <v/>
      </c>
      <c r="CD107" s="144">
        <f t="shared" si="129"/>
        <v>0</v>
      </c>
      <c r="CE107" s="144" t="str">
        <f t="shared" si="130"/>
        <v/>
      </c>
      <c r="CF107" s="144" t="str">
        <f t="shared" si="93"/>
        <v/>
      </c>
      <c r="CG107" s="144" t="str">
        <f t="shared" si="131"/>
        <v/>
      </c>
      <c r="CH107" s="144" t="str">
        <f t="shared" si="94"/>
        <v/>
      </c>
      <c r="CI107" s="148" t="str">
        <f t="shared" si="95"/>
        <v/>
      </c>
      <c r="CJ107" s="180" t="str">
        <f>IF(OR($E107="",$G107=""),"",IF(AND($E$3=1),'Marks Entry 1st'!AR106,IF(AND($E$3=2),'Marks Entry 2nd'!AR106,IF(AND($E$3=3),'Marks Entry 3rd'!AR106,IF(AND($E$3=4),'Marks Entry 4th'!AR106,"")))))</f>
        <v/>
      </c>
      <c r="CK107" s="180" t="str">
        <f>IF(OR($E107="",$G107=""),"",IF(AND($E$3=1),'Marks Entry 1st'!AS106,IF(AND($E$3=2),'Marks Entry 2nd'!AS106,IF(AND($E$3=3),'Marks Entry 3rd'!AS106,IF(AND($E$3=4),'Marks Entry 4th'!AS106,"")))))</f>
        <v/>
      </c>
      <c r="CL107" s="87" t="str">
        <f t="shared" si="132"/>
        <v/>
      </c>
      <c r="CM107" s="180" t="str">
        <f>IF(OR($E107="",$G107=""),"",IF(AND($E$3=1),'Marks Entry 1st'!AT106,IF(AND($E$3=2),'Marks Entry 2nd'!AT106,IF(AND($E$3=3),'Marks Entry 3rd'!AT106,IF(AND($E$3=4),'Marks Entry 4th'!AT106,"")))))</f>
        <v/>
      </c>
      <c r="CN107" s="180" t="str">
        <f>IF(OR($E107="",$G107=""),"",IF(AND($E$3=1),'Marks Entry 1st'!AU106,IF(AND($E$3=2),'Marks Entry 2nd'!AU106,IF(AND($E$3=3),'Marks Entry 3rd'!AU106,IF(AND($E$3=4),'Marks Entry 4th'!AU106,"")))))</f>
        <v/>
      </c>
      <c r="CO107" s="180" t="str">
        <f>IF(OR($E107="",$G107=""),"",IF(AND($E$3=1),'Marks Entry 1st'!AV106,IF(AND($E$3=2),'Marks Entry 2nd'!AV106,IF(AND($E$3=3),'Marks Entry 3rd'!AV106,IF(AND($E$3=4),'Marks Entry 4th'!AV106,"")))))</f>
        <v/>
      </c>
      <c r="CP107" s="91" t="str">
        <f t="shared" si="133"/>
        <v/>
      </c>
      <c r="CQ107" s="87">
        <f t="shared" si="134"/>
        <v>0</v>
      </c>
      <c r="CR107" s="93" t="str">
        <f>IF(OR($E107="",$G107=""),"",IF(AND($E$3=1),'Marks Entry 1st'!AW106,IF(AND($E$3=2),'Marks Entry 2nd'!AW106,IF(AND($E$3=3),'Marks Entry 3rd'!AW106,IF(AND($E$3=4),'Marks Entry 4th'!AW106,"")))))</f>
        <v/>
      </c>
      <c r="CS107" s="93" t="str">
        <f>IF(OR($E107="",$G107=""),"",IF(AND($E$3=1),'Marks Entry 1st'!AX106,IF(AND($E$3=2),'Marks Entry 2nd'!AX106,IF(AND($E$3=3),'Marks Entry 3rd'!AX106,IF(AND($E$3=4),'Marks Entry 4th'!AX106,"")))))</f>
        <v/>
      </c>
      <c r="CT107" s="93" t="str">
        <f>IF(OR($E107="",$G107=""),"",IF(AND($E$3=1),'Marks Entry 1st'!AY106,IF(AND($E$3=2),'Marks Entry 2nd'!AY106,IF(AND($E$3=3),'Marks Entry 3rd'!AY106,IF(AND($E$3=4),'Marks Entry 4th'!AY106,"")))))</f>
        <v/>
      </c>
      <c r="CU107" s="92" t="str">
        <f t="shared" si="135"/>
        <v/>
      </c>
      <c r="CV107" s="87" t="str">
        <f t="shared" si="136"/>
        <v/>
      </c>
      <c r="CW107" s="144">
        <f t="shared" si="137"/>
        <v>0</v>
      </c>
      <c r="CX107" s="144" t="str">
        <f t="shared" si="138"/>
        <v/>
      </c>
      <c r="CY107" s="144" t="str">
        <f t="shared" si="96"/>
        <v/>
      </c>
      <c r="CZ107" s="144" t="str">
        <f t="shared" si="139"/>
        <v/>
      </c>
      <c r="DA107" s="144" t="str">
        <f t="shared" si="97"/>
        <v/>
      </c>
      <c r="DB107" s="148" t="str">
        <f t="shared" si="98"/>
        <v/>
      </c>
      <c r="DC107" s="380" t="str">
        <f>IF(OR($E107="",$G107=""),"",IF(AND($E$3=1),'Marks Entry 1st'!AZ106,IF(AND($E$3=2),'Marks Entry 2nd'!AZ106,IF(AND($E$3=3),'Marks Entry 3rd'!AZ106,IF(AND($E$3=4),'Marks Entry 4th'!AZ106,"")))))</f>
        <v/>
      </c>
      <c r="DD107" s="380" t="str">
        <f>IF(OR($E107="",$G107=""),"",IF(AND($E$3=1),'Marks Entry 1st'!BA106,IF(AND($E$3=2),'Marks Entry 2nd'!BA106,IF(AND($E$3=3),'Marks Entry 3rd'!BA106,IF(AND($E$3=4),'Marks Entry 4th'!BA106,"")))))</f>
        <v/>
      </c>
      <c r="DE107" s="380" t="str">
        <f>IF(OR($E107="",$G107=""),"",IF(AND($E$3=1),'Marks Entry 1st'!BB106,IF(AND($E$3=2),'Marks Entry 2nd'!BB106,IF(AND($E$3=3),'Marks Entry 3rd'!BB106,IF(AND($E$3=4),'Marks Entry 4th'!BB106,"")))))</f>
        <v/>
      </c>
      <c r="DF107" s="181" t="str">
        <f t="shared" si="140"/>
        <v/>
      </c>
      <c r="DG107" s="182">
        <f t="shared" si="141"/>
        <v>0</v>
      </c>
      <c r="DH107" s="182" t="str">
        <f t="shared" si="142"/>
        <v/>
      </c>
      <c r="DI107" s="182" t="str">
        <f t="shared" si="143"/>
        <v/>
      </c>
      <c r="DJ107" s="147" t="str">
        <f t="shared" si="99"/>
        <v/>
      </c>
      <c r="DK107" s="380" t="str">
        <f>IF(OR($E107="",$G107=""),"",IF(AND($E$3=1),'Marks Entry 1st'!BC106,IF(AND($E$3=2),'Marks Entry 2nd'!BC106,IF(AND($E$3=3),'Marks Entry 3rd'!BC106,IF(AND($E$3=4),'Marks Entry 4th'!BC106,"")))))</f>
        <v/>
      </c>
      <c r="DL107" s="380" t="str">
        <f>IF(OR($E107="",$G107=""),"",IF(AND($E$3=1),'Marks Entry 1st'!BD106,IF(AND($E$3=2),'Marks Entry 2nd'!BD106,IF(AND($E$3=3),'Marks Entry 3rd'!BD106,IF(AND($E$3=4),'Marks Entry 4th'!BD106,"")))))</f>
        <v/>
      </c>
      <c r="DM107" s="380" t="str">
        <f>IF(OR($E107="",$G107=""),"",IF(AND($E$3=1),'Marks Entry 1st'!BE106,IF(AND($E$3=2),'Marks Entry 2nd'!BE106,IF(AND($E$3=3),'Marks Entry 3rd'!BE106,IF(AND($E$3=4),'Marks Entry 4th'!BE106,"")))))</f>
        <v/>
      </c>
      <c r="DN107" s="181" t="str">
        <f t="shared" si="144"/>
        <v/>
      </c>
      <c r="DO107" s="182">
        <f t="shared" si="145"/>
        <v>0</v>
      </c>
      <c r="DP107" s="182" t="str">
        <f t="shared" si="146"/>
        <v/>
      </c>
      <c r="DQ107" s="182" t="str">
        <f t="shared" si="147"/>
        <v/>
      </c>
      <c r="DR107" s="147" t="str">
        <f t="shared" si="100"/>
        <v/>
      </c>
      <c r="DS107" s="380" t="str">
        <f>IF(OR($E107="",$G107=""),"",IF(AND($E$3=1),'Marks Entry 1st'!BF106,IF(AND($E$3=2),'Marks Entry 2nd'!BF106,IF(AND($E$3=3),'Marks Entry 3rd'!BF106,IF(AND($E$3=4),'Marks Entry 4th'!BF106,"")))))</f>
        <v/>
      </c>
      <c r="DT107" s="380" t="str">
        <f>IF(OR($E107="",$G107=""),"",IF(AND($E$3=1),'Marks Entry 1st'!BG106,IF(AND($E$3=2),'Marks Entry 2nd'!BG106,IF(AND($E$3=3),'Marks Entry 3rd'!BG106,IF(AND($E$3=4),'Marks Entry 4th'!BG106,"")))))</f>
        <v/>
      </c>
      <c r="DU107" s="380" t="str">
        <f>IF(OR($E107="",$G107=""),"",IF(AND($E$3=1),'Marks Entry 1st'!BH106,IF(AND($E$3=2),'Marks Entry 2nd'!BH106,IF(AND($E$3=3),'Marks Entry 3rd'!BH106,IF(AND($E$3=4),'Marks Entry 4th'!BH106,"")))))</f>
        <v/>
      </c>
      <c r="DV107" s="181" t="str">
        <f t="shared" si="148"/>
        <v/>
      </c>
      <c r="DW107" s="182">
        <f t="shared" si="149"/>
        <v>0</v>
      </c>
      <c r="DX107" s="182" t="str">
        <f t="shared" si="150"/>
        <v/>
      </c>
      <c r="DY107" s="182" t="str">
        <f t="shared" si="151"/>
        <v/>
      </c>
      <c r="DZ107" s="147" t="str">
        <f t="shared" si="101"/>
        <v/>
      </c>
      <c r="EA107" s="104" t="str">
        <f t="shared" si="102"/>
        <v/>
      </c>
      <c r="EB107" s="105" t="str">
        <f t="shared" si="103"/>
        <v/>
      </c>
      <c r="EC107" s="111" t="str">
        <f t="shared" si="104"/>
        <v/>
      </c>
      <c r="ED107" s="112" t="str">
        <f t="shared" si="105"/>
        <v/>
      </c>
      <c r="EE107" s="386" t="str">
        <f t="shared" si="106"/>
        <v/>
      </c>
      <c r="EF107" s="72" t="str">
        <f>IF(OR($E107="",$G107=""),"",IF(AND($E$3=1),'Marks Entry 1st'!BI106,IF(AND($E$3=2),'Marks Entry 2nd'!BI106,IF(AND($E$3=3),'Marks Entry 3rd'!BI106,IF(AND($E$3=4),'Marks Entry 4th'!BI106,"")))))</f>
        <v/>
      </c>
      <c r="EG107" s="72" t="str">
        <f>IF(OR($E107="",$G107=""),"",IF(AND($E$3=1),'Marks Entry 1st'!BJ106,IF(AND($E$3=2),'Marks Entry 2nd'!BJ106,IF(AND($E$3=3),'Marks Entry 3rd'!BJ106,IF(AND($E$3=4),'Marks Entry 4th'!BJ106,"")))))</f>
        <v/>
      </c>
      <c r="EH107" s="328" t="str">
        <f t="shared" si="107"/>
        <v/>
      </c>
      <c r="EI107" s="73"/>
      <c r="EP107" s="75">
        <f>IF(AND($E$3=1),'Marks Entry 1st'!I106,IF(AND($E$3=2),'Marks Entry 2nd'!I106,IF(AND($E$3=3),'Marks Entry 3rd'!I106,IF(AND($E$3=4),'Marks Entry 4th'!I106,""))))</f>
        <v>0</v>
      </c>
    </row>
    <row r="108" spans="1:146" ht="18.899999999999999" customHeight="1">
      <c r="A108" s="94">
        <v>101</v>
      </c>
      <c r="B108" s="94" t="str">
        <f>IF(OR(EP108=0,EP108=""),"",IF(AND($E$3=1),'Marks Entry 1st'!I107,IF(AND($E$3=2),'Marks Entry 2nd'!I107,IF(AND($E$3=3),'Marks Entry 3rd'!I107,IF(AND($E$3=4),'Marks Entry 4th'!I107,"")))))</f>
        <v/>
      </c>
      <c r="C108" s="95" t="str">
        <f>IF(OR(B108=0,B108=""),"",IF(AND($E$3=1),'Marks Entry 1st'!B107,IF(AND($E$3=2),'Marks Entry 2nd'!B107,IF(AND($E$3=3),'Marks Entry 3rd'!B107,IF(AND($E$3=4),'Marks Entry 4th'!B107,"")))))</f>
        <v/>
      </c>
      <c r="D108" s="95" t="str">
        <f>IF(OR(B108=0,B108=""),"",IF(AND($E$3=1),'Marks Entry 1st'!C107,IF(AND($E$3=2),'Marks Entry 2nd'!C107,IF(AND($E$3=3),'Marks Entry 3rd'!C107,IF(AND($E$3=4),'Marks Entry 4th'!C107,"")))))</f>
        <v/>
      </c>
      <c r="E108" s="96" t="str">
        <f>IF(OR(B108=0,B108=""),"",IF(AND($E$3=1),'Marks Entry 1st'!E107,IF(AND($E$3=2),'Marks Entry 2nd'!E107,IF(AND($E$3=3),'Marks Entry 3rd'!E107,IF(AND($E$3=4),'Marks Entry 4th'!E107,"")))))</f>
        <v/>
      </c>
      <c r="F108" s="95" t="str">
        <f>IF(OR(B108=0,B108=""),"",IF(AND($E$3=1),'Marks Entry 1st'!D107,IF(AND($E$3=2),'Marks Entry 2nd'!D107,IF(AND($E$3=3),'Marks Entry 3rd'!D107,IF(AND($E$3=4),'Marks Entry 4th'!D107,"")))))</f>
        <v/>
      </c>
      <c r="G108" s="90" t="str">
        <f>IF(OR(B108=0,B108=""),"",IF(AND($E$3=1),'Marks Entry 1st'!F107,IF(AND($E$3=2),'Marks Entry 2nd'!F107,IF(AND($E$3=3),'Marks Entry 3rd'!F107,IF(AND($E$3=4),'Marks Entry 4th'!F107,"")))))</f>
        <v/>
      </c>
      <c r="H108" s="90" t="str">
        <f>IF(OR(B108=0,B108=""),"",IF(AND($E$3=1),'Marks Entry 1st'!G107,IF(AND($E$3=2),'Marks Entry 2nd'!G107,IF(AND($E$3=3),'Marks Entry 3rd'!G107,IF(AND($E$3=4),'Marks Entry 4th'!G107,"")))))</f>
        <v/>
      </c>
      <c r="I108" s="90" t="str">
        <f>IF(OR(B108=0,B108=""),"",IF(AND($E$3=1),'Marks Entry 1st'!H107,IF(AND($E$3=2),'Marks Entry 2nd'!H107,IF(AND($E$3=3),'Marks Entry 3rd'!H107,IF(AND($E$3=4),'Marks Entry 4th'!H107,"")))))</f>
        <v/>
      </c>
      <c r="J108" s="379" t="str">
        <f>IF(OR(B108=0,B108=""),"",IF(AND($E$3=1),'Marks Entry 1st'!J107,IF(AND($E$3=2),'Marks Entry 2nd'!J107,IF(AND($E$3=3),'Marks Entry 3rd'!J107,IF(AND($E$3=4),'Marks Entry 4th'!J107,"")))))</f>
        <v/>
      </c>
      <c r="K108" s="379" t="str">
        <f>IF(OR(B108=0,B108=""),"",IF(AND($E$3=1),'Marks Entry 1st'!K107,IF(AND($E$3=2),'Marks Entry 2nd'!K107,IF(AND($E$3=3),'Marks Entry 3rd'!K107,IF(AND($E$3=4),'Marks Entry 4th'!K107,"")))))</f>
        <v/>
      </c>
      <c r="L108" s="180" t="str">
        <f>IF(OR($E108="",$G108=""),"",IF(AND($E$3=1),'Marks Entry 1st'!L107,IF(AND($E$3=2),'Marks Entry 2nd'!L107,IF(AND($E$3=3),'Marks Entry 3rd'!L107,IF(AND($E$3=4),'Marks Entry 4th'!L107,"")))))</f>
        <v/>
      </c>
      <c r="M108" s="180" t="str">
        <f>IF(OR($E108="",$G108=""),"",IF(AND($E$3=1),'Marks Entry 1st'!M107,IF(AND($E$3=2),'Marks Entry 2nd'!M107,IF(AND($E$3=3),'Marks Entry 3rd'!M107,IF(AND($E$3=4),'Marks Entry 4th'!M107,"")))))</f>
        <v/>
      </c>
      <c r="N108" s="87" t="str">
        <f t="shared" si="108"/>
        <v/>
      </c>
      <c r="O108" s="180" t="str">
        <f>IF(OR($E108="",$G108=""),"",IF(AND($E$3=1),'Marks Entry 1st'!N107,IF(AND($E$3=2),'Marks Entry 2nd'!N107,IF(AND($E$3=3),'Marks Entry 3rd'!N107,IF(AND($E$3=4),'Marks Entry 4th'!N107,"")))))</f>
        <v/>
      </c>
      <c r="P108" s="180" t="str">
        <f>IF(OR($E108="",$G108=""),"",IF(AND($E$3=1),'Marks Entry 1st'!O107,IF(AND($E$3=2),'Marks Entry 2nd'!O107,IF(AND($E$3=3),'Marks Entry 3rd'!O107,IF(AND($E$3=4),'Marks Entry 4th'!O107,"")))))</f>
        <v/>
      </c>
      <c r="Q108" s="180" t="str">
        <f>IF(OR($E108="",$G108=""),"",IF(AND($E$3=1),'Marks Entry 1st'!P107,IF(AND($E$3=2),'Marks Entry 2nd'!P107,IF(AND($E$3=3),'Marks Entry 3rd'!P107,IF(AND($E$3=4),'Marks Entry 4th'!P107,"")))))</f>
        <v/>
      </c>
      <c r="R108" s="91" t="str">
        <f t="shared" si="109"/>
        <v/>
      </c>
      <c r="S108" s="87">
        <f t="shared" si="110"/>
        <v>0</v>
      </c>
      <c r="T108" s="93" t="str">
        <f>IF(OR($E108="",$G108=""),"",IF(AND($E$3=1),'Marks Entry 1st'!Q107,IF(AND($E$3=2),'Marks Entry 2nd'!Q107,IF(AND($E$3=3),'Marks Entry 3rd'!Q107,IF(AND($E$3=4),'Marks Entry 4th'!Q107,"")))))</f>
        <v/>
      </c>
      <c r="U108" s="93" t="str">
        <f>IF(OR($E108="",$G108=""),"",IF(AND($E$3=1),'Marks Entry 1st'!R107,IF(AND($E$3=2),'Marks Entry 2nd'!R107,IF(AND($E$3=3),'Marks Entry 3rd'!R107,IF(AND($E$3=4),'Marks Entry 4th'!R107,"")))))</f>
        <v/>
      </c>
      <c r="V108" s="93" t="str">
        <f>IF(OR($E108="",$G108=""),"",IF(AND($E$3=1),'Marks Entry 1st'!S107,IF(AND($E$3=2),'Marks Entry 2nd'!S107,IF(AND($E$3=3),'Marks Entry 3rd'!S107,IF(AND($E$3=4),'Marks Entry 4th'!S107,"")))))</f>
        <v/>
      </c>
      <c r="W108" s="92" t="str">
        <f t="shared" si="111"/>
        <v/>
      </c>
      <c r="X108" s="87" t="str">
        <f t="shared" si="112"/>
        <v/>
      </c>
      <c r="Y108" s="144">
        <f t="shared" si="113"/>
        <v>0</v>
      </c>
      <c r="Z108" s="144" t="str">
        <f t="shared" si="114"/>
        <v/>
      </c>
      <c r="AA108" s="144" t="str">
        <f t="shared" si="76"/>
        <v/>
      </c>
      <c r="AB108" s="144" t="str">
        <f t="shared" si="115"/>
        <v/>
      </c>
      <c r="AC108" s="144" t="str">
        <f t="shared" si="77"/>
        <v/>
      </c>
      <c r="AD108" s="148" t="str">
        <f t="shared" si="78"/>
        <v/>
      </c>
      <c r="AE108" s="180" t="str">
        <f>IF(OR($E108="",$G108=""),"",IF(AND($E$3=1),'Marks Entry 1st'!T107,IF(AND($E$3=2),'Marks Entry 2nd'!T107,IF(AND($E$3=3),'Marks Entry 3rd'!T107,IF(AND($E$3=4),'Marks Entry 4th'!T107,"")))))</f>
        <v/>
      </c>
      <c r="AF108" s="180" t="str">
        <f>IF(OR($E108="",$G108=""),"",IF(AND($E$3=1),'Marks Entry 1st'!U107,IF(AND($E$3=2),'Marks Entry 2nd'!U107,IF(AND($E$3=3),'Marks Entry 3rd'!U107,IF(AND($E$3=4),'Marks Entry 4th'!U107,"")))))</f>
        <v/>
      </c>
      <c r="AG108" s="87" t="str">
        <f t="shared" si="116"/>
        <v/>
      </c>
      <c r="AH108" s="180" t="str">
        <f>IF(OR($E108="",$G108=""),"",IF(AND($E$3=1),'Marks Entry 1st'!V107,IF(AND($E$3=2),'Marks Entry 2nd'!V107,IF(AND($E$3=3),'Marks Entry 3rd'!V107,IF(AND($E$3=4),'Marks Entry 4th'!V107,"")))))</f>
        <v/>
      </c>
      <c r="AI108" s="180" t="str">
        <f>IF(OR($E108="",$G108=""),"",IF(AND($E$3=1),'Marks Entry 1st'!W107,IF(AND($E$3=2),'Marks Entry 2nd'!W107,IF(AND($E$3=3),'Marks Entry 3rd'!W107,IF(AND($E$3=4),'Marks Entry 4th'!W107,"")))))</f>
        <v/>
      </c>
      <c r="AJ108" s="180" t="str">
        <f>IF(OR($E108="",$G108=""),"",IF(AND($E$3=1),'Marks Entry 1st'!X107,IF(AND($E$3=2),'Marks Entry 2nd'!X107,IF(AND($E$3=3),'Marks Entry 3rd'!X107,IF(AND($E$3=4),'Marks Entry 4th'!X107,"")))))</f>
        <v/>
      </c>
      <c r="AK108" s="91" t="str">
        <f t="shared" si="117"/>
        <v/>
      </c>
      <c r="AL108" s="87">
        <f t="shared" si="118"/>
        <v>0</v>
      </c>
      <c r="AM108" s="93" t="str">
        <f>IF(OR($E108="",$G108=""),"",IF(AND($E$3=1),'Marks Entry 1st'!Y107,IF(AND($E$3=2),'Marks Entry 2nd'!Y107,IF(AND($E$3=3),'Marks Entry 3rd'!Y107,IF(AND($E$3=4),'Marks Entry 4th'!Y107,"")))))</f>
        <v/>
      </c>
      <c r="AN108" s="93" t="str">
        <f>IF(OR($E108="",$G108=""),"",IF(AND($E$3=1),'Marks Entry 1st'!Z107,IF(AND($E$3=2),'Marks Entry 2nd'!Z107,IF(AND($E$3=3),'Marks Entry 3rd'!Z107,IF(AND($E$3=4),'Marks Entry 4th'!Z107,"")))))</f>
        <v/>
      </c>
      <c r="AO108" s="93" t="str">
        <f>IF(OR($E108="",$G108=""),"",IF(AND($E$3=1),'Marks Entry 1st'!AA107,IF(AND($E$3=2),'Marks Entry 2nd'!AA107,IF(AND($E$3=3),'Marks Entry 3rd'!AA107,IF(AND($E$3=4),'Marks Entry 4th'!AA107,"")))))</f>
        <v/>
      </c>
      <c r="AP108" s="92" t="str">
        <f t="shared" si="119"/>
        <v/>
      </c>
      <c r="AQ108" s="87" t="str">
        <f t="shared" si="120"/>
        <v/>
      </c>
      <c r="AR108" s="144">
        <f t="shared" si="121"/>
        <v>0</v>
      </c>
      <c r="AS108" s="144" t="str">
        <f t="shared" si="122"/>
        <v/>
      </c>
      <c r="AT108" s="144" t="str">
        <f t="shared" si="79"/>
        <v/>
      </c>
      <c r="AU108" s="144" t="str">
        <f t="shared" si="123"/>
        <v/>
      </c>
      <c r="AV108" s="144" t="str">
        <f t="shared" si="80"/>
        <v/>
      </c>
      <c r="AW108" s="148" t="str">
        <f t="shared" si="81"/>
        <v/>
      </c>
      <c r="AX108" s="180" t="str">
        <f>IF(OR($E108="",$G108=""),"",IF(AND($E$3=1),'Marks Entry 1st'!AB107,IF(AND($E$3=2),'Marks Entry 2nd'!AB107,IF(AND($E$3=3),'Marks Entry 3rd'!AB107,IF(AND($E$3=4),'Marks Entry 4th'!AB107,"")))))</f>
        <v/>
      </c>
      <c r="AY108" s="180" t="str">
        <f>IF(OR($E108="",$G108=""),"",IF(AND($E$3=1),'Marks Entry 1st'!AC107,IF(AND($E$3=2),'Marks Entry 2nd'!AC107,IF(AND($E$3=3),'Marks Entry 3rd'!AC107,IF(AND($E$3=4),'Marks Entry 4th'!AC107,"")))))</f>
        <v/>
      </c>
      <c r="AZ108" s="87" t="str">
        <f t="shared" si="82"/>
        <v/>
      </c>
      <c r="BA108" s="180" t="str">
        <f>IF(OR($E108="",$G108=""),"",IF(AND($E$3=1),'Marks Entry 1st'!AD107,IF(AND($E$3=2),'Marks Entry 2nd'!AD107,IF(AND($E$3=3),'Marks Entry 3rd'!AD107,IF(AND($E$3=4),'Marks Entry 4th'!AD107,"")))))</f>
        <v/>
      </c>
      <c r="BB108" s="180" t="str">
        <f>IF(OR($E108="",$G108=""),"",IF(AND($E$3=1),'Marks Entry 1st'!AE107,IF(AND($E$3=2),'Marks Entry 2nd'!AE107,IF(AND($E$3=3),'Marks Entry 3rd'!AE107,IF(AND($E$3=4),'Marks Entry 4th'!AE107,"")))))</f>
        <v/>
      </c>
      <c r="BC108" s="180" t="str">
        <f>IF(OR($E108="",$G108=""),"",IF(AND($E$3=1),'Marks Entry 1st'!AF107,IF(AND($E$3=2),'Marks Entry 2nd'!AF107,IF(AND($E$3=3),'Marks Entry 3rd'!AF107,IF(AND($E$3=4),'Marks Entry 4th'!AF107,"")))))</f>
        <v/>
      </c>
      <c r="BD108" s="91" t="str">
        <f t="shared" si="83"/>
        <v/>
      </c>
      <c r="BE108" s="87">
        <f t="shared" si="84"/>
        <v>0</v>
      </c>
      <c r="BF108" s="93" t="str">
        <f>IF(OR($E108="",$G108=""),"",IF(AND($E$3=1),'Marks Entry 1st'!AG107,IF(AND($E$3=2),'Marks Entry 2nd'!AG107,IF(AND($E$3=3),'Marks Entry 3rd'!AG107,IF(AND($E$3=4),'Marks Entry 4th'!AG107,"")))))</f>
        <v/>
      </c>
      <c r="BG108" s="93" t="str">
        <f>IF(OR($E108="",$G108=""),"",IF(AND($E$3=1),'Marks Entry 1st'!AH107,IF(AND($E$3=2),'Marks Entry 2nd'!AH107,IF(AND($E$3=3),'Marks Entry 3rd'!AH107,IF(AND($E$3=4),'Marks Entry 4th'!AH107,"")))))</f>
        <v/>
      </c>
      <c r="BH108" s="93" t="str">
        <f>IF(OR($E108="",$G108=""),"",IF(AND($E$3=1),'Marks Entry 1st'!AI107,IF(AND($E$3=2),'Marks Entry 2nd'!AI107,IF(AND($E$3=3),'Marks Entry 3rd'!AI107,IF(AND($E$3=4),'Marks Entry 4th'!AI107,"")))))</f>
        <v/>
      </c>
      <c r="BI108" s="92" t="str">
        <f t="shared" si="85"/>
        <v/>
      </c>
      <c r="BJ108" s="87" t="str">
        <f t="shared" si="86"/>
        <v/>
      </c>
      <c r="BK108" s="144">
        <f t="shared" si="87"/>
        <v>0</v>
      </c>
      <c r="BL108" s="144" t="str">
        <f t="shared" si="88"/>
        <v/>
      </c>
      <c r="BM108" s="144" t="str">
        <f t="shared" si="89"/>
        <v/>
      </c>
      <c r="BN108" s="144" t="str">
        <f t="shared" si="90"/>
        <v/>
      </c>
      <c r="BO108" s="144" t="str">
        <f t="shared" si="91"/>
        <v/>
      </c>
      <c r="BP108" s="148" t="str">
        <f t="shared" si="92"/>
        <v/>
      </c>
      <c r="BQ108" s="180" t="str">
        <f>IF(OR($E108="",$G108=""),"",IF(AND($E$3=1),'Marks Entry 1st'!AJ107,IF(AND($E$3=2),'Marks Entry 2nd'!AJ107,IF(AND($E$3=3),'Marks Entry 3rd'!AJ107,IF(AND($E$3=4),'Marks Entry 4th'!AJ107,"")))))</f>
        <v/>
      </c>
      <c r="BR108" s="180" t="str">
        <f>IF(OR($E108="",$G108=""),"",IF(AND($E$3=1),'Marks Entry 1st'!AK107,IF(AND($E$3=2),'Marks Entry 2nd'!AK107,IF(AND($E$3=3),'Marks Entry 3rd'!AK107,IF(AND($E$3=4),'Marks Entry 4th'!AK107,"")))))</f>
        <v/>
      </c>
      <c r="BS108" s="87" t="str">
        <f t="shared" si="124"/>
        <v/>
      </c>
      <c r="BT108" s="180" t="str">
        <f>IF(OR($E108="",$G108=""),"",IF(AND($E$3=1),'Marks Entry 1st'!AL107,IF(AND($E$3=2),'Marks Entry 2nd'!AL107,IF(AND($E$3=3),'Marks Entry 3rd'!AL107,IF(AND($E$3=4),'Marks Entry 4th'!AL107,"")))))</f>
        <v/>
      </c>
      <c r="BU108" s="180" t="str">
        <f>IF(OR($E108="",$G108=""),"",IF(AND($E$3=1),'Marks Entry 1st'!AM107,IF(AND($E$3=2),'Marks Entry 2nd'!AM107,IF(AND($E$3=3),'Marks Entry 3rd'!AM107,IF(AND($E$3=4),'Marks Entry 4th'!AM107,"")))))</f>
        <v/>
      </c>
      <c r="BV108" s="180" t="str">
        <f>IF(OR($E108="",$G108=""),"",IF(AND($E$3=1),'Marks Entry 1st'!AN107,IF(AND($E$3=2),'Marks Entry 2nd'!AN107,IF(AND($E$3=3),'Marks Entry 3rd'!AN107,IF(AND($E$3=4),'Marks Entry 4th'!AN107,"")))))</f>
        <v/>
      </c>
      <c r="BW108" s="91" t="str">
        <f t="shared" si="125"/>
        <v/>
      </c>
      <c r="BX108" s="87">
        <f t="shared" si="126"/>
        <v>0</v>
      </c>
      <c r="BY108" s="93" t="str">
        <f>IF(OR($E108="",$G108=""),"",IF(AND($E$3=1),'Marks Entry 1st'!AO107,IF(AND($E$3=2),'Marks Entry 2nd'!AO107,IF(AND($E$3=3),'Marks Entry 3rd'!AO107,IF(AND($E$3=4),'Marks Entry 4th'!AO107,"")))))</f>
        <v/>
      </c>
      <c r="BZ108" s="93" t="str">
        <f>IF(OR($E108="",$G108=""),"",IF(AND($E$3=1),'Marks Entry 1st'!AP107,IF(AND($E$3=2),'Marks Entry 2nd'!AP107,IF(AND($E$3=3),'Marks Entry 3rd'!AP107,IF(AND($E$3=4),'Marks Entry 4th'!AP107,"")))))</f>
        <v/>
      </c>
      <c r="CA108" s="93" t="str">
        <f>IF(OR($E108="",$G108=""),"",IF(AND($E$3=1),'Marks Entry 1st'!AQ107,IF(AND($E$3=2),'Marks Entry 2nd'!AQ107,IF(AND($E$3=3),'Marks Entry 3rd'!AQ107,IF(AND($E$3=4),'Marks Entry 4th'!AQ107,"")))))</f>
        <v/>
      </c>
      <c r="CB108" s="92" t="str">
        <f t="shared" si="127"/>
        <v/>
      </c>
      <c r="CC108" s="87" t="str">
        <f t="shared" si="128"/>
        <v/>
      </c>
      <c r="CD108" s="144">
        <f t="shared" si="129"/>
        <v>0</v>
      </c>
      <c r="CE108" s="144" t="str">
        <f t="shared" si="130"/>
        <v/>
      </c>
      <c r="CF108" s="144" t="str">
        <f t="shared" si="93"/>
        <v/>
      </c>
      <c r="CG108" s="144" t="str">
        <f t="shared" si="131"/>
        <v/>
      </c>
      <c r="CH108" s="144" t="str">
        <f t="shared" si="94"/>
        <v/>
      </c>
      <c r="CI108" s="148" t="str">
        <f t="shared" si="95"/>
        <v/>
      </c>
      <c r="CJ108" s="180" t="str">
        <f>IF(OR($E108="",$G108=""),"",IF(AND($E$3=1),'Marks Entry 1st'!AR107,IF(AND($E$3=2),'Marks Entry 2nd'!AR107,IF(AND($E$3=3),'Marks Entry 3rd'!AR107,IF(AND($E$3=4),'Marks Entry 4th'!AR107,"")))))</f>
        <v/>
      </c>
      <c r="CK108" s="180" t="str">
        <f>IF(OR($E108="",$G108=""),"",IF(AND($E$3=1),'Marks Entry 1st'!AS107,IF(AND($E$3=2),'Marks Entry 2nd'!AS107,IF(AND($E$3=3),'Marks Entry 3rd'!AS107,IF(AND($E$3=4),'Marks Entry 4th'!AS107,"")))))</f>
        <v/>
      </c>
      <c r="CL108" s="87" t="str">
        <f t="shared" si="132"/>
        <v/>
      </c>
      <c r="CM108" s="180" t="str">
        <f>IF(OR($E108="",$G108=""),"",IF(AND($E$3=1),'Marks Entry 1st'!AT107,IF(AND($E$3=2),'Marks Entry 2nd'!AT107,IF(AND($E$3=3),'Marks Entry 3rd'!AT107,IF(AND($E$3=4),'Marks Entry 4th'!AT107,"")))))</f>
        <v/>
      </c>
      <c r="CN108" s="180" t="str">
        <f>IF(OR($E108="",$G108=""),"",IF(AND($E$3=1),'Marks Entry 1st'!AU107,IF(AND($E$3=2),'Marks Entry 2nd'!AU107,IF(AND($E$3=3),'Marks Entry 3rd'!AU107,IF(AND($E$3=4),'Marks Entry 4th'!AU107,"")))))</f>
        <v/>
      </c>
      <c r="CO108" s="180" t="str">
        <f>IF(OR($E108="",$G108=""),"",IF(AND($E$3=1),'Marks Entry 1st'!AV107,IF(AND($E$3=2),'Marks Entry 2nd'!AV107,IF(AND($E$3=3),'Marks Entry 3rd'!AV107,IF(AND($E$3=4),'Marks Entry 4th'!AV107,"")))))</f>
        <v/>
      </c>
      <c r="CP108" s="91" t="str">
        <f t="shared" si="133"/>
        <v/>
      </c>
      <c r="CQ108" s="87">
        <f t="shared" si="134"/>
        <v>0</v>
      </c>
      <c r="CR108" s="93" t="str">
        <f>IF(OR($E108="",$G108=""),"",IF(AND($E$3=1),'Marks Entry 1st'!AW107,IF(AND($E$3=2),'Marks Entry 2nd'!AW107,IF(AND($E$3=3),'Marks Entry 3rd'!AW107,IF(AND($E$3=4),'Marks Entry 4th'!AW107,"")))))</f>
        <v/>
      </c>
      <c r="CS108" s="93" t="str">
        <f>IF(OR($E108="",$G108=""),"",IF(AND($E$3=1),'Marks Entry 1st'!AX107,IF(AND($E$3=2),'Marks Entry 2nd'!AX107,IF(AND($E$3=3),'Marks Entry 3rd'!AX107,IF(AND($E$3=4),'Marks Entry 4th'!AX107,"")))))</f>
        <v/>
      </c>
      <c r="CT108" s="93" t="str">
        <f>IF(OR($E108="",$G108=""),"",IF(AND($E$3=1),'Marks Entry 1st'!AY107,IF(AND($E$3=2),'Marks Entry 2nd'!AY107,IF(AND($E$3=3),'Marks Entry 3rd'!AY107,IF(AND($E$3=4),'Marks Entry 4th'!AY107,"")))))</f>
        <v/>
      </c>
      <c r="CU108" s="92" t="str">
        <f t="shared" si="135"/>
        <v/>
      </c>
      <c r="CV108" s="87" t="str">
        <f t="shared" si="136"/>
        <v/>
      </c>
      <c r="CW108" s="144">
        <f t="shared" si="137"/>
        <v>0</v>
      </c>
      <c r="CX108" s="144" t="str">
        <f t="shared" si="138"/>
        <v/>
      </c>
      <c r="CY108" s="144" t="str">
        <f t="shared" si="96"/>
        <v/>
      </c>
      <c r="CZ108" s="144" t="str">
        <f t="shared" si="139"/>
        <v/>
      </c>
      <c r="DA108" s="144" t="str">
        <f t="shared" si="97"/>
        <v/>
      </c>
      <c r="DB108" s="148" t="str">
        <f t="shared" si="98"/>
        <v/>
      </c>
      <c r="DC108" s="380" t="str">
        <f>IF(OR($E108="",$G108=""),"",IF(AND($E$3=1),'Marks Entry 1st'!AZ107,IF(AND($E$3=2),'Marks Entry 2nd'!AZ107,IF(AND($E$3=3),'Marks Entry 3rd'!AZ107,IF(AND($E$3=4),'Marks Entry 4th'!AZ107,"")))))</f>
        <v/>
      </c>
      <c r="DD108" s="380" t="str">
        <f>IF(OR($E108="",$G108=""),"",IF(AND($E$3=1),'Marks Entry 1st'!BA107,IF(AND($E$3=2),'Marks Entry 2nd'!BA107,IF(AND($E$3=3),'Marks Entry 3rd'!BA107,IF(AND($E$3=4),'Marks Entry 4th'!BA107,"")))))</f>
        <v/>
      </c>
      <c r="DE108" s="380" t="str">
        <f>IF(OR($E108="",$G108=""),"",IF(AND($E$3=1),'Marks Entry 1st'!BB107,IF(AND($E$3=2),'Marks Entry 2nd'!BB107,IF(AND($E$3=3),'Marks Entry 3rd'!BB107,IF(AND($E$3=4),'Marks Entry 4th'!BB107,"")))))</f>
        <v/>
      </c>
      <c r="DF108" s="181" t="str">
        <f t="shared" si="140"/>
        <v/>
      </c>
      <c r="DG108" s="182">
        <f t="shared" si="141"/>
        <v>0</v>
      </c>
      <c r="DH108" s="182" t="str">
        <f t="shared" si="142"/>
        <v/>
      </c>
      <c r="DI108" s="182" t="str">
        <f t="shared" si="143"/>
        <v/>
      </c>
      <c r="DJ108" s="147" t="str">
        <f t="shared" si="99"/>
        <v/>
      </c>
      <c r="DK108" s="380" t="str">
        <f>IF(OR($E108="",$G108=""),"",IF(AND($E$3=1),'Marks Entry 1st'!BC107,IF(AND($E$3=2),'Marks Entry 2nd'!BC107,IF(AND($E$3=3),'Marks Entry 3rd'!BC107,IF(AND($E$3=4),'Marks Entry 4th'!BC107,"")))))</f>
        <v/>
      </c>
      <c r="DL108" s="380" t="str">
        <f>IF(OR($E108="",$G108=""),"",IF(AND($E$3=1),'Marks Entry 1st'!BD107,IF(AND($E$3=2),'Marks Entry 2nd'!BD107,IF(AND($E$3=3),'Marks Entry 3rd'!BD107,IF(AND($E$3=4),'Marks Entry 4th'!BD107,"")))))</f>
        <v/>
      </c>
      <c r="DM108" s="380" t="str">
        <f>IF(OR($E108="",$G108=""),"",IF(AND($E$3=1),'Marks Entry 1st'!BE107,IF(AND($E$3=2),'Marks Entry 2nd'!BE107,IF(AND($E$3=3),'Marks Entry 3rd'!BE107,IF(AND($E$3=4),'Marks Entry 4th'!BE107,"")))))</f>
        <v/>
      </c>
      <c r="DN108" s="181" t="str">
        <f t="shared" si="144"/>
        <v/>
      </c>
      <c r="DO108" s="182">
        <f t="shared" si="145"/>
        <v>0</v>
      </c>
      <c r="DP108" s="182" t="str">
        <f t="shared" si="146"/>
        <v/>
      </c>
      <c r="DQ108" s="182" t="str">
        <f t="shared" si="147"/>
        <v/>
      </c>
      <c r="DR108" s="147" t="str">
        <f t="shared" si="100"/>
        <v/>
      </c>
      <c r="DS108" s="380" t="str">
        <f>IF(OR($E108="",$G108=""),"",IF(AND($E$3=1),'Marks Entry 1st'!BF107,IF(AND($E$3=2),'Marks Entry 2nd'!BF107,IF(AND($E$3=3),'Marks Entry 3rd'!BF107,IF(AND($E$3=4),'Marks Entry 4th'!BF107,"")))))</f>
        <v/>
      </c>
      <c r="DT108" s="380" t="str">
        <f>IF(OR($E108="",$G108=""),"",IF(AND($E$3=1),'Marks Entry 1st'!BG107,IF(AND($E$3=2),'Marks Entry 2nd'!BG107,IF(AND($E$3=3),'Marks Entry 3rd'!BG107,IF(AND($E$3=4),'Marks Entry 4th'!BG107,"")))))</f>
        <v/>
      </c>
      <c r="DU108" s="380" t="str">
        <f>IF(OR($E108="",$G108=""),"",IF(AND($E$3=1),'Marks Entry 1st'!BH107,IF(AND($E$3=2),'Marks Entry 2nd'!BH107,IF(AND($E$3=3),'Marks Entry 3rd'!BH107,IF(AND($E$3=4),'Marks Entry 4th'!BH107,"")))))</f>
        <v/>
      </c>
      <c r="DV108" s="181" t="str">
        <f t="shared" si="148"/>
        <v/>
      </c>
      <c r="DW108" s="182">
        <f t="shared" si="149"/>
        <v>0</v>
      </c>
      <c r="DX108" s="182" t="str">
        <f t="shared" si="150"/>
        <v/>
      </c>
      <c r="DY108" s="182" t="str">
        <f t="shared" si="151"/>
        <v/>
      </c>
      <c r="DZ108" s="147" t="str">
        <f t="shared" si="101"/>
        <v/>
      </c>
      <c r="EA108" s="104" t="str">
        <f t="shared" si="102"/>
        <v/>
      </c>
      <c r="EB108" s="105" t="str">
        <f t="shared" si="103"/>
        <v/>
      </c>
      <c r="EC108" s="111" t="str">
        <f t="shared" si="104"/>
        <v/>
      </c>
      <c r="ED108" s="112" t="str">
        <f t="shared" si="105"/>
        <v/>
      </c>
      <c r="EE108" s="386" t="str">
        <f t="shared" si="106"/>
        <v/>
      </c>
      <c r="EF108" s="72" t="str">
        <f>IF(OR($E108="",$G108=""),"",IF(AND($E$3=1),'Marks Entry 1st'!BI107,IF(AND($E$3=2),'Marks Entry 2nd'!BI107,IF(AND($E$3=3),'Marks Entry 3rd'!BI107,IF(AND($E$3=4),'Marks Entry 4th'!BI107,"")))))</f>
        <v/>
      </c>
      <c r="EG108" s="72" t="str">
        <f>IF(OR($E108="",$G108=""),"",IF(AND($E$3=1),'Marks Entry 1st'!BJ107,IF(AND($E$3=2),'Marks Entry 2nd'!BJ107,IF(AND($E$3=3),'Marks Entry 3rd'!BJ107,IF(AND($E$3=4),'Marks Entry 4th'!BJ107,"")))))</f>
        <v/>
      </c>
      <c r="EH108" s="328" t="str">
        <f t="shared" si="107"/>
        <v/>
      </c>
      <c r="EI108" s="73"/>
      <c r="EP108" s="75">
        <f>IF(AND($E$3=1),'Marks Entry 1st'!I107,IF(AND($E$3=2),'Marks Entry 2nd'!I107,IF(AND($E$3=3),'Marks Entry 3rd'!I107,IF(AND($E$3=4),'Marks Entry 4th'!I107,""))))</f>
        <v>0</v>
      </c>
    </row>
    <row r="109" spans="1:146" ht="18.899999999999999" customHeight="1">
      <c r="A109" s="94">
        <v>102</v>
      </c>
      <c r="B109" s="94" t="str">
        <f>IF(OR(EP109=0,EP109=""),"",IF(AND($E$3=1),'Marks Entry 1st'!I108,IF(AND($E$3=2),'Marks Entry 2nd'!I108,IF(AND($E$3=3),'Marks Entry 3rd'!I108,IF(AND($E$3=4),'Marks Entry 4th'!I108,"")))))</f>
        <v/>
      </c>
      <c r="C109" s="95" t="str">
        <f>IF(OR(B109=0,B109=""),"",IF(AND($E$3=1),'Marks Entry 1st'!B108,IF(AND($E$3=2),'Marks Entry 2nd'!B108,IF(AND($E$3=3),'Marks Entry 3rd'!B108,IF(AND($E$3=4),'Marks Entry 4th'!B108,"")))))</f>
        <v/>
      </c>
      <c r="D109" s="95" t="str">
        <f>IF(OR(B109=0,B109=""),"",IF(AND($E$3=1),'Marks Entry 1st'!C108,IF(AND($E$3=2),'Marks Entry 2nd'!C108,IF(AND($E$3=3),'Marks Entry 3rd'!C108,IF(AND($E$3=4),'Marks Entry 4th'!C108,"")))))</f>
        <v/>
      </c>
      <c r="E109" s="96" t="str">
        <f>IF(OR(B109=0,B109=""),"",IF(AND($E$3=1),'Marks Entry 1st'!E108,IF(AND($E$3=2),'Marks Entry 2nd'!E108,IF(AND($E$3=3),'Marks Entry 3rd'!E108,IF(AND($E$3=4),'Marks Entry 4th'!E108,"")))))</f>
        <v/>
      </c>
      <c r="F109" s="95" t="str">
        <f>IF(OR(B109=0,B109=""),"",IF(AND($E$3=1),'Marks Entry 1st'!D108,IF(AND($E$3=2),'Marks Entry 2nd'!D108,IF(AND($E$3=3),'Marks Entry 3rd'!D108,IF(AND($E$3=4),'Marks Entry 4th'!D108,"")))))</f>
        <v/>
      </c>
      <c r="G109" s="90" t="str">
        <f>IF(OR(B109=0,B109=""),"",IF(AND($E$3=1),'Marks Entry 1st'!F108,IF(AND($E$3=2),'Marks Entry 2nd'!F108,IF(AND($E$3=3),'Marks Entry 3rd'!F108,IF(AND($E$3=4),'Marks Entry 4th'!F108,"")))))</f>
        <v/>
      </c>
      <c r="H109" s="90" t="str">
        <f>IF(OR(B109=0,B109=""),"",IF(AND($E$3=1),'Marks Entry 1st'!G108,IF(AND($E$3=2),'Marks Entry 2nd'!G108,IF(AND($E$3=3),'Marks Entry 3rd'!G108,IF(AND($E$3=4),'Marks Entry 4th'!G108,"")))))</f>
        <v/>
      </c>
      <c r="I109" s="90" t="str">
        <f>IF(OR(B109=0,B109=""),"",IF(AND($E$3=1),'Marks Entry 1st'!H108,IF(AND($E$3=2),'Marks Entry 2nd'!H108,IF(AND($E$3=3),'Marks Entry 3rd'!H108,IF(AND($E$3=4),'Marks Entry 4th'!H108,"")))))</f>
        <v/>
      </c>
      <c r="J109" s="379" t="str">
        <f>IF(OR(B109=0,B109=""),"",IF(AND($E$3=1),'Marks Entry 1st'!J108,IF(AND($E$3=2),'Marks Entry 2nd'!J108,IF(AND($E$3=3),'Marks Entry 3rd'!J108,IF(AND($E$3=4),'Marks Entry 4th'!J108,"")))))</f>
        <v/>
      </c>
      <c r="K109" s="379" t="str">
        <f>IF(OR(B109=0,B109=""),"",IF(AND($E$3=1),'Marks Entry 1st'!K108,IF(AND($E$3=2),'Marks Entry 2nd'!K108,IF(AND($E$3=3),'Marks Entry 3rd'!K108,IF(AND($E$3=4),'Marks Entry 4th'!K108,"")))))</f>
        <v/>
      </c>
      <c r="L109" s="180" t="str">
        <f>IF(OR($E109="",$G109=""),"",IF(AND($E$3=1),'Marks Entry 1st'!L108,IF(AND($E$3=2),'Marks Entry 2nd'!L108,IF(AND($E$3=3),'Marks Entry 3rd'!L108,IF(AND($E$3=4),'Marks Entry 4th'!L108,"")))))</f>
        <v/>
      </c>
      <c r="M109" s="180" t="str">
        <f>IF(OR($E109="",$G109=""),"",IF(AND($E$3=1),'Marks Entry 1st'!M108,IF(AND($E$3=2),'Marks Entry 2nd'!M108,IF(AND($E$3=3),'Marks Entry 3rd'!M108,IF(AND($E$3=4),'Marks Entry 4th'!M108,"")))))</f>
        <v/>
      </c>
      <c r="N109" s="87" t="str">
        <f t="shared" si="108"/>
        <v/>
      </c>
      <c r="O109" s="180" t="str">
        <f>IF(OR($E109="",$G109=""),"",IF(AND($E$3=1),'Marks Entry 1st'!N108,IF(AND($E$3=2),'Marks Entry 2nd'!N108,IF(AND($E$3=3),'Marks Entry 3rd'!N108,IF(AND($E$3=4),'Marks Entry 4th'!N108,"")))))</f>
        <v/>
      </c>
      <c r="P109" s="180" t="str">
        <f>IF(OR($E109="",$G109=""),"",IF(AND($E$3=1),'Marks Entry 1st'!O108,IF(AND($E$3=2),'Marks Entry 2nd'!O108,IF(AND($E$3=3),'Marks Entry 3rd'!O108,IF(AND($E$3=4),'Marks Entry 4th'!O108,"")))))</f>
        <v/>
      </c>
      <c r="Q109" s="180" t="str">
        <f>IF(OR($E109="",$G109=""),"",IF(AND($E$3=1),'Marks Entry 1st'!P108,IF(AND($E$3=2),'Marks Entry 2nd'!P108,IF(AND($E$3=3),'Marks Entry 3rd'!P108,IF(AND($E$3=4),'Marks Entry 4th'!P108,"")))))</f>
        <v/>
      </c>
      <c r="R109" s="91" t="str">
        <f t="shared" si="109"/>
        <v/>
      </c>
      <c r="S109" s="87">
        <f t="shared" si="110"/>
        <v>0</v>
      </c>
      <c r="T109" s="93" t="str">
        <f>IF(OR($E109="",$G109=""),"",IF(AND($E$3=1),'Marks Entry 1st'!Q108,IF(AND($E$3=2),'Marks Entry 2nd'!Q108,IF(AND($E$3=3),'Marks Entry 3rd'!Q108,IF(AND($E$3=4),'Marks Entry 4th'!Q108,"")))))</f>
        <v/>
      </c>
      <c r="U109" s="93" t="str">
        <f>IF(OR($E109="",$G109=""),"",IF(AND($E$3=1),'Marks Entry 1st'!R108,IF(AND($E$3=2),'Marks Entry 2nd'!R108,IF(AND($E$3=3),'Marks Entry 3rd'!R108,IF(AND($E$3=4),'Marks Entry 4th'!R108,"")))))</f>
        <v/>
      </c>
      <c r="V109" s="93" t="str">
        <f>IF(OR($E109="",$G109=""),"",IF(AND($E$3=1),'Marks Entry 1st'!S108,IF(AND($E$3=2),'Marks Entry 2nd'!S108,IF(AND($E$3=3),'Marks Entry 3rd'!S108,IF(AND($E$3=4),'Marks Entry 4th'!S108,"")))))</f>
        <v/>
      </c>
      <c r="W109" s="92" t="str">
        <f t="shared" si="111"/>
        <v/>
      </c>
      <c r="X109" s="87" t="str">
        <f t="shared" si="112"/>
        <v/>
      </c>
      <c r="Y109" s="144">
        <f t="shared" si="113"/>
        <v>0</v>
      </c>
      <c r="Z109" s="144" t="str">
        <f t="shared" si="114"/>
        <v/>
      </c>
      <c r="AA109" s="144" t="str">
        <f t="shared" si="76"/>
        <v/>
      </c>
      <c r="AB109" s="144" t="str">
        <f t="shared" si="115"/>
        <v/>
      </c>
      <c r="AC109" s="144" t="str">
        <f t="shared" si="77"/>
        <v/>
      </c>
      <c r="AD109" s="148" t="str">
        <f t="shared" si="78"/>
        <v/>
      </c>
      <c r="AE109" s="180" t="str">
        <f>IF(OR($E109="",$G109=""),"",IF(AND($E$3=1),'Marks Entry 1st'!T108,IF(AND($E$3=2),'Marks Entry 2nd'!T108,IF(AND($E$3=3),'Marks Entry 3rd'!T108,IF(AND($E$3=4),'Marks Entry 4th'!T108,"")))))</f>
        <v/>
      </c>
      <c r="AF109" s="180" t="str">
        <f>IF(OR($E109="",$G109=""),"",IF(AND($E$3=1),'Marks Entry 1st'!U108,IF(AND($E$3=2),'Marks Entry 2nd'!U108,IF(AND($E$3=3),'Marks Entry 3rd'!U108,IF(AND($E$3=4),'Marks Entry 4th'!U108,"")))))</f>
        <v/>
      </c>
      <c r="AG109" s="87" t="str">
        <f t="shared" si="116"/>
        <v/>
      </c>
      <c r="AH109" s="180" t="str">
        <f>IF(OR($E109="",$G109=""),"",IF(AND($E$3=1),'Marks Entry 1st'!V108,IF(AND($E$3=2),'Marks Entry 2nd'!V108,IF(AND($E$3=3),'Marks Entry 3rd'!V108,IF(AND($E$3=4),'Marks Entry 4th'!V108,"")))))</f>
        <v/>
      </c>
      <c r="AI109" s="180" t="str">
        <f>IF(OR($E109="",$G109=""),"",IF(AND($E$3=1),'Marks Entry 1st'!W108,IF(AND($E$3=2),'Marks Entry 2nd'!W108,IF(AND($E$3=3),'Marks Entry 3rd'!W108,IF(AND($E$3=4),'Marks Entry 4th'!W108,"")))))</f>
        <v/>
      </c>
      <c r="AJ109" s="180" t="str">
        <f>IF(OR($E109="",$G109=""),"",IF(AND($E$3=1),'Marks Entry 1st'!X108,IF(AND($E$3=2),'Marks Entry 2nd'!X108,IF(AND($E$3=3),'Marks Entry 3rd'!X108,IF(AND($E$3=4),'Marks Entry 4th'!X108,"")))))</f>
        <v/>
      </c>
      <c r="AK109" s="91" t="str">
        <f t="shared" si="117"/>
        <v/>
      </c>
      <c r="AL109" s="87">
        <f t="shared" si="118"/>
        <v>0</v>
      </c>
      <c r="AM109" s="93" t="str">
        <f>IF(OR($E109="",$G109=""),"",IF(AND($E$3=1),'Marks Entry 1st'!Y108,IF(AND($E$3=2),'Marks Entry 2nd'!Y108,IF(AND($E$3=3),'Marks Entry 3rd'!Y108,IF(AND($E$3=4),'Marks Entry 4th'!Y108,"")))))</f>
        <v/>
      </c>
      <c r="AN109" s="93" t="str">
        <f>IF(OR($E109="",$G109=""),"",IF(AND($E$3=1),'Marks Entry 1st'!Z108,IF(AND($E$3=2),'Marks Entry 2nd'!Z108,IF(AND($E$3=3),'Marks Entry 3rd'!Z108,IF(AND($E$3=4),'Marks Entry 4th'!Z108,"")))))</f>
        <v/>
      </c>
      <c r="AO109" s="93" t="str">
        <f>IF(OR($E109="",$G109=""),"",IF(AND($E$3=1),'Marks Entry 1st'!AA108,IF(AND($E$3=2),'Marks Entry 2nd'!AA108,IF(AND($E$3=3),'Marks Entry 3rd'!AA108,IF(AND($E$3=4),'Marks Entry 4th'!AA108,"")))))</f>
        <v/>
      </c>
      <c r="AP109" s="92" t="str">
        <f t="shared" si="119"/>
        <v/>
      </c>
      <c r="AQ109" s="87" t="str">
        <f t="shared" si="120"/>
        <v/>
      </c>
      <c r="AR109" s="144">
        <f t="shared" si="121"/>
        <v>0</v>
      </c>
      <c r="AS109" s="144" t="str">
        <f t="shared" si="122"/>
        <v/>
      </c>
      <c r="AT109" s="144" t="str">
        <f t="shared" si="79"/>
        <v/>
      </c>
      <c r="AU109" s="144" t="str">
        <f t="shared" si="123"/>
        <v/>
      </c>
      <c r="AV109" s="144" t="str">
        <f t="shared" si="80"/>
        <v/>
      </c>
      <c r="AW109" s="148" t="str">
        <f t="shared" si="81"/>
        <v/>
      </c>
      <c r="AX109" s="180" t="str">
        <f>IF(OR($E109="",$G109=""),"",IF(AND($E$3=1),'Marks Entry 1st'!AB108,IF(AND($E$3=2),'Marks Entry 2nd'!AB108,IF(AND($E$3=3),'Marks Entry 3rd'!AB108,IF(AND($E$3=4),'Marks Entry 4th'!AB108,"")))))</f>
        <v/>
      </c>
      <c r="AY109" s="180" t="str">
        <f>IF(OR($E109="",$G109=""),"",IF(AND($E$3=1),'Marks Entry 1st'!AC108,IF(AND($E$3=2),'Marks Entry 2nd'!AC108,IF(AND($E$3=3),'Marks Entry 3rd'!AC108,IF(AND($E$3=4),'Marks Entry 4th'!AC108,"")))))</f>
        <v/>
      </c>
      <c r="AZ109" s="87" t="str">
        <f t="shared" si="82"/>
        <v/>
      </c>
      <c r="BA109" s="180" t="str">
        <f>IF(OR($E109="",$G109=""),"",IF(AND($E$3=1),'Marks Entry 1st'!AD108,IF(AND($E$3=2),'Marks Entry 2nd'!AD108,IF(AND($E$3=3),'Marks Entry 3rd'!AD108,IF(AND($E$3=4),'Marks Entry 4th'!AD108,"")))))</f>
        <v/>
      </c>
      <c r="BB109" s="180" t="str">
        <f>IF(OR($E109="",$G109=""),"",IF(AND($E$3=1),'Marks Entry 1st'!AE108,IF(AND($E$3=2),'Marks Entry 2nd'!AE108,IF(AND($E$3=3),'Marks Entry 3rd'!AE108,IF(AND($E$3=4),'Marks Entry 4th'!AE108,"")))))</f>
        <v/>
      </c>
      <c r="BC109" s="180" t="str">
        <f>IF(OR($E109="",$G109=""),"",IF(AND($E$3=1),'Marks Entry 1st'!AF108,IF(AND($E$3=2),'Marks Entry 2nd'!AF108,IF(AND($E$3=3),'Marks Entry 3rd'!AF108,IF(AND($E$3=4),'Marks Entry 4th'!AF108,"")))))</f>
        <v/>
      </c>
      <c r="BD109" s="91" t="str">
        <f t="shared" si="83"/>
        <v/>
      </c>
      <c r="BE109" s="87">
        <f t="shared" si="84"/>
        <v>0</v>
      </c>
      <c r="BF109" s="93" t="str">
        <f>IF(OR($E109="",$G109=""),"",IF(AND($E$3=1),'Marks Entry 1st'!AG108,IF(AND($E$3=2),'Marks Entry 2nd'!AG108,IF(AND($E$3=3),'Marks Entry 3rd'!AG108,IF(AND($E$3=4),'Marks Entry 4th'!AG108,"")))))</f>
        <v/>
      </c>
      <c r="BG109" s="93" t="str">
        <f>IF(OR($E109="",$G109=""),"",IF(AND($E$3=1),'Marks Entry 1st'!AH108,IF(AND($E$3=2),'Marks Entry 2nd'!AH108,IF(AND($E$3=3),'Marks Entry 3rd'!AH108,IF(AND($E$3=4),'Marks Entry 4th'!AH108,"")))))</f>
        <v/>
      </c>
      <c r="BH109" s="93" t="str">
        <f>IF(OR($E109="",$G109=""),"",IF(AND($E$3=1),'Marks Entry 1st'!AI108,IF(AND($E$3=2),'Marks Entry 2nd'!AI108,IF(AND($E$3=3),'Marks Entry 3rd'!AI108,IF(AND($E$3=4),'Marks Entry 4th'!AI108,"")))))</f>
        <v/>
      </c>
      <c r="BI109" s="92" t="str">
        <f t="shared" si="85"/>
        <v/>
      </c>
      <c r="BJ109" s="87" t="str">
        <f t="shared" si="86"/>
        <v/>
      </c>
      <c r="BK109" s="144">
        <f t="shared" si="87"/>
        <v>0</v>
      </c>
      <c r="BL109" s="144" t="str">
        <f t="shared" si="88"/>
        <v/>
      </c>
      <c r="BM109" s="144" t="str">
        <f t="shared" si="89"/>
        <v/>
      </c>
      <c r="BN109" s="144" t="str">
        <f t="shared" si="90"/>
        <v/>
      </c>
      <c r="BO109" s="144" t="str">
        <f t="shared" si="91"/>
        <v/>
      </c>
      <c r="BP109" s="148" t="str">
        <f t="shared" si="92"/>
        <v/>
      </c>
      <c r="BQ109" s="180" t="str">
        <f>IF(OR($E109="",$G109=""),"",IF(AND($E$3=1),'Marks Entry 1st'!AJ108,IF(AND($E$3=2),'Marks Entry 2nd'!AJ108,IF(AND($E$3=3),'Marks Entry 3rd'!AJ108,IF(AND($E$3=4),'Marks Entry 4th'!AJ108,"")))))</f>
        <v/>
      </c>
      <c r="BR109" s="180" t="str">
        <f>IF(OR($E109="",$G109=""),"",IF(AND($E$3=1),'Marks Entry 1st'!AK108,IF(AND($E$3=2),'Marks Entry 2nd'!AK108,IF(AND($E$3=3),'Marks Entry 3rd'!AK108,IF(AND($E$3=4),'Marks Entry 4th'!AK108,"")))))</f>
        <v/>
      </c>
      <c r="BS109" s="87" t="str">
        <f t="shared" si="124"/>
        <v/>
      </c>
      <c r="BT109" s="180" t="str">
        <f>IF(OR($E109="",$G109=""),"",IF(AND($E$3=1),'Marks Entry 1st'!AL108,IF(AND($E$3=2),'Marks Entry 2nd'!AL108,IF(AND($E$3=3),'Marks Entry 3rd'!AL108,IF(AND($E$3=4),'Marks Entry 4th'!AL108,"")))))</f>
        <v/>
      </c>
      <c r="BU109" s="180" t="str">
        <f>IF(OR($E109="",$G109=""),"",IF(AND($E$3=1),'Marks Entry 1st'!AM108,IF(AND($E$3=2),'Marks Entry 2nd'!AM108,IF(AND($E$3=3),'Marks Entry 3rd'!AM108,IF(AND($E$3=4),'Marks Entry 4th'!AM108,"")))))</f>
        <v/>
      </c>
      <c r="BV109" s="180" t="str">
        <f>IF(OR($E109="",$G109=""),"",IF(AND($E$3=1),'Marks Entry 1st'!AN108,IF(AND($E$3=2),'Marks Entry 2nd'!AN108,IF(AND($E$3=3),'Marks Entry 3rd'!AN108,IF(AND($E$3=4),'Marks Entry 4th'!AN108,"")))))</f>
        <v/>
      </c>
      <c r="BW109" s="91" t="str">
        <f t="shared" si="125"/>
        <v/>
      </c>
      <c r="BX109" s="87">
        <f t="shared" si="126"/>
        <v>0</v>
      </c>
      <c r="BY109" s="93" t="str">
        <f>IF(OR($E109="",$G109=""),"",IF(AND($E$3=1),'Marks Entry 1st'!AO108,IF(AND($E$3=2),'Marks Entry 2nd'!AO108,IF(AND($E$3=3),'Marks Entry 3rd'!AO108,IF(AND($E$3=4),'Marks Entry 4th'!AO108,"")))))</f>
        <v/>
      </c>
      <c r="BZ109" s="93" t="str">
        <f>IF(OR($E109="",$G109=""),"",IF(AND($E$3=1),'Marks Entry 1st'!AP108,IF(AND($E$3=2),'Marks Entry 2nd'!AP108,IF(AND($E$3=3),'Marks Entry 3rd'!AP108,IF(AND($E$3=4),'Marks Entry 4th'!AP108,"")))))</f>
        <v/>
      </c>
      <c r="CA109" s="93" t="str">
        <f>IF(OR($E109="",$G109=""),"",IF(AND($E$3=1),'Marks Entry 1st'!AQ108,IF(AND($E$3=2),'Marks Entry 2nd'!AQ108,IF(AND($E$3=3),'Marks Entry 3rd'!AQ108,IF(AND($E$3=4),'Marks Entry 4th'!AQ108,"")))))</f>
        <v/>
      </c>
      <c r="CB109" s="92" t="str">
        <f t="shared" si="127"/>
        <v/>
      </c>
      <c r="CC109" s="87" t="str">
        <f t="shared" si="128"/>
        <v/>
      </c>
      <c r="CD109" s="144">
        <f t="shared" si="129"/>
        <v>0</v>
      </c>
      <c r="CE109" s="144" t="str">
        <f t="shared" si="130"/>
        <v/>
      </c>
      <c r="CF109" s="144" t="str">
        <f t="shared" si="93"/>
        <v/>
      </c>
      <c r="CG109" s="144" t="str">
        <f t="shared" si="131"/>
        <v/>
      </c>
      <c r="CH109" s="144" t="str">
        <f t="shared" si="94"/>
        <v/>
      </c>
      <c r="CI109" s="148" t="str">
        <f t="shared" si="95"/>
        <v/>
      </c>
      <c r="CJ109" s="180" t="str">
        <f>IF(OR($E109="",$G109=""),"",IF(AND($E$3=1),'Marks Entry 1st'!AR108,IF(AND($E$3=2),'Marks Entry 2nd'!AR108,IF(AND($E$3=3),'Marks Entry 3rd'!AR108,IF(AND($E$3=4),'Marks Entry 4th'!AR108,"")))))</f>
        <v/>
      </c>
      <c r="CK109" s="180" t="str">
        <f>IF(OR($E109="",$G109=""),"",IF(AND($E$3=1),'Marks Entry 1st'!AS108,IF(AND($E$3=2),'Marks Entry 2nd'!AS108,IF(AND($E$3=3),'Marks Entry 3rd'!AS108,IF(AND($E$3=4),'Marks Entry 4th'!AS108,"")))))</f>
        <v/>
      </c>
      <c r="CL109" s="87" t="str">
        <f t="shared" si="132"/>
        <v/>
      </c>
      <c r="CM109" s="180" t="str">
        <f>IF(OR($E109="",$G109=""),"",IF(AND($E$3=1),'Marks Entry 1st'!AT108,IF(AND($E$3=2),'Marks Entry 2nd'!AT108,IF(AND($E$3=3),'Marks Entry 3rd'!AT108,IF(AND($E$3=4),'Marks Entry 4th'!AT108,"")))))</f>
        <v/>
      </c>
      <c r="CN109" s="180" t="str">
        <f>IF(OR($E109="",$G109=""),"",IF(AND($E$3=1),'Marks Entry 1st'!AU108,IF(AND($E$3=2),'Marks Entry 2nd'!AU108,IF(AND($E$3=3),'Marks Entry 3rd'!AU108,IF(AND($E$3=4),'Marks Entry 4th'!AU108,"")))))</f>
        <v/>
      </c>
      <c r="CO109" s="180" t="str">
        <f>IF(OR($E109="",$G109=""),"",IF(AND($E$3=1),'Marks Entry 1st'!AV108,IF(AND($E$3=2),'Marks Entry 2nd'!AV108,IF(AND($E$3=3),'Marks Entry 3rd'!AV108,IF(AND($E$3=4),'Marks Entry 4th'!AV108,"")))))</f>
        <v/>
      </c>
      <c r="CP109" s="91" t="str">
        <f t="shared" si="133"/>
        <v/>
      </c>
      <c r="CQ109" s="87">
        <f t="shared" si="134"/>
        <v>0</v>
      </c>
      <c r="CR109" s="93" t="str">
        <f>IF(OR($E109="",$G109=""),"",IF(AND($E$3=1),'Marks Entry 1st'!AW108,IF(AND($E$3=2),'Marks Entry 2nd'!AW108,IF(AND($E$3=3),'Marks Entry 3rd'!AW108,IF(AND($E$3=4),'Marks Entry 4th'!AW108,"")))))</f>
        <v/>
      </c>
      <c r="CS109" s="93" t="str">
        <f>IF(OR($E109="",$G109=""),"",IF(AND($E$3=1),'Marks Entry 1st'!AX108,IF(AND($E$3=2),'Marks Entry 2nd'!AX108,IF(AND($E$3=3),'Marks Entry 3rd'!AX108,IF(AND($E$3=4),'Marks Entry 4th'!AX108,"")))))</f>
        <v/>
      </c>
      <c r="CT109" s="93" t="str">
        <f>IF(OR($E109="",$G109=""),"",IF(AND($E$3=1),'Marks Entry 1st'!AY108,IF(AND($E$3=2),'Marks Entry 2nd'!AY108,IF(AND($E$3=3),'Marks Entry 3rd'!AY108,IF(AND($E$3=4),'Marks Entry 4th'!AY108,"")))))</f>
        <v/>
      </c>
      <c r="CU109" s="92" t="str">
        <f t="shared" si="135"/>
        <v/>
      </c>
      <c r="CV109" s="87" t="str">
        <f t="shared" si="136"/>
        <v/>
      </c>
      <c r="CW109" s="144">
        <f t="shared" si="137"/>
        <v>0</v>
      </c>
      <c r="CX109" s="144" t="str">
        <f t="shared" si="138"/>
        <v/>
      </c>
      <c r="CY109" s="144" t="str">
        <f t="shared" si="96"/>
        <v/>
      </c>
      <c r="CZ109" s="144" t="str">
        <f t="shared" si="139"/>
        <v/>
      </c>
      <c r="DA109" s="144" t="str">
        <f t="shared" si="97"/>
        <v/>
      </c>
      <c r="DB109" s="148" t="str">
        <f t="shared" si="98"/>
        <v/>
      </c>
      <c r="DC109" s="380" t="str">
        <f>IF(OR($E109="",$G109=""),"",IF(AND($E$3=1),'Marks Entry 1st'!AZ108,IF(AND($E$3=2),'Marks Entry 2nd'!AZ108,IF(AND($E$3=3),'Marks Entry 3rd'!AZ108,IF(AND($E$3=4),'Marks Entry 4th'!AZ108,"")))))</f>
        <v/>
      </c>
      <c r="DD109" s="380" t="str">
        <f>IF(OR($E109="",$G109=""),"",IF(AND($E$3=1),'Marks Entry 1st'!BA108,IF(AND($E$3=2),'Marks Entry 2nd'!BA108,IF(AND($E$3=3),'Marks Entry 3rd'!BA108,IF(AND($E$3=4),'Marks Entry 4th'!BA108,"")))))</f>
        <v/>
      </c>
      <c r="DE109" s="380" t="str">
        <f>IF(OR($E109="",$G109=""),"",IF(AND($E$3=1),'Marks Entry 1st'!BB108,IF(AND($E$3=2),'Marks Entry 2nd'!BB108,IF(AND($E$3=3),'Marks Entry 3rd'!BB108,IF(AND($E$3=4),'Marks Entry 4th'!BB108,"")))))</f>
        <v/>
      </c>
      <c r="DF109" s="181" t="str">
        <f t="shared" si="140"/>
        <v/>
      </c>
      <c r="DG109" s="182">
        <f t="shared" si="141"/>
        <v>0</v>
      </c>
      <c r="DH109" s="182" t="str">
        <f t="shared" si="142"/>
        <v/>
      </c>
      <c r="DI109" s="182" t="str">
        <f t="shared" si="143"/>
        <v/>
      </c>
      <c r="DJ109" s="147" t="str">
        <f t="shared" si="99"/>
        <v/>
      </c>
      <c r="DK109" s="380" t="str">
        <f>IF(OR($E109="",$G109=""),"",IF(AND($E$3=1),'Marks Entry 1st'!BC108,IF(AND($E$3=2),'Marks Entry 2nd'!BC108,IF(AND($E$3=3),'Marks Entry 3rd'!BC108,IF(AND($E$3=4),'Marks Entry 4th'!BC108,"")))))</f>
        <v/>
      </c>
      <c r="DL109" s="380" t="str">
        <f>IF(OR($E109="",$G109=""),"",IF(AND($E$3=1),'Marks Entry 1st'!BD108,IF(AND($E$3=2),'Marks Entry 2nd'!BD108,IF(AND($E$3=3),'Marks Entry 3rd'!BD108,IF(AND($E$3=4),'Marks Entry 4th'!BD108,"")))))</f>
        <v/>
      </c>
      <c r="DM109" s="380" t="str">
        <f>IF(OR($E109="",$G109=""),"",IF(AND($E$3=1),'Marks Entry 1st'!BE108,IF(AND($E$3=2),'Marks Entry 2nd'!BE108,IF(AND($E$3=3),'Marks Entry 3rd'!BE108,IF(AND($E$3=4),'Marks Entry 4th'!BE108,"")))))</f>
        <v/>
      </c>
      <c r="DN109" s="181" t="str">
        <f t="shared" si="144"/>
        <v/>
      </c>
      <c r="DO109" s="182">
        <f t="shared" si="145"/>
        <v>0</v>
      </c>
      <c r="DP109" s="182" t="str">
        <f t="shared" si="146"/>
        <v/>
      </c>
      <c r="DQ109" s="182" t="str">
        <f t="shared" si="147"/>
        <v/>
      </c>
      <c r="DR109" s="147" t="str">
        <f t="shared" si="100"/>
        <v/>
      </c>
      <c r="DS109" s="380" t="str">
        <f>IF(OR($E109="",$G109=""),"",IF(AND($E$3=1),'Marks Entry 1st'!BF108,IF(AND($E$3=2),'Marks Entry 2nd'!BF108,IF(AND($E$3=3),'Marks Entry 3rd'!BF108,IF(AND($E$3=4),'Marks Entry 4th'!BF108,"")))))</f>
        <v/>
      </c>
      <c r="DT109" s="380" t="str">
        <f>IF(OR($E109="",$G109=""),"",IF(AND($E$3=1),'Marks Entry 1st'!BG108,IF(AND($E$3=2),'Marks Entry 2nd'!BG108,IF(AND($E$3=3),'Marks Entry 3rd'!BG108,IF(AND($E$3=4),'Marks Entry 4th'!BG108,"")))))</f>
        <v/>
      </c>
      <c r="DU109" s="380" t="str">
        <f>IF(OR($E109="",$G109=""),"",IF(AND($E$3=1),'Marks Entry 1st'!BH108,IF(AND($E$3=2),'Marks Entry 2nd'!BH108,IF(AND($E$3=3),'Marks Entry 3rd'!BH108,IF(AND($E$3=4),'Marks Entry 4th'!BH108,"")))))</f>
        <v/>
      </c>
      <c r="DV109" s="181" t="str">
        <f t="shared" si="148"/>
        <v/>
      </c>
      <c r="DW109" s="182">
        <f t="shared" si="149"/>
        <v>0</v>
      </c>
      <c r="DX109" s="182" t="str">
        <f t="shared" si="150"/>
        <v/>
      </c>
      <c r="DY109" s="182" t="str">
        <f t="shared" si="151"/>
        <v/>
      </c>
      <c r="DZ109" s="147" t="str">
        <f t="shared" si="101"/>
        <v/>
      </c>
      <c r="EA109" s="104" t="str">
        <f t="shared" si="102"/>
        <v/>
      </c>
      <c r="EB109" s="105" t="str">
        <f t="shared" si="103"/>
        <v/>
      </c>
      <c r="EC109" s="111" t="str">
        <f t="shared" si="104"/>
        <v/>
      </c>
      <c r="ED109" s="112" t="str">
        <f t="shared" si="105"/>
        <v/>
      </c>
      <c r="EE109" s="386" t="str">
        <f t="shared" si="106"/>
        <v/>
      </c>
      <c r="EF109" s="72" t="str">
        <f>IF(OR($E109="",$G109=""),"",IF(AND($E$3=1),'Marks Entry 1st'!BI108,IF(AND($E$3=2),'Marks Entry 2nd'!BI108,IF(AND($E$3=3),'Marks Entry 3rd'!BI108,IF(AND($E$3=4),'Marks Entry 4th'!BI108,"")))))</f>
        <v/>
      </c>
      <c r="EG109" s="72" t="str">
        <f>IF(OR($E109="",$G109=""),"",IF(AND($E$3=1),'Marks Entry 1st'!BJ108,IF(AND($E$3=2),'Marks Entry 2nd'!BJ108,IF(AND($E$3=3),'Marks Entry 3rd'!BJ108,IF(AND($E$3=4),'Marks Entry 4th'!BJ108,"")))))</f>
        <v/>
      </c>
      <c r="EH109" s="328" t="str">
        <f t="shared" si="107"/>
        <v/>
      </c>
      <c r="EI109" s="73"/>
      <c r="EP109" s="75">
        <f>IF(AND($E$3=1),'Marks Entry 1st'!I108,IF(AND($E$3=2),'Marks Entry 2nd'!I108,IF(AND($E$3=3),'Marks Entry 3rd'!I108,IF(AND($E$3=4),'Marks Entry 4th'!I108,""))))</f>
        <v>0</v>
      </c>
    </row>
    <row r="110" spans="1:146" ht="18.899999999999999" customHeight="1">
      <c r="A110" s="94">
        <v>103</v>
      </c>
      <c r="B110" s="94" t="str">
        <f>IF(OR(EP110=0,EP110=""),"",IF(AND($E$3=1),'Marks Entry 1st'!I109,IF(AND($E$3=2),'Marks Entry 2nd'!I109,IF(AND($E$3=3),'Marks Entry 3rd'!I109,IF(AND($E$3=4),'Marks Entry 4th'!I109,"")))))</f>
        <v/>
      </c>
      <c r="C110" s="95" t="str">
        <f>IF(OR(B110=0,B110=""),"",IF(AND($E$3=1),'Marks Entry 1st'!B109,IF(AND($E$3=2),'Marks Entry 2nd'!B109,IF(AND($E$3=3),'Marks Entry 3rd'!B109,IF(AND($E$3=4),'Marks Entry 4th'!B109,"")))))</f>
        <v/>
      </c>
      <c r="D110" s="95" t="str">
        <f>IF(OR(B110=0,B110=""),"",IF(AND($E$3=1),'Marks Entry 1st'!C109,IF(AND($E$3=2),'Marks Entry 2nd'!C109,IF(AND($E$3=3),'Marks Entry 3rd'!C109,IF(AND($E$3=4),'Marks Entry 4th'!C109,"")))))</f>
        <v/>
      </c>
      <c r="E110" s="96" t="str">
        <f>IF(OR(B110=0,B110=""),"",IF(AND($E$3=1),'Marks Entry 1st'!E109,IF(AND($E$3=2),'Marks Entry 2nd'!E109,IF(AND($E$3=3),'Marks Entry 3rd'!E109,IF(AND($E$3=4),'Marks Entry 4th'!E109,"")))))</f>
        <v/>
      </c>
      <c r="F110" s="95" t="str">
        <f>IF(OR(B110=0,B110=""),"",IF(AND($E$3=1),'Marks Entry 1st'!D109,IF(AND($E$3=2),'Marks Entry 2nd'!D109,IF(AND($E$3=3),'Marks Entry 3rd'!D109,IF(AND($E$3=4),'Marks Entry 4th'!D109,"")))))</f>
        <v/>
      </c>
      <c r="G110" s="90" t="str">
        <f>IF(OR(B110=0,B110=""),"",IF(AND($E$3=1),'Marks Entry 1st'!F109,IF(AND($E$3=2),'Marks Entry 2nd'!F109,IF(AND($E$3=3),'Marks Entry 3rd'!F109,IF(AND($E$3=4),'Marks Entry 4th'!F109,"")))))</f>
        <v/>
      </c>
      <c r="H110" s="90" t="str">
        <f>IF(OR(B110=0,B110=""),"",IF(AND($E$3=1),'Marks Entry 1st'!G109,IF(AND($E$3=2),'Marks Entry 2nd'!G109,IF(AND($E$3=3),'Marks Entry 3rd'!G109,IF(AND($E$3=4),'Marks Entry 4th'!G109,"")))))</f>
        <v/>
      </c>
      <c r="I110" s="90" t="str">
        <f>IF(OR(B110=0,B110=""),"",IF(AND($E$3=1),'Marks Entry 1st'!H109,IF(AND($E$3=2),'Marks Entry 2nd'!H109,IF(AND($E$3=3),'Marks Entry 3rd'!H109,IF(AND($E$3=4),'Marks Entry 4th'!H109,"")))))</f>
        <v/>
      </c>
      <c r="J110" s="379" t="str">
        <f>IF(OR(B110=0,B110=""),"",IF(AND($E$3=1),'Marks Entry 1st'!J109,IF(AND($E$3=2),'Marks Entry 2nd'!J109,IF(AND($E$3=3),'Marks Entry 3rd'!J109,IF(AND($E$3=4),'Marks Entry 4th'!J109,"")))))</f>
        <v/>
      </c>
      <c r="K110" s="379" t="str">
        <f>IF(OR(B110=0,B110=""),"",IF(AND($E$3=1),'Marks Entry 1st'!K109,IF(AND($E$3=2),'Marks Entry 2nd'!K109,IF(AND($E$3=3),'Marks Entry 3rd'!K109,IF(AND($E$3=4),'Marks Entry 4th'!K109,"")))))</f>
        <v/>
      </c>
      <c r="L110" s="180" t="str">
        <f>IF(OR($E110="",$G110=""),"",IF(AND($E$3=1),'Marks Entry 1st'!L109,IF(AND($E$3=2),'Marks Entry 2nd'!L109,IF(AND($E$3=3),'Marks Entry 3rd'!L109,IF(AND($E$3=4),'Marks Entry 4th'!L109,"")))))</f>
        <v/>
      </c>
      <c r="M110" s="180" t="str">
        <f>IF(OR($E110="",$G110=""),"",IF(AND($E$3=1),'Marks Entry 1st'!M109,IF(AND($E$3=2),'Marks Entry 2nd'!M109,IF(AND($E$3=3),'Marks Entry 3rd'!M109,IF(AND($E$3=4),'Marks Entry 4th'!M109,"")))))</f>
        <v/>
      </c>
      <c r="N110" s="87" t="str">
        <f t="shared" si="108"/>
        <v/>
      </c>
      <c r="O110" s="180" t="str">
        <f>IF(OR($E110="",$G110=""),"",IF(AND($E$3=1),'Marks Entry 1st'!N109,IF(AND($E$3=2),'Marks Entry 2nd'!N109,IF(AND($E$3=3),'Marks Entry 3rd'!N109,IF(AND($E$3=4),'Marks Entry 4th'!N109,"")))))</f>
        <v/>
      </c>
      <c r="P110" s="180" t="str">
        <f>IF(OR($E110="",$G110=""),"",IF(AND($E$3=1),'Marks Entry 1st'!O109,IF(AND($E$3=2),'Marks Entry 2nd'!O109,IF(AND($E$3=3),'Marks Entry 3rd'!O109,IF(AND($E$3=4),'Marks Entry 4th'!O109,"")))))</f>
        <v/>
      </c>
      <c r="Q110" s="180" t="str">
        <f>IF(OR($E110="",$G110=""),"",IF(AND($E$3=1),'Marks Entry 1st'!P109,IF(AND($E$3=2),'Marks Entry 2nd'!P109,IF(AND($E$3=3),'Marks Entry 3rd'!P109,IF(AND($E$3=4),'Marks Entry 4th'!P109,"")))))</f>
        <v/>
      </c>
      <c r="R110" s="91" t="str">
        <f t="shared" si="109"/>
        <v/>
      </c>
      <c r="S110" s="87">
        <f t="shared" si="110"/>
        <v>0</v>
      </c>
      <c r="T110" s="93" t="str">
        <f>IF(OR($E110="",$G110=""),"",IF(AND($E$3=1),'Marks Entry 1st'!Q109,IF(AND($E$3=2),'Marks Entry 2nd'!Q109,IF(AND($E$3=3),'Marks Entry 3rd'!Q109,IF(AND($E$3=4),'Marks Entry 4th'!Q109,"")))))</f>
        <v/>
      </c>
      <c r="U110" s="93" t="str">
        <f>IF(OR($E110="",$G110=""),"",IF(AND($E$3=1),'Marks Entry 1st'!R109,IF(AND($E$3=2),'Marks Entry 2nd'!R109,IF(AND($E$3=3),'Marks Entry 3rd'!R109,IF(AND($E$3=4),'Marks Entry 4th'!R109,"")))))</f>
        <v/>
      </c>
      <c r="V110" s="93" t="str">
        <f>IF(OR($E110="",$G110=""),"",IF(AND($E$3=1),'Marks Entry 1st'!S109,IF(AND($E$3=2),'Marks Entry 2nd'!S109,IF(AND($E$3=3),'Marks Entry 3rd'!S109,IF(AND($E$3=4),'Marks Entry 4th'!S109,"")))))</f>
        <v/>
      </c>
      <c r="W110" s="92" t="str">
        <f t="shared" si="111"/>
        <v/>
      </c>
      <c r="X110" s="87" t="str">
        <f t="shared" si="112"/>
        <v/>
      </c>
      <c r="Y110" s="144">
        <f t="shared" si="113"/>
        <v>0</v>
      </c>
      <c r="Z110" s="144" t="str">
        <f t="shared" si="114"/>
        <v/>
      </c>
      <c r="AA110" s="144" t="str">
        <f t="shared" si="76"/>
        <v/>
      </c>
      <c r="AB110" s="144" t="str">
        <f t="shared" si="115"/>
        <v/>
      </c>
      <c r="AC110" s="144" t="str">
        <f t="shared" si="77"/>
        <v/>
      </c>
      <c r="AD110" s="148" t="str">
        <f t="shared" si="78"/>
        <v/>
      </c>
      <c r="AE110" s="180" t="str">
        <f>IF(OR($E110="",$G110=""),"",IF(AND($E$3=1),'Marks Entry 1st'!T109,IF(AND($E$3=2),'Marks Entry 2nd'!T109,IF(AND($E$3=3),'Marks Entry 3rd'!T109,IF(AND($E$3=4),'Marks Entry 4th'!T109,"")))))</f>
        <v/>
      </c>
      <c r="AF110" s="180" t="str">
        <f>IF(OR($E110="",$G110=""),"",IF(AND($E$3=1),'Marks Entry 1st'!U109,IF(AND($E$3=2),'Marks Entry 2nd'!U109,IF(AND($E$3=3),'Marks Entry 3rd'!U109,IF(AND($E$3=4),'Marks Entry 4th'!U109,"")))))</f>
        <v/>
      </c>
      <c r="AG110" s="87" t="str">
        <f t="shared" si="116"/>
        <v/>
      </c>
      <c r="AH110" s="180" t="str">
        <f>IF(OR($E110="",$G110=""),"",IF(AND($E$3=1),'Marks Entry 1st'!V109,IF(AND($E$3=2),'Marks Entry 2nd'!V109,IF(AND($E$3=3),'Marks Entry 3rd'!V109,IF(AND($E$3=4),'Marks Entry 4th'!V109,"")))))</f>
        <v/>
      </c>
      <c r="AI110" s="180" t="str">
        <f>IF(OR($E110="",$G110=""),"",IF(AND($E$3=1),'Marks Entry 1st'!W109,IF(AND($E$3=2),'Marks Entry 2nd'!W109,IF(AND($E$3=3),'Marks Entry 3rd'!W109,IF(AND($E$3=4),'Marks Entry 4th'!W109,"")))))</f>
        <v/>
      </c>
      <c r="AJ110" s="180" t="str">
        <f>IF(OR($E110="",$G110=""),"",IF(AND($E$3=1),'Marks Entry 1st'!X109,IF(AND($E$3=2),'Marks Entry 2nd'!X109,IF(AND($E$3=3),'Marks Entry 3rd'!X109,IF(AND($E$3=4),'Marks Entry 4th'!X109,"")))))</f>
        <v/>
      </c>
      <c r="AK110" s="91" t="str">
        <f t="shared" si="117"/>
        <v/>
      </c>
      <c r="AL110" s="87">
        <f t="shared" si="118"/>
        <v>0</v>
      </c>
      <c r="AM110" s="93" t="str">
        <f>IF(OR($E110="",$G110=""),"",IF(AND($E$3=1),'Marks Entry 1st'!Y109,IF(AND($E$3=2),'Marks Entry 2nd'!Y109,IF(AND($E$3=3),'Marks Entry 3rd'!Y109,IF(AND($E$3=4),'Marks Entry 4th'!Y109,"")))))</f>
        <v/>
      </c>
      <c r="AN110" s="93" t="str">
        <f>IF(OR($E110="",$G110=""),"",IF(AND($E$3=1),'Marks Entry 1st'!Z109,IF(AND($E$3=2),'Marks Entry 2nd'!Z109,IF(AND($E$3=3),'Marks Entry 3rd'!Z109,IF(AND($E$3=4),'Marks Entry 4th'!Z109,"")))))</f>
        <v/>
      </c>
      <c r="AO110" s="93" t="str">
        <f>IF(OR($E110="",$G110=""),"",IF(AND($E$3=1),'Marks Entry 1st'!AA109,IF(AND($E$3=2),'Marks Entry 2nd'!AA109,IF(AND($E$3=3),'Marks Entry 3rd'!AA109,IF(AND($E$3=4),'Marks Entry 4th'!AA109,"")))))</f>
        <v/>
      </c>
      <c r="AP110" s="92" t="str">
        <f t="shared" si="119"/>
        <v/>
      </c>
      <c r="AQ110" s="87" t="str">
        <f t="shared" si="120"/>
        <v/>
      </c>
      <c r="AR110" s="144">
        <f t="shared" si="121"/>
        <v>0</v>
      </c>
      <c r="AS110" s="144" t="str">
        <f t="shared" si="122"/>
        <v/>
      </c>
      <c r="AT110" s="144" t="str">
        <f t="shared" si="79"/>
        <v/>
      </c>
      <c r="AU110" s="144" t="str">
        <f t="shared" si="123"/>
        <v/>
      </c>
      <c r="AV110" s="144" t="str">
        <f t="shared" si="80"/>
        <v/>
      </c>
      <c r="AW110" s="148" t="str">
        <f t="shared" si="81"/>
        <v/>
      </c>
      <c r="AX110" s="180" t="str">
        <f>IF(OR($E110="",$G110=""),"",IF(AND($E$3=1),'Marks Entry 1st'!AB109,IF(AND($E$3=2),'Marks Entry 2nd'!AB109,IF(AND($E$3=3),'Marks Entry 3rd'!AB109,IF(AND($E$3=4),'Marks Entry 4th'!AB109,"")))))</f>
        <v/>
      </c>
      <c r="AY110" s="180" t="str">
        <f>IF(OR($E110="",$G110=""),"",IF(AND($E$3=1),'Marks Entry 1st'!AC109,IF(AND($E$3=2),'Marks Entry 2nd'!AC109,IF(AND($E$3=3),'Marks Entry 3rd'!AC109,IF(AND($E$3=4),'Marks Entry 4th'!AC109,"")))))</f>
        <v/>
      </c>
      <c r="AZ110" s="87" t="str">
        <f t="shared" si="82"/>
        <v/>
      </c>
      <c r="BA110" s="180" t="str">
        <f>IF(OR($E110="",$G110=""),"",IF(AND($E$3=1),'Marks Entry 1st'!AD109,IF(AND($E$3=2),'Marks Entry 2nd'!AD109,IF(AND($E$3=3),'Marks Entry 3rd'!AD109,IF(AND($E$3=4),'Marks Entry 4th'!AD109,"")))))</f>
        <v/>
      </c>
      <c r="BB110" s="180" t="str">
        <f>IF(OR($E110="",$G110=""),"",IF(AND($E$3=1),'Marks Entry 1st'!AE109,IF(AND($E$3=2),'Marks Entry 2nd'!AE109,IF(AND($E$3=3),'Marks Entry 3rd'!AE109,IF(AND($E$3=4),'Marks Entry 4th'!AE109,"")))))</f>
        <v/>
      </c>
      <c r="BC110" s="180" t="str">
        <f>IF(OR($E110="",$G110=""),"",IF(AND($E$3=1),'Marks Entry 1st'!AF109,IF(AND($E$3=2),'Marks Entry 2nd'!AF109,IF(AND($E$3=3),'Marks Entry 3rd'!AF109,IF(AND($E$3=4),'Marks Entry 4th'!AF109,"")))))</f>
        <v/>
      </c>
      <c r="BD110" s="91" t="str">
        <f t="shared" si="83"/>
        <v/>
      </c>
      <c r="BE110" s="87">
        <f t="shared" si="84"/>
        <v>0</v>
      </c>
      <c r="BF110" s="93" t="str">
        <f>IF(OR($E110="",$G110=""),"",IF(AND($E$3=1),'Marks Entry 1st'!AG109,IF(AND($E$3=2),'Marks Entry 2nd'!AG109,IF(AND($E$3=3),'Marks Entry 3rd'!AG109,IF(AND($E$3=4),'Marks Entry 4th'!AG109,"")))))</f>
        <v/>
      </c>
      <c r="BG110" s="93" t="str">
        <f>IF(OR($E110="",$G110=""),"",IF(AND($E$3=1),'Marks Entry 1st'!AH109,IF(AND($E$3=2),'Marks Entry 2nd'!AH109,IF(AND($E$3=3),'Marks Entry 3rd'!AH109,IF(AND($E$3=4),'Marks Entry 4th'!AH109,"")))))</f>
        <v/>
      </c>
      <c r="BH110" s="93" t="str">
        <f>IF(OR($E110="",$G110=""),"",IF(AND($E$3=1),'Marks Entry 1st'!AI109,IF(AND($E$3=2),'Marks Entry 2nd'!AI109,IF(AND($E$3=3),'Marks Entry 3rd'!AI109,IF(AND($E$3=4),'Marks Entry 4th'!AI109,"")))))</f>
        <v/>
      </c>
      <c r="BI110" s="92" t="str">
        <f t="shared" si="85"/>
        <v/>
      </c>
      <c r="BJ110" s="87" t="str">
        <f t="shared" si="86"/>
        <v/>
      </c>
      <c r="BK110" s="144">
        <f t="shared" si="87"/>
        <v>0</v>
      </c>
      <c r="BL110" s="144" t="str">
        <f t="shared" si="88"/>
        <v/>
      </c>
      <c r="BM110" s="144" t="str">
        <f t="shared" si="89"/>
        <v/>
      </c>
      <c r="BN110" s="144" t="str">
        <f t="shared" si="90"/>
        <v/>
      </c>
      <c r="BO110" s="144" t="str">
        <f t="shared" si="91"/>
        <v/>
      </c>
      <c r="BP110" s="148" t="str">
        <f t="shared" si="92"/>
        <v/>
      </c>
      <c r="BQ110" s="180" t="str">
        <f>IF(OR($E110="",$G110=""),"",IF(AND($E$3=1),'Marks Entry 1st'!AJ109,IF(AND($E$3=2),'Marks Entry 2nd'!AJ109,IF(AND($E$3=3),'Marks Entry 3rd'!AJ109,IF(AND($E$3=4),'Marks Entry 4th'!AJ109,"")))))</f>
        <v/>
      </c>
      <c r="BR110" s="180" t="str">
        <f>IF(OR($E110="",$G110=""),"",IF(AND($E$3=1),'Marks Entry 1st'!AK109,IF(AND($E$3=2),'Marks Entry 2nd'!AK109,IF(AND($E$3=3),'Marks Entry 3rd'!AK109,IF(AND($E$3=4),'Marks Entry 4th'!AK109,"")))))</f>
        <v/>
      </c>
      <c r="BS110" s="87" t="str">
        <f t="shared" si="124"/>
        <v/>
      </c>
      <c r="BT110" s="180" t="str">
        <f>IF(OR($E110="",$G110=""),"",IF(AND($E$3=1),'Marks Entry 1st'!AL109,IF(AND($E$3=2),'Marks Entry 2nd'!AL109,IF(AND($E$3=3),'Marks Entry 3rd'!AL109,IF(AND($E$3=4),'Marks Entry 4th'!AL109,"")))))</f>
        <v/>
      </c>
      <c r="BU110" s="180" t="str">
        <f>IF(OR($E110="",$G110=""),"",IF(AND($E$3=1),'Marks Entry 1st'!AM109,IF(AND($E$3=2),'Marks Entry 2nd'!AM109,IF(AND($E$3=3),'Marks Entry 3rd'!AM109,IF(AND($E$3=4),'Marks Entry 4th'!AM109,"")))))</f>
        <v/>
      </c>
      <c r="BV110" s="180" t="str">
        <f>IF(OR($E110="",$G110=""),"",IF(AND($E$3=1),'Marks Entry 1st'!AN109,IF(AND($E$3=2),'Marks Entry 2nd'!AN109,IF(AND($E$3=3),'Marks Entry 3rd'!AN109,IF(AND($E$3=4),'Marks Entry 4th'!AN109,"")))))</f>
        <v/>
      </c>
      <c r="BW110" s="91" t="str">
        <f t="shared" si="125"/>
        <v/>
      </c>
      <c r="BX110" s="87">
        <f t="shared" si="126"/>
        <v>0</v>
      </c>
      <c r="BY110" s="93" t="str">
        <f>IF(OR($E110="",$G110=""),"",IF(AND($E$3=1),'Marks Entry 1st'!AO109,IF(AND($E$3=2),'Marks Entry 2nd'!AO109,IF(AND($E$3=3),'Marks Entry 3rd'!AO109,IF(AND($E$3=4),'Marks Entry 4th'!AO109,"")))))</f>
        <v/>
      </c>
      <c r="BZ110" s="93" t="str">
        <f>IF(OR($E110="",$G110=""),"",IF(AND($E$3=1),'Marks Entry 1st'!AP109,IF(AND($E$3=2),'Marks Entry 2nd'!AP109,IF(AND($E$3=3),'Marks Entry 3rd'!AP109,IF(AND($E$3=4),'Marks Entry 4th'!AP109,"")))))</f>
        <v/>
      </c>
      <c r="CA110" s="93" t="str">
        <f>IF(OR($E110="",$G110=""),"",IF(AND($E$3=1),'Marks Entry 1st'!AQ109,IF(AND($E$3=2),'Marks Entry 2nd'!AQ109,IF(AND($E$3=3),'Marks Entry 3rd'!AQ109,IF(AND($E$3=4),'Marks Entry 4th'!AQ109,"")))))</f>
        <v/>
      </c>
      <c r="CB110" s="92" t="str">
        <f t="shared" si="127"/>
        <v/>
      </c>
      <c r="CC110" s="87" t="str">
        <f t="shared" si="128"/>
        <v/>
      </c>
      <c r="CD110" s="144">
        <f t="shared" si="129"/>
        <v>0</v>
      </c>
      <c r="CE110" s="144" t="str">
        <f t="shared" si="130"/>
        <v/>
      </c>
      <c r="CF110" s="144" t="str">
        <f t="shared" si="93"/>
        <v/>
      </c>
      <c r="CG110" s="144" t="str">
        <f t="shared" si="131"/>
        <v/>
      </c>
      <c r="CH110" s="144" t="str">
        <f t="shared" si="94"/>
        <v/>
      </c>
      <c r="CI110" s="148" t="str">
        <f t="shared" si="95"/>
        <v/>
      </c>
      <c r="CJ110" s="180" t="str">
        <f>IF(OR($E110="",$G110=""),"",IF(AND($E$3=1),'Marks Entry 1st'!AR109,IF(AND($E$3=2),'Marks Entry 2nd'!AR109,IF(AND($E$3=3),'Marks Entry 3rd'!AR109,IF(AND($E$3=4),'Marks Entry 4th'!AR109,"")))))</f>
        <v/>
      </c>
      <c r="CK110" s="180" t="str">
        <f>IF(OR($E110="",$G110=""),"",IF(AND($E$3=1),'Marks Entry 1st'!AS109,IF(AND($E$3=2),'Marks Entry 2nd'!AS109,IF(AND($E$3=3),'Marks Entry 3rd'!AS109,IF(AND($E$3=4),'Marks Entry 4th'!AS109,"")))))</f>
        <v/>
      </c>
      <c r="CL110" s="87" t="str">
        <f t="shared" si="132"/>
        <v/>
      </c>
      <c r="CM110" s="180" t="str">
        <f>IF(OR($E110="",$G110=""),"",IF(AND($E$3=1),'Marks Entry 1st'!AT109,IF(AND($E$3=2),'Marks Entry 2nd'!AT109,IF(AND($E$3=3),'Marks Entry 3rd'!AT109,IF(AND($E$3=4),'Marks Entry 4th'!AT109,"")))))</f>
        <v/>
      </c>
      <c r="CN110" s="180" t="str">
        <f>IF(OR($E110="",$G110=""),"",IF(AND($E$3=1),'Marks Entry 1st'!AU109,IF(AND($E$3=2),'Marks Entry 2nd'!AU109,IF(AND($E$3=3),'Marks Entry 3rd'!AU109,IF(AND($E$3=4),'Marks Entry 4th'!AU109,"")))))</f>
        <v/>
      </c>
      <c r="CO110" s="180" t="str">
        <f>IF(OR($E110="",$G110=""),"",IF(AND($E$3=1),'Marks Entry 1st'!AV109,IF(AND($E$3=2),'Marks Entry 2nd'!AV109,IF(AND($E$3=3),'Marks Entry 3rd'!AV109,IF(AND($E$3=4),'Marks Entry 4th'!AV109,"")))))</f>
        <v/>
      </c>
      <c r="CP110" s="91" t="str">
        <f t="shared" si="133"/>
        <v/>
      </c>
      <c r="CQ110" s="87">
        <f t="shared" si="134"/>
        <v>0</v>
      </c>
      <c r="CR110" s="93" t="str">
        <f>IF(OR($E110="",$G110=""),"",IF(AND($E$3=1),'Marks Entry 1st'!AW109,IF(AND($E$3=2),'Marks Entry 2nd'!AW109,IF(AND($E$3=3),'Marks Entry 3rd'!AW109,IF(AND($E$3=4),'Marks Entry 4th'!AW109,"")))))</f>
        <v/>
      </c>
      <c r="CS110" s="93" t="str">
        <f>IF(OR($E110="",$G110=""),"",IF(AND($E$3=1),'Marks Entry 1st'!AX109,IF(AND($E$3=2),'Marks Entry 2nd'!AX109,IF(AND($E$3=3),'Marks Entry 3rd'!AX109,IF(AND($E$3=4),'Marks Entry 4th'!AX109,"")))))</f>
        <v/>
      </c>
      <c r="CT110" s="93" t="str">
        <f>IF(OR($E110="",$G110=""),"",IF(AND($E$3=1),'Marks Entry 1st'!AY109,IF(AND($E$3=2),'Marks Entry 2nd'!AY109,IF(AND($E$3=3),'Marks Entry 3rd'!AY109,IF(AND($E$3=4),'Marks Entry 4th'!AY109,"")))))</f>
        <v/>
      </c>
      <c r="CU110" s="92" t="str">
        <f t="shared" si="135"/>
        <v/>
      </c>
      <c r="CV110" s="87" t="str">
        <f t="shared" si="136"/>
        <v/>
      </c>
      <c r="CW110" s="144">
        <f t="shared" si="137"/>
        <v>0</v>
      </c>
      <c r="CX110" s="144" t="str">
        <f t="shared" si="138"/>
        <v/>
      </c>
      <c r="CY110" s="144" t="str">
        <f t="shared" si="96"/>
        <v/>
      </c>
      <c r="CZ110" s="144" t="str">
        <f t="shared" si="139"/>
        <v/>
      </c>
      <c r="DA110" s="144" t="str">
        <f t="shared" si="97"/>
        <v/>
      </c>
      <c r="DB110" s="148" t="str">
        <f t="shared" si="98"/>
        <v/>
      </c>
      <c r="DC110" s="380" t="str">
        <f>IF(OR($E110="",$G110=""),"",IF(AND($E$3=1),'Marks Entry 1st'!AZ109,IF(AND($E$3=2),'Marks Entry 2nd'!AZ109,IF(AND($E$3=3),'Marks Entry 3rd'!AZ109,IF(AND($E$3=4),'Marks Entry 4th'!AZ109,"")))))</f>
        <v/>
      </c>
      <c r="DD110" s="380" t="str">
        <f>IF(OR($E110="",$G110=""),"",IF(AND($E$3=1),'Marks Entry 1st'!BA109,IF(AND($E$3=2),'Marks Entry 2nd'!BA109,IF(AND($E$3=3),'Marks Entry 3rd'!BA109,IF(AND($E$3=4),'Marks Entry 4th'!BA109,"")))))</f>
        <v/>
      </c>
      <c r="DE110" s="380" t="str">
        <f>IF(OR($E110="",$G110=""),"",IF(AND($E$3=1),'Marks Entry 1st'!BB109,IF(AND($E$3=2),'Marks Entry 2nd'!BB109,IF(AND($E$3=3),'Marks Entry 3rd'!BB109,IF(AND($E$3=4),'Marks Entry 4th'!BB109,"")))))</f>
        <v/>
      </c>
      <c r="DF110" s="181" t="str">
        <f t="shared" si="140"/>
        <v/>
      </c>
      <c r="DG110" s="182">
        <f t="shared" si="141"/>
        <v>0</v>
      </c>
      <c r="DH110" s="182" t="str">
        <f t="shared" si="142"/>
        <v/>
      </c>
      <c r="DI110" s="182" t="str">
        <f t="shared" si="143"/>
        <v/>
      </c>
      <c r="DJ110" s="147" t="str">
        <f t="shared" si="99"/>
        <v/>
      </c>
      <c r="DK110" s="380" t="str">
        <f>IF(OR($E110="",$G110=""),"",IF(AND($E$3=1),'Marks Entry 1st'!BC109,IF(AND($E$3=2),'Marks Entry 2nd'!BC109,IF(AND($E$3=3),'Marks Entry 3rd'!BC109,IF(AND($E$3=4),'Marks Entry 4th'!BC109,"")))))</f>
        <v/>
      </c>
      <c r="DL110" s="380" t="str">
        <f>IF(OR($E110="",$G110=""),"",IF(AND($E$3=1),'Marks Entry 1st'!BD109,IF(AND($E$3=2),'Marks Entry 2nd'!BD109,IF(AND($E$3=3),'Marks Entry 3rd'!BD109,IF(AND($E$3=4),'Marks Entry 4th'!BD109,"")))))</f>
        <v/>
      </c>
      <c r="DM110" s="380" t="str">
        <f>IF(OR($E110="",$G110=""),"",IF(AND($E$3=1),'Marks Entry 1st'!BE109,IF(AND($E$3=2),'Marks Entry 2nd'!BE109,IF(AND($E$3=3),'Marks Entry 3rd'!BE109,IF(AND($E$3=4),'Marks Entry 4th'!BE109,"")))))</f>
        <v/>
      </c>
      <c r="DN110" s="181" t="str">
        <f t="shared" si="144"/>
        <v/>
      </c>
      <c r="DO110" s="182">
        <f t="shared" si="145"/>
        <v>0</v>
      </c>
      <c r="DP110" s="182" t="str">
        <f t="shared" si="146"/>
        <v/>
      </c>
      <c r="DQ110" s="182" t="str">
        <f t="shared" si="147"/>
        <v/>
      </c>
      <c r="DR110" s="147" t="str">
        <f t="shared" si="100"/>
        <v/>
      </c>
      <c r="DS110" s="380" t="str">
        <f>IF(OR($E110="",$G110=""),"",IF(AND($E$3=1),'Marks Entry 1st'!BF109,IF(AND($E$3=2),'Marks Entry 2nd'!BF109,IF(AND($E$3=3),'Marks Entry 3rd'!BF109,IF(AND($E$3=4),'Marks Entry 4th'!BF109,"")))))</f>
        <v/>
      </c>
      <c r="DT110" s="380" t="str">
        <f>IF(OR($E110="",$G110=""),"",IF(AND($E$3=1),'Marks Entry 1st'!BG109,IF(AND($E$3=2),'Marks Entry 2nd'!BG109,IF(AND($E$3=3),'Marks Entry 3rd'!BG109,IF(AND($E$3=4),'Marks Entry 4th'!BG109,"")))))</f>
        <v/>
      </c>
      <c r="DU110" s="380" t="str">
        <f>IF(OR($E110="",$G110=""),"",IF(AND($E$3=1),'Marks Entry 1st'!BH109,IF(AND($E$3=2),'Marks Entry 2nd'!BH109,IF(AND($E$3=3),'Marks Entry 3rd'!BH109,IF(AND($E$3=4),'Marks Entry 4th'!BH109,"")))))</f>
        <v/>
      </c>
      <c r="DV110" s="181" t="str">
        <f t="shared" si="148"/>
        <v/>
      </c>
      <c r="DW110" s="182">
        <f t="shared" si="149"/>
        <v>0</v>
      </c>
      <c r="DX110" s="182" t="str">
        <f t="shared" si="150"/>
        <v/>
      </c>
      <c r="DY110" s="182" t="str">
        <f t="shared" si="151"/>
        <v/>
      </c>
      <c r="DZ110" s="147" t="str">
        <f t="shared" si="101"/>
        <v/>
      </c>
      <c r="EA110" s="104" t="str">
        <f t="shared" si="102"/>
        <v/>
      </c>
      <c r="EB110" s="105" t="str">
        <f t="shared" si="103"/>
        <v/>
      </c>
      <c r="EC110" s="111" t="str">
        <f t="shared" si="104"/>
        <v/>
      </c>
      <c r="ED110" s="112" t="str">
        <f t="shared" si="105"/>
        <v/>
      </c>
      <c r="EE110" s="386" t="str">
        <f t="shared" si="106"/>
        <v/>
      </c>
      <c r="EF110" s="72" t="str">
        <f>IF(OR($E110="",$G110=""),"",IF(AND($E$3=1),'Marks Entry 1st'!BI109,IF(AND($E$3=2),'Marks Entry 2nd'!BI109,IF(AND($E$3=3),'Marks Entry 3rd'!BI109,IF(AND($E$3=4),'Marks Entry 4th'!BI109,"")))))</f>
        <v/>
      </c>
      <c r="EG110" s="72" t="str">
        <f>IF(OR($E110="",$G110=""),"",IF(AND($E$3=1),'Marks Entry 1st'!BJ109,IF(AND($E$3=2),'Marks Entry 2nd'!BJ109,IF(AND($E$3=3),'Marks Entry 3rd'!BJ109,IF(AND($E$3=4),'Marks Entry 4th'!BJ109,"")))))</f>
        <v/>
      </c>
      <c r="EH110" s="328" t="str">
        <f t="shared" si="107"/>
        <v/>
      </c>
      <c r="EI110" s="73"/>
      <c r="EP110" s="75">
        <f>IF(AND($E$3=1),'Marks Entry 1st'!I109,IF(AND($E$3=2),'Marks Entry 2nd'!I109,IF(AND($E$3=3),'Marks Entry 3rd'!I109,IF(AND($E$3=4),'Marks Entry 4th'!I109,""))))</f>
        <v>0</v>
      </c>
    </row>
    <row r="111" spans="1:146" ht="18.899999999999999" customHeight="1">
      <c r="A111" s="94">
        <v>104</v>
      </c>
      <c r="B111" s="94" t="str">
        <f>IF(OR(EP111=0,EP111=""),"",IF(AND($E$3=1),'Marks Entry 1st'!I110,IF(AND($E$3=2),'Marks Entry 2nd'!I110,IF(AND($E$3=3),'Marks Entry 3rd'!I110,IF(AND($E$3=4),'Marks Entry 4th'!I110,"")))))</f>
        <v/>
      </c>
      <c r="C111" s="95" t="str">
        <f>IF(OR(B111=0,B111=""),"",IF(AND($E$3=1),'Marks Entry 1st'!B110,IF(AND($E$3=2),'Marks Entry 2nd'!B110,IF(AND($E$3=3),'Marks Entry 3rd'!B110,IF(AND($E$3=4),'Marks Entry 4th'!B110,"")))))</f>
        <v/>
      </c>
      <c r="D111" s="95" t="str">
        <f>IF(OR(B111=0,B111=""),"",IF(AND($E$3=1),'Marks Entry 1st'!C110,IF(AND($E$3=2),'Marks Entry 2nd'!C110,IF(AND($E$3=3),'Marks Entry 3rd'!C110,IF(AND($E$3=4),'Marks Entry 4th'!C110,"")))))</f>
        <v/>
      </c>
      <c r="E111" s="96" t="str">
        <f>IF(OR(B111=0,B111=""),"",IF(AND($E$3=1),'Marks Entry 1st'!E110,IF(AND($E$3=2),'Marks Entry 2nd'!E110,IF(AND($E$3=3),'Marks Entry 3rd'!E110,IF(AND($E$3=4),'Marks Entry 4th'!E110,"")))))</f>
        <v/>
      </c>
      <c r="F111" s="95" t="str">
        <f>IF(OR(B111=0,B111=""),"",IF(AND($E$3=1),'Marks Entry 1st'!D110,IF(AND($E$3=2),'Marks Entry 2nd'!D110,IF(AND($E$3=3),'Marks Entry 3rd'!D110,IF(AND($E$3=4),'Marks Entry 4th'!D110,"")))))</f>
        <v/>
      </c>
      <c r="G111" s="90" t="str">
        <f>IF(OR(B111=0,B111=""),"",IF(AND($E$3=1),'Marks Entry 1st'!F110,IF(AND($E$3=2),'Marks Entry 2nd'!F110,IF(AND($E$3=3),'Marks Entry 3rd'!F110,IF(AND($E$3=4),'Marks Entry 4th'!F110,"")))))</f>
        <v/>
      </c>
      <c r="H111" s="90" t="str">
        <f>IF(OR(B111=0,B111=""),"",IF(AND($E$3=1),'Marks Entry 1st'!G110,IF(AND($E$3=2),'Marks Entry 2nd'!G110,IF(AND($E$3=3),'Marks Entry 3rd'!G110,IF(AND($E$3=4),'Marks Entry 4th'!G110,"")))))</f>
        <v/>
      </c>
      <c r="I111" s="90" t="str">
        <f>IF(OR(B111=0,B111=""),"",IF(AND($E$3=1),'Marks Entry 1st'!H110,IF(AND($E$3=2),'Marks Entry 2nd'!H110,IF(AND($E$3=3),'Marks Entry 3rd'!H110,IF(AND($E$3=4),'Marks Entry 4th'!H110,"")))))</f>
        <v/>
      </c>
      <c r="J111" s="379" t="str">
        <f>IF(OR(B111=0,B111=""),"",IF(AND($E$3=1),'Marks Entry 1st'!J110,IF(AND($E$3=2),'Marks Entry 2nd'!J110,IF(AND($E$3=3),'Marks Entry 3rd'!J110,IF(AND($E$3=4),'Marks Entry 4th'!J110,"")))))</f>
        <v/>
      </c>
      <c r="K111" s="379" t="str">
        <f>IF(OR(B111=0,B111=""),"",IF(AND($E$3=1),'Marks Entry 1st'!K110,IF(AND($E$3=2),'Marks Entry 2nd'!K110,IF(AND($E$3=3),'Marks Entry 3rd'!K110,IF(AND($E$3=4),'Marks Entry 4th'!K110,"")))))</f>
        <v/>
      </c>
      <c r="L111" s="180" t="str">
        <f>IF(OR($E111="",$G111=""),"",IF(AND($E$3=1),'Marks Entry 1st'!L110,IF(AND($E$3=2),'Marks Entry 2nd'!L110,IF(AND($E$3=3),'Marks Entry 3rd'!L110,IF(AND($E$3=4),'Marks Entry 4th'!L110,"")))))</f>
        <v/>
      </c>
      <c r="M111" s="180" t="str">
        <f>IF(OR($E111="",$G111=""),"",IF(AND($E$3=1),'Marks Entry 1st'!M110,IF(AND($E$3=2),'Marks Entry 2nd'!M110,IF(AND($E$3=3),'Marks Entry 3rd'!M110,IF(AND($E$3=4),'Marks Entry 4th'!M110,"")))))</f>
        <v/>
      </c>
      <c r="N111" s="87" t="str">
        <f t="shared" si="108"/>
        <v/>
      </c>
      <c r="O111" s="180" t="str">
        <f>IF(OR($E111="",$G111=""),"",IF(AND($E$3=1),'Marks Entry 1st'!N110,IF(AND($E$3=2),'Marks Entry 2nd'!N110,IF(AND($E$3=3),'Marks Entry 3rd'!N110,IF(AND($E$3=4),'Marks Entry 4th'!N110,"")))))</f>
        <v/>
      </c>
      <c r="P111" s="180" t="str">
        <f>IF(OR($E111="",$G111=""),"",IF(AND($E$3=1),'Marks Entry 1st'!O110,IF(AND($E$3=2),'Marks Entry 2nd'!O110,IF(AND($E$3=3),'Marks Entry 3rd'!O110,IF(AND($E$3=4),'Marks Entry 4th'!O110,"")))))</f>
        <v/>
      </c>
      <c r="Q111" s="180" t="str">
        <f>IF(OR($E111="",$G111=""),"",IF(AND($E$3=1),'Marks Entry 1st'!P110,IF(AND($E$3=2),'Marks Entry 2nd'!P110,IF(AND($E$3=3),'Marks Entry 3rd'!P110,IF(AND($E$3=4),'Marks Entry 4th'!P110,"")))))</f>
        <v/>
      </c>
      <c r="R111" s="91" t="str">
        <f t="shared" si="109"/>
        <v/>
      </c>
      <c r="S111" s="87">
        <f t="shared" si="110"/>
        <v>0</v>
      </c>
      <c r="T111" s="93" t="str">
        <f>IF(OR($E111="",$G111=""),"",IF(AND($E$3=1),'Marks Entry 1st'!Q110,IF(AND($E$3=2),'Marks Entry 2nd'!Q110,IF(AND($E$3=3),'Marks Entry 3rd'!Q110,IF(AND($E$3=4),'Marks Entry 4th'!Q110,"")))))</f>
        <v/>
      </c>
      <c r="U111" s="93" t="str">
        <f>IF(OR($E111="",$G111=""),"",IF(AND($E$3=1),'Marks Entry 1st'!R110,IF(AND($E$3=2),'Marks Entry 2nd'!R110,IF(AND($E$3=3),'Marks Entry 3rd'!R110,IF(AND($E$3=4),'Marks Entry 4th'!R110,"")))))</f>
        <v/>
      </c>
      <c r="V111" s="93" t="str">
        <f>IF(OR($E111="",$G111=""),"",IF(AND($E$3=1),'Marks Entry 1st'!S110,IF(AND($E$3=2),'Marks Entry 2nd'!S110,IF(AND($E$3=3),'Marks Entry 3rd'!S110,IF(AND($E$3=4),'Marks Entry 4th'!S110,"")))))</f>
        <v/>
      </c>
      <c r="W111" s="92" t="str">
        <f t="shared" si="111"/>
        <v/>
      </c>
      <c r="X111" s="87" t="str">
        <f t="shared" si="112"/>
        <v/>
      </c>
      <c r="Y111" s="144">
        <f t="shared" si="113"/>
        <v>0</v>
      </c>
      <c r="Z111" s="144" t="str">
        <f t="shared" si="114"/>
        <v/>
      </c>
      <c r="AA111" s="144" t="str">
        <f t="shared" si="76"/>
        <v/>
      </c>
      <c r="AB111" s="144" t="str">
        <f t="shared" si="115"/>
        <v/>
      </c>
      <c r="AC111" s="144" t="str">
        <f t="shared" si="77"/>
        <v/>
      </c>
      <c r="AD111" s="148" t="str">
        <f t="shared" si="78"/>
        <v/>
      </c>
      <c r="AE111" s="180" t="str">
        <f>IF(OR($E111="",$G111=""),"",IF(AND($E$3=1),'Marks Entry 1st'!T110,IF(AND($E$3=2),'Marks Entry 2nd'!T110,IF(AND($E$3=3),'Marks Entry 3rd'!T110,IF(AND($E$3=4),'Marks Entry 4th'!T110,"")))))</f>
        <v/>
      </c>
      <c r="AF111" s="180" t="str">
        <f>IF(OR($E111="",$G111=""),"",IF(AND($E$3=1),'Marks Entry 1st'!U110,IF(AND($E$3=2),'Marks Entry 2nd'!U110,IF(AND($E$3=3),'Marks Entry 3rd'!U110,IF(AND($E$3=4),'Marks Entry 4th'!U110,"")))))</f>
        <v/>
      </c>
      <c r="AG111" s="87" t="str">
        <f t="shared" si="116"/>
        <v/>
      </c>
      <c r="AH111" s="180" t="str">
        <f>IF(OR($E111="",$G111=""),"",IF(AND($E$3=1),'Marks Entry 1st'!V110,IF(AND($E$3=2),'Marks Entry 2nd'!V110,IF(AND($E$3=3),'Marks Entry 3rd'!V110,IF(AND($E$3=4),'Marks Entry 4th'!V110,"")))))</f>
        <v/>
      </c>
      <c r="AI111" s="180" t="str">
        <f>IF(OR($E111="",$G111=""),"",IF(AND($E$3=1),'Marks Entry 1st'!W110,IF(AND($E$3=2),'Marks Entry 2nd'!W110,IF(AND($E$3=3),'Marks Entry 3rd'!W110,IF(AND($E$3=4),'Marks Entry 4th'!W110,"")))))</f>
        <v/>
      </c>
      <c r="AJ111" s="180" t="str">
        <f>IF(OR($E111="",$G111=""),"",IF(AND($E$3=1),'Marks Entry 1st'!X110,IF(AND($E$3=2),'Marks Entry 2nd'!X110,IF(AND($E$3=3),'Marks Entry 3rd'!X110,IF(AND($E$3=4),'Marks Entry 4th'!X110,"")))))</f>
        <v/>
      </c>
      <c r="AK111" s="91" t="str">
        <f t="shared" si="117"/>
        <v/>
      </c>
      <c r="AL111" s="87">
        <f t="shared" si="118"/>
        <v>0</v>
      </c>
      <c r="AM111" s="93" t="str">
        <f>IF(OR($E111="",$G111=""),"",IF(AND($E$3=1),'Marks Entry 1st'!Y110,IF(AND($E$3=2),'Marks Entry 2nd'!Y110,IF(AND($E$3=3),'Marks Entry 3rd'!Y110,IF(AND($E$3=4),'Marks Entry 4th'!Y110,"")))))</f>
        <v/>
      </c>
      <c r="AN111" s="93" t="str">
        <f>IF(OR($E111="",$G111=""),"",IF(AND($E$3=1),'Marks Entry 1st'!Z110,IF(AND($E$3=2),'Marks Entry 2nd'!Z110,IF(AND($E$3=3),'Marks Entry 3rd'!Z110,IF(AND($E$3=4),'Marks Entry 4th'!Z110,"")))))</f>
        <v/>
      </c>
      <c r="AO111" s="93" t="str">
        <f>IF(OR($E111="",$G111=""),"",IF(AND($E$3=1),'Marks Entry 1st'!AA110,IF(AND($E$3=2),'Marks Entry 2nd'!AA110,IF(AND($E$3=3),'Marks Entry 3rd'!AA110,IF(AND($E$3=4),'Marks Entry 4th'!AA110,"")))))</f>
        <v/>
      </c>
      <c r="AP111" s="92" t="str">
        <f t="shared" si="119"/>
        <v/>
      </c>
      <c r="AQ111" s="87" t="str">
        <f t="shared" si="120"/>
        <v/>
      </c>
      <c r="AR111" s="144">
        <f t="shared" si="121"/>
        <v>0</v>
      </c>
      <c r="AS111" s="144" t="str">
        <f t="shared" si="122"/>
        <v/>
      </c>
      <c r="AT111" s="144" t="str">
        <f t="shared" si="79"/>
        <v/>
      </c>
      <c r="AU111" s="144" t="str">
        <f t="shared" si="123"/>
        <v/>
      </c>
      <c r="AV111" s="144" t="str">
        <f t="shared" si="80"/>
        <v/>
      </c>
      <c r="AW111" s="148" t="str">
        <f t="shared" si="81"/>
        <v/>
      </c>
      <c r="AX111" s="180" t="str">
        <f>IF(OR($E111="",$G111=""),"",IF(AND($E$3=1),'Marks Entry 1st'!AB110,IF(AND($E$3=2),'Marks Entry 2nd'!AB110,IF(AND($E$3=3),'Marks Entry 3rd'!AB110,IF(AND($E$3=4),'Marks Entry 4th'!AB110,"")))))</f>
        <v/>
      </c>
      <c r="AY111" s="180" t="str">
        <f>IF(OR($E111="",$G111=""),"",IF(AND($E$3=1),'Marks Entry 1st'!AC110,IF(AND($E$3=2),'Marks Entry 2nd'!AC110,IF(AND($E$3=3),'Marks Entry 3rd'!AC110,IF(AND($E$3=4),'Marks Entry 4th'!AC110,"")))))</f>
        <v/>
      </c>
      <c r="AZ111" s="87" t="str">
        <f t="shared" si="82"/>
        <v/>
      </c>
      <c r="BA111" s="180" t="str">
        <f>IF(OR($E111="",$G111=""),"",IF(AND($E$3=1),'Marks Entry 1st'!AD110,IF(AND($E$3=2),'Marks Entry 2nd'!AD110,IF(AND($E$3=3),'Marks Entry 3rd'!AD110,IF(AND($E$3=4),'Marks Entry 4th'!AD110,"")))))</f>
        <v/>
      </c>
      <c r="BB111" s="180" t="str">
        <f>IF(OR($E111="",$G111=""),"",IF(AND($E$3=1),'Marks Entry 1st'!AE110,IF(AND($E$3=2),'Marks Entry 2nd'!AE110,IF(AND($E$3=3),'Marks Entry 3rd'!AE110,IF(AND($E$3=4),'Marks Entry 4th'!AE110,"")))))</f>
        <v/>
      </c>
      <c r="BC111" s="180" t="str">
        <f>IF(OR($E111="",$G111=""),"",IF(AND($E$3=1),'Marks Entry 1st'!AF110,IF(AND($E$3=2),'Marks Entry 2nd'!AF110,IF(AND($E$3=3),'Marks Entry 3rd'!AF110,IF(AND($E$3=4),'Marks Entry 4th'!AF110,"")))))</f>
        <v/>
      </c>
      <c r="BD111" s="91" t="str">
        <f t="shared" si="83"/>
        <v/>
      </c>
      <c r="BE111" s="87">
        <f t="shared" si="84"/>
        <v>0</v>
      </c>
      <c r="BF111" s="93" t="str">
        <f>IF(OR($E111="",$G111=""),"",IF(AND($E$3=1),'Marks Entry 1st'!AG110,IF(AND($E$3=2),'Marks Entry 2nd'!AG110,IF(AND($E$3=3),'Marks Entry 3rd'!AG110,IF(AND($E$3=4),'Marks Entry 4th'!AG110,"")))))</f>
        <v/>
      </c>
      <c r="BG111" s="93" t="str">
        <f>IF(OR($E111="",$G111=""),"",IF(AND($E$3=1),'Marks Entry 1st'!AH110,IF(AND($E$3=2),'Marks Entry 2nd'!AH110,IF(AND($E$3=3),'Marks Entry 3rd'!AH110,IF(AND($E$3=4),'Marks Entry 4th'!AH110,"")))))</f>
        <v/>
      </c>
      <c r="BH111" s="93" t="str">
        <f>IF(OR($E111="",$G111=""),"",IF(AND($E$3=1),'Marks Entry 1st'!AI110,IF(AND($E$3=2),'Marks Entry 2nd'!AI110,IF(AND($E$3=3),'Marks Entry 3rd'!AI110,IF(AND($E$3=4),'Marks Entry 4th'!AI110,"")))))</f>
        <v/>
      </c>
      <c r="BI111" s="92" t="str">
        <f t="shared" si="85"/>
        <v/>
      </c>
      <c r="BJ111" s="87" t="str">
        <f t="shared" si="86"/>
        <v/>
      </c>
      <c r="BK111" s="144">
        <f t="shared" si="87"/>
        <v>0</v>
      </c>
      <c r="BL111" s="144" t="str">
        <f t="shared" si="88"/>
        <v/>
      </c>
      <c r="BM111" s="144" t="str">
        <f t="shared" si="89"/>
        <v/>
      </c>
      <c r="BN111" s="144" t="str">
        <f t="shared" si="90"/>
        <v/>
      </c>
      <c r="BO111" s="144" t="str">
        <f t="shared" si="91"/>
        <v/>
      </c>
      <c r="BP111" s="148" t="str">
        <f t="shared" si="92"/>
        <v/>
      </c>
      <c r="BQ111" s="180" t="str">
        <f>IF(OR($E111="",$G111=""),"",IF(AND($E$3=1),'Marks Entry 1st'!AJ110,IF(AND($E$3=2),'Marks Entry 2nd'!AJ110,IF(AND($E$3=3),'Marks Entry 3rd'!AJ110,IF(AND($E$3=4),'Marks Entry 4th'!AJ110,"")))))</f>
        <v/>
      </c>
      <c r="BR111" s="180" t="str">
        <f>IF(OR($E111="",$G111=""),"",IF(AND($E$3=1),'Marks Entry 1st'!AK110,IF(AND($E$3=2),'Marks Entry 2nd'!AK110,IF(AND($E$3=3),'Marks Entry 3rd'!AK110,IF(AND($E$3=4),'Marks Entry 4th'!AK110,"")))))</f>
        <v/>
      </c>
      <c r="BS111" s="87" t="str">
        <f t="shared" si="124"/>
        <v/>
      </c>
      <c r="BT111" s="180" t="str">
        <f>IF(OR($E111="",$G111=""),"",IF(AND($E$3=1),'Marks Entry 1st'!AL110,IF(AND($E$3=2),'Marks Entry 2nd'!AL110,IF(AND($E$3=3),'Marks Entry 3rd'!AL110,IF(AND($E$3=4),'Marks Entry 4th'!AL110,"")))))</f>
        <v/>
      </c>
      <c r="BU111" s="180" t="str">
        <f>IF(OR($E111="",$G111=""),"",IF(AND($E$3=1),'Marks Entry 1st'!AM110,IF(AND($E$3=2),'Marks Entry 2nd'!AM110,IF(AND($E$3=3),'Marks Entry 3rd'!AM110,IF(AND($E$3=4),'Marks Entry 4th'!AM110,"")))))</f>
        <v/>
      </c>
      <c r="BV111" s="180" t="str">
        <f>IF(OR($E111="",$G111=""),"",IF(AND($E$3=1),'Marks Entry 1st'!AN110,IF(AND($E$3=2),'Marks Entry 2nd'!AN110,IF(AND($E$3=3),'Marks Entry 3rd'!AN110,IF(AND($E$3=4),'Marks Entry 4th'!AN110,"")))))</f>
        <v/>
      </c>
      <c r="BW111" s="91" t="str">
        <f t="shared" si="125"/>
        <v/>
      </c>
      <c r="BX111" s="87">
        <f t="shared" si="126"/>
        <v>0</v>
      </c>
      <c r="BY111" s="93" t="str">
        <f>IF(OR($E111="",$G111=""),"",IF(AND($E$3=1),'Marks Entry 1st'!AO110,IF(AND($E$3=2),'Marks Entry 2nd'!AO110,IF(AND($E$3=3),'Marks Entry 3rd'!AO110,IF(AND($E$3=4),'Marks Entry 4th'!AO110,"")))))</f>
        <v/>
      </c>
      <c r="BZ111" s="93" t="str">
        <f>IF(OR($E111="",$G111=""),"",IF(AND($E$3=1),'Marks Entry 1st'!AP110,IF(AND($E$3=2),'Marks Entry 2nd'!AP110,IF(AND($E$3=3),'Marks Entry 3rd'!AP110,IF(AND($E$3=4),'Marks Entry 4th'!AP110,"")))))</f>
        <v/>
      </c>
      <c r="CA111" s="93" t="str">
        <f>IF(OR($E111="",$G111=""),"",IF(AND($E$3=1),'Marks Entry 1st'!AQ110,IF(AND($E$3=2),'Marks Entry 2nd'!AQ110,IF(AND($E$3=3),'Marks Entry 3rd'!AQ110,IF(AND($E$3=4),'Marks Entry 4th'!AQ110,"")))))</f>
        <v/>
      </c>
      <c r="CB111" s="92" t="str">
        <f t="shared" si="127"/>
        <v/>
      </c>
      <c r="CC111" s="87" t="str">
        <f t="shared" si="128"/>
        <v/>
      </c>
      <c r="CD111" s="144">
        <f t="shared" si="129"/>
        <v>0</v>
      </c>
      <c r="CE111" s="144" t="str">
        <f t="shared" si="130"/>
        <v/>
      </c>
      <c r="CF111" s="144" t="str">
        <f t="shared" si="93"/>
        <v/>
      </c>
      <c r="CG111" s="144" t="str">
        <f t="shared" si="131"/>
        <v/>
      </c>
      <c r="CH111" s="144" t="str">
        <f t="shared" si="94"/>
        <v/>
      </c>
      <c r="CI111" s="148" t="str">
        <f t="shared" si="95"/>
        <v/>
      </c>
      <c r="CJ111" s="180" t="str">
        <f>IF(OR($E111="",$G111=""),"",IF(AND($E$3=1),'Marks Entry 1st'!AR110,IF(AND($E$3=2),'Marks Entry 2nd'!AR110,IF(AND($E$3=3),'Marks Entry 3rd'!AR110,IF(AND($E$3=4),'Marks Entry 4th'!AR110,"")))))</f>
        <v/>
      </c>
      <c r="CK111" s="180" t="str">
        <f>IF(OR($E111="",$G111=""),"",IF(AND($E$3=1),'Marks Entry 1st'!AS110,IF(AND($E$3=2),'Marks Entry 2nd'!AS110,IF(AND($E$3=3),'Marks Entry 3rd'!AS110,IF(AND($E$3=4),'Marks Entry 4th'!AS110,"")))))</f>
        <v/>
      </c>
      <c r="CL111" s="87" t="str">
        <f t="shared" si="132"/>
        <v/>
      </c>
      <c r="CM111" s="180" t="str">
        <f>IF(OR($E111="",$G111=""),"",IF(AND($E$3=1),'Marks Entry 1st'!AT110,IF(AND($E$3=2),'Marks Entry 2nd'!AT110,IF(AND($E$3=3),'Marks Entry 3rd'!AT110,IF(AND($E$3=4),'Marks Entry 4th'!AT110,"")))))</f>
        <v/>
      </c>
      <c r="CN111" s="180" t="str">
        <f>IF(OR($E111="",$G111=""),"",IF(AND($E$3=1),'Marks Entry 1st'!AU110,IF(AND($E$3=2),'Marks Entry 2nd'!AU110,IF(AND($E$3=3),'Marks Entry 3rd'!AU110,IF(AND($E$3=4),'Marks Entry 4th'!AU110,"")))))</f>
        <v/>
      </c>
      <c r="CO111" s="180" t="str">
        <f>IF(OR($E111="",$G111=""),"",IF(AND($E$3=1),'Marks Entry 1st'!AV110,IF(AND($E$3=2),'Marks Entry 2nd'!AV110,IF(AND($E$3=3),'Marks Entry 3rd'!AV110,IF(AND($E$3=4),'Marks Entry 4th'!AV110,"")))))</f>
        <v/>
      </c>
      <c r="CP111" s="91" t="str">
        <f t="shared" si="133"/>
        <v/>
      </c>
      <c r="CQ111" s="87">
        <f t="shared" si="134"/>
        <v>0</v>
      </c>
      <c r="CR111" s="93" t="str">
        <f>IF(OR($E111="",$G111=""),"",IF(AND($E$3=1),'Marks Entry 1st'!AW110,IF(AND($E$3=2),'Marks Entry 2nd'!AW110,IF(AND($E$3=3),'Marks Entry 3rd'!AW110,IF(AND($E$3=4),'Marks Entry 4th'!AW110,"")))))</f>
        <v/>
      </c>
      <c r="CS111" s="93" t="str">
        <f>IF(OR($E111="",$G111=""),"",IF(AND($E$3=1),'Marks Entry 1st'!AX110,IF(AND($E$3=2),'Marks Entry 2nd'!AX110,IF(AND($E$3=3),'Marks Entry 3rd'!AX110,IF(AND($E$3=4),'Marks Entry 4th'!AX110,"")))))</f>
        <v/>
      </c>
      <c r="CT111" s="93" t="str">
        <f>IF(OR($E111="",$G111=""),"",IF(AND($E$3=1),'Marks Entry 1st'!AY110,IF(AND($E$3=2),'Marks Entry 2nd'!AY110,IF(AND($E$3=3),'Marks Entry 3rd'!AY110,IF(AND($E$3=4),'Marks Entry 4th'!AY110,"")))))</f>
        <v/>
      </c>
      <c r="CU111" s="92" t="str">
        <f t="shared" si="135"/>
        <v/>
      </c>
      <c r="CV111" s="87" t="str">
        <f t="shared" si="136"/>
        <v/>
      </c>
      <c r="CW111" s="144">
        <f t="shared" si="137"/>
        <v>0</v>
      </c>
      <c r="CX111" s="144" t="str">
        <f t="shared" si="138"/>
        <v/>
      </c>
      <c r="CY111" s="144" t="str">
        <f t="shared" si="96"/>
        <v/>
      </c>
      <c r="CZ111" s="144" t="str">
        <f t="shared" si="139"/>
        <v/>
      </c>
      <c r="DA111" s="144" t="str">
        <f t="shared" si="97"/>
        <v/>
      </c>
      <c r="DB111" s="148" t="str">
        <f t="shared" si="98"/>
        <v/>
      </c>
      <c r="DC111" s="380" t="str">
        <f>IF(OR($E111="",$G111=""),"",IF(AND($E$3=1),'Marks Entry 1st'!AZ110,IF(AND($E$3=2),'Marks Entry 2nd'!AZ110,IF(AND($E$3=3),'Marks Entry 3rd'!AZ110,IF(AND($E$3=4),'Marks Entry 4th'!AZ110,"")))))</f>
        <v/>
      </c>
      <c r="DD111" s="380" t="str">
        <f>IF(OR($E111="",$G111=""),"",IF(AND($E$3=1),'Marks Entry 1st'!BA110,IF(AND($E$3=2),'Marks Entry 2nd'!BA110,IF(AND($E$3=3),'Marks Entry 3rd'!BA110,IF(AND($E$3=4),'Marks Entry 4th'!BA110,"")))))</f>
        <v/>
      </c>
      <c r="DE111" s="380" t="str">
        <f>IF(OR($E111="",$G111=""),"",IF(AND($E$3=1),'Marks Entry 1st'!BB110,IF(AND($E$3=2),'Marks Entry 2nd'!BB110,IF(AND($E$3=3),'Marks Entry 3rd'!BB110,IF(AND($E$3=4),'Marks Entry 4th'!BB110,"")))))</f>
        <v/>
      </c>
      <c r="DF111" s="181" t="str">
        <f t="shared" si="140"/>
        <v/>
      </c>
      <c r="DG111" s="182">
        <f t="shared" si="141"/>
        <v>0</v>
      </c>
      <c r="DH111" s="182" t="str">
        <f t="shared" si="142"/>
        <v/>
      </c>
      <c r="DI111" s="182" t="str">
        <f t="shared" si="143"/>
        <v/>
      </c>
      <c r="DJ111" s="147" t="str">
        <f t="shared" si="99"/>
        <v/>
      </c>
      <c r="DK111" s="380" t="str">
        <f>IF(OR($E111="",$G111=""),"",IF(AND($E$3=1),'Marks Entry 1st'!BC110,IF(AND($E$3=2),'Marks Entry 2nd'!BC110,IF(AND($E$3=3),'Marks Entry 3rd'!BC110,IF(AND($E$3=4),'Marks Entry 4th'!BC110,"")))))</f>
        <v/>
      </c>
      <c r="DL111" s="380" t="str">
        <f>IF(OR($E111="",$G111=""),"",IF(AND($E$3=1),'Marks Entry 1st'!BD110,IF(AND($E$3=2),'Marks Entry 2nd'!BD110,IF(AND($E$3=3),'Marks Entry 3rd'!BD110,IF(AND($E$3=4),'Marks Entry 4th'!BD110,"")))))</f>
        <v/>
      </c>
      <c r="DM111" s="380" t="str">
        <f>IF(OR($E111="",$G111=""),"",IF(AND($E$3=1),'Marks Entry 1st'!BE110,IF(AND($E$3=2),'Marks Entry 2nd'!BE110,IF(AND($E$3=3),'Marks Entry 3rd'!BE110,IF(AND($E$3=4),'Marks Entry 4th'!BE110,"")))))</f>
        <v/>
      </c>
      <c r="DN111" s="181" t="str">
        <f t="shared" si="144"/>
        <v/>
      </c>
      <c r="DO111" s="182">
        <f t="shared" si="145"/>
        <v>0</v>
      </c>
      <c r="DP111" s="182" t="str">
        <f t="shared" si="146"/>
        <v/>
      </c>
      <c r="DQ111" s="182" t="str">
        <f t="shared" si="147"/>
        <v/>
      </c>
      <c r="DR111" s="147" t="str">
        <f t="shared" si="100"/>
        <v/>
      </c>
      <c r="DS111" s="380" t="str">
        <f>IF(OR($E111="",$G111=""),"",IF(AND($E$3=1),'Marks Entry 1st'!BF110,IF(AND($E$3=2),'Marks Entry 2nd'!BF110,IF(AND($E$3=3),'Marks Entry 3rd'!BF110,IF(AND($E$3=4),'Marks Entry 4th'!BF110,"")))))</f>
        <v/>
      </c>
      <c r="DT111" s="380" t="str">
        <f>IF(OR($E111="",$G111=""),"",IF(AND($E$3=1),'Marks Entry 1st'!BG110,IF(AND($E$3=2),'Marks Entry 2nd'!BG110,IF(AND($E$3=3),'Marks Entry 3rd'!BG110,IF(AND($E$3=4),'Marks Entry 4th'!BG110,"")))))</f>
        <v/>
      </c>
      <c r="DU111" s="380" t="str">
        <f>IF(OR($E111="",$G111=""),"",IF(AND($E$3=1),'Marks Entry 1st'!BH110,IF(AND($E$3=2),'Marks Entry 2nd'!BH110,IF(AND($E$3=3),'Marks Entry 3rd'!BH110,IF(AND($E$3=4),'Marks Entry 4th'!BH110,"")))))</f>
        <v/>
      </c>
      <c r="DV111" s="181" t="str">
        <f t="shared" si="148"/>
        <v/>
      </c>
      <c r="DW111" s="182">
        <f t="shared" si="149"/>
        <v>0</v>
      </c>
      <c r="DX111" s="182" t="str">
        <f t="shared" si="150"/>
        <v/>
      </c>
      <c r="DY111" s="182" t="str">
        <f t="shared" si="151"/>
        <v/>
      </c>
      <c r="DZ111" s="147" t="str">
        <f t="shared" si="101"/>
        <v/>
      </c>
      <c r="EA111" s="104" t="str">
        <f t="shared" si="102"/>
        <v/>
      </c>
      <c r="EB111" s="105" t="str">
        <f t="shared" si="103"/>
        <v/>
      </c>
      <c r="EC111" s="111" t="str">
        <f t="shared" si="104"/>
        <v/>
      </c>
      <c r="ED111" s="112" t="str">
        <f t="shared" si="105"/>
        <v/>
      </c>
      <c r="EE111" s="386" t="str">
        <f t="shared" si="106"/>
        <v/>
      </c>
      <c r="EF111" s="72" t="str">
        <f>IF(OR($E111="",$G111=""),"",IF(AND($E$3=1),'Marks Entry 1st'!BI110,IF(AND($E$3=2),'Marks Entry 2nd'!BI110,IF(AND($E$3=3),'Marks Entry 3rd'!BI110,IF(AND($E$3=4),'Marks Entry 4th'!BI110,"")))))</f>
        <v/>
      </c>
      <c r="EG111" s="72" t="str">
        <f>IF(OR($E111="",$G111=""),"",IF(AND($E$3=1),'Marks Entry 1st'!BJ110,IF(AND($E$3=2),'Marks Entry 2nd'!BJ110,IF(AND($E$3=3),'Marks Entry 3rd'!BJ110,IF(AND($E$3=4),'Marks Entry 4th'!BJ110,"")))))</f>
        <v/>
      </c>
      <c r="EH111" s="328" t="str">
        <f t="shared" si="107"/>
        <v/>
      </c>
      <c r="EI111" s="73"/>
      <c r="EP111" s="75">
        <f>IF(AND($E$3=1),'Marks Entry 1st'!I110,IF(AND($E$3=2),'Marks Entry 2nd'!I110,IF(AND($E$3=3),'Marks Entry 3rd'!I110,IF(AND($E$3=4),'Marks Entry 4th'!I110,""))))</f>
        <v>0</v>
      </c>
    </row>
    <row r="112" spans="1:146" ht="18.899999999999999" customHeight="1">
      <c r="A112" s="94">
        <v>105</v>
      </c>
      <c r="B112" s="94" t="str">
        <f>IF(OR(EP112=0,EP112=""),"",IF(AND($E$3=1),'Marks Entry 1st'!I111,IF(AND($E$3=2),'Marks Entry 2nd'!I111,IF(AND($E$3=3),'Marks Entry 3rd'!I111,IF(AND($E$3=4),'Marks Entry 4th'!I111,"")))))</f>
        <v/>
      </c>
      <c r="C112" s="95" t="str">
        <f>IF(OR(B112=0,B112=""),"",IF(AND($E$3=1),'Marks Entry 1st'!B111,IF(AND($E$3=2),'Marks Entry 2nd'!B111,IF(AND($E$3=3),'Marks Entry 3rd'!B111,IF(AND($E$3=4),'Marks Entry 4th'!B111,"")))))</f>
        <v/>
      </c>
      <c r="D112" s="95" t="str">
        <f>IF(OR(B112=0,B112=""),"",IF(AND($E$3=1),'Marks Entry 1st'!C111,IF(AND($E$3=2),'Marks Entry 2nd'!C111,IF(AND($E$3=3),'Marks Entry 3rd'!C111,IF(AND($E$3=4),'Marks Entry 4th'!C111,"")))))</f>
        <v/>
      </c>
      <c r="E112" s="96" t="str">
        <f>IF(OR(B112=0,B112=""),"",IF(AND($E$3=1),'Marks Entry 1st'!E111,IF(AND($E$3=2),'Marks Entry 2nd'!E111,IF(AND($E$3=3),'Marks Entry 3rd'!E111,IF(AND($E$3=4),'Marks Entry 4th'!E111,"")))))</f>
        <v/>
      </c>
      <c r="F112" s="95" t="str">
        <f>IF(OR(B112=0,B112=""),"",IF(AND($E$3=1),'Marks Entry 1st'!D111,IF(AND($E$3=2),'Marks Entry 2nd'!D111,IF(AND($E$3=3),'Marks Entry 3rd'!D111,IF(AND($E$3=4),'Marks Entry 4th'!D111,"")))))</f>
        <v/>
      </c>
      <c r="G112" s="90" t="str">
        <f>IF(OR(B112=0,B112=""),"",IF(AND($E$3=1),'Marks Entry 1st'!F111,IF(AND($E$3=2),'Marks Entry 2nd'!F111,IF(AND($E$3=3),'Marks Entry 3rd'!F111,IF(AND($E$3=4),'Marks Entry 4th'!F111,"")))))</f>
        <v/>
      </c>
      <c r="H112" s="90" t="str">
        <f>IF(OR(B112=0,B112=""),"",IF(AND($E$3=1),'Marks Entry 1st'!G111,IF(AND($E$3=2),'Marks Entry 2nd'!G111,IF(AND($E$3=3),'Marks Entry 3rd'!G111,IF(AND($E$3=4),'Marks Entry 4th'!G111,"")))))</f>
        <v/>
      </c>
      <c r="I112" s="90" t="str">
        <f>IF(OR(B112=0,B112=""),"",IF(AND($E$3=1),'Marks Entry 1st'!H111,IF(AND($E$3=2),'Marks Entry 2nd'!H111,IF(AND($E$3=3),'Marks Entry 3rd'!H111,IF(AND($E$3=4),'Marks Entry 4th'!H111,"")))))</f>
        <v/>
      </c>
      <c r="J112" s="379" t="str">
        <f>IF(OR(B112=0,B112=""),"",IF(AND($E$3=1),'Marks Entry 1st'!J111,IF(AND($E$3=2),'Marks Entry 2nd'!J111,IF(AND($E$3=3),'Marks Entry 3rd'!J111,IF(AND($E$3=4),'Marks Entry 4th'!J111,"")))))</f>
        <v/>
      </c>
      <c r="K112" s="379" t="str">
        <f>IF(OR(B112=0,B112=""),"",IF(AND($E$3=1),'Marks Entry 1st'!K111,IF(AND($E$3=2),'Marks Entry 2nd'!K111,IF(AND($E$3=3),'Marks Entry 3rd'!K111,IF(AND($E$3=4),'Marks Entry 4th'!K111,"")))))</f>
        <v/>
      </c>
      <c r="L112" s="180" t="str">
        <f>IF(OR($E112="",$G112=""),"",IF(AND($E$3=1),'Marks Entry 1st'!L111,IF(AND($E$3=2),'Marks Entry 2nd'!L111,IF(AND($E$3=3),'Marks Entry 3rd'!L111,IF(AND($E$3=4),'Marks Entry 4th'!L111,"")))))</f>
        <v/>
      </c>
      <c r="M112" s="180" t="str">
        <f>IF(OR($E112="",$G112=""),"",IF(AND($E$3=1),'Marks Entry 1st'!M111,IF(AND($E$3=2),'Marks Entry 2nd'!M111,IF(AND($E$3=3),'Marks Entry 3rd'!M111,IF(AND($E$3=4),'Marks Entry 4th'!M111,"")))))</f>
        <v/>
      </c>
      <c r="N112" s="87" t="str">
        <f t="shared" si="108"/>
        <v/>
      </c>
      <c r="O112" s="180" t="str">
        <f>IF(OR($E112="",$G112=""),"",IF(AND($E$3=1),'Marks Entry 1st'!N111,IF(AND($E$3=2),'Marks Entry 2nd'!N111,IF(AND($E$3=3),'Marks Entry 3rd'!N111,IF(AND($E$3=4),'Marks Entry 4th'!N111,"")))))</f>
        <v/>
      </c>
      <c r="P112" s="180" t="str">
        <f>IF(OR($E112="",$G112=""),"",IF(AND($E$3=1),'Marks Entry 1st'!O111,IF(AND($E$3=2),'Marks Entry 2nd'!O111,IF(AND($E$3=3),'Marks Entry 3rd'!O111,IF(AND($E$3=4),'Marks Entry 4th'!O111,"")))))</f>
        <v/>
      </c>
      <c r="Q112" s="180" t="str">
        <f>IF(OR($E112="",$G112=""),"",IF(AND($E$3=1),'Marks Entry 1st'!P111,IF(AND($E$3=2),'Marks Entry 2nd'!P111,IF(AND($E$3=3),'Marks Entry 3rd'!P111,IF(AND($E$3=4),'Marks Entry 4th'!P111,"")))))</f>
        <v/>
      </c>
      <c r="R112" s="91" t="str">
        <f t="shared" si="109"/>
        <v/>
      </c>
      <c r="S112" s="87">
        <f t="shared" si="110"/>
        <v>0</v>
      </c>
      <c r="T112" s="93" t="str">
        <f>IF(OR($E112="",$G112=""),"",IF(AND($E$3=1),'Marks Entry 1st'!Q111,IF(AND($E$3=2),'Marks Entry 2nd'!Q111,IF(AND($E$3=3),'Marks Entry 3rd'!Q111,IF(AND($E$3=4),'Marks Entry 4th'!Q111,"")))))</f>
        <v/>
      </c>
      <c r="U112" s="93" t="str">
        <f>IF(OR($E112="",$G112=""),"",IF(AND($E$3=1),'Marks Entry 1st'!R111,IF(AND($E$3=2),'Marks Entry 2nd'!R111,IF(AND($E$3=3),'Marks Entry 3rd'!R111,IF(AND($E$3=4),'Marks Entry 4th'!R111,"")))))</f>
        <v/>
      </c>
      <c r="V112" s="93" t="str">
        <f>IF(OR($E112="",$G112=""),"",IF(AND($E$3=1),'Marks Entry 1st'!S111,IF(AND($E$3=2),'Marks Entry 2nd'!S111,IF(AND($E$3=3),'Marks Entry 3rd'!S111,IF(AND($E$3=4),'Marks Entry 4th'!S111,"")))))</f>
        <v/>
      </c>
      <c r="W112" s="92" t="str">
        <f t="shared" si="111"/>
        <v/>
      </c>
      <c r="X112" s="87" t="str">
        <f t="shared" si="112"/>
        <v/>
      </c>
      <c r="Y112" s="144">
        <f t="shared" si="113"/>
        <v>0</v>
      </c>
      <c r="Z112" s="144" t="str">
        <f t="shared" si="114"/>
        <v/>
      </c>
      <c r="AA112" s="144" t="str">
        <f t="shared" si="76"/>
        <v/>
      </c>
      <c r="AB112" s="144" t="str">
        <f t="shared" si="115"/>
        <v/>
      </c>
      <c r="AC112" s="144" t="str">
        <f t="shared" si="77"/>
        <v/>
      </c>
      <c r="AD112" s="148" t="str">
        <f t="shared" si="78"/>
        <v/>
      </c>
      <c r="AE112" s="180" t="str">
        <f>IF(OR($E112="",$G112=""),"",IF(AND($E$3=1),'Marks Entry 1st'!T111,IF(AND($E$3=2),'Marks Entry 2nd'!T111,IF(AND($E$3=3),'Marks Entry 3rd'!T111,IF(AND($E$3=4),'Marks Entry 4th'!T111,"")))))</f>
        <v/>
      </c>
      <c r="AF112" s="180" t="str">
        <f>IF(OR($E112="",$G112=""),"",IF(AND($E$3=1),'Marks Entry 1st'!U111,IF(AND($E$3=2),'Marks Entry 2nd'!U111,IF(AND($E$3=3),'Marks Entry 3rd'!U111,IF(AND($E$3=4),'Marks Entry 4th'!U111,"")))))</f>
        <v/>
      </c>
      <c r="AG112" s="87" t="str">
        <f t="shared" si="116"/>
        <v/>
      </c>
      <c r="AH112" s="180" t="str">
        <f>IF(OR($E112="",$G112=""),"",IF(AND($E$3=1),'Marks Entry 1st'!V111,IF(AND($E$3=2),'Marks Entry 2nd'!V111,IF(AND($E$3=3),'Marks Entry 3rd'!V111,IF(AND($E$3=4),'Marks Entry 4th'!V111,"")))))</f>
        <v/>
      </c>
      <c r="AI112" s="180" t="str">
        <f>IF(OR($E112="",$G112=""),"",IF(AND($E$3=1),'Marks Entry 1st'!W111,IF(AND($E$3=2),'Marks Entry 2nd'!W111,IF(AND($E$3=3),'Marks Entry 3rd'!W111,IF(AND($E$3=4),'Marks Entry 4th'!W111,"")))))</f>
        <v/>
      </c>
      <c r="AJ112" s="180" t="str">
        <f>IF(OR($E112="",$G112=""),"",IF(AND($E$3=1),'Marks Entry 1st'!X111,IF(AND($E$3=2),'Marks Entry 2nd'!X111,IF(AND($E$3=3),'Marks Entry 3rd'!X111,IF(AND($E$3=4),'Marks Entry 4th'!X111,"")))))</f>
        <v/>
      </c>
      <c r="AK112" s="91" t="str">
        <f t="shared" si="117"/>
        <v/>
      </c>
      <c r="AL112" s="87">
        <f t="shared" si="118"/>
        <v>0</v>
      </c>
      <c r="AM112" s="93" t="str">
        <f>IF(OR($E112="",$G112=""),"",IF(AND($E$3=1),'Marks Entry 1st'!Y111,IF(AND($E$3=2),'Marks Entry 2nd'!Y111,IF(AND($E$3=3),'Marks Entry 3rd'!Y111,IF(AND($E$3=4),'Marks Entry 4th'!Y111,"")))))</f>
        <v/>
      </c>
      <c r="AN112" s="93" t="str">
        <f>IF(OR($E112="",$G112=""),"",IF(AND($E$3=1),'Marks Entry 1st'!Z111,IF(AND($E$3=2),'Marks Entry 2nd'!Z111,IF(AND($E$3=3),'Marks Entry 3rd'!Z111,IF(AND($E$3=4),'Marks Entry 4th'!Z111,"")))))</f>
        <v/>
      </c>
      <c r="AO112" s="93" t="str">
        <f>IF(OR($E112="",$G112=""),"",IF(AND($E$3=1),'Marks Entry 1st'!AA111,IF(AND($E$3=2),'Marks Entry 2nd'!AA111,IF(AND($E$3=3),'Marks Entry 3rd'!AA111,IF(AND($E$3=4),'Marks Entry 4th'!AA111,"")))))</f>
        <v/>
      </c>
      <c r="AP112" s="92" t="str">
        <f t="shared" si="119"/>
        <v/>
      </c>
      <c r="AQ112" s="87" t="str">
        <f t="shared" si="120"/>
        <v/>
      </c>
      <c r="AR112" s="144">
        <f t="shared" si="121"/>
        <v>0</v>
      </c>
      <c r="AS112" s="144" t="str">
        <f t="shared" si="122"/>
        <v/>
      </c>
      <c r="AT112" s="144" t="str">
        <f t="shared" si="79"/>
        <v/>
      </c>
      <c r="AU112" s="144" t="str">
        <f t="shared" si="123"/>
        <v/>
      </c>
      <c r="AV112" s="144" t="str">
        <f t="shared" si="80"/>
        <v/>
      </c>
      <c r="AW112" s="148" t="str">
        <f t="shared" si="81"/>
        <v/>
      </c>
      <c r="AX112" s="180" t="str">
        <f>IF(OR($E112="",$G112=""),"",IF(AND($E$3=1),'Marks Entry 1st'!AB111,IF(AND($E$3=2),'Marks Entry 2nd'!AB111,IF(AND($E$3=3),'Marks Entry 3rd'!AB111,IF(AND($E$3=4),'Marks Entry 4th'!AB111,"")))))</f>
        <v/>
      </c>
      <c r="AY112" s="180" t="str">
        <f>IF(OR($E112="",$G112=""),"",IF(AND($E$3=1),'Marks Entry 1st'!AC111,IF(AND($E$3=2),'Marks Entry 2nd'!AC111,IF(AND($E$3=3),'Marks Entry 3rd'!AC111,IF(AND($E$3=4),'Marks Entry 4th'!AC111,"")))))</f>
        <v/>
      </c>
      <c r="AZ112" s="87" t="str">
        <f t="shared" si="82"/>
        <v/>
      </c>
      <c r="BA112" s="180" t="str">
        <f>IF(OR($E112="",$G112=""),"",IF(AND($E$3=1),'Marks Entry 1st'!AD111,IF(AND($E$3=2),'Marks Entry 2nd'!AD111,IF(AND($E$3=3),'Marks Entry 3rd'!AD111,IF(AND($E$3=4),'Marks Entry 4th'!AD111,"")))))</f>
        <v/>
      </c>
      <c r="BB112" s="180" t="str">
        <f>IF(OR($E112="",$G112=""),"",IF(AND($E$3=1),'Marks Entry 1st'!AE111,IF(AND($E$3=2),'Marks Entry 2nd'!AE111,IF(AND($E$3=3),'Marks Entry 3rd'!AE111,IF(AND($E$3=4),'Marks Entry 4th'!AE111,"")))))</f>
        <v/>
      </c>
      <c r="BC112" s="180" t="str">
        <f>IF(OR($E112="",$G112=""),"",IF(AND($E$3=1),'Marks Entry 1st'!AF111,IF(AND($E$3=2),'Marks Entry 2nd'!AF111,IF(AND($E$3=3),'Marks Entry 3rd'!AF111,IF(AND($E$3=4),'Marks Entry 4th'!AF111,"")))))</f>
        <v/>
      </c>
      <c r="BD112" s="91" t="str">
        <f t="shared" si="83"/>
        <v/>
      </c>
      <c r="BE112" s="87">
        <f t="shared" si="84"/>
        <v>0</v>
      </c>
      <c r="BF112" s="93" t="str">
        <f>IF(OR($E112="",$G112=""),"",IF(AND($E$3=1),'Marks Entry 1st'!AG111,IF(AND($E$3=2),'Marks Entry 2nd'!AG111,IF(AND($E$3=3),'Marks Entry 3rd'!AG111,IF(AND($E$3=4),'Marks Entry 4th'!AG111,"")))))</f>
        <v/>
      </c>
      <c r="BG112" s="93" t="str">
        <f>IF(OR($E112="",$G112=""),"",IF(AND($E$3=1),'Marks Entry 1st'!AH111,IF(AND($E$3=2),'Marks Entry 2nd'!AH111,IF(AND($E$3=3),'Marks Entry 3rd'!AH111,IF(AND($E$3=4),'Marks Entry 4th'!AH111,"")))))</f>
        <v/>
      </c>
      <c r="BH112" s="93" t="str">
        <f>IF(OR($E112="",$G112=""),"",IF(AND($E$3=1),'Marks Entry 1st'!AI111,IF(AND($E$3=2),'Marks Entry 2nd'!AI111,IF(AND($E$3=3),'Marks Entry 3rd'!AI111,IF(AND($E$3=4),'Marks Entry 4th'!AI111,"")))))</f>
        <v/>
      </c>
      <c r="BI112" s="92" t="str">
        <f t="shared" si="85"/>
        <v/>
      </c>
      <c r="BJ112" s="87" t="str">
        <f t="shared" si="86"/>
        <v/>
      </c>
      <c r="BK112" s="144">
        <f t="shared" si="87"/>
        <v>0</v>
      </c>
      <c r="BL112" s="144" t="str">
        <f t="shared" si="88"/>
        <v/>
      </c>
      <c r="BM112" s="144" t="str">
        <f t="shared" si="89"/>
        <v/>
      </c>
      <c r="BN112" s="144" t="str">
        <f t="shared" si="90"/>
        <v/>
      </c>
      <c r="BO112" s="144" t="str">
        <f t="shared" si="91"/>
        <v/>
      </c>
      <c r="BP112" s="148" t="str">
        <f t="shared" si="92"/>
        <v/>
      </c>
      <c r="BQ112" s="180" t="str">
        <f>IF(OR($E112="",$G112=""),"",IF(AND($E$3=1),'Marks Entry 1st'!AJ111,IF(AND($E$3=2),'Marks Entry 2nd'!AJ111,IF(AND($E$3=3),'Marks Entry 3rd'!AJ111,IF(AND($E$3=4),'Marks Entry 4th'!AJ111,"")))))</f>
        <v/>
      </c>
      <c r="BR112" s="180" t="str">
        <f>IF(OR($E112="",$G112=""),"",IF(AND($E$3=1),'Marks Entry 1st'!AK111,IF(AND($E$3=2),'Marks Entry 2nd'!AK111,IF(AND($E$3=3),'Marks Entry 3rd'!AK111,IF(AND($E$3=4),'Marks Entry 4th'!AK111,"")))))</f>
        <v/>
      </c>
      <c r="BS112" s="87" t="str">
        <f t="shared" si="124"/>
        <v/>
      </c>
      <c r="BT112" s="180" t="str">
        <f>IF(OR($E112="",$G112=""),"",IF(AND($E$3=1),'Marks Entry 1st'!AL111,IF(AND($E$3=2),'Marks Entry 2nd'!AL111,IF(AND($E$3=3),'Marks Entry 3rd'!AL111,IF(AND($E$3=4),'Marks Entry 4th'!AL111,"")))))</f>
        <v/>
      </c>
      <c r="BU112" s="180" t="str">
        <f>IF(OR($E112="",$G112=""),"",IF(AND($E$3=1),'Marks Entry 1st'!AM111,IF(AND($E$3=2),'Marks Entry 2nd'!AM111,IF(AND($E$3=3),'Marks Entry 3rd'!AM111,IF(AND($E$3=4),'Marks Entry 4th'!AM111,"")))))</f>
        <v/>
      </c>
      <c r="BV112" s="180" t="str">
        <f>IF(OR($E112="",$G112=""),"",IF(AND($E$3=1),'Marks Entry 1st'!AN111,IF(AND($E$3=2),'Marks Entry 2nd'!AN111,IF(AND($E$3=3),'Marks Entry 3rd'!AN111,IF(AND($E$3=4),'Marks Entry 4th'!AN111,"")))))</f>
        <v/>
      </c>
      <c r="BW112" s="91" t="str">
        <f t="shared" si="125"/>
        <v/>
      </c>
      <c r="BX112" s="87">
        <f t="shared" si="126"/>
        <v>0</v>
      </c>
      <c r="BY112" s="93" t="str">
        <f>IF(OR($E112="",$G112=""),"",IF(AND($E$3=1),'Marks Entry 1st'!AO111,IF(AND($E$3=2),'Marks Entry 2nd'!AO111,IF(AND($E$3=3),'Marks Entry 3rd'!AO111,IF(AND($E$3=4),'Marks Entry 4th'!AO111,"")))))</f>
        <v/>
      </c>
      <c r="BZ112" s="93" t="str">
        <f>IF(OR($E112="",$G112=""),"",IF(AND($E$3=1),'Marks Entry 1st'!AP111,IF(AND($E$3=2),'Marks Entry 2nd'!AP111,IF(AND($E$3=3),'Marks Entry 3rd'!AP111,IF(AND($E$3=4),'Marks Entry 4th'!AP111,"")))))</f>
        <v/>
      </c>
      <c r="CA112" s="93" t="str">
        <f>IF(OR($E112="",$G112=""),"",IF(AND($E$3=1),'Marks Entry 1st'!AQ111,IF(AND($E$3=2),'Marks Entry 2nd'!AQ111,IF(AND($E$3=3),'Marks Entry 3rd'!AQ111,IF(AND($E$3=4),'Marks Entry 4th'!AQ111,"")))))</f>
        <v/>
      </c>
      <c r="CB112" s="92" t="str">
        <f t="shared" si="127"/>
        <v/>
      </c>
      <c r="CC112" s="87" t="str">
        <f t="shared" si="128"/>
        <v/>
      </c>
      <c r="CD112" s="144">
        <f t="shared" si="129"/>
        <v>0</v>
      </c>
      <c r="CE112" s="144" t="str">
        <f t="shared" si="130"/>
        <v/>
      </c>
      <c r="CF112" s="144" t="str">
        <f t="shared" si="93"/>
        <v/>
      </c>
      <c r="CG112" s="144" t="str">
        <f t="shared" si="131"/>
        <v/>
      </c>
      <c r="CH112" s="144" t="str">
        <f t="shared" si="94"/>
        <v/>
      </c>
      <c r="CI112" s="148" t="str">
        <f t="shared" si="95"/>
        <v/>
      </c>
      <c r="CJ112" s="180" t="str">
        <f>IF(OR($E112="",$G112=""),"",IF(AND($E$3=1),'Marks Entry 1st'!AR111,IF(AND($E$3=2),'Marks Entry 2nd'!AR111,IF(AND($E$3=3),'Marks Entry 3rd'!AR111,IF(AND($E$3=4),'Marks Entry 4th'!AR111,"")))))</f>
        <v/>
      </c>
      <c r="CK112" s="180" t="str">
        <f>IF(OR($E112="",$G112=""),"",IF(AND($E$3=1),'Marks Entry 1st'!AS111,IF(AND($E$3=2),'Marks Entry 2nd'!AS111,IF(AND($E$3=3),'Marks Entry 3rd'!AS111,IF(AND($E$3=4),'Marks Entry 4th'!AS111,"")))))</f>
        <v/>
      </c>
      <c r="CL112" s="87" t="str">
        <f t="shared" si="132"/>
        <v/>
      </c>
      <c r="CM112" s="180" t="str">
        <f>IF(OR($E112="",$G112=""),"",IF(AND($E$3=1),'Marks Entry 1st'!AT111,IF(AND($E$3=2),'Marks Entry 2nd'!AT111,IF(AND($E$3=3),'Marks Entry 3rd'!AT111,IF(AND($E$3=4),'Marks Entry 4th'!AT111,"")))))</f>
        <v/>
      </c>
      <c r="CN112" s="180" t="str">
        <f>IF(OR($E112="",$G112=""),"",IF(AND($E$3=1),'Marks Entry 1st'!AU111,IF(AND($E$3=2),'Marks Entry 2nd'!AU111,IF(AND($E$3=3),'Marks Entry 3rd'!AU111,IF(AND($E$3=4),'Marks Entry 4th'!AU111,"")))))</f>
        <v/>
      </c>
      <c r="CO112" s="180" t="str">
        <f>IF(OR($E112="",$G112=""),"",IF(AND($E$3=1),'Marks Entry 1st'!AV111,IF(AND($E$3=2),'Marks Entry 2nd'!AV111,IF(AND($E$3=3),'Marks Entry 3rd'!AV111,IF(AND($E$3=4),'Marks Entry 4th'!AV111,"")))))</f>
        <v/>
      </c>
      <c r="CP112" s="91" t="str">
        <f t="shared" si="133"/>
        <v/>
      </c>
      <c r="CQ112" s="87">
        <f t="shared" si="134"/>
        <v>0</v>
      </c>
      <c r="CR112" s="93" t="str">
        <f>IF(OR($E112="",$G112=""),"",IF(AND($E$3=1),'Marks Entry 1st'!AW111,IF(AND($E$3=2),'Marks Entry 2nd'!AW111,IF(AND($E$3=3),'Marks Entry 3rd'!AW111,IF(AND($E$3=4),'Marks Entry 4th'!AW111,"")))))</f>
        <v/>
      </c>
      <c r="CS112" s="93" t="str">
        <f>IF(OR($E112="",$G112=""),"",IF(AND($E$3=1),'Marks Entry 1st'!AX111,IF(AND($E$3=2),'Marks Entry 2nd'!AX111,IF(AND($E$3=3),'Marks Entry 3rd'!AX111,IF(AND($E$3=4),'Marks Entry 4th'!AX111,"")))))</f>
        <v/>
      </c>
      <c r="CT112" s="93" t="str">
        <f>IF(OR($E112="",$G112=""),"",IF(AND($E$3=1),'Marks Entry 1st'!AY111,IF(AND($E$3=2),'Marks Entry 2nd'!AY111,IF(AND($E$3=3),'Marks Entry 3rd'!AY111,IF(AND($E$3=4),'Marks Entry 4th'!AY111,"")))))</f>
        <v/>
      </c>
      <c r="CU112" s="92" t="str">
        <f t="shared" si="135"/>
        <v/>
      </c>
      <c r="CV112" s="87" t="str">
        <f t="shared" si="136"/>
        <v/>
      </c>
      <c r="CW112" s="144">
        <f t="shared" si="137"/>
        <v>0</v>
      </c>
      <c r="CX112" s="144" t="str">
        <f t="shared" si="138"/>
        <v/>
      </c>
      <c r="CY112" s="144" t="str">
        <f t="shared" si="96"/>
        <v/>
      </c>
      <c r="CZ112" s="144" t="str">
        <f t="shared" si="139"/>
        <v/>
      </c>
      <c r="DA112" s="144" t="str">
        <f t="shared" si="97"/>
        <v/>
      </c>
      <c r="DB112" s="148" t="str">
        <f t="shared" si="98"/>
        <v/>
      </c>
      <c r="DC112" s="380" t="str">
        <f>IF(OR($E112="",$G112=""),"",IF(AND($E$3=1),'Marks Entry 1st'!AZ111,IF(AND($E$3=2),'Marks Entry 2nd'!AZ111,IF(AND($E$3=3),'Marks Entry 3rd'!AZ111,IF(AND($E$3=4),'Marks Entry 4th'!AZ111,"")))))</f>
        <v/>
      </c>
      <c r="DD112" s="380" t="str">
        <f>IF(OR($E112="",$G112=""),"",IF(AND($E$3=1),'Marks Entry 1st'!BA111,IF(AND($E$3=2),'Marks Entry 2nd'!BA111,IF(AND($E$3=3),'Marks Entry 3rd'!BA111,IF(AND($E$3=4),'Marks Entry 4th'!BA111,"")))))</f>
        <v/>
      </c>
      <c r="DE112" s="380" t="str">
        <f>IF(OR($E112="",$G112=""),"",IF(AND($E$3=1),'Marks Entry 1st'!BB111,IF(AND($E$3=2),'Marks Entry 2nd'!BB111,IF(AND($E$3=3),'Marks Entry 3rd'!BB111,IF(AND($E$3=4),'Marks Entry 4th'!BB111,"")))))</f>
        <v/>
      </c>
      <c r="DF112" s="181" t="str">
        <f t="shared" si="140"/>
        <v/>
      </c>
      <c r="DG112" s="182">
        <f t="shared" si="141"/>
        <v>0</v>
      </c>
      <c r="DH112" s="182" t="str">
        <f t="shared" si="142"/>
        <v/>
      </c>
      <c r="DI112" s="182" t="str">
        <f t="shared" si="143"/>
        <v/>
      </c>
      <c r="DJ112" s="147" t="str">
        <f t="shared" si="99"/>
        <v/>
      </c>
      <c r="DK112" s="380" t="str">
        <f>IF(OR($E112="",$G112=""),"",IF(AND($E$3=1),'Marks Entry 1st'!BC111,IF(AND($E$3=2),'Marks Entry 2nd'!BC111,IF(AND($E$3=3),'Marks Entry 3rd'!BC111,IF(AND($E$3=4),'Marks Entry 4th'!BC111,"")))))</f>
        <v/>
      </c>
      <c r="DL112" s="380" t="str">
        <f>IF(OR($E112="",$G112=""),"",IF(AND($E$3=1),'Marks Entry 1st'!BD111,IF(AND($E$3=2),'Marks Entry 2nd'!BD111,IF(AND($E$3=3),'Marks Entry 3rd'!BD111,IF(AND($E$3=4),'Marks Entry 4th'!BD111,"")))))</f>
        <v/>
      </c>
      <c r="DM112" s="380" t="str">
        <f>IF(OR($E112="",$G112=""),"",IF(AND($E$3=1),'Marks Entry 1st'!BE111,IF(AND($E$3=2),'Marks Entry 2nd'!BE111,IF(AND($E$3=3),'Marks Entry 3rd'!BE111,IF(AND($E$3=4),'Marks Entry 4th'!BE111,"")))))</f>
        <v/>
      </c>
      <c r="DN112" s="181" t="str">
        <f t="shared" si="144"/>
        <v/>
      </c>
      <c r="DO112" s="182">
        <f t="shared" si="145"/>
        <v>0</v>
      </c>
      <c r="DP112" s="182" t="str">
        <f t="shared" si="146"/>
        <v/>
      </c>
      <c r="DQ112" s="182" t="str">
        <f t="shared" si="147"/>
        <v/>
      </c>
      <c r="DR112" s="147" t="str">
        <f t="shared" si="100"/>
        <v/>
      </c>
      <c r="DS112" s="380" t="str">
        <f>IF(OR($E112="",$G112=""),"",IF(AND($E$3=1),'Marks Entry 1st'!BF111,IF(AND($E$3=2),'Marks Entry 2nd'!BF111,IF(AND($E$3=3),'Marks Entry 3rd'!BF111,IF(AND($E$3=4),'Marks Entry 4th'!BF111,"")))))</f>
        <v/>
      </c>
      <c r="DT112" s="380" t="str">
        <f>IF(OR($E112="",$G112=""),"",IF(AND($E$3=1),'Marks Entry 1st'!BG111,IF(AND($E$3=2),'Marks Entry 2nd'!BG111,IF(AND($E$3=3),'Marks Entry 3rd'!BG111,IF(AND($E$3=4),'Marks Entry 4th'!BG111,"")))))</f>
        <v/>
      </c>
      <c r="DU112" s="380" t="str">
        <f>IF(OR($E112="",$G112=""),"",IF(AND($E$3=1),'Marks Entry 1st'!BH111,IF(AND($E$3=2),'Marks Entry 2nd'!BH111,IF(AND($E$3=3),'Marks Entry 3rd'!BH111,IF(AND($E$3=4),'Marks Entry 4th'!BH111,"")))))</f>
        <v/>
      </c>
      <c r="DV112" s="181" t="str">
        <f t="shared" si="148"/>
        <v/>
      </c>
      <c r="DW112" s="182">
        <f t="shared" si="149"/>
        <v>0</v>
      </c>
      <c r="DX112" s="182" t="str">
        <f t="shared" si="150"/>
        <v/>
      </c>
      <c r="DY112" s="182" t="str">
        <f t="shared" si="151"/>
        <v/>
      </c>
      <c r="DZ112" s="147" t="str">
        <f t="shared" si="101"/>
        <v/>
      </c>
      <c r="EA112" s="104" t="str">
        <f t="shared" si="102"/>
        <v/>
      </c>
      <c r="EB112" s="105" t="str">
        <f t="shared" si="103"/>
        <v/>
      </c>
      <c r="EC112" s="111" t="str">
        <f t="shared" si="104"/>
        <v/>
      </c>
      <c r="ED112" s="112" t="str">
        <f t="shared" si="105"/>
        <v/>
      </c>
      <c r="EE112" s="386" t="str">
        <f t="shared" si="106"/>
        <v/>
      </c>
      <c r="EF112" s="72" t="str">
        <f>IF(OR($E112="",$G112=""),"",IF(AND($E$3=1),'Marks Entry 1st'!BI111,IF(AND($E$3=2),'Marks Entry 2nd'!BI111,IF(AND($E$3=3),'Marks Entry 3rd'!BI111,IF(AND($E$3=4),'Marks Entry 4th'!BI111,"")))))</f>
        <v/>
      </c>
      <c r="EG112" s="72" t="str">
        <f>IF(OR($E112="",$G112=""),"",IF(AND($E$3=1),'Marks Entry 1st'!BJ111,IF(AND($E$3=2),'Marks Entry 2nd'!BJ111,IF(AND($E$3=3),'Marks Entry 3rd'!BJ111,IF(AND($E$3=4),'Marks Entry 4th'!BJ111,"")))))</f>
        <v/>
      </c>
      <c r="EH112" s="328" t="str">
        <f t="shared" si="107"/>
        <v/>
      </c>
      <c r="EI112" s="73"/>
      <c r="EP112" s="75">
        <f>IF(AND($E$3=1),'Marks Entry 1st'!I111,IF(AND($E$3=2),'Marks Entry 2nd'!I111,IF(AND($E$3=3),'Marks Entry 3rd'!I111,IF(AND($E$3=4),'Marks Entry 4th'!I111,""))))</f>
        <v>0</v>
      </c>
    </row>
    <row r="113" spans="1:146" ht="18.899999999999999" customHeight="1">
      <c r="A113" s="94">
        <v>106</v>
      </c>
      <c r="B113" s="94" t="str">
        <f>IF(OR(EP113=0,EP113=""),"",IF(AND($E$3=1),'Marks Entry 1st'!I112,IF(AND($E$3=2),'Marks Entry 2nd'!I112,IF(AND($E$3=3),'Marks Entry 3rd'!I112,IF(AND($E$3=4),'Marks Entry 4th'!I112,"")))))</f>
        <v/>
      </c>
      <c r="C113" s="95" t="str">
        <f>IF(OR(B113=0,B113=""),"",IF(AND($E$3=1),'Marks Entry 1st'!B112,IF(AND($E$3=2),'Marks Entry 2nd'!B112,IF(AND($E$3=3),'Marks Entry 3rd'!B112,IF(AND($E$3=4),'Marks Entry 4th'!B112,"")))))</f>
        <v/>
      </c>
      <c r="D113" s="95" t="str">
        <f>IF(OR(B113=0,B113=""),"",IF(AND($E$3=1),'Marks Entry 1st'!C112,IF(AND($E$3=2),'Marks Entry 2nd'!C112,IF(AND($E$3=3),'Marks Entry 3rd'!C112,IF(AND($E$3=4),'Marks Entry 4th'!C112,"")))))</f>
        <v/>
      </c>
      <c r="E113" s="96" t="str">
        <f>IF(OR(B113=0,B113=""),"",IF(AND($E$3=1),'Marks Entry 1st'!E112,IF(AND($E$3=2),'Marks Entry 2nd'!E112,IF(AND($E$3=3),'Marks Entry 3rd'!E112,IF(AND($E$3=4),'Marks Entry 4th'!E112,"")))))</f>
        <v/>
      </c>
      <c r="F113" s="95" t="str">
        <f>IF(OR(B113=0,B113=""),"",IF(AND($E$3=1),'Marks Entry 1st'!D112,IF(AND($E$3=2),'Marks Entry 2nd'!D112,IF(AND($E$3=3),'Marks Entry 3rd'!D112,IF(AND($E$3=4),'Marks Entry 4th'!D112,"")))))</f>
        <v/>
      </c>
      <c r="G113" s="90" t="str">
        <f>IF(OR(B113=0,B113=""),"",IF(AND($E$3=1),'Marks Entry 1st'!F112,IF(AND($E$3=2),'Marks Entry 2nd'!F112,IF(AND($E$3=3),'Marks Entry 3rd'!F112,IF(AND($E$3=4),'Marks Entry 4th'!F112,"")))))</f>
        <v/>
      </c>
      <c r="H113" s="90" t="str">
        <f>IF(OR(B113=0,B113=""),"",IF(AND($E$3=1),'Marks Entry 1st'!G112,IF(AND($E$3=2),'Marks Entry 2nd'!G112,IF(AND($E$3=3),'Marks Entry 3rd'!G112,IF(AND($E$3=4),'Marks Entry 4th'!G112,"")))))</f>
        <v/>
      </c>
      <c r="I113" s="90" t="str">
        <f>IF(OR(B113=0,B113=""),"",IF(AND($E$3=1),'Marks Entry 1st'!H112,IF(AND($E$3=2),'Marks Entry 2nd'!H112,IF(AND($E$3=3),'Marks Entry 3rd'!H112,IF(AND($E$3=4),'Marks Entry 4th'!H112,"")))))</f>
        <v/>
      </c>
      <c r="J113" s="379" t="str">
        <f>IF(OR(B113=0,B113=""),"",IF(AND($E$3=1),'Marks Entry 1st'!J112,IF(AND($E$3=2),'Marks Entry 2nd'!J112,IF(AND($E$3=3),'Marks Entry 3rd'!J112,IF(AND($E$3=4),'Marks Entry 4th'!J112,"")))))</f>
        <v/>
      </c>
      <c r="K113" s="379" t="str">
        <f>IF(OR(B113=0,B113=""),"",IF(AND($E$3=1),'Marks Entry 1st'!K112,IF(AND($E$3=2),'Marks Entry 2nd'!K112,IF(AND($E$3=3),'Marks Entry 3rd'!K112,IF(AND($E$3=4),'Marks Entry 4th'!K112,"")))))</f>
        <v/>
      </c>
      <c r="L113" s="180" t="str">
        <f>IF(OR($E113="",$G113=""),"",IF(AND($E$3=1),'Marks Entry 1st'!L112,IF(AND($E$3=2),'Marks Entry 2nd'!L112,IF(AND($E$3=3),'Marks Entry 3rd'!L112,IF(AND($E$3=4),'Marks Entry 4th'!L112,"")))))</f>
        <v/>
      </c>
      <c r="M113" s="180" t="str">
        <f>IF(OR($E113="",$G113=""),"",IF(AND($E$3=1),'Marks Entry 1st'!M112,IF(AND($E$3=2),'Marks Entry 2nd'!M112,IF(AND($E$3=3),'Marks Entry 3rd'!M112,IF(AND($E$3=4),'Marks Entry 4th'!M112,"")))))</f>
        <v/>
      </c>
      <c r="N113" s="87" t="str">
        <f t="shared" si="108"/>
        <v/>
      </c>
      <c r="O113" s="180" t="str">
        <f>IF(OR($E113="",$G113=""),"",IF(AND($E$3=1),'Marks Entry 1st'!N112,IF(AND($E$3=2),'Marks Entry 2nd'!N112,IF(AND($E$3=3),'Marks Entry 3rd'!N112,IF(AND($E$3=4),'Marks Entry 4th'!N112,"")))))</f>
        <v/>
      </c>
      <c r="P113" s="180" t="str">
        <f>IF(OR($E113="",$G113=""),"",IF(AND($E$3=1),'Marks Entry 1st'!O112,IF(AND($E$3=2),'Marks Entry 2nd'!O112,IF(AND($E$3=3),'Marks Entry 3rd'!O112,IF(AND($E$3=4),'Marks Entry 4th'!O112,"")))))</f>
        <v/>
      </c>
      <c r="Q113" s="180" t="str">
        <f>IF(OR($E113="",$G113=""),"",IF(AND($E$3=1),'Marks Entry 1st'!P112,IF(AND($E$3=2),'Marks Entry 2nd'!P112,IF(AND($E$3=3),'Marks Entry 3rd'!P112,IF(AND($E$3=4),'Marks Entry 4th'!P112,"")))))</f>
        <v/>
      </c>
      <c r="R113" s="91" t="str">
        <f t="shared" si="109"/>
        <v/>
      </c>
      <c r="S113" s="87">
        <f t="shared" si="110"/>
        <v>0</v>
      </c>
      <c r="T113" s="93" t="str">
        <f>IF(OR($E113="",$G113=""),"",IF(AND($E$3=1),'Marks Entry 1st'!Q112,IF(AND($E$3=2),'Marks Entry 2nd'!Q112,IF(AND($E$3=3),'Marks Entry 3rd'!Q112,IF(AND($E$3=4),'Marks Entry 4th'!Q112,"")))))</f>
        <v/>
      </c>
      <c r="U113" s="93" t="str">
        <f>IF(OR($E113="",$G113=""),"",IF(AND($E$3=1),'Marks Entry 1st'!R112,IF(AND($E$3=2),'Marks Entry 2nd'!R112,IF(AND($E$3=3),'Marks Entry 3rd'!R112,IF(AND($E$3=4),'Marks Entry 4th'!R112,"")))))</f>
        <v/>
      </c>
      <c r="V113" s="93" t="str">
        <f>IF(OR($E113="",$G113=""),"",IF(AND($E$3=1),'Marks Entry 1st'!S112,IF(AND($E$3=2),'Marks Entry 2nd'!S112,IF(AND($E$3=3),'Marks Entry 3rd'!S112,IF(AND($E$3=4),'Marks Entry 4th'!S112,"")))))</f>
        <v/>
      </c>
      <c r="W113" s="92" t="str">
        <f t="shared" si="111"/>
        <v/>
      </c>
      <c r="X113" s="87" t="str">
        <f t="shared" si="112"/>
        <v/>
      </c>
      <c r="Y113" s="144">
        <f t="shared" si="113"/>
        <v>0</v>
      </c>
      <c r="Z113" s="144" t="str">
        <f t="shared" si="114"/>
        <v/>
      </c>
      <c r="AA113" s="144" t="str">
        <f t="shared" si="76"/>
        <v/>
      </c>
      <c r="AB113" s="144" t="str">
        <f t="shared" si="115"/>
        <v/>
      </c>
      <c r="AC113" s="144" t="str">
        <f t="shared" si="77"/>
        <v/>
      </c>
      <c r="AD113" s="148" t="str">
        <f t="shared" si="78"/>
        <v/>
      </c>
      <c r="AE113" s="180" t="str">
        <f>IF(OR($E113="",$G113=""),"",IF(AND($E$3=1),'Marks Entry 1st'!T112,IF(AND($E$3=2),'Marks Entry 2nd'!T112,IF(AND($E$3=3),'Marks Entry 3rd'!T112,IF(AND($E$3=4),'Marks Entry 4th'!T112,"")))))</f>
        <v/>
      </c>
      <c r="AF113" s="180" t="str">
        <f>IF(OR($E113="",$G113=""),"",IF(AND($E$3=1),'Marks Entry 1st'!U112,IF(AND($E$3=2),'Marks Entry 2nd'!U112,IF(AND($E$3=3),'Marks Entry 3rd'!U112,IF(AND($E$3=4),'Marks Entry 4th'!U112,"")))))</f>
        <v/>
      </c>
      <c r="AG113" s="87" t="str">
        <f t="shared" si="116"/>
        <v/>
      </c>
      <c r="AH113" s="180" t="str">
        <f>IF(OR($E113="",$G113=""),"",IF(AND($E$3=1),'Marks Entry 1st'!V112,IF(AND($E$3=2),'Marks Entry 2nd'!V112,IF(AND($E$3=3),'Marks Entry 3rd'!V112,IF(AND($E$3=4),'Marks Entry 4th'!V112,"")))))</f>
        <v/>
      </c>
      <c r="AI113" s="180" t="str">
        <f>IF(OR($E113="",$G113=""),"",IF(AND($E$3=1),'Marks Entry 1st'!W112,IF(AND($E$3=2),'Marks Entry 2nd'!W112,IF(AND($E$3=3),'Marks Entry 3rd'!W112,IF(AND($E$3=4),'Marks Entry 4th'!W112,"")))))</f>
        <v/>
      </c>
      <c r="AJ113" s="180" t="str">
        <f>IF(OR($E113="",$G113=""),"",IF(AND($E$3=1),'Marks Entry 1st'!X112,IF(AND($E$3=2),'Marks Entry 2nd'!X112,IF(AND($E$3=3),'Marks Entry 3rd'!X112,IF(AND($E$3=4),'Marks Entry 4th'!X112,"")))))</f>
        <v/>
      </c>
      <c r="AK113" s="91" t="str">
        <f t="shared" si="117"/>
        <v/>
      </c>
      <c r="AL113" s="87">
        <f t="shared" si="118"/>
        <v>0</v>
      </c>
      <c r="AM113" s="93" t="str">
        <f>IF(OR($E113="",$G113=""),"",IF(AND($E$3=1),'Marks Entry 1st'!Y112,IF(AND($E$3=2),'Marks Entry 2nd'!Y112,IF(AND($E$3=3),'Marks Entry 3rd'!Y112,IF(AND($E$3=4),'Marks Entry 4th'!Y112,"")))))</f>
        <v/>
      </c>
      <c r="AN113" s="93" t="str">
        <f>IF(OR($E113="",$G113=""),"",IF(AND($E$3=1),'Marks Entry 1st'!Z112,IF(AND($E$3=2),'Marks Entry 2nd'!Z112,IF(AND($E$3=3),'Marks Entry 3rd'!Z112,IF(AND($E$3=4),'Marks Entry 4th'!Z112,"")))))</f>
        <v/>
      </c>
      <c r="AO113" s="93" t="str">
        <f>IF(OR($E113="",$G113=""),"",IF(AND($E$3=1),'Marks Entry 1st'!AA112,IF(AND($E$3=2),'Marks Entry 2nd'!AA112,IF(AND($E$3=3),'Marks Entry 3rd'!AA112,IF(AND($E$3=4),'Marks Entry 4th'!AA112,"")))))</f>
        <v/>
      </c>
      <c r="AP113" s="92" t="str">
        <f t="shared" si="119"/>
        <v/>
      </c>
      <c r="AQ113" s="87" t="str">
        <f t="shared" si="120"/>
        <v/>
      </c>
      <c r="AR113" s="144">
        <f t="shared" si="121"/>
        <v>0</v>
      </c>
      <c r="AS113" s="144" t="str">
        <f t="shared" si="122"/>
        <v/>
      </c>
      <c r="AT113" s="144" t="str">
        <f t="shared" si="79"/>
        <v/>
      </c>
      <c r="AU113" s="144" t="str">
        <f t="shared" si="123"/>
        <v/>
      </c>
      <c r="AV113" s="144" t="str">
        <f t="shared" si="80"/>
        <v/>
      </c>
      <c r="AW113" s="148" t="str">
        <f t="shared" si="81"/>
        <v/>
      </c>
      <c r="AX113" s="180" t="str">
        <f>IF(OR($E113="",$G113=""),"",IF(AND($E$3=1),'Marks Entry 1st'!AB112,IF(AND($E$3=2),'Marks Entry 2nd'!AB112,IF(AND($E$3=3),'Marks Entry 3rd'!AB112,IF(AND($E$3=4),'Marks Entry 4th'!AB112,"")))))</f>
        <v/>
      </c>
      <c r="AY113" s="180" t="str">
        <f>IF(OR($E113="",$G113=""),"",IF(AND($E$3=1),'Marks Entry 1st'!AC112,IF(AND($E$3=2),'Marks Entry 2nd'!AC112,IF(AND($E$3=3),'Marks Entry 3rd'!AC112,IF(AND($E$3=4),'Marks Entry 4th'!AC112,"")))))</f>
        <v/>
      </c>
      <c r="AZ113" s="87" t="str">
        <f t="shared" si="82"/>
        <v/>
      </c>
      <c r="BA113" s="180" t="str">
        <f>IF(OR($E113="",$G113=""),"",IF(AND($E$3=1),'Marks Entry 1st'!AD112,IF(AND($E$3=2),'Marks Entry 2nd'!AD112,IF(AND($E$3=3),'Marks Entry 3rd'!AD112,IF(AND($E$3=4),'Marks Entry 4th'!AD112,"")))))</f>
        <v/>
      </c>
      <c r="BB113" s="180" t="str">
        <f>IF(OR($E113="",$G113=""),"",IF(AND($E$3=1),'Marks Entry 1st'!AE112,IF(AND($E$3=2),'Marks Entry 2nd'!AE112,IF(AND($E$3=3),'Marks Entry 3rd'!AE112,IF(AND($E$3=4),'Marks Entry 4th'!AE112,"")))))</f>
        <v/>
      </c>
      <c r="BC113" s="180" t="str">
        <f>IF(OR($E113="",$G113=""),"",IF(AND($E$3=1),'Marks Entry 1st'!AF112,IF(AND($E$3=2),'Marks Entry 2nd'!AF112,IF(AND($E$3=3),'Marks Entry 3rd'!AF112,IF(AND($E$3=4),'Marks Entry 4th'!AF112,"")))))</f>
        <v/>
      </c>
      <c r="BD113" s="91" t="str">
        <f t="shared" si="83"/>
        <v/>
      </c>
      <c r="BE113" s="87">
        <f t="shared" si="84"/>
        <v>0</v>
      </c>
      <c r="BF113" s="93" t="str">
        <f>IF(OR($E113="",$G113=""),"",IF(AND($E$3=1),'Marks Entry 1st'!AG112,IF(AND($E$3=2),'Marks Entry 2nd'!AG112,IF(AND($E$3=3),'Marks Entry 3rd'!AG112,IF(AND($E$3=4),'Marks Entry 4th'!AG112,"")))))</f>
        <v/>
      </c>
      <c r="BG113" s="93" t="str">
        <f>IF(OR($E113="",$G113=""),"",IF(AND($E$3=1),'Marks Entry 1st'!AH112,IF(AND($E$3=2),'Marks Entry 2nd'!AH112,IF(AND($E$3=3),'Marks Entry 3rd'!AH112,IF(AND($E$3=4),'Marks Entry 4th'!AH112,"")))))</f>
        <v/>
      </c>
      <c r="BH113" s="93" t="str">
        <f>IF(OR($E113="",$G113=""),"",IF(AND($E$3=1),'Marks Entry 1st'!AI112,IF(AND($E$3=2),'Marks Entry 2nd'!AI112,IF(AND($E$3=3),'Marks Entry 3rd'!AI112,IF(AND($E$3=4),'Marks Entry 4th'!AI112,"")))))</f>
        <v/>
      </c>
      <c r="BI113" s="92" t="str">
        <f t="shared" si="85"/>
        <v/>
      </c>
      <c r="BJ113" s="87" t="str">
        <f t="shared" si="86"/>
        <v/>
      </c>
      <c r="BK113" s="144">
        <f t="shared" si="87"/>
        <v>0</v>
      </c>
      <c r="BL113" s="144" t="str">
        <f t="shared" si="88"/>
        <v/>
      </c>
      <c r="BM113" s="144" t="str">
        <f t="shared" si="89"/>
        <v/>
      </c>
      <c r="BN113" s="144" t="str">
        <f t="shared" si="90"/>
        <v/>
      </c>
      <c r="BO113" s="144" t="str">
        <f t="shared" si="91"/>
        <v/>
      </c>
      <c r="BP113" s="148" t="str">
        <f t="shared" si="92"/>
        <v/>
      </c>
      <c r="BQ113" s="180" t="str">
        <f>IF(OR($E113="",$G113=""),"",IF(AND($E$3=1),'Marks Entry 1st'!AJ112,IF(AND($E$3=2),'Marks Entry 2nd'!AJ112,IF(AND($E$3=3),'Marks Entry 3rd'!AJ112,IF(AND($E$3=4),'Marks Entry 4th'!AJ112,"")))))</f>
        <v/>
      </c>
      <c r="BR113" s="180" t="str">
        <f>IF(OR($E113="",$G113=""),"",IF(AND($E$3=1),'Marks Entry 1st'!AK112,IF(AND($E$3=2),'Marks Entry 2nd'!AK112,IF(AND($E$3=3),'Marks Entry 3rd'!AK112,IF(AND($E$3=4),'Marks Entry 4th'!AK112,"")))))</f>
        <v/>
      </c>
      <c r="BS113" s="87" t="str">
        <f t="shared" si="124"/>
        <v/>
      </c>
      <c r="BT113" s="180" t="str">
        <f>IF(OR($E113="",$G113=""),"",IF(AND($E$3=1),'Marks Entry 1st'!AL112,IF(AND($E$3=2),'Marks Entry 2nd'!AL112,IF(AND($E$3=3),'Marks Entry 3rd'!AL112,IF(AND($E$3=4),'Marks Entry 4th'!AL112,"")))))</f>
        <v/>
      </c>
      <c r="BU113" s="180" t="str">
        <f>IF(OR($E113="",$G113=""),"",IF(AND($E$3=1),'Marks Entry 1st'!AM112,IF(AND($E$3=2),'Marks Entry 2nd'!AM112,IF(AND($E$3=3),'Marks Entry 3rd'!AM112,IF(AND($E$3=4),'Marks Entry 4th'!AM112,"")))))</f>
        <v/>
      </c>
      <c r="BV113" s="180" t="str">
        <f>IF(OR($E113="",$G113=""),"",IF(AND($E$3=1),'Marks Entry 1st'!AN112,IF(AND($E$3=2),'Marks Entry 2nd'!AN112,IF(AND($E$3=3),'Marks Entry 3rd'!AN112,IF(AND($E$3=4),'Marks Entry 4th'!AN112,"")))))</f>
        <v/>
      </c>
      <c r="BW113" s="91" t="str">
        <f t="shared" si="125"/>
        <v/>
      </c>
      <c r="BX113" s="87">
        <f t="shared" si="126"/>
        <v>0</v>
      </c>
      <c r="BY113" s="93" t="str">
        <f>IF(OR($E113="",$G113=""),"",IF(AND($E$3=1),'Marks Entry 1st'!AO112,IF(AND($E$3=2),'Marks Entry 2nd'!AO112,IF(AND($E$3=3),'Marks Entry 3rd'!AO112,IF(AND($E$3=4),'Marks Entry 4th'!AO112,"")))))</f>
        <v/>
      </c>
      <c r="BZ113" s="93" t="str">
        <f>IF(OR($E113="",$G113=""),"",IF(AND($E$3=1),'Marks Entry 1st'!AP112,IF(AND($E$3=2),'Marks Entry 2nd'!AP112,IF(AND($E$3=3),'Marks Entry 3rd'!AP112,IF(AND($E$3=4),'Marks Entry 4th'!AP112,"")))))</f>
        <v/>
      </c>
      <c r="CA113" s="93" t="str">
        <f>IF(OR($E113="",$G113=""),"",IF(AND($E$3=1),'Marks Entry 1st'!AQ112,IF(AND($E$3=2),'Marks Entry 2nd'!AQ112,IF(AND($E$3=3),'Marks Entry 3rd'!AQ112,IF(AND($E$3=4),'Marks Entry 4th'!AQ112,"")))))</f>
        <v/>
      </c>
      <c r="CB113" s="92" t="str">
        <f t="shared" si="127"/>
        <v/>
      </c>
      <c r="CC113" s="87" t="str">
        <f t="shared" si="128"/>
        <v/>
      </c>
      <c r="CD113" s="144">
        <f t="shared" si="129"/>
        <v>0</v>
      </c>
      <c r="CE113" s="144" t="str">
        <f t="shared" si="130"/>
        <v/>
      </c>
      <c r="CF113" s="144" t="str">
        <f t="shared" si="93"/>
        <v/>
      </c>
      <c r="CG113" s="144" t="str">
        <f t="shared" si="131"/>
        <v/>
      </c>
      <c r="CH113" s="144" t="str">
        <f t="shared" si="94"/>
        <v/>
      </c>
      <c r="CI113" s="148" t="str">
        <f t="shared" si="95"/>
        <v/>
      </c>
      <c r="CJ113" s="180" t="str">
        <f>IF(OR($E113="",$G113=""),"",IF(AND($E$3=1),'Marks Entry 1st'!AR112,IF(AND($E$3=2),'Marks Entry 2nd'!AR112,IF(AND($E$3=3),'Marks Entry 3rd'!AR112,IF(AND($E$3=4),'Marks Entry 4th'!AR112,"")))))</f>
        <v/>
      </c>
      <c r="CK113" s="180" t="str">
        <f>IF(OR($E113="",$G113=""),"",IF(AND($E$3=1),'Marks Entry 1st'!AS112,IF(AND($E$3=2),'Marks Entry 2nd'!AS112,IF(AND($E$3=3),'Marks Entry 3rd'!AS112,IF(AND($E$3=4),'Marks Entry 4th'!AS112,"")))))</f>
        <v/>
      </c>
      <c r="CL113" s="87" t="str">
        <f t="shared" si="132"/>
        <v/>
      </c>
      <c r="CM113" s="180" t="str">
        <f>IF(OR($E113="",$G113=""),"",IF(AND($E$3=1),'Marks Entry 1st'!AT112,IF(AND($E$3=2),'Marks Entry 2nd'!AT112,IF(AND($E$3=3),'Marks Entry 3rd'!AT112,IF(AND($E$3=4),'Marks Entry 4th'!AT112,"")))))</f>
        <v/>
      </c>
      <c r="CN113" s="180" t="str">
        <f>IF(OR($E113="",$G113=""),"",IF(AND($E$3=1),'Marks Entry 1st'!AU112,IF(AND($E$3=2),'Marks Entry 2nd'!AU112,IF(AND($E$3=3),'Marks Entry 3rd'!AU112,IF(AND($E$3=4),'Marks Entry 4th'!AU112,"")))))</f>
        <v/>
      </c>
      <c r="CO113" s="180" t="str">
        <f>IF(OR($E113="",$G113=""),"",IF(AND($E$3=1),'Marks Entry 1st'!AV112,IF(AND($E$3=2),'Marks Entry 2nd'!AV112,IF(AND($E$3=3),'Marks Entry 3rd'!AV112,IF(AND($E$3=4),'Marks Entry 4th'!AV112,"")))))</f>
        <v/>
      </c>
      <c r="CP113" s="91" t="str">
        <f t="shared" si="133"/>
        <v/>
      </c>
      <c r="CQ113" s="87">
        <f t="shared" si="134"/>
        <v>0</v>
      </c>
      <c r="CR113" s="93" t="str">
        <f>IF(OR($E113="",$G113=""),"",IF(AND($E$3=1),'Marks Entry 1st'!AW112,IF(AND($E$3=2),'Marks Entry 2nd'!AW112,IF(AND($E$3=3),'Marks Entry 3rd'!AW112,IF(AND($E$3=4),'Marks Entry 4th'!AW112,"")))))</f>
        <v/>
      </c>
      <c r="CS113" s="93" t="str">
        <f>IF(OR($E113="",$G113=""),"",IF(AND($E$3=1),'Marks Entry 1st'!AX112,IF(AND($E$3=2),'Marks Entry 2nd'!AX112,IF(AND($E$3=3),'Marks Entry 3rd'!AX112,IF(AND($E$3=4),'Marks Entry 4th'!AX112,"")))))</f>
        <v/>
      </c>
      <c r="CT113" s="93" t="str">
        <f>IF(OR($E113="",$G113=""),"",IF(AND($E$3=1),'Marks Entry 1st'!AY112,IF(AND($E$3=2),'Marks Entry 2nd'!AY112,IF(AND($E$3=3),'Marks Entry 3rd'!AY112,IF(AND($E$3=4),'Marks Entry 4th'!AY112,"")))))</f>
        <v/>
      </c>
      <c r="CU113" s="92" t="str">
        <f t="shared" si="135"/>
        <v/>
      </c>
      <c r="CV113" s="87" t="str">
        <f t="shared" si="136"/>
        <v/>
      </c>
      <c r="CW113" s="144">
        <f t="shared" si="137"/>
        <v>0</v>
      </c>
      <c r="CX113" s="144" t="str">
        <f t="shared" si="138"/>
        <v/>
      </c>
      <c r="CY113" s="144" t="str">
        <f t="shared" si="96"/>
        <v/>
      </c>
      <c r="CZ113" s="144" t="str">
        <f t="shared" si="139"/>
        <v/>
      </c>
      <c r="DA113" s="144" t="str">
        <f t="shared" si="97"/>
        <v/>
      </c>
      <c r="DB113" s="148" t="str">
        <f t="shared" si="98"/>
        <v/>
      </c>
      <c r="DC113" s="380" t="str">
        <f>IF(OR($E113="",$G113=""),"",IF(AND($E$3=1),'Marks Entry 1st'!AZ112,IF(AND($E$3=2),'Marks Entry 2nd'!AZ112,IF(AND($E$3=3),'Marks Entry 3rd'!AZ112,IF(AND($E$3=4),'Marks Entry 4th'!AZ112,"")))))</f>
        <v/>
      </c>
      <c r="DD113" s="380" t="str">
        <f>IF(OR($E113="",$G113=""),"",IF(AND($E$3=1),'Marks Entry 1st'!BA112,IF(AND($E$3=2),'Marks Entry 2nd'!BA112,IF(AND($E$3=3),'Marks Entry 3rd'!BA112,IF(AND($E$3=4),'Marks Entry 4th'!BA112,"")))))</f>
        <v/>
      </c>
      <c r="DE113" s="380" t="str">
        <f>IF(OR($E113="",$G113=""),"",IF(AND($E$3=1),'Marks Entry 1st'!BB112,IF(AND($E$3=2),'Marks Entry 2nd'!BB112,IF(AND($E$3=3),'Marks Entry 3rd'!BB112,IF(AND($E$3=4),'Marks Entry 4th'!BB112,"")))))</f>
        <v/>
      </c>
      <c r="DF113" s="181" t="str">
        <f t="shared" si="140"/>
        <v/>
      </c>
      <c r="DG113" s="182">
        <f t="shared" si="141"/>
        <v>0</v>
      </c>
      <c r="DH113" s="182" t="str">
        <f t="shared" si="142"/>
        <v/>
      </c>
      <c r="DI113" s="182" t="str">
        <f t="shared" si="143"/>
        <v/>
      </c>
      <c r="DJ113" s="147" t="str">
        <f t="shared" si="99"/>
        <v/>
      </c>
      <c r="DK113" s="380" t="str">
        <f>IF(OR($E113="",$G113=""),"",IF(AND($E$3=1),'Marks Entry 1st'!BC112,IF(AND($E$3=2),'Marks Entry 2nd'!BC112,IF(AND($E$3=3),'Marks Entry 3rd'!BC112,IF(AND($E$3=4),'Marks Entry 4th'!BC112,"")))))</f>
        <v/>
      </c>
      <c r="DL113" s="380" t="str">
        <f>IF(OR($E113="",$G113=""),"",IF(AND($E$3=1),'Marks Entry 1st'!BD112,IF(AND($E$3=2),'Marks Entry 2nd'!BD112,IF(AND($E$3=3),'Marks Entry 3rd'!BD112,IF(AND($E$3=4),'Marks Entry 4th'!BD112,"")))))</f>
        <v/>
      </c>
      <c r="DM113" s="380" t="str">
        <f>IF(OR($E113="",$G113=""),"",IF(AND($E$3=1),'Marks Entry 1st'!BE112,IF(AND($E$3=2),'Marks Entry 2nd'!BE112,IF(AND($E$3=3),'Marks Entry 3rd'!BE112,IF(AND($E$3=4),'Marks Entry 4th'!BE112,"")))))</f>
        <v/>
      </c>
      <c r="DN113" s="181" t="str">
        <f t="shared" si="144"/>
        <v/>
      </c>
      <c r="DO113" s="182">
        <f t="shared" si="145"/>
        <v>0</v>
      </c>
      <c r="DP113" s="182" t="str">
        <f t="shared" si="146"/>
        <v/>
      </c>
      <c r="DQ113" s="182" t="str">
        <f t="shared" si="147"/>
        <v/>
      </c>
      <c r="DR113" s="147" t="str">
        <f t="shared" si="100"/>
        <v/>
      </c>
      <c r="DS113" s="380" t="str">
        <f>IF(OR($E113="",$G113=""),"",IF(AND($E$3=1),'Marks Entry 1st'!BF112,IF(AND($E$3=2),'Marks Entry 2nd'!BF112,IF(AND($E$3=3),'Marks Entry 3rd'!BF112,IF(AND($E$3=4),'Marks Entry 4th'!BF112,"")))))</f>
        <v/>
      </c>
      <c r="DT113" s="380" t="str">
        <f>IF(OR($E113="",$G113=""),"",IF(AND($E$3=1),'Marks Entry 1st'!BG112,IF(AND($E$3=2),'Marks Entry 2nd'!BG112,IF(AND($E$3=3),'Marks Entry 3rd'!BG112,IF(AND($E$3=4),'Marks Entry 4th'!BG112,"")))))</f>
        <v/>
      </c>
      <c r="DU113" s="380" t="str">
        <f>IF(OR($E113="",$G113=""),"",IF(AND($E$3=1),'Marks Entry 1st'!BH112,IF(AND($E$3=2),'Marks Entry 2nd'!BH112,IF(AND($E$3=3),'Marks Entry 3rd'!BH112,IF(AND($E$3=4),'Marks Entry 4th'!BH112,"")))))</f>
        <v/>
      </c>
      <c r="DV113" s="181" t="str">
        <f t="shared" si="148"/>
        <v/>
      </c>
      <c r="DW113" s="182">
        <f t="shared" si="149"/>
        <v>0</v>
      </c>
      <c r="DX113" s="182" t="str">
        <f t="shared" si="150"/>
        <v/>
      </c>
      <c r="DY113" s="182" t="str">
        <f t="shared" si="151"/>
        <v/>
      </c>
      <c r="DZ113" s="147" t="str">
        <f t="shared" si="101"/>
        <v/>
      </c>
      <c r="EA113" s="104" t="str">
        <f t="shared" si="102"/>
        <v/>
      </c>
      <c r="EB113" s="105" t="str">
        <f t="shared" si="103"/>
        <v/>
      </c>
      <c r="EC113" s="111" t="str">
        <f t="shared" si="104"/>
        <v/>
      </c>
      <c r="ED113" s="112" t="str">
        <f t="shared" si="105"/>
        <v/>
      </c>
      <c r="EE113" s="386" t="str">
        <f t="shared" si="106"/>
        <v/>
      </c>
      <c r="EF113" s="72" t="str">
        <f>IF(OR($E113="",$G113=""),"",IF(AND($E$3=1),'Marks Entry 1st'!BI112,IF(AND($E$3=2),'Marks Entry 2nd'!BI112,IF(AND($E$3=3),'Marks Entry 3rd'!BI112,IF(AND($E$3=4),'Marks Entry 4th'!BI112,"")))))</f>
        <v/>
      </c>
      <c r="EG113" s="72" t="str">
        <f>IF(OR($E113="",$G113=""),"",IF(AND($E$3=1),'Marks Entry 1st'!BJ112,IF(AND($E$3=2),'Marks Entry 2nd'!BJ112,IF(AND($E$3=3),'Marks Entry 3rd'!BJ112,IF(AND($E$3=4),'Marks Entry 4th'!BJ112,"")))))</f>
        <v/>
      </c>
      <c r="EH113" s="328" t="str">
        <f t="shared" si="107"/>
        <v/>
      </c>
      <c r="EI113" s="73"/>
      <c r="EP113" s="75">
        <f>IF(AND($E$3=1),'Marks Entry 1st'!I112,IF(AND($E$3=2),'Marks Entry 2nd'!I112,IF(AND($E$3=3),'Marks Entry 3rd'!I112,IF(AND($E$3=4),'Marks Entry 4th'!I112,""))))</f>
        <v>0</v>
      </c>
    </row>
    <row r="114" spans="1:146" ht="18.899999999999999" customHeight="1">
      <c r="A114" s="94">
        <v>107</v>
      </c>
      <c r="B114" s="94" t="str">
        <f>IF(OR(EP114=0,EP114=""),"",IF(AND($E$3=1),'Marks Entry 1st'!I113,IF(AND($E$3=2),'Marks Entry 2nd'!I113,IF(AND($E$3=3),'Marks Entry 3rd'!I113,IF(AND($E$3=4),'Marks Entry 4th'!I113,"")))))</f>
        <v/>
      </c>
      <c r="C114" s="95" t="str">
        <f>IF(OR(B114=0,B114=""),"",IF(AND($E$3=1),'Marks Entry 1st'!B113,IF(AND($E$3=2),'Marks Entry 2nd'!B113,IF(AND($E$3=3),'Marks Entry 3rd'!B113,IF(AND($E$3=4),'Marks Entry 4th'!B113,"")))))</f>
        <v/>
      </c>
      <c r="D114" s="95" t="str">
        <f>IF(OR(B114=0,B114=""),"",IF(AND($E$3=1),'Marks Entry 1st'!C113,IF(AND($E$3=2),'Marks Entry 2nd'!C113,IF(AND($E$3=3),'Marks Entry 3rd'!C113,IF(AND($E$3=4),'Marks Entry 4th'!C113,"")))))</f>
        <v/>
      </c>
      <c r="E114" s="96" t="str">
        <f>IF(OR(B114=0,B114=""),"",IF(AND($E$3=1),'Marks Entry 1st'!E113,IF(AND($E$3=2),'Marks Entry 2nd'!E113,IF(AND($E$3=3),'Marks Entry 3rd'!E113,IF(AND($E$3=4),'Marks Entry 4th'!E113,"")))))</f>
        <v/>
      </c>
      <c r="F114" s="95" t="str">
        <f>IF(OR(B114=0,B114=""),"",IF(AND($E$3=1),'Marks Entry 1st'!D113,IF(AND($E$3=2),'Marks Entry 2nd'!D113,IF(AND($E$3=3),'Marks Entry 3rd'!D113,IF(AND($E$3=4),'Marks Entry 4th'!D113,"")))))</f>
        <v/>
      </c>
      <c r="G114" s="90" t="str">
        <f>IF(OR(B114=0,B114=""),"",IF(AND($E$3=1),'Marks Entry 1st'!F113,IF(AND($E$3=2),'Marks Entry 2nd'!F113,IF(AND($E$3=3),'Marks Entry 3rd'!F113,IF(AND($E$3=4),'Marks Entry 4th'!F113,"")))))</f>
        <v/>
      </c>
      <c r="H114" s="90" t="str">
        <f>IF(OR(B114=0,B114=""),"",IF(AND($E$3=1),'Marks Entry 1st'!G113,IF(AND($E$3=2),'Marks Entry 2nd'!G113,IF(AND($E$3=3),'Marks Entry 3rd'!G113,IF(AND($E$3=4),'Marks Entry 4th'!G113,"")))))</f>
        <v/>
      </c>
      <c r="I114" s="90" t="str">
        <f>IF(OR(B114=0,B114=""),"",IF(AND($E$3=1),'Marks Entry 1st'!H113,IF(AND($E$3=2),'Marks Entry 2nd'!H113,IF(AND($E$3=3),'Marks Entry 3rd'!H113,IF(AND($E$3=4),'Marks Entry 4th'!H113,"")))))</f>
        <v/>
      </c>
      <c r="J114" s="379" t="str">
        <f>IF(OR(B114=0,B114=""),"",IF(AND($E$3=1),'Marks Entry 1st'!J113,IF(AND($E$3=2),'Marks Entry 2nd'!J113,IF(AND($E$3=3),'Marks Entry 3rd'!J113,IF(AND($E$3=4),'Marks Entry 4th'!J113,"")))))</f>
        <v/>
      </c>
      <c r="K114" s="379" t="str">
        <f>IF(OR(B114=0,B114=""),"",IF(AND($E$3=1),'Marks Entry 1st'!K113,IF(AND($E$3=2),'Marks Entry 2nd'!K113,IF(AND($E$3=3),'Marks Entry 3rd'!K113,IF(AND($E$3=4),'Marks Entry 4th'!K113,"")))))</f>
        <v/>
      </c>
      <c r="L114" s="180" t="str">
        <f>IF(OR($E114="",$G114=""),"",IF(AND($E$3=1),'Marks Entry 1st'!L113,IF(AND($E$3=2),'Marks Entry 2nd'!L113,IF(AND($E$3=3),'Marks Entry 3rd'!L113,IF(AND($E$3=4),'Marks Entry 4th'!L113,"")))))</f>
        <v/>
      </c>
      <c r="M114" s="180" t="str">
        <f>IF(OR($E114="",$G114=""),"",IF(AND($E$3=1),'Marks Entry 1st'!M113,IF(AND($E$3=2),'Marks Entry 2nd'!M113,IF(AND($E$3=3),'Marks Entry 3rd'!M113,IF(AND($E$3=4),'Marks Entry 4th'!M113,"")))))</f>
        <v/>
      </c>
      <c r="N114" s="87" t="str">
        <f t="shared" si="108"/>
        <v/>
      </c>
      <c r="O114" s="180" t="str">
        <f>IF(OR($E114="",$G114=""),"",IF(AND($E$3=1),'Marks Entry 1st'!N113,IF(AND($E$3=2),'Marks Entry 2nd'!N113,IF(AND($E$3=3),'Marks Entry 3rd'!N113,IF(AND($E$3=4),'Marks Entry 4th'!N113,"")))))</f>
        <v/>
      </c>
      <c r="P114" s="180" t="str">
        <f>IF(OR($E114="",$G114=""),"",IF(AND($E$3=1),'Marks Entry 1st'!O113,IF(AND($E$3=2),'Marks Entry 2nd'!O113,IF(AND($E$3=3),'Marks Entry 3rd'!O113,IF(AND($E$3=4),'Marks Entry 4th'!O113,"")))))</f>
        <v/>
      </c>
      <c r="Q114" s="180" t="str">
        <f>IF(OR($E114="",$G114=""),"",IF(AND($E$3=1),'Marks Entry 1st'!P113,IF(AND($E$3=2),'Marks Entry 2nd'!P113,IF(AND($E$3=3),'Marks Entry 3rd'!P113,IF(AND($E$3=4),'Marks Entry 4th'!P113,"")))))</f>
        <v/>
      </c>
      <c r="R114" s="91" t="str">
        <f t="shared" si="109"/>
        <v/>
      </c>
      <c r="S114" s="87">
        <f t="shared" si="110"/>
        <v>0</v>
      </c>
      <c r="T114" s="93" t="str">
        <f>IF(OR($E114="",$G114=""),"",IF(AND($E$3=1),'Marks Entry 1st'!Q113,IF(AND($E$3=2),'Marks Entry 2nd'!Q113,IF(AND($E$3=3),'Marks Entry 3rd'!Q113,IF(AND($E$3=4),'Marks Entry 4th'!Q113,"")))))</f>
        <v/>
      </c>
      <c r="U114" s="93" t="str">
        <f>IF(OR($E114="",$G114=""),"",IF(AND($E$3=1),'Marks Entry 1st'!R113,IF(AND($E$3=2),'Marks Entry 2nd'!R113,IF(AND($E$3=3),'Marks Entry 3rd'!R113,IF(AND($E$3=4),'Marks Entry 4th'!R113,"")))))</f>
        <v/>
      </c>
      <c r="V114" s="93" t="str">
        <f>IF(OR($E114="",$G114=""),"",IF(AND($E$3=1),'Marks Entry 1st'!S113,IF(AND($E$3=2),'Marks Entry 2nd'!S113,IF(AND($E$3=3),'Marks Entry 3rd'!S113,IF(AND($E$3=4),'Marks Entry 4th'!S113,"")))))</f>
        <v/>
      </c>
      <c r="W114" s="92" t="str">
        <f t="shared" si="111"/>
        <v/>
      </c>
      <c r="X114" s="87" t="str">
        <f t="shared" si="112"/>
        <v/>
      </c>
      <c r="Y114" s="144">
        <f t="shared" si="113"/>
        <v>0</v>
      </c>
      <c r="Z114" s="144" t="str">
        <f t="shared" si="114"/>
        <v/>
      </c>
      <c r="AA114" s="144" t="str">
        <f t="shared" si="76"/>
        <v/>
      </c>
      <c r="AB114" s="144" t="str">
        <f t="shared" si="115"/>
        <v/>
      </c>
      <c r="AC114" s="144" t="str">
        <f t="shared" si="77"/>
        <v/>
      </c>
      <c r="AD114" s="148" t="str">
        <f t="shared" si="78"/>
        <v/>
      </c>
      <c r="AE114" s="180" t="str">
        <f>IF(OR($E114="",$G114=""),"",IF(AND($E$3=1),'Marks Entry 1st'!T113,IF(AND($E$3=2),'Marks Entry 2nd'!T113,IF(AND($E$3=3),'Marks Entry 3rd'!T113,IF(AND($E$3=4),'Marks Entry 4th'!T113,"")))))</f>
        <v/>
      </c>
      <c r="AF114" s="180" t="str">
        <f>IF(OR($E114="",$G114=""),"",IF(AND($E$3=1),'Marks Entry 1st'!U113,IF(AND($E$3=2),'Marks Entry 2nd'!U113,IF(AND($E$3=3),'Marks Entry 3rd'!U113,IF(AND($E$3=4),'Marks Entry 4th'!U113,"")))))</f>
        <v/>
      </c>
      <c r="AG114" s="87" t="str">
        <f t="shared" si="116"/>
        <v/>
      </c>
      <c r="AH114" s="180" t="str">
        <f>IF(OR($E114="",$G114=""),"",IF(AND($E$3=1),'Marks Entry 1st'!V113,IF(AND($E$3=2),'Marks Entry 2nd'!V113,IF(AND($E$3=3),'Marks Entry 3rd'!V113,IF(AND($E$3=4),'Marks Entry 4th'!V113,"")))))</f>
        <v/>
      </c>
      <c r="AI114" s="180" t="str">
        <f>IF(OR($E114="",$G114=""),"",IF(AND($E$3=1),'Marks Entry 1st'!W113,IF(AND($E$3=2),'Marks Entry 2nd'!W113,IF(AND($E$3=3),'Marks Entry 3rd'!W113,IF(AND($E$3=4),'Marks Entry 4th'!W113,"")))))</f>
        <v/>
      </c>
      <c r="AJ114" s="180" t="str">
        <f>IF(OR($E114="",$G114=""),"",IF(AND($E$3=1),'Marks Entry 1st'!X113,IF(AND($E$3=2),'Marks Entry 2nd'!X113,IF(AND($E$3=3),'Marks Entry 3rd'!X113,IF(AND($E$3=4),'Marks Entry 4th'!X113,"")))))</f>
        <v/>
      </c>
      <c r="AK114" s="91" t="str">
        <f t="shared" si="117"/>
        <v/>
      </c>
      <c r="AL114" s="87">
        <f t="shared" si="118"/>
        <v>0</v>
      </c>
      <c r="AM114" s="93" t="str">
        <f>IF(OR($E114="",$G114=""),"",IF(AND($E$3=1),'Marks Entry 1st'!Y113,IF(AND($E$3=2),'Marks Entry 2nd'!Y113,IF(AND($E$3=3),'Marks Entry 3rd'!Y113,IF(AND($E$3=4),'Marks Entry 4th'!Y113,"")))))</f>
        <v/>
      </c>
      <c r="AN114" s="93" t="str">
        <f>IF(OR($E114="",$G114=""),"",IF(AND($E$3=1),'Marks Entry 1st'!Z113,IF(AND($E$3=2),'Marks Entry 2nd'!Z113,IF(AND($E$3=3),'Marks Entry 3rd'!Z113,IF(AND($E$3=4),'Marks Entry 4th'!Z113,"")))))</f>
        <v/>
      </c>
      <c r="AO114" s="93" t="str">
        <f>IF(OR($E114="",$G114=""),"",IF(AND($E$3=1),'Marks Entry 1st'!AA113,IF(AND($E$3=2),'Marks Entry 2nd'!AA113,IF(AND($E$3=3),'Marks Entry 3rd'!AA113,IF(AND($E$3=4),'Marks Entry 4th'!AA113,"")))))</f>
        <v/>
      </c>
      <c r="AP114" s="92" t="str">
        <f t="shared" si="119"/>
        <v/>
      </c>
      <c r="AQ114" s="87" t="str">
        <f t="shared" si="120"/>
        <v/>
      </c>
      <c r="AR114" s="144">
        <f t="shared" si="121"/>
        <v>0</v>
      </c>
      <c r="AS114" s="144" t="str">
        <f t="shared" si="122"/>
        <v/>
      </c>
      <c r="AT114" s="144" t="str">
        <f t="shared" si="79"/>
        <v/>
      </c>
      <c r="AU114" s="144" t="str">
        <f t="shared" si="123"/>
        <v/>
      </c>
      <c r="AV114" s="144" t="str">
        <f t="shared" si="80"/>
        <v/>
      </c>
      <c r="AW114" s="148" t="str">
        <f t="shared" si="81"/>
        <v/>
      </c>
      <c r="AX114" s="180" t="str">
        <f>IF(OR($E114="",$G114=""),"",IF(AND($E$3=1),'Marks Entry 1st'!AB113,IF(AND($E$3=2),'Marks Entry 2nd'!AB113,IF(AND($E$3=3),'Marks Entry 3rd'!AB113,IF(AND($E$3=4),'Marks Entry 4th'!AB113,"")))))</f>
        <v/>
      </c>
      <c r="AY114" s="180" t="str">
        <f>IF(OR($E114="",$G114=""),"",IF(AND($E$3=1),'Marks Entry 1st'!AC113,IF(AND($E$3=2),'Marks Entry 2nd'!AC113,IF(AND($E$3=3),'Marks Entry 3rd'!AC113,IF(AND($E$3=4),'Marks Entry 4th'!AC113,"")))))</f>
        <v/>
      </c>
      <c r="AZ114" s="87" t="str">
        <f t="shared" si="82"/>
        <v/>
      </c>
      <c r="BA114" s="180" t="str">
        <f>IF(OR($E114="",$G114=""),"",IF(AND($E$3=1),'Marks Entry 1st'!AD113,IF(AND($E$3=2),'Marks Entry 2nd'!AD113,IF(AND($E$3=3),'Marks Entry 3rd'!AD113,IF(AND($E$3=4),'Marks Entry 4th'!AD113,"")))))</f>
        <v/>
      </c>
      <c r="BB114" s="180" t="str">
        <f>IF(OR($E114="",$G114=""),"",IF(AND($E$3=1),'Marks Entry 1st'!AE113,IF(AND($E$3=2),'Marks Entry 2nd'!AE113,IF(AND($E$3=3),'Marks Entry 3rd'!AE113,IF(AND($E$3=4),'Marks Entry 4th'!AE113,"")))))</f>
        <v/>
      </c>
      <c r="BC114" s="180" t="str">
        <f>IF(OR($E114="",$G114=""),"",IF(AND($E$3=1),'Marks Entry 1st'!AF113,IF(AND($E$3=2),'Marks Entry 2nd'!AF113,IF(AND($E$3=3),'Marks Entry 3rd'!AF113,IF(AND($E$3=4),'Marks Entry 4th'!AF113,"")))))</f>
        <v/>
      </c>
      <c r="BD114" s="91" t="str">
        <f t="shared" si="83"/>
        <v/>
      </c>
      <c r="BE114" s="87">
        <f t="shared" si="84"/>
        <v>0</v>
      </c>
      <c r="BF114" s="93" t="str">
        <f>IF(OR($E114="",$G114=""),"",IF(AND($E$3=1),'Marks Entry 1st'!AG113,IF(AND($E$3=2),'Marks Entry 2nd'!AG113,IF(AND($E$3=3),'Marks Entry 3rd'!AG113,IF(AND($E$3=4),'Marks Entry 4th'!AG113,"")))))</f>
        <v/>
      </c>
      <c r="BG114" s="93" t="str">
        <f>IF(OR($E114="",$G114=""),"",IF(AND($E$3=1),'Marks Entry 1st'!AH113,IF(AND($E$3=2),'Marks Entry 2nd'!AH113,IF(AND($E$3=3),'Marks Entry 3rd'!AH113,IF(AND($E$3=4),'Marks Entry 4th'!AH113,"")))))</f>
        <v/>
      </c>
      <c r="BH114" s="93" t="str">
        <f>IF(OR($E114="",$G114=""),"",IF(AND($E$3=1),'Marks Entry 1st'!AI113,IF(AND($E$3=2),'Marks Entry 2nd'!AI113,IF(AND($E$3=3),'Marks Entry 3rd'!AI113,IF(AND($E$3=4),'Marks Entry 4th'!AI113,"")))))</f>
        <v/>
      </c>
      <c r="BI114" s="92" t="str">
        <f t="shared" si="85"/>
        <v/>
      </c>
      <c r="BJ114" s="87" t="str">
        <f t="shared" si="86"/>
        <v/>
      </c>
      <c r="BK114" s="144">
        <f t="shared" si="87"/>
        <v>0</v>
      </c>
      <c r="BL114" s="144" t="str">
        <f t="shared" si="88"/>
        <v/>
      </c>
      <c r="BM114" s="144" t="str">
        <f t="shared" si="89"/>
        <v/>
      </c>
      <c r="BN114" s="144" t="str">
        <f t="shared" si="90"/>
        <v/>
      </c>
      <c r="BO114" s="144" t="str">
        <f t="shared" si="91"/>
        <v/>
      </c>
      <c r="BP114" s="148" t="str">
        <f t="shared" si="92"/>
        <v/>
      </c>
      <c r="BQ114" s="180" t="str">
        <f>IF(OR($E114="",$G114=""),"",IF(AND($E$3=1),'Marks Entry 1st'!AJ113,IF(AND($E$3=2),'Marks Entry 2nd'!AJ113,IF(AND($E$3=3),'Marks Entry 3rd'!AJ113,IF(AND($E$3=4),'Marks Entry 4th'!AJ113,"")))))</f>
        <v/>
      </c>
      <c r="BR114" s="180" t="str">
        <f>IF(OR($E114="",$G114=""),"",IF(AND($E$3=1),'Marks Entry 1st'!AK113,IF(AND($E$3=2),'Marks Entry 2nd'!AK113,IF(AND($E$3=3),'Marks Entry 3rd'!AK113,IF(AND($E$3=4),'Marks Entry 4th'!AK113,"")))))</f>
        <v/>
      </c>
      <c r="BS114" s="87" t="str">
        <f t="shared" si="124"/>
        <v/>
      </c>
      <c r="BT114" s="180" t="str">
        <f>IF(OR($E114="",$G114=""),"",IF(AND($E$3=1),'Marks Entry 1st'!AL113,IF(AND($E$3=2),'Marks Entry 2nd'!AL113,IF(AND($E$3=3),'Marks Entry 3rd'!AL113,IF(AND($E$3=4),'Marks Entry 4th'!AL113,"")))))</f>
        <v/>
      </c>
      <c r="BU114" s="180" t="str">
        <f>IF(OR($E114="",$G114=""),"",IF(AND($E$3=1),'Marks Entry 1st'!AM113,IF(AND($E$3=2),'Marks Entry 2nd'!AM113,IF(AND($E$3=3),'Marks Entry 3rd'!AM113,IF(AND($E$3=4),'Marks Entry 4th'!AM113,"")))))</f>
        <v/>
      </c>
      <c r="BV114" s="180" t="str">
        <f>IF(OR($E114="",$G114=""),"",IF(AND($E$3=1),'Marks Entry 1st'!AN113,IF(AND($E$3=2),'Marks Entry 2nd'!AN113,IF(AND($E$3=3),'Marks Entry 3rd'!AN113,IF(AND($E$3=4),'Marks Entry 4th'!AN113,"")))))</f>
        <v/>
      </c>
      <c r="BW114" s="91" t="str">
        <f t="shared" si="125"/>
        <v/>
      </c>
      <c r="BX114" s="87">
        <f t="shared" si="126"/>
        <v>0</v>
      </c>
      <c r="BY114" s="93" t="str">
        <f>IF(OR($E114="",$G114=""),"",IF(AND($E$3=1),'Marks Entry 1st'!AO113,IF(AND($E$3=2),'Marks Entry 2nd'!AO113,IF(AND($E$3=3),'Marks Entry 3rd'!AO113,IF(AND($E$3=4),'Marks Entry 4th'!AO113,"")))))</f>
        <v/>
      </c>
      <c r="BZ114" s="93" t="str">
        <f>IF(OR($E114="",$G114=""),"",IF(AND($E$3=1),'Marks Entry 1st'!AP113,IF(AND($E$3=2),'Marks Entry 2nd'!AP113,IF(AND($E$3=3),'Marks Entry 3rd'!AP113,IF(AND($E$3=4),'Marks Entry 4th'!AP113,"")))))</f>
        <v/>
      </c>
      <c r="CA114" s="93" t="str">
        <f>IF(OR($E114="",$G114=""),"",IF(AND($E$3=1),'Marks Entry 1st'!AQ113,IF(AND($E$3=2),'Marks Entry 2nd'!AQ113,IF(AND($E$3=3),'Marks Entry 3rd'!AQ113,IF(AND($E$3=4),'Marks Entry 4th'!AQ113,"")))))</f>
        <v/>
      </c>
      <c r="CB114" s="92" t="str">
        <f t="shared" si="127"/>
        <v/>
      </c>
      <c r="CC114" s="87" t="str">
        <f t="shared" si="128"/>
        <v/>
      </c>
      <c r="CD114" s="144">
        <f t="shared" si="129"/>
        <v>0</v>
      </c>
      <c r="CE114" s="144" t="str">
        <f t="shared" si="130"/>
        <v/>
      </c>
      <c r="CF114" s="144" t="str">
        <f t="shared" si="93"/>
        <v/>
      </c>
      <c r="CG114" s="144" t="str">
        <f t="shared" si="131"/>
        <v/>
      </c>
      <c r="CH114" s="144" t="str">
        <f t="shared" si="94"/>
        <v/>
      </c>
      <c r="CI114" s="148" t="str">
        <f t="shared" si="95"/>
        <v/>
      </c>
      <c r="CJ114" s="180" t="str">
        <f>IF(OR($E114="",$G114=""),"",IF(AND($E$3=1),'Marks Entry 1st'!AR113,IF(AND($E$3=2),'Marks Entry 2nd'!AR113,IF(AND($E$3=3),'Marks Entry 3rd'!AR113,IF(AND($E$3=4),'Marks Entry 4th'!AR113,"")))))</f>
        <v/>
      </c>
      <c r="CK114" s="180" t="str">
        <f>IF(OR($E114="",$G114=""),"",IF(AND($E$3=1),'Marks Entry 1st'!AS113,IF(AND($E$3=2),'Marks Entry 2nd'!AS113,IF(AND($E$3=3),'Marks Entry 3rd'!AS113,IF(AND($E$3=4),'Marks Entry 4th'!AS113,"")))))</f>
        <v/>
      </c>
      <c r="CL114" s="87" t="str">
        <f t="shared" si="132"/>
        <v/>
      </c>
      <c r="CM114" s="180" t="str">
        <f>IF(OR($E114="",$G114=""),"",IF(AND($E$3=1),'Marks Entry 1st'!AT113,IF(AND($E$3=2),'Marks Entry 2nd'!AT113,IF(AND($E$3=3),'Marks Entry 3rd'!AT113,IF(AND($E$3=4),'Marks Entry 4th'!AT113,"")))))</f>
        <v/>
      </c>
      <c r="CN114" s="180" t="str">
        <f>IF(OR($E114="",$G114=""),"",IF(AND($E$3=1),'Marks Entry 1st'!AU113,IF(AND($E$3=2),'Marks Entry 2nd'!AU113,IF(AND($E$3=3),'Marks Entry 3rd'!AU113,IF(AND($E$3=4),'Marks Entry 4th'!AU113,"")))))</f>
        <v/>
      </c>
      <c r="CO114" s="180" t="str">
        <f>IF(OR($E114="",$G114=""),"",IF(AND($E$3=1),'Marks Entry 1st'!AV113,IF(AND($E$3=2),'Marks Entry 2nd'!AV113,IF(AND($E$3=3),'Marks Entry 3rd'!AV113,IF(AND($E$3=4),'Marks Entry 4th'!AV113,"")))))</f>
        <v/>
      </c>
      <c r="CP114" s="91" t="str">
        <f t="shared" si="133"/>
        <v/>
      </c>
      <c r="CQ114" s="87">
        <f t="shared" si="134"/>
        <v>0</v>
      </c>
      <c r="CR114" s="93" t="str">
        <f>IF(OR($E114="",$G114=""),"",IF(AND($E$3=1),'Marks Entry 1st'!AW113,IF(AND($E$3=2),'Marks Entry 2nd'!AW113,IF(AND($E$3=3),'Marks Entry 3rd'!AW113,IF(AND($E$3=4),'Marks Entry 4th'!AW113,"")))))</f>
        <v/>
      </c>
      <c r="CS114" s="93" t="str">
        <f>IF(OR($E114="",$G114=""),"",IF(AND($E$3=1),'Marks Entry 1st'!AX113,IF(AND($E$3=2),'Marks Entry 2nd'!AX113,IF(AND($E$3=3),'Marks Entry 3rd'!AX113,IF(AND($E$3=4),'Marks Entry 4th'!AX113,"")))))</f>
        <v/>
      </c>
      <c r="CT114" s="93" t="str">
        <f>IF(OR($E114="",$G114=""),"",IF(AND($E$3=1),'Marks Entry 1st'!AY113,IF(AND($E$3=2),'Marks Entry 2nd'!AY113,IF(AND($E$3=3),'Marks Entry 3rd'!AY113,IF(AND($E$3=4),'Marks Entry 4th'!AY113,"")))))</f>
        <v/>
      </c>
      <c r="CU114" s="92" t="str">
        <f t="shared" si="135"/>
        <v/>
      </c>
      <c r="CV114" s="87" t="str">
        <f t="shared" si="136"/>
        <v/>
      </c>
      <c r="CW114" s="144">
        <f t="shared" si="137"/>
        <v>0</v>
      </c>
      <c r="CX114" s="144" t="str">
        <f t="shared" si="138"/>
        <v/>
      </c>
      <c r="CY114" s="144" t="str">
        <f t="shared" si="96"/>
        <v/>
      </c>
      <c r="CZ114" s="144" t="str">
        <f t="shared" si="139"/>
        <v/>
      </c>
      <c r="DA114" s="144" t="str">
        <f t="shared" si="97"/>
        <v/>
      </c>
      <c r="DB114" s="148" t="str">
        <f t="shared" si="98"/>
        <v/>
      </c>
      <c r="DC114" s="380" t="str">
        <f>IF(OR($E114="",$G114=""),"",IF(AND($E$3=1),'Marks Entry 1st'!AZ113,IF(AND($E$3=2),'Marks Entry 2nd'!AZ113,IF(AND($E$3=3),'Marks Entry 3rd'!AZ113,IF(AND($E$3=4),'Marks Entry 4th'!AZ113,"")))))</f>
        <v/>
      </c>
      <c r="DD114" s="380" t="str">
        <f>IF(OR($E114="",$G114=""),"",IF(AND($E$3=1),'Marks Entry 1st'!BA113,IF(AND($E$3=2),'Marks Entry 2nd'!BA113,IF(AND($E$3=3),'Marks Entry 3rd'!BA113,IF(AND($E$3=4),'Marks Entry 4th'!BA113,"")))))</f>
        <v/>
      </c>
      <c r="DE114" s="380" t="str">
        <f>IF(OR($E114="",$G114=""),"",IF(AND($E$3=1),'Marks Entry 1st'!BB113,IF(AND($E$3=2),'Marks Entry 2nd'!BB113,IF(AND($E$3=3),'Marks Entry 3rd'!BB113,IF(AND($E$3=4),'Marks Entry 4th'!BB113,"")))))</f>
        <v/>
      </c>
      <c r="DF114" s="181" t="str">
        <f t="shared" si="140"/>
        <v/>
      </c>
      <c r="DG114" s="182">
        <f t="shared" si="141"/>
        <v>0</v>
      </c>
      <c r="DH114" s="182" t="str">
        <f t="shared" si="142"/>
        <v/>
      </c>
      <c r="DI114" s="182" t="str">
        <f t="shared" si="143"/>
        <v/>
      </c>
      <c r="DJ114" s="147" t="str">
        <f t="shared" si="99"/>
        <v/>
      </c>
      <c r="DK114" s="380" t="str">
        <f>IF(OR($E114="",$G114=""),"",IF(AND($E$3=1),'Marks Entry 1st'!BC113,IF(AND($E$3=2),'Marks Entry 2nd'!BC113,IF(AND($E$3=3),'Marks Entry 3rd'!BC113,IF(AND($E$3=4),'Marks Entry 4th'!BC113,"")))))</f>
        <v/>
      </c>
      <c r="DL114" s="380" t="str">
        <f>IF(OR($E114="",$G114=""),"",IF(AND($E$3=1),'Marks Entry 1st'!BD113,IF(AND($E$3=2),'Marks Entry 2nd'!BD113,IF(AND($E$3=3),'Marks Entry 3rd'!BD113,IF(AND($E$3=4),'Marks Entry 4th'!BD113,"")))))</f>
        <v/>
      </c>
      <c r="DM114" s="380" t="str">
        <f>IF(OR($E114="",$G114=""),"",IF(AND($E$3=1),'Marks Entry 1st'!BE113,IF(AND($E$3=2),'Marks Entry 2nd'!BE113,IF(AND($E$3=3),'Marks Entry 3rd'!BE113,IF(AND($E$3=4),'Marks Entry 4th'!BE113,"")))))</f>
        <v/>
      </c>
      <c r="DN114" s="181" t="str">
        <f t="shared" si="144"/>
        <v/>
      </c>
      <c r="DO114" s="182">
        <f t="shared" si="145"/>
        <v>0</v>
      </c>
      <c r="DP114" s="182" t="str">
        <f t="shared" si="146"/>
        <v/>
      </c>
      <c r="DQ114" s="182" t="str">
        <f t="shared" si="147"/>
        <v/>
      </c>
      <c r="DR114" s="147" t="str">
        <f t="shared" si="100"/>
        <v/>
      </c>
      <c r="DS114" s="380" t="str">
        <f>IF(OR($E114="",$G114=""),"",IF(AND($E$3=1),'Marks Entry 1st'!BF113,IF(AND($E$3=2),'Marks Entry 2nd'!BF113,IF(AND($E$3=3),'Marks Entry 3rd'!BF113,IF(AND($E$3=4),'Marks Entry 4th'!BF113,"")))))</f>
        <v/>
      </c>
      <c r="DT114" s="380" t="str">
        <f>IF(OR($E114="",$G114=""),"",IF(AND($E$3=1),'Marks Entry 1st'!BG113,IF(AND($E$3=2),'Marks Entry 2nd'!BG113,IF(AND($E$3=3),'Marks Entry 3rd'!BG113,IF(AND($E$3=4),'Marks Entry 4th'!BG113,"")))))</f>
        <v/>
      </c>
      <c r="DU114" s="380" t="str">
        <f>IF(OR($E114="",$G114=""),"",IF(AND($E$3=1),'Marks Entry 1st'!BH113,IF(AND($E$3=2),'Marks Entry 2nd'!BH113,IF(AND($E$3=3),'Marks Entry 3rd'!BH113,IF(AND($E$3=4),'Marks Entry 4th'!BH113,"")))))</f>
        <v/>
      </c>
      <c r="DV114" s="181" t="str">
        <f t="shared" si="148"/>
        <v/>
      </c>
      <c r="DW114" s="182">
        <f t="shared" si="149"/>
        <v>0</v>
      </c>
      <c r="DX114" s="182" t="str">
        <f t="shared" si="150"/>
        <v/>
      </c>
      <c r="DY114" s="182" t="str">
        <f t="shared" si="151"/>
        <v/>
      </c>
      <c r="DZ114" s="147" t="str">
        <f t="shared" si="101"/>
        <v/>
      </c>
      <c r="EA114" s="104" t="str">
        <f t="shared" si="102"/>
        <v/>
      </c>
      <c r="EB114" s="105" t="str">
        <f t="shared" si="103"/>
        <v/>
      </c>
      <c r="EC114" s="111" t="str">
        <f t="shared" si="104"/>
        <v/>
      </c>
      <c r="ED114" s="112" t="str">
        <f t="shared" si="105"/>
        <v/>
      </c>
      <c r="EE114" s="386" t="str">
        <f t="shared" si="106"/>
        <v/>
      </c>
      <c r="EF114" s="72" t="str">
        <f>IF(OR($E114="",$G114=""),"",IF(AND($E$3=1),'Marks Entry 1st'!BI113,IF(AND($E$3=2),'Marks Entry 2nd'!BI113,IF(AND($E$3=3),'Marks Entry 3rd'!BI113,IF(AND($E$3=4),'Marks Entry 4th'!BI113,"")))))</f>
        <v/>
      </c>
      <c r="EG114" s="72" t="str">
        <f>IF(OR($E114="",$G114=""),"",IF(AND($E$3=1),'Marks Entry 1st'!BJ113,IF(AND($E$3=2),'Marks Entry 2nd'!BJ113,IF(AND($E$3=3),'Marks Entry 3rd'!BJ113,IF(AND($E$3=4),'Marks Entry 4th'!BJ113,"")))))</f>
        <v/>
      </c>
      <c r="EH114" s="328" t="str">
        <f t="shared" si="107"/>
        <v/>
      </c>
      <c r="EI114" s="73"/>
      <c r="EP114" s="75">
        <f>IF(AND($E$3=1),'Marks Entry 1st'!I113,IF(AND($E$3=2),'Marks Entry 2nd'!I113,IF(AND($E$3=3),'Marks Entry 3rd'!I113,IF(AND($E$3=4),'Marks Entry 4th'!I113,""))))</f>
        <v>0</v>
      </c>
    </row>
    <row r="115" spans="1:146" ht="18.899999999999999" customHeight="1">
      <c r="A115" s="94">
        <v>108</v>
      </c>
      <c r="B115" s="94" t="str">
        <f>IF(OR(EP115=0,EP115=""),"",IF(AND($E$3=1),'Marks Entry 1st'!I114,IF(AND($E$3=2),'Marks Entry 2nd'!I114,IF(AND($E$3=3),'Marks Entry 3rd'!I114,IF(AND($E$3=4),'Marks Entry 4th'!I114,"")))))</f>
        <v/>
      </c>
      <c r="C115" s="95" t="str">
        <f>IF(OR(B115=0,B115=""),"",IF(AND($E$3=1),'Marks Entry 1st'!B114,IF(AND($E$3=2),'Marks Entry 2nd'!B114,IF(AND($E$3=3),'Marks Entry 3rd'!B114,IF(AND($E$3=4),'Marks Entry 4th'!B114,"")))))</f>
        <v/>
      </c>
      <c r="D115" s="95" t="str">
        <f>IF(OR(B115=0,B115=""),"",IF(AND($E$3=1),'Marks Entry 1st'!C114,IF(AND($E$3=2),'Marks Entry 2nd'!C114,IF(AND($E$3=3),'Marks Entry 3rd'!C114,IF(AND($E$3=4),'Marks Entry 4th'!C114,"")))))</f>
        <v/>
      </c>
      <c r="E115" s="96" t="str">
        <f>IF(OR(B115=0,B115=""),"",IF(AND($E$3=1),'Marks Entry 1st'!E114,IF(AND($E$3=2),'Marks Entry 2nd'!E114,IF(AND($E$3=3),'Marks Entry 3rd'!E114,IF(AND($E$3=4),'Marks Entry 4th'!E114,"")))))</f>
        <v/>
      </c>
      <c r="F115" s="95" t="str">
        <f>IF(OR(B115=0,B115=""),"",IF(AND($E$3=1),'Marks Entry 1st'!D114,IF(AND($E$3=2),'Marks Entry 2nd'!D114,IF(AND($E$3=3),'Marks Entry 3rd'!D114,IF(AND($E$3=4),'Marks Entry 4th'!D114,"")))))</f>
        <v/>
      </c>
      <c r="G115" s="90" t="str">
        <f>IF(OR(B115=0,B115=""),"",IF(AND($E$3=1),'Marks Entry 1st'!F114,IF(AND($E$3=2),'Marks Entry 2nd'!F114,IF(AND($E$3=3),'Marks Entry 3rd'!F114,IF(AND($E$3=4),'Marks Entry 4th'!F114,"")))))</f>
        <v/>
      </c>
      <c r="H115" s="90" t="str">
        <f>IF(OR(B115=0,B115=""),"",IF(AND($E$3=1),'Marks Entry 1st'!G114,IF(AND($E$3=2),'Marks Entry 2nd'!G114,IF(AND($E$3=3),'Marks Entry 3rd'!G114,IF(AND($E$3=4),'Marks Entry 4th'!G114,"")))))</f>
        <v/>
      </c>
      <c r="I115" s="90" t="str">
        <f>IF(OR(B115=0,B115=""),"",IF(AND($E$3=1),'Marks Entry 1st'!H114,IF(AND($E$3=2),'Marks Entry 2nd'!H114,IF(AND($E$3=3),'Marks Entry 3rd'!H114,IF(AND($E$3=4),'Marks Entry 4th'!H114,"")))))</f>
        <v/>
      </c>
      <c r="J115" s="379" t="str">
        <f>IF(OR(B115=0,B115=""),"",IF(AND($E$3=1),'Marks Entry 1st'!J114,IF(AND($E$3=2),'Marks Entry 2nd'!J114,IF(AND($E$3=3),'Marks Entry 3rd'!J114,IF(AND($E$3=4),'Marks Entry 4th'!J114,"")))))</f>
        <v/>
      </c>
      <c r="K115" s="379" t="str">
        <f>IF(OR(B115=0,B115=""),"",IF(AND($E$3=1),'Marks Entry 1st'!K114,IF(AND($E$3=2),'Marks Entry 2nd'!K114,IF(AND($E$3=3),'Marks Entry 3rd'!K114,IF(AND($E$3=4),'Marks Entry 4th'!K114,"")))))</f>
        <v/>
      </c>
      <c r="L115" s="180" t="str">
        <f>IF(OR($E115="",$G115=""),"",IF(AND($E$3=1),'Marks Entry 1st'!L114,IF(AND($E$3=2),'Marks Entry 2nd'!L114,IF(AND($E$3=3),'Marks Entry 3rd'!L114,IF(AND($E$3=4),'Marks Entry 4th'!L114,"")))))</f>
        <v/>
      </c>
      <c r="M115" s="180" t="str">
        <f>IF(OR($E115="",$G115=""),"",IF(AND($E$3=1),'Marks Entry 1st'!M114,IF(AND($E$3=2),'Marks Entry 2nd'!M114,IF(AND($E$3=3),'Marks Entry 3rd'!M114,IF(AND($E$3=4),'Marks Entry 4th'!M114,"")))))</f>
        <v/>
      </c>
      <c r="N115" s="87" t="str">
        <f t="shared" si="108"/>
        <v/>
      </c>
      <c r="O115" s="180" t="str">
        <f>IF(OR($E115="",$G115=""),"",IF(AND($E$3=1),'Marks Entry 1st'!N114,IF(AND($E$3=2),'Marks Entry 2nd'!N114,IF(AND($E$3=3),'Marks Entry 3rd'!N114,IF(AND($E$3=4),'Marks Entry 4th'!N114,"")))))</f>
        <v/>
      </c>
      <c r="P115" s="180" t="str">
        <f>IF(OR($E115="",$G115=""),"",IF(AND($E$3=1),'Marks Entry 1st'!O114,IF(AND($E$3=2),'Marks Entry 2nd'!O114,IF(AND($E$3=3),'Marks Entry 3rd'!O114,IF(AND($E$3=4),'Marks Entry 4th'!O114,"")))))</f>
        <v/>
      </c>
      <c r="Q115" s="180" t="str">
        <f>IF(OR($E115="",$G115=""),"",IF(AND($E$3=1),'Marks Entry 1st'!P114,IF(AND($E$3=2),'Marks Entry 2nd'!P114,IF(AND($E$3=3),'Marks Entry 3rd'!P114,IF(AND($E$3=4),'Marks Entry 4th'!P114,"")))))</f>
        <v/>
      </c>
      <c r="R115" s="91" t="str">
        <f t="shared" si="109"/>
        <v/>
      </c>
      <c r="S115" s="87">
        <f t="shared" si="110"/>
        <v>0</v>
      </c>
      <c r="T115" s="93" t="str">
        <f>IF(OR($E115="",$G115=""),"",IF(AND($E$3=1),'Marks Entry 1st'!Q114,IF(AND($E$3=2),'Marks Entry 2nd'!Q114,IF(AND($E$3=3),'Marks Entry 3rd'!Q114,IF(AND($E$3=4),'Marks Entry 4th'!Q114,"")))))</f>
        <v/>
      </c>
      <c r="U115" s="93" t="str">
        <f>IF(OR($E115="",$G115=""),"",IF(AND($E$3=1),'Marks Entry 1st'!R114,IF(AND($E$3=2),'Marks Entry 2nd'!R114,IF(AND($E$3=3),'Marks Entry 3rd'!R114,IF(AND($E$3=4),'Marks Entry 4th'!R114,"")))))</f>
        <v/>
      </c>
      <c r="V115" s="93" t="str">
        <f>IF(OR($E115="",$G115=""),"",IF(AND($E$3=1),'Marks Entry 1st'!S114,IF(AND($E$3=2),'Marks Entry 2nd'!S114,IF(AND($E$3=3),'Marks Entry 3rd'!S114,IF(AND($E$3=4),'Marks Entry 4th'!S114,"")))))</f>
        <v/>
      </c>
      <c r="W115" s="92" t="str">
        <f t="shared" si="111"/>
        <v/>
      </c>
      <c r="X115" s="87" t="str">
        <f t="shared" si="112"/>
        <v/>
      </c>
      <c r="Y115" s="144">
        <f t="shared" si="113"/>
        <v>0</v>
      </c>
      <c r="Z115" s="144" t="str">
        <f t="shared" si="114"/>
        <v/>
      </c>
      <c r="AA115" s="144" t="str">
        <f t="shared" si="76"/>
        <v/>
      </c>
      <c r="AB115" s="144" t="str">
        <f t="shared" si="115"/>
        <v/>
      </c>
      <c r="AC115" s="144" t="str">
        <f t="shared" si="77"/>
        <v/>
      </c>
      <c r="AD115" s="148" t="str">
        <f t="shared" si="78"/>
        <v/>
      </c>
      <c r="AE115" s="180" t="str">
        <f>IF(OR($E115="",$G115=""),"",IF(AND($E$3=1),'Marks Entry 1st'!T114,IF(AND($E$3=2),'Marks Entry 2nd'!T114,IF(AND($E$3=3),'Marks Entry 3rd'!T114,IF(AND($E$3=4),'Marks Entry 4th'!T114,"")))))</f>
        <v/>
      </c>
      <c r="AF115" s="180" t="str">
        <f>IF(OR($E115="",$G115=""),"",IF(AND($E$3=1),'Marks Entry 1st'!U114,IF(AND($E$3=2),'Marks Entry 2nd'!U114,IF(AND($E$3=3),'Marks Entry 3rd'!U114,IF(AND($E$3=4),'Marks Entry 4th'!U114,"")))))</f>
        <v/>
      </c>
      <c r="AG115" s="87" t="str">
        <f t="shared" si="116"/>
        <v/>
      </c>
      <c r="AH115" s="180" t="str">
        <f>IF(OR($E115="",$G115=""),"",IF(AND($E$3=1),'Marks Entry 1st'!V114,IF(AND($E$3=2),'Marks Entry 2nd'!V114,IF(AND($E$3=3),'Marks Entry 3rd'!V114,IF(AND($E$3=4),'Marks Entry 4th'!V114,"")))))</f>
        <v/>
      </c>
      <c r="AI115" s="180" t="str">
        <f>IF(OR($E115="",$G115=""),"",IF(AND($E$3=1),'Marks Entry 1st'!W114,IF(AND($E$3=2),'Marks Entry 2nd'!W114,IF(AND($E$3=3),'Marks Entry 3rd'!W114,IF(AND($E$3=4),'Marks Entry 4th'!W114,"")))))</f>
        <v/>
      </c>
      <c r="AJ115" s="180" t="str">
        <f>IF(OR($E115="",$G115=""),"",IF(AND($E$3=1),'Marks Entry 1st'!X114,IF(AND($E$3=2),'Marks Entry 2nd'!X114,IF(AND($E$3=3),'Marks Entry 3rd'!X114,IF(AND($E$3=4),'Marks Entry 4th'!X114,"")))))</f>
        <v/>
      </c>
      <c r="AK115" s="91" t="str">
        <f t="shared" si="117"/>
        <v/>
      </c>
      <c r="AL115" s="87">
        <f t="shared" si="118"/>
        <v>0</v>
      </c>
      <c r="AM115" s="93" t="str">
        <f>IF(OR($E115="",$G115=""),"",IF(AND($E$3=1),'Marks Entry 1st'!Y114,IF(AND($E$3=2),'Marks Entry 2nd'!Y114,IF(AND($E$3=3),'Marks Entry 3rd'!Y114,IF(AND($E$3=4),'Marks Entry 4th'!Y114,"")))))</f>
        <v/>
      </c>
      <c r="AN115" s="93" t="str">
        <f>IF(OR($E115="",$G115=""),"",IF(AND($E$3=1),'Marks Entry 1st'!Z114,IF(AND($E$3=2),'Marks Entry 2nd'!Z114,IF(AND($E$3=3),'Marks Entry 3rd'!Z114,IF(AND($E$3=4),'Marks Entry 4th'!Z114,"")))))</f>
        <v/>
      </c>
      <c r="AO115" s="93" t="str">
        <f>IF(OR($E115="",$G115=""),"",IF(AND($E$3=1),'Marks Entry 1st'!AA114,IF(AND($E$3=2),'Marks Entry 2nd'!AA114,IF(AND($E$3=3),'Marks Entry 3rd'!AA114,IF(AND($E$3=4),'Marks Entry 4th'!AA114,"")))))</f>
        <v/>
      </c>
      <c r="AP115" s="92" t="str">
        <f t="shared" si="119"/>
        <v/>
      </c>
      <c r="AQ115" s="87" t="str">
        <f t="shared" si="120"/>
        <v/>
      </c>
      <c r="AR115" s="144">
        <f t="shared" si="121"/>
        <v>0</v>
      </c>
      <c r="AS115" s="144" t="str">
        <f t="shared" si="122"/>
        <v/>
      </c>
      <c r="AT115" s="144" t="str">
        <f t="shared" si="79"/>
        <v/>
      </c>
      <c r="AU115" s="144" t="str">
        <f t="shared" si="123"/>
        <v/>
      </c>
      <c r="AV115" s="144" t="str">
        <f t="shared" si="80"/>
        <v/>
      </c>
      <c r="AW115" s="148" t="str">
        <f t="shared" si="81"/>
        <v/>
      </c>
      <c r="AX115" s="180" t="str">
        <f>IF(OR($E115="",$G115=""),"",IF(AND($E$3=1),'Marks Entry 1st'!AB114,IF(AND($E$3=2),'Marks Entry 2nd'!AB114,IF(AND($E$3=3),'Marks Entry 3rd'!AB114,IF(AND($E$3=4),'Marks Entry 4th'!AB114,"")))))</f>
        <v/>
      </c>
      <c r="AY115" s="180" t="str">
        <f>IF(OR($E115="",$G115=""),"",IF(AND($E$3=1),'Marks Entry 1st'!AC114,IF(AND($E$3=2),'Marks Entry 2nd'!AC114,IF(AND($E$3=3),'Marks Entry 3rd'!AC114,IF(AND($E$3=4),'Marks Entry 4th'!AC114,"")))))</f>
        <v/>
      </c>
      <c r="AZ115" s="87" t="str">
        <f t="shared" si="82"/>
        <v/>
      </c>
      <c r="BA115" s="180" t="str">
        <f>IF(OR($E115="",$G115=""),"",IF(AND($E$3=1),'Marks Entry 1st'!AD114,IF(AND($E$3=2),'Marks Entry 2nd'!AD114,IF(AND($E$3=3),'Marks Entry 3rd'!AD114,IF(AND($E$3=4),'Marks Entry 4th'!AD114,"")))))</f>
        <v/>
      </c>
      <c r="BB115" s="180" t="str">
        <f>IF(OR($E115="",$G115=""),"",IF(AND($E$3=1),'Marks Entry 1st'!AE114,IF(AND($E$3=2),'Marks Entry 2nd'!AE114,IF(AND($E$3=3),'Marks Entry 3rd'!AE114,IF(AND($E$3=4),'Marks Entry 4th'!AE114,"")))))</f>
        <v/>
      </c>
      <c r="BC115" s="180" t="str">
        <f>IF(OR($E115="",$G115=""),"",IF(AND($E$3=1),'Marks Entry 1st'!AF114,IF(AND($E$3=2),'Marks Entry 2nd'!AF114,IF(AND($E$3=3),'Marks Entry 3rd'!AF114,IF(AND($E$3=4),'Marks Entry 4th'!AF114,"")))))</f>
        <v/>
      </c>
      <c r="BD115" s="91" t="str">
        <f t="shared" si="83"/>
        <v/>
      </c>
      <c r="BE115" s="87">
        <f t="shared" si="84"/>
        <v>0</v>
      </c>
      <c r="BF115" s="93" t="str">
        <f>IF(OR($E115="",$G115=""),"",IF(AND($E$3=1),'Marks Entry 1st'!AG114,IF(AND($E$3=2),'Marks Entry 2nd'!AG114,IF(AND($E$3=3),'Marks Entry 3rd'!AG114,IF(AND($E$3=4),'Marks Entry 4th'!AG114,"")))))</f>
        <v/>
      </c>
      <c r="BG115" s="93" t="str">
        <f>IF(OR($E115="",$G115=""),"",IF(AND($E$3=1),'Marks Entry 1st'!AH114,IF(AND($E$3=2),'Marks Entry 2nd'!AH114,IF(AND($E$3=3),'Marks Entry 3rd'!AH114,IF(AND($E$3=4),'Marks Entry 4th'!AH114,"")))))</f>
        <v/>
      </c>
      <c r="BH115" s="93" t="str">
        <f>IF(OR($E115="",$G115=""),"",IF(AND($E$3=1),'Marks Entry 1st'!AI114,IF(AND($E$3=2),'Marks Entry 2nd'!AI114,IF(AND($E$3=3),'Marks Entry 3rd'!AI114,IF(AND($E$3=4),'Marks Entry 4th'!AI114,"")))))</f>
        <v/>
      </c>
      <c r="BI115" s="92" t="str">
        <f t="shared" si="85"/>
        <v/>
      </c>
      <c r="BJ115" s="87" t="str">
        <f t="shared" si="86"/>
        <v/>
      </c>
      <c r="BK115" s="144">
        <f t="shared" si="87"/>
        <v>0</v>
      </c>
      <c r="BL115" s="144" t="str">
        <f t="shared" si="88"/>
        <v/>
      </c>
      <c r="BM115" s="144" t="str">
        <f t="shared" si="89"/>
        <v/>
      </c>
      <c r="BN115" s="144" t="str">
        <f t="shared" si="90"/>
        <v/>
      </c>
      <c r="BO115" s="144" t="str">
        <f t="shared" si="91"/>
        <v/>
      </c>
      <c r="BP115" s="148" t="str">
        <f t="shared" si="92"/>
        <v/>
      </c>
      <c r="BQ115" s="180" t="str">
        <f>IF(OR($E115="",$G115=""),"",IF(AND($E$3=1),'Marks Entry 1st'!AJ114,IF(AND($E$3=2),'Marks Entry 2nd'!AJ114,IF(AND($E$3=3),'Marks Entry 3rd'!AJ114,IF(AND($E$3=4),'Marks Entry 4th'!AJ114,"")))))</f>
        <v/>
      </c>
      <c r="BR115" s="180" t="str">
        <f>IF(OR($E115="",$G115=""),"",IF(AND($E$3=1),'Marks Entry 1st'!AK114,IF(AND($E$3=2),'Marks Entry 2nd'!AK114,IF(AND($E$3=3),'Marks Entry 3rd'!AK114,IF(AND($E$3=4),'Marks Entry 4th'!AK114,"")))))</f>
        <v/>
      </c>
      <c r="BS115" s="87" t="str">
        <f t="shared" si="124"/>
        <v/>
      </c>
      <c r="BT115" s="180" t="str">
        <f>IF(OR($E115="",$G115=""),"",IF(AND($E$3=1),'Marks Entry 1st'!AL114,IF(AND($E$3=2),'Marks Entry 2nd'!AL114,IF(AND($E$3=3),'Marks Entry 3rd'!AL114,IF(AND($E$3=4),'Marks Entry 4th'!AL114,"")))))</f>
        <v/>
      </c>
      <c r="BU115" s="180" t="str">
        <f>IF(OR($E115="",$G115=""),"",IF(AND($E$3=1),'Marks Entry 1st'!AM114,IF(AND($E$3=2),'Marks Entry 2nd'!AM114,IF(AND($E$3=3),'Marks Entry 3rd'!AM114,IF(AND($E$3=4),'Marks Entry 4th'!AM114,"")))))</f>
        <v/>
      </c>
      <c r="BV115" s="180" t="str">
        <f>IF(OR($E115="",$G115=""),"",IF(AND($E$3=1),'Marks Entry 1st'!AN114,IF(AND($E$3=2),'Marks Entry 2nd'!AN114,IF(AND($E$3=3),'Marks Entry 3rd'!AN114,IF(AND($E$3=4),'Marks Entry 4th'!AN114,"")))))</f>
        <v/>
      </c>
      <c r="BW115" s="91" t="str">
        <f t="shared" si="125"/>
        <v/>
      </c>
      <c r="BX115" s="87">
        <f t="shared" si="126"/>
        <v>0</v>
      </c>
      <c r="BY115" s="93" t="str">
        <f>IF(OR($E115="",$G115=""),"",IF(AND($E$3=1),'Marks Entry 1st'!AO114,IF(AND($E$3=2),'Marks Entry 2nd'!AO114,IF(AND($E$3=3),'Marks Entry 3rd'!AO114,IF(AND($E$3=4),'Marks Entry 4th'!AO114,"")))))</f>
        <v/>
      </c>
      <c r="BZ115" s="93" t="str">
        <f>IF(OR($E115="",$G115=""),"",IF(AND($E$3=1),'Marks Entry 1st'!AP114,IF(AND($E$3=2),'Marks Entry 2nd'!AP114,IF(AND($E$3=3),'Marks Entry 3rd'!AP114,IF(AND($E$3=4),'Marks Entry 4th'!AP114,"")))))</f>
        <v/>
      </c>
      <c r="CA115" s="93" t="str">
        <f>IF(OR($E115="",$G115=""),"",IF(AND($E$3=1),'Marks Entry 1st'!AQ114,IF(AND($E$3=2),'Marks Entry 2nd'!AQ114,IF(AND($E$3=3),'Marks Entry 3rd'!AQ114,IF(AND($E$3=4),'Marks Entry 4th'!AQ114,"")))))</f>
        <v/>
      </c>
      <c r="CB115" s="92" t="str">
        <f t="shared" si="127"/>
        <v/>
      </c>
      <c r="CC115" s="87" t="str">
        <f t="shared" si="128"/>
        <v/>
      </c>
      <c r="CD115" s="144">
        <f t="shared" si="129"/>
        <v>0</v>
      </c>
      <c r="CE115" s="144" t="str">
        <f t="shared" si="130"/>
        <v/>
      </c>
      <c r="CF115" s="144" t="str">
        <f t="shared" si="93"/>
        <v/>
      </c>
      <c r="CG115" s="144" t="str">
        <f t="shared" si="131"/>
        <v/>
      </c>
      <c r="CH115" s="144" t="str">
        <f t="shared" si="94"/>
        <v/>
      </c>
      <c r="CI115" s="148" t="str">
        <f t="shared" si="95"/>
        <v/>
      </c>
      <c r="CJ115" s="180" t="str">
        <f>IF(OR($E115="",$G115=""),"",IF(AND($E$3=1),'Marks Entry 1st'!AR114,IF(AND($E$3=2),'Marks Entry 2nd'!AR114,IF(AND($E$3=3),'Marks Entry 3rd'!AR114,IF(AND($E$3=4),'Marks Entry 4th'!AR114,"")))))</f>
        <v/>
      </c>
      <c r="CK115" s="180" t="str">
        <f>IF(OR($E115="",$G115=""),"",IF(AND($E$3=1),'Marks Entry 1st'!AS114,IF(AND($E$3=2),'Marks Entry 2nd'!AS114,IF(AND($E$3=3),'Marks Entry 3rd'!AS114,IF(AND($E$3=4),'Marks Entry 4th'!AS114,"")))))</f>
        <v/>
      </c>
      <c r="CL115" s="87" t="str">
        <f t="shared" si="132"/>
        <v/>
      </c>
      <c r="CM115" s="180" t="str">
        <f>IF(OR($E115="",$G115=""),"",IF(AND($E$3=1),'Marks Entry 1st'!AT114,IF(AND($E$3=2),'Marks Entry 2nd'!AT114,IF(AND($E$3=3),'Marks Entry 3rd'!AT114,IF(AND($E$3=4),'Marks Entry 4th'!AT114,"")))))</f>
        <v/>
      </c>
      <c r="CN115" s="180" t="str">
        <f>IF(OR($E115="",$G115=""),"",IF(AND($E$3=1),'Marks Entry 1st'!AU114,IF(AND($E$3=2),'Marks Entry 2nd'!AU114,IF(AND($E$3=3),'Marks Entry 3rd'!AU114,IF(AND($E$3=4),'Marks Entry 4th'!AU114,"")))))</f>
        <v/>
      </c>
      <c r="CO115" s="180" t="str">
        <f>IF(OR($E115="",$G115=""),"",IF(AND($E$3=1),'Marks Entry 1st'!AV114,IF(AND($E$3=2),'Marks Entry 2nd'!AV114,IF(AND($E$3=3),'Marks Entry 3rd'!AV114,IF(AND($E$3=4),'Marks Entry 4th'!AV114,"")))))</f>
        <v/>
      </c>
      <c r="CP115" s="91" t="str">
        <f t="shared" si="133"/>
        <v/>
      </c>
      <c r="CQ115" s="87">
        <f t="shared" si="134"/>
        <v>0</v>
      </c>
      <c r="CR115" s="93" t="str">
        <f>IF(OR($E115="",$G115=""),"",IF(AND($E$3=1),'Marks Entry 1st'!AW114,IF(AND($E$3=2),'Marks Entry 2nd'!AW114,IF(AND($E$3=3),'Marks Entry 3rd'!AW114,IF(AND($E$3=4),'Marks Entry 4th'!AW114,"")))))</f>
        <v/>
      </c>
      <c r="CS115" s="93" t="str">
        <f>IF(OR($E115="",$G115=""),"",IF(AND($E$3=1),'Marks Entry 1st'!AX114,IF(AND($E$3=2),'Marks Entry 2nd'!AX114,IF(AND($E$3=3),'Marks Entry 3rd'!AX114,IF(AND($E$3=4),'Marks Entry 4th'!AX114,"")))))</f>
        <v/>
      </c>
      <c r="CT115" s="93" t="str">
        <f>IF(OR($E115="",$G115=""),"",IF(AND($E$3=1),'Marks Entry 1st'!AY114,IF(AND($E$3=2),'Marks Entry 2nd'!AY114,IF(AND($E$3=3),'Marks Entry 3rd'!AY114,IF(AND($E$3=4),'Marks Entry 4th'!AY114,"")))))</f>
        <v/>
      </c>
      <c r="CU115" s="92" t="str">
        <f t="shared" si="135"/>
        <v/>
      </c>
      <c r="CV115" s="87" t="str">
        <f t="shared" si="136"/>
        <v/>
      </c>
      <c r="CW115" s="144">
        <f t="shared" si="137"/>
        <v>0</v>
      </c>
      <c r="CX115" s="144" t="str">
        <f t="shared" si="138"/>
        <v/>
      </c>
      <c r="CY115" s="144" t="str">
        <f t="shared" si="96"/>
        <v/>
      </c>
      <c r="CZ115" s="144" t="str">
        <f t="shared" si="139"/>
        <v/>
      </c>
      <c r="DA115" s="144" t="str">
        <f t="shared" si="97"/>
        <v/>
      </c>
      <c r="DB115" s="148" t="str">
        <f t="shared" si="98"/>
        <v/>
      </c>
      <c r="DC115" s="380" t="str">
        <f>IF(OR($E115="",$G115=""),"",IF(AND($E$3=1),'Marks Entry 1st'!AZ114,IF(AND($E$3=2),'Marks Entry 2nd'!AZ114,IF(AND($E$3=3),'Marks Entry 3rd'!AZ114,IF(AND($E$3=4),'Marks Entry 4th'!AZ114,"")))))</f>
        <v/>
      </c>
      <c r="DD115" s="380" t="str">
        <f>IF(OR($E115="",$G115=""),"",IF(AND($E$3=1),'Marks Entry 1st'!BA114,IF(AND($E$3=2),'Marks Entry 2nd'!BA114,IF(AND($E$3=3),'Marks Entry 3rd'!BA114,IF(AND($E$3=4),'Marks Entry 4th'!BA114,"")))))</f>
        <v/>
      </c>
      <c r="DE115" s="380" t="str">
        <f>IF(OR($E115="",$G115=""),"",IF(AND($E$3=1),'Marks Entry 1st'!BB114,IF(AND($E$3=2),'Marks Entry 2nd'!BB114,IF(AND($E$3=3),'Marks Entry 3rd'!BB114,IF(AND($E$3=4),'Marks Entry 4th'!BB114,"")))))</f>
        <v/>
      </c>
      <c r="DF115" s="181" t="str">
        <f t="shared" si="140"/>
        <v/>
      </c>
      <c r="DG115" s="182">
        <f t="shared" si="141"/>
        <v>0</v>
      </c>
      <c r="DH115" s="182" t="str">
        <f t="shared" si="142"/>
        <v/>
      </c>
      <c r="DI115" s="182" t="str">
        <f t="shared" si="143"/>
        <v/>
      </c>
      <c r="DJ115" s="147" t="str">
        <f t="shared" si="99"/>
        <v/>
      </c>
      <c r="DK115" s="380" t="str">
        <f>IF(OR($E115="",$G115=""),"",IF(AND($E$3=1),'Marks Entry 1st'!BC114,IF(AND($E$3=2),'Marks Entry 2nd'!BC114,IF(AND($E$3=3),'Marks Entry 3rd'!BC114,IF(AND($E$3=4),'Marks Entry 4th'!BC114,"")))))</f>
        <v/>
      </c>
      <c r="DL115" s="380" t="str">
        <f>IF(OR($E115="",$G115=""),"",IF(AND($E$3=1),'Marks Entry 1st'!BD114,IF(AND($E$3=2),'Marks Entry 2nd'!BD114,IF(AND($E$3=3),'Marks Entry 3rd'!BD114,IF(AND($E$3=4),'Marks Entry 4th'!BD114,"")))))</f>
        <v/>
      </c>
      <c r="DM115" s="380" t="str">
        <f>IF(OR($E115="",$G115=""),"",IF(AND($E$3=1),'Marks Entry 1st'!BE114,IF(AND($E$3=2),'Marks Entry 2nd'!BE114,IF(AND($E$3=3),'Marks Entry 3rd'!BE114,IF(AND($E$3=4),'Marks Entry 4th'!BE114,"")))))</f>
        <v/>
      </c>
      <c r="DN115" s="181" t="str">
        <f t="shared" si="144"/>
        <v/>
      </c>
      <c r="DO115" s="182">
        <f t="shared" si="145"/>
        <v>0</v>
      </c>
      <c r="DP115" s="182" t="str">
        <f t="shared" si="146"/>
        <v/>
      </c>
      <c r="DQ115" s="182" t="str">
        <f t="shared" si="147"/>
        <v/>
      </c>
      <c r="DR115" s="147" t="str">
        <f t="shared" si="100"/>
        <v/>
      </c>
      <c r="DS115" s="380" t="str">
        <f>IF(OR($E115="",$G115=""),"",IF(AND($E$3=1),'Marks Entry 1st'!BF114,IF(AND($E$3=2),'Marks Entry 2nd'!BF114,IF(AND($E$3=3),'Marks Entry 3rd'!BF114,IF(AND($E$3=4),'Marks Entry 4th'!BF114,"")))))</f>
        <v/>
      </c>
      <c r="DT115" s="380" t="str">
        <f>IF(OR($E115="",$G115=""),"",IF(AND($E$3=1),'Marks Entry 1st'!BG114,IF(AND($E$3=2),'Marks Entry 2nd'!BG114,IF(AND($E$3=3),'Marks Entry 3rd'!BG114,IF(AND($E$3=4),'Marks Entry 4th'!BG114,"")))))</f>
        <v/>
      </c>
      <c r="DU115" s="380" t="str">
        <f>IF(OR($E115="",$G115=""),"",IF(AND($E$3=1),'Marks Entry 1st'!BH114,IF(AND($E$3=2),'Marks Entry 2nd'!BH114,IF(AND($E$3=3),'Marks Entry 3rd'!BH114,IF(AND($E$3=4),'Marks Entry 4th'!BH114,"")))))</f>
        <v/>
      </c>
      <c r="DV115" s="181" t="str">
        <f t="shared" si="148"/>
        <v/>
      </c>
      <c r="DW115" s="182">
        <f t="shared" si="149"/>
        <v>0</v>
      </c>
      <c r="DX115" s="182" t="str">
        <f t="shared" si="150"/>
        <v/>
      </c>
      <c r="DY115" s="182" t="str">
        <f t="shared" si="151"/>
        <v/>
      </c>
      <c r="DZ115" s="147" t="str">
        <f t="shared" si="101"/>
        <v/>
      </c>
      <c r="EA115" s="104" t="str">
        <f t="shared" si="102"/>
        <v/>
      </c>
      <c r="EB115" s="105" t="str">
        <f t="shared" si="103"/>
        <v/>
      </c>
      <c r="EC115" s="111" t="str">
        <f t="shared" si="104"/>
        <v/>
      </c>
      <c r="ED115" s="112" t="str">
        <f t="shared" si="105"/>
        <v/>
      </c>
      <c r="EE115" s="386" t="str">
        <f t="shared" si="106"/>
        <v/>
      </c>
      <c r="EF115" s="72" t="str">
        <f>IF(OR($E115="",$G115=""),"",IF(AND($E$3=1),'Marks Entry 1st'!BI114,IF(AND($E$3=2),'Marks Entry 2nd'!BI114,IF(AND($E$3=3),'Marks Entry 3rd'!BI114,IF(AND($E$3=4),'Marks Entry 4th'!BI114,"")))))</f>
        <v/>
      </c>
      <c r="EG115" s="72" t="str">
        <f>IF(OR($E115="",$G115=""),"",IF(AND($E$3=1),'Marks Entry 1st'!BJ114,IF(AND($E$3=2),'Marks Entry 2nd'!BJ114,IF(AND($E$3=3),'Marks Entry 3rd'!BJ114,IF(AND($E$3=4),'Marks Entry 4th'!BJ114,"")))))</f>
        <v/>
      </c>
      <c r="EH115" s="328" t="str">
        <f t="shared" si="107"/>
        <v/>
      </c>
      <c r="EI115" s="73"/>
      <c r="EP115" s="75">
        <f>IF(AND($E$3=1),'Marks Entry 1st'!I114,IF(AND($E$3=2),'Marks Entry 2nd'!I114,IF(AND($E$3=3),'Marks Entry 3rd'!I114,IF(AND($E$3=4),'Marks Entry 4th'!I114,""))))</f>
        <v>0</v>
      </c>
    </row>
    <row r="116" spans="1:146" ht="18.899999999999999" customHeight="1">
      <c r="A116" s="94">
        <v>109</v>
      </c>
      <c r="B116" s="94" t="str">
        <f>IF(OR(EP116=0,EP116=""),"",IF(AND($E$3=1),'Marks Entry 1st'!I115,IF(AND($E$3=2),'Marks Entry 2nd'!I115,IF(AND($E$3=3),'Marks Entry 3rd'!I115,IF(AND($E$3=4),'Marks Entry 4th'!I115,"")))))</f>
        <v/>
      </c>
      <c r="C116" s="95" t="str">
        <f>IF(OR(B116=0,B116=""),"",IF(AND($E$3=1),'Marks Entry 1st'!B115,IF(AND($E$3=2),'Marks Entry 2nd'!B115,IF(AND($E$3=3),'Marks Entry 3rd'!B115,IF(AND($E$3=4),'Marks Entry 4th'!B115,"")))))</f>
        <v/>
      </c>
      <c r="D116" s="95" t="str">
        <f>IF(OR(B116=0,B116=""),"",IF(AND($E$3=1),'Marks Entry 1st'!C115,IF(AND($E$3=2),'Marks Entry 2nd'!C115,IF(AND($E$3=3),'Marks Entry 3rd'!C115,IF(AND($E$3=4),'Marks Entry 4th'!C115,"")))))</f>
        <v/>
      </c>
      <c r="E116" s="96" t="str">
        <f>IF(OR(B116=0,B116=""),"",IF(AND($E$3=1),'Marks Entry 1st'!E115,IF(AND($E$3=2),'Marks Entry 2nd'!E115,IF(AND($E$3=3),'Marks Entry 3rd'!E115,IF(AND($E$3=4),'Marks Entry 4th'!E115,"")))))</f>
        <v/>
      </c>
      <c r="F116" s="95" t="str">
        <f>IF(OR(B116=0,B116=""),"",IF(AND($E$3=1),'Marks Entry 1st'!D115,IF(AND($E$3=2),'Marks Entry 2nd'!D115,IF(AND($E$3=3),'Marks Entry 3rd'!D115,IF(AND($E$3=4),'Marks Entry 4th'!D115,"")))))</f>
        <v/>
      </c>
      <c r="G116" s="90" t="str">
        <f>IF(OR(B116=0,B116=""),"",IF(AND($E$3=1),'Marks Entry 1st'!F115,IF(AND($E$3=2),'Marks Entry 2nd'!F115,IF(AND($E$3=3),'Marks Entry 3rd'!F115,IF(AND($E$3=4),'Marks Entry 4th'!F115,"")))))</f>
        <v/>
      </c>
      <c r="H116" s="90" t="str">
        <f>IF(OR(B116=0,B116=""),"",IF(AND($E$3=1),'Marks Entry 1st'!G115,IF(AND($E$3=2),'Marks Entry 2nd'!G115,IF(AND($E$3=3),'Marks Entry 3rd'!G115,IF(AND($E$3=4),'Marks Entry 4th'!G115,"")))))</f>
        <v/>
      </c>
      <c r="I116" s="90" t="str">
        <f>IF(OR(B116=0,B116=""),"",IF(AND($E$3=1),'Marks Entry 1st'!H115,IF(AND($E$3=2),'Marks Entry 2nd'!H115,IF(AND($E$3=3),'Marks Entry 3rd'!H115,IF(AND($E$3=4),'Marks Entry 4th'!H115,"")))))</f>
        <v/>
      </c>
      <c r="J116" s="379" t="str">
        <f>IF(OR(B116=0,B116=""),"",IF(AND($E$3=1),'Marks Entry 1st'!J115,IF(AND($E$3=2),'Marks Entry 2nd'!J115,IF(AND($E$3=3),'Marks Entry 3rd'!J115,IF(AND($E$3=4),'Marks Entry 4th'!J115,"")))))</f>
        <v/>
      </c>
      <c r="K116" s="379" t="str">
        <f>IF(OR(B116=0,B116=""),"",IF(AND($E$3=1),'Marks Entry 1st'!K115,IF(AND($E$3=2),'Marks Entry 2nd'!K115,IF(AND($E$3=3),'Marks Entry 3rd'!K115,IF(AND($E$3=4),'Marks Entry 4th'!K115,"")))))</f>
        <v/>
      </c>
      <c r="L116" s="180" t="str">
        <f>IF(OR($E116="",$G116=""),"",IF(AND($E$3=1),'Marks Entry 1st'!L115,IF(AND($E$3=2),'Marks Entry 2nd'!L115,IF(AND($E$3=3),'Marks Entry 3rd'!L115,IF(AND($E$3=4),'Marks Entry 4th'!L115,"")))))</f>
        <v/>
      </c>
      <c r="M116" s="180" t="str">
        <f>IF(OR($E116="",$G116=""),"",IF(AND($E$3=1),'Marks Entry 1st'!M115,IF(AND($E$3=2),'Marks Entry 2nd'!M115,IF(AND($E$3=3),'Marks Entry 3rd'!M115,IF(AND($E$3=4),'Marks Entry 4th'!M115,"")))))</f>
        <v/>
      </c>
      <c r="N116" s="87" t="str">
        <f t="shared" si="108"/>
        <v/>
      </c>
      <c r="O116" s="180" t="str">
        <f>IF(OR($E116="",$G116=""),"",IF(AND($E$3=1),'Marks Entry 1st'!N115,IF(AND($E$3=2),'Marks Entry 2nd'!N115,IF(AND($E$3=3),'Marks Entry 3rd'!N115,IF(AND($E$3=4),'Marks Entry 4th'!N115,"")))))</f>
        <v/>
      </c>
      <c r="P116" s="180" t="str">
        <f>IF(OR($E116="",$G116=""),"",IF(AND($E$3=1),'Marks Entry 1st'!O115,IF(AND($E$3=2),'Marks Entry 2nd'!O115,IF(AND($E$3=3),'Marks Entry 3rd'!O115,IF(AND($E$3=4),'Marks Entry 4th'!O115,"")))))</f>
        <v/>
      </c>
      <c r="Q116" s="180" t="str">
        <f>IF(OR($E116="",$G116=""),"",IF(AND($E$3=1),'Marks Entry 1st'!P115,IF(AND($E$3=2),'Marks Entry 2nd'!P115,IF(AND($E$3=3),'Marks Entry 3rd'!P115,IF(AND($E$3=4),'Marks Entry 4th'!P115,"")))))</f>
        <v/>
      </c>
      <c r="R116" s="91" t="str">
        <f t="shared" si="109"/>
        <v/>
      </c>
      <c r="S116" s="87">
        <f t="shared" si="110"/>
        <v>0</v>
      </c>
      <c r="T116" s="93" t="str">
        <f>IF(OR($E116="",$G116=""),"",IF(AND($E$3=1),'Marks Entry 1st'!Q115,IF(AND($E$3=2),'Marks Entry 2nd'!Q115,IF(AND($E$3=3),'Marks Entry 3rd'!Q115,IF(AND($E$3=4),'Marks Entry 4th'!Q115,"")))))</f>
        <v/>
      </c>
      <c r="U116" s="93" t="str">
        <f>IF(OR($E116="",$G116=""),"",IF(AND($E$3=1),'Marks Entry 1st'!R115,IF(AND($E$3=2),'Marks Entry 2nd'!R115,IF(AND($E$3=3),'Marks Entry 3rd'!R115,IF(AND($E$3=4),'Marks Entry 4th'!R115,"")))))</f>
        <v/>
      </c>
      <c r="V116" s="93" t="str">
        <f>IF(OR($E116="",$G116=""),"",IF(AND($E$3=1),'Marks Entry 1st'!S115,IF(AND($E$3=2),'Marks Entry 2nd'!S115,IF(AND($E$3=3),'Marks Entry 3rd'!S115,IF(AND($E$3=4),'Marks Entry 4th'!S115,"")))))</f>
        <v/>
      </c>
      <c r="W116" s="92" t="str">
        <f t="shared" si="111"/>
        <v/>
      </c>
      <c r="X116" s="87" t="str">
        <f t="shared" si="112"/>
        <v/>
      </c>
      <c r="Y116" s="144">
        <f t="shared" si="113"/>
        <v>0</v>
      </c>
      <c r="Z116" s="144" t="str">
        <f t="shared" si="114"/>
        <v/>
      </c>
      <c r="AA116" s="144" t="str">
        <f t="shared" si="76"/>
        <v/>
      </c>
      <c r="AB116" s="144" t="str">
        <f t="shared" si="115"/>
        <v/>
      </c>
      <c r="AC116" s="144" t="str">
        <f t="shared" si="77"/>
        <v/>
      </c>
      <c r="AD116" s="148" t="str">
        <f t="shared" si="78"/>
        <v/>
      </c>
      <c r="AE116" s="180" t="str">
        <f>IF(OR($E116="",$G116=""),"",IF(AND($E$3=1),'Marks Entry 1st'!T115,IF(AND($E$3=2),'Marks Entry 2nd'!T115,IF(AND($E$3=3),'Marks Entry 3rd'!T115,IF(AND($E$3=4),'Marks Entry 4th'!T115,"")))))</f>
        <v/>
      </c>
      <c r="AF116" s="180" t="str">
        <f>IF(OR($E116="",$G116=""),"",IF(AND($E$3=1),'Marks Entry 1st'!U115,IF(AND($E$3=2),'Marks Entry 2nd'!U115,IF(AND($E$3=3),'Marks Entry 3rd'!U115,IF(AND($E$3=4),'Marks Entry 4th'!U115,"")))))</f>
        <v/>
      </c>
      <c r="AG116" s="87" t="str">
        <f t="shared" si="116"/>
        <v/>
      </c>
      <c r="AH116" s="180" t="str">
        <f>IF(OR($E116="",$G116=""),"",IF(AND($E$3=1),'Marks Entry 1st'!V115,IF(AND($E$3=2),'Marks Entry 2nd'!V115,IF(AND($E$3=3),'Marks Entry 3rd'!V115,IF(AND($E$3=4),'Marks Entry 4th'!V115,"")))))</f>
        <v/>
      </c>
      <c r="AI116" s="180" t="str">
        <f>IF(OR($E116="",$G116=""),"",IF(AND($E$3=1),'Marks Entry 1st'!W115,IF(AND($E$3=2),'Marks Entry 2nd'!W115,IF(AND($E$3=3),'Marks Entry 3rd'!W115,IF(AND($E$3=4),'Marks Entry 4th'!W115,"")))))</f>
        <v/>
      </c>
      <c r="AJ116" s="180" t="str">
        <f>IF(OR($E116="",$G116=""),"",IF(AND($E$3=1),'Marks Entry 1st'!X115,IF(AND($E$3=2),'Marks Entry 2nd'!X115,IF(AND($E$3=3),'Marks Entry 3rd'!X115,IF(AND($E$3=4),'Marks Entry 4th'!X115,"")))))</f>
        <v/>
      </c>
      <c r="AK116" s="91" t="str">
        <f t="shared" si="117"/>
        <v/>
      </c>
      <c r="AL116" s="87">
        <f t="shared" si="118"/>
        <v>0</v>
      </c>
      <c r="AM116" s="93" t="str">
        <f>IF(OR($E116="",$G116=""),"",IF(AND($E$3=1),'Marks Entry 1st'!Y115,IF(AND($E$3=2),'Marks Entry 2nd'!Y115,IF(AND($E$3=3),'Marks Entry 3rd'!Y115,IF(AND($E$3=4),'Marks Entry 4th'!Y115,"")))))</f>
        <v/>
      </c>
      <c r="AN116" s="93" t="str">
        <f>IF(OR($E116="",$G116=""),"",IF(AND($E$3=1),'Marks Entry 1st'!Z115,IF(AND($E$3=2),'Marks Entry 2nd'!Z115,IF(AND($E$3=3),'Marks Entry 3rd'!Z115,IF(AND($E$3=4),'Marks Entry 4th'!Z115,"")))))</f>
        <v/>
      </c>
      <c r="AO116" s="93" t="str">
        <f>IF(OR($E116="",$G116=""),"",IF(AND($E$3=1),'Marks Entry 1st'!AA115,IF(AND($E$3=2),'Marks Entry 2nd'!AA115,IF(AND($E$3=3),'Marks Entry 3rd'!AA115,IF(AND($E$3=4),'Marks Entry 4th'!AA115,"")))))</f>
        <v/>
      </c>
      <c r="AP116" s="92" t="str">
        <f t="shared" si="119"/>
        <v/>
      </c>
      <c r="AQ116" s="87" t="str">
        <f t="shared" si="120"/>
        <v/>
      </c>
      <c r="AR116" s="144">
        <f t="shared" si="121"/>
        <v>0</v>
      </c>
      <c r="AS116" s="144" t="str">
        <f t="shared" si="122"/>
        <v/>
      </c>
      <c r="AT116" s="144" t="str">
        <f t="shared" si="79"/>
        <v/>
      </c>
      <c r="AU116" s="144" t="str">
        <f t="shared" si="123"/>
        <v/>
      </c>
      <c r="AV116" s="144" t="str">
        <f t="shared" si="80"/>
        <v/>
      </c>
      <c r="AW116" s="148" t="str">
        <f t="shared" si="81"/>
        <v/>
      </c>
      <c r="AX116" s="180" t="str">
        <f>IF(OR($E116="",$G116=""),"",IF(AND($E$3=1),'Marks Entry 1st'!AB115,IF(AND($E$3=2),'Marks Entry 2nd'!AB115,IF(AND($E$3=3),'Marks Entry 3rd'!AB115,IF(AND($E$3=4),'Marks Entry 4th'!AB115,"")))))</f>
        <v/>
      </c>
      <c r="AY116" s="180" t="str">
        <f>IF(OR($E116="",$G116=""),"",IF(AND($E$3=1),'Marks Entry 1st'!AC115,IF(AND($E$3=2),'Marks Entry 2nd'!AC115,IF(AND($E$3=3),'Marks Entry 3rd'!AC115,IF(AND($E$3=4),'Marks Entry 4th'!AC115,"")))))</f>
        <v/>
      </c>
      <c r="AZ116" s="87" t="str">
        <f t="shared" si="82"/>
        <v/>
      </c>
      <c r="BA116" s="180" t="str">
        <f>IF(OR($E116="",$G116=""),"",IF(AND($E$3=1),'Marks Entry 1st'!AD115,IF(AND($E$3=2),'Marks Entry 2nd'!AD115,IF(AND($E$3=3),'Marks Entry 3rd'!AD115,IF(AND($E$3=4),'Marks Entry 4th'!AD115,"")))))</f>
        <v/>
      </c>
      <c r="BB116" s="180" t="str">
        <f>IF(OR($E116="",$G116=""),"",IF(AND($E$3=1),'Marks Entry 1st'!AE115,IF(AND($E$3=2),'Marks Entry 2nd'!AE115,IF(AND($E$3=3),'Marks Entry 3rd'!AE115,IF(AND($E$3=4),'Marks Entry 4th'!AE115,"")))))</f>
        <v/>
      </c>
      <c r="BC116" s="180" t="str">
        <f>IF(OR($E116="",$G116=""),"",IF(AND($E$3=1),'Marks Entry 1st'!AF115,IF(AND($E$3=2),'Marks Entry 2nd'!AF115,IF(AND($E$3=3),'Marks Entry 3rd'!AF115,IF(AND($E$3=4),'Marks Entry 4th'!AF115,"")))))</f>
        <v/>
      </c>
      <c r="BD116" s="91" t="str">
        <f t="shared" si="83"/>
        <v/>
      </c>
      <c r="BE116" s="87">
        <f t="shared" si="84"/>
        <v>0</v>
      </c>
      <c r="BF116" s="93" t="str">
        <f>IF(OR($E116="",$G116=""),"",IF(AND($E$3=1),'Marks Entry 1st'!AG115,IF(AND($E$3=2),'Marks Entry 2nd'!AG115,IF(AND($E$3=3),'Marks Entry 3rd'!AG115,IF(AND($E$3=4),'Marks Entry 4th'!AG115,"")))))</f>
        <v/>
      </c>
      <c r="BG116" s="93" t="str">
        <f>IF(OR($E116="",$G116=""),"",IF(AND($E$3=1),'Marks Entry 1st'!AH115,IF(AND($E$3=2),'Marks Entry 2nd'!AH115,IF(AND($E$3=3),'Marks Entry 3rd'!AH115,IF(AND($E$3=4),'Marks Entry 4th'!AH115,"")))))</f>
        <v/>
      </c>
      <c r="BH116" s="93" t="str">
        <f>IF(OR($E116="",$G116=""),"",IF(AND($E$3=1),'Marks Entry 1st'!AI115,IF(AND($E$3=2),'Marks Entry 2nd'!AI115,IF(AND($E$3=3),'Marks Entry 3rd'!AI115,IF(AND($E$3=4),'Marks Entry 4th'!AI115,"")))))</f>
        <v/>
      </c>
      <c r="BI116" s="92" t="str">
        <f t="shared" si="85"/>
        <v/>
      </c>
      <c r="BJ116" s="87" t="str">
        <f t="shared" si="86"/>
        <v/>
      </c>
      <c r="BK116" s="144">
        <f t="shared" si="87"/>
        <v>0</v>
      </c>
      <c r="BL116" s="144" t="str">
        <f t="shared" si="88"/>
        <v/>
      </c>
      <c r="BM116" s="144" t="str">
        <f t="shared" si="89"/>
        <v/>
      </c>
      <c r="BN116" s="144" t="str">
        <f t="shared" si="90"/>
        <v/>
      </c>
      <c r="BO116" s="144" t="str">
        <f t="shared" si="91"/>
        <v/>
      </c>
      <c r="BP116" s="148" t="str">
        <f t="shared" si="92"/>
        <v/>
      </c>
      <c r="BQ116" s="180" t="str">
        <f>IF(OR($E116="",$G116=""),"",IF(AND($E$3=1),'Marks Entry 1st'!AJ115,IF(AND($E$3=2),'Marks Entry 2nd'!AJ115,IF(AND($E$3=3),'Marks Entry 3rd'!AJ115,IF(AND($E$3=4),'Marks Entry 4th'!AJ115,"")))))</f>
        <v/>
      </c>
      <c r="BR116" s="180" t="str">
        <f>IF(OR($E116="",$G116=""),"",IF(AND($E$3=1),'Marks Entry 1st'!AK115,IF(AND($E$3=2),'Marks Entry 2nd'!AK115,IF(AND($E$3=3),'Marks Entry 3rd'!AK115,IF(AND($E$3=4),'Marks Entry 4th'!AK115,"")))))</f>
        <v/>
      </c>
      <c r="BS116" s="87" t="str">
        <f t="shared" si="124"/>
        <v/>
      </c>
      <c r="BT116" s="180" t="str">
        <f>IF(OR($E116="",$G116=""),"",IF(AND($E$3=1),'Marks Entry 1st'!AL115,IF(AND($E$3=2),'Marks Entry 2nd'!AL115,IF(AND($E$3=3),'Marks Entry 3rd'!AL115,IF(AND($E$3=4),'Marks Entry 4th'!AL115,"")))))</f>
        <v/>
      </c>
      <c r="BU116" s="180" t="str">
        <f>IF(OR($E116="",$G116=""),"",IF(AND($E$3=1),'Marks Entry 1st'!AM115,IF(AND($E$3=2),'Marks Entry 2nd'!AM115,IF(AND($E$3=3),'Marks Entry 3rd'!AM115,IF(AND($E$3=4),'Marks Entry 4th'!AM115,"")))))</f>
        <v/>
      </c>
      <c r="BV116" s="180" t="str">
        <f>IF(OR($E116="",$G116=""),"",IF(AND($E$3=1),'Marks Entry 1st'!AN115,IF(AND($E$3=2),'Marks Entry 2nd'!AN115,IF(AND($E$3=3),'Marks Entry 3rd'!AN115,IF(AND($E$3=4),'Marks Entry 4th'!AN115,"")))))</f>
        <v/>
      </c>
      <c r="BW116" s="91" t="str">
        <f t="shared" si="125"/>
        <v/>
      </c>
      <c r="BX116" s="87">
        <f t="shared" si="126"/>
        <v>0</v>
      </c>
      <c r="BY116" s="93" t="str">
        <f>IF(OR($E116="",$G116=""),"",IF(AND($E$3=1),'Marks Entry 1st'!AO115,IF(AND($E$3=2),'Marks Entry 2nd'!AO115,IF(AND($E$3=3),'Marks Entry 3rd'!AO115,IF(AND($E$3=4),'Marks Entry 4th'!AO115,"")))))</f>
        <v/>
      </c>
      <c r="BZ116" s="93" t="str">
        <f>IF(OR($E116="",$G116=""),"",IF(AND($E$3=1),'Marks Entry 1st'!AP115,IF(AND($E$3=2),'Marks Entry 2nd'!AP115,IF(AND($E$3=3),'Marks Entry 3rd'!AP115,IF(AND($E$3=4),'Marks Entry 4th'!AP115,"")))))</f>
        <v/>
      </c>
      <c r="CA116" s="93" t="str">
        <f>IF(OR($E116="",$G116=""),"",IF(AND($E$3=1),'Marks Entry 1st'!AQ115,IF(AND($E$3=2),'Marks Entry 2nd'!AQ115,IF(AND($E$3=3),'Marks Entry 3rd'!AQ115,IF(AND($E$3=4),'Marks Entry 4th'!AQ115,"")))))</f>
        <v/>
      </c>
      <c r="CB116" s="92" t="str">
        <f t="shared" si="127"/>
        <v/>
      </c>
      <c r="CC116" s="87" t="str">
        <f t="shared" si="128"/>
        <v/>
      </c>
      <c r="CD116" s="144">
        <f t="shared" si="129"/>
        <v>0</v>
      </c>
      <c r="CE116" s="144" t="str">
        <f t="shared" si="130"/>
        <v/>
      </c>
      <c r="CF116" s="144" t="str">
        <f t="shared" si="93"/>
        <v/>
      </c>
      <c r="CG116" s="144" t="str">
        <f t="shared" si="131"/>
        <v/>
      </c>
      <c r="CH116" s="144" t="str">
        <f t="shared" si="94"/>
        <v/>
      </c>
      <c r="CI116" s="148" t="str">
        <f t="shared" si="95"/>
        <v/>
      </c>
      <c r="CJ116" s="180" t="str">
        <f>IF(OR($E116="",$G116=""),"",IF(AND($E$3=1),'Marks Entry 1st'!AR115,IF(AND($E$3=2),'Marks Entry 2nd'!AR115,IF(AND($E$3=3),'Marks Entry 3rd'!AR115,IF(AND($E$3=4),'Marks Entry 4th'!AR115,"")))))</f>
        <v/>
      </c>
      <c r="CK116" s="180" t="str">
        <f>IF(OR($E116="",$G116=""),"",IF(AND($E$3=1),'Marks Entry 1st'!AS115,IF(AND($E$3=2),'Marks Entry 2nd'!AS115,IF(AND($E$3=3),'Marks Entry 3rd'!AS115,IF(AND($E$3=4),'Marks Entry 4th'!AS115,"")))))</f>
        <v/>
      </c>
      <c r="CL116" s="87" t="str">
        <f t="shared" si="132"/>
        <v/>
      </c>
      <c r="CM116" s="180" t="str">
        <f>IF(OR($E116="",$G116=""),"",IF(AND($E$3=1),'Marks Entry 1st'!AT115,IF(AND($E$3=2),'Marks Entry 2nd'!AT115,IF(AND($E$3=3),'Marks Entry 3rd'!AT115,IF(AND($E$3=4),'Marks Entry 4th'!AT115,"")))))</f>
        <v/>
      </c>
      <c r="CN116" s="180" t="str">
        <f>IF(OR($E116="",$G116=""),"",IF(AND($E$3=1),'Marks Entry 1st'!AU115,IF(AND($E$3=2),'Marks Entry 2nd'!AU115,IF(AND($E$3=3),'Marks Entry 3rd'!AU115,IF(AND($E$3=4),'Marks Entry 4th'!AU115,"")))))</f>
        <v/>
      </c>
      <c r="CO116" s="180" t="str">
        <f>IF(OR($E116="",$G116=""),"",IF(AND($E$3=1),'Marks Entry 1st'!AV115,IF(AND($E$3=2),'Marks Entry 2nd'!AV115,IF(AND($E$3=3),'Marks Entry 3rd'!AV115,IF(AND($E$3=4),'Marks Entry 4th'!AV115,"")))))</f>
        <v/>
      </c>
      <c r="CP116" s="91" t="str">
        <f t="shared" si="133"/>
        <v/>
      </c>
      <c r="CQ116" s="87">
        <f t="shared" si="134"/>
        <v>0</v>
      </c>
      <c r="CR116" s="93" t="str">
        <f>IF(OR($E116="",$G116=""),"",IF(AND($E$3=1),'Marks Entry 1st'!AW115,IF(AND($E$3=2),'Marks Entry 2nd'!AW115,IF(AND($E$3=3),'Marks Entry 3rd'!AW115,IF(AND($E$3=4),'Marks Entry 4th'!AW115,"")))))</f>
        <v/>
      </c>
      <c r="CS116" s="93" t="str">
        <f>IF(OR($E116="",$G116=""),"",IF(AND($E$3=1),'Marks Entry 1st'!AX115,IF(AND($E$3=2),'Marks Entry 2nd'!AX115,IF(AND($E$3=3),'Marks Entry 3rd'!AX115,IF(AND($E$3=4),'Marks Entry 4th'!AX115,"")))))</f>
        <v/>
      </c>
      <c r="CT116" s="93" t="str">
        <f>IF(OR($E116="",$G116=""),"",IF(AND($E$3=1),'Marks Entry 1st'!AY115,IF(AND($E$3=2),'Marks Entry 2nd'!AY115,IF(AND($E$3=3),'Marks Entry 3rd'!AY115,IF(AND($E$3=4),'Marks Entry 4th'!AY115,"")))))</f>
        <v/>
      </c>
      <c r="CU116" s="92" t="str">
        <f t="shared" si="135"/>
        <v/>
      </c>
      <c r="CV116" s="87" t="str">
        <f t="shared" si="136"/>
        <v/>
      </c>
      <c r="CW116" s="144">
        <f t="shared" si="137"/>
        <v>0</v>
      </c>
      <c r="CX116" s="144" t="str">
        <f t="shared" si="138"/>
        <v/>
      </c>
      <c r="CY116" s="144" t="str">
        <f t="shared" si="96"/>
        <v/>
      </c>
      <c r="CZ116" s="144" t="str">
        <f t="shared" si="139"/>
        <v/>
      </c>
      <c r="DA116" s="144" t="str">
        <f t="shared" si="97"/>
        <v/>
      </c>
      <c r="DB116" s="148" t="str">
        <f t="shared" si="98"/>
        <v/>
      </c>
      <c r="DC116" s="380" t="str">
        <f>IF(OR($E116="",$G116=""),"",IF(AND($E$3=1),'Marks Entry 1st'!AZ115,IF(AND($E$3=2),'Marks Entry 2nd'!AZ115,IF(AND($E$3=3),'Marks Entry 3rd'!AZ115,IF(AND($E$3=4),'Marks Entry 4th'!AZ115,"")))))</f>
        <v/>
      </c>
      <c r="DD116" s="380" t="str">
        <f>IF(OR($E116="",$G116=""),"",IF(AND($E$3=1),'Marks Entry 1st'!BA115,IF(AND($E$3=2),'Marks Entry 2nd'!BA115,IF(AND($E$3=3),'Marks Entry 3rd'!BA115,IF(AND($E$3=4),'Marks Entry 4th'!BA115,"")))))</f>
        <v/>
      </c>
      <c r="DE116" s="380" t="str">
        <f>IF(OR($E116="",$G116=""),"",IF(AND($E$3=1),'Marks Entry 1st'!BB115,IF(AND($E$3=2),'Marks Entry 2nd'!BB115,IF(AND($E$3=3),'Marks Entry 3rd'!BB115,IF(AND($E$3=4),'Marks Entry 4th'!BB115,"")))))</f>
        <v/>
      </c>
      <c r="DF116" s="181" t="str">
        <f t="shared" si="140"/>
        <v/>
      </c>
      <c r="DG116" s="182">
        <f t="shared" si="141"/>
        <v>0</v>
      </c>
      <c r="DH116" s="182" t="str">
        <f t="shared" si="142"/>
        <v/>
      </c>
      <c r="DI116" s="182" t="str">
        <f t="shared" si="143"/>
        <v/>
      </c>
      <c r="DJ116" s="147" t="str">
        <f t="shared" si="99"/>
        <v/>
      </c>
      <c r="DK116" s="380" t="str">
        <f>IF(OR($E116="",$G116=""),"",IF(AND($E$3=1),'Marks Entry 1st'!BC115,IF(AND($E$3=2),'Marks Entry 2nd'!BC115,IF(AND($E$3=3),'Marks Entry 3rd'!BC115,IF(AND($E$3=4),'Marks Entry 4th'!BC115,"")))))</f>
        <v/>
      </c>
      <c r="DL116" s="380" t="str">
        <f>IF(OR($E116="",$G116=""),"",IF(AND($E$3=1),'Marks Entry 1st'!BD115,IF(AND($E$3=2),'Marks Entry 2nd'!BD115,IF(AND($E$3=3),'Marks Entry 3rd'!BD115,IF(AND($E$3=4),'Marks Entry 4th'!BD115,"")))))</f>
        <v/>
      </c>
      <c r="DM116" s="380" t="str">
        <f>IF(OR($E116="",$G116=""),"",IF(AND($E$3=1),'Marks Entry 1st'!BE115,IF(AND($E$3=2),'Marks Entry 2nd'!BE115,IF(AND($E$3=3),'Marks Entry 3rd'!BE115,IF(AND($E$3=4),'Marks Entry 4th'!BE115,"")))))</f>
        <v/>
      </c>
      <c r="DN116" s="181" t="str">
        <f t="shared" si="144"/>
        <v/>
      </c>
      <c r="DO116" s="182">
        <f t="shared" si="145"/>
        <v>0</v>
      </c>
      <c r="DP116" s="182" t="str">
        <f t="shared" si="146"/>
        <v/>
      </c>
      <c r="DQ116" s="182" t="str">
        <f t="shared" si="147"/>
        <v/>
      </c>
      <c r="DR116" s="147" t="str">
        <f t="shared" si="100"/>
        <v/>
      </c>
      <c r="DS116" s="380" t="str">
        <f>IF(OR($E116="",$G116=""),"",IF(AND($E$3=1),'Marks Entry 1st'!BF115,IF(AND($E$3=2),'Marks Entry 2nd'!BF115,IF(AND($E$3=3),'Marks Entry 3rd'!BF115,IF(AND($E$3=4),'Marks Entry 4th'!BF115,"")))))</f>
        <v/>
      </c>
      <c r="DT116" s="380" t="str">
        <f>IF(OR($E116="",$G116=""),"",IF(AND($E$3=1),'Marks Entry 1st'!BG115,IF(AND($E$3=2),'Marks Entry 2nd'!BG115,IF(AND($E$3=3),'Marks Entry 3rd'!BG115,IF(AND($E$3=4),'Marks Entry 4th'!BG115,"")))))</f>
        <v/>
      </c>
      <c r="DU116" s="380" t="str">
        <f>IF(OR($E116="",$G116=""),"",IF(AND($E$3=1),'Marks Entry 1st'!BH115,IF(AND($E$3=2),'Marks Entry 2nd'!BH115,IF(AND($E$3=3),'Marks Entry 3rd'!BH115,IF(AND($E$3=4),'Marks Entry 4th'!BH115,"")))))</f>
        <v/>
      </c>
      <c r="DV116" s="181" t="str">
        <f t="shared" si="148"/>
        <v/>
      </c>
      <c r="DW116" s="182">
        <f t="shared" si="149"/>
        <v>0</v>
      </c>
      <c r="DX116" s="182" t="str">
        <f t="shared" si="150"/>
        <v/>
      </c>
      <c r="DY116" s="182" t="str">
        <f t="shared" si="151"/>
        <v/>
      </c>
      <c r="DZ116" s="147" t="str">
        <f t="shared" si="101"/>
        <v/>
      </c>
      <c r="EA116" s="104" t="str">
        <f t="shared" si="102"/>
        <v/>
      </c>
      <c r="EB116" s="105" t="str">
        <f t="shared" si="103"/>
        <v/>
      </c>
      <c r="EC116" s="111" t="str">
        <f t="shared" si="104"/>
        <v/>
      </c>
      <c r="ED116" s="112" t="str">
        <f t="shared" si="105"/>
        <v/>
      </c>
      <c r="EE116" s="386" t="str">
        <f t="shared" si="106"/>
        <v/>
      </c>
      <c r="EF116" s="72" t="str">
        <f>IF(OR($E116="",$G116=""),"",IF(AND($E$3=1),'Marks Entry 1st'!BI115,IF(AND($E$3=2),'Marks Entry 2nd'!BI115,IF(AND($E$3=3),'Marks Entry 3rd'!BI115,IF(AND($E$3=4),'Marks Entry 4th'!BI115,"")))))</f>
        <v/>
      </c>
      <c r="EG116" s="72" t="str">
        <f>IF(OR($E116="",$G116=""),"",IF(AND($E$3=1),'Marks Entry 1st'!BJ115,IF(AND($E$3=2),'Marks Entry 2nd'!BJ115,IF(AND($E$3=3),'Marks Entry 3rd'!BJ115,IF(AND($E$3=4),'Marks Entry 4th'!BJ115,"")))))</f>
        <v/>
      </c>
      <c r="EH116" s="328" t="str">
        <f t="shared" si="107"/>
        <v/>
      </c>
      <c r="EI116" s="73"/>
      <c r="EP116" s="75">
        <f>IF(AND($E$3=1),'Marks Entry 1st'!I115,IF(AND($E$3=2),'Marks Entry 2nd'!I115,IF(AND($E$3=3),'Marks Entry 3rd'!I115,IF(AND($E$3=4),'Marks Entry 4th'!I115,""))))</f>
        <v>0</v>
      </c>
    </row>
    <row r="117" spans="1:146" ht="18.899999999999999" customHeight="1">
      <c r="A117" s="94">
        <v>110</v>
      </c>
      <c r="B117" s="94" t="str">
        <f>IF(OR(EP117=0,EP117=""),"",IF(AND($E$3=1),'Marks Entry 1st'!I116,IF(AND($E$3=2),'Marks Entry 2nd'!I116,IF(AND($E$3=3),'Marks Entry 3rd'!I116,IF(AND($E$3=4),'Marks Entry 4th'!I116,"")))))</f>
        <v/>
      </c>
      <c r="C117" s="95" t="str">
        <f>IF(OR(B117=0,B117=""),"",IF(AND($E$3=1),'Marks Entry 1st'!B116,IF(AND($E$3=2),'Marks Entry 2nd'!B116,IF(AND($E$3=3),'Marks Entry 3rd'!B116,IF(AND($E$3=4),'Marks Entry 4th'!B116,"")))))</f>
        <v/>
      </c>
      <c r="D117" s="95" t="str">
        <f>IF(OR(B117=0,B117=""),"",IF(AND($E$3=1),'Marks Entry 1st'!C116,IF(AND($E$3=2),'Marks Entry 2nd'!C116,IF(AND($E$3=3),'Marks Entry 3rd'!C116,IF(AND($E$3=4),'Marks Entry 4th'!C116,"")))))</f>
        <v/>
      </c>
      <c r="E117" s="96" t="str">
        <f>IF(OR(B117=0,B117=""),"",IF(AND($E$3=1),'Marks Entry 1st'!E116,IF(AND($E$3=2),'Marks Entry 2nd'!E116,IF(AND($E$3=3),'Marks Entry 3rd'!E116,IF(AND($E$3=4),'Marks Entry 4th'!E116,"")))))</f>
        <v/>
      </c>
      <c r="F117" s="95" t="str">
        <f>IF(OR(B117=0,B117=""),"",IF(AND($E$3=1),'Marks Entry 1st'!D116,IF(AND($E$3=2),'Marks Entry 2nd'!D116,IF(AND($E$3=3),'Marks Entry 3rd'!D116,IF(AND($E$3=4),'Marks Entry 4th'!D116,"")))))</f>
        <v/>
      </c>
      <c r="G117" s="90" t="str">
        <f>IF(OR(B117=0,B117=""),"",IF(AND($E$3=1),'Marks Entry 1st'!F116,IF(AND($E$3=2),'Marks Entry 2nd'!F116,IF(AND($E$3=3),'Marks Entry 3rd'!F116,IF(AND($E$3=4),'Marks Entry 4th'!F116,"")))))</f>
        <v/>
      </c>
      <c r="H117" s="90" t="str">
        <f>IF(OR(B117=0,B117=""),"",IF(AND($E$3=1),'Marks Entry 1st'!G116,IF(AND($E$3=2),'Marks Entry 2nd'!G116,IF(AND($E$3=3),'Marks Entry 3rd'!G116,IF(AND($E$3=4),'Marks Entry 4th'!G116,"")))))</f>
        <v/>
      </c>
      <c r="I117" s="90" t="str">
        <f>IF(OR(B117=0,B117=""),"",IF(AND($E$3=1),'Marks Entry 1st'!H116,IF(AND($E$3=2),'Marks Entry 2nd'!H116,IF(AND($E$3=3),'Marks Entry 3rd'!H116,IF(AND($E$3=4),'Marks Entry 4th'!H116,"")))))</f>
        <v/>
      </c>
      <c r="J117" s="379" t="str">
        <f>IF(OR(B117=0,B117=""),"",IF(AND($E$3=1),'Marks Entry 1st'!J116,IF(AND($E$3=2),'Marks Entry 2nd'!J116,IF(AND($E$3=3),'Marks Entry 3rd'!J116,IF(AND($E$3=4),'Marks Entry 4th'!J116,"")))))</f>
        <v/>
      </c>
      <c r="K117" s="379" t="str">
        <f>IF(OR(B117=0,B117=""),"",IF(AND($E$3=1),'Marks Entry 1st'!K116,IF(AND($E$3=2),'Marks Entry 2nd'!K116,IF(AND($E$3=3),'Marks Entry 3rd'!K116,IF(AND($E$3=4),'Marks Entry 4th'!K116,"")))))</f>
        <v/>
      </c>
      <c r="L117" s="180" t="str">
        <f>IF(OR($E117="",$G117=""),"",IF(AND($E$3=1),'Marks Entry 1st'!L116,IF(AND($E$3=2),'Marks Entry 2nd'!L116,IF(AND($E$3=3),'Marks Entry 3rd'!L116,IF(AND($E$3=4),'Marks Entry 4th'!L116,"")))))</f>
        <v/>
      </c>
      <c r="M117" s="180" t="str">
        <f>IF(OR($E117="",$G117=""),"",IF(AND($E$3=1),'Marks Entry 1st'!M116,IF(AND($E$3=2),'Marks Entry 2nd'!M116,IF(AND($E$3=3),'Marks Entry 3rd'!M116,IF(AND($E$3=4),'Marks Entry 4th'!M116,"")))))</f>
        <v/>
      </c>
      <c r="N117" s="87" t="str">
        <f t="shared" si="108"/>
        <v/>
      </c>
      <c r="O117" s="180" t="str">
        <f>IF(OR($E117="",$G117=""),"",IF(AND($E$3=1),'Marks Entry 1st'!N116,IF(AND($E$3=2),'Marks Entry 2nd'!N116,IF(AND($E$3=3),'Marks Entry 3rd'!N116,IF(AND($E$3=4),'Marks Entry 4th'!N116,"")))))</f>
        <v/>
      </c>
      <c r="P117" s="180" t="str">
        <f>IF(OR($E117="",$G117=""),"",IF(AND($E$3=1),'Marks Entry 1st'!O116,IF(AND($E$3=2),'Marks Entry 2nd'!O116,IF(AND($E$3=3),'Marks Entry 3rd'!O116,IF(AND($E$3=4),'Marks Entry 4th'!O116,"")))))</f>
        <v/>
      </c>
      <c r="Q117" s="180" t="str">
        <f>IF(OR($E117="",$G117=""),"",IF(AND($E$3=1),'Marks Entry 1st'!P116,IF(AND($E$3=2),'Marks Entry 2nd'!P116,IF(AND($E$3=3),'Marks Entry 3rd'!P116,IF(AND($E$3=4),'Marks Entry 4th'!P116,"")))))</f>
        <v/>
      </c>
      <c r="R117" s="91" t="str">
        <f t="shared" si="109"/>
        <v/>
      </c>
      <c r="S117" s="87">
        <f t="shared" si="110"/>
        <v>0</v>
      </c>
      <c r="T117" s="93" t="str">
        <f>IF(OR($E117="",$G117=""),"",IF(AND($E$3=1),'Marks Entry 1st'!Q116,IF(AND($E$3=2),'Marks Entry 2nd'!Q116,IF(AND($E$3=3),'Marks Entry 3rd'!Q116,IF(AND($E$3=4),'Marks Entry 4th'!Q116,"")))))</f>
        <v/>
      </c>
      <c r="U117" s="93" t="str">
        <f>IF(OR($E117="",$G117=""),"",IF(AND($E$3=1),'Marks Entry 1st'!R116,IF(AND($E$3=2),'Marks Entry 2nd'!R116,IF(AND($E$3=3),'Marks Entry 3rd'!R116,IF(AND($E$3=4),'Marks Entry 4th'!R116,"")))))</f>
        <v/>
      </c>
      <c r="V117" s="93" t="str">
        <f>IF(OR($E117="",$G117=""),"",IF(AND($E$3=1),'Marks Entry 1st'!S116,IF(AND($E$3=2),'Marks Entry 2nd'!S116,IF(AND($E$3=3),'Marks Entry 3rd'!S116,IF(AND($E$3=4),'Marks Entry 4th'!S116,"")))))</f>
        <v/>
      </c>
      <c r="W117" s="92" t="str">
        <f t="shared" si="111"/>
        <v/>
      </c>
      <c r="X117" s="87" t="str">
        <f t="shared" si="112"/>
        <v/>
      </c>
      <c r="Y117" s="144">
        <f t="shared" si="113"/>
        <v>0</v>
      </c>
      <c r="Z117" s="144" t="str">
        <f t="shared" si="114"/>
        <v/>
      </c>
      <c r="AA117" s="144" t="str">
        <f t="shared" si="76"/>
        <v/>
      </c>
      <c r="AB117" s="144" t="str">
        <f t="shared" si="115"/>
        <v/>
      </c>
      <c r="AC117" s="144" t="str">
        <f t="shared" si="77"/>
        <v/>
      </c>
      <c r="AD117" s="148" t="str">
        <f t="shared" si="78"/>
        <v/>
      </c>
      <c r="AE117" s="180" t="str">
        <f>IF(OR($E117="",$G117=""),"",IF(AND($E$3=1),'Marks Entry 1st'!T116,IF(AND($E$3=2),'Marks Entry 2nd'!T116,IF(AND($E$3=3),'Marks Entry 3rd'!T116,IF(AND($E$3=4),'Marks Entry 4th'!T116,"")))))</f>
        <v/>
      </c>
      <c r="AF117" s="180" t="str">
        <f>IF(OR($E117="",$G117=""),"",IF(AND($E$3=1),'Marks Entry 1st'!U116,IF(AND($E$3=2),'Marks Entry 2nd'!U116,IF(AND($E$3=3),'Marks Entry 3rd'!U116,IF(AND($E$3=4),'Marks Entry 4th'!U116,"")))))</f>
        <v/>
      </c>
      <c r="AG117" s="87" t="str">
        <f t="shared" si="116"/>
        <v/>
      </c>
      <c r="AH117" s="180" t="str">
        <f>IF(OR($E117="",$G117=""),"",IF(AND($E$3=1),'Marks Entry 1st'!V116,IF(AND($E$3=2),'Marks Entry 2nd'!V116,IF(AND($E$3=3),'Marks Entry 3rd'!V116,IF(AND($E$3=4),'Marks Entry 4th'!V116,"")))))</f>
        <v/>
      </c>
      <c r="AI117" s="180" t="str">
        <f>IF(OR($E117="",$G117=""),"",IF(AND($E$3=1),'Marks Entry 1st'!W116,IF(AND($E$3=2),'Marks Entry 2nd'!W116,IF(AND($E$3=3),'Marks Entry 3rd'!W116,IF(AND($E$3=4),'Marks Entry 4th'!W116,"")))))</f>
        <v/>
      </c>
      <c r="AJ117" s="180" t="str">
        <f>IF(OR($E117="",$G117=""),"",IF(AND($E$3=1),'Marks Entry 1st'!X116,IF(AND($E$3=2),'Marks Entry 2nd'!X116,IF(AND($E$3=3),'Marks Entry 3rd'!X116,IF(AND($E$3=4),'Marks Entry 4th'!X116,"")))))</f>
        <v/>
      </c>
      <c r="AK117" s="91" t="str">
        <f t="shared" si="117"/>
        <v/>
      </c>
      <c r="AL117" s="87">
        <f t="shared" si="118"/>
        <v>0</v>
      </c>
      <c r="AM117" s="93" t="str">
        <f>IF(OR($E117="",$G117=""),"",IF(AND($E$3=1),'Marks Entry 1st'!Y116,IF(AND($E$3=2),'Marks Entry 2nd'!Y116,IF(AND($E$3=3),'Marks Entry 3rd'!Y116,IF(AND($E$3=4),'Marks Entry 4th'!Y116,"")))))</f>
        <v/>
      </c>
      <c r="AN117" s="93" t="str">
        <f>IF(OR($E117="",$G117=""),"",IF(AND($E$3=1),'Marks Entry 1st'!Z116,IF(AND($E$3=2),'Marks Entry 2nd'!Z116,IF(AND($E$3=3),'Marks Entry 3rd'!Z116,IF(AND($E$3=4),'Marks Entry 4th'!Z116,"")))))</f>
        <v/>
      </c>
      <c r="AO117" s="93" t="str">
        <f>IF(OR($E117="",$G117=""),"",IF(AND($E$3=1),'Marks Entry 1st'!AA116,IF(AND($E$3=2),'Marks Entry 2nd'!AA116,IF(AND($E$3=3),'Marks Entry 3rd'!AA116,IF(AND($E$3=4),'Marks Entry 4th'!AA116,"")))))</f>
        <v/>
      </c>
      <c r="AP117" s="92" t="str">
        <f t="shared" si="119"/>
        <v/>
      </c>
      <c r="AQ117" s="87" t="str">
        <f t="shared" si="120"/>
        <v/>
      </c>
      <c r="AR117" s="144">
        <f t="shared" si="121"/>
        <v>0</v>
      </c>
      <c r="AS117" s="144" t="str">
        <f t="shared" si="122"/>
        <v/>
      </c>
      <c r="AT117" s="144" t="str">
        <f t="shared" si="79"/>
        <v/>
      </c>
      <c r="AU117" s="144" t="str">
        <f t="shared" si="123"/>
        <v/>
      </c>
      <c r="AV117" s="144" t="str">
        <f t="shared" si="80"/>
        <v/>
      </c>
      <c r="AW117" s="148" t="str">
        <f t="shared" si="81"/>
        <v/>
      </c>
      <c r="AX117" s="180" t="str">
        <f>IF(OR($E117="",$G117=""),"",IF(AND($E$3=1),'Marks Entry 1st'!AB116,IF(AND($E$3=2),'Marks Entry 2nd'!AB116,IF(AND($E$3=3),'Marks Entry 3rd'!AB116,IF(AND($E$3=4),'Marks Entry 4th'!AB116,"")))))</f>
        <v/>
      </c>
      <c r="AY117" s="180" t="str">
        <f>IF(OR($E117="",$G117=""),"",IF(AND($E$3=1),'Marks Entry 1st'!AC116,IF(AND($E$3=2),'Marks Entry 2nd'!AC116,IF(AND($E$3=3),'Marks Entry 3rd'!AC116,IF(AND($E$3=4),'Marks Entry 4th'!AC116,"")))))</f>
        <v/>
      </c>
      <c r="AZ117" s="87" t="str">
        <f t="shared" si="82"/>
        <v/>
      </c>
      <c r="BA117" s="180" t="str">
        <f>IF(OR($E117="",$G117=""),"",IF(AND($E$3=1),'Marks Entry 1st'!AD116,IF(AND($E$3=2),'Marks Entry 2nd'!AD116,IF(AND($E$3=3),'Marks Entry 3rd'!AD116,IF(AND($E$3=4),'Marks Entry 4th'!AD116,"")))))</f>
        <v/>
      </c>
      <c r="BB117" s="180" t="str">
        <f>IF(OR($E117="",$G117=""),"",IF(AND($E$3=1),'Marks Entry 1st'!AE116,IF(AND($E$3=2),'Marks Entry 2nd'!AE116,IF(AND($E$3=3),'Marks Entry 3rd'!AE116,IF(AND($E$3=4),'Marks Entry 4th'!AE116,"")))))</f>
        <v/>
      </c>
      <c r="BC117" s="180" t="str">
        <f>IF(OR($E117="",$G117=""),"",IF(AND($E$3=1),'Marks Entry 1st'!AF116,IF(AND($E$3=2),'Marks Entry 2nd'!AF116,IF(AND($E$3=3),'Marks Entry 3rd'!AF116,IF(AND($E$3=4),'Marks Entry 4th'!AF116,"")))))</f>
        <v/>
      </c>
      <c r="BD117" s="91" t="str">
        <f t="shared" si="83"/>
        <v/>
      </c>
      <c r="BE117" s="87">
        <f t="shared" si="84"/>
        <v>0</v>
      </c>
      <c r="BF117" s="93" t="str">
        <f>IF(OR($E117="",$G117=""),"",IF(AND($E$3=1),'Marks Entry 1st'!AG116,IF(AND($E$3=2),'Marks Entry 2nd'!AG116,IF(AND($E$3=3),'Marks Entry 3rd'!AG116,IF(AND($E$3=4),'Marks Entry 4th'!AG116,"")))))</f>
        <v/>
      </c>
      <c r="BG117" s="93" t="str">
        <f>IF(OR($E117="",$G117=""),"",IF(AND($E$3=1),'Marks Entry 1st'!AH116,IF(AND($E$3=2),'Marks Entry 2nd'!AH116,IF(AND($E$3=3),'Marks Entry 3rd'!AH116,IF(AND($E$3=4),'Marks Entry 4th'!AH116,"")))))</f>
        <v/>
      </c>
      <c r="BH117" s="93" t="str">
        <f>IF(OR($E117="",$G117=""),"",IF(AND($E$3=1),'Marks Entry 1st'!AI116,IF(AND($E$3=2),'Marks Entry 2nd'!AI116,IF(AND($E$3=3),'Marks Entry 3rd'!AI116,IF(AND($E$3=4),'Marks Entry 4th'!AI116,"")))))</f>
        <v/>
      </c>
      <c r="BI117" s="92" t="str">
        <f t="shared" si="85"/>
        <v/>
      </c>
      <c r="BJ117" s="87" t="str">
        <f t="shared" si="86"/>
        <v/>
      </c>
      <c r="BK117" s="144">
        <f t="shared" si="87"/>
        <v>0</v>
      </c>
      <c r="BL117" s="144" t="str">
        <f t="shared" si="88"/>
        <v/>
      </c>
      <c r="BM117" s="144" t="str">
        <f t="shared" si="89"/>
        <v/>
      </c>
      <c r="BN117" s="144" t="str">
        <f t="shared" si="90"/>
        <v/>
      </c>
      <c r="BO117" s="144" t="str">
        <f t="shared" si="91"/>
        <v/>
      </c>
      <c r="BP117" s="148" t="str">
        <f t="shared" si="92"/>
        <v/>
      </c>
      <c r="BQ117" s="180" t="str">
        <f>IF(OR($E117="",$G117=""),"",IF(AND($E$3=1),'Marks Entry 1st'!AJ116,IF(AND($E$3=2),'Marks Entry 2nd'!AJ116,IF(AND($E$3=3),'Marks Entry 3rd'!AJ116,IF(AND($E$3=4),'Marks Entry 4th'!AJ116,"")))))</f>
        <v/>
      </c>
      <c r="BR117" s="180" t="str">
        <f>IF(OR($E117="",$G117=""),"",IF(AND($E$3=1),'Marks Entry 1st'!AK116,IF(AND($E$3=2),'Marks Entry 2nd'!AK116,IF(AND($E$3=3),'Marks Entry 3rd'!AK116,IF(AND($E$3=4),'Marks Entry 4th'!AK116,"")))))</f>
        <v/>
      </c>
      <c r="BS117" s="87" t="str">
        <f t="shared" si="124"/>
        <v/>
      </c>
      <c r="BT117" s="180" t="str">
        <f>IF(OR($E117="",$G117=""),"",IF(AND($E$3=1),'Marks Entry 1st'!AL116,IF(AND($E$3=2),'Marks Entry 2nd'!AL116,IF(AND($E$3=3),'Marks Entry 3rd'!AL116,IF(AND($E$3=4),'Marks Entry 4th'!AL116,"")))))</f>
        <v/>
      </c>
      <c r="BU117" s="180" t="str">
        <f>IF(OR($E117="",$G117=""),"",IF(AND($E$3=1),'Marks Entry 1st'!AM116,IF(AND($E$3=2),'Marks Entry 2nd'!AM116,IF(AND($E$3=3),'Marks Entry 3rd'!AM116,IF(AND($E$3=4),'Marks Entry 4th'!AM116,"")))))</f>
        <v/>
      </c>
      <c r="BV117" s="180" t="str">
        <f>IF(OR($E117="",$G117=""),"",IF(AND($E$3=1),'Marks Entry 1st'!AN116,IF(AND($E$3=2),'Marks Entry 2nd'!AN116,IF(AND($E$3=3),'Marks Entry 3rd'!AN116,IF(AND($E$3=4),'Marks Entry 4th'!AN116,"")))))</f>
        <v/>
      </c>
      <c r="BW117" s="91" t="str">
        <f t="shared" si="125"/>
        <v/>
      </c>
      <c r="BX117" s="87">
        <f t="shared" si="126"/>
        <v>0</v>
      </c>
      <c r="BY117" s="93" t="str">
        <f>IF(OR($E117="",$G117=""),"",IF(AND($E$3=1),'Marks Entry 1st'!AO116,IF(AND($E$3=2),'Marks Entry 2nd'!AO116,IF(AND($E$3=3),'Marks Entry 3rd'!AO116,IF(AND($E$3=4),'Marks Entry 4th'!AO116,"")))))</f>
        <v/>
      </c>
      <c r="BZ117" s="93" t="str">
        <f>IF(OR($E117="",$G117=""),"",IF(AND($E$3=1),'Marks Entry 1st'!AP116,IF(AND($E$3=2),'Marks Entry 2nd'!AP116,IF(AND($E$3=3),'Marks Entry 3rd'!AP116,IF(AND($E$3=4),'Marks Entry 4th'!AP116,"")))))</f>
        <v/>
      </c>
      <c r="CA117" s="93" t="str">
        <f>IF(OR($E117="",$G117=""),"",IF(AND($E$3=1),'Marks Entry 1st'!AQ116,IF(AND($E$3=2),'Marks Entry 2nd'!AQ116,IF(AND($E$3=3),'Marks Entry 3rd'!AQ116,IF(AND($E$3=4),'Marks Entry 4th'!AQ116,"")))))</f>
        <v/>
      </c>
      <c r="CB117" s="92" t="str">
        <f t="shared" si="127"/>
        <v/>
      </c>
      <c r="CC117" s="87" t="str">
        <f t="shared" si="128"/>
        <v/>
      </c>
      <c r="CD117" s="144">
        <f t="shared" si="129"/>
        <v>0</v>
      </c>
      <c r="CE117" s="144" t="str">
        <f t="shared" si="130"/>
        <v/>
      </c>
      <c r="CF117" s="144" t="str">
        <f t="shared" si="93"/>
        <v/>
      </c>
      <c r="CG117" s="144" t="str">
        <f t="shared" si="131"/>
        <v/>
      </c>
      <c r="CH117" s="144" t="str">
        <f t="shared" si="94"/>
        <v/>
      </c>
      <c r="CI117" s="148" t="str">
        <f t="shared" si="95"/>
        <v/>
      </c>
      <c r="CJ117" s="180" t="str">
        <f>IF(OR($E117="",$G117=""),"",IF(AND($E$3=1),'Marks Entry 1st'!AR116,IF(AND($E$3=2),'Marks Entry 2nd'!AR116,IF(AND($E$3=3),'Marks Entry 3rd'!AR116,IF(AND($E$3=4),'Marks Entry 4th'!AR116,"")))))</f>
        <v/>
      </c>
      <c r="CK117" s="180" t="str">
        <f>IF(OR($E117="",$G117=""),"",IF(AND($E$3=1),'Marks Entry 1st'!AS116,IF(AND($E$3=2),'Marks Entry 2nd'!AS116,IF(AND($E$3=3),'Marks Entry 3rd'!AS116,IF(AND($E$3=4),'Marks Entry 4th'!AS116,"")))))</f>
        <v/>
      </c>
      <c r="CL117" s="87" t="str">
        <f t="shared" si="132"/>
        <v/>
      </c>
      <c r="CM117" s="180" t="str">
        <f>IF(OR($E117="",$G117=""),"",IF(AND($E$3=1),'Marks Entry 1st'!AT116,IF(AND($E$3=2),'Marks Entry 2nd'!AT116,IF(AND($E$3=3),'Marks Entry 3rd'!AT116,IF(AND($E$3=4),'Marks Entry 4th'!AT116,"")))))</f>
        <v/>
      </c>
      <c r="CN117" s="180" t="str">
        <f>IF(OR($E117="",$G117=""),"",IF(AND($E$3=1),'Marks Entry 1st'!AU116,IF(AND($E$3=2),'Marks Entry 2nd'!AU116,IF(AND($E$3=3),'Marks Entry 3rd'!AU116,IF(AND($E$3=4),'Marks Entry 4th'!AU116,"")))))</f>
        <v/>
      </c>
      <c r="CO117" s="180" t="str">
        <f>IF(OR($E117="",$G117=""),"",IF(AND($E$3=1),'Marks Entry 1st'!AV116,IF(AND($E$3=2),'Marks Entry 2nd'!AV116,IF(AND($E$3=3),'Marks Entry 3rd'!AV116,IF(AND($E$3=4),'Marks Entry 4th'!AV116,"")))))</f>
        <v/>
      </c>
      <c r="CP117" s="91" t="str">
        <f t="shared" si="133"/>
        <v/>
      </c>
      <c r="CQ117" s="87">
        <f t="shared" si="134"/>
        <v>0</v>
      </c>
      <c r="CR117" s="93" t="str">
        <f>IF(OR($E117="",$G117=""),"",IF(AND($E$3=1),'Marks Entry 1st'!AW116,IF(AND($E$3=2),'Marks Entry 2nd'!AW116,IF(AND($E$3=3),'Marks Entry 3rd'!AW116,IF(AND($E$3=4),'Marks Entry 4th'!AW116,"")))))</f>
        <v/>
      </c>
      <c r="CS117" s="93" t="str">
        <f>IF(OR($E117="",$G117=""),"",IF(AND($E$3=1),'Marks Entry 1st'!AX116,IF(AND($E$3=2),'Marks Entry 2nd'!AX116,IF(AND($E$3=3),'Marks Entry 3rd'!AX116,IF(AND($E$3=4),'Marks Entry 4th'!AX116,"")))))</f>
        <v/>
      </c>
      <c r="CT117" s="93" t="str">
        <f>IF(OR($E117="",$G117=""),"",IF(AND($E$3=1),'Marks Entry 1st'!AY116,IF(AND($E$3=2),'Marks Entry 2nd'!AY116,IF(AND($E$3=3),'Marks Entry 3rd'!AY116,IF(AND($E$3=4),'Marks Entry 4th'!AY116,"")))))</f>
        <v/>
      </c>
      <c r="CU117" s="92" t="str">
        <f t="shared" si="135"/>
        <v/>
      </c>
      <c r="CV117" s="87" t="str">
        <f t="shared" si="136"/>
        <v/>
      </c>
      <c r="CW117" s="144">
        <f t="shared" si="137"/>
        <v>0</v>
      </c>
      <c r="CX117" s="144" t="str">
        <f t="shared" si="138"/>
        <v/>
      </c>
      <c r="CY117" s="144" t="str">
        <f t="shared" si="96"/>
        <v/>
      </c>
      <c r="CZ117" s="144" t="str">
        <f t="shared" si="139"/>
        <v/>
      </c>
      <c r="DA117" s="144" t="str">
        <f t="shared" si="97"/>
        <v/>
      </c>
      <c r="DB117" s="148" t="str">
        <f t="shared" si="98"/>
        <v/>
      </c>
      <c r="DC117" s="380" t="str">
        <f>IF(OR($E117="",$G117=""),"",IF(AND($E$3=1),'Marks Entry 1st'!AZ116,IF(AND($E$3=2),'Marks Entry 2nd'!AZ116,IF(AND($E$3=3),'Marks Entry 3rd'!AZ116,IF(AND($E$3=4),'Marks Entry 4th'!AZ116,"")))))</f>
        <v/>
      </c>
      <c r="DD117" s="380" t="str">
        <f>IF(OR($E117="",$G117=""),"",IF(AND($E$3=1),'Marks Entry 1st'!BA116,IF(AND($E$3=2),'Marks Entry 2nd'!BA116,IF(AND($E$3=3),'Marks Entry 3rd'!BA116,IF(AND($E$3=4),'Marks Entry 4th'!BA116,"")))))</f>
        <v/>
      </c>
      <c r="DE117" s="380" t="str">
        <f>IF(OR($E117="",$G117=""),"",IF(AND($E$3=1),'Marks Entry 1st'!BB116,IF(AND($E$3=2),'Marks Entry 2nd'!BB116,IF(AND($E$3=3),'Marks Entry 3rd'!BB116,IF(AND($E$3=4),'Marks Entry 4th'!BB116,"")))))</f>
        <v/>
      </c>
      <c r="DF117" s="181" t="str">
        <f t="shared" si="140"/>
        <v/>
      </c>
      <c r="DG117" s="182">
        <f t="shared" si="141"/>
        <v>0</v>
      </c>
      <c r="DH117" s="182" t="str">
        <f t="shared" si="142"/>
        <v/>
      </c>
      <c r="DI117" s="182" t="str">
        <f t="shared" si="143"/>
        <v/>
      </c>
      <c r="DJ117" s="147" t="str">
        <f t="shared" si="99"/>
        <v/>
      </c>
      <c r="DK117" s="380" t="str">
        <f>IF(OR($E117="",$G117=""),"",IF(AND($E$3=1),'Marks Entry 1st'!BC116,IF(AND($E$3=2),'Marks Entry 2nd'!BC116,IF(AND($E$3=3),'Marks Entry 3rd'!BC116,IF(AND($E$3=4),'Marks Entry 4th'!BC116,"")))))</f>
        <v/>
      </c>
      <c r="DL117" s="380" t="str">
        <f>IF(OR($E117="",$G117=""),"",IF(AND($E$3=1),'Marks Entry 1st'!BD116,IF(AND($E$3=2),'Marks Entry 2nd'!BD116,IF(AND($E$3=3),'Marks Entry 3rd'!BD116,IF(AND($E$3=4),'Marks Entry 4th'!BD116,"")))))</f>
        <v/>
      </c>
      <c r="DM117" s="380" t="str">
        <f>IF(OR($E117="",$G117=""),"",IF(AND($E$3=1),'Marks Entry 1st'!BE116,IF(AND($E$3=2),'Marks Entry 2nd'!BE116,IF(AND($E$3=3),'Marks Entry 3rd'!BE116,IF(AND($E$3=4),'Marks Entry 4th'!BE116,"")))))</f>
        <v/>
      </c>
      <c r="DN117" s="181" t="str">
        <f t="shared" si="144"/>
        <v/>
      </c>
      <c r="DO117" s="182">
        <f t="shared" si="145"/>
        <v>0</v>
      </c>
      <c r="DP117" s="182" t="str">
        <f t="shared" si="146"/>
        <v/>
      </c>
      <c r="DQ117" s="182" t="str">
        <f t="shared" si="147"/>
        <v/>
      </c>
      <c r="DR117" s="147" t="str">
        <f t="shared" si="100"/>
        <v/>
      </c>
      <c r="DS117" s="380" t="str">
        <f>IF(OR($E117="",$G117=""),"",IF(AND($E$3=1),'Marks Entry 1st'!BF116,IF(AND($E$3=2),'Marks Entry 2nd'!BF116,IF(AND($E$3=3),'Marks Entry 3rd'!BF116,IF(AND($E$3=4),'Marks Entry 4th'!BF116,"")))))</f>
        <v/>
      </c>
      <c r="DT117" s="380" t="str">
        <f>IF(OR($E117="",$G117=""),"",IF(AND($E$3=1),'Marks Entry 1st'!BG116,IF(AND($E$3=2),'Marks Entry 2nd'!BG116,IF(AND($E$3=3),'Marks Entry 3rd'!BG116,IF(AND($E$3=4),'Marks Entry 4th'!BG116,"")))))</f>
        <v/>
      </c>
      <c r="DU117" s="380" t="str">
        <f>IF(OR($E117="",$G117=""),"",IF(AND($E$3=1),'Marks Entry 1st'!BH116,IF(AND($E$3=2),'Marks Entry 2nd'!BH116,IF(AND($E$3=3),'Marks Entry 3rd'!BH116,IF(AND($E$3=4),'Marks Entry 4th'!BH116,"")))))</f>
        <v/>
      </c>
      <c r="DV117" s="181" t="str">
        <f t="shared" si="148"/>
        <v/>
      </c>
      <c r="DW117" s="182">
        <f t="shared" si="149"/>
        <v>0</v>
      </c>
      <c r="DX117" s="182" t="str">
        <f t="shared" si="150"/>
        <v/>
      </c>
      <c r="DY117" s="182" t="str">
        <f t="shared" si="151"/>
        <v/>
      </c>
      <c r="DZ117" s="147" t="str">
        <f t="shared" si="101"/>
        <v/>
      </c>
      <c r="EA117" s="104" t="str">
        <f t="shared" si="102"/>
        <v/>
      </c>
      <c r="EB117" s="105" t="str">
        <f t="shared" si="103"/>
        <v/>
      </c>
      <c r="EC117" s="111" t="str">
        <f t="shared" si="104"/>
        <v/>
      </c>
      <c r="ED117" s="112" t="str">
        <f t="shared" si="105"/>
        <v/>
      </c>
      <c r="EE117" s="386" t="str">
        <f t="shared" si="106"/>
        <v/>
      </c>
      <c r="EF117" s="72" t="str">
        <f>IF(OR($E117="",$G117=""),"",IF(AND($E$3=1),'Marks Entry 1st'!BI116,IF(AND($E$3=2),'Marks Entry 2nd'!BI116,IF(AND($E$3=3),'Marks Entry 3rd'!BI116,IF(AND($E$3=4),'Marks Entry 4th'!BI116,"")))))</f>
        <v/>
      </c>
      <c r="EG117" s="72" t="str">
        <f>IF(OR($E117="",$G117=""),"",IF(AND($E$3=1),'Marks Entry 1st'!BJ116,IF(AND($E$3=2),'Marks Entry 2nd'!BJ116,IF(AND($E$3=3),'Marks Entry 3rd'!BJ116,IF(AND($E$3=4),'Marks Entry 4th'!BJ116,"")))))</f>
        <v/>
      </c>
      <c r="EH117" s="328" t="str">
        <f t="shared" si="107"/>
        <v/>
      </c>
      <c r="EI117" s="73"/>
      <c r="EP117" s="75">
        <f>IF(AND($E$3=1),'Marks Entry 1st'!I116,IF(AND($E$3=2),'Marks Entry 2nd'!I116,IF(AND($E$3=3),'Marks Entry 3rd'!I116,IF(AND($E$3=4),'Marks Entry 4th'!I116,""))))</f>
        <v>0</v>
      </c>
    </row>
    <row r="118" spans="1:146" ht="18.899999999999999" customHeight="1">
      <c r="A118" s="94">
        <v>111</v>
      </c>
      <c r="B118" s="94" t="str">
        <f>IF(OR(EP118=0,EP118=""),"",IF(AND($E$3=1),'Marks Entry 1st'!I117,IF(AND($E$3=2),'Marks Entry 2nd'!I117,IF(AND($E$3=3),'Marks Entry 3rd'!I117,IF(AND($E$3=4),'Marks Entry 4th'!I117,"")))))</f>
        <v/>
      </c>
      <c r="C118" s="95" t="str">
        <f>IF(OR(B118=0,B118=""),"",IF(AND($E$3=1),'Marks Entry 1st'!B117,IF(AND($E$3=2),'Marks Entry 2nd'!B117,IF(AND($E$3=3),'Marks Entry 3rd'!B117,IF(AND($E$3=4),'Marks Entry 4th'!B117,"")))))</f>
        <v/>
      </c>
      <c r="D118" s="95" t="str">
        <f>IF(OR(B118=0,B118=""),"",IF(AND($E$3=1),'Marks Entry 1st'!C117,IF(AND($E$3=2),'Marks Entry 2nd'!C117,IF(AND($E$3=3),'Marks Entry 3rd'!C117,IF(AND($E$3=4),'Marks Entry 4th'!C117,"")))))</f>
        <v/>
      </c>
      <c r="E118" s="96" t="str">
        <f>IF(OR(B118=0,B118=""),"",IF(AND($E$3=1),'Marks Entry 1st'!E117,IF(AND($E$3=2),'Marks Entry 2nd'!E117,IF(AND($E$3=3),'Marks Entry 3rd'!E117,IF(AND($E$3=4),'Marks Entry 4th'!E117,"")))))</f>
        <v/>
      </c>
      <c r="F118" s="95" t="str">
        <f>IF(OR(B118=0,B118=""),"",IF(AND($E$3=1),'Marks Entry 1st'!D117,IF(AND($E$3=2),'Marks Entry 2nd'!D117,IF(AND($E$3=3),'Marks Entry 3rd'!D117,IF(AND($E$3=4),'Marks Entry 4th'!D117,"")))))</f>
        <v/>
      </c>
      <c r="G118" s="90" t="str">
        <f>IF(OR(B118=0,B118=""),"",IF(AND($E$3=1),'Marks Entry 1st'!F117,IF(AND($E$3=2),'Marks Entry 2nd'!F117,IF(AND($E$3=3),'Marks Entry 3rd'!F117,IF(AND($E$3=4),'Marks Entry 4th'!F117,"")))))</f>
        <v/>
      </c>
      <c r="H118" s="90" t="str">
        <f>IF(OR(B118=0,B118=""),"",IF(AND($E$3=1),'Marks Entry 1st'!G117,IF(AND($E$3=2),'Marks Entry 2nd'!G117,IF(AND($E$3=3),'Marks Entry 3rd'!G117,IF(AND($E$3=4),'Marks Entry 4th'!G117,"")))))</f>
        <v/>
      </c>
      <c r="I118" s="90" t="str">
        <f>IF(OR(B118=0,B118=""),"",IF(AND($E$3=1),'Marks Entry 1st'!H117,IF(AND($E$3=2),'Marks Entry 2nd'!H117,IF(AND($E$3=3),'Marks Entry 3rd'!H117,IF(AND($E$3=4),'Marks Entry 4th'!H117,"")))))</f>
        <v/>
      </c>
      <c r="J118" s="379" t="str">
        <f>IF(OR(B118=0,B118=""),"",IF(AND($E$3=1),'Marks Entry 1st'!J117,IF(AND($E$3=2),'Marks Entry 2nd'!J117,IF(AND($E$3=3),'Marks Entry 3rd'!J117,IF(AND($E$3=4),'Marks Entry 4th'!J117,"")))))</f>
        <v/>
      </c>
      <c r="K118" s="379" t="str">
        <f>IF(OR(B118=0,B118=""),"",IF(AND($E$3=1),'Marks Entry 1st'!K117,IF(AND($E$3=2),'Marks Entry 2nd'!K117,IF(AND($E$3=3),'Marks Entry 3rd'!K117,IF(AND($E$3=4),'Marks Entry 4th'!K117,"")))))</f>
        <v/>
      </c>
      <c r="L118" s="180" t="str">
        <f>IF(OR($E118="",$G118=""),"",IF(AND($E$3=1),'Marks Entry 1st'!L117,IF(AND($E$3=2),'Marks Entry 2nd'!L117,IF(AND($E$3=3),'Marks Entry 3rd'!L117,IF(AND($E$3=4),'Marks Entry 4th'!L117,"")))))</f>
        <v/>
      </c>
      <c r="M118" s="180" t="str">
        <f>IF(OR($E118="",$G118=""),"",IF(AND($E$3=1),'Marks Entry 1st'!M117,IF(AND($E$3=2),'Marks Entry 2nd'!M117,IF(AND($E$3=3),'Marks Entry 3rd'!M117,IF(AND($E$3=4),'Marks Entry 4th'!M117,"")))))</f>
        <v/>
      </c>
      <c r="N118" s="87" t="str">
        <f t="shared" si="108"/>
        <v/>
      </c>
      <c r="O118" s="180" t="str">
        <f>IF(OR($E118="",$G118=""),"",IF(AND($E$3=1),'Marks Entry 1st'!N117,IF(AND($E$3=2),'Marks Entry 2nd'!N117,IF(AND($E$3=3),'Marks Entry 3rd'!N117,IF(AND($E$3=4),'Marks Entry 4th'!N117,"")))))</f>
        <v/>
      </c>
      <c r="P118" s="180" t="str">
        <f>IF(OR($E118="",$G118=""),"",IF(AND($E$3=1),'Marks Entry 1st'!O117,IF(AND($E$3=2),'Marks Entry 2nd'!O117,IF(AND($E$3=3),'Marks Entry 3rd'!O117,IF(AND($E$3=4),'Marks Entry 4th'!O117,"")))))</f>
        <v/>
      </c>
      <c r="Q118" s="180" t="str">
        <f>IF(OR($E118="",$G118=""),"",IF(AND($E$3=1),'Marks Entry 1st'!P117,IF(AND($E$3=2),'Marks Entry 2nd'!P117,IF(AND($E$3=3),'Marks Entry 3rd'!P117,IF(AND($E$3=4),'Marks Entry 4th'!P117,"")))))</f>
        <v/>
      </c>
      <c r="R118" s="91" t="str">
        <f t="shared" si="109"/>
        <v/>
      </c>
      <c r="S118" s="87">
        <f t="shared" si="110"/>
        <v>0</v>
      </c>
      <c r="T118" s="93" t="str">
        <f>IF(OR($E118="",$G118=""),"",IF(AND($E$3=1),'Marks Entry 1st'!Q117,IF(AND($E$3=2),'Marks Entry 2nd'!Q117,IF(AND($E$3=3),'Marks Entry 3rd'!Q117,IF(AND($E$3=4),'Marks Entry 4th'!Q117,"")))))</f>
        <v/>
      </c>
      <c r="U118" s="93" t="str">
        <f>IF(OR($E118="",$G118=""),"",IF(AND($E$3=1),'Marks Entry 1st'!R117,IF(AND($E$3=2),'Marks Entry 2nd'!R117,IF(AND($E$3=3),'Marks Entry 3rd'!R117,IF(AND($E$3=4),'Marks Entry 4th'!R117,"")))))</f>
        <v/>
      </c>
      <c r="V118" s="93" t="str">
        <f>IF(OR($E118="",$G118=""),"",IF(AND($E$3=1),'Marks Entry 1st'!S117,IF(AND($E$3=2),'Marks Entry 2nd'!S117,IF(AND($E$3=3),'Marks Entry 3rd'!S117,IF(AND($E$3=4),'Marks Entry 4th'!S117,"")))))</f>
        <v/>
      </c>
      <c r="W118" s="92" t="str">
        <f t="shared" si="111"/>
        <v/>
      </c>
      <c r="X118" s="87" t="str">
        <f t="shared" si="112"/>
        <v/>
      </c>
      <c r="Y118" s="144">
        <f t="shared" si="113"/>
        <v>0</v>
      </c>
      <c r="Z118" s="144" t="str">
        <f t="shared" si="114"/>
        <v/>
      </c>
      <c r="AA118" s="144" t="str">
        <f t="shared" si="76"/>
        <v/>
      </c>
      <c r="AB118" s="144" t="str">
        <f t="shared" si="115"/>
        <v/>
      </c>
      <c r="AC118" s="144" t="str">
        <f t="shared" si="77"/>
        <v/>
      </c>
      <c r="AD118" s="148" t="str">
        <f t="shared" si="78"/>
        <v/>
      </c>
      <c r="AE118" s="180" t="str">
        <f>IF(OR($E118="",$G118=""),"",IF(AND($E$3=1),'Marks Entry 1st'!T117,IF(AND($E$3=2),'Marks Entry 2nd'!T117,IF(AND($E$3=3),'Marks Entry 3rd'!T117,IF(AND($E$3=4),'Marks Entry 4th'!T117,"")))))</f>
        <v/>
      </c>
      <c r="AF118" s="180" t="str">
        <f>IF(OR($E118="",$G118=""),"",IF(AND($E$3=1),'Marks Entry 1st'!U117,IF(AND($E$3=2),'Marks Entry 2nd'!U117,IF(AND($E$3=3),'Marks Entry 3rd'!U117,IF(AND($E$3=4),'Marks Entry 4th'!U117,"")))))</f>
        <v/>
      </c>
      <c r="AG118" s="87" t="str">
        <f t="shared" si="116"/>
        <v/>
      </c>
      <c r="AH118" s="180" t="str">
        <f>IF(OR($E118="",$G118=""),"",IF(AND($E$3=1),'Marks Entry 1st'!V117,IF(AND($E$3=2),'Marks Entry 2nd'!V117,IF(AND($E$3=3),'Marks Entry 3rd'!V117,IF(AND($E$3=4),'Marks Entry 4th'!V117,"")))))</f>
        <v/>
      </c>
      <c r="AI118" s="180" t="str">
        <f>IF(OR($E118="",$G118=""),"",IF(AND($E$3=1),'Marks Entry 1st'!W117,IF(AND($E$3=2),'Marks Entry 2nd'!W117,IF(AND($E$3=3),'Marks Entry 3rd'!W117,IF(AND($E$3=4),'Marks Entry 4th'!W117,"")))))</f>
        <v/>
      </c>
      <c r="AJ118" s="180" t="str">
        <f>IF(OR($E118="",$G118=""),"",IF(AND($E$3=1),'Marks Entry 1st'!X117,IF(AND($E$3=2),'Marks Entry 2nd'!X117,IF(AND($E$3=3),'Marks Entry 3rd'!X117,IF(AND($E$3=4),'Marks Entry 4th'!X117,"")))))</f>
        <v/>
      </c>
      <c r="AK118" s="91" t="str">
        <f t="shared" si="117"/>
        <v/>
      </c>
      <c r="AL118" s="87">
        <f t="shared" si="118"/>
        <v>0</v>
      </c>
      <c r="AM118" s="93" t="str">
        <f>IF(OR($E118="",$G118=""),"",IF(AND($E$3=1),'Marks Entry 1st'!Y117,IF(AND($E$3=2),'Marks Entry 2nd'!Y117,IF(AND($E$3=3),'Marks Entry 3rd'!Y117,IF(AND($E$3=4),'Marks Entry 4th'!Y117,"")))))</f>
        <v/>
      </c>
      <c r="AN118" s="93" t="str">
        <f>IF(OR($E118="",$G118=""),"",IF(AND($E$3=1),'Marks Entry 1st'!Z117,IF(AND($E$3=2),'Marks Entry 2nd'!Z117,IF(AND($E$3=3),'Marks Entry 3rd'!Z117,IF(AND($E$3=4),'Marks Entry 4th'!Z117,"")))))</f>
        <v/>
      </c>
      <c r="AO118" s="93" t="str">
        <f>IF(OR($E118="",$G118=""),"",IF(AND($E$3=1),'Marks Entry 1st'!AA117,IF(AND($E$3=2),'Marks Entry 2nd'!AA117,IF(AND($E$3=3),'Marks Entry 3rd'!AA117,IF(AND($E$3=4),'Marks Entry 4th'!AA117,"")))))</f>
        <v/>
      </c>
      <c r="AP118" s="92" t="str">
        <f t="shared" si="119"/>
        <v/>
      </c>
      <c r="AQ118" s="87" t="str">
        <f t="shared" si="120"/>
        <v/>
      </c>
      <c r="AR118" s="144">
        <f t="shared" si="121"/>
        <v>0</v>
      </c>
      <c r="AS118" s="144" t="str">
        <f t="shared" si="122"/>
        <v/>
      </c>
      <c r="AT118" s="144" t="str">
        <f t="shared" si="79"/>
        <v/>
      </c>
      <c r="AU118" s="144" t="str">
        <f t="shared" si="123"/>
        <v/>
      </c>
      <c r="AV118" s="144" t="str">
        <f t="shared" si="80"/>
        <v/>
      </c>
      <c r="AW118" s="148" t="str">
        <f t="shared" si="81"/>
        <v/>
      </c>
      <c r="AX118" s="180" t="str">
        <f>IF(OR($E118="",$G118=""),"",IF(AND($E$3=1),'Marks Entry 1st'!AB117,IF(AND($E$3=2),'Marks Entry 2nd'!AB117,IF(AND($E$3=3),'Marks Entry 3rd'!AB117,IF(AND($E$3=4),'Marks Entry 4th'!AB117,"")))))</f>
        <v/>
      </c>
      <c r="AY118" s="180" t="str">
        <f>IF(OR($E118="",$G118=""),"",IF(AND($E$3=1),'Marks Entry 1st'!AC117,IF(AND($E$3=2),'Marks Entry 2nd'!AC117,IF(AND($E$3=3),'Marks Entry 3rd'!AC117,IF(AND($E$3=4),'Marks Entry 4th'!AC117,"")))))</f>
        <v/>
      </c>
      <c r="AZ118" s="87" t="str">
        <f t="shared" si="82"/>
        <v/>
      </c>
      <c r="BA118" s="180" t="str">
        <f>IF(OR($E118="",$G118=""),"",IF(AND($E$3=1),'Marks Entry 1st'!AD117,IF(AND($E$3=2),'Marks Entry 2nd'!AD117,IF(AND($E$3=3),'Marks Entry 3rd'!AD117,IF(AND($E$3=4),'Marks Entry 4th'!AD117,"")))))</f>
        <v/>
      </c>
      <c r="BB118" s="180" t="str">
        <f>IF(OR($E118="",$G118=""),"",IF(AND($E$3=1),'Marks Entry 1st'!AE117,IF(AND($E$3=2),'Marks Entry 2nd'!AE117,IF(AND($E$3=3),'Marks Entry 3rd'!AE117,IF(AND($E$3=4),'Marks Entry 4th'!AE117,"")))))</f>
        <v/>
      </c>
      <c r="BC118" s="180" t="str">
        <f>IF(OR($E118="",$G118=""),"",IF(AND($E$3=1),'Marks Entry 1st'!AF117,IF(AND($E$3=2),'Marks Entry 2nd'!AF117,IF(AND($E$3=3),'Marks Entry 3rd'!AF117,IF(AND($E$3=4),'Marks Entry 4th'!AF117,"")))))</f>
        <v/>
      </c>
      <c r="BD118" s="91" t="str">
        <f t="shared" si="83"/>
        <v/>
      </c>
      <c r="BE118" s="87">
        <f t="shared" si="84"/>
        <v>0</v>
      </c>
      <c r="BF118" s="93" t="str">
        <f>IF(OR($E118="",$G118=""),"",IF(AND($E$3=1),'Marks Entry 1st'!AG117,IF(AND($E$3=2),'Marks Entry 2nd'!AG117,IF(AND($E$3=3),'Marks Entry 3rd'!AG117,IF(AND($E$3=4),'Marks Entry 4th'!AG117,"")))))</f>
        <v/>
      </c>
      <c r="BG118" s="93" t="str">
        <f>IF(OR($E118="",$G118=""),"",IF(AND($E$3=1),'Marks Entry 1st'!AH117,IF(AND($E$3=2),'Marks Entry 2nd'!AH117,IF(AND($E$3=3),'Marks Entry 3rd'!AH117,IF(AND($E$3=4),'Marks Entry 4th'!AH117,"")))))</f>
        <v/>
      </c>
      <c r="BH118" s="93" t="str">
        <f>IF(OR($E118="",$G118=""),"",IF(AND($E$3=1),'Marks Entry 1st'!AI117,IF(AND($E$3=2),'Marks Entry 2nd'!AI117,IF(AND($E$3=3),'Marks Entry 3rd'!AI117,IF(AND($E$3=4),'Marks Entry 4th'!AI117,"")))))</f>
        <v/>
      </c>
      <c r="BI118" s="92" t="str">
        <f t="shared" si="85"/>
        <v/>
      </c>
      <c r="BJ118" s="87" t="str">
        <f t="shared" si="86"/>
        <v/>
      </c>
      <c r="BK118" s="144">
        <f t="shared" si="87"/>
        <v>0</v>
      </c>
      <c r="BL118" s="144" t="str">
        <f t="shared" si="88"/>
        <v/>
      </c>
      <c r="BM118" s="144" t="str">
        <f t="shared" si="89"/>
        <v/>
      </c>
      <c r="BN118" s="144" t="str">
        <f t="shared" si="90"/>
        <v/>
      </c>
      <c r="BO118" s="144" t="str">
        <f t="shared" si="91"/>
        <v/>
      </c>
      <c r="BP118" s="148" t="str">
        <f t="shared" si="92"/>
        <v/>
      </c>
      <c r="BQ118" s="180" t="str">
        <f>IF(OR($E118="",$G118=""),"",IF(AND($E$3=1),'Marks Entry 1st'!AJ117,IF(AND($E$3=2),'Marks Entry 2nd'!AJ117,IF(AND($E$3=3),'Marks Entry 3rd'!AJ117,IF(AND($E$3=4),'Marks Entry 4th'!AJ117,"")))))</f>
        <v/>
      </c>
      <c r="BR118" s="180" t="str">
        <f>IF(OR($E118="",$G118=""),"",IF(AND($E$3=1),'Marks Entry 1st'!AK117,IF(AND($E$3=2),'Marks Entry 2nd'!AK117,IF(AND($E$3=3),'Marks Entry 3rd'!AK117,IF(AND($E$3=4),'Marks Entry 4th'!AK117,"")))))</f>
        <v/>
      </c>
      <c r="BS118" s="87" t="str">
        <f t="shared" si="124"/>
        <v/>
      </c>
      <c r="BT118" s="180" t="str">
        <f>IF(OR($E118="",$G118=""),"",IF(AND($E$3=1),'Marks Entry 1st'!AL117,IF(AND($E$3=2),'Marks Entry 2nd'!AL117,IF(AND($E$3=3),'Marks Entry 3rd'!AL117,IF(AND($E$3=4),'Marks Entry 4th'!AL117,"")))))</f>
        <v/>
      </c>
      <c r="BU118" s="180" t="str">
        <f>IF(OR($E118="",$G118=""),"",IF(AND($E$3=1),'Marks Entry 1st'!AM117,IF(AND($E$3=2),'Marks Entry 2nd'!AM117,IF(AND($E$3=3),'Marks Entry 3rd'!AM117,IF(AND($E$3=4),'Marks Entry 4th'!AM117,"")))))</f>
        <v/>
      </c>
      <c r="BV118" s="180" t="str">
        <f>IF(OR($E118="",$G118=""),"",IF(AND($E$3=1),'Marks Entry 1st'!AN117,IF(AND($E$3=2),'Marks Entry 2nd'!AN117,IF(AND($E$3=3),'Marks Entry 3rd'!AN117,IF(AND($E$3=4),'Marks Entry 4th'!AN117,"")))))</f>
        <v/>
      </c>
      <c r="BW118" s="91" t="str">
        <f t="shared" si="125"/>
        <v/>
      </c>
      <c r="BX118" s="87">
        <f t="shared" si="126"/>
        <v>0</v>
      </c>
      <c r="BY118" s="93" t="str">
        <f>IF(OR($E118="",$G118=""),"",IF(AND($E$3=1),'Marks Entry 1st'!AO117,IF(AND($E$3=2),'Marks Entry 2nd'!AO117,IF(AND($E$3=3),'Marks Entry 3rd'!AO117,IF(AND($E$3=4),'Marks Entry 4th'!AO117,"")))))</f>
        <v/>
      </c>
      <c r="BZ118" s="93" t="str">
        <f>IF(OR($E118="",$G118=""),"",IF(AND($E$3=1),'Marks Entry 1st'!AP117,IF(AND($E$3=2),'Marks Entry 2nd'!AP117,IF(AND($E$3=3),'Marks Entry 3rd'!AP117,IF(AND($E$3=4),'Marks Entry 4th'!AP117,"")))))</f>
        <v/>
      </c>
      <c r="CA118" s="93" t="str">
        <f>IF(OR($E118="",$G118=""),"",IF(AND($E$3=1),'Marks Entry 1st'!AQ117,IF(AND($E$3=2),'Marks Entry 2nd'!AQ117,IF(AND($E$3=3),'Marks Entry 3rd'!AQ117,IF(AND($E$3=4),'Marks Entry 4th'!AQ117,"")))))</f>
        <v/>
      </c>
      <c r="CB118" s="92" t="str">
        <f t="shared" si="127"/>
        <v/>
      </c>
      <c r="CC118" s="87" t="str">
        <f t="shared" si="128"/>
        <v/>
      </c>
      <c r="CD118" s="144">
        <f t="shared" si="129"/>
        <v>0</v>
      </c>
      <c r="CE118" s="144" t="str">
        <f t="shared" si="130"/>
        <v/>
      </c>
      <c r="CF118" s="144" t="str">
        <f t="shared" si="93"/>
        <v/>
      </c>
      <c r="CG118" s="144" t="str">
        <f t="shared" si="131"/>
        <v/>
      </c>
      <c r="CH118" s="144" t="str">
        <f t="shared" si="94"/>
        <v/>
      </c>
      <c r="CI118" s="148" t="str">
        <f t="shared" si="95"/>
        <v/>
      </c>
      <c r="CJ118" s="180" t="str">
        <f>IF(OR($E118="",$G118=""),"",IF(AND($E$3=1),'Marks Entry 1st'!AR117,IF(AND($E$3=2),'Marks Entry 2nd'!AR117,IF(AND($E$3=3),'Marks Entry 3rd'!AR117,IF(AND($E$3=4),'Marks Entry 4th'!AR117,"")))))</f>
        <v/>
      </c>
      <c r="CK118" s="180" t="str">
        <f>IF(OR($E118="",$G118=""),"",IF(AND($E$3=1),'Marks Entry 1st'!AS117,IF(AND($E$3=2),'Marks Entry 2nd'!AS117,IF(AND($E$3=3),'Marks Entry 3rd'!AS117,IF(AND($E$3=4),'Marks Entry 4th'!AS117,"")))))</f>
        <v/>
      </c>
      <c r="CL118" s="87" t="str">
        <f t="shared" si="132"/>
        <v/>
      </c>
      <c r="CM118" s="180" t="str">
        <f>IF(OR($E118="",$G118=""),"",IF(AND($E$3=1),'Marks Entry 1st'!AT117,IF(AND($E$3=2),'Marks Entry 2nd'!AT117,IF(AND($E$3=3),'Marks Entry 3rd'!AT117,IF(AND($E$3=4),'Marks Entry 4th'!AT117,"")))))</f>
        <v/>
      </c>
      <c r="CN118" s="180" t="str">
        <f>IF(OR($E118="",$G118=""),"",IF(AND($E$3=1),'Marks Entry 1st'!AU117,IF(AND($E$3=2),'Marks Entry 2nd'!AU117,IF(AND($E$3=3),'Marks Entry 3rd'!AU117,IF(AND($E$3=4),'Marks Entry 4th'!AU117,"")))))</f>
        <v/>
      </c>
      <c r="CO118" s="180" t="str">
        <f>IF(OR($E118="",$G118=""),"",IF(AND($E$3=1),'Marks Entry 1st'!AV117,IF(AND($E$3=2),'Marks Entry 2nd'!AV117,IF(AND($E$3=3),'Marks Entry 3rd'!AV117,IF(AND($E$3=4),'Marks Entry 4th'!AV117,"")))))</f>
        <v/>
      </c>
      <c r="CP118" s="91" t="str">
        <f t="shared" si="133"/>
        <v/>
      </c>
      <c r="CQ118" s="87">
        <f t="shared" si="134"/>
        <v>0</v>
      </c>
      <c r="CR118" s="93" t="str">
        <f>IF(OR($E118="",$G118=""),"",IF(AND($E$3=1),'Marks Entry 1st'!AW117,IF(AND($E$3=2),'Marks Entry 2nd'!AW117,IF(AND($E$3=3),'Marks Entry 3rd'!AW117,IF(AND($E$3=4),'Marks Entry 4th'!AW117,"")))))</f>
        <v/>
      </c>
      <c r="CS118" s="93" t="str">
        <f>IF(OR($E118="",$G118=""),"",IF(AND($E$3=1),'Marks Entry 1st'!AX117,IF(AND($E$3=2),'Marks Entry 2nd'!AX117,IF(AND($E$3=3),'Marks Entry 3rd'!AX117,IF(AND($E$3=4),'Marks Entry 4th'!AX117,"")))))</f>
        <v/>
      </c>
      <c r="CT118" s="93" t="str">
        <f>IF(OR($E118="",$G118=""),"",IF(AND($E$3=1),'Marks Entry 1st'!AY117,IF(AND($E$3=2),'Marks Entry 2nd'!AY117,IF(AND($E$3=3),'Marks Entry 3rd'!AY117,IF(AND($E$3=4),'Marks Entry 4th'!AY117,"")))))</f>
        <v/>
      </c>
      <c r="CU118" s="92" t="str">
        <f t="shared" si="135"/>
        <v/>
      </c>
      <c r="CV118" s="87" t="str">
        <f t="shared" si="136"/>
        <v/>
      </c>
      <c r="CW118" s="144">
        <f t="shared" si="137"/>
        <v>0</v>
      </c>
      <c r="CX118" s="144" t="str">
        <f t="shared" si="138"/>
        <v/>
      </c>
      <c r="CY118" s="144" t="str">
        <f t="shared" si="96"/>
        <v/>
      </c>
      <c r="CZ118" s="144" t="str">
        <f t="shared" si="139"/>
        <v/>
      </c>
      <c r="DA118" s="144" t="str">
        <f t="shared" si="97"/>
        <v/>
      </c>
      <c r="DB118" s="148" t="str">
        <f t="shared" si="98"/>
        <v/>
      </c>
      <c r="DC118" s="380" t="str">
        <f>IF(OR($E118="",$G118=""),"",IF(AND($E$3=1),'Marks Entry 1st'!AZ117,IF(AND($E$3=2),'Marks Entry 2nd'!AZ117,IF(AND($E$3=3),'Marks Entry 3rd'!AZ117,IF(AND($E$3=4),'Marks Entry 4th'!AZ117,"")))))</f>
        <v/>
      </c>
      <c r="DD118" s="380" t="str">
        <f>IF(OR($E118="",$G118=""),"",IF(AND($E$3=1),'Marks Entry 1st'!BA117,IF(AND($E$3=2),'Marks Entry 2nd'!BA117,IF(AND($E$3=3),'Marks Entry 3rd'!BA117,IF(AND($E$3=4),'Marks Entry 4th'!BA117,"")))))</f>
        <v/>
      </c>
      <c r="DE118" s="380" t="str">
        <f>IF(OR($E118="",$G118=""),"",IF(AND($E$3=1),'Marks Entry 1st'!BB117,IF(AND($E$3=2),'Marks Entry 2nd'!BB117,IF(AND($E$3=3),'Marks Entry 3rd'!BB117,IF(AND($E$3=4),'Marks Entry 4th'!BB117,"")))))</f>
        <v/>
      </c>
      <c r="DF118" s="181" t="str">
        <f t="shared" si="140"/>
        <v/>
      </c>
      <c r="DG118" s="182">
        <f t="shared" si="141"/>
        <v>0</v>
      </c>
      <c r="DH118" s="182" t="str">
        <f t="shared" si="142"/>
        <v/>
      </c>
      <c r="DI118" s="182" t="str">
        <f t="shared" si="143"/>
        <v/>
      </c>
      <c r="DJ118" s="147" t="str">
        <f t="shared" si="99"/>
        <v/>
      </c>
      <c r="DK118" s="380" t="str">
        <f>IF(OR($E118="",$G118=""),"",IF(AND($E$3=1),'Marks Entry 1st'!BC117,IF(AND($E$3=2),'Marks Entry 2nd'!BC117,IF(AND($E$3=3),'Marks Entry 3rd'!BC117,IF(AND($E$3=4),'Marks Entry 4th'!BC117,"")))))</f>
        <v/>
      </c>
      <c r="DL118" s="380" t="str">
        <f>IF(OR($E118="",$G118=""),"",IF(AND($E$3=1),'Marks Entry 1st'!BD117,IF(AND($E$3=2),'Marks Entry 2nd'!BD117,IF(AND($E$3=3),'Marks Entry 3rd'!BD117,IF(AND($E$3=4),'Marks Entry 4th'!BD117,"")))))</f>
        <v/>
      </c>
      <c r="DM118" s="380" t="str">
        <f>IF(OR($E118="",$G118=""),"",IF(AND($E$3=1),'Marks Entry 1st'!BE117,IF(AND($E$3=2),'Marks Entry 2nd'!BE117,IF(AND($E$3=3),'Marks Entry 3rd'!BE117,IF(AND($E$3=4),'Marks Entry 4th'!BE117,"")))))</f>
        <v/>
      </c>
      <c r="DN118" s="181" t="str">
        <f t="shared" si="144"/>
        <v/>
      </c>
      <c r="DO118" s="182">
        <f t="shared" si="145"/>
        <v>0</v>
      </c>
      <c r="DP118" s="182" t="str">
        <f t="shared" si="146"/>
        <v/>
      </c>
      <c r="DQ118" s="182" t="str">
        <f t="shared" si="147"/>
        <v/>
      </c>
      <c r="DR118" s="147" t="str">
        <f t="shared" si="100"/>
        <v/>
      </c>
      <c r="DS118" s="380" t="str">
        <f>IF(OR($E118="",$G118=""),"",IF(AND($E$3=1),'Marks Entry 1st'!BF117,IF(AND($E$3=2),'Marks Entry 2nd'!BF117,IF(AND($E$3=3),'Marks Entry 3rd'!BF117,IF(AND($E$3=4),'Marks Entry 4th'!BF117,"")))))</f>
        <v/>
      </c>
      <c r="DT118" s="380" t="str">
        <f>IF(OR($E118="",$G118=""),"",IF(AND($E$3=1),'Marks Entry 1st'!BG117,IF(AND($E$3=2),'Marks Entry 2nd'!BG117,IF(AND($E$3=3),'Marks Entry 3rd'!BG117,IF(AND($E$3=4),'Marks Entry 4th'!BG117,"")))))</f>
        <v/>
      </c>
      <c r="DU118" s="380" t="str">
        <f>IF(OR($E118="",$G118=""),"",IF(AND($E$3=1),'Marks Entry 1st'!BH117,IF(AND($E$3=2),'Marks Entry 2nd'!BH117,IF(AND($E$3=3),'Marks Entry 3rd'!BH117,IF(AND($E$3=4),'Marks Entry 4th'!BH117,"")))))</f>
        <v/>
      </c>
      <c r="DV118" s="181" t="str">
        <f t="shared" si="148"/>
        <v/>
      </c>
      <c r="DW118" s="182">
        <f t="shared" si="149"/>
        <v>0</v>
      </c>
      <c r="DX118" s="182" t="str">
        <f t="shared" si="150"/>
        <v/>
      </c>
      <c r="DY118" s="182" t="str">
        <f t="shared" si="151"/>
        <v/>
      </c>
      <c r="DZ118" s="147" t="str">
        <f t="shared" si="101"/>
        <v/>
      </c>
      <c r="EA118" s="104" t="str">
        <f t="shared" si="102"/>
        <v/>
      </c>
      <c r="EB118" s="105" t="str">
        <f t="shared" si="103"/>
        <v/>
      </c>
      <c r="EC118" s="111" t="str">
        <f t="shared" si="104"/>
        <v/>
      </c>
      <c r="ED118" s="112" t="str">
        <f t="shared" si="105"/>
        <v/>
      </c>
      <c r="EE118" s="386" t="str">
        <f t="shared" si="106"/>
        <v/>
      </c>
      <c r="EF118" s="72" t="str">
        <f>IF(OR($E118="",$G118=""),"",IF(AND($E$3=1),'Marks Entry 1st'!BI117,IF(AND($E$3=2),'Marks Entry 2nd'!BI117,IF(AND($E$3=3),'Marks Entry 3rd'!BI117,IF(AND($E$3=4),'Marks Entry 4th'!BI117,"")))))</f>
        <v/>
      </c>
      <c r="EG118" s="72" t="str">
        <f>IF(OR($E118="",$G118=""),"",IF(AND($E$3=1),'Marks Entry 1st'!BJ117,IF(AND($E$3=2),'Marks Entry 2nd'!BJ117,IF(AND($E$3=3),'Marks Entry 3rd'!BJ117,IF(AND($E$3=4),'Marks Entry 4th'!BJ117,"")))))</f>
        <v/>
      </c>
      <c r="EH118" s="328" t="str">
        <f t="shared" si="107"/>
        <v/>
      </c>
      <c r="EI118" s="73"/>
      <c r="EP118" s="75">
        <f>IF(AND($E$3=1),'Marks Entry 1st'!I117,IF(AND($E$3=2),'Marks Entry 2nd'!I117,IF(AND($E$3=3),'Marks Entry 3rd'!I117,IF(AND($E$3=4),'Marks Entry 4th'!I117,""))))</f>
        <v>0</v>
      </c>
    </row>
    <row r="119" spans="1:146" ht="18.899999999999999" customHeight="1">
      <c r="A119" s="94">
        <v>112</v>
      </c>
      <c r="B119" s="94" t="str">
        <f>IF(OR(EP119=0,EP119=""),"",IF(AND($E$3=1),'Marks Entry 1st'!I118,IF(AND($E$3=2),'Marks Entry 2nd'!I118,IF(AND($E$3=3),'Marks Entry 3rd'!I118,IF(AND($E$3=4),'Marks Entry 4th'!I118,"")))))</f>
        <v/>
      </c>
      <c r="C119" s="95" t="str">
        <f>IF(OR(B119=0,B119=""),"",IF(AND($E$3=1),'Marks Entry 1st'!B118,IF(AND($E$3=2),'Marks Entry 2nd'!B118,IF(AND($E$3=3),'Marks Entry 3rd'!B118,IF(AND($E$3=4),'Marks Entry 4th'!B118,"")))))</f>
        <v/>
      </c>
      <c r="D119" s="95" t="str">
        <f>IF(OR(B119=0,B119=""),"",IF(AND($E$3=1),'Marks Entry 1st'!C118,IF(AND($E$3=2),'Marks Entry 2nd'!C118,IF(AND($E$3=3),'Marks Entry 3rd'!C118,IF(AND($E$3=4),'Marks Entry 4th'!C118,"")))))</f>
        <v/>
      </c>
      <c r="E119" s="96" t="str">
        <f>IF(OR(B119=0,B119=""),"",IF(AND($E$3=1),'Marks Entry 1st'!E118,IF(AND($E$3=2),'Marks Entry 2nd'!E118,IF(AND($E$3=3),'Marks Entry 3rd'!E118,IF(AND($E$3=4),'Marks Entry 4th'!E118,"")))))</f>
        <v/>
      </c>
      <c r="F119" s="95" t="str">
        <f>IF(OR(B119=0,B119=""),"",IF(AND($E$3=1),'Marks Entry 1st'!D118,IF(AND($E$3=2),'Marks Entry 2nd'!D118,IF(AND($E$3=3),'Marks Entry 3rd'!D118,IF(AND($E$3=4),'Marks Entry 4th'!D118,"")))))</f>
        <v/>
      </c>
      <c r="G119" s="90" t="str">
        <f>IF(OR(B119=0,B119=""),"",IF(AND($E$3=1),'Marks Entry 1st'!F118,IF(AND($E$3=2),'Marks Entry 2nd'!F118,IF(AND($E$3=3),'Marks Entry 3rd'!F118,IF(AND($E$3=4),'Marks Entry 4th'!F118,"")))))</f>
        <v/>
      </c>
      <c r="H119" s="90" t="str">
        <f>IF(OR(B119=0,B119=""),"",IF(AND($E$3=1),'Marks Entry 1st'!G118,IF(AND($E$3=2),'Marks Entry 2nd'!G118,IF(AND($E$3=3),'Marks Entry 3rd'!G118,IF(AND($E$3=4),'Marks Entry 4th'!G118,"")))))</f>
        <v/>
      </c>
      <c r="I119" s="90" t="str">
        <f>IF(OR(B119=0,B119=""),"",IF(AND($E$3=1),'Marks Entry 1st'!H118,IF(AND($E$3=2),'Marks Entry 2nd'!H118,IF(AND($E$3=3),'Marks Entry 3rd'!H118,IF(AND($E$3=4),'Marks Entry 4th'!H118,"")))))</f>
        <v/>
      </c>
      <c r="J119" s="379" t="str">
        <f>IF(OR(B119=0,B119=""),"",IF(AND($E$3=1),'Marks Entry 1st'!J118,IF(AND($E$3=2),'Marks Entry 2nd'!J118,IF(AND($E$3=3),'Marks Entry 3rd'!J118,IF(AND($E$3=4),'Marks Entry 4th'!J118,"")))))</f>
        <v/>
      </c>
      <c r="K119" s="379" t="str">
        <f>IF(OR(B119=0,B119=""),"",IF(AND($E$3=1),'Marks Entry 1st'!K118,IF(AND($E$3=2),'Marks Entry 2nd'!K118,IF(AND($E$3=3),'Marks Entry 3rd'!K118,IF(AND($E$3=4),'Marks Entry 4th'!K118,"")))))</f>
        <v/>
      </c>
      <c r="L119" s="180" t="str">
        <f>IF(OR($E119="",$G119=""),"",IF(AND($E$3=1),'Marks Entry 1st'!L118,IF(AND($E$3=2),'Marks Entry 2nd'!L118,IF(AND($E$3=3),'Marks Entry 3rd'!L118,IF(AND($E$3=4),'Marks Entry 4th'!L118,"")))))</f>
        <v/>
      </c>
      <c r="M119" s="180" t="str">
        <f>IF(OR($E119="",$G119=""),"",IF(AND($E$3=1),'Marks Entry 1st'!M118,IF(AND($E$3=2),'Marks Entry 2nd'!M118,IF(AND($E$3=3),'Marks Entry 3rd'!M118,IF(AND($E$3=4),'Marks Entry 4th'!M118,"")))))</f>
        <v/>
      </c>
      <c r="N119" s="87" t="str">
        <f t="shared" si="108"/>
        <v/>
      </c>
      <c r="O119" s="180" t="str">
        <f>IF(OR($E119="",$G119=""),"",IF(AND($E$3=1),'Marks Entry 1st'!N118,IF(AND($E$3=2),'Marks Entry 2nd'!N118,IF(AND($E$3=3),'Marks Entry 3rd'!N118,IF(AND($E$3=4),'Marks Entry 4th'!N118,"")))))</f>
        <v/>
      </c>
      <c r="P119" s="180" t="str">
        <f>IF(OR($E119="",$G119=""),"",IF(AND($E$3=1),'Marks Entry 1st'!O118,IF(AND($E$3=2),'Marks Entry 2nd'!O118,IF(AND($E$3=3),'Marks Entry 3rd'!O118,IF(AND($E$3=4),'Marks Entry 4th'!O118,"")))))</f>
        <v/>
      </c>
      <c r="Q119" s="180" t="str">
        <f>IF(OR($E119="",$G119=""),"",IF(AND($E$3=1),'Marks Entry 1st'!P118,IF(AND($E$3=2),'Marks Entry 2nd'!P118,IF(AND($E$3=3),'Marks Entry 3rd'!P118,IF(AND($E$3=4),'Marks Entry 4th'!P118,"")))))</f>
        <v/>
      </c>
      <c r="R119" s="91" t="str">
        <f t="shared" si="109"/>
        <v/>
      </c>
      <c r="S119" s="87">
        <f t="shared" si="110"/>
        <v>0</v>
      </c>
      <c r="T119" s="93" t="str">
        <f>IF(OR($E119="",$G119=""),"",IF(AND($E$3=1),'Marks Entry 1st'!Q118,IF(AND($E$3=2),'Marks Entry 2nd'!Q118,IF(AND($E$3=3),'Marks Entry 3rd'!Q118,IF(AND($E$3=4),'Marks Entry 4th'!Q118,"")))))</f>
        <v/>
      </c>
      <c r="U119" s="93" t="str">
        <f>IF(OR($E119="",$G119=""),"",IF(AND($E$3=1),'Marks Entry 1st'!R118,IF(AND($E$3=2),'Marks Entry 2nd'!R118,IF(AND($E$3=3),'Marks Entry 3rd'!R118,IF(AND($E$3=4),'Marks Entry 4th'!R118,"")))))</f>
        <v/>
      </c>
      <c r="V119" s="93" t="str">
        <f>IF(OR($E119="",$G119=""),"",IF(AND($E$3=1),'Marks Entry 1st'!S118,IF(AND($E$3=2),'Marks Entry 2nd'!S118,IF(AND($E$3=3),'Marks Entry 3rd'!S118,IF(AND($E$3=4),'Marks Entry 4th'!S118,"")))))</f>
        <v/>
      </c>
      <c r="W119" s="92" t="str">
        <f t="shared" si="111"/>
        <v/>
      </c>
      <c r="X119" s="87" t="str">
        <f t="shared" si="112"/>
        <v/>
      </c>
      <c r="Y119" s="144">
        <f t="shared" si="113"/>
        <v>0</v>
      </c>
      <c r="Z119" s="144" t="str">
        <f t="shared" si="114"/>
        <v/>
      </c>
      <c r="AA119" s="144" t="str">
        <f t="shared" si="76"/>
        <v/>
      </c>
      <c r="AB119" s="144" t="str">
        <f t="shared" si="115"/>
        <v/>
      </c>
      <c r="AC119" s="144" t="str">
        <f t="shared" si="77"/>
        <v/>
      </c>
      <c r="AD119" s="148" t="str">
        <f t="shared" si="78"/>
        <v/>
      </c>
      <c r="AE119" s="180" t="str">
        <f>IF(OR($E119="",$G119=""),"",IF(AND($E$3=1),'Marks Entry 1st'!T118,IF(AND($E$3=2),'Marks Entry 2nd'!T118,IF(AND($E$3=3),'Marks Entry 3rd'!T118,IF(AND($E$3=4),'Marks Entry 4th'!T118,"")))))</f>
        <v/>
      </c>
      <c r="AF119" s="180" t="str">
        <f>IF(OR($E119="",$G119=""),"",IF(AND($E$3=1),'Marks Entry 1st'!U118,IF(AND($E$3=2),'Marks Entry 2nd'!U118,IF(AND($E$3=3),'Marks Entry 3rd'!U118,IF(AND($E$3=4),'Marks Entry 4th'!U118,"")))))</f>
        <v/>
      </c>
      <c r="AG119" s="87" t="str">
        <f t="shared" si="116"/>
        <v/>
      </c>
      <c r="AH119" s="180" t="str">
        <f>IF(OR($E119="",$G119=""),"",IF(AND($E$3=1),'Marks Entry 1st'!V118,IF(AND($E$3=2),'Marks Entry 2nd'!V118,IF(AND($E$3=3),'Marks Entry 3rd'!V118,IF(AND($E$3=4),'Marks Entry 4th'!V118,"")))))</f>
        <v/>
      </c>
      <c r="AI119" s="180" t="str">
        <f>IF(OR($E119="",$G119=""),"",IF(AND($E$3=1),'Marks Entry 1st'!W118,IF(AND($E$3=2),'Marks Entry 2nd'!W118,IF(AND($E$3=3),'Marks Entry 3rd'!W118,IF(AND($E$3=4),'Marks Entry 4th'!W118,"")))))</f>
        <v/>
      </c>
      <c r="AJ119" s="180" t="str">
        <f>IF(OR($E119="",$G119=""),"",IF(AND($E$3=1),'Marks Entry 1st'!X118,IF(AND($E$3=2),'Marks Entry 2nd'!X118,IF(AND($E$3=3),'Marks Entry 3rd'!X118,IF(AND($E$3=4),'Marks Entry 4th'!X118,"")))))</f>
        <v/>
      </c>
      <c r="AK119" s="91" t="str">
        <f t="shared" si="117"/>
        <v/>
      </c>
      <c r="AL119" s="87">
        <f t="shared" si="118"/>
        <v>0</v>
      </c>
      <c r="AM119" s="93" t="str">
        <f>IF(OR($E119="",$G119=""),"",IF(AND($E$3=1),'Marks Entry 1st'!Y118,IF(AND($E$3=2),'Marks Entry 2nd'!Y118,IF(AND($E$3=3),'Marks Entry 3rd'!Y118,IF(AND($E$3=4),'Marks Entry 4th'!Y118,"")))))</f>
        <v/>
      </c>
      <c r="AN119" s="93" t="str">
        <f>IF(OR($E119="",$G119=""),"",IF(AND($E$3=1),'Marks Entry 1st'!Z118,IF(AND($E$3=2),'Marks Entry 2nd'!Z118,IF(AND($E$3=3),'Marks Entry 3rd'!Z118,IF(AND($E$3=4),'Marks Entry 4th'!Z118,"")))))</f>
        <v/>
      </c>
      <c r="AO119" s="93" t="str">
        <f>IF(OR($E119="",$G119=""),"",IF(AND($E$3=1),'Marks Entry 1st'!AA118,IF(AND($E$3=2),'Marks Entry 2nd'!AA118,IF(AND($E$3=3),'Marks Entry 3rd'!AA118,IF(AND($E$3=4),'Marks Entry 4th'!AA118,"")))))</f>
        <v/>
      </c>
      <c r="AP119" s="92" t="str">
        <f t="shared" si="119"/>
        <v/>
      </c>
      <c r="AQ119" s="87" t="str">
        <f t="shared" si="120"/>
        <v/>
      </c>
      <c r="AR119" s="144">
        <f t="shared" si="121"/>
        <v>0</v>
      </c>
      <c r="AS119" s="144" t="str">
        <f t="shared" si="122"/>
        <v/>
      </c>
      <c r="AT119" s="144" t="str">
        <f t="shared" si="79"/>
        <v/>
      </c>
      <c r="AU119" s="144" t="str">
        <f t="shared" si="123"/>
        <v/>
      </c>
      <c r="AV119" s="144" t="str">
        <f t="shared" si="80"/>
        <v/>
      </c>
      <c r="AW119" s="148" t="str">
        <f t="shared" si="81"/>
        <v/>
      </c>
      <c r="AX119" s="180" t="str">
        <f>IF(OR($E119="",$G119=""),"",IF(AND($E$3=1),'Marks Entry 1st'!AB118,IF(AND($E$3=2),'Marks Entry 2nd'!AB118,IF(AND($E$3=3),'Marks Entry 3rd'!AB118,IF(AND($E$3=4),'Marks Entry 4th'!AB118,"")))))</f>
        <v/>
      </c>
      <c r="AY119" s="180" t="str">
        <f>IF(OR($E119="",$G119=""),"",IF(AND($E$3=1),'Marks Entry 1st'!AC118,IF(AND($E$3=2),'Marks Entry 2nd'!AC118,IF(AND($E$3=3),'Marks Entry 3rd'!AC118,IF(AND($E$3=4),'Marks Entry 4th'!AC118,"")))))</f>
        <v/>
      </c>
      <c r="AZ119" s="87" t="str">
        <f t="shared" si="82"/>
        <v/>
      </c>
      <c r="BA119" s="180" t="str">
        <f>IF(OR($E119="",$G119=""),"",IF(AND($E$3=1),'Marks Entry 1st'!AD118,IF(AND($E$3=2),'Marks Entry 2nd'!AD118,IF(AND($E$3=3),'Marks Entry 3rd'!AD118,IF(AND($E$3=4),'Marks Entry 4th'!AD118,"")))))</f>
        <v/>
      </c>
      <c r="BB119" s="180" t="str">
        <f>IF(OR($E119="",$G119=""),"",IF(AND($E$3=1),'Marks Entry 1st'!AE118,IF(AND($E$3=2),'Marks Entry 2nd'!AE118,IF(AND($E$3=3),'Marks Entry 3rd'!AE118,IF(AND($E$3=4),'Marks Entry 4th'!AE118,"")))))</f>
        <v/>
      </c>
      <c r="BC119" s="180" t="str">
        <f>IF(OR($E119="",$G119=""),"",IF(AND($E$3=1),'Marks Entry 1st'!AF118,IF(AND($E$3=2),'Marks Entry 2nd'!AF118,IF(AND($E$3=3),'Marks Entry 3rd'!AF118,IF(AND($E$3=4),'Marks Entry 4th'!AF118,"")))))</f>
        <v/>
      </c>
      <c r="BD119" s="91" t="str">
        <f t="shared" si="83"/>
        <v/>
      </c>
      <c r="BE119" s="87">
        <f t="shared" si="84"/>
        <v>0</v>
      </c>
      <c r="BF119" s="93" t="str">
        <f>IF(OR($E119="",$G119=""),"",IF(AND($E$3=1),'Marks Entry 1st'!AG118,IF(AND($E$3=2),'Marks Entry 2nd'!AG118,IF(AND($E$3=3),'Marks Entry 3rd'!AG118,IF(AND($E$3=4),'Marks Entry 4th'!AG118,"")))))</f>
        <v/>
      </c>
      <c r="BG119" s="93" t="str">
        <f>IF(OR($E119="",$G119=""),"",IF(AND($E$3=1),'Marks Entry 1st'!AH118,IF(AND($E$3=2),'Marks Entry 2nd'!AH118,IF(AND($E$3=3),'Marks Entry 3rd'!AH118,IF(AND($E$3=4),'Marks Entry 4th'!AH118,"")))))</f>
        <v/>
      </c>
      <c r="BH119" s="93" t="str">
        <f>IF(OR($E119="",$G119=""),"",IF(AND($E$3=1),'Marks Entry 1st'!AI118,IF(AND($E$3=2),'Marks Entry 2nd'!AI118,IF(AND($E$3=3),'Marks Entry 3rd'!AI118,IF(AND($E$3=4),'Marks Entry 4th'!AI118,"")))))</f>
        <v/>
      </c>
      <c r="BI119" s="92" t="str">
        <f t="shared" si="85"/>
        <v/>
      </c>
      <c r="BJ119" s="87" t="str">
        <f t="shared" si="86"/>
        <v/>
      </c>
      <c r="BK119" s="144">
        <f t="shared" si="87"/>
        <v>0</v>
      </c>
      <c r="BL119" s="144" t="str">
        <f t="shared" si="88"/>
        <v/>
      </c>
      <c r="BM119" s="144" t="str">
        <f t="shared" si="89"/>
        <v/>
      </c>
      <c r="BN119" s="144" t="str">
        <f t="shared" si="90"/>
        <v/>
      </c>
      <c r="BO119" s="144" t="str">
        <f t="shared" si="91"/>
        <v/>
      </c>
      <c r="BP119" s="148" t="str">
        <f t="shared" si="92"/>
        <v/>
      </c>
      <c r="BQ119" s="180" t="str">
        <f>IF(OR($E119="",$G119=""),"",IF(AND($E$3=1),'Marks Entry 1st'!AJ118,IF(AND($E$3=2),'Marks Entry 2nd'!AJ118,IF(AND($E$3=3),'Marks Entry 3rd'!AJ118,IF(AND($E$3=4),'Marks Entry 4th'!AJ118,"")))))</f>
        <v/>
      </c>
      <c r="BR119" s="180" t="str">
        <f>IF(OR($E119="",$G119=""),"",IF(AND($E$3=1),'Marks Entry 1st'!AK118,IF(AND($E$3=2),'Marks Entry 2nd'!AK118,IF(AND($E$3=3),'Marks Entry 3rd'!AK118,IF(AND($E$3=4),'Marks Entry 4th'!AK118,"")))))</f>
        <v/>
      </c>
      <c r="BS119" s="87" t="str">
        <f t="shared" si="124"/>
        <v/>
      </c>
      <c r="BT119" s="180" t="str">
        <f>IF(OR($E119="",$G119=""),"",IF(AND($E$3=1),'Marks Entry 1st'!AL118,IF(AND($E$3=2),'Marks Entry 2nd'!AL118,IF(AND($E$3=3),'Marks Entry 3rd'!AL118,IF(AND($E$3=4),'Marks Entry 4th'!AL118,"")))))</f>
        <v/>
      </c>
      <c r="BU119" s="180" t="str">
        <f>IF(OR($E119="",$G119=""),"",IF(AND($E$3=1),'Marks Entry 1st'!AM118,IF(AND($E$3=2),'Marks Entry 2nd'!AM118,IF(AND($E$3=3),'Marks Entry 3rd'!AM118,IF(AND($E$3=4),'Marks Entry 4th'!AM118,"")))))</f>
        <v/>
      </c>
      <c r="BV119" s="180" t="str">
        <f>IF(OR($E119="",$G119=""),"",IF(AND($E$3=1),'Marks Entry 1st'!AN118,IF(AND($E$3=2),'Marks Entry 2nd'!AN118,IF(AND($E$3=3),'Marks Entry 3rd'!AN118,IF(AND($E$3=4),'Marks Entry 4th'!AN118,"")))))</f>
        <v/>
      </c>
      <c r="BW119" s="91" t="str">
        <f t="shared" si="125"/>
        <v/>
      </c>
      <c r="BX119" s="87">
        <f t="shared" si="126"/>
        <v>0</v>
      </c>
      <c r="BY119" s="93" t="str">
        <f>IF(OR($E119="",$G119=""),"",IF(AND($E$3=1),'Marks Entry 1st'!AO118,IF(AND($E$3=2),'Marks Entry 2nd'!AO118,IF(AND($E$3=3),'Marks Entry 3rd'!AO118,IF(AND($E$3=4),'Marks Entry 4th'!AO118,"")))))</f>
        <v/>
      </c>
      <c r="BZ119" s="93" t="str">
        <f>IF(OR($E119="",$G119=""),"",IF(AND($E$3=1),'Marks Entry 1st'!AP118,IF(AND($E$3=2),'Marks Entry 2nd'!AP118,IF(AND($E$3=3),'Marks Entry 3rd'!AP118,IF(AND($E$3=4),'Marks Entry 4th'!AP118,"")))))</f>
        <v/>
      </c>
      <c r="CA119" s="93" t="str">
        <f>IF(OR($E119="",$G119=""),"",IF(AND($E$3=1),'Marks Entry 1st'!AQ118,IF(AND($E$3=2),'Marks Entry 2nd'!AQ118,IF(AND($E$3=3),'Marks Entry 3rd'!AQ118,IF(AND($E$3=4),'Marks Entry 4th'!AQ118,"")))))</f>
        <v/>
      </c>
      <c r="CB119" s="92" t="str">
        <f t="shared" si="127"/>
        <v/>
      </c>
      <c r="CC119" s="87" t="str">
        <f t="shared" si="128"/>
        <v/>
      </c>
      <c r="CD119" s="144">
        <f t="shared" si="129"/>
        <v>0</v>
      </c>
      <c r="CE119" s="144" t="str">
        <f t="shared" si="130"/>
        <v/>
      </c>
      <c r="CF119" s="144" t="str">
        <f t="shared" si="93"/>
        <v/>
      </c>
      <c r="CG119" s="144" t="str">
        <f t="shared" si="131"/>
        <v/>
      </c>
      <c r="CH119" s="144" t="str">
        <f t="shared" si="94"/>
        <v/>
      </c>
      <c r="CI119" s="148" t="str">
        <f t="shared" si="95"/>
        <v/>
      </c>
      <c r="CJ119" s="180" t="str">
        <f>IF(OR($E119="",$G119=""),"",IF(AND($E$3=1),'Marks Entry 1st'!AR118,IF(AND($E$3=2),'Marks Entry 2nd'!AR118,IF(AND($E$3=3),'Marks Entry 3rd'!AR118,IF(AND($E$3=4),'Marks Entry 4th'!AR118,"")))))</f>
        <v/>
      </c>
      <c r="CK119" s="180" t="str">
        <f>IF(OR($E119="",$G119=""),"",IF(AND($E$3=1),'Marks Entry 1st'!AS118,IF(AND($E$3=2),'Marks Entry 2nd'!AS118,IF(AND($E$3=3),'Marks Entry 3rd'!AS118,IF(AND($E$3=4),'Marks Entry 4th'!AS118,"")))))</f>
        <v/>
      </c>
      <c r="CL119" s="87" t="str">
        <f t="shared" si="132"/>
        <v/>
      </c>
      <c r="CM119" s="180" t="str">
        <f>IF(OR($E119="",$G119=""),"",IF(AND($E$3=1),'Marks Entry 1st'!AT118,IF(AND($E$3=2),'Marks Entry 2nd'!AT118,IF(AND($E$3=3),'Marks Entry 3rd'!AT118,IF(AND($E$3=4),'Marks Entry 4th'!AT118,"")))))</f>
        <v/>
      </c>
      <c r="CN119" s="180" t="str">
        <f>IF(OR($E119="",$G119=""),"",IF(AND($E$3=1),'Marks Entry 1st'!AU118,IF(AND($E$3=2),'Marks Entry 2nd'!AU118,IF(AND($E$3=3),'Marks Entry 3rd'!AU118,IF(AND($E$3=4),'Marks Entry 4th'!AU118,"")))))</f>
        <v/>
      </c>
      <c r="CO119" s="180" t="str">
        <f>IF(OR($E119="",$G119=""),"",IF(AND($E$3=1),'Marks Entry 1st'!AV118,IF(AND($E$3=2),'Marks Entry 2nd'!AV118,IF(AND($E$3=3),'Marks Entry 3rd'!AV118,IF(AND($E$3=4),'Marks Entry 4th'!AV118,"")))))</f>
        <v/>
      </c>
      <c r="CP119" s="91" t="str">
        <f t="shared" si="133"/>
        <v/>
      </c>
      <c r="CQ119" s="87">
        <f t="shared" si="134"/>
        <v>0</v>
      </c>
      <c r="CR119" s="93" t="str">
        <f>IF(OR($E119="",$G119=""),"",IF(AND($E$3=1),'Marks Entry 1st'!AW118,IF(AND($E$3=2),'Marks Entry 2nd'!AW118,IF(AND($E$3=3),'Marks Entry 3rd'!AW118,IF(AND($E$3=4),'Marks Entry 4th'!AW118,"")))))</f>
        <v/>
      </c>
      <c r="CS119" s="93" t="str">
        <f>IF(OR($E119="",$G119=""),"",IF(AND($E$3=1),'Marks Entry 1st'!AX118,IF(AND($E$3=2),'Marks Entry 2nd'!AX118,IF(AND($E$3=3),'Marks Entry 3rd'!AX118,IF(AND($E$3=4),'Marks Entry 4th'!AX118,"")))))</f>
        <v/>
      </c>
      <c r="CT119" s="93" t="str">
        <f>IF(OR($E119="",$G119=""),"",IF(AND($E$3=1),'Marks Entry 1st'!AY118,IF(AND($E$3=2),'Marks Entry 2nd'!AY118,IF(AND($E$3=3),'Marks Entry 3rd'!AY118,IF(AND($E$3=4),'Marks Entry 4th'!AY118,"")))))</f>
        <v/>
      </c>
      <c r="CU119" s="92" t="str">
        <f t="shared" si="135"/>
        <v/>
      </c>
      <c r="CV119" s="87" t="str">
        <f t="shared" si="136"/>
        <v/>
      </c>
      <c r="CW119" s="144">
        <f t="shared" si="137"/>
        <v>0</v>
      </c>
      <c r="CX119" s="144" t="str">
        <f t="shared" si="138"/>
        <v/>
      </c>
      <c r="CY119" s="144" t="str">
        <f t="shared" si="96"/>
        <v/>
      </c>
      <c r="CZ119" s="144" t="str">
        <f t="shared" si="139"/>
        <v/>
      </c>
      <c r="DA119" s="144" t="str">
        <f t="shared" si="97"/>
        <v/>
      </c>
      <c r="DB119" s="148" t="str">
        <f t="shared" si="98"/>
        <v/>
      </c>
      <c r="DC119" s="380" t="str">
        <f>IF(OR($E119="",$G119=""),"",IF(AND($E$3=1),'Marks Entry 1st'!AZ118,IF(AND($E$3=2),'Marks Entry 2nd'!AZ118,IF(AND($E$3=3),'Marks Entry 3rd'!AZ118,IF(AND($E$3=4),'Marks Entry 4th'!AZ118,"")))))</f>
        <v/>
      </c>
      <c r="DD119" s="380" t="str">
        <f>IF(OR($E119="",$G119=""),"",IF(AND($E$3=1),'Marks Entry 1st'!BA118,IF(AND($E$3=2),'Marks Entry 2nd'!BA118,IF(AND($E$3=3),'Marks Entry 3rd'!BA118,IF(AND($E$3=4),'Marks Entry 4th'!BA118,"")))))</f>
        <v/>
      </c>
      <c r="DE119" s="380" t="str">
        <f>IF(OR($E119="",$G119=""),"",IF(AND($E$3=1),'Marks Entry 1st'!BB118,IF(AND($E$3=2),'Marks Entry 2nd'!BB118,IF(AND($E$3=3),'Marks Entry 3rd'!BB118,IF(AND($E$3=4),'Marks Entry 4th'!BB118,"")))))</f>
        <v/>
      </c>
      <c r="DF119" s="181" t="str">
        <f t="shared" si="140"/>
        <v/>
      </c>
      <c r="DG119" s="182">
        <f t="shared" si="141"/>
        <v>0</v>
      </c>
      <c r="DH119" s="182" t="str">
        <f t="shared" si="142"/>
        <v/>
      </c>
      <c r="DI119" s="182" t="str">
        <f t="shared" si="143"/>
        <v/>
      </c>
      <c r="DJ119" s="147" t="str">
        <f t="shared" si="99"/>
        <v/>
      </c>
      <c r="DK119" s="380" t="str">
        <f>IF(OR($E119="",$G119=""),"",IF(AND($E$3=1),'Marks Entry 1st'!BC118,IF(AND($E$3=2),'Marks Entry 2nd'!BC118,IF(AND($E$3=3),'Marks Entry 3rd'!BC118,IF(AND($E$3=4),'Marks Entry 4th'!BC118,"")))))</f>
        <v/>
      </c>
      <c r="DL119" s="380" t="str">
        <f>IF(OR($E119="",$G119=""),"",IF(AND($E$3=1),'Marks Entry 1st'!BD118,IF(AND($E$3=2),'Marks Entry 2nd'!BD118,IF(AND($E$3=3),'Marks Entry 3rd'!BD118,IF(AND($E$3=4),'Marks Entry 4th'!BD118,"")))))</f>
        <v/>
      </c>
      <c r="DM119" s="380" t="str">
        <f>IF(OR($E119="",$G119=""),"",IF(AND($E$3=1),'Marks Entry 1st'!BE118,IF(AND($E$3=2),'Marks Entry 2nd'!BE118,IF(AND($E$3=3),'Marks Entry 3rd'!BE118,IF(AND($E$3=4),'Marks Entry 4th'!BE118,"")))))</f>
        <v/>
      </c>
      <c r="DN119" s="181" t="str">
        <f t="shared" si="144"/>
        <v/>
      </c>
      <c r="DO119" s="182">
        <f t="shared" si="145"/>
        <v>0</v>
      </c>
      <c r="DP119" s="182" t="str">
        <f t="shared" si="146"/>
        <v/>
      </c>
      <c r="DQ119" s="182" t="str">
        <f t="shared" si="147"/>
        <v/>
      </c>
      <c r="DR119" s="147" t="str">
        <f t="shared" si="100"/>
        <v/>
      </c>
      <c r="DS119" s="380" t="str">
        <f>IF(OR($E119="",$G119=""),"",IF(AND($E$3=1),'Marks Entry 1st'!BF118,IF(AND($E$3=2),'Marks Entry 2nd'!BF118,IF(AND($E$3=3),'Marks Entry 3rd'!BF118,IF(AND($E$3=4),'Marks Entry 4th'!BF118,"")))))</f>
        <v/>
      </c>
      <c r="DT119" s="380" t="str">
        <f>IF(OR($E119="",$G119=""),"",IF(AND($E$3=1),'Marks Entry 1st'!BG118,IF(AND($E$3=2),'Marks Entry 2nd'!BG118,IF(AND($E$3=3),'Marks Entry 3rd'!BG118,IF(AND($E$3=4),'Marks Entry 4th'!BG118,"")))))</f>
        <v/>
      </c>
      <c r="DU119" s="380" t="str">
        <f>IF(OR($E119="",$G119=""),"",IF(AND($E$3=1),'Marks Entry 1st'!BH118,IF(AND($E$3=2),'Marks Entry 2nd'!BH118,IF(AND($E$3=3),'Marks Entry 3rd'!BH118,IF(AND($E$3=4),'Marks Entry 4th'!BH118,"")))))</f>
        <v/>
      </c>
      <c r="DV119" s="181" t="str">
        <f t="shared" si="148"/>
        <v/>
      </c>
      <c r="DW119" s="182">
        <f t="shared" si="149"/>
        <v>0</v>
      </c>
      <c r="DX119" s="182" t="str">
        <f t="shared" si="150"/>
        <v/>
      </c>
      <c r="DY119" s="182" t="str">
        <f t="shared" si="151"/>
        <v/>
      </c>
      <c r="DZ119" s="147" t="str">
        <f t="shared" si="101"/>
        <v/>
      </c>
      <c r="EA119" s="104" t="str">
        <f t="shared" si="102"/>
        <v/>
      </c>
      <c r="EB119" s="105" t="str">
        <f t="shared" si="103"/>
        <v/>
      </c>
      <c r="EC119" s="111" t="str">
        <f t="shared" si="104"/>
        <v/>
      </c>
      <c r="ED119" s="112" t="str">
        <f t="shared" si="105"/>
        <v/>
      </c>
      <c r="EE119" s="386" t="str">
        <f t="shared" si="106"/>
        <v/>
      </c>
      <c r="EF119" s="72" t="str">
        <f>IF(OR($E119="",$G119=""),"",IF(AND($E$3=1),'Marks Entry 1st'!BI118,IF(AND($E$3=2),'Marks Entry 2nd'!BI118,IF(AND($E$3=3),'Marks Entry 3rd'!BI118,IF(AND($E$3=4),'Marks Entry 4th'!BI118,"")))))</f>
        <v/>
      </c>
      <c r="EG119" s="72" t="str">
        <f>IF(OR($E119="",$G119=""),"",IF(AND($E$3=1),'Marks Entry 1st'!BJ118,IF(AND($E$3=2),'Marks Entry 2nd'!BJ118,IF(AND($E$3=3),'Marks Entry 3rd'!BJ118,IF(AND($E$3=4),'Marks Entry 4th'!BJ118,"")))))</f>
        <v/>
      </c>
      <c r="EH119" s="328" t="str">
        <f t="shared" si="107"/>
        <v/>
      </c>
      <c r="EI119" s="73"/>
      <c r="EP119" s="75">
        <f>IF(AND($E$3=1),'Marks Entry 1st'!I118,IF(AND($E$3=2),'Marks Entry 2nd'!I118,IF(AND($E$3=3),'Marks Entry 3rd'!I118,IF(AND($E$3=4),'Marks Entry 4th'!I118,""))))</f>
        <v>0</v>
      </c>
    </row>
    <row r="120" spans="1:146" ht="18.899999999999999" customHeight="1">
      <c r="A120" s="94">
        <v>113</v>
      </c>
      <c r="B120" s="94" t="str">
        <f>IF(OR(EP120=0,EP120=""),"",IF(AND($E$3=1),'Marks Entry 1st'!I119,IF(AND($E$3=2),'Marks Entry 2nd'!I119,IF(AND($E$3=3),'Marks Entry 3rd'!I119,IF(AND($E$3=4),'Marks Entry 4th'!I119,"")))))</f>
        <v/>
      </c>
      <c r="C120" s="95" t="str">
        <f>IF(OR(B120=0,B120=""),"",IF(AND($E$3=1),'Marks Entry 1st'!B119,IF(AND($E$3=2),'Marks Entry 2nd'!B119,IF(AND($E$3=3),'Marks Entry 3rd'!B119,IF(AND($E$3=4),'Marks Entry 4th'!B119,"")))))</f>
        <v/>
      </c>
      <c r="D120" s="95" t="str">
        <f>IF(OR(B120=0,B120=""),"",IF(AND($E$3=1),'Marks Entry 1st'!C119,IF(AND($E$3=2),'Marks Entry 2nd'!C119,IF(AND($E$3=3),'Marks Entry 3rd'!C119,IF(AND($E$3=4),'Marks Entry 4th'!C119,"")))))</f>
        <v/>
      </c>
      <c r="E120" s="96" t="str">
        <f>IF(OR(B120=0,B120=""),"",IF(AND($E$3=1),'Marks Entry 1st'!E119,IF(AND($E$3=2),'Marks Entry 2nd'!E119,IF(AND($E$3=3),'Marks Entry 3rd'!E119,IF(AND($E$3=4),'Marks Entry 4th'!E119,"")))))</f>
        <v/>
      </c>
      <c r="F120" s="95" t="str">
        <f>IF(OR(B120=0,B120=""),"",IF(AND($E$3=1),'Marks Entry 1st'!D119,IF(AND($E$3=2),'Marks Entry 2nd'!D119,IF(AND($E$3=3),'Marks Entry 3rd'!D119,IF(AND($E$3=4),'Marks Entry 4th'!D119,"")))))</f>
        <v/>
      </c>
      <c r="G120" s="90" t="str">
        <f>IF(OR(B120=0,B120=""),"",IF(AND($E$3=1),'Marks Entry 1st'!F119,IF(AND($E$3=2),'Marks Entry 2nd'!F119,IF(AND($E$3=3),'Marks Entry 3rd'!F119,IF(AND($E$3=4),'Marks Entry 4th'!F119,"")))))</f>
        <v/>
      </c>
      <c r="H120" s="90" t="str">
        <f>IF(OR(B120=0,B120=""),"",IF(AND($E$3=1),'Marks Entry 1st'!G119,IF(AND($E$3=2),'Marks Entry 2nd'!G119,IF(AND($E$3=3),'Marks Entry 3rd'!G119,IF(AND($E$3=4),'Marks Entry 4th'!G119,"")))))</f>
        <v/>
      </c>
      <c r="I120" s="90" t="str">
        <f>IF(OR(B120=0,B120=""),"",IF(AND($E$3=1),'Marks Entry 1st'!H119,IF(AND($E$3=2),'Marks Entry 2nd'!H119,IF(AND($E$3=3),'Marks Entry 3rd'!H119,IF(AND($E$3=4),'Marks Entry 4th'!H119,"")))))</f>
        <v/>
      </c>
      <c r="J120" s="379" t="str">
        <f>IF(OR(B120=0,B120=""),"",IF(AND($E$3=1),'Marks Entry 1st'!J119,IF(AND($E$3=2),'Marks Entry 2nd'!J119,IF(AND($E$3=3),'Marks Entry 3rd'!J119,IF(AND($E$3=4),'Marks Entry 4th'!J119,"")))))</f>
        <v/>
      </c>
      <c r="K120" s="379" t="str">
        <f>IF(OR(B120=0,B120=""),"",IF(AND($E$3=1),'Marks Entry 1st'!K119,IF(AND($E$3=2),'Marks Entry 2nd'!K119,IF(AND($E$3=3),'Marks Entry 3rd'!K119,IF(AND($E$3=4),'Marks Entry 4th'!K119,"")))))</f>
        <v/>
      </c>
      <c r="L120" s="180" t="str">
        <f>IF(OR($E120="",$G120=""),"",IF(AND($E$3=1),'Marks Entry 1st'!L119,IF(AND($E$3=2),'Marks Entry 2nd'!L119,IF(AND($E$3=3),'Marks Entry 3rd'!L119,IF(AND($E$3=4),'Marks Entry 4th'!L119,"")))))</f>
        <v/>
      </c>
      <c r="M120" s="180" t="str">
        <f>IF(OR($E120="",$G120=""),"",IF(AND($E$3=1),'Marks Entry 1st'!M119,IF(AND($E$3=2),'Marks Entry 2nd'!M119,IF(AND($E$3=3),'Marks Entry 3rd'!M119,IF(AND($E$3=4),'Marks Entry 4th'!M119,"")))))</f>
        <v/>
      </c>
      <c r="N120" s="87" t="str">
        <f t="shared" si="108"/>
        <v/>
      </c>
      <c r="O120" s="180" t="str">
        <f>IF(OR($E120="",$G120=""),"",IF(AND($E$3=1),'Marks Entry 1st'!N119,IF(AND($E$3=2),'Marks Entry 2nd'!N119,IF(AND($E$3=3),'Marks Entry 3rd'!N119,IF(AND($E$3=4),'Marks Entry 4th'!N119,"")))))</f>
        <v/>
      </c>
      <c r="P120" s="180" t="str">
        <f>IF(OR($E120="",$G120=""),"",IF(AND($E$3=1),'Marks Entry 1st'!O119,IF(AND($E$3=2),'Marks Entry 2nd'!O119,IF(AND($E$3=3),'Marks Entry 3rd'!O119,IF(AND($E$3=4),'Marks Entry 4th'!O119,"")))))</f>
        <v/>
      </c>
      <c r="Q120" s="180" t="str">
        <f>IF(OR($E120="",$G120=""),"",IF(AND($E$3=1),'Marks Entry 1st'!P119,IF(AND($E$3=2),'Marks Entry 2nd'!P119,IF(AND($E$3=3),'Marks Entry 3rd'!P119,IF(AND($E$3=4),'Marks Entry 4th'!P119,"")))))</f>
        <v/>
      </c>
      <c r="R120" s="91" t="str">
        <f t="shared" si="109"/>
        <v/>
      </c>
      <c r="S120" s="87">
        <f t="shared" si="110"/>
        <v>0</v>
      </c>
      <c r="T120" s="93" t="str">
        <f>IF(OR($E120="",$G120=""),"",IF(AND($E$3=1),'Marks Entry 1st'!Q119,IF(AND($E$3=2),'Marks Entry 2nd'!Q119,IF(AND($E$3=3),'Marks Entry 3rd'!Q119,IF(AND($E$3=4),'Marks Entry 4th'!Q119,"")))))</f>
        <v/>
      </c>
      <c r="U120" s="93" t="str">
        <f>IF(OR($E120="",$G120=""),"",IF(AND($E$3=1),'Marks Entry 1st'!R119,IF(AND($E$3=2),'Marks Entry 2nd'!R119,IF(AND($E$3=3),'Marks Entry 3rd'!R119,IF(AND($E$3=4),'Marks Entry 4th'!R119,"")))))</f>
        <v/>
      </c>
      <c r="V120" s="93" t="str">
        <f>IF(OR($E120="",$G120=""),"",IF(AND($E$3=1),'Marks Entry 1st'!S119,IF(AND($E$3=2),'Marks Entry 2nd'!S119,IF(AND($E$3=3),'Marks Entry 3rd'!S119,IF(AND($E$3=4),'Marks Entry 4th'!S119,"")))))</f>
        <v/>
      </c>
      <c r="W120" s="92" t="str">
        <f t="shared" si="111"/>
        <v/>
      </c>
      <c r="X120" s="87" t="str">
        <f t="shared" si="112"/>
        <v/>
      </c>
      <c r="Y120" s="144">
        <f t="shared" si="113"/>
        <v>0</v>
      </c>
      <c r="Z120" s="144" t="str">
        <f t="shared" si="114"/>
        <v/>
      </c>
      <c r="AA120" s="144" t="str">
        <f t="shared" si="76"/>
        <v/>
      </c>
      <c r="AB120" s="144" t="str">
        <f t="shared" si="115"/>
        <v/>
      </c>
      <c r="AC120" s="144" t="str">
        <f t="shared" si="77"/>
        <v/>
      </c>
      <c r="AD120" s="148" t="str">
        <f t="shared" si="78"/>
        <v/>
      </c>
      <c r="AE120" s="180" t="str">
        <f>IF(OR($E120="",$G120=""),"",IF(AND($E$3=1),'Marks Entry 1st'!T119,IF(AND($E$3=2),'Marks Entry 2nd'!T119,IF(AND($E$3=3),'Marks Entry 3rd'!T119,IF(AND($E$3=4),'Marks Entry 4th'!T119,"")))))</f>
        <v/>
      </c>
      <c r="AF120" s="180" t="str">
        <f>IF(OR($E120="",$G120=""),"",IF(AND($E$3=1),'Marks Entry 1st'!U119,IF(AND($E$3=2),'Marks Entry 2nd'!U119,IF(AND($E$3=3),'Marks Entry 3rd'!U119,IF(AND($E$3=4),'Marks Entry 4th'!U119,"")))))</f>
        <v/>
      </c>
      <c r="AG120" s="87" t="str">
        <f t="shared" si="116"/>
        <v/>
      </c>
      <c r="AH120" s="180" t="str">
        <f>IF(OR($E120="",$G120=""),"",IF(AND($E$3=1),'Marks Entry 1st'!V119,IF(AND($E$3=2),'Marks Entry 2nd'!V119,IF(AND($E$3=3),'Marks Entry 3rd'!V119,IF(AND($E$3=4),'Marks Entry 4th'!V119,"")))))</f>
        <v/>
      </c>
      <c r="AI120" s="180" t="str">
        <f>IF(OR($E120="",$G120=""),"",IF(AND($E$3=1),'Marks Entry 1st'!W119,IF(AND($E$3=2),'Marks Entry 2nd'!W119,IF(AND($E$3=3),'Marks Entry 3rd'!W119,IF(AND($E$3=4),'Marks Entry 4th'!W119,"")))))</f>
        <v/>
      </c>
      <c r="AJ120" s="180" t="str">
        <f>IF(OR($E120="",$G120=""),"",IF(AND($E$3=1),'Marks Entry 1st'!X119,IF(AND($E$3=2),'Marks Entry 2nd'!X119,IF(AND($E$3=3),'Marks Entry 3rd'!X119,IF(AND($E$3=4),'Marks Entry 4th'!X119,"")))))</f>
        <v/>
      </c>
      <c r="AK120" s="91" t="str">
        <f t="shared" si="117"/>
        <v/>
      </c>
      <c r="AL120" s="87">
        <f t="shared" si="118"/>
        <v>0</v>
      </c>
      <c r="AM120" s="93" t="str">
        <f>IF(OR($E120="",$G120=""),"",IF(AND($E$3=1),'Marks Entry 1st'!Y119,IF(AND($E$3=2),'Marks Entry 2nd'!Y119,IF(AND($E$3=3),'Marks Entry 3rd'!Y119,IF(AND($E$3=4),'Marks Entry 4th'!Y119,"")))))</f>
        <v/>
      </c>
      <c r="AN120" s="93" t="str">
        <f>IF(OR($E120="",$G120=""),"",IF(AND($E$3=1),'Marks Entry 1st'!Z119,IF(AND($E$3=2),'Marks Entry 2nd'!Z119,IF(AND($E$3=3),'Marks Entry 3rd'!Z119,IF(AND($E$3=4),'Marks Entry 4th'!Z119,"")))))</f>
        <v/>
      </c>
      <c r="AO120" s="93" t="str">
        <f>IF(OR($E120="",$G120=""),"",IF(AND($E$3=1),'Marks Entry 1st'!AA119,IF(AND($E$3=2),'Marks Entry 2nd'!AA119,IF(AND($E$3=3),'Marks Entry 3rd'!AA119,IF(AND($E$3=4),'Marks Entry 4th'!AA119,"")))))</f>
        <v/>
      </c>
      <c r="AP120" s="92" t="str">
        <f t="shared" si="119"/>
        <v/>
      </c>
      <c r="AQ120" s="87" t="str">
        <f t="shared" si="120"/>
        <v/>
      </c>
      <c r="AR120" s="144">
        <f t="shared" si="121"/>
        <v>0</v>
      </c>
      <c r="AS120" s="144" t="str">
        <f t="shared" si="122"/>
        <v/>
      </c>
      <c r="AT120" s="144" t="str">
        <f t="shared" si="79"/>
        <v/>
      </c>
      <c r="AU120" s="144" t="str">
        <f t="shared" si="123"/>
        <v/>
      </c>
      <c r="AV120" s="144" t="str">
        <f t="shared" si="80"/>
        <v/>
      </c>
      <c r="AW120" s="148" t="str">
        <f t="shared" si="81"/>
        <v/>
      </c>
      <c r="AX120" s="180" t="str">
        <f>IF(OR($E120="",$G120=""),"",IF(AND($E$3=1),'Marks Entry 1st'!AB119,IF(AND($E$3=2),'Marks Entry 2nd'!AB119,IF(AND($E$3=3),'Marks Entry 3rd'!AB119,IF(AND($E$3=4),'Marks Entry 4th'!AB119,"")))))</f>
        <v/>
      </c>
      <c r="AY120" s="180" t="str">
        <f>IF(OR($E120="",$G120=""),"",IF(AND($E$3=1),'Marks Entry 1st'!AC119,IF(AND($E$3=2),'Marks Entry 2nd'!AC119,IF(AND($E$3=3),'Marks Entry 3rd'!AC119,IF(AND($E$3=4),'Marks Entry 4th'!AC119,"")))))</f>
        <v/>
      </c>
      <c r="AZ120" s="87" t="str">
        <f t="shared" si="82"/>
        <v/>
      </c>
      <c r="BA120" s="180" t="str">
        <f>IF(OR($E120="",$G120=""),"",IF(AND($E$3=1),'Marks Entry 1st'!AD119,IF(AND($E$3=2),'Marks Entry 2nd'!AD119,IF(AND($E$3=3),'Marks Entry 3rd'!AD119,IF(AND($E$3=4),'Marks Entry 4th'!AD119,"")))))</f>
        <v/>
      </c>
      <c r="BB120" s="180" t="str">
        <f>IF(OR($E120="",$G120=""),"",IF(AND($E$3=1),'Marks Entry 1st'!AE119,IF(AND($E$3=2),'Marks Entry 2nd'!AE119,IF(AND($E$3=3),'Marks Entry 3rd'!AE119,IF(AND($E$3=4),'Marks Entry 4th'!AE119,"")))))</f>
        <v/>
      </c>
      <c r="BC120" s="180" t="str">
        <f>IF(OR($E120="",$G120=""),"",IF(AND($E$3=1),'Marks Entry 1st'!AF119,IF(AND($E$3=2),'Marks Entry 2nd'!AF119,IF(AND($E$3=3),'Marks Entry 3rd'!AF119,IF(AND($E$3=4),'Marks Entry 4th'!AF119,"")))))</f>
        <v/>
      </c>
      <c r="BD120" s="91" t="str">
        <f t="shared" si="83"/>
        <v/>
      </c>
      <c r="BE120" s="87">
        <f t="shared" si="84"/>
        <v>0</v>
      </c>
      <c r="BF120" s="93" t="str">
        <f>IF(OR($E120="",$G120=""),"",IF(AND($E$3=1),'Marks Entry 1st'!AG119,IF(AND($E$3=2),'Marks Entry 2nd'!AG119,IF(AND($E$3=3),'Marks Entry 3rd'!AG119,IF(AND($E$3=4),'Marks Entry 4th'!AG119,"")))))</f>
        <v/>
      </c>
      <c r="BG120" s="93" t="str">
        <f>IF(OR($E120="",$G120=""),"",IF(AND($E$3=1),'Marks Entry 1st'!AH119,IF(AND($E$3=2),'Marks Entry 2nd'!AH119,IF(AND($E$3=3),'Marks Entry 3rd'!AH119,IF(AND($E$3=4),'Marks Entry 4th'!AH119,"")))))</f>
        <v/>
      </c>
      <c r="BH120" s="93" t="str">
        <f>IF(OR($E120="",$G120=""),"",IF(AND($E$3=1),'Marks Entry 1st'!AI119,IF(AND($E$3=2),'Marks Entry 2nd'!AI119,IF(AND($E$3=3),'Marks Entry 3rd'!AI119,IF(AND($E$3=4),'Marks Entry 4th'!AI119,"")))))</f>
        <v/>
      </c>
      <c r="BI120" s="92" t="str">
        <f t="shared" si="85"/>
        <v/>
      </c>
      <c r="BJ120" s="87" t="str">
        <f t="shared" si="86"/>
        <v/>
      </c>
      <c r="BK120" s="144">
        <f t="shared" si="87"/>
        <v>0</v>
      </c>
      <c r="BL120" s="144" t="str">
        <f t="shared" si="88"/>
        <v/>
      </c>
      <c r="BM120" s="144" t="str">
        <f t="shared" si="89"/>
        <v/>
      </c>
      <c r="BN120" s="144" t="str">
        <f t="shared" si="90"/>
        <v/>
      </c>
      <c r="BO120" s="144" t="str">
        <f t="shared" si="91"/>
        <v/>
      </c>
      <c r="BP120" s="148" t="str">
        <f t="shared" si="92"/>
        <v/>
      </c>
      <c r="BQ120" s="180" t="str">
        <f>IF(OR($E120="",$G120=""),"",IF(AND($E$3=1),'Marks Entry 1st'!AJ119,IF(AND($E$3=2),'Marks Entry 2nd'!AJ119,IF(AND($E$3=3),'Marks Entry 3rd'!AJ119,IF(AND($E$3=4),'Marks Entry 4th'!AJ119,"")))))</f>
        <v/>
      </c>
      <c r="BR120" s="180" t="str">
        <f>IF(OR($E120="",$G120=""),"",IF(AND($E$3=1),'Marks Entry 1st'!AK119,IF(AND($E$3=2),'Marks Entry 2nd'!AK119,IF(AND($E$3=3),'Marks Entry 3rd'!AK119,IF(AND($E$3=4),'Marks Entry 4th'!AK119,"")))))</f>
        <v/>
      </c>
      <c r="BS120" s="87" t="str">
        <f t="shared" si="124"/>
        <v/>
      </c>
      <c r="BT120" s="180" t="str">
        <f>IF(OR($E120="",$G120=""),"",IF(AND($E$3=1),'Marks Entry 1st'!AL119,IF(AND($E$3=2),'Marks Entry 2nd'!AL119,IF(AND($E$3=3),'Marks Entry 3rd'!AL119,IF(AND($E$3=4),'Marks Entry 4th'!AL119,"")))))</f>
        <v/>
      </c>
      <c r="BU120" s="180" t="str">
        <f>IF(OR($E120="",$G120=""),"",IF(AND($E$3=1),'Marks Entry 1st'!AM119,IF(AND($E$3=2),'Marks Entry 2nd'!AM119,IF(AND($E$3=3),'Marks Entry 3rd'!AM119,IF(AND($E$3=4),'Marks Entry 4th'!AM119,"")))))</f>
        <v/>
      </c>
      <c r="BV120" s="180" t="str">
        <f>IF(OR($E120="",$G120=""),"",IF(AND($E$3=1),'Marks Entry 1st'!AN119,IF(AND($E$3=2),'Marks Entry 2nd'!AN119,IF(AND($E$3=3),'Marks Entry 3rd'!AN119,IF(AND($E$3=4),'Marks Entry 4th'!AN119,"")))))</f>
        <v/>
      </c>
      <c r="BW120" s="91" t="str">
        <f t="shared" si="125"/>
        <v/>
      </c>
      <c r="BX120" s="87">
        <f t="shared" si="126"/>
        <v>0</v>
      </c>
      <c r="BY120" s="93" t="str">
        <f>IF(OR($E120="",$G120=""),"",IF(AND($E$3=1),'Marks Entry 1st'!AO119,IF(AND($E$3=2),'Marks Entry 2nd'!AO119,IF(AND($E$3=3),'Marks Entry 3rd'!AO119,IF(AND($E$3=4),'Marks Entry 4th'!AO119,"")))))</f>
        <v/>
      </c>
      <c r="BZ120" s="93" t="str">
        <f>IF(OR($E120="",$G120=""),"",IF(AND($E$3=1),'Marks Entry 1st'!AP119,IF(AND($E$3=2),'Marks Entry 2nd'!AP119,IF(AND($E$3=3),'Marks Entry 3rd'!AP119,IF(AND($E$3=4),'Marks Entry 4th'!AP119,"")))))</f>
        <v/>
      </c>
      <c r="CA120" s="93" t="str">
        <f>IF(OR($E120="",$G120=""),"",IF(AND($E$3=1),'Marks Entry 1st'!AQ119,IF(AND($E$3=2),'Marks Entry 2nd'!AQ119,IF(AND($E$3=3),'Marks Entry 3rd'!AQ119,IF(AND($E$3=4),'Marks Entry 4th'!AQ119,"")))))</f>
        <v/>
      </c>
      <c r="CB120" s="92" t="str">
        <f t="shared" si="127"/>
        <v/>
      </c>
      <c r="CC120" s="87" t="str">
        <f t="shared" si="128"/>
        <v/>
      </c>
      <c r="CD120" s="144">
        <f t="shared" si="129"/>
        <v>0</v>
      </c>
      <c r="CE120" s="144" t="str">
        <f t="shared" si="130"/>
        <v/>
      </c>
      <c r="CF120" s="144" t="str">
        <f t="shared" si="93"/>
        <v/>
      </c>
      <c r="CG120" s="144" t="str">
        <f t="shared" si="131"/>
        <v/>
      </c>
      <c r="CH120" s="144" t="str">
        <f t="shared" si="94"/>
        <v/>
      </c>
      <c r="CI120" s="148" t="str">
        <f t="shared" si="95"/>
        <v/>
      </c>
      <c r="CJ120" s="180" t="str">
        <f>IF(OR($E120="",$G120=""),"",IF(AND($E$3=1),'Marks Entry 1st'!AR119,IF(AND($E$3=2),'Marks Entry 2nd'!AR119,IF(AND($E$3=3),'Marks Entry 3rd'!AR119,IF(AND($E$3=4),'Marks Entry 4th'!AR119,"")))))</f>
        <v/>
      </c>
      <c r="CK120" s="180" t="str">
        <f>IF(OR($E120="",$G120=""),"",IF(AND($E$3=1),'Marks Entry 1st'!AS119,IF(AND($E$3=2),'Marks Entry 2nd'!AS119,IF(AND($E$3=3),'Marks Entry 3rd'!AS119,IF(AND($E$3=4),'Marks Entry 4th'!AS119,"")))))</f>
        <v/>
      </c>
      <c r="CL120" s="87" t="str">
        <f t="shared" si="132"/>
        <v/>
      </c>
      <c r="CM120" s="180" t="str">
        <f>IF(OR($E120="",$G120=""),"",IF(AND($E$3=1),'Marks Entry 1st'!AT119,IF(AND($E$3=2),'Marks Entry 2nd'!AT119,IF(AND($E$3=3),'Marks Entry 3rd'!AT119,IF(AND($E$3=4),'Marks Entry 4th'!AT119,"")))))</f>
        <v/>
      </c>
      <c r="CN120" s="180" t="str">
        <f>IF(OR($E120="",$G120=""),"",IF(AND($E$3=1),'Marks Entry 1st'!AU119,IF(AND($E$3=2),'Marks Entry 2nd'!AU119,IF(AND($E$3=3),'Marks Entry 3rd'!AU119,IF(AND($E$3=4),'Marks Entry 4th'!AU119,"")))))</f>
        <v/>
      </c>
      <c r="CO120" s="180" t="str">
        <f>IF(OR($E120="",$G120=""),"",IF(AND($E$3=1),'Marks Entry 1st'!AV119,IF(AND($E$3=2),'Marks Entry 2nd'!AV119,IF(AND($E$3=3),'Marks Entry 3rd'!AV119,IF(AND($E$3=4),'Marks Entry 4th'!AV119,"")))))</f>
        <v/>
      </c>
      <c r="CP120" s="91" t="str">
        <f t="shared" si="133"/>
        <v/>
      </c>
      <c r="CQ120" s="87">
        <f t="shared" si="134"/>
        <v>0</v>
      </c>
      <c r="CR120" s="93" t="str">
        <f>IF(OR($E120="",$G120=""),"",IF(AND($E$3=1),'Marks Entry 1st'!AW119,IF(AND($E$3=2),'Marks Entry 2nd'!AW119,IF(AND($E$3=3),'Marks Entry 3rd'!AW119,IF(AND($E$3=4),'Marks Entry 4th'!AW119,"")))))</f>
        <v/>
      </c>
      <c r="CS120" s="93" t="str">
        <f>IF(OR($E120="",$G120=""),"",IF(AND($E$3=1),'Marks Entry 1st'!AX119,IF(AND($E$3=2),'Marks Entry 2nd'!AX119,IF(AND($E$3=3),'Marks Entry 3rd'!AX119,IF(AND($E$3=4),'Marks Entry 4th'!AX119,"")))))</f>
        <v/>
      </c>
      <c r="CT120" s="93" t="str">
        <f>IF(OR($E120="",$G120=""),"",IF(AND($E$3=1),'Marks Entry 1st'!AY119,IF(AND($E$3=2),'Marks Entry 2nd'!AY119,IF(AND($E$3=3),'Marks Entry 3rd'!AY119,IF(AND($E$3=4),'Marks Entry 4th'!AY119,"")))))</f>
        <v/>
      </c>
      <c r="CU120" s="92" t="str">
        <f t="shared" si="135"/>
        <v/>
      </c>
      <c r="CV120" s="87" t="str">
        <f t="shared" si="136"/>
        <v/>
      </c>
      <c r="CW120" s="144">
        <f t="shared" si="137"/>
        <v>0</v>
      </c>
      <c r="CX120" s="144" t="str">
        <f t="shared" si="138"/>
        <v/>
      </c>
      <c r="CY120" s="144" t="str">
        <f t="shared" si="96"/>
        <v/>
      </c>
      <c r="CZ120" s="144" t="str">
        <f t="shared" si="139"/>
        <v/>
      </c>
      <c r="DA120" s="144" t="str">
        <f t="shared" si="97"/>
        <v/>
      </c>
      <c r="DB120" s="148" t="str">
        <f t="shared" si="98"/>
        <v/>
      </c>
      <c r="DC120" s="380" t="str">
        <f>IF(OR($E120="",$G120=""),"",IF(AND($E$3=1),'Marks Entry 1st'!AZ119,IF(AND($E$3=2),'Marks Entry 2nd'!AZ119,IF(AND($E$3=3),'Marks Entry 3rd'!AZ119,IF(AND($E$3=4),'Marks Entry 4th'!AZ119,"")))))</f>
        <v/>
      </c>
      <c r="DD120" s="380" t="str">
        <f>IF(OR($E120="",$G120=""),"",IF(AND($E$3=1),'Marks Entry 1st'!BA119,IF(AND($E$3=2),'Marks Entry 2nd'!BA119,IF(AND($E$3=3),'Marks Entry 3rd'!BA119,IF(AND($E$3=4),'Marks Entry 4th'!BA119,"")))))</f>
        <v/>
      </c>
      <c r="DE120" s="380" t="str">
        <f>IF(OR($E120="",$G120=""),"",IF(AND($E$3=1),'Marks Entry 1st'!BB119,IF(AND($E$3=2),'Marks Entry 2nd'!BB119,IF(AND($E$3=3),'Marks Entry 3rd'!BB119,IF(AND($E$3=4),'Marks Entry 4th'!BB119,"")))))</f>
        <v/>
      </c>
      <c r="DF120" s="181" t="str">
        <f t="shared" si="140"/>
        <v/>
      </c>
      <c r="DG120" s="182">
        <f t="shared" si="141"/>
        <v>0</v>
      </c>
      <c r="DH120" s="182" t="str">
        <f t="shared" si="142"/>
        <v/>
      </c>
      <c r="DI120" s="182" t="str">
        <f t="shared" si="143"/>
        <v/>
      </c>
      <c r="DJ120" s="147" t="str">
        <f t="shared" si="99"/>
        <v/>
      </c>
      <c r="DK120" s="380" t="str">
        <f>IF(OR($E120="",$G120=""),"",IF(AND($E$3=1),'Marks Entry 1st'!BC119,IF(AND($E$3=2),'Marks Entry 2nd'!BC119,IF(AND($E$3=3),'Marks Entry 3rd'!BC119,IF(AND($E$3=4),'Marks Entry 4th'!BC119,"")))))</f>
        <v/>
      </c>
      <c r="DL120" s="380" t="str">
        <f>IF(OR($E120="",$G120=""),"",IF(AND($E$3=1),'Marks Entry 1st'!BD119,IF(AND($E$3=2),'Marks Entry 2nd'!BD119,IF(AND($E$3=3),'Marks Entry 3rd'!BD119,IF(AND($E$3=4),'Marks Entry 4th'!BD119,"")))))</f>
        <v/>
      </c>
      <c r="DM120" s="380" t="str">
        <f>IF(OR($E120="",$G120=""),"",IF(AND($E$3=1),'Marks Entry 1st'!BE119,IF(AND($E$3=2),'Marks Entry 2nd'!BE119,IF(AND($E$3=3),'Marks Entry 3rd'!BE119,IF(AND($E$3=4),'Marks Entry 4th'!BE119,"")))))</f>
        <v/>
      </c>
      <c r="DN120" s="181" t="str">
        <f t="shared" si="144"/>
        <v/>
      </c>
      <c r="DO120" s="182">
        <f t="shared" si="145"/>
        <v>0</v>
      </c>
      <c r="DP120" s="182" t="str">
        <f t="shared" si="146"/>
        <v/>
      </c>
      <c r="DQ120" s="182" t="str">
        <f t="shared" si="147"/>
        <v/>
      </c>
      <c r="DR120" s="147" t="str">
        <f t="shared" si="100"/>
        <v/>
      </c>
      <c r="DS120" s="380" t="str">
        <f>IF(OR($E120="",$G120=""),"",IF(AND($E$3=1),'Marks Entry 1st'!BF119,IF(AND($E$3=2),'Marks Entry 2nd'!BF119,IF(AND($E$3=3),'Marks Entry 3rd'!BF119,IF(AND($E$3=4),'Marks Entry 4th'!BF119,"")))))</f>
        <v/>
      </c>
      <c r="DT120" s="380" t="str">
        <f>IF(OR($E120="",$G120=""),"",IF(AND($E$3=1),'Marks Entry 1st'!BG119,IF(AND($E$3=2),'Marks Entry 2nd'!BG119,IF(AND($E$3=3),'Marks Entry 3rd'!BG119,IF(AND($E$3=4),'Marks Entry 4th'!BG119,"")))))</f>
        <v/>
      </c>
      <c r="DU120" s="380" t="str">
        <f>IF(OR($E120="",$G120=""),"",IF(AND($E$3=1),'Marks Entry 1st'!BH119,IF(AND($E$3=2),'Marks Entry 2nd'!BH119,IF(AND($E$3=3),'Marks Entry 3rd'!BH119,IF(AND($E$3=4),'Marks Entry 4th'!BH119,"")))))</f>
        <v/>
      </c>
      <c r="DV120" s="181" t="str">
        <f t="shared" si="148"/>
        <v/>
      </c>
      <c r="DW120" s="182">
        <f t="shared" si="149"/>
        <v>0</v>
      </c>
      <c r="DX120" s="182" t="str">
        <f t="shared" si="150"/>
        <v/>
      </c>
      <c r="DY120" s="182" t="str">
        <f t="shared" si="151"/>
        <v/>
      </c>
      <c r="DZ120" s="147" t="str">
        <f t="shared" si="101"/>
        <v/>
      </c>
      <c r="EA120" s="104" t="str">
        <f t="shared" si="102"/>
        <v/>
      </c>
      <c r="EB120" s="105" t="str">
        <f t="shared" si="103"/>
        <v/>
      </c>
      <c r="EC120" s="111" t="str">
        <f t="shared" si="104"/>
        <v/>
      </c>
      <c r="ED120" s="112" t="str">
        <f t="shared" si="105"/>
        <v/>
      </c>
      <c r="EE120" s="386" t="str">
        <f t="shared" si="106"/>
        <v/>
      </c>
      <c r="EF120" s="72" t="str">
        <f>IF(OR($E120="",$G120=""),"",IF(AND($E$3=1),'Marks Entry 1st'!BI119,IF(AND($E$3=2),'Marks Entry 2nd'!BI119,IF(AND($E$3=3),'Marks Entry 3rd'!BI119,IF(AND($E$3=4),'Marks Entry 4th'!BI119,"")))))</f>
        <v/>
      </c>
      <c r="EG120" s="72" t="str">
        <f>IF(OR($E120="",$G120=""),"",IF(AND($E$3=1),'Marks Entry 1st'!BJ119,IF(AND($E$3=2),'Marks Entry 2nd'!BJ119,IF(AND($E$3=3),'Marks Entry 3rd'!BJ119,IF(AND($E$3=4),'Marks Entry 4th'!BJ119,"")))))</f>
        <v/>
      </c>
      <c r="EH120" s="328" t="str">
        <f t="shared" si="107"/>
        <v/>
      </c>
      <c r="EI120" s="73"/>
      <c r="EP120" s="75">
        <f>IF(AND($E$3=1),'Marks Entry 1st'!I119,IF(AND($E$3=2),'Marks Entry 2nd'!I119,IF(AND($E$3=3),'Marks Entry 3rd'!I119,IF(AND($E$3=4),'Marks Entry 4th'!I119,""))))</f>
        <v>0</v>
      </c>
    </row>
    <row r="121" spans="1:146" ht="18.899999999999999" customHeight="1">
      <c r="A121" s="94">
        <v>114</v>
      </c>
      <c r="B121" s="94" t="str">
        <f>IF(OR(EP121=0,EP121=""),"",IF(AND($E$3=1),'Marks Entry 1st'!I120,IF(AND($E$3=2),'Marks Entry 2nd'!I120,IF(AND($E$3=3),'Marks Entry 3rd'!I120,IF(AND($E$3=4),'Marks Entry 4th'!I120,"")))))</f>
        <v/>
      </c>
      <c r="C121" s="95" t="str">
        <f>IF(OR(B121=0,B121=""),"",IF(AND($E$3=1),'Marks Entry 1st'!B120,IF(AND($E$3=2),'Marks Entry 2nd'!B120,IF(AND($E$3=3),'Marks Entry 3rd'!B120,IF(AND($E$3=4),'Marks Entry 4th'!B120,"")))))</f>
        <v/>
      </c>
      <c r="D121" s="95" t="str">
        <f>IF(OR(B121=0,B121=""),"",IF(AND($E$3=1),'Marks Entry 1st'!C120,IF(AND($E$3=2),'Marks Entry 2nd'!C120,IF(AND($E$3=3),'Marks Entry 3rd'!C120,IF(AND($E$3=4),'Marks Entry 4th'!C120,"")))))</f>
        <v/>
      </c>
      <c r="E121" s="96" t="str">
        <f>IF(OR(B121=0,B121=""),"",IF(AND($E$3=1),'Marks Entry 1st'!E120,IF(AND($E$3=2),'Marks Entry 2nd'!E120,IF(AND($E$3=3),'Marks Entry 3rd'!E120,IF(AND($E$3=4),'Marks Entry 4th'!E120,"")))))</f>
        <v/>
      </c>
      <c r="F121" s="95" t="str">
        <f>IF(OR(B121=0,B121=""),"",IF(AND($E$3=1),'Marks Entry 1st'!D120,IF(AND($E$3=2),'Marks Entry 2nd'!D120,IF(AND($E$3=3),'Marks Entry 3rd'!D120,IF(AND($E$3=4),'Marks Entry 4th'!D120,"")))))</f>
        <v/>
      </c>
      <c r="G121" s="90" t="str">
        <f>IF(OR(B121=0,B121=""),"",IF(AND($E$3=1),'Marks Entry 1st'!F120,IF(AND($E$3=2),'Marks Entry 2nd'!F120,IF(AND($E$3=3),'Marks Entry 3rd'!F120,IF(AND($E$3=4),'Marks Entry 4th'!F120,"")))))</f>
        <v/>
      </c>
      <c r="H121" s="90" t="str">
        <f>IF(OR(B121=0,B121=""),"",IF(AND($E$3=1),'Marks Entry 1st'!G120,IF(AND($E$3=2),'Marks Entry 2nd'!G120,IF(AND($E$3=3),'Marks Entry 3rd'!G120,IF(AND($E$3=4),'Marks Entry 4th'!G120,"")))))</f>
        <v/>
      </c>
      <c r="I121" s="90" t="str">
        <f>IF(OR(B121=0,B121=""),"",IF(AND($E$3=1),'Marks Entry 1st'!H120,IF(AND($E$3=2),'Marks Entry 2nd'!H120,IF(AND($E$3=3),'Marks Entry 3rd'!H120,IF(AND($E$3=4),'Marks Entry 4th'!H120,"")))))</f>
        <v/>
      </c>
      <c r="J121" s="379" t="str">
        <f>IF(OR(B121=0,B121=""),"",IF(AND($E$3=1),'Marks Entry 1st'!J120,IF(AND($E$3=2),'Marks Entry 2nd'!J120,IF(AND($E$3=3),'Marks Entry 3rd'!J120,IF(AND($E$3=4),'Marks Entry 4th'!J120,"")))))</f>
        <v/>
      </c>
      <c r="K121" s="379" t="str">
        <f>IF(OR(B121=0,B121=""),"",IF(AND($E$3=1),'Marks Entry 1st'!K120,IF(AND($E$3=2),'Marks Entry 2nd'!K120,IF(AND($E$3=3),'Marks Entry 3rd'!K120,IF(AND($E$3=4),'Marks Entry 4th'!K120,"")))))</f>
        <v/>
      </c>
      <c r="L121" s="180" t="str">
        <f>IF(OR($E121="",$G121=""),"",IF(AND($E$3=1),'Marks Entry 1st'!L120,IF(AND($E$3=2),'Marks Entry 2nd'!L120,IF(AND($E$3=3),'Marks Entry 3rd'!L120,IF(AND($E$3=4),'Marks Entry 4th'!L120,"")))))</f>
        <v/>
      </c>
      <c r="M121" s="180" t="str">
        <f>IF(OR($E121="",$G121=""),"",IF(AND($E$3=1),'Marks Entry 1st'!M120,IF(AND($E$3=2),'Marks Entry 2nd'!M120,IF(AND($E$3=3),'Marks Entry 3rd'!M120,IF(AND($E$3=4),'Marks Entry 4th'!M120,"")))))</f>
        <v/>
      </c>
      <c r="N121" s="87" t="str">
        <f t="shared" si="108"/>
        <v/>
      </c>
      <c r="O121" s="180" t="str">
        <f>IF(OR($E121="",$G121=""),"",IF(AND($E$3=1),'Marks Entry 1st'!N120,IF(AND($E$3=2),'Marks Entry 2nd'!N120,IF(AND($E$3=3),'Marks Entry 3rd'!N120,IF(AND($E$3=4),'Marks Entry 4th'!N120,"")))))</f>
        <v/>
      </c>
      <c r="P121" s="180" t="str">
        <f>IF(OR($E121="",$G121=""),"",IF(AND($E$3=1),'Marks Entry 1st'!O120,IF(AND($E$3=2),'Marks Entry 2nd'!O120,IF(AND($E$3=3),'Marks Entry 3rd'!O120,IF(AND($E$3=4),'Marks Entry 4th'!O120,"")))))</f>
        <v/>
      </c>
      <c r="Q121" s="180" t="str">
        <f>IF(OR($E121="",$G121=""),"",IF(AND($E$3=1),'Marks Entry 1st'!P120,IF(AND($E$3=2),'Marks Entry 2nd'!P120,IF(AND($E$3=3),'Marks Entry 3rd'!P120,IF(AND($E$3=4),'Marks Entry 4th'!P120,"")))))</f>
        <v/>
      </c>
      <c r="R121" s="91" t="str">
        <f t="shared" si="109"/>
        <v/>
      </c>
      <c r="S121" s="87">
        <f t="shared" si="110"/>
        <v>0</v>
      </c>
      <c r="T121" s="93" t="str">
        <f>IF(OR($E121="",$G121=""),"",IF(AND($E$3=1),'Marks Entry 1st'!Q120,IF(AND($E$3=2),'Marks Entry 2nd'!Q120,IF(AND($E$3=3),'Marks Entry 3rd'!Q120,IF(AND($E$3=4),'Marks Entry 4th'!Q120,"")))))</f>
        <v/>
      </c>
      <c r="U121" s="93" t="str">
        <f>IF(OR($E121="",$G121=""),"",IF(AND($E$3=1),'Marks Entry 1st'!R120,IF(AND($E$3=2),'Marks Entry 2nd'!R120,IF(AND($E$3=3),'Marks Entry 3rd'!R120,IF(AND($E$3=4),'Marks Entry 4th'!R120,"")))))</f>
        <v/>
      </c>
      <c r="V121" s="93" t="str">
        <f>IF(OR($E121="",$G121=""),"",IF(AND($E$3=1),'Marks Entry 1st'!S120,IF(AND($E$3=2),'Marks Entry 2nd'!S120,IF(AND($E$3=3),'Marks Entry 3rd'!S120,IF(AND($E$3=4),'Marks Entry 4th'!S120,"")))))</f>
        <v/>
      </c>
      <c r="W121" s="92" t="str">
        <f t="shared" si="111"/>
        <v/>
      </c>
      <c r="X121" s="87" t="str">
        <f t="shared" si="112"/>
        <v/>
      </c>
      <c r="Y121" s="144">
        <f t="shared" si="113"/>
        <v>0</v>
      </c>
      <c r="Z121" s="144" t="str">
        <f t="shared" si="114"/>
        <v/>
      </c>
      <c r="AA121" s="144" t="str">
        <f t="shared" si="76"/>
        <v/>
      </c>
      <c r="AB121" s="144" t="str">
        <f t="shared" si="115"/>
        <v/>
      </c>
      <c r="AC121" s="144" t="str">
        <f t="shared" si="77"/>
        <v/>
      </c>
      <c r="AD121" s="148" t="str">
        <f t="shared" si="78"/>
        <v/>
      </c>
      <c r="AE121" s="180" t="str">
        <f>IF(OR($E121="",$G121=""),"",IF(AND($E$3=1),'Marks Entry 1st'!T120,IF(AND($E$3=2),'Marks Entry 2nd'!T120,IF(AND($E$3=3),'Marks Entry 3rd'!T120,IF(AND($E$3=4),'Marks Entry 4th'!T120,"")))))</f>
        <v/>
      </c>
      <c r="AF121" s="180" t="str">
        <f>IF(OR($E121="",$G121=""),"",IF(AND($E$3=1),'Marks Entry 1st'!U120,IF(AND($E$3=2),'Marks Entry 2nd'!U120,IF(AND($E$3=3),'Marks Entry 3rd'!U120,IF(AND($E$3=4),'Marks Entry 4th'!U120,"")))))</f>
        <v/>
      </c>
      <c r="AG121" s="87" t="str">
        <f t="shared" si="116"/>
        <v/>
      </c>
      <c r="AH121" s="180" t="str">
        <f>IF(OR($E121="",$G121=""),"",IF(AND($E$3=1),'Marks Entry 1st'!V120,IF(AND($E$3=2),'Marks Entry 2nd'!V120,IF(AND($E$3=3),'Marks Entry 3rd'!V120,IF(AND($E$3=4),'Marks Entry 4th'!V120,"")))))</f>
        <v/>
      </c>
      <c r="AI121" s="180" t="str">
        <f>IF(OR($E121="",$G121=""),"",IF(AND($E$3=1),'Marks Entry 1st'!W120,IF(AND($E$3=2),'Marks Entry 2nd'!W120,IF(AND($E$3=3),'Marks Entry 3rd'!W120,IF(AND($E$3=4),'Marks Entry 4th'!W120,"")))))</f>
        <v/>
      </c>
      <c r="AJ121" s="180" t="str">
        <f>IF(OR($E121="",$G121=""),"",IF(AND($E$3=1),'Marks Entry 1st'!X120,IF(AND($E$3=2),'Marks Entry 2nd'!X120,IF(AND($E$3=3),'Marks Entry 3rd'!X120,IF(AND($E$3=4),'Marks Entry 4th'!X120,"")))))</f>
        <v/>
      </c>
      <c r="AK121" s="91" t="str">
        <f t="shared" si="117"/>
        <v/>
      </c>
      <c r="AL121" s="87">
        <f t="shared" si="118"/>
        <v>0</v>
      </c>
      <c r="AM121" s="93" t="str">
        <f>IF(OR($E121="",$G121=""),"",IF(AND($E$3=1),'Marks Entry 1st'!Y120,IF(AND($E$3=2),'Marks Entry 2nd'!Y120,IF(AND($E$3=3),'Marks Entry 3rd'!Y120,IF(AND($E$3=4),'Marks Entry 4th'!Y120,"")))))</f>
        <v/>
      </c>
      <c r="AN121" s="93" t="str">
        <f>IF(OR($E121="",$G121=""),"",IF(AND($E$3=1),'Marks Entry 1st'!Z120,IF(AND($E$3=2),'Marks Entry 2nd'!Z120,IF(AND($E$3=3),'Marks Entry 3rd'!Z120,IF(AND($E$3=4),'Marks Entry 4th'!Z120,"")))))</f>
        <v/>
      </c>
      <c r="AO121" s="93" t="str">
        <f>IF(OR($E121="",$G121=""),"",IF(AND($E$3=1),'Marks Entry 1st'!AA120,IF(AND($E$3=2),'Marks Entry 2nd'!AA120,IF(AND($E$3=3),'Marks Entry 3rd'!AA120,IF(AND($E$3=4),'Marks Entry 4th'!AA120,"")))))</f>
        <v/>
      </c>
      <c r="AP121" s="92" t="str">
        <f t="shared" si="119"/>
        <v/>
      </c>
      <c r="AQ121" s="87" t="str">
        <f t="shared" si="120"/>
        <v/>
      </c>
      <c r="AR121" s="144">
        <f t="shared" si="121"/>
        <v>0</v>
      </c>
      <c r="AS121" s="144" t="str">
        <f t="shared" si="122"/>
        <v/>
      </c>
      <c r="AT121" s="144" t="str">
        <f t="shared" si="79"/>
        <v/>
      </c>
      <c r="AU121" s="144" t="str">
        <f t="shared" si="123"/>
        <v/>
      </c>
      <c r="AV121" s="144" t="str">
        <f t="shared" si="80"/>
        <v/>
      </c>
      <c r="AW121" s="148" t="str">
        <f t="shared" si="81"/>
        <v/>
      </c>
      <c r="AX121" s="180" t="str">
        <f>IF(OR($E121="",$G121=""),"",IF(AND($E$3=1),'Marks Entry 1st'!AB120,IF(AND($E$3=2),'Marks Entry 2nd'!AB120,IF(AND($E$3=3),'Marks Entry 3rd'!AB120,IF(AND($E$3=4),'Marks Entry 4th'!AB120,"")))))</f>
        <v/>
      </c>
      <c r="AY121" s="180" t="str">
        <f>IF(OR($E121="",$G121=""),"",IF(AND($E$3=1),'Marks Entry 1st'!AC120,IF(AND($E$3=2),'Marks Entry 2nd'!AC120,IF(AND($E$3=3),'Marks Entry 3rd'!AC120,IF(AND($E$3=4),'Marks Entry 4th'!AC120,"")))))</f>
        <v/>
      </c>
      <c r="AZ121" s="87" t="str">
        <f t="shared" si="82"/>
        <v/>
      </c>
      <c r="BA121" s="180" t="str">
        <f>IF(OR($E121="",$G121=""),"",IF(AND($E$3=1),'Marks Entry 1st'!AD120,IF(AND($E$3=2),'Marks Entry 2nd'!AD120,IF(AND($E$3=3),'Marks Entry 3rd'!AD120,IF(AND($E$3=4),'Marks Entry 4th'!AD120,"")))))</f>
        <v/>
      </c>
      <c r="BB121" s="180" t="str">
        <f>IF(OR($E121="",$G121=""),"",IF(AND($E$3=1),'Marks Entry 1st'!AE120,IF(AND($E$3=2),'Marks Entry 2nd'!AE120,IF(AND($E$3=3),'Marks Entry 3rd'!AE120,IF(AND($E$3=4),'Marks Entry 4th'!AE120,"")))))</f>
        <v/>
      </c>
      <c r="BC121" s="180" t="str">
        <f>IF(OR($E121="",$G121=""),"",IF(AND($E$3=1),'Marks Entry 1st'!AF120,IF(AND($E$3=2),'Marks Entry 2nd'!AF120,IF(AND($E$3=3),'Marks Entry 3rd'!AF120,IF(AND($E$3=4),'Marks Entry 4th'!AF120,"")))))</f>
        <v/>
      </c>
      <c r="BD121" s="91" t="str">
        <f t="shared" si="83"/>
        <v/>
      </c>
      <c r="BE121" s="87">
        <f t="shared" si="84"/>
        <v>0</v>
      </c>
      <c r="BF121" s="93" t="str">
        <f>IF(OR($E121="",$G121=""),"",IF(AND($E$3=1),'Marks Entry 1st'!AG120,IF(AND($E$3=2),'Marks Entry 2nd'!AG120,IF(AND($E$3=3),'Marks Entry 3rd'!AG120,IF(AND($E$3=4),'Marks Entry 4th'!AG120,"")))))</f>
        <v/>
      </c>
      <c r="BG121" s="93" t="str">
        <f>IF(OR($E121="",$G121=""),"",IF(AND($E$3=1),'Marks Entry 1st'!AH120,IF(AND($E$3=2),'Marks Entry 2nd'!AH120,IF(AND($E$3=3),'Marks Entry 3rd'!AH120,IF(AND($E$3=4),'Marks Entry 4th'!AH120,"")))))</f>
        <v/>
      </c>
      <c r="BH121" s="93" t="str">
        <f>IF(OR($E121="",$G121=""),"",IF(AND($E$3=1),'Marks Entry 1st'!AI120,IF(AND($E$3=2),'Marks Entry 2nd'!AI120,IF(AND($E$3=3),'Marks Entry 3rd'!AI120,IF(AND($E$3=4),'Marks Entry 4th'!AI120,"")))))</f>
        <v/>
      </c>
      <c r="BI121" s="92" t="str">
        <f t="shared" si="85"/>
        <v/>
      </c>
      <c r="BJ121" s="87" t="str">
        <f t="shared" si="86"/>
        <v/>
      </c>
      <c r="BK121" s="144">
        <f t="shared" si="87"/>
        <v>0</v>
      </c>
      <c r="BL121" s="144" t="str">
        <f t="shared" si="88"/>
        <v/>
      </c>
      <c r="BM121" s="144" t="str">
        <f t="shared" si="89"/>
        <v/>
      </c>
      <c r="BN121" s="144" t="str">
        <f t="shared" si="90"/>
        <v/>
      </c>
      <c r="BO121" s="144" t="str">
        <f t="shared" si="91"/>
        <v/>
      </c>
      <c r="BP121" s="148" t="str">
        <f t="shared" si="92"/>
        <v/>
      </c>
      <c r="BQ121" s="180" t="str">
        <f>IF(OR($E121="",$G121=""),"",IF(AND($E$3=1),'Marks Entry 1st'!AJ120,IF(AND($E$3=2),'Marks Entry 2nd'!AJ120,IF(AND($E$3=3),'Marks Entry 3rd'!AJ120,IF(AND($E$3=4),'Marks Entry 4th'!AJ120,"")))))</f>
        <v/>
      </c>
      <c r="BR121" s="180" t="str">
        <f>IF(OR($E121="",$G121=""),"",IF(AND($E$3=1),'Marks Entry 1st'!AK120,IF(AND($E$3=2),'Marks Entry 2nd'!AK120,IF(AND($E$3=3),'Marks Entry 3rd'!AK120,IF(AND($E$3=4),'Marks Entry 4th'!AK120,"")))))</f>
        <v/>
      </c>
      <c r="BS121" s="87" t="str">
        <f t="shared" si="124"/>
        <v/>
      </c>
      <c r="BT121" s="180" t="str">
        <f>IF(OR($E121="",$G121=""),"",IF(AND($E$3=1),'Marks Entry 1st'!AL120,IF(AND($E$3=2),'Marks Entry 2nd'!AL120,IF(AND($E$3=3),'Marks Entry 3rd'!AL120,IF(AND($E$3=4),'Marks Entry 4th'!AL120,"")))))</f>
        <v/>
      </c>
      <c r="BU121" s="180" t="str">
        <f>IF(OR($E121="",$G121=""),"",IF(AND($E$3=1),'Marks Entry 1st'!AM120,IF(AND($E$3=2),'Marks Entry 2nd'!AM120,IF(AND($E$3=3),'Marks Entry 3rd'!AM120,IF(AND($E$3=4),'Marks Entry 4th'!AM120,"")))))</f>
        <v/>
      </c>
      <c r="BV121" s="180" t="str">
        <f>IF(OR($E121="",$G121=""),"",IF(AND($E$3=1),'Marks Entry 1st'!AN120,IF(AND($E$3=2),'Marks Entry 2nd'!AN120,IF(AND($E$3=3),'Marks Entry 3rd'!AN120,IF(AND($E$3=4),'Marks Entry 4th'!AN120,"")))))</f>
        <v/>
      </c>
      <c r="BW121" s="91" t="str">
        <f t="shared" si="125"/>
        <v/>
      </c>
      <c r="BX121" s="87">
        <f t="shared" si="126"/>
        <v>0</v>
      </c>
      <c r="BY121" s="93" t="str">
        <f>IF(OR($E121="",$G121=""),"",IF(AND($E$3=1),'Marks Entry 1st'!AO120,IF(AND($E$3=2),'Marks Entry 2nd'!AO120,IF(AND($E$3=3),'Marks Entry 3rd'!AO120,IF(AND($E$3=4),'Marks Entry 4th'!AO120,"")))))</f>
        <v/>
      </c>
      <c r="BZ121" s="93" t="str">
        <f>IF(OR($E121="",$G121=""),"",IF(AND($E$3=1),'Marks Entry 1st'!AP120,IF(AND($E$3=2),'Marks Entry 2nd'!AP120,IF(AND($E$3=3),'Marks Entry 3rd'!AP120,IF(AND($E$3=4),'Marks Entry 4th'!AP120,"")))))</f>
        <v/>
      </c>
      <c r="CA121" s="93" t="str">
        <f>IF(OR($E121="",$G121=""),"",IF(AND($E$3=1),'Marks Entry 1st'!AQ120,IF(AND($E$3=2),'Marks Entry 2nd'!AQ120,IF(AND($E$3=3),'Marks Entry 3rd'!AQ120,IF(AND($E$3=4),'Marks Entry 4th'!AQ120,"")))))</f>
        <v/>
      </c>
      <c r="CB121" s="92" t="str">
        <f t="shared" si="127"/>
        <v/>
      </c>
      <c r="CC121" s="87" t="str">
        <f t="shared" si="128"/>
        <v/>
      </c>
      <c r="CD121" s="144">
        <f t="shared" si="129"/>
        <v>0</v>
      </c>
      <c r="CE121" s="144" t="str">
        <f t="shared" si="130"/>
        <v/>
      </c>
      <c r="CF121" s="144" t="str">
        <f t="shared" si="93"/>
        <v/>
      </c>
      <c r="CG121" s="144" t="str">
        <f t="shared" si="131"/>
        <v/>
      </c>
      <c r="CH121" s="144" t="str">
        <f t="shared" si="94"/>
        <v/>
      </c>
      <c r="CI121" s="148" t="str">
        <f t="shared" si="95"/>
        <v/>
      </c>
      <c r="CJ121" s="180" t="str">
        <f>IF(OR($E121="",$G121=""),"",IF(AND($E$3=1),'Marks Entry 1st'!AR120,IF(AND($E$3=2),'Marks Entry 2nd'!AR120,IF(AND($E$3=3),'Marks Entry 3rd'!AR120,IF(AND($E$3=4),'Marks Entry 4th'!AR120,"")))))</f>
        <v/>
      </c>
      <c r="CK121" s="180" t="str">
        <f>IF(OR($E121="",$G121=""),"",IF(AND($E$3=1),'Marks Entry 1st'!AS120,IF(AND($E$3=2),'Marks Entry 2nd'!AS120,IF(AND($E$3=3),'Marks Entry 3rd'!AS120,IF(AND($E$3=4),'Marks Entry 4th'!AS120,"")))))</f>
        <v/>
      </c>
      <c r="CL121" s="87" t="str">
        <f t="shared" si="132"/>
        <v/>
      </c>
      <c r="CM121" s="180" t="str">
        <f>IF(OR($E121="",$G121=""),"",IF(AND($E$3=1),'Marks Entry 1st'!AT120,IF(AND($E$3=2),'Marks Entry 2nd'!AT120,IF(AND($E$3=3),'Marks Entry 3rd'!AT120,IF(AND($E$3=4),'Marks Entry 4th'!AT120,"")))))</f>
        <v/>
      </c>
      <c r="CN121" s="180" t="str">
        <f>IF(OR($E121="",$G121=""),"",IF(AND($E$3=1),'Marks Entry 1st'!AU120,IF(AND($E$3=2),'Marks Entry 2nd'!AU120,IF(AND($E$3=3),'Marks Entry 3rd'!AU120,IF(AND($E$3=4),'Marks Entry 4th'!AU120,"")))))</f>
        <v/>
      </c>
      <c r="CO121" s="180" t="str">
        <f>IF(OR($E121="",$G121=""),"",IF(AND($E$3=1),'Marks Entry 1st'!AV120,IF(AND($E$3=2),'Marks Entry 2nd'!AV120,IF(AND($E$3=3),'Marks Entry 3rd'!AV120,IF(AND($E$3=4),'Marks Entry 4th'!AV120,"")))))</f>
        <v/>
      </c>
      <c r="CP121" s="91" t="str">
        <f t="shared" si="133"/>
        <v/>
      </c>
      <c r="CQ121" s="87">
        <f t="shared" si="134"/>
        <v>0</v>
      </c>
      <c r="CR121" s="93" t="str">
        <f>IF(OR($E121="",$G121=""),"",IF(AND($E$3=1),'Marks Entry 1st'!AW120,IF(AND($E$3=2),'Marks Entry 2nd'!AW120,IF(AND($E$3=3),'Marks Entry 3rd'!AW120,IF(AND($E$3=4),'Marks Entry 4th'!AW120,"")))))</f>
        <v/>
      </c>
      <c r="CS121" s="93" t="str">
        <f>IF(OR($E121="",$G121=""),"",IF(AND($E$3=1),'Marks Entry 1st'!AX120,IF(AND($E$3=2),'Marks Entry 2nd'!AX120,IF(AND($E$3=3),'Marks Entry 3rd'!AX120,IF(AND($E$3=4),'Marks Entry 4th'!AX120,"")))))</f>
        <v/>
      </c>
      <c r="CT121" s="93" t="str">
        <f>IF(OR($E121="",$G121=""),"",IF(AND($E$3=1),'Marks Entry 1st'!AY120,IF(AND($E$3=2),'Marks Entry 2nd'!AY120,IF(AND($E$3=3),'Marks Entry 3rd'!AY120,IF(AND($E$3=4),'Marks Entry 4th'!AY120,"")))))</f>
        <v/>
      </c>
      <c r="CU121" s="92" t="str">
        <f t="shared" si="135"/>
        <v/>
      </c>
      <c r="CV121" s="87" t="str">
        <f t="shared" si="136"/>
        <v/>
      </c>
      <c r="CW121" s="144">
        <f t="shared" si="137"/>
        <v>0</v>
      </c>
      <c r="CX121" s="144" t="str">
        <f t="shared" si="138"/>
        <v/>
      </c>
      <c r="CY121" s="144" t="str">
        <f t="shared" si="96"/>
        <v/>
      </c>
      <c r="CZ121" s="144" t="str">
        <f t="shared" si="139"/>
        <v/>
      </c>
      <c r="DA121" s="144" t="str">
        <f t="shared" si="97"/>
        <v/>
      </c>
      <c r="DB121" s="148" t="str">
        <f t="shared" si="98"/>
        <v/>
      </c>
      <c r="DC121" s="380" t="str">
        <f>IF(OR($E121="",$G121=""),"",IF(AND($E$3=1),'Marks Entry 1st'!AZ120,IF(AND($E$3=2),'Marks Entry 2nd'!AZ120,IF(AND($E$3=3),'Marks Entry 3rd'!AZ120,IF(AND($E$3=4),'Marks Entry 4th'!AZ120,"")))))</f>
        <v/>
      </c>
      <c r="DD121" s="380" t="str">
        <f>IF(OR($E121="",$G121=""),"",IF(AND($E$3=1),'Marks Entry 1st'!BA120,IF(AND($E$3=2),'Marks Entry 2nd'!BA120,IF(AND($E$3=3),'Marks Entry 3rd'!BA120,IF(AND($E$3=4),'Marks Entry 4th'!BA120,"")))))</f>
        <v/>
      </c>
      <c r="DE121" s="380" t="str">
        <f>IF(OR($E121="",$G121=""),"",IF(AND($E$3=1),'Marks Entry 1st'!BB120,IF(AND($E$3=2),'Marks Entry 2nd'!BB120,IF(AND($E$3=3),'Marks Entry 3rd'!BB120,IF(AND($E$3=4),'Marks Entry 4th'!BB120,"")))))</f>
        <v/>
      </c>
      <c r="DF121" s="181" t="str">
        <f t="shared" si="140"/>
        <v/>
      </c>
      <c r="DG121" s="182">
        <f t="shared" si="141"/>
        <v>0</v>
      </c>
      <c r="DH121" s="182" t="str">
        <f t="shared" si="142"/>
        <v/>
      </c>
      <c r="DI121" s="182" t="str">
        <f t="shared" si="143"/>
        <v/>
      </c>
      <c r="DJ121" s="147" t="str">
        <f t="shared" si="99"/>
        <v/>
      </c>
      <c r="DK121" s="380" t="str">
        <f>IF(OR($E121="",$G121=""),"",IF(AND($E$3=1),'Marks Entry 1st'!BC120,IF(AND($E$3=2),'Marks Entry 2nd'!BC120,IF(AND($E$3=3),'Marks Entry 3rd'!BC120,IF(AND($E$3=4),'Marks Entry 4th'!BC120,"")))))</f>
        <v/>
      </c>
      <c r="DL121" s="380" t="str">
        <f>IF(OR($E121="",$G121=""),"",IF(AND($E$3=1),'Marks Entry 1st'!BD120,IF(AND($E$3=2),'Marks Entry 2nd'!BD120,IF(AND($E$3=3),'Marks Entry 3rd'!BD120,IF(AND($E$3=4),'Marks Entry 4th'!BD120,"")))))</f>
        <v/>
      </c>
      <c r="DM121" s="380" t="str">
        <f>IF(OR($E121="",$G121=""),"",IF(AND($E$3=1),'Marks Entry 1st'!BE120,IF(AND($E$3=2),'Marks Entry 2nd'!BE120,IF(AND($E$3=3),'Marks Entry 3rd'!BE120,IF(AND($E$3=4),'Marks Entry 4th'!BE120,"")))))</f>
        <v/>
      </c>
      <c r="DN121" s="181" t="str">
        <f t="shared" si="144"/>
        <v/>
      </c>
      <c r="DO121" s="182">
        <f t="shared" si="145"/>
        <v>0</v>
      </c>
      <c r="DP121" s="182" t="str">
        <f t="shared" si="146"/>
        <v/>
      </c>
      <c r="DQ121" s="182" t="str">
        <f t="shared" si="147"/>
        <v/>
      </c>
      <c r="DR121" s="147" t="str">
        <f t="shared" si="100"/>
        <v/>
      </c>
      <c r="DS121" s="380" t="str">
        <f>IF(OR($E121="",$G121=""),"",IF(AND($E$3=1),'Marks Entry 1st'!BF120,IF(AND($E$3=2),'Marks Entry 2nd'!BF120,IF(AND($E$3=3),'Marks Entry 3rd'!BF120,IF(AND($E$3=4),'Marks Entry 4th'!BF120,"")))))</f>
        <v/>
      </c>
      <c r="DT121" s="380" t="str">
        <f>IF(OR($E121="",$G121=""),"",IF(AND($E$3=1),'Marks Entry 1st'!BG120,IF(AND($E$3=2),'Marks Entry 2nd'!BG120,IF(AND($E$3=3),'Marks Entry 3rd'!BG120,IF(AND($E$3=4),'Marks Entry 4th'!BG120,"")))))</f>
        <v/>
      </c>
      <c r="DU121" s="380" t="str">
        <f>IF(OR($E121="",$G121=""),"",IF(AND($E$3=1),'Marks Entry 1st'!BH120,IF(AND($E$3=2),'Marks Entry 2nd'!BH120,IF(AND($E$3=3),'Marks Entry 3rd'!BH120,IF(AND($E$3=4),'Marks Entry 4th'!BH120,"")))))</f>
        <v/>
      </c>
      <c r="DV121" s="181" t="str">
        <f t="shared" si="148"/>
        <v/>
      </c>
      <c r="DW121" s="182">
        <f t="shared" si="149"/>
        <v>0</v>
      </c>
      <c r="DX121" s="182" t="str">
        <f t="shared" si="150"/>
        <v/>
      </c>
      <c r="DY121" s="182" t="str">
        <f t="shared" si="151"/>
        <v/>
      </c>
      <c r="DZ121" s="147" t="str">
        <f t="shared" si="101"/>
        <v/>
      </c>
      <c r="EA121" s="104" t="str">
        <f t="shared" si="102"/>
        <v/>
      </c>
      <c r="EB121" s="105" t="str">
        <f t="shared" si="103"/>
        <v/>
      </c>
      <c r="EC121" s="111" t="str">
        <f t="shared" si="104"/>
        <v/>
      </c>
      <c r="ED121" s="112" t="str">
        <f t="shared" si="105"/>
        <v/>
      </c>
      <c r="EE121" s="386" t="str">
        <f t="shared" si="106"/>
        <v/>
      </c>
      <c r="EF121" s="72" t="str">
        <f>IF(OR($E121="",$G121=""),"",IF(AND($E$3=1),'Marks Entry 1st'!BI120,IF(AND($E$3=2),'Marks Entry 2nd'!BI120,IF(AND($E$3=3),'Marks Entry 3rd'!BI120,IF(AND($E$3=4),'Marks Entry 4th'!BI120,"")))))</f>
        <v/>
      </c>
      <c r="EG121" s="72" t="str">
        <f>IF(OR($E121="",$G121=""),"",IF(AND($E$3=1),'Marks Entry 1st'!BJ120,IF(AND($E$3=2),'Marks Entry 2nd'!BJ120,IF(AND($E$3=3),'Marks Entry 3rd'!BJ120,IF(AND($E$3=4),'Marks Entry 4th'!BJ120,"")))))</f>
        <v/>
      </c>
      <c r="EH121" s="328" t="str">
        <f t="shared" si="107"/>
        <v/>
      </c>
      <c r="EI121" s="73"/>
      <c r="EP121" s="75">
        <f>IF(AND($E$3=1),'Marks Entry 1st'!I120,IF(AND($E$3=2),'Marks Entry 2nd'!I120,IF(AND($E$3=3),'Marks Entry 3rd'!I120,IF(AND($E$3=4),'Marks Entry 4th'!I120,""))))</f>
        <v>0</v>
      </c>
    </row>
    <row r="122" spans="1:146" ht="18.899999999999999" customHeight="1">
      <c r="A122" s="94">
        <v>115</v>
      </c>
      <c r="B122" s="94" t="str">
        <f>IF(OR(EP122=0,EP122=""),"",IF(AND($E$3=1),'Marks Entry 1st'!I121,IF(AND($E$3=2),'Marks Entry 2nd'!I121,IF(AND($E$3=3),'Marks Entry 3rd'!I121,IF(AND($E$3=4),'Marks Entry 4th'!I121,"")))))</f>
        <v/>
      </c>
      <c r="C122" s="95" t="str">
        <f>IF(OR(B122=0,B122=""),"",IF(AND($E$3=1),'Marks Entry 1st'!B121,IF(AND($E$3=2),'Marks Entry 2nd'!B121,IF(AND($E$3=3),'Marks Entry 3rd'!B121,IF(AND($E$3=4),'Marks Entry 4th'!B121,"")))))</f>
        <v/>
      </c>
      <c r="D122" s="95" t="str">
        <f>IF(OR(B122=0,B122=""),"",IF(AND($E$3=1),'Marks Entry 1st'!C121,IF(AND($E$3=2),'Marks Entry 2nd'!C121,IF(AND($E$3=3),'Marks Entry 3rd'!C121,IF(AND($E$3=4),'Marks Entry 4th'!C121,"")))))</f>
        <v/>
      </c>
      <c r="E122" s="96" t="str">
        <f>IF(OR(B122=0,B122=""),"",IF(AND($E$3=1),'Marks Entry 1st'!E121,IF(AND($E$3=2),'Marks Entry 2nd'!E121,IF(AND($E$3=3),'Marks Entry 3rd'!E121,IF(AND($E$3=4),'Marks Entry 4th'!E121,"")))))</f>
        <v/>
      </c>
      <c r="F122" s="95" t="str">
        <f>IF(OR(B122=0,B122=""),"",IF(AND($E$3=1),'Marks Entry 1st'!D121,IF(AND($E$3=2),'Marks Entry 2nd'!D121,IF(AND($E$3=3),'Marks Entry 3rd'!D121,IF(AND($E$3=4),'Marks Entry 4th'!D121,"")))))</f>
        <v/>
      </c>
      <c r="G122" s="90" t="str">
        <f>IF(OR(B122=0,B122=""),"",IF(AND($E$3=1),'Marks Entry 1st'!F121,IF(AND($E$3=2),'Marks Entry 2nd'!F121,IF(AND($E$3=3),'Marks Entry 3rd'!F121,IF(AND($E$3=4),'Marks Entry 4th'!F121,"")))))</f>
        <v/>
      </c>
      <c r="H122" s="90" t="str">
        <f>IF(OR(B122=0,B122=""),"",IF(AND($E$3=1),'Marks Entry 1st'!G121,IF(AND($E$3=2),'Marks Entry 2nd'!G121,IF(AND($E$3=3),'Marks Entry 3rd'!G121,IF(AND($E$3=4),'Marks Entry 4th'!G121,"")))))</f>
        <v/>
      </c>
      <c r="I122" s="90" t="str">
        <f>IF(OR(B122=0,B122=""),"",IF(AND($E$3=1),'Marks Entry 1st'!H121,IF(AND($E$3=2),'Marks Entry 2nd'!H121,IF(AND($E$3=3),'Marks Entry 3rd'!H121,IF(AND($E$3=4),'Marks Entry 4th'!H121,"")))))</f>
        <v/>
      </c>
      <c r="J122" s="379" t="str">
        <f>IF(OR(B122=0,B122=""),"",IF(AND($E$3=1),'Marks Entry 1st'!J121,IF(AND($E$3=2),'Marks Entry 2nd'!J121,IF(AND($E$3=3),'Marks Entry 3rd'!J121,IF(AND($E$3=4),'Marks Entry 4th'!J121,"")))))</f>
        <v/>
      </c>
      <c r="K122" s="379" t="str">
        <f>IF(OR(B122=0,B122=""),"",IF(AND($E$3=1),'Marks Entry 1st'!K121,IF(AND($E$3=2),'Marks Entry 2nd'!K121,IF(AND($E$3=3),'Marks Entry 3rd'!K121,IF(AND($E$3=4),'Marks Entry 4th'!K121,"")))))</f>
        <v/>
      </c>
      <c r="L122" s="180" t="str">
        <f>IF(OR($E122="",$G122=""),"",IF(AND($E$3=1),'Marks Entry 1st'!L121,IF(AND($E$3=2),'Marks Entry 2nd'!L121,IF(AND($E$3=3),'Marks Entry 3rd'!L121,IF(AND($E$3=4),'Marks Entry 4th'!L121,"")))))</f>
        <v/>
      </c>
      <c r="M122" s="180" t="str">
        <f>IF(OR($E122="",$G122=""),"",IF(AND($E$3=1),'Marks Entry 1st'!M121,IF(AND($E$3=2),'Marks Entry 2nd'!M121,IF(AND($E$3=3),'Marks Entry 3rd'!M121,IF(AND($E$3=4),'Marks Entry 4th'!M121,"")))))</f>
        <v/>
      </c>
      <c r="N122" s="87" t="str">
        <f t="shared" si="108"/>
        <v/>
      </c>
      <c r="O122" s="180" t="str">
        <f>IF(OR($E122="",$G122=""),"",IF(AND($E$3=1),'Marks Entry 1st'!N121,IF(AND($E$3=2),'Marks Entry 2nd'!N121,IF(AND($E$3=3),'Marks Entry 3rd'!N121,IF(AND($E$3=4),'Marks Entry 4th'!N121,"")))))</f>
        <v/>
      </c>
      <c r="P122" s="180" t="str">
        <f>IF(OR($E122="",$G122=""),"",IF(AND($E$3=1),'Marks Entry 1st'!O121,IF(AND($E$3=2),'Marks Entry 2nd'!O121,IF(AND($E$3=3),'Marks Entry 3rd'!O121,IF(AND($E$3=4),'Marks Entry 4th'!O121,"")))))</f>
        <v/>
      </c>
      <c r="Q122" s="180" t="str">
        <f>IF(OR($E122="",$G122=""),"",IF(AND($E$3=1),'Marks Entry 1st'!P121,IF(AND($E$3=2),'Marks Entry 2nd'!P121,IF(AND($E$3=3),'Marks Entry 3rd'!P121,IF(AND($E$3=4),'Marks Entry 4th'!P121,"")))))</f>
        <v/>
      </c>
      <c r="R122" s="91" t="str">
        <f t="shared" si="109"/>
        <v/>
      </c>
      <c r="S122" s="87">
        <f t="shared" si="110"/>
        <v>0</v>
      </c>
      <c r="T122" s="93" t="str">
        <f>IF(OR($E122="",$G122=""),"",IF(AND($E$3=1),'Marks Entry 1st'!Q121,IF(AND($E$3=2),'Marks Entry 2nd'!Q121,IF(AND($E$3=3),'Marks Entry 3rd'!Q121,IF(AND($E$3=4),'Marks Entry 4th'!Q121,"")))))</f>
        <v/>
      </c>
      <c r="U122" s="93" t="str">
        <f>IF(OR($E122="",$G122=""),"",IF(AND($E$3=1),'Marks Entry 1st'!R121,IF(AND($E$3=2),'Marks Entry 2nd'!R121,IF(AND($E$3=3),'Marks Entry 3rd'!R121,IF(AND($E$3=4),'Marks Entry 4th'!R121,"")))))</f>
        <v/>
      </c>
      <c r="V122" s="93" t="str">
        <f>IF(OR($E122="",$G122=""),"",IF(AND($E$3=1),'Marks Entry 1st'!S121,IF(AND($E$3=2),'Marks Entry 2nd'!S121,IF(AND($E$3=3),'Marks Entry 3rd'!S121,IF(AND($E$3=4),'Marks Entry 4th'!S121,"")))))</f>
        <v/>
      </c>
      <c r="W122" s="92" t="str">
        <f t="shared" si="111"/>
        <v/>
      </c>
      <c r="X122" s="87" t="str">
        <f t="shared" si="112"/>
        <v/>
      </c>
      <c r="Y122" s="144">
        <f t="shared" si="113"/>
        <v>0</v>
      </c>
      <c r="Z122" s="144" t="str">
        <f t="shared" si="114"/>
        <v/>
      </c>
      <c r="AA122" s="144" t="str">
        <f t="shared" si="76"/>
        <v/>
      </c>
      <c r="AB122" s="144" t="str">
        <f t="shared" si="115"/>
        <v/>
      </c>
      <c r="AC122" s="144" t="str">
        <f t="shared" si="77"/>
        <v/>
      </c>
      <c r="AD122" s="148" t="str">
        <f t="shared" si="78"/>
        <v/>
      </c>
      <c r="AE122" s="180" t="str">
        <f>IF(OR($E122="",$G122=""),"",IF(AND($E$3=1),'Marks Entry 1st'!T121,IF(AND($E$3=2),'Marks Entry 2nd'!T121,IF(AND($E$3=3),'Marks Entry 3rd'!T121,IF(AND($E$3=4),'Marks Entry 4th'!T121,"")))))</f>
        <v/>
      </c>
      <c r="AF122" s="180" t="str">
        <f>IF(OR($E122="",$G122=""),"",IF(AND($E$3=1),'Marks Entry 1st'!U121,IF(AND($E$3=2),'Marks Entry 2nd'!U121,IF(AND($E$3=3),'Marks Entry 3rd'!U121,IF(AND($E$3=4),'Marks Entry 4th'!U121,"")))))</f>
        <v/>
      </c>
      <c r="AG122" s="87" t="str">
        <f t="shared" si="116"/>
        <v/>
      </c>
      <c r="AH122" s="180" t="str">
        <f>IF(OR($E122="",$G122=""),"",IF(AND($E$3=1),'Marks Entry 1st'!V121,IF(AND($E$3=2),'Marks Entry 2nd'!V121,IF(AND($E$3=3),'Marks Entry 3rd'!V121,IF(AND($E$3=4),'Marks Entry 4th'!V121,"")))))</f>
        <v/>
      </c>
      <c r="AI122" s="180" t="str">
        <f>IF(OR($E122="",$G122=""),"",IF(AND($E$3=1),'Marks Entry 1st'!W121,IF(AND($E$3=2),'Marks Entry 2nd'!W121,IF(AND($E$3=3),'Marks Entry 3rd'!W121,IF(AND($E$3=4),'Marks Entry 4th'!W121,"")))))</f>
        <v/>
      </c>
      <c r="AJ122" s="180" t="str">
        <f>IF(OR($E122="",$G122=""),"",IF(AND($E$3=1),'Marks Entry 1st'!X121,IF(AND($E$3=2),'Marks Entry 2nd'!X121,IF(AND($E$3=3),'Marks Entry 3rd'!X121,IF(AND($E$3=4),'Marks Entry 4th'!X121,"")))))</f>
        <v/>
      </c>
      <c r="AK122" s="91" t="str">
        <f t="shared" si="117"/>
        <v/>
      </c>
      <c r="AL122" s="87">
        <f t="shared" si="118"/>
        <v>0</v>
      </c>
      <c r="AM122" s="93" t="str">
        <f>IF(OR($E122="",$G122=""),"",IF(AND($E$3=1),'Marks Entry 1st'!Y121,IF(AND($E$3=2),'Marks Entry 2nd'!Y121,IF(AND($E$3=3),'Marks Entry 3rd'!Y121,IF(AND($E$3=4),'Marks Entry 4th'!Y121,"")))))</f>
        <v/>
      </c>
      <c r="AN122" s="93" t="str">
        <f>IF(OR($E122="",$G122=""),"",IF(AND($E$3=1),'Marks Entry 1st'!Z121,IF(AND($E$3=2),'Marks Entry 2nd'!Z121,IF(AND($E$3=3),'Marks Entry 3rd'!Z121,IF(AND($E$3=4),'Marks Entry 4th'!Z121,"")))))</f>
        <v/>
      </c>
      <c r="AO122" s="93" t="str">
        <f>IF(OR($E122="",$G122=""),"",IF(AND($E$3=1),'Marks Entry 1st'!AA121,IF(AND($E$3=2),'Marks Entry 2nd'!AA121,IF(AND($E$3=3),'Marks Entry 3rd'!AA121,IF(AND($E$3=4),'Marks Entry 4th'!AA121,"")))))</f>
        <v/>
      </c>
      <c r="AP122" s="92" t="str">
        <f t="shared" si="119"/>
        <v/>
      </c>
      <c r="AQ122" s="87" t="str">
        <f t="shared" si="120"/>
        <v/>
      </c>
      <c r="AR122" s="144">
        <f t="shared" si="121"/>
        <v>0</v>
      </c>
      <c r="AS122" s="144" t="str">
        <f t="shared" si="122"/>
        <v/>
      </c>
      <c r="AT122" s="144" t="str">
        <f t="shared" si="79"/>
        <v/>
      </c>
      <c r="AU122" s="144" t="str">
        <f t="shared" si="123"/>
        <v/>
      </c>
      <c r="AV122" s="144" t="str">
        <f t="shared" si="80"/>
        <v/>
      </c>
      <c r="AW122" s="148" t="str">
        <f t="shared" si="81"/>
        <v/>
      </c>
      <c r="AX122" s="180" t="str">
        <f>IF(OR($E122="",$G122=""),"",IF(AND($E$3=1),'Marks Entry 1st'!AB121,IF(AND($E$3=2),'Marks Entry 2nd'!AB121,IF(AND($E$3=3),'Marks Entry 3rd'!AB121,IF(AND($E$3=4),'Marks Entry 4th'!AB121,"")))))</f>
        <v/>
      </c>
      <c r="AY122" s="180" t="str">
        <f>IF(OR($E122="",$G122=""),"",IF(AND($E$3=1),'Marks Entry 1st'!AC121,IF(AND($E$3=2),'Marks Entry 2nd'!AC121,IF(AND($E$3=3),'Marks Entry 3rd'!AC121,IF(AND($E$3=4),'Marks Entry 4th'!AC121,"")))))</f>
        <v/>
      </c>
      <c r="AZ122" s="87" t="str">
        <f t="shared" si="82"/>
        <v/>
      </c>
      <c r="BA122" s="180" t="str">
        <f>IF(OR($E122="",$G122=""),"",IF(AND($E$3=1),'Marks Entry 1st'!AD121,IF(AND($E$3=2),'Marks Entry 2nd'!AD121,IF(AND($E$3=3),'Marks Entry 3rd'!AD121,IF(AND($E$3=4),'Marks Entry 4th'!AD121,"")))))</f>
        <v/>
      </c>
      <c r="BB122" s="180" t="str">
        <f>IF(OR($E122="",$G122=""),"",IF(AND($E$3=1),'Marks Entry 1st'!AE121,IF(AND($E$3=2),'Marks Entry 2nd'!AE121,IF(AND($E$3=3),'Marks Entry 3rd'!AE121,IF(AND($E$3=4),'Marks Entry 4th'!AE121,"")))))</f>
        <v/>
      </c>
      <c r="BC122" s="180" t="str">
        <f>IF(OR($E122="",$G122=""),"",IF(AND($E$3=1),'Marks Entry 1st'!AF121,IF(AND($E$3=2),'Marks Entry 2nd'!AF121,IF(AND($E$3=3),'Marks Entry 3rd'!AF121,IF(AND($E$3=4),'Marks Entry 4th'!AF121,"")))))</f>
        <v/>
      </c>
      <c r="BD122" s="91" t="str">
        <f t="shared" si="83"/>
        <v/>
      </c>
      <c r="BE122" s="87">
        <f t="shared" si="84"/>
        <v>0</v>
      </c>
      <c r="BF122" s="93" t="str">
        <f>IF(OR($E122="",$G122=""),"",IF(AND($E$3=1),'Marks Entry 1st'!AG121,IF(AND($E$3=2),'Marks Entry 2nd'!AG121,IF(AND($E$3=3),'Marks Entry 3rd'!AG121,IF(AND($E$3=4),'Marks Entry 4th'!AG121,"")))))</f>
        <v/>
      </c>
      <c r="BG122" s="93" t="str">
        <f>IF(OR($E122="",$G122=""),"",IF(AND($E$3=1),'Marks Entry 1st'!AH121,IF(AND($E$3=2),'Marks Entry 2nd'!AH121,IF(AND($E$3=3),'Marks Entry 3rd'!AH121,IF(AND($E$3=4),'Marks Entry 4th'!AH121,"")))))</f>
        <v/>
      </c>
      <c r="BH122" s="93" t="str">
        <f>IF(OR($E122="",$G122=""),"",IF(AND($E$3=1),'Marks Entry 1st'!AI121,IF(AND($E$3=2),'Marks Entry 2nd'!AI121,IF(AND($E$3=3),'Marks Entry 3rd'!AI121,IF(AND($E$3=4),'Marks Entry 4th'!AI121,"")))))</f>
        <v/>
      </c>
      <c r="BI122" s="92" t="str">
        <f t="shared" si="85"/>
        <v/>
      </c>
      <c r="BJ122" s="87" t="str">
        <f t="shared" si="86"/>
        <v/>
      </c>
      <c r="BK122" s="144">
        <f t="shared" si="87"/>
        <v>0</v>
      </c>
      <c r="BL122" s="144" t="str">
        <f t="shared" si="88"/>
        <v/>
      </c>
      <c r="BM122" s="144" t="str">
        <f t="shared" si="89"/>
        <v/>
      </c>
      <c r="BN122" s="144" t="str">
        <f t="shared" si="90"/>
        <v/>
      </c>
      <c r="BO122" s="144" t="str">
        <f t="shared" si="91"/>
        <v/>
      </c>
      <c r="BP122" s="148" t="str">
        <f t="shared" si="92"/>
        <v/>
      </c>
      <c r="BQ122" s="180" t="str">
        <f>IF(OR($E122="",$G122=""),"",IF(AND($E$3=1),'Marks Entry 1st'!AJ121,IF(AND($E$3=2),'Marks Entry 2nd'!AJ121,IF(AND($E$3=3),'Marks Entry 3rd'!AJ121,IF(AND($E$3=4),'Marks Entry 4th'!AJ121,"")))))</f>
        <v/>
      </c>
      <c r="BR122" s="180" t="str">
        <f>IF(OR($E122="",$G122=""),"",IF(AND($E$3=1),'Marks Entry 1st'!AK121,IF(AND($E$3=2),'Marks Entry 2nd'!AK121,IF(AND($E$3=3),'Marks Entry 3rd'!AK121,IF(AND($E$3=4),'Marks Entry 4th'!AK121,"")))))</f>
        <v/>
      </c>
      <c r="BS122" s="87" t="str">
        <f t="shared" si="124"/>
        <v/>
      </c>
      <c r="BT122" s="180" t="str">
        <f>IF(OR($E122="",$G122=""),"",IF(AND($E$3=1),'Marks Entry 1st'!AL121,IF(AND($E$3=2),'Marks Entry 2nd'!AL121,IF(AND($E$3=3),'Marks Entry 3rd'!AL121,IF(AND($E$3=4),'Marks Entry 4th'!AL121,"")))))</f>
        <v/>
      </c>
      <c r="BU122" s="180" t="str">
        <f>IF(OR($E122="",$G122=""),"",IF(AND($E$3=1),'Marks Entry 1st'!AM121,IF(AND($E$3=2),'Marks Entry 2nd'!AM121,IF(AND($E$3=3),'Marks Entry 3rd'!AM121,IF(AND($E$3=4),'Marks Entry 4th'!AM121,"")))))</f>
        <v/>
      </c>
      <c r="BV122" s="180" t="str">
        <f>IF(OR($E122="",$G122=""),"",IF(AND($E$3=1),'Marks Entry 1st'!AN121,IF(AND($E$3=2),'Marks Entry 2nd'!AN121,IF(AND($E$3=3),'Marks Entry 3rd'!AN121,IF(AND($E$3=4),'Marks Entry 4th'!AN121,"")))))</f>
        <v/>
      </c>
      <c r="BW122" s="91" t="str">
        <f t="shared" si="125"/>
        <v/>
      </c>
      <c r="BX122" s="87">
        <f t="shared" si="126"/>
        <v>0</v>
      </c>
      <c r="BY122" s="93" t="str">
        <f>IF(OR($E122="",$G122=""),"",IF(AND($E$3=1),'Marks Entry 1st'!AO121,IF(AND($E$3=2),'Marks Entry 2nd'!AO121,IF(AND($E$3=3),'Marks Entry 3rd'!AO121,IF(AND($E$3=4),'Marks Entry 4th'!AO121,"")))))</f>
        <v/>
      </c>
      <c r="BZ122" s="93" t="str">
        <f>IF(OR($E122="",$G122=""),"",IF(AND($E$3=1),'Marks Entry 1st'!AP121,IF(AND($E$3=2),'Marks Entry 2nd'!AP121,IF(AND($E$3=3),'Marks Entry 3rd'!AP121,IF(AND($E$3=4),'Marks Entry 4th'!AP121,"")))))</f>
        <v/>
      </c>
      <c r="CA122" s="93" t="str">
        <f>IF(OR($E122="",$G122=""),"",IF(AND($E$3=1),'Marks Entry 1st'!AQ121,IF(AND($E$3=2),'Marks Entry 2nd'!AQ121,IF(AND($E$3=3),'Marks Entry 3rd'!AQ121,IF(AND($E$3=4),'Marks Entry 4th'!AQ121,"")))))</f>
        <v/>
      </c>
      <c r="CB122" s="92" t="str">
        <f t="shared" si="127"/>
        <v/>
      </c>
      <c r="CC122" s="87" t="str">
        <f t="shared" si="128"/>
        <v/>
      </c>
      <c r="CD122" s="144">
        <f t="shared" si="129"/>
        <v>0</v>
      </c>
      <c r="CE122" s="144" t="str">
        <f t="shared" si="130"/>
        <v/>
      </c>
      <c r="CF122" s="144" t="str">
        <f t="shared" si="93"/>
        <v/>
      </c>
      <c r="CG122" s="144" t="str">
        <f t="shared" si="131"/>
        <v/>
      </c>
      <c r="CH122" s="144" t="str">
        <f t="shared" si="94"/>
        <v/>
      </c>
      <c r="CI122" s="148" t="str">
        <f t="shared" si="95"/>
        <v/>
      </c>
      <c r="CJ122" s="180" t="str">
        <f>IF(OR($E122="",$G122=""),"",IF(AND($E$3=1),'Marks Entry 1st'!AR121,IF(AND($E$3=2),'Marks Entry 2nd'!AR121,IF(AND($E$3=3),'Marks Entry 3rd'!AR121,IF(AND($E$3=4),'Marks Entry 4th'!AR121,"")))))</f>
        <v/>
      </c>
      <c r="CK122" s="180" t="str">
        <f>IF(OR($E122="",$G122=""),"",IF(AND($E$3=1),'Marks Entry 1st'!AS121,IF(AND($E$3=2),'Marks Entry 2nd'!AS121,IF(AND($E$3=3),'Marks Entry 3rd'!AS121,IF(AND($E$3=4),'Marks Entry 4th'!AS121,"")))))</f>
        <v/>
      </c>
      <c r="CL122" s="87" t="str">
        <f t="shared" si="132"/>
        <v/>
      </c>
      <c r="CM122" s="180" t="str">
        <f>IF(OR($E122="",$G122=""),"",IF(AND($E$3=1),'Marks Entry 1st'!AT121,IF(AND($E$3=2),'Marks Entry 2nd'!AT121,IF(AND($E$3=3),'Marks Entry 3rd'!AT121,IF(AND($E$3=4),'Marks Entry 4th'!AT121,"")))))</f>
        <v/>
      </c>
      <c r="CN122" s="180" t="str">
        <f>IF(OR($E122="",$G122=""),"",IF(AND($E$3=1),'Marks Entry 1st'!AU121,IF(AND($E$3=2),'Marks Entry 2nd'!AU121,IF(AND($E$3=3),'Marks Entry 3rd'!AU121,IF(AND($E$3=4),'Marks Entry 4th'!AU121,"")))))</f>
        <v/>
      </c>
      <c r="CO122" s="180" t="str">
        <f>IF(OR($E122="",$G122=""),"",IF(AND($E$3=1),'Marks Entry 1st'!AV121,IF(AND($E$3=2),'Marks Entry 2nd'!AV121,IF(AND($E$3=3),'Marks Entry 3rd'!AV121,IF(AND($E$3=4),'Marks Entry 4th'!AV121,"")))))</f>
        <v/>
      </c>
      <c r="CP122" s="91" t="str">
        <f t="shared" si="133"/>
        <v/>
      </c>
      <c r="CQ122" s="87">
        <f t="shared" si="134"/>
        <v>0</v>
      </c>
      <c r="CR122" s="93" t="str">
        <f>IF(OR($E122="",$G122=""),"",IF(AND($E$3=1),'Marks Entry 1st'!AW121,IF(AND($E$3=2),'Marks Entry 2nd'!AW121,IF(AND($E$3=3),'Marks Entry 3rd'!AW121,IF(AND($E$3=4),'Marks Entry 4th'!AW121,"")))))</f>
        <v/>
      </c>
      <c r="CS122" s="93" t="str">
        <f>IF(OR($E122="",$G122=""),"",IF(AND($E$3=1),'Marks Entry 1st'!AX121,IF(AND($E$3=2),'Marks Entry 2nd'!AX121,IF(AND($E$3=3),'Marks Entry 3rd'!AX121,IF(AND($E$3=4),'Marks Entry 4th'!AX121,"")))))</f>
        <v/>
      </c>
      <c r="CT122" s="93" t="str">
        <f>IF(OR($E122="",$G122=""),"",IF(AND($E$3=1),'Marks Entry 1st'!AY121,IF(AND($E$3=2),'Marks Entry 2nd'!AY121,IF(AND($E$3=3),'Marks Entry 3rd'!AY121,IF(AND($E$3=4),'Marks Entry 4th'!AY121,"")))))</f>
        <v/>
      </c>
      <c r="CU122" s="92" t="str">
        <f t="shared" si="135"/>
        <v/>
      </c>
      <c r="CV122" s="87" t="str">
        <f t="shared" si="136"/>
        <v/>
      </c>
      <c r="CW122" s="144">
        <f t="shared" si="137"/>
        <v>0</v>
      </c>
      <c r="CX122" s="144" t="str">
        <f t="shared" si="138"/>
        <v/>
      </c>
      <c r="CY122" s="144" t="str">
        <f t="shared" si="96"/>
        <v/>
      </c>
      <c r="CZ122" s="144" t="str">
        <f t="shared" si="139"/>
        <v/>
      </c>
      <c r="DA122" s="144" t="str">
        <f t="shared" si="97"/>
        <v/>
      </c>
      <c r="DB122" s="148" t="str">
        <f t="shared" si="98"/>
        <v/>
      </c>
      <c r="DC122" s="380" t="str">
        <f>IF(OR($E122="",$G122=""),"",IF(AND($E$3=1),'Marks Entry 1st'!AZ121,IF(AND($E$3=2),'Marks Entry 2nd'!AZ121,IF(AND($E$3=3),'Marks Entry 3rd'!AZ121,IF(AND($E$3=4),'Marks Entry 4th'!AZ121,"")))))</f>
        <v/>
      </c>
      <c r="DD122" s="380" t="str">
        <f>IF(OR($E122="",$G122=""),"",IF(AND($E$3=1),'Marks Entry 1st'!BA121,IF(AND($E$3=2),'Marks Entry 2nd'!BA121,IF(AND($E$3=3),'Marks Entry 3rd'!BA121,IF(AND($E$3=4),'Marks Entry 4th'!BA121,"")))))</f>
        <v/>
      </c>
      <c r="DE122" s="380" t="str">
        <f>IF(OR($E122="",$G122=""),"",IF(AND($E$3=1),'Marks Entry 1st'!BB121,IF(AND($E$3=2),'Marks Entry 2nd'!BB121,IF(AND($E$3=3),'Marks Entry 3rd'!BB121,IF(AND($E$3=4),'Marks Entry 4th'!BB121,"")))))</f>
        <v/>
      </c>
      <c r="DF122" s="181" t="str">
        <f t="shared" si="140"/>
        <v/>
      </c>
      <c r="DG122" s="182">
        <f t="shared" si="141"/>
        <v>0</v>
      </c>
      <c r="DH122" s="182" t="str">
        <f t="shared" si="142"/>
        <v/>
      </c>
      <c r="DI122" s="182" t="str">
        <f t="shared" si="143"/>
        <v/>
      </c>
      <c r="DJ122" s="147" t="str">
        <f t="shared" si="99"/>
        <v/>
      </c>
      <c r="DK122" s="380" t="str">
        <f>IF(OR($E122="",$G122=""),"",IF(AND($E$3=1),'Marks Entry 1st'!BC121,IF(AND($E$3=2),'Marks Entry 2nd'!BC121,IF(AND($E$3=3),'Marks Entry 3rd'!BC121,IF(AND($E$3=4),'Marks Entry 4th'!BC121,"")))))</f>
        <v/>
      </c>
      <c r="DL122" s="380" t="str">
        <f>IF(OR($E122="",$G122=""),"",IF(AND($E$3=1),'Marks Entry 1st'!BD121,IF(AND($E$3=2),'Marks Entry 2nd'!BD121,IF(AND($E$3=3),'Marks Entry 3rd'!BD121,IF(AND($E$3=4),'Marks Entry 4th'!BD121,"")))))</f>
        <v/>
      </c>
      <c r="DM122" s="380" t="str">
        <f>IF(OR($E122="",$G122=""),"",IF(AND($E$3=1),'Marks Entry 1st'!BE121,IF(AND($E$3=2),'Marks Entry 2nd'!BE121,IF(AND($E$3=3),'Marks Entry 3rd'!BE121,IF(AND($E$3=4),'Marks Entry 4th'!BE121,"")))))</f>
        <v/>
      </c>
      <c r="DN122" s="181" t="str">
        <f t="shared" si="144"/>
        <v/>
      </c>
      <c r="DO122" s="182">
        <f t="shared" si="145"/>
        <v>0</v>
      </c>
      <c r="DP122" s="182" t="str">
        <f t="shared" si="146"/>
        <v/>
      </c>
      <c r="DQ122" s="182" t="str">
        <f t="shared" si="147"/>
        <v/>
      </c>
      <c r="DR122" s="147" t="str">
        <f t="shared" si="100"/>
        <v/>
      </c>
      <c r="DS122" s="380" t="str">
        <f>IF(OR($E122="",$G122=""),"",IF(AND($E$3=1),'Marks Entry 1st'!BF121,IF(AND($E$3=2),'Marks Entry 2nd'!BF121,IF(AND($E$3=3),'Marks Entry 3rd'!BF121,IF(AND($E$3=4),'Marks Entry 4th'!BF121,"")))))</f>
        <v/>
      </c>
      <c r="DT122" s="380" t="str">
        <f>IF(OR($E122="",$G122=""),"",IF(AND($E$3=1),'Marks Entry 1st'!BG121,IF(AND($E$3=2),'Marks Entry 2nd'!BG121,IF(AND($E$3=3),'Marks Entry 3rd'!BG121,IF(AND($E$3=4),'Marks Entry 4th'!BG121,"")))))</f>
        <v/>
      </c>
      <c r="DU122" s="380" t="str">
        <f>IF(OR($E122="",$G122=""),"",IF(AND($E$3=1),'Marks Entry 1st'!BH121,IF(AND($E$3=2),'Marks Entry 2nd'!BH121,IF(AND($E$3=3),'Marks Entry 3rd'!BH121,IF(AND($E$3=4),'Marks Entry 4th'!BH121,"")))))</f>
        <v/>
      </c>
      <c r="DV122" s="181" t="str">
        <f t="shared" si="148"/>
        <v/>
      </c>
      <c r="DW122" s="182">
        <f t="shared" si="149"/>
        <v>0</v>
      </c>
      <c r="DX122" s="182" t="str">
        <f t="shared" si="150"/>
        <v/>
      </c>
      <c r="DY122" s="182" t="str">
        <f t="shared" si="151"/>
        <v/>
      </c>
      <c r="DZ122" s="147" t="str">
        <f t="shared" si="101"/>
        <v/>
      </c>
      <c r="EA122" s="104" t="str">
        <f t="shared" si="102"/>
        <v/>
      </c>
      <c r="EB122" s="105" t="str">
        <f t="shared" si="103"/>
        <v/>
      </c>
      <c r="EC122" s="111" t="str">
        <f t="shared" si="104"/>
        <v/>
      </c>
      <c r="ED122" s="112" t="str">
        <f t="shared" si="105"/>
        <v/>
      </c>
      <c r="EE122" s="386" t="str">
        <f t="shared" si="106"/>
        <v/>
      </c>
      <c r="EF122" s="72" t="str">
        <f>IF(OR($E122="",$G122=""),"",IF(AND($E$3=1),'Marks Entry 1st'!BI121,IF(AND($E$3=2),'Marks Entry 2nd'!BI121,IF(AND($E$3=3),'Marks Entry 3rd'!BI121,IF(AND($E$3=4),'Marks Entry 4th'!BI121,"")))))</f>
        <v/>
      </c>
      <c r="EG122" s="72" t="str">
        <f>IF(OR($E122="",$G122=""),"",IF(AND($E$3=1),'Marks Entry 1st'!BJ121,IF(AND($E$3=2),'Marks Entry 2nd'!BJ121,IF(AND($E$3=3),'Marks Entry 3rd'!BJ121,IF(AND($E$3=4),'Marks Entry 4th'!BJ121,"")))))</f>
        <v/>
      </c>
      <c r="EH122" s="328" t="str">
        <f t="shared" si="107"/>
        <v/>
      </c>
      <c r="EI122" s="73"/>
      <c r="EP122" s="75">
        <f>IF(AND($E$3=1),'Marks Entry 1st'!I121,IF(AND($E$3=2),'Marks Entry 2nd'!I121,IF(AND($E$3=3),'Marks Entry 3rd'!I121,IF(AND($E$3=4),'Marks Entry 4th'!I121,""))))</f>
        <v>0</v>
      </c>
    </row>
    <row r="123" spans="1:146" ht="18.899999999999999" customHeight="1">
      <c r="A123" s="94">
        <v>116</v>
      </c>
      <c r="B123" s="94" t="str">
        <f>IF(OR(EP123=0,EP123=""),"",IF(AND($E$3=1),'Marks Entry 1st'!I122,IF(AND($E$3=2),'Marks Entry 2nd'!I122,IF(AND($E$3=3),'Marks Entry 3rd'!I122,IF(AND($E$3=4),'Marks Entry 4th'!I122,"")))))</f>
        <v/>
      </c>
      <c r="C123" s="95" t="str">
        <f>IF(OR(B123=0,B123=""),"",IF(AND($E$3=1),'Marks Entry 1st'!B122,IF(AND($E$3=2),'Marks Entry 2nd'!B122,IF(AND($E$3=3),'Marks Entry 3rd'!B122,IF(AND($E$3=4),'Marks Entry 4th'!B122,"")))))</f>
        <v/>
      </c>
      <c r="D123" s="95" t="str">
        <f>IF(OR(B123=0,B123=""),"",IF(AND($E$3=1),'Marks Entry 1st'!C122,IF(AND($E$3=2),'Marks Entry 2nd'!C122,IF(AND($E$3=3),'Marks Entry 3rd'!C122,IF(AND($E$3=4),'Marks Entry 4th'!C122,"")))))</f>
        <v/>
      </c>
      <c r="E123" s="96" t="str">
        <f>IF(OR(B123=0,B123=""),"",IF(AND($E$3=1),'Marks Entry 1st'!E122,IF(AND($E$3=2),'Marks Entry 2nd'!E122,IF(AND($E$3=3),'Marks Entry 3rd'!E122,IF(AND($E$3=4),'Marks Entry 4th'!E122,"")))))</f>
        <v/>
      </c>
      <c r="F123" s="95" t="str">
        <f>IF(OR(B123=0,B123=""),"",IF(AND($E$3=1),'Marks Entry 1st'!D122,IF(AND($E$3=2),'Marks Entry 2nd'!D122,IF(AND($E$3=3),'Marks Entry 3rd'!D122,IF(AND($E$3=4),'Marks Entry 4th'!D122,"")))))</f>
        <v/>
      </c>
      <c r="G123" s="90" t="str">
        <f>IF(OR(B123=0,B123=""),"",IF(AND($E$3=1),'Marks Entry 1st'!F122,IF(AND($E$3=2),'Marks Entry 2nd'!F122,IF(AND($E$3=3),'Marks Entry 3rd'!F122,IF(AND($E$3=4),'Marks Entry 4th'!F122,"")))))</f>
        <v/>
      </c>
      <c r="H123" s="90" t="str">
        <f>IF(OR(B123=0,B123=""),"",IF(AND($E$3=1),'Marks Entry 1st'!G122,IF(AND($E$3=2),'Marks Entry 2nd'!G122,IF(AND($E$3=3),'Marks Entry 3rd'!G122,IF(AND($E$3=4),'Marks Entry 4th'!G122,"")))))</f>
        <v/>
      </c>
      <c r="I123" s="90" t="str">
        <f>IF(OR(B123=0,B123=""),"",IF(AND($E$3=1),'Marks Entry 1st'!H122,IF(AND($E$3=2),'Marks Entry 2nd'!H122,IF(AND($E$3=3),'Marks Entry 3rd'!H122,IF(AND($E$3=4),'Marks Entry 4th'!H122,"")))))</f>
        <v/>
      </c>
      <c r="J123" s="379" t="str">
        <f>IF(OR(B123=0,B123=""),"",IF(AND($E$3=1),'Marks Entry 1st'!J122,IF(AND($E$3=2),'Marks Entry 2nd'!J122,IF(AND($E$3=3),'Marks Entry 3rd'!J122,IF(AND($E$3=4),'Marks Entry 4th'!J122,"")))))</f>
        <v/>
      </c>
      <c r="K123" s="379" t="str">
        <f>IF(OR(B123=0,B123=""),"",IF(AND($E$3=1),'Marks Entry 1st'!K122,IF(AND($E$3=2),'Marks Entry 2nd'!K122,IF(AND($E$3=3),'Marks Entry 3rd'!K122,IF(AND($E$3=4),'Marks Entry 4th'!K122,"")))))</f>
        <v/>
      </c>
      <c r="L123" s="180" t="str">
        <f>IF(OR($E123="",$G123=""),"",IF(AND($E$3=1),'Marks Entry 1st'!L122,IF(AND($E$3=2),'Marks Entry 2nd'!L122,IF(AND($E$3=3),'Marks Entry 3rd'!L122,IF(AND($E$3=4),'Marks Entry 4th'!L122,"")))))</f>
        <v/>
      </c>
      <c r="M123" s="180" t="str">
        <f>IF(OR($E123="",$G123=""),"",IF(AND($E$3=1),'Marks Entry 1st'!M122,IF(AND($E$3=2),'Marks Entry 2nd'!M122,IF(AND($E$3=3),'Marks Entry 3rd'!M122,IF(AND($E$3=4),'Marks Entry 4th'!M122,"")))))</f>
        <v/>
      </c>
      <c r="N123" s="87" t="str">
        <f t="shared" si="108"/>
        <v/>
      </c>
      <c r="O123" s="180" t="str">
        <f>IF(OR($E123="",$G123=""),"",IF(AND($E$3=1),'Marks Entry 1st'!N122,IF(AND($E$3=2),'Marks Entry 2nd'!N122,IF(AND($E$3=3),'Marks Entry 3rd'!N122,IF(AND($E$3=4),'Marks Entry 4th'!N122,"")))))</f>
        <v/>
      </c>
      <c r="P123" s="180" t="str">
        <f>IF(OR($E123="",$G123=""),"",IF(AND($E$3=1),'Marks Entry 1st'!O122,IF(AND($E$3=2),'Marks Entry 2nd'!O122,IF(AND($E$3=3),'Marks Entry 3rd'!O122,IF(AND($E$3=4),'Marks Entry 4th'!O122,"")))))</f>
        <v/>
      </c>
      <c r="Q123" s="180" t="str">
        <f>IF(OR($E123="",$G123=""),"",IF(AND($E$3=1),'Marks Entry 1st'!P122,IF(AND($E$3=2),'Marks Entry 2nd'!P122,IF(AND($E$3=3),'Marks Entry 3rd'!P122,IF(AND($E$3=4),'Marks Entry 4th'!P122,"")))))</f>
        <v/>
      </c>
      <c r="R123" s="91" t="str">
        <f t="shared" si="109"/>
        <v/>
      </c>
      <c r="S123" s="87">
        <f t="shared" si="110"/>
        <v>0</v>
      </c>
      <c r="T123" s="93" t="str">
        <f>IF(OR($E123="",$G123=""),"",IF(AND($E$3=1),'Marks Entry 1st'!Q122,IF(AND($E$3=2),'Marks Entry 2nd'!Q122,IF(AND($E$3=3),'Marks Entry 3rd'!Q122,IF(AND($E$3=4),'Marks Entry 4th'!Q122,"")))))</f>
        <v/>
      </c>
      <c r="U123" s="93" t="str">
        <f>IF(OR($E123="",$G123=""),"",IF(AND($E$3=1),'Marks Entry 1st'!R122,IF(AND($E$3=2),'Marks Entry 2nd'!R122,IF(AND($E$3=3),'Marks Entry 3rd'!R122,IF(AND($E$3=4),'Marks Entry 4th'!R122,"")))))</f>
        <v/>
      </c>
      <c r="V123" s="93" t="str">
        <f>IF(OR($E123="",$G123=""),"",IF(AND($E$3=1),'Marks Entry 1st'!S122,IF(AND($E$3=2),'Marks Entry 2nd'!S122,IF(AND($E$3=3),'Marks Entry 3rd'!S122,IF(AND($E$3=4),'Marks Entry 4th'!S122,"")))))</f>
        <v/>
      </c>
      <c r="W123" s="92" t="str">
        <f t="shared" si="111"/>
        <v/>
      </c>
      <c r="X123" s="87" t="str">
        <f t="shared" si="112"/>
        <v/>
      </c>
      <c r="Y123" s="144">
        <f t="shared" si="113"/>
        <v>0</v>
      </c>
      <c r="Z123" s="144" t="str">
        <f t="shared" si="114"/>
        <v/>
      </c>
      <c r="AA123" s="144" t="str">
        <f t="shared" si="76"/>
        <v/>
      </c>
      <c r="AB123" s="144" t="str">
        <f t="shared" si="115"/>
        <v/>
      </c>
      <c r="AC123" s="144" t="str">
        <f t="shared" si="77"/>
        <v/>
      </c>
      <c r="AD123" s="148" t="str">
        <f t="shared" si="78"/>
        <v/>
      </c>
      <c r="AE123" s="180" t="str">
        <f>IF(OR($E123="",$G123=""),"",IF(AND($E$3=1),'Marks Entry 1st'!T122,IF(AND($E$3=2),'Marks Entry 2nd'!T122,IF(AND($E$3=3),'Marks Entry 3rd'!T122,IF(AND($E$3=4),'Marks Entry 4th'!T122,"")))))</f>
        <v/>
      </c>
      <c r="AF123" s="180" t="str">
        <f>IF(OR($E123="",$G123=""),"",IF(AND($E$3=1),'Marks Entry 1st'!U122,IF(AND($E$3=2),'Marks Entry 2nd'!U122,IF(AND($E$3=3),'Marks Entry 3rd'!U122,IF(AND($E$3=4),'Marks Entry 4th'!U122,"")))))</f>
        <v/>
      </c>
      <c r="AG123" s="87" t="str">
        <f t="shared" si="116"/>
        <v/>
      </c>
      <c r="AH123" s="180" t="str">
        <f>IF(OR($E123="",$G123=""),"",IF(AND($E$3=1),'Marks Entry 1st'!V122,IF(AND($E$3=2),'Marks Entry 2nd'!V122,IF(AND($E$3=3),'Marks Entry 3rd'!V122,IF(AND($E$3=4),'Marks Entry 4th'!V122,"")))))</f>
        <v/>
      </c>
      <c r="AI123" s="180" t="str">
        <f>IF(OR($E123="",$G123=""),"",IF(AND($E$3=1),'Marks Entry 1st'!W122,IF(AND($E$3=2),'Marks Entry 2nd'!W122,IF(AND($E$3=3),'Marks Entry 3rd'!W122,IF(AND($E$3=4),'Marks Entry 4th'!W122,"")))))</f>
        <v/>
      </c>
      <c r="AJ123" s="180" t="str">
        <f>IF(OR($E123="",$G123=""),"",IF(AND($E$3=1),'Marks Entry 1st'!X122,IF(AND($E$3=2),'Marks Entry 2nd'!X122,IF(AND($E$3=3),'Marks Entry 3rd'!X122,IF(AND($E$3=4),'Marks Entry 4th'!X122,"")))))</f>
        <v/>
      </c>
      <c r="AK123" s="91" t="str">
        <f t="shared" si="117"/>
        <v/>
      </c>
      <c r="AL123" s="87">
        <f t="shared" si="118"/>
        <v>0</v>
      </c>
      <c r="AM123" s="93" t="str">
        <f>IF(OR($E123="",$G123=""),"",IF(AND($E$3=1),'Marks Entry 1st'!Y122,IF(AND($E$3=2),'Marks Entry 2nd'!Y122,IF(AND($E$3=3),'Marks Entry 3rd'!Y122,IF(AND($E$3=4),'Marks Entry 4th'!Y122,"")))))</f>
        <v/>
      </c>
      <c r="AN123" s="93" t="str">
        <f>IF(OR($E123="",$G123=""),"",IF(AND($E$3=1),'Marks Entry 1st'!Z122,IF(AND($E$3=2),'Marks Entry 2nd'!Z122,IF(AND($E$3=3),'Marks Entry 3rd'!Z122,IF(AND($E$3=4),'Marks Entry 4th'!Z122,"")))))</f>
        <v/>
      </c>
      <c r="AO123" s="93" t="str">
        <f>IF(OR($E123="",$G123=""),"",IF(AND($E$3=1),'Marks Entry 1st'!AA122,IF(AND($E$3=2),'Marks Entry 2nd'!AA122,IF(AND($E$3=3),'Marks Entry 3rd'!AA122,IF(AND($E$3=4),'Marks Entry 4th'!AA122,"")))))</f>
        <v/>
      </c>
      <c r="AP123" s="92" t="str">
        <f t="shared" si="119"/>
        <v/>
      </c>
      <c r="AQ123" s="87" t="str">
        <f t="shared" si="120"/>
        <v/>
      </c>
      <c r="AR123" s="144">
        <f t="shared" si="121"/>
        <v>0</v>
      </c>
      <c r="AS123" s="144" t="str">
        <f t="shared" si="122"/>
        <v/>
      </c>
      <c r="AT123" s="144" t="str">
        <f t="shared" si="79"/>
        <v/>
      </c>
      <c r="AU123" s="144" t="str">
        <f t="shared" si="123"/>
        <v/>
      </c>
      <c r="AV123" s="144" t="str">
        <f t="shared" si="80"/>
        <v/>
      </c>
      <c r="AW123" s="148" t="str">
        <f t="shared" si="81"/>
        <v/>
      </c>
      <c r="AX123" s="180" t="str">
        <f>IF(OR($E123="",$G123=""),"",IF(AND($E$3=1),'Marks Entry 1st'!AB122,IF(AND($E$3=2),'Marks Entry 2nd'!AB122,IF(AND($E$3=3),'Marks Entry 3rd'!AB122,IF(AND($E$3=4),'Marks Entry 4th'!AB122,"")))))</f>
        <v/>
      </c>
      <c r="AY123" s="180" t="str">
        <f>IF(OR($E123="",$G123=""),"",IF(AND($E$3=1),'Marks Entry 1st'!AC122,IF(AND($E$3=2),'Marks Entry 2nd'!AC122,IF(AND($E$3=3),'Marks Entry 3rd'!AC122,IF(AND($E$3=4),'Marks Entry 4th'!AC122,"")))))</f>
        <v/>
      </c>
      <c r="AZ123" s="87" t="str">
        <f t="shared" si="82"/>
        <v/>
      </c>
      <c r="BA123" s="180" t="str">
        <f>IF(OR($E123="",$G123=""),"",IF(AND($E$3=1),'Marks Entry 1st'!AD122,IF(AND($E$3=2),'Marks Entry 2nd'!AD122,IF(AND($E$3=3),'Marks Entry 3rd'!AD122,IF(AND($E$3=4),'Marks Entry 4th'!AD122,"")))))</f>
        <v/>
      </c>
      <c r="BB123" s="180" t="str">
        <f>IF(OR($E123="",$G123=""),"",IF(AND($E$3=1),'Marks Entry 1st'!AE122,IF(AND($E$3=2),'Marks Entry 2nd'!AE122,IF(AND($E$3=3),'Marks Entry 3rd'!AE122,IF(AND($E$3=4),'Marks Entry 4th'!AE122,"")))))</f>
        <v/>
      </c>
      <c r="BC123" s="180" t="str">
        <f>IF(OR($E123="",$G123=""),"",IF(AND($E$3=1),'Marks Entry 1st'!AF122,IF(AND($E$3=2),'Marks Entry 2nd'!AF122,IF(AND($E$3=3),'Marks Entry 3rd'!AF122,IF(AND($E$3=4),'Marks Entry 4th'!AF122,"")))))</f>
        <v/>
      </c>
      <c r="BD123" s="91" t="str">
        <f t="shared" si="83"/>
        <v/>
      </c>
      <c r="BE123" s="87">
        <f t="shared" si="84"/>
        <v>0</v>
      </c>
      <c r="BF123" s="93" t="str">
        <f>IF(OR($E123="",$G123=""),"",IF(AND($E$3=1),'Marks Entry 1st'!AG122,IF(AND($E$3=2),'Marks Entry 2nd'!AG122,IF(AND($E$3=3),'Marks Entry 3rd'!AG122,IF(AND($E$3=4),'Marks Entry 4th'!AG122,"")))))</f>
        <v/>
      </c>
      <c r="BG123" s="93" t="str">
        <f>IF(OR($E123="",$G123=""),"",IF(AND($E$3=1),'Marks Entry 1st'!AH122,IF(AND($E$3=2),'Marks Entry 2nd'!AH122,IF(AND($E$3=3),'Marks Entry 3rd'!AH122,IF(AND($E$3=4),'Marks Entry 4th'!AH122,"")))))</f>
        <v/>
      </c>
      <c r="BH123" s="93" t="str">
        <f>IF(OR($E123="",$G123=""),"",IF(AND($E$3=1),'Marks Entry 1st'!AI122,IF(AND($E$3=2),'Marks Entry 2nd'!AI122,IF(AND($E$3=3),'Marks Entry 3rd'!AI122,IF(AND($E$3=4),'Marks Entry 4th'!AI122,"")))))</f>
        <v/>
      </c>
      <c r="BI123" s="92" t="str">
        <f t="shared" si="85"/>
        <v/>
      </c>
      <c r="BJ123" s="87" t="str">
        <f t="shared" si="86"/>
        <v/>
      </c>
      <c r="BK123" s="144">
        <f t="shared" si="87"/>
        <v>0</v>
      </c>
      <c r="BL123" s="144" t="str">
        <f t="shared" si="88"/>
        <v/>
      </c>
      <c r="BM123" s="144" t="str">
        <f t="shared" si="89"/>
        <v/>
      </c>
      <c r="BN123" s="144" t="str">
        <f t="shared" si="90"/>
        <v/>
      </c>
      <c r="BO123" s="144" t="str">
        <f t="shared" si="91"/>
        <v/>
      </c>
      <c r="BP123" s="148" t="str">
        <f t="shared" si="92"/>
        <v/>
      </c>
      <c r="BQ123" s="180" t="str">
        <f>IF(OR($E123="",$G123=""),"",IF(AND($E$3=1),'Marks Entry 1st'!AJ122,IF(AND($E$3=2),'Marks Entry 2nd'!AJ122,IF(AND($E$3=3),'Marks Entry 3rd'!AJ122,IF(AND($E$3=4),'Marks Entry 4th'!AJ122,"")))))</f>
        <v/>
      </c>
      <c r="BR123" s="180" t="str">
        <f>IF(OR($E123="",$G123=""),"",IF(AND($E$3=1),'Marks Entry 1st'!AK122,IF(AND($E$3=2),'Marks Entry 2nd'!AK122,IF(AND($E$3=3),'Marks Entry 3rd'!AK122,IF(AND($E$3=4),'Marks Entry 4th'!AK122,"")))))</f>
        <v/>
      </c>
      <c r="BS123" s="87" t="str">
        <f t="shared" si="124"/>
        <v/>
      </c>
      <c r="BT123" s="180" t="str">
        <f>IF(OR($E123="",$G123=""),"",IF(AND($E$3=1),'Marks Entry 1st'!AL122,IF(AND($E$3=2),'Marks Entry 2nd'!AL122,IF(AND($E$3=3),'Marks Entry 3rd'!AL122,IF(AND($E$3=4),'Marks Entry 4th'!AL122,"")))))</f>
        <v/>
      </c>
      <c r="BU123" s="180" t="str">
        <f>IF(OR($E123="",$G123=""),"",IF(AND($E$3=1),'Marks Entry 1st'!AM122,IF(AND($E$3=2),'Marks Entry 2nd'!AM122,IF(AND($E$3=3),'Marks Entry 3rd'!AM122,IF(AND($E$3=4),'Marks Entry 4th'!AM122,"")))))</f>
        <v/>
      </c>
      <c r="BV123" s="180" t="str">
        <f>IF(OR($E123="",$G123=""),"",IF(AND($E$3=1),'Marks Entry 1st'!AN122,IF(AND($E$3=2),'Marks Entry 2nd'!AN122,IF(AND($E$3=3),'Marks Entry 3rd'!AN122,IF(AND($E$3=4),'Marks Entry 4th'!AN122,"")))))</f>
        <v/>
      </c>
      <c r="BW123" s="91" t="str">
        <f t="shared" si="125"/>
        <v/>
      </c>
      <c r="BX123" s="87">
        <f t="shared" si="126"/>
        <v>0</v>
      </c>
      <c r="BY123" s="93" t="str">
        <f>IF(OR($E123="",$G123=""),"",IF(AND($E$3=1),'Marks Entry 1st'!AO122,IF(AND($E$3=2),'Marks Entry 2nd'!AO122,IF(AND($E$3=3),'Marks Entry 3rd'!AO122,IF(AND($E$3=4),'Marks Entry 4th'!AO122,"")))))</f>
        <v/>
      </c>
      <c r="BZ123" s="93" t="str">
        <f>IF(OR($E123="",$G123=""),"",IF(AND($E$3=1),'Marks Entry 1st'!AP122,IF(AND($E$3=2),'Marks Entry 2nd'!AP122,IF(AND($E$3=3),'Marks Entry 3rd'!AP122,IF(AND($E$3=4),'Marks Entry 4th'!AP122,"")))))</f>
        <v/>
      </c>
      <c r="CA123" s="93" t="str">
        <f>IF(OR($E123="",$G123=""),"",IF(AND($E$3=1),'Marks Entry 1st'!AQ122,IF(AND($E$3=2),'Marks Entry 2nd'!AQ122,IF(AND($E$3=3),'Marks Entry 3rd'!AQ122,IF(AND($E$3=4),'Marks Entry 4th'!AQ122,"")))))</f>
        <v/>
      </c>
      <c r="CB123" s="92" t="str">
        <f t="shared" si="127"/>
        <v/>
      </c>
      <c r="CC123" s="87" t="str">
        <f t="shared" si="128"/>
        <v/>
      </c>
      <c r="CD123" s="144">
        <f t="shared" si="129"/>
        <v>0</v>
      </c>
      <c r="CE123" s="144" t="str">
        <f t="shared" si="130"/>
        <v/>
      </c>
      <c r="CF123" s="144" t="str">
        <f t="shared" si="93"/>
        <v/>
      </c>
      <c r="CG123" s="144" t="str">
        <f t="shared" si="131"/>
        <v/>
      </c>
      <c r="CH123" s="144" t="str">
        <f t="shared" si="94"/>
        <v/>
      </c>
      <c r="CI123" s="148" t="str">
        <f t="shared" si="95"/>
        <v/>
      </c>
      <c r="CJ123" s="180" t="str">
        <f>IF(OR($E123="",$G123=""),"",IF(AND($E$3=1),'Marks Entry 1st'!AR122,IF(AND($E$3=2),'Marks Entry 2nd'!AR122,IF(AND($E$3=3),'Marks Entry 3rd'!AR122,IF(AND($E$3=4),'Marks Entry 4th'!AR122,"")))))</f>
        <v/>
      </c>
      <c r="CK123" s="180" t="str">
        <f>IF(OR($E123="",$G123=""),"",IF(AND($E$3=1),'Marks Entry 1st'!AS122,IF(AND($E$3=2),'Marks Entry 2nd'!AS122,IF(AND($E$3=3),'Marks Entry 3rd'!AS122,IF(AND($E$3=4),'Marks Entry 4th'!AS122,"")))))</f>
        <v/>
      </c>
      <c r="CL123" s="87" t="str">
        <f t="shared" si="132"/>
        <v/>
      </c>
      <c r="CM123" s="180" t="str">
        <f>IF(OR($E123="",$G123=""),"",IF(AND($E$3=1),'Marks Entry 1st'!AT122,IF(AND($E$3=2),'Marks Entry 2nd'!AT122,IF(AND($E$3=3),'Marks Entry 3rd'!AT122,IF(AND($E$3=4),'Marks Entry 4th'!AT122,"")))))</f>
        <v/>
      </c>
      <c r="CN123" s="180" t="str">
        <f>IF(OR($E123="",$G123=""),"",IF(AND($E$3=1),'Marks Entry 1st'!AU122,IF(AND($E$3=2),'Marks Entry 2nd'!AU122,IF(AND($E$3=3),'Marks Entry 3rd'!AU122,IF(AND($E$3=4),'Marks Entry 4th'!AU122,"")))))</f>
        <v/>
      </c>
      <c r="CO123" s="180" t="str">
        <f>IF(OR($E123="",$G123=""),"",IF(AND($E$3=1),'Marks Entry 1st'!AV122,IF(AND($E$3=2),'Marks Entry 2nd'!AV122,IF(AND($E$3=3),'Marks Entry 3rd'!AV122,IF(AND($E$3=4),'Marks Entry 4th'!AV122,"")))))</f>
        <v/>
      </c>
      <c r="CP123" s="91" t="str">
        <f t="shared" si="133"/>
        <v/>
      </c>
      <c r="CQ123" s="87">
        <f t="shared" si="134"/>
        <v>0</v>
      </c>
      <c r="CR123" s="93" t="str">
        <f>IF(OR($E123="",$G123=""),"",IF(AND($E$3=1),'Marks Entry 1st'!AW122,IF(AND($E$3=2),'Marks Entry 2nd'!AW122,IF(AND($E$3=3),'Marks Entry 3rd'!AW122,IF(AND($E$3=4),'Marks Entry 4th'!AW122,"")))))</f>
        <v/>
      </c>
      <c r="CS123" s="93" t="str">
        <f>IF(OR($E123="",$G123=""),"",IF(AND($E$3=1),'Marks Entry 1st'!AX122,IF(AND($E$3=2),'Marks Entry 2nd'!AX122,IF(AND($E$3=3),'Marks Entry 3rd'!AX122,IF(AND($E$3=4),'Marks Entry 4th'!AX122,"")))))</f>
        <v/>
      </c>
      <c r="CT123" s="93" t="str">
        <f>IF(OR($E123="",$G123=""),"",IF(AND($E$3=1),'Marks Entry 1st'!AY122,IF(AND($E$3=2),'Marks Entry 2nd'!AY122,IF(AND($E$3=3),'Marks Entry 3rd'!AY122,IF(AND($E$3=4),'Marks Entry 4th'!AY122,"")))))</f>
        <v/>
      </c>
      <c r="CU123" s="92" t="str">
        <f t="shared" si="135"/>
        <v/>
      </c>
      <c r="CV123" s="87" t="str">
        <f t="shared" si="136"/>
        <v/>
      </c>
      <c r="CW123" s="144">
        <f t="shared" si="137"/>
        <v>0</v>
      </c>
      <c r="CX123" s="144" t="str">
        <f t="shared" si="138"/>
        <v/>
      </c>
      <c r="CY123" s="144" t="str">
        <f t="shared" si="96"/>
        <v/>
      </c>
      <c r="CZ123" s="144" t="str">
        <f t="shared" si="139"/>
        <v/>
      </c>
      <c r="DA123" s="144" t="str">
        <f t="shared" si="97"/>
        <v/>
      </c>
      <c r="DB123" s="148" t="str">
        <f t="shared" si="98"/>
        <v/>
      </c>
      <c r="DC123" s="380" t="str">
        <f>IF(OR($E123="",$G123=""),"",IF(AND($E$3=1),'Marks Entry 1st'!AZ122,IF(AND($E$3=2),'Marks Entry 2nd'!AZ122,IF(AND($E$3=3),'Marks Entry 3rd'!AZ122,IF(AND($E$3=4),'Marks Entry 4th'!AZ122,"")))))</f>
        <v/>
      </c>
      <c r="DD123" s="380" t="str">
        <f>IF(OR($E123="",$G123=""),"",IF(AND($E$3=1),'Marks Entry 1st'!BA122,IF(AND($E$3=2),'Marks Entry 2nd'!BA122,IF(AND($E$3=3),'Marks Entry 3rd'!BA122,IF(AND($E$3=4),'Marks Entry 4th'!BA122,"")))))</f>
        <v/>
      </c>
      <c r="DE123" s="380" t="str">
        <f>IF(OR($E123="",$G123=""),"",IF(AND($E$3=1),'Marks Entry 1st'!BB122,IF(AND($E$3=2),'Marks Entry 2nd'!BB122,IF(AND($E$3=3),'Marks Entry 3rd'!BB122,IF(AND($E$3=4),'Marks Entry 4th'!BB122,"")))))</f>
        <v/>
      </c>
      <c r="DF123" s="181" t="str">
        <f t="shared" si="140"/>
        <v/>
      </c>
      <c r="DG123" s="182">
        <f t="shared" si="141"/>
        <v>0</v>
      </c>
      <c r="DH123" s="182" t="str">
        <f t="shared" si="142"/>
        <v/>
      </c>
      <c r="DI123" s="182" t="str">
        <f t="shared" si="143"/>
        <v/>
      </c>
      <c r="DJ123" s="147" t="str">
        <f t="shared" si="99"/>
        <v/>
      </c>
      <c r="DK123" s="380" t="str">
        <f>IF(OR($E123="",$G123=""),"",IF(AND($E$3=1),'Marks Entry 1st'!BC122,IF(AND($E$3=2),'Marks Entry 2nd'!BC122,IF(AND($E$3=3),'Marks Entry 3rd'!BC122,IF(AND($E$3=4),'Marks Entry 4th'!BC122,"")))))</f>
        <v/>
      </c>
      <c r="DL123" s="380" t="str">
        <f>IF(OR($E123="",$G123=""),"",IF(AND($E$3=1),'Marks Entry 1st'!BD122,IF(AND($E$3=2),'Marks Entry 2nd'!BD122,IF(AND($E$3=3),'Marks Entry 3rd'!BD122,IF(AND($E$3=4),'Marks Entry 4th'!BD122,"")))))</f>
        <v/>
      </c>
      <c r="DM123" s="380" t="str">
        <f>IF(OR($E123="",$G123=""),"",IF(AND($E$3=1),'Marks Entry 1st'!BE122,IF(AND($E$3=2),'Marks Entry 2nd'!BE122,IF(AND($E$3=3),'Marks Entry 3rd'!BE122,IF(AND($E$3=4),'Marks Entry 4th'!BE122,"")))))</f>
        <v/>
      </c>
      <c r="DN123" s="181" t="str">
        <f t="shared" si="144"/>
        <v/>
      </c>
      <c r="DO123" s="182">
        <f t="shared" si="145"/>
        <v>0</v>
      </c>
      <c r="DP123" s="182" t="str">
        <f t="shared" si="146"/>
        <v/>
      </c>
      <c r="DQ123" s="182" t="str">
        <f t="shared" si="147"/>
        <v/>
      </c>
      <c r="DR123" s="147" t="str">
        <f t="shared" si="100"/>
        <v/>
      </c>
      <c r="DS123" s="380" t="str">
        <f>IF(OR($E123="",$G123=""),"",IF(AND($E$3=1),'Marks Entry 1st'!BF122,IF(AND($E$3=2),'Marks Entry 2nd'!BF122,IF(AND($E$3=3),'Marks Entry 3rd'!BF122,IF(AND($E$3=4),'Marks Entry 4th'!BF122,"")))))</f>
        <v/>
      </c>
      <c r="DT123" s="380" t="str">
        <f>IF(OR($E123="",$G123=""),"",IF(AND($E$3=1),'Marks Entry 1st'!BG122,IF(AND($E$3=2),'Marks Entry 2nd'!BG122,IF(AND($E$3=3),'Marks Entry 3rd'!BG122,IF(AND($E$3=4),'Marks Entry 4th'!BG122,"")))))</f>
        <v/>
      </c>
      <c r="DU123" s="380" t="str">
        <f>IF(OR($E123="",$G123=""),"",IF(AND($E$3=1),'Marks Entry 1st'!BH122,IF(AND($E$3=2),'Marks Entry 2nd'!BH122,IF(AND($E$3=3),'Marks Entry 3rd'!BH122,IF(AND($E$3=4),'Marks Entry 4th'!BH122,"")))))</f>
        <v/>
      </c>
      <c r="DV123" s="181" t="str">
        <f t="shared" si="148"/>
        <v/>
      </c>
      <c r="DW123" s="182">
        <f t="shared" si="149"/>
        <v>0</v>
      </c>
      <c r="DX123" s="182" t="str">
        <f t="shared" si="150"/>
        <v/>
      </c>
      <c r="DY123" s="182" t="str">
        <f t="shared" si="151"/>
        <v/>
      </c>
      <c r="DZ123" s="147" t="str">
        <f t="shared" si="101"/>
        <v/>
      </c>
      <c r="EA123" s="104" t="str">
        <f t="shared" si="102"/>
        <v/>
      </c>
      <c r="EB123" s="105" t="str">
        <f t="shared" si="103"/>
        <v/>
      </c>
      <c r="EC123" s="111" t="str">
        <f t="shared" si="104"/>
        <v/>
      </c>
      <c r="ED123" s="112" t="str">
        <f t="shared" si="105"/>
        <v/>
      </c>
      <c r="EE123" s="386" t="str">
        <f t="shared" si="106"/>
        <v/>
      </c>
      <c r="EF123" s="72" t="str">
        <f>IF(OR($E123="",$G123=""),"",IF(AND($E$3=1),'Marks Entry 1st'!BI122,IF(AND($E$3=2),'Marks Entry 2nd'!BI122,IF(AND($E$3=3),'Marks Entry 3rd'!BI122,IF(AND($E$3=4),'Marks Entry 4th'!BI122,"")))))</f>
        <v/>
      </c>
      <c r="EG123" s="72" t="str">
        <f>IF(OR($E123="",$G123=""),"",IF(AND($E$3=1),'Marks Entry 1st'!BJ122,IF(AND($E$3=2),'Marks Entry 2nd'!BJ122,IF(AND($E$3=3),'Marks Entry 3rd'!BJ122,IF(AND($E$3=4),'Marks Entry 4th'!BJ122,"")))))</f>
        <v/>
      </c>
      <c r="EH123" s="328" t="str">
        <f t="shared" si="107"/>
        <v/>
      </c>
      <c r="EI123" s="73"/>
      <c r="EP123" s="75">
        <f>IF(AND($E$3=1),'Marks Entry 1st'!I122,IF(AND($E$3=2),'Marks Entry 2nd'!I122,IF(AND($E$3=3),'Marks Entry 3rd'!I122,IF(AND($E$3=4),'Marks Entry 4th'!I122,""))))</f>
        <v>0</v>
      </c>
    </row>
    <row r="124" spans="1:146" ht="18.899999999999999" customHeight="1">
      <c r="A124" s="94">
        <v>117</v>
      </c>
      <c r="B124" s="94" t="str">
        <f>IF(OR(EP124=0,EP124=""),"",IF(AND($E$3=1),'Marks Entry 1st'!I123,IF(AND($E$3=2),'Marks Entry 2nd'!I123,IF(AND($E$3=3),'Marks Entry 3rd'!I123,IF(AND($E$3=4),'Marks Entry 4th'!I123,"")))))</f>
        <v/>
      </c>
      <c r="C124" s="95" t="str">
        <f>IF(OR(B124=0,B124=""),"",IF(AND($E$3=1),'Marks Entry 1st'!B123,IF(AND($E$3=2),'Marks Entry 2nd'!B123,IF(AND($E$3=3),'Marks Entry 3rd'!B123,IF(AND($E$3=4),'Marks Entry 4th'!B123,"")))))</f>
        <v/>
      </c>
      <c r="D124" s="95" t="str">
        <f>IF(OR(B124=0,B124=""),"",IF(AND($E$3=1),'Marks Entry 1st'!C123,IF(AND($E$3=2),'Marks Entry 2nd'!C123,IF(AND($E$3=3),'Marks Entry 3rd'!C123,IF(AND($E$3=4),'Marks Entry 4th'!C123,"")))))</f>
        <v/>
      </c>
      <c r="E124" s="96" t="str">
        <f>IF(OR(B124=0,B124=""),"",IF(AND($E$3=1),'Marks Entry 1st'!E123,IF(AND($E$3=2),'Marks Entry 2nd'!E123,IF(AND($E$3=3),'Marks Entry 3rd'!E123,IF(AND($E$3=4),'Marks Entry 4th'!E123,"")))))</f>
        <v/>
      </c>
      <c r="F124" s="95" t="str">
        <f>IF(OR(B124=0,B124=""),"",IF(AND($E$3=1),'Marks Entry 1st'!D123,IF(AND($E$3=2),'Marks Entry 2nd'!D123,IF(AND($E$3=3),'Marks Entry 3rd'!D123,IF(AND($E$3=4),'Marks Entry 4th'!D123,"")))))</f>
        <v/>
      </c>
      <c r="G124" s="90" t="str">
        <f>IF(OR(B124=0,B124=""),"",IF(AND($E$3=1),'Marks Entry 1st'!F123,IF(AND($E$3=2),'Marks Entry 2nd'!F123,IF(AND($E$3=3),'Marks Entry 3rd'!F123,IF(AND($E$3=4),'Marks Entry 4th'!F123,"")))))</f>
        <v/>
      </c>
      <c r="H124" s="90" t="str">
        <f>IF(OR(B124=0,B124=""),"",IF(AND($E$3=1),'Marks Entry 1st'!G123,IF(AND($E$3=2),'Marks Entry 2nd'!G123,IF(AND($E$3=3),'Marks Entry 3rd'!G123,IF(AND($E$3=4),'Marks Entry 4th'!G123,"")))))</f>
        <v/>
      </c>
      <c r="I124" s="90" t="str">
        <f>IF(OR(B124=0,B124=""),"",IF(AND($E$3=1),'Marks Entry 1st'!H123,IF(AND($E$3=2),'Marks Entry 2nd'!H123,IF(AND($E$3=3),'Marks Entry 3rd'!H123,IF(AND($E$3=4),'Marks Entry 4th'!H123,"")))))</f>
        <v/>
      </c>
      <c r="J124" s="379" t="str">
        <f>IF(OR(B124=0,B124=""),"",IF(AND($E$3=1),'Marks Entry 1st'!J123,IF(AND($E$3=2),'Marks Entry 2nd'!J123,IF(AND($E$3=3),'Marks Entry 3rd'!J123,IF(AND($E$3=4),'Marks Entry 4th'!J123,"")))))</f>
        <v/>
      </c>
      <c r="K124" s="379" t="str">
        <f>IF(OR(B124=0,B124=""),"",IF(AND($E$3=1),'Marks Entry 1st'!K123,IF(AND($E$3=2),'Marks Entry 2nd'!K123,IF(AND($E$3=3),'Marks Entry 3rd'!K123,IF(AND($E$3=4),'Marks Entry 4th'!K123,"")))))</f>
        <v/>
      </c>
      <c r="L124" s="180" t="str">
        <f>IF(OR($E124="",$G124=""),"",IF(AND($E$3=1),'Marks Entry 1st'!L123,IF(AND($E$3=2),'Marks Entry 2nd'!L123,IF(AND($E$3=3),'Marks Entry 3rd'!L123,IF(AND($E$3=4),'Marks Entry 4th'!L123,"")))))</f>
        <v/>
      </c>
      <c r="M124" s="180" t="str">
        <f>IF(OR($E124="",$G124=""),"",IF(AND($E$3=1),'Marks Entry 1st'!M123,IF(AND($E$3=2),'Marks Entry 2nd'!M123,IF(AND($E$3=3),'Marks Entry 3rd'!M123,IF(AND($E$3=4),'Marks Entry 4th'!M123,"")))))</f>
        <v/>
      </c>
      <c r="N124" s="87" t="str">
        <f t="shared" si="108"/>
        <v/>
      </c>
      <c r="O124" s="180" t="str">
        <f>IF(OR($E124="",$G124=""),"",IF(AND($E$3=1),'Marks Entry 1st'!N123,IF(AND($E$3=2),'Marks Entry 2nd'!N123,IF(AND($E$3=3),'Marks Entry 3rd'!N123,IF(AND($E$3=4),'Marks Entry 4th'!N123,"")))))</f>
        <v/>
      </c>
      <c r="P124" s="180" t="str">
        <f>IF(OR($E124="",$G124=""),"",IF(AND($E$3=1),'Marks Entry 1st'!O123,IF(AND($E$3=2),'Marks Entry 2nd'!O123,IF(AND($E$3=3),'Marks Entry 3rd'!O123,IF(AND($E$3=4),'Marks Entry 4th'!O123,"")))))</f>
        <v/>
      </c>
      <c r="Q124" s="180" t="str">
        <f>IF(OR($E124="",$G124=""),"",IF(AND($E$3=1),'Marks Entry 1st'!P123,IF(AND($E$3=2),'Marks Entry 2nd'!P123,IF(AND($E$3=3),'Marks Entry 3rd'!P123,IF(AND($E$3=4),'Marks Entry 4th'!P123,"")))))</f>
        <v/>
      </c>
      <c r="R124" s="91" t="str">
        <f t="shared" si="109"/>
        <v/>
      </c>
      <c r="S124" s="87">
        <f t="shared" si="110"/>
        <v>0</v>
      </c>
      <c r="T124" s="93" t="str">
        <f>IF(OR($E124="",$G124=""),"",IF(AND($E$3=1),'Marks Entry 1st'!Q123,IF(AND($E$3=2),'Marks Entry 2nd'!Q123,IF(AND($E$3=3),'Marks Entry 3rd'!Q123,IF(AND($E$3=4),'Marks Entry 4th'!Q123,"")))))</f>
        <v/>
      </c>
      <c r="U124" s="93" t="str">
        <f>IF(OR($E124="",$G124=""),"",IF(AND($E$3=1),'Marks Entry 1st'!R123,IF(AND($E$3=2),'Marks Entry 2nd'!R123,IF(AND($E$3=3),'Marks Entry 3rd'!R123,IF(AND($E$3=4),'Marks Entry 4th'!R123,"")))))</f>
        <v/>
      </c>
      <c r="V124" s="93" t="str">
        <f>IF(OR($E124="",$G124=""),"",IF(AND($E$3=1),'Marks Entry 1st'!S123,IF(AND($E$3=2),'Marks Entry 2nd'!S123,IF(AND($E$3=3),'Marks Entry 3rd'!S123,IF(AND($E$3=4),'Marks Entry 4th'!S123,"")))))</f>
        <v/>
      </c>
      <c r="W124" s="92" t="str">
        <f t="shared" si="111"/>
        <v/>
      </c>
      <c r="X124" s="87" t="str">
        <f t="shared" si="112"/>
        <v/>
      </c>
      <c r="Y124" s="144">
        <f t="shared" si="113"/>
        <v>0</v>
      </c>
      <c r="Z124" s="144" t="str">
        <f t="shared" si="114"/>
        <v/>
      </c>
      <c r="AA124" s="144" t="str">
        <f t="shared" si="76"/>
        <v/>
      </c>
      <c r="AB124" s="144" t="str">
        <f t="shared" si="115"/>
        <v/>
      </c>
      <c r="AC124" s="144" t="str">
        <f t="shared" si="77"/>
        <v/>
      </c>
      <c r="AD124" s="148" t="str">
        <f t="shared" si="78"/>
        <v/>
      </c>
      <c r="AE124" s="180" t="str">
        <f>IF(OR($E124="",$G124=""),"",IF(AND($E$3=1),'Marks Entry 1st'!T123,IF(AND($E$3=2),'Marks Entry 2nd'!T123,IF(AND($E$3=3),'Marks Entry 3rd'!T123,IF(AND($E$3=4),'Marks Entry 4th'!T123,"")))))</f>
        <v/>
      </c>
      <c r="AF124" s="180" t="str">
        <f>IF(OR($E124="",$G124=""),"",IF(AND($E$3=1),'Marks Entry 1st'!U123,IF(AND($E$3=2),'Marks Entry 2nd'!U123,IF(AND($E$3=3),'Marks Entry 3rd'!U123,IF(AND($E$3=4),'Marks Entry 4th'!U123,"")))))</f>
        <v/>
      </c>
      <c r="AG124" s="87" t="str">
        <f t="shared" si="116"/>
        <v/>
      </c>
      <c r="AH124" s="180" t="str">
        <f>IF(OR($E124="",$G124=""),"",IF(AND($E$3=1),'Marks Entry 1st'!V123,IF(AND($E$3=2),'Marks Entry 2nd'!V123,IF(AND($E$3=3),'Marks Entry 3rd'!V123,IF(AND($E$3=4),'Marks Entry 4th'!V123,"")))))</f>
        <v/>
      </c>
      <c r="AI124" s="180" t="str">
        <f>IF(OR($E124="",$G124=""),"",IF(AND($E$3=1),'Marks Entry 1st'!W123,IF(AND($E$3=2),'Marks Entry 2nd'!W123,IF(AND($E$3=3),'Marks Entry 3rd'!W123,IF(AND($E$3=4),'Marks Entry 4th'!W123,"")))))</f>
        <v/>
      </c>
      <c r="AJ124" s="180" t="str">
        <f>IF(OR($E124="",$G124=""),"",IF(AND($E$3=1),'Marks Entry 1st'!X123,IF(AND($E$3=2),'Marks Entry 2nd'!X123,IF(AND($E$3=3),'Marks Entry 3rd'!X123,IF(AND($E$3=4),'Marks Entry 4th'!X123,"")))))</f>
        <v/>
      </c>
      <c r="AK124" s="91" t="str">
        <f t="shared" si="117"/>
        <v/>
      </c>
      <c r="AL124" s="87">
        <f t="shared" si="118"/>
        <v>0</v>
      </c>
      <c r="AM124" s="93" t="str">
        <f>IF(OR($E124="",$G124=""),"",IF(AND($E$3=1),'Marks Entry 1st'!Y123,IF(AND($E$3=2),'Marks Entry 2nd'!Y123,IF(AND($E$3=3),'Marks Entry 3rd'!Y123,IF(AND($E$3=4),'Marks Entry 4th'!Y123,"")))))</f>
        <v/>
      </c>
      <c r="AN124" s="93" t="str">
        <f>IF(OR($E124="",$G124=""),"",IF(AND($E$3=1),'Marks Entry 1st'!Z123,IF(AND($E$3=2),'Marks Entry 2nd'!Z123,IF(AND($E$3=3),'Marks Entry 3rd'!Z123,IF(AND($E$3=4),'Marks Entry 4th'!Z123,"")))))</f>
        <v/>
      </c>
      <c r="AO124" s="93" t="str">
        <f>IF(OR($E124="",$G124=""),"",IF(AND($E$3=1),'Marks Entry 1st'!AA123,IF(AND($E$3=2),'Marks Entry 2nd'!AA123,IF(AND($E$3=3),'Marks Entry 3rd'!AA123,IF(AND($E$3=4),'Marks Entry 4th'!AA123,"")))))</f>
        <v/>
      </c>
      <c r="AP124" s="92" t="str">
        <f t="shared" si="119"/>
        <v/>
      </c>
      <c r="AQ124" s="87" t="str">
        <f t="shared" si="120"/>
        <v/>
      </c>
      <c r="AR124" s="144">
        <f t="shared" si="121"/>
        <v>0</v>
      </c>
      <c r="AS124" s="144" t="str">
        <f t="shared" si="122"/>
        <v/>
      </c>
      <c r="AT124" s="144" t="str">
        <f t="shared" si="79"/>
        <v/>
      </c>
      <c r="AU124" s="144" t="str">
        <f t="shared" si="123"/>
        <v/>
      </c>
      <c r="AV124" s="144" t="str">
        <f t="shared" si="80"/>
        <v/>
      </c>
      <c r="AW124" s="148" t="str">
        <f t="shared" si="81"/>
        <v/>
      </c>
      <c r="AX124" s="180" t="str">
        <f>IF(OR($E124="",$G124=""),"",IF(AND($E$3=1),'Marks Entry 1st'!AB123,IF(AND($E$3=2),'Marks Entry 2nd'!AB123,IF(AND($E$3=3),'Marks Entry 3rd'!AB123,IF(AND($E$3=4),'Marks Entry 4th'!AB123,"")))))</f>
        <v/>
      </c>
      <c r="AY124" s="180" t="str">
        <f>IF(OR($E124="",$G124=""),"",IF(AND($E$3=1),'Marks Entry 1st'!AC123,IF(AND($E$3=2),'Marks Entry 2nd'!AC123,IF(AND($E$3=3),'Marks Entry 3rd'!AC123,IF(AND($E$3=4),'Marks Entry 4th'!AC123,"")))))</f>
        <v/>
      </c>
      <c r="AZ124" s="87" t="str">
        <f t="shared" si="82"/>
        <v/>
      </c>
      <c r="BA124" s="180" t="str">
        <f>IF(OR($E124="",$G124=""),"",IF(AND($E$3=1),'Marks Entry 1st'!AD123,IF(AND($E$3=2),'Marks Entry 2nd'!AD123,IF(AND($E$3=3),'Marks Entry 3rd'!AD123,IF(AND($E$3=4),'Marks Entry 4th'!AD123,"")))))</f>
        <v/>
      </c>
      <c r="BB124" s="180" t="str">
        <f>IF(OR($E124="",$G124=""),"",IF(AND($E$3=1),'Marks Entry 1st'!AE123,IF(AND($E$3=2),'Marks Entry 2nd'!AE123,IF(AND($E$3=3),'Marks Entry 3rd'!AE123,IF(AND($E$3=4),'Marks Entry 4th'!AE123,"")))))</f>
        <v/>
      </c>
      <c r="BC124" s="180" t="str">
        <f>IF(OR($E124="",$G124=""),"",IF(AND($E$3=1),'Marks Entry 1st'!AF123,IF(AND($E$3=2),'Marks Entry 2nd'!AF123,IF(AND($E$3=3),'Marks Entry 3rd'!AF123,IF(AND($E$3=4),'Marks Entry 4th'!AF123,"")))))</f>
        <v/>
      </c>
      <c r="BD124" s="91" t="str">
        <f t="shared" si="83"/>
        <v/>
      </c>
      <c r="BE124" s="87">
        <f t="shared" si="84"/>
        <v>0</v>
      </c>
      <c r="BF124" s="93" t="str">
        <f>IF(OR($E124="",$G124=""),"",IF(AND($E$3=1),'Marks Entry 1st'!AG123,IF(AND($E$3=2),'Marks Entry 2nd'!AG123,IF(AND($E$3=3),'Marks Entry 3rd'!AG123,IF(AND($E$3=4),'Marks Entry 4th'!AG123,"")))))</f>
        <v/>
      </c>
      <c r="BG124" s="93" t="str">
        <f>IF(OR($E124="",$G124=""),"",IF(AND($E$3=1),'Marks Entry 1st'!AH123,IF(AND($E$3=2),'Marks Entry 2nd'!AH123,IF(AND($E$3=3),'Marks Entry 3rd'!AH123,IF(AND($E$3=4),'Marks Entry 4th'!AH123,"")))))</f>
        <v/>
      </c>
      <c r="BH124" s="93" t="str">
        <f>IF(OR($E124="",$G124=""),"",IF(AND($E$3=1),'Marks Entry 1st'!AI123,IF(AND($E$3=2),'Marks Entry 2nd'!AI123,IF(AND($E$3=3),'Marks Entry 3rd'!AI123,IF(AND($E$3=4),'Marks Entry 4th'!AI123,"")))))</f>
        <v/>
      </c>
      <c r="BI124" s="92" t="str">
        <f t="shared" si="85"/>
        <v/>
      </c>
      <c r="BJ124" s="87" t="str">
        <f t="shared" si="86"/>
        <v/>
      </c>
      <c r="BK124" s="144">
        <f t="shared" si="87"/>
        <v>0</v>
      </c>
      <c r="BL124" s="144" t="str">
        <f t="shared" si="88"/>
        <v/>
      </c>
      <c r="BM124" s="144" t="str">
        <f t="shared" si="89"/>
        <v/>
      </c>
      <c r="BN124" s="144" t="str">
        <f t="shared" si="90"/>
        <v/>
      </c>
      <c r="BO124" s="144" t="str">
        <f t="shared" si="91"/>
        <v/>
      </c>
      <c r="BP124" s="148" t="str">
        <f t="shared" si="92"/>
        <v/>
      </c>
      <c r="BQ124" s="180" t="str">
        <f>IF(OR($E124="",$G124=""),"",IF(AND($E$3=1),'Marks Entry 1st'!AJ123,IF(AND($E$3=2),'Marks Entry 2nd'!AJ123,IF(AND($E$3=3),'Marks Entry 3rd'!AJ123,IF(AND($E$3=4),'Marks Entry 4th'!AJ123,"")))))</f>
        <v/>
      </c>
      <c r="BR124" s="180" t="str">
        <f>IF(OR($E124="",$G124=""),"",IF(AND($E$3=1),'Marks Entry 1st'!AK123,IF(AND($E$3=2),'Marks Entry 2nd'!AK123,IF(AND($E$3=3),'Marks Entry 3rd'!AK123,IF(AND($E$3=4),'Marks Entry 4th'!AK123,"")))))</f>
        <v/>
      </c>
      <c r="BS124" s="87" t="str">
        <f t="shared" si="124"/>
        <v/>
      </c>
      <c r="BT124" s="180" t="str">
        <f>IF(OR($E124="",$G124=""),"",IF(AND($E$3=1),'Marks Entry 1st'!AL123,IF(AND($E$3=2),'Marks Entry 2nd'!AL123,IF(AND($E$3=3),'Marks Entry 3rd'!AL123,IF(AND($E$3=4),'Marks Entry 4th'!AL123,"")))))</f>
        <v/>
      </c>
      <c r="BU124" s="180" t="str">
        <f>IF(OR($E124="",$G124=""),"",IF(AND($E$3=1),'Marks Entry 1st'!AM123,IF(AND($E$3=2),'Marks Entry 2nd'!AM123,IF(AND($E$3=3),'Marks Entry 3rd'!AM123,IF(AND($E$3=4),'Marks Entry 4th'!AM123,"")))))</f>
        <v/>
      </c>
      <c r="BV124" s="180" t="str">
        <f>IF(OR($E124="",$G124=""),"",IF(AND($E$3=1),'Marks Entry 1st'!AN123,IF(AND($E$3=2),'Marks Entry 2nd'!AN123,IF(AND($E$3=3),'Marks Entry 3rd'!AN123,IF(AND($E$3=4),'Marks Entry 4th'!AN123,"")))))</f>
        <v/>
      </c>
      <c r="BW124" s="91" t="str">
        <f t="shared" si="125"/>
        <v/>
      </c>
      <c r="BX124" s="87">
        <f t="shared" si="126"/>
        <v>0</v>
      </c>
      <c r="BY124" s="93" t="str">
        <f>IF(OR($E124="",$G124=""),"",IF(AND($E$3=1),'Marks Entry 1st'!AO123,IF(AND($E$3=2),'Marks Entry 2nd'!AO123,IF(AND($E$3=3),'Marks Entry 3rd'!AO123,IF(AND($E$3=4),'Marks Entry 4th'!AO123,"")))))</f>
        <v/>
      </c>
      <c r="BZ124" s="93" t="str">
        <f>IF(OR($E124="",$G124=""),"",IF(AND($E$3=1),'Marks Entry 1st'!AP123,IF(AND($E$3=2),'Marks Entry 2nd'!AP123,IF(AND($E$3=3),'Marks Entry 3rd'!AP123,IF(AND($E$3=4),'Marks Entry 4th'!AP123,"")))))</f>
        <v/>
      </c>
      <c r="CA124" s="93" t="str">
        <f>IF(OR($E124="",$G124=""),"",IF(AND($E$3=1),'Marks Entry 1st'!AQ123,IF(AND($E$3=2),'Marks Entry 2nd'!AQ123,IF(AND($E$3=3),'Marks Entry 3rd'!AQ123,IF(AND($E$3=4),'Marks Entry 4th'!AQ123,"")))))</f>
        <v/>
      </c>
      <c r="CB124" s="92" t="str">
        <f t="shared" si="127"/>
        <v/>
      </c>
      <c r="CC124" s="87" t="str">
        <f t="shared" si="128"/>
        <v/>
      </c>
      <c r="CD124" s="144">
        <f t="shared" si="129"/>
        <v>0</v>
      </c>
      <c r="CE124" s="144" t="str">
        <f t="shared" si="130"/>
        <v/>
      </c>
      <c r="CF124" s="144" t="str">
        <f t="shared" si="93"/>
        <v/>
      </c>
      <c r="CG124" s="144" t="str">
        <f t="shared" si="131"/>
        <v/>
      </c>
      <c r="CH124" s="144" t="str">
        <f t="shared" si="94"/>
        <v/>
      </c>
      <c r="CI124" s="148" t="str">
        <f t="shared" si="95"/>
        <v/>
      </c>
      <c r="CJ124" s="180" t="str">
        <f>IF(OR($E124="",$G124=""),"",IF(AND($E$3=1),'Marks Entry 1st'!AR123,IF(AND($E$3=2),'Marks Entry 2nd'!AR123,IF(AND($E$3=3),'Marks Entry 3rd'!AR123,IF(AND($E$3=4),'Marks Entry 4th'!AR123,"")))))</f>
        <v/>
      </c>
      <c r="CK124" s="180" t="str">
        <f>IF(OR($E124="",$G124=""),"",IF(AND($E$3=1),'Marks Entry 1st'!AS123,IF(AND($E$3=2),'Marks Entry 2nd'!AS123,IF(AND($E$3=3),'Marks Entry 3rd'!AS123,IF(AND($E$3=4),'Marks Entry 4th'!AS123,"")))))</f>
        <v/>
      </c>
      <c r="CL124" s="87" t="str">
        <f t="shared" si="132"/>
        <v/>
      </c>
      <c r="CM124" s="180" t="str">
        <f>IF(OR($E124="",$G124=""),"",IF(AND($E$3=1),'Marks Entry 1st'!AT123,IF(AND($E$3=2),'Marks Entry 2nd'!AT123,IF(AND($E$3=3),'Marks Entry 3rd'!AT123,IF(AND($E$3=4),'Marks Entry 4th'!AT123,"")))))</f>
        <v/>
      </c>
      <c r="CN124" s="180" t="str">
        <f>IF(OR($E124="",$G124=""),"",IF(AND($E$3=1),'Marks Entry 1st'!AU123,IF(AND($E$3=2),'Marks Entry 2nd'!AU123,IF(AND($E$3=3),'Marks Entry 3rd'!AU123,IF(AND($E$3=4),'Marks Entry 4th'!AU123,"")))))</f>
        <v/>
      </c>
      <c r="CO124" s="180" t="str">
        <f>IF(OR($E124="",$G124=""),"",IF(AND($E$3=1),'Marks Entry 1st'!AV123,IF(AND($E$3=2),'Marks Entry 2nd'!AV123,IF(AND($E$3=3),'Marks Entry 3rd'!AV123,IF(AND($E$3=4),'Marks Entry 4th'!AV123,"")))))</f>
        <v/>
      </c>
      <c r="CP124" s="91" t="str">
        <f t="shared" si="133"/>
        <v/>
      </c>
      <c r="CQ124" s="87">
        <f t="shared" si="134"/>
        <v>0</v>
      </c>
      <c r="CR124" s="93" t="str">
        <f>IF(OR($E124="",$G124=""),"",IF(AND($E$3=1),'Marks Entry 1st'!AW123,IF(AND($E$3=2),'Marks Entry 2nd'!AW123,IF(AND($E$3=3),'Marks Entry 3rd'!AW123,IF(AND($E$3=4),'Marks Entry 4th'!AW123,"")))))</f>
        <v/>
      </c>
      <c r="CS124" s="93" t="str">
        <f>IF(OR($E124="",$G124=""),"",IF(AND($E$3=1),'Marks Entry 1st'!AX123,IF(AND($E$3=2),'Marks Entry 2nd'!AX123,IF(AND($E$3=3),'Marks Entry 3rd'!AX123,IF(AND($E$3=4),'Marks Entry 4th'!AX123,"")))))</f>
        <v/>
      </c>
      <c r="CT124" s="93" t="str">
        <f>IF(OR($E124="",$G124=""),"",IF(AND($E$3=1),'Marks Entry 1st'!AY123,IF(AND($E$3=2),'Marks Entry 2nd'!AY123,IF(AND($E$3=3),'Marks Entry 3rd'!AY123,IF(AND($E$3=4),'Marks Entry 4th'!AY123,"")))))</f>
        <v/>
      </c>
      <c r="CU124" s="92" t="str">
        <f t="shared" si="135"/>
        <v/>
      </c>
      <c r="CV124" s="87" t="str">
        <f t="shared" si="136"/>
        <v/>
      </c>
      <c r="CW124" s="144">
        <f t="shared" si="137"/>
        <v>0</v>
      </c>
      <c r="CX124" s="144" t="str">
        <f t="shared" si="138"/>
        <v/>
      </c>
      <c r="CY124" s="144" t="str">
        <f t="shared" si="96"/>
        <v/>
      </c>
      <c r="CZ124" s="144" t="str">
        <f t="shared" si="139"/>
        <v/>
      </c>
      <c r="DA124" s="144" t="str">
        <f t="shared" si="97"/>
        <v/>
      </c>
      <c r="DB124" s="148" t="str">
        <f t="shared" si="98"/>
        <v/>
      </c>
      <c r="DC124" s="380" t="str">
        <f>IF(OR($E124="",$G124=""),"",IF(AND($E$3=1),'Marks Entry 1st'!AZ123,IF(AND($E$3=2),'Marks Entry 2nd'!AZ123,IF(AND($E$3=3),'Marks Entry 3rd'!AZ123,IF(AND($E$3=4),'Marks Entry 4th'!AZ123,"")))))</f>
        <v/>
      </c>
      <c r="DD124" s="380" t="str">
        <f>IF(OR($E124="",$G124=""),"",IF(AND($E$3=1),'Marks Entry 1st'!BA123,IF(AND($E$3=2),'Marks Entry 2nd'!BA123,IF(AND($E$3=3),'Marks Entry 3rd'!BA123,IF(AND($E$3=4),'Marks Entry 4th'!BA123,"")))))</f>
        <v/>
      </c>
      <c r="DE124" s="380" t="str">
        <f>IF(OR($E124="",$G124=""),"",IF(AND($E$3=1),'Marks Entry 1st'!BB123,IF(AND($E$3=2),'Marks Entry 2nd'!BB123,IF(AND($E$3=3),'Marks Entry 3rd'!BB123,IF(AND($E$3=4),'Marks Entry 4th'!BB123,"")))))</f>
        <v/>
      </c>
      <c r="DF124" s="181" t="str">
        <f t="shared" si="140"/>
        <v/>
      </c>
      <c r="DG124" s="182">
        <f t="shared" si="141"/>
        <v>0</v>
      </c>
      <c r="DH124" s="182" t="str">
        <f t="shared" si="142"/>
        <v/>
      </c>
      <c r="DI124" s="182" t="str">
        <f t="shared" si="143"/>
        <v/>
      </c>
      <c r="DJ124" s="147" t="str">
        <f t="shared" si="99"/>
        <v/>
      </c>
      <c r="DK124" s="380" t="str">
        <f>IF(OR($E124="",$G124=""),"",IF(AND($E$3=1),'Marks Entry 1st'!BC123,IF(AND($E$3=2),'Marks Entry 2nd'!BC123,IF(AND($E$3=3),'Marks Entry 3rd'!BC123,IF(AND($E$3=4),'Marks Entry 4th'!BC123,"")))))</f>
        <v/>
      </c>
      <c r="DL124" s="380" t="str">
        <f>IF(OR($E124="",$G124=""),"",IF(AND($E$3=1),'Marks Entry 1st'!BD123,IF(AND($E$3=2),'Marks Entry 2nd'!BD123,IF(AND($E$3=3),'Marks Entry 3rd'!BD123,IF(AND($E$3=4),'Marks Entry 4th'!BD123,"")))))</f>
        <v/>
      </c>
      <c r="DM124" s="380" t="str">
        <f>IF(OR($E124="",$G124=""),"",IF(AND($E$3=1),'Marks Entry 1st'!BE123,IF(AND($E$3=2),'Marks Entry 2nd'!BE123,IF(AND($E$3=3),'Marks Entry 3rd'!BE123,IF(AND($E$3=4),'Marks Entry 4th'!BE123,"")))))</f>
        <v/>
      </c>
      <c r="DN124" s="181" t="str">
        <f t="shared" si="144"/>
        <v/>
      </c>
      <c r="DO124" s="182">
        <f t="shared" si="145"/>
        <v>0</v>
      </c>
      <c r="DP124" s="182" t="str">
        <f t="shared" si="146"/>
        <v/>
      </c>
      <c r="DQ124" s="182" t="str">
        <f t="shared" si="147"/>
        <v/>
      </c>
      <c r="DR124" s="147" t="str">
        <f t="shared" si="100"/>
        <v/>
      </c>
      <c r="DS124" s="380" t="str">
        <f>IF(OR($E124="",$G124=""),"",IF(AND($E$3=1),'Marks Entry 1st'!BF123,IF(AND($E$3=2),'Marks Entry 2nd'!BF123,IF(AND($E$3=3),'Marks Entry 3rd'!BF123,IF(AND($E$3=4),'Marks Entry 4th'!BF123,"")))))</f>
        <v/>
      </c>
      <c r="DT124" s="380" t="str">
        <f>IF(OR($E124="",$G124=""),"",IF(AND($E$3=1),'Marks Entry 1st'!BG123,IF(AND($E$3=2),'Marks Entry 2nd'!BG123,IF(AND($E$3=3),'Marks Entry 3rd'!BG123,IF(AND($E$3=4),'Marks Entry 4th'!BG123,"")))))</f>
        <v/>
      </c>
      <c r="DU124" s="380" t="str">
        <f>IF(OR($E124="",$G124=""),"",IF(AND($E$3=1),'Marks Entry 1st'!BH123,IF(AND($E$3=2),'Marks Entry 2nd'!BH123,IF(AND($E$3=3),'Marks Entry 3rd'!BH123,IF(AND($E$3=4),'Marks Entry 4th'!BH123,"")))))</f>
        <v/>
      </c>
      <c r="DV124" s="181" t="str">
        <f t="shared" si="148"/>
        <v/>
      </c>
      <c r="DW124" s="182">
        <f t="shared" si="149"/>
        <v>0</v>
      </c>
      <c r="DX124" s="182" t="str">
        <f t="shared" si="150"/>
        <v/>
      </c>
      <c r="DY124" s="182" t="str">
        <f t="shared" si="151"/>
        <v/>
      </c>
      <c r="DZ124" s="147" t="str">
        <f t="shared" si="101"/>
        <v/>
      </c>
      <c r="EA124" s="104" t="str">
        <f t="shared" si="102"/>
        <v/>
      </c>
      <c r="EB124" s="105" t="str">
        <f t="shared" si="103"/>
        <v/>
      </c>
      <c r="EC124" s="111" t="str">
        <f t="shared" si="104"/>
        <v/>
      </c>
      <c r="ED124" s="112" t="str">
        <f t="shared" si="105"/>
        <v/>
      </c>
      <c r="EE124" s="386" t="str">
        <f t="shared" si="106"/>
        <v/>
      </c>
      <c r="EF124" s="72" t="str">
        <f>IF(OR($E124="",$G124=""),"",IF(AND($E$3=1),'Marks Entry 1st'!BI123,IF(AND($E$3=2),'Marks Entry 2nd'!BI123,IF(AND($E$3=3),'Marks Entry 3rd'!BI123,IF(AND($E$3=4),'Marks Entry 4th'!BI123,"")))))</f>
        <v/>
      </c>
      <c r="EG124" s="72" t="str">
        <f>IF(OR($E124="",$G124=""),"",IF(AND($E$3=1),'Marks Entry 1st'!BJ123,IF(AND($E$3=2),'Marks Entry 2nd'!BJ123,IF(AND($E$3=3),'Marks Entry 3rd'!BJ123,IF(AND($E$3=4),'Marks Entry 4th'!BJ123,"")))))</f>
        <v/>
      </c>
      <c r="EH124" s="328" t="str">
        <f t="shared" si="107"/>
        <v/>
      </c>
      <c r="EI124" s="73"/>
      <c r="EP124" s="75">
        <f>IF(AND($E$3=1),'Marks Entry 1st'!I123,IF(AND($E$3=2),'Marks Entry 2nd'!I123,IF(AND($E$3=3),'Marks Entry 3rd'!I123,IF(AND($E$3=4),'Marks Entry 4th'!I123,""))))</f>
        <v>0</v>
      </c>
    </row>
    <row r="125" spans="1:146" ht="18.899999999999999" customHeight="1">
      <c r="A125" s="94">
        <v>118</v>
      </c>
      <c r="B125" s="94" t="str">
        <f>IF(OR(EP125=0,EP125=""),"",IF(AND($E$3=1),'Marks Entry 1st'!I124,IF(AND($E$3=2),'Marks Entry 2nd'!I124,IF(AND($E$3=3),'Marks Entry 3rd'!I124,IF(AND($E$3=4),'Marks Entry 4th'!I124,"")))))</f>
        <v/>
      </c>
      <c r="C125" s="95" t="str">
        <f>IF(OR(B125=0,B125=""),"",IF(AND($E$3=1),'Marks Entry 1st'!B124,IF(AND($E$3=2),'Marks Entry 2nd'!B124,IF(AND($E$3=3),'Marks Entry 3rd'!B124,IF(AND($E$3=4),'Marks Entry 4th'!B124,"")))))</f>
        <v/>
      </c>
      <c r="D125" s="95" t="str">
        <f>IF(OR(B125=0,B125=""),"",IF(AND($E$3=1),'Marks Entry 1st'!C124,IF(AND($E$3=2),'Marks Entry 2nd'!C124,IF(AND($E$3=3),'Marks Entry 3rd'!C124,IF(AND($E$3=4),'Marks Entry 4th'!C124,"")))))</f>
        <v/>
      </c>
      <c r="E125" s="96" t="str">
        <f>IF(OR(B125=0,B125=""),"",IF(AND($E$3=1),'Marks Entry 1st'!E124,IF(AND($E$3=2),'Marks Entry 2nd'!E124,IF(AND($E$3=3),'Marks Entry 3rd'!E124,IF(AND($E$3=4),'Marks Entry 4th'!E124,"")))))</f>
        <v/>
      </c>
      <c r="F125" s="95" t="str">
        <f>IF(OR(B125=0,B125=""),"",IF(AND($E$3=1),'Marks Entry 1st'!D124,IF(AND($E$3=2),'Marks Entry 2nd'!D124,IF(AND($E$3=3),'Marks Entry 3rd'!D124,IF(AND($E$3=4),'Marks Entry 4th'!D124,"")))))</f>
        <v/>
      </c>
      <c r="G125" s="90" t="str">
        <f>IF(OR(B125=0,B125=""),"",IF(AND($E$3=1),'Marks Entry 1st'!F124,IF(AND($E$3=2),'Marks Entry 2nd'!F124,IF(AND($E$3=3),'Marks Entry 3rd'!F124,IF(AND($E$3=4),'Marks Entry 4th'!F124,"")))))</f>
        <v/>
      </c>
      <c r="H125" s="90" t="str">
        <f>IF(OR(B125=0,B125=""),"",IF(AND($E$3=1),'Marks Entry 1st'!G124,IF(AND($E$3=2),'Marks Entry 2nd'!G124,IF(AND($E$3=3),'Marks Entry 3rd'!G124,IF(AND($E$3=4),'Marks Entry 4th'!G124,"")))))</f>
        <v/>
      </c>
      <c r="I125" s="90" t="str">
        <f>IF(OR(B125=0,B125=""),"",IF(AND($E$3=1),'Marks Entry 1st'!H124,IF(AND($E$3=2),'Marks Entry 2nd'!H124,IF(AND($E$3=3),'Marks Entry 3rd'!H124,IF(AND($E$3=4),'Marks Entry 4th'!H124,"")))))</f>
        <v/>
      </c>
      <c r="J125" s="379" t="str">
        <f>IF(OR(B125=0,B125=""),"",IF(AND($E$3=1),'Marks Entry 1st'!J124,IF(AND($E$3=2),'Marks Entry 2nd'!J124,IF(AND($E$3=3),'Marks Entry 3rd'!J124,IF(AND($E$3=4),'Marks Entry 4th'!J124,"")))))</f>
        <v/>
      </c>
      <c r="K125" s="379" t="str">
        <f>IF(OR(B125=0,B125=""),"",IF(AND($E$3=1),'Marks Entry 1st'!K124,IF(AND($E$3=2),'Marks Entry 2nd'!K124,IF(AND($E$3=3),'Marks Entry 3rd'!K124,IF(AND($E$3=4),'Marks Entry 4th'!K124,"")))))</f>
        <v/>
      </c>
      <c r="L125" s="180" t="str">
        <f>IF(OR($E125="",$G125=""),"",IF(AND($E$3=1),'Marks Entry 1st'!L124,IF(AND($E$3=2),'Marks Entry 2nd'!L124,IF(AND($E$3=3),'Marks Entry 3rd'!L124,IF(AND($E$3=4),'Marks Entry 4th'!L124,"")))))</f>
        <v/>
      </c>
      <c r="M125" s="180" t="str">
        <f>IF(OR($E125="",$G125=""),"",IF(AND($E$3=1),'Marks Entry 1st'!M124,IF(AND($E$3=2),'Marks Entry 2nd'!M124,IF(AND($E$3=3),'Marks Entry 3rd'!M124,IF(AND($E$3=4),'Marks Entry 4th'!M124,"")))))</f>
        <v/>
      </c>
      <c r="N125" s="87" t="str">
        <f t="shared" si="108"/>
        <v/>
      </c>
      <c r="O125" s="180" t="str">
        <f>IF(OR($E125="",$G125=""),"",IF(AND($E$3=1),'Marks Entry 1st'!N124,IF(AND($E$3=2),'Marks Entry 2nd'!N124,IF(AND($E$3=3),'Marks Entry 3rd'!N124,IF(AND($E$3=4),'Marks Entry 4th'!N124,"")))))</f>
        <v/>
      </c>
      <c r="P125" s="180" t="str">
        <f>IF(OR($E125="",$G125=""),"",IF(AND($E$3=1),'Marks Entry 1st'!O124,IF(AND($E$3=2),'Marks Entry 2nd'!O124,IF(AND($E$3=3),'Marks Entry 3rd'!O124,IF(AND($E$3=4),'Marks Entry 4th'!O124,"")))))</f>
        <v/>
      </c>
      <c r="Q125" s="180" t="str">
        <f>IF(OR($E125="",$G125=""),"",IF(AND($E$3=1),'Marks Entry 1st'!P124,IF(AND($E$3=2),'Marks Entry 2nd'!P124,IF(AND($E$3=3),'Marks Entry 3rd'!P124,IF(AND($E$3=4),'Marks Entry 4th'!P124,"")))))</f>
        <v/>
      </c>
      <c r="R125" s="91" t="str">
        <f t="shared" si="109"/>
        <v/>
      </c>
      <c r="S125" s="87">
        <f t="shared" si="110"/>
        <v>0</v>
      </c>
      <c r="T125" s="93" t="str">
        <f>IF(OR($E125="",$G125=""),"",IF(AND($E$3=1),'Marks Entry 1st'!Q124,IF(AND($E$3=2),'Marks Entry 2nd'!Q124,IF(AND($E$3=3),'Marks Entry 3rd'!Q124,IF(AND($E$3=4),'Marks Entry 4th'!Q124,"")))))</f>
        <v/>
      </c>
      <c r="U125" s="93" t="str">
        <f>IF(OR($E125="",$G125=""),"",IF(AND($E$3=1),'Marks Entry 1st'!R124,IF(AND($E$3=2),'Marks Entry 2nd'!R124,IF(AND($E$3=3),'Marks Entry 3rd'!R124,IF(AND($E$3=4),'Marks Entry 4th'!R124,"")))))</f>
        <v/>
      </c>
      <c r="V125" s="93" t="str">
        <f>IF(OR($E125="",$G125=""),"",IF(AND($E$3=1),'Marks Entry 1st'!S124,IF(AND($E$3=2),'Marks Entry 2nd'!S124,IF(AND($E$3=3),'Marks Entry 3rd'!S124,IF(AND($E$3=4),'Marks Entry 4th'!S124,"")))))</f>
        <v/>
      </c>
      <c r="W125" s="92" t="str">
        <f t="shared" si="111"/>
        <v/>
      </c>
      <c r="X125" s="87" t="str">
        <f t="shared" si="112"/>
        <v/>
      </c>
      <c r="Y125" s="144">
        <f t="shared" si="113"/>
        <v>0</v>
      </c>
      <c r="Z125" s="144" t="str">
        <f t="shared" si="114"/>
        <v/>
      </c>
      <c r="AA125" s="144" t="str">
        <f t="shared" si="76"/>
        <v/>
      </c>
      <c r="AB125" s="144" t="str">
        <f t="shared" si="115"/>
        <v/>
      </c>
      <c r="AC125" s="144" t="str">
        <f t="shared" si="77"/>
        <v/>
      </c>
      <c r="AD125" s="148" t="str">
        <f t="shared" si="78"/>
        <v/>
      </c>
      <c r="AE125" s="180" t="str">
        <f>IF(OR($E125="",$G125=""),"",IF(AND($E$3=1),'Marks Entry 1st'!T124,IF(AND($E$3=2),'Marks Entry 2nd'!T124,IF(AND($E$3=3),'Marks Entry 3rd'!T124,IF(AND($E$3=4),'Marks Entry 4th'!T124,"")))))</f>
        <v/>
      </c>
      <c r="AF125" s="180" t="str">
        <f>IF(OR($E125="",$G125=""),"",IF(AND($E$3=1),'Marks Entry 1st'!U124,IF(AND($E$3=2),'Marks Entry 2nd'!U124,IF(AND($E$3=3),'Marks Entry 3rd'!U124,IF(AND($E$3=4),'Marks Entry 4th'!U124,"")))))</f>
        <v/>
      </c>
      <c r="AG125" s="87" t="str">
        <f t="shared" si="116"/>
        <v/>
      </c>
      <c r="AH125" s="180" t="str">
        <f>IF(OR($E125="",$G125=""),"",IF(AND($E$3=1),'Marks Entry 1st'!V124,IF(AND($E$3=2),'Marks Entry 2nd'!V124,IF(AND($E$3=3),'Marks Entry 3rd'!V124,IF(AND($E$3=4),'Marks Entry 4th'!V124,"")))))</f>
        <v/>
      </c>
      <c r="AI125" s="180" t="str">
        <f>IF(OR($E125="",$G125=""),"",IF(AND($E$3=1),'Marks Entry 1st'!W124,IF(AND($E$3=2),'Marks Entry 2nd'!W124,IF(AND($E$3=3),'Marks Entry 3rd'!W124,IF(AND($E$3=4),'Marks Entry 4th'!W124,"")))))</f>
        <v/>
      </c>
      <c r="AJ125" s="180" t="str">
        <f>IF(OR($E125="",$G125=""),"",IF(AND($E$3=1),'Marks Entry 1st'!X124,IF(AND($E$3=2),'Marks Entry 2nd'!X124,IF(AND($E$3=3),'Marks Entry 3rd'!X124,IF(AND($E$3=4),'Marks Entry 4th'!X124,"")))))</f>
        <v/>
      </c>
      <c r="AK125" s="91" t="str">
        <f t="shared" si="117"/>
        <v/>
      </c>
      <c r="AL125" s="87">
        <f t="shared" si="118"/>
        <v>0</v>
      </c>
      <c r="AM125" s="93" t="str">
        <f>IF(OR($E125="",$G125=""),"",IF(AND($E$3=1),'Marks Entry 1st'!Y124,IF(AND($E$3=2),'Marks Entry 2nd'!Y124,IF(AND($E$3=3),'Marks Entry 3rd'!Y124,IF(AND($E$3=4),'Marks Entry 4th'!Y124,"")))))</f>
        <v/>
      </c>
      <c r="AN125" s="93" t="str">
        <f>IF(OR($E125="",$G125=""),"",IF(AND($E$3=1),'Marks Entry 1st'!Z124,IF(AND($E$3=2),'Marks Entry 2nd'!Z124,IF(AND($E$3=3),'Marks Entry 3rd'!Z124,IF(AND($E$3=4),'Marks Entry 4th'!Z124,"")))))</f>
        <v/>
      </c>
      <c r="AO125" s="93" t="str">
        <f>IF(OR($E125="",$G125=""),"",IF(AND($E$3=1),'Marks Entry 1st'!AA124,IF(AND($E$3=2),'Marks Entry 2nd'!AA124,IF(AND($E$3=3),'Marks Entry 3rd'!AA124,IF(AND($E$3=4),'Marks Entry 4th'!AA124,"")))))</f>
        <v/>
      </c>
      <c r="AP125" s="92" t="str">
        <f t="shared" si="119"/>
        <v/>
      </c>
      <c r="AQ125" s="87" t="str">
        <f t="shared" si="120"/>
        <v/>
      </c>
      <c r="AR125" s="144">
        <f t="shared" si="121"/>
        <v>0</v>
      </c>
      <c r="AS125" s="144" t="str">
        <f t="shared" si="122"/>
        <v/>
      </c>
      <c r="AT125" s="144" t="str">
        <f t="shared" si="79"/>
        <v/>
      </c>
      <c r="AU125" s="144" t="str">
        <f t="shared" si="123"/>
        <v/>
      </c>
      <c r="AV125" s="144" t="str">
        <f t="shared" si="80"/>
        <v/>
      </c>
      <c r="AW125" s="148" t="str">
        <f t="shared" si="81"/>
        <v/>
      </c>
      <c r="AX125" s="180" t="str">
        <f>IF(OR($E125="",$G125=""),"",IF(AND($E$3=1),'Marks Entry 1st'!AB124,IF(AND($E$3=2),'Marks Entry 2nd'!AB124,IF(AND($E$3=3),'Marks Entry 3rd'!AB124,IF(AND($E$3=4),'Marks Entry 4th'!AB124,"")))))</f>
        <v/>
      </c>
      <c r="AY125" s="180" t="str">
        <f>IF(OR($E125="",$G125=""),"",IF(AND($E$3=1),'Marks Entry 1st'!AC124,IF(AND($E$3=2),'Marks Entry 2nd'!AC124,IF(AND($E$3=3),'Marks Entry 3rd'!AC124,IF(AND($E$3=4),'Marks Entry 4th'!AC124,"")))))</f>
        <v/>
      </c>
      <c r="AZ125" s="87" t="str">
        <f t="shared" si="82"/>
        <v/>
      </c>
      <c r="BA125" s="180" t="str">
        <f>IF(OR($E125="",$G125=""),"",IF(AND($E$3=1),'Marks Entry 1st'!AD124,IF(AND($E$3=2),'Marks Entry 2nd'!AD124,IF(AND($E$3=3),'Marks Entry 3rd'!AD124,IF(AND($E$3=4),'Marks Entry 4th'!AD124,"")))))</f>
        <v/>
      </c>
      <c r="BB125" s="180" t="str">
        <f>IF(OR($E125="",$G125=""),"",IF(AND($E$3=1),'Marks Entry 1st'!AE124,IF(AND($E$3=2),'Marks Entry 2nd'!AE124,IF(AND($E$3=3),'Marks Entry 3rd'!AE124,IF(AND($E$3=4),'Marks Entry 4th'!AE124,"")))))</f>
        <v/>
      </c>
      <c r="BC125" s="180" t="str">
        <f>IF(OR($E125="",$G125=""),"",IF(AND($E$3=1),'Marks Entry 1st'!AF124,IF(AND($E$3=2),'Marks Entry 2nd'!AF124,IF(AND($E$3=3),'Marks Entry 3rd'!AF124,IF(AND($E$3=4),'Marks Entry 4th'!AF124,"")))))</f>
        <v/>
      </c>
      <c r="BD125" s="91" t="str">
        <f t="shared" si="83"/>
        <v/>
      </c>
      <c r="BE125" s="87">
        <f t="shared" si="84"/>
        <v>0</v>
      </c>
      <c r="BF125" s="93" t="str">
        <f>IF(OR($E125="",$G125=""),"",IF(AND($E$3=1),'Marks Entry 1st'!AG124,IF(AND($E$3=2),'Marks Entry 2nd'!AG124,IF(AND($E$3=3),'Marks Entry 3rd'!AG124,IF(AND($E$3=4),'Marks Entry 4th'!AG124,"")))))</f>
        <v/>
      </c>
      <c r="BG125" s="93" t="str">
        <f>IF(OR($E125="",$G125=""),"",IF(AND($E$3=1),'Marks Entry 1st'!AH124,IF(AND($E$3=2),'Marks Entry 2nd'!AH124,IF(AND($E$3=3),'Marks Entry 3rd'!AH124,IF(AND($E$3=4),'Marks Entry 4th'!AH124,"")))))</f>
        <v/>
      </c>
      <c r="BH125" s="93" t="str">
        <f>IF(OR($E125="",$G125=""),"",IF(AND($E$3=1),'Marks Entry 1st'!AI124,IF(AND($E$3=2),'Marks Entry 2nd'!AI124,IF(AND($E$3=3),'Marks Entry 3rd'!AI124,IF(AND($E$3=4),'Marks Entry 4th'!AI124,"")))))</f>
        <v/>
      </c>
      <c r="BI125" s="92" t="str">
        <f t="shared" si="85"/>
        <v/>
      </c>
      <c r="BJ125" s="87" t="str">
        <f t="shared" si="86"/>
        <v/>
      </c>
      <c r="BK125" s="144">
        <f t="shared" si="87"/>
        <v>0</v>
      </c>
      <c r="BL125" s="144" t="str">
        <f t="shared" si="88"/>
        <v/>
      </c>
      <c r="BM125" s="144" t="str">
        <f t="shared" si="89"/>
        <v/>
      </c>
      <c r="BN125" s="144" t="str">
        <f t="shared" si="90"/>
        <v/>
      </c>
      <c r="BO125" s="144" t="str">
        <f t="shared" si="91"/>
        <v/>
      </c>
      <c r="BP125" s="148" t="str">
        <f t="shared" si="92"/>
        <v/>
      </c>
      <c r="BQ125" s="180" t="str">
        <f>IF(OR($E125="",$G125=""),"",IF(AND($E$3=1),'Marks Entry 1st'!AJ124,IF(AND($E$3=2),'Marks Entry 2nd'!AJ124,IF(AND($E$3=3),'Marks Entry 3rd'!AJ124,IF(AND($E$3=4),'Marks Entry 4th'!AJ124,"")))))</f>
        <v/>
      </c>
      <c r="BR125" s="180" t="str">
        <f>IF(OR($E125="",$G125=""),"",IF(AND($E$3=1),'Marks Entry 1st'!AK124,IF(AND($E$3=2),'Marks Entry 2nd'!AK124,IF(AND($E$3=3),'Marks Entry 3rd'!AK124,IF(AND($E$3=4),'Marks Entry 4th'!AK124,"")))))</f>
        <v/>
      </c>
      <c r="BS125" s="87" t="str">
        <f t="shared" si="124"/>
        <v/>
      </c>
      <c r="BT125" s="180" t="str">
        <f>IF(OR($E125="",$G125=""),"",IF(AND($E$3=1),'Marks Entry 1st'!AL124,IF(AND($E$3=2),'Marks Entry 2nd'!AL124,IF(AND($E$3=3),'Marks Entry 3rd'!AL124,IF(AND($E$3=4),'Marks Entry 4th'!AL124,"")))))</f>
        <v/>
      </c>
      <c r="BU125" s="180" t="str">
        <f>IF(OR($E125="",$G125=""),"",IF(AND($E$3=1),'Marks Entry 1st'!AM124,IF(AND($E$3=2),'Marks Entry 2nd'!AM124,IF(AND($E$3=3),'Marks Entry 3rd'!AM124,IF(AND($E$3=4),'Marks Entry 4th'!AM124,"")))))</f>
        <v/>
      </c>
      <c r="BV125" s="180" t="str">
        <f>IF(OR($E125="",$G125=""),"",IF(AND($E$3=1),'Marks Entry 1st'!AN124,IF(AND($E$3=2),'Marks Entry 2nd'!AN124,IF(AND($E$3=3),'Marks Entry 3rd'!AN124,IF(AND($E$3=4),'Marks Entry 4th'!AN124,"")))))</f>
        <v/>
      </c>
      <c r="BW125" s="91" t="str">
        <f t="shared" si="125"/>
        <v/>
      </c>
      <c r="BX125" s="87">
        <f t="shared" si="126"/>
        <v>0</v>
      </c>
      <c r="BY125" s="93" t="str">
        <f>IF(OR($E125="",$G125=""),"",IF(AND($E$3=1),'Marks Entry 1st'!AO124,IF(AND($E$3=2),'Marks Entry 2nd'!AO124,IF(AND($E$3=3),'Marks Entry 3rd'!AO124,IF(AND($E$3=4),'Marks Entry 4th'!AO124,"")))))</f>
        <v/>
      </c>
      <c r="BZ125" s="93" t="str">
        <f>IF(OR($E125="",$G125=""),"",IF(AND($E$3=1),'Marks Entry 1st'!AP124,IF(AND($E$3=2),'Marks Entry 2nd'!AP124,IF(AND($E$3=3),'Marks Entry 3rd'!AP124,IF(AND($E$3=4),'Marks Entry 4th'!AP124,"")))))</f>
        <v/>
      </c>
      <c r="CA125" s="93" t="str">
        <f>IF(OR($E125="",$G125=""),"",IF(AND($E$3=1),'Marks Entry 1st'!AQ124,IF(AND($E$3=2),'Marks Entry 2nd'!AQ124,IF(AND($E$3=3),'Marks Entry 3rd'!AQ124,IF(AND($E$3=4),'Marks Entry 4th'!AQ124,"")))))</f>
        <v/>
      </c>
      <c r="CB125" s="92" t="str">
        <f t="shared" si="127"/>
        <v/>
      </c>
      <c r="CC125" s="87" t="str">
        <f t="shared" si="128"/>
        <v/>
      </c>
      <c r="CD125" s="144">
        <f t="shared" si="129"/>
        <v>0</v>
      </c>
      <c r="CE125" s="144" t="str">
        <f t="shared" si="130"/>
        <v/>
      </c>
      <c r="CF125" s="144" t="str">
        <f t="shared" si="93"/>
        <v/>
      </c>
      <c r="CG125" s="144" t="str">
        <f t="shared" si="131"/>
        <v/>
      </c>
      <c r="CH125" s="144" t="str">
        <f t="shared" si="94"/>
        <v/>
      </c>
      <c r="CI125" s="148" t="str">
        <f t="shared" si="95"/>
        <v/>
      </c>
      <c r="CJ125" s="180" t="str">
        <f>IF(OR($E125="",$G125=""),"",IF(AND($E$3=1),'Marks Entry 1st'!AR124,IF(AND($E$3=2),'Marks Entry 2nd'!AR124,IF(AND($E$3=3),'Marks Entry 3rd'!AR124,IF(AND($E$3=4),'Marks Entry 4th'!AR124,"")))))</f>
        <v/>
      </c>
      <c r="CK125" s="180" t="str">
        <f>IF(OR($E125="",$G125=""),"",IF(AND($E$3=1),'Marks Entry 1st'!AS124,IF(AND($E$3=2),'Marks Entry 2nd'!AS124,IF(AND($E$3=3),'Marks Entry 3rd'!AS124,IF(AND($E$3=4),'Marks Entry 4th'!AS124,"")))))</f>
        <v/>
      </c>
      <c r="CL125" s="87" t="str">
        <f t="shared" si="132"/>
        <v/>
      </c>
      <c r="CM125" s="180" t="str">
        <f>IF(OR($E125="",$G125=""),"",IF(AND($E$3=1),'Marks Entry 1st'!AT124,IF(AND($E$3=2),'Marks Entry 2nd'!AT124,IF(AND($E$3=3),'Marks Entry 3rd'!AT124,IF(AND($E$3=4),'Marks Entry 4th'!AT124,"")))))</f>
        <v/>
      </c>
      <c r="CN125" s="180" t="str">
        <f>IF(OR($E125="",$G125=""),"",IF(AND($E$3=1),'Marks Entry 1st'!AU124,IF(AND($E$3=2),'Marks Entry 2nd'!AU124,IF(AND($E$3=3),'Marks Entry 3rd'!AU124,IF(AND($E$3=4),'Marks Entry 4th'!AU124,"")))))</f>
        <v/>
      </c>
      <c r="CO125" s="180" t="str">
        <f>IF(OR($E125="",$G125=""),"",IF(AND($E$3=1),'Marks Entry 1st'!AV124,IF(AND($E$3=2),'Marks Entry 2nd'!AV124,IF(AND($E$3=3),'Marks Entry 3rd'!AV124,IF(AND($E$3=4),'Marks Entry 4th'!AV124,"")))))</f>
        <v/>
      </c>
      <c r="CP125" s="91" t="str">
        <f t="shared" si="133"/>
        <v/>
      </c>
      <c r="CQ125" s="87">
        <f t="shared" si="134"/>
        <v>0</v>
      </c>
      <c r="CR125" s="93" t="str">
        <f>IF(OR($E125="",$G125=""),"",IF(AND($E$3=1),'Marks Entry 1st'!AW124,IF(AND($E$3=2),'Marks Entry 2nd'!AW124,IF(AND($E$3=3),'Marks Entry 3rd'!AW124,IF(AND($E$3=4),'Marks Entry 4th'!AW124,"")))))</f>
        <v/>
      </c>
      <c r="CS125" s="93" t="str">
        <f>IF(OR($E125="",$G125=""),"",IF(AND($E$3=1),'Marks Entry 1st'!AX124,IF(AND($E$3=2),'Marks Entry 2nd'!AX124,IF(AND($E$3=3),'Marks Entry 3rd'!AX124,IF(AND($E$3=4),'Marks Entry 4th'!AX124,"")))))</f>
        <v/>
      </c>
      <c r="CT125" s="93" t="str">
        <f>IF(OR($E125="",$G125=""),"",IF(AND($E$3=1),'Marks Entry 1st'!AY124,IF(AND($E$3=2),'Marks Entry 2nd'!AY124,IF(AND($E$3=3),'Marks Entry 3rd'!AY124,IF(AND($E$3=4),'Marks Entry 4th'!AY124,"")))))</f>
        <v/>
      </c>
      <c r="CU125" s="92" t="str">
        <f t="shared" si="135"/>
        <v/>
      </c>
      <c r="CV125" s="87" t="str">
        <f t="shared" si="136"/>
        <v/>
      </c>
      <c r="CW125" s="144">
        <f t="shared" si="137"/>
        <v>0</v>
      </c>
      <c r="CX125" s="144" t="str">
        <f t="shared" si="138"/>
        <v/>
      </c>
      <c r="CY125" s="144" t="str">
        <f t="shared" si="96"/>
        <v/>
      </c>
      <c r="CZ125" s="144" t="str">
        <f t="shared" si="139"/>
        <v/>
      </c>
      <c r="DA125" s="144" t="str">
        <f t="shared" si="97"/>
        <v/>
      </c>
      <c r="DB125" s="148" t="str">
        <f t="shared" si="98"/>
        <v/>
      </c>
      <c r="DC125" s="380" t="str">
        <f>IF(OR($E125="",$G125=""),"",IF(AND($E$3=1),'Marks Entry 1st'!AZ124,IF(AND($E$3=2),'Marks Entry 2nd'!AZ124,IF(AND($E$3=3),'Marks Entry 3rd'!AZ124,IF(AND($E$3=4),'Marks Entry 4th'!AZ124,"")))))</f>
        <v/>
      </c>
      <c r="DD125" s="380" t="str">
        <f>IF(OR($E125="",$G125=""),"",IF(AND($E$3=1),'Marks Entry 1st'!BA124,IF(AND($E$3=2),'Marks Entry 2nd'!BA124,IF(AND($E$3=3),'Marks Entry 3rd'!BA124,IF(AND($E$3=4),'Marks Entry 4th'!BA124,"")))))</f>
        <v/>
      </c>
      <c r="DE125" s="380" t="str">
        <f>IF(OR($E125="",$G125=""),"",IF(AND($E$3=1),'Marks Entry 1st'!BB124,IF(AND($E$3=2),'Marks Entry 2nd'!BB124,IF(AND($E$3=3),'Marks Entry 3rd'!BB124,IF(AND($E$3=4),'Marks Entry 4th'!BB124,"")))))</f>
        <v/>
      </c>
      <c r="DF125" s="181" t="str">
        <f t="shared" si="140"/>
        <v/>
      </c>
      <c r="DG125" s="182">
        <f t="shared" si="141"/>
        <v>0</v>
      </c>
      <c r="DH125" s="182" t="str">
        <f t="shared" si="142"/>
        <v/>
      </c>
      <c r="DI125" s="182" t="str">
        <f t="shared" si="143"/>
        <v/>
      </c>
      <c r="DJ125" s="147" t="str">
        <f t="shared" si="99"/>
        <v/>
      </c>
      <c r="DK125" s="380" t="str">
        <f>IF(OR($E125="",$G125=""),"",IF(AND($E$3=1),'Marks Entry 1st'!BC124,IF(AND($E$3=2),'Marks Entry 2nd'!BC124,IF(AND($E$3=3),'Marks Entry 3rd'!BC124,IF(AND($E$3=4),'Marks Entry 4th'!BC124,"")))))</f>
        <v/>
      </c>
      <c r="DL125" s="380" t="str">
        <f>IF(OR($E125="",$G125=""),"",IF(AND($E$3=1),'Marks Entry 1st'!BD124,IF(AND($E$3=2),'Marks Entry 2nd'!BD124,IF(AND($E$3=3),'Marks Entry 3rd'!BD124,IF(AND($E$3=4),'Marks Entry 4th'!BD124,"")))))</f>
        <v/>
      </c>
      <c r="DM125" s="380" t="str">
        <f>IF(OR($E125="",$G125=""),"",IF(AND($E$3=1),'Marks Entry 1st'!BE124,IF(AND($E$3=2),'Marks Entry 2nd'!BE124,IF(AND($E$3=3),'Marks Entry 3rd'!BE124,IF(AND($E$3=4),'Marks Entry 4th'!BE124,"")))))</f>
        <v/>
      </c>
      <c r="DN125" s="181" t="str">
        <f t="shared" si="144"/>
        <v/>
      </c>
      <c r="DO125" s="182">
        <f t="shared" si="145"/>
        <v>0</v>
      </c>
      <c r="DP125" s="182" t="str">
        <f t="shared" si="146"/>
        <v/>
      </c>
      <c r="DQ125" s="182" t="str">
        <f t="shared" si="147"/>
        <v/>
      </c>
      <c r="DR125" s="147" t="str">
        <f t="shared" si="100"/>
        <v/>
      </c>
      <c r="DS125" s="380" t="str">
        <f>IF(OR($E125="",$G125=""),"",IF(AND($E$3=1),'Marks Entry 1st'!BF124,IF(AND($E$3=2),'Marks Entry 2nd'!BF124,IF(AND($E$3=3),'Marks Entry 3rd'!BF124,IF(AND($E$3=4),'Marks Entry 4th'!BF124,"")))))</f>
        <v/>
      </c>
      <c r="DT125" s="380" t="str">
        <f>IF(OR($E125="",$G125=""),"",IF(AND($E$3=1),'Marks Entry 1st'!BG124,IF(AND($E$3=2),'Marks Entry 2nd'!BG124,IF(AND($E$3=3),'Marks Entry 3rd'!BG124,IF(AND($E$3=4),'Marks Entry 4th'!BG124,"")))))</f>
        <v/>
      </c>
      <c r="DU125" s="380" t="str">
        <f>IF(OR($E125="",$G125=""),"",IF(AND($E$3=1),'Marks Entry 1st'!BH124,IF(AND($E$3=2),'Marks Entry 2nd'!BH124,IF(AND($E$3=3),'Marks Entry 3rd'!BH124,IF(AND($E$3=4),'Marks Entry 4th'!BH124,"")))))</f>
        <v/>
      </c>
      <c r="DV125" s="181" t="str">
        <f t="shared" si="148"/>
        <v/>
      </c>
      <c r="DW125" s="182">
        <f t="shared" si="149"/>
        <v>0</v>
      </c>
      <c r="DX125" s="182" t="str">
        <f t="shared" si="150"/>
        <v/>
      </c>
      <c r="DY125" s="182" t="str">
        <f t="shared" si="151"/>
        <v/>
      </c>
      <c r="DZ125" s="147" t="str">
        <f t="shared" si="101"/>
        <v/>
      </c>
      <c r="EA125" s="104" t="str">
        <f t="shared" si="102"/>
        <v/>
      </c>
      <c r="EB125" s="105" t="str">
        <f t="shared" si="103"/>
        <v/>
      </c>
      <c r="EC125" s="111" t="str">
        <f t="shared" si="104"/>
        <v/>
      </c>
      <c r="ED125" s="112" t="str">
        <f t="shared" si="105"/>
        <v/>
      </c>
      <c r="EE125" s="386" t="str">
        <f t="shared" si="106"/>
        <v/>
      </c>
      <c r="EF125" s="72" t="str">
        <f>IF(OR($E125="",$G125=""),"",IF(AND($E$3=1),'Marks Entry 1st'!BI124,IF(AND($E$3=2),'Marks Entry 2nd'!BI124,IF(AND($E$3=3),'Marks Entry 3rd'!BI124,IF(AND($E$3=4),'Marks Entry 4th'!BI124,"")))))</f>
        <v/>
      </c>
      <c r="EG125" s="72" t="str">
        <f>IF(OR($E125="",$G125=""),"",IF(AND($E$3=1),'Marks Entry 1st'!BJ124,IF(AND($E$3=2),'Marks Entry 2nd'!BJ124,IF(AND($E$3=3),'Marks Entry 3rd'!BJ124,IF(AND($E$3=4),'Marks Entry 4th'!BJ124,"")))))</f>
        <v/>
      </c>
      <c r="EH125" s="328" t="str">
        <f t="shared" si="107"/>
        <v/>
      </c>
      <c r="EI125" s="73"/>
      <c r="EP125" s="75">
        <f>IF(AND($E$3=1),'Marks Entry 1st'!I124,IF(AND($E$3=2),'Marks Entry 2nd'!I124,IF(AND($E$3=3),'Marks Entry 3rd'!I124,IF(AND($E$3=4),'Marks Entry 4th'!I124,""))))</f>
        <v>0</v>
      </c>
    </row>
    <row r="126" spans="1:146" ht="18.899999999999999" customHeight="1">
      <c r="A126" s="94">
        <v>119</v>
      </c>
      <c r="B126" s="94" t="str">
        <f>IF(OR(EP126=0,EP126=""),"",IF(AND($E$3=1),'Marks Entry 1st'!I125,IF(AND($E$3=2),'Marks Entry 2nd'!I125,IF(AND($E$3=3),'Marks Entry 3rd'!I125,IF(AND($E$3=4),'Marks Entry 4th'!I125,"")))))</f>
        <v/>
      </c>
      <c r="C126" s="95" t="str">
        <f>IF(OR(B126=0,B126=""),"",IF(AND($E$3=1),'Marks Entry 1st'!B125,IF(AND($E$3=2),'Marks Entry 2nd'!B125,IF(AND($E$3=3),'Marks Entry 3rd'!B125,IF(AND($E$3=4),'Marks Entry 4th'!B125,"")))))</f>
        <v/>
      </c>
      <c r="D126" s="95" t="str">
        <f>IF(OR(B126=0,B126=""),"",IF(AND($E$3=1),'Marks Entry 1st'!C125,IF(AND($E$3=2),'Marks Entry 2nd'!C125,IF(AND($E$3=3),'Marks Entry 3rd'!C125,IF(AND($E$3=4),'Marks Entry 4th'!C125,"")))))</f>
        <v/>
      </c>
      <c r="E126" s="96" t="str">
        <f>IF(OR(B126=0,B126=""),"",IF(AND($E$3=1),'Marks Entry 1st'!E125,IF(AND($E$3=2),'Marks Entry 2nd'!E125,IF(AND($E$3=3),'Marks Entry 3rd'!E125,IF(AND($E$3=4),'Marks Entry 4th'!E125,"")))))</f>
        <v/>
      </c>
      <c r="F126" s="95" t="str">
        <f>IF(OR(B126=0,B126=""),"",IF(AND($E$3=1),'Marks Entry 1st'!D125,IF(AND($E$3=2),'Marks Entry 2nd'!D125,IF(AND($E$3=3),'Marks Entry 3rd'!D125,IF(AND($E$3=4),'Marks Entry 4th'!D125,"")))))</f>
        <v/>
      </c>
      <c r="G126" s="90" t="str">
        <f>IF(OR(B126=0,B126=""),"",IF(AND($E$3=1),'Marks Entry 1st'!F125,IF(AND($E$3=2),'Marks Entry 2nd'!F125,IF(AND($E$3=3),'Marks Entry 3rd'!F125,IF(AND($E$3=4),'Marks Entry 4th'!F125,"")))))</f>
        <v/>
      </c>
      <c r="H126" s="90" t="str">
        <f>IF(OR(B126=0,B126=""),"",IF(AND($E$3=1),'Marks Entry 1st'!G125,IF(AND($E$3=2),'Marks Entry 2nd'!G125,IF(AND($E$3=3),'Marks Entry 3rd'!G125,IF(AND($E$3=4),'Marks Entry 4th'!G125,"")))))</f>
        <v/>
      </c>
      <c r="I126" s="90" t="str">
        <f>IF(OR(B126=0,B126=""),"",IF(AND($E$3=1),'Marks Entry 1st'!H125,IF(AND($E$3=2),'Marks Entry 2nd'!H125,IF(AND($E$3=3),'Marks Entry 3rd'!H125,IF(AND($E$3=4),'Marks Entry 4th'!H125,"")))))</f>
        <v/>
      </c>
      <c r="J126" s="379" t="str">
        <f>IF(OR(B126=0,B126=""),"",IF(AND($E$3=1),'Marks Entry 1st'!J125,IF(AND($E$3=2),'Marks Entry 2nd'!J125,IF(AND($E$3=3),'Marks Entry 3rd'!J125,IF(AND($E$3=4),'Marks Entry 4th'!J125,"")))))</f>
        <v/>
      </c>
      <c r="K126" s="379" t="str">
        <f>IF(OR(B126=0,B126=""),"",IF(AND($E$3=1),'Marks Entry 1st'!K125,IF(AND($E$3=2),'Marks Entry 2nd'!K125,IF(AND($E$3=3),'Marks Entry 3rd'!K125,IF(AND($E$3=4),'Marks Entry 4th'!K125,"")))))</f>
        <v/>
      </c>
      <c r="L126" s="180" t="str">
        <f>IF(OR($E126="",$G126=""),"",IF(AND($E$3=1),'Marks Entry 1st'!L125,IF(AND($E$3=2),'Marks Entry 2nd'!L125,IF(AND($E$3=3),'Marks Entry 3rd'!L125,IF(AND($E$3=4),'Marks Entry 4th'!L125,"")))))</f>
        <v/>
      </c>
      <c r="M126" s="180" t="str">
        <f>IF(OR($E126="",$G126=""),"",IF(AND($E$3=1),'Marks Entry 1st'!M125,IF(AND($E$3=2),'Marks Entry 2nd'!M125,IF(AND($E$3=3),'Marks Entry 3rd'!M125,IF(AND($E$3=4),'Marks Entry 4th'!M125,"")))))</f>
        <v/>
      </c>
      <c r="N126" s="87" t="str">
        <f t="shared" si="108"/>
        <v/>
      </c>
      <c r="O126" s="180" t="str">
        <f>IF(OR($E126="",$G126=""),"",IF(AND($E$3=1),'Marks Entry 1st'!N125,IF(AND($E$3=2),'Marks Entry 2nd'!N125,IF(AND($E$3=3),'Marks Entry 3rd'!N125,IF(AND($E$3=4),'Marks Entry 4th'!N125,"")))))</f>
        <v/>
      </c>
      <c r="P126" s="180" t="str">
        <f>IF(OR($E126="",$G126=""),"",IF(AND($E$3=1),'Marks Entry 1st'!O125,IF(AND($E$3=2),'Marks Entry 2nd'!O125,IF(AND($E$3=3),'Marks Entry 3rd'!O125,IF(AND($E$3=4),'Marks Entry 4th'!O125,"")))))</f>
        <v/>
      </c>
      <c r="Q126" s="180" t="str">
        <f>IF(OR($E126="",$G126=""),"",IF(AND($E$3=1),'Marks Entry 1st'!P125,IF(AND($E$3=2),'Marks Entry 2nd'!P125,IF(AND($E$3=3),'Marks Entry 3rd'!P125,IF(AND($E$3=4),'Marks Entry 4th'!P125,"")))))</f>
        <v/>
      </c>
      <c r="R126" s="91" t="str">
        <f t="shared" si="109"/>
        <v/>
      </c>
      <c r="S126" s="87">
        <f t="shared" si="110"/>
        <v>0</v>
      </c>
      <c r="T126" s="93" t="str">
        <f>IF(OR($E126="",$G126=""),"",IF(AND($E$3=1),'Marks Entry 1st'!Q125,IF(AND($E$3=2),'Marks Entry 2nd'!Q125,IF(AND($E$3=3),'Marks Entry 3rd'!Q125,IF(AND($E$3=4),'Marks Entry 4th'!Q125,"")))))</f>
        <v/>
      </c>
      <c r="U126" s="93" t="str">
        <f>IF(OR($E126="",$G126=""),"",IF(AND($E$3=1),'Marks Entry 1st'!R125,IF(AND($E$3=2),'Marks Entry 2nd'!R125,IF(AND($E$3=3),'Marks Entry 3rd'!R125,IF(AND($E$3=4),'Marks Entry 4th'!R125,"")))))</f>
        <v/>
      </c>
      <c r="V126" s="93" t="str">
        <f>IF(OR($E126="",$G126=""),"",IF(AND($E$3=1),'Marks Entry 1st'!S125,IF(AND($E$3=2),'Marks Entry 2nd'!S125,IF(AND($E$3=3),'Marks Entry 3rd'!S125,IF(AND($E$3=4),'Marks Entry 4th'!S125,"")))))</f>
        <v/>
      </c>
      <c r="W126" s="92" t="str">
        <f t="shared" si="111"/>
        <v/>
      </c>
      <c r="X126" s="87" t="str">
        <f t="shared" si="112"/>
        <v/>
      </c>
      <c r="Y126" s="144">
        <f t="shared" si="113"/>
        <v>0</v>
      </c>
      <c r="Z126" s="144" t="str">
        <f t="shared" si="114"/>
        <v/>
      </c>
      <c r="AA126" s="144" t="str">
        <f t="shared" si="76"/>
        <v/>
      </c>
      <c r="AB126" s="144" t="str">
        <f t="shared" si="115"/>
        <v/>
      </c>
      <c r="AC126" s="144" t="str">
        <f t="shared" si="77"/>
        <v/>
      </c>
      <c r="AD126" s="148" t="str">
        <f t="shared" si="78"/>
        <v/>
      </c>
      <c r="AE126" s="180" t="str">
        <f>IF(OR($E126="",$G126=""),"",IF(AND($E$3=1),'Marks Entry 1st'!T125,IF(AND($E$3=2),'Marks Entry 2nd'!T125,IF(AND($E$3=3),'Marks Entry 3rd'!T125,IF(AND($E$3=4),'Marks Entry 4th'!T125,"")))))</f>
        <v/>
      </c>
      <c r="AF126" s="180" t="str">
        <f>IF(OR($E126="",$G126=""),"",IF(AND($E$3=1),'Marks Entry 1st'!U125,IF(AND($E$3=2),'Marks Entry 2nd'!U125,IF(AND($E$3=3),'Marks Entry 3rd'!U125,IF(AND($E$3=4),'Marks Entry 4th'!U125,"")))))</f>
        <v/>
      </c>
      <c r="AG126" s="87" t="str">
        <f t="shared" si="116"/>
        <v/>
      </c>
      <c r="AH126" s="180" t="str">
        <f>IF(OR($E126="",$G126=""),"",IF(AND($E$3=1),'Marks Entry 1st'!V125,IF(AND($E$3=2),'Marks Entry 2nd'!V125,IF(AND($E$3=3),'Marks Entry 3rd'!V125,IF(AND($E$3=4),'Marks Entry 4th'!V125,"")))))</f>
        <v/>
      </c>
      <c r="AI126" s="180" t="str">
        <f>IF(OR($E126="",$G126=""),"",IF(AND($E$3=1),'Marks Entry 1st'!W125,IF(AND($E$3=2),'Marks Entry 2nd'!W125,IF(AND($E$3=3),'Marks Entry 3rd'!W125,IF(AND($E$3=4),'Marks Entry 4th'!W125,"")))))</f>
        <v/>
      </c>
      <c r="AJ126" s="180" t="str">
        <f>IF(OR($E126="",$G126=""),"",IF(AND($E$3=1),'Marks Entry 1st'!X125,IF(AND($E$3=2),'Marks Entry 2nd'!X125,IF(AND($E$3=3),'Marks Entry 3rd'!X125,IF(AND($E$3=4),'Marks Entry 4th'!X125,"")))))</f>
        <v/>
      </c>
      <c r="AK126" s="91" t="str">
        <f t="shared" si="117"/>
        <v/>
      </c>
      <c r="AL126" s="87">
        <f t="shared" si="118"/>
        <v>0</v>
      </c>
      <c r="AM126" s="93" t="str">
        <f>IF(OR($E126="",$G126=""),"",IF(AND($E$3=1),'Marks Entry 1st'!Y125,IF(AND($E$3=2),'Marks Entry 2nd'!Y125,IF(AND($E$3=3),'Marks Entry 3rd'!Y125,IF(AND($E$3=4),'Marks Entry 4th'!Y125,"")))))</f>
        <v/>
      </c>
      <c r="AN126" s="93" t="str">
        <f>IF(OR($E126="",$G126=""),"",IF(AND($E$3=1),'Marks Entry 1st'!Z125,IF(AND($E$3=2),'Marks Entry 2nd'!Z125,IF(AND($E$3=3),'Marks Entry 3rd'!Z125,IF(AND($E$3=4),'Marks Entry 4th'!Z125,"")))))</f>
        <v/>
      </c>
      <c r="AO126" s="93" t="str">
        <f>IF(OR($E126="",$G126=""),"",IF(AND($E$3=1),'Marks Entry 1st'!AA125,IF(AND($E$3=2),'Marks Entry 2nd'!AA125,IF(AND($E$3=3),'Marks Entry 3rd'!AA125,IF(AND($E$3=4),'Marks Entry 4th'!AA125,"")))))</f>
        <v/>
      </c>
      <c r="AP126" s="92" t="str">
        <f t="shared" si="119"/>
        <v/>
      </c>
      <c r="AQ126" s="87" t="str">
        <f t="shared" si="120"/>
        <v/>
      </c>
      <c r="AR126" s="144">
        <f t="shared" si="121"/>
        <v>0</v>
      </c>
      <c r="AS126" s="144" t="str">
        <f t="shared" si="122"/>
        <v/>
      </c>
      <c r="AT126" s="144" t="str">
        <f t="shared" si="79"/>
        <v/>
      </c>
      <c r="AU126" s="144" t="str">
        <f t="shared" si="123"/>
        <v/>
      </c>
      <c r="AV126" s="144" t="str">
        <f t="shared" si="80"/>
        <v/>
      </c>
      <c r="AW126" s="148" t="str">
        <f t="shared" si="81"/>
        <v/>
      </c>
      <c r="AX126" s="180" t="str">
        <f>IF(OR($E126="",$G126=""),"",IF(AND($E$3=1),'Marks Entry 1st'!AB125,IF(AND($E$3=2),'Marks Entry 2nd'!AB125,IF(AND($E$3=3),'Marks Entry 3rd'!AB125,IF(AND($E$3=4),'Marks Entry 4th'!AB125,"")))))</f>
        <v/>
      </c>
      <c r="AY126" s="180" t="str">
        <f>IF(OR($E126="",$G126=""),"",IF(AND($E$3=1),'Marks Entry 1st'!AC125,IF(AND($E$3=2),'Marks Entry 2nd'!AC125,IF(AND($E$3=3),'Marks Entry 3rd'!AC125,IF(AND($E$3=4),'Marks Entry 4th'!AC125,"")))))</f>
        <v/>
      </c>
      <c r="AZ126" s="87" t="str">
        <f t="shared" si="82"/>
        <v/>
      </c>
      <c r="BA126" s="180" t="str">
        <f>IF(OR($E126="",$G126=""),"",IF(AND($E$3=1),'Marks Entry 1st'!AD125,IF(AND($E$3=2),'Marks Entry 2nd'!AD125,IF(AND($E$3=3),'Marks Entry 3rd'!AD125,IF(AND($E$3=4),'Marks Entry 4th'!AD125,"")))))</f>
        <v/>
      </c>
      <c r="BB126" s="180" t="str">
        <f>IF(OR($E126="",$G126=""),"",IF(AND($E$3=1),'Marks Entry 1st'!AE125,IF(AND($E$3=2),'Marks Entry 2nd'!AE125,IF(AND($E$3=3),'Marks Entry 3rd'!AE125,IF(AND($E$3=4),'Marks Entry 4th'!AE125,"")))))</f>
        <v/>
      </c>
      <c r="BC126" s="180" t="str">
        <f>IF(OR($E126="",$G126=""),"",IF(AND($E$3=1),'Marks Entry 1st'!AF125,IF(AND($E$3=2),'Marks Entry 2nd'!AF125,IF(AND($E$3=3),'Marks Entry 3rd'!AF125,IF(AND($E$3=4),'Marks Entry 4th'!AF125,"")))))</f>
        <v/>
      </c>
      <c r="BD126" s="91" t="str">
        <f t="shared" si="83"/>
        <v/>
      </c>
      <c r="BE126" s="87">
        <f t="shared" si="84"/>
        <v>0</v>
      </c>
      <c r="BF126" s="93" t="str">
        <f>IF(OR($E126="",$G126=""),"",IF(AND($E$3=1),'Marks Entry 1st'!AG125,IF(AND($E$3=2),'Marks Entry 2nd'!AG125,IF(AND($E$3=3),'Marks Entry 3rd'!AG125,IF(AND($E$3=4),'Marks Entry 4th'!AG125,"")))))</f>
        <v/>
      </c>
      <c r="BG126" s="93" t="str">
        <f>IF(OR($E126="",$G126=""),"",IF(AND($E$3=1),'Marks Entry 1st'!AH125,IF(AND($E$3=2),'Marks Entry 2nd'!AH125,IF(AND($E$3=3),'Marks Entry 3rd'!AH125,IF(AND($E$3=4),'Marks Entry 4th'!AH125,"")))))</f>
        <v/>
      </c>
      <c r="BH126" s="93" t="str">
        <f>IF(OR($E126="",$G126=""),"",IF(AND($E$3=1),'Marks Entry 1st'!AI125,IF(AND($E$3=2),'Marks Entry 2nd'!AI125,IF(AND($E$3=3),'Marks Entry 3rd'!AI125,IF(AND($E$3=4),'Marks Entry 4th'!AI125,"")))))</f>
        <v/>
      </c>
      <c r="BI126" s="92" t="str">
        <f t="shared" si="85"/>
        <v/>
      </c>
      <c r="BJ126" s="87" t="str">
        <f t="shared" si="86"/>
        <v/>
      </c>
      <c r="BK126" s="144">
        <f t="shared" si="87"/>
        <v>0</v>
      </c>
      <c r="BL126" s="144" t="str">
        <f t="shared" si="88"/>
        <v/>
      </c>
      <c r="BM126" s="144" t="str">
        <f t="shared" si="89"/>
        <v/>
      </c>
      <c r="BN126" s="144" t="str">
        <f t="shared" si="90"/>
        <v/>
      </c>
      <c r="BO126" s="144" t="str">
        <f t="shared" si="91"/>
        <v/>
      </c>
      <c r="BP126" s="148" t="str">
        <f t="shared" si="92"/>
        <v/>
      </c>
      <c r="BQ126" s="180" t="str">
        <f>IF(OR($E126="",$G126=""),"",IF(AND($E$3=1),'Marks Entry 1st'!AJ125,IF(AND($E$3=2),'Marks Entry 2nd'!AJ125,IF(AND($E$3=3),'Marks Entry 3rd'!AJ125,IF(AND($E$3=4),'Marks Entry 4th'!AJ125,"")))))</f>
        <v/>
      </c>
      <c r="BR126" s="180" t="str">
        <f>IF(OR($E126="",$G126=""),"",IF(AND($E$3=1),'Marks Entry 1st'!AK125,IF(AND($E$3=2),'Marks Entry 2nd'!AK125,IF(AND($E$3=3),'Marks Entry 3rd'!AK125,IF(AND($E$3=4),'Marks Entry 4th'!AK125,"")))))</f>
        <v/>
      </c>
      <c r="BS126" s="87" t="str">
        <f t="shared" si="124"/>
        <v/>
      </c>
      <c r="BT126" s="180" t="str">
        <f>IF(OR($E126="",$G126=""),"",IF(AND($E$3=1),'Marks Entry 1st'!AL125,IF(AND($E$3=2),'Marks Entry 2nd'!AL125,IF(AND($E$3=3),'Marks Entry 3rd'!AL125,IF(AND($E$3=4),'Marks Entry 4th'!AL125,"")))))</f>
        <v/>
      </c>
      <c r="BU126" s="180" t="str">
        <f>IF(OR($E126="",$G126=""),"",IF(AND($E$3=1),'Marks Entry 1st'!AM125,IF(AND($E$3=2),'Marks Entry 2nd'!AM125,IF(AND($E$3=3),'Marks Entry 3rd'!AM125,IF(AND($E$3=4),'Marks Entry 4th'!AM125,"")))))</f>
        <v/>
      </c>
      <c r="BV126" s="180" t="str">
        <f>IF(OR($E126="",$G126=""),"",IF(AND($E$3=1),'Marks Entry 1st'!AN125,IF(AND($E$3=2),'Marks Entry 2nd'!AN125,IF(AND($E$3=3),'Marks Entry 3rd'!AN125,IF(AND($E$3=4),'Marks Entry 4th'!AN125,"")))))</f>
        <v/>
      </c>
      <c r="BW126" s="91" t="str">
        <f t="shared" si="125"/>
        <v/>
      </c>
      <c r="BX126" s="87">
        <f t="shared" si="126"/>
        <v>0</v>
      </c>
      <c r="BY126" s="93" t="str">
        <f>IF(OR($E126="",$G126=""),"",IF(AND($E$3=1),'Marks Entry 1st'!AO125,IF(AND($E$3=2),'Marks Entry 2nd'!AO125,IF(AND($E$3=3),'Marks Entry 3rd'!AO125,IF(AND($E$3=4),'Marks Entry 4th'!AO125,"")))))</f>
        <v/>
      </c>
      <c r="BZ126" s="93" t="str">
        <f>IF(OR($E126="",$G126=""),"",IF(AND($E$3=1),'Marks Entry 1st'!AP125,IF(AND($E$3=2),'Marks Entry 2nd'!AP125,IF(AND($E$3=3),'Marks Entry 3rd'!AP125,IF(AND($E$3=4),'Marks Entry 4th'!AP125,"")))))</f>
        <v/>
      </c>
      <c r="CA126" s="93" t="str">
        <f>IF(OR($E126="",$G126=""),"",IF(AND($E$3=1),'Marks Entry 1st'!AQ125,IF(AND($E$3=2),'Marks Entry 2nd'!AQ125,IF(AND($E$3=3),'Marks Entry 3rd'!AQ125,IF(AND($E$3=4),'Marks Entry 4th'!AQ125,"")))))</f>
        <v/>
      </c>
      <c r="CB126" s="92" t="str">
        <f t="shared" si="127"/>
        <v/>
      </c>
      <c r="CC126" s="87" t="str">
        <f t="shared" si="128"/>
        <v/>
      </c>
      <c r="CD126" s="144">
        <f t="shared" si="129"/>
        <v>0</v>
      </c>
      <c r="CE126" s="144" t="str">
        <f t="shared" si="130"/>
        <v/>
      </c>
      <c r="CF126" s="144" t="str">
        <f t="shared" si="93"/>
        <v/>
      </c>
      <c r="CG126" s="144" t="str">
        <f t="shared" si="131"/>
        <v/>
      </c>
      <c r="CH126" s="144" t="str">
        <f t="shared" si="94"/>
        <v/>
      </c>
      <c r="CI126" s="148" t="str">
        <f t="shared" si="95"/>
        <v/>
      </c>
      <c r="CJ126" s="180" t="str">
        <f>IF(OR($E126="",$G126=""),"",IF(AND($E$3=1),'Marks Entry 1st'!AR125,IF(AND($E$3=2),'Marks Entry 2nd'!AR125,IF(AND($E$3=3),'Marks Entry 3rd'!AR125,IF(AND($E$3=4),'Marks Entry 4th'!AR125,"")))))</f>
        <v/>
      </c>
      <c r="CK126" s="180" t="str">
        <f>IF(OR($E126="",$G126=""),"",IF(AND($E$3=1),'Marks Entry 1st'!AS125,IF(AND($E$3=2),'Marks Entry 2nd'!AS125,IF(AND($E$3=3),'Marks Entry 3rd'!AS125,IF(AND($E$3=4),'Marks Entry 4th'!AS125,"")))))</f>
        <v/>
      </c>
      <c r="CL126" s="87" t="str">
        <f t="shared" si="132"/>
        <v/>
      </c>
      <c r="CM126" s="180" t="str">
        <f>IF(OR($E126="",$G126=""),"",IF(AND($E$3=1),'Marks Entry 1st'!AT125,IF(AND($E$3=2),'Marks Entry 2nd'!AT125,IF(AND($E$3=3),'Marks Entry 3rd'!AT125,IF(AND($E$3=4),'Marks Entry 4th'!AT125,"")))))</f>
        <v/>
      </c>
      <c r="CN126" s="180" t="str">
        <f>IF(OR($E126="",$G126=""),"",IF(AND($E$3=1),'Marks Entry 1st'!AU125,IF(AND($E$3=2),'Marks Entry 2nd'!AU125,IF(AND($E$3=3),'Marks Entry 3rd'!AU125,IF(AND($E$3=4),'Marks Entry 4th'!AU125,"")))))</f>
        <v/>
      </c>
      <c r="CO126" s="180" t="str">
        <f>IF(OR($E126="",$G126=""),"",IF(AND($E$3=1),'Marks Entry 1st'!AV125,IF(AND($E$3=2),'Marks Entry 2nd'!AV125,IF(AND($E$3=3),'Marks Entry 3rd'!AV125,IF(AND($E$3=4),'Marks Entry 4th'!AV125,"")))))</f>
        <v/>
      </c>
      <c r="CP126" s="91" t="str">
        <f t="shared" si="133"/>
        <v/>
      </c>
      <c r="CQ126" s="87">
        <f t="shared" si="134"/>
        <v>0</v>
      </c>
      <c r="CR126" s="93" t="str">
        <f>IF(OR($E126="",$G126=""),"",IF(AND($E$3=1),'Marks Entry 1st'!AW125,IF(AND($E$3=2),'Marks Entry 2nd'!AW125,IF(AND($E$3=3),'Marks Entry 3rd'!AW125,IF(AND($E$3=4),'Marks Entry 4th'!AW125,"")))))</f>
        <v/>
      </c>
      <c r="CS126" s="93" t="str">
        <f>IF(OR($E126="",$G126=""),"",IF(AND($E$3=1),'Marks Entry 1st'!AX125,IF(AND($E$3=2),'Marks Entry 2nd'!AX125,IF(AND($E$3=3),'Marks Entry 3rd'!AX125,IF(AND($E$3=4),'Marks Entry 4th'!AX125,"")))))</f>
        <v/>
      </c>
      <c r="CT126" s="93" t="str">
        <f>IF(OR($E126="",$G126=""),"",IF(AND($E$3=1),'Marks Entry 1st'!AY125,IF(AND($E$3=2),'Marks Entry 2nd'!AY125,IF(AND($E$3=3),'Marks Entry 3rd'!AY125,IF(AND($E$3=4),'Marks Entry 4th'!AY125,"")))))</f>
        <v/>
      </c>
      <c r="CU126" s="92" t="str">
        <f t="shared" si="135"/>
        <v/>
      </c>
      <c r="CV126" s="87" t="str">
        <f t="shared" si="136"/>
        <v/>
      </c>
      <c r="CW126" s="144">
        <f t="shared" si="137"/>
        <v>0</v>
      </c>
      <c r="CX126" s="144" t="str">
        <f t="shared" si="138"/>
        <v/>
      </c>
      <c r="CY126" s="144" t="str">
        <f t="shared" si="96"/>
        <v/>
      </c>
      <c r="CZ126" s="144" t="str">
        <f t="shared" si="139"/>
        <v/>
      </c>
      <c r="DA126" s="144" t="str">
        <f t="shared" si="97"/>
        <v/>
      </c>
      <c r="DB126" s="148" t="str">
        <f t="shared" si="98"/>
        <v/>
      </c>
      <c r="DC126" s="380" t="str">
        <f>IF(OR($E126="",$G126=""),"",IF(AND($E$3=1),'Marks Entry 1st'!AZ125,IF(AND($E$3=2),'Marks Entry 2nd'!AZ125,IF(AND($E$3=3),'Marks Entry 3rd'!AZ125,IF(AND($E$3=4),'Marks Entry 4th'!AZ125,"")))))</f>
        <v/>
      </c>
      <c r="DD126" s="380" t="str">
        <f>IF(OR($E126="",$G126=""),"",IF(AND($E$3=1),'Marks Entry 1st'!BA125,IF(AND($E$3=2),'Marks Entry 2nd'!BA125,IF(AND($E$3=3),'Marks Entry 3rd'!BA125,IF(AND($E$3=4),'Marks Entry 4th'!BA125,"")))))</f>
        <v/>
      </c>
      <c r="DE126" s="380" t="str">
        <f>IF(OR($E126="",$G126=""),"",IF(AND($E$3=1),'Marks Entry 1st'!BB125,IF(AND($E$3=2),'Marks Entry 2nd'!BB125,IF(AND($E$3=3),'Marks Entry 3rd'!BB125,IF(AND($E$3=4),'Marks Entry 4th'!BB125,"")))))</f>
        <v/>
      </c>
      <c r="DF126" s="181" t="str">
        <f t="shared" si="140"/>
        <v/>
      </c>
      <c r="DG126" s="182">
        <f t="shared" si="141"/>
        <v>0</v>
      </c>
      <c r="DH126" s="182" t="str">
        <f t="shared" si="142"/>
        <v/>
      </c>
      <c r="DI126" s="182" t="str">
        <f t="shared" si="143"/>
        <v/>
      </c>
      <c r="DJ126" s="147" t="str">
        <f t="shared" si="99"/>
        <v/>
      </c>
      <c r="DK126" s="380" t="str">
        <f>IF(OR($E126="",$G126=""),"",IF(AND($E$3=1),'Marks Entry 1st'!BC125,IF(AND($E$3=2),'Marks Entry 2nd'!BC125,IF(AND($E$3=3),'Marks Entry 3rd'!BC125,IF(AND($E$3=4),'Marks Entry 4th'!BC125,"")))))</f>
        <v/>
      </c>
      <c r="DL126" s="380" t="str">
        <f>IF(OR($E126="",$G126=""),"",IF(AND($E$3=1),'Marks Entry 1st'!BD125,IF(AND($E$3=2),'Marks Entry 2nd'!BD125,IF(AND($E$3=3),'Marks Entry 3rd'!BD125,IF(AND($E$3=4),'Marks Entry 4th'!BD125,"")))))</f>
        <v/>
      </c>
      <c r="DM126" s="380" t="str">
        <f>IF(OR($E126="",$G126=""),"",IF(AND($E$3=1),'Marks Entry 1st'!BE125,IF(AND($E$3=2),'Marks Entry 2nd'!BE125,IF(AND($E$3=3),'Marks Entry 3rd'!BE125,IF(AND($E$3=4),'Marks Entry 4th'!BE125,"")))))</f>
        <v/>
      </c>
      <c r="DN126" s="181" t="str">
        <f t="shared" si="144"/>
        <v/>
      </c>
      <c r="DO126" s="182">
        <f t="shared" si="145"/>
        <v>0</v>
      </c>
      <c r="DP126" s="182" t="str">
        <f t="shared" si="146"/>
        <v/>
      </c>
      <c r="DQ126" s="182" t="str">
        <f t="shared" si="147"/>
        <v/>
      </c>
      <c r="DR126" s="147" t="str">
        <f t="shared" si="100"/>
        <v/>
      </c>
      <c r="DS126" s="380" t="str">
        <f>IF(OR($E126="",$G126=""),"",IF(AND($E$3=1),'Marks Entry 1st'!BF125,IF(AND($E$3=2),'Marks Entry 2nd'!BF125,IF(AND($E$3=3),'Marks Entry 3rd'!BF125,IF(AND($E$3=4),'Marks Entry 4th'!BF125,"")))))</f>
        <v/>
      </c>
      <c r="DT126" s="380" t="str">
        <f>IF(OR($E126="",$G126=""),"",IF(AND($E$3=1),'Marks Entry 1st'!BG125,IF(AND($E$3=2),'Marks Entry 2nd'!BG125,IF(AND($E$3=3),'Marks Entry 3rd'!BG125,IF(AND($E$3=4),'Marks Entry 4th'!BG125,"")))))</f>
        <v/>
      </c>
      <c r="DU126" s="380" t="str">
        <f>IF(OR($E126="",$G126=""),"",IF(AND($E$3=1),'Marks Entry 1st'!BH125,IF(AND($E$3=2),'Marks Entry 2nd'!BH125,IF(AND($E$3=3),'Marks Entry 3rd'!BH125,IF(AND($E$3=4),'Marks Entry 4th'!BH125,"")))))</f>
        <v/>
      </c>
      <c r="DV126" s="181" t="str">
        <f t="shared" si="148"/>
        <v/>
      </c>
      <c r="DW126" s="182">
        <f t="shared" si="149"/>
        <v>0</v>
      </c>
      <c r="DX126" s="182" t="str">
        <f t="shared" si="150"/>
        <v/>
      </c>
      <c r="DY126" s="182" t="str">
        <f t="shared" si="151"/>
        <v/>
      </c>
      <c r="DZ126" s="147" t="str">
        <f t="shared" si="101"/>
        <v/>
      </c>
      <c r="EA126" s="104" t="str">
        <f t="shared" si="102"/>
        <v/>
      </c>
      <c r="EB126" s="105" t="str">
        <f t="shared" si="103"/>
        <v/>
      </c>
      <c r="EC126" s="111" t="str">
        <f t="shared" si="104"/>
        <v/>
      </c>
      <c r="ED126" s="112" t="str">
        <f t="shared" si="105"/>
        <v/>
      </c>
      <c r="EE126" s="386" t="str">
        <f t="shared" si="106"/>
        <v/>
      </c>
      <c r="EF126" s="72" t="str">
        <f>IF(OR($E126="",$G126=""),"",IF(AND($E$3=1),'Marks Entry 1st'!BI125,IF(AND($E$3=2),'Marks Entry 2nd'!BI125,IF(AND($E$3=3),'Marks Entry 3rd'!BI125,IF(AND($E$3=4),'Marks Entry 4th'!BI125,"")))))</f>
        <v/>
      </c>
      <c r="EG126" s="72" t="str">
        <f>IF(OR($E126="",$G126=""),"",IF(AND($E$3=1),'Marks Entry 1st'!BJ125,IF(AND($E$3=2),'Marks Entry 2nd'!BJ125,IF(AND($E$3=3),'Marks Entry 3rd'!BJ125,IF(AND($E$3=4),'Marks Entry 4th'!BJ125,"")))))</f>
        <v/>
      </c>
      <c r="EH126" s="328" t="str">
        <f t="shared" si="107"/>
        <v/>
      </c>
      <c r="EI126" s="73"/>
      <c r="EP126" s="75">
        <f>IF(AND($E$3=1),'Marks Entry 1st'!I125,IF(AND($E$3=2),'Marks Entry 2nd'!I125,IF(AND($E$3=3),'Marks Entry 3rd'!I125,IF(AND($E$3=4),'Marks Entry 4th'!I125,""))))</f>
        <v>0</v>
      </c>
    </row>
    <row r="127" spans="1:146" ht="18.899999999999999" customHeight="1">
      <c r="A127" s="94">
        <v>120</v>
      </c>
      <c r="B127" s="94" t="str">
        <f>IF(OR(EP127=0,EP127=""),"",IF(AND($E$3=1),'Marks Entry 1st'!I126,IF(AND($E$3=2),'Marks Entry 2nd'!I126,IF(AND($E$3=3),'Marks Entry 3rd'!I126,IF(AND($E$3=4),'Marks Entry 4th'!I126,"")))))</f>
        <v/>
      </c>
      <c r="C127" s="95" t="str">
        <f>IF(OR(B127=0,B127=""),"",IF(AND($E$3=1),'Marks Entry 1st'!B126,IF(AND($E$3=2),'Marks Entry 2nd'!B126,IF(AND($E$3=3),'Marks Entry 3rd'!B126,IF(AND($E$3=4),'Marks Entry 4th'!B126,"")))))</f>
        <v/>
      </c>
      <c r="D127" s="95" t="str">
        <f>IF(OR(B127=0,B127=""),"",IF(AND($E$3=1),'Marks Entry 1st'!C126,IF(AND($E$3=2),'Marks Entry 2nd'!C126,IF(AND($E$3=3),'Marks Entry 3rd'!C126,IF(AND($E$3=4),'Marks Entry 4th'!C126,"")))))</f>
        <v/>
      </c>
      <c r="E127" s="96" t="str">
        <f>IF(OR(B127=0,B127=""),"",IF(AND($E$3=1),'Marks Entry 1st'!E126,IF(AND($E$3=2),'Marks Entry 2nd'!E126,IF(AND($E$3=3),'Marks Entry 3rd'!E126,IF(AND($E$3=4),'Marks Entry 4th'!E126,"")))))</f>
        <v/>
      </c>
      <c r="F127" s="95" t="str">
        <f>IF(OR(B127=0,B127=""),"",IF(AND($E$3=1),'Marks Entry 1st'!D126,IF(AND($E$3=2),'Marks Entry 2nd'!D126,IF(AND($E$3=3),'Marks Entry 3rd'!D126,IF(AND($E$3=4),'Marks Entry 4th'!D126,"")))))</f>
        <v/>
      </c>
      <c r="G127" s="90" t="str">
        <f>IF(OR(B127=0,B127=""),"",IF(AND($E$3=1),'Marks Entry 1st'!F126,IF(AND($E$3=2),'Marks Entry 2nd'!F126,IF(AND($E$3=3),'Marks Entry 3rd'!F126,IF(AND($E$3=4),'Marks Entry 4th'!F126,"")))))</f>
        <v/>
      </c>
      <c r="H127" s="90" t="str">
        <f>IF(OR(B127=0,B127=""),"",IF(AND($E$3=1),'Marks Entry 1st'!G126,IF(AND($E$3=2),'Marks Entry 2nd'!G126,IF(AND($E$3=3),'Marks Entry 3rd'!G126,IF(AND($E$3=4),'Marks Entry 4th'!G126,"")))))</f>
        <v/>
      </c>
      <c r="I127" s="90" t="str">
        <f>IF(OR(B127=0,B127=""),"",IF(AND($E$3=1),'Marks Entry 1st'!H126,IF(AND($E$3=2),'Marks Entry 2nd'!H126,IF(AND($E$3=3),'Marks Entry 3rd'!H126,IF(AND($E$3=4),'Marks Entry 4th'!H126,"")))))</f>
        <v/>
      </c>
      <c r="J127" s="379" t="str">
        <f>IF(OR(B127=0,B127=""),"",IF(AND($E$3=1),'Marks Entry 1st'!J126,IF(AND($E$3=2),'Marks Entry 2nd'!J126,IF(AND($E$3=3),'Marks Entry 3rd'!J126,IF(AND($E$3=4),'Marks Entry 4th'!J126,"")))))</f>
        <v/>
      </c>
      <c r="K127" s="379" t="str">
        <f>IF(OR(B127=0,B127=""),"",IF(AND($E$3=1),'Marks Entry 1st'!K126,IF(AND($E$3=2),'Marks Entry 2nd'!K126,IF(AND($E$3=3),'Marks Entry 3rd'!K126,IF(AND($E$3=4),'Marks Entry 4th'!K126,"")))))</f>
        <v/>
      </c>
      <c r="L127" s="180" t="str">
        <f>IF(OR($E127="",$G127=""),"",IF(AND($E$3=1),'Marks Entry 1st'!L126,IF(AND($E$3=2),'Marks Entry 2nd'!L126,IF(AND($E$3=3),'Marks Entry 3rd'!L126,IF(AND($E$3=4),'Marks Entry 4th'!L126,"")))))</f>
        <v/>
      </c>
      <c r="M127" s="180" t="str">
        <f>IF(OR($E127="",$G127=""),"",IF(AND($E$3=1),'Marks Entry 1st'!M126,IF(AND($E$3=2),'Marks Entry 2nd'!M126,IF(AND($E$3=3),'Marks Entry 3rd'!M126,IF(AND($E$3=4),'Marks Entry 4th'!M126,"")))))</f>
        <v/>
      </c>
      <c r="N127" s="87" t="str">
        <f t="shared" si="108"/>
        <v/>
      </c>
      <c r="O127" s="180" t="str">
        <f>IF(OR($E127="",$G127=""),"",IF(AND($E$3=1),'Marks Entry 1st'!N126,IF(AND($E$3=2),'Marks Entry 2nd'!N126,IF(AND($E$3=3),'Marks Entry 3rd'!N126,IF(AND($E$3=4),'Marks Entry 4th'!N126,"")))))</f>
        <v/>
      </c>
      <c r="P127" s="180" t="str">
        <f>IF(OR($E127="",$G127=""),"",IF(AND($E$3=1),'Marks Entry 1st'!O126,IF(AND($E$3=2),'Marks Entry 2nd'!O126,IF(AND($E$3=3),'Marks Entry 3rd'!O126,IF(AND($E$3=4),'Marks Entry 4th'!O126,"")))))</f>
        <v/>
      </c>
      <c r="Q127" s="180" t="str">
        <f>IF(OR($E127="",$G127=""),"",IF(AND($E$3=1),'Marks Entry 1st'!P126,IF(AND($E$3=2),'Marks Entry 2nd'!P126,IF(AND($E$3=3),'Marks Entry 3rd'!P126,IF(AND($E$3=4),'Marks Entry 4th'!P126,"")))))</f>
        <v/>
      </c>
      <c r="R127" s="91" t="str">
        <f t="shared" si="109"/>
        <v/>
      </c>
      <c r="S127" s="87">
        <f t="shared" si="110"/>
        <v>0</v>
      </c>
      <c r="T127" s="93" t="str">
        <f>IF(OR($E127="",$G127=""),"",IF(AND($E$3=1),'Marks Entry 1st'!Q126,IF(AND($E$3=2),'Marks Entry 2nd'!Q126,IF(AND($E$3=3),'Marks Entry 3rd'!Q126,IF(AND($E$3=4),'Marks Entry 4th'!Q126,"")))))</f>
        <v/>
      </c>
      <c r="U127" s="93" t="str">
        <f>IF(OR($E127="",$G127=""),"",IF(AND($E$3=1),'Marks Entry 1st'!R126,IF(AND($E$3=2),'Marks Entry 2nd'!R126,IF(AND($E$3=3),'Marks Entry 3rd'!R126,IF(AND($E$3=4),'Marks Entry 4th'!R126,"")))))</f>
        <v/>
      </c>
      <c r="V127" s="93" t="str">
        <f>IF(OR($E127="",$G127=""),"",IF(AND($E$3=1),'Marks Entry 1st'!S126,IF(AND($E$3=2),'Marks Entry 2nd'!S126,IF(AND($E$3=3),'Marks Entry 3rd'!S126,IF(AND($E$3=4),'Marks Entry 4th'!S126,"")))))</f>
        <v/>
      </c>
      <c r="W127" s="92" t="str">
        <f t="shared" si="111"/>
        <v/>
      </c>
      <c r="X127" s="87" t="str">
        <f t="shared" si="112"/>
        <v/>
      </c>
      <c r="Y127" s="144">
        <f t="shared" si="113"/>
        <v>0</v>
      </c>
      <c r="Z127" s="144" t="str">
        <f t="shared" si="114"/>
        <v/>
      </c>
      <c r="AA127" s="144" t="str">
        <f t="shared" si="76"/>
        <v/>
      </c>
      <c r="AB127" s="144" t="str">
        <f t="shared" si="115"/>
        <v/>
      </c>
      <c r="AC127" s="144" t="str">
        <f t="shared" si="77"/>
        <v/>
      </c>
      <c r="AD127" s="148" t="str">
        <f t="shared" si="78"/>
        <v/>
      </c>
      <c r="AE127" s="180" t="str">
        <f>IF(OR($E127="",$G127=""),"",IF(AND($E$3=1),'Marks Entry 1st'!T126,IF(AND($E$3=2),'Marks Entry 2nd'!T126,IF(AND($E$3=3),'Marks Entry 3rd'!T126,IF(AND($E$3=4),'Marks Entry 4th'!T126,"")))))</f>
        <v/>
      </c>
      <c r="AF127" s="180" t="str">
        <f>IF(OR($E127="",$G127=""),"",IF(AND($E$3=1),'Marks Entry 1st'!U126,IF(AND($E$3=2),'Marks Entry 2nd'!U126,IF(AND($E$3=3),'Marks Entry 3rd'!U126,IF(AND($E$3=4),'Marks Entry 4th'!U126,"")))))</f>
        <v/>
      </c>
      <c r="AG127" s="87" t="str">
        <f t="shared" si="116"/>
        <v/>
      </c>
      <c r="AH127" s="180" t="str">
        <f>IF(OR($E127="",$G127=""),"",IF(AND($E$3=1),'Marks Entry 1st'!V126,IF(AND($E$3=2),'Marks Entry 2nd'!V126,IF(AND($E$3=3),'Marks Entry 3rd'!V126,IF(AND($E$3=4),'Marks Entry 4th'!V126,"")))))</f>
        <v/>
      </c>
      <c r="AI127" s="180" t="str">
        <f>IF(OR($E127="",$G127=""),"",IF(AND($E$3=1),'Marks Entry 1st'!W126,IF(AND($E$3=2),'Marks Entry 2nd'!W126,IF(AND($E$3=3),'Marks Entry 3rd'!W126,IF(AND($E$3=4),'Marks Entry 4th'!W126,"")))))</f>
        <v/>
      </c>
      <c r="AJ127" s="180" t="str">
        <f>IF(OR($E127="",$G127=""),"",IF(AND($E$3=1),'Marks Entry 1st'!X126,IF(AND($E$3=2),'Marks Entry 2nd'!X126,IF(AND($E$3=3),'Marks Entry 3rd'!X126,IF(AND($E$3=4),'Marks Entry 4th'!X126,"")))))</f>
        <v/>
      </c>
      <c r="AK127" s="91" t="str">
        <f t="shared" si="117"/>
        <v/>
      </c>
      <c r="AL127" s="87">
        <f t="shared" si="118"/>
        <v>0</v>
      </c>
      <c r="AM127" s="93" t="str">
        <f>IF(OR($E127="",$G127=""),"",IF(AND($E$3=1),'Marks Entry 1st'!Y126,IF(AND($E$3=2),'Marks Entry 2nd'!Y126,IF(AND($E$3=3),'Marks Entry 3rd'!Y126,IF(AND($E$3=4),'Marks Entry 4th'!Y126,"")))))</f>
        <v/>
      </c>
      <c r="AN127" s="93" t="str">
        <f>IF(OR($E127="",$G127=""),"",IF(AND($E$3=1),'Marks Entry 1st'!Z126,IF(AND($E$3=2),'Marks Entry 2nd'!Z126,IF(AND($E$3=3),'Marks Entry 3rd'!Z126,IF(AND($E$3=4),'Marks Entry 4th'!Z126,"")))))</f>
        <v/>
      </c>
      <c r="AO127" s="93" t="str">
        <f>IF(OR($E127="",$G127=""),"",IF(AND($E$3=1),'Marks Entry 1st'!AA126,IF(AND($E$3=2),'Marks Entry 2nd'!AA126,IF(AND($E$3=3),'Marks Entry 3rd'!AA126,IF(AND($E$3=4),'Marks Entry 4th'!AA126,"")))))</f>
        <v/>
      </c>
      <c r="AP127" s="92" t="str">
        <f t="shared" si="119"/>
        <v/>
      </c>
      <c r="AQ127" s="87" t="str">
        <f t="shared" si="120"/>
        <v/>
      </c>
      <c r="AR127" s="144">
        <f t="shared" si="121"/>
        <v>0</v>
      </c>
      <c r="AS127" s="144" t="str">
        <f t="shared" si="122"/>
        <v/>
      </c>
      <c r="AT127" s="144" t="str">
        <f t="shared" si="79"/>
        <v/>
      </c>
      <c r="AU127" s="144" t="str">
        <f t="shared" si="123"/>
        <v/>
      </c>
      <c r="AV127" s="144" t="str">
        <f t="shared" si="80"/>
        <v/>
      </c>
      <c r="AW127" s="148" t="str">
        <f t="shared" si="81"/>
        <v/>
      </c>
      <c r="AX127" s="180" t="str">
        <f>IF(OR($E127="",$G127=""),"",IF(AND($E$3=1),'Marks Entry 1st'!AB126,IF(AND($E$3=2),'Marks Entry 2nd'!AB126,IF(AND($E$3=3),'Marks Entry 3rd'!AB126,IF(AND($E$3=4),'Marks Entry 4th'!AB126,"")))))</f>
        <v/>
      </c>
      <c r="AY127" s="180" t="str">
        <f>IF(OR($E127="",$G127=""),"",IF(AND($E$3=1),'Marks Entry 1st'!AC126,IF(AND($E$3=2),'Marks Entry 2nd'!AC126,IF(AND($E$3=3),'Marks Entry 3rd'!AC126,IF(AND($E$3=4),'Marks Entry 4th'!AC126,"")))))</f>
        <v/>
      </c>
      <c r="AZ127" s="87" t="str">
        <f t="shared" si="82"/>
        <v/>
      </c>
      <c r="BA127" s="180" t="str">
        <f>IF(OR($E127="",$G127=""),"",IF(AND($E$3=1),'Marks Entry 1st'!AD126,IF(AND($E$3=2),'Marks Entry 2nd'!AD126,IF(AND($E$3=3),'Marks Entry 3rd'!AD126,IF(AND($E$3=4),'Marks Entry 4th'!AD126,"")))))</f>
        <v/>
      </c>
      <c r="BB127" s="180" t="str">
        <f>IF(OR($E127="",$G127=""),"",IF(AND($E$3=1),'Marks Entry 1st'!AE126,IF(AND($E$3=2),'Marks Entry 2nd'!AE126,IF(AND($E$3=3),'Marks Entry 3rd'!AE126,IF(AND($E$3=4),'Marks Entry 4th'!AE126,"")))))</f>
        <v/>
      </c>
      <c r="BC127" s="180" t="str">
        <f>IF(OR($E127="",$G127=""),"",IF(AND($E$3=1),'Marks Entry 1st'!AF126,IF(AND($E$3=2),'Marks Entry 2nd'!AF126,IF(AND($E$3=3),'Marks Entry 3rd'!AF126,IF(AND($E$3=4),'Marks Entry 4th'!AF126,"")))))</f>
        <v/>
      </c>
      <c r="BD127" s="91" t="str">
        <f t="shared" si="83"/>
        <v/>
      </c>
      <c r="BE127" s="87">
        <f t="shared" si="84"/>
        <v>0</v>
      </c>
      <c r="BF127" s="93" t="str">
        <f>IF(OR($E127="",$G127=""),"",IF(AND($E$3=1),'Marks Entry 1st'!AG126,IF(AND($E$3=2),'Marks Entry 2nd'!AG126,IF(AND($E$3=3),'Marks Entry 3rd'!AG126,IF(AND($E$3=4),'Marks Entry 4th'!AG126,"")))))</f>
        <v/>
      </c>
      <c r="BG127" s="93" t="str">
        <f>IF(OR($E127="",$G127=""),"",IF(AND($E$3=1),'Marks Entry 1st'!AH126,IF(AND($E$3=2),'Marks Entry 2nd'!AH126,IF(AND($E$3=3),'Marks Entry 3rd'!AH126,IF(AND($E$3=4),'Marks Entry 4th'!AH126,"")))))</f>
        <v/>
      </c>
      <c r="BH127" s="93" t="str">
        <f>IF(OR($E127="",$G127=""),"",IF(AND($E$3=1),'Marks Entry 1st'!AI126,IF(AND($E$3=2),'Marks Entry 2nd'!AI126,IF(AND($E$3=3),'Marks Entry 3rd'!AI126,IF(AND($E$3=4),'Marks Entry 4th'!AI126,"")))))</f>
        <v/>
      </c>
      <c r="BI127" s="92" t="str">
        <f t="shared" si="85"/>
        <v/>
      </c>
      <c r="BJ127" s="87" t="str">
        <f t="shared" si="86"/>
        <v/>
      </c>
      <c r="BK127" s="144">
        <f t="shared" si="87"/>
        <v>0</v>
      </c>
      <c r="BL127" s="144" t="str">
        <f t="shared" si="88"/>
        <v/>
      </c>
      <c r="BM127" s="144" t="str">
        <f t="shared" si="89"/>
        <v/>
      </c>
      <c r="BN127" s="144" t="str">
        <f t="shared" si="90"/>
        <v/>
      </c>
      <c r="BO127" s="144" t="str">
        <f t="shared" si="91"/>
        <v/>
      </c>
      <c r="BP127" s="148" t="str">
        <f t="shared" si="92"/>
        <v/>
      </c>
      <c r="BQ127" s="180" t="str">
        <f>IF(OR($E127="",$G127=""),"",IF(AND($E$3=1),'Marks Entry 1st'!AJ126,IF(AND($E$3=2),'Marks Entry 2nd'!AJ126,IF(AND($E$3=3),'Marks Entry 3rd'!AJ126,IF(AND($E$3=4),'Marks Entry 4th'!AJ126,"")))))</f>
        <v/>
      </c>
      <c r="BR127" s="180" t="str">
        <f>IF(OR($E127="",$G127=""),"",IF(AND($E$3=1),'Marks Entry 1st'!AK126,IF(AND($E$3=2),'Marks Entry 2nd'!AK126,IF(AND($E$3=3),'Marks Entry 3rd'!AK126,IF(AND($E$3=4),'Marks Entry 4th'!AK126,"")))))</f>
        <v/>
      </c>
      <c r="BS127" s="87" t="str">
        <f t="shared" si="124"/>
        <v/>
      </c>
      <c r="BT127" s="180" t="str">
        <f>IF(OR($E127="",$G127=""),"",IF(AND($E$3=1),'Marks Entry 1st'!AL126,IF(AND($E$3=2),'Marks Entry 2nd'!AL126,IF(AND($E$3=3),'Marks Entry 3rd'!AL126,IF(AND($E$3=4),'Marks Entry 4th'!AL126,"")))))</f>
        <v/>
      </c>
      <c r="BU127" s="180" t="str">
        <f>IF(OR($E127="",$G127=""),"",IF(AND($E$3=1),'Marks Entry 1st'!AM126,IF(AND($E$3=2),'Marks Entry 2nd'!AM126,IF(AND($E$3=3),'Marks Entry 3rd'!AM126,IF(AND($E$3=4),'Marks Entry 4th'!AM126,"")))))</f>
        <v/>
      </c>
      <c r="BV127" s="180" t="str">
        <f>IF(OR($E127="",$G127=""),"",IF(AND($E$3=1),'Marks Entry 1st'!AN126,IF(AND($E$3=2),'Marks Entry 2nd'!AN126,IF(AND($E$3=3),'Marks Entry 3rd'!AN126,IF(AND($E$3=4),'Marks Entry 4th'!AN126,"")))))</f>
        <v/>
      </c>
      <c r="BW127" s="91" t="str">
        <f t="shared" si="125"/>
        <v/>
      </c>
      <c r="BX127" s="87">
        <f t="shared" si="126"/>
        <v>0</v>
      </c>
      <c r="BY127" s="93" t="str">
        <f>IF(OR($E127="",$G127=""),"",IF(AND($E$3=1),'Marks Entry 1st'!AO126,IF(AND($E$3=2),'Marks Entry 2nd'!AO126,IF(AND($E$3=3),'Marks Entry 3rd'!AO126,IF(AND($E$3=4),'Marks Entry 4th'!AO126,"")))))</f>
        <v/>
      </c>
      <c r="BZ127" s="93" t="str">
        <f>IF(OR($E127="",$G127=""),"",IF(AND($E$3=1),'Marks Entry 1st'!AP126,IF(AND($E$3=2),'Marks Entry 2nd'!AP126,IF(AND($E$3=3),'Marks Entry 3rd'!AP126,IF(AND($E$3=4),'Marks Entry 4th'!AP126,"")))))</f>
        <v/>
      </c>
      <c r="CA127" s="93" t="str">
        <f>IF(OR($E127="",$G127=""),"",IF(AND($E$3=1),'Marks Entry 1st'!AQ126,IF(AND($E$3=2),'Marks Entry 2nd'!AQ126,IF(AND($E$3=3),'Marks Entry 3rd'!AQ126,IF(AND($E$3=4),'Marks Entry 4th'!AQ126,"")))))</f>
        <v/>
      </c>
      <c r="CB127" s="92" t="str">
        <f t="shared" si="127"/>
        <v/>
      </c>
      <c r="CC127" s="87" t="str">
        <f t="shared" si="128"/>
        <v/>
      </c>
      <c r="CD127" s="144">
        <f t="shared" si="129"/>
        <v>0</v>
      </c>
      <c r="CE127" s="144" t="str">
        <f t="shared" si="130"/>
        <v/>
      </c>
      <c r="CF127" s="144" t="str">
        <f t="shared" si="93"/>
        <v/>
      </c>
      <c r="CG127" s="144" t="str">
        <f t="shared" si="131"/>
        <v/>
      </c>
      <c r="CH127" s="144" t="str">
        <f t="shared" si="94"/>
        <v/>
      </c>
      <c r="CI127" s="148" t="str">
        <f t="shared" si="95"/>
        <v/>
      </c>
      <c r="CJ127" s="180" t="str">
        <f>IF(OR($E127="",$G127=""),"",IF(AND($E$3=1),'Marks Entry 1st'!AR126,IF(AND($E$3=2),'Marks Entry 2nd'!AR126,IF(AND($E$3=3),'Marks Entry 3rd'!AR126,IF(AND($E$3=4),'Marks Entry 4th'!AR126,"")))))</f>
        <v/>
      </c>
      <c r="CK127" s="180" t="str">
        <f>IF(OR($E127="",$G127=""),"",IF(AND($E$3=1),'Marks Entry 1st'!AS126,IF(AND($E$3=2),'Marks Entry 2nd'!AS126,IF(AND($E$3=3),'Marks Entry 3rd'!AS126,IF(AND($E$3=4),'Marks Entry 4th'!AS126,"")))))</f>
        <v/>
      </c>
      <c r="CL127" s="87" t="str">
        <f t="shared" si="132"/>
        <v/>
      </c>
      <c r="CM127" s="180" t="str">
        <f>IF(OR($E127="",$G127=""),"",IF(AND($E$3=1),'Marks Entry 1st'!AT126,IF(AND($E$3=2),'Marks Entry 2nd'!AT126,IF(AND($E$3=3),'Marks Entry 3rd'!AT126,IF(AND($E$3=4),'Marks Entry 4th'!AT126,"")))))</f>
        <v/>
      </c>
      <c r="CN127" s="180" t="str">
        <f>IF(OR($E127="",$G127=""),"",IF(AND($E$3=1),'Marks Entry 1st'!AU126,IF(AND($E$3=2),'Marks Entry 2nd'!AU126,IF(AND($E$3=3),'Marks Entry 3rd'!AU126,IF(AND($E$3=4),'Marks Entry 4th'!AU126,"")))))</f>
        <v/>
      </c>
      <c r="CO127" s="180" t="str">
        <f>IF(OR($E127="",$G127=""),"",IF(AND($E$3=1),'Marks Entry 1st'!AV126,IF(AND($E$3=2),'Marks Entry 2nd'!AV126,IF(AND($E$3=3),'Marks Entry 3rd'!AV126,IF(AND($E$3=4),'Marks Entry 4th'!AV126,"")))))</f>
        <v/>
      </c>
      <c r="CP127" s="91" t="str">
        <f t="shared" si="133"/>
        <v/>
      </c>
      <c r="CQ127" s="87">
        <f t="shared" si="134"/>
        <v>0</v>
      </c>
      <c r="CR127" s="93" t="str">
        <f>IF(OR($E127="",$G127=""),"",IF(AND($E$3=1),'Marks Entry 1st'!AW126,IF(AND($E$3=2),'Marks Entry 2nd'!AW126,IF(AND($E$3=3),'Marks Entry 3rd'!AW126,IF(AND($E$3=4),'Marks Entry 4th'!AW126,"")))))</f>
        <v/>
      </c>
      <c r="CS127" s="93" t="str">
        <f>IF(OR($E127="",$G127=""),"",IF(AND($E$3=1),'Marks Entry 1st'!AX126,IF(AND($E$3=2),'Marks Entry 2nd'!AX126,IF(AND($E$3=3),'Marks Entry 3rd'!AX126,IF(AND($E$3=4),'Marks Entry 4th'!AX126,"")))))</f>
        <v/>
      </c>
      <c r="CT127" s="93" t="str">
        <f>IF(OR($E127="",$G127=""),"",IF(AND($E$3=1),'Marks Entry 1st'!AY126,IF(AND($E$3=2),'Marks Entry 2nd'!AY126,IF(AND($E$3=3),'Marks Entry 3rd'!AY126,IF(AND($E$3=4),'Marks Entry 4th'!AY126,"")))))</f>
        <v/>
      </c>
      <c r="CU127" s="92" t="str">
        <f t="shared" si="135"/>
        <v/>
      </c>
      <c r="CV127" s="87" t="str">
        <f t="shared" si="136"/>
        <v/>
      </c>
      <c r="CW127" s="144">
        <f t="shared" si="137"/>
        <v>0</v>
      </c>
      <c r="CX127" s="144" t="str">
        <f t="shared" si="138"/>
        <v/>
      </c>
      <c r="CY127" s="144" t="str">
        <f t="shared" si="96"/>
        <v/>
      </c>
      <c r="CZ127" s="144" t="str">
        <f t="shared" si="139"/>
        <v/>
      </c>
      <c r="DA127" s="144" t="str">
        <f t="shared" si="97"/>
        <v/>
      </c>
      <c r="DB127" s="148" t="str">
        <f t="shared" si="98"/>
        <v/>
      </c>
      <c r="DC127" s="380" t="str">
        <f>IF(OR($E127="",$G127=""),"",IF(AND($E$3=1),'Marks Entry 1st'!AZ126,IF(AND($E$3=2),'Marks Entry 2nd'!AZ126,IF(AND($E$3=3),'Marks Entry 3rd'!AZ126,IF(AND($E$3=4),'Marks Entry 4th'!AZ126,"")))))</f>
        <v/>
      </c>
      <c r="DD127" s="380" t="str">
        <f>IF(OR($E127="",$G127=""),"",IF(AND($E$3=1),'Marks Entry 1st'!BA126,IF(AND($E$3=2),'Marks Entry 2nd'!BA126,IF(AND($E$3=3),'Marks Entry 3rd'!BA126,IF(AND($E$3=4),'Marks Entry 4th'!BA126,"")))))</f>
        <v/>
      </c>
      <c r="DE127" s="380" t="str">
        <f>IF(OR($E127="",$G127=""),"",IF(AND($E$3=1),'Marks Entry 1st'!BB126,IF(AND($E$3=2),'Marks Entry 2nd'!BB126,IF(AND($E$3=3),'Marks Entry 3rd'!BB126,IF(AND($E$3=4),'Marks Entry 4th'!BB126,"")))))</f>
        <v/>
      </c>
      <c r="DF127" s="181" t="str">
        <f t="shared" si="140"/>
        <v/>
      </c>
      <c r="DG127" s="182">
        <f t="shared" si="141"/>
        <v>0</v>
      </c>
      <c r="DH127" s="182" t="str">
        <f t="shared" si="142"/>
        <v/>
      </c>
      <c r="DI127" s="182" t="str">
        <f t="shared" si="143"/>
        <v/>
      </c>
      <c r="DJ127" s="147" t="str">
        <f t="shared" si="99"/>
        <v/>
      </c>
      <c r="DK127" s="380" t="str">
        <f>IF(OR($E127="",$G127=""),"",IF(AND($E$3=1),'Marks Entry 1st'!BC126,IF(AND($E$3=2),'Marks Entry 2nd'!BC126,IF(AND($E$3=3),'Marks Entry 3rd'!BC126,IF(AND($E$3=4),'Marks Entry 4th'!BC126,"")))))</f>
        <v/>
      </c>
      <c r="DL127" s="380" t="str">
        <f>IF(OR($E127="",$G127=""),"",IF(AND($E$3=1),'Marks Entry 1st'!BD126,IF(AND($E$3=2),'Marks Entry 2nd'!BD126,IF(AND($E$3=3),'Marks Entry 3rd'!BD126,IF(AND($E$3=4),'Marks Entry 4th'!BD126,"")))))</f>
        <v/>
      </c>
      <c r="DM127" s="380" t="str">
        <f>IF(OR($E127="",$G127=""),"",IF(AND($E$3=1),'Marks Entry 1st'!BE126,IF(AND($E$3=2),'Marks Entry 2nd'!BE126,IF(AND($E$3=3),'Marks Entry 3rd'!BE126,IF(AND($E$3=4),'Marks Entry 4th'!BE126,"")))))</f>
        <v/>
      </c>
      <c r="DN127" s="181" t="str">
        <f t="shared" si="144"/>
        <v/>
      </c>
      <c r="DO127" s="182">
        <f t="shared" si="145"/>
        <v>0</v>
      </c>
      <c r="DP127" s="182" t="str">
        <f t="shared" si="146"/>
        <v/>
      </c>
      <c r="DQ127" s="182" t="str">
        <f t="shared" si="147"/>
        <v/>
      </c>
      <c r="DR127" s="147" t="str">
        <f t="shared" si="100"/>
        <v/>
      </c>
      <c r="DS127" s="380" t="str">
        <f>IF(OR($E127="",$G127=""),"",IF(AND($E$3=1),'Marks Entry 1st'!BF126,IF(AND($E$3=2),'Marks Entry 2nd'!BF126,IF(AND($E$3=3),'Marks Entry 3rd'!BF126,IF(AND($E$3=4),'Marks Entry 4th'!BF126,"")))))</f>
        <v/>
      </c>
      <c r="DT127" s="380" t="str">
        <f>IF(OR($E127="",$G127=""),"",IF(AND($E$3=1),'Marks Entry 1st'!BG126,IF(AND($E$3=2),'Marks Entry 2nd'!BG126,IF(AND($E$3=3),'Marks Entry 3rd'!BG126,IF(AND($E$3=4),'Marks Entry 4th'!BG126,"")))))</f>
        <v/>
      </c>
      <c r="DU127" s="380" t="str">
        <f>IF(OR($E127="",$G127=""),"",IF(AND($E$3=1),'Marks Entry 1st'!BH126,IF(AND($E$3=2),'Marks Entry 2nd'!BH126,IF(AND($E$3=3),'Marks Entry 3rd'!BH126,IF(AND($E$3=4),'Marks Entry 4th'!BH126,"")))))</f>
        <v/>
      </c>
      <c r="DV127" s="181" t="str">
        <f t="shared" si="148"/>
        <v/>
      </c>
      <c r="DW127" s="182">
        <f t="shared" si="149"/>
        <v>0</v>
      </c>
      <c r="DX127" s="182" t="str">
        <f t="shared" si="150"/>
        <v/>
      </c>
      <c r="DY127" s="182" t="str">
        <f t="shared" si="151"/>
        <v/>
      </c>
      <c r="DZ127" s="147" t="str">
        <f t="shared" si="101"/>
        <v/>
      </c>
      <c r="EA127" s="104" t="str">
        <f t="shared" si="102"/>
        <v/>
      </c>
      <c r="EB127" s="105" t="str">
        <f t="shared" si="103"/>
        <v/>
      </c>
      <c r="EC127" s="111" t="str">
        <f t="shared" si="104"/>
        <v/>
      </c>
      <c r="ED127" s="112" t="str">
        <f t="shared" si="105"/>
        <v/>
      </c>
      <c r="EE127" s="386" t="str">
        <f t="shared" si="106"/>
        <v/>
      </c>
      <c r="EF127" s="72" t="str">
        <f>IF(OR($E127="",$G127=""),"",IF(AND($E$3=1),'Marks Entry 1st'!BI126,IF(AND($E$3=2),'Marks Entry 2nd'!BI126,IF(AND($E$3=3),'Marks Entry 3rd'!BI126,IF(AND($E$3=4),'Marks Entry 4th'!BI126,"")))))</f>
        <v/>
      </c>
      <c r="EG127" s="72" t="str">
        <f>IF(OR($E127="",$G127=""),"",IF(AND($E$3=1),'Marks Entry 1st'!BJ126,IF(AND($E$3=2),'Marks Entry 2nd'!BJ126,IF(AND($E$3=3),'Marks Entry 3rd'!BJ126,IF(AND($E$3=4),'Marks Entry 4th'!BJ126,"")))))</f>
        <v/>
      </c>
      <c r="EH127" s="328" t="str">
        <f t="shared" si="107"/>
        <v/>
      </c>
      <c r="EI127" s="73"/>
      <c r="EP127" s="75">
        <f>IF(AND($E$3=1),'Marks Entry 1st'!I126,IF(AND($E$3=2),'Marks Entry 2nd'!I126,IF(AND($E$3=3),'Marks Entry 3rd'!I126,IF(AND($E$3=4),'Marks Entry 4th'!I126,""))))</f>
        <v>0</v>
      </c>
    </row>
    <row r="128" spans="1:146" ht="18.899999999999999" customHeight="1">
      <c r="A128" s="94">
        <v>121</v>
      </c>
      <c r="B128" s="94" t="str">
        <f>IF(OR(EP128=0,EP128=""),"",IF(AND($E$3=1),'Marks Entry 1st'!I127,IF(AND($E$3=2),'Marks Entry 2nd'!I127,IF(AND($E$3=3),'Marks Entry 3rd'!I127,IF(AND($E$3=4),'Marks Entry 4th'!I127,"")))))</f>
        <v/>
      </c>
      <c r="C128" s="95" t="str">
        <f>IF(OR(B128=0,B128=""),"",IF(AND($E$3=1),'Marks Entry 1st'!B127,IF(AND($E$3=2),'Marks Entry 2nd'!B127,IF(AND($E$3=3),'Marks Entry 3rd'!B127,IF(AND($E$3=4),'Marks Entry 4th'!B127,"")))))</f>
        <v/>
      </c>
      <c r="D128" s="95" t="str">
        <f>IF(OR(B128=0,B128=""),"",IF(AND($E$3=1),'Marks Entry 1st'!C127,IF(AND($E$3=2),'Marks Entry 2nd'!C127,IF(AND($E$3=3),'Marks Entry 3rd'!C127,IF(AND($E$3=4),'Marks Entry 4th'!C127,"")))))</f>
        <v/>
      </c>
      <c r="E128" s="96" t="str">
        <f>IF(OR(B128=0,B128=""),"",IF(AND($E$3=1),'Marks Entry 1st'!E127,IF(AND($E$3=2),'Marks Entry 2nd'!E127,IF(AND($E$3=3),'Marks Entry 3rd'!E127,IF(AND($E$3=4),'Marks Entry 4th'!E127,"")))))</f>
        <v/>
      </c>
      <c r="F128" s="95" t="str">
        <f>IF(OR(B128=0,B128=""),"",IF(AND($E$3=1),'Marks Entry 1st'!D127,IF(AND($E$3=2),'Marks Entry 2nd'!D127,IF(AND($E$3=3),'Marks Entry 3rd'!D127,IF(AND($E$3=4),'Marks Entry 4th'!D127,"")))))</f>
        <v/>
      </c>
      <c r="G128" s="90" t="str">
        <f>IF(OR(B128=0,B128=""),"",IF(AND($E$3=1),'Marks Entry 1st'!F127,IF(AND($E$3=2),'Marks Entry 2nd'!F127,IF(AND($E$3=3),'Marks Entry 3rd'!F127,IF(AND($E$3=4),'Marks Entry 4th'!F127,"")))))</f>
        <v/>
      </c>
      <c r="H128" s="90" t="str">
        <f>IF(OR(B128=0,B128=""),"",IF(AND($E$3=1),'Marks Entry 1st'!G127,IF(AND($E$3=2),'Marks Entry 2nd'!G127,IF(AND($E$3=3),'Marks Entry 3rd'!G127,IF(AND($E$3=4),'Marks Entry 4th'!G127,"")))))</f>
        <v/>
      </c>
      <c r="I128" s="90" t="str">
        <f>IF(OR(B128=0,B128=""),"",IF(AND($E$3=1),'Marks Entry 1st'!H127,IF(AND($E$3=2),'Marks Entry 2nd'!H127,IF(AND($E$3=3),'Marks Entry 3rd'!H127,IF(AND($E$3=4),'Marks Entry 4th'!H127,"")))))</f>
        <v/>
      </c>
      <c r="J128" s="379" t="str">
        <f>IF(OR(B128=0,B128=""),"",IF(AND($E$3=1),'Marks Entry 1st'!J127,IF(AND($E$3=2),'Marks Entry 2nd'!J127,IF(AND($E$3=3),'Marks Entry 3rd'!J127,IF(AND($E$3=4),'Marks Entry 4th'!J127,"")))))</f>
        <v/>
      </c>
      <c r="K128" s="379" t="str">
        <f>IF(OR(B128=0,B128=""),"",IF(AND($E$3=1),'Marks Entry 1st'!K127,IF(AND($E$3=2),'Marks Entry 2nd'!K127,IF(AND($E$3=3),'Marks Entry 3rd'!K127,IF(AND($E$3=4),'Marks Entry 4th'!K127,"")))))</f>
        <v/>
      </c>
      <c r="L128" s="180" t="str">
        <f>IF(OR($E128="",$G128=""),"",IF(AND($E$3=1),'Marks Entry 1st'!L127,IF(AND($E$3=2),'Marks Entry 2nd'!L127,IF(AND($E$3=3),'Marks Entry 3rd'!L127,IF(AND($E$3=4),'Marks Entry 4th'!L127,"")))))</f>
        <v/>
      </c>
      <c r="M128" s="180" t="str">
        <f>IF(OR($E128="",$G128=""),"",IF(AND($E$3=1),'Marks Entry 1st'!M127,IF(AND($E$3=2),'Marks Entry 2nd'!M127,IF(AND($E$3=3),'Marks Entry 3rd'!M127,IF(AND($E$3=4),'Marks Entry 4th'!M127,"")))))</f>
        <v/>
      </c>
      <c r="N128" s="87" t="str">
        <f t="shared" si="108"/>
        <v/>
      </c>
      <c r="O128" s="180" t="str">
        <f>IF(OR($E128="",$G128=""),"",IF(AND($E$3=1),'Marks Entry 1st'!N127,IF(AND($E$3=2),'Marks Entry 2nd'!N127,IF(AND($E$3=3),'Marks Entry 3rd'!N127,IF(AND($E$3=4),'Marks Entry 4th'!N127,"")))))</f>
        <v/>
      </c>
      <c r="P128" s="180" t="str">
        <f>IF(OR($E128="",$G128=""),"",IF(AND($E$3=1),'Marks Entry 1st'!O127,IF(AND($E$3=2),'Marks Entry 2nd'!O127,IF(AND($E$3=3),'Marks Entry 3rd'!O127,IF(AND($E$3=4),'Marks Entry 4th'!O127,"")))))</f>
        <v/>
      </c>
      <c r="Q128" s="180" t="str">
        <f>IF(OR($E128="",$G128=""),"",IF(AND($E$3=1),'Marks Entry 1st'!P127,IF(AND($E$3=2),'Marks Entry 2nd'!P127,IF(AND($E$3=3),'Marks Entry 3rd'!P127,IF(AND($E$3=4),'Marks Entry 4th'!P127,"")))))</f>
        <v/>
      </c>
      <c r="R128" s="91" t="str">
        <f t="shared" si="109"/>
        <v/>
      </c>
      <c r="S128" s="87">
        <f t="shared" si="110"/>
        <v>0</v>
      </c>
      <c r="T128" s="93" t="str">
        <f>IF(OR($E128="",$G128=""),"",IF(AND($E$3=1),'Marks Entry 1st'!Q127,IF(AND($E$3=2),'Marks Entry 2nd'!Q127,IF(AND($E$3=3),'Marks Entry 3rd'!Q127,IF(AND($E$3=4),'Marks Entry 4th'!Q127,"")))))</f>
        <v/>
      </c>
      <c r="U128" s="93" t="str">
        <f>IF(OR($E128="",$G128=""),"",IF(AND($E$3=1),'Marks Entry 1st'!R127,IF(AND($E$3=2),'Marks Entry 2nd'!R127,IF(AND($E$3=3),'Marks Entry 3rd'!R127,IF(AND($E$3=4),'Marks Entry 4th'!R127,"")))))</f>
        <v/>
      </c>
      <c r="V128" s="93" t="str">
        <f>IF(OR($E128="",$G128=""),"",IF(AND($E$3=1),'Marks Entry 1st'!S127,IF(AND($E$3=2),'Marks Entry 2nd'!S127,IF(AND($E$3=3),'Marks Entry 3rd'!S127,IF(AND($E$3=4),'Marks Entry 4th'!S127,"")))))</f>
        <v/>
      </c>
      <c r="W128" s="92" t="str">
        <f t="shared" si="111"/>
        <v/>
      </c>
      <c r="X128" s="87" t="str">
        <f t="shared" si="112"/>
        <v/>
      </c>
      <c r="Y128" s="144">
        <f t="shared" si="113"/>
        <v>0</v>
      </c>
      <c r="Z128" s="144" t="str">
        <f t="shared" si="114"/>
        <v/>
      </c>
      <c r="AA128" s="144" t="str">
        <f t="shared" si="76"/>
        <v/>
      </c>
      <c r="AB128" s="144" t="str">
        <f t="shared" si="115"/>
        <v/>
      </c>
      <c r="AC128" s="144" t="str">
        <f t="shared" si="77"/>
        <v/>
      </c>
      <c r="AD128" s="148" t="str">
        <f t="shared" si="78"/>
        <v/>
      </c>
      <c r="AE128" s="180" t="str">
        <f>IF(OR($E128="",$G128=""),"",IF(AND($E$3=1),'Marks Entry 1st'!T127,IF(AND($E$3=2),'Marks Entry 2nd'!T127,IF(AND($E$3=3),'Marks Entry 3rd'!T127,IF(AND($E$3=4),'Marks Entry 4th'!T127,"")))))</f>
        <v/>
      </c>
      <c r="AF128" s="180" t="str">
        <f>IF(OR($E128="",$G128=""),"",IF(AND($E$3=1),'Marks Entry 1st'!U127,IF(AND($E$3=2),'Marks Entry 2nd'!U127,IF(AND($E$3=3),'Marks Entry 3rd'!U127,IF(AND($E$3=4),'Marks Entry 4th'!U127,"")))))</f>
        <v/>
      </c>
      <c r="AG128" s="87" t="str">
        <f t="shared" si="116"/>
        <v/>
      </c>
      <c r="AH128" s="180" t="str">
        <f>IF(OR($E128="",$G128=""),"",IF(AND($E$3=1),'Marks Entry 1st'!V127,IF(AND($E$3=2),'Marks Entry 2nd'!V127,IF(AND($E$3=3),'Marks Entry 3rd'!V127,IF(AND($E$3=4),'Marks Entry 4th'!V127,"")))))</f>
        <v/>
      </c>
      <c r="AI128" s="180" t="str">
        <f>IF(OR($E128="",$G128=""),"",IF(AND($E$3=1),'Marks Entry 1st'!W127,IF(AND($E$3=2),'Marks Entry 2nd'!W127,IF(AND($E$3=3),'Marks Entry 3rd'!W127,IF(AND($E$3=4),'Marks Entry 4th'!W127,"")))))</f>
        <v/>
      </c>
      <c r="AJ128" s="180" t="str">
        <f>IF(OR($E128="",$G128=""),"",IF(AND($E$3=1),'Marks Entry 1st'!X127,IF(AND($E$3=2),'Marks Entry 2nd'!X127,IF(AND($E$3=3),'Marks Entry 3rd'!X127,IF(AND($E$3=4),'Marks Entry 4th'!X127,"")))))</f>
        <v/>
      </c>
      <c r="AK128" s="91" t="str">
        <f t="shared" si="117"/>
        <v/>
      </c>
      <c r="AL128" s="87">
        <f t="shared" si="118"/>
        <v>0</v>
      </c>
      <c r="AM128" s="93" t="str">
        <f>IF(OR($E128="",$G128=""),"",IF(AND($E$3=1),'Marks Entry 1st'!Y127,IF(AND($E$3=2),'Marks Entry 2nd'!Y127,IF(AND($E$3=3),'Marks Entry 3rd'!Y127,IF(AND($E$3=4),'Marks Entry 4th'!Y127,"")))))</f>
        <v/>
      </c>
      <c r="AN128" s="93" t="str">
        <f>IF(OR($E128="",$G128=""),"",IF(AND($E$3=1),'Marks Entry 1st'!Z127,IF(AND($E$3=2),'Marks Entry 2nd'!Z127,IF(AND($E$3=3),'Marks Entry 3rd'!Z127,IF(AND($E$3=4),'Marks Entry 4th'!Z127,"")))))</f>
        <v/>
      </c>
      <c r="AO128" s="93" t="str">
        <f>IF(OR($E128="",$G128=""),"",IF(AND($E$3=1),'Marks Entry 1st'!AA127,IF(AND($E$3=2),'Marks Entry 2nd'!AA127,IF(AND($E$3=3),'Marks Entry 3rd'!AA127,IF(AND($E$3=4),'Marks Entry 4th'!AA127,"")))))</f>
        <v/>
      </c>
      <c r="AP128" s="92" t="str">
        <f t="shared" si="119"/>
        <v/>
      </c>
      <c r="AQ128" s="87" t="str">
        <f t="shared" si="120"/>
        <v/>
      </c>
      <c r="AR128" s="144">
        <f t="shared" si="121"/>
        <v>0</v>
      </c>
      <c r="AS128" s="144" t="str">
        <f t="shared" si="122"/>
        <v/>
      </c>
      <c r="AT128" s="144" t="str">
        <f t="shared" si="79"/>
        <v/>
      </c>
      <c r="AU128" s="144" t="str">
        <f t="shared" si="123"/>
        <v/>
      </c>
      <c r="AV128" s="144" t="str">
        <f t="shared" si="80"/>
        <v/>
      </c>
      <c r="AW128" s="148" t="str">
        <f t="shared" si="81"/>
        <v/>
      </c>
      <c r="AX128" s="180" t="str">
        <f>IF(OR($E128="",$G128=""),"",IF(AND($E$3=1),'Marks Entry 1st'!AB127,IF(AND($E$3=2),'Marks Entry 2nd'!AB127,IF(AND($E$3=3),'Marks Entry 3rd'!AB127,IF(AND($E$3=4),'Marks Entry 4th'!AB127,"")))))</f>
        <v/>
      </c>
      <c r="AY128" s="180" t="str">
        <f>IF(OR($E128="",$G128=""),"",IF(AND($E$3=1),'Marks Entry 1st'!AC127,IF(AND($E$3=2),'Marks Entry 2nd'!AC127,IF(AND($E$3=3),'Marks Entry 3rd'!AC127,IF(AND($E$3=4),'Marks Entry 4th'!AC127,"")))))</f>
        <v/>
      </c>
      <c r="AZ128" s="87" t="str">
        <f t="shared" si="82"/>
        <v/>
      </c>
      <c r="BA128" s="180" t="str">
        <f>IF(OR($E128="",$G128=""),"",IF(AND($E$3=1),'Marks Entry 1st'!AD127,IF(AND($E$3=2),'Marks Entry 2nd'!AD127,IF(AND($E$3=3),'Marks Entry 3rd'!AD127,IF(AND($E$3=4),'Marks Entry 4th'!AD127,"")))))</f>
        <v/>
      </c>
      <c r="BB128" s="180" t="str">
        <f>IF(OR($E128="",$G128=""),"",IF(AND($E$3=1),'Marks Entry 1st'!AE127,IF(AND($E$3=2),'Marks Entry 2nd'!AE127,IF(AND($E$3=3),'Marks Entry 3rd'!AE127,IF(AND($E$3=4),'Marks Entry 4th'!AE127,"")))))</f>
        <v/>
      </c>
      <c r="BC128" s="180" t="str">
        <f>IF(OR($E128="",$G128=""),"",IF(AND($E$3=1),'Marks Entry 1st'!AF127,IF(AND($E$3=2),'Marks Entry 2nd'!AF127,IF(AND($E$3=3),'Marks Entry 3rd'!AF127,IF(AND($E$3=4),'Marks Entry 4th'!AF127,"")))))</f>
        <v/>
      </c>
      <c r="BD128" s="91" t="str">
        <f t="shared" si="83"/>
        <v/>
      </c>
      <c r="BE128" s="87">
        <f t="shared" si="84"/>
        <v>0</v>
      </c>
      <c r="BF128" s="93" t="str">
        <f>IF(OR($E128="",$G128=""),"",IF(AND($E$3=1),'Marks Entry 1st'!AG127,IF(AND($E$3=2),'Marks Entry 2nd'!AG127,IF(AND($E$3=3),'Marks Entry 3rd'!AG127,IF(AND($E$3=4),'Marks Entry 4th'!AG127,"")))))</f>
        <v/>
      </c>
      <c r="BG128" s="93" t="str">
        <f>IF(OR($E128="",$G128=""),"",IF(AND($E$3=1),'Marks Entry 1st'!AH127,IF(AND($E$3=2),'Marks Entry 2nd'!AH127,IF(AND($E$3=3),'Marks Entry 3rd'!AH127,IF(AND($E$3=4),'Marks Entry 4th'!AH127,"")))))</f>
        <v/>
      </c>
      <c r="BH128" s="93" t="str">
        <f>IF(OR($E128="",$G128=""),"",IF(AND($E$3=1),'Marks Entry 1st'!AI127,IF(AND($E$3=2),'Marks Entry 2nd'!AI127,IF(AND($E$3=3),'Marks Entry 3rd'!AI127,IF(AND($E$3=4),'Marks Entry 4th'!AI127,"")))))</f>
        <v/>
      </c>
      <c r="BI128" s="92" t="str">
        <f t="shared" si="85"/>
        <v/>
      </c>
      <c r="BJ128" s="87" t="str">
        <f t="shared" si="86"/>
        <v/>
      </c>
      <c r="BK128" s="144">
        <f t="shared" si="87"/>
        <v>0</v>
      </c>
      <c r="BL128" s="144" t="str">
        <f t="shared" si="88"/>
        <v/>
      </c>
      <c r="BM128" s="144" t="str">
        <f t="shared" si="89"/>
        <v/>
      </c>
      <c r="BN128" s="144" t="str">
        <f t="shared" si="90"/>
        <v/>
      </c>
      <c r="BO128" s="144" t="str">
        <f t="shared" si="91"/>
        <v/>
      </c>
      <c r="BP128" s="148" t="str">
        <f t="shared" si="92"/>
        <v/>
      </c>
      <c r="BQ128" s="180" t="str">
        <f>IF(OR($E128="",$G128=""),"",IF(AND($E$3=1),'Marks Entry 1st'!AJ127,IF(AND($E$3=2),'Marks Entry 2nd'!AJ127,IF(AND($E$3=3),'Marks Entry 3rd'!AJ127,IF(AND($E$3=4),'Marks Entry 4th'!AJ127,"")))))</f>
        <v/>
      </c>
      <c r="BR128" s="180" t="str">
        <f>IF(OR($E128="",$G128=""),"",IF(AND($E$3=1),'Marks Entry 1st'!AK127,IF(AND($E$3=2),'Marks Entry 2nd'!AK127,IF(AND($E$3=3),'Marks Entry 3rd'!AK127,IF(AND($E$3=4),'Marks Entry 4th'!AK127,"")))))</f>
        <v/>
      </c>
      <c r="BS128" s="87" t="str">
        <f t="shared" si="124"/>
        <v/>
      </c>
      <c r="BT128" s="180" t="str">
        <f>IF(OR($E128="",$G128=""),"",IF(AND($E$3=1),'Marks Entry 1st'!AL127,IF(AND($E$3=2),'Marks Entry 2nd'!AL127,IF(AND($E$3=3),'Marks Entry 3rd'!AL127,IF(AND($E$3=4),'Marks Entry 4th'!AL127,"")))))</f>
        <v/>
      </c>
      <c r="BU128" s="180" t="str">
        <f>IF(OR($E128="",$G128=""),"",IF(AND($E$3=1),'Marks Entry 1st'!AM127,IF(AND($E$3=2),'Marks Entry 2nd'!AM127,IF(AND($E$3=3),'Marks Entry 3rd'!AM127,IF(AND($E$3=4),'Marks Entry 4th'!AM127,"")))))</f>
        <v/>
      </c>
      <c r="BV128" s="180" t="str">
        <f>IF(OR($E128="",$G128=""),"",IF(AND($E$3=1),'Marks Entry 1st'!AN127,IF(AND($E$3=2),'Marks Entry 2nd'!AN127,IF(AND($E$3=3),'Marks Entry 3rd'!AN127,IF(AND($E$3=4),'Marks Entry 4th'!AN127,"")))))</f>
        <v/>
      </c>
      <c r="BW128" s="91" t="str">
        <f t="shared" si="125"/>
        <v/>
      </c>
      <c r="BX128" s="87">
        <f t="shared" si="126"/>
        <v>0</v>
      </c>
      <c r="BY128" s="93" t="str">
        <f>IF(OR($E128="",$G128=""),"",IF(AND($E$3=1),'Marks Entry 1st'!AO127,IF(AND($E$3=2),'Marks Entry 2nd'!AO127,IF(AND($E$3=3),'Marks Entry 3rd'!AO127,IF(AND($E$3=4),'Marks Entry 4th'!AO127,"")))))</f>
        <v/>
      </c>
      <c r="BZ128" s="93" t="str">
        <f>IF(OR($E128="",$G128=""),"",IF(AND($E$3=1),'Marks Entry 1st'!AP127,IF(AND($E$3=2),'Marks Entry 2nd'!AP127,IF(AND($E$3=3),'Marks Entry 3rd'!AP127,IF(AND($E$3=4),'Marks Entry 4th'!AP127,"")))))</f>
        <v/>
      </c>
      <c r="CA128" s="93" t="str">
        <f>IF(OR($E128="",$G128=""),"",IF(AND($E$3=1),'Marks Entry 1st'!AQ127,IF(AND($E$3=2),'Marks Entry 2nd'!AQ127,IF(AND($E$3=3),'Marks Entry 3rd'!AQ127,IF(AND($E$3=4),'Marks Entry 4th'!AQ127,"")))))</f>
        <v/>
      </c>
      <c r="CB128" s="92" t="str">
        <f t="shared" si="127"/>
        <v/>
      </c>
      <c r="CC128" s="87" t="str">
        <f t="shared" si="128"/>
        <v/>
      </c>
      <c r="CD128" s="144">
        <f t="shared" si="129"/>
        <v>0</v>
      </c>
      <c r="CE128" s="144" t="str">
        <f t="shared" si="130"/>
        <v/>
      </c>
      <c r="CF128" s="144" t="str">
        <f t="shared" si="93"/>
        <v/>
      </c>
      <c r="CG128" s="144" t="str">
        <f t="shared" si="131"/>
        <v/>
      </c>
      <c r="CH128" s="144" t="str">
        <f t="shared" si="94"/>
        <v/>
      </c>
      <c r="CI128" s="148" t="str">
        <f t="shared" si="95"/>
        <v/>
      </c>
      <c r="CJ128" s="180" t="str">
        <f>IF(OR($E128="",$G128=""),"",IF(AND($E$3=1),'Marks Entry 1st'!AR127,IF(AND($E$3=2),'Marks Entry 2nd'!AR127,IF(AND($E$3=3),'Marks Entry 3rd'!AR127,IF(AND($E$3=4),'Marks Entry 4th'!AR127,"")))))</f>
        <v/>
      </c>
      <c r="CK128" s="180" t="str">
        <f>IF(OR($E128="",$G128=""),"",IF(AND($E$3=1),'Marks Entry 1st'!AS127,IF(AND($E$3=2),'Marks Entry 2nd'!AS127,IF(AND($E$3=3),'Marks Entry 3rd'!AS127,IF(AND($E$3=4),'Marks Entry 4th'!AS127,"")))))</f>
        <v/>
      </c>
      <c r="CL128" s="87" t="str">
        <f t="shared" si="132"/>
        <v/>
      </c>
      <c r="CM128" s="180" t="str">
        <f>IF(OR($E128="",$G128=""),"",IF(AND($E$3=1),'Marks Entry 1st'!AT127,IF(AND($E$3=2),'Marks Entry 2nd'!AT127,IF(AND($E$3=3),'Marks Entry 3rd'!AT127,IF(AND($E$3=4),'Marks Entry 4th'!AT127,"")))))</f>
        <v/>
      </c>
      <c r="CN128" s="180" t="str">
        <f>IF(OR($E128="",$G128=""),"",IF(AND($E$3=1),'Marks Entry 1st'!AU127,IF(AND($E$3=2),'Marks Entry 2nd'!AU127,IF(AND($E$3=3),'Marks Entry 3rd'!AU127,IF(AND($E$3=4),'Marks Entry 4th'!AU127,"")))))</f>
        <v/>
      </c>
      <c r="CO128" s="180" t="str">
        <f>IF(OR($E128="",$G128=""),"",IF(AND($E$3=1),'Marks Entry 1st'!AV127,IF(AND($E$3=2),'Marks Entry 2nd'!AV127,IF(AND($E$3=3),'Marks Entry 3rd'!AV127,IF(AND($E$3=4),'Marks Entry 4th'!AV127,"")))))</f>
        <v/>
      </c>
      <c r="CP128" s="91" t="str">
        <f t="shared" si="133"/>
        <v/>
      </c>
      <c r="CQ128" s="87">
        <f t="shared" si="134"/>
        <v>0</v>
      </c>
      <c r="CR128" s="93" t="str">
        <f>IF(OR($E128="",$G128=""),"",IF(AND($E$3=1),'Marks Entry 1st'!AW127,IF(AND($E$3=2),'Marks Entry 2nd'!AW127,IF(AND($E$3=3),'Marks Entry 3rd'!AW127,IF(AND($E$3=4),'Marks Entry 4th'!AW127,"")))))</f>
        <v/>
      </c>
      <c r="CS128" s="93" t="str">
        <f>IF(OR($E128="",$G128=""),"",IF(AND($E$3=1),'Marks Entry 1st'!AX127,IF(AND($E$3=2),'Marks Entry 2nd'!AX127,IF(AND($E$3=3),'Marks Entry 3rd'!AX127,IF(AND($E$3=4),'Marks Entry 4th'!AX127,"")))))</f>
        <v/>
      </c>
      <c r="CT128" s="93" t="str">
        <f>IF(OR($E128="",$G128=""),"",IF(AND($E$3=1),'Marks Entry 1st'!AY127,IF(AND($E$3=2),'Marks Entry 2nd'!AY127,IF(AND($E$3=3),'Marks Entry 3rd'!AY127,IF(AND($E$3=4),'Marks Entry 4th'!AY127,"")))))</f>
        <v/>
      </c>
      <c r="CU128" s="92" t="str">
        <f t="shared" si="135"/>
        <v/>
      </c>
      <c r="CV128" s="87" t="str">
        <f t="shared" si="136"/>
        <v/>
      </c>
      <c r="CW128" s="144">
        <f t="shared" si="137"/>
        <v>0</v>
      </c>
      <c r="CX128" s="144" t="str">
        <f t="shared" si="138"/>
        <v/>
      </c>
      <c r="CY128" s="144" t="str">
        <f t="shared" si="96"/>
        <v/>
      </c>
      <c r="CZ128" s="144" t="str">
        <f t="shared" si="139"/>
        <v/>
      </c>
      <c r="DA128" s="144" t="str">
        <f t="shared" si="97"/>
        <v/>
      </c>
      <c r="DB128" s="148" t="str">
        <f t="shared" si="98"/>
        <v/>
      </c>
      <c r="DC128" s="380" t="str">
        <f>IF(OR($E128="",$G128=""),"",IF(AND($E$3=1),'Marks Entry 1st'!AZ127,IF(AND($E$3=2),'Marks Entry 2nd'!AZ127,IF(AND($E$3=3),'Marks Entry 3rd'!AZ127,IF(AND($E$3=4),'Marks Entry 4th'!AZ127,"")))))</f>
        <v/>
      </c>
      <c r="DD128" s="380" t="str">
        <f>IF(OR($E128="",$G128=""),"",IF(AND($E$3=1),'Marks Entry 1st'!BA127,IF(AND($E$3=2),'Marks Entry 2nd'!BA127,IF(AND($E$3=3),'Marks Entry 3rd'!BA127,IF(AND($E$3=4),'Marks Entry 4th'!BA127,"")))))</f>
        <v/>
      </c>
      <c r="DE128" s="380" t="str">
        <f>IF(OR($E128="",$G128=""),"",IF(AND($E$3=1),'Marks Entry 1st'!BB127,IF(AND($E$3=2),'Marks Entry 2nd'!BB127,IF(AND($E$3=3),'Marks Entry 3rd'!BB127,IF(AND($E$3=4),'Marks Entry 4th'!BB127,"")))))</f>
        <v/>
      </c>
      <c r="DF128" s="181" t="str">
        <f t="shared" si="140"/>
        <v/>
      </c>
      <c r="DG128" s="182">
        <f t="shared" si="141"/>
        <v>0</v>
      </c>
      <c r="DH128" s="182" t="str">
        <f t="shared" si="142"/>
        <v/>
      </c>
      <c r="DI128" s="182" t="str">
        <f t="shared" si="143"/>
        <v/>
      </c>
      <c r="DJ128" s="147" t="str">
        <f t="shared" si="99"/>
        <v/>
      </c>
      <c r="DK128" s="380" t="str">
        <f>IF(OR($E128="",$G128=""),"",IF(AND($E$3=1),'Marks Entry 1st'!BC127,IF(AND($E$3=2),'Marks Entry 2nd'!BC127,IF(AND($E$3=3),'Marks Entry 3rd'!BC127,IF(AND($E$3=4),'Marks Entry 4th'!BC127,"")))))</f>
        <v/>
      </c>
      <c r="DL128" s="380" t="str">
        <f>IF(OR($E128="",$G128=""),"",IF(AND($E$3=1),'Marks Entry 1st'!BD127,IF(AND($E$3=2),'Marks Entry 2nd'!BD127,IF(AND($E$3=3),'Marks Entry 3rd'!BD127,IF(AND($E$3=4),'Marks Entry 4th'!BD127,"")))))</f>
        <v/>
      </c>
      <c r="DM128" s="380" t="str">
        <f>IF(OR($E128="",$G128=""),"",IF(AND($E$3=1),'Marks Entry 1st'!BE127,IF(AND($E$3=2),'Marks Entry 2nd'!BE127,IF(AND($E$3=3),'Marks Entry 3rd'!BE127,IF(AND($E$3=4),'Marks Entry 4th'!BE127,"")))))</f>
        <v/>
      </c>
      <c r="DN128" s="181" t="str">
        <f t="shared" si="144"/>
        <v/>
      </c>
      <c r="DO128" s="182">
        <f t="shared" si="145"/>
        <v>0</v>
      </c>
      <c r="DP128" s="182" t="str">
        <f t="shared" si="146"/>
        <v/>
      </c>
      <c r="DQ128" s="182" t="str">
        <f t="shared" si="147"/>
        <v/>
      </c>
      <c r="DR128" s="147" t="str">
        <f t="shared" si="100"/>
        <v/>
      </c>
      <c r="DS128" s="380" t="str">
        <f>IF(OR($E128="",$G128=""),"",IF(AND($E$3=1),'Marks Entry 1st'!BF127,IF(AND($E$3=2),'Marks Entry 2nd'!BF127,IF(AND($E$3=3),'Marks Entry 3rd'!BF127,IF(AND($E$3=4),'Marks Entry 4th'!BF127,"")))))</f>
        <v/>
      </c>
      <c r="DT128" s="380" t="str">
        <f>IF(OR($E128="",$G128=""),"",IF(AND($E$3=1),'Marks Entry 1st'!BG127,IF(AND($E$3=2),'Marks Entry 2nd'!BG127,IF(AND($E$3=3),'Marks Entry 3rd'!BG127,IF(AND($E$3=4),'Marks Entry 4th'!BG127,"")))))</f>
        <v/>
      </c>
      <c r="DU128" s="380" t="str">
        <f>IF(OR($E128="",$G128=""),"",IF(AND($E$3=1),'Marks Entry 1st'!BH127,IF(AND($E$3=2),'Marks Entry 2nd'!BH127,IF(AND($E$3=3),'Marks Entry 3rd'!BH127,IF(AND($E$3=4),'Marks Entry 4th'!BH127,"")))))</f>
        <v/>
      </c>
      <c r="DV128" s="181" t="str">
        <f t="shared" si="148"/>
        <v/>
      </c>
      <c r="DW128" s="182">
        <f t="shared" si="149"/>
        <v>0</v>
      </c>
      <c r="DX128" s="182" t="str">
        <f t="shared" si="150"/>
        <v/>
      </c>
      <c r="DY128" s="182" t="str">
        <f t="shared" si="151"/>
        <v/>
      </c>
      <c r="DZ128" s="147" t="str">
        <f t="shared" si="101"/>
        <v/>
      </c>
      <c r="EA128" s="104" t="str">
        <f t="shared" si="102"/>
        <v/>
      </c>
      <c r="EB128" s="105" t="str">
        <f t="shared" si="103"/>
        <v/>
      </c>
      <c r="EC128" s="111" t="str">
        <f t="shared" si="104"/>
        <v/>
      </c>
      <c r="ED128" s="112" t="str">
        <f t="shared" si="105"/>
        <v/>
      </c>
      <c r="EE128" s="386" t="str">
        <f t="shared" si="106"/>
        <v/>
      </c>
      <c r="EF128" s="72" t="str">
        <f>IF(OR($E128="",$G128=""),"",IF(AND($E$3=1),'Marks Entry 1st'!BI127,IF(AND($E$3=2),'Marks Entry 2nd'!BI127,IF(AND($E$3=3),'Marks Entry 3rd'!BI127,IF(AND($E$3=4),'Marks Entry 4th'!BI127,"")))))</f>
        <v/>
      </c>
      <c r="EG128" s="72" t="str">
        <f>IF(OR($E128="",$G128=""),"",IF(AND($E$3=1),'Marks Entry 1st'!BJ127,IF(AND($E$3=2),'Marks Entry 2nd'!BJ127,IF(AND($E$3=3),'Marks Entry 3rd'!BJ127,IF(AND($E$3=4),'Marks Entry 4th'!BJ127,"")))))</f>
        <v/>
      </c>
      <c r="EH128" s="328" t="str">
        <f t="shared" si="107"/>
        <v/>
      </c>
      <c r="EI128" s="73"/>
      <c r="EP128" s="75">
        <f>IF(AND($E$3=1),'Marks Entry 1st'!I127,IF(AND($E$3=2),'Marks Entry 2nd'!I127,IF(AND($E$3=3),'Marks Entry 3rd'!I127,IF(AND($E$3=4),'Marks Entry 4th'!I127,""))))</f>
        <v>0</v>
      </c>
    </row>
    <row r="129" spans="1:146" ht="18.899999999999999" customHeight="1">
      <c r="A129" s="94">
        <v>122</v>
      </c>
      <c r="B129" s="94" t="str">
        <f>IF(OR(EP129=0,EP129=""),"",IF(AND($E$3=1),'Marks Entry 1st'!I128,IF(AND($E$3=2),'Marks Entry 2nd'!I128,IF(AND($E$3=3),'Marks Entry 3rd'!I128,IF(AND($E$3=4),'Marks Entry 4th'!I128,"")))))</f>
        <v/>
      </c>
      <c r="C129" s="95" t="str">
        <f>IF(OR(B129=0,B129=""),"",IF(AND($E$3=1),'Marks Entry 1st'!B128,IF(AND($E$3=2),'Marks Entry 2nd'!B128,IF(AND($E$3=3),'Marks Entry 3rd'!B128,IF(AND($E$3=4),'Marks Entry 4th'!B128,"")))))</f>
        <v/>
      </c>
      <c r="D129" s="95" t="str">
        <f>IF(OR(B129=0,B129=""),"",IF(AND($E$3=1),'Marks Entry 1st'!C128,IF(AND($E$3=2),'Marks Entry 2nd'!C128,IF(AND($E$3=3),'Marks Entry 3rd'!C128,IF(AND($E$3=4),'Marks Entry 4th'!C128,"")))))</f>
        <v/>
      </c>
      <c r="E129" s="96" t="str">
        <f>IF(OR(B129=0,B129=""),"",IF(AND($E$3=1),'Marks Entry 1st'!E128,IF(AND($E$3=2),'Marks Entry 2nd'!E128,IF(AND($E$3=3),'Marks Entry 3rd'!E128,IF(AND($E$3=4),'Marks Entry 4th'!E128,"")))))</f>
        <v/>
      </c>
      <c r="F129" s="95" t="str">
        <f>IF(OR(B129=0,B129=""),"",IF(AND($E$3=1),'Marks Entry 1st'!D128,IF(AND($E$3=2),'Marks Entry 2nd'!D128,IF(AND($E$3=3),'Marks Entry 3rd'!D128,IF(AND($E$3=4),'Marks Entry 4th'!D128,"")))))</f>
        <v/>
      </c>
      <c r="G129" s="90" t="str">
        <f>IF(OR(B129=0,B129=""),"",IF(AND($E$3=1),'Marks Entry 1st'!F128,IF(AND($E$3=2),'Marks Entry 2nd'!F128,IF(AND($E$3=3),'Marks Entry 3rd'!F128,IF(AND($E$3=4),'Marks Entry 4th'!F128,"")))))</f>
        <v/>
      </c>
      <c r="H129" s="90" t="str">
        <f>IF(OR(B129=0,B129=""),"",IF(AND($E$3=1),'Marks Entry 1st'!G128,IF(AND($E$3=2),'Marks Entry 2nd'!G128,IF(AND($E$3=3),'Marks Entry 3rd'!G128,IF(AND($E$3=4),'Marks Entry 4th'!G128,"")))))</f>
        <v/>
      </c>
      <c r="I129" s="90" t="str">
        <f>IF(OR(B129=0,B129=""),"",IF(AND($E$3=1),'Marks Entry 1st'!H128,IF(AND($E$3=2),'Marks Entry 2nd'!H128,IF(AND($E$3=3),'Marks Entry 3rd'!H128,IF(AND($E$3=4),'Marks Entry 4th'!H128,"")))))</f>
        <v/>
      </c>
      <c r="J129" s="379" t="str">
        <f>IF(OR(B129=0,B129=""),"",IF(AND($E$3=1),'Marks Entry 1st'!J128,IF(AND($E$3=2),'Marks Entry 2nd'!J128,IF(AND($E$3=3),'Marks Entry 3rd'!J128,IF(AND($E$3=4),'Marks Entry 4th'!J128,"")))))</f>
        <v/>
      </c>
      <c r="K129" s="379" t="str">
        <f>IF(OR(B129=0,B129=""),"",IF(AND($E$3=1),'Marks Entry 1st'!K128,IF(AND($E$3=2),'Marks Entry 2nd'!K128,IF(AND($E$3=3),'Marks Entry 3rd'!K128,IF(AND($E$3=4),'Marks Entry 4th'!K128,"")))))</f>
        <v/>
      </c>
      <c r="L129" s="180" t="str">
        <f>IF(OR($E129="",$G129=""),"",IF(AND($E$3=1),'Marks Entry 1st'!L128,IF(AND($E$3=2),'Marks Entry 2nd'!L128,IF(AND($E$3=3),'Marks Entry 3rd'!L128,IF(AND($E$3=4),'Marks Entry 4th'!L128,"")))))</f>
        <v/>
      </c>
      <c r="M129" s="180" t="str">
        <f>IF(OR($E129="",$G129=""),"",IF(AND($E$3=1),'Marks Entry 1st'!M128,IF(AND($E$3=2),'Marks Entry 2nd'!M128,IF(AND($E$3=3),'Marks Entry 3rd'!M128,IF(AND($E$3=4),'Marks Entry 4th'!M128,"")))))</f>
        <v/>
      </c>
      <c r="N129" s="87" t="str">
        <f t="shared" si="108"/>
        <v/>
      </c>
      <c r="O129" s="180" t="str">
        <f>IF(OR($E129="",$G129=""),"",IF(AND($E$3=1),'Marks Entry 1st'!N128,IF(AND($E$3=2),'Marks Entry 2nd'!N128,IF(AND($E$3=3),'Marks Entry 3rd'!N128,IF(AND($E$3=4),'Marks Entry 4th'!N128,"")))))</f>
        <v/>
      </c>
      <c r="P129" s="180" t="str">
        <f>IF(OR($E129="",$G129=""),"",IF(AND($E$3=1),'Marks Entry 1st'!O128,IF(AND($E$3=2),'Marks Entry 2nd'!O128,IF(AND($E$3=3),'Marks Entry 3rd'!O128,IF(AND($E$3=4),'Marks Entry 4th'!O128,"")))))</f>
        <v/>
      </c>
      <c r="Q129" s="180" t="str">
        <f>IF(OR($E129="",$G129=""),"",IF(AND($E$3=1),'Marks Entry 1st'!P128,IF(AND($E$3=2),'Marks Entry 2nd'!P128,IF(AND($E$3=3),'Marks Entry 3rd'!P128,IF(AND($E$3=4),'Marks Entry 4th'!P128,"")))))</f>
        <v/>
      </c>
      <c r="R129" s="91" t="str">
        <f t="shared" si="109"/>
        <v/>
      </c>
      <c r="S129" s="87">
        <f t="shared" si="110"/>
        <v>0</v>
      </c>
      <c r="T129" s="93" t="str">
        <f>IF(OR($E129="",$G129=""),"",IF(AND($E$3=1),'Marks Entry 1st'!Q128,IF(AND($E$3=2),'Marks Entry 2nd'!Q128,IF(AND($E$3=3),'Marks Entry 3rd'!Q128,IF(AND($E$3=4),'Marks Entry 4th'!Q128,"")))))</f>
        <v/>
      </c>
      <c r="U129" s="93" t="str">
        <f>IF(OR($E129="",$G129=""),"",IF(AND($E$3=1),'Marks Entry 1st'!R128,IF(AND($E$3=2),'Marks Entry 2nd'!R128,IF(AND($E$3=3),'Marks Entry 3rd'!R128,IF(AND($E$3=4),'Marks Entry 4th'!R128,"")))))</f>
        <v/>
      </c>
      <c r="V129" s="93" t="str">
        <f>IF(OR($E129="",$G129=""),"",IF(AND($E$3=1),'Marks Entry 1st'!S128,IF(AND($E$3=2),'Marks Entry 2nd'!S128,IF(AND($E$3=3),'Marks Entry 3rd'!S128,IF(AND($E$3=4),'Marks Entry 4th'!S128,"")))))</f>
        <v/>
      </c>
      <c r="W129" s="92" t="str">
        <f t="shared" si="111"/>
        <v/>
      </c>
      <c r="X129" s="87" t="str">
        <f t="shared" si="112"/>
        <v/>
      </c>
      <c r="Y129" s="144">
        <f t="shared" si="113"/>
        <v>0</v>
      </c>
      <c r="Z129" s="144" t="str">
        <f t="shared" si="114"/>
        <v/>
      </c>
      <c r="AA129" s="144" t="str">
        <f t="shared" si="76"/>
        <v/>
      </c>
      <c r="AB129" s="144" t="str">
        <f t="shared" si="115"/>
        <v/>
      </c>
      <c r="AC129" s="144" t="str">
        <f t="shared" si="77"/>
        <v/>
      </c>
      <c r="AD129" s="148" t="str">
        <f t="shared" si="78"/>
        <v/>
      </c>
      <c r="AE129" s="180" t="str">
        <f>IF(OR($E129="",$G129=""),"",IF(AND($E$3=1),'Marks Entry 1st'!T128,IF(AND($E$3=2),'Marks Entry 2nd'!T128,IF(AND($E$3=3),'Marks Entry 3rd'!T128,IF(AND($E$3=4),'Marks Entry 4th'!T128,"")))))</f>
        <v/>
      </c>
      <c r="AF129" s="180" t="str">
        <f>IF(OR($E129="",$G129=""),"",IF(AND($E$3=1),'Marks Entry 1st'!U128,IF(AND($E$3=2),'Marks Entry 2nd'!U128,IF(AND($E$3=3),'Marks Entry 3rd'!U128,IF(AND($E$3=4),'Marks Entry 4th'!U128,"")))))</f>
        <v/>
      </c>
      <c r="AG129" s="87" t="str">
        <f t="shared" si="116"/>
        <v/>
      </c>
      <c r="AH129" s="180" t="str">
        <f>IF(OR($E129="",$G129=""),"",IF(AND($E$3=1),'Marks Entry 1st'!V128,IF(AND($E$3=2),'Marks Entry 2nd'!V128,IF(AND($E$3=3),'Marks Entry 3rd'!V128,IF(AND($E$3=4),'Marks Entry 4th'!V128,"")))))</f>
        <v/>
      </c>
      <c r="AI129" s="180" t="str">
        <f>IF(OR($E129="",$G129=""),"",IF(AND($E$3=1),'Marks Entry 1st'!W128,IF(AND($E$3=2),'Marks Entry 2nd'!W128,IF(AND($E$3=3),'Marks Entry 3rd'!W128,IF(AND($E$3=4),'Marks Entry 4th'!W128,"")))))</f>
        <v/>
      </c>
      <c r="AJ129" s="180" t="str">
        <f>IF(OR($E129="",$G129=""),"",IF(AND($E$3=1),'Marks Entry 1st'!X128,IF(AND($E$3=2),'Marks Entry 2nd'!X128,IF(AND($E$3=3),'Marks Entry 3rd'!X128,IF(AND($E$3=4),'Marks Entry 4th'!X128,"")))))</f>
        <v/>
      </c>
      <c r="AK129" s="91" t="str">
        <f t="shared" si="117"/>
        <v/>
      </c>
      <c r="AL129" s="87">
        <f t="shared" si="118"/>
        <v>0</v>
      </c>
      <c r="AM129" s="93" t="str">
        <f>IF(OR($E129="",$G129=""),"",IF(AND($E$3=1),'Marks Entry 1st'!Y128,IF(AND($E$3=2),'Marks Entry 2nd'!Y128,IF(AND($E$3=3),'Marks Entry 3rd'!Y128,IF(AND($E$3=4),'Marks Entry 4th'!Y128,"")))))</f>
        <v/>
      </c>
      <c r="AN129" s="93" t="str">
        <f>IF(OR($E129="",$G129=""),"",IF(AND($E$3=1),'Marks Entry 1st'!Z128,IF(AND($E$3=2),'Marks Entry 2nd'!Z128,IF(AND($E$3=3),'Marks Entry 3rd'!Z128,IF(AND($E$3=4),'Marks Entry 4th'!Z128,"")))))</f>
        <v/>
      </c>
      <c r="AO129" s="93" t="str">
        <f>IF(OR($E129="",$G129=""),"",IF(AND($E$3=1),'Marks Entry 1st'!AA128,IF(AND($E$3=2),'Marks Entry 2nd'!AA128,IF(AND($E$3=3),'Marks Entry 3rd'!AA128,IF(AND($E$3=4),'Marks Entry 4th'!AA128,"")))))</f>
        <v/>
      </c>
      <c r="AP129" s="92" t="str">
        <f t="shared" si="119"/>
        <v/>
      </c>
      <c r="AQ129" s="87" t="str">
        <f t="shared" si="120"/>
        <v/>
      </c>
      <c r="AR129" s="144">
        <f t="shared" si="121"/>
        <v>0</v>
      </c>
      <c r="AS129" s="144" t="str">
        <f t="shared" si="122"/>
        <v/>
      </c>
      <c r="AT129" s="144" t="str">
        <f t="shared" si="79"/>
        <v/>
      </c>
      <c r="AU129" s="144" t="str">
        <f t="shared" si="123"/>
        <v/>
      </c>
      <c r="AV129" s="144" t="str">
        <f t="shared" si="80"/>
        <v/>
      </c>
      <c r="AW129" s="148" t="str">
        <f t="shared" si="81"/>
        <v/>
      </c>
      <c r="AX129" s="180" t="str">
        <f>IF(OR($E129="",$G129=""),"",IF(AND($E$3=1),'Marks Entry 1st'!AB128,IF(AND($E$3=2),'Marks Entry 2nd'!AB128,IF(AND($E$3=3),'Marks Entry 3rd'!AB128,IF(AND($E$3=4),'Marks Entry 4th'!AB128,"")))))</f>
        <v/>
      </c>
      <c r="AY129" s="180" t="str">
        <f>IF(OR($E129="",$G129=""),"",IF(AND($E$3=1),'Marks Entry 1st'!AC128,IF(AND($E$3=2),'Marks Entry 2nd'!AC128,IF(AND($E$3=3),'Marks Entry 3rd'!AC128,IF(AND($E$3=4),'Marks Entry 4th'!AC128,"")))))</f>
        <v/>
      </c>
      <c r="AZ129" s="87" t="str">
        <f t="shared" si="82"/>
        <v/>
      </c>
      <c r="BA129" s="180" t="str">
        <f>IF(OR($E129="",$G129=""),"",IF(AND($E$3=1),'Marks Entry 1st'!AD128,IF(AND($E$3=2),'Marks Entry 2nd'!AD128,IF(AND($E$3=3),'Marks Entry 3rd'!AD128,IF(AND($E$3=4),'Marks Entry 4th'!AD128,"")))))</f>
        <v/>
      </c>
      <c r="BB129" s="180" t="str">
        <f>IF(OR($E129="",$G129=""),"",IF(AND($E$3=1),'Marks Entry 1st'!AE128,IF(AND($E$3=2),'Marks Entry 2nd'!AE128,IF(AND($E$3=3),'Marks Entry 3rd'!AE128,IF(AND($E$3=4),'Marks Entry 4th'!AE128,"")))))</f>
        <v/>
      </c>
      <c r="BC129" s="180" t="str">
        <f>IF(OR($E129="",$G129=""),"",IF(AND($E$3=1),'Marks Entry 1st'!AF128,IF(AND($E$3=2),'Marks Entry 2nd'!AF128,IF(AND($E$3=3),'Marks Entry 3rd'!AF128,IF(AND($E$3=4),'Marks Entry 4th'!AF128,"")))))</f>
        <v/>
      </c>
      <c r="BD129" s="91" t="str">
        <f t="shared" si="83"/>
        <v/>
      </c>
      <c r="BE129" s="87">
        <f t="shared" si="84"/>
        <v>0</v>
      </c>
      <c r="BF129" s="93" t="str">
        <f>IF(OR($E129="",$G129=""),"",IF(AND($E$3=1),'Marks Entry 1st'!AG128,IF(AND($E$3=2),'Marks Entry 2nd'!AG128,IF(AND($E$3=3),'Marks Entry 3rd'!AG128,IF(AND($E$3=4),'Marks Entry 4th'!AG128,"")))))</f>
        <v/>
      </c>
      <c r="BG129" s="93" t="str">
        <f>IF(OR($E129="",$G129=""),"",IF(AND($E$3=1),'Marks Entry 1st'!AH128,IF(AND($E$3=2),'Marks Entry 2nd'!AH128,IF(AND($E$3=3),'Marks Entry 3rd'!AH128,IF(AND($E$3=4),'Marks Entry 4th'!AH128,"")))))</f>
        <v/>
      </c>
      <c r="BH129" s="93" t="str">
        <f>IF(OR($E129="",$G129=""),"",IF(AND($E$3=1),'Marks Entry 1st'!AI128,IF(AND($E$3=2),'Marks Entry 2nd'!AI128,IF(AND($E$3=3),'Marks Entry 3rd'!AI128,IF(AND($E$3=4),'Marks Entry 4th'!AI128,"")))))</f>
        <v/>
      </c>
      <c r="BI129" s="92" t="str">
        <f t="shared" si="85"/>
        <v/>
      </c>
      <c r="BJ129" s="87" t="str">
        <f t="shared" si="86"/>
        <v/>
      </c>
      <c r="BK129" s="144">
        <f t="shared" si="87"/>
        <v>0</v>
      </c>
      <c r="BL129" s="144" t="str">
        <f t="shared" si="88"/>
        <v/>
      </c>
      <c r="BM129" s="144" t="str">
        <f t="shared" si="89"/>
        <v/>
      </c>
      <c r="BN129" s="144" t="str">
        <f t="shared" si="90"/>
        <v/>
      </c>
      <c r="BO129" s="144" t="str">
        <f t="shared" si="91"/>
        <v/>
      </c>
      <c r="BP129" s="148" t="str">
        <f t="shared" si="92"/>
        <v/>
      </c>
      <c r="BQ129" s="180" t="str">
        <f>IF(OR($E129="",$G129=""),"",IF(AND($E$3=1),'Marks Entry 1st'!AJ128,IF(AND($E$3=2),'Marks Entry 2nd'!AJ128,IF(AND($E$3=3),'Marks Entry 3rd'!AJ128,IF(AND($E$3=4),'Marks Entry 4th'!AJ128,"")))))</f>
        <v/>
      </c>
      <c r="BR129" s="180" t="str">
        <f>IF(OR($E129="",$G129=""),"",IF(AND($E$3=1),'Marks Entry 1st'!AK128,IF(AND($E$3=2),'Marks Entry 2nd'!AK128,IF(AND($E$3=3),'Marks Entry 3rd'!AK128,IF(AND($E$3=4),'Marks Entry 4th'!AK128,"")))))</f>
        <v/>
      </c>
      <c r="BS129" s="87" t="str">
        <f t="shared" si="124"/>
        <v/>
      </c>
      <c r="BT129" s="180" t="str">
        <f>IF(OR($E129="",$G129=""),"",IF(AND($E$3=1),'Marks Entry 1st'!AL128,IF(AND($E$3=2),'Marks Entry 2nd'!AL128,IF(AND($E$3=3),'Marks Entry 3rd'!AL128,IF(AND($E$3=4),'Marks Entry 4th'!AL128,"")))))</f>
        <v/>
      </c>
      <c r="BU129" s="180" t="str">
        <f>IF(OR($E129="",$G129=""),"",IF(AND($E$3=1),'Marks Entry 1st'!AM128,IF(AND($E$3=2),'Marks Entry 2nd'!AM128,IF(AND($E$3=3),'Marks Entry 3rd'!AM128,IF(AND($E$3=4),'Marks Entry 4th'!AM128,"")))))</f>
        <v/>
      </c>
      <c r="BV129" s="180" t="str">
        <f>IF(OR($E129="",$G129=""),"",IF(AND($E$3=1),'Marks Entry 1st'!AN128,IF(AND($E$3=2),'Marks Entry 2nd'!AN128,IF(AND($E$3=3),'Marks Entry 3rd'!AN128,IF(AND($E$3=4),'Marks Entry 4th'!AN128,"")))))</f>
        <v/>
      </c>
      <c r="BW129" s="91" t="str">
        <f t="shared" si="125"/>
        <v/>
      </c>
      <c r="BX129" s="87">
        <f t="shared" si="126"/>
        <v>0</v>
      </c>
      <c r="BY129" s="93" t="str">
        <f>IF(OR($E129="",$G129=""),"",IF(AND($E$3=1),'Marks Entry 1st'!AO128,IF(AND($E$3=2),'Marks Entry 2nd'!AO128,IF(AND($E$3=3),'Marks Entry 3rd'!AO128,IF(AND($E$3=4),'Marks Entry 4th'!AO128,"")))))</f>
        <v/>
      </c>
      <c r="BZ129" s="93" t="str">
        <f>IF(OR($E129="",$G129=""),"",IF(AND($E$3=1),'Marks Entry 1st'!AP128,IF(AND($E$3=2),'Marks Entry 2nd'!AP128,IF(AND($E$3=3),'Marks Entry 3rd'!AP128,IF(AND($E$3=4),'Marks Entry 4th'!AP128,"")))))</f>
        <v/>
      </c>
      <c r="CA129" s="93" t="str">
        <f>IF(OR($E129="",$G129=""),"",IF(AND($E$3=1),'Marks Entry 1st'!AQ128,IF(AND($E$3=2),'Marks Entry 2nd'!AQ128,IF(AND($E$3=3),'Marks Entry 3rd'!AQ128,IF(AND($E$3=4),'Marks Entry 4th'!AQ128,"")))))</f>
        <v/>
      </c>
      <c r="CB129" s="92" t="str">
        <f t="shared" si="127"/>
        <v/>
      </c>
      <c r="CC129" s="87" t="str">
        <f t="shared" si="128"/>
        <v/>
      </c>
      <c r="CD129" s="144">
        <f t="shared" si="129"/>
        <v>0</v>
      </c>
      <c r="CE129" s="144" t="str">
        <f t="shared" si="130"/>
        <v/>
      </c>
      <c r="CF129" s="144" t="str">
        <f t="shared" si="93"/>
        <v/>
      </c>
      <c r="CG129" s="144" t="str">
        <f t="shared" si="131"/>
        <v/>
      </c>
      <c r="CH129" s="144" t="str">
        <f t="shared" si="94"/>
        <v/>
      </c>
      <c r="CI129" s="148" t="str">
        <f t="shared" si="95"/>
        <v/>
      </c>
      <c r="CJ129" s="180" t="str">
        <f>IF(OR($E129="",$G129=""),"",IF(AND($E$3=1),'Marks Entry 1st'!AR128,IF(AND($E$3=2),'Marks Entry 2nd'!AR128,IF(AND($E$3=3),'Marks Entry 3rd'!AR128,IF(AND($E$3=4),'Marks Entry 4th'!AR128,"")))))</f>
        <v/>
      </c>
      <c r="CK129" s="180" t="str">
        <f>IF(OR($E129="",$G129=""),"",IF(AND($E$3=1),'Marks Entry 1st'!AS128,IF(AND($E$3=2),'Marks Entry 2nd'!AS128,IF(AND($E$3=3),'Marks Entry 3rd'!AS128,IF(AND($E$3=4),'Marks Entry 4th'!AS128,"")))))</f>
        <v/>
      </c>
      <c r="CL129" s="87" t="str">
        <f t="shared" si="132"/>
        <v/>
      </c>
      <c r="CM129" s="180" t="str">
        <f>IF(OR($E129="",$G129=""),"",IF(AND($E$3=1),'Marks Entry 1st'!AT128,IF(AND($E$3=2),'Marks Entry 2nd'!AT128,IF(AND($E$3=3),'Marks Entry 3rd'!AT128,IF(AND($E$3=4),'Marks Entry 4th'!AT128,"")))))</f>
        <v/>
      </c>
      <c r="CN129" s="180" t="str">
        <f>IF(OR($E129="",$G129=""),"",IF(AND($E$3=1),'Marks Entry 1st'!AU128,IF(AND($E$3=2),'Marks Entry 2nd'!AU128,IF(AND($E$3=3),'Marks Entry 3rd'!AU128,IF(AND($E$3=4),'Marks Entry 4th'!AU128,"")))))</f>
        <v/>
      </c>
      <c r="CO129" s="180" t="str">
        <f>IF(OR($E129="",$G129=""),"",IF(AND($E$3=1),'Marks Entry 1st'!AV128,IF(AND($E$3=2),'Marks Entry 2nd'!AV128,IF(AND($E$3=3),'Marks Entry 3rd'!AV128,IF(AND($E$3=4),'Marks Entry 4th'!AV128,"")))))</f>
        <v/>
      </c>
      <c r="CP129" s="91" t="str">
        <f t="shared" si="133"/>
        <v/>
      </c>
      <c r="CQ129" s="87">
        <f t="shared" si="134"/>
        <v>0</v>
      </c>
      <c r="CR129" s="93" t="str">
        <f>IF(OR($E129="",$G129=""),"",IF(AND($E$3=1),'Marks Entry 1st'!AW128,IF(AND($E$3=2),'Marks Entry 2nd'!AW128,IF(AND($E$3=3),'Marks Entry 3rd'!AW128,IF(AND($E$3=4),'Marks Entry 4th'!AW128,"")))))</f>
        <v/>
      </c>
      <c r="CS129" s="93" t="str">
        <f>IF(OR($E129="",$G129=""),"",IF(AND($E$3=1),'Marks Entry 1st'!AX128,IF(AND($E$3=2),'Marks Entry 2nd'!AX128,IF(AND($E$3=3),'Marks Entry 3rd'!AX128,IF(AND($E$3=4),'Marks Entry 4th'!AX128,"")))))</f>
        <v/>
      </c>
      <c r="CT129" s="93" t="str">
        <f>IF(OR($E129="",$G129=""),"",IF(AND($E$3=1),'Marks Entry 1st'!AY128,IF(AND($E$3=2),'Marks Entry 2nd'!AY128,IF(AND($E$3=3),'Marks Entry 3rd'!AY128,IF(AND($E$3=4),'Marks Entry 4th'!AY128,"")))))</f>
        <v/>
      </c>
      <c r="CU129" s="92" t="str">
        <f t="shared" si="135"/>
        <v/>
      </c>
      <c r="CV129" s="87" t="str">
        <f t="shared" si="136"/>
        <v/>
      </c>
      <c r="CW129" s="144">
        <f t="shared" si="137"/>
        <v>0</v>
      </c>
      <c r="CX129" s="144" t="str">
        <f t="shared" si="138"/>
        <v/>
      </c>
      <c r="CY129" s="144" t="str">
        <f t="shared" si="96"/>
        <v/>
      </c>
      <c r="CZ129" s="144" t="str">
        <f t="shared" si="139"/>
        <v/>
      </c>
      <c r="DA129" s="144" t="str">
        <f t="shared" si="97"/>
        <v/>
      </c>
      <c r="DB129" s="148" t="str">
        <f t="shared" si="98"/>
        <v/>
      </c>
      <c r="DC129" s="380" t="str">
        <f>IF(OR($E129="",$G129=""),"",IF(AND($E$3=1),'Marks Entry 1st'!AZ128,IF(AND($E$3=2),'Marks Entry 2nd'!AZ128,IF(AND($E$3=3),'Marks Entry 3rd'!AZ128,IF(AND($E$3=4),'Marks Entry 4th'!AZ128,"")))))</f>
        <v/>
      </c>
      <c r="DD129" s="380" t="str">
        <f>IF(OR($E129="",$G129=""),"",IF(AND($E$3=1),'Marks Entry 1st'!BA128,IF(AND($E$3=2),'Marks Entry 2nd'!BA128,IF(AND($E$3=3),'Marks Entry 3rd'!BA128,IF(AND($E$3=4),'Marks Entry 4th'!BA128,"")))))</f>
        <v/>
      </c>
      <c r="DE129" s="380" t="str">
        <f>IF(OR($E129="",$G129=""),"",IF(AND($E$3=1),'Marks Entry 1st'!BB128,IF(AND($E$3=2),'Marks Entry 2nd'!BB128,IF(AND($E$3=3),'Marks Entry 3rd'!BB128,IF(AND($E$3=4),'Marks Entry 4th'!BB128,"")))))</f>
        <v/>
      </c>
      <c r="DF129" s="181" t="str">
        <f t="shared" si="140"/>
        <v/>
      </c>
      <c r="DG129" s="182">
        <f t="shared" si="141"/>
        <v>0</v>
      </c>
      <c r="DH129" s="182" t="str">
        <f t="shared" si="142"/>
        <v/>
      </c>
      <c r="DI129" s="182" t="str">
        <f t="shared" si="143"/>
        <v/>
      </c>
      <c r="DJ129" s="147" t="str">
        <f t="shared" si="99"/>
        <v/>
      </c>
      <c r="DK129" s="380" t="str">
        <f>IF(OR($E129="",$G129=""),"",IF(AND($E$3=1),'Marks Entry 1st'!BC128,IF(AND($E$3=2),'Marks Entry 2nd'!BC128,IF(AND($E$3=3),'Marks Entry 3rd'!BC128,IF(AND($E$3=4),'Marks Entry 4th'!BC128,"")))))</f>
        <v/>
      </c>
      <c r="DL129" s="380" t="str">
        <f>IF(OR($E129="",$G129=""),"",IF(AND($E$3=1),'Marks Entry 1st'!BD128,IF(AND($E$3=2),'Marks Entry 2nd'!BD128,IF(AND($E$3=3),'Marks Entry 3rd'!BD128,IF(AND($E$3=4),'Marks Entry 4th'!BD128,"")))))</f>
        <v/>
      </c>
      <c r="DM129" s="380" t="str">
        <f>IF(OR($E129="",$G129=""),"",IF(AND($E$3=1),'Marks Entry 1st'!BE128,IF(AND($E$3=2),'Marks Entry 2nd'!BE128,IF(AND($E$3=3),'Marks Entry 3rd'!BE128,IF(AND($E$3=4),'Marks Entry 4th'!BE128,"")))))</f>
        <v/>
      </c>
      <c r="DN129" s="181" t="str">
        <f t="shared" si="144"/>
        <v/>
      </c>
      <c r="DO129" s="182">
        <f t="shared" si="145"/>
        <v>0</v>
      </c>
      <c r="DP129" s="182" t="str">
        <f t="shared" si="146"/>
        <v/>
      </c>
      <c r="DQ129" s="182" t="str">
        <f t="shared" si="147"/>
        <v/>
      </c>
      <c r="DR129" s="147" t="str">
        <f t="shared" si="100"/>
        <v/>
      </c>
      <c r="DS129" s="380" t="str">
        <f>IF(OR($E129="",$G129=""),"",IF(AND($E$3=1),'Marks Entry 1st'!BF128,IF(AND($E$3=2),'Marks Entry 2nd'!BF128,IF(AND($E$3=3),'Marks Entry 3rd'!BF128,IF(AND($E$3=4),'Marks Entry 4th'!BF128,"")))))</f>
        <v/>
      </c>
      <c r="DT129" s="380" t="str">
        <f>IF(OR($E129="",$G129=""),"",IF(AND($E$3=1),'Marks Entry 1st'!BG128,IF(AND($E$3=2),'Marks Entry 2nd'!BG128,IF(AND($E$3=3),'Marks Entry 3rd'!BG128,IF(AND($E$3=4),'Marks Entry 4th'!BG128,"")))))</f>
        <v/>
      </c>
      <c r="DU129" s="380" t="str">
        <f>IF(OR($E129="",$G129=""),"",IF(AND($E$3=1),'Marks Entry 1st'!BH128,IF(AND($E$3=2),'Marks Entry 2nd'!BH128,IF(AND($E$3=3),'Marks Entry 3rd'!BH128,IF(AND($E$3=4),'Marks Entry 4th'!BH128,"")))))</f>
        <v/>
      </c>
      <c r="DV129" s="181" t="str">
        <f t="shared" si="148"/>
        <v/>
      </c>
      <c r="DW129" s="182">
        <f t="shared" si="149"/>
        <v>0</v>
      </c>
      <c r="DX129" s="182" t="str">
        <f t="shared" si="150"/>
        <v/>
      </c>
      <c r="DY129" s="182" t="str">
        <f t="shared" si="151"/>
        <v/>
      </c>
      <c r="DZ129" s="147" t="str">
        <f t="shared" si="101"/>
        <v/>
      </c>
      <c r="EA129" s="104" t="str">
        <f t="shared" si="102"/>
        <v/>
      </c>
      <c r="EB129" s="105" t="str">
        <f t="shared" si="103"/>
        <v/>
      </c>
      <c r="EC129" s="111" t="str">
        <f t="shared" si="104"/>
        <v/>
      </c>
      <c r="ED129" s="112" t="str">
        <f t="shared" si="105"/>
        <v/>
      </c>
      <c r="EE129" s="386" t="str">
        <f t="shared" si="106"/>
        <v/>
      </c>
      <c r="EF129" s="72" t="str">
        <f>IF(OR($E129="",$G129=""),"",IF(AND($E$3=1),'Marks Entry 1st'!BI128,IF(AND($E$3=2),'Marks Entry 2nd'!BI128,IF(AND($E$3=3),'Marks Entry 3rd'!BI128,IF(AND($E$3=4),'Marks Entry 4th'!BI128,"")))))</f>
        <v/>
      </c>
      <c r="EG129" s="72" t="str">
        <f>IF(OR($E129="",$G129=""),"",IF(AND($E$3=1),'Marks Entry 1st'!BJ128,IF(AND($E$3=2),'Marks Entry 2nd'!BJ128,IF(AND($E$3=3),'Marks Entry 3rd'!BJ128,IF(AND($E$3=4),'Marks Entry 4th'!BJ128,"")))))</f>
        <v/>
      </c>
      <c r="EH129" s="328" t="str">
        <f t="shared" si="107"/>
        <v/>
      </c>
      <c r="EI129" s="73"/>
      <c r="EP129" s="75">
        <f>IF(AND($E$3=1),'Marks Entry 1st'!I128,IF(AND($E$3=2),'Marks Entry 2nd'!I128,IF(AND($E$3=3),'Marks Entry 3rd'!I128,IF(AND($E$3=4),'Marks Entry 4th'!I128,""))))</f>
        <v>0</v>
      </c>
    </row>
    <row r="130" spans="1:146" ht="18.899999999999999" customHeight="1">
      <c r="A130" s="94">
        <v>123</v>
      </c>
      <c r="B130" s="94" t="str">
        <f>IF(OR(EP130=0,EP130=""),"",IF(AND($E$3=1),'Marks Entry 1st'!I129,IF(AND($E$3=2),'Marks Entry 2nd'!I129,IF(AND($E$3=3),'Marks Entry 3rd'!I129,IF(AND($E$3=4),'Marks Entry 4th'!I129,"")))))</f>
        <v/>
      </c>
      <c r="C130" s="95" t="str">
        <f>IF(OR(B130=0,B130=""),"",IF(AND($E$3=1),'Marks Entry 1st'!B129,IF(AND($E$3=2),'Marks Entry 2nd'!B129,IF(AND($E$3=3),'Marks Entry 3rd'!B129,IF(AND($E$3=4),'Marks Entry 4th'!B129,"")))))</f>
        <v/>
      </c>
      <c r="D130" s="95" t="str">
        <f>IF(OR(B130=0,B130=""),"",IF(AND($E$3=1),'Marks Entry 1st'!C129,IF(AND($E$3=2),'Marks Entry 2nd'!C129,IF(AND($E$3=3),'Marks Entry 3rd'!C129,IF(AND($E$3=4),'Marks Entry 4th'!C129,"")))))</f>
        <v/>
      </c>
      <c r="E130" s="96" t="str">
        <f>IF(OR(B130=0,B130=""),"",IF(AND($E$3=1),'Marks Entry 1st'!E129,IF(AND($E$3=2),'Marks Entry 2nd'!E129,IF(AND($E$3=3),'Marks Entry 3rd'!E129,IF(AND($E$3=4),'Marks Entry 4th'!E129,"")))))</f>
        <v/>
      </c>
      <c r="F130" s="95" t="str">
        <f>IF(OR(B130=0,B130=""),"",IF(AND($E$3=1),'Marks Entry 1st'!D129,IF(AND($E$3=2),'Marks Entry 2nd'!D129,IF(AND($E$3=3),'Marks Entry 3rd'!D129,IF(AND($E$3=4),'Marks Entry 4th'!D129,"")))))</f>
        <v/>
      </c>
      <c r="G130" s="90" t="str">
        <f>IF(OR(B130=0,B130=""),"",IF(AND($E$3=1),'Marks Entry 1st'!F129,IF(AND($E$3=2),'Marks Entry 2nd'!F129,IF(AND($E$3=3),'Marks Entry 3rd'!F129,IF(AND($E$3=4),'Marks Entry 4th'!F129,"")))))</f>
        <v/>
      </c>
      <c r="H130" s="90" t="str">
        <f>IF(OR(B130=0,B130=""),"",IF(AND($E$3=1),'Marks Entry 1st'!G129,IF(AND($E$3=2),'Marks Entry 2nd'!G129,IF(AND($E$3=3),'Marks Entry 3rd'!G129,IF(AND($E$3=4),'Marks Entry 4th'!G129,"")))))</f>
        <v/>
      </c>
      <c r="I130" s="90" t="str">
        <f>IF(OR(B130=0,B130=""),"",IF(AND($E$3=1),'Marks Entry 1st'!H129,IF(AND($E$3=2),'Marks Entry 2nd'!H129,IF(AND($E$3=3),'Marks Entry 3rd'!H129,IF(AND($E$3=4),'Marks Entry 4th'!H129,"")))))</f>
        <v/>
      </c>
      <c r="J130" s="379" t="str">
        <f>IF(OR(B130=0,B130=""),"",IF(AND($E$3=1),'Marks Entry 1st'!J129,IF(AND($E$3=2),'Marks Entry 2nd'!J129,IF(AND($E$3=3),'Marks Entry 3rd'!J129,IF(AND($E$3=4),'Marks Entry 4th'!J129,"")))))</f>
        <v/>
      </c>
      <c r="K130" s="379" t="str">
        <f>IF(OR(B130=0,B130=""),"",IF(AND($E$3=1),'Marks Entry 1st'!K129,IF(AND($E$3=2),'Marks Entry 2nd'!K129,IF(AND($E$3=3),'Marks Entry 3rd'!K129,IF(AND($E$3=4),'Marks Entry 4th'!K129,"")))))</f>
        <v/>
      </c>
      <c r="L130" s="180" t="str">
        <f>IF(OR($E130="",$G130=""),"",IF(AND($E$3=1),'Marks Entry 1st'!L129,IF(AND($E$3=2),'Marks Entry 2nd'!L129,IF(AND($E$3=3),'Marks Entry 3rd'!L129,IF(AND($E$3=4),'Marks Entry 4th'!L129,"")))))</f>
        <v/>
      </c>
      <c r="M130" s="180" t="str">
        <f>IF(OR($E130="",$G130=""),"",IF(AND($E$3=1),'Marks Entry 1st'!M129,IF(AND($E$3=2),'Marks Entry 2nd'!M129,IF(AND($E$3=3),'Marks Entry 3rd'!M129,IF(AND($E$3=4),'Marks Entry 4th'!M129,"")))))</f>
        <v/>
      </c>
      <c r="N130" s="87" t="str">
        <f t="shared" si="108"/>
        <v/>
      </c>
      <c r="O130" s="180" t="str">
        <f>IF(OR($E130="",$G130=""),"",IF(AND($E$3=1),'Marks Entry 1st'!N129,IF(AND($E$3=2),'Marks Entry 2nd'!N129,IF(AND($E$3=3),'Marks Entry 3rd'!N129,IF(AND($E$3=4),'Marks Entry 4th'!N129,"")))))</f>
        <v/>
      </c>
      <c r="P130" s="180" t="str">
        <f>IF(OR($E130="",$G130=""),"",IF(AND($E$3=1),'Marks Entry 1st'!O129,IF(AND($E$3=2),'Marks Entry 2nd'!O129,IF(AND($E$3=3),'Marks Entry 3rd'!O129,IF(AND($E$3=4),'Marks Entry 4th'!O129,"")))))</f>
        <v/>
      </c>
      <c r="Q130" s="180" t="str">
        <f>IF(OR($E130="",$G130=""),"",IF(AND($E$3=1),'Marks Entry 1st'!P129,IF(AND($E$3=2),'Marks Entry 2nd'!P129,IF(AND($E$3=3),'Marks Entry 3rd'!P129,IF(AND($E$3=4),'Marks Entry 4th'!P129,"")))))</f>
        <v/>
      </c>
      <c r="R130" s="91" t="str">
        <f t="shared" si="109"/>
        <v/>
      </c>
      <c r="S130" s="87">
        <f t="shared" si="110"/>
        <v>0</v>
      </c>
      <c r="T130" s="93" t="str">
        <f>IF(OR($E130="",$G130=""),"",IF(AND($E$3=1),'Marks Entry 1st'!Q129,IF(AND($E$3=2),'Marks Entry 2nd'!Q129,IF(AND($E$3=3),'Marks Entry 3rd'!Q129,IF(AND($E$3=4),'Marks Entry 4th'!Q129,"")))))</f>
        <v/>
      </c>
      <c r="U130" s="93" t="str">
        <f>IF(OR($E130="",$G130=""),"",IF(AND($E$3=1),'Marks Entry 1st'!R129,IF(AND($E$3=2),'Marks Entry 2nd'!R129,IF(AND($E$3=3),'Marks Entry 3rd'!R129,IF(AND($E$3=4),'Marks Entry 4th'!R129,"")))))</f>
        <v/>
      </c>
      <c r="V130" s="93" t="str">
        <f>IF(OR($E130="",$G130=""),"",IF(AND($E$3=1),'Marks Entry 1st'!S129,IF(AND($E$3=2),'Marks Entry 2nd'!S129,IF(AND($E$3=3),'Marks Entry 3rd'!S129,IF(AND($E$3=4),'Marks Entry 4th'!S129,"")))))</f>
        <v/>
      </c>
      <c r="W130" s="92" t="str">
        <f t="shared" si="111"/>
        <v/>
      </c>
      <c r="X130" s="87" t="str">
        <f t="shared" si="112"/>
        <v/>
      </c>
      <c r="Y130" s="144">
        <f t="shared" si="113"/>
        <v>0</v>
      </c>
      <c r="Z130" s="144" t="str">
        <f t="shared" si="114"/>
        <v/>
      </c>
      <c r="AA130" s="144" t="str">
        <f t="shared" si="76"/>
        <v/>
      </c>
      <c r="AB130" s="144" t="str">
        <f t="shared" si="115"/>
        <v/>
      </c>
      <c r="AC130" s="144" t="str">
        <f t="shared" si="77"/>
        <v/>
      </c>
      <c r="AD130" s="148" t="str">
        <f t="shared" si="78"/>
        <v/>
      </c>
      <c r="AE130" s="180" t="str">
        <f>IF(OR($E130="",$G130=""),"",IF(AND($E$3=1),'Marks Entry 1st'!T129,IF(AND($E$3=2),'Marks Entry 2nd'!T129,IF(AND($E$3=3),'Marks Entry 3rd'!T129,IF(AND($E$3=4),'Marks Entry 4th'!T129,"")))))</f>
        <v/>
      </c>
      <c r="AF130" s="180" t="str">
        <f>IF(OR($E130="",$G130=""),"",IF(AND($E$3=1),'Marks Entry 1st'!U129,IF(AND($E$3=2),'Marks Entry 2nd'!U129,IF(AND($E$3=3),'Marks Entry 3rd'!U129,IF(AND($E$3=4),'Marks Entry 4th'!U129,"")))))</f>
        <v/>
      </c>
      <c r="AG130" s="87" t="str">
        <f t="shared" si="116"/>
        <v/>
      </c>
      <c r="AH130" s="180" t="str">
        <f>IF(OR($E130="",$G130=""),"",IF(AND($E$3=1),'Marks Entry 1st'!V129,IF(AND($E$3=2),'Marks Entry 2nd'!V129,IF(AND($E$3=3),'Marks Entry 3rd'!V129,IF(AND($E$3=4),'Marks Entry 4th'!V129,"")))))</f>
        <v/>
      </c>
      <c r="AI130" s="180" t="str">
        <f>IF(OR($E130="",$G130=""),"",IF(AND($E$3=1),'Marks Entry 1st'!W129,IF(AND($E$3=2),'Marks Entry 2nd'!W129,IF(AND($E$3=3),'Marks Entry 3rd'!W129,IF(AND($E$3=4),'Marks Entry 4th'!W129,"")))))</f>
        <v/>
      </c>
      <c r="AJ130" s="180" t="str">
        <f>IF(OR($E130="",$G130=""),"",IF(AND($E$3=1),'Marks Entry 1st'!X129,IF(AND($E$3=2),'Marks Entry 2nd'!X129,IF(AND($E$3=3),'Marks Entry 3rd'!X129,IF(AND($E$3=4),'Marks Entry 4th'!X129,"")))))</f>
        <v/>
      </c>
      <c r="AK130" s="91" t="str">
        <f t="shared" si="117"/>
        <v/>
      </c>
      <c r="AL130" s="87">
        <f t="shared" si="118"/>
        <v>0</v>
      </c>
      <c r="AM130" s="93" t="str">
        <f>IF(OR($E130="",$G130=""),"",IF(AND($E$3=1),'Marks Entry 1st'!Y129,IF(AND($E$3=2),'Marks Entry 2nd'!Y129,IF(AND($E$3=3),'Marks Entry 3rd'!Y129,IF(AND($E$3=4),'Marks Entry 4th'!Y129,"")))))</f>
        <v/>
      </c>
      <c r="AN130" s="93" t="str">
        <f>IF(OR($E130="",$G130=""),"",IF(AND($E$3=1),'Marks Entry 1st'!Z129,IF(AND($E$3=2),'Marks Entry 2nd'!Z129,IF(AND($E$3=3),'Marks Entry 3rd'!Z129,IF(AND($E$3=4),'Marks Entry 4th'!Z129,"")))))</f>
        <v/>
      </c>
      <c r="AO130" s="93" t="str">
        <f>IF(OR($E130="",$G130=""),"",IF(AND($E$3=1),'Marks Entry 1st'!AA129,IF(AND($E$3=2),'Marks Entry 2nd'!AA129,IF(AND($E$3=3),'Marks Entry 3rd'!AA129,IF(AND($E$3=4),'Marks Entry 4th'!AA129,"")))))</f>
        <v/>
      </c>
      <c r="AP130" s="92" t="str">
        <f t="shared" si="119"/>
        <v/>
      </c>
      <c r="AQ130" s="87" t="str">
        <f t="shared" si="120"/>
        <v/>
      </c>
      <c r="AR130" s="144">
        <f t="shared" si="121"/>
        <v>0</v>
      </c>
      <c r="AS130" s="144" t="str">
        <f t="shared" si="122"/>
        <v/>
      </c>
      <c r="AT130" s="144" t="str">
        <f t="shared" si="79"/>
        <v/>
      </c>
      <c r="AU130" s="144" t="str">
        <f t="shared" si="123"/>
        <v/>
      </c>
      <c r="AV130" s="144" t="str">
        <f t="shared" si="80"/>
        <v/>
      </c>
      <c r="AW130" s="148" t="str">
        <f t="shared" si="81"/>
        <v/>
      </c>
      <c r="AX130" s="180" t="str">
        <f>IF(OR($E130="",$G130=""),"",IF(AND($E$3=1),'Marks Entry 1st'!AB129,IF(AND($E$3=2),'Marks Entry 2nd'!AB129,IF(AND($E$3=3),'Marks Entry 3rd'!AB129,IF(AND($E$3=4),'Marks Entry 4th'!AB129,"")))))</f>
        <v/>
      </c>
      <c r="AY130" s="180" t="str">
        <f>IF(OR($E130="",$G130=""),"",IF(AND($E$3=1),'Marks Entry 1st'!AC129,IF(AND($E$3=2),'Marks Entry 2nd'!AC129,IF(AND($E$3=3),'Marks Entry 3rd'!AC129,IF(AND($E$3=4),'Marks Entry 4th'!AC129,"")))))</f>
        <v/>
      </c>
      <c r="AZ130" s="87" t="str">
        <f t="shared" si="82"/>
        <v/>
      </c>
      <c r="BA130" s="180" t="str">
        <f>IF(OR($E130="",$G130=""),"",IF(AND($E$3=1),'Marks Entry 1st'!AD129,IF(AND($E$3=2),'Marks Entry 2nd'!AD129,IF(AND($E$3=3),'Marks Entry 3rd'!AD129,IF(AND($E$3=4),'Marks Entry 4th'!AD129,"")))))</f>
        <v/>
      </c>
      <c r="BB130" s="180" t="str">
        <f>IF(OR($E130="",$G130=""),"",IF(AND($E$3=1),'Marks Entry 1st'!AE129,IF(AND($E$3=2),'Marks Entry 2nd'!AE129,IF(AND($E$3=3),'Marks Entry 3rd'!AE129,IF(AND($E$3=4),'Marks Entry 4th'!AE129,"")))))</f>
        <v/>
      </c>
      <c r="BC130" s="180" t="str">
        <f>IF(OR($E130="",$G130=""),"",IF(AND($E$3=1),'Marks Entry 1st'!AF129,IF(AND($E$3=2),'Marks Entry 2nd'!AF129,IF(AND($E$3=3),'Marks Entry 3rd'!AF129,IF(AND($E$3=4),'Marks Entry 4th'!AF129,"")))))</f>
        <v/>
      </c>
      <c r="BD130" s="91" t="str">
        <f t="shared" si="83"/>
        <v/>
      </c>
      <c r="BE130" s="87">
        <f t="shared" si="84"/>
        <v>0</v>
      </c>
      <c r="BF130" s="93" t="str">
        <f>IF(OR($E130="",$G130=""),"",IF(AND($E$3=1),'Marks Entry 1st'!AG129,IF(AND($E$3=2),'Marks Entry 2nd'!AG129,IF(AND($E$3=3),'Marks Entry 3rd'!AG129,IF(AND($E$3=4),'Marks Entry 4th'!AG129,"")))))</f>
        <v/>
      </c>
      <c r="BG130" s="93" t="str">
        <f>IF(OR($E130="",$G130=""),"",IF(AND($E$3=1),'Marks Entry 1st'!AH129,IF(AND($E$3=2),'Marks Entry 2nd'!AH129,IF(AND($E$3=3),'Marks Entry 3rd'!AH129,IF(AND($E$3=4),'Marks Entry 4th'!AH129,"")))))</f>
        <v/>
      </c>
      <c r="BH130" s="93" t="str">
        <f>IF(OR($E130="",$G130=""),"",IF(AND($E$3=1),'Marks Entry 1st'!AI129,IF(AND($E$3=2),'Marks Entry 2nd'!AI129,IF(AND($E$3=3),'Marks Entry 3rd'!AI129,IF(AND($E$3=4),'Marks Entry 4th'!AI129,"")))))</f>
        <v/>
      </c>
      <c r="BI130" s="92" t="str">
        <f t="shared" si="85"/>
        <v/>
      </c>
      <c r="BJ130" s="87" t="str">
        <f t="shared" si="86"/>
        <v/>
      </c>
      <c r="BK130" s="144">
        <f t="shared" si="87"/>
        <v>0</v>
      </c>
      <c r="BL130" s="144" t="str">
        <f t="shared" si="88"/>
        <v/>
      </c>
      <c r="BM130" s="144" t="str">
        <f t="shared" si="89"/>
        <v/>
      </c>
      <c r="BN130" s="144" t="str">
        <f t="shared" si="90"/>
        <v/>
      </c>
      <c r="BO130" s="144" t="str">
        <f t="shared" si="91"/>
        <v/>
      </c>
      <c r="BP130" s="148" t="str">
        <f t="shared" si="92"/>
        <v/>
      </c>
      <c r="BQ130" s="180" t="str">
        <f>IF(OR($E130="",$G130=""),"",IF(AND($E$3=1),'Marks Entry 1st'!AJ129,IF(AND($E$3=2),'Marks Entry 2nd'!AJ129,IF(AND($E$3=3),'Marks Entry 3rd'!AJ129,IF(AND($E$3=4),'Marks Entry 4th'!AJ129,"")))))</f>
        <v/>
      </c>
      <c r="BR130" s="180" t="str">
        <f>IF(OR($E130="",$G130=""),"",IF(AND($E$3=1),'Marks Entry 1st'!AK129,IF(AND($E$3=2),'Marks Entry 2nd'!AK129,IF(AND($E$3=3),'Marks Entry 3rd'!AK129,IF(AND($E$3=4),'Marks Entry 4th'!AK129,"")))))</f>
        <v/>
      </c>
      <c r="BS130" s="87" t="str">
        <f t="shared" si="124"/>
        <v/>
      </c>
      <c r="BT130" s="180" t="str">
        <f>IF(OR($E130="",$G130=""),"",IF(AND($E$3=1),'Marks Entry 1st'!AL129,IF(AND($E$3=2),'Marks Entry 2nd'!AL129,IF(AND($E$3=3),'Marks Entry 3rd'!AL129,IF(AND($E$3=4),'Marks Entry 4th'!AL129,"")))))</f>
        <v/>
      </c>
      <c r="BU130" s="180" t="str">
        <f>IF(OR($E130="",$G130=""),"",IF(AND($E$3=1),'Marks Entry 1st'!AM129,IF(AND($E$3=2),'Marks Entry 2nd'!AM129,IF(AND($E$3=3),'Marks Entry 3rd'!AM129,IF(AND($E$3=4),'Marks Entry 4th'!AM129,"")))))</f>
        <v/>
      </c>
      <c r="BV130" s="180" t="str">
        <f>IF(OR($E130="",$G130=""),"",IF(AND($E$3=1),'Marks Entry 1st'!AN129,IF(AND($E$3=2),'Marks Entry 2nd'!AN129,IF(AND($E$3=3),'Marks Entry 3rd'!AN129,IF(AND($E$3=4),'Marks Entry 4th'!AN129,"")))))</f>
        <v/>
      </c>
      <c r="BW130" s="91" t="str">
        <f t="shared" si="125"/>
        <v/>
      </c>
      <c r="BX130" s="87">
        <f t="shared" si="126"/>
        <v>0</v>
      </c>
      <c r="BY130" s="93" t="str">
        <f>IF(OR($E130="",$G130=""),"",IF(AND($E$3=1),'Marks Entry 1st'!AO129,IF(AND($E$3=2),'Marks Entry 2nd'!AO129,IF(AND($E$3=3),'Marks Entry 3rd'!AO129,IF(AND($E$3=4),'Marks Entry 4th'!AO129,"")))))</f>
        <v/>
      </c>
      <c r="BZ130" s="93" t="str">
        <f>IF(OR($E130="",$G130=""),"",IF(AND($E$3=1),'Marks Entry 1st'!AP129,IF(AND($E$3=2),'Marks Entry 2nd'!AP129,IF(AND($E$3=3),'Marks Entry 3rd'!AP129,IF(AND($E$3=4),'Marks Entry 4th'!AP129,"")))))</f>
        <v/>
      </c>
      <c r="CA130" s="93" t="str">
        <f>IF(OR($E130="",$G130=""),"",IF(AND($E$3=1),'Marks Entry 1st'!AQ129,IF(AND($E$3=2),'Marks Entry 2nd'!AQ129,IF(AND($E$3=3),'Marks Entry 3rd'!AQ129,IF(AND($E$3=4),'Marks Entry 4th'!AQ129,"")))))</f>
        <v/>
      </c>
      <c r="CB130" s="92" t="str">
        <f t="shared" si="127"/>
        <v/>
      </c>
      <c r="CC130" s="87" t="str">
        <f t="shared" si="128"/>
        <v/>
      </c>
      <c r="CD130" s="144">
        <f t="shared" si="129"/>
        <v>0</v>
      </c>
      <c r="CE130" s="144" t="str">
        <f t="shared" si="130"/>
        <v/>
      </c>
      <c r="CF130" s="144" t="str">
        <f t="shared" si="93"/>
        <v/>
      </c>
      <c r="CG130" s="144" t="str">
        <f t="shared" si="131"/>
        <v/>
      </c>
      <c r="CH130" s="144" t="str">
        <f t="shared" si="94"/>
        <v/>
      </c>
      <c r="CI130" s="148" t="str">
        <f t="shared" si="95"/>
        <v/>
      </c>
      <c r="CJ130" s="180" t="str">
        <f>IF(OR($E130="",$G130=""),"",IF(AND($E$3=1),'Marks Entry 1st'!AR129,IF(AND($E$3=2),'Marks Entry 2nd'!AR129,IF(AND($E$3=3),'Marks Entry 3rd'!AR129,IF(AND($E$3=4),'Marks Entry 4th'!AR129,"")))))</f>
        <v/>
      </c>
      <c r="CK130" s="180" t="str">
        <f>IF(OR($E130="",$G130=""),"",IF(AND($E$3=1),'Marks Entry 1st'!AS129,IF(AND($E$3=2),'Marks Entry 2nd'!AS129,IF(AND($E$3=3),'Marks Entry 3rd'!AS129,IF(AND($E$3=4),'Marks Entry 4th'!AS129,"")))))</f>
        <v/>
      </c>
      <c r="CL130" s="87" t="str">
        <f t="shared" si="132"/>
        <v/>
      </c>
      <c r="CM130" s="180" t="str">
        <f>IF(OR($E130="",$G130=""),"",IF(AND($E$3=1),'Marks Entry 1st'!AT129,IF(AND($E$3=2),'Marks Entry 2nd'!AT129,IF(AND($E$3=3),'Marks Entry 3rd'!AT129,IF(AND($E$3=4),'Marks Entry 4th'!AT129,"")))))</f>
        <v/>
      </c>
      <c r="CN130" s="180" t="str">
        <f>IF(OR($E130="",$G130=""),"",IF(AND($E$3=1),'Marks Entry 1st'!AU129,IF(AND($E$3=2),'Marks Entry 2nd'!AU129,IF(AND($E$3=3),'Marks Entry 3rd'!AU129,IF(AND($E$3=4),'Marks Entry 4th'!AU129,"")))))</f>
        <v/>
      </c>
      <c r="CO130" s="180" t="str">
        <f>IF(OR($E130="",$G130=""),"",IF(AND($E$3=1),'Marks Entry 1st'!AV129,IF(AND($E$3=2),'Marks Entry 2nd'!AV129,IF(AND($E$3=3),'Marks Entry 3rd'!AV129,IF(AND($E$3=4),'Marks Entry 4th'!AV129,"")))))</f>
        <v/>
      </c>
      <c r="CP130" s="91" t="str">
        <f t="shared" si="133"/>
        <v/>
      </c>
      <c r="CQ130" s="87">
        <f t="shared" si="134"/>
        <v>0</v>
      </c>
      <c r="CR130" s="93" t="str">
        <f>IF(OR($E130="",$G130=""),"",IF(AND($E$3=1),'Marks Entry 1st'!AW129,IF(AND($E$3=2),'Marks Entry 2nd'!AW129,IF(AND($E$3=3),'Marks Entry 3rd'!AW129,IF(AND($E$3=4),'Marks Entry 4th'!AW129,"")))))</f>
        <v/>
      </c>
      <c r="CS130" s="93" t="str">
        <f>IF(OR($E130="",$G130=""),"",IF(AND($E$3=1),'Marks Entry 1st'!AX129,IF(AND($E$3=2),'Marks Entry 2nd'!AX129,IF(AND($E$3=3),'Marks Entry 3rd'!AX129,IF(AND($E$3=4),'Marks Entry 4th'!AX129,"")))))</f>
        <v/>
      </c>
      <c r="CT130" s="93" t="str">
        <f>IF(OR($E130="",$G130=""),"",IF(AND($E$3=1),'Marks Entry 1st'!AY129,IF(AND($E$3=2),'Marks Entry 2nd'!AY129,IF(AND($E$3=3),'Marks Entry 3rd'!AY129,IF(AND($E$3=4),'Marks Entry 4th'!AY129,"")))))</f>
        <v/>
      </c>
      <c r="CU130" s="92" t="str">
        <f t="shared" si="135"/>
        <v/>
      </c>
      <c r="CV130" s="87" t="str">
        <f t="shared" si="136"/>
        <v/>
      </c>
      <c r="CW130" s="144">
        <f t="shared" si="137"/>
        <v>0</v>
      </c>
      <c r="CX130" s="144" t="str">
        <f t="shared" si="138"/>
        <v/>
      </c>
      <c r="CY130" s="144" t="str">
        <f t="shared" si="96"/>
        <v/>
      </c>
      <c r="CZ130" s="144" t="str">
        <f t="shared" si="139"/>
        <v/>
      </c>
      <c r="DA130" s="144" t="str">
        <f t="shared" si="97"/>
        <v/>
      </c>
      <c r="DB130" s="148" t="str">
        <f t="shared" si="98"/>
        <v/>
      </c>
      <c r="DC130" s="380" t="str">
        <f>IF(OR($E130="",$G130=""),"",IF(AND($E$3=1),'Marks Entry 1st'!AZ129,IF(AND($E$3=2),'Marks Entry 2nd'!AZ129,IF(AND($E$3=3),'Marks Entry 3rd'!AZ129,IF(AND($E$3=4),'Marks Entry 4th'!AZ129,"")))))</f>
        <v/>
      </c>
      <c r="DD130" s="380" t="str">
        <f>IF(OR($E130="",$G130=""),"",IF(AND($E$3=1),'Marks Entry 1st'!BA129,IF(AND($E$3=2),'Marks Entry 2nd'!BA129,IF(AND($E$3=3),'Marks Entry 3rd'!BA129,IF(AND($E$3=4),'Marks Entry 4th'!BA129,"")))))</f>
        <v/>
      </c>
      <c r="DE130" s="380" t="str">
        <f>IF(OR($E130="",$G130=""),"",IF(AND($E$3=1),'Marks Entry 1st'!BB129,IF(AND($E$3=2),'Marks Entry 2nd'!BB129,IF(AND($E$3=3),'Marks Entry 3rd'!BB129,IF(AND($E$3=4),'Marks Entry 4th'!BB129,"")))))</f>
        <v/>
      </c>
      <c r="DF130" s="181" t="str">
        <f t="shared" si="140"/>
        <v/>
      </c>
      <c r="DG130" s="182">
        <f t="shared" si="141"/>
        <v>0</v>
      </c>
      <c r="DH130" s="182" t="str">
        <f t="shared" si="142"/>
        <v/>
      </c>
      <c r="DI130" s="182" t="str">
        <f t="shared" si="143"/>
        <v/>
      </c>
      <c r="DJ130" s="147" t="str">
        <f t="shared" si="99"/>
        <v/>
      </c>
      <c r="DK130" s="380" t="str">
        <f>IF(OR($E130="",$G130=""),"",IF(AND($E$3=1),'Marks Entry 1st'!BC129,IF(AND($E$3=2),'Marks Entry 2nd'!BC129,IF(AND($E$3=3),'Marks Entry 3rd'!BC129,IF(AND($E$3=4),'Marks Entry 4th'!BC129,"")))))</f>
        <v/>
      </c>
      <c r="DL130" s="380" t="str">
        <f>IF(OR($E130="",$G130=""),"",IF(AND($E$3=1),'Marks Entry 1st'!BD129,IF(AND($E$3=2),'Marks Entry 2nd'!BD129,IF(AND($E$3=3),'Marks Entry 3rd'!BD129,IF(AND($E$3=4),'Marks Entry 4th'!BD129,"")))))</f>
        <v/>
      </c>
      <c r="DM130" s="380" t="str">
        <f>IF(OR($E130="",$G130=""),"",IF(AND($E$3=1),'Marks Entry 1st'!BE129,IF(AND($E$3=2),'Marks Entry 2nd'!BE129,IF(AND($E$3=3),'Marks Entry 3rd'!BE129,IF(AND($E$3=4),'Marks Entry 4th'!BE129,"")))))</f>
        <v/>
      </c>
      <c r="DN130" s="181" t="str">
        <f t="shared" si="144"/>
        <v/>
      </c>
      <c r="DO130" s="182">
        <f t="shared" si="145"/>
        <v>0</v>
      </c>
      <c r="DP130" s="182" t="str">
        <f t="shared" si="146"/>
        <v/>
      </c>
      <c r="DQ130" s="182" t="str">
        <f t="shared" si="147"/>
        <v/>
      </c>
      <c r="DR130" s="147" t="str">
        <f t="shared" si="100"/>
        <v/>
      </c>
      <c r="DS130" s="380" t="str">
        <f>IF(OR($E130="",$G130=""),"",IF(AND($E$3=1),'Marks Entry 1st'!BF129,IF(AND($E$3=2),'Marks Entry 2nd'!BF129,IF(AND($E$3=3),'Marks Entry 3rd'!BF129,IF(AND($E$3=4),'Marks Entry 4th'!BF129,"")))))</f>
        <v/>
      </c>
      <c r="DT130" s="380" t="str">
        <f>IF(OR($E130="",$G130=""),"",IF(AND($E$3=1),'Marks Entry 1st'!BG129,IF(AND($E$3=2),'Marks Entry 2nd'!BG129,IF(AND($E$3=3),'Marks Entry 3rd'!BG129,IF(AND($E$3=4),'Marks Entry 4th'!BG129,"")))))</f>
        <v/>
      </c>
      <c r="DU130" s="380" t="str">
        <f>IF(OR($E130="",$G130=""),"",IF(AND($E$3=1),'Marks Entry 1st'!BH129,IF(AND($E$3=2),'Marks Entry 2nd'!BH129,IF(AND($E$3=3),'Marks Entry 3rd'!BH129,IF(AND($E$3=4),'Marks Entry 4th'!BH129,"")))))</f>
        <v/>
      </c>
      <c r="DV130" s="181" t="str">
        <f t="shared" si="148"/>
        <v/>
      </c>
      <c r="DW130" s="182">
        <f t="shared" si="149"/>
        <v>0</v>
      </c>
      <c r="DX130" s="182" t="str">
        <f t="shared" si="150"/>
        <v/>
      </c>
      <c r="DY130" s="182" t="str">
        <f t="shared" si="151"/>
        <v/>
      </c>
      <c r="DZ130" s="147" t="str">
        <f t="shared" si="101"/>
        <v/>
      </c>
      <c r="EA130" s="104" t="str">
        <f t="shared" si="102"/>
        <v/>
      </c>
      <c r="EB130" s="105" t="str">
        <f t="shared" si="103"/>
        <v/>
      </c>
      <c r="EC130" s="111" t="str">
        <f t="shared" si="104"/>
        <v/>
      </c>
      <c r="ED130" s="112" t="str">
        <f t="shared" si="105"/>
        <v/>
      </c>
      <c r="EE130" s="386" t="str">
        <f t="shared" si="106"/>
        <v/>
      </c>
      <c r="EF130" s="72" t="str">
        <f>IF(OR($E130="",$G130=""),"",IF(AND($E$3=1),'Marks Entry 1st'!BI129,IF(AND($E$3=2),'Marks Entry 2nd'!BI129,IF(AND($E$3=3),'Marks Entry 3rd'!BI129,IF(AND($E$3=4),'Marks Entry 4th'!BI129,"")))))</f>
        <v/>
      </c>
      <c r="EG130" s="72" t="str">
        <f>IF(OR($E130="",$G130=""),"",IF(AND($E$3=1),'Marks Entry 1st'!BJ129,IF(AND($E$3=2),'Marks Entry 2nd'!BJ129,IF(AND($E$3=3),'Marks Entry 3rd'!BJ129,IF(AND($E$3=4),'Marks Entry 4th'!BJ129,"")))))</f>
        <v/>
      </c>
      <c r="EH130" s="328" t="str">
        <f t="shared" si="107"/>
        <v/>
      </c>
      <c r="EI130" s="73"/>
      <c r="EP130" s="75">
        <f>IF(AND($E$3=1),'Marks Entry 1st'!I129,IF(AND($E$3=2),'Marks Entry 2nd'!I129,IF(AND($E$3=3),'Marks Entry 3rd'!I129,IF(AND($E$3=4),'Marks Entry 4th'!I129,""))))</f>
        <v>0</v>
      </c>
    </row>
    <row r="131" spans="1:146" ht="18.899999999999999" customHeight="1">
      <c r="A131" s="94">
        <v>124</v>
      </c>
      <c r="B131" s="94" t="str">
        <f>IF(OR(EP131=0,EP131=""),"",IF(AND($E$3=1),'Marks Entry 1st'!I130,IF(AND($E$3=2),'Marks Entry 2nd'!I130,IF(AND($E$3=3),'Marks Entry 3rd'!I130,IF(AND($E$3=4),'Marks Entry 4th'!I130,"")))))</f>
        <v/>
      </c>
      <c r="C131" s="95" t="str">
        <f>IF(OR(B131=0,B131=""),"",IF(AND($E$3=1),'Marks Entry 1st'!B130,IF(AND($E$3=2),'Marks Entry 2nd'!B130,IF(AND($E$3=3),'Marks Entry 3rd'!B130,IF(AND($E$3=4),'Marks Entry 4th'!B130,"")))))</f>
        <v/>
      </c>
      <c r="D131" s="95" t="str">
        <f>IF(OR(B131=0,B131=""),"",IF(AND($E$3=1),'Marks Entry 1st'!C130,IF(AND($E$3=2),'Marks Entry 2nd'!C130,IF(AND($E$3=3),'Marks Entry 3rd'!C130,IF(AND($E$3=4),'Marks Entry 4th'!C130,"")))))</f>
        <v/>
      </c>
      <c r="E131" s="96" t="str">
        <f>IF(OR(B131=0,B131=""),"",IF(AND($E$3=1),'Marks Entry 1st'!E130,IF(AND($E$3=2),'Marks Entry 2nd'!E130,IF(AND($E$3=3),'Marks Entry 3rd'!E130,IF(AND($E$3=4),'Marks Entry 4th'!E130,"")))))</f>
        <v/>
      </c>
      <c r="F131" s="95" t="str">
        <f>IF(OR(B131=0,B131=""),"",IF(AND($E$3=1),'Marks Entry 1st'!D130,IF(AND($E$3=2),'Marks Entry 2nd'!D130,IF(AND($E$3=3),'Marks Entry 3rd'!D130,IF(AND($E$3=4),'Marks Entry 4th'!D130,"")))))</f>
        <v/>
      </c>
      <c r="G131" s="90" t="str">
        <f>IF(OR(B131=0,B131=""),"",IF(AND($E$3=1),'Marks Entry 1st'!F130,IF(AND($E$3=2),'Marks Entry 2nd'!F130,IF(AND($E$3=3),'Marks Entry 3rd'!F130,IF(AND($E$3=4),'Marks Entry 4th'!F130,"")))))</f>
        <v/>
      </c>
      <c r="H131" s="90" t="str">
        <f>IF(OR(B131=0,B131=""),"",IF(AND($E$3=1),'Marks Entry 1st'!G130,IF(AND($E$3=2),'Marks Entry 2nd'!G130,IF(AND($E$3=3),'Marks Entry 3rd'!G130,IF(AND($E$3=4),'Marks Entry 4th'!G130,"")))))</f>
        <v/>
      </c>
      <c r="I131" s="90" t="str">
        <f>IF(OR(B131=0,B131=""),"",IF(AND($E$3=1),'Marks Entry 1st'!H130,IF(AND($E$3=2),'Marks Entry 2nd'!H130,IF(AND($E$3=3),'Marks Entry 3rd'!H130,IF(AND($E$3=4),'Marks Entry 4th'!H130,"")))))</f>
        <v/>
      </c>
      <c r="J131" s="379" t="str">
        <f>IF(OR(B131=0,B131=""),"",IF(AND($E$3=1),'Marks Entry 1st'!J130,IF(AND($E$3=2),'Marks Entry 2nd'!J130,IF(AND($E$3=3),'Marks Entry 3rd'!J130,IF(AND($E$3=4),'Marks Entry 4th'!J130,"")))))</f>
        <v/>
      </c>
      <c r="K131" s="379" t="str">
        <f>IF(OR(B131=0,B131=""),"",IF(AND($E$3=1),'Marks Entry 1st'!K130,IF(AND($E$3=2),'Marks Entry 2nd'!K130,IF(AND($E$3=3),'Marks Entry 3rd'!K130,IF(AND($E$3=4),'Marks Entry 4th'!K130,"")))))</f>
        <v/>
      </c>
      <c r="L131" s="180" t="str">
        <f>IF(OR($E131="",$G131=""),"",IF(AND($E$3=1),'Marks Entry 1st'!L130,IF(AND($E$3=2),'Marks Entry 2nd'!L130,IF(AND($E$3=3),'Marks Entry 3rd'!L130,IF(AND($E$3=4),'Marks Entry 4th'!L130,"")))))</f>
        <v/>
      </c>
      <c r="M131" s="180" t="str">
        <f>IF(OR($E131="",$G131=""),"",IF(AND($E$3=1),'Marks Entry 1st'!M130,IF(AND($E$3=2),'Marks Entry 2nd'!M130,IF(AND($E$3=3),'Marks Entry 3rd'!M130,IF(AND($E$3=4),'Marks Entry 4th'!M130,"")))))</f>
        <v/>
      </c>
      <c r="N131" s="87" t="str">
        <f t="shared" si="108"/>
        <v/>
      </c>
      <c r="O131" s="180" t="str">
        <f>IF(OR($E131="",$G131=""),"",IF(AND($E$3=1),'Marks Entry 1st'!N130,IF(AND($E$3=2),'Marks Entry 2nd'!N130,IF(AND($E$3=3),'Marks Entry 3rd'!N130,IF(AND($E$3=4),'Marks Entry 4th'!N130,"")))))</f>
        <v/>
      </c>
      <c r="P131" s="180" t="str">
        <f>IF(OR($E131="",$G131=""),"",IF(AND($E$3=1),'Marks Entry 1st'!O130,IF(AND($E$3=2),'Marks Entry 2nd'!O130,IF(AND($E$3=3),'Marks Entry 3rd'!O130,IF(AND($E$3=4),'Marks Entry 4th'!O130,"")))))</f>
        <v/>
      </c>
      <c r="Q131" s="180" t="str">
        <f>IF(OR($E131="",$G131=""),"",IF(AND($E$3=1),'Marks Entry 1st'!P130,IF(AND($E$3=2),'Marks Entry 2nd'!P130,IF(AND($E$3=3),'Marks Entry 3rd'!P130,IF(AND($E$3=4),'Marks Entry 4th'!P130,"")))))</f>
        <v/>
      </c>
      <c r="R131" s="91" t="str">
        <f t="shared" si="109"/>
        <v/>
      </c>
      <c r="S131" s="87">
        <f t="shared" si="110"/>
        <v>0</v>
      </c>
      <c r="T131" s="93" t="str">
        <f>IF(OR($E131="",$G131=""),"",IF(AND($E$3=1),'Marks Entry 1st'!Q130,IF(AND($E$3=2),'Marks Entry 2nd'!Q130,IF(AND($E$3=3),'Marks Entry 3rd'!Q130,IF(AND($E$3=4),'Marks Entry 4th'!Q130,"")))))</f>
        <v/>
      </c>
      <c r="U131" s="93" t="str">
        <f>IF(OR($E131="",$G131=""),"",IF(AND($E$3=1),'Marks Entry 1st'!R130,IF(AND($E$3=2),'Marks Entry 2nd'!R130,IF(AND($E$3=3),'Marks Entry 3rd'!R130,IF(AND($E$3=4),'Marks Entry 4th'!R130,"")))))</f>
        <v/>
      </c>
      <c r="V131" s="93" t="str">
        <f>IF(OR($E131="",$G131=""),"",IF(AND($E$3=1),'Marks Entry 1st'!S130,IF(AND($E$3=2),'Marks Entry 2nd'!S130,IF(AND($E$3=3),'Marks Entry 3rd'!S130,IF(AND($E$3=4),'Marks Entry 4th'!S130,"")))))</f>
        <v/>
      </c>
      <c r="W131" s="92" t="str">
        <f t="shared" si="111"/>
        <v/>
      </c>
      <c r="X131" s="87" t="str">
        <f t="shared" si="112"/>
        <v/>
      </c>
      <c r="Y131" s="144">
        <f t="shared" si="113"/>
        <v>0</v>
      </c>
      <c r="Z131" s="144" t="str">
        <f t="shared" si="114"/>
        <v/>
      </c>
      <c r="AA131" s="144" t="str">
        <f t="shared" si="76"/>
        <v/>
      </c>
      <c r="AB131" s="144" t="str">
        <f t="shared" si="115"/>
        <v/>
      </c>
      <c r="AC131" s="144" t="str">
        <f t="shared" si="77"/>
        <v/>
      </c>
      <c r="AD131" s="148" t="str">
        <f t="shared" si="78"/>
        <v/>
      </c>
      <c r="AE131" s="180" t="str">
        <f>IF(OR($E131="",$G131=""),"",IF(AND($E$3=1),'Marks Entry 1st'!T130,IF(AND($E$3=2),'Marks Entry 2nd'!T130,IF(AND($E$3=3),'Marks Entry 3rd'!T130,IF(AND($E$3=4),'Marks Entry 4th'!T130,"")))))</f>
        <v/>
      </c>
      <c r="AF131" s="180" t="str">
        <f>IF(OR($E131="",$G131=""),"",IF(AND($E$3=1),'Marks Entry 1st'!U130,IF(AND($E$3=2),'Marks Entry 2nd'!U130,IF(AND($E$3=3),'Marks Entry 3rd'!U130,IF(AND($E$3=4),'Marks Entry 4th'!U130,"")))))</f>
        <v/>
      </c>
      <c r="AG131" s="87" t="str">
        <f t="shared" si="116"/>
        <v/>
      </c>
      <c r="AH131" s="180" t="str">
        <f>IF(OR($E131="",$G131=""),"",IF(AND($E$3=1),'Marks Entry 1st'!V130,IF(AND($E$3=2),'Marks Entry 2nd'!V130,IF(AND($E$3=3),'Marks Entry 3rd'!V130,IF(AND($E$3=4),'Marks Entry 4th'!V130,"")))))</f>
        <v/>
      </c>
      <c r="AI131" s="180" t="str">
        <f>IF(OR($E131="",$G131=""),"",IF(AND($E$3=1),'Marks Entry 1st'!W130,IF(AND($E$3=2),'Marks Entry 2nd'!W130,IF(AND($E$3=3),'Marks Entry 3rd'!W130,IF(AND($E$3=4),'Marks Entry 4th'!W130,"")))))</f>
        <v/>
      </c>
      <c r="AJ131" s="180" t="str">
        <f>IF(OR($E131="",$G131=""),"",IF(AND($E$3=1),'Marks Entry 1st'!X130,IF(AND($E$3=2),'Marks Entry 2nd'!X130,IF(AND($E$3=3),'Marks Entry 3rd'!X130,IF(AND($E$3=4),'Marks Entry 4th'!X130,"")))))</f>
        <v/>
      </c>
      <c r="AK131" s="91" t="str">
        <f t="shared" si="117"/>
        <v/>
      </c>
      <c r="AL131" s="87">
        <f t="shared" si="118"/>
        <v>0</v>
      </c>
      <c r="AM131" s="93" t="str">
        <f>IF(OR($E131="",$G131=""),"",IF(AND($E$3=1),'Marks Entry 1st'!Y130,IF(AND($E$3=2),'Marks Entry 2nd'!Y130,IF(AND($E$3=3),'Marks Entry 3rd'!Y130,IF(AND($E$3=4),'Marks Entry 4th'!Y130,"")))))</f>
        <v/>
      </c>
      <c r="AN131" s="93" t="str">
        <f>IF(OR($E131="",$G131=""),"",IF(AND($E$3=1),'Marks Entry 1st'!Z130,IF(AND($E$3=2),'Marks Entry 2nd'!Z130,IF(AND($E$3=3),'Marks Entry 3rd'!Z130,IF(AND($E$3=4),'Marks Entry 4th'!Z130,"")))))</f>
        <v/>
      </c>
      <c r="AO131" s="93" t="str">
        <f>IF(OR($E131="",$G131=""),"",IF(AND($E$3=1),'Marks Entry 1st'!AA130,IF(AND($E$3=2),'Marks Entry 2nd'!AA130,IF(AND($E$3=3),'Marks Entry 3rd'!AA130,IF(AND($E$3=4),'Marks Entry 4th'!AA130,"")))))</f>
        <v/>
      </c>
      <c r="AP131" s="92" t="str">
        <f t="shared" si="119"/>
        <v/>
      </c>
      <c r="AQ131" s="87" t="str">
        <f t="shared" si="120"/>
        <v/>
      </c>
      <c r="AR131" s="144">
        <f t="shared" si="121"/>
        <v>0</v>
      </c>
      <c r="AS131" s="144" t="str">
        <f t="shared" si="122"/>
        <v/>
      </c>
      <c r="AT131" s="144" t="str">
        <f t="shared" si="79"/>
        <v/>
      </c>
      <c r="AU131" s="144" t="str">
        <f t="shared" si="123"/>
        <v/>
      </c>
      <c r="AV131" s="144" t="str">
        <f t="shared" si="80"/>
        <v/>
      </c>
      <c r="AW131" s="148" t="str">
        <f t="shared" si="81"/>
        <v/>
      </c>
      <c r="AX131" s="180" t="str">
        <f>IF(OR($E131="",$G131=""),"",IF(AND($E$3=1),'Marks Entry 1st'!AB130,IF(AND($E$3=2),'Marks Entry 2nd'!AB130,IF(AND($E$3=3),'Marks Entry 3rd'!AB130,IF(AND($E$3=4),'Marks Entry 4th'!AB130,"")))))</f>
        <v/>
      </c>
      <c r="AY131" s="180" t="str">
        <f>IF(OR($E131="",$G131=""),"",IF(AND($E$3=1),'Marks Entry 1st'!AC130,IF(AND($E$3=2),'Marks Entry 2nd'!AC130,IF(AND($E$3=3),'Marks Entry 3rd'!AC130,IF(AND($E$3=4),'Marks Entry 4th'!AC130,"")))))</f>
        <v/>
      </c>
      <c r="AZ131" s="87" t="str">
        <f t="shared" si="82"/>
        <v/>
      </c>
      <c r="BA131" s="180" t="str">
        <f>IF(OR($E131="",$G131=""),"",IF(AND($E$3=1),'Marks Entry 1st'!AD130,IF(AND($E$3=2),'Marks Entry 2nd'!AD130,IF(AND($E$3=3),'Marks Entry 3rd'!AD130,IF(AND($E$3=4),'Marks Entry 4th'!AD130,"")))))</f>
        <v/>
      </c>
      <c r="BB131" s="180" t="str">
        <f>IF(OR($E131="",$G131=""),"",IF(AND($E$3=1),'Marks Entry 1st'!AE130,IF(AND($E$3=2),'Marks Entry 2nd'!AE130,IF(AND($E$3=3),'Marks Entry 3rd'!AE130,IF(AND($E$3=4),'Marks Entry 4th'!AE130,"")))))</f>
        <v/>
      </c>
      <c r="BC131" s="180" t="str">
        <f>IF(OR($E131="",$G131=""),"",IF(AND($E$3=1),'Marks Entry 1st'!AF130,IF(AND($E$3=2),'Marks Entry 2nd'!AF130,IF(AND($E$3=3),'Marks Entry 3rd'!AF130,IF(AND($E$3=4),'Marks Entry 4th'!AF130,"")))))</f>
        <v/>
      </c>
      <c r="BD131" s="91" t="str">
        <f t="shared" si="83"/>
        <v/>
      </c>
      <c r="BE131" s="87">
        <f t="shared" si="84"/>
        <v>0</v>
      </c>
      <c r="BF131" s="93" t="str">
        <f>IF(OR($E131="",$G131=""),"",IF(AND($E$3=1),'Marks Entry 1st'!AG130,IF(AND($E$3=2),'Marks Entry 2nd'!AG130,IF(AND($E$3=3),'Marks Entry 3rd'!AG130,IF(AND($E$3=4),'Marks Entry 4th'!AG130,"")))))</f>
        <v/>
      </c>
      <c r="BG131" s="93" t="str">
        <f>IF(OR($E131="",$G131=""),"",IF(AND($E$3=1),'Marks Entry 1st'!AH130,IF(AND($E$3=2),'Marks Entry 2nd'!AH130,IF(AND($E$3=3),'Marks Entry 3rd'!AH130,IF(AND($E$3=4),'Marks Entry 4th'!AH130,"")))))</f>
        <v/>
      </c>
      <c r="BH131" s="93" t="str">
        <f>IF(OR($E131="",$G131=""),"",IF(AND($E$3=1),'Marks Entry 1st'!AI130,IF(AND($E$3=2),'Marks Entry 2nd'!AI130,IF(AND($E$3=3),'Marks Entry 3rd'!AI130,IF(AND($E$3=4),'Marks Entry 4th'!AI130,"")))))</f>
        <v/>
      </c>
      <c r="BI131" s="92" t="str">
        <f t="shared" si="85"/>
        <v/>
      </c>
      <c r="BJ131" s="87" t="str">
        <f t="shared" si="86"/>
        <v/>
      </c>
      <c r="BK131" s="144">
        <f t="shared" si="87"/>
        <v>0</v>
      </c>
      <c r="BL131" s="144" t="str">
        <f t="shared" si="88"/>
        <v/>
      </c>
      <c r="BM131" s="144" t="str">
        <f t="shared" si="89"/>
        <v/>
      </c>
      <c r="BN131" s="144" t="str">
        <f t="shared" si="90"/>
        <v/>
      </c>
      <c r="BO131" s="144" t="str">
        <f t="shared" si="91"/>
        <v/>
      </c>
      <c r="BP131" s="148" t="str">
        <f t="shared" si="92"/>
        <v/>
      </c>
      <c r="BQ131" s="180" t="str">
        <f>IF(OR($E131="",$G131=""),"",IF(AND($E$3=1),'Marks Entry 1st'!AJ130,IF(AND($E$3=2),'Marks Entry 2nd'!AJ130,IF(AND($E$3=3),'Marks Entry 3rd'!AJ130,IF(AND($E$3=4),'Marks Entry 4th'!AJ130,"")))))</f>
        <v/>
      </c>
      <c r="BR131" s="180" t="str">
        <f>IF(OR($E131="",$G131=""),"",IF(AND($E$3=1),'Marks Entry 1st'!AK130,IF(AND($E$3=2),'Marks Entry 2nd'!AK130,IF(AND($E$3=3),'Marks Entry 3rd'!AK130,IF(AND($E$3=4),'Marks Entry 4th'!AK130,"")))))</f>
        <v/>
      </c>
      <c r="BS131" s="87" t="str">
        <f t="shared" si="124"/>
        <v/>
      </c>
      <c r="BT131" s="180" t="str">
        <f>IF(OR($E131="",$G131=""),"",IF(AND($E$3=1),'Marks Entry 1st'!AL130,IF(AND($E$3=2),'Marks Entry 2nd'!AL130,IF(AND($E$3=3),'Marks Entry 3rd'!AL130,IF(AND($E$3=4),'Marks Entry 4th'!AL130,"")))))</f>
        <v/>
      </c>
      <c r="BU131" s="180" t="str">
        <f>IF(OR($E131="",$G131=""),"",IF(AND($E$3=1),'Marks Entry 1st'!AM130,IF(AND($E$3=2),'Marks Entry 2nd'!AM130,IF(AND($E$3=3),'Marks Entry 3rd'!AM130,IF(AND($E$3=4),'Marks Entry 4th'!AM130,"")))))</f>
        <v/>
      </c>
      <c r="BV131" s="180" t="str">
        <f>IF(OR($E131="",$G131=""),"",IF(AND($E$3=1),'Marks Entry 1st'!AN130,IF(AND($E$3=2),'Marks Entry 2nd'!AN130,IF(AND($E$3=3),'Marks Entry 3rd'!AN130,IF(AND($E$3=4),'Marks Entry 4th'!AN130,"")))))</f>
        <v/>
      </c>
      <c r="BW131" s="91" t="str">
        <f t="shared" si="125"/>
        <v/>
      </c>
      <c r="BX131" s="87">
        <f t="shared" si="126"/>
        <v>0</v>
      </c>
      <c r="BY131" s="93" t="str">
        <f>IF(OR($E131="",$G131=""),"",IF(AND($E$3=1),'Marks Entry 1st'!AO130,IF(AND($E$3=2),'Marks Entry 2nd'!AO130,IF(AND($E$3=3),'Marks Entry 3rd'!AO130,IF(AND($E$3=4),'Marks Entry 4th'!AO130,"")))))</f>
        <v/>
      </c>
      <c r="BZ131" s="93" t="str">
        <f>IF(OR($E131="",$G131=""),"",IF(AND($E$3=1),'Marks Entry 1st'!AP130,IF(AND($E$3=2),'Marks Entry 2nd'!AP130,IF(AND($E$3=3),'Marks Entry 3rd'!AP130,IF(AND($E$3=4),'Marks Entry 4th'!AP130,"")))))</f>
        <v/>
      </c>
      <c r="CA131" s="93" t="str">
        <f>IF(OR($E131="",$G131=""),"",IF(AND($E$3=1),'Marks Entry 1st'!AQ130,IF(AND($E$3=2),'Marks Entry 2nd'!AQ130,IF(AND($E$3=3),'Marks Entry 3rd'!AQ130,IF(AND($E$3=4),'Marks Entry 4th'!AQ130,"")))))</f>
        <v/>
      </c>
      <c r="CB131" s="92" t="str">
        <f t="shared" si="127"/>
        <v/>
      </c>
      <c r="CC131" s="87" t="str">
        <f t="shared" si="128"/>
        <v/>
      </c>
      <c r="CD131" s="144">
        <f t="shared" si="129"/>
        <v>0</v>
      </c>
      <c r="CE131" s="144" t="str">
        <f t="shared" si="130"/>
        <v/>
      </c>
      <c r="CF131" s="144" t="str">
        <f t="shared" si="93"/>
        <v/>
      </c>
      <c r="CG131" s="144" t="str">
        <f t="shared" si="131"/>
        <v/>
      </c>
      <c r="CH131" s="144" t="str">
        <f t="shared" si="94"/>
        <v/>
      </c>
      <c r="CI131" s="148" t="str">
        <f t="shared" si="95"/>
        <v/>
      </c>
      <c r="CJ131" s="180" t="str">
        <f>IF(OR($E131="",$G131=""),"",IF(AND($E$3=1),'Marks Entry 1st'!AR130,IF(AND($E$3=2),'Marks Entry 2nd'!AR130,IF(AND($E$3=3),'Marks Entry 3rd'!AR130,IF(AND($E$3=4),'Marks Entry 4th'!AR130,"")))))</f>
        <v/>
      </c>
      <c r="CK131" s="180" t="str">
        <f>IF(OR($E131="",$G131=""),"",IF(AND($E$3=1),'Marks Entry 1st'!AS130,IF(AND($E$3=2),'Marks Entry 2nd'!AS130,IF(AND($E$3=3),'Marks Entry 3rd'!AS130,IF(AND($E$3=4),'Marks Entry 4th'!AS130,"")))))</f>
        <v/>
      </c>
      <c r="CL131" s="87" t="str">
        <f t="shared" si="132"/>
        <v/>
      </c>
      <c r="CM131" s="180" t="str">
        <f>IF(OR($E131="",$G131=""),"",IF(AND($E$3=1),'Marks Entry 1st'!AT130,IF(AND($E$3=2),'Marks Entry 2nd'!AT130,IF(AND($E$3=3),'Marks Entry 3rd'!AT130,IF(AND($E$3=4),'Marks Entry 4th'!AT130,"")))))</f>
        <v/>
      </c>
      <c r="CN131" s="180" t="str">
        <f>IF(OR($E131="",$G131=""),"",IF(AND($E$3=1),'Marks Entry 1st'!AU130,IF(AND($E$3=2),'Marks Entry 2nd'!AU130,IF(AND($E$3=3),'Marks Entry 3rd'!AU130,IF(AND($E$3=4),'Marks Entry 4th'!AU130,"")))))</f>
        <v/>
      </c>
      <c r="CO131" s="180" t="str">
        <f>IF(OR($E131="",$G131=""),"",IF(AND($E$3=1),'Marks Entry 1st'!AV130,IF(AND($E$3=2),'Marks Entry 2nd'!AV130,IF(AND($E$3=3),'Marks Entry 3rd'!AV130,IF(AND($E$3=4),'Marks Entry 4th'!AV130,"")))))</f>
        <v/>
      </c>
      <c r="CP131" s="91" t="str">
        <f t="shared" si="133"/>
        <v/>
      </c>
      <c r="CQ131" s="87">
        <f t="shared" si="134"/>
        <v>0</v>
      </c>
      <c r="CR131" s="93" t="str">
        <f>IF(OR($E131="",$G131=""),"",IF(AND($E$3=1),'Marks Entry 1st'!AW130,IF(AND($E$3=2),'Marks Entry 2nd'!AW130,IF(AND($E$3=3),'Marks Entry 3rd'!AW130,IF(AND($E$3=4),'Marks Entry 4th'!AW130,"")))))</f>
        <v/>
      </c>
      <c r="CS131" s="93" t="str">
        <f>IF(OR($E131="",$G131=""),"",IF(AND($E$3=1),'Marks Entry 1st'!AX130,IF(AND($E$3=2),'Marks Entry 2nd'!AX130,IF(AND($E$3=3),'Marks Entry 3rd'!AX130,IF(AND($E$3=4),'Marks Entry 4th'!AX130,"")))))</f>
        <v/>
      </c>
      <c r="CT131" s="93" t="str">
        <f>IF(OR($E131="",$G131=""),"",IF(AND($E$3=1),'Marks Entry 1st'!AY130,IF(AND($E$3=2),'Marks Entry 2nd'!AY130,IF(AND($E$3=3),'Marks Entry 3rd'!AY130,IF(AND($E$3=4),'Marks Entry 4th'!AY130,"")))))</f>
        <v/>
      </c>
      <c r="CU131" s="92" t="str">
        <f t="shared" si="135"/>
        <v/>
      </c>
      <c r="CV131" s="87" t="str">
        <f t="shared" si="136"/>
        <v/>
      </c>
      <c r="CW131" s="144">
        <f t="shared" si="137"/>
        <v>0</v>
      </c>
      <c r="CX131" s="144" t="str">
        <f t="shared" si="138"/>
        <v/>
      </c>
      <c r="CY131" s="144" t="str">
        <f t="shared" si="96"/>
        <v/>
      </c>
      <c r="CZ131" s="144" t="str">
        <f t="shared" si="139"/>
        <v/>
      </c>
      <c r="DA131" s="144" t="str">
        <f t="shared" si="97"/>
        <v/>
      </c>
      <c r="DB131" s="148" t="str">
        <f t="shared" si="98"/>
        <v/>
      </c>
      <c r="DC131" s="380" t="str">
        <f>IF(OR($E131="",$G131=""),"",IF(AND($E$3=1),'Marks Entry 1st'!AZ130,IF(AND($E$3=2),'Marks Entry 2nd'!AZ130,IF(AND($E$3=3),'Marks Entry 3rd'!AZ130,IF(AND($E$3=4),'Marks Entry 4th'!AZ130,"")))))</f>
        <v/>
      </c>
      <c r="DD131" s="380" t="str">
        <f>IF(OR($E131="",$G131=""),"",IF(AND($E$3=1),'Marks Entry 1st'!BA130,IF(AND($E$3=2),'Marks Entry 2nd'!BA130,IF(AND($E$3=3),'Marks Entry 3rd'!BA130,IF(AND($E$3=4),'Marks Entry 4th'!BA130,"")))))</f>
        <v/>
      </c>
      <c r="DE131" s="380" t="str">
        <f>IF(OR($E131="",$G131=""),"",IF(AND($E$3=1),'Marks Entry 1st'!BB130,IF(AND($E$3=2),'Marks Entry 2nd'!BB130,IF(AND($E$3=3),'Marks Entry 3rd'!BB130,IF(AND($E$3=4),'Marks Entry 4th'!BB130,"")))))</f>
        <v/>
      </c>
      <c r="DF131" s="181" t="str">
        <f t="shared" si="140"/>
        <v/>
      </c>
      <c r="DG131" s="182">
        <f t="shared" si="141"/>
        <v>0</v>
      </c>
      <c r="DH131" s="182" t="str">
        <f t="shared" si="142"/>
        <v/>
      </c>
      <c r="DI131" s="182" t="str">
        <f t="shared" si="143"/>
        <v/>
      </c>
      <c r="DJ131" s="147" t="str">
        <f t="shared" si="99"/>
        <v/>
      </c>
      <c r="DK131" s="380" t="str">
        <f>IF(OR($E131="",$G131=""),"",IF(AND($E$3=1),'Marks Entry 1st'!BC130,IF(AND($E$3=2),'Marks Entry 2nd'!BC130,IF(AND($E$3=3),'Marks Entry 3rd'!BC130,IF(AND($E$3=4),'Marks Entry 4th'!BC130,"")))))</f>
        <v/>
      </c>
      <c r="DL131" s="380" t="str">
        <f>IF(OR($E131="",$G131=""),"",IF(AND($E$3=1),'Marks Entry 1st'!BD130,IF(AND($E$3=2),'Marks Entry 2nd'!BD130,IF(AND($E$3=3),'Marks Entry 3rd'!BD130,IF(AND($E$3=4),'Marks Entry 4th'!BD130,"")))))</f>
        <v/>
      </c>
      <c r="DM131" s="380" t="str">
        <f>IF(OR($E131="",$G131=""),"",IF(AND($E$3=1),'Marks Entry 1st'!BE130,IF(AND($E$3=2),'Marks Entry 2nd'!BE130,IF(AND($E$3=3),'Marks Entry 3rd'!BE130,IF(AND($E$3=4),'Marks Entry 4th'!BE130,"")))))</f>
        <v/>
      </c>
      <c r="DN131" s="181" t="str">
        <f t="shared" si="144"/>
        <v/>
      </c>
      <c r="DO131" s="182">
        <f t="shared" si="145"/>
        <v>0</v>
      </c>
      <c r="DP131" s="182" t="str">
        <f t="shared" si="146"/>
        <v/>
      </c>
      <c r="DQ131" s="182" t="str">
        <f t="shared" si="147"/>
        <v/>
      </c>
      <c r="DR131" s="147" t="str">
        <f t="shared" si="100"/>
        <v/>
      </c>
      <c r="DS131" s="380" t="str">
        <f>IF(OR($E131="",$G131=""),"",IF(AND($E$3=1),'Marks Entry 1st'!BF130,IF(AND($E$3=2),'Marks Entry 2nd'!BF130,IF(AND($E$3=3),'Marks Entry 3rd'!BF130,IF(AND($E$3=4),'Marks Entry 4th'!BF130,"")))))</f>
        <v/>
      </c>
      <c r="DT131" s="380" t="str">
        <f>IF(OR($E131="",$G131=""),"",IF(AND($E$3=1),'Marks Entry 1st'!BG130,IF(AND($E$3=2),'Marks Entry 2nd'!BG130,IF(AND($E$3=3),'Marks Entry 3rd'!BG130,IF(AND($E$3=4),'Marks Entry 4th'!BG130,"")))))</f>
        <v/>
      </c>
      <c r="DU131" s="380" t="str">
        <f>IF(OR($E131="",$G131=""),"",IF(AND($E$3=1),'Marks Entry 1st'!BH130,IF(AND($E$3=2),'Marks Entry 2nd'!BH130,IF(AND($E$3=3),'Marks Entry 3rd'!BH130,IF(AND($E$3=4),'Marks Entry 4th'!BH130,"")))))</f>
        <v/>
      </c>
      <c r="DV131" s="181" t="str">
        <f t="shared" si="148"/>
        <v/>
      </c>
      <c r="DW131" s="182">
        <f t="shared" si="149"/>
        <v>0</v>
      </c>
      <c r="DX131" s="182" t="str">
        <f t="shared" si="150"/>
        <v/>
      </c>
      <c r="DY131" s="182" t="str">
        <f t="shared" si="151"/>
        <v/>
      </c>
      <c r="DZ131" s="147" t="str">
        <f t="shared" si="101"/>
        <v/>
      </c>
      <c r="EA131" s="104" t="str">
        <f t="shared" si="102"/>
        <v/>
      </c>
      <c r="EB131" s="105" t="str">
        <f t="shared" si="103"/>
        <v/>
      </c>
      <c r="EC131" s="111" t="str">
        <f t="shared" si="104"/>
        <v/>
      </c>
      <c r="ED131" s="112" t="str">
        <f t="shared" si="105"/>
        <v/>
      </c>
      <c r="EE131" s="386" t="str">
        <f t="shared" si="106"/>
        <v/>
      </c>
      <c r="EF131" s="72" t="str">
        <f>IF(OR($E131="",$G131=""),"",IF(AND($E$3=1),'Marks Entry 1st'!BI130,IF(AND($E$3=2),'Marks Entry 2nd'!BI130,IF(AND($E$3=3),'Marks Entry 3rd'!BI130,IF(AND($E$3=4),'Marks Entry 4th'!BI130,"")))))</f>
        <v/>
      </c>
      <c r="EG131" s="72" t="str">
        <f>IF(OR($E131="",$G131=""),"",IF(AND($E$3=1),'Marks Entry 1st'!BJ130,IF(AND($E$3=2),'Marks Entry 2nd'!BJ130,IF(AND($E$3=3),'Marks Entry 3rd'!BJ130,IF(AND($E$3=4),'Marks Entry 4th'!BJ130,"")))))</f>
        <v/>
      </c>
      <c r="EH131" s="328" t="str">
        <f t="shared" si="107"/>
        <v/>
      </c>
      <c r="EI131" s="73"/>
      <c r="EP131" s="75">
        <f>IF(AND($E$3=1),'Marks Entry 1st'!I130,IF(AND($E$3=2),'Marks Entry 2nd'!I130,IF(AND($E$3=3),'Marks Entry 3rd'!I130,IF(AND($E$3=4),'Marks Entry 4th'!I130,""))))</f>
        <v>0</v>
      </c>
    </row>
    <row r="132" spans="1:146" ht="18.899999999999999" customHeight="1">
      <c r="A132" s="94">
        <v>125</v>
      </c>
      <c r="B132" s="94" t="str">
        <f>IF(OR(EP132=0,EP132=""),"",IF(AND($E$3=1),'Marks Entry 1st'!I131,IF(AND($E$3=2),'Marks Entry 2nd'!I131,IF(AND($E$3=3),'Marks Entry 3rd'!I131,IF(AND($E$3=4),'Marks Entry 4th'!I131,"")))))</f>
        <v/>
      </c>
      <c r="C132" s="95" t="str">
        <f>IF(OR(B132=0,B132=""),"",IF(AND($E$3=1),'Marks Entry 1st'!B131,IF(AND($E$3=2),'Marks Entry 2nd'!B131,IF(AND($E$3=3),'Marks Entry 3rd'!B131,IF(AND($E$3=4),'Marks Entry 4th'!B131,"")))))</f>
        <v/>
      </c>
      <c r="D132" s="95" t="str">
        <f>IF(OR(B132=0,B132=""),"",IF(AND($E$3=1),'Marks Entry 1st'!C131,IF(AND($E$3=2),'Marks Entry 2nd'!C131,IF(AND($E$3=3),'Marks Entry 3rd'!C131,IF(AND($E$3=4),'Marks Entry 4th'!C131,"")))))</f>
        <v/>
      </c>
      <c r="E132" s="96" t="str">
        <f>IF(OR(B132=0,B132=""),"",IF(AND($E$3=1),'Marks Entry 1st'!E131,IF(AND($E$3=2),'Marks Entry 2nd'!E131,IF(AND($E$3=3),'Marks Entry 3rd'!E131,IF(AND($E$3=4),'Marks Entry 4th'!E131,"")))))</f>
        <v/>
      </c>
      <c r="F132" s="95" t="str">
        <f>IF(OR(B132=0,B132=""),"",IF(AND($E$3=1),'Marks Entry 1st'!D131,IF(AND($E$3=2),'Marks Entry 2nd'!D131,IF(AND($E$3=3),'Marks Entry 3rd'!D131,IF(AND($E$3=4),'Marks Entry 4th'!D131,"")))))</f>
        <v/>
      </c>
      <c r="G132" s="90" t="str">
        <f>IF(OR(B132=0,B132=""),"",IF(AND($E$3=1),'Marks Entry 1st'!F131,IF(AND($E$3=2),'Marks Entry 2nd'!F131,IF(AND($E$3=3),'Marks Entry 3rd'!F131,IF(AND($E$3=4),'Marks Entry 4th'!F131,"")))))</f>
        <v/>
      </c>
      <c r="H132" s="90" t="str">
        <f>IF(OR(B132=0,B132=""),"",IF(AND($E$3=1),'Marks Entry 1st'!G131,IF(AND($E$3=2),'Marks Entry 2nd'!G131,IF(AND($E$3=3),'Marks Entry 3rd'!G131,IF(AND($E$3=4),'Marks Entry 4th'!G131,"")))))</f>
        <v/>
      </c>
      <c r="I132" s="90" t="str">
        <f>IF(OR(B132=0,B132=""),"",IF(AND($E$3=1),'Marks Entry 1st'!H131,IF(AND($E$3=2),'Marks Entry 2nd'!H131,IF(AND($E$3=3),'Marks Entry 3rd'!H131,IF(AND($E$3=4),'Marks Entry 4th'!H131,"")))))</f>
        <v/>
      </c>
      <c r="J132" s="379" t="str">
        <f>IF(OR(B132=0,B132=""),"",IF(AND($E$3=1),'Marks Entry 1st'!J131,IF(AND($E$3=2),'Marks Entry 2nd'!J131,IF(AND($E$3=3),'Marks Entry 3rd'!J131,IF(AND($E$3=4),'Marks Entry 4th'!J131,"")))))</f>
        <v/>
      </c>
      <c r="K132" s="379" t="str">
        <f>IF(OR(B132=0,B132=""),"",IF(AND($E$3=1),'Marks Entry 1st'!K131,IF(AND($E$3=2),'Marks Entry 2nd'!K131,IF(AND($E$3=3),'Marks Entry 3rd'!K131,IF(AND($E$3=4),'Marks Entry 4th'!K131,"")))))</f>
        <v/>
      </c>
      <c r="L132" s="180" t="str">
        <f>IF(OR($E132="",$G132=""),"",IF(AND($E$3=1),'Marks Entry 1st'!L131,IF(AND($E$3=2),'Marks Entry 2nd'!L131,IF(AND($E$3=3),'Marks Entry 3rd'!L131,IF(AND($E$3=4),'Marks Entry 4th'!L131,"")))))</f>
        <v/>
      </c>
      <c r="M132" s="180" t="str">
        <f>IF(OR($E132="",$G132=""),"",IF(AND($E$3=1),'Marks Entry 1st'!M131,IF(AND($E$3=2),'Marks Entry 2nd'!M131,IF(AND($E$3=3),'Marks Entry 3rd'!M131,IF(AND($E$3=4),'Marks Entry 4th'!M131,"")))))</f>
        <v/>
      </c>
      <c r="N132" s="87" t="str">
        <f t="shared" si="108"/>
        <v/>
      </c>
      <c r="O132" s="180" t="str">
        <f>IF(OR($E132="",$G132=""),"",IF(AND($E$3=1),'Marks Entry 1st'!N131,IF(AND($E$3=2),'Marks Entry 2nd'!N131,IF(AND($E$3=3),'Marks Entry 3rd'!N131,IF(AND($E$3=4),'Marks Entry 4th'!N131,"")))))</f>
        <v/>
      </c>
      <c r="P132" s="180" t="str">
        <f>IF(OR($E132="",$G132=""),"",IF(AND($E$3=1),'Marks Entry 1st'!O131,IF(AND($E$3=2),'Marks Entry 2nd'!O131,IF(AND($E$3=3),'Marks Entry 3rd'!O131,IF(AND($E$3=4),'Marks Entry 4th'!O131,"")))))</f>
        <v/>
      </c>
      <c r="Q132" s="180" t="str">
        <f>IF(OR($E132="",$G132=""),"",IF(AND($E$3=1),'Marks Entry 1st'!P131,IF(AND($E$3=2),'Marks Entry 2nd'!P131,IF(AND($E$3=3),'Marks Entry 3rd'!P131,IF(AND($E$3=4),'Marks Entry 4th'!P131,"")))))</f>
        <v/>
      </c>
      <c r="R132" s="91" t="str">
        <f t="shared" si="109"/>
        <v/>
      </c>
      <c r="S132" s="87">
        <f t="shared" si="110"/>
        <v>0</v>
      </c>
      <c r="T132" s="93" t="str">
        <f>IF(OR($E132="",$G132=""),"",IF(AND($E$3=1),'Marks Entry 1st'!Q131,IF(AND($E$3=2),'Marks Entry 2nd'!Q131,IF(AND($E$3=3),'Marks Entry 3rd'!Q131,IF(AND($E$3=4),'Marks Entry 4th'!Q131,"")))))</f>
        <v/>
      </c>
      <c r="U132" s="93" t="str">
        <f>IF(OR($E132="",$G132=""),"",IF(AND($E$3=1),'Marks Entry 1st'!R131,IF(AND($E$3=2),'Marks Entry 2nd'!R131,IF(AND($E$3=3),'Marks Entry 3rd'!R131,IF(AND($E$3=4),'Marks Entry 4th'!R131,"")))))</f>
        <v/>
      </c>
      <c r="V132" s="93" t="str">
        <f>IF(OR($E132="",$G132=""),"",IF(AND($E$3=1),'Marks Entry 1st'!S131,IF(AND($E$3=2),'Marks Entry 2nd'!S131,IF(AND($E$3=3),'Marks Entry 3rd'!S131,IF(AND($E$3=4),'Marks Entry 4th'!S131,"")))))</f>
        <v/>
      </c>
      <c r="W132" s="92" t="str">
        <f t="shared" si="111"/>
        <v/>
      </c>
      <c r="X132" s="87" t="str">
        <f t="shared" si="112"/>
        <v/>
      </c>
      <c r="Y132" s="144">
        <f t="shared" si="113"/>
        <v>0</v>
      </c>
      <c r="Z132" s="144" t="str">
        <f t="shared" si="114"/>
        <v/>
      </c>
      <c r="AA132" s="144" t="str">
        <f t="shared" si="76"/>
        <v/>
      </c>
      <c r="AB132" s="144" t="str">
        <f t="shared" si="115"/>
        <v/>
      </c>
      <c r="AC132" s="144" t="str">
        <f t="shared" si="77"/>
        <v/>
      </c>
      <c r="AD132" s="148" t="str">
        <f t="shared" si="78"/>
        <v/>
      </c>
      <c r="AE132" s="180" t="str">
        <f>IF(OR($E132="",$G132=""),"",IF(AND($E$3=1),'Marks Entry 1st'!T131,IF(AND($E$3=2),'Marks Entry 2nd'!T131,IF(AND($E$3=3),'Marks Entry 3rd'!T131,IF(AND($E$3=4),'Marks Entry 4th'!T131,"")))))</f>
        <v/>
      </c>
      <c r="AF132" s="180" t="str">
        <f>IF(OR($E132="",$G132=""),"",IF(AND($E$3=1),'Marks Entry 1st'!U131,IF(AND($E$3=2),'Marks Entry 2nd'!U131,IF(AND($E$3=3),'Marks Entry 3rd'!U131,IF(AND($E$3=4),'Marks Entry 4th'!U131,"")))))</f>
        <v/>
      </c>
      <c r="AG132" s="87" t="str">
        <f t="shared" si="116"/>
        <v/>
      </c>
      <c r="AH132" s="180" t="str">
        <f>IF(OR($E132="",$G132=""),"",IF(AND($E$3=1),'Marks Entry 1st'!V131,IF(AND($E$3=2),'Marks Entry 2nd'!V131,IF(AND($E$3=3),'Marks Entry 3rd'!V131,IF(AND($E$3=4),'Marks Entry 4th'!V131,"")))))</f>
        <v/>
      </c>
      <c r="AI132" s="180" t="str">
        <f>IF(OR($E132="",$G132=""),"",IF(AND($E$3=1),'Marks Entry 1st'!W131,IF(AND($E$3=2),'Marks Entry 2nd'!W131,IF(AND($E$3=3),'Marks Entry 3rd'!W131,IF(AND($E$3=4),'Marks Entry 4th'!W131,"")))))</f>
        <v/>
      </c>
      <c r="AJ132" s="180" t="str">
        <f>IF(OR($E132="",$G132=""),"",IF(AND($E$3=1),'Marks Entry 1st'!X131,IF(AND($E$3=2),'Marks Entry 2nd'!X131,IF(AND($E$3=3),'Marks Entry 3rd'!X131,IF(AND($E$3=4),'Marks Entry 4th'!X131,"")))))</f>
        <v/>
      </c>
      <c r="AK132" s="91" t="str">
        <f t="shared" si="117"/>
        <v/>
      </c>
      <c r="AL132" s="87">
        <f t="shared" si="118"/>
        <v>0</v>
      </c>
      <c r="AM132" s="93" t="str">
        <f>IF(OR($E132="",$G132=""),"",IF(AND($E$3=1),'Marks Entry 1st'!Y131,IF(AND($E$3=2),'Marks Entry 2nd'!Y131,IF(AND($E$3=3),'Marks Entry 3rd'!Y131,IF(AND($E$3=4),'Marks Entry 4th'!Y131,"")))))</f>
        <v/>
      </c>
      <c r="AN132" s="93" t="str">
        <f>IF(OR($E132="",$G132=""),"",IF(AND($E$3=1),'Marks Entry 1st'!Z131,IF(AND($E$3=2),'Marks Entry 2nd'!Z131,IF(AND($E$3=3),'Marks Entry 3rd'!Z131,IF(AND($E$3=4),'Marks Entry 4th'!Z131,"")))))</f>
        <v/>
      </c>
      <c r="AO132" s="93" t="str">
        <f>IF(OR($E132="",$G132=""),"",IF(AND($E$3=1),'Marks Entry 1st'!AA131,IF(AND($E$3=2),'Marks Entry 2nd'!AA131,IF(AND($E$3=3),'Marks Entry 3rd'!AA131,IF(AND($E$3=4),'Marks Entry 4th'!AA131,"")))))</f>
        <v/>
      </c>
      <c r="AP132" s="92" t="str">
        <f t="shared" si="119"/>
        <v/>
      </c>
      <c r="AQ132" s="87" t="str">
        <f t="shared" si="120"/>
        <v/>
      </c>
      <c r="AR132" s="144">
        <f t="shared" si="121"/>
        <v>0</v>
      </c>
      <c r="AS132" s="144" t="str">
        <f t="shared" si="122"/>
        <v/>
      </c>
      <c r="AT132" s="144" t="str">
        <f t="shared" si="79"/>
        <v/>
      </c>
      <c r="AU132" s="144" t="str">
        <f t="shared" si="123"/>
        <v/>
      </c>
      <c r="AV132" s="144" t="str">
        <f t="shared" si="80"/>
        <v/>
      </c>
      <c r="AW132" s="148" t="str">
        <f t="shared" si="81"/>
        <v/>
      </c>
      <c r="AX132" s="180" t="str">
        <f>IF(OR($E132="",$G132=""),"",IF(AND($E$3=1),'Marks Entry 1st'!AB131,IF(AND($E$3=2),'Marks Entry 2nd'!AB131,IF(AND($E$3=3),'Marks Entry 3rd'!AB131,IF(AND($E$3=4),'Marks Entry 4th'!AB131,"")))))</f>
        <v/>
      </c>
      <c r="AY132" s="180" t="str">
        <f>IF(OR($E132="",$G132=""),"",IF(AND($E$3=1),'Marks Entry 1st'!AC131,IF(AND($E$3=2),'Marks Entry 2nd'!AC131,IF(AND($E$3=3),'Marks Entry 3rd'!AC131,IF(AND($E$3=4),'Marks Entry 4th'!AC131,"")))))</f>
        <v/>
      </c>
      <c r="AZ132" s="87" t="str">
        <f t="shared" si="82"/>
        <v/>
      </c>
      <c r="BA132" s="180" t="str">
        <f>IF(OR($E132="",$G132=""),"",IF(AND($E$3=1),'Marks Entry 1st'!AD131,IF(AND($E$3=2),'Marks Entry 2nd'!AD131,IF(AND($E$3=3),'Marks Entry 3rd'!AD131,IF(AND($E$3=4),'Marks Entry 4th'!AD131,"")))))</f>
        <v/>
      </c>
      <c r="BB132" s="180" t="str">
        <f>IF(OR($E132="",$G132=""),"",IF(AND($E$3=1),'Marks Entry 1st'!AE131,IF(AND($E$3=2),'Marks Entry 2nd'!AE131,IF(AND($E$3=3),'Marks Entry 3rd'!AE131,IF(AND($E$3=4),'Marks Entry 4th'!AE131,"")))))</f>
        <v/>
      </c>
      <c r="BC132" s="180" t="str">
        <f>IF(OR($E132="",$G132=""),"",IF(AND($E$3=1),'Marks Entry 1st'!AF131,IF(AND($E$3=2),'Marks Entry 2nd'!AF131,IF(AND($E$3=3),'Marks Entry 3rd'!AF131,IF(AND($E$3=4),'Marks Entry 4th'!AF131,"")))))</f>
        <v/>
      </c>
      <c r="BD132" s="91" t="str">
        <f t="shared" si="83"/>
        <v/>
      </c>
      <c r="BE132" s="87">
        <f t="shared" si="84"/>
        <v>0</v>
      </c>
      <c r="BF132" s="93" t="str">
        <f>IF(OR($E132="",$G132=""),"",IF(AND($E$3=1),'Marks Entry 1st'!AG131,IF(AND($E$3=2),'Marks Entry 2nd'!AG131,IF(AND($E$3=3),'Marks Entry 3rd'!AG131,IF(AND($E$3=4),'Marks Entry 4th'!AG131,"")))))</f>
        <v/>
      </c>
      <c r="BG132" s="93" t="str">
        <f>IF(OR($E132="",$G132=""),"",IF(AND($E$3=1),'Marks Entry 1st'!AH131,IF(AND($E$3=2),'Marks Entry 2nd'!AH131,IF(AND($E$3=3),'Marks Entry 3rd'!AH131,IF(AND($E$3=4),'Marks Entry 4th'!AH131,"")))))</f>
        <v/>
      </c>
      <c r="BH132" s="93" t="str">
        <f>IF(OR($E132="",$G132=""),"",IF(AND($E$3=1),'Marks Entry 1st'!AI131,IF(AND($E$3=2),'Marks Entry 2nd'!AI131,IF(AND($E$3=3),'Marks Entry 3rd'!AI131,IF(AND($E$3=4),'Marks Entry 4th'!AI131,"")))))</f>
        <v/>
      </c>
      <c r="BI132" s="92" t="str">
        <f t="shared" si="85"/>
        <v/>
      </c>
      <c r="BJ132" s="87" t="str">
        <f t="shared" si="86"/>
        <v/>
      </c>
      <c r="BK132" s="144">
        <f t="shared" si="87"/>
        <v>0</v>
      </c>
      <c r="BL132" s="144" t="str">
        <f t="shared" si="88"/>
        <v/>
      </c>
      <c r="BM132" s="144" t="str">
        <f t="shared" si="89"/>
        <v/>
      </c>
      <c r="BN132" s="144" t="str">
        <f t="shared" si="90"/>
        <v/>
      </c>
      <c r="BO132" s="144" t="str">
        <f t="shared" si="91"/>
        <v/>
      </c>
      <c r="BP132" s="148" t="str">
        <f t="shared" si="92"/>
        <v/>
      </c>
      <c r="BQ132" s="180" t="str">
        <f>IF(OR($E132="",$G132=""),"",IF(AND($E$3=1),'Marks Entry 1st'!AJ131,IF(AND($E$3=2),'Marks Entry 2nd'!AJ131,IF(AND($E$3=3),'Marks Entry 3rd'!AJ131,IF(AND($E$3=4),'Marks Entry 4th'!AJ131,"")))))</f>
        <v/>
      </c>
      <c r="BR132" s="180" t="str">
        <f>IF(OR($E132="",$G132=""),"",IF(AND($E$3=1),'Marks Entry 1st'!AK131,IF(AND($E$3=2),'Marks Entry 2nd'!AK131,IF(AND($E$3=3),'Marks Entry 3rd'!AK131,IF(AND($E$3=4),'Marks Entry 4th'!AK131,"")))))</f>
        <v/>
      </c>
      <c r="BS132" s="87" t="str">
        <f t="shared" si="124"/>
        <v/>
      </c>
      <c r="BT132" s="180" t="str">
        <f>IF(OR($E132="",$G132=""),"",IF(AND($E$3=1),'Marks Entry 1st'!AL131,IF(AND($E$3=2),'Marks Entry 2nd'!AL131,IF(AND($E$3=3),'Marks Entry 3rd'!AL131,IF(AND($E$3=4),'Marks Entry 4th'!AL131,"")))))</f>
        <v/>
      </c>
      <c r="BU132" s="180" t="str">
        <f>IF(OR($E132="",$G132=""),"",IF(AND($E$3=1),'Marks Entry 1st'!AM131,IF(AND($E$3=2),'Marks Entry 2nd'!AM131,IF(AND($E$3=3),'Marks Entry 3rd'!AM131,IF(AND($E$3=4),'Marks Entry 4th'!AM131,"")))))</f>
        <v/>
      </c>
      <c r="BV132" s="180" t="str">
        <f>IF(OR($E132="",$G132=""),"",IF(AND($E$3=1),'Marks Entry 1st'!AN131,IF(AND($E$3=2),'Marks Entry 2nd'!AN131,IF(AND($E$3=3),'Marks Entry 3rd'!AN131,IF(AND($E$3=4),'Marks Entry 4th'!AN131,"")))))</f>
        <v/>
      </c>
      <c r="BW132" s="91" t="str">
        <f t="shared" si="125"/>
        <v/>
      </c>
      <c r="BX132" s="87">
        <f t="shared" si="126"/>
        <v>0</v>
      </c>
      <c r="BY132" s="93" t="str">
        <f>IF(OR($E132="",$G132=""),"",IF(AND($E$3=1),'Marks Entry 1st'!AO131,IF(AND($E$3=2),'Marks Entry 2nd'!AO131,IF(AND($E$3=3),'Marks Entry 3rd'!AO131,IF(AND($E$3=4),'Marks Entry 4th'!AO131,"")))))</f>
        <v/>
      </c>
      <c r="BZ132" s="93" t="str">
        <f>IF(OR($E132="",$G132=""),"",IF(AND($E$3=1),'Marks Entry 1st'!AP131,IF(AND($E$3=2),'Marks Entry 2nd'!AP131,IF(AND($E$3=3),'Marks Entry 3rd'!AP131,IF(AND($E$3=4),'Marks Entry 4th'!AP131,"")))))</f>
        <v/>
      </c>
      <c r="CA132" s="93" t="str">
        <f>IF(OR($E132="",$G132=""),"",IF(AND($E$3=1),'Marks Entry 1st'!AQ131,IF(AND($E$3=2),'Marks Entry 2nd'!AQ131,IF(AND($E$3=3),'Marks Entry 3rd'!AQ131,IF(AND($E$3=4),'Marks Entry 4th'!AQ131,"")))))</f>
        <v/>
      </c>
      <c r="CB132" s="92" t="str">
        <f t="shared" si="127"/>
        <v/>
      </c>
      <c r="CC132" s="87" t="str">
        <f t="shared" si="128"/>
        <v/>
      </c>
      <c r="CD132" s="144">
        <f t="shared" si="129"/>
        <v>0</v>
      </c>
      <c r="CE132" s="144" t="str">
        <f t="shared" si="130"/>
        <v/>
      </c>
      <c r="CF132" s="144" t="str">
        <f t="shared" si="93"/>
        <v/>
      </c>
      <c r="CG132" s="144" t="str">
        <f t="shared" si="131"/>
        <v/>
      </c>
      <c r="CH132" s="144" t="str">
        <f t="shared" si="94"/>
        <v/>
      </c>
      <c r="CI132" s="148" t="str">
        <f t="shared" si="95"/>
        <v/>
      </c>
      <c r="CJ132" s="180" t="str">
        <f>IF(OR($E132="",$G132=""),"",IF(AND($E$3=1),'Marks Entry 1st'!AR131,IF(AND($E$3=2),'Marks Entry 2nd'!AR131,IF(AND($E$3=3),'Marks Entry 3rd'!AR131,IF(AND($E$3=4),'Marks Entry 4th'!AR131,"")))))</f>
        <v/>
      </c>
      <c r="CK132" s="180" t="str">
        <f>IF(OR($E132="",$G132=""),"",IF(AND($E$3=1),'Marks Entry 1st'!AS131,IF(AND($E$3=2),'Marks Entry 2nd'!AS131,IF(AND($E$3=3),'Marks Entry 3rd'!AS131,IF(AND($E$3=4),'Marks Entry 4th'!AS131,"")))))</f>
        <v/>
      </c>
      <c r="CL132" s="87" t="str">
        <f t="shared" si="132"/>
        <v/>
      </c>
      <c r="CM132" s="180" t="str">
        <f>IF(OR($E132="",$G132=""),"",IF(AND($E$3=1),'Marks Entry 1st'!AT131,IF(AND($E$3=2),'Marks Entry 2nd'!AT131,IF(AND($E$3=3),'Marks Entry 3rd'!AT131,IF(AND($E$3=4),'Marks Entry 4th'!AT131,"")))))</f>
        <v/>
      </c>
      <c r="CN132" s="180" t="str">
        <f>IF(OR($E132="",$G132=""),"",IF(AND($E$3=1),'Marks Entry 1st'!AU131,IF(AND($E$3=2),'Marks Entry 2nd'!AU131,IF(AND($E$3=3),'Marks Entry 3rd'!AU131,IF(AND($E$3=4),'Marks Entry 4th'!AU131,"")))))</f>
        <v/>
      </c>
      <c r="CO132" s="180" t="str">
        <f>IF(OR($E132="",$G132=""),"",IF(AND($E$3=1),'Marks Entry 1st'!AV131,IF(AND($E$3=2),'Marks Entry 2nd'!AV131,IF(AND($E$3=3),'Marks Entry 3rd'!AV131,IF(AND($E$3=4),'Marks Entry 4th'!AV131,"")))))</f>
        <v/>
      </c>
      <c r="CP132" s="91" t="str">
        <f t="shared" si="133"/>
        <v/>
      </c>
      <c r="CQ132" s="87">
        <f t="shared" si="134"/>
        <v>0</v>
      </c>
      <c r="CR132" s="93" t="str">
        <f>IF(OR($E132="",$G132=""),"",IF(AND($E$3=1),'Marks Entry 1st'!AW131,IF(AND($E$3=2),'Marks Entry 2nd'!AW131,IF(AND($E$3=3),'Marks Entry 3rd'!AW131,IF(AND($E$3=4),'Marks Entry 4th'!AW131,"")))))</f>
        <v/>
      </c>
      <c r="CS132" s="93" t="str">
        <f>IF(OR($E132="",$G132=""),"",IF(AND($E$3=1),'Marks Entry 1st'!AX131,IF(AND($E$3=2),'Marks Entry 2nd'!AX131,IF(AND($E$3=3),'Marks Entry 3rd'!AX131,IF(AND($E$3=4),'Marks Entry 4th'!AX131,"")))))</f>
        <v/>
      </c>
      <c r="CT132" s="93" t="str">
        <f>IF(OR($E132="",$G132=""),"",IF(AND($E$3=1),'Marks Entry 1st'!AY131,IF(AND($E$3=2),'Marks Entry 2nd'!AY131,IF(AND($E$3=3),'Marks Entry 3rd'!AY131,IF(AND($E$3=4),'Marks Entry 4th'!AY131,"")))))</f>
        <v/>
      </c>
      <c r="CU132" s="92" t="str">
        <f t="shared" si="135"/>
        <v/>
      </c>
      <c r="CV132" s="87" t="str">
        <f t="shared" si="136"/>
        <v/>
      </c>
      <c r="CW132" s="144">
        <f t="shared" si="137"/>
        <v>0</v>
      </c>
      <c r="CX132" s="144" t="str">
        <f t="shared" si="138"/>
        <v/>
      </c>
      <c r="CY132" s="144" t="str">
        <f t="shared" si="96"/>
        <v/>
      </c>
      <c r="CZ132" s="144" t="str">
        <f t="shared" si="139"/>
        <v/>
      </c>
      <c r="DA132" s="144" t="str">
        <f t="shared" si="97"/>
        <v/>
      </c>
      <c r="DB132" s="148" t="str">
        <f t="shared" si="98"/>
        <v/>
      </c>
      <c r="DC132" s="380" t="str">
        <f>IF(OR($E132="",$G132=""),"",IF(AND($E$3=1),'Marks Entry 1st'!AZ131,IF(AND($E$3=2),'Marks Entry 2nd'!AZ131,IF(AND($E$3=3),'Marks Entry 3rd'!AZ131,IF(AND($E$3=4),'Marks Entry 4th'!AZ131,"")))))</f>
        <v/>
      </c>
      <c r="DD132" s="380" t="str">
        <f>IF(OR($E132="",$G132=""),"",IF(AND($E$3=1),'Marks Entry 1st'!BA131,IF(AND($E$3=2),'Marks Entry 2nd'!BA131,IF(AND($E$3=3),'Marks Entry 3rd'!BA131,IF(AND($E$3=4),'Marks Entry 4th'!BA131,"")))))</f>
        <v/>
      </c>
      <c r="DE132" s="380" t="str">
        <f>IF(OR($E132="",$G132=""),"",IF(AND($E$3=1),'Marks Entry 1st'!BB131,IF(AND($E$3=2),'Marks Entry 2nd'!BB131,IF(AND($E$3=3),'Marks Entry 3rd'!BB131,IF(AND($E$3=4),'Marks Entry 4th'!BB131,"")))))</f>
        <v/>
      </c>
      <c r="DF132" s="181" t="str">
        <f t="shared" si="140"/>
        <v/>
      </c>
      <c r="DG132" s="182">
        <f t="shared" si="141"/>
        <v>0</v>
      </c>
      <c r="DH132" s="182" t="str">
        <f t="shared" si="142"/>
        <v/>
      </c>
      <c r="DI132" s="182" t="str">
        <f t="shared" si="143"/>
        <v/>
      </c>
      <c r="DJ132" s="147" t="str">
        <f t="shared" si="99"/>
        <v/>
      </c>
      <c r="DK132" s="380" t="str">
        <f>IF(OR($E132="",$G132=""),"",IF(AND($E$3=1),'Marks Entry 1st'!BC131,IF(AND($E$3=2),'Marks Entry 2nd'!BC131,IF(AND($E$3=3),'Marks Entry 3rd'!BC131,IF(AND($E$3=4),'Marks Entry 4th'!BC131,"")))))</f>
        <v/>
      </c>
      <c r="DL132" s="380" t="str">
        <f>IF(OR($E132="",$G132=""),"",IF(AND($E$3=1),'Marks Entry 1st'!BD131,IF(AND($E$3=2),'Marks Entry 2nd'!BD131,IF(AND($E$3=3),'Marks Entry 3rd'!BD131,IF(AND($E$3=4),'Marks Entry 4th'!BD131,"")))))</f>
        <v/>
      </c>
      <c r="DM132" s="380" t="str">
        <f>IF(OR($E132="",$G132=""),"",IF(AND($E$3=1),'Marks Entry 1st'!BE131,IF(AND($E$3=2),'Marks Entry 2nd'!BE131,IF(AND($E$3=3),'Marks Entry 3rd'!BE131,IF(AND($E$3=4),'Marks Entry 4th'!BE131,"")))))</f>
        <v/>
      </c>
      <c r="DN132" s="181" t="str">
        <f t="shared" si="144"/>
        <v/>
      </c>
      <c r="DO132" s="182">
        <f t="shared" si="145"/>
        <v>0</v>
      </c>
      <c r="DP132" s="182" t="str">
        <f t="shared" si="146"/>
        <v/>
      </c>
      <c r="DQ132" s="182" t="str">
        <f t="shared" si="147"/>
        <v/>
      </c>
      <c r="DR132" s="147" t="str">
        <f t="shared" si="100"/>
        <v/>
      </c>
      <c r="DS132" s="380" t="str">
        <f>IF(OR($E132="",$G132=""),"",IF(AND($E$3=1),'Marks Entry 1st'!BF131,IF(AND($E$3=2),'Marks Entry 2nd'!BF131,IF(AND($E$3=3),'Marks Entry 3rd'!BF131,IF(AND($E$3=4),'Marks Entry 4th'!BF131,"")))))</f>
        <v/>
      </c>
      <c r="DT132" s="380" t="str">
        <f>IF(OR($E132="",$G132=""),"",IF(AND($E$3=1),'Marks Entry 1st'!BG131,IF(AND($E$3=2),'Marks Entry 2nd'!BG131,IF(AND($E$3=3),'Marks Entry 3rd'!BG131,IF(AND($E$3=4),'Marks Entry 4th'!BG131,"")))))</f>
        <v/>
      </c>
      <c r="DU132" s="380" t="str">
        <f>IF(OR($E132="",$G132=""),"",IF(AND($E$3=1),'Marks Entry 1st'!BH131,IF(AND($E$3=2),'Marks Entry 2nd'!BH131,IF(AND($E$3=3),'Marks Entry 3rd'!BH131,IF(AND($E$3=4),'Marks Entry 4th'!BH131,"")))))</f>
        <v/>
      </c>
      <c r="DV132" s="181" t="str">
        <f t="shared" si="148"/>
        <v/>
      </c>
      <c r="DW132" s="182">
        <f t="shared" si="149"/>
        <v>0</v>
      </c>
      <c r="DX132" s="182" t="str">
        <f t="shared" si="150"/>
        <v/>
      </c>
      <c r="DY132" s="182" t="str">
        <f t="shared" si="151"/>
        <v/>
      </c>
      <c r="DZ132" s="147" t="str">
        <f t="shared" si="101"/>
        <v/>
      </c>
      <c r="EA132" s="104" t="str">
        <f t="shared" si="102"/>
        <v/>
      </c>
      <c r="EB132" s="105" t="str">
        <f t="shared" si="103"/>
        <v/>
      </c>
      <c r="EC132" s="111" t="str">
        <f t="shared" si="104"/>
        <v/>
      </c>
      <c r="ED132" s="112" t="str">
        <f t="shared" si="105"/>
        <v/>
      </c>
      <c r="EE132" s="386" t="str">
        <f t="shared" si="106"/>
        <v/>
      </c>
      <c r="EF132" s="72" t="str">
        <f>IF(OR($E132="",$G132=""),"",IF(AND($E$3=1),'Marks Entry 1st'!BI131,IF(AND($E$3=2),'Marks Entry 2nd'!BI131,IF(AND($E$3=3),'Marks Entry 3rd'!BI131,IF(AND($E$3=4),'Marks Entry 4th'!BI131,"")))))</f>
        <v/>
      </c>
      <c r="EG132" s="72" t="str">
        <f>IF(OR($E132="",$G132=""),"",IF(AND($E$3=1),'Marks Entry 1st'!BJ131,IF(AND($E$3=2),'Marks Entry 2nd'!BJ131,IF(AND($E$3=3),'Marks Entry 3rd'!BJ131,IF(AND($E$3=4),'Marks Entry 4th'!BJ131,"")))))</f>
        <v/>
      </c>
      <c r="EH132" s="328" t="str">
        <f t="shared" si="107"/>
        <v/>
      </c>
      <c r="EI132" s="73"/>
      <c r="EP132" s="75">
        <f>IF(AND($E$3=1),'Marks Entry 1st'!I131,IF(AND($E$3=2),'Marks Entry 2nd'!I131,IF(AND($E$3=3),'Marks Entry 3rd'!I131,IF(AND($E$3=4),'Marks Entry 4th'!I131,""))))</f>
        <v>0</v>
      </c>
    </row>
    <row r="133" spans="1:146" ht="18.899999999999999" customHeight="1">
      <c r="A133" s="94">
        <v>126</v>
      </c>
      <c r="B133" s="94" t="str">
        <f>IF(OR(EP133=0,EP133=""),"",IF(AND($E$3=1),'Marks Entry 1st'!I132,IF(AND($E$3=2),'Marks Entry 2nd'!I132,IF(AND($E$3=3),'Marks Entry 3rd'!I132,IF(AND($E$3=4),'Marks Entry 4th'!I132,"")))))</f>
        <v/>
      </c>
      <c r="C133" s="95" t="str">
        <f>IF(OR(B133=0,B133=""),"",IF(AND($E$3=1),'Marks Entry 1st'!B132,IF(AND($E$3=2),'Marks Entry 2nd'!B132,IF(AND($E$3=3),'Marks Entry 3rd'!B132,IF(AND($E$3=4),'Marks Entry 4th'!B132,"")))))</f>
        <v/>
      </c>
      <c r="D133" s="95" t="str">
        <f>IF(OR(B133=0,B133=""),"",IF(AND($E$3=1),'Marks Entry 1st'!C132,IF(AND($E$3=2),'Marks Entry 2nd'!C132,IF(AND($E$3=3),'Marks Entry 3rd'!C132,IF(AND($E$3=4),'Marks Entry 4th'!C132,"")))))</f>
        <v/>
      </c>
      <c r="E133" s="96" t="str">
        <f>IF(OR(B133=0,B133=""),"",IF(AND($E$3=1),'Marks Entry 1st'!E132,IF(AND($E$3=2),'Marks Entry 2nd'!E132,IF(AND($E$3=3),'Marks Entry 3rd'!E132,IF(AND($E$3=4),'Marks Entry 4th'!E132,"")))))</f>
        <v/>
      </c>
      <c r="F133" s="95" t="str">
        <f>IF(OR(B133=0,B133=""),"",IF(AND($E$3=1),'Marks Entry 1st'!D132,IF(AND($E$3=2),'Marks Entry 2nd'!D132,IF(AND($E$3=3),'Marks Entry 3rd'!D132,IF(AND($E$3=4),'Marks Entry 4th'!D132,"")))))</f>
        <v/>
      </c>
      <c r="G133" s="90" t="str">
        <f>IF(OR(B133=0,B133=""),"",IF(AND($E$3=1),'Marks Entry 1st'!F132,IF(AND($E$3=2),'Marks Entry 2nd'!F132,IF(AND($E$3=3),'Marks Entry 3rd'!F132,IF(AND($E$3=4),'Marks Entry 4th'!F132,"")))))</f>
        <v/>
      </c>
      <c r="H133" s="90" t="str">
        <f>IF(OR(B133=0,B133=""),"",IF(AND($E$3=1),'Marks Entry 1st'!G132,IF(AND($E$3=2),'Marks Entry 2nd'!G132,IF(AND($E$3=3),'Marks Entry 3rd'!G132,IF(AND($E$3=4),'Marks Entry 4th'!G132,"")))))</f>
        <v/>
      </c>
      <c r="I133" s="90" t="str">
        <f>IF(OR(B133=0,B133=""),"",IF(AND($E$3=1),'Marks Entry 1st'!H132,IF(AND($E$3=2),'Marks Entry 2nd'!H132,IF(AND($E$3=3),'Marks Entry 3rd'!H132,IF(AND($E$3=4),'Marks Entry 4th'!H132,"")))))</f>
        <v/>
      </c>
      <c r="J133" s="379" t="str">
        <f>IF(OR(B133=0,B133=""),"",IF(AND($E$3=1),'Marks Entry 1st'!J132,IF(AND($E$3=2),'Marks Entry 2nd'!J132,IF(AND($E$3=3),'Marks Entry 3rd'!J132,IF(AND($E$3=4),'Marks Entry 4th'!J132,"")))))</f>
        <v/>
      </c>
      <c r="K133" s="379" t="str">
        <f>IF(OR(B133=0,B133=""),"",IF(AND($E$3=1),'Marks Entry 1st'!K132,IF(AND($E$3=2),'Marks Entry 2nd'!K132,IF(AND($E$3=3),'Marks Entry 3rd'!K132,IF(AND($E$3=4),'Marks Entry 4th'!K132,"")))))</f>
        <v/>
      </c>
      <c r="L133" s="180" t="str">
        <f>IF(OR($E133="",$G133=""),"",IF(AND($E$3=1),'Marks Entry 1st'!L132,IF(AND($E$3=2),'Marks Entry 2nd'!L132,IF(AND($E$3=3),'Marks Entry 3rd'!L132,IF(AND($E$3=4),'Marks Entry 4th'!L132,"")))))</f>
        <v/>
      </c>
      <c r="M133" s="180" t="str">
        <f>IF(OR($E133="",$G133=""),"",IF(AND($E$3=1),'Marks Entry 1st'!M132,IF(AND($E$3=2),'Marks Entry 2nd'!M132,IF(AND($E$3=3),'Marks Entry 3rd'!M132,IF(AND($E$3=4),'Marks Entry 4th'!M132,"")))))</f>
        <v/>
      </c>
      <c r="N133" s="87" t="str">
        <f t="shared" si="108"/>
        <v/>
      </c>
      <c r="O133" s="180" t="str">
        <f>IF(OR($E133="",$G133=""),"",IF(AND($E$3=1),'Marks Entry 1st'!N132,IF(AND($E$3=2),'Marks Entry 2nd'!N132,IF(AND($E$3=3),'Marks Entry 3rd'!N132,IF(AND($E$3=4),'Marks Entry 4th'!N132,"")))))</f>
        <v/>
      </c>
      <c r="P133" s="180" t="str">
        <f>IF(OR($E133="",$G133=""),"",IF(AND($E$3=1),'Marks Entry 1st'!O132,IF(AND($E$3=2),'Marks Entry 2nd'!O132,IF(AND($E$3=3),'Marks Entry 3rd'!O132,IF(AND($E$3=4),'Marks Entry 4th'!O132,"")))))</f>
        <v/>
      </c>
      <c r="Q133" s="180" t="str">
        <f>IF(OR($E133="",$G133=""),"",IF(AND($E$3=1),'Marks Entry 1st'!P132,IF(AND($E$3=2),'Marks Entry 2nd'!P132,IF(AND($E$3=3),'Marks Entry 3rd'!P132,IF(AND($E$3=4),'Marks Entry 4th'!P132,"")))))</f>
        <v/>
      </c>
      <c r="R133" s="91" t="str">
        <f t="shared" si="109"/>
        <v/>
      </c>
      <c r="S133" s="87">
        <f t="shared" si="110"/>
        <v>0</v>
      </c>
      <c r="T133" s="93" t="str">
        <f>IF(OR($E133="",$G133=""),"",IF(AND($E$3=1),'Marks Entry 1st'!Q132,IF(AND($E$3=2),'Marks Entry 2nd'!Q132,IF(AND($E$3=3),'Marks Entry 3rd'!Q132,IF(AND($E$3=4),'Marks Entry 4th'!Q132,"")))))</f>
        <v/>
      </c>
      <c r="U133" s="93" t="str">
        <f>IF(OR($E133="",$G133=""),"",IF(AND($E$3=1),'Marks Entry 1st'!R132,IF(AND($E$3=2),'Marks Entry 2nd'!R132,IF(AND($E$3=3),'Marks Entry 3rd'!R132,IF(AND($E$3=4),'Marks Entry 4th'!R132,"")))))</f>
        <v/>
      </c>
      <c r="V133" s="93" t="str">
        <f>IF(OR($E133="",$G133=""),"",IF(AND($E$3=1),'Marks Entry 1st'!S132,IF(AND($E$3=2),'Marks Entry 2nd'!S132,IF(AND($E$3=3),'Marks Entry 3rd'!S132,IF(AND($E$3=4),'Marks Entry 4th'!S132,"")))))</f>
        <v/>
      </c>
      <c r="W133" s="92" t="str">
        <f t="shared" si="111"/>
        <v/>
      </c>
      <c r="X133" s="87" t="str">
        <f t="shared" si="112"/>
        <v/>
      </c>
      <c r="Y133" s="144">
        <f t="shared" si="113"/>
        <v>0</v>
      </c>
      <c r="Z133" s="144" t="str">
        <f t="shared" si="114"/>
        <v/>
      </c>
      <c r="AA133" s="144" t="str">
        <f t="shared" si="76"/>
        <v/>
      </c>
      <c r="AB133" s="144" t="str">
        <f t="shared" si="115"/>
        <v/>
      </c>
      <c r="AC133" s="144" t="str">
        <f t="shared" si="77"/>
        <v/>
      </c>
      <c r="AD133" s="148" t="str">
        <f t="shared" si="78"/>
        <v/>
      </c>
      <c r="AE133" s="180" t="str">
        <f>IF(OR($E133="",$G133=""),"",IF(AND($E$3=1),'Marks Entry 1st'!T132,IF(AND($E$3=2),'Marks Entry 2nd'!T132,IF(AND($E$3=3),'Marks Entry 3rd'!T132,IF(AND($E$3=4),'Marks Entry 4th'!T132,"")))))</f>
        <v/>
      </c>
      <c r="AF133" s="180" t="str">
        <f>IF(OR($E133="",$G133=""),"",IF(AND($E$3=1),'Marks Entry 1st'!U132,IF(AND($E$3=2),'Marks Entry 2nd'!U132,IF(AND($E$3=3),'Marks Entry 3rd'!U132,IF(AND($E$3=4),'Marks Entry 4th'!U132,"")))))</f>
        <v/>
      </c>
      <c r="AG133" s="87" t="str">
        <f t="shared" si="116"/>
        <v/>
      </c>
      <c r="AH133" s="180" t="str">
        <f>IF(OR($E133="",$G133=""),"",IF(AND($E$3=1),'Marks Entry 1st'!V132,IF(AND($E$3=2),'Marks Entry 2nd'!V132,IF(AND($E$3=3),'Marks Entry 3rd'!V132,IF(AND($E$3=4),'Marks Entry 4th'!V132,"")))))</f>
        <v/>
      </c>
      <c r="AI133" s="180" t="str">
        <f>IF(OR($E133="",$G133=""),"",IF(AND($E$3=1),'Marks Entry 1st'!W132,IF(AND($E$3=2),'Marks Entry 2nd'!W132,IF(AND($E$3=3),'Marks Entry 3rd'!W132,IF(AND($E$3=4),'Marks Entry 4th'!W132,"")))))</f>
        <v/>
      </c>
      <c r="AJ133" s="180" t="str">
        <f>IF(OR($E133="",$G133=""),"",IF(AND($E$3=1),'Marks Entry 1st'!X132,IF(AND($E$3=2),'Marks Entry 2nd'!X132,IF(AND($E$3=3),'Marks Entry 3rd'!X132,IF(AND($E$3=4),'Marks Entry 4th'!X132,"")))))</f>
        <v/>
      </c>
      <c r="AK133" s="91" t="str">
        <f t="shared" si="117"/>
        <v/>
      </c>
      <c r="AL133" s="87">
        <f t="shared" si="118"/>
        <v>0</v>
      </c>
      <c r="AM133" s="93" t="str">
        <f>IF(OR($E133="",$G133=""),"",IF(AND($E$3=1),'Marks Entry 1st'!Y132,IF(AND($E$3=2),'Marks Entry 2nd'!Y132,IF(AND($E$3=3),'Marks Entry 3rd'!Y132,IF(AND($E$3=4),'Marks Entry 4th'!Y132,"")))))</f>
        <v/>
      </c>
      <c r="AN133" s="93" t="str">
        <f>IF(OR($E133="",$G133=""),"",IF(AND($E$3=1),'Marks Entry 1st'!Z132,IF(AND($E$3=2),'Marks Entry 2nd'!Z132,IF(AND($E$3=3),'Marks Entry 3rd'!Z132,IF(AND($E$3=4),'Marks Entry 4th'!Z132,"")))))</f>
        <v/>
      </c>
      <c r="AO133" s="93" t="str">
        <f>IF(OR($E133="",$G133=""),"",IF(AND($E$3=1),'Marks Entry 1st'!AA132,IF(AND($E$3=2),'Marks Entry 2nd'!AA132,IF(AND($E$3=3),'Marks Entry 3rd'!AA132,IF(AND($E$3=4),'Marks Entry 4th'!AA132,"")))))</f>
        <v/>
      </c>
      <c r="AP133" s="92" t="str">
        <f t="shared" si="119"/>
        <v/>
      </c>
      <c r="AQ133" s="87" t="str">
        <f t="shared" si="120"/>
        <v/>
      </c>
      <c r="AR133" s="144">
        <f t="shared" si="121"/>
        <v>0</v>
      </c>
      <c r="AS133" s="144" t="str">
        <f t="shared" si="122"/>
        <v/>
      </c>
      <c r="AT133" s="144" t="str">
        <f t="shared" si="79"/>
        <v/>
      </c>
      <c r="AU133" s="144" t="str">
        <f t="shared" si="123"/>
        <v/>
      </c>
      <c r="AV133" s="144" t="str">
        <f t="shared" si="80"/>
        <v/>
      </c>
      <c r="AW133" s="148" t="str">
        <f t="shared" si="81"/>
        <v/>
      </c>
      <c r="AX133" s="180" t="str">
        <f>IF(OR($E133="",$G133=""),"",IF(AND($E$3=1),'Marks Entry 1st'!AB132,IF(AND($E$3=2),'Marks Entry 2nd'!AB132,IF(AND($E$3=3),'Marks Entry 3rd'!AB132,IF(AND($E$3=4),'Marks Entry 4th'!AB132,"")))))</f>
        <v/>
      </c>
      <c r="AY133" s="180" t="str">
        <f>IF(OR($E133="",$G133=""),"",IF(AND($E$3=1),'Marks Entry 1st'!AC132,IF(AND($E$3=2),'Marks Entry 2nd'!AC132,IF(AND($E$3=3),'Marks Entry 3rd'!AC132,IF(AND($E$3=4),'Marks Entry 4th'!AC132,"")))))</f>
        <v/>
      </c>
      <c r="AZ133" s="87" t="str">
        <f t="shared" si="82"/>
        <v/>
      </c>
      <c r="BA133" s="180" t="str">
        <f>IF(OR($E133="",$G133=""),"",IF(AND($E$3=1),'Marks Entry 1st'!AD132,IF(AND($E$3=2),'Marks Entry 2nd'!AD132,IF(AND($E$3=3),'Marks Entry 3rd'!AD132,IF(AND($E$3=4),'Marks Entry 4th'!AD132,"")))))</f>
        <v/>
      </c>
      <c r="BB133" s="180" t="str">
        <f>IF(OR($E133="",$G133=""),"",IF(AND($E$3=1),'Marks Entry 1st'!AE132,IF(AND($E$3=2),'Marks Entry 2nd'!AE132,IF(AND($E$3=3),'Marks Entry 3rd'!AE132,IF(AND($E$3=4),'Marks Entry 4th'!AE132,"")))))</f>
        <v/>
      </c>
      <c r="BC133" s="180" t="str">
        <f>IF(OR($E133="",$G133=""),"",IF(AND($E$3=1),'Marks Entry 1st'!AF132,IF(AND($E$3=2),'Marks Entry 2nd'!AF132,IF(AND($E$3=3),'Marks Entry 3rd'!AF132,IF(AND($E$3=4),'Marks Entry 4th'!AF132,"")))))</f>
        <v/>
      </c>
      <c r="BD133" s="91" t="str">
        <f t="shared" si="83"/>
        <v/>
      </c>
      <c r="BE133" s="87">
        <f t="shared" si="84"/>
        <v>0</v>
      </c>
      <c r="BF133" s="93" t="str">
        <f>IF(OR($E133="",$G133=""),"",IF(AND($E$3=1),'Marks Entry 1st'!AG132,IF(AND($E$3=2),'Marks Entry 2nd'!AG132,IF(AND($E$3=3),'Marks Entry 3rd'!AG132,IF(AND($E$3=4),'Marks Entry 4th'!AG132,"")))))</f>
        <v/>
      </c>
      <c r="BG133" s="93" t="str">
        <f>IF(OR($E133="",$G133=""),"",IF(AND($E$3=1),'Marks Entry 1st'!AH132,IF(AND($E$3=2),'Marks Entry 2nd'!AH132,IF(AND($E$3=3),'Marks Entry 3rd'!AH132,IF(AND($E$3=4),'Marks Entry 4th'!AH132,"")))))</f>
        <v/>
      </c>
      <c r="BH133" s="93" t="str">
        <f>IF(OR($E133="",$G133=""),"",IF(AND($E$3=1),'Marks Entry 1st'!AI132,IF(AND($E$3=2),'Marks Entry 2nd'!AI132,IF(AND($E$3=3),'Marks Entry 3rd'!AI132,IF(AND($E$3=4),'Marks Entry 4th'!AI132,"")))))</f>
        <v/>
      </c>
      <c r="BI133" s="92" t="str">
        <f t="shared" si="85"/>
        <v/>
      </c>
      <c r="BJ133" s="87" t="str">
        <f t="shared" si="86"/>
        <v/>
      </c>
      <c r="BK133" s="144">
        <f t="shared" si="87"/>
        <v>0</v>
      </c>
      <c r="BL133" s="144" t="str">
        <f t="shared" si="88"/>
        <v/>
      </c>
      <c r="BM133" s="144" t="str">
        <f t="shared" si="89"/>
        <v/>
      </c>
      <c r="BN133" s="144" t="str">
        <f t="shared" si="90"/>
        <v/>
      </c>
      <c r="BO133" s="144" t="str">
        <f t="shared" si="91"/>
        <v/>
      </c>
      <c r="BP133" s="148" t="str">
        <f t="shared" si="92"/>
        <v/>
      </c>
      <c r="BQ133" s="180" t="str">
        <f>IF(OR($E133="",$G133=""),"",IF(AND($E$3=1),'Marks Entry 1st'!AJ132,IF(AND($E$3=2),'Marks Entry 2nd'!AJ132,IF(AND($E$3=3),'Marks Entry 3rd'!AJ132,IF(AND($E$3=4),'Marks Entry 4th'!AJ132,"")))))</f>
        <v/>
      </c>
      <c r="BR133" s="180" t="str">
        <f>IF(OR($E133="",$G133=""),"",IF(AND($E$3=1),'Marks Entry 1st'!AK132,IF(AND($E$3=2),'Marks Entry 2nd'!AK132,IF(AND($E$3=3),'Marks Entry 3rd'!AK132,IF(AND($E$3=4),'Marks Entry 4th'!AK132,"")))))</f>
        <v/>
      </c>
      <c r="BS133" s="87" t="str">
        <f t="shared" si="124"/>
        <v/>
      </c>
      <c r="BT133" s="180" t="str">
        <f>IF(OR($E133="",$G133=""),"",IF(AND($E$3=1),'Marks Entry 1st'!AL132,IF(AND($E$3=2),'Marks Entry 2nd'!AL132,IF(AND($E$3=3),'Marks Entry 3rd'!AL132,IF(AND($E$3=4),'Marks Entry 4th'!AL132,"")))))</f>
        <v/>
      </c>
      <c r="BU133" s="180" t="str">
        <f>IF(OR($E133="",$G133=""),"",IF(AND($E$3=1),'Marks Entry 1st'!AM132,IF(AND($E$3=2),'Marks Entry 2nd'!AM132,IF(AND($E$3=3),'Marks Entry 3rd'!AM132,IF(AND($E$3=4),'Marks Entry 4th'!AM132,"")))))</f>
        <v/>
      </c>
      <c r="BV133" s="180" t="str">
        <f>IF(OR($E133="",$G133=""),"",IF(AND($E$3=1),'Marks Entry 1st'!AN132,IF(AND($E$3=2),'Marks Entry 2nd'!AN132,IF(AND($E$3=3),'Marks Entry 3rd'!AN132,IF(AND($E$3=4),'Marks Entry 4th'!AN132,"")))))</f>
        <v/>
      </c>
      <c r="BW133" s="91" t="str">
        <f t="shared" si="125"/>
        <v/>
      </c>
      <c r="BX133" s="87">
        <f t="shared" si="126"/>
        <v>0</v>
      </c>
      <c r="BY133" s="93" t="str">
        <f>IF(OR($E133="",$G133=""),"",IF(AND($E$3=1),'Marks Entry 1st'!AO132,IF(AND($E$3=2),'Marks Entry 2nd'!AO132,IF(AND($E$3=3),'Marks Entry 3rd'!AO132,IF(AND($E$3=4),'Marks Entry 4th'!AO132,"")))))</f>
        <v/>
      </c>
      <c r="BZ133" s="93" t="str">
        <f>IF(OR($E133="",$G133=""),"",IF(AND($E$3=1),'Marks Entry 1st'!AP132,IF(AND($E$3=2),'Marks Entry 2nd'!AP132,IF(AND($E$3=3),'Marks Entry 3rd'!AP132,IF(AND($E$3=4),'Marks Entry 4th'!AP132,"")))))</f>
        <v/>
      </c>
      <c r="CA133" s="93" t="str">
        <f>IF(OR($E133="",$G133=""),"",IF(AND($E$3=1),'Marks Entry 1st'!AQ132,IF(AND($E$3=2),'Marks Entry 2nd'!AQ132,IF(AND($E$3=3),'Marks Entry 3rd'!AQ132,IF(AND($E$3=4),'Marks Entry 4th'!AQ132,"")))))</f>
        <v/>
      </c>
      <c r="CB133" s="92" t="str">
        <f t="shared" si="127"/>
        <v/>
      </c>
      <c r="CC133" s="87" t="str">
        <f t="shared" si="128"/>
        <v/>
      </c>
      <c r="CD133" s="144">
        <f t="shared" si="129"/>
        <v>0</v>
      </c>
      <c r="CE133" s="144" t="str">
        <f t="shared" si="130"/>
        <v/>
      </c>
      <c r="CF133" s="144" t="str">
        <f t="shared" si="93"/>
        <v/>
      </c>
      <c r="CG133" s="144" t="str">
        <f t="shared" si="131"/>
        <v/>
      </c>
      <c r="CH133" s="144" t="str">
        <f t="shared" si="94"/>
        <v/>
      </c>
      <c r="CI133" s="148" t="str">
        <f t="shared" si="95"/>
        <v/>
      </c>
      <c r="CJ133" s="180" t="str">
        <f>IF(OR($E133="",$G133=""),"",IF(AND($E$3=1),'Marks Entry 1st'!AR132,IF(AND($E$3=2),'Marks Entry 2nd'!AR132,IF(AND($E$3=3),'Marks Entry 3rd'!AR132,IF(AND($E$3=4),'Marks Entry 4th'!AR132,"")))))</f>
        <v/>
      </c>
      <c r="CK133" s="180" t="str">
        <f>IF(OR($E133="",$G133=""),"",IF(AND($E$3=1),'Marks Entry 1st'!AS132,IF(AND($E$3=2),'Marks Entry 2nd'!AS132,IF(AND($E$3=3),'Marks Entry 3rd'!AS132,IF(AND($E$3=4),'Marks Entry 4th'!AS132,"")))))</f>
        <v/>
      </c>
      <c r="CL133" s="87" t="str">
        <f t="shared" si="132"/>
        <v/>
      </c>
      <c r="CM133" s="180" t="str">
        <f>IF(OR($E133="",$G133=""),"",IF(AND($E$3=1),'Marks Entry 1st'!AT132,IF(AND($E$3=2),'Marks Entry 2nd'!AT132,IF(AND($E$3=3),'Marks Entry 3rd'!AT132,IF(AND($E$3=4),'Marks Entry 4th'!AT132,"")))))</f>
        <v/>
      </c>
      <c r="CN133" s="180" t="str">
        <f>IF(OR($E133="",$G133=""),"",IF(AND($E$3=1),'Marks Entry 1st'!AU132,IF(AND($E$3=2),'Marks Entry 2nd'!AU132,IF(AND($E$3=3),'Marks Entry 3rd'!AU132,IF(AND($E$3=4),'Marks Entry 4th'!AU132,"")))))</f>
        <v/>
      </c>
      <c r="CO133" s="180" t="str">
        <f>IF(OR($E133="",$G133=""),"",IF(AND($E$3=1),'Marks Entry 1st'!AV132,IF(AND($E$3=2),'Marks Entry 2nd'!AV132,IF(AND($E$3=3),'Marks Entry 3rd'!AV132,IF(AND($E$3=4),'Marks Entry 4th'!AV132,"")))))</f>
        <v/>
      </c>
      <c r="CP133" s="91" t="str">
        <f t="shared" si="133"/>
        <v/>
      </c>
      <c r="CQ133" s="87">
        <f t="shared" si="134"/>
        <v>0</v>
      </c>
      <c r="CR133" s="93" t="str">
        <f>IF(OR($E133="",$G133=""),"",IF(AND($E$3=1),'Marks Entry 1st'!AW132,IF(AND($E$3=2),'Marks Entry 2nd'!AW132,IF(AND($E$3=3),'Marks Entry 3rd'!AW132,IF(AND($E$3=4),'Marks Entry 4th'!AW132,"")))))</f>
        <v/>
      </c>
      <c r="CS133" s="93" t="str">
        <f>IF(OR($E133="",$G133=""),"",IF(AND($E$3=1),'Marks Entry 1st'!AX132,IF(AND($E$3=2),'Marks Entry 2nd'!AX132,IF(AND($E$3=3),'Marks Entry 3rd'!AX132,IF(AND($E$3=4),'Marks Entry 4th'!AX132,"")))))</f>
        <v/>
      </c>
      <c r="CT133" s="93" t="str">
        <f>IF(OR($E133="",$G133=""),"",IF(AND($E$3=1),'Marks Entry 1st'!AY132,IF(AND($E$3=2),'Marks Entry 2nd'!AY132,IF(AND($E$3=3),'Marks Entry 3rd'!AY132,IF(AND($E$3=4),'Marks Entry 4th'!AY132,"")))))</f>
        <v/>
      </c>
      <c r="CU133" s="92" t="str">
        <f t="shared" si="135"/>
        <v/>
      </c>
      <c r="CV133" s="87" t="str">
        <f t="shared" si="136"/>
        <v/>
      </c>
      <c r="CW133" s="144">
        <f t="shared" si="137"/>
        <v>0</v>
      </c>
      <c r="CX133" s="144" t="str">
        <f t="shared" si="138"/>
        <v/>
      </c>
      <c r="CY133" s="144" t="str">
        <f t="shared" si="96"/>
        <v/>
      </c>
      <c r="CZ133" s="144" t="str">
        <f t="shared" si="139"/>
        <v/>
      </c>
      <c r="DA133" s="144" t="str">
        <f t="shared" si="97"/>
        <v/>
      </c>
      <c r="DB133" s="148" t="str">
        <f t="shared" si="98"/>
        <v/>
      </c>
      <c r="DC133" s="380" t="str">
        <f>IF(OR($E133="",$G133=""),"",IF(AND($E$3=1),'Marks Entry 1st'!AZ132,IF(AND($E$3=2),'Marks Entry 2nd'!AZ132,IF(AND($E$3=3),'Marks Entry 3rd'!AZ132,IF(AND($E$3=4),'Marks Entry 4th'!AZ132,"")))))</f>
        <v/>
      </c>
      <c r="DD133" s="380" t="str">
        <f>IF(OR($E133="",$G133=""),"",IF(AND($E$3=1),'Marks Entry 1st'!BA132,IF(AND($E$3=2),'Marks Entry 2nd'!BA132,IF(AND($E$3=3),'Marks Entry 3rd'!BA132,IF(AND($E$3=4),'Marks Entry 4th'!BA132,"")))))</f>
        <v/>
      </c>
      <c r="DE133" s="380" t="str">
        <f>IF(OR($E133="",$G133=""),"",IF(AND($E$3=1),'Marks Entry 1st'!BB132,IF(AND($E$3=2),'Marks Entry 2nd'!BB132,IF(AND($E$3=3),'Marks Entry 3rd'!BB132,IF(AND($E$3=4),'Marks Entry 4th'!BB132,"")))))</f>
        <v/>
      </c>
      <c r="DF133" s="181" t="str">
        <f t="shared" si="140"/>
        <v/>
      </c>
      <c r="DG133" s="182">
        <f t="shared" si="141"/>
        <v>0</v>
      </c>
      <c r="DH133" s="182" t="str">
        <f t="shared" si="142"/>
        <v/>
      </c>
      <c r="DI133" s="182" t="str">
        <f t="shared" si="143"/>
        <v/>
      </c>
      <c r="DJ133" s="147" t="str">
        <f t="shared" si="99"/>
        <v/>
      </c>
      <c r="DK133" s="380" t="str">
        <f>IF(OR($E133="",$G133=""),"",IF(AND($E$3=1),'Marks Entry 1st'!BC132,IF(AND($E$3=2),'Marks Entry 2nd'!BC132,IF(AND($E$3=3),'Marks Entry 3rd'!BC132,IF(AND($E$3=4),'Marks Entry 4th'!BC132,"")))))</f>
        <v/>
      </c>
      <c r="DL133" s="380" t="str">
        <f>IF(OR($E133="",$G133=""),"",IF(AND($E$3=1),'Marks Entry 1st'!BD132,IF(AND($E$3=2),'Marks Entry 2nd'!BD132,IF(AND($E$3=3),'Marks Entry 3rd'!BD132,IF(AND($E$3=4),'Marks Entry 4th'!BD132,"")))))</f>
        <v/>
      </c>
      <c r="DM133" s="380" t="str">
        <f>IF(OR($E133="",$G133=""),"",IF(AND($E$3=1),'Marks Entry 1st'!BE132,IF(AND($E$3=2),'Marks Entry 2nd'!BE132,IF(AND($E$3=3),'Marks Entry 3rd'!BE132,IF(AND($E$3=4),'Marks Entry 4th'!BE132,"")))))</f>
        <v/>
      </c>
      <c r="DN133" s="181" t="str">
        <f t="shared" si="144"/>
        <v/>
      </c>
      <c r="DO133" s="182">
        <f t="shared" si="145"/>
        <v>0</v>
      </c>
      <c r="DP133" s="182" t="str">
        <f t="shared" si="146"/>
        <v/>
      </c>
      <c r="DQ133" s="182" t="str">
        <f t="shared" si="147"/>
        <v/>
      </c>
      <c r="DR133" s="147" t="str">
        <f t="shared" si="100"/>
        <v/>
      </c>
      <c r="DS133" s="380" t="str">
        <f>IF(OR($E133="",$G133=""),"",IF(AND($E$3=1),'Marks Entry 1st'!BF132,IF(AND($E$3=2),'Marks Entry 2nd'!BF132,IF(AND($E$3=3),'Marks Entry 3rd'!BF132,IF(AND($E$3=4),'Marks Entry 4th'!BF132,"")))))</f>
        <v/>
      </c>
      <c r="DT133" s="380" t="str">
        <f>IF(OR($E133="",$G133=""),"",IF(AND($E$3=1),'Marks Entry 1st'!BG132,IF(AND($E$3=2),'Marks Entry 2nd'!BG132,IF(AND($E$3=3),'Marks Entry 3rd'!BG132,IF(AND($E$3=4),'Marks Entry 4th'!BG132,"")))))</f>
        <v/>
      </c>
      <c r="DU133" s="380" t="str">
        <f>IF(OR($E133="",$G133=""),"",IF(AND($E$3=1),'Marks Entry 1st'!BH132,IF(AND($E$3=2),'Marks Entry 2nd'!BH132,IF(AND($E$3=3),'Marks Entry 3rd'!BH132,IF(AND($E$3=4),'Marks Entry 4th'!BH132,"")))))</f>
        <v/>
      </c>
      <c r="DV133" s="181" t="str">
        <f t="shared" si="148"/>
        <v/>
      </c>
      <c r="DW133" s="182">
        <f t="shared" si="149"/>
        <v>0</v>
      </c>
      <c r="DX133" s="182" t="str">
        <f t="shared" si="150"/>
        <v/>
      </c>
      <c r="DY133" s="182" t="str">
        <f t="shared" si="151"/>
        <v/>
      </c>
      <c r="DZ133" s="147" t="str">
        <f t="shared" si="101"/>
        <v/>
      </c>
      <c r="EA133" s="104" t="str">
        <f t="shared" si="102"/>
        <v/>
      </c>
      <c r="EB133" s="105" t="str">
        <f t="shared" si="103"/>
        <v/>
      </c>
      <c r="EC133" s="111" t="str">
        <f t="shared" si="104"/>
        <v/>
      </c>
      <c r="ED133" s="112" t="str">
        <f t="shared" si="105"/>
        <v/>
      </c>
      <c r="EE133" s="386" t="str">
        <f t="shared" si="106"/>
        <v/>
      </c>
      <c r="EF133" s="72" t="str">
        <f>IF(OR($E133="",$G133=""),"",IF(AND($E$3=1),'Marks Entry 1st'!BI132,IF(AND($E$3=2),'Marks Entry 2nd'!BI132,IF(AND($E$3=3),'Marks Entry 3rd'!BI132,IF(AND($E$3=4),'Marks Entry 4th'!BI132,"")))))</f>
        <v/>
      </c>
      <c r="EG133" s="72" t="str">
        <f>IF(OR($E133="",$G133=""),"",IF(AND($E$3=1),'Marks Entry 1st'!BJ132,IF(AND($E$3=2),'Marks Entry 2nd'!BJ132,IF(AND($E$3=3),'Marks Entry 3rd'!BJ132,IF(AND($E$3=4),'Marks Entry 4th'!BJ132,"")))))</f>
        <v/>
      </c>
      <c r="EH133" s="328" t="str">
        <f t="shared" si="107"/>
        <v/>
      </c>
      <c r="EI133" s="73"/>
      <c r="EP133" s="75">
        <f>IF(AND($E$3=1),'Marks Entry 1st'!I132,IF(AND($E$3=2),'Marks Entry 2nd'!I132,IF(AND($E$3=3),'Marks Entry 3rd'!I132,IF(AND($E$3=4),'Marks Entry 4th'!I132,""))))</f>
        <v>0</v>
      </c>
    </row>
    <row r="134" spans="1:146" ht="18.899999999999999" customHeight="1">
      <c r="A134" s="94">
        <v>127</v>
      </c>
      <c r="B134" s="94" t="str">
        <f>IF(OR(EP134=0,EP134=""),"",IF(AND($E$3=1),'Marks Entry 1st'!I133,IF(AND($E$3=2),'Marks Entry 2nd'!I133,IF(AND($E$3=3),'Marks Entry 3rd'!I133,IF(AND($E$3=4),'Marks Entry 4th'!I133,"")))))</f>
        <v/>
      </c>
      <c r="C134" s="95" t="str">
        <f>IF(OR(B134=0,B134=""),"",IF(AND($E$3=1),'Marks Entry 1st'!B133,IF(AND($E$3=2),'Marks Entry 2nd'!B133,IF(AND($E$3=3),'Marks Entry 3rd'!B133,IF(AND($E$3=4),'Marks Entry 4th'!B133,"")))))</f>
        <v/>
      </c>
      <c r="D134" s="95" t="str">
        <f>IF(OR(B134=0,B134=""),"",IF(AND($E$3=1),'Marks Entry 1st'!C133,IF(AND($E$3=2),'Marks Entry 2nd'!C133,IF(AND($E$3=3),'Marks Entry 3rd'!C133,IF(AND($E$3=4),'Marks Entry 4th'!C133,"")))))</f>
        <v/>
      </c>
      <c r="E134" s="96" t="str">
        <f>IF(OR(B134=0,B134=""),"",IF(AND($E$3=1),'Marks Entry 1st'!E133,IF(AND($E$3=2),'Marks Entry 2nd'!E133,IF(AND($E$3=3),'Marks Entry 3rd'!E133,IF(AND($E$3=4),'Marks Entry 4th'!E133,"")))))</f>
        <v/>
      </c>
      <c r="F134" s="95" t="str">
        <f>IF(OR(B134=0,B134=""),"",IF(AND($E$3=1),'Marks Entry 1st'!D133,IF(AND($E$3=2),'Marks Entry 2nd'!D133,IF(AND($E$3=3),'Marks Entry 3rd'!D133,IF(AND($E$3=4),'Marks Entry 4th'!D133,"")))))</f>
        <v/>
      </c>
      <c r="G134" s="90" t="str">
        <f>IF(OR(B134=0,B134=""),"",IF(AND($E$3=1),'Marks Entry 1st'!F133,IF(AND($E$3=2),'Marks Entry 2nd'!F133,IF(AND($E$3=3),'Marks Entry 3rd'!F133,IF(AND($E$3=4),'Marks Entry 4th'!F133,"")))))</f>
        <v/>
      </c>
      <c r="H134" s="90" t="str">
        <f>IF(OR(B134=0,B134=""),"",IF(AND($E$3=1),'Marks Entry 1st'!G133,IF(AND($E$3=2),'Marks Entry 2nd'!G133,IF(AND($E$3=3),'Marks Entry 3rd'!G133,IF(AND($E$3=4),'Marks Entry 4th'!G133,"")))))</f>
        <v/>
      </c>
      <c r="I134" s="90" t="str">
        <f>IF(OR(B134=0,B134=""),"",IF(AND($E$3=1),'Marks Entry 1st'!H133,IF(AND($E$3=2),'Marks Entry 2nd'!H133,IF(AND($E$3=3),'Marks Entry 3rd'!H133,IF(AND($E$3=4),'Marks Entry 4th'!H133,"")))))</f>
        <v/>
      </c>
      <c r="J134" s="379" t="str">
        <f>IF(OR(B134=0,B134=""),"",IF(AND($E$3=1),'Marks Entry 1st'!J133,IF(AND($E$3=2),'Marks Entry 2nd'!J133,IF(AND($E$3=3),'Marks Entry 3rd'!J133,IF(AND($E$3=4),'Marks Entry 4th'!J133,"")))))</f>
        <v/>
      </c>
      <c r="K134" s="379" t="str">
        <f>IF(OR(B134=0,B134=""),"",IF(AND($E$3=1),'Marks Entry 1st'!K133,IF(AND($E$3=2),'Marks Entry 2nd'!K133,IF(AND($E$3=3),'Marks Entry 3rd'!K133,IF(AND($E$3=4),'Marks Entry 4th'!K133,"")))))</f>
        <v/>
      </c>
      <c r="L134" s="180" t="str">
        <f>IF(OR($E134="",$G134=""),"",IF(AND($E$3=1),'Marks Entry 1st'!L133,IF(AND($E$3=2),'Marks Entry 2nd'!L133,IF(AND($E$3=3),'Marks Entry 3rd'!L133,IF(AND($E$3=4),'Marks Entry 4th'!L133,"")))))</f>
        <v/>
      </c>
      <c r="M134" s="180" t="str">
        <f>IF(OR($E134="",$G134=""),"",IF(AND($E$3=1),'Marks Entry 1st'!M133,IF(AND($E$3=2),'Marks Entry 2nd'!M133,IF(AND($E$3=3),'Marks Entry 3rd'!M133,IF(AND($E$3=4),'Marks Entry 4th'!M133,"")))))</f>
        <v/>
      </c>
      <c r="N134" s="87" t="str">
        <f t="shared" si="108"/>
        <v/>
      </c>
      <c r="O134" s="180" t="str">
        <f>IF(OR($E134="",$G134=""),"",IF(AND($E$3=1),'Marks Entry 1st'!N133,IF(AND($E$3=2),'Marks Entry 2nd'!N133,IF(AND($E$3=3),'Marks Entry 3rd'!N133,IF(AND($E$3=4),'Marks Entry 4th'!N133,"")))))</f>
        <v/>
      </c>
      <c r="P134" s="180" t="str">
        <f>IF(OR($E134="",$G134=""),"",IF(AND($E$3=1),'Marks Entry 1st'!O133,IF(AND($E$3=2),'Marks Entry 2nd'!O133,IF(AND($E$3=3),'Marks Entry 3rd'!O133,IF(AND($E$3=4),'Marks Entry 4th'!O133,"")))))</f>
        <v/>
      </c>
      <c r="Q134" s="180" t="str">
        <f>IF(OR($E134="",$G134=""),"",IF(AND($E$3=1),'Marks Entry 1st'!P133,IF(AND($E$3=2),'Marks Entry 2nd'!P133,IF(AND($E$3=3),'Marks Entry 3rd'!P133,IF(AND($E$3=4),'Marks Entry 4th'!P133,"")))))</f>
        <v/>
      </c>
      <c r="R134" s="91" t="str">
        <f t="shared" si="109"/>
        <v/>
      </c>
      <c r="S134" s="87">
        <f t="shared" si="110"/>
        <v>0</v>
      </c>
      <c r="T134" s="93" t="str">
        <f>IF(OR($E134="",$G134=""),"",IF(AND($E$3=1),'Marks Entry 1st'!Q133,IF(AND($E$3=2),'Marks Entry 2nd'!Q133,IF(AND($E$3=3),'Marks Entry 3rd'!Q133,IF(AND($E$3=4),'Marks Entry 4th'!Q133,"")))))</f>
        <v/>
      </c>
      <c r="U134" s="93" t="str">
        <f>IF(OR($E134="",$G134=""),"",IF(AND($E$3=1),'Marks Entry 1st'!R133,IF(AND($E$3=2),'Marks Entry 2nd'!R133,IF(AND($E$3=3),'Marks Entry 3rd'!R133,IF(AND($E$3=4),'Marks Entry 4th'!R133,"")))))</f>
        <v/>
      </c>
      <c r="V134" s="93" t="str">
        <f>IF(OR($E134="",$G134=""),"",IF(AND($E$3=1),'Marks Entry 1st'!S133,IF(AND($E$3=2),'Marks Entry 2nd'!S133,IF(AND($E$3=3),'Marks Entry 3rd'!S133,IF(AND($E$3=4),'Marks Entry 4th'!S133,"")))))</f>
        <v/>
      </c>
      <c r="W134" s="92" t="str">
        <f t="shared" si="111"/>
        <v/>
      </c>
      <c r="X134" s="87" t="str">
        <f t="shared" si="112"/>
        <v/>
      </c>
      <c r="Y134" s="144">
        <f t="shared" si="113"/>
        <v>0</v>
      </c>
      <c r="Z134" s="144" t="str">
        <f t="shared" si="114"/>
        <v/>
      </c>
      <c r="AA134" s="144" t="str">
        <f t="shared" si="76"/>
        <v/>
      </c>
      <c r="AB134" s="144" t="str">
        <f t="shared" si="115"/>
        <v/>
      </c>
      <c r="AC134" s="144" t="str">
        <f t="shared" si="77"/>
        <v/>
      </c>
      <c r="AD134" s="148" t="str">
        <f t="shared" si="78"/>
        <v/>
      </c>
      <c r="AE134" s="180" t="str">
        <f>IF(OR($E134="",$G134=""),"",IF(AND($E$3=1),'Marks Entry 1st'!T133,IF(AND($E$3=2),'Marks Entry 2nd'!T133,IF(AND($E$3=3),'Marks Entry 3rd'!T133,IF(AND($E$3=4),'Marks Entry 4th'!T133,"")))))</f>
        <v/>
      </c>
      <c r="AF134" s="180" t="str">
        <f>IF(OR($E134="",$G134=""),"",IF(AND($E$3=1),'Marks Entry 1st'!U133,IF(AND($E$3=2),'Marks Entry 2nd'!U133,IF(AND($E$3=3),'Marks Entry 3rd'!U133,IF(AND($E$3=4),'Marks Entry 4th'!U133,"")))))</f>
        <v/>
      </c>
      <c r="AG134" s="87" t="str">
        <f t="shared" si="116"/>
        <v/>
      </c>
      <c r="AH134" s="180" t="str">
        <f>IF(OR($E134="",$G134=""),"",IF(AND($E$3=1),'Marks Entry 1st'!V133,IF(AND($E$3=2),'Marks Entry 2nd'!V133,IF(AND($E$3=3),'Marks Entry 3rd'!V133,IF(AND($E$3=4),'Marks Entry 4th'!V133,"")))))</f>
        <v/>
      </c>
      <c r="AI134" s="180" t="str">
        <f>IF(OR($E134="",$G134=""),"",IF(AND($E$3=1),'Marks Entry 1st'!W133,IF(AND($E$3=2),'Marks Entry 2nd'!W133,IF(AND($E$3=3),'Marks Entry 3rd'!W133,IF(AND($E$3=4),'Marks Entry 4th'!W133,"")))))</f>
        <v/>
      </c>
      <c r="AJ134" s="180" t="str">
        <f>IF(OR($E134="",$G134=""),"",IF(AND($E$3=1),'Marks Entry 1st'!X133,IF(AND($E$3=2),'Marks Entry 2nd'!X133,IF(AND($E$3=3),'Marks Entry 3rd'!X133,IF(AND($E$3=4),'Marks Entry 4th'!X133,"")))))</f>
        <v/>
      </c>
      <c r="AK134" s="91" t="str">
        <f t="shared" si="117"/>
        <v/>
      </c>
      <c r="AL134" s="87">
        <f t="shared" si="118"/>
        <v>0</v>
      </c>
      <c r="AM134" s="93" t="str">
        <f>IF(OR($E134="",$G134=""),"",IF(AND($E$3=1),'Marks Entry 1st'!Y133,IF(AND($E$3=2),'Marks Entry 2nd'!Y133,IF(AND($E$3=3),'Marks Entry 3rd'!Y133,IF(AND($E$3=4),'Marks Entry 4th'!Y133,"")))))</f>
        <v/>
      </c>
      <c r="AN134" s="93" t="str">
        <f>IF(OR($E134="",$G134=""),"",IF(AND($E$3=1),'Marks Entry 1st'!Z133,IF(AND($E$3=2),'Marks Entry 2nd'!Z133,IF(AND($E$3=3),'Marks Entry 3rd'!Z133,IF(AND($E$3=4),'Marks Entry 4th'!Z133,"")))))</f>
        <v/>
      </c>
      <c r="AO134" s="93" t="str">
        <f>IF(OR($E134="",$G134=""),"",IF(AND($E$3=1),'Marks Entry 1st'!AA133,IF(AND($E$3=2),'Marks Entry 2nd'!AA133,IF(AND($E$3=3),'Marks Entry 3rd'!AA133,IF(AND($E$3=4),'Marks Entry 4th'!AA133,"")))))</f>
        <v/>
      </c>
      <c r="AP134" s="92" t="str">
        <f t="shared" si="119"/>
        <v/>
      </c>
      <c r="AQ134" s="87" t="str">
        <f t="shared" si="120"/>
        <v/>
      </c>
      <c r="AR134" s="144">
        <f t="shared" si="121"/>
        <v>0</v>
      </c>
      <c r="AS134" s="144" t="str">
        <f t="shared" si="122"/>
        <v/>
      </c>
      <c r="AT134" s="144" t="str">
        <f t="shared" si="79"/>
        <v/>
      </c>
      <c r="AU134" s="144" t="str">
        <f t="shared" si="123"/>
        <v/>
      </c>
      <c r="AV134" s="144" t="str">
        <f t="shared" si="80"/>
        <v/>
      </c>
      <c r="AW134" s="148" t="str">
        <f t="shared" si="81"/>
        <v/>
      </c>
      <c r="AX134" s="180" t="str">
        <f>IF(OR($E134="",$G134=""),"",IF(AND($E$3=1),'Marks Entry 1st'!AB133,IF(AND($E$3=2),'Marks Entry 2nd'!AB133,IF(AND($E$3=3),'Marks Entry 3rd'!AB133,IF(AND($E$3=4),'Marks Entry 4th'!AB133,"")))))</f>
        <v/>
      </c>
      <c r="AY134" s="180" t="str">
        <f>IF(OR($E134="",$G134=""),"",IF(AND($E$3=1),'Marks Entry 1st'!AC133,IF(AND($E$3=2),'Marks Entry 2nd'!AC133,IF(AND($E$3=3),'Marks Entry 3rd'!AC133,IF(AND($E$3=4),'Marks Entry 4th'!AC133,"")))))</f>
        <v/>
      </c>
      <c r="AZ134" s="87" t="str">
        <f t="shared" si="82"/>
        <v/>
      </c>
      <c r="BA134" s="180" t="str">
        <f>IF(OR($E134="",$G134=""),"",IF(AND($E$3=1),'Marks Entry 1st'!AD133,IF(AND($E$3=2),'Marks Entry 2nd'!AD133,IF(AND($E$3=3),'Marks Entry 3rd'!AD133,IF(AND($E$3=4),'Marks Entry 4th'!AD133,"")))))</f>
        <v/>
      </c>
      <c r="BB134" s="180" t="str">
        <f>IF(OR($E134="",$G134=""),"",IF(AND($E$3=1),'Marks Entry 1st'!AE133,IF(AND($E$3=2),'Marks Entry 2nd'!AE133,IF(AND($E$3=3),'Marks Entry 3rd'!AE133,IF(AND($E$3=4),'Marks Entry 4th'!AE133,"")))))</f>
        <v/>
      </c>
      <c r="BC134" s="180" t="str">
        <f>IF(OR($E134="",$G134=""),"",IF(AND($E$3=1),'Marks Entry 1st'!AF133,IF(AND($E$3=2),'Marks Entry 2nd'!AF133,IF(AND($E$3=3),'Marks Entry 3rd'!AF133,IF(AND($E$3=4),'Marks Entry 4th'!AF133,"")))))</f>
        <v/>
      </c>
      <c r="BD134" s="91" t="str">
        <f t="shared" si="83"/>
        <v/>
      </c>
      <c r="BE134" s="87">
        <f t="shared" si="84"/>
        <v>0</v>
      </c>
      <c r="BF134" s="93" t="str">
        <f>IF(OR($E134="",$G134=""),"",IF(AND($E$3=1),'Marks Entry 1st'!AG133,IF(AND($E$3=2),'Marks Entry 2nd'!AG133,IF(AND($E$3=3),'Marks Entry 3rd'!AG133,IF(AND($E$3=4),'Marks Entry 4th'!AG133,"")))))</f>
        <v/>
      </c>
      <c r="BG134" s="93" t="str">
        <f>IF(OR($E134="",$G134=""),"",IF(AND($E$3=1),'Marks Entry 1st'!AH133,IF(AND($E$3=2),'Marks Entry 2nd'!AH133,IF(AND($E$3=3),'Marks Entry 3rd'!AH133,IF(AND($E$3=4),'Marks Entry 4th'!AH133,"")))))</f>
        <v/>
      </c>
      <c r="BH134" s="93" t="str">
        <f>IF(OR($E134="",$G134=""),"",IF(AND($E$3=1),'Marks Entry 1st'!AI133,IF(AND($E$3=2),'Marks Entry 2nd'!AI133,IF(AND($E$3=3),'Marks Entry 3rd'!AI133,IF(AND($E$3=4),'Marks Entry 4th'!AI133,"")))))</f>
        <v/>
      </c>
      <c r="BI134" s="92" t="str">
        <f t="shared" si="85"/>
        <v/>
      </c>
      <c r="BJ134" s="87" t="str">
        <f t="shared" si="86"/>
        <v/>
      </c>
      <c r="BK134" s="144">
        <f t="shared" si="87"/>
        <v>0</v>
      </c>
      <c r="BL134" s="144" t="str">
        <f t="shared" si="88"/>
        <v/>
      </c>
      <c r="BM134" s="144" t="str">
        <f t="shared" si="89"/>
        <v/>
      </c>
      <c r="BN134" s="144" t="str">
        <f t="shared" si="90"/>
        <v/>
      </c>
      <c r="BO134" s="144" t="str">
        <f t="shared" si="91"/>
        <v/>
      </c>
      <c r="BP134" s="148" t="str">
        <f t="shared" si="92"/>
        <v/>
      </c>
      <c r="BQ134" s="180" t="str">
        <f>IF(OR($E134="",$G134=""),"",IF(AND($E$3=1),'Marks Entry 1st'!AJ133,IF(AND($E$3=2),'Marks Entry 2nd'!AJ133,IF(AND($E$3=3),'Marks Entry 3rd'!AJ133,IF(AND($E$3=4),'Marks Entry 4th'!AJ133,"")))))</f>
        <v/>
      </c>
      <c r="BR134" s="180" t="str">
        <f>IF(OR($E134="",$G134=""),"",IF(AND($E$3=1),'Marks Entry 1st'!AK133,IF(AND($E$3=2),'Marks Entry 2nd'!AK133,IF(AND($E$3=3),'Marks Entry 3rd'!AK133,IF(AND($E$3=4),'Marks Entry 4th'!AK133,"")))))</f>
        <v/>
      </c>
      <c r="BS134" s="87" t="str">
        <f t="shared" si="124"/>
        <v/>
      </c>
      <c r="BT134" s="180" t="str">
        <f>IF(OR($E134="",$G134=""),"",IF(AND($E$3=1),'Marks Entry 1st'!AL133,IF(AND($E$3=2),'Marks Entry 2nd'!AL133,IF(AND($E$3=3),'Marks Entry 3rd'!AL133,IF(AND($E$3=4),'Marks Entry 4th'!AL133,"")))))</f>
        <v/>
      </c>
      <c r="BU134" s="180" t="str">
        <f>IF(OR($E134="",$G134=""),"",IF(AND($E$3=1),'Marks Entry 1st'!AM133,IF(AND($E$3=2),'Marks Entry 2nd'!AM133,IF(AND($E$3=3),'Marks Entry 3rd'!AM133,IF(AND($E$3=4),'Marks Entry 4th'!AM133,"")))))</f>
        <v/>
      </c>
      <c r="BV134" s="180" t="str">
        <f>IF(OR($E134="",$G134=""),"",IF(AND($E$3=1),'Marks Entry 1st'!AN133,IF(AND($E$3=2),'Marks Entry 2nd'!AN133,IF(AND($E$3=3),'Marks Entry 3rd'!AN133,IF(AND($E$3=4),'Marks Entry 4th'!AN133,"")))))</f>
        <v/>
      </c>
      <c r="BW134" s="91" t="str">
        <f t="shared" si="125"/>
        <v/>
      </c>
      <c r="BX134" s="87">
        <f t="shared" si="126"/>
        <v>0</v>
      </c>
      <c r="BY134" s="93" t="str">
        <f>IF(OR($E134="",$G134=""),"",IF(AND($E$3=1),'Marks Entry 1st'!AO133,IF(AND($E$3=2),'Marks Entry 2nd'!AO133,IF(AND($E$3=3),'Marks Entry 3rd'!AO133,IF(AND($E$3=4),'Marks Entry 4th'!AO133,"")))))</f>
        <v/>
      </c>
      <c r="BZ134" s="93" t="str">
        <f>IF(OR($E134="",$G134=""),"",IF(AND($E$3=1),'Marks Entry 1st'!AP133,IF(AND($E$3=2),'Marks Entry 2nd'!AP133,IF(AND($E$3=3),'Marks Entry 3rd'!AP133,IF(AND($E$3=4),'Marks Entry 4th'!AP133,"")))))</f>
        <v/>
      </c>
      <c r="CA134" s="93" t="str">
        <f>IF(OR($E134="",$G134=""),"",IF(AND($E$3=1),'Marks Entry 1st'!AQ133,IF(AND($E$3=2),'Marks Entry 2nd'!AQ133,IF(AND($E$3=3),'Marks Entry 3rd'!AQ133,IF(AND($E$3=4),'Marks Entry 4th'!AQ133,"")))))</f>
        <v/>
      </c>
      <c r="CB134" s="92" t="str">
        <f t="shared" si="127"/>
        <v/>
      </c>
      <c r="CC134" s="87" t="str">
        <f t="shared" si="128"/>
        <v/>
      </c>
      <c r="CD134" s="144">
        <f t="shared" si="129"/>
        <v>0</v>
      </c>
      <c r="CE134" s="144" t="str">
        <f t="shared" si="130"/>
        <v/>
      </c>
      <c r="CF134" s="144" t="str">
        <f t="shared" si="93"/>
        <v/>
      </c>
      <c r="CG134" s="144" t="str">
        <f t="shared" si="131"/>
        <v/>
      </c>
      <c r="CH134" s="144" t="str">
        <f t="shared" si="94"/>
        <v/>
      </c>
      <c r="CI134" s="148" t="str">
        <f t="shared" si="95"/>
        <v/>
      </c>
      <c r="CJ134" s="180" t="str">
        <f>IF(OR($E134="",$G134=""),"",IF(AND($E$3=1),'Marks Entry 1st'!AR133,IF(AND($E$3=2),'Marks Entry 2nd'!AR133,IF(AND($E$3=3),'Marks Entry 3rd'!AR133,IF(AND($E$3=4),'Marks Entry 4th'!AR133,"")))))</f>
        <v/>
      </c>
      <c r="CK134" s="180" t="str">
        <f>IF(OR($E134="",$G134=""),"",IF(AND($E$3=1),'Marks Entry 1st'!AS133,IF(AND($E$3=2),'Marks Entry 2nd'!AS133,IF(AND($E$3=3),'Marks Entry 3rd'!AS133,IF(AND($E$3=4),'Marks Entry 4th'!AS133,"")))))</f>
        <v/>
      </c>
      <c r="CL134" s="87" t="str">
        <f t="shared" si="132"/>
        <v/>
      </c>
      <c r="CM134" s="180" t="str">
        <f>IF(OR($E134="",$G134=""),"",IF(AND($E$3=1),'Marks Entry 1st'!AT133,IF(AND($E$3=2),'Marks Entry 2nd'!AT133,IF(AND($E$3=3),'Marks Entry 3rd'!AT133,IF(AND($E$3=4),'Marks Entry 4th'!AT133,"")))))</f>
        <v/>
      </c>
      <c r="CN134" s="180" t="str">
        <f>IF(OR($E134="",$G134=""),"",IF(AND($E$3=1),'Marks Entry 1st'!AU133,IF(AND($E$3=2),'Marks Entry 2nd'!AU133,IF(AND($E$3=3),'Marks Entry 3rd'!AU133,IF(AND($E$3=4),'Marks Entry 4th'!AU133,"")))))</f>
        <v/>
      </c>
      <c r="CO134" s="180" t="str">
        <f>IF(OR($E134="",$G134=""),"",IF(AND($E$3=1),'Marks Entry 1st'!AV133,IF(AND($E$3=2),'Marks Entry 2nd'!AV133,IF(AND($E$3=3),'Marks Entry 3rd'!AV133,IF(AND($E$3=4),'Marks Entry 4th'!AV133,"")))))</f>
        <v/>
      </c>
      <c r="CP134" s="91" t="str">
        <f t="shared" si="133"/>
        <v/>
      </c>
      <c r="CQ134" s="87">
        <f t="shared" si="134"/>
        <v>0</v>
      </c>
      <c r="CR134" s="93" t="str">
        <f>IF(OR($E134="",$G134=""),"",IF(AND($E$3=1),'Marks Entry 1st'!AW133,IF(AND($E$3=2),'Marks Entry 2nd'!AW133,IF(AND($E$3=3),'Marks Entry 3rd'!AW133,IF(AND($E$3=4),'Marks Entry 4th'!AW133,"")))))</f>
        <v/>
      </c>
      <c r="CS134" s="93" t="str">
        <f>IF(OR($E134="",$G134=""),"",IF(AND($E$3=1),'Marks Entry 1st'!AX133,IF(AND($E$3=2),'Marks Entry 2nd'!AX133,IF(AND($E$3=3),'Marks Entry 3rd'!AX133,IF(AND($E$3=4),'Marks Entry 4th'!AX133,"")))))</f>
        <v/>
      </c>
      <c r="CT134" s="93" t="str">
        <f>IF(OR($E134="",$G134=""),"",IF(AND($E$3=1),'Marks Entry 1st'!AY133,IF(AND($E$3=2),'Marks Entry 2nd'!AY133,IF(AND($E$3=3),'Marks Entry 3rd'!AY133,IF(AND($E$3=4),'Marks Entry 4th'!AY133,"")))))</f>
        <v/>
      </c>
      <c r="CU134" s="92" t="str">
        <f t="shared" si="135"/>
        <v/>
      </c>
      <c r="CV134" s="87" t="str">
        <f t="shared" si="136"/>
        <v/>
      </c>
      <c r="CW134" s="144">
        <f t="shared" si="137"/>
        <v>0</v>
      </c>
      <c r="CX134" s="144" t="str">
        <f t="shared" si="138"/>
        <v/>
      </c>
      <c r="CY134" s="144" t="str">
        <f t="shared" si="96"/>
        <v/>
      </c>
      <c r="CZ134" s="144" t="str">
        <f t="shared" si="139"/>
        <v/>
      </c>
      <c r="DA134" s="144" t="str">
        <f t="shared" si="97"/>
        <v/>
      </c>
      <c r="DB134" s="148" t="str">
        <f t="shared" si="98"/>
        <v/>
      </c>
      <c r="DC134" s="380" t="str">
        <f>IF(OR($E134="",$G134=""),"",IF(AND($E$3=1),'Marks Entry 1st'!AZ133,IF(AND($E$3=2),'Marks Entry 2nd'!AZ133,IF(AND($E$3=3),'Marks Entry 3rd'!AZ133,IF(AND($E$3=4),'Marks Entry 4th'!AZ133,"")))))</f>
        <v/>
      </c>
      <c r="DD134" s="380" t="str">
        <f>IF(OR($E134="",$G134=""),"",IF(AND($E$3=1),'Marks Entry 1st'!BA133,IF(AND($E$3=2),'Marks Entry 2nd'!BA133,IF(AND($E$3=3),'Marks Entry 3rd'!BA133,IF(AND($E$3=4),'Marks Entry 4th'!BA133,"")))))</f>
        <v/>
      </c>
      <c r="DE134" s="380" t="str">
        <f>IF(OR($E134="",$G134=""),"",IF(AND($E$3=1),'Marks Entry 1st'!BB133,IF(AND($E$3=2),'Marks Entry 2nd'!BB133,IF(AND($E$3=3),'Marks Entry 3rd'!BB133,IF(AND($E$3=4),'Marks Entry 4th'!BB133,"")))))</f>
        <v/>
      </c>
      <c r="DF134" s="181" t="str">
        <f t="shared" si="140"/>
        <v/>
      </c>
      <c r="DG134" s="182">
        <f t="shared" si="141"/>
        <v>0</v>
      </c>
      <c r="DH134" s="182" t="str">
        <f t="shared" si="142"/>
        <v/>
      </c>
      <c r="DI134" s="182" t="str">
        <f t="shared" si="143"/>
        <v/>
      </c>
      <c r="DJ134" s="147" t="str">
        <f t="shared" si="99"/>
        <v/>
      </c>
      <c r="DK134" s="380" t="str">
        <f>IF(OR($E134="",$G134=""),"",IF(AND($E$3=1),'Marks Entry 1st'!BC133,IF(AND($E$3=2),'Marks Entry 2nd'!BC133,IF(AND($E$3=3),'Marks Entry 3rd'!BC133,IF(AND($E$3=4),'Marks Entry 4th'!BC133,"")))))</f>
        <v/>
      </c>
      <c r="DL134" s="380" t="str">
        <f>IF(OR($E134="",$G134=""),"",IF(AND($E$3=1),'Marks Entry 1st'!BD133,IF(AND($E$3=2),'Marks Entry 2nd'!BD133,IF(AND($E$3=3),'Marks Entry 3rd'!BD133,IF(AND($E$3=4),'Marks Entry 4th'!BD133,"")))))</f>
        <v/>
      </c>
      <c r="DM134" s="380" t="str">
        <f>IF(OR($E134="",$G134=""),"",IF(AND($E$3=1),'Marks Entry 1st'!BE133,IF(AND($E$3=2),'Marks Entry 2nd'!BE133,IF(AND($E$3=3),'Marks Entry 3rd'!BE133,IF(AND($E$3=4),'Marks Entry 4th'!BE133,"")))))</f>
        <v/>
      </c>
      <c r="DN134" s="181" t="str">
        <f t="shared" si="144"/>
        <v/>
      </c>
      <c r="DO134" s="182">
        <f t="shared" si="145"/>
        <v>0</v>
      </c>
      <c r="DP134" s="182" t="str">
        <f t="shared" si="146"/>
        <v/>
      </c>
      <c r="DQ134" s="182" t="str">
        <f t="shared" si="147"/>
        <v/>
      </c>
      <c r="DR134" s="147" t="str">
        <f t="shared" si="100"/>
        <v/>
      </c>
      <c r="DS134" s="380" t="str">
        <f>IF(OR($E134="",$G134=""),"",IF(AND($E$3=1),'Marks Entry 1st'!BF133,IF(AND($E$3=2),'Marks Entry 2nd'!BF133,IF(AND($E$3=3),'Marks Entry 3rd'!BF133,IF(AND($E$3=4),'Marks Entry 4th'!BF133,"")))))</f>
        <v/>
      </c>
      <c r="DT134" s="380" t="str">
        <f>IF(OR($E134="",$G134=""),"",IF(AND($E$3=1),'Marks Entry 1st'!BG133,IF(AND($E$3=2),'Marks Entry 2nd'!BG133,IF(AND($E$3=3),'Marks Entry 3rd'!BG133,IF(AND($E$3=4),'Marks Entry 4th'!BG133,"")))))</f>
        <v/>
      </c>
      <c r="DU134" s="380" t="str">
        <f>IF(OR($E134="",$G134=""),"",IF(AND($E$3=1),'Marks Entry 1st'!BH133,IF(AND($E$3=2),'Marks Entry 2nd'!BH133,IF(AND($E$3=3),'Marks Entry 3rd'!BH133,IF(AND($E$3=4),'Marks Entry 4th'!BH133,"")))))</f>
        <v/>
      </c>
      <c r="DV134" s="181" t="str">
        <f t="shared" si="148"/>
        <v/>
      </c>
      <c r="DW134" s="182">
        <f t="shared" si="149"/>
        <v>0</v>
      </c>
      <c r="DX134" s="182" t="str">
        <f t="shared" si="150"/>
        <v/>
      </c>
      <c r="DY134" s="182" t="str">
        <f t="shared" si="151"/>
        <v/>
      </c>
      <c r="DZ134" s="147" t="str">
        <f t="shared" si="101"/>
        <v/>
      </c>
      <c r="EA134" s="104" t="str">
        <f t="shared" si="102"/>
        <v/>
      </c>
      <c r="EB134" s="105" t="str">
        <f t="shared" si="103"/>
        <v/>
      </c>
      <c r="EC134" s="111" t="str">
        <f t="shared" si="104"/>
        <v/>
      </c>
      <c r="ED134" s="112" t="str">
        <f t="shared" si="105"/>
        <v/>
      </c>
      <c r="EE134" s="386" t="str">
        <f t="shared" si="106"/>
        <v/>
      </c>
      <c r="EF134" s="72" t="str">
        <f>IF(OR($E134="",$G134=""),"",IF(AND($E$3=1),'Marks Entry 1st'!BI133,IF(AND($E$3=2),'Marks Entry 2nd'!BI133,IF(AND($E$3=3),'Marks Entry 3rd'!BI133,IF(AND($E$3=4),'Marks Entry 4th'!BI133,"")))))</f>
        <v/>
      </c>
      <c r="EG134" s="72" t="str">
        <f>IF(OR($E134="",$G134=""),"",IF(AND($E$3=1),'Marks Entry 1st'!BJ133,IF(AND($E$3=2),'Marks Entry 2nd'!BJ133,IF(AND($E$3=3),'Marks Entry 3rd'!BJ133,IF(AND($E$3=4),'Marks Entry 4th'!BJ133,"")))))</f>
        <v/>
      </c>
      <c r="EH134" s="328" t="str">
        <f t="shared" si="107"/>
        <v/>
      </c>
      <c r="EI134" s="73"/>
      <c r="EP134" s="75">
        <f>IF(AND($E$3=1),'Marks Entry 1st'!I133,IF(AND($E$3=2),'Marks Entry 2nd'!I133,IF(AND($E$3=3),'Marks Entry 3rd'!I133,IF(AND($E$3=4),'Marks Entry 4th'!I133,""))))</f>
        <v>0</v>
      </c>
    </row>
    <row r="135" spans="1:146" ht="18.899999999999999" customHeight="1">
      <c r="A135" s="94">
        <v>128</v>
      </c>
      <c r="B135" s="94" t="str">
        <f>IF(OR(EP135=0,EP135=""),"",IF(AND($E$3=1),'Marks Entry 1st'!I134,IF(AND($E$3=2),'Marks Entry 2nd'!I134,IF(AND($E$3=3),'Marks Entry 3rd'!I134,IF(AND($E$3=4),'Marks Entry 4th'!I134,"")))))</f>
        <v/>
      </c>
      <c r="C135" s="95" t="str">
        <f>IF(OR(B135=0,B135=""),"",IF(AND($E$3=1),'Marks Entry 1st'!B134,IF(AND($E$3=2),'Marks Entry 2nd'!B134,IF(AND($E$3=3),'Marks Entry 3rd'!B134,IF(AND($E$3=4),'Marks Entry 4th'!B134,"")))))</f>
        <v/>
      </c>
      <c r="D135" s="95" t="str">
        <f>IF(OR(B135=0,B135=""),"",IF(AND($E$3=1),'Marks Entry 1st'!C134,IF(AND($E$3=2),'Marks Entry 2nd'!C134,IF(AND($E$3=3),'Marks Entry 3rd'!C134,IF(AND($E$3=4),'Marks Entry 4th'!C134,"")))))</f>
        <v/>
      </c>
      <c r="E135" s="96" t="str">
        <f>IF(OR(B135=0,B135=""),"",IF(AND($E$3=1),'Marks Entry 1st'!E134,IF(AND($E$3=2),'Marks Entry 2nd'!E134,IF(AND($E$3=3),'Marks Entry 3rd'!E134,IF(AND($E$3=4),'Marks Entry 4th'!E134,"")))))</f>
        <v/>
      </c>
      <c r="F135" s="95" t="str">
        <f>IF(OR(B135=0,B135=""),"",IF(AND($E$3=1),'Marks Entry 1st'!D134,IF(AND($E$3=2),'Marks Entry 2nd'!D134,IF(AND($E$3=3),'Marks Entry 3rd'!D134,IF(AND($E$3=4),'Marks Entry 4th'!D134,"")))))</f>
        <v/>
      </c>
      <c r="G135" s="90" t="str">
        <f>IF(OR(B135=0,B135=""),"",IF(AND($E$3=1),'Marks Entry 1st'!F134,IF(AND($E$3=2),'Marks Entry 2nd'!F134,IF(AND($E$3=3),'Marks Entry 3rd'!F134,IF(AND($E$3=4),'Marks Entry 4th'!F134,"")))))</f>
        <v/>
      </c>
      <c r="H135" s="90" t="str">
        <f>IF(OR(B135=0,B135=""),"",IF(AND($E$3=1),'Marks Entry 1st'!G134,IF(AND($E$3=2),'Marks Entry 2nd'!G134,IF(AND($E$3=3),'Marks Entry 3rd'!G134,IF(AND($E$3=4),'Marks Entry 4th'!G134,"")))))</f>
        <v/>
      </c>
      <c r="I135" s="90" t="str">
        <f>IF(OR(B135=0,B135=""),"",IF(AND($E$3=1),'Marks Entry 1st'!H134,IF(AND($E$3=2),'Marks Entry 2nd'!H134,IF(AND($E$3=3),'Marks Entry 3rd'!H134,IF(AND($E$3=4),'Marks Entry 4th'!H134,"")))))</f>
        <v/>
      </c>
      <c r="J135" s="379" t="str">
        <f>IF(OR(B135=0,B135=""),"",IF(AND($E$3=1),'Marks Entry 1st'!J134,IF(AND($E$3=2),'Marks Entry 2nd'!J134,IF(AND($E$3=3),'Marks Entry 3rd'!J134,IF(AND($E$3=4),'Marks Entry 4th'!J134,"")))))</f>
        <v/>
      </c>
      <c r="K135" s="379" t="str">
        <f>IF(OR(B135=0,B135=""),"",IF(AND($E$3=1),'Marks Entry 1st'!K134,IF(AND($E$3=2),'Marks Entry 2nd'!K134,IF(AND($E$3=3),'Marks Entry 3rd'!K134,IF(AND($E$3=4),'Marks Entry 4th'!K134,"")))))</f>
        <v/>
      </c>
      <c r="L135" s="180" t="str">
        <f>IF(OR($E135="",$G135=""),"",IF(AND($E$3=1),'Marks Entry 1st'!L134,IF(AND($E$3=2),'Marks Entry 2nd'!L134,IF(AND($E$3=3),'Marks Entry 3rd'!L134,IF(AND($E$3=4),'Marks Entry 4th'!L134,"")))))</f>
        <v/>
      </c>
      <c r="M135" s="180" t="str">
        <f>IF(OR($E135="",$G135=""),"",IF(AND($E$3=1),'Marks Entry 1st'!M134,IF(AND($E$3=2),'Marks Entry 2nd'!M134,IF(AND($E$3=3),'Marks Entry 3rd'!M134,IF(AND($E$3=4),'Marks Entry 4th'!M134,"")))))</f>
        <v/>
      </c>
      <c r="N135" s="87" t="str">
        <f t="shared" si="108"/>
        <v/>
      </c>
      <c r="O135" s="180" t="str">
        <f>IF(OR($E135="",$G135=""),"",IF(AND($E$3=1),'Marks Entry 1st'!N134,IF(AND($E$3=2),'Marks Entry 2nd'!N134,IF(AND($E$3=3),'Marks Entry 3rd'!N134,IF(AND($E$3=4),'Marks Entry 4th'!N134,"")))))</f>
        <v/>
      </c>
      <c r="P135" s="180" t="str">
        <f>IF(OR($E135="",$G135=""),"",IF(AND($E$3=1),'Marks Entry 1st'!O134,IF(AND($E$3=2),'Marks Entry 2nd'!O134,IF(AND($E$3=3),'Marks Entry 3rd'!O134,IF(AND($E$3=4),'Marks Entry 4th'!O134,"")))))</f>
        <v/>
      </c>
      <c r="Q135" s="180" t="str">
        <f>IF(OR($E135="",$G135=""),"",IF(AND($E$3=1),'Marks Entry 1st'!P134,IF(AND($E$3=2),'Marks Entry 2nd'!P134,IF(AND($E$3=3),'Marks Entry 3rd'!P134,IF(AND($E$3=4),'Marks Entry 4th'!P134,"")))))</f>
        <v/>
      </c>
      <c r="R135" s="91" t="str">
        <f t="shared" si="109"/>
        <v/>
      </c>
      <c r="S135" s="87">
        <f t="shared" si="110"/>
        <v>0</v>
      </c>
      <c r="T135" s="93" t="str">
        <f>IF(OR($E135="",$G135=""),"",IF(AND($E$3=1),'Marks Entry 1st'!Q134,IF(AND($E$3=2),'Marks Entry 2nd'!Q134,IF(AND($E$3=3),'Marks Entry 3rd'!Q134,IF(AND($E$3=4),'Marks Entry 4th'!Q134,"")))))</f>
        <v/>
      </c>
      <c r="U135" s="93" t="str">
        <f>IF(OR($E135="",$G135=""),"",IF(AND($E$3=1),'Marks Entry 1st'!R134,IF(AND($E$3=2),'Marks Entry 2nd'!R134,IF(AND($E$3=3),'Marks Entry 3rd'!R134,IF(AND($E$3=4),'Marks Entry 4th'!R134,"")))))</f>
        <v/>
      </c>
      <c r="V135" s="93" t="str">
        <f>IF(OR($E135="",$G135=""),"",IF(AND($E$3=1),'Marks Entry 1st'!S134,IF(AND($E$3=2),'Marks Entry 2nd'!S134,IF(AND($E$3=3),'Marks Entry 3rd'!S134,IF(AND($E$3=4),'Marks Entry 4th'!S134,"")))))</f>
        <v/>
      </c>
      <c r="W135" s="92" t="str">
        <f t="shared" si="111"/>
        <v/>
      </c>
      <c r="X135" s="87" t="str">
        <f t="shared" si="112"/>
        <v/>
      </c>
      <c r="Y135" s="144">
        <f t="shared" si="113"/>
        <v>0</v>
      </c>
      <c r="Z135" s="144" t="str">
        <f t="shared" si="114"/>
        <v/>
      </c>
      <c r="AA135" s="144" t="str">
        <f t="shared" si="76"/>
        <v/>
      </c>
      <c r="AB135" s="144" t="str">
        <f t="shared" si="115"/>
        <v/>
      </c>
      <c r="AC135" s="144" t="str">
        <f t="shared" si="77"/>
        <v/>
      </c>
      <c r="AD135" s="148" t="str">
        <f t="shared" si="78"/>
        <v/>
      </c>
      <c r="AE135" s="180" t="str">
        <f>IF(OR($E135="",$G135=""),"",IF(AND($E$3=1),'Marks Entry 1st'!T134,IF(AND($E$3=2),'Marks Entry 2nd'!T134,IF(AND($E$3=3),'Marks Entry 3rd'!T134,IF(AND($E$3=4),'Marks Entry 4th'!T134,"")))))</f>
        <v/>
      </c>
      <c r="AF135" s="180" t="str">
        <f>IF(OR($E135="",$G135=""),"",IF(AND($E$3=1),'Marks Entry 1st'!U134,IF(AND($E$3=2),'Marks Entry 2nd'!U134,IF(AND($E$3=3),'Marks Entry 3rd'!U134,IF(AND($E$3=4),'Marks Entry 4th'!U134,"")))))</f>
        <v/>
      </c>
      <c r="AG135" s="87" t="str">
        <f t="shared" si="116"/>
        <v/>
      </c>
      <c r="AH135" s="180" t="str">
        <f>IF(OR($E135="",$G135=""),"",IF(AND($E$3=1),'Marks Entry 1st'!V134,IF(AND($E$3=2),'Marks Entry 2nd'!V134,IF(AND($E$3=3),'Marks Entry 3rd'!V134,IF(AND($E$3=4),'Marks Entry 4th'!V134,"")))))</f>
        <v/>
      </c>
      <c r="AI135" s="180" t="str">
        <f>IF(OR($E135="",$G135=""),"",IF(AND($E$3=1),'Marks Entry 1st'!W134,IF(AND($E$3=2),'Marks Entry 2nd'!W134,IF(AND($E$3=3),'Marks Entry 3rd'!W134,IF(AND($E$3=4),'Marks Entry 4th'!W134,"")))))</f>
        <v/>
      </c>
      <c r="AJ135" s="180" t="str">
        <f>IF(OR($E135="",$G135=""),"",IF(AND($E$3=1),'Marks Entry 1st'!X134,IF(AND($E$3=2),'Marks Entry 2nd'!X134,IF(AND($E$3=3),'Marks Entry 3rd'!X134,IF(AND($E$3=4),'Marks Entry 4th'!X134,"")))))</f>
        <v/>
      </c>
      <c r="AK135" s="91" t="str">
        <f t="shared" si="117"/>
        <v/>
      </c>
      <c r="AL135" s="87">
        <f t="shared" si="118"/>
        <v>0</v>
      </c>
      <c r="AM135" s="93" t="str">
        <f>IF(OR($E135="",$G135=""),"",IF(AND($E$3=1),'Marks Entry 1st'!Y134,IF(AND($E$3=2),'Marks Entry 2nd'!Y134,IF(AND($E$3=3),'Marks Entry 3rd'!Y134,IF(AND($E$3=4),'Marks Entry 4th'!Y134,"")))))</f>
        <v/>
      </c>
      <c r="AN135" s="93" t="str">
        <f>IF(OR($E135="",$G135=""),"",IF(AND($E$3=1),'Marks Entry 1st'!Z134,IF(AND($E$3=2),'Marks Entry 2nd'!Z134,IF(AND($E$3=3),'Marks Entry 3rd'!Z134,IF(AND($E$3=4),'Marks Entry 4th'!Z134,"")))))</f>
        <v/>
      </c>
      <c r="AO135" s="93" t="str">
        <f>IF(OR($E135="",$G135=""),"",IF(AND($E$3=1),'Marks Entry 1st'!AA134,IF(AND($E$3=2),'Marks Entry 2nd'!AA134,IF(AND($E$3=3),'Marks Entry 3rd'!AA134,IF(AND($E$3=4),'Marks Entry 4th'!AA134,"")))))</f>
        <v/>
      </c>
      <c r="AP135" s="92" t="str">
        <f t="shared" si="119"/>
        <v/>
      </c>
      <c r="AQ135" s="87" t="str">
        <f t="shared" si="120"/>
        <v/>
      </c>
      <c r="AR135" s="144">
        <f t="shared" si="121"/>
        <v>0</v>
      </c>
      <c r="AS135" s="144" t="str">
        <f t="shared" si="122"/>
        <v/>
      </c>
      <c r="AT135" s="144" t="str">
        <f t="shared" si="79"/>
        <v/>
      </c>
      <c r="AU135" s="144" t="str">
        <f t="shared" si="123"/>
        <v/>
      </c>
      <c r="AV135" s="144" t="str">
        <f t="shared" si="80"/>
        <v/>
      </c>
      <c r="AW135" s="148" t="str">
        <f t="shared" si="81"/>
        <v/>
      </c>
      <c r="AX135" s="180" t="str">
        <f>IF(OR($E135="",$G135=""),"",IF(AND($E$3=1),'Marks Entry 1st'!AB134,IF(AND($E$3=2),'Marks Entry 2nd'!AB134,IF(AND($E$3=3),'Marks Entry 3rd'!AB134,IF(AND($E$3=4),'Marks Entry 4th'!AB134,"")))))</f>
        <v/>
      </c>
      <c r="AY135" s="180" t="str">
        <f>IF(OR($E135="",$G135=""),"",IF(AND($E$3=1),'Marks Entry 1st'!AC134,IF(AND($E$3=2),'Marks Entry 2nd'!AC134,IF(AND($E$3=3),'Marks Entry 3rd'!AC134,IF(AND($E$3=4),'Marks Entry 4th'!AC134,"")))))</f>
        <v/>
      </c>
      <c r="AZ135" s="87" t="str">
        <f t="shared" si="82"/>
        <v/>
      </c>
      <c r="BA135" s="180" t="str">
        <f>IF(OR($E135="",$G135=""),"",IF(AND($E$3=1),'Marks Entry 1st'!AD134,IF(AND($E$3=2),'Marks Entry 2nd'!AD134,IF(AND($E$3=3),'Marks Entry 3rd'!AD134,IF(AND($E$3=4),'Marks Entry 4th'!AD134,"")))))</f>
        <v/>
      </c>
      <c r="BB135" s="180" t="str">
        <f>IF(OR($E135="",$G135=""),"",IF(AND($E$3=1),'Marks Entry 1st'!AE134,IF(AND($E$3=2),'Marks Entry 2nd'!AE134,IF(AND($E$3=3),'Marks Entry 3rd'!AE134,IF(AND($E$3=4),'Marks Entry 4th'!AE134,"")))))</f>
        <v/>
      </c>
      <c r="BC135" s="180" t="str">
        <f>IF(OR($E135="",$G135=""),"",IF(AND($E$3=1),'Marks Entry 1st'!AF134,IF(AND($E$3=2),'Marks Entry 2nd'!AF134,IF(AND($E$3=3),'Marks Entry 3rd'!AF134,IF(AND($E$3=4),'Marks Entry 4th'!AF134,"")))))</f>
        <v/>
      </c>
      <c r="BD135" s="91" t="str">
        <f t="shared" si="83"/>
        <v/>
      </c>
      <c r="BE135" s="87">
        <f t="shared" si="84"/>
        <v>0</v>
      </c>
      <c r="BF135" s="93" t="str">
        <f>IF(OR($E135="",$G135=""),"",IF(AND($E$3=1),'Marks Entry 1st'!AG134,IF(AND($E$3=2),'Marks Entry 2nd'!AG134,IF(AND($E$3=3),'Marks Entry 3rd'!AG134,IF(AND($E$3=4),'Marks Entry 4th'!AG134,"")))))</f>
        <v/>
      </c>
      <c r="BG135" s="93" t="str">
        <f>IF(OR($E135="",$G135=""),"",IF(AND($E$3=1),'Marks Entry 1st'!AH134,IF(AND($E$3=2),'Marks Entry 2nd'!AH134,IF(AND($E$3=3),'Marks Entry 3rd'!AH134,IF(AND($E$3=4),'Marks Entry 4th'!AH134,"")))))</f>
        <v/>
      </c>
      <c r="BH135" s="93" t="str">
        <f>IF(OR($E135="",$G135=""),"",IF(AND($E$3=1),'Marks Entry 1st'!AI134,IF(AND($E$3=2),'Marks Entry 2nd'!AI134,IF(AND($E$3=3),'Marks Entry 3rd'!AI134,IF(AND($E$3=4),'Marks Entry 4th'!AI134,"")))))</f>
        <v/>
      </c>
      <c r="BI135" s="92" t="str">
        <f t="shared" si="85"/>
        <v/>
      </c>
      <c r="BJ135" s="87" t="str">
        <f t="shared" si="86"/>
        <v/>
      </c>
      <c r="BK135" s="144">
        <f t="shared" si="87"/>
        <v>0</v>
      </c>
      <c r="BL135" s="144" t="str">
        <f t="shared" si="88"/>
        <v/>
      </c>
      <c r="BM135" s="144" t="str">
        <f t="shared" si="89"/>
        <v/>
      </c>
      <c r="BN135" s="144" t="str">
        <f t="shared" si="90"/>
        <v/>
      </c>
      <c r="BO135" s="144" t="str">
        <f t="shared" si="91"/>
        <v/>
      </c>
      <c r="BP135" s="148" t="str">
        <f t="shared" si="92"/>
        <v/>
      </c>
      <c r="BQ135" s="180" t="str">
        <f>IF(OR($E135="",$G135=""),"",IF(AND($E$3=1),'Marks Entry 1st'!AJ134,IF(AND($E$3=2),'Marks Entry 2nd'!AJ134,IF(AND($E$3=3),'Marks Entry 3rd'!AJ134,IF(AND($E$3=4),'Marks Entry 4th'!AJ134,"")))))</f>
        <v/>
      </c>
      <c r="BR135" s="180" t="str">
        <f>IF(OR($E135="",$G135=""),"",IF(AND($E$3=1),'Marks Entry 1st'!AK134,IF(AND($E$3=2),'Marks Entry 2nd'!AK134,IF(AND($E$3=3),'Marks Entry 3rd'!AK134,IF(AND($E$3=4),'Marks Entry 4th'!AK134,"")))))</f>
        <v/>
      </c>
      <c r="BS135" s="87" t="str">
        <f t="shared" si="124"/>
        <v/>
      </c>
      <c r="BT135" s="180" t="str">
        <f>IF(OR($E135="",$G135=""),"",IF(AND($E$3=1),'Marks Entry 1st'!AL134,IF(AND($E$3=2),'Marks Entry 2nd'!AL134,IF(AND($E$3=3),'Marks Entry 3rd'!AL134,IF(AND($E$3=4),'Marks Entry 4th'!AL134,"")))))</f>
        <v/>
      </c>
      <c r="BU135" s="180" t="str">
        <f>IF(OR($E135="",$G135=""),"",IF(AND($E$3=1),'Marks Entry 1st'!AM134,IF(AND($E$3=2),'Marks Entry 2nd'!AM134,IF(AND($E$3=3),'Marks Entry 3rd'!AM134,IF(AND($E$3=4),'Marks Entry 4th'!AM134,"")))))</f>
        <v/>
      </c>
      <c r="BV135" s="180" t="str">
        <f>IF(OR($E135="",$G135=""),"",IF(AND($E$3=1),'Marks Entry 1st'!AN134,IF(AND($E$3=2),'Marks Entry 2nd'!AN134,IF(AND($E$3=3),'Marks Entry 3rd'!AN134,IF(AND($E$3=4),'Marks Entry 4th'!AN134,"")))))</f>
        <v/>
      </c>
      <c r="BW135" s="91" t="str">
        <f t="shared" si="125"/>
        <v/>
      </c>
      <c r="BX135" s="87">
        <f t="shared" si="126"/>
        <v>0</v>
      </c>
      <c r="BY135" s="93" t="str">
        <f>IF(OR($E135="",$G135=""),"",IF(AND($E$3=1),'Marks Entry 1st'!AO134,IF(AND($E$3=2),'Marks Entry 2nd'!AO134,IF(AND($E$3=3),'Marks Entry 3rd'!AO134,IF(AND($E$3=4),'Marks Entry 4th'!AO134,"")))))</f>
        <v/>
      </c>
      <c r="BZ135" s="93" t="str">
        <f>IF(OR($E135="",$G135=""),"",IF(AND($E$3=1),'Marks Entry 1st'!AP134,IF(AND($E$3=2),'Marks Entry 2nd'!AP134,IF(AND($E$3=3),'Marks Entry 3rd'!AP134,IF(AND($E$3=4),'Marks Entry 4th'!AP134,"")))))</f>
        <v/>
      </c>
      <c r="CA135" s="93" t="str">
        <f>IF(OR($E135="",$G135=""),"",IF(AND($E$3=1),'Marks Entry 1st'!AQ134,IF(AND($E$3=2),'Marks Entry 2nd'!AQ134,IF(AND($E$3=3),'Marks Entry 3rd'!AQ134,IF(AND($E$3=4),'Marks Entry 4th'!AQ134,"")))))</f>
        <v/>
      </c>
      <c r="CB135" s="92" t="str">
        <f t="shared" si="127"/>
        <v/>
      </c>
      <c r="CC135" s="87" t="str">
        <f t="shared" si="128"/>
        <v/>
      </c>
      <c r="CD135" s="144">
        <f t="shared" si="129"/>
        <v>0</v>
      </c>
      <c r="CE135" s="144" t="str">
        <f t="shared" si="130"/>
        <v/>
      </c>
      <c r="CF135" s="144" t="str">
        <f t="shared" si="93"/>
        <v/>
      </c>
      <c r="CG135" s="144" t="str">
        <f t="shared" si="131"/>
        <v/>
      </c>
      <c r="CH135" s="144" t="str">
        <f t="shared" si="94"/>
        <v/>
      </c>
      <c r="CI135" s="148" t="str">
        <f t="shared" si="95"/>
        <v/>
      </c>
      <c r="CJ135" s="180" t="str">
        <f>IF(OR($E135="",$G135=""),"",IF(AND($E$3=1),'Marks Entry 1st'!AR134,IF(AND($E$3=2),'Marks Entry 2nd'!AR134,IF(AND($E$3=3),'Marks Entry 3rd'!AR134,IF(AND($E$3=4),'Marks Entry 4th'!AR134,"")))))</f>
        <v/>
      </c>
      <c r="CK135" s="180" t="str">
        <f>IF(OR($E135="",$G135=""),"",IF(AND($E$3=1),'Marks Entry 1st'!AS134,IF(AND($E$3=2),'Marks Entry 2nd'!AS134,IF(AND($E$3=3),'Marks Entry 3rd'!AS134,IF(AND($E$3=4),'Marks Entry 4th'!AS134,"")))))</f>
        <v/>
      </c>
      <c r="CL135" s="87" t="str">
        <f t="shared" si="132"/>
        <v/>
      </c>
      <c r="CM135" s="180" t="str">
        <f>IF(OR($E135="",$G135=""),"",IF(AND($E$3=1),'Marks Entry 1st'!AT134,IF(AND($E$3=2),'Marks Entry 2nd'!AT134,IF(AND($E$3=3),'Marks Entry 3rd'!AT134,IF(AND($E$3=4),'Marks Entry 4th'!AT134,"")))))</f>
        <v/>
      </c>
      <c r="CN135" s="180" t="str">
        <f>IF(OR($E135="",$G135=""),"",IF(AND($E$3=1),'Marks Entry 1st'!AU134,IF(AND($E$3=2),'Marks Entry 2nd'!AU134,IF(AND($E$3=3),'Marks Entry 3rd'!AU134,IF(AND($E$3=4),'Marks Entry 4th'!AU134,"")))))</f>
        <v/>
      </c>
      <c r="CO135" s="180" t="str">
        <f>IF(OR($E135="",$G135=""),"",IF(AND($E$3=1),'Marks Entry 1st'!AV134,IF(AND($E$3=2),'Marks Entry 2nd'!AV134,IF(AND($E$3=3),'Marks Entry 3rd'!AV134,IF(AND($E$3=4),'Marks Entry 4th'!AV134,"")))))</f>
        <v/>
      </c>
      <c r="CP135" s="91" t="str">
        <f t="shared" si="133"/>
        <v/>
      </c>
      <c r="CQ135" s="87">
        <f t="shared" si="134"/>
        <v>0</v>
      </c>
      <c r="CR135" s="93" t="str">
        <f>IF(OR($E135="",$G135=""),"",IF(AND($E$3=1),'Marks Entry 1st'!AW134,IF(AND($E$3=2),'Marks Entry 2nd'!AW134,IF(AND($E$3=3),'Marks Entry 3rd'!AW134,IF(AND($E$3=4),'Marks Entry 4th'!AW134,"")))))</f>
        <v/>
      </c>
      <c r="CS135" s="93" t="str">
        <f>IF(OR($E135="",$G135=""),"",IF(AND($E$3=1),'Marks Entry 1st'!AX134,IF(AND($E$3=2),'Marks Entry 2nd'!AX134,IF(AND($E$3=3),'Marks Entry 3rd'!AX134,IF(AND($E$3=4),'Marks Entry 4th'!AX134,"")))))</f>
        <v/>
      </c>
      <c r="CT135" s="93" t="str">
        <f>IF(OR($E135="",$G135=""),"",IF(AND($E$3=1),'Marks Entry 1st'!AY134,IF(AND($E$3=2),'Marks Entry 2nd'!AY134,IF(AND($E$3=3),'Marks Entry 3rd'!AY134,IF(AND($E$3=4),'Marks Entry 4th'!AY134,"")))))</f>
        <v/>
      </c>
      <c r="CU135" s="92" t="str">
        <f t="shared" si="135"/>
        <v/>
      </c>
      <c r="CV135" s="87" t="str">
        <f t="shared" si="136"/>
        <v/>
      </c>
      <c r="CW135" s="144">
        <f t="shared" si="137"/>
        <v>0</v>
      </c>
      <c r="CX135" s="144" t="str">
        <f t="shared" si="138"/>
        <v/>
      </c>
      <c r="CY135" s="144" t="str">
        <f t="shared" si="96"/>
        <v/>
      </c>
      <c r="CZ135" s="144" t="str">
        <f t="shared" si="139"/>
        <v/>
      </c>
      <c r="DA135" s="144" t="str">
        <f t="shared" si="97"/>
        <v/>
      </c>
      <c r="DB135" s="148" t="str">
        <f t="shared" si="98"/>
        <v/>
      </c>
      <c r="DC135" s="380" t="str">
        <f>IF(OR($E135="",$G135=""),"",IF(AND($E$3=1),'Marks Entry 1st'!AZ134,IF(AND($E$3=2),'Marks Entry 2nd'!AZ134,IF(AND($E$3=3),'Marks Entry 3rd'!AZ134,IF(AND($E$3=4),'Marks Entry 4th'!AZ134,"")))))</f>
        <v/>
      </c>
      <c r="DD135" s="380" t="str">
        <f>IF(OR($E135="",$G135=""),"",IF(AND($E$3=1),'Marks Entry 1st'!BA134,IF(AND($E$3=2),'Marks Entry 2nd'!BA134,IF(AND($E$3=3),'Marks Entry 3rd'!BA134,IF(AND($E$3=4),'Marks Entry 4th'!BA134,"")))))</f>
        <v/>
      </c>
      <c r="DE135" s="380" t="str">
        <f>IF(OR($E135="",$G135=""),"",IF(AND($E$3=1),'Marks Entry 1st'!BB134,IF(AND($E$3=2),'Marks Entry 2nd'!BB134,IF(AND($E$3=3),'Marks Entry 3rd'!BB134,IF(AND($E$3=4),'Marks Entry 4th'!BB134,"")))))</f>
        <v/>
      </c>
      <c r="DF135" s="181" t="str">
        <f t="shared" si="140"/>
        <v/>
      </c>
      <c r="DG135" s="182">
        <f t="shared" si="141"/>
        <v>0</v>
      </c>
      <c r="DH135" s="182" t="str">
        <f t="shared" si="142"/>
        <v/>
      </c>
      <c r="DI135" s="182" t="str">
        <f t="shared" si="143"/>
        <v/>
      </c>
      <c r="DJ135" s="147" t="str">
        <f t="shared" si="99"/>
        <v/>
      </c>
      <c r="DK135" s="380" t="str">
        <f>IF(OR($E135="",$G135=""),"",IF(AND($E$3=1),'Marks Entry 1st'!BC134,IF(AND($E$3=2),'Marks Entry 2nd'!BC134,IF(AND($E$3=3),'Marks Entry 3rd'!BC134,IF(AND($E$3=4),'Marks Entry 4th'!BC134,"")))))</f>
        <v/>
      </c>
      <c r="DL135" s="380" t="str">
        <f>IF(OR($E135="",$G135=""),"",IF(AND($E$3=1),'Marks Entry 1st'!BD134,IF(AND($E$3=2),'Marks Entry 2nd'!BD134,IF(AND($E$3=3),'Marks Entry 3rd'!BD134,IF(AND($E$3=4),'Marks Entry 4th'!BD134,"")))))</f>
        <v/>
      </c>
      <c r="DM135" s="380" t="str">
        <f>IF(OR($E135="",$G135=""),"",IF(AND($E$3=1),'Marks Entry 1st'!BE134,IF(AND($E$3=2),'Marks Entry 2nd'!BE134,IF(AND($E$3=3),'Marks Entry 3rd'!BE134,IF(AND($E$3=4),'Marks Entry 4th'!BE134,"")))))</f>
        <v/>
      </c>
      <c r="DN135" s="181" t="str">
        <f t="shared" si="144"/>
        <v/>
      </c>
      <c r="DO135" s="182">
        <f t="shared" si="145"/>
        <v>0</v>
      </c>
      <c r="DP135" s="182" t="str">
        <f t="shared" si="146"/>
        <v/>
      </c>
      <c r="DQ135" s="182" t="str">
        <f t="shared" si="147"/>
        <v/>
      </c>
      <c r="DR135" s="147" t="str">
        <f t="shared" si="100"/>
        <v/>
      </c>
      <c r="DS135" s="380" t="str">
        <f>IF(OR($E135="",$G135=""),"",IF(AND($E$3=1),'Marks Entry 1st'!BF134,IF(AND($E$3=2),'Marks Entry 2nd'!BF134,IF(AND($E$3=3),'Marks Entry 3rd'!BF134,IF(AND($E$3=4),'Marks Entry 4th'!BF134,"")))))</f>
        <v/>
      </c>
      <c r="DT135" s="380" t="str">
        <f>IF(OR($E135="",$G135=""),"",IF(AND($E$3=1),'Marks Entry 1st'!BG134,IF(AND($E$3=2),'Marks Entry 2nd'!BG134,IF(AND($E$3=3),'Marks Entry 3rd'!BG134,IF(AND($E$3=4),'Marks Entry 4th'!BG134,"")))))</f>
        <v/>
      </c>
      <c r="DU135" s="380" t="str">
        <f>IF(OR($E135="",$G135=""),"",IF(AND($E$3=1),'Marks Entry 1st'!BH134,IF(AND($E$3=2),'Marks Entry 2nd'!BH134,IF(AND($E$3=3),'Marks Entry 3rd'!BH134,IF(AND($E$3=4),'Marks Entry 4th'!BH134,"")))))</f>
        <v/>
      </c>
      <c r="DV135" s="181" t="str">
        <f t="shared" si="148"/>
        <v/>
      </c>
      <c r="DW135" s="182">
        <f t="shared" si="149"/>
        <v>0</v>
      </c>
      <c r="DX135" s="182" t="str">
        <f t="shared" si="150"/>
        <v/>
      </c>
      <c r="DY135" s="182" t="str">
        <f t="shared" si="151"/>
        <v/>
      </c>
      <c r="DZ135" s="147" t="str">
        <f t="shared" si="101"/>
        <v/>
      </c>
      <c r="EA135" s="104" t="str">
        <f t="shared" si="102"/>
        <v/>
      </c>
      <c r="EB135" s="105" t="str">
        <f t="shared" si="103"/>
        <v/>
      </c>
      <c r="EC135" s="111" t="str">
        <f t="shared" si="104"/>
        <v/>
      </c>
      <c r="ED135" s="112" t="str">
        <f t="shared" si="105"/>
        <v/>
      </c>
      <c r="EE135" s="386" t="str">
        <f t="shared" si="106"/>
        <v/>
      </c>
      <c r="EF135" s="72" t="str">
        <f>IF(OR($E135="",$G135=""),"",IF(AND($E$3=1),'Marks Entry 1st'!BI134,IF(AND($E$3=2),'Marks Entry 2nd'!BI134,IF(AND($E$3=3),'Marks Entry 3rd'!BI134,IF(AND($E$3=4),'Marks Entry 4th'!BI134,"")))))</f>
        <v/>
      </c>
      <c r="EG135" s="72" t="str">
        <f>IF(OR($E135="",$G135=""),"",IF(AND($E$3=1),'Marks Entry 1st'!BJ134,IF(AND($E$3=2),'Marks Entry 2nd'!BJ134,IF(AND($E$3=3),'Marks Entry 3rd'!BJ134,IF(AND($E$3=4),'Marks Entry 4th'!BJ134,"")))))</f>
        <v/>
      </c>
      <c r="EH135" s="328" t="str">
        <f t="shared" si="107"/>
        <v/>
      </c>
      <c r="EI135" s="73"/>
      <c r="EP135" s="75">
        <f>IF(AND($E$3=1),'Marks Entry 1st'!I134,IF(AND($E$3=2),'Marks Entry 2nd'!I134,IF(AND($E$3=3),'Marks Entry 3rd'!I134,IF(AND($E$3=4),'Marks Entry 4th'!I134,""))))</f>
        <v>0</v>
      </c>
    </row>
    <row r="136" spans="1:146" ht="18.899999999999999" customHeight="1">
      <c r="A136" s="94">
        <v>129</v>
      </c>
      <c r="B136" s="94" t="str">
        <f>IF(OR(EP136=0,EP136=""),"",IF(AND($E$3=1),'Marks Entry 1st'!I135,IF(AND($E$3=2),'Marks Entry 2nd'!I135,IF(AND($E$3=3),'Marks Entry 3rd'!I135,IF(AND($E$3=4),'Marks Entry 4th'!I135,"")))))</f>
        <v/>
      </c>
      <c r="C136" s="95" t="str">
        <f>IF(OR(B136=0,B136=""),"",IF(AND($E$3=1),'Marks Entry 1st'!B135,IF(AND($E$3=2),'Marks Entry 2nd'!B135,IF(AND($E$3=3),'Marks Entry 3rd'!B135,IF(AND($E$3=4),'Marks Entry 4th'!B135,"")))))</f>
        <v/>
      </c>
      <c r="D136" s="95" t="str">
        <f>IF(OR(B136=0,B136=""),"",IF(AND($E$3=1),'Marks Entry 1st'!C135,IF(AND($E$3=2),'Marks Entry 2nd'!C135,IF(AND($E$3=3),'Marks Entry 3rd'!C135,IF(AND($E$3=4),'Marks Entry 4th'!C135,"")))))</f>
        <v/>
      </c>
      <c r="E136" s="96" t="str">
        <f>IF(OR(B136=0,B136=""),"",IF(AND($E$3=1),'Marks Entry 1st'!E135,IF(AND($E$3=2),'Marks Entry 2nd'!E135,IF(AND($E$3=3),'Marks Entry 3rd'!E135,IF(AND($E$3=4),'Marks Entry 4th'!E135,"")))))</f>
        <v/>
      </c>
      <c r="F136" s="95" t="str">
        <f>IF(OR(B136=0,B136=""),"",IF(AND($E$3=1),'Marks Entry 1st'!D135,IF(AND($E$3=2),'Marks Entry 2nd'!D135,IF(AND($E$3=3),'Marks Entry 3rd'!D135,IF(AND($E$3=4),'Marks Entry 4th'!D135,"")))))</f>
        <v/>
      </c>
      <c r="G136" s="90" t="str">
        <f>IF(OR(B136=0,B136=""),"",IF(AND($E$3=1),'Marks Entry 1st'!F135,IF(AND($E$3=2),'Marks Entry 2nd'!F135,IF(AND($E$3=3),'Marks Entry 3rd'!F135,IF(AND($E$3=4),'Marks Entry 4th'!F135,"")))))</f>
        <v/>
      </c>
      <c r="H136" s="90" t="str">
        <f>IF(OR(B136=0,B136=""),"",IF(AND($E$3=1),'Marks Entry 1st'!G135,IF(AND($E$3=2),'Marks Entry 2nd'!G135,IF(AND($E$3=3),'Marks Entry 3rd'!G135,IF(AND($E$3=4),'Marks Entry 4th'!G135,"")))))</f>
        <v/>
      </c>
      <c r="I136" s="90" t="str">
        <f>IF(OR(B136=0,B136=""),"",IF(AND($E$3=1),'Marks Entry 1st'!H135,IF(AND($E$3=2),'Marks Entry 2nd'!H135,IF(AND($E$3=3),'Marks Entry 3rd'!H135,IF(AND($E$3=4),'Marks Entry 4th'!H135,"")))))</f>
        <v/>
      </c>
      <c r="J136" s="379" t="str">
        <f>IF(OR(B136=0,B136=""),"",IF(AND($E$3=1),'Marks Entry 1st'!J135,IF(AND($E$3=2),'Marks Entry 2nd'!J135,IF(AND($E$3=3),'Marks Entry 3rd'!J135,IF(AND($E$3=4),'Marks Entry 4th'!J135,"")))))</f>
        <v/>
      </c>
      <c r="K136" s="379" t="str">
        <f>IF(OR(B136=0,B136=""),"",IF(AND($E$3=1),'Marks Entry 1st'!K135,IF(AND($E$3=2),'Marks Entry 2nd'!K135,IF(AND($E$3=3),'Marks Entry 3rd'!K135,IF(AND($E$3=4),'Marks Entry 4th'!K135,"")))))</f>
        <v/>
      </c>
      <c r="L136" s="180" t="str">
        <f>IF(OR($E136="",$G136=""),"",IF(AND($E$3=1),'Marks Entry 1st'!L135,IF(AND($E$3=2),'Marks Entry 2nd'!L135,IF(AND($E$3=3),'Marks Entry 3rd'!L135,IF(AND($E$3=4),'Marks Entry 4th'!L135,"")))))</f>
        <v/>
      </c>
      <c r="M136" s="180" t="str">
        <f>IF(OR($E136="",$G136=""),"",IF(AND($E$3=1),'Marks Entry 1st'!M135,IF(AND($E$3=2),'Marks Entry 2nd'!M135,IF(AND($E$3=3),'Marks Entry 3rd'!M135,IF(AND($E$3=4),'Marks Entry 4th'!M135,"")))))</f>
        <v/>
      </c>
      <c r="N136" s="87" t="str">
        <f t="shared" si="108"/>
        <v/>
      </c>
      <c r="O136" s="180" t="str">
        <f>IF(OR($E136="",$G136=""),"",IF(AND($E$3=1),'Marks Entry 1st'!N135,IF(AND($E$3=2),'Marks Entry 2nd'!N135,IF(AND($E$3=3),'Marks Entry 3rd'!N135,IF(AND($E$3=4),'Marks Entry 4th'!N135,"")))))</f>
        <v/>
      </c>
      <c r="P136" s="180" t="str">
        <f>IF(OR($E136="",$G136=""),"",IF(AND($E$3=1),'Marks Entry 1st'!O135,IF(AND($E$3=2),'Marks Entry 2nd'!O135,IF(AND($E$3=3),'Marks Entry 3rd'!O135,IF(AND($E$3=4),'Marks Entry 4th'!O135,"")))))</f>
        <v/>
      </c>
      <c r="Q136" s="180" t="str">
        <f>IF(OR($E136="",$G136=""),"",IF(AND($E$3=1),'Marks Entry 1st'!P135,IF(AND($E$3=2),'Marks Entry 2nd'!P135,IF(AND($E$3=3),'Marks Entry 3rd'!P135,IF(AND($E$3=4),'Marks Entry 4th'!P135,"")))))</f>
        <v/>
      </c>
      <c r="R136" s="91" t="str">
        <f t="shared" si="109"/>
        <v/>
      </c>
      <c r="S136" s="87">
        <f t="shared" si="110"/>
        <v>0</v>
      </c>
      <c r="T136" s="93" t="str">
        <f>IF(OR($E136="",$G136=""),"",IF(AND($E$3=1),'Marks Entry 1st'!Q135,IF(AND($E$3=2),'Marks Entry 2nd'!Q135,IF(AND($E$3=3),'Marks Entry 3rd'!Q135,IF(AND($E$3=4),'Marks Entry 4th'!Q135,"")))))</f>
        <v/>
      </c>
      <c r="U136" s="93" t="str">
        <f>IF(OR($E136="",$G136=""),"",IF(AND($E$3=1),'Marks Entry 1st'!R135,IF(AND($E$3=2),'Marks Entry 2nd'!R135,IF(AND($E$3=3),'Marks Entry 3rd'!R135,IF(AND($E$3=4),'Marks Entry 4th'!R135,"")))))</f>
        <v/>
      </c>
      <c r="V136" s="93" t="str">
        <f>IF(OR($E136="",$G136=""),"",IF(AND($E$3=1),'Marks Entry 1st'!S135,IF(AND($E$3=2),'Marks Entry 2nd'!S135,IF(AND($E$3=3),'Marks Entry 3rd'!S135,IF(AND($E$3=4),'Marks Entry 4th'!S135,"")))))</f>
        <v/>
      </c>
      <c r="W136" s="92" t="str">
        <f t="shared" si="111"/>
        <v/>
      </c>
      <c r="X136" s="87" t="str">
        <f t="shared" si="112"/>
        <v/>
      </c>
      <c r="Y136" s="144">
        <f t="shared" si="113"/>
        <v>0</v>
      </c>
      <c r="Z136" s="144" t="str">
        <f t="shared" si="114"/>
        <v/>
      </c>
      <c r="AA136" s="144" t="str">
        <f t="shared" si="76"/>
        <v/>
      </c>
      <c r="AB136" s="144" t="str">
        <f t="shared" si="115"/>
        <v/>
      </c>
      <c r="AC136" s="144" t="str">
        <f t="shared" si="77"/>
        <v/>
      </c>
      <c r="AD136" s="148" t="str">
        <f t="shared" si="78"/>
        <v/>
      </c>
      <c r="AE136" s="180" t="str">
        <f>IF(OR($E136="",$G136=""),"",IF(AND($E$3=1),'Marks Entry 1st'!T135,IF(AND($E$3=2),'Marks Entry 2nd'!T135,IF(AND($E$3=3),'Marks Entry 3rd'!T135,IF(AND($E$3=4),'Marks Entry 4th'!T135,"")))))</f>
        <v/>
      </c>
      <c r="AF136" s="180" t="str">
        <f>IF(OR($E136="",$G136=""),"",IF(AND($E$3=1),'Marks Entry 1st'!U135,IF(AND($E$3=2),'Marks Entry 2nd'!U135,IF(AND($E$3=3),'Marks Entry 3rd'!U135,IF(AND($E$3=4),'Marks Entry 4th'!U135,"")))))</f>
        <v/>
      </c>
      <c r="AG136" s="87" t="str">
        <f t="shared" si="116"/>
        <v/>
      </c>
      <c r="AH136" s="180" t="str">
        <f>IF(OR($E136="",$G136=""),"",IF(AND($E$3=1),'Marks Entry 1st'!V135,IF(AND($E$3=2),'Marks Entry 2nd'!V135,IF(AND($E$3=3),'Marks Entry 3rd'!V135,IF(AND($E$3=4),'Marks Entry 4th'!V135,"")))))</f>
        <v/>
      </c>
      <c r="AI136" s="180" t="str">
        <f>IF(OR($E136="",$G136=""),"",IF(AND($E$3=1),'Marks Entry 1st'!W135,IF(AND($E$3=2),'Marks Entry 2nd'!W135,IF(AND($E$3=3),'Marks Entry 3rd'!W135,IF(AND($E$3=4),'Marks Entry 4th'!W135,"")))))</f>
        <v/>
      </c>
      <c r="AJ136" s="180" t="str">
        <f>IF(OR($E136="",$G136=""),"",IF(AND($E$3=1),'Marks Entry 1st'!X135,IF(AND($E$3=2),'Marks Entry 2nd'!X135,IF(AND($E$3=3),'Marks Entry 3rd'!X135,IF(AND($E$3=4),'Marks Entry 4th'!X135,"")))))</f>
        <v/>
      </c>
      <c r="AK136" s="91" t="str">
        <f t="shared" si="117"/>
        <v/>
      </c>
      <c r="AL136" s="87">
        <f t="shared" si="118"/>
        <v>0</v>
      </c>
      <c r="AM136" s="93" t="str">
        <f>IF(OR($E136="",$G136=""),"",IF(AND($E$3=1),'Marks Entry 1st'!Y135,IF(AND($E$3=2),'Marks Entry 2nd'!Y135,IF(AND($E$3=3),'Marks Entry 3rd'!Y135,IF(AND($E$3=4),'Marks Entry 4th'!Y135,"")))))</f>
        <v/>
      </c>
      <c r="AN136" s="93" t="str">
        <f>IF(OR($E136="",$G136=""),"",IF(AND($E$3=1),'Marks Entry 1st'!Z135,IF(AND($E$3=2),'Marks Entry 2nd'!Z135,IF(AND($E$3=3),'Marks Entry 3rd'!Z135,IF(AND($E$3=4),'Marks Entry 4th'!Z135,"")))))</f>
        <v/>
      </c>
      <c r="AO136" s="93" t="str">
        <f>IF(OR($E136="",$G136=""),"",IF(AND($E$3=1),'Marks Entry 1st'!AA135,IF(AND($E$3=2),'Marks Entry 2nd'!AA135,IF(AND($E$3=3),'Marks Entry 3rd'!AA135,IF(AND($E$3=4),'Marks Entry 4th'!AA135,"")))))</f>
        <v/>
      </c>
      <c r="AP136" s="92" t="str">
        <f t="shared" si="119"/>
        <v/>
      </c>
      <c r="AQ136" s="87" t="str">
        <f t="shared" si="120"/>
        <v/>
      </c>
      <c r="AR136" s="144">
        <f t="shared" si="121"/>
        <v>0</v>
      </c>
      <c r="AS136" s="144" t="str">
        <f t="shared" si="122"/>
        <v/>
      </c>
      <c r="AT136" s="144" t="str">
        <f t="shared" si="79"/>
        <v/>
      </c>
      <c r="AU136" s="144" t="str">
        <f t="shared" si="123"/>
        <v/>
      </c>
      <c r="AV136" s="144" t="str">
        <f t="shared" si="80"/>
        <v/>
      </c>
      <c r="AW136" s="148" t="str">
        <f t="shared" si="81"/>
        <v/>
      </c>
      <c r="AX136" s="180" t="str">
        <f>IF(OR($E136="",$G136=""),"",IF(AND($E$3=1),'Marks Entry 1st'!AB135,IF(AND($E$3=2),'Marks Entry 2nd'!AB135,IF(AND($E$3=3),'Marks Entry 3rd'!AB135,IF(AND($E$3=4),'Marks Entry 4th'!AB135,"")))))</f>
        <v/>
      </c>
      <c r="AY136" s="180" t="str">
        <f>IF(OR($E136="",$G136=""),"",IF(AND($E$3=1),'Marks Entry 1st'!AC135,IF(AND($E$3=2),'Marks Entry 2nd'!AC135,IF(AND($E$3=3),'Marks Entry 3rd'!AC135,IF(AND($E$3=4),'Marks Entry 4th'!AC135,"")))))</f>
        <v/>
      </c>
      <c r="AZ136" s="87" t="str">
        <f t="shared" si="82"/>
        <v/>
      </c>
      <c r="BA136" s="180" t="str">
        <f>IF(OR($E136="",$G136=""),"",IF(AND($E$3=1),'Marks Entry 1st'!AD135,IF(AND($E$3=2),'Marks Entry 2nd'!AD135,IF(AND($E$3=3),'Marks Entry 3rd'!AD135,IF(AND($E$3=4),'Marks Entry 4th'!AD135,"")))))</f>
        <v/>
      </c>
      <c r="BB136" s="180" t="str">
        <f>IF(OR($E136="",$G136=""),"",IF(AND($E$3=1),'Marks Entry 1st'!AE135,IF(AND($E$3=2),'Marks Entry 2nd'!AE135,IF(AND($E$3=3),'Marks Entry 3rd'!AE135,IF(AND($E$3=4),'Marks Entry 4th'!AE135,"")))))</f>
        <v/>
      </c>
      <c r="BC136" s="180" t="str">
        <f>IF(OR($E136="",$G136=""),"",IF(AND($E$3=1),'Marks Entry 1st'!AF135,IF(AND($E$3=2),'Marks Entry 2nd'!AF135,IF(AND($E$3=3),'Marks Entry 3rd'!AF135,IF(AND($E$3=4),'Marks Entry 4th'!AF135,"")))))</f>
        <v/>
      </c>
      <c r="BD136" s="91" t="str">
        <f t="shared" si="83"/>
        <v/>
      </c>
      <c r="BE136" s="87">
        <f t="shared" si="84"/>
        <v>0</v>
      </c>
      <c r="BF136" s="93" t="str">
        <f>IF(OR($E136="",$G136=""),"",IF(AND($E$3=1),'Marks Entry 1st'!AG135,IF(AND($E$3=2),'Marks Entry 2nd'!AG135,IF(AND($E$3=3),'Marks Entry 3rd'!AG135,IF(AND($E$3=4),'Marks Entry 4th'!AG135,"")))))</f>
        <v/>
      </c>
      <c r="BG136" s="93" t="str">
        <f>IF(OR($E136="",$G136=""),"",IF(AND($E$3=1),'Marks Entry 1st'!AH135,IF(AND($E$3=2),'Marks Entry 2nd'!AH135,IF(AND($E$3=3),'Marks Entry 3rd'!AH135,IF(AND($E$3=4),'Marks Entry 4th'!AH135,"")))))</f>
        <v/>
      </c>
      <c r="BH136" s="93" t="str">
        <f>IF(OR($E136="",$G136=""),"",IF(AND($E$3=1),'Marks Entry 1st'!AI135,IF(AND($E$3=2),'Marks Entry 2nd'!AI135,IF(AND($E$3=3),'Marks Entry 3rd'!AI135,IF(AND($E$3=4),'Marks Entry 4th'!AI135,"")))))</f>
        <v/>
      </c>
      <c r="BI136" s="92" t="str">
        <f t="shared" si="85"/>
        <v/>
      </c>
      <c r="BJ136" s="87" t="str">
        <f t="shared" si="86"/>
        <v/>
      </c>
      <c r="BK136" s="144">
        <f t="shared" si="87"/>
        <v>0</v>
      </c>
      <c r="BL136" s="144" t="str">
        <f t="shared" si="88"/>
        <v/>
      </c>
      <c r="BM136" s="144" t="str">
        <f t="shared" si="89"/>
        <v/>
      </c>
      <c r="BN136" s="144" t="str">
        <f t="shared" si="90"/>
        <v/>
      </c>
      <c r="BO136" s="144" t="str">
        <f t="shared" si="91"/>
        <v/>
      </c>
      <c r="BP136" s="148" t="str">
        <f t="shared" si="92"/>
        <v/>
      </c>
      <c r="BQ136" s="180" t="str">
        <f>IF(OR($E136="",$G136=""),"",IF(AND($E$3=1),'Marks Entry 1st'!AJ135,IF(AND($E$3=2),'Marks Entry 2nd'!AJ135,IF(AND($E$3=3),'Marks Entry 3rd'!AJ135,IF(AND($E$3=4),'Marks Entry 4th'!AJ135,"")))))</f>
        <v/>
      </c>
      <c r="BR136" s="180" t="str">
        <f>IF(OR($E136="",$G136=""),"",IF(AND($E$3=1),'Marks Entry 1st'!AK135,IF(AND($E$3=2),'Marks Entry 2nd'!AK135,IF(AND($E$3=3),'Marks Entry 3rd'!AK135,IF(AND($E$3=4),'Marks Entry 4th'!AK135,"")))))</f>
        <v/>
      </c>
      <c r="BS136" s="87" t="str">
        <f t="shared" si="124"/>
        <v/>
      </c>
      <c r="BT136" s="180" t="str">
        <f>IF(OR($E136="",$G136=""),"",IF(AND($E$3=1),'Marks Entry 1st'!AL135,IF(AND($E$3=2),'Marks Entry 2nd'!AL135,IF(AND($E$3=3),'Marks Entry 3rd'!AL135,IF(AND($E$3=4),'Marks Entry 4th'!AL135,"")))))</f>
        <v/>
      </c>
      <c r="BU136" s="180" t="str">
        <f>IF(OR($E136="",$G136=""),"",IF(AND($E$3=1),'Marks Entry 1st'!AM135,IF(AND($E$3=2),'Marks Entry 2nd'!AM135,IF(AND($E$3=3),'Marks Entry 3rd'!AM135,IF(AND($E$3=4),'Marks Entry 4th'!AM135,"")))))</f>
        <v/>
      </c>
      <c r="BV136" s="180" t="str">
        <f>IF(OR($E136="",$G136=""),"",IF(AND($E$3=1),'Marks Entry 1st'!AN135,IF(AND($E$3=2),'Marks Entry 2nd'!AN135,IF(AND($E$3=3),'Marks Entry 3rd'!AN135,IF(AND($E$3=4),'Marks Entry 4th'!AN135,"")))))</f>
        <v/>
      </c>
      <c r="BW136" s="91" t="str">
        <f t="shared" si="125"/>
        <v/>
      </c>
      <c r="BX136" s="87">
        <f t="shared" si="126"/>
        <v>0</v>
      </c>
      <c r="BY136" s="93" t="str">
        <f>IF(OR($E136="",$G136=""),"",IF(AND($E$3=1),'Marks Entry 1st'!AO135,IF(AND($E$3=2),'Marks Entry 2nd'!AO135,IF(AND($E$3=3),'Marks Entry 3rd'!AO135,IF(AND($E$3=4),'Marks Entry 4th'!AO135,"")))))</f>
        <v/>
      </c>
      <c r="BZ136" s="93" t="str">
        <f>IF(OR($E136="",$G136=""),"",IF(AND($E$3=1),'Marks Entry 1st'!AP135,IF(AND($E$3=2),'Marks Entry 2nd'!AP135,IF(AND($E$3=3),'Marks Entry 3rd'!AP135,IF(AND($E$3=4),'Marks Entry 4th'!AP135,"")))))</f>
        <v/>
      </c>
      <c r="CA136" s="93" t="str">
        <f>IF(OR($E136="",$G136=""),"",IF(AND($E$3=1),'Marks Entry 1st'!AQ135,IF(AND($E$3=2),'Marks Entry 2nd'!AQ135,IF(AND($E$3=3),'Marks Entry 3rd'!AQ135,IF(AND($E$3=4),'Marks Entry 4th'!AQ135,"")))))</f>
        <v/>
      </c>
      <c r="CB136" s="92" t="str">
        <f t="shared" si="127"/>
        <v/>
      </c>
      <c r="CC136" s="87" t="str">
        <f t="shared" si="128"/>
        <v/>
      </c>
      <c r="CD136" s="144">
        <f t="shared" si="129"/>
        <v>0</v>
      </c>
      <c r="CE136" s="144" t="str">
        <f t="shared" si="130"/>
        <v/>
      </c>
      <c r="CF136" s="144" t="str">
        <f t="shared" si="93"/>
        <v/>
      </c>
      <c r="CG136" s="144" t="str">
        <f t="shared" si="131"/>
        <v/>
      </c>
      <c r="CH136" s="144" t="str">
        <f t="shared" si="94"/>
        <v/>
      </c>
      <c r="CI136" s="148" t="str">
        <f t="shared" si="95"/>
        <v/>
      </c>
      <c r="CJ136" s="180" t="str">
        <f>IF(OR($E136="",$G136=""),"",IF(AND($E$3=1),'Marks Entry 1st'!AR135,IF(AND($E$3=2),'Marks Entry 2nd'!AR135,IF(AND($E$3=3),'Marks Entry 3rd'!AR135,IF(AND($E$3=4),'Marks Entry 4th'!AR135,"")))))</f>
        <v/>
      </c>
      <c r="CK136" s="180" t="str">
        <f>IF(OR($E136="",$G136=""),"",IF(AND($E$3=1),'Marks Entry 1st'!AS135,IF(AND($E$3=2),'Marks Entry 2nd'!AS135,IF(AND($E$3=3),'Marks Entry 3rd'!AS135,IF(AND($E$3=4),'Marks Entry 4th'!AS135,"")))))</f>
        <v/>
      </c>
      <c r="CL136" s="87" t="str">
        <f t="shared" si="132"/>
        <v/>
      </c>
      <c r="CM136" s="180" t="str">
        <f>IF(OR($E136="",$G136=""),"",IF(AND($E$3=1),'Marks Entry 1st'!AT135,IF(AND($E$3=2),'Marks Entry 2nd'!AT135,IF(AND($E$3=3),'Marks Entry 3rd'!AT135,IF(AND($E$3=4),'Marks Entry 4th'!AT135,"")))))</f>
        <v/>
      </c>
      <c r="CN136" s="180" t="str">
        <f>IF(OR($E136="",$G136=""),"",IF(AND($E$3=1),'Marks Entry 1st'!AU135,IF(AND($E$3=2),'Marks Entry 2nd'!AU135,IF(AND($E$3=3),'Marks Entry 3rd'!AU135,IF(AND($E$3=4),'Marks Entry 4th'!AU135,"")))))</f>
        <v/>
      </c>
      <c r="CO136" s="180" t="str">
        <f>IF(OR($E136="",$G136=""),"",IF(AND($E$3=1),'Marks Entry 1st'!AV135,IF(AND($E$3=2),'Marks Entry 2nd'!AV135,IF(AND($E$3=3),'Marks Entry 3rd'!AV135,IF(AND($E$3=4),'Marks Entry 4th'!AV135,"")))))</f>
        <v/>
      </c>
      <c r="CP136" s="91" t="str">
        <f t="shared" si="133"/>
        <v/>
      </c>
      <c r="CQ136" s="87">
        <f t="shared" si="134"/>
        <v>0</v>
      </c>
      <c r="CR136" s="93" t="str">
        <f>IF(OR($E136="",$G136=""),"",IF(AND($E$3=1),'Marks Entry 1st'!AW135,IF(AND($E$3=2),'Marks Entry 2nd'!AW135,IF(AND($E$3=3),'Marks Entry 3rd'!AW135,IF(AND($E$3=4),'Marks Entry 4th'!AW135,"")))))</f>
        <v/>
      </c>
      <c r="CS136" s="93" t="str">
        <f>IF(OR($E136="",$G136=""),"",IF(AND($E$3=1),'Marks Entry 1st'!AX135,IF(AND($E$3=2),'Marks Entry 2nd'!AX135,IF(AND($E$3=3),'Marks Entry 3rd'!AX135,IF(AND($E$3=4),'Marks Entry 4th'!AX135,"")))))</f>
        <v/>
      </c>
      <c r="CT136" s="93" t="str">
        <f>IF(OR($E136="",$G136=""),"",IF(AND($E$3=1),'Marks Entry 1st'!AY135,IF(AND($E$3=2),'Marks Entry 2nd'!AY135,IF(AND($E$3=3),'Marks Entry 3rd'!AY135,IF(AND($E$3=4),'Marks Entry 4th'!AY135,"")))))</f>
        <v/>
      </c>
      <c r="CU136" s="92" t="str">
        <f t="shared" si="135"/>
        <v/>
      </c>
      <c r="CV136" s="87" t="str">
        <f t="shared" si="136"/>
        <v/>
      </c>
      <c r="CW136" s="144">
        <f t="shared" si="137"/>
        <v>0</v>
      </c>
      <c r="CX136" s="144" t="str">
        <f t="shared" si="138"/>
        <v/>
      </c>
      <c r="CY136" s="144" t="str">
        <f t="shared" si="96"/>
        <v/>
      </c>
      <c r="CZ136" s="144" t="str">
        <f t="shared" si="139"/>
        <v/>
      </c>
      <c r="DA136" s="144" t="str">
        <f t="shared" si="97"/>
        <v/>
      </c>
      <c r="DB136" s="148" t="str">
        <f t="shared" si="98"/>
        <v/>
      </c>
      <c r="DC136" s="380" t="str">
        <f>IF(OR($E136="",$G136=""),"",IF(AND($E$3=1),'Marks Entry 1st'!AZ135,IF(AND($E$3=2),'Marks Entry 2nd'!AZ135,IF(AND($E$3=3),'Marks Entry 3rd'!AZ135,IF(AND($E$3=4),'Marks Entry 4th'!AZ135,"")))))</f>
        <v/>
      </c>
      <c r="DD136" s="380" t="str">
        <f>IF(OR($E136="",$G136=""),"",IF(AND($E$3=1),'Marks Entry 1st'!BA135,IF(AND($E$3=2),'Marks Entry 2nd'!BA135,IF(AND($E$3=3),'Marks Entry 3rd'!BA135,IF(AND($E$3=4),'Marks Entry 4th'!BA135,"")))))</f>
        <v/>
      </c>
      <c r="DE136" s="380" t="str">
        <f>IF(OR($E136="",$G136=""),"",IF(AND($E$3=1),'Marks Entry 1st'!BB135,IF(AND($E$3=2),'Marks Entry 2nd'!BB135,IF(AND($E$3=3),'Marks Entry 3rd'!BB135,IF(AND($E$3=4),'Marks Entry 4th'!BB135,"")))))</f>
        <v/>
      </c>
      <c r="DF136" s="181" t="str">
        <f t="shared" si="140"/>
        <v/>
      </c>
      <c r="DG136" s="182">
        <f t="shared" si="141"/>
        <v>0</v>
      </c>
      <c r="DH136" s="182" t="str">
        <f t="shared" si="142"/>
        <v/>
      </c>
      <c r="DI136" s="182" t="str">
        <f t="shared" si="143"/>
        <v/>
      </c>
      <c r="DJ136" s="147" t="str">
        <f t="shared" si="99"/>
        <v/>
      </c>
      <c r="DK136" s="380" t="str">
        <f>IF(OR($E136="",$G136=""),"",IF(AND($E$3=1),'Marks Entry 1st'!BC135,IF(AND($E$3=2),'Marks Entry 2nd'!BC135,IF(AND($E$3=3),'Marks Entry 3rd'!BC135,IF(AND($E$3=4),'Marks Entry 4th'!BC135,"")))))</f>
        <v/>
      </c>
      <c r="DL136" s="380" t="str">
        <f>IF(OR($E136="",$G136=""),"",IF(AND($E$3=1),'Marks Entry 1st'!BD135,IF(AND($E$3=2),'Marks Entry 2nd'!BD135,IF(AND($E$3=3),'Marks Entry 3rd'!BD135,IF(AND($E$3=4),'Marks Entry 4th'!BD135,"")))))</f>
        <v/>
      </c>
      <c r="DM136" s="380" t="str">
        <f>IF(OR($E136="",$G136=""),"",IF(AND($E$3=1),'Marks Entry 1st'!BE135,IF(AND($E$3=2),'Marks Entry 2nd'!BE135,IF(AND($E$3=3),'Marks Entry 3rd'!BE135,IF(AND($E$3=4),'Marks Entry 4th'!BE135,"")))))</f>
        <v/>
      </c>
      <c r="DN136" s="181" t="str">
        <f t="shared" si="144"/>
        <v/>
      </c>
      <c r="DO136" s="182">
        <f t="shared" si="145"/>
        <v>0</v>
      </c>
      <c r="DP136" s="182" t="str">
        <f t="shared" si="146"/>
        <v/>
      </c>
      <c r="DQ136" s="182" t="str">
        <f t="shared" si="147"/>
        <v/>
      </c>
      <c r="DR136" s="147" t="str">
        <f t="shared" si="100"/>
        <v/>
      </c>
      <c r="DS136" s="380" t="str">
        <f>IF(OR($E136="",$G136=""),"",IF(AND($E$3=1),'Marks Entry 1st'!BF135,IF(AND($E$3=2),'Marks Entry 2nd'!BF135,IF(AND($E$3=3),'Marks Entry 3rd'!BF135,IF(AND($E$3=4),'Marks Entry 4th'!BF135,"")))))</f>
        <v/>
      </c>
      <c r="DT136" s="380" t="str">
        <f>IF(OR($E136="",$G136=""),"",IF(AND($E$3=1),'Marks Entry 1st'!BG135,IF(AND($E$3=2),'Marks Entry 2nd'!BG135,IF(AND($E$3=3),'Marks Entry 3rd'!BG135,IF(AND($E$3=4),'Marks Entry 4th'!BG135,"")))))</f>
        <v/>
      </c>
      <c r="DU136" s="380" t="str">
        <f>IF(OR($E136="",$G136=""),"",IF(AND($E$3=1),'Marks Entry 1st'!BH135,IF(AND($E$3=2),'Marks Entry 2nd'!BH135,IF(AND($E$3=3),'Marks Entry 3rd'!BH135,IF(AND($E$3=4),'Marks Entry 4th'!BH135,"")))))</f>
        <v/>
      </c>
      <c r="DV136" s="181" t="str">
        <f t="shared" si="148"/>
        <v/>
      </c>
      <c r="DW136" s="182">
        <f t="shared" si="149"/>
        <v>0</v>
      </c>
      <c r="DX136" s="182" t="str">
        <f t="shared" si="150"/>
        <v/>
      </c>
      <c r="DY136" s="182" t="str">
        <f t="shared" si="151"/>
        <v/>
      </c>
      <c r="DZ136" s="147" t="str">
        <f t="shared" si="101"/>
        <v/>
      </c>
      <c r="EA136" s="104" t="str">
        <f t="shared" si="102"/>
        <v/>
      </c>
      <c r="EB136" s="105" t="str">
        <f t="shared" si="103"/>
        <v/>
      </c>
      <c r="EC136" s="111" t="str">
        <f t="shared" si="104"/>
        <v/>
      </c>
      <c r="ED136" s="112" t="str">
        <f t="shared" si="105"/>
        <v/>
      </c>
      <c r="EE136" s="386" t="str">
        <f t="shared" si="106"/>
        <v/>
      </c>
      <c r="EF136" s="72" t="str">
        <f>IF(OR($E136="",$G136=""),"",IF(AND($E$3=1),'Marks Entry 1st'!BI135,IF(AND($E$3=2),'Marks Entry 2nd'!BI135,IF(AND($E$3=3),'Marks Entry 3rd'!BI135,IF(AND($E$3=4),'Marks Entry 4th'!BI135,"")))))</f>
        <v/>
      </c>
      <c r="EG136" s="72" t="str">
        <f>IF(OR($E136="",$G136=""),"",IF(AND($E$3=1),'Marks Entry 1st'!BJ135,IF(AND($E$3=2),'Marks Entry 2nd'!BJ135,IF(AND($E$3=3),'Marks Entry 3rd'!BJ135,IF(AND($E$3=4),'Marks Entry 4th'!BJ135,"")))))</f>
        <v/>
      </c>
      <c r="EH136" s="328" t="str">
        <f t="shared" si="107"/>
        <v/>
      </c>
      <c r="EI136" s="73"/>
      <c r="EP136" s="75">
        <f>IF(AND($E$3=1),'Marks Entry 1st'!I135,IF(AND($E$3=2),'Marks Entry 2nd'!I135,IF(AND($E$3=3),'Marks Entry 3rd'!I135,IF(AND($E$3=4),'Marks Entry 4th'!I135,""))))</f>
        <v>0</v>
      </c>
    </row>
    <row r="137" spans="1:146" ht="18.899999999999999" customHeight="1">
      <c r="A137" s="94">
        <v>130</v>
      </c>
      <c r="B137" s="94" t="str">
        <f>IF(OR(EP137=0,EP137=""),"",IF(AND($E$3=1),'Marks Entry 1st'!I136,IF(AND($E$3=2),'Marks Entry 2nd'!I136,IF(AND($E$3=3),'Marks Entry 3rd'!I136,IF(AND($E$3=4),'Marks Entry 4th'!I136,"")))))</f>
        <v/>
      </c>
      <c r="C137" s="95" t="str">
        <f>IF(OR(B137=0,B137=""),"",IF(AND($E$3=1),'Marks Entry 1st'!B136,IF(AND($E$3=2),'Marks Entry 2nd'!B136,IF(AND($E$3=3),'Marks Entry 3rd'!B136,IF(AND($E$3=4),'Marks Entry 4th'!B136,"")))))</f>
        <v/>
      </c>
      <c r="D137" s="95" t="str">
        <f>IF(OR(B137=0,B137=""),"",IF(AND($E$3=1),'Marks Entry 1st'!C136,IF(AND($E$3=2),'Marks Entry 2nd'!C136,IF(AND($E$3=3),'Marks Entry 3rd'!C136,IF(AND($E$3=4),'Marks Entry 4th'!C136,"")))))</f>
        <v/>
      </c>
      <c r="E137" s="96" t="str">
        <f>IF(OR(B137=0,B137=""),"",IF(AND($E$3=1),'Marks Entry 1st'!E136,IF(AND($E$3=2),'Marks Entry 2nd'!E136,IF(AND($E$3=3),'Marks Entry 3rd'!E136,IF(AND($E$3=4),'Marks Entry 4th'!E136,"")))))</f>
        <v/>
      </c>
      <c r="F137" s="95" t="str">
        <f>IF(OR(B137=0,B137=""),"",IF(AND($E$3=1),'Marks Entry 1st'!D136,IF(AND($E$3=2),'Marks Entry 2nd'!D136,IF(AND($E$3=3),'Marks Entry 3rd'!D136,IF(AND($E$3=4),'Marks Entry 4th'!D136,"")))))</f>
        <v/>
      </c>
      <c r="G137" s="90" t="str">
        <f>IF(OR(B137=0,B137=""),"",IF(AND($E$3=1),'Marks Entry 1st'!F136,IF(AND($E$3=2),'Marks Entry 2nd'!F136,IF(AND($E$3=3),'Marks Entry 3rd'!F136,IF(AND($E$3=4),'Marks Entry 4th'!F136,"")))))</f>
        <v/>
      </c>
      <c r="H137" s="90" t="str">
        <f>IF(OR(B137=0,B137=""),"",IF(AND($E$3=1),'Marks Entry 1st'!G136,IF(AND($E$3=2),'Marks Entry 2nd'!G136,IF(AND($E$3=3),'Marks Entry 3rd'!G136,IF(AND($E$3=4),'Marks Entry 4th'!G136,"")))))</f>
        <v/>
      </c>
      <c r="I137" s="90" t="str">
        <f>IF(OR(B137=0,B137=""),"",IF(AND($E$3=1),'Marks Entry 1st'!H136,IF(AND($E$3=2),'Marks Entry 2nd'!H136,IF(AND($E$3=3),'Marks Entry 3rd'!H136,IF(AND($E$3=4),'Marks Entry 4th'!H136,"")))))</f>
        <v/>
      </c>
      <c r="J137" s="379" t="str">
        <f>IF(OR(B137=0,B137=""),"",IF(AND($E$3=1),'Marks Entry 1st'!J136,IF(AND($E$3=2),'Marks Entry 2nd'!J136,IF(AND($E$3=3),'Marks Entry 3rd'!J136,IF(AND($E$3=4),'Marks Entry 4th'!J136,"")))))</f>
        <v/>
      </c>
      <c r="K137" s="379" t="str">
        <f>IF(OR(B137=0,B137=""),"",IF(AND($E$3=1),'Marks Entry 1st'!K136,IF(AND($E$3=2),'Marks Entry 2nd'!K136,IF(AND($E$3=3),'Marks Entry 3rd'!K136,IF(AND($E$3=4),'Marks Entry 4th'!K136,"")))))</f>
        <v/>
      </c>
      <c r="L137" s="180" t="str">
        <f>IF(OR($E137="",$G137=""),"",IF(AND($E$3=1),'Marks Entry 1st'!L136,IF(AND($E$3=2),'Marks Entry 2nd'!L136,IF(AND($E$3=3),'Marks Entry 3rd'!L136,IF(AND($E$3=4),'Marks Entry 4th'!L136,"")))))</f>
        <v/>
      </c>
      <c r="M137" s="180" t="str">
        <f>IF(OR($E137="",$G137=""),"",IF(AND($E$3=1),'Marks Entry 1st'!M136,IF(AND($E$3=2),'Marks Entry 2nd'!M136,IF(AND($E$3=3),'Marks Entry 3rd'!M136,IF(AND($E$3=4),'Marks Entry 4th'!M136,"")))))</f>
        <v/>
      </c>
      <c r="N137" s="87" t="str">
        <f t="shared" si="108"/>
        <v/>
      </c>
      <c r="O137" s="180" t="str">
        <f>IF(OR($E137="",$G137=""),"",IF(AND($E$3=1),'Marks Entry 1st'!N136,IF(AND($E$3=2),'Marks Entry 2nd'!N136,IF(AND($E$3=3),'Marks Entry 3rd'!N136,IF(AND($E$3=4),'Marks Entry 4th'!N136,"")))))</f>
        <v/>
      </c>
      <c r="P137" s="180" t="str">
        <f>IF(OR($E137="",$G137=""),"",IF(AND($E$3=1),'Marks Entry 1st'!O136,IF(AND($E$3=2),'Marks Entry 2nd'!O136,IF(AND($E$3=3),'Marks Entry 3rd'!O136,IF(AND($E$3=4),'Marks Entry 4th'!O136,"")))))</f>
        <v/>
      </c>
      <c r="Q137" s="180" t="str">
        <f>IF(OR($E137="",$G137=""),"",IF(AND($E$3=1),'Marks Entry 1st'!P136,IF(AND($E$3=2),'Marks Entry 2nd'!P136,IF(AND($E$3=3),'Marks Entry 3rd'!P136,IF(AND($E$3=4),'Marks Entry 4th'!P136,"")))))</f>
        <v/>
      </c>
      <c r="R137" s="91" t="str">
        <f t="shared" si="109"/>
        <v/>
      </c>
      <c r="S137" s="87">
        <f t="shared" si="110"/>
        <v>0</v>
      </c>
      <c r="T137" s="93" t="str">
        <f>IF(OR($E137="",$G137=""),"",IF(AND($E$3=1),'Marks Entry 1st'!Q136,IF(AND($E$3=2),'Marks Entry 2nd'!Q136,IF(AND($E$3=3),'Marks Entry 3rd'!Q136,IF(AND($E$3=4),'Marks Entry 4th'!Q136,"")))))</f>
        <v/>
      </c>
      <c r="U137" s="93" t="str">
        <f>IF(OR($E137="",$G137=""),"",IF(AND($E$3=1),'Marks Entry 1st'!R136,IF(AND($E$3=2),'Marks Entry 2nd'!R136,IF(AND($E$3=3),'Marks Entry 3rd'!R136,IF(AND($E$3=4),'Marks Entry 4th'!R136,"")))))</f>
        <v/>
      </c>
      <c r="V137" s="93" t="str">
        <f>IF(OR($E137="",$G137=""),"",IF(AND($E$3=1),'Marks Entry 1st'!S136,IF(AND($E$3=2),'Marks Entry 2nd'!S136,IF(AND($E$3=3),'Marks Entry 3rd'!S136,IF(AND($E$3=4),'Marks Entry 4th'!S136,"")))))</f>
        <v/>
      </c>
      <c r="W137" s="92" t="str">
        <f t="shared" si="111"/>
        <v/>
      </c>
      <c r="X137" s="87" t="str">
        <f t="shared" si="112"/>
        <v/>
      </c>
      <c r="Y137" s="144">
        <f t="shared" si="113"/>
        <v>0</v>
      </c>
      <c r="Z137" s="144" t="str">
        <f t="shared" si="114"/>
        <v/>
      </c>
      <c r="AA137" s="144" t="str">
        <f t="shared" ref="AA137:AA200" si="152">IF(AND(OR(L137="ab",L137="ml"),OR(M137="ab",M137="ml"),OR(O137="ab",O137="ml")),"E",IF(AND(OR(L137="ab",L137="ml"),OR(O137="ab",O137="ml"),OR(T137="ab",T137="ml")),"AB",IF(AND(OR(M137="ab",M137="ml"),OR(O137="ab",O137="ml"),OR(T137="ab",T137="ml")),"AB","")))</f>
        <v/>
      </c>
      <c r="AB137" s="144" t="str">
        <f t="shared" si="115"/>
        <v/>
      </c>
      <c r="AC137" s="144" t="str">
        <f t="shared" ref="AC137:AC200" si="153">IF(OR(AB137="",AB137=0,AB137="RE",AB137="AB"),"",IF(X137&gt;=75%*Z137,"D",IF(X137&gt;=60%*Z137,"I",IF(X137&gt;=48%*Z137,"II",IF(X137&gt;=36%*Z137,"III","P")))))</f>
        <v/>
      </c>
      <c r="AD137" s="148" t="str">
        <f t="shared" ref="AD137:AD200" si="154">IF(X137="","",IF(OR(AB137="",AB137=0,AB137="RE",AB137="AB"),"",IF(X137&gt;85%*Z137,"A",IF(X137&gt;70%*Z137,"B",IF(X137&gt;=50%*Z137,"C",IF(X137&gt;=30%*Z137,"D","E"))))))</f>
        <v/>
      </c>
      <c r="AE137" s="180" t="str">
        <f>IF(OR($E137="",$G137=""),"",IF(AND($E$3=1),'Marks Entry 1st'!T136,IF(AND($E$3=2),'Marks Entry 2nd'!T136,IF(AND($E$3=3),'Marks Entry 3rd'!T136,IF(AND($E$3=4),'Marks Entry 4th'!T136,"")))))</f>
        <v/>
      </c>
      <c r="AF137" s="180" t="str">
        <f>IF(OR($E137="",$G137=""),"",IF(AND($E$3=1),'Marks Entry 1st'!U136,IF(AND($E$3=2),'Marks Entry 2nd'!U136,IF(AND($E$3=3),'Marks Entry 3rd'!U136,IF(AND($E$3=4),'Marks Entry 4th'!U136,"")))))</f>
        <v/>
      </c>
      <c r="AG137" s="87" t="str">
        <f t="shared" si="116"/>
        <v/>
      </c>
      <c r="AH137" s="180" t="str">
        <f>IF(OR($E137="",$G137=""),"",IF(AND($E$3=1),'Marks Entry 1st'!V136,IF(AND($E$3=2),'Marks Entry 2nd'!V136,IF(AND($E$3=3),'Marks Entry 3rd'!V136,IF(AND($E$3=4),'Marks Entry 4th'!V136,"")))))</f>
        <v/>
      </c>
      <c r="AI137" s="180" t="str">
        <f>IF(OR($E137="",$G137=""),"",IF(AND($E$3=1),'Marks Entry 1st'!W136,IF(AND($E$3=2),'Marks Entry 2nd'!W136,IF(AND($E$3=3),'Marks Entry 3rd'!W136,IF(AND($E$3=4),'Marks Entry 4th'!W136,"")))))</f>
        <v/>
      </c>
      <c r="AJ137" s="180" t="str">
        <f>IF(OR($E137="",$G137=""),"",IF(AND($E$3=1),'Marks Entry 1st'!X136,IF(AND($E$3=2),'Marks Entry 2nd'!X136,IF(AND($E$3=3),'Marks Entry 3rd'!X136,IF(AND($E$3=4),'Marks Entry 4th'!X136,"")))))</f>
        <v/>
      </c>
      <c r="AK137" s="91" t="str">
        <f t="shared" si="117"/>
        <v/>
      </c>
      <c r="AL137" s="87">
        <f t="shared" si="118"/>
        <v>0</v>
      </c>
      <c r="AM137" s="93" t="str">
        <f>IF(OR($E137="",$G137=""),"",IF(AND($E$3=1),'Marks Entry 1st'!Y136,IF(AND($E$3=2),'Marks Entry 2nd'!Y136,IF(AND($E$3=3),'Marks Entry 3rd'!Y136,IF(AND($E$3=4),'Marks Entry 4th'!Y136,"")))))</f>
        <v/>
      </c>
      <c r="AN137" s="93" t="str">
        <f>IF(OR($E137="",$G137=""),"",IF(AND($E$3=1),'Marks Entry 1st'!Z136,IF(AND($E$3=2),'Marks Entry 2nd'!Z136,IF(AND($E$3=3),'Marks Entry 3rd'!Z136,IF(AND($E$3=4),'Marks Entry 4th'!Z136,"")))))</f>
        <v/>
      </c>
      <c r="AO137" s="93" t="str">
        <f>IF(OR($E137="",$G137=""),"",IF(AND($E$3=1),'Marks Entry 1st'!AA136,IF(AND($E$3=2),'Marks Entry 2nd'!AA136,IF(AND($E$3=3),'Marks Entry 3rd'!AA136,IF(AND($E$3=4),'Marks Entry 4th'!AA136,"")))))</f>
        <v/>
      </c>
      <c r="AP137" s="92" t="str">
        <f t="shared" si="119"/>
        <v/>
      </c>
      <c r="AQ137" s="87" t="str">
        <f t="shared" si="120"/>
        <v/>
      </c>
      <c r="AR137" s="144">
        <f t="shared" si="121"/>
        <v>0</v>
      </c>
      <c r="AS137" s="144" t="str">
        <f t="shared" si="122"/>
        <v/>
      </c>
      <c r="AT137" s="144" t="str">
        <f t="shared" ref="AT137:AT200" si="155">IF(AND(OR(AE137="ab",AE137="ml"),OR(AF137="ab",AF137="ml"),OR(AH137="ab",AH137="ml")),"E",IF(AND(OR(AE137="ab",AE137="ml"),OR(AH137="ab",AH137="ml"),OR(AM137="ab",AM137="ml")),"AB",IF(AND(OR(AF137="ab",AF137="ml"),OR(AH137="ab",AH137="ml"),OR(AM137="ab",AM137="ml")),"AB","")))</f>
        <v/>
      </c>
      <c r="AU137" s="144" t="str">
        <f t="shared" si="123"/>
        <v/>
      </c>
      <c r="AV137" s="144" t="str">
        <f t="shared" ref="AV137:AV200" si="156">IF(OR(AU137="",AU137=0,AU137="RE",AU137="AB"),"",IF(AQ137&gt;=75%*AS137,"D",IF(AQ137&gt;=60%*AS137,"I",IF(AQ137&gt;=48%*AS137,"II",IF(AQ137&gt;=36%*AS137,"III","P")))))</f>
        <v/>
      </c>
      <c r="AW137" s="148" t="str">
        <f t="shared" ref="AW137:AW200" si="157">IF(AQ137="","",IF(OR(AU137="",AU137=0,AU137="RE",AU137="AB"),"",IF(AQ137&gt;85%*AS137,"A",IF(AQ137&gt;70%*AS137,"B",IF(AQ137&gt;50%*AS137,"C",IF(AQ137&gt;30%*AS137,"D","E"))))))</f>
        <v/>
      </c>
      <c r="AX137" s="180" t="str">
        <f>IF(OR($E137="",$G137=""),"",IF(AND($E$3=1),'Marks Entry 1st'!AB136,IF(AND($E$3=2),'Marks Entry 2nd'!AB136,IF(AND($E$3=3),'Marks Entry 3rd'!AB136,IF(AND($E$3=4),'Marks Entry 4th'!AB136,"")))))</f>
        <v/>
      </c>
      <c r="AY137" s="180" t="str">
        <f>IF(OR($E137="",$G137=""),"",IF(AND($E$3=1),'Marks Entry 1st'!AC136,IF(AND($E$3=2),'Marks Entry 2nd'!AC136,IF(AND($E$3=3),'Marks Entry 3rd'!AC136,IF(AND($E$3=4),'Marks Entry 4th'!AC136,"")))))</f>
        <v/>
      </c>
      <c r="AZ137" s="87" t="str">
        <f t="shared" ref="AZ137:AZ200" si="158">IF(AND(AX137="",AY137=""),"",IF(AND(AX137="NA",AY137="NA"),"NA",IF(AND(AX137="AB",AY137="AB"),"AB",SUM(AX137:AY137))))</f>
        <v/>
      </c>
      <c r="BA137" s="180" t="str">
        <f>IF(OR($E137="",$G137=""),"",IF(AND($E$3=1),'Marks Entry 1st'!AD136,IF(AND($E$3=2),'Marks Entry 2nd'!AD136,IF(AND($E$3=3),'Marks Entry 3rd'!AD136,IF(AND($E$3=4),'Marks Entry 4th'!AD136,"")))))</f>
        <v/>
      </c>
      <c r="BB137" s="180" t="str">
        <f>IF(OR($E137="",$G137=""),"",IF(AND($E$3=1),'Marks Entry 1st'!AE136,IF(AND($E$3=2),'Marks Entry 2nd'!AE136,IF(AND($E$3=3),'Marks Entry 3rd'!AE136,IF(AND($E$3=4),'Marks Entry 4th'!AE136,"")))))</f>
        <v/>
      </c>
      <c r="BC137" s="180" t="str">
        <f>IF(OR($E137="",$G137=""),"",IF(AND($E$3=1),'Marks Entry 1st'!AF136,IF(AND($E$3=2),'Marks Entry 2nd'!AF136,IF(AND($E$3=3),'Marks Entry 3rd'!AF136,IF(AND($E$3=4),'Marks Entry 4th'!AF136,"")))))</f>
        <v/>
      </c>
      <c r="BD137" s="91" t="str">
        <f t="shared" ref="BD137:BD200" si="159">IF(AND(BA137="",BB137="",BC137=""),"",IF(AND(BA137="NA",BB137="NA",BC137="NA"),"NA",IF(AND(BA137="AB",BB137="AB",BC137="AB"),"AB",SUM(BA137:BC137))))</f>
        <v/>
      </c>
      <c r="BE137" s="87">
        <f t="shared" ref="BE137:BE200" si="160">IF(AND(AZ137="NA",BD137="NA"),"NA",IF(AND(AZ137="AB",BD137="AB"),"AB",SUM(AZ137,BD137)))</f>
        <v>0</v>
      </c>
      <c r="BF137" s="93" t="str">
        <f>IF(OR($E137="",$G137=""),"",IF(AND($E$3=1),'Marks Entry 1st'!AG136,IF(AND($E$3=2),'Marks Entry 2nd'!AG136,IF(AND($E$3=3),'Marks Entry 3rd'!AG136,IF(AND($E$3=4),'Marks Entry 4th'!AG136,"")))))</f>
        <v/>
      </c>
      <c r="BG137" s="93" t="str">
        <f>IF(OR($E137="",$G137=""),"",IF(AND($E$3=1),'Marks Entry 1st'!AH136,IF(AND($E$3=2),'Marks Entry 2nd'!AH136,IF(AND($E$3=3),'Marks Entry 3rd'!AH136,IF(AND($E$3=4),'Marks Entry 4th'!AH136,"")))))</f>
        <v/>
      </c>
      <c r="BH137" s="93" t="str">
        <f>IF(OR($E137="",$G137=""),"",IF(AND($E$3=1),'Marks Entry 1st'!AI136,IF(AND($E$3=2),'Marks Entry 2nd'!AI136,IF(AND($E$3=3),'Marks Entry 3rd'!AI136,IF(AND($E$3=4),'Marks Entry 4th'!AI136,"")))))</f>
        <v/>
      </c>
      <c r="BI137" s="92" t="str">
        <f t="shared" ref="BI137:BI200" si="161">IF(AND(BF137="",BG137="",BH137=""),"",IF(AND(BF137="AB",BG137="AB",BH137="AB"),"AB",SUM(BF137:BH137)))</f>
        <v/>
      </c>
      <c r="BJ137" s="87" t="str">
        <f t="shared" ref="BJ137:BJ200" si="162">IF(BI137="","",IF(AND(BE137="AB",BI137="AB"),"AB",SUM(BE137,BI137)))</f>
        <v/>
      </c>
      <c r="BK137" s="144">
        <f t="shared" ref="BK137:BK200" si="163">COUNTIF(AX137:AY137,"NA")*20+(COUNTIF(AX137:AY137,"ML")*20)+(COUNTIF(BA137,"ML")*$BA$7)+(COUNTIF(BF137,"ML")*$BF$7)</f>
        <v>0</v>
      </c>
      <c r="BL137" s="144" t="str">
        <f t="shared" ref="BL137:BL200" si="164">IF(OR(U137="NSO",U137=0,U137=""),"",IF(AND(AX137="",AY137="",BA137="",BF137=""),"",IF(AND(AY137="",BA137="",BF137=""),$AY$7-BK137,IF(AND(BA137="",BF137=""),$BA$7-BK137,IF(AND(BF137=""),$BF$7-BK137,$BJ$7-BK137)))))</f>
        <v/>
      </c>
      <c r="BM137" s="144" t="str">
        <f t="shared" ref="BM137:BM200" si="165">IF(AND(OR(AX137="ab",AX137="ml"),OR(AY137="ab",AY137="ml"),OR(BA137="ab",BA137="ml")),"E",IF(AND(OR(AX137="ab",AX137="ml"),OR(BA137="ab",BA137="ml"),OR(BF137="ab",BF137="ml")),"AB",IF(AND(OR(AY137="ab",AY137="ml"),OR(BA137="ab",BA137="ml"),OR(BF137="ab",BF137="ml")),"AB","")))</f>
        <v/>
      </c>
      <c r="BN137" s="144" t="str">
        <f t="shared" ref="BN137:BN200" si="166">IF(OR(U137="NSO",U137="",BF137=""),"",IF(OR(BM137="AB",BF137="ab"),"AB",IF(BF137="ML","RE",IF(AND(BJ137&gt;=36%*BL137,BF137&gt;=14),"P",IF(AND(BJ137&gt;=34%*BL137,BF137&gt;=14),"G2",IF(AND(BJ137&gt;=31%*BL137,BF137&gt;=14),"G1",IF(BJ137&gt;=25%*BL137,"S","F")))))))</f>
        <v/>
      </c>
      <c r="BO137" s="144" t="str">
        <f t="shared" ref="BO137:BO200" si="167">IF(OR(BN137="",BN137=0,BN137="RE",BN137="AB"),"",IF(BJ137&gt;=75%*BL137,"D",IF(BJ137&gt;=60%*BL137,"I",IF(BJ137&gt;=48%*BL137,"II",IF(BJ137&gt;=36%*BL137,"III","P")))))</f>
        <v/>
      </c>
      <c r="BP137" s="148" t="str">
        <f t="shared" ref="BP137:BP200" si="168">IF(BJ137="","",IF(OR(BN137="",BN137=0,BN137="RE",BN137="AB"),"",IF(BJ137&gt;85%*BL137,"A",IF(BJ137&gt;70%*BL137,"B",IF(BJ137&gt;50%*BL137,"C",IF(BJ137&gt;30%*BL137,"D","E"))))))</f>
        <v/>
      </c>
      <c r="BQ137" s="180" t="str">
        <f>IF(OR($E137="",$G137=""),"",IF(AND($E$3=1),'Marks Entry 1st'!AJ136,IF(AND($E$3=2),'Marks Entry 2nd'!AJ136,IF(AND($E$3=3),'Marks Entry 3rd'!AJ136,IF(AND($E$3=4),'Marks Entry 4th'!AJ136,"")))))</f>
        <v/>
      </c>
      <c r="BR137" s="180" t="str">
        <f>IF(OR($E137="",$G137=""),"",IF(AND($E$3=1),'Marks Entry 1st'!AK136,IF(AND($E$3=2),'Marks Entry 2nd'!AK136,IF(AND($E$3=3),'Marks Entry 3rd'!AK136,IF(AND($E$3=4),'Marks Entry 4th'!AK136,"")))))</f>
        <v/>
      </c>
      <c r="BS137" s="87" t="str">
        <f t="shared" si="124"/>
        <v/>
      </c>
      <c r="BT137" s="180" t="str">
        <f>IF(OR($E137="",$G137=""),"",IF(AND($E$3=1),'Marks Entry 1st'!AL136,IF(AND($E$3=2),'Marks Entry 2nd'!AL136,IF(AND($E$3=3),'Marks Entry 3rd'!AL136,IF(AND($E$3=4),'Marks Entry 4th'!AL136,"")))))</f>
        <v/>
      </c>
      <c r="BU137" s="180" t="str">
        <f>IF(OR($E137="",$G137=""),"",IF(AND($E$3=1),'Marks Entry 1st'!AM136,IF(AND($E$3=2),'Marks Entry 2nd'!AM136,IF(AND($E$3=3),'Marks Entry 3rd'!AM136,IF(AND($E$3=4),'Marks Entry 4th'!AM136,"")))))</f>
        <v/>
      </c>
      <c r="BV137" s="180" t="str">
        <f>IF(OR($E137="",$G137=""),"",IF(AND($E$3=1),'Marks Entry 1st'!AN136,IF(AND($E$3=2),'Marks Entry 2nd'!AN136,IF(AND($E$3=3),'Marks Entry 3rd'!AN136,IF(AND($E$3=4),'Marks Entry 4th'!AN136,"")))))</f>
        <v/>
      </c>
      <c r="BW137" s="91" t="str">
        <f t="shared" si="125"/>
        <v/>
      </c>
      <c r="BX137" s="87">
        <f t="shared" si="126"/>
        <v>0</v>
      </c>
      <c r="BY137" s="93" t="str">
        <f>IF(OR($E137="",$G137=""),"",IF(AND($E$3=1),'Marks Entry 1st'!AO136,IF(AND($E$3=2),'Marks Entry 2nd'!AO136,IF(AND($E$3=3),'Marks Entry 3rd'!AO136,IF(AND($E$3=4),'Marks Entry 4th'!AO136,"")))))</f>
        <v/>
      </c>
      <c r="BZ137" s="93" t="str">
        <f>IF(OR($E137="",$G137=""),"",IF(AND($E$3=1),'Marks Entry 1st'!AP136,IF(AND($E$3=2),'Marks Entry 2nd'!AP136,IF(AND($E$3=3),'Marks Entry 3rd'!AP136,IF(AND($E$3=4),'Marks Entry 4th'!AP136,"")))))</f>
        <v/>
      </c>
      <c r="CA137" s="93" t="str">
        <f>IF(OR($E137="",$G137=""),"",IF(AND($E$3=1),'Marks Entry 1st'!AQ136,IF(AND($E$3=2),'Marks Entry 2nd'!AQ136,IF(AND($E$3=3),'Marks Entry 3rd'!AQ136,IF(AND($E$3=4),'Marks Entry 4th'!AQ136,"")))))</f>
        <v/>
      </c>
      <c r="CB137" s="92" t="str">
        <f t="shared" si="127"/>
        <v/>
      </c>
      <c r="CC137" s="87" t="str">
        <f t="shared" si="128"/>
        <v/>
      </c>
      <c r="CD137" s="144">
        <f t="shared" si="129"/>
        <v>0</v>
      </c>
      <c r="CE137" s="144" t="str">
        <f t="shared" si="130"/>
        <v/>
      </c>
      <c r="CF137" s="144" t="str">
        <f t="shared" ref="CF137:CF200" si="169">IF(AND(OR(BQ137="ab",BQ137="ml"),OR(BR137="ab",BR137="ml"),OR(BT137="ab",BT137="ml")),"E",IF(AND(OR(BQ137="ab",BQ137="ml"),OR(BT137="ab",BT137="ml"),OR(BY137="ab",BY137="ml")),"AB",IF(AND(OR(BR137="ab",BR137="ml"),OR(BT137="ab",BT137="ml"),OR(BY137="ab",BY137="ml")),"AB","")))</f>
        <v/>
      </c>
      <c r="CG137" s="144" t="str">
        <f t="shared" si="131"/>
        <v/>
      </c>
      <c r="CH137" s="144" t="str">
        <f t="shared" ref="CH137:CH200" si="170">IF(OR(CG137="",CG137=0,CG137="RE",CG137="AB"),"",IF(CC137&gt;=75%*CE137,"D",IF(CC137&gt;=60%*CE137,"I",IF(CC137&gt;=48%*CE137,"II",IF(CC137&gt;=36%*CE137,"III","P")))))</f>
        <v/>
      </c>
      <c r="CI137" s="148" t="str">
        <f t="shared" ref="CI137:CI200" si="171">IF(CC137="","",IF(OR(CG137="",CG137=0,CG137="RE",CG137="AB"),"",IF(CC137&gt;85%*CE137,"A",IF(CC137&gt;70%*CE137,"B",IF(CC137&gt;50%*CE137,"C",IF(CC137&gt;30%*CE137,"D","E"))))))</f>
        <v/>
      </c>
      <c r="CJ137" s="180" t="str">
        <f>IF(OR($E137="",$G137=""),"",IF(AND($E$3=1),'Marks Entry 1st'!AR136,IF(AND($E$3=2),'Marks Entry 2nd'!AR136,IF(AND($E$3=3),'Marks Entry 3rd'!AR136,IF(AND($E$3=4),'Marks Entry 4th'!AR136,"")))))</f>
        <v/>
      </c>
      <c r="CK137" s="180" t="str">
        <f>IF(OR($E137="",$G137=""),"",IF(AND($E$3=1),'Marks Entry 1st'!AS136,IF(AND($E$3=2),'Marks Entry 2nd'!AS136,IF(AND($E$3=3),'Marks Entry 3rd'!AS136,IF(AND($E$3=4),'Marks Entry 4th'!AS136,"")))))</f>
        <v/>
      </c>
      <c r="CL137" s="87" t="str">
        <f t="shared" si="132"/>
        <v/>
      </c>
      <c r="CM137" s="180" t="str">
        <f>IF(OR($E137="",$G137=""),"",IF(AND($E$3=1),'Marks Entry 1st'!AT136,IF(AND($E$3=2),'Marks Entry 2nd'!AT136,IF(AND($E$3=3),'Marks Entry 3rd'!AT136,IF(AND($E$3=4),'Marks Entry 4th'!AT136,"")))))</f>
        <v/>
      </c>
      <c r="CN137" s="180" t="str">
        <f>IF(OR($E137="",$G137=""),"",IF(AND($E$3=1),'Marks Entry 1st'!AU136,IF(AND($E$3=2),'Marks Entry 2nd'!AU136,IF(AND($E$3=3),'Marks Entry 3rd'!AU136,IF(AND($E$3=4),'Marks Entry 4th'!AU136,"")))))</f>
        <v/>
      </c>
      <c r="CO137" s="180" t="str">
        <f>IF(OR($E137="",$G137=""),"",IF(AND($E$3=1),'Marks Entry 1st'!AV136,IF(AND($E$3=2),'Marks Entry 2nd'!AV136,IF(AND($E$3=3),'Marks Entry 3rd'!AV136,IF(AND($E$3=4),'Marks Entry 4th'!AV136,"")))))</f>
        <v/>
      </c>
      <c r="CP137" s="91" t="str">
        <f t="shared" si="133"/>
        <v/>
      </c>
      <c r="CQ137" s="87">
        <f t="shared" si="134"/>
        <v>0</v>
      </c>
      <c r="CR137" s="93" t="str">
        <f>IF(OR($E137="",$G137=""),"",IF(AND($E$3=1),'Marks Entry 1st'!AW136,IF(AND($E$3=2),'Marks Entry 2nd'!AW136,IF(AND($E$3=3),'Marks Entry 3rd'!AW136,IF(AND($E$3=4),'Marks Entry 4th'!AW136,"")))))</f>
        <v/>
      </c>
      <c r="CS137" s="93" t="str">
        <f>IF(OR($E137="",$G137=""),"",IF(AND($E$3=1),'Marks Entry 1st'!AX136,IF(AND($E$3=2),'Marks Entry 2nd'!AX136,IF(AND($E$3=3),'Marks Entry 3rd'!AX136,IF(AND($E$3=4),'Marks Entry 4th'!AX136,"")))))</f>
        <v/>
      </c>
      <c r="CT137" s="93" t="str">
        <f>IF(OR($E137="",$G137=""),"",IF(AND($E$3=1),'Marks Entry 1st'!AY136,IF(AND($E$3=2),'Marks Entry 2nd'!AY136,IF(AND($E$3=3),'Marks Entry 3rd'!AY136,IF(AND($E$3=4),'Marks Entry 4th'!AY136,"")))))</f>
        <v/>
      </c>
      <c r="CU137" s="92" t="str">
        <f t="shared" si="135"/>
        <v/>
      </c>
      <c r="CV137" s="87" t="str">
        <f t="shared" si="136"/>
        <v/>
      </c>
      <c r="CW137" s="144">
        <f t="shared" si="137"/>
        <v>0</v>
      </c>
      <c r="CX137" s="144" t="str">
        <f t="shared" si="138"/>
        <v/>
      </c>
      <c r="CY137" s="144" t="str">
        <f t="shared" ref="CY137:CY200" si="172">IF(AND(OR(CJ137="ab",CJ137="ml"),OR(CK137="ab",CK137="ml"),OR(CM137="ab",CM137="ml")),"E",IF(AND(OR(CJ137="ab",CJ137="ml"),OR(CM137="ab",CM137="ml"),OR(CR137="ab",CR137="ml")),"AB",IF(AND(OR(CK137="ab",CK137="ml"),OR(CM137="ab",CM137="ml"),OR(CR137="ab",CR137="ml")),"AB","")))</f>
        <v/>
      </c>
      <c r="CZ137" s="144" t="str">
        <f t="shared" si="139"/>
        <v/>
      </c>
      <c r="DA137" s="144" t="str">
        <f t="shared" ref="DA137:DA200" si="173">IF(OR(CZ137="",CZ137=0,CZ137="RE",CZ137="AB"),"",IF(CV137&gt;=75%*CX137,"D",IF(CV137&gt;=60%*CX137,"I",IF(CV137&gt;=48%*CX137,"II",IF(CV137&gt;=36%*CX137,"III","P")))))</f>
        <v/>
      </c>
      <c r="DB137" s="148" t="str">
        <f t="shared" ref="DB137:DB200" si="174">IF(CV137="","",IF(OR(CZ137="",CZ137=0,CZ137="RE",CZ137="AB"),"",IF(CV137&gt;85%*CX137,"A",IF(CV137&gt;70%*CX137,"B",IF(CV137&gt;50%*CX137,"C",IF(CV137&gt;30%*CX137,"D","E"))))))</f>
        <v/>
      </c>
      <c r="DC137" s="380" t="str">
        <f>IF(OR($E137="",$G137=""),"",IF(AND($E$3=1),'Marks Entry 1st'!AZ136,IF(AND($E$3=2),'Marks Entry 2nd'!AZ136,IF(AND($E$3=3),'Marks Entry 3rd'!AZ136,IF(AND($E$3=4),'Marks Entry 4th'!AZ136,"")))))</f>
        <v/>
      </c>
      <c r="DD137" s="380" t="str">
        <f>IF(OR($E137="",$G137=""),"",IF(AND($E$3=1),'Marks Entry 1st'!BA136,IF(AND($E$3=2),'Marks Entry 2nd'!BA136,IF(AND($E$3=3),'Marks Entry 3rd'!BA136,IF(AND($E$3=4),'Marks Entry 4th'!BA136,"")))))</f>
        <v/>
      </c>
      <c r="DE137" s="380" t="str">
        <f>IF(OR($E137="",$G137=""),"",IF(AND($E$3=1),'Marks Entry 1st'!BB136,IF(AND($E$3=2),'Marks Entry 2nd'!BB136,IF(AND($E$3=3),'Marks Entry 3rd'!BB136,IF(AND($E$3=4),'Marks Entry 4th'!BB136,"")))))</f>
        <v/>
      </c>
      <c r="DF137" s="181" t="str">
        <f t="shared" si="140"/>
        <v/>
      </c>
      <c r="DG137" s="182">
        <f t="shared" si="141"/>
        <v>0</v>
      </c>
      <c r="DH137" s="182" t="str">
        <f t="shared" si="142"/>
        <v/>
      </c>
      <c r="DI137" s="182" t="str">
        <f t="shared" si="143"/>
        <v/>
      </c>
      <c r="DJ137" s="147" t="str">
        <f t="shared" ref="DJ137:DJ200" si="175">IF(DF137="","",IF(OR(DI137="",DI137=0,DI137="S",DI137="RE",DI137="F",DI137="AB"),"",IF(DF137&gt;90%*DH137,"A+",IF(DF137&gt;75%*DH137,"A",IF(DF137&gt;60%*DH137,"B",IF(DF137&gt;40%*DH137,"C","D"))))))</f>
        <v/>
      </c>
      <c r="DK137" s="380" t="str">
        <f>IF(OR($E137="",$G137=""),"",IF(AND($E$3=1),'Marks Entry 1st'!BC136,IF(AND($E$3=2),'Marks Entry 2nd'!BC136,IF(AND($E$3=3),'Marks Entry 3rd'!BC136,IF(AND($E$3=4),'Marks Entry 4th'!BC136,"")))))</f>
        <v/>
      </c>
      <c r="DL137" s="380" t="str">
        <f>IF(OR($E137="",$G137=""),"",IF(AND($E$3=1),'Marks Entry 1st'!BD136,IF(AND($E$3=2),'Marks Entry 2nd'!BD136,IF(AND($E$3=3),'Marks Entry 3rd'!BD136,IF(AND($E$3=4),'Marks Entry 4th'!BD136,"")))))</f>
        <v/>
      </c>
      <c r="DM137" s="380" t="str">
        <f>IF(OR($E137="",$G137=""),"",IF(AND($E$3=1),'Marks Entry 1st'!BE136,IF(AND($E$3=2),'Marks Entry 2nd'!BE136,IF(AND($E$3=3),'Marks Entry 3rd'!BE136,IF(AND($E$3=4),'Marks Entry 4th'!BE136,"")))))</f>
        <v/>
      </c>
      <c r="DN137" s="181" t="str">
        <f t="shared" si="144"/>
        <v/>
      </c>
      <c r="DO137" s="182">
        <f t="shared" si="145"/>
        <v>0</v>
      </c>
      <c r="DP137" s="182" t="str">
        <f t="shared" si="146"/>
        <v/>
      </c>
      <c r="DQ137" s="182" t="str">
        <f t="shared" si="147"/>
        <v/>
      </c>
      <c r="DR137" s="147" t="str">
        <f t="shared" ref="DR137:DR200" si="176">IF(DN137="","",IF(OR(DQ137="",DQ137=0,DQ137="S",DQ137="RE",DQ137="F",DQ137="AB"),"",IF(DN137&gt;90%*DP137,"A+",IF(DN137&gt;75%*DP137,"A",IF(DN137&gt;60%*DP137,"B",IF(DN137&gt;40%*DP137,"C","D"))))))</f>
        <v/>
      </c>
      <c r="DS137" s="380" t="str">
        <f>IF(OR($E137="",$G137=""),"",IF(AND($E$3=1),'Marks Entry 1st'!BF136,IF(AND($E$3=2),'Marks Entry 2nd'!BF136,IF(AND($E$3=3),'Marks Entry 3rd'!BF136,IF(AND($E$3=4),'Marks Entry 4th'!BF136,"")))))</f>
        <v/>
      </c>
      <c r="DT137" s="380" t="str">
        <f>IF(OR($E137="",$G137=""),"",IF(AND($E$3=1),'Marks Entry 1st'!BG136,IF(AND($E$3=2),'Marks Entry 2nd'!BG136,IF(AND($E$3=3),'Marks Entry 3rd'!BG136,IF(AND($E$3=4),'Marks Entry 4th'!BG136,"")))))</f>
        <v/>
      </c>
      <c r="DU137" s="380" t="str">
        <f>IF(OR($E137="",$G137=""),"",IF(AND($E$3=1),'Marks Entry 1st'!BH136,IF(AND($E$3=2),'Marks Entry 2nd'!BH136,IF(AND($E$3=3),'Marks Entry 3rd'!BH136,IF(AND($E$3=4),'Marks Entry 4th'!BH136,"")))))</f>
        <v/>
      </c>
      <c r="DV137" s="181" t="str">
        <f t="shared" si="148"/>
        <v/>
      </c>
      <c r="DW137" s="182">
        <f t="shared" si="149"/>
        <v>0</v>
      </c>
      <c r="DX137" s="182" t="str">
        <f t="shared" si="150"/>
        <v/>
      </c>
      <c r="DY137" s="182" t="str">
        <f t="shared" si="151"/>
        <v/>
      </c>
      <c r="DZ137" s="147" t="str">
        <f t="shared" ref="DZ137:DZ200" si="177">IF(DV137="","",IF(OR(DY137="",DY137=0,DY137="S",DY137="RE",DY137="F",DY137="AB"),"",IF(DV137&gt;90%*DX137,"A+",IF(DV137&gt;75%*DX137,"A",IF(DV137&gt;60%*DX137,"B",IF(DV137&gt;40%*DX137,"C","D"))))))</f>
        <v/>
      </c>
      <c r="EA137" s="104" t="str">
        <f t="shared" ref="EA137:EA200" si="178">IF($E$3="","",IF(OR(E137="",G137=""),"",IF(OR($E$3=1,$E$3=2),SUM(X137,AQ137,BJ137,CC137),SUM(X137,AQ137,BJ137,CC137,CV137))))</f>
        <v/>
      </c>
      <c r="EB137" s="105" t="str">
        <f t="shared" ref="EB137:EB200" si="179">IF(OR(EA137="",EA137=0),"",EA137*100/$EA$7)</f>
        <v/>
      </c>
      <c r="EC137" s="111" t="str">
        <f t="shared" ref="EC137:EC200" si="180">IF(OR(EB137="",B137="NSO"),"",IF(AND(EB137&gt;=60),"I",IF(AND(EB137&gt;=48),"II",IF(AND(EB137&gt;=36),"III",""))))</f>
        <v/>
      </c>
      <c r="ED137" s="112" t="str">
        <f t="shared" ref="ED137:ED200" si="181">IF(OR(EB137="",B137="NSO",EA137=0),"",SUMPRODUCT((EB137&lt;$EB$8:$EB$207)/COUNTIF($EB$8:$EB$207,$EB$8:$EB$207)))</f>
        <v/>
      </c>
      <c r="EE137" s="386" t="str">
        <f t="shared" ref="EE137:EE200" si="182">IF(B137="NSO","NSO",IF(OR(D137="",G137="",F137="",B137="",EA137=0),"","Promoted"))</f>
        <v/>
      </c>
      <c r="EF137" s="72" t="str">
        <f>IF(OR($E137="",$G137=""),"",IF(AND($E$3=1),'Marks Entry 1st'!BI136,IF(AND($E$3=2),'Marks Entry 2nd'!BI136,IF(AND($E$3=3),'Marks Entry 3rd'!BI136,IF(AND($E$3=4),'Marks Entry 4th'!BI136,"")))))</f>
        <v/>
      </c>
      <c r="EG137" s="72" t="str">
        <f>IF(OR($E137="",$G137=""),"",IF(AND($E$3=1),'Marks Entry 1st'!BJ136,IF(AND($E$3=2),'Marks Entry 2nd'!BJ136,IF(AND($E$3=3),'Marks Entry 3rd'!BJ136,IF(AND($E$3=4),'Marks Entry 4th'!BJ136,"")))))</f>
        <v/>
      </c>
      <c r="EH137" s="328" t="str">
        <f t="shared" ref="EH137:EH200" si="183">IF(OR(B137="",G137="",EA137="",B137="NSO"),"",IF(EA137&gt;85%*$EA$7,"A",IF(EA137&gt;70%*$EA$7,"B",IF(EA137&gt;50%*$EA$7,"C",IF(EA137&gt;30%*$EA$7,"D","E")))))</f>
        <v/>
      </c>
      <c r="EI137" s="73"/>
      <c r="EP137" s="75">
        <f>IF(AND($E$3=1),'Marks Entry 1st'!I136,IF(AND($E$3=2),'Marks Entry 2nd'!I136,IF(AND($E$3=3),'Marks Entry 3rd'!I136,IF(AND($E$3=4),'Marks Entry 4th'!I136,""))))</f>
        <v>0</v>
      </c>
    </row>
    <row r="138" spans="1:146" ht="18.899999999999999" customHeight="1">
      <c r="A138" s="94">
        <v>131</v>
      </c>
      <c r="B138" s="94" t="str">
        <f>IF(OR(EP138=0,EP138=""),"",IF(AND($E$3=1),'Marks Entry 1st'!I137,IF(AND($E$3=2),'Marks Entry 2nd'!I137,IF(AND($E$3=3),'Marks Entry 3rd'!I137,IF(AND($E$3=4),'Marks Entry 4th'!I137,"")))))</f>
        <v/>
      </c>
      <c r="C138" s="95" t="str">
        <f>IF(OR(B138=0,B138=""),"",IF(AND($E$3=1),'Marks Entry 1st'!B137,IF(AND($E$3=2),'Marks Entry 2nd'!B137,IF(AND($E$3=3),'Marks Entry 3rd'!B137,IF(AND($E$3=4),'Marks Entry 4th'!B137,"")))))</f>
        <v/>
      </c>
      <c r="D138" s="95" t="str">
        <f>IF(OR(B138=0,B138=""),"",IF(AND($E$3=1),'Marks Entry 1st'!C137,IF(AND($E$3=2),'Marks Entry 2nd'!C137,IF(AND($E$3=3),'Marks Entry 3rd'!C137,IF(AND($E$3=4),'Marks Entry 4th'!C137,"")))))</f>
        <v/>
      </c>
      <c r="E138" s="96" t="str">
        <f>IF(OR(B138=0,B138=""),"",IF(AND($E$3=1),'Marks Entry 1st'!E137,IF(AND($E$3=2),'Marks Entry 2nd'!E137,IF(AND($E$3=3),'Marks Entry 3rd'!E137,IF(AND($E$3=4),'Marks Entry 4th'!E137,"")))))</f>
        <v/>
      </c>
      <c r="F138" s="95" t="str">
        <f>IF(OR(B138=0,B138=""),"",IF(AND($E$3=1),'Marks Entry 1st'!D137,IF(AND($E$3=2),'Marks Entry 2nd'!D137,IF(AND($E$3=3),'Marks Entry 3rd'!D137,IF(AND($E$3=4),'Marks Entry 4th'!D137,"")))))</f>
        <v/>
      </c>
      <c r="G138" s="90" t="str">
        <f>IF(OR(B138=0,B138=""),"",IF(AND($E$3=1),'Marks Entry 1st'!F137,IF(AND($E$3=2),'Marks Entry 2nd'!F137,IF(AND($E$3=3),'Marks Entry 3rd'!F137,IF(AND($E$3=4),'Marks Entry 4th'!F137,"")))))</f>
        <v/>
      </c>
      <c r="H138" s="90" t="str">
        <f>IF(OR(B138=0,B138=""),"",IF(AND($E$3=1),'Marks Entry 1st'!G137,IF(AND($E$3=2),'Marks Entry 2nd'!G137,IF(AND($E$3=3),'Marks Entry 3rd'!G137,IF(AND($E$3=4),'Marks Entry 4th'!G137,"")))))</f>
        <v/>
      </c>
      <c r="I138" s="90" t="str">
        <f>IF(OR(B138=0,B138=""),"",IF(AND($E$3=1),'Marks Entry 1st'!H137,IF(AND($E$3=2),'Marks Entry 2nd'!H137,IF(AND($E$3=3),'Marks Entry 3rd'!H137,IF(AND($E$3=4),'Marks Entry 4th'!H137,"")))))</f>
        <v/>
      </c>
      <c r="J138" s="379" t="str">
        <f>IF(OR(B138=0,B138=""),"",IF(AND($E$3=1),'Marks Entry 1st'!J137,IF(AND($E$3=2),'Marks Entry 2nd'!J137,IF(AND($E$3=3),'Marks Entry 3rd'!J137,IF(AND($E$3=4),'Marks Entry 4th'!J137,"")))))</f>
        <v/>
      </c>
      <c r="K138" s="379" t="str">
        <f>IF(OR(B138=0,B138=""),"",IF(AND($E$3=1),'Marks Entry 1st'!K137,IF(AND($E$3=2),'Marks Entry 2nd'!K137,IF(AND($E$3=3),'Marks Entry 3rd'!K137,IF(AND($E$3=4),'Marks Entry 4th'!K137,"")))))</f>
        <v/>
      </c>
      <c r="L138" s="180" t="str">
        <f>IF(OR($E138="",$G138=""),"",IF(AND($E$3=1),'Marks Entry 1st'!L137,IF(AND($E$3=2),'Marks Entry 2nd'!L137,IF(AND($E$3=3),'Marks Entry 3rd'!L137,IF(AND($E$3=4),'Marks Entry 4th'!L137,"")))))</f>
        <v/>
      </c>
      <c r="M138" s="180" t="str">
        <f>IF(OR($E138="",$G138=""),"",IF(AND($E$3=1),'Marks Entry 1st'!M137,IF(AND($E$3=2),'Marks Entry 2nd'!M137,IF(AND($E$3=3),'Marks Entry 3rd'!M137,IF(AND($E$3=4),'Marks Entry 4th'!M137,"")))))</f>
        <v/>
      </c>
      <c r="N138" s="87" t="str">
        <f t="shared" ref="N138:N201" si="184">IF(AND(L138="",M138=""),"",IF(AND(L138="NA",M138="NA"),"NA",IF(AND(L138="AB",M138="AB"),"AB",SUM(L138:M138))))</f>
        <v/>
      </c>
      <c r="O138" s="180" t="str">
        <f>IF(OR($E138="",$G138=""),"",IF(AND($E$3=1),'Marks Entry 1st'!N137,IF(AND($E$3=2),'Marks Entry 2nd'!N137,IF(AND($E$3=3),'Marks Entry 3rd'!N137,IF(AND($E$3=4),'Marks Entry 4th'!N137,"")))))</f>
        <v/>
      </c>
      <c r="P138" s="180" t="str">
        <f>IF(OR($E138="",$G138=""),"",IF(AND($E$3=1),'Marks Entry 1st'!O137,IF(AND($E$3=2),'Marks Entry 2nd'!O137,IF(AND($E$3=3),'Marks Entry 3rd'!O137,IF(AND($E$3=4),'Marks Entry 4th'!O137,"")))))</f>
        <v/>
      </c>
      <c r="Q138" s="180" t="str">
        <f>IF(OR($E138="",$G138=""),"",IF(AND($E$3=1),'Marks Entry 1st'!P137,IF(AND($E$3=2),'Marks Entry 2nd'!P137,IF(AND($E$3=3),'Marks Entry 3rd'!P137,IF(AND($E$3=4),'Marks Entry 4th'!P137,"")))))</f>
        <v/>
      </c>
      <c r="R138" s="91" t="str">
        <f t="shared" ref="R138:R201" si="185">IF(AND(O138="",P138="",Q138=""),"",IF(AND(O138="NA",P138="NA",Q138="NA"),"NA",IF(AND(O138="AB",P138="AB",Q138="AB"),"AB",SUM(O138:Q138))))</f>
        <v/>
      </c>
      <c r="S138" s="87">
        <f t="shared" ref="S138:S201" si="186">IF(AND(N138="NA",R138="NA"),"NA",IF(AND(N138="AB",R138="AB"),"AB",SUM(N138,R138)))</f>
        <v>0</v>
      </c>
      <c r="T138" s="93" t="str">
        <f>IF(OR($E138="",$G138=""),"",IF(AND($E$3=1),'Marks Entry 1st'!Q137,IF(AND($E$3=2),'Marks Entry 2nd'!Q137,IF(AND($E$3=3),'Marks Entry 3rd'!Q137,IF(AND($E$3=4),'Marks Entry 4th'!Q137,"")))))</f>
        <v/>
      </c>
      <c r="U138" s="93" t="str">
        <f>IF(OR($E138="",$G138=""),"",IF(AND($E$3=1),'Marks Entry 1st'!R137,IF(AND($E$3=2),'Marks Entry 2nd'!R137,IF(AND($E$3=3),'Marks Entry 3rd'!R137,IF(AND($E$3=4),'Marks Entry 4th'!R137,"")))))</f>
        <v/>
      </c>
      <c r="V138" s="93" t="str">
        <f>IF(OR($E138="",$G138=""),"",IF(AND($E$3=1),'Marks Entry 1st'!S137,IF(AND($E$3=2),'Marks Entry 2nd'!S137,IF(AND($E$3=3),'Marks Entry 3rd'!S137,IF(AND($E$3=4),'Marks Entry 4th'!S137,"")))))</f>
        <v/>
      </c>
      <c r="W138" s="92" t="str">
        <f t="shared" ref="W138:W201" si="187">IF(AND(T138="",U138="",V138=""),"",IF(AND(T138="AB",U138="AB",V138="AB"),"AB",SUM(T138:V138)))</f>
        <v/>
      </c>
      <c r="X138" s="87" t="str">
        <f t="shared" ref="X138:X201" si="188">IF(W138="","",IF(AND(S138="AB",W138="AB"),"AB",SUM(S138,W138)))</f>
        <v/>
      </c>
      <c r="Y138" s="144">
        <f t="shared" ref="Y138:Y201" si="189">COUNTIF(L138:M138,"NA")*20+(COUNTIF(L138:M138,"ML")*20)+(COUNTIF(O138,"ML")*42)+(COUNTIF(T138,"ML")*70)</f>
        <v>0</v>
      </c>
      <c r="Z138" s="144" t="str">
        <f t="shared" ref="Z138:Z201" si="190">IF(OR(B138="NSO",B138=0,B138=""),"",IF(AND(L138="",M138="",O138="",T138=""),"",IF(AND(M138="",O138="",T138=""),20-Y138,IF(AND(O138="",T138=""),40-Y138,IF(AND(T138=""),100-Y138,200-Y138)))))</f>
        <v/>
      </c>
      <c r="AA138" s="144" t="str">
        <f t="shared" si="152"/>
        <v/>
      </c>
      <c r="AB138" s="144" t="str">
        <f t="shared" ref="AB138:AB201" si="191">IF(OR(B138="NSO",B138="",T138=""),"",IF(OR(AA138="AB",T138="ab"),"AB",IF(T138="ML","RE",IF(AND(X138&gt;=36%*Z138,T138&gt;=14),"P",IF(AND(X138&gt;=34%*Z138,T138&gt;=14),"G2",IF(AND(X138&gt;=31%*Z138,T138&gt;=14),"G1",IF(X138&gt;=25%*Z138,"S","F")))))))</f>
        <v/>
      </c>
      <c r="AC138" s="144" t="str">
        <f t="shared" si="153"/>
        <v/>
      </c>
      <c r="AD138" s="148" t="str">
        <f t="shared" si="154"/>
        <v/>
      </c>
      <c r="AE138" s="180" t="str">
        <f>IF(OR($E138="",$G138=""),"",IF(AND($E$3=1),'Marks Entry 1st'!T137,IF(AND($E$3=2),'Marks Entry 2nd'!T137,IF(AND($E$3=3),'Marks Entry 3rd'!T137,IF(AND($E$3=4),'Marks Entry 4th'!T137,"")))))</f>
        <v/>
      </c>
      <c r="AF138" s="180" t="str">
        <f>IF(OR($E138="",$G138=""),"",IF(AND($E$3=1),'Marks Entry 1st'!U137,IF(AND($E$3=2),'Marks Entry 2nd'!U137,IF(AND($E$3=3),'Marks Entry 3rd'!U137,IF(AND($E$3=4),'Marks Entry 4th'!U137,"")))))</f>
        <v/>
      </c>
      <c r="AG138" s="87" t="str">
        <f t="shared" ref="AG138:AG201" si="192">IF(AND(AE138="",AF138=""),"",IF(AND(AE138="NA",AF138="NA"),"NA",IF(AND(AE138="AB",AF138="AB"),"AB",SUM(AE138:AF138))))</f>
        <v/>
      </c>
      <c r="AH138" s="180" t="str">
        <f>IF(OR($E138="",$G138=""),"",IF(AND($E$3=1),'Marks Entry 1st'!V137,IF(AND($E$3=2),'Marks Entry 2nd'!V137,IF(AND($E$3=3),'Marks Entry 3rd'!V137,IF(AND($E$3=4),'Marks Entry 4th'!V137,"")))))</f>
        <v/>
      </c>
      <c r="AI138" s="180" t="str">
        <f>IF(OR($E138="",$G138=""),"",IF(AND($E$3=1),'Marks Entry 1st'!W137,IF(AND($E$3=2),'Marks Entry 2nd'!W137,IF(AND($E$3=3),'Marks Entry 3rd'!W137,IF(AND($E$3=4),'Marks Entry 4th'!W137,"")))))</f>
        <v/>
      </c>
      <c r="AJ138" s="180" t="str">
        <f>IF(OR($E138="",$G138=""),"",IF(AND($E$3=1),'Marks Entry 1st'!X137,IF(AND($E$3=2),'Marks Entry 2nd'!X137,IF(AND($E$3=3),'Marks Entry 3rd'!X137,IF(AND($E$3=4),'Marks Entry 4th'!X137,"")))))</f>
        <v/>
      </c>
      <c r="AK138" s="91" t="str">
        <f t="shared" ref="AK138:AK201" si="193">IF(AND(AH138="",AI138="",AJ138=""),"",IF(AND(AH138="NA",AI138="NA",AJ138="NA"),"NA",IF(AND(AH138="AB",AI138="AB",AJ138="AB"),"AB",SUM(AH138:AJ138))))</f>
        <v/>
      </c>
      <c r="AL138" s="87">
        <f t="shared" ref="AL138:AL201" si="194">IF(AND(AG138="NA",AK138="NA"),"NA",IF(AND(AG138="AB",AK138="AB"),"AB",SUM(AG138,AK138)))</f>
        <v>0</v>
      </c>
      <c r="AM138" s="93" t="str">
        <f>IF(OR($E138="",$G138=""),"",IF(AND($E$3=1),'Marks Entry 1st'!Y137,IF(AND($E$3=2),'Marks Entry 2nd'!Y137,IF(AND($E$3=3),'Marks Entry 3rd'!Y137,IF(AND($E$3=4),'Marks Entry 4th'!Y137,"")))))</f>
        <v/>
      </c>
      <c r="AN138" s="93" t="str">
        <f>IF(OR($E138="",$G138=""),"",IF(AND($E$3=1),'Marks Entry 1st'!Z137,IF(AND($E$3=2),'Marks Entry 2nd'!Z137,IF(AND($E$3=3),'Marks Entry 3rd'!Z137,IF(AND($E$3=4),'Marks Entry 4th'!Z137,"")))))</f>
        <v/>
      </c>
      <c r="AO138" s="93" t="str">
        <f>IF(OR($E138="",$G138=""),"",IF(AND($E$3=1),'Marks Entry 1st'!AA137,IF(AND($E$3=2),'Marks Entry 2nd'!AA137,IF(AND($E$3=3),'Marks Entry 3rd'!AA137,IF(AND($E$3=4),'Marks Entry 4th'!AA137,"")))))</f>
        <v/>
      </c>
      <c r="AP138" s="92" t="str">
        <f t="shared" ref="AP138:AP201" si="195">IF(AND(AM138="",AN138="",AO138=""),"",IF(AND(AM138="AB",AN138="AB",AO138="AB"),"AB",SUM(AM138:AO138)))</f>
        <v/>
      </c>
      <c r="AQ138" s="87" t="str">
        <f t="shared" ref="AQ138:AQ201" si="196">IF(AP138="","",IF(AND(AL138="AB",AP138="AB"),"AB",SUM(AL138,AP138)))</f>
        <v/>
      </c>
      <c r="AR138" s="144">
        <f t="shared" ref="AR138:AR201" si="197">COUNTIF(AE138:AF138,"NA")*20+(COUNTIF(AE138:AF138,"ML")*20)+(COUNTIF(AH138,"ML")*42)+(COUNTIF(AM138,"ML")*70)</f>
        <v>0</v>
      </c>
      <c r="AS138" s="144" t="str">
        <f t="shared" ref="AS138:AS201" si="198">IF(OR(B138="NSO",B138=0,B138=""),"",IF(AND(AE138="",AF138="",AH138="",AM138=""),"",IF(AND(AF138="",AH138="",AM138=""),20-AR138,IF(AND(AH138="",AM138=""),40-AR138,IF(AND(AM138=""),100-AR138,200-AR138)))))</f>
        <v/>
      </c>
      <c r="AT138" s="144" t="str">
        <f t="shared" si="155"/>
        <v/>
      </c>
      <c r="AU138" s="144" t="str">
        <f t="shared" ref="AU138:AU201" si="199">IF(OR(B138="NSO",B138="",AM138=""),"",IF(OR(AT138="AB",AM138="ab"),"AB",IF(AM138="ML","RE",IF(AND(AQ138&gt;=36%*AS138,AM138&gt;=14),"P",IF(AND(AQ138&gt;=34%*AS138,AM138&gt;=14),"G2",IF(AND(AQ138&gt;=31%*AS138,AM138&gt;=14),"G1",IF(AQ138&gt;=25%*AS138,"S","F")))))))</f>
        <v/>
      </c>
      <c r="AV138" s="144" t="str">
        <f t="shared" si="156"/>
        <v/>
      </c>
      <c r="AW138" s="148" t="str">
        <f t="shared" si="157"/>
        <v/>
      </c>
      <c r="AX138" s="180" t="str">
        <f>IF(OR($E138="",$G138=""),"",IF(AND($E$3=1),'Marks Entry 1st'!AB137,IF(AND($E$3=2),'Marks Entry 2nd'!AB137,IF(AND($E$3=3),'Marks Entry 3rd'!AB137,IF(AND($E$3=4),'Marks Entry 4th'!AB137,"")))))</f>
        <v/>
      </c>
      <c r="AY138" s="180" t="str">
        <f>IF(OR($E138="",$G138=""),"",IF(AND($E$3=1),'Marks Entry 1st'!AC137,IF(AND($E$3=2),'Marks Entry 2nd'!AC137,IF(AND($E$3=3),'Marks Entry 3rd'!AC137,IF(AND($E$3=4),'Marks Entry 4th'!AC137,"")))))</f>
        <v/>
      </c>
      <c r="AZ138" s="87" t="str">
        <f t="shared" si="158"/>
        <v/>
      </c>
      <c r="BA138" s="180" t="str">
        <f>IF(OR($E138="",$G138=""),"",IF(AND($E$3=1),'Marks Entry 1st'!AD137,IF(AND($E$3=2),'Marks Entry 2nd'!AD137,IF(AND($E$3=3),'Marks Entry 3rd'!AD137,IF(AND($E$3=4),'Marks Entry 4th'!AD137,"")))))</f>
        <v/>
      </c>
      <c r="BB138" s="180" t="str">
        <f>IF(OR($E138="",$G138=""),"",IF(AND($E$3=1),'Marks Entry 1st'!AE137,IF(AND($E$3=2),'Marks Entry 2nd'!AE137,IF(AND($E$3=3),'Marks Entry 3rd'!AE137,IF(AND($E$3=4),'Marks Entry 4th'!AE137,"")))))</f>
        <v/>
      </c>
      <c r="BC138" s="180" t="str">
        <f>IF(OR($E138="",$G138=""),"",IF(AND($E$3=1),'Marks Entry 1st'!AF137,IF(AND($E$3=2),'Marks Entry 2nd'!AF137,IF(AND($E$3=3),'Marks Entry 3rd'!AF137,IF(AND($E$3=4),'Marks Entry 4th'!AF137,"")))))</f>
        <v/>
      </c>
      <c r="BD138" s="91" t="str">
        <f t="shared" si="159"/>
        <v/>
      </c>
      <c r="BE138" s="87">
        <f t="shared" si="160"/>
        <v>0</v>
      </c>
      <c r="BF138" s="93" t="str">
        <f>IF(OR($E138="",$G138=""),"",IF(AND($E$3=1),'Marks Entry 1st'!AG137,IF(AND($E$3=2),'Marks Entry 2nd'!AG137,IF(AND($E$3=3),'Marks Entry 3rd'!AG137,IF(AND($E$3=4),'Marks Entry 4th'!AG137,"")))))</f>
        <v/>
      </c>
      <c r="BG138" s="93" t="str">
        <f>IF(OR($E138="",$G138=""),"",IF(AND($E$3=1),'Marks Entry 1st'!AH137,IF(AND($E$3=2),'Marks Entry 2nd'!AH137,IF(AND($E$3=3),'Marks Entry 3rd'!AH137,IF(AND($E$3=4),'Marks Entry 4th'!AH137,"")))))</f>
        <v/>
      </c>
      <c r="BH138" s="93" t="str">
        <f>IF(OR($E138="",$G138=""),"",IF(AND($E$3=1),'Marks Entry 1st'!AI137,IF(AND($E$3=2),'Marks Entry 2nd'!AI137,IF(AND($E$3=3),'Marks Entry 3rd'!AI137,IF(AND($E$3=4),'Marks Entry 4th'!AI137,"")))))</f>
        <v/>
      </c>
      <c r="BI138" s="92" t="str">
        <f t="shared" si="161"/>
        <v/>
      </c>
      <c r="BJ138" s="87" t="str">
        <f t="shared" si="162"/>
        <v/>
      </c>
      <c r="BK138" s="144">
        <f t="shared" si="163"/>
        <v>0</v>
      </c>
      <c r="BL138" s="144" t="str">
        <f t="shared" si="164"/>
        <v/>
      </c>
      <c r="BM138" s="144" t="str">
        <f t="shared" si="165"/>
        <v/>
      </c>
      <c r="BN138" s="144" t="str">
        <f t="shared" si="166"/>
        <v/>
      </c>
      <c r="BO138" s="144" t="str">
        <f t="shared" si="167"/>
        <v/>
      </c>
      <c r="BP138" s="148" t="str">
        <f t="shared" si="168"/>
        <v/>
      </c>
      <c r="BQ138" s="180" t="str">
        <f>IF(OR($E138="",$G138=""),"",IF(AND($E$3=1),'Marks Entry 1st'!AJ137,IF(AND($E$3=2),'Marks Entry 2nd'!AJ137,IF(AND($E$3=3),'Marks Entry 3rd'!AJ137,IF(AND($E$3=4),'Marks Entry 4th'!AJ137,"")))))</f>
        <v/>
      </c>
      <c r="BR138" s="180" t="str">
        <f>IF(OR($E138="",$G138=""),"",IF(AND($E$3=1),'Marks Entry 1st'!AK137,IF(AND($E$3=2),'Marks Entry 2nd'!AK137,IF(AND($E$3=3),'Marks Entry 3rd'!AK137,IF(AND($E$3=4),'Marks Entry 4th'!AK137,"")))))</f>
        <v/>
      </c>
      <c r="BS138" s="87" t="str">
        <f t="shared" ref="BS138:BS201" si="200">IF(AND(BQ138="",BR138=""),"",IF(AND(BQ138="NA",BR138="NA"),"NA",IF(AND(BQ138="AB",BR138="AB"),"AB",SUM(BQ138:BR138))))</f>
        <v/>
      </c>
      <c r="BT138" s="180" t="str">
        <f>IF(OR($E138="",$G138=""),"",IF(AND($E$3=1),'Marks Entry 1st'!AL137,IF(AND($E$3=2),'Marks Entry 2nd'!AL137,IF(AND($E$3=3),'Marks Entry 3rd'!AL137,IF(AND($E$3=4),'Marks Entry 4th'!AL137,"")))))</f>
        <v/>
      </c>
      <c r="BU138" s="180" t="str">
        <f>IF(OR($E138="",$G138=""),"",IF(AND($E$3=1),'Marks Entry 1st'!AM137,IF(AND($E$3=2),'Marks Entry 2nd'!AM137,IF(AND($E$3=3),'Marks Entry 3rd'!AM137,IF(AND($E$3=4),'Marks Entry 4th'!AM137,"")))))</f>
        <v/>
      </c>
      <c r="BV138" s="180" t="str">
        <f>IF(OR($E138="",$G138=""),"",IF(AND($E$3=1),'Marks Entry 1st'!AN137,IF(AND($E$3=2),'Marks Entry 2nd'!AN137,IF(AND($E$3=3),'Marks Entry 3rd'!AN137,IF(AND($E$3=4),'Marks Entry 4th'!AN137,"")))))</f>
        <v/>
      </c>
      <c r="BW138" s="91" t="str">
        <f t="shared" ref="BW138:BW201" si="201">IF(AND(BT138="",BU138="",BV138=""),"",IF(AND(BT138="NA",BU138="NA",BV138="NA"),"NA",IF(AND(BT138="AB",BU138="AB",BV138="AB"),"AB",SUM(BT138:BV138))))</f>
        <v/>
      </c>
      <c r="BX138" s="87">
        <f t="shared" ref="BX138:BX201" si="202">IF(AND(BS138="NA",BW138="NA"),"NA",IF(AND(BS138="AB",BW138="AB"),"AB",SUM(BS138,BW138)))</f>
        <v>0</v>
      </c>
      <c r="BY138" s="93" t="str">
        <f>IF(OR($E138="",$G138=""),"",IF(AND($E$3=1),'Marks Entry 1st'!AO137,IF(AND($E$3=2),'Marks Entry 2nd'!AO137,IF(AND($E$3=3),'Marks Entry 3rd'!AO137,IF(AND($E$3=4),'Marks Entry 4th'!AO137,"")))))</f>
        <v/>
      </c>
      <c r="BZ138" s="93" t="str">
        <f>IF(OR($E138="",$G138=""),"",IF(AND($E$3=1),'Marks Entry 1st'!AP137,IF(AND($E$3=2),'Marks Entry 2nd'!AP137,IF(AND($E$3=3),'Marks Entry 3rd'!AP137,IF(AND($E$3=4),'Marks Entry 4th'!AP137,"")))))</f>
        <v/>
      </c>
      <c r="CA138" s="93" t="str">
        <f>IF(OR($E138="",$G138=""),"",IF(AND($E$3=1),'Marks Entry 1st'!AQ137,IF(AND($E$3=2),'Marks Entry 2nd'!AQ137,IF(AND($E$3=3),'Marks Entry 3rd'!AQ137,IF(AND($E$3=4),'Marks Entry 4th'!AQ137,"")))))</f>
        <v/>
      </c>
      <c r="CB138" s="92" t="str">
        <f t="shared" ref="CB138:CB201" si="203">IF(AND(BY138="",BZ138="",CA138=""),"",IF(AND(BY138="AB",BZ138="AB",CA138="AB"),"AB",SUM(BY138:CA138)))</f>
        <v/>
      </c>
      <c r="CC138" s="87" t="str">
        <f t="shared" ref="CC138:CC201" si="204">IF(CB138="","",IF(AND(BX138="AB",CB138="AB"),"AB",SUM(BX138,CB138)))</f>
        <v/>
      </c>
      <c r="CD138" s="144">
        <f t="shared" ref="CD138:CD201" si="205">COUNTIF(BQ138:BR138,"NA")*20+(COUNTIF(BQ138:BR138,"ML")*20)+(COUNTIF(BT138,"ML")*42)+(COUNTIF(BY138,"ML")*70)</f>
        <v>0</v>
      </c>
      <c r="CE138" s="144" t="str">
        <f t="shared" ref="CE138:CE201" si="206">IF(OR(B138="NSO",B138=0,B138=""),"",IF(AND(BQ138="",BR138="",BT138="",BY138=""),"",IF(AND(BR138="",BT138="",BY138=""),20-CD138,IF(AND(BT138="",BY138=""),40-CD138,IF(AND(BY138=""),100-CD138,200-CD138)))))</f>
        <v/>
      </c>
      <c r="CF138" s="144" t="str">
        <f t="shared" si="169"/>
        <v/>
      </c>
      <c r="CG138" s="144" t="str">
        <f t="shared" ref="CG138:CG201" si="207">IF(OR(B138="NSO",B138="",BY138=""),"",IF(OR(CF138="AB",BY138="ab"),"AB",IF(BY138="ML","RE",IF(AND(CC138&gt;=36%*CE138,BY138&gt;=14),"P",IF(AND(CC138&gt;=34%*CE138,BY138&gt;=14),"G2",IF(AND(CC138&gt;=31%*CE138,BY138&gt;=14),"G1",IF(CC138&gt;=25%*CE138,"S","F")))))))</f>
        <v/>
      </c>
      <c r="CH138" s="144" t="str">
        <f t="shared" si="170"/>
        <v/>
      </c>
      <c r="CI138" s="148" t="str">
        <f t="shared" si="171"/>
        <v/>
      </c>
      <c r="CJ138" s="180" t="str">
        <f>IF(OR($E138="",$G138=""),"",IF(AND($E$3=1),'Marks Entry 1st'!AR137,IF(AND($E$3=2),'Marks Entry 2nd'!AR137,IF(AND($E$3=3),'Marks Entry 3rd'!AR137,IF(AND($E$3=4),'Marks Entry 4th'!AR137,"")))))</f>
        <v/>
      </c>
      <c r="CK138" s="180" t="str">
        <f>IF(OR($E138="",$G138=""),"",IF(AND($E$3=1),'Marks Entry 1st'!AS137,IF(AND($E$3=2),'Marks Entry 2nd'!AS137,IF(AND($E$3=3),'Marks Entry 3rd'!AS137,IF(AND($E$3=4),'Marks Entry 4th'!AS137,"")))))</f>
        <v/>
      </c>
      <c r="CL138" s="87" t="str">
        <f t="shared" ref="CL138:CL201" si="208">IF(AND(CJ138="",CK138=""),"",IF(AND(CJ138="NA",CK138="NA"),"NA",IF(AND(CJ138="AB",CK138="AB"),"AB",SUM(CJ138:CK138))))</f>
        <v/>
      </c>
      <c r="CM138" s="180" t="str">
        <f>IF(OR($E138="",$G138=""),"",IF(AND($E$3=1),'Marks Entry 1st'!AT137,IF(AND($E$3=2),'Marks Entry 2nd'!AT137,IF(AND($E$3=3),'Marks Entry 3rd'!AT137,IF(AND($E$3=4),'Marks Entry 4th'!AT137,"")))))</f>
        <v/>
      </c>
      <c r="CN138" s="180" t="str">
        <f>IF(OR($E138="",$G138=""),"",IF(AND($E$3=1),'Marks Entry 1st'!AU137,IF(AND($E$3=2),'Marks Entry 2nd'!AU137,IF(AND($E$3=3),'Marks Entry 3rd'!AU137,IF(AND($E$3=4),'Marks Entry 4th'!AU137,"")))))</f>
        <v/>
      </c>
      <c r="CO138" s="180" t="str">
        <f>IF(OR($E138="",$G138=""),"",IF(AND($E$3=1),'Marks Entry 1st'!AV137,IF(AND($E$3=2),'Marks Entry 2nd'!AV137,IF(AND($E$3=3),'Marks Entry 3rd'!AV137,IF(AND($E$3=4),'Marks Entry 4th'!AV137,"")))))</f>
        <v/>
      </c>
      <c r="CP138" s="91" t="str">
        <f t="shared" ref="CP138:CP201" si="209">IF(AND(CM138="",CN138="",CO138=""),"",IF(AND(CM138="NA",CN138="NA",CO138="NA"),"NA",IF(AND(CM138="AB",CN138="AB",CO138="AB"),"AB",SUM(CM138:CO138))))</f>
        <v/>
      </c>
      <c r="CQ138" s="87">
        <f t="shared" ref="CQ138:CQ201" si="210">IF(AND(CL138="NA",CP138="NA"),"NA",IF(AND(CL138="AB",CP138="AB"),"AB",SUM(CL138,CP138)))</f>
        <v>0</v>
      </c>
      <c r="CR138" s="93" t="str">
        <f>IF(OR($E138="",$G138=""),"",IF(AND($E$3=1),'Marks Entry 1st'!AW137,IF(AND($E$3=2),'Marks Entry 2nd'!AW137,IF(AND($E$3=3),'Marks Entry 3rd'!AW137,IF(AND($E$3=4),'Marks Entry 4th'!AW137,"")))))</f>
        <v/>
      </c>
      <c r="CS138" s="93" t="str">
        <f>IF(OR($E138="",$G138=""),"",IF(AND($E$3=1),'Marks Entry 1st'!AX137,IF(AND($E$3=2),'Marks Entry 2nd'!AX137,IF(AND($E$3=3),'Marks Entry 3rd'!AX137,IF(AND($E$3=4),'Marks Entry 4th'!AX137,"")))))</f>
        <v/>
      </c>
      <c r="CT138" s="93" t="str">
        <f>IF(OR($E138="",$G138=""),"",IF(AND($E$3=1),'Marks Entry 1st'!AY137,IF(AND($E$3=2),'Marks Entry 2nd'!AY137,IF(AND($E$3=3),'Marks Entry 3rd'!AY137,IF(AND($E$3=4),'Marks Entry 4th'!AY137,"")))))</f>
        <v/>
      </c>
      <c r="CU138" s="92" t="str">
        <f t="shared" ref="CU138:CU201" si="211">IF(AND(CR138="",CS138="",CT138=""),"",IF(AND(CR138="AB",CS138="AB",CT138="AB"),"AB",SUM(CR138:CT138)))</f>
        <v/>
      </c>
      <c r="CV138" s="87" t="str">
        <f t="shared" ref="CV138:CV201" si="212">IF(CU138="","",IF(AND(CQ138="AB",CU138="AB"),"AB",SUM(CQ138,CU138)))</f>
        <v/>
      </c>
      <c r="CW138" s="144">
        <f t="shared" ref="CW138:CW201" si="213">COUNTIF(CJ138:CK138,"NA")*20+(COUNTIF(CJ138:CK138,"ML")*20)+(COUNTIF(CM138,"ML")*42)+(COUNTIF(CR138,"ML")*70)</f>
        <v>0</v>
      </c>
      <c r="CX138" s="144" t="str">
        <f t="shared" ref="CX138:CX201" si="214">IF(OR(B138="NSO",B138=0,B138=""),"",IF(AND(CJ138="",CK138="",CM138="",CR138=""),"",IF(AND(CK138="",CM138="",CR138=""),20-CW138,IF(AND(CM138="",CR138=""),40-CW138,IF(AND(CR138=""),100-CW138,200-CW138)))))</f>
        <v/>
      </c>
      <c r="CY138" s="144" t="str">
        <f t="shared" si="172"/>
        <v/>
      </c>
      <c r="CZ138" s="144" t="str">
        <f t="shared" ref="CZ138:CZ201" si="215">IF(OR(B138="NSO",B138="",CR138=""),"",IF(OR(CY138="AB",CR138="ab"),"AB",IF(CR138="ML","RE",IF(AND(CV138&gt;=36%*CX138,CR138&gt;=14),"P",IF(AND(CV138&gt;=34%*CX138,CR138&gt;=14),"G2",IF(AND(CV138&gt;=31%*CX138,CR138&gt;=14),"G1",IF(CV138&gt;=25%*CX138,"S","F")))))))</f>
        <v/>
      </c>
      <c r="DA138" s="144" t="str">
        <f t="shared" si="173"/>
        <v/>
      </c>
      <c r="DB138" s="148" t="str">
        <f t="shared" si="174"/>
        <v/>
      </c>
      <c r="DC138" s="380" t="str">
        <f>IF(OR($E138="",$G138=""),"",IF(AND($E$3=1),'Marks Entry 1st'!AZ137,IF(AND($E$3=2),'Marks Entry 2nd'!AZ137,IF(AND($E$3=3),'Marks Entry 3rd'!AZ137,IF(AND($E$3=4),'Marks Entry 4th'!AZ137,"")))))</f>
        <v/>
      </c>
      <c r="DD138" s="380" t="str">
        <f>IF(OR($E138="",$G138=""),"",IF(AND($E$3=1),'Marks Entry 1st'!BA137,IF(AND($E$3=2),'Marks Entry 2nd'!BA137,IF(AND($E$3=3),'Marks Entry 3rd'!BA137,IF(AND($E$3=4),'Marks Entry 4th'!BA137,"")))))</f>
        <v/>
      </c>
      <c r="DE138" s="380" t="str">
        <f>IF(OR($E138="",$G138=""),"",IF(AND($E$3=1),'Marks Entry 1st'!BB137,IF(AND($E$3=2),'Marks Entry 2nd'!BB137,IF(AND($E$3=3),'Marks Entry 3rd'!BB137,IF(AND($E$3=4),'Marks Entry 4th'!BB137,"")))))</f>
        <v/>
      </c>
      <c r="DF138" s="181" t="str">
        <f t="shared" ref="DF138:DF201" si="216">IF(AND(DC138="",DD138="",DE138=""),"",SUM(DC138:DE138))</f>
        <v/>
      </c>
      <c r="DG138" s="182">
        <f t="shared" ref="DG138:DG201" si="217">COUNTIF(DC138,"ML")*$DC$7+COUNTIF(DD138,"ML")*$DD$7+COUNTIF(DE138,"ML")*$DE$7</f>
        <v>0</v>
      </c>
      <c r="DH138" s="182" t="str">
        <f t="shared" ref="DH138:DH201" si="218">IF(OR(B138="NSO",B138="",DF138="",DF138=0),"",IF(AND(DC138="",DD138="",DE138=""),"",IF(AND(DD138="",DE138=""),$DC$7-DG138,IF(DE138="",($DC$7+$DD$7)-DG138,$DF$7-DG138))))</f>
        <v/>
      </c>
      <c r="DI138" s="182" t="str">
        <f t="shared" ref="DI138:DI201" si="219">IF(OR(B138="NSO",B138="",DF138="",DF138=0),"",IF(OR(DE138="AB",DD138="AB"),"AB",IF(DF138&gt;=36%*DH138,"P","S")))</f>
        <v/>
      </c>
      <c r="DJ138" s="147" t="str">
        <f t="shared" si="175"/>
        <v/>
      </c>
      <c r="DK138" s="380" t="str">
        <f>IF(OR($E138="",$G138=""),"",IF(AND($E$3=1),'Marks Entry 1st'!BC137,IF(AND($E$3=2),'Marks Entry 2nd'!BC137,IF(AND($E$3=3),'Marks Entry 3rd'!BC137,IF(AND($E$3=4),'Marks Entry 4th'!BC137,"")))))</f>
        <v/>
      </c>
      <c r="DL138" s="380" t="str">
        <f>IF(OR($E138="",$G138=""),"",IF(AND($E$3=1),'Marks Entry 1st'!BD137,IF(AND($E$3=2),'Marks Entry 2nd'!BD137,IF(AND($E$3=3),'Marks Entry 3rd'!BD137,IF(AND($E$3=4),'Marks Entry 4th'!BD137,"")))))</f>
        <v/>
      </c>
      <c r="DM138" s="380" t="str">
        <f>IF(OR($E138="",$G138=""),"",IF(AND($E$3=1),'Marks Entry 1st'!BE137,IF(AND($E$3=2),'Marks Entry 2nd'!BE137,IF(AND($E$3=3),'Marks Entry 3rd'!BE137,IF(AND($E$3=4),'Marks Entry 4th'!BE137,"")))))</f>
        <v/>
      </c>
      <c r="DN138" s="181" t="str">
        <f t="shared" ref="DN138:DN201" si="220">IF(AND(DK138="",DL138="",DM138=""),"",SUM(DK138:DM138))</f>
        <v/>
      </c>
      <c r="DO138" s="182">
        <f t="shared" ref="DO138:DO201" si="221">COUNTIF(DK138,"ML")*$DK$7+COUNTIF(DL138,"ML")*$DL$7+COUNTIF(DM138,"ML")*$DM$7</f>
        <v>0</v>
      </c>
      <c r="DP138" s="182" t="str">
        <f t="shared" ref="DP138:DP201" si="222">IF(OR(B138="NSO",B138="",DN138="",DN138=0),"",IF(AND(DK138="",DL138="",DM138=""),"",IF(AND(DL138="",DM138=""),$DK$7-DO138,IF(DM138="",($DK$7+$DL$7)-DO138,$DN$7-DO138))))</f>
        <v/>
      </c>
      <c r="DQ138" s="182" t="str">
        <f t="shared" ref="DQ138:DQ201" si="223">IF(OR(B138="NSO",B138="",DN138="",DN138=0),"",IF(OR(DM138="AB",DL138="AB"),"AB",IF(DN138&gt;=36%*DP138,"P","S")))</f>
        <v/>
      </c>
      <c r="DR138" s="147" t="str">
        <f t="shared" si="176"/>
        <v/>
      </c>
      <c r="DS138" s="380" t="str">
        <f>IF(OR($E138="",$G138=""),"",IF(AND($E$3=1),'Marks Entry 1st'!BF137,IF(AND($E$3=2),'Marks Entry 2nd'!BF137,IF(AND($E$3=3),'Marks Entry 3rd'!BF137,IF(AND($E$3=4),'Marks Entry 4th'!BF137,"")))))</f>
        <v/>
      </c>
      <c r="DT138" s="380" t="str">
        <f>IF(OR($E138="",$G138=""),"",IF(AND($E$3=1),'Marks Entry 1st'!BG137,IF(AND($E$3=2),'Marks Entry 2nd'!BG137,IF(AND($E$3=3),'Marks Entry 3rd'!BG137,IF(AND($E$3=4),'Marks Entry 4th'!BG137,"")))))</f>
        <v/>
      </c>
      <c r="DU138" s="380" t="str">
        <f>IF(OR($E138="",$G138=""),"",IF(AND($E$3=1),'Marks Entry 1st'!BH137,IF(AND($E$3=2),'Marks Entry 2nd'!BH137,IF(AND($E$3=3),'Marks Entry 3rd'!BH137,IF(AND($E$3=4),'Marks Entry 4th'!BH137,"")))))</f>
        <v/>
      </c>
      <c r="DV138" s="181" t="str">
        <f t="shared" ref="DV138:DV201" si="224">IF(AND(DS138="",DT138="",DU138=""),"",SUM(DS138:DU138))</f>
        <v/>
      </c>
      <c r="DW138" s="182">
        <f t="shared" ref="DW138:DW201" si="225">COUNTIF(DS138,"ML")*$DS$7+COUNTIF(DT138,"ML")*$DT$7+COUNTIF(DU138,"ML")*$DU$7</f>
        <v>0</v>
      </c>
      <c r="DX138" s="182" t="str">
        <f t="shared" ref="DX138:DX201" si="226">IF(OR(B138="NSO",B138="",DV138="",DV138=0),"",IF(AND(DS138="",DT138="",DU138=""),"",IF(AND(DT138="",DU138=""),$DS$7-DW138,IF(DU138="",($DS$7+$DT$7)-DW138,$DV$7-DW138))))</f>
        <v/>
      </c>
      <c r="DY138" s="182" t="str">
        <f t="shared" ref="DY138:DY201" si="227">IF(OR(B138="NSO",B138="",DV138="",DV138=0),"",IF(OR(DU138="AB",DT138="AB"),"AB",IF(DV138&gt;=36%*DX138,"P","S")))</f>
        <v/>
      </c>
      <c r="DZ138" s="147" t="str">
        <f t="shared" si="177"/>
        <v/>
      </c>
      <c r="EA138" s="104" t="str">
        <f t="shared" si="178"/>
        <v/>
      </c>
      <c r="EB138" s="105" t="str">
        <f t="shared" si="179"/>
        <v/>
      </c>
      <c r="EC138" s="111" t="str">
        <f t="shared" si="180"/>
        <v/>
      </c>
      <c r="ED138" s="112" t="str">
        <f t="shared" si="181"/>
        <v/>
      </c>
      <c r="EE138" s="386" t="str">
        <f t="shared" si="182"/>
        <v/>
      </c>
      <c r="EF138" s="72" t="str">
        <f>IF(OR($E138="",$G138=""),"",IF(AND($E$3=1),'Marks Entry 1st'!BI137,IF(AND($E$3=2),'Marks Entry 2nd'!BI137,IF(AND($E$3=3),'Marks Entry 3rd'!BI137,IF(AND($E$3=4),'Marks Entry 4th'!BI137,"")))))</f>
        <v/>
      </c>
      <c r="EG138" s="72" t="str">
        <f>IF(OR($E138="",$G138=""),"",IF(AND($E$3=1),'Marks Entry 1st'!BJ137,IF(AND($E$3=2),'Marks Entry 2nd'!BJ137,IF(AND($E$3=3),'Marks Entry 3rd'!BJ137,IF(AND($E$3=4),'Marks Entry 4th'!BJ137,"")))))</f>
        <v/>
      </c>
      <c r="EH138" s="328" t="str">
        <f t="shared" si="183"/>
        <v/>
      </c>
      <c r="EI138" s="73"/>
      <c r="EP138" s="75">
        <f>IF(AND($E$3=1),'Marks Entry 1st'!I137,IF(AND($E$3=2),'Marks Entry 2nd'!I137,IF(AND($E$3=3),'Marks Entry 3rd'!I137,IF(AND($E$3=4),'Marks Entry 4th'!I137,""))))</f>
        <v>0</v>
      </c>
    </row>
    <row r="139" spans="1:146" ht="18.899999999999999" customHeight="1">
      <c r="A139" s="94">
        <v>132</v>
      </c>
      <c r="B139" s="94" t="str">
        <f>IF(OR(EP139=0,EP139=""),"",IF(AND($E$3=1),'Marks Entry 1st'!I138,IF(AND($E$3=2),'Marks Entry 2nd'!I138,IF(AND($E$3=3),'Marks Entry 3rd'!I138,IF(AND($E$3=4),'Marks Entry 4th'!I138,"")))))</f>
        <v/>
      </c>
      <c r="C139" s="95" t="str">
        <f>IF(OR(B139=0,B139=""),"",IF(AND($E$3=1),'Marks Entry 1st'!B138,IF(AND($E$3=2),'Marks Entry 2nd'!B138,IF(AND($E$3=3),'Marks Entry 3rd'!B138,IF(AND($E$3=4),'Marks Entry 4th'!B138,"")))))</f>
        <v/>
      </c>
      <c r="D139" s="95" t="str">
        <f>IF(OR(B139=0,B139=""),"",IF(AND($E$3=1),'Marks Entry 1st'!C138,IF(AND($E$3=2),'Marks Entry 2nd'!C138,IF(AND($E$3=3),'Marks Entry 3rd'!C138,IF(AND($E$3=4),'Marks Entry 4th'!C138,"")))))</f>
        <v/>
      </c>
      <c r="E139" s="96" t="str">
        <f>IF(OR(B139=0,B139=""),"",IF(AND($E$3=1),'Marks Entry 1st'!E138,IF(AND($E$3=2),'Marks Entry 2nd'!E138,IF(AND($E$3=3),'Marks Entry 3rd'!E138,IF(AND($E$3=4),'Marks Entry 4th'!E138,"")))))</f>
        <v/>
      </c>
      <c r="F139" s="95" t="str">
        <f>IF(OR(B139=0,B139=""),"",IF(AND($E$3=1),'Marks Entry 1st'!D138,IF(AND($E$3=2),'Marks Entry 2nd'!D138,IF(AND($E$3=3),'Marks Entry 3rd'!D138,IF(AND($E$3=4),'Marks Entry 4th'!D138,"")))))</f>
        <v/>
      </c>
      <c r="G139" s="90" t="str">
        <f>IF(OR(B139=0,B139=""),"",IF(AND($E$3=1),'Marks Entry 1st'!F138,IF(AND($E$3=2),'Marks Entry 2nd'!F138,IF(AND($E$3=3),'Marks Entry 3rd'!F138,IF(AND($E$3=4),'Marks Entry 4th'!F138,"")))))</f>
        <v/>
      </c>
      <c r="H139" s="90" t="str">
        <f>IF(OR(B139=0,B139=""),"",IF(AND($E$3=1),'Marks Entry 1st'!G138,IF(AND($E$3=2),'Marks Entry 2nd'!G138,IF(AND($E$3=3),'Marks Entry 3rd'!G138,IF(AND($E$3=4),'Marks Entry 4th'!G138,"")))))</f>
        <v/>
      </c>
      <c r="I139" s="90" t="str">
        <f>IF(OR(B139=0,B139=""),"",IF(AND($E$3=1),'Marks Entry 1st'!H138,IF(AND($E$3=2),'Marks Entry 2nd'!H138,IF(AND($E$3=3),'Marks Entry 3rd'!H138,IF(AND($E$3=4),'Marks Entry 4th'!H138,"")))))</f>
        <v/>
      </c>
      <c r="J139" s="379" t="str">
        <f>IF(OR(B139=0,B139=""),"",IF(AND($E$3=1),'Marks Entry 1st'!J138,IF(AND($E$3=2),'Marks Entry 2nd'!J138,IF(AND($E$3=3),'Marks Entry 3rd'!J138,IF(AND($E$3=4),'Marks Entry 4th'!J138,"")))))</f>
        <v/>
      </c>
      <c r="K139" s="379" t="str">
        <f>IF(OR(B139=0,B139=""),"",IF(AND($E$3=1),'Marks Entry 1st'!K138,IF(AND($E$3=2),'Marks Entry 2nd'!K138,IF(AND($E$3=3),'Marks Entry 3rd'!K138,IF(AND($E$3=4),'Marks Entry 4th'!K138,"")))))</f>
        <v/>
      </c>
      <c r="L139" s="180" t="str">
        <f>IF(OR($E139="",$G139=""),"",IF(AND($E$3=1),'Marks Entry 1st'!L138,IF(AND($E$3=2),'Marks Entry 2nd'!L138,IF(AND($E$3=3),'Marks Entry 3rd'!L138,IF(AND($E$3=4),'Marks Entry 4th'!L138,"")))))</f>
        <v/>
      </c>
      <c r="M139" s="180" t="str">
        <f>IF(OR($E139="",$G139=""),"",IF(AND($E$3=1),'Marks Entry 1st'!M138,IF(AND($E$3=2),'Marks Entry 2nd'!M138,IF(AND($E$3=3),'Marks Entry 3rd'!M138,IF(AND($E$3=4),'Marks Entry 4th'!M138,"")))))</f>
        <v/>
      </c>
      <c r="N139" s="87" t="str">
        <f t="shared" si="184"/>
        <v/>
      </c>
      <c r="O139" s="180" t="str">
        <f>IF(OR($E139="",$G139=""),"",IF(AND($E$3=1),'Marks Entry 1st'!N138,IF(AND($E$3=2),'Marks Entry 2nd'!N138,IF(AND($E$3=3),'Marks Entry 3rd'!N138,IF(AND($E$3=4),'Marks Entry 4th'!N138,"")))))</f>
        <v/>
      </c>
      <c r="P139" s="180" t="str">
        <f>IF(OR($E139="",$G139=""),"",IF(AND($E$3=1),'Marks Entry 1st'!O138,IF(AND($E$3=2),'Marks Entry 2nd'!O138,IF(AND($E$3=3),'Marks Entry 3rd'!O138,IF(AND($E$3=4),'Marks Entry 4th'!O138,"")))))</f>
        <v/>
      </c>
      <c r="Q139" s="180" t="str">
        <f>IF(OR($E139="",$G139=""),"",IF(AND($E$3=1),'Marks Entry 1st'!P138,IF(AND($E$3=2),'Marks Entry 2nd'!P138,IF(AND($E$3=3),'Marks Entry 3rd'!P138,IF(AND($E$3=4),'Marks Entry 4th'!P138,"")))))</f>
        <v/>
      </c>
      <c r="R139" s="91" t="str">
        <f t="shared" si="185"/>
        <v/>
      </c>
      <c r="S139" s="87">
        <f t="shared" si="186"/>
        <v>0</v>
      </c>
      <c r="T139" s="93" t="str">
        <f>IF(OR($E139="",$G139=""),"",IF(AND($E$3=1),'Marks Entry 1st'!Q138,IF(AND($E$3=2),'Marks Entry 2nd'!Q138,IF(AND($E$3=3),'Marks Entry 3rd'!Q138,IF(AND($E$3=4),'Marks Entry 4th'!Q138,"")))))</f>
        <v/>
      </c>
      <c r="U139" s="93" t="str">
        <f>IF(OR($E139="",$G139=""),"",IF(AND($E$3=1),'Marks Entry 1st'!R138,IF(AND($E$3=2),'Marks Entry 2nd'!R138,IF(AND($E$3=3),'Marks Entry 3rd'!R138,IF(AND($E$3=4),'Marks Entry 4th'!R138,"")))))</f>
        <v/>
      </c>
      <c r="V139" s="93" t="str">
        <f>IF(OR($E139="",$G139=""),"",IF(AND($E$3=1),'Marks Entry 1st'!S138,IF(AND($E$3=2),'Marks Entry 2nd'!S138,IF(AND($E$3=3),'Marks Entry 3rd'!S138,IF(AND($E$3=4),'Marks Entry 4th'!S138,"")))))</f>
        <v/>
      </c>
      <c r="W139" s="92" t="str">
        <f t="shared" si="187"/>
        <v/>
      </c>
      <c r="X139" s="87" t="str">
        <f t="shared" si="188"/>
        <v/>
      </c>
      <c r="Y139" s="144">
        <f t="shared" si="189"/>
        <v>0</v>
      </c>
      <c r="Z139" s="144" t="str">
        <f t="shared" si="190"/>
        <v/>
      </c>
      <c r="AA139" s="144" t="str">
        <f t="shared" si="152"/>
        <v/>
      </c>
      <c r="AB139" s="144" t="str">
        <f t="shared" si="191"/>
        <v/>
      </c>
      <c r="AC139" s="144" t="str">
        <f t="shared" si="153"/>
        <v/>
      </c>
      <c r="AD139" s="148" t="str">
        <f t="shared" si="154"/>
        <v/>
      </c>
      <c r="AE139" s="180" t="str">
        <f>IF(OR($E139="",$G139=""),"",IF(AND($E$3=1),'Marks Entry 1st'!T138,IF(AND($E$3=2),'Marks Entry 2nd'!T138,IF(AND($E$3=3),'Marks Entry 3rd'!T138,IF(AND($E$3=4),'Marks Entry 4th'!T138,"")))))</f>
        <v/>
      </c>
      <c r="AF139" s="180" t="str">
        <f>IF(OR($E139="",$G139=""),"",IF(AND($E$3=1),'Marks Entry 1st'!U138,IF(AND($E$3=2),'Marks Entry 2nd'!U138,IF(AND($E$3=3),'Marks Entry 3rd'!U138,IF(AND($E$3=4),'Marks Entry 4th'!U138,"")))))</f>
        <v/>
      </c>
      <c r="AG139" s="87" t="str">
        <f t="shared" si="192"/>
        <v/>
      </c>
      <c r="AH139" s="180" t="str">
        <f>IF(OR($E139="",$G139=""),"",IF(AND($E$3=1),'Marks Entry 1st'!V138,IF(AND($E$3=2),'Marks Entry 2nd'!V138,IF(AND($E$3=3),'Marks Entry 3rd'!V138,IF(AND($E$3=4),'Marks Entry 4th'!V138,"")))))</f>
        <v/>
      </c>
      <c r="AI139" s="180" t="str">
        <f>IF(OR($E139="",$G139=""),"",IF(AND($E$3=1),'Marks Entry 1st'!W138,IF(AND($E$3=2),'Marks Entry 2nd'!W138,IF(AND($E$3=3),'Marks Entry 3rd'!W138,IF(AND($E$3=4),'Marks Entry 4th'!W138,"")))))</f>
        <v/>
      </c>
      <c r="AJ139" s="180" t="str">
        <f>IF(OR($E139="",$G139=""),"",IF(AND($E$3=1),'Marks Entry 1st'!X138,IF(AND($E$3=2),'Marks Entry 2nd'!X138,IF(AND($E$3=3),'Marks Entry 3rd'!X138,IF(AND($E$3=4),'Marks Entry 4th'!X138,"")))))</f>
        <v/>
      </c>
      <c r="AK139" s="91" t="str">
        <f t="shared" si="193"/>
        <v/>
      </c>
      <c r="AL139" s="87">
        <f t="shared" si="194"/>
        <v>0</v>
      </c>
      <c r="AM139" s="93" t="str">
        <f>IF(OR($E139="",$G139=""),"",IF(AND($E$3=1),'Marks Entry 1st'!Y138,IF(AND($E$3=2),'Marks Entry 2nd'!Y138,IF(AND($E$3=3),'Marks Entry 3rd'!Y138,IF(AND($E$3=4),'Marks Entry 4th'!Y138,"")))))</f>
        <v/>
      </c>
      <c r="AN139" s="93" t="str">
        <f>IF(OR($E139="",$G139=""),"",IF(AND($E$3=1),'Marks Entry 1st'!Z138,IF(AND($E$3=2),'Marks Entry 2nd'!Z138,IF(AND($E$3=3),'Marks Entry 3rd'!Z138,IF(AND($E$3=4),'Marks Entry 4th'!Z138,"")))))</f>
        <v/>
      </c>
      <c r="AO139" s="93" t="str">
        <f>IF(OR($E139="",$G139=""),"",IF(AND($E$3=1),'Marks Entry 1st'!AA138,IF(AND($E$3=2),'Marks Entry 2nd'!AA138,IF(AND($E$3=3),'Marks Entry 3rd'!AA138,IF(AND($E$3=4),'Marks Entry 4th'!AA138,"")))))</f>
        <v/>
      </c>
      <c r="AP139" s="92" t="str">
        <f t="shared" si="195"/>
        <v/>
      </c>
      <c r="AQ139" s="87" t="str">
        <f t="shared" si="196"/>
        <v/>
      </c>
      <c r="AR139" s="144">
        <f t="shared" si="197"/>
        <v>0</v>
      </c>
      <c r="AS139" s="144" t="str">
        <f t="shared" si="198"/>
        <v/>
      </c>
      <c r="AT139" s="144" t="str">
        <f t="shared" si="155"/>
        <v/>
      </c>
      <c r="AU139" s="144" t="str">
        <f t="shared" si="199"/>
        <v/>
      </c>
      <c r="AV139" s="144" t="str">
        <f t="shared" si="156"/>
        <v/>
      </c>
      <c r="AW139" s="148" t="str">
        <f t="shared" si="157"/>
        <v/>
      </c>
      <c r="AX139" s="180" t="str">
        <f>IF(OR($E139="",$G139=""),"",IF(AND($E$3=1),'Marks Entry 1st'!AB138,IF(AND($E$3=2),'Marks Entry 2nd'!AB138,IF(AND($E$3=3),'Marks Entry 3rd'!AB138,IF(AND($E$3=4),'Marks Entry 4th'!AB138,"")))))</f>
        <v/>
      </c>
      <c r="AY139" s="180" t="str">
        <f>IF(OR($E139="",$G139=""),"",IF(AND($E$3=1),'Marks Entry 1st'!AC138,IF(AND($E$3=2),'Marks Entry 2nd'!AC138,IF(AND($E$3=3),'Marks Entry 3rd'!AC138,IF(AND($E$3=4),'Marks Entry 4th'!AC138,"")))))</f>
        <v/>
      </c>
      <c r="AZ139" s="87" t="str">
        <f t="shared" si="158"/>
        <v/>
      </c>
      <c r="BA139" s="180" t="str">
        <f>IF(OR($E139="",$G139=""),"",IF(AND($E$3=1),'Marks Entry 1st'!AD138,IF(AND($E$3=2),'Marks Entry 2nd'!AD138,IF(AND($E$3=3),'Marks Entry 3rd'!AD138,IF(AND($E$3=4),'Marks Entry 4th'!AD138,"")))))</f>
        <v/>
      </c>
      <c r="BB139" s="180" t="str">
        <f>IF(OR($E139="",$G139=""),"",IF(AND($E$3=1),'Marks Entry 1st'!AE138,IF(AND($E$3=2),'Marks Entry 2nd'!AE138,IF(AND($E$3=3),'Marks Entry 3rd'!AE138,IF(AND($E$3=4),'Marks Entry 4th'!AE138,"")))))</f>
        <v/>
      </c>
      <c r="BC139" s="180" t="str">
        <f>IF(OR($E139="",$G139=""),"",IF(AND($E$3=1),'Marks Entry 1st'!AF138,IF(AND($E$3=2),'Marks Entry 2nd'!AF138,IF(AND($E$3=3),'Marks Entry 3rd'!AF138,IF(AND($E$3=4),'Marks Entry 4th'!AF138,"")))))</f>
        <v/>
      </c>
      <c r="BD139" s="91" t="str">
        <f t="shared" si="159"/>
        <v/>
      </c>
      <c r="BE139" s="87">
        <f t="shared" si="160"/>
        <v>0</v>
      </c>
      <c r="BF139" s="93" t="str">
        <f>IF(OR($E139="",$G139=""),"",IF(AND($E$3=1),'Marks Entry 1st'!AG138,IF(AND($E$3=2),'Marks Entry 2nd'!AG138,IF(AND($E$3=3),'Marks Entry 3rd'!AG138,IF(AND($E$3=4),'Marks Entry 4th'!AG138,"")))))</f>
        <v/>
      </c>
      <c r="BG139" s="93" t="str">
        <f>IF(OR($E139="",$G139=""),"",IF(AND($E$3=1),'Marks Entry 1st'!AH138,IF(AND($E$3=2),'Marks Entry 2nd'!AH138,IF(AND($E$3=3),'Marks Entry 3rd'!AH138,IF(AND($E$3=4),'Marks Entry 4th'!AH138,"")))))</f>
        <v/>
      </c>
      <c r="BH139" s="93" t="str">
        <f>IF(OR($E139="",$G139=""),"",IF(AND($E$3=1),'Marks Entry 1st'!AI138,IF(AND($E$3=2),'Marks Entry 2nd'!AI138,IF(AND($E$3=3),'Marks Entry 3rd'!AI138,IF(AND($E$3=4),'Marks Entry 4th'!AI138,"")))))</f>
        <v/>
      </c>
      <c r="BI139" s="92" t="str">
        <f t="shared" si="161"/>
        <v/>
      </c>
      <c r="BJ139" s="87" t="str">
        <f t="shared" si="162"/>
        <v/>
      </c>
      <c r="BK139" s="144">
        <f t="shared" si="163"/>
        <v>0</v>
      </c>
      <c r="BL139" s="144" t="str">
        <f t="shared" si="164"/>
        <v/>
      </c>
      <c r="BM139" s="144" t="str">
        <f t="shared" si="165"/>
        <v/>
      </c>
      <c r="BN139" s="144" t="str">
        <f t="shared" si="166"/>
        <v/>
      </c>
      <c r="BO139" s="144" t="str">
        <f t="shared" si="167"/>
        <v/>
      </c>
      <c r="BP139" s="148" t="str">
        <f t="shared" si="168"/>
        <v/>
      </c>
      <c r="BQ139" s="180" t="str">
        <f>IF(OR($E139="",$G139=""),"",IF(AND($E$3=1),'Marks Entry 1st'!AJ138,IF(AND($E$3=2),'Marks Entry 2nd'!AJ138,IF(AND($E$3=3),'Marks Entry 3rd'!AJ138,IF(AND($E$3=4),'Marks Entry 4th'!AJ138,"")))))</f>
        <v/>
      </c>
      <c r="BR139" s="180" t="str">
        <f>IF(OR($E139="",$G139=""),"",IF(AND($E$3=1),'Marks Entry 1st'!AK138,IF(AND($E$3=2),'Marks Entry 2nd'!AK138,IF(AND($E$3=3),'Marks Entry 3rd'!AK138,IF(AND($E$3=4),'Marks Entry 4th'!AK138,"")))))</f>
        <v/>
      </c>
      <c r="BS139" s="87" t="str">
        <f t="shared" si="200"/>
        <v/>
      </c>
      <c r="BT139" s="180" t="str">
        <f>IF(OR($E139="",$G139=""),"",IF(AND($E$3=1),'Marks Entry 1st'!AL138,IF(AND($E$3=2),'Marks Entry 2nd'!AL138,IF(AND($E$3=3),'Marks Entry 3rd'!AL138,IF(AND($E$3=4),'Marks Entry 4th'!AL138,"")))))</f>
        <v/>
      </c>
      <c r="BU139" s="180" t="str">
        <f>IF(OR($E139="",$G139=""),"",IF(AND($E$3=1),'Marks Entry 1st'!AM138,IF(AND($E$3=2),'Marks Entry 2nd'!AM138,IF(AND($E$3=3),'Marks Entry 3rd'!AM138,IF(AND($E$3=4),'Marks Entry 4th'!AM138,"")))))</f>
        <v/>
      </c>
      <c r="BV139" s="180" t="str">
        <f>IF(OR($E139="",$G139=""),"",IF(AND($E$3=1),'Marks Entry 1st'!AN138,IF(AND($E$3=2),'Marks Entry 2nd'!AN138,IF(AND($E$3=3),'Marks Entry 3rd'!AN138,IF(AND($E$3=4),'Marks Entry 4th'!AN138,"")))))</f>
        <v/>
      </c>
      <c r="BW139" s="91" t="str">
        <f t="shared" si="201"/>
        <v/>
      </c>
      <c r="BX139" s="87">
        <f t="shared" si="202"/>
        <v>0</v>
      </c>
      <c r="BY139" s="93" t="str">
        <f>IF(OR($E139="",$G139=""),"",IF(AND($E$3=1),'Marks Entry 1st'!AO138,IF(AND($E$3=2),'Marks Entry 2nd'!AO138,IF(AND($E$3=3),'Marks Entry 3rd'!AO138,IF(AND($E$3=4),'Marks Entry 4th'!AO138,"")))))</f>
        <v/>
      </c>
      <c r="BZ139" s="93" t="str">
        <f>IF(OR($E139="",$G139=""),"",IF(AND($E$3=1),'Marks Entry 1st'!AP138,IF(AND($E$3=2),'Marks Entry 2nd'!AP138,IF(AND($E$3=3),'Marks Entry 3rd'!AP138,IF(AND($E$3=4),'Marks Entry 4th'!AP138,"")))))</f>
        <v/>
      </c>
      <c r="CA139" s="93" t="str">
        <f>IF(OR($E139="",$G139=""),"",IF(AND($E$3=1),'Marks Entry 1st'!AQ138,IF(AND($E$3=2),'Marks Entry 2nd'!AQ138,IF(AND($E$3=3),'Marks Entry 3rd'!AQ138,IF(AND($E$3=4),'Marks Entry 4th'!AQ138,"")))))</f>
        <v/>
      </c>
      <c r="CB139" s="92" t="str">
        <f t="shared" si="203"/>
        <v/>
      </c>
      <c r="CC139" s="87" t="str">
        <f t="shared" si="204"/>
        <v/>
      </c>
      <c r="CD139" s="144">
        <f t="shared" si="205"/>
        <v>0</v>
      </c>
      <c r="CE139" s="144" t="str">
        <f t="shared" si="206"/>
        <v/>
      </c>
      <c r="CF139" s="144" t="str">
        <f t="shared" si="169"/>
        <v/>
      </c>
      <c r="CG139" s="144" t="str">
        <f t="shared" si="207"/>
        <v/>
      </c>
      <c r="CH139" s="144" t="str">
        <f t="shared" si="170"/>
        <v/>
      </c>
      <c r="CI139" s="148" t="str">
        <f t="shared" si="171"/>
        <v/>
      </c>
      <c r="CJ139" s="180" t="str">
        <f>IF(OR($E139="",$G139=""),"",IF(AND($E$3=1),'Marks Entry 1st'!AR138,IF(AND($E$3=2),'Marks Entry 2nd'!AR138,IF(AND($E$3=3),'Marks Entry 3rd'!AR138,IF(AND($E$3=4),'Marks Entry 4th'!AR138,"")))))</f>
        <v/>
      </c>
      <c r="CK139" s="180" t="str">
        <f>IF(OR($E139="",$G139=""),"",IF(AND($E$3=1),'Marks Entry 1st'!AS138,IF(AND($E$3=2),'Marks Entry 2nd'!AS138,IF(AND($E$3=3),'Marks Entry 3rd'!AS138,IF(AND($E$3=4),'Marks Entry 4th'!AS138,"")))))</f>
        <v/>
      </c>
      <c r="CL139" s="87" t="str">
        <f t="shared" si="208"/>
        <v/>
      </c>
      <c r="CM139" s="180" t="str">
        <f>IF(OR($E139="",$G139=""),"",IF(AND($E$3=1),'Marks Entry 1st'!AT138,IF(AND($E$3=2),'Marks Entry 2nd'!AT138,IF(AND($E$3=3),'Marks Entry 3rd'!AT138,IF(AND($E$3=4),'Marks Entry 4th'!AT138,"")))))</f>
        <v/>
      </c>
      <c r="CN139" s="180" t="str">
        <f>IF(OR($E139="",$G139=""),"",IF(AND($E$3=1),'Marks Entry 1st'!AU138,IF(AND($E$3=2),'Marks Entry 2nd'!AU138,IF(AND($E$3=3),'Marks Entry 3rd'!AU138,IF(AND($E$3=4),'Marks Entry 4th'!AU138,"")))))</f>
        <v/>
      </c>
      <c r="CO139" s="180" t="str">
        <f>IF(OR($E139="",$G139=""),"",IF(AND($E$3=1),'Marks Entry 1st'!AV138,IF(AND($E$3=2),'Marks Entry 2nd'!AV138,IF(AND($E$3=3),'Marks Entry 3rd'!AV138,IF(AND($E$3=4),'Marks Entry 4th'!AV138,"")))))</f>
        <v/>
      </c>
      <c r="CP139" s="91" t="str">
        <f t="shared" si="209"/>
        <v/>
      </c>
      <c r="CQ139" s="87">
        <f t="shared" si="210"/>
        <v>0</v>
      </c>
      <c r="CR139" s="93" t="str">
        <f>IF(OR($E139="",$G139=""),"",IF(AND($E$3=1),'Marks Entry 1st'!AW138,IF(AND($E$3=2),'Marks Entry 2nd'!AW138,IF(AND($E$3=3),'Marks Entry 3rd'!AW138,IF(AND($E$3=4),'Marks Entry 4th'!AW138,"")))))</f>
        <v/>
      </c>
      <c r="CS139" s="93" t="str">
        <f>IF(OR($E139="",$G139=""),"",IF(AND($E$3=1),'Marks Entry 1st'!AX138,IF(AND($E$3=2),'Marks Entry 2nd'!AX138,IF(AND($E$3=3),'Marks Entry 3rd'!AX138,IF(AND($E$3=4),'Marks Entry 4th'!AX138,"")))))</f>
        <v/>
      </c>
      <c r="CT139" s="93" t="str">
        <f>IF(OR($E139="",$G139=""),"",IF(AND($E$3=1),'Marks Entry 1st'!AY138,IF(AND($E$3=2),'Marks Entry 2nd'!AY138,IF(AND($E$3=3),'Marks Entry 3rd'!AY138,IF(AND($E$3=4),'Marks Entry 4th'!AY138,"")))))</f>
        <v/>
      </c>
      <c r="CU139" s="92" t="str">
        <f t="shared" si="211"/>
        <v/>
      </c>
      <c r="CV139" s="87" t="str">
        <f t="shared" si="212"/>
        <v/>
      </c>
      <c r="CW139" s="144">
        <f t="shared" si="213"/>
        <v>0</v>
      </c>
      <c r="CX139" s="144" t="str">
        <f t="shared" si="214"/>
        <v/>
      </c>
      <c r="CY139" s="144" t="str">
        <f t="shared" si="172"/>
        <v/>
      </c>
      <c r="CZ139" s="144" t="str">
        <f t="shared" si="215"/>
        <v/>
      </c>
      <c r="DA139" s="144" t="str">
        <f t="shared" si="173"/>
        <v/>
      </c>
      <c r="DB139" s="148" t="str">
        <f t="shared" si="174"/>
        <v/>
      </c>
      <c r="DC139" s="380" t="str">
        <f>IF(OR($E139="",$G139=""),"",IF(AND($E$3=1),'Marks Entry 1st'!AZ138,IF(AND($E$3=2),'Marks Entry 2nd'!AZ138,IF(AND($E$3=3),'Marks Entry 3rd'!AZ138,IF(AND($E$3=4),'Marks Entry 4th'!AZ138,"")))))</f>
        <v/>
      </c>
      <c r="DD139" s="380" t="str">
        <f>IF(OR($E139="",$G139=""),"",IF(AND($E$3=1),'Marks Entry 1st'!BA138,IF(AND($E$3=2),'Marks Entry 2nd'!BA138,IF(AND($E$3=3),'Marks Entry 3rd'!BA138,IF(AND($E$3=4),'Marks Entry 4th'!BA138,"")))))</f>
        <v/>
      </c>
      <c r="DE139" s="380" t="str">
        <f>IF(OR($E139="",$G139=""),"",IF(AND($E$3=1),'Marks Entry 1st'!BB138,IF(AND($E$3=2),'Marks Entry 2nd'!BB138,IF(AND($E$3=3),'Marks Entry 3rd'!BB138,IF(AND($E$3=4),'Marks Entry 4th'!BB138,"")))))</f>
        <v/>
      </c>
      <c r="DF139" s="181" t="str">
        <f t="shared" si="216"/>
        <v/>
      </c>
      <c r="DG139" s="182">
        <f t="shared" si="217"/>
        <v>0</v>
      </c>
      <c r="DH139" s="182" t="str">
        <f t="shared" si="218"/>
        <v/>
      </c>
      <c r="DI139" s="182" t="str">
        <f t="shared" si="219"/>
        <v/>
      </c>
      <c r="DJ139" s="147" t="str">
        <f t="shared" si="175"/>
        <v/>
      </c>
      <c r="DK139" s="380" t="str">
        <f>IF(OR($E139="",$G139=""),"",IF(AND($E$3=1),'Marks Entry 1st'!BC138,IF(AND($E$3=2),'Marks Entry 2nd'!BC138,IF(AND($E$3=3),'Marks Entry 3rd'!BC138,IF(AND($E$3=4),'Marks Entry 4th'!BC138,"")))))</f>
        <v/>
      </c>
      <c r="DL139" s="380" t="str">
        <f>IF(OR($E139="",$G139=""),"",IF(AND($E$3=1),'Marks Entry 1st'!BD138,IF(AND($E$3=2),'Marks Entry 2nd'!BD138,IF(AND($E$3=3),'Marks Entry 3rd'!BD138,IF(AND($E$3=4),'Marks Entry 4th'!BD138,"")))))</f>
        <v/>
      </c>
      <c r="DM139" s="380" t="str">
        <f>IF(OR($E139="",$G139=""),"",IF(AND($E$3=1),'Marks Entry 1st'!BE138,IF(AND($E$3=2),'Marks Entry 2nd'!BE138,IF(AND($E$3=3),'Marks Entry 3rd'!BE138,IF(AND($E$3=4),'Marks Entry 4th'!BE138,"")))))</f>
        <v/>
      </c>
      <c r="DN139" s="181" t="str">
        <f t="shared" si="220"/>
        <v/>
      </c>
      <c r="DO139" s="182">
        <f t="shared" si="221"/>
        <v>0</v>
      </c>
      <c r="DP139" s="182" t="str">
        <f t="shared" si="222"/>
        <v/>
      </c>
      <c r="DQ139" s="182" t="str">
        <f t="shared" si="223"/>
        <v/>
      </c>
      <c r="DR139" s="147" t="str">
        <f t="shared" si="176"/>
        <v/>
      </c>
      <c r="DS139" s="380" t="str">
        <f>IF(OR($E139="",$G139=""),"",IF(AND($E$3=1),'Marks Entry 1st'!BF138,IF(AND($E$3=2),'Marks Entry 2nd'!BF138,IF(AND($E$3=3),'Marks Entry 3rd'!BF138,IF(AND($E$3=4),'Marks Entry 4th'!BF138,"")))))</f>
        <v/>
      </c>
      <c r="DT139" s="380" t="str">
        <f>IF(OR($E139="",$G139=""),"",IF(AND($E$3=1),'Marks Entry 1st'!BG138,IF(AND($E$3=2),'Marks Entry 2nd'!BG138,IF(AND($E$3=3),'Marks Entry 3rd'!BG138,IF(AND($E$3=4),'Marks Entry 4th'!BG138,"")))))</f>
        <v/>
      </c>
      <c r="DU139" s="380" t="str">
        <f>IF(OR($E139="",$G139=""),"",IF(AND($E$3=1),'Marks Entry 1st'!BH138,IF(AND($E$3=2),'Marks Entry 2nd'!BH138,IF(AND($E$3=3),'Marks Entry 3rd'!BH138,IF(AND($E$3=4),'Marks Entry 4th'!BH138,"")))))</f>
        <v/>
      </c>
      <c r="DV139" s="181" t="str">
        <f t="shared" si="224"/>
        <v/>
      </c>
      <c r="DW139" s="182">
        <f t="shared" si="225"/>
        <v>0</v>
      </c>
      <c r="DX139" s="182" t="str">
        <f t="shared" si="226"/>
        <v/>
      </c>
      <c r="DY139" s="182" t="str">
        <f t="shared" si="227"/>
        <v/>
      </c>
      <c r="DZ139" s="147" t="str">
        <f t="shared" si="177"/>
        <v/>
      </c>
      <c r="EA139" s="104" t="str">
        <f t="shared" si="178"/>
        <v/>
      </c>
      <c r="EB139" s="105" t="str">
        <f t="shared" si="179"/>
        <v/>
      </c>
      <c r="EC139" s="111" t="str">
        <f t="shared" si="180"/>
        <v/>
      </c>
      <c r="ED139" s="112" t="str">
        <f t="shared" si="181"/>
        <v/>
      </c>
      <c r="EE139" s="386" t="str">
        <f t="shared" si="182"/>
        <v/>
      </c>
      <c r="EF139" s="72" t="str">
        <f>IF(OR($E139="",$G139=""),"",IF(AND($E$3=1),'Marks Entry 1st'!BI138,IF(AND($E$3=2),'Marks Entry 2nd'!BI138,IF(AND($E$3=3),'Marks Entry 3rd'!BI138,IF(AND($E$3=4),'Marks Entry 4th'!BI138,"")))))</f>
        <v/>
      </c>
      <c r="EG139" s="72" t="str">
        <f>IF(OR($E139="",$G139=""),"",IF(AND($E$3=1),'Marks Entry 1st'!BJ138,IF(AND($E$3=2),'Marks Entry 2nd'!BJ138,IF(AND($E$3=3),'Marks Entry 3rd'!BJ138,IF(AND($E$3=4),'Marks Entry 4th'!BJ138,"")))))</f>
        <v/>
      </c>
      <c r="EH139" s="328" t="str">
        <f t="shared" si="183"/>
        <v/>
      </c>
      <c r="EI139" s="73"/>
      <c r="EP139" s="75">
        <f>IF(AND($E$3=1),'Marks Entry 1st'!I138,IF(AND($E$3=2),'Marks Entry 2nd'!I138,IF(AND($E$3=3),'Marks Entry 3rd'!I138,IF(AND($E$3=4),'Marks Entry 4th'!I138,""))))</f>
        <v>0</v>
      </c>
    </row>
    <row r="140" spans="1:146" ht="18.899999999999999" customHeight="1">
      <c r="A140" s="94">
        <v>133</v>
      </c>
      <c r="B140" s="94" t="str">
        <f>IF(OR(EP140=0,EP140=""),"",IF(AND($E$3=1),'Marks Entry 1st'!I139,IF(AND($E$3=2),'Marks Entry 2nd'!I139,IF(AND($E$3=3),'Marks Entry 3rd'!I139,IF(AND($E$3=4),'Marks Entry 4th'!I139,"")))))</f>
        <v/>
      </c>
      <c r="C140" s="95" t="str">
        <f>IF(OR(B140=0,B140=""),"",IF(AND($E$3=1),'Marks Entry 1st'!B139,IF(AND($E$3=2),'Marks Entry 2nd'!B139,IF(AND($E$3=3),'Marks Entry 3rd'!B139,IF(AND($E$3=4),'Marks Entry 4th'!B139,"")))))</f>
        <v/>
      </c>
      <c r="D140" s="95" t="str">
        <f>IF(OR(B140=0,B140=""),"",IF(AND($E$3=1),'Marks Entry 1st'!C139,IF(AND($E$3=2),'Marks Entry 2nd'!C139,IF(AND($E$3=3),'Marks Entry 3rd'!C139,IF(AND($E$3=4),'Marks Entry 4th'!C139,"")))))</f>
        <v/>
      </c>
      <c r="E140" s="96" t="str">
        <f>IF(OR(B140=0,B140=""),"",IF(AND($E$3=1),'Marks Entry 1st'!E139,IF(AND($E$3=2),'Marks Entry 2nd'!E139,IF(AND($E$3=3),'Marks Entry 3rd'!E139,IF(AND($E$3=4),'Marks Entry 4th'!E139,"")))))</f>
        <v/>
      </c>
      <c r="F140" s="95" t="str">
        <f>IF(OR(B140=0,B140=""),"",IF(AND($E$3=1),'Marks Entry 1st'!D139,IF(AND($E$3=2),'Marks Entry 2nd'!D139,IF(AND($E$3=3),'Marks Entry 3rd'!D139,IF(AND($E$3=4),'Marks Entry 4th'!D139,"")))))</f>
        <v/>
      </c>
      <c r="G140" s="90" t="str">
        <f>IF(OR(B140=0,B140=""),"",IF(AND($E$3=1),'Marks Entry 1st'!F139,IF(AND($E$3=2),'Marks Entry 2nd'!F139,IF(AND($E$3=3),'Marks Entry 3rd'!F139,IF(AND($E$3=4),'Marks Entry 4th'!F139,"")))))</f>
        <v/>
      </c>
      <c r="H140" s="90" t="str">
        <f>IF(OR(B140=0,B140=""),"",IF(AND($E$3=1),'Marks Entry 1st'!G139,IF(AND($E$3=2),'Marks Entry 2nd'!G139,IF(AND($E$3=3),'Marks Entry 3rd'!G139,IF(AND($E$3=4),'Marks Entry 4th'!G139,"")))))</f>
        <v/>
      </c>
      <c r="I140" s="90" t="str">
        <f>IF(OR(B140=0,B140=""),"",IF(AND($E$3=1),'Marks Entry 1st'!H139,IF(AND($E$3=2),'Marks Entry 2nd'!H139,IF(AND($E$3=3),'Marks Entry 3rd'!H139,IF(AND($E$3=4),'Marks Entry 4th'!H139,"")))))</f>
        <v/>
      </c>
      <c r="J140" s="379" t="str">
        <f>IF(OR(B140=0,B140=""),"",IF(AND($E$3=1),'Marks Entry 1st'!J139,IF(AND($E$3=2),'Marks Entry 2nd'!J139,IF(AND($E$3=3),'Marks Entry 3rd'!J139,IF(AND($E$3=4),'Marks Entry 4th'!J139,"")))))</f>
        <v/>
      </c>
      <c r="K140" s="379" t="str">
        <f>IF(OR(B140=0,B140=""),"",IF(AND($E$3=1),'Marks Entry 1st'!K139,IF(AND($E$3=2),'Marks Entry 2nd'!K139,IF(AND($E$3=3),'Marks Entry 3rd'!K139,IF(AND($E$3=4),'Marks Entry 4th'!K139,"")))))</f>
        <v/>
      </c>
      <c r="L140" s="180" t="str">
        <f>IF(OR($E140="",$G140=""),"",IF(AND($E$3=1),'Marks Entry 1st'!L139,IF(AND($E$3=2),'Marks Entry 2nd'!L139,IF(AND($E$3=3),'Marks Entry 3rd'!L139,IF(AND($E$3=4),'Marks Entry 4th'!L139,"")))))</f>
        <v/>
      </c>
      <c r="M140" s="180" t="str">
        <f>IF(OR($E140="",$G140=""),"",IF(AND($E$3=1),'Marks Entry 1st'!M139,IF(AND($E$3=2),'Marks Entry 2nd'!M139,IF(AND($E$3=3),'Marks Entry 3rd'!M139,IF(AND($E$3=4),'Marks Entry 4th'!M139,"")))))</f>
        <v/>
      </c>
      <c r="N140" s="87" t="str">
        <f t="shared" si="184"/>
        <v/>
      </c>
      <c r="O140" s="180" t="str">
        <f>IF(OR($E140="",$G140=""),"",IF(AND($E$3=1),'Marks Entry 1st'!N139,IF(AND($E$3=2),'Marks Entry 2nd'!N139,IF(AND($E$3=3),'Marks Entry 3rd'!N139,IF(AND($E$3=4),'Marks Entry 4th'!N139,"")))))</f>
        <v/>
      </c>
      <c r="P140" s="180" t="str">
        <f>IF(OR($E140="",$G140=""),"",IF(AND($E$3=1),'Marks Entry 1st'!O139,IF(AND($E$3=2),'Marks Entry 2nd'!O139,IF(AND($E$3=3),'Marks Entry 3rd'!O139,IF(AND($E$3=4),'Marks Entry 4th'!O139,"")))))</f>
        <v/>
      </c>
      <c r="Q140" s="180" t="str">
        <f>IF(OR($E140="",$G140=""),"",IF(AND($E$3=1),'Marks Entry 1st'!P139,IF(AND($E$3=2),'Marks Entry 2nd'!P139,IF(AND($E$3=3),'Marks Entry 3rd'!P139,IF(AND($E$3=4),'Marks Entry 4th'!P139,"")))))</f>
        <v/>
      </c>
      <c r="R140" s="91" t="str">
        <f t="shared" si="185"/>
        <v/>
      </c>
      <c r="S140" s="87">
        <f t="shared" si="186"/>
        <v>0</v>
      </c>
      <c r="T140" s="93" t="str">
        <f>IF(OR($E140="",$G140=""),"",IF(AND($E$3=1),'Marks Entry 1st'!Q139,IF(AND($E$3=2),'Marks Entry 2nd'!Q139,IF(AND($E$3=3),'Marks Entry 3rd'!Q139,IF(AND($E$3=4),'Marks Entry 4th'!Q139,"")))))</f>
        <v/>
      </c>
      <c r="U140" s="93" t="str">
        <f>IF(OR($E140="",$G140=""),"",IF(AND($E$3=1),'Marks Entry 1st'!R139,IF(AND($E$3=2),'Marks Entry 2nd'!R139,IF(AND($E$3=3),'Marks Entry 3rd'!R139,IF(AND($E$3=4),'Marks Entry 4th'!R139,"")))))</f>
        <v/>
      </c>
      <c r="V140" s="93" t="str">
        <f>IF(OR($E140="",$G140=""),"",IF(AND($E$3=1),'Marks Entry 1st'!S139,IF(AND($E$3=2),'Marks Entry 2nd'!S139,IF(AND($E$3=3),'Marks Entry 3rd'!S139,IF(AND($E$3=4),'Marks Entry 4th'!S139,"")))))</f>
        <v/>
      </c>
      <c r="W140" s="92" t="str">
        <f t="shared" si="187"/>
        <v/>
      </c>
      <c r="X140" s="87" t="str">
        <f t="shared" si="188"/>
        <v/>
      </c>
      <c r="Y140" s="144">
        <f t="shared" si="189"/>
        <v>0</v>
      </c>
      <c r="Z140" s="144" t="str">
        <f t="shared" si="190"/>
        <v/>
      </c>
      <c r="AA140" s="144" t="str">
        <f t="shared" si="152"/>
        <v/>
      </c>
      <c r="AB140" s="144" t="str">
        <f t="shared" si="191"/>
        <v/>
      </c>
      <c r="AC140" s="144" t="str">
        <f t="shared" si="153"/>
        <v/>
      </c>
      <c r="AD140" s="148" t="str">
        <f t="shared" si="154"/>
        <v/>
      </c>
      <c r="AE140" s="180" t="str">
        <f>IF(OR($E140="",$G140=""),"",IF(AND($E$3=1),'Marks Entry 1st'!T139,IF(AND($E$3=2),'Marks Entry 2nd'!T139,IF(AND($E$3=3),'Marks Entry 3rd'!T139,IF(AND($E$3=4),'Marks Entry 4th'!T139,"")))))</f>
        <v/>
      </c>
      <c r="AF140" s="180" t="str">
        <f>IF(OR($E140="",$G140=""),"",IF(AND($E$3=1),'Marks Entry 1st'!U139,IF(AND($E$3=2),'Marks Entry 2nd'!U139,IF(AND($E$3=3),'Marks Entry 3rd'!U139,IF(AND($E$3=4),'Marks Entry 4th'!U139,"")))))</f>
        <v/>
      </c>
      <c r="AG140" s="87" t="str">
        <f t="shared" si="192"/>
        <v/>
      </c>
      <c r="AH140" s="180" t="str">
        <f>IF(OR($E140="",$G140=""),"",IF(AND($E$3=1),'Marks Entry 1st'!V139,IF(AND($E$3=2),'Marks Entry 2nd'!V139,IF(AND($E$3=3),'Marks Entry 3rd'!V139,IF(AND($E$3=4),'Marks Entry 4th'!V139,"")))))</f>
        <v/>
      </c>
      <c r="AI140" s="180" t="str">
        <f>IF(OR($E140="",$G140=""),"",IF(AND($E$3=1),'Marks Entry 1st'!W139,IF(AND($E$3=2),'Marks Entry 2nd'!W139,IF(AND($E$3=3),'Marks Entry 3rd'!W139,IF(AND($E$3=4),'Marks Entry 4th'!W139,"")))))</f>
        <v/>
      </c>
      <c r="AJ140" s="180" t="str">
        <f>IF(OR($E140="",$G140=""),"",IF(AND($E$3=1),'Marks Entry 1st'!X139,IF(AND($E$3=2),'Marks Entry 2nd'!X139,IF(AND($E$3=3),'Marks Entry 3rd'!X139,IF(AND($E$3=4),'Marks Entry 4th'!X139,"")))))</f>
        <v/>
      </c>
      <c r="AK140" s="91" t="str">
        <f t="shared" si="193"/>
        <v/>
      </c>
      <c r="AL140" s="87">
        <f t="shared" si="194"/>
        <v>0</v>
      </c>
      <c r="AM140" s="93" t="str">
        <f>IF(OR($E140="",$G140=""),"",IF(AND($E$3=1),'Marks Entry 1st'!Y139,IF(AND($E$3=2),'Marks Entry 2nd'!Y139,IF(AND($E$3=3),'Marks Entry 3rd'!Y139,IF(AND($E$3=4),'Marks Entry 4th'!Y139,"")))))</f>
        <v/>
      </c>
      <c r="AN140" s="93" t="str">
        <f>IF(OR($E140="",$G140=""),"",IF(AND($E$3=1),'Marks Entry 1st'!Z139,IF(AND($E$3=2),'Marks Entry 2nd'!Z139,IF(AND($E$3=3),'Marks Entry 3rd'!Z139,IF(AND($E$3=4),'Marks Entry 4th'!Z139,"")))))</f>
        <v/>
      </c>
      <c r="AO140" s="93" t="str">
        <f>IF(OR($E140="",$G140=""),"",IF(AND($E$3=1),'Marks Entry 1st'!AA139,IF(AND($E$3=2),'Marks Entry 2nd'!AA139,IF(AND($E$3=3),'Marks Entry 3rd'!AA139,IF(AND($E$3=4),'Marks Entry 4th'!AA139,"")))))</f>
        <v/>
      </c>
      <c r="AP140" s="92" t="str">
        <f t="shared" si="195"/>
        <v/>
      </c>
      <c r="AQ140" s="87" t="str">
        <f t="shared" si="196"/>
        <v/>
      </c>
      <c r="AR140" s="144">
        <f t="shared" si="197"/>
        <v>0</v>
      </c>
      <c r="AS140" s="144" t="str">
        <f t="shared" si="198"/>
        <v/>
      </c>
      <c r="AT140" s="144" t="str">
        <f t="shared" si="155"/>
        <v/>
      </c>
      <c r="AU140" s="144" t="str">
        <f t="shared" si="199"/>
        <v/>
      </c>
      <c r="AV140" s="144" t="str">
        <f t="shared" si="156"/>
        <v/>
      </c>
      <c r="AW140" s="148" t="str">
        <f t="shared" si="157"/>
        <v/>
      </c>
      <c r="AX140" s="180" t="str">
        <f>IF(OR($E140="",$G140=""),"",IF(AND($E$3=1),'Marks Entry 1st'!AB139,IF(AND($E$3=2),'Marks Entry 2nd'!AB139,IF(AND($E$3=3),'Marks Entry 3rd'!AB139,IF(AND($E$3=4),'Marks Entry 4th'!AB139,"")))))</f>
        <v/>
      </c>
      <c r="AY140" s="180" t="str">
        <f>IF(OR($E140="",$G140=""),"",IF(AND($E$3=1),'Marks Entry 1st'!AC139,IF(AND($E$3=2),'Marks Entry 2nd'!AC139,IF(AND($E$3=3),'Marks Entry 3rd'!AC139,IF(AND($E$3=4),'Marks Entry 4th'!AC139,"")))))</f>
        <v/>
      </c>
      <c r="AZ140" s="87" t="str">
        <f t="shared" si="158"/>
        <v/>
      </c>
      <c r="BA140" s="180" t="str">
        <f>IF(OR($E140="",$G140=""),"",IF(AND($E$3=1),'Marks Entry 1st'!AD139,IF(AND($E$3=2),'Marks Entry 2nd'!AD139,IF(AND($E$3=3),'Marks Entry 3rd'!AD139,IF(AND($E$3=4),'Marks Entry 4th'!AD139,"")))))</f>
        <v/>
      </c>
      <c r="BB140" s="180" t="str">
        <f>IF(OR($E140="",$G140=""),"",IF(AND($E$3=1),'Marks Entry 1st'!AE139,IF(AND($E$3=2),'Marks Entry 2nd'!AE139,IF(AND($E$3=3),'Marks Entry 3rd'!AE139,IF(AND($E$3=4),'Marks Entry 4th'!AE139,"")))))</f>
        <v/>
      </c>
      <c r="BC140" s="180" t="str">
        <f>IF(OR($E140="",$G140=""),"",IF(AND($E$3=1),'Marks Entry 1st'!AF139,IF(AND($E$3=2),'Marks Entry 2nd'!AF139,IF(AND($E$3=3),'Marks Entry 3rd'!AF139,IF(AND($E$3=4),'Marks Entry 4th'!AF139,"")))))</f>
        <v/>
      </c>
      <c r="BD140" s="91" t="str">
        <f t="shared" si="159"/>
        <v/>
      </c>
      <c r="BE140" s="87">
        <f t="shared" si="160"/>
        <v>0</v>
      </c>
      <c r="BF140" s="93" t="str">
        <f>IF(OR($E140="",$G140=""),"",IF(AND($E$3=1),'Marks Entry 1st'!AG139,IF(AND($E$3=2),'Marks Entry 2nd'!AG139,IF(AND($E$3=3),'Marks Entry 3rd'!AG139,IF(AND($E$3=4),'Marks Entry 4th'!AG139,"")))))</f>
        <v/>
      </c>
      <c r="BG140" s="93" t="str">
        <f>IF(OR($E140="",$G140=""),"",IF(AND($E$3=1),'Marks Entry 1st'!AH139,IF(AND($E$3=2),'Marks Entry 2nd'!AH139,IF(AND($E$3=3),'Marks Entry 3rd'!AH139,IF(AND($E$3=4),'Marks Entry 4th'!AH139,"")))))</f>
        <v/>
      </c>
      <c r="BH140" s="93" t="str">
        <f>IF(OR($E140="",$G140=""),"",IF(AND($E$3=1),'Marks Entry 1st'!AI139,IF(AND($E$3=2),'Marks Entry 2nd'!AI139,IF(AND($E$3=3),'Marks Entry 3rd'!AI139,IF(AND($E$3=4),'Marks Entry 4th'!AI139,"")))))</f>
        <v/>
      </c>
      <c r="BI140" s="92" t="str">
        <f t="shared" si="161"/>
        <v/>
      </c>
      <c r="BJ140" s="87" t="str">
        <f t="shared" si="162"/>
        <v/>
      </c>
      <c r="BK140" s="144">
        <f t="shared" si="163"/>
        <v>0</v>
      </c>
      <c r="BL140" s="144" t="str">
        <f t="shared" si="164"/>
        <v/>
      </c>
      <c r="BM140" s="144" t="str">
        <f t="shared" si="165"/>
        <v/>
      </c>
      <c r="BN140" s="144" t="str">
        <f t="shared" si="166"/>
        <v/>
      </c>
      <c r="BO140" s="144" t="str">
        <f t="shared" si="167"/>
        <v/>
      </c>
      <c r="BP140" s="148" t="str">
        <f t="shared" si="168"/>
        <v/>
      </c>
      <c r="BQ140" s="180" t="str">
        <f>IF(OR($E140="",$G140=""),"",IF(AND($E$3=1),'Marks Entry 1st'!AJ139,IF(AND($E$3=2),'Marks Entry 2nd'!AJ139,IF(AND($E$3=3),'Marks Entry 3rd'!AJ139,IF(AND($E$3=4),'Marks Entry 4th'!AJ139,"")))))</f>
        <v/>
      </c>
      <c r="BR140" s="180" t="str">
        <f>IF(OR($E140="",$G140=""),"",IF(AND($E$3=1),'Marks Entry 1st'!AK139,IF(AND($E$3=2),'Marks Entry 2nd'!AK139,IF(AND($E$3=3),'Marks Entry 3rd'!AK139,IF(AND($E$3=4),'Marks Entry 4th'!AK139,"")))))</f>
        <v/>
      </c>
      <c r="BS140" s="87" t="str">
        <f t="shared" si="200"/>
        <v/>
      </c>
      <c r="BT140" s="180" t="str">
        <f>IF(OR($E140="",$G140=""),"",IF(AND($E$3=1),'Marks Entry 1st'!AL139,IF(AND($E$3=2),'Marks Entry 2nd'!AL139,IF(AND($E$3=3),'Marks Entry 3rd'!AL139,IF(AND($E$3=4),'Marks Entry 4th'!AL139,"")))))</f>
        <v/>
      </c>
      <c r="BU140" s="180" t="str">
        <f>IF(OR($E140="",$G140=""),"",IF(AND($E$3=1),'Marks Entry 1st'!AM139,IF(AND($E$3=2),'Marks Entry 2nd'!AM139,IF(AND($E$3=3),'Marks Entry 3rd'!AM139,IF(AND($E$3=4),'Marks Entry 4th'!AM139,"")))))</f>
        <v/>
      </c>
      <c r="BV140" s="180" t="str">
        <f>IF(OR($E140="",$G140=""),"",IF(AND($E$3=1),'Marks Entry 1st'!AN139,IF(AND($E$3=2),'Marks Entry 2nd'!AN139,IF(AND($E$3=3),'Marks Entry 3rd'!AN139,IF(AND($E$3=4),'Marks Entry 4th'!AN139,"")))))</f>
        <v/>
      </c>
      <c r="BW140" s="91" t="str">
        <f t="shared" si="201"/>
        <v/>
      </c>
      <c r="BX140" s="87">
        <f t="shared" si="202"/>
        <v>0</v>
      </c>
      <c r="BY140" s="93" t="str">
        <f>IF(OR($E140="",$G140=""),"",IF(AND($E$3=1),'Marks Entry 1st'!AO139,IF(AND($E$3=2),'Marks Entry 2nd'!AO139,IF(AND($E$3=3),'Marks Entry 3rd'!AO139,IF(AND($E$3=4),'Marks Entry 4th'!AO139,"")))))</f>
        <v/>
      </c>
      <c r="BZ140" s="93" t="str">
        <f>IF(OR($E140="",$G140=""),"",IF(AND($E$3=1),'Marks Entry 1st'!AP139,IF(AND($E$3=2),'Marks Entry 2nd'!AP139,IF(AND($E$3=3),'Marks Entry 3rd'!AP139,IF(AND($E$3=4),'Marks Entry 4th'!AP139,"")))))</f>
        <v/>
      </c>
      <c r="CA140" s="93" t="str">
        <f>IF(OR($E140="",$G140=""),"",IF(AND($E$3=1),'Marks Entry 1st'!AQ139,IF(AND($E$3=2),'Marks Entry 2nd'!AQ139,IF(AND($E$3=3),'Marks Entry 3rd'!AQ139,IF(AND($E$3=4),'Marks Entry 4th'!AQ139,"")))))</f>
        <v/>
      </c>
      <c r="CB140" s="92" t="str">
        <f t="shared" si="203"/>
        <v/>
      </c>
      <c r="CC140" s="87" t="str">
        <f t="shared" si="204"/>
        <v/>
      </c>
      <c r="CD140" s="144">
        <f t="shared" si="205"/>
        <v>0</v>
      </c>
      <c r="CE140" s="144" t="str">
        <f t="shared" si="206"/>
        <v/>
      </c>
      <c r="CF140" s="144" t="str">
        <f t="shared" si="169"/>
        <v/>
      </c>
      <c r="CG140" s="144" t="str">
        <f t="shared" si="207"/>
        <v/>
      </c>
      <c r="CH140" s="144" t="str">
        <f t="shared" si="170"/>
        <v/>
      </c>
      <c r="CI140" s="148" t="str">
        <f t="shared" si="171"/>
        <v/>
      </c>
      <c r="CJ140" s="180" t="str">
        <f>IF(OR($E140="",$G140=""),"",IF(AND($E$3=1),'Marks Entry 1st'!AR139,IF(AND($E$3=2),'Marks Entry 2nd'!AR139,IF(AND($E$3=3),'Marks Entry 3rd'!AR139,IF(AND($E$3=4),'Marks Entry 4th'!AR139,"")))))</f>
        <v/>
      </c>
      <c r="CK140" s="180" t="str">
        <f>IF(OR($E140="",$G140=""),"",IF(AND($E$3=1),'Marks Entry 1st'!AS139,IF(AND($E$3=2),'Marks Entry 2nd'!AS139,IF(AND($E$3=3),'Marks Entry 3rd'!AS139,IF(AND($E$3=4),'Marks Entry 4th'!AS139,"")))))</f>
        <v/>
      </c>
      <c r="CL140" s="87" t="str">
        <f t="shared" si="208"/>
        <v/>
      </c>
      <c r="CM140" s="180" t="str">
        <f>IF(OR($E140="",$G140=""),"",IF(AND($E$3=1),'Marks Entry 1st'!AT139,IF(AND($E$3=2),'Marks Entry 2nd'!AT139,IF(AND($E$3=3),'Marks Entry 3rd'!AT139,IF(AND($E$3=4),'Marks Entry 4th'!AT139,"")))))</f>
        <v/>
      </c>
      <c r="CN140" s="180" t="str">
        <f>IF(OR($E140="",$G140=""),"",IF(AND($E$3=1),'Marks Entry 1st'!AU139,IF(AND($E$3=2),'Marks Entry 2nd'!AU139,IF(AND($E$3=3),'Marks Entry 3rd'!AU139,IF(AND($E$3=4),'Marks Entry 4th'!AU139,"")))))</f>
        <v/>
      </c>
      <c r="CO140" s="180" t="str">
        <f>IF(OR($E140="",$G140=""),"",IF(AND($E$3=1),'Marks Entry 1st'!AV139,IF(AND($E$3=2),'Marks Entry 2nd'!AV139,IF(AND($E$3=3),'Marks Entry 3rd'!AV139,IF(AND($E$3=4),'Marks Entry 4th'!AV139,"")))))</f>
        <v/>
      </c>
      <c r="CP140" s="91" t="str">
        <f t="shared" si="209"/>
        <v/>
      </c>
      <c r="CQ140" s="87">
        <f t="shared" si="210"/>
        <v>0</v>
      </c>
      <c r="CR140" s="93" t="str">
        <f>IF(OR($E140="",$G140=""),"",IF(AND($E$3=1),'Marks Entry 1st'!AW139,IF(AND($E$3=2),'Marks Entry 2nd'!AW139,IF(AND($E$3=3),'Marks Entry 3rd'!AW139,IF(AND($E$3=4),'Marks Entry 4th'!AW139,"")))))</f>
        <v/>
      </c>
      <c r="CS140" s="93" t="str">
        <f>IF(OR($E140="",$G140=""),"",IF(AND($E$3=1),'Marks Entry 1st'!AX139,IF(AND($E$3=2),'Marks Entry 2nd'!AX139,IF(AND($E$3=3),'Marks Entry 3rd'!AX139,IF(AND($E$3=4),'Marks Entry 4th'!AX139,"")))))</f>
        <v/>
      </c>
      <c r="CT140" s="93" t="str">
        <f>IF(OR($E140="",$G140=""),"",IF(AND($E$3=1),'Marks Entry 1st'!AY139,IF(AND($E$3=2),'Marks Entry 2nd'!AY139,IF(AND($E$3=3),'Marks Entry 3rd'!AY139,IF(AND($E$3=4),'Marks Entry 4th'!AY139,"")))))</f>
        <v/>
      </c>
      <c r="CU140" s="92" t="str">
        <f t="shared" si="211"/>
        <v/>
      </c>
      <c r="CV140" s="87" t="str">
        <f t="shared" si="212"/>
        <v/>
      </c>
      <c r="CW140" s="144">
        <f t="shared" si="213"/>
        <v>0</v>
      </c>
      <c r="CX140" s="144" t="str">
        <f t="shared" si="214"/>
        <v/>
      </c>
      <c r="CY140" s="144" t="str">
        <f t="shared" si="172"/>
        <v/>
      </c>
      <c r="CZ140" s="144" t="str">
        <f t="shared" si="215"/>
        <v/>
      </c>
      <c r="DA140" s="144" t="str">
        <f t="shared" si="173"/>
        <v/>
      </c>
      <c r="DB140" s="148" t="str">
        <f t="shared" si="174"/>
        <v/>
      </c>
      <c r="DC140" s="380" t="str">
        <f>IF(OR($E140="",$G140=""),"",IF(AND($E$3=1),'Marks Entry 1st'!AZ139,IF(AND($E$3=2),'Marks Entry 2nd'!AZ139,IF(AND($E$3=3),'Marks Entry 3rd'!AZ139,IF(AND($E$3=4),'Marks Entry 4th'!AZ139,"")))))</f>
        <v/>
      </c>
      <c r="DD140" s="380" t="str">
        <f>IF(OR($E140="",$G140=""),"",IF(AND($E$3=1),'Marks Entry 1st'!BA139,IF(AND($E$3=2),'Marks Entry 2nd'!BA139,IF(AND($E$3=3),'Marks Entry 3rd'!BA139,IF(AND($E$3=4),'Marks Entry 4th'!BA139,"")))))</f>
        <v/>
      </c>
      <c r="DE140" s="380" t="str">
        <f>IF(OR($E140="",$G140=""),"",IF(AND($E$3=1),'Marks Entry 1st'!BB139,IF(AND($E$3=2),'Marks Entry 2nd'!BB139,IF(AND($E$3=3),'Marks Entry 3rd'!BB139,IF(AND($E$3=4),'Marks Entry 4th'!BB139,"")))))</f>
        <v/>
      </c>
      <c r="DF140" s="181" t="str">
        <f t="shared" si="216"/>
        <v/>
      </c>
      <c r="DG140" s="182">
        <f t="shared" si="217"/>
        <v>0</v>
      </c>
      <c r="DH140" s="182" t="str">
        <f t="shared" si="218"/>
        <v/>
      </c>
      <c r="DI140" s="182" t="str">
        <f t="shared" si="219"/>
        <v/>
      </c>
      <c r="DJ140" s="147" t="str">
        <f t="shared" si="175"/>
        <v/>
      </c>
      <c r="DK140" s="380" t="str">
        <f>IF(OR($E140="",$G140=""),"",IF(AND($E$3=1),'Marks Entry 1st'!BC139,IF(AND($E$3=2),'Marks Entry 2nd'!BC139,IF(AND($E$3=3),'Marks Entry 3rd'!BC139,IF(AND($E$3=4),'Marks Entry 4th'!BC139,"")))))</f>
        <v/>
      </c>
      <c r="DL140" s="380" t="str">
        <f>IF(OR($E140="",$G140=""),"",IF(AND($E$3=1),'Marks Entry 1st'!BD139,IF(AND($E$3=2),'Marks Entry 2nd'!BD139,IF(AND($E$3=3),'Marks Entry 3rd'!BD139,IF(AND($E$3=4),'Marks Entry 4th'!BD139,"")))))</f>
        <v/>
      </c>
      <c r="DM140" s="380" t="str">
        <f>IF(OR($E140="",$G140=""),"",IF(AND($E$3=1),'Marks Entry 1st'!BE139,IF(AND($E$3=2),'Marks Entry 2nd'!BE139,IF(AND($E$3=3),'Marks Entry 3rd'!BE139,IF(AND($E$3=4),'Marks Entry 4th'!BE139,"")))))</f>
        <v/>
      </c>
      <c r="DN140" s="181" t="str">
        <f t="shared" si="220"/>
        <v/>
      </c>
      <c r="DO140" s="182">
        <f t="shared" si="221"/>
        <v>0</v>
      </c>
      <c r="DP140" s="182" t="str">
        <f t="shared" si="222"/>
        <v/>
      </c>
      <c r="DQ140" s="182" t="str">
        <f t="shared" si="223"/>
        <v/>
      </c>
      <c r="DR140" s="147" t="str">
        <f t="shared" si="176"/>
        <v/>
      </c>
      <c r="DS140" s="380" t="str">
        <f>IF(OR($E140="",$G140=""),"",IF(AND($E$3=1),'Marks Entry 1st'!BF139,IF(AND($E$3=2),'Marks Entry 2nd'!BF139,IF(AND($E$3=3),'Marks Entry 3rd'!BF139,IF(AND($E$3=4),'Marks Entry 4th'!BF139,"")))))</f>
        <v/>
      </c>
      <c r="DT140" s="380" t="str">
        <f>IF(OR($E140="",$G140=""),"",IF(AND($E$3=1),'Marks Entry 1st'!BG139,IF(AND($E$3=2),'Marks Entry 2nd'!BG139,IF(AND($E$3=3),'Marks Entry 3rd'!BG139,IF(AND($E$3=4),'Marks Entry 4th'!BG139,"")))))</f>
        <v/>
      </c>
      <c r="DU140" s="380" t="str">
        <f>IF(OR($E140="",$G140=""),"",IF(AND($E$3=1),'Marks Entry 1st'!BH139,IF(AND($E$3=2),'Marks Entry 2nd'!BH139,IF(AND($E$3=3),'Marks Entry 3rd'!BH139,IF(AND($E$3=4),'Marks Entry 4th'!BH139,"")))))</f>
        <v/>
      </c>
      <c r="DV140" s="181" t="str">
        <f t="shared" si="224"/>
        <v/>
      </c>
      <c r="DW140" s="182">
        <f t="shared" si="225"/>
        <v>0</v>
      </c>
      <c r="DX140" s="182" t="str">
        <f t="shared" si="226"/>
        <v/>
      </c>
      <c r="DY140" s="182" t="str">
        <f t="shared" si="227"/>
        <v/>
      </c>
      <c r="DZ140" s="147" t="str">
        <f t="shared" si="177"/>
        <v/>
      </c>
      <c r="EA140" s="104" t="str">
        <f t="shared" si="178"/>
        <v/>
      </c>
      <c r="EB140" s="105" t="str">
        <f t="shared" si="179"/>
        <v/>
      </c>
      <c r="EC140" s="111" t="str">
        <f t="shared" si="180"/>
        <v/>
      </c>
      <c r="ED140" s="112" t="str">
        <f t="shared" si="181"/>
        <v/>
      </c>
      <c r="EE140" s="386" t="str">
        <f t="shared" si="182"/>
        <v/>
      </c>
      <c r="EF140" s="72" t="str">
        <f>IF(OR($E140="",$G140=""),"",IF(AND($E$3=1),'Marks Entry 1st'!BI139,IF(AND($E$3=2),'Marks Entry 2nd'!BI139,IF(AND($E$3=3),'Marks Entry 3rd'!BI139,IF(AND($E$3=4),'Marks Entry 4th'!BI139,"")))))</f>
        <v/>
      </c>
      <c r="EG140" s="72" t="str">
        <f>IF(OR($E140="",$G140=""),"",IF(AND($E$3=1),'Marks Entry 1st'!BJ139,IF(AND($E$3=2),'Marks Entry 2nd'!BJ139,IF(AND($E$3=3),'Marks Entry 3rd'!BJ139,IF(AND($E$3=4),'Marks Entry 4th'!BJ139,"")))))</f>
        <v/>
      </c>
      <c r="EH140" s="328" t="str">
        <f t="shared" si="183"/>
        <v/>
      </c>
      <c r="EI140" s="73"/>
      <c r="EP140" s="75">
        <f>IF(AND($E$3=1),'Marks Entry 1st'!I139,IF(AND($E$3=2),'Marks Entry 2nd'!I139,IF(AND($E$3=3),'Marks Entry 3rd'!I139,IF(AND($E$3=4),'Marks Entry 4th'!I139,""))))</f>
        <v>0</v>
      </c>
    </row>
    <row r="141" spans="1:146" ht="18.899999999999999" customHeight="1">
      <c r="A141" s="94">
        <v>134</v>
      </c>
      <c r="B141" s="94" t="str">
        <f>IF(OR(EP141=0,EP141=""),"",IF(AND($E$3=1),'Marks Entry 1st'!I140,IF(AND($E$3=2),'Marks Entry 2nd'!I140,IF(AND($E$3=3),'Marks Entry 3rd'!I140,IF(AND($E$3=4),'Marks Entry 4th'!I140,"")))))</f>
        <v/>
      </c>
      <c r="C141" s="95" t="str">
        <f>IF(OR(B141=0,B141=""),"",IF(AND($E$3=1),'Marks Entry 1st'!B140,IF(AND($E$3=2),'Marks Entry 2nd'!B140,IF(AND($E$3=3),'Marks Entry 3rd'!B140,IF(AND($E$3=4),'Marks Entry 4th'!B140,"")))))</f>
        <v/>
      </c>
      <c r="D141" s="95" t="str">
        <f>IF(OR(B141=0,B141=""),"",IF(AND($E$3=1),'Marks Entry 1st'!C140,IF(AND($E$3=2),'Marks Entry 2nd'!C140,IF(AND($E$3=3),'Marks Entry 3rd'!C140,IF(AND($E$3=4),'Marks Entry 4th'!C140,"")))))</f>
        <v/>
      </c>
      <c r="E141" s="96" t="str">
        <f>IF(OR(B141=0,B141=""),"",IF(AND($E$3=1),'Marks Entry 1st'!E140,IF(AND($E$3=2),'Marks Entry 2nd'!E140,IF(AND($E$3=3),'Marks Entry 3rd'!E140,IF(AND($E$3=4),'Marks Entry 4th'!E140,"")))))</f>
        <v/>
      </c>
      <c r="F141" s="95" t="str">
        <f>IF(OR(B141=0,B141=""),"",IF(AND($E$3=1),'Marks Entry 1st'!D140,IF(AND($E$3=2),'Marks Entry 2nd'!D140,IF(AND($E$3=3),'Marks Entry 3rd'!D140,IF(AND($E$3=4),'Marks Entry 4th'!D140,"")))))</f>
        <v/>
      </c>
      <c r="G141" s="90" t="str">
        <f>IF(OR(B141=0,B141=""),"",IF(AND($E$3=1),'Marks Entry 1st'!F140,IF(AND($E$3=2),'Marks Entry 2nd'!F140,IF(AND($E$3=3),'Marks Entry 3rd'!F140,IF(AND($E$3=4),'Marks Entry 4th'!F140,"")))))</f>
        <v/>
      </c>
      <c r="H141" s="90" t="str">
        <f>IF(OR(B141=0,B141=""),"",IF(AND($E$3=1),'Marks Entry 1st'!G140,IF(AND($E$3=2),'Marks Entry 2nd'!G140,IF(AND($E$3=3),'Marks Entry 3rd'!G140,IF(AND($E$3=4),'Marks Entry 4th'!G140,"")))))</f>
        <v/>
      </c>
      <c r="I141" s="90" t="str">
        <f>IF(OR(B141=0,B141=""),"",IF(AND($E$3=1),'Marks Entry 1st'!H140,IF(AND($E$3=2),'Marks Entry 2nd'!H140,IF(AND($E$3=3),'Marks Entry 3rd'!H140,IF(AND($E$3=4),'Marks Entry 4th'!H140,"")))))</f>
        <v/>
      </c>
      <c r="J141" s="379" t="str">
        <f>IF(OR(B141=0,B141=""),"",IF(AND($E$3=1),'Marks Entry 1st'!J140,IF(AND($E$3=2),'Marks Entry 2nd'!J140,IF(AND($E$3=3),'Marks Entry 3rd'!J140,IF(AND($E$3=4),'Marks Entry 4th'!J140,"")))))</f>
        <v/>
      </c>
      <c r="K141" s="379" t="str">
        <f>IF(OR(B141=0,B141=""),"",IF(AND($E$3=1),'Marks Entry 1st'!K140,IF(AND($E$3=2),'Marks Entry 2nd'!K140,IF(AND($E$3=3),'Marks Entry 3rd'!K140,IF(AND($E$3=4),'Marks Entry 4th'!K140,"")))))</f>
        <v/>
      </c>
      <c r="L141" s="180" t="str">
        <f>IF(OR($E141="",$G141=""),"",IF(AND($E$3=1),'Marks Entry 1st'!L140,IF(AND($E$3=2),'Marks Entry 2nd'!L140,IF(AND($E$3=3),'Marks Entry 3rd'!L140,IF(AND($E$3=4),'Marks Entry 4th'!L140,"")))))</f>
        <v/>
      </c>
      <c r="M141" s="180" t="str">
        <f>IF(OR($E141="",$G141=""),"",IF(AND($E$3=1),'Marks Entry 1st'!M140,IF(AND($E$3=2),'Marks Entry 2nd'!M140,IF(AND($E$3=3),'Marks Entry 3rd'!M140,IF(AND($E$3=4),'Marks Entry 4th'!M140,"")))))</f>
        <v/>
      </c>
      <c r="N141" s="87" t="str">
        <f t="shared" si="184"/>
        <v/>
      </c>
      <c r="O141" s="180" t="str">
        <f>IF(OR($E141="",$G141=""),"",IF(AND($E$3=1),'Marks Entry 1st'!N140,IF(AND($E$3=2),'Marks Entry 2nd'!N140,IF(AND($E$3=3),'Marks Entry 3rd'!N140,IF(AND($E$3=4),'Marks Entry 4th'!N140,"")))))</f>
        <v/>
      </c>
      <c r="P141" s="180" t="str">
        <f>IF(OR($E141="",$G141=""),"",IF(AND($E$3=1),'Marks Entry 1st'!O140,IF(AND($E$3=2),'Marks Entry 2nd'!O140,IF(AND($E$3=3),'Marks Entry 3rd'!O140,IF(AND($E$3=4),'Marks Entry 4th'!O140,"")))))</f>
        <v/>
      </c>
      <c r="Q141" s="180" t="str">
        <f>IF(OR($E141="",$G141=""),"",IF(AND($E$3=1),'Marks Entry 1st'!P140,IF(AND($E$3=2),'Marks Entry 2nd'!P140,IF(AND($E$3=3),'Marks Entry 3rd'!P140,IF(AND($E$3=4),'Marks Entry 4th'!P140,"")))))</f>
        <v/>
      </c>
      <c r="R141" s="91" t="str">
        <f t="shared" si="185"/>
        <v/>
      </c>
      <c r="S141" s="87">
        <f t="shared" si="186"/>
        <v>0</v>
      </c>
      <c r="T141" s="93" t="str">
        <f>IF(OR($E141="",$G141=""),"",IF(AND($E$3=1),'Marks Entry 1st'!Q140,IF(AND($E$3=2),'Marks Entry 2nd'!Q140,IF(AND($E$3=3),'Marks Entry 3rd'!Q140,IF(AND($E$3=4),'Marks Entry 4th'!Q140,"")))))</f>
        <v/>
      </c>
      <c r="U141" s="93" t="str">
        <f>IF(OR($E141="",$G141=""),"",IF(AND($E$3=1),'Marks Entry 1st'!R140,IF(AND($E$3=2),'Marks Entry 2nd'!R140,IF(AND($E$3=3),'Marks Entry 3rd'!R140,IF(AND($E$3=4),'Marks Entry 4th'!R140,"")))))</f>
        <v/>
      </c>
      <c r="V141" s="93" t="str">
        <f>IF(OR($E141="",$G141=""),"",IF(AND($E$3=1),'Marks Entry 1st'!S140,IF(AND($E$3=2),'Marks Entry 2nd'!S140,IF(AND($E$3=3),'Marks Entry 3rd'!S140,IF(AND($E$3=4),'Marks Entry 4th'!S140,"")))))</f>
        <v/>
      </c>
      <c r="W141" s="92" t="str">
        <f t="shared" si="187"/>
        <v/>
      </c>
      <c r="X141" s="87" t="str">
        <f t="shared" si="188"/>
        <v/>
      </c>
      <c r="Y141" s="144">
        <f t="shared" si="189"/>
        <v>0</v>
      </c>
      <c r="Z141" s="144" t="str">
        <f t="shared" si="190"/>
        <v/>
      </c>
      <c r="AA141" s="144" t="str">
        <f t="shared" si="152"/>
        <v/>
      </c>
      <c r="AB141" s="144" t="str">
        <f t="shared" si="191"/>
        <v/>
      </c>
      <c r="AC141" s="144" t="str">
        <f t="shared" si="153"/>
        <v/>
      </c>
      <c r="AD141" s="148" t="str">
        <f t="shared" si="154"/>
        <v/>
      </c>
      <c r="AE141" s="180" t="str">
        <f>IF(OR($E141="",$G141=""),"",IF(AND($E$3=1),'Marks Entry 1st'!T140,IF(AND($E$3=2),'Marks Entry 2nd'!T140,IF(AND($E$3=3),'Marks Entry 3rd'!T140,IF(AND($E$3=4),'Marks Entry 4th'!T140,"")))))</f>
        <v/>
      </c>
      <c r="AF141" s="180" t="str">
        <f>IF(OR($E141="",$G141=""),"",IF(AND($E$3=1),'Marks Entry 1st'!U140,IF(AND($E$3=2),'Marks Entry 2nd'!U140,IF(AND($E$3=3),'Marks Entry 3rd'!U140,IF(AND($E$3=4),'Marks Entry 4th'!U140,"")))))</f>
        <v/>
      </c>
      <c r="AG141" s="87" t="str">
        <f t="shared" si="192"/>
        <v/>
      </c>
      <c r="AH141" s="180" t="str">
        <f>IF(OR($E141="",$G141=""),"",IF(AND($E$3=1),'Marks Entry 1st'!V140,IF(AND($E$3=2),'Marks Entry 2nd'!V140,IF(AND($E$3=3),'Marks Entry 3rd'!V140,IF(AND($E$3=4),'Marks Entry 4th'!V140,"")))))</f>
        <v/>
      </c>
      <c r="AI141" s="180" t="str">
        <f>IF(OR($E141="",$G141=""),"",IF(AND($E$3=1),'Marks Entry 1st'!W140,IF(AND($E$3=2),'Marks Entry 2nd'!W140,IF(AND($E$3=3),'Marks Entry 3rd'!W140,IF(AND($E$3=4),'Marks Entry 4th'!W140,"")))))</f>
        <v/>
      </c>
      <c r="AJ141" s="180" t="str">
        <f>IF(OR($E141="",$G141=""),"",IF(AND($E$3=1),'Marks Entry 1st'!X140,IF(AND($E$3=2),'Marks Entry 2nd'!X140,IF(AND($E$3=3),'Marks Entry 3rd'!X140,IF(AND($E$3=4),'Marks Entry 4th'!X140,"")))))</f>
        <v/>
      </c>
      <c r="AK141" s="91" t="str">
        <f t="shared" si="193"/>
        <v/>
      </c>
      <c r="AL141" s="87">
        <f t="shared" si="194"/>
        <v>0</v>
      </c>
      <c r="AM141" s="93" t="str">
        <f>IF(OR($E141="",$G141=""),"",IF(AND($E$3=1),'Marks Entry 1st'!Y140,IF(AND($E$3=2),'Marks Entry 2nd'!Y140,IF(AND($E$3=3),'Marks Entry 3rd'!Y140,IF(AND($E$3=4),'Marks Entry 4th'!Y140,"")))))</f>
        <v/>
      </c>
      <c r="AN141" s="93" t="str">
        <f>IF(OR($E141="",$G141=""),"",IF(AND($E$3=1),'Marks Entry 1st'!Z140,IF(AND($E$3=2),'Marks Entry 2nd'!Z140,IF(AND($E$3=3),'Marks Entry 3rd'!Z140,IF(AND($E$3=4),'Marks Entry 4th'!Z140,"")))))</f>
        <v/>
      </c>
      <c r="AO141" s="93" t="str">
        <f>IF(OR($E141="",$G141=""),"",IF(AND($E$3=1),'Marks Entry 1st'!AA140,IF(AND($E$3=2),'Marks Entry 2nd'!AA140,IF(AND($E$3=3),'Marks Entry 3rd'!AA140,IF(AND($E$3=4),'Marks Entry 4th'!AA140,"")))))</f>
        <v/>
      </c>
      <c r="AP141" s="92" t="str">
        <f t="shared" si="195"/>
        <v/>
      </c>
      <c r="AQ141" s="87" t="str">
        <f t="shared" si="196"/>
        <v/>
      </c>
      <c r="AR141" s="144">
        <f t="shared" si="197"/>
        <v>0</v>
      </c>
      <c r="AS141" s="144" t="str">
        <f t="shared" si="198"/>
        <v/>
      </c>
      <c r="AT141" s="144" t="str">
        <f t="shared" si="155"/>
        <v/>
      </c>
      <c r="AU141" s="144" t="str">
        <f t="shared" si="199"/>
        <v/>
      </c>
      <c r="AV141" s="144" t="str">
        <f t="shared" si="156"/>
        <v/>
      </c>
      <c r="AW141" s="148" t="str">
        <f t="shared" si="157"/>
        <v/>
      </c>
      <c r="AX141" s="180" t="str">
        <f>IF(OR($E141="",$G141=""),"",IF(AND($E$3=1),'Marks Entry 1st'!AB140,IF(AND($E$3=2),'Marks Entry 2nd'!AB140,IF(AND($E$3=3),'Marks Entry 3rd'!AB140,IF(AND($E$3=4),'Marks Entry 4th'!AB140,"")))))</f>
        <v/>
      </c>
      <c r="AY141" s="180" t="str">
        <f>IF(OR($E141="",$G141=""),"",IF(AND($E$3=1),'Marks Entry 1st'!AC140,IF(AND($E$3=2),'Marks Entry 2nd'!AC140,IF(AND($E$3=3),'Marks Entry 3rd'!AC140,IF(AND($E$3=4),'Marks Entry 4th'!AC140,"")))))</f>
        <v/>
      </c>
      <c r="AZ141" s="87" t="str">
        <f t="shared" si="158"/>
        <v/>
      </c>
      <c r="BA141" s="180" t="str">
        <f>IF(OR($E141="",$G141=""),"",IF(AND($E$3=1),'Marks Entry 1st'!AD140,IF(AND($E$3=2),'Marks Entry 2nd'!AD140,IF(AND($E$3=3),'Marks Entry 3rd'!AD140,IF(AND($E$3=4),'Marks Entry 4th'!AD140,"")))))</f>
        <v/>
      </c>
      <c r="BB141" s="180" t="str">
        <f>IF(OR($E141="",$G141=""),"",IF(AND($E$3=1),'Marks Entry 1st'!AE140,IF(AND($E$3=2),'Marks Entry 2nd'!AE140,IF(AND($E$3=3),'Marks Entry 3rd'!AE140,IF(AND($E$3=4),'Marks Entry 4th'!AE140,"")))))</f>
        <v/>
      </c>
      <c r="BC141" s="180" t="str">
        <f>IF(OR($E141="",$G141=""),"",IF(AND($E$3=1),'Marks Entry 1st'!AF140,IF(AND($E$3=2),'Marks Entry 2nd'!AF140,IF(AND($E$3=3),'Marks Entry 3rd'!AF140,IF(AND($E$3=4),'Marks Entry 4th'!AF140,"")))))</f>
        <v/>
      </c>
      <c r="BD141" s="91" t="str">
        <f t="shared" si="159"/>
        <v/>
      </c>
      <c r="BE141" s="87">
        <f t="shared" si="160"/>
        <v>0</v>
      </c>
      <c r="BF141" s="93" t="str">
        <f>IF(OR($E141="",$G141=""),"",IF(AND($E$3=1),'Marks Entry 1st'!AG140,IF(AND($E$3=2),'Marks Entry 2nd'!AG140,IF(AND($E$3=3),'Marks Entry 3rd'!AG140,IF(AND($E$3=4),'Marks Entry 4th'!AG140,"")))))</f>
        <v/>
      </c>
      <c r="BG141" s="93" t="str">
        <f>IF(OR($E141="",$G141=""),"",IF(AND($E$3=1),'Marks Entry 1st'!AH140,IF(AND($E$3=2),'Marks Entry 2nd'!AH140,IF(AND($E$3=3),'Marks Entry 3rd'!AH140,IF(AND($E$3=4),'Marks Entry 4th'!AH140,"")))))</f>
        <v/>
      </c>
      <c r="BH141" s="93" t="str">
        <f>IF(OR($E141="",$G141=""),"",IF(AND($E$3=1),'Marks Entry 1st'!AI140,IF(AND($E$3=2),'Marks Entry 2nd'!AI140,IF(AND($E$3=3),'Marks Entry 3rd'!AI140,IF(AND($E$3=4),'Marks Entry 4th'!AI140,"")))))</f>
        <v/>
      </c>
      <c r="BI141" s="92" t="str">
        <f t="shared" si="161"/>
        <v/>
      </c>
      <c r="BJ141" s="87" t="str">
        <f t="shared" si="162"/>
        <v/>
      </c>
      <c r="BK141" s="144">
        <f t="shared" si="163"/>
        <v>0</v>
      </c>
      <c r="BL141" s="144" t="str">
        <f t="shared" si="164"/>
        <v/>
      </c>
      <c r="BM141" s="144" t="str">
        <f t="shared" si="165"/>
        <v/>
      </c>
      <c r="BN141" s="144" t="str">
        <f t="shared" si="166"/>
        <v/>
      </c>
      <c r="BO141" s="144" t="str">
        <f t="shared" si="167"/>
        <v/>
      </c>
      <c r="BP141" s="148" t="str">
        <f t="shared" si="168"/>
        <v/>
      </c>
      <c r="BQ141" s="180" t="str">
        <f>IF(OR($E141="",$G141=""),"",IF(AND($E$3=1),'Marks Entry 1st'!AJ140,IF(AND($E$3=2),'Marks Entry 2nd'!AJ140,IF(AND($E$3=3),'Marks Entry 3rd'!AJ140,IF(AND($E$3=4),'Marks Entry 4th'!AJ140,"")))))</f>
        <v/>
      </c>
      <c r="BR141" s="180" t="str">
        <f>IF(OR($E141="",$G141=""),"",IF(AND($E$3=1),'Marks Entry 1st'!AK140,IF(AND($E$3=2),'Marks Entry 2nd'!AK140,IF(AND($E$3=3),'Marks Entry 3rd'!AK140,IF(AND($E$3=4),'Marks Entry 4th'!AK140,"")))))</f>
        <v/>
      </c>
      <c r="BS141" s="87" t="str">
        <f t="shared" si="200"/>
        <v/>
      </c>
      <c r="BT141" s="180" t="str">
        <f>IF(OR($E141="",$G141=""),"",IF(AND($E$3=1),'Marks Entry 1st'!AL140,IF(AND($E$3=2),'Marks Entry 2nd'!AL140,IF(AND($E$3=3),'Marks Entry 3rd'!AL140,IF(AND($E$3=4),'Marks Entry 4th'!AL140,"")))))</f>
        <v/>
      </c>
      <c r="BU141" s="180" t="str">
        <f>IF(OR($E141="",$G141=""),"",IF(AND($E$3=1),'Marks Entry 1st'!AM140,IF(AND($E$3=2),'Marks Entry 2nd'!AM140,IF(AND($E$3=3),'Marks Entry 3rd'!AM140,IF(AND($E$3=4),'Marks Entry 4th'!AM140,"")))))</f>
        <v/>
      </c>
      <c r="BV141" s="180" t="str">
        <f>IF(OR($E141="",$G141=""),"",IF(AND($E$3=1),'Marks Entry 1st'!AN140,IF(AND($E$3=2),'Marks Entry 2nd'!AN140,IF(AND($E$3=3),'Marks Entry 3rd'!AN140,IF(AND($E$3=4),'Marks Entry 4th'!AN140,"")))))</f>
        <v/>
      </c>
      <c r="BW141" s="91" t="str">
        <f t="shared" si="201"/>
        <v/>
      </c>
      <c r="BX141" s="87">
        <f t="shared" si="202"/>
        <v>0</v>
      </c>
      <c r="BY141" s="93" t="str">
        <f>IF(OR($E141="",$G141=""),"",IF(AND($E$3=1),'Marks Entry 1st'!AO140,IF(AND($E$3=2),'Marks Entry 2nd'!AO140,IF(AND($E$3=3),'Marks Entry 3rd'!AO140,IF(AND($E$3=4),'Marks Entry 4th'!AO140,"")))))</f>
        <v/>
      </c>
      <c r="BZ141" s="93" t="str">
        <f>IF(OR($E141="",$G141=""),"",IF(AND($E$3=1),'Marks Entry 1st'!AP140,IF(AND($E$3=2),'Marks Entry 2nd'!AP140,IF(AND($E$3=3),'Marks Entry 3rd'!AP140,IF(AND($E$3=4),'Marks Entry 4th'!AP140,"")))))</f>
        <v/>
      </c>
      <c r="CA141" s="93" t="str">
        <f>IF(OR($E141="",$G141=""),"",IF(AND($E$3=1),'Marks Entry 1st'!AQ140,IF(AND($E$3=2),'Marks Entry 2nd'!AQ140,IF(AND($E$3=3),'Marks Entry 3rd'!AQ140,IF(AND($E$3=4),'Marks Entry 4th'!AQ140,"")))))</f>
        <v/>
      </c>
      <c r="CB141" s="92" t="str">
        <f t="shared" si="203"/>
        <v/>
      </c>
      <c r="CC141" s="87" t="str">
        <f t="shared" si="204"/>
        <v/>
      </c>
      <c r="CD141" s="144">
        <f t="shared" si="205"/>
        <v>0</v>
      </c>
      <c r="CE141" s="144" t="str">
        <f t="shared" si="206"/>
        <v/>
      </c>
      <c r="CF141" s="144" t="str">
        <f t="shared" si="169"/>
        <v/>
      </c>
      <c r="CG141" s="144" t="str">
        <f t="shared" si="207"/>
        <v/>
      </c>
      <c r="CH141" s="144" t="str">
        <f t="shared" si="170"/>
        <v/>
      </c>
      <c r="CI141" s="148" t="str">
        <f t="shared" si="171"/>
        <v/>
      </c>
      <c r="CJ141" s="180" t="str">
        <f>IF(OR($E141="",$G141=""),"",IF(AND($E$3=1),'Marks Entry 1st'!AR140,IF(AND($E$3=2),'Marks Entry 2nd'!AR140,IF(AND($E$3=3),'Marks Entry 3rd'!AR140,IF(AND($E$3=4),'Marks Entry 4th'!AR140,"")))))</f>
        <v/>
      </c>
      <c r="CK141" s="180" t="str">
        <f>IF(OR($E141="",$G141=""),"",IF(AND($E$3=1),'Marks Entry 1st'!AS140,IF(AND($E$3=2),'Marks Entry 2nd'!AS140,IF(AND($E$3=3),'Marks Entry 3rd'!AS140,IF(AND($E$3=4),'Marks Entry 4th'!AS140,"")))))</f>
        <v/>
      </c>
      <c r="CL141" s="87" t="str">
        <f t="shared" si="208"/>
        <v/>
      </c>
      <c r="CM141" s="180" t="str">
        <f>IF(OR($E141="",$G141=""),"",IF(AND($E$3=1),'Marks Entry 1st'!AT140,IF(AND($E$3=2),'Marks Entry 2nd'!AT140,IF(AND($E$3=3),'Marks Entry 3rd'!AT140,IF(AND($E$3=4),'Marks Entry 4th'!AT140,"")))))</f>
        <v/>
      </c>
      <c r="CN141" s="180" t="str">
        <f>IF(OR($E141="",$G141=""),"",IF(AND($E$3=1),'Marks Entry 1st'!AU140,IF(AND($E$3=2),'Marks Entry 2nd'!AU140,IF(AND($E$3=3),'Marks Entry 3rd'!AU140,IF(AND($E$3=4),'Marks Entry 4th'!AU140,"")))))</f>
        <v/>
      </c>
      <c r="CO141" s="180" t="str">
        <f>IF(OR($E141="",$G141=""),"",IF(AND($E$3=1),'Marks Entry 1st'!AV140,IF(AND($E$3=2),'Marks Entry 2nd'!AV140,IF(AND($E$3=3),'Marks Entry 3rd'!AV140,IF(AND($E$3=4),'Marks Entry 4th'!AV140,"")))))</f>
        <v/>
      </c>
      <c r="CP141" s="91" t="str">
        <f t="shared" si="209"/>
        <v/>
      </c>
      <c r="CQ141" s="87">
        <f t="shared" si="210"/>
        <v>0</v>
      </c>
      <c r="CR141" s="93" t="str">
        <f>IF(OR($E141="",$G141=""),"",IF(AND($E$3=1),'Marks Entry 1st'!AW140,IF(AND($E$3=2),'Marks Entry 2nd'!AW140,IF(AND($E$3=3),'Marks Entry 3rd'!AW140,IF(AND($E$3=4),'Marks Entry 4th'!AW140,"")))))</f>
        <v/>
      </c>
      <c r="CS141" s="93" t="str">
        <f>IF(OR($E141="",$G141=""),"",IF(AND($E$3=1),'Marks Entry 1st'!AX140,IF(AND($E$3=2),'Marks Entry 2nd'!AX140,IF(AND($E$3=3),'Marks Entry 3rd'!AX140,IF(AND($E$3=4),'Marks Entry 4th'!AX140,"")))))</f>
        <v/>
      </c>
      <c r="CT141" s="93" t="str">
        <f>IF(OR($E141="",$G141=""),"",IF(AND($E$3=1),'Marks Entry 1st'!AY140,IF(AND($E$3=2),'Marks Entry 2nd'!AY140,IF(AND($E$3=3),'Marks Entry 3rd'!AY140,IF(AND($E$3=4),'Marks Entry 4th'!AY140,"")))))</f>
        <v/>
      </c>
      <c r="CU141" s="92" t="str">
        <f t="shared" si="211"/>
        <v/>
      </c>
      <c r="CV141" s="87" t="str">
        <f t="shared" si="212"/>
        <v/>
      </c>
      <c r="CW141" s="144">
        <f t="shared" si="213"/>
        <v>0</v>
      </c>
      <c r="CX141" s="144" t="str">
        <f t="shared" si="214"/>
        <v/>
      </c>
      <c r="CY141" s="144" t="str">
        <f t="shared" si="172"/>
        <v/>
      </c>
      <c r="CZ141" s="144" t="str">
        <f t="shared" si="215"/>
        <v/>
      </c>
      <c r="DA141" s="144" t="str">
        <f t="shared" si="173"/>
        <v/>
      </c>
      <c r="DB141" s="148" t="str">
        <f t="shared" si="174"/>
        <v/>
      </c>
      <c r="DC141" s="380" t="str">
        <f>IF(OR($E141="",$G141=""),"",IF(AND($E$3=1),'Marks Entry 1st'!AZ140,IF(AND($E$3=2),'Marks Entry 2nd'!AZ140,IF(AND($E$3=3),'Marks Entry 3rd'!AZ140,IF(AND($E$3=4),'Marks Entry 4th'!AZ140,"")))))</f>
        <v/>
      </c>
      <c r="DD141" s="380" t="str">
        <f>IF(OR($E141="",$G141=""),"",IF(AND($E$3=1),'Marks Entry 1st'!BA140,IF(AND($E$3=2),'Marks Entry 2nd'!BA140,IF(AND($E$3=3),'Marks Entry 3rd'!BA140,IF(AND($E$3=4),'Marks Entry 4th'!BA140,"")))))</f>
        <v/>
      </c>
      <c r="DE141" s="380" t="str">
        <f>IF(OR($E141="",$G141=""),"",IF(AND($E$3=1),'Marks Entry 1st'!BB140,IF(AND($E$3=2),'Marks Entry 2nd'!BB140,IF(AND($E$3=3),'Marks Entry 3rd'!BB140,IF(AND($E$3=4),'Marks Entry 4th'!BB140,"")))))</f>
        <v/>
      </c>
      <c r="DF141" s="181" t="str">
        <f t="shared" si="216"/>
        <v/>
      </c>
      <c r="DG141" s="182">
        <f t="shared" si="217"/>
        <v>0</v>
      </c>
      <c r="DH141" s="182" t="str">
        <f t="shared" si="218"/>
        <v/>
      </c>
      <c r="DI141" s="182" t="str">
        <f t="shared" si="219"/>
        <v/>
      </c>
      <c r="DJ141" s="147" t="str">
        <f t="shared" si="175"/>
        <v/>
      </c>
      <c r="DK141" s="380" t="str">
        <f>IF(OR($E141="",$G141=""),"",IF(AND($E$3=1),'Marks Entry 1st'!BC140,IF(AND($E$3=2),'Marks Entry 2nd'!BC140,IF(AND($E$3=3),'Marks Entry 3rd'!BC140,IF(AND($E$3=4),'Marks Entry 4th'!BC140,"")))))</f>
        <v/>
      </c>
      <c r="DL141" s="380" t="str">
        <f>IF(OR($E141="",$G141=""),"",IF(AND($E$3=1),'Marks Entry 1st'!BD140,IF(AND($E$3=2),'Marks Entry 2nd'!BD140,IF(AND($E$3=3),'Marks Entry 3rd'!BD140,IF(AND($E$3=4),'Marks Entry 4th'!BD140,"")))))</f>
        <v/>
      </c>
      <c r="DM141" s="380" t="str">
        <f>IF(OR($E141="",$G141=""),"",IF(AND($E$3=1),'Marks Entry 1st'!BE140,IF(AND($E$3=2),'Marks Entry 2nd'!BE140,IF(AND($E$3=3),'Marks Entry 3rd'!BE140,IF(AND($E$3=4),'Marks Entry 4th'!BE140,"")))))</f>
        <v/>
      </c>
      <c r="DN141" s="181" t="str">
        <f t="shared" si="220"/>
        <v/>
      </c>
      <c r="DO141" s="182">
        <f t="shared" si="221"/>
        <v>0</v>
      </c>
      <c r="DP141" s="182" t="str">
        <f t="shared" si="222"/>
        <v/>
      </c>
      <c r="DQ141" s="182" t="str">
        <f t="shared" si="223"/>
        <v/>
      </c>
      <c r="DR141" s="147" t="str">
        <f t="shared" si="176"/>
        <v/>
      </c>
      <c r="DS141" s="380" t="str">
        <f>IF(OR($E141="",$G141=""),"",IF(AND($E$3=1),'Marks Entry 1st'!BF140,IF(AND($E$3=2),'Marks Entry 2nd'!BF140,IF(AND($E$3=3),'Marks Entry 3rd'!BF140,IF(AND($E$3=4),'Marks Entry 4th'!BF140,"")))))</f>
        <v/>
      </c>
      <c r="DT141" s="380" t="str">
        <f>IF(OR($E141="",$G141=""),"",IF(AND($E$3=1),'Marks Entry 1st'!BG140,IF(AND($E$3=2),'Marks Entry 2nd'!BG140,IF(AND($E$3=3),'Marks Entry 3rd'!BG140,IF(AND($E$3=4),'Marks Entry 4th'!BG140,"")))))</f>
        <v/>
      </c>
      <c r="DU141" s="380" t="str">
        <f>IF(OR($E141="",$G141=""),"",IF(AND($E$3=1),'Marks Entry 1st'!BH140,IF(AND($E$3=2),'Marks Entry 2nd'!BH140,IF(AND($E$3=3),'Marks Entry 3rd'!BH140,IF(AND($E$3=4),'Marks Entry 4th'!BH140,"")))))</f>
        <v/>
      </c>
      <c r="DV141" s="181" t="str">
        <f t="shared" si="224"/>
        <v/>
      </c>
      <c r="DW141" s="182">
        <f t="shared" si="225"/>
        <v>0</v>
      </c>
      <c r="DX141" s="182" t="str">
        <f t="shared" si="226"/>
        <v/>
      </c>
      <c r="DY141" s="182" t="str">
        <f t="shared" si="227"/>
        <v/>
      </c>
      <c r="DZ141" s="147" t="str">
        <f t="shared" si="177"/>
        <v/>
      </c>
      <c r="EA141" s="104" t="str">
        <f t="shared" si="178"/>
        <v/>
      </c>
      <c r="EB141" s="105" t="str">
        <f t="shared" si="179"/>
        <v/>
      </c>
      <c r="EC141" s="111" t="str">
        <f t="shared" si="180"/>
        <v/>
      </c>
      <c r="ED141" s="112" t="str">
        <f t="shared" si="181"/>
        <v/>
      </c>
      <c r="EE141" s="386" t="str">
        <f t="shared" si="182"/>
        <v/>
      </c>
      <c r="EF141" s="72" t="str">
        <f>IF(OR($E141="",$G141=""),"",IF(AND($E$3=1),'Marks Entry 1st'!BI140,IF(AND($E$3=2),'Marks Entry 2nd'!BI140,IF(AND($E$3=3),'Marks Entry 3rd'!BI140,IF(AND($E$3=4),'Marks Entry 4th'!BI140,"")))))</f>
        <v/>
      </c>
      <c r="EG141" s="72" t="str">
        <f>IF(OR($E141="",$G141=""),"",IF(AND($E$3=1),'Marks Entry 1st'!BJ140,IF(AND($E$3=2),'Marks Entry 2nd'!BJ140,IF(AND($E$3=3),'Marks Entry 3rd'!BJ140,IF(AND($E$3=4),'Marks Entry 4th'!BJ140,"")))))</f>
        <v/>
      </c>
      <c r="EH141" s="328" t="str">
        <f t="shared" si="183"/>
        <v/>
      </c>
      <c r="EI141" s="73"/>
      <c r="EP141" s="75">
        <f>IF(AND($E$3=1),'Marks Entry 1st'!I140,IF(AND($E$3=2),'Marks Entry 2nd'!I140,IF(AND($E$3=3),'Marks Entry 3rd'!I140,IF(AND($E$3=4),'Marks Entry 4th'!I140,""))))</f>
        <v>0</v>
      </c>
    </row>
    <row r="142" spans="1:146" ht="18.899999999999999" customHeight="1">
      <c r="A142" s="94">
        <v>135</v>
      </c>
      <c r="B142" s="94" t="str">
        <f>IF(OR(EP142=0,EP142=""),"",IF(AND($E$3=1),'Marks Entry 1st'!I141,IF(AND($E$3=2),'Marks Entry 2nd'!I141,IF(AND($E$3=3),'Marks Entry 3rd'!I141,IF(AND($E$3=4),'Marks Entry 4th'!I141,"")))))</f>
        <v/>
      </c>
      <c r="C142" s="95" t="str">
        <f>IF(OR(B142=0,B142=""),"",IF(AND($E$3=1),'Marks Entry 1st'!B141,IF(AND($E$3=2),'Marks Entry 2nd'!B141,IF(AND($E$3=3),'Marks Entry 3rd'!B141,IF(AND($E$3=4),'Marks Entry 4th'!B141,"")))))</f>
        <v/>
      </c>
      <c r="D142" s="95" t="str">
        <f>IF(OR(B142=0,B142=""),"",IF(AND($E$3=1),'Marks Entry 1st'!C141,IF(AND($E$3=2),'Marks Entry 2nd'!C141,IF(AND($E$3=3),'Marks Entry 3rd'!C141,IF(AND($E$3=4),'Marks Entry 4th'!C141,"")))))</f>
        <v/>
      </c>
      <c r="E142" s="96" t="str">
        <f>IF(OR(B142=0,B142=""),"",IF(AND($E$3=1),'Marks Entry 1st'!E141,IF(AND($E$3=2),'Marks Entry 2nd'!E141,IF(AND($E$3=3),'Marks Entry 3rd'!E141,IF(AND($E$3=4),'Marks Entry 4th'!E141,"")))))</f>
        <v/>
      </c>
      <c r="F142" s="95" t="str">
        <f>IF(OR(B142=0,B142=""),"",IF(AND($E$3=1),'Marks Entry 1st'!D141,IF(AND($E$3=2),'Marks Entry 2nd'!D141,IF(AND($E$3=3),'Marks Entry 3rd'!D141,IF(AND($E$3=4),'Marks Entry 4th'!D141,"")))))</f>
        <v/>
      </c>
      <c r="G142" s="90" t="str">
        <f>IF(OR(B142=0,B142=""),"",IF(AND($E$3=1),'Marks Entry 1st'!F141,IF(AND($E$3=2),'Marks Entry 2nd'!F141,IF(AND($E$3=3),'Marks Entry 3rd'!F141,IF(AND($E$3=4),'Marks Entry 4th'!F141,"")))))</f>
        <v/>
      </c>
      <c r="H142" s="90" t="str">
        <f>IF(OR(B142=0,B142=""),"",IF(AND($E$3=1),'Marks Entry 1st'!G141,IF(AND($E$3=2),'Marks Entry 2nd'!G141,IF(AND($E$3=3),'Marks Entry 3rd'!G141,IF(AND($E$3=4),'Marks Entry 4th'!G141,"")))))</f>
        <v/>
      </c>
      <c r="I142" s="90" t="str">
        <f>IF(OR(B142=0,B142=""),"",IF(AND($E$3=1),'Marks Entry 1st'!H141,IF(AND($E$3=2),'Marks Entry 2nd'!H141,IF(AND($E$3=3),'Marks Entry 3rd'!H141,IF(AND($E$3=4),'Marks Entry 4th'!H141,"")))))</f>
        <v/>
      </c>
      <c r="J142" s="379" t="str">
        <f>IF(OR(B142=0,B142=""),"",IF(AND($E$3=1),'Marks Entry 1st'!J141,IF(AND($E$3=2),'Marks Entry 2nd'!J141,IF(AND($E$3=3),'Marks Entry 3rd'!J141,IF(AND($E$3=4),'Marks Entry 4th'!J141,"")))))</f>
        <v/>
      </c>
      <c r="K142" s="379" t="str">
        <f>IF(OR(B142=0,B142=""),"",IF(AND($E$3=1),'Marks Entry 1st'!K141,IF(AND($E$3=2),'Marks Entry 2nd'!K141,IF(AND($E$3=3),'Marks Entry 3rd'!K141,IF(AND($E$3=4),'Marks Entry 4th'!K141,"")))))</f>
        <v/>
      </c>
      <c r="L142" s="180" t="str">
        <f>IF(OR($E142="",$G142=""),"",IF(AND($E$3=1),'Marks Entry 1st'!L141,IF(AND($E$3=2),'Marks Entry 2nd'!L141,IF(AND($E$3=3),'Marks Entry 3rd'!L141,IF(AND($E$3=4),'Marks Entry 4th'!L141,"")))))</f>
        <v/>
      </c>
      <c r="M142" s="180" t="str">
        <f>IF(OR($E142="",$G142=""),"",IF(AND($E$3=1),'Marks Entry 1st'!M141,IF(AND($E$3=2),'Marks Entry 2nd'!M141,IF(AND($E$3=3),'Marks Entry 3rd'!M141,IF(AND($E$3=4),'Marks Entry 4th'!M141,"")))))</f>
        <v/>
      </c>
      <c r="N142" s="87" t="str">
        <f t="shared" si="184"/>
        <v/>
      </c>
      <c r="O142" s="180" t="str">
        <f>IF(OR($E142="",$G142=""),"",IF(AND($E$3=1),'Marks Entry 1st'!N141,IF(AND($E$3=2),'Marks Entry 2nd'!N141,IF(AND($E$3=3),'Marks Entry 3rd'!N141,IF(AND($E$3=4),'Marks Entry 4th'!N141,"")))))</f>
        <v/>
      </c>
      <c r="P142" s="180" t="str">
        <f>IF(OR($E142="",$G142=""),"",IF(AND($E$3=1),'Marks Entry 1st'!O141,IF(AND($E$3=2),'Marks Entry 2nd'!O141,IF(AND($E$3=3),'Marks Entry 3rd'!O141,IF(AND($E$3=4),'Marks Entry 4th'!O141,"")))))</f>
        <v/>
      </c>
      <c r="Q142" s="180" t="str">
        <f>IF(OR($E142="",$G142=""),"",IF(AND($E$3=1),'Marks Entry 1st'!P141,IF(AND($E$3=2),'Marks Entry 2nd'!P141,IF(AND($E$3=3),'Marks Entry 3rd'!P141,IF(AND($E$3=4),'Marks Entry 4th'!P141,"")))))</f>
        <v/>
      </c>
      <c r="R142" s="91" t="str">
        <f t="shared" si="185"/>
        <v/>
      </c>
      <c r="S142" s="87">
        <f t="shared" si="186"/>
        <v>0</v>
      </c>
      <c r="T142" s="93" t="str">
        <f>IF(OR($E142="",$G142=""),"",IF(AND($E$3=1),'Marks Entry 1st'!Q141,IF(AND($E$3=2),'Marks Entry 2nd'!Q141,IF(AND($E$3=3),'Marks Entry 3rd'!Q141,IF(AND($E$3=4),'Marks Entry 4th'!Q141,"")))))</f>
        <v/>
      </c>
      <c r="U142" s="93" t="str">
        <f>IF(OR($E142="",$G142=""),"",IF(AND($E$3=1),'Marks Entry 1st'!R141,IF(AND($E$3=2),'Marks Entry 2nd'!R141,IF(AND($E$3=3),'Marks Entry 3rd'!R141,IF(AND($E$3=4),'Marks Entry 4th'!R141,"")))))</f>
        <v/>
      </c>
      <c r="V142" s="93" t="str">
        <f>IF(OR($E142="",$G142=""),"",IF(AND($E$3=1),'Marks Entry 1st'!S141,IF(AND($E$3=2),'Marks Entry 2nd'!S141,IF(AND($E$3=3),'Marks Entry 3rd'!S141,IF(AND($E$3=4),'Marks Entry 4th'!S141,"")))))</f>
        <v/>
      </c>
      <c r="W142" s="92" t="str">
        <f t="shared" si="187"/>
        <v/>
      </c>
      <c r="X142" s="87" t="str">
        <f t="shared" si="188"/>
        <v/>
      </c>
      <c r="Y142" s="144">
        <f t="shared" si="189"/>
        <v>0</v>
      </c>
      <c r="Z142" s="144" t="str">
        <f t="shared" si="190"/>
        <v/>
      </c>
      <c r="AA142" s="144" t="str">
        <f t="shared" si="152"/>
        <v/>
      </c>
      <c r="AB142" s="144" t="str">
        <f t="shared" si="191"/>
        <v/>
      </c>
      <c r="AC142" s="144" t="str">
        <f t="shared" si="153"/>
        <v/>
      </c>
      <c r="AD142" s="148" t="str">
        <f t="shared" si="154"/>
        <v/>
      </c>
      <c r="AE142" s="180" t="str">
        <f>IF(OR($E142="",$G142=""),"",IF(AND($E$3=1),'Marks Entry 1st'!T141,IF(AND($E$3=2),'Marks Entry 2nd'!T141,IF(AND($E$3=3),'Marks Entry 3rd'!T141,IF(AND($E$3=4),'Marks Entry 4th'!T141,"")))))</f>
        <v/>
      </c>
      <c r="AF142" s="180" t="str">
        <f>IF(OR($E142="",$G142=""),"",IF(AND($E$3=1),'Marks Entry 1st'!U141,IF(AND($E$3=2),'Marks Entry 2nd'!U141,IF(AND($E$3=3),'Marks Entry 3rd'!U141,IF(AND($E$3=4),'Marks Entry 4th'!U141,"")))))</f>
        <v/>
      </c>
      <c r="AG142" s="87" t="str">
        <f t="shared" si="192"/>
        <v/>
      </c>
      <c r="AH142" s="180" t="str">
        <f>IF(OR($E142="",$G142=""),"",IF(AND($E$3=1),'Marks Entry 1st'!V141,IF(AND($E$3=2),'Marks Entry 2nd'!V141,IF(AND($E$3=3),'Marks Entry 3rd'!V141,IF(AND($E$3=4),'Marks Entry 4th'!V141,"")))))</f>
        <v/>
      </c>
      <c r="AI142" s="180" t="str">
        <f>IF(OR($E142="",$G142=""),"",IF(AND($E$3=1),'Marks Entry 1st'!W141,IF(AND($E$3=2),'Marks Entry 2nd'!W141,IF(AND($E$3=3),'Marks Entry 3rd'!W141,IF(AND($E$3=4),'Marks Entry 4th'!W141,"")))))</f>
        <v/>
      </c>
      <c r="AJ142" s="180" t="str">
        <f>IF(OR($E142="",$G142=""),"",IF(AND($E$3=1),'Marks Entry 1st'!X141,IF(AND($E$3=2),'Marks Entry 2nd'!X141,IF(AND($E$3=3),'Marks Entry 3rd'!X141,IF(AND($E$3=4),'Marks Entry 4th'!X141,"")))))</f>
        <v/>
      </c>
      <c r="AK142" s="91" t="str">
        <f t="shared" si="193"/>
        <v/>
      </c>
      <c r="AL142" s="87">
        <f t="shared" si="194"/>
        <v>0</v>
      </c>
      <c r="AM142" s="93" t="str">
        <f>IF(OR($E142="",$G142=""),"",IF(AND($E$3=1),'Marks Entry 1st'!Y141,IF(AND($E$3=2),'Marks Entry 2nd'!Y141,IF(AND($E$3=3),'Marks Entry 3rd'!Y141,IF(AND($E$3=4),'Marks Entry 4th'!Y141,"")))))</f>
        <v/>
      </c>
      <c r="AN142" s="93" t="str">
        <f>IF(OR($E142="",$G142=""),"",IF(AND($E$3=1),'Marks Entry 1st'!Z141,IF(AND($E$3=2),'Marks Entry 2nd'!Z141,IF(AND($E$3=3),'Marks Entry 3rd'!Z141,IF(AND($E$3=4),'Marks Entry 4th'!Z141,"")))))</f>
        <v/>
      </c>
      <c r="AO142" s="93" t="str">
        <f>IF(OR($E142="",$G142=""),"",IF(AND($E$3=1),'Marks Entry 1st'!AA141,IF(AND($E$3=2),'Marks Entry 2nd'!AA141,IF(AND($E$3=3),'Marks Entry 3rd'!AA141,IF(AND($E$3=4),'Marks Entry 4th'!AA141,"")))))</f>
        <v/>
      </c>
      <c r="AP142" s="92" t="str">
        <f t="shared" si="195"/>
        <v/>
      </c>
      <c r="AQ142" s="87" t="str">
        <f t="shared" si="196"/>
        <v/>
      </c>
      <c r="AR142" s="144">
        <f t="shared" si="197"/>
        <v>0</v>
      </c>
      <c r="AS142" s="144" t="str">
        <f t="shared" si="198"/>
        <v/>
      </c>
      <c r="AT142" s="144" t="str">
        <f t="shared" si="155"/>
        <v/>
      </c>
      <c r="AU142" s="144" t="str">
        <f t="shared" si="199"/>
        <v/>
      </c>
      <c r="AV142" s="144" t="str">
        <f t="shared" si="156"/>
        <v/>
      </c>
      <c r="AW142" s="148" t="str">
        <f t="shared" si="157"/>
        <v/>
      </c>
      <c r="AX142" s="180" t="str">
        <f>IF(OR($E142="",$G142=""),"",IF(AND($E$3=1),'Marks Entry 1st'!AB141,IF(AND($E$3=2),'Marks Entry 2nd'!AB141,IF(AND($E$3=3),'Marks Entry 3rd'!AB141,IF(AND($E$3=4),'Marks Entry 4th'!AB141,"")))))</f>
        <v/>
      </c>
      <c r="AY142" s="180" t="str">
        <f>IF(OR($E142="",$G142=""),"",IF(AND($E$3=1),'Marks Entry 1st'!AC141,IF(AND($E$3=2),'Marks Entry 2nd'!AC141,IF(AND($E$3=3),'Marks Entry 3rd'!AC141,IF(AND($E$3=4),'Marks Entry 4th'!AC141,"")))))</f>
        <v/>
      </c>
      <c r="AZ142" s="87" t="str">
        <f t="shared" si="158"/>
        <v/>
      </c>
      <c r="BA142" s="180" t="str">
        <f>IF(OR($E142="",$G142=""),"",IF(AND($E$3=1),'Marks Entry 1st'!AD141,IF(AND($E$3=2),'Marks Entry 2nd'!AD141,IF(AND($E$3=3),'Marks Entry 3rd'!AD141,IF(AND($E$3=4),'Marks Entry 4th'!AD141,"")))))</f>
        <v/>
      </c>
      <c r="BB142" s="180" t="str">
        <f>IF(OR($E142="",$G142=""),"",IF(AND($E$3=1),'Marks Entry 1st'!AE141,IF(AND($E$3=2),'Marks Entry 2nd'!AE141,IF(AND($E$3=3),'Marks Entry 3rd'!AE141,IF(AND($E$3=4),'Marks Entry 4th'!AE141,"")))))</f>
        <v/>
      </c>
      <c r="BC142" s="180" t="str">
        <f>IF(OR($E142="",$G142=""),"",IF(AND($E$3=1),'Marks Entry 1st'!AF141,IF(AND($E$3=2),'Marks Entry 2nd'!AF141,IF(AND($E$3=3),'Marks Entry 3rd'!AF141,IF(AND($E$3=4),'Marks Entry 4th'!AF141,"")))))</f>
        <v/>
      </c>
      <c r="BD142" s="91" t="str">
        <f t="shared" si="159"/>
        <v/>
      </c>
      <c r="BE142" s="87">
        <f t="shared" si="160"/>
        <v>0</v>
      </c>
      <c r="BF142" s="93" t="str">
        <f>IF(OR($E142="",$G142=""),"",IF(AND($E$3=1),'Marks Entry 1st'!AG141,IF(AND($E$3=2),'Marks Entry 2nd'!AG141,IF(AND($E$3=3),'Marks Entry 3rd'!AG141,IF(AND($E$3=4),'Marks Entry 4th'!AG141,"")))))</f>
        <v/>
      </c>
      <c r="BG142" s="93" t="str">
        <f>IF(OR($E142="",$G142=""),"",IF(AND($E$3=1),'Marks Entry 1st'!AH141,IF(AND($E$3=2),'Marks Entry 2nd'!AH141,IF(AND($E$3=3),'Marks Entry 3rd'!AH141,IF(AND($E$3=4),'Marks Entry 4th'!AH141,"")))))</f>
        <v/>
      </c>
      <c r="BH142" s="93" t="str">
        <f>IF(OR($E142="",$G142=""),"",IF(AND($E$3=1),'Marks Entry 1st'!AI141,IF(AND($E$3=2),'Marks Entry 2nd'!AI141,IF(AND($E$3=3),'Marks Entry 3rd'!AI141,IF(AND($E$3=4),'Marks Entry 4th'!AI141,"")))))</f>
        <v/>
      </c>
      <c r="BI142" s="92" t="str">
        <f t="shared" si="161"/>
        <v/>
      </c>
      <c r="BJ142" s="87" t="str">
        <f t="shared" si="162"/>
        <v/>
      </c>
      <c r="BK142" s="144">
        <f t="shared" si="163"/>
        <v>0</v>
      </c>
      <c r="BL142" s="144" t="str">
        <f t="shared" si="164"/>
        <v/>
      </c>
      <c r="BM142" s="144" t="str">
        <f t="shared" si="165"/>
        <v/>
      </c>
      <c r="BN142" s="144" t="str">
        <f t="shared" si="166"/>
        <v/>
      </c>
      <c r="BO142" s="144" t="str">
        <f t="shared" si="167"/>
        <v/>
      </c>
      <c r="BP142" s="148" t="str">
        <f t="shared" si="168"/>
        <v/>
      </c>
      <c r="BQ142" s="180" t="str">
        <f>IF(OR($E142="",$G142=""),"",IF(AND($E$3=1),'Marks Entry 1st'!AJ141,IF(AND($E$3=2),'Marks Entry 2nd'!AJ141,IF(AND($E$3=3),'Marks Entry 3rd'!AJ141,IF(AND($E$3=4),'Marks Entry 4th'!AJ141,"")))))</f>
        <v/>
      </c>
      <c r="BR142" s="180" t="str">
        <f>IF(OR($E142="",$G142=""),"",IF(AND($E$3=1),'Marks Entry 1st'!AK141,IF(AND($E$3=2),'Marks Entry 2nd'!AK141,IF(AND($E$3=3),'Marks Entry 3rd'!AK141,IF(AND($E$3=4),'Marks Entry 4th'!AK141,"")))))</f>
        <v/>
      </c>
      <c r="BS142" s="87" t="str">
        <f t="shared" si="200"/>
        <v/>
      </c>
      <c r="BT142" s="180" t="str">
        <f>IF(OR($E142="",$G142=""),"",IF(AND($E$3=1),'Marks Entry 1st'!AL141,IF(AND($E$3=2),'Marks Entry 2nd'!AL141,IF(AND($E$3=3),'Marks Entry 3rd'!AL141,IF(AND($E$3=4),'Marks Entry 4th'!AL141,"")))))</f>
        <v/>
      </c>
      <c r="BU142" s="180" t="str">
        <f>IF(OR($E142="",$G142=""),"",IF(AND($E$3=1),'Marks Entry 1st'!AM141,IF(AND($E$3=2),'Marks Entry 2nd'!AM141,IF(AND($E$3=3),'Marks Entry 3rd'!AM141,IF(AND($E$3=4),'Marks Entry 4th'!AM141,"")))))</f>
        <v/>
      </c>
      <c r="BV142" s="180" t="str">
        <f>IF(OR($E142="",$G142=""),"",IF(AND($E$3=1),'Marks Entry 1st'!AN141,IF(AND($E$3=2),'Marks Entry 2nd'!AN141,IF(AND($E$3=3),'Marks Entry 3rd'!AN141,IF(AND($E$3=4),'Marks Entry 4th'!AN141,"")))))</f>
        <v/>
      </c>
      <c r="BW142" s="91" t="str">
        <f t="shared" si="201"/>
        <v/>
      </c>
      <c r="BX142" s="87">
        <f t="shared" si="202"/>
        <v>0</v>
      </c>
      <c r="BY142" s="93" t="str">
        <f>IF(OR($E142="",$G142=""),"",IF(AND($E$3=1),'Marks Entry 1st'!AO141,IF(AND($E$3=2),'Marks Entry 2nd'!AO141,IF(AND($E$3=3),'Marks Entry 3rd'!AO141,IF(AND($E$3=4),'Marks Entry 4th'!AO141,"")))))</f>
        <v/>
      </c>
      <c r="BZ142" s="93" t="str">
        <f>IF(OR($E142="",$G142=""),"",IF(AND($E$3=1),'Marks Entry 1st'!AP141,IF(AND($E$3=2),'Marks Entry 2nd'!AP141,IF(AND($E$3=3),'Marks Entry 3rd'!AP141,IF(AND($E$3=4),'Marks Entry 4th'!AP141,"")))))</f>
        <v/>
      </c>
      <c r="CA142" s="93" t="str">
        <f>IF(OR($E142="",$G142=""),"",IF(AND($E$3=1),'Marks Entry 1st'!AQ141,IF(AND($E$3=2),'Marks Entry 2nd'!AQ141,IF(AND($E$3=3),'Marks Entry 3rd'!AQ141,IF(AND($E$3=4),'Marks Entry 4th'!AQ141,"")))))</f>
        <v/>
      </c>
      <c r="CB142" s="92" t="str">
        <f t="shared" si="203"/>
        <v/>
      </c>
      <c r="CC142" s="87" t="str">
        <f t="shared" si="204"/>
        <v/>
      </c>
      <c r="CD142" s="144">
        <f t="shared" si="205"/>
        <v>0</v>
      </c>
      <c r="CE142" s="144" t="str">
        <f t="shared" si="206"/>
        <v/>
      </c>
      <c r="CF142" s="144" t="str">
        <f t="shared" si="169"/>
        <v/>
      </c>
      <c r="CG142" s="144" t="str">
        <f t="shared" si="207"/>
        <v/>
      </c>
      <c r="CH142" s="144" t="str">
        <f t="shared" si="170"/>
        <v/>
      </c>
      <c r="CI142" s="148" t="str">
        <f t="shared" si="171"/>
        <v/>
      </c>
      <c r="CJ142" s="180" t="str">
        <f>IF(OR($E142="",$G142=""),"",IF(AND($E$3=1),'Marks Entry 1st'!AR141,IF(AND($E$3=2),'Marks Entry 2nd'!AR141,IF(AND($E$3=3),'Marks Entry 3rd'!AR141,IF(AND($E$3=4),'Marks Entry 4th'!AR141,"")))))</f>
        <v/>
      </c>
      <c r="CK142" s="180" t="str">
        <f>IF(OR($E142="",$G142=""),"",IF(AND($E$3=1),'Marks Entry 1st'!AS141,IF(AND($E$3=2),'Marks Entry 2nd'!AS141,IF(AND($E$3=3),'Marks Entry 3rd'!AS141,IF(AND($E$3=4),'Marks Entry 4th'!AS141,"")))))</f>
        <v/>
      </c>
      <c r="CL142" s="87" t="str">
        <f t="shared" si="208"/>
        <v/>
      </c>
      <c r="CM142" s="180" t="str">
        <f>IF(OR($E142="",$G142=""),"",IF(AND($E$3=1),'Marks Entry 1st'!AT141,IF(AND($E$3=2),'Marks Entry 2nd'!AT141,IF(AND($E$3=3),'Marks Entry 3rd'!AT141,IF(AND($E$3=4),'Marks Entry 4th'!AT141,"")))))</f>
        <v/>
      </c>
      <c r="CN142" s="180" t="str">
        <f>IF(OR($E142="",$G142=""),"",IF(AND($E$3=1),'Marks Entry 1st'!AU141,IF(AND($E$3=2),'Marks Entry 2nd'!AU141,IF(AND($E$3=3),'Marks Entry 3rd'!AU141,IF(AND($E$3=4),'Marks Entry 4th'!AU141,"")))))</f>
        <v/>
      </c>
      <c r="CO142" s="180" t="str">
        <f>IF(OR($E142="",$G142=""),"",IF(AND($E$3=1),'Marks Entry 1st'!AV141,IF(AND($E$3=2),'Marks Entry 2nd'!AV141,IF(AND($E$3=3),'Marks Entry 3rd'!AV141,IF(AND($E$3=4),'Marks Entry 4th'!AV141,"")))))</f>
        <v/>
      </c>
      <c r="CP142" s="91" t="str">
        <f t="shared" si="209"/>
        <v/>
      </c>
      <c r="CQ142" s="87">
        <f t="shared" si="210"/>
        <v>0</v>
      </c>
      <c r="CR142" s="93" t="str">
        <f>IF(OR($E142="",$G142=""),"",IF(AND($E$3=1),'Marks Entry 1st'!AW141,IF(AND($E$3=2),'Marks Entry 2nd'!AW141,IF(AND($E$3=3),'Marks Entry 3rd'!AW141,IF(AND($E$3=4),'Marks Entry 4th'!AW141,"")))))</f>
        <v/>
      </c>
      <c r="CS142" s="93" t="str">
        <f>IF(OR($E142="",$G142=""),"",IF(AND($E$3=1),'Marks Entry 1st'!AX141,IF(AND($E$3=2),'Marks Entry 2nd'!AX141,IF(AND($E$3=3),'Marks Entry 3rd'!AX141,IF(AND($E$3=4),'Marks Entry 4th'!AX141,"")))))</f>
        <v/>
      </c>
      <c r="CT142" s="93" t="str">
        <f>IF(OR($E142="",$G142=""),"",IF(AND($E$3=1),'Marks Entry 1st'!AY141,IF(AND($E$3=2),'Marks Entry 2nd'!AY141,IF(AND($E$3=3),'Marks Entry 3rd'!AY141,IF(AND($E$3=4),'Marks Entry 4th'!AY141,"")))))</f>
        <v/>
      </c>
      <c r="CU142" s="92" t="str">
        <f t="shared" si="211"/>
        <v/>
      </c>
      <c r="CV142" s="87" t="str">
        <f t="shared" si="212"/>
        <v/>
      </c>
      <c r="CW142" s="144">
        <f t="shared" si="213"/>
        <v>0</v>
      </c>
      <c r="CX142" s="144" t="str">
        <f t="shared" si="214"/>
        <v/>
      </c>
      <c r="CY142" s="144" t="str">
        <f t="shared" si="172"/>
        <v/>
      </c>
      <c r="CZ142" s="144" t="str">
        <f t="shared" si="215"/>
        <v/>
      </c>
      <c r="DA142" s="144" t="str">
        <f t="shared" si="173"/>
        <v/>
      </c>
      <c r="DB142" s="148" t="str">
        <f t="shared" si="174"/>
        <v/>
      </c>
      <c r="DC142" s="380" t="str">
        <f>IF(OR($E142="",$G142=""),"",IF(AND($E$3=1),'Marks Entry 1st'!AZ141,IF(AND($E$3=2),'Marks Entry 2nd'!AZ141,IF(AND($E$3=3),'Marks Entry 3rd'!AZ141,IF(AND($E$3=4),'Marks Entry 4th'!AZ141,"")))))</f>
        <v/>
      </c>
      <c r="DD142" s="380" t="str">
        <f>IF(OR($E142="",$G142=""),"",IF(AND($E$3=1),'Marks Entry 1st'!BA141,IF(AND($E$3=2),'Marks Entry 2nd'!BA141,IF(AND($E$3=3),'Marks Entry 3rd'!BA141,IF(AND($E$3=4),'Marks Entry 4th'!BA141,"")))))</f>
        <v/>
      </c>
      <c r="DE142" s="380" t="str">
        <f>IF(OR($E142="",$G142=""),"",IF(AND($E$3=1),'Marks Entry 1st'!BB141,IF(AND($E$3=2),'Marks Entry 2nd'!BB141,IF(AND($E$3=3),'Marks Entry 3rd'!BB141,IF(AND($E$3=4),'Marks Entry 4th'!BB141,"")))))</f>
        <v/>
      </c>
      <c r="DF142" s="181" t="str">
        <f t="shared" si="216"/>
        <v/>
      </c>
      <c r="DG142" s="182">
        <f t="shared" si="217"/>
        <v>0</v>
      </c>
      <c r="DH142" s="182" t="str">
        <f t="shared" si="218"/>
        <v/>
      </c>
      <c r="DI142" s="182" t="str">
        <f t="shared" si="219"/>
        <v/>
      </c>
      <c r="DJ142" s="147" t="str">
        <f t="shared" si="175"/>
        <v/>
      </c>
      <c r="DK142" s="380" t="str">
        <f>IF(OR($E142="",$G142=""),"",IF(AND($E$3=1),'Marks Entry 1st'!BC141,IF(AND($E$3=2),'Marks Entry 2nd'!BC141,IF(AND($E$3=3),'Marks Entry 3rd'!BC141,IF(AND($E$3=4),'Marks Entry 4th'!BC141,"")))))</f>
        <v/>
      </c>
      <c r="DL142" s="380" t="str">
        <f>IF(OR($E142="",$G142=""),"",IF(AND($E$3=1),'Marks Entry 1st'!BD141,IF(AND($E$3=2),'Marks Entry 2nd'!BD141,IF(AND($E$3=3),'Marks Entry 3rd'!BD141,IF(AND($E$3=4),'Marks Entry 4th'!BD141,"")))))</f>
        <v/>
      </c>
      <c r="DM142" s="380" t="str">
        <f>IF(OR($E142="",$G142=""),"",IF(AND($E$3=1),'Marks Entry 1st'!BE141,IF(AND($E$3=2),'Marks Entry 2nd'!BE141,IF(AND($E$3=3),'Marks Entry 3rd'!BE141,IF(AND($E$3=4),'Marks Entry 4th'!BE141,"")))))</f>
        <v/>
      </c>
      <c r="DN142" s="181" t="str">
        <f t="shared" si="220"/>
        <v/>
      </c>
      <c r="DO142" s="182">
        <f t="shared" si="221"/>
        <v>0</v>
      </c>
      <c r="DP142" s="182" t="str">
        <f t="shared" si="222"/>
        <v/>
      </c>
      <c r="DQ142" s="182" t="str">
        <f t="shared" si="223"/>
        <v/>
      </c>
      <c r="DR142" s="147" t="str">
        <f t="shared" si="176"/>
        <v/>
      </c>
      <c r="DS142" s="380" t="str">
        <f>IF(OR($E142="",$G142=""),"",IF(AND($E$3=1),'Marks Entry 1st'!BF141,IF(AND($E$3=2),'Marks Entry 2nd'!BF141,IF(AND($E$3=3),'Marks Entry 3rd'!BF141,IF(AND($E$3=4),'Marks Entry 4th'!BF141,"")))))</f>
        <v/>
      </c>
      <c r="DT142" s="380" t="str">
        <f>IF(OR($E142="",$G142=""),"",IF(AND($E$3=1),'Marks Entry 1st'!BG141,IF(AND($E$3=2),'Marks Entry 2nd'!BG141,IF(AND($E$3=3),'Marks Entry 3rd'!BG141,IF(AND($E$3=4),'Marks Entry 4th'!BG141,"")))))</f>
        <v/>
      </c>
      <c r="DU142" s="380" t="str">
        <f>IF(OR($E142="",$G142=""),"",IF(AND($E$3=1),'Marks Entry 1st'!BH141,IF(AND($E$3=2),'Marks Entry 2nd'!BH141,IF(AND($E$3=3),'Marks Entry 3rd'!BH141,IF(AND($E$3=4),'Marks Entry 4th'!BH141,"")))))</f>
        <v/>
      </c>
      <c r="DV142" s="181" t="str">
        <f t="shared" si="224"/>
        <v/>
      </c>
      <c r="DW142" s="182">
        <f t="shared" si="225"/>
        <v>0</v>
      </c>
      <c r="DX142" s="182" t="str">
        <f t="shared" si="226"/>
        <v/>
      </c>
      <c r="DY142" s="182" t="str">
        <f t="shared" si="227"/>
        <v/>
      </c>
      <c r="DZ142" s="147" t="str">
        <f t="shared" si="177"/>
        <v/>
      </c>
      <c r="EA142" s="104" t="str">
        <f t="shared" si="178"/>
        <v/>
      </c>
      <c r="EB142" s="105" t="str">
        <f t="shared" si="179"/>
        <v/>
      </c>
      <c r="EC142" s="111" t="str">
        <f t="shared" si="180"/>
        <v/>
      </c>
      <c r="ED142" s="112" t="str">
        <f t="shared" si="181"/>
        <v/>
      </c>
      <c r="EE142" s="386" t="str">
        <f t="shared" si="182"/>
        <v/>
      </c>
      <c r="EF142" s="72" t="str">
        <f>IF(OR($E142="",$G142=""),"",IF(AND($E$3=1),'Marks Entry 1st'!BI141,IF(AND($E$3=2),'Marks Entry 2nd'!BI141,IF(AND($E$3=3),'Marks Entry 3rd'!BI141,IF(AND($E$3=4),'Marks Entry 4th'!BI141,"")))))</f>
        <v/>
      </c>
      <c r="EG142" s="72" t="str">
        <f>IF(OR($E142="",$G142=""),"",IF(AND($E$3=1),'Marks Entry 1st'!BJ141,IF(AND($E$3=2),'Marks Entry 2nd'!BJ141,IF(AND($E$3=3),'Marks Entry 3rd'!BJ141,IF(AND($E$3=4),'Marks Entry 4th'!BJ141,"")))))</f>
        <v/>
      </c>
      <c r="EH142" s="328" t="str">
        <f t="shared" si="183"/>
        <v/>
      </c>
      <c r="EI142" s="73"/>
      <c r="EP142" s="75">
        <f>IF(AND($E$3=1),'Marks Entry 1st'!I141,IF(AND($E$3=2),'Marks Entry 2nd'!I141,IF(AND($E$3=3),'Marks Entry 3rd'!I141,IF(AND($E$3=4),'Marks Entry 4th'!I141,""))))</f>
        <v>0</v>
      </c>
    </row>
    <row r="143" spans="1:146" ht="18.899999999999999" customHeight="1">
      <c r="A143" s="94">
        <v>136</v>
      </c>
      <c r="B143" s="94" t="str">
        <f>IF(OR(EP143=0,EP143=""),"",IF(AND($E$3=1),'Marks Entry 1st'!I142,IF(AND($E$3=2),'Marks Entry 2nd'!I142,IF(AND($E$3=3),'Marks Entry 3rd'!I142,IF(AND($E$3=4),'Marks Entry 4th'!I142,"")))))</f>
        <v/>
      </c>
      <c r="C143" s="95" t="str">
        <f>IF(OR(B143=0,B143=""),"",IF(AND($E$3=1),'Marks Entry 1st'!B142,IF(AND($E$3=2),'Marks Entry 2nd'!B142,IF(AND($E$3=3),'Marks Entry 3rd'!B142,IF(AND($E$3=4),'Marks Entry 4th'!B142,"")))))</f>
        <v/>
      </c>
      <c r="D143" s="95" t="str">
        <f>IF(OR(B143=0,B143=""),"",IF(AND($E$3=1),'Marks Entry 1st'!C142,IF(AND($E$3=2),'Marks Entry 2nd'!C142,IF(AND($E$3=3),'Marks Entry 3rd'!C142,IF(AND($E$3=4),'Marks Entry 4th'!C142,"")))))</f>
        <v/>
      </c>
      <c r="E143" s="96" t="str">
        <f>IF(OR(B143=0,B143=""),"",IF(AND($E$3=1),'Marks Entry 1st'!E142,IF(AND($E$3=2),'Marks Entry 2nd'!E142,IF(AND($E$3=3),'Marks Entry 3rd'!E142,IF(AND($E$3=4),'Marks Entry 4th'!E142,"")))))</f>
        <v/>
      </c>
      <c r="F143" s="95" t="str">
        <f>IF(OR(B143=0,B143=""),"",IF(AND($E$3=1),'Marks Entry 1st'!D142,IF(AND($E$3=2),'Marks Entry 2nd'!D142,IF(AND($E$3=3),'Marks Entry 3rd'!D142,IF(AND($E$3=4),'Marks Entry 4th'!D142,"")))))</f>
        <v/>
      </c>
      <c r="G143" s="90" t="str">
        <f>IF(OR(B143=0,B143=""),"",IF(AND($E$3=1),'Marks Entry 1st'!F142,IF(AND($E$3=2),'Marks Entry 2nd'!F142,IF(AND($E$3=3),'Marks Entry 3rd'!F142,IF(AND($E$3=4),'Marks Entry 4th'!F142,"")))))</f>
        <v/>
      </c>
      <c r="H143" s="90" t="str">
        <f>IF(OR(B143=0,B143=""),"",IF(AND($E$3=1),'Marks Entry 1st'!G142,IF(AND($E$3=2),'Marks Entry 2nd'!G142,IF(AND($E$3=3),'Marks Entry 3rd'!G142,IF(AND($E$3=4),'Marks Entry 4th'!G142,"")))))</f>
        <v/>
      </c>
      <c r="I143" s="90" t="str">
        <f>IF(OR(B143=0,B143=""),"",IF(AND($E$3=1),'Marks Entry 1st'!H142,IF(AND($E$3=2),'Marks Entry 2nd'!H142,IF(AND($E$3=3),'Marks Entry 3rd'!H142,IF(AND($E$3=4),'Marks Entry 4th'!H142,"")))))</f>
        <v/>
      </c>
      <c r="J143" s="379" t="str">
        <f>IF(OR(B143=0,B143=""),"",IF(AND($E$3=1),'Marks Entry 1st'!J142,IF(AND($E$3=2),'Marks Entry 2nd'!J142,IF(AND($E$3=3),'Marks Entry 3rd'!J142,IF(AND($E$3=4),'Marks Entry 4th'!J142,"")))))</f>
        <v/>
      </c>
      <c r="K143" s="379" t="str">
        <f>IF(OR(B143=0,B143=""),"",IF(AND($E$3=1),'Marks Entry 1st'!K142,IF(AND($E$3=2),'Marks Entry 2nd'!K142,IF(AND($E$3=3),'Marks Entry 3rd'!K142,IF(AND($E$3=4),'Marks Entry 4th'!K142,"")))))</f>
        <v/>
      </c>
      <c r="L143" s="180" t="str">
        <f>IF(OR($E143="",$G143=""),"",IF(AND($E$3=1),'Marks Entry 1st'!L142,IF(AND($E$3=2),'Marks Entry 2nd'!L142,IF(AND($E$3=3),'Marks Entry 3rd'!L142,IF(AND($E$3=4),'Marks Entry 4th'!L142,"")))))</f>
        <v/>
      </c>
      <c r="M143" s="180" t="str">
        <f>IF(OR($E143="",$G143=""),"",IF(AND($E$3=1),'Marks Entry 1st'!M142,IF(AND($E$3=2),'Marks Entry 2nd'!M142,IF(AND($E$3=3),'Marks Entry 3rd'!M142,IF(AND($E$3=4),'Marks Entry 4th'!M142,"")))))</f>
        <v/>
      </c>
      <c r="N143" s="87" t="str">
        <f t="shared" si="184"/>
        <v/>
      </c>
      <c r="O143" s="180" t="str">
        <f>IF(OR($E143="",$G143=""),"",IF(AND($E$3=1),'Marks Entry 1st'!N142,IF(AND($E$3=2),'Marks Entry 2nd'!N142,IF(AND($E$3=3),'Marks Entry 3rd'!N142,IF(AND($E$3=4),'Marks Entry 4th'!N142,"")))))</f>
        <v/>
      </c>
      <c r="P143" s="180" t="str">
        <f>IF(OR($E143="",$G143=""),"",IF(AND($E$3=1),'Marks Entry 1st'!O142,IF(AND($E$3=2),'Marks Entry 2nd'!O142,IF(AND($E$3=3),'Marks Entry 3rd'!O142,IF(AND($E$3=4),'Marks Entry 4th'!O142,"")))))</f>
        <v/>
      </c>
      <c r="Q143" s="180" t="str">
        <f>IF(OR($E143="",$G143=""),"",IF(AND($E$3=1),'Marks Entry 1st'!P142,IF(AND($E$3=2),'Marks Entry 2nd'!P142,IF(AND($E$3=3),'Marks Entry 3rd'!P142,IF(AND($E$3=4),'Marks Entry 4th'!P142,"")))))</f>
        <v/>
      </c>
      <c r="R143" s="91" t="str">
        <f t="shared" si="185"/>
        <v/>
      </c>
      <c r="S143" s="87">
        <f t="shared" si="186"/>
        <v>0</v>
      </c>
      <c r="T143" s="93" t="str">
        <f>IF(OR($E143="",$G143=""),"",IF(AND($E$3=1),'Marks Entry 1st'!Q142,IF(AND($E$3=2),'Marks Entry 2nd'!Q142,IF(AND($E$3=3),'Marks Entry 3rd'!Q142,IF(AND($E$3=4),'Marks Entry 4th'!Q142,"")))))</f>
        <v/>
      </c>
      <c r="U143" s="93" t="str">
        <f>IF(OR($E143="",$G143=""),"",IF(AND($E$3=1),'Marks Entry 1st'!R142,IF(AND($E$3=2),'Marks Entry 2nd'!R142,IF(AND($E$3=3),'Marks Entry 3rd'!R142,IF(AND($E$3=4),'Marks Entry 4th'!R142,"")))))</f>
        <v/>
      </c>
      <c r="V143" s="93" t="str">
        <f>IF(OR($E143="",$G143=""),"",IF(AND($E$3=1),'Marks Entry 1st'!S142,IF(AND($E$3=2),'Marks Entry 2nd'!S142,IF(AND($E$3=3),'Marks Entry 3rd'!S142,IF(AND($E$3=4),'Marks Entry 4th'!S142,"")))))</f>
        <v/>
      </c>
      <c r="W143" s="92" t="str">
        <f t="shared" si="187"/>
        <v/>
      </c>
      <c r="X143" s="87" t="str">
        <f t="shared" si="188"/>
        <v/>
      </c>
      <c r="Y143" s="144">
        <f t="shared" si="189"/>
        <v>0</v>
      </c>
      <c r="Z143" s="144" t="str">
        <f t="shared" si="190"/>
        <v/>
      </c>
      <c r="AA143" s="144" t="str">
        <f t="shared" si="152"/>
        <v/>
      </c>
      <c r="AB143" s="144" t="str">
        <f t="shared" si="191"/>
        <v/>
      </c>
      <c r="AC143" s="144" t="str">
        <f t="shared" si="153"/>
        <v/>
      </c>
      <c r="AD143" s="148" t="str">
        <f t="shared" si="154"/>
        <v/>
      </c>
      <c r="AE143" s="180" t="str">
        <f>IF(OR($E143="",$G143=""),"",IF(AND($E$3=1),'Marks Entry 1st'!T142,IF(AND($E$3=2),'Marks Entry 2nd'!T142,IF(AND($E$3=3),'Marks Entry 3rd'!T142,IF(AND($E$3=4),'Marks Entry 4th'!T142,"")))))</f>
        <v/>
      </c>
      <c r="AF143" s="180" t="str">
        <f>IF(OR($E143="",$G143=""),"",IF(AND($E$3=1),'Marks Entry 1st'!U142,IF(AND($E$3=2),'Marks Entry 2nd'!U142,IF(AND($E$3=3),'Marks Entry 3rd'!U142,IF(AND($E$3=4),'Marks Entry 4th'!U142,"")))))</f>
        <v/>
      </c>
      <c r="AG143" s="87" t="str">
        <f t="shared" si="192"/>
        <v/>
      </c>
      <c r="AH143" s="180" t="str">
        <f>IF(OR($E143="",$G143=""),"",IF(AND($E$3=1),'Marks Entry 1st'!V142,IF(AND($E$3=2),'Marks Entry 2nd'!V142,IF(AND($E$3=3),'Marks Entry 3rd'!V142,IF(AND($E$3=4),'Marks Entry 4th'!V142,"")))))</f>
        <v/>
      </c>
      <c r="AI143" s="180" t="str">
        <f>IF(OR($E143="",$G143=""),"",IF(AND($E$3=1),'Marks Entry 1st'!W142,IF(AND($E$3=2),'Marks Entry 2nd'!W142,IF(AND($E$3=3),'Marks Entry 3rd'!W142,IF(AND($E$3=4),'Marks Entry 4th'!W142,"")))))</f>
        <v/>
      </c>
      <c r="AJ143" s="180" t="str">
        <f>IF(OR($E143="",$G143=""),"",IF(AND($E$3=1),'Marks Entry 1st'!X142,IF(AND($E$3=2),'Marks Entry 2nd'!X142,IF(AND($E$3=3),'Marks Entry 3rd'!X142,IF(AND($E$3=4),'Marks Entry 4th'!X142,"")))))</f>
        <v/>
      </c>
      <c r="AK143" s="91" t="str">
        <f t="shared" si="193"/>
        <v/>
      </c>
      <c r="AL143" s="87">
        <f t="shared" si="194"/>
        <v>0</v>
      </c>
      <c r="AM143" s="93" t="str">
        <f>IF(OR($E143="",$G143=""),"",IF(AND($E$3=1),'Marks Entry 1st'!Y142,IF(AND($E$3=2),'Marks Entry 2nd'!Y142,IF(AND($E$3=3),'Marks Entry 3rd'!Y142,IF(AND($E$3=4),'Marks Entry 4th'!Y142,"")))))</f>
        <v/>
      </c>
      <c r="AN143" s="93" t="str">
        <f>IF(OR($E143="",$G143=""),"",IF(AND($E$3=1),'Marks Entry 1st'!Z142,IF(AND($E$3=2),'Marks Entry 2nd'!Z142,IF(AND($E$3=3),'Marks Entry 3rd'!Z142,IF(AND($E$3=4),'Marks Entry 4th'!Z142,"")))))</f>
        <v/>
      </c>
      <c r="AO143" s="93" t="str">
        <f>IF(OR($E143="",$G143=""),"",IF(AND($E$3=1),'Marks Entry 1st'!AA142,IF(AND($E$3=2),'Marks Entry 2nd'!AA142,IF(AND($E$3=3),'Marks Entry 3rd'!AA142,IF(AND($E$3=4),'Marks Entry 4th'!AA142,"")))))</f>
        <v/>
      </c>
      <c r="AP143" s="92" t="str">
        <f t="shared" si="195"/>
        <v/>
      </c>
      <c r="AQ143" s="87" t="str">
        <f t="shared" si="196"/>
        <v/>
      </c>
      <c r="AR143" s="144">
        <f t="shared" si="197"/>
        <v>0</v>
      </c>
      <c r="AS143" s="144" t="str">
        <f t="shared" si="198"/>
        <v/>
      </c>
      <c r="AT143" s="144" t="str">
        <f t="shared" si="155"/>
        <v/>
      </c>
      <c r="AU143" s="144" t="str">
        <f t="shared" si="199"/>
        <v/>
      </c>
      <c r="AV143" s="144" t="str">
        <f t="shared" si="156"/>
        <v/>
      </c>
      <c r="AW143" s="148" t="str">
        <f t="shared" si="157"/>
        <v/>
      </c>
      <c r="AX143" s="180" t="str">
        <f>IF(OR($E143="",$G143=""),"",IF(AND($E$3=1),'Marks Entry 1st'!AB142,IF(AND($E$3=2),'Marks Entry 2nd'!AB142,IF(AND($E$3=3),'Marks Entry 3rd'!AB142,IF(AND($E$3=4),'Marks Entry 4th'!AB142,"")))))</f>
        <v/>
      </c>
      <c r="AY143" s="180" t="str">
        <f>IF(OR($E143="",$G143=""),"",IF(AND($E$3=1),'Marks Entry 1st'!AC142,IF(AND($E$3=2),'Marks Entry 2nd'!AC142,IF(AND($E$3=3),'Marks Entry 3rd'!AC142,IF(AND($E$3=4),'Marks Entry 4th'!AC142,"")))))</f>
        <v/>
      </c>
      <c r="AZ143" s="87" t="str">
        <f t="shared" si="158"/>
        <v/>
      </c>
      <c r="BA143" s="180" t="str">
        <f>IF(OR($E143="",$G143=""),"",IF(AND($E$3=1),'Marks Entry 1st'!AD142,IF(AND($E$3=2),'Marks Entry 2nd'!AD142,IF(AND($E$3=3),'Marks Entry 3rd'!AD142,IF(AND($E$3=4),'Marks Entry 4th'!AD142,"")))))</f>
        <v/>
      </c>
      <c r="BB143" s="180" t="str">
        <f>IF(OR($E143="",$G143=""),"",IF(AND($E$3=1),'Marks Entry 1st'!AE142,IF(AND($E$3=2),'Marks Entry 2nd'!AE142,IF(AND($E$3=3),'Marks Entry 3rd'!AE142,IF(AND($E$3=4),'Marks Entry 4th'!AE142,"")))))</f>
        <v/>
      </c>
      <c r="BC143" s="180" t="str">
        <f>IF(OR($E143="",$G143=""),"",IF(AND($E$3=1),'Marks Entry 1st'!AF142,IF(AND($E$3=2),'Marks Entry 2nd'!AF142,IF(AND($E$3=3),'Marks Entry 3rd'!AF142,IF(AND($E$3=4),'Marks Entry 4th'!AF142,"")))))</f>
        <v/>
      </c>
      <c r="BD143" s="91" t="str">
        <f t="shared" si="159"/>
        <v/>
      </c>
      <c r="BE143" s="87">
        <f t="shared" si="160"/>
        <v>0</v>
      </c>
      <c r="BF143" s="93" t="str">
        <f>IF(OR($E143="",$G143=""),"",IF(AND($E$3=1),'Marks Entry 1st'!AG142,IF(AND($E$3=2),'Marks Entry 2nd'!AG142,IF(AND($E$3=3),'Marks Entry 3rd'!AG142,IF(AND($E$3=4),'Marks Entry 4th'!AG142,"")))))</f>
        <v/>
      </c>
      <c r="BG143" s="93" t="str">
        <f>IF(OR($E143="",$G143=""),"",IF(AND($E$3=1),'Marks Entry 1st'!AH142,IF(AND($E$3=2),'Marks Entry 2nd'!AH142,IF(AND($E$3=3),'Marks Entry 3rd'!AH142,IF(AND($E$3=4),'Marks Entry 4th'!AH142,"")))))</f>
        <v/>
      </c>
      <c r="BH143" s="93" t="str">
        <f>IF(OR($E143="",$G143=""),"",IF(AND($E$3=1),'Marks Entry 1st'!AI142,IF(AND($E$3=2),'Marks Entry 2nd'!AI142,IF(AND($E$3=3),'Marks Entry 3rd'!AI142,IF(AND($E$3=4),'Marks Entry 4th'!AI142,"")))))</f>
        <v/>
      </c>
      <c r="BI143" s="92" t="str">
        <f t="shared" si="161"/>
        <v/>
      </c>
      <c r="BJ143" s="87" t="str">
        <f t="shared" si="162"/>
        <v/>
      </c>
      <c r="BK143" s="144">
        <f t="shared" si="163"/>
        <v>0</v>
      </c>
      <c r="BL143" s="144" t="str">
        <f t="shared" si="164"/>
        <v/>
      </c>
      <c r="BM143" s="144" t="str">
        <f t="shared" si="165"/>
        <v/>
      </c>
      <c r="BN143" s="144" t="str">
        <f t="shared" si="166"/>
        <v/>
      </c>
      <c r="BO143" s="144" t="str">
        <f t="shared" si="167"/>
        <v/>
      </c>
      <c r="BP143" s="148" t="str">
        <f t="shared" si="168"/>
        <v/>
      </c>
      <c r="BQ143" s="180" t="str">
        <f>IF(OR($E143="",$G143=""),"",IF(AND($E$3=1),'Marks Entry 1st'!AJ142,IF(AND($E$3=2),'Marks Entry 2nd'!AJ142,IF(AND($E$3=3),'Marks Entry 3rd'!AJ142,IF(AND($E$3=4),'Marks Entry 4th'!AJ142,"")))))</f>
        <v/>
      </c>
      <c r="BR143" s="180" t="str">
        <f>IF(OR($E143="",$G143=""),"",IF(AND($E$3=1),'Marks Entry 1st'!AK142,IF(AND($E$3=2),'Marks Entry 2nd'!AK142,IF(AND($E$3=3),'Marks Entry 3rd'!AK142,IF(AND($E$3=4),'Marks Entry 4th'!AK142,"")))))</f>
        <v/>
      </c>
      <c r="BS143" s="87" t="str">
        <f t="shared" si="200"/>
        <v/>
      </c>
      <c r="BT143" s="180" t="str">
        <f>IF(OR($E143="",$G143=""),"",IF(AND($E$3=1),'Marks Entry 1st'!AL142,IF(AND($E$3=2),'Marks Entry 2nd'!AL142,IF(AND($E$3=3),'Marks Entry 3rd'!AL142,IF(AND($E$3=4),'Marks Entry 4th'!AL142,"")))))</f>
        <v/>
      </c>
      <c r="BU143" s="180" t="str">
        <f>IF(OR($E143="",$G143=""),"",IF(AND($E$3=1),'Marks Entry 1st'!AM142,IF(AND($E$3=2),'Marks Entry 2nd'!AM142,IF(AND($E$3=3),'Marks Entry 3rd'!AM142,IF(AND($E$3=4),'Marks Entry 4th'!AM142,"")))))</f>
        <v/>
      </c>
      <c r="BV143" s="180" t="str">
        <f>IF(OR($E143="",$G143=""),"",IF(AND($E$3=1),'Marks Entry 1st'!AN142,IF(AND($E$3=2),'Marks Entry 2nd'!AN142,IF(AND($E$3=3),'Marks Entry 3rd'!AN142,IF(AND($E$3=4),'Marks Entry 4th'!AN142,"")))))</f>
        <v/>
      </c>
      <c r="BW143" s="91" t="str">
        <f t="shared" si="201"/>
        <v/>
      </c>
      <c r="BX143" s="87">
        <f t="shared" si="202"/>
        <v>0</v>
      </c>
      <c r="BY143" s="93" t="str">
        <f>IF(OR($E143="",$G143=""),"",IF(AND($E$3=1),'Marks Entry 1st'!AO142,IF(AND($E$3=2),'Marks Entry 2nd'!AO142,IF(AND($E$3=3),'Marks Entry 3rd'!AO142,IF(AND($E$3=4),'Marks Entry 4th'!AO142,"")))))</f>
        <v/>
      </c>
      <c r="BZ143" s="93" t="str">
        <f>IF(OR($E143="",$G143=""),"",IF(AND($E$3=1),'Marks Entry 1st'!AP142,IF(AND($E$3=2),'Marks Entry 2nd'!AP142,IF(AND($E$3=3),'Marks Entry 3rd'!AP142,IF(AND($E$3=4),'Marks Entry 4th'!AP142,"")))))</f>
        <v/>
      </c>
      <c r="CA143" s="93" t="str">
        <f>IF(OR($E143="",$G143=""),"",IF(AND($E$3=1),'Marks Entry 1st'!AQ142,IF(AND($E$3=2),'Marks Entry 2nd'!AQ142,IF(AND($E$3=3),'Marks Entry 3rd'!AQ142,IF(AND($E$3=4),'Marks Entry 4th'!AQ142,"")))))</f>
        <v/>
      </c>
      <c r="CB143" s="92" t="str">
        <f t="shared" si="203"/>
        <v/>
      </c>
      <c r="CC143" s="87" t="str">
        <f t="shared" si="204"/>
        <v/>
      </c>
      <c r="CD143" s="144">
        <f t="shared" si="205"/>
        <v>0</v>
      </c>
      <c r="CE143" s="144" t="str">
        <f t="shared" si="206"/>
        <v/>
      </c>
      <c r="CF143" s="144" t="str">
        <f t="shared" si="169"/>
        <v/>
      </c>
      <c r="CG143" s="144" t="str">
        <f t="shared" si="207"/>
        <v/>
      </c>
      <c r="CH143" s="144" t="str">
        <f t="shared" si="170"/>
        <v/>
      </c>
      <c r="CI143" s="148" t="str">
        <f t="shared" si="171"/>
        <v/>
      </c>
      <c r="CJ143" s="180" t="str">
        <f>IF(OR($E143="",$G143=""),"",IF(AND($E$3=1),'Marks Entry 1st'!AR142,IF(AND($E$3=2),'Marks Entry 2nd'!AR142,IF(AND($E$3=3),'Marks Entry 3rd'!AR142,IF(AND($E$3=4),'Marks Entry 4th'!AR142,"")))))</f>
        <v/>
      </c>
      <c r="CK143" s="180" t="str">
        <f>IF(OR($E143="",$G143=""),"",IF(AND($E$3=1),'Marks Entry 1st'!AS142,IF(AND($E$3=2),'Marks Entry 2nd'!AS142,IF(AND($E$3=3),'Marks Entry 3rd'!AS142,IF(AND($E$3=4),'Marks Entry 4th'!AS142,"")))))</f>
        <v/>
      </c>
      <c r="CL143" s="87" t="str">
        <f t="shared" si="208"/>
        <v/>
      </c>
      <c r="CM143" s="180" t="str">
        <f>IF(OR($E143="",$G143=""),"",IF(AND($E$3=1),'Marks Entry 1st'!AT142,IF(AND($E$3=2),'Marks Entry 2nd'!AT142,IF(AND($E$3=3),'Marks Entry 3rd'!AT142,IF(AND($E$3=4),'Marks Entry 4th'!AT142,"")))))</f>
        <v/>
      </c>
      <c r="CN143" s="180" t="str">
        <f>IF(OR($E143="",$G143=""),"",IF(AND($E$3=1),'Marks Entry 1st'!AU142,IF(AND($E$3=2),'Marks Entry 2nd'!AU142,IF(AND($E$3=3),'Marks Entry 3rd'!AU142,IF(AND($E$3=4),'Marks Entry 4th'!AU142,"")))))</f>
        <v/>
      </c>
      <c r="CO143" s="180" t="str">
        <f>IF(OR($E143="",$G143=""),"",IF(AND($E$3=1),'Marks Entry 1st'!AV142,IF(AND($E$3=2),'Marks Entry 2nd'!AV142,IF(AND($E$3=3),'Marks Entry 3rd'!AV142,IF(AND($E$3=4),'Marks Entry 4th'!AV142,"")))))</f>
        <v/>
      </c>
      <c r="CP143" s="91" t="str">
        <f t="shared" si="209"/>
        <v/>
      </c>
      <c r="CQ143" s="87">
        <f t="shared" si="210"/>
        <v>0</v>
      </c>
      <c r="CR143" s="93" t="str">
        <f>IF(OR($E143="",$G143=""),"",IF(AND($E$3=1),'Marks Entry 1st'!AW142,IF(AND($E$3=2),'Marks Entry 2nd'!AW142,IF(AND($E$3=3),'Marks Entry 3rd'!AW142,IF(AND($E$3=4),'Marks Entry 4th'!AW142,"")))))</f>
        <v/>
      </c>
      <c r="CS143" s="93" t="str">
        <f>IF(OR($E143="",$G143=""),"",IF(AND($E$3=1),'Marks Entry 1st'!AX142,IF(AND($E$3=2),'Marks Entry 2nd'!AX142,IF(AND($E$3=3),'Marks Entry 3rd'!AX142,IF(AND($E$3=4),'Marks Entry 4th'!AX142,"")))))</f>
        <v/>
      </c>
      <c r="CT143" s="93" t="str">
        <f>IF(OR($E143="",$G143=""),"",IF(AND($E$3=1),'Marks Entry 1st'!AY142,IF(AND($E$3=2),'Marks Entry 2nd'!AY142,IF(AND($E$3=3),'Marks Entry 3rd'!AY142,IF(AND($E$3=4),'Marks Entry 4th'!AY142,"")))))</f>
        <v/>
      </c>
      <c r="CU143" s="92" t="str">
        <f t="shared" si="211"/>
        <v/>
      </c>
      <c r="CV143" s="87" t="str">
        <f t="shared" si="212"/>
        <v/>
      </c>
      <c r="CW143" s="144">
        <f t="shared" si="213"/>
        <v>0</v>
      </c>
      <c r="CX143" s="144" t="str">
        <f t="shared" si="214"/>
        <v/>
      </c>
      <c r="CY143" s="144" t="str">
        <f t="shared" si="172"/>
        <v/>
      </c>
      <c r="CZ143" s="144" t="str">
        <f t="shared" si="215"/>
        <v/>
      </c>
      <c r="DA143" s="144" t="str">
        <f t="shared" si="173"/>
        <v/>
      </c>
      <c r="DB143" s="148" t="str">
        <f t="shared" si="174"/>
        <v/>
      </c>
      <c r="DC143" s="380" t="str">
        <f>IF(OR($E143="",$G143=""),"",IF(AND($E$3=1),'Marks Entry 1st'!AZ142,IF(AND($E$3=2),'Marks Entry 2nd'!AZ142,IF(AND($E$3=3),'Marks Entry 3rd'!AZ142,IF(AND($E$3=4),'Marks Entry 4th'!AZ142,"")))))</f>
        <v/>
      </c>
      <c r="DD143" s="380" t="str">
        <f>IF(OR($E143="",$G143=""),"",IF(AND($E$3=1),'Marks Entry 1st'!BA142,IF(AND($E$3=2),'Marks Entry 2nd'!BA142,IF(AND($E$3=3),'Marks Entry 3rd'!BA142,IF(AND($E$3=4),'Marks Entry 4th'!BA142,"")))))</f>
        <v/>
      </c>
      <c r="DE143" s="380" t="str">
        <f>IF(OR($E143="",$G143=""),"",IF(AND($E$3=1),'Marks Entry 1st'!BB142,IF(AND($E$3=2),'Marks Entry 2nd'!BB142,IF(AND($E$3=3),'Marks Entry 3rd'!BB142,IF(AND($E$3=4),'Marks Entry 4th'!BB142,"")))))</f>
        <v/>
      </c>
      <c r="DF143" s="181" t="str">
        <f t="shared" si="216"/>
        <v/>
      </c>
      <c r="DG143" s="182">
        <f t="shared" si="217"/>
        <v>0</v>
      </c>
      <c r="DH143" s="182" t="str">
        <f t="shared" si="218"/>
        <v/>
      </c>
      <c r="DI143" s="182" t="str">
        <f t="shared" si="219"/>
        <v/>
      </c>
      <c r="DJ143" s="147" t="str">
        <f t="shared" si="175"/>
        <v/>
      </c>
      <c r="DK143" s="380" t="str">
        <f>IF(OR($E143="",$G143=""),"",IF(AND($E$3=1),'Marks Entry 1st'!BC142,IF(AND($E$3=2),'Marks Entry 2nd'!BC142,IF(AND($E$3=3),'Marks Entry 3rd'!BC142,IF(AND($E$3=4),'Marks Entry 4th'!BC142,"")))))</f>
        <v/>
      </c>
      <c r="DL143" s="380" t="str">
        <f>IF(OR($E143="",$G143=""),"",IF(AND($E$3=1),'Marks Entry 1st'!BD142,IF(AND($E$3=2),'Marks Entry 2nd'!BD142,IF(AND($E$3=3),'Marks Entry 3rd'!BD142,IF(AND($E$3=4),'Marks Entry 4th'!BD142,"")))))</f>
        <v/>
      </c>
      <c r="DM143" s="380" t="str">
        <f>IF(OR($E143="",$G143=""),"",IF(AND($E$3=1),'Marks Entry 1st'!BE142,IF(AND($E$3=2),'Marks Entry 2nd'!BE142,IF(AND($E$3=3),'Marks Entry 3rd'!BE142,IF(AND($E$3=4),'Marks Entry 4th'!BE142,"")))))</f>
        <v/>
      </c>
      <c r="DN143" s="181" t="str">
        <f t="shared" si="220"/>
        <v/>
      </c>
      <c r="DO143" s="182">
        <f t="shared" si="221"/>
        <v>0</v>
      </c>
      <c r="DP143" s="182" t="str">
        <f t="shared" si="222"/>
        <v/>
      </c>
      <c r="DQ143" s="182" t="str">
        <f t="shared" si="223"/>
        <v/>
      </c>
      <c r="DR143" s="147" t="str">
        <f t="shared" si="176"/>
        <v/>
      </c>
      <c r="DS143" s="380" t="str">
        <f>IF(OR($E143="",$G143=""),"",IF(AND($E$3=1),'Marks Entry 1st'!BF142,IF(AND($E$3=2),'Marks Entry 2nd'!BF142,IF(AND($E$3=3),'Marks Entry 3rd'!BF142,IF(AND($E$3=4),'Marks Entry 4th'!BF142,"")))))</f>
        <v/>
      </c>
      <c r="DT143" s="380" t="str">
        <f>IF(OR($E143="",$G143=""),"",IF(AND($E$3=1),'Marks Entry 1st'!BG142,IF(AND($E$3=2),'Marks Entry 2nd'!BG142,IF(AND($E$3=3),'Marks Entry 3rd'!BG142,IF(AND($E$3=4),'Marks Entry 4th'!BG142,"")))))</f>
        <v/>
      </c>
      <c r="DU143" s="380" t="str">
        <f>IF(OR($E143="",$G143=""),"",IF(AND($E$3=1),'Marks Entry 1st'!BH142,IF(AND($E$3=2),'Marks Entry 2nd'!BH142,IF(AND($E$3=3),'Marks Entry 3rd'!BH142,IF(AND($E$3=4),'Marks Entry 4th'!BH142,"")))))</f>
        <v/>
      </c>
      <c r="DV143" s="181" t="str">
        <f t="shared" si="224"/>
        <v/>
      </c>
      <c r="DW143" s="182">
        <f t="shared" si="225"/>
        <v>0</v>
      </c>
      <c r="DX143" s="182" t="str">
        <f t="shared" si="226"/>
        <v/>
      </c>
      <c r="DY143" s="182" t="str">
        <f t="shared" si="227"/>
        <v/>
      </c>
      <c r="DZ143" s="147" t="str">
        <f t="shared" si="177"/>
        <v/>
      </c>
      <c r="EA143" s="104" t="str">
        <f t="shared" si="178"/>
        <v/>
      </c>
      <c r="EB143" s="105" t="str">
        <f t="shared" si="179"/>
        <v/>
      </c>
      <c r="EC143" s="111" t="str">
        <f t="shared" si="180"/>
        <v/>
      </c>
      <c r="ED143" s="112" t="str">
        <f t="shared" si="181"/>
        <v/>
      </c>
      <c r="EE143" s="386" t="str">
        <f t="shared" si="182"/>
        <v/>
      </c>
      <c r="EF143" s="72" t="str">
        <f>IF(OR($E143="",$G143=""),"",IF(AND($E$3=1),'Marks Entry 1st'!BI142,IF(AND($E$3=2),'Marks Entry 2nd'!BI142,IF(AND($E$3=3),'Marks Entry 3rd'!BI142,IF(AND($E$3=4),'Marks Entry 4th'!BI142,"")))))</f>
        <v/>
      </c>
      <c r="EG143" s="72" t="str">
        <f>IF(OR($E143="",$G143=""),"",IF(AND($E$3=1),'Marks Entry 1st'!BJ142,IF(AND($E$3=2),'Marks Entry 2nd'!BJ142,IF(AND($E$3=3),'Marks Entry 3rd'!BJ142,IF(AND($E$3=4),'Marks Entry 4th'!BJ142,"")))))</f>
        <v/>
      </c>
      <c r="EH143" s="328" t="str">
        <f t="shared" si="183"/>
        <v/>
      </c>
      <c r="EI143" s="73"/>
      <c r="EP143" s="75">
        <f>IF(AND($E$3=1),'Marks Entry 1st'!I142,IF(AND($E$3=2),'Marks Entry 2nd'!I142,IF(AND($E$3=3),'Marks Entry 3rd'!I142,IF(AND($E$3=4),'Marks Entry 4th'!I142,""))))</f>
        <v>0</v>
      </c>
    </row>
    <row r="144" spans="1:146" ht="18.899999999999999" customHeight="1">
      <c r="A144" s="94">
        <v>137</v>
      </c>
      <c r="B144" s="94" t="str">
        <f>IF(OR(EP144=0,EP144=""),"",IF(AND($E$3=1),'Marks Entry 1st'!I143,IF(AND($E$3=2),'Marks Entry 2nd'!I143,IF(AND($E$3=3),'Marks Entry 3rd'!I143,IF(AND($E$3=4),'Marks Entry 4th'!I143,"")))))</f>
        <v/>
      </c>
      <c r="C144" s="95" t="str">
        <f>IF(OR(B144=0,B144=""),"",IF(AND($E$3=1),'Marks Entry 1st'!B143,IF(AND($E$3=2),'Marks Entry 2nd'!B143,IF(AND($E$3=3),'Marks Entry 3rd'!B143,IF(AND($E$3=4),'Marks Entry 4th'!B143,"")))))</f>
        <v/>
      </c>
      <c r="D144" s="95" t="str">
        <f>IF(OR(B144=0,B144=""),"",IF(AND($E$3=1),'Marks Entry 1st'!C143,IF(AND($E$3=2),'Marks Entry 2nd'!C143,IF(AND($E$3=3),'Marks Entry 3rd'!C143,IF(AND($E$3=4),'Marks Entry 4th'!C143,"")))))</f>
        <v/>
      </c>
      <c r="E144" s="96" t="str">
        <f>IF(OR(B144=0,B144=""),"",IF(AND($E$3=1),'Marks Entry 1st'!E143,IF(AND($E$3=2),'Marks Entry 2nd'!E143,IF(AND($E$3=3),'Marks Entry 3rd'!E143,IF(AND($E$3=4),'Marks Entry 4th'!E143,"")))))</f>
        <v/>
      </c>
      <c r="F144" s="95" t="str">
        <f>IF(OR(B144=0,B144=""),"",IF(AND($E$3=1),'Marks Entry 1st'!D143,IF(AND($E$3=2),'Marks Entry 2nd'!D143,IF(AND($E$3=3),'Marks Entry 3rd'!D143,IF(AND($E$3=4),'Marks Entry 4th'!D143,"")))))</f>
        <v/>
      </c>
      <c r="G144" s="90" t="str">
        <f>IF(OR(B144=0,B144=""),"",IF(AND($E$3=1),'Marks Entry 1st'!F143,IF(AND($E$3=2),'Marks Entry 2nd'!F143,IF(AND($E$3=3),'Marks Entry 3rd'!F143,IF(AND($E$3=4),'Marks Entry 4th'!F143,"")))))</f>
        <v/>
      </c>
      <c r="H144" s="90" t="str">
        <f>IF(OR(B144=0,B144=""),"",IF(AND($E$3=1),'Marks Entry 1st'!G143,IF(AND($E$3=2),'Marks Entry 2nd'!G143,IF(AND($E$3=3),'Marks Entry 3rd'!G143,IF(AND($E$3=4),'Marks Entry 4th'!G143,"")))))</f>
        <v/>
      </c>
      <c r="I144" s="90" t="str">
        <f>IF(OR(B144=0,B144=""),"",IF(AND($E$3=1),'Marks Entry 1st'!H143,IF(AND($E$3=2),'Marks Entry 2nd'!H143,IF(AND($E$3=3),'Marks Entry 3rd'!H143,IF(AND($E$3=4),'Marks Entry 4th'!H143,"")))))</f>
        <v/>
      </c>
      <c r="J144" s="379" t="str">
        <f>IF(OR(B144=0,B144=""),"",IF(AND($E$3=1),'Marks Entry 1st'!J143,IF(AND($E$3=2),'Marks Entry 2nd'!J143,IF(AND($E$3=3),'Marks Entry 3rd'!J143,IF(AND($E$3=4),'Marks Entry 4th'!J143,"")))))</f>
        <v/>
      </c>
      <c r="K144" s="379" t="str">
        <f>IF(OR(B144=0,B144=""),"",IF(AND($E$3=1),'Marks Entry 1st'!K143,IF(AND($E$3=2),'Marks Entry 2nd'!K143,IF(AND($E$3=3),'Marks Entry 3rd'!K143,IF(AND($E$3=4),'Marks Entry 4th'!K143,"")))))</f>
        <v/>
      </c>
      <c r="L144" s="180" t="str">
        <f>IF(OR($E144="",$G144=""),"",IF(AND($E$3=1),'Marks Entry 1st'!L143,IF(AND($E$3=2),'Marks Entry 2nd'!L143,IF(AND($E$3=3),'Marks Entry 3rd'!L143,IF(AND($E$3=4),'Marks Entry 4th'!L143,"")))))</f>
        <v/>
      </c>
      <c r="M144" s="180" t="str">
        <f>IF(OR($E144="",$G144=""),"",IF(AND($E$3=1),'Marks Entry 1st'!M143,IF(AND($E$3=2),'Marks Entry 2nd'!M143,IF(AND($E$3=3),'Marks Entry 3rd'!M143,IF(AND($E$3=4),'Marks Entry 4th'!M143,"")))))</f>
        <v/>
      </c>
      <c r="N144" s="87" t="str">
        <f t="shared" si="184"/>
        <v/>
      </c>
      <c r="O144" s="180" t="str">
        <f>IF(OR($E144="",$G144=""),"",IF(AND($E$3=1),'Marks Entry 1st'!N143,IF(AND($E$3=2),'Marks Entry 2nd'!N143,IF(AND($E$3=3),'Marks Entry 3rd'!N143,IF(AND($E$3=4),'Marks Entry 4th'!N143,"")))))</f>
        <v/>
      </c>
      <c r="P144" s="180" t="str">
        <f>IF(OR($E144="",$G144=""),"",IF(AND($E$3=1),'Marks Entry 1st'!O143,IF(AND($E$3=2),'Marks Entry 2nd'!O143,IF(AND($E$3=3),'Marks Entry 3rd'!O143,IF(AND($E$3=4),'Marks Entry 4th'!O143,"")))))</f>
        <v/>
      </c>
      <c r="Q144" s="180" t="str">
        <f>IF(OR($E144="",$G144=""),"",IF(AND($E$3=1),'Marks Entry 1st'!P143,IF(AND($E$3=2),'Marks Entry 2nd'!P143,IF(AND($E$3=3),'Marks Entry 3rd'!P143,IF(AND($E$3=4),'Marks Entry 4th'!P143,"")))))</f>
        <v/>
      </c>
      <c r="R144" s="91" t="str">
        <f t="shared" si="185"/>
        <v/>
      </c>
      <c r="S144" s="87">
        <f t="shared" si="186"/>
        <v>0</v>
      </c>
      <c r="T144" s="93" t="str">
        <f>IF(OR($E144="",$G144=""),"",IF(AND($E$3=1),'Marks Entry 1st'!Q143,IF(AND($E$3=2),'Marks Entry 2nd'!Q143,IF(AND($E$3=3),'Marks Entry 3rd'!Q143,IF(AND($E$3=4),'Marks Entry 4th'!Q143,"")))))</f>
        <v/>
      </c>
      <c r="U144" s="93" t="str">
        <f>IF(OR($E144="",$G144=""),"",IF(AND($E$3=1),'Marks Entry 1st'!R143,IF(AND($E$3=2),'Marks Entry 2nd'!R143,IF(AND($E$3=3),'Marks Entry 3rd'!R143,IF(AND($E$3=4),'Marks Entry 4th'!R143,"")))))</f>
        <v/>
      </c>
      <c r="V144" s="93" t="str">
        <f>IF(OR($E144="",$G144=""),"",IF(AND($E$3=1),'Marks Entry 1st'!S143,IF(AND($E$3=2),'Marks Entry 2nd'!S143,IF(AND($E$3=3),'Marks Entry 3rd'!S143,IF(AND($E$3=4),'Marks Entry 4th'!S143,"")))))</f>
        <v/>
      </c>
      <c r="W144" s="92" t="str">
        <f t="shared" si="187"/>
        <v/>
      </c>
      <c r="X144" s="87" t="str">
        <f t="shared" si="188"/>
        <v/>
      </c>
      <c r="Y144" s="144">
        <f t="shared" si="189"/>
        <v>0</v>
      </c>
      <c r="Z144" s="144" t="str">
        <f t="shared" si="190"/>
        <v/>
      </c>
      <c r="AA144" s="144" t="str">
        <f t="shared" si="152"/>
        <v/>
      </c>
      <c r="AB144" s="144" t="str">
        <f t="shared" si="191"/>
        <v/>
      </c>
      <c r="AC144" s="144" t="str">
        <f t="shared" si="153"/>
        <v/>
      </c>
      <c r="AD144" s="148" t="str">
        <f t="shared" si="154"/>
        <v/>
      </c>
      <c r="AE144" s="180" t="str">
        <f>IF(OR($E144="",$G144=""),"",IF(AND($E$3=1),'Marks Entry 1st'!T143,IF(AND($E$3=2),'Marks Entry 2nd'!T143,IF(AND($E$3=3),'Marks Entry 3rd'!T143,IF(AND($E$3=4),'Marks Entry 4th'!T143,"")))))</f>
        <v/>
      </c>
      <c r="AF144" s="180" t="str">
        <f>IF(OR($E144="",$G144=""),"",IF(AND($E$3=1),'Marks Entry 1st'!U143,IF(AND($E$3=2),'Marks Entry 2nd'!U143,IF(AND($E$3=3),'Marks Entry 3rd'!U143,IF(AND($E$3=4),'Marks Entry 4th'!U143,"")))))</f>
        <v/>
      </c>
      <c r="AG144" s="87" t="str">
        <f t="shared" si="192"/>
        <v/>
      </c>
      <c r="AH144" s="180" t="str">
        <f>IF(OR($E144="",$G144=""),"",IF(AND($E$3=1),'Marks Entry 1st'!V143,IF(AND($E$3=2),'Marks Entry 2nd'!V143,IF(AND($E$3=3),'Marks Entry 3rd'!V143,IF(AND($E$3=4),'Marks Entry 4th'!V143,"")))))</f>
        <v/>
      </c>
      <c r="AI144" s="180" t="str">
        <f>IF(OR($E144="",$G144=""),"",IF(AND($E$3=1),'Marks Entry 1st'!W143,IF(AND($E$3=2),'Marks Entry 2nd'!W143,IF(AND($E$3=3),'Marks Entry 3rd'!W143,IF(AND($E$3=4),'Marks Entry 4th'!W143,"")))))</f>
        <v/>
      </c>
      <c r="AJ144" s="180" t="str">
        <f>IF(OR($E144="",$G144=""),"",IF(AND($E$3=1),'Marks Entry 1st'!X143,IF(AND($E$3=2),'Marks Entry 2nd'!X143,IF(AND($E$3=3),'Marks Entry 3rd'!X143,IF(AND($E$3=4),'Marks Entry 4th'!X143,"")))))</f>
        <v/>
      </c>
      <c r="AK144" s="91" t="str">
        <f t="shared" si="193"/>
        <v/>
      </c>
      <c r="AL144" s="87">
        <f t="shared" si="194"/>
        <v>0</v>
      </c>
      <c r="AM144" s="93" t="str">
        <f>IF(OR($E144="",$G144=""),"",IF(AND($E$3=1),'Marks Entry 1st'!Y143,IF(AND($E$3=2),'Marks Entry 2nd'!Y143,IF(AND($E$3=3),'Marks Entry 3rd'!Y143,IF(AND($E$3=4),'Marks Entry 4th'!Y143,"")))))</f>
        <v/>
      </c>
      <c r="AN144" s="93" t="str">
        <f>IF(OR($E144="",$G144=""),"",IF(AND($E$3=1),'Marks Entry 1st'!Z143,IF(AND($E$3=2),'Marks Entry 2nd'!Z143,IF(AND($E$3=3),'Marks Entry 3rd'!Z143,IF(AND($E$3=4),'Marks Entry 4th'!Z143,"")))))</f>
        <v/>
      </c>
      <c r="AO144" s="93" t="str">
        <f>IF(OR($E144="",$G144=""),"",IF(AND($E$3=1),'Marks Entry 1st'!AA143,IF(AND($E$3=2),'Marks Entry 2nd'!AA143,IF(AND($E$3=3),'Marks Entry 3rd'!AA143,IF(AND($E$3=4),'Marks Entry 4th'!AA143,"")))))</f>
        <v/>
      </c>
      <c r="AP144" s="92" t="str">
        <f t="shared" si="195"/>
        <v/>
      </c>
      <c r="AQ144" s="87" t="str">
        <f t="shared" si="196"/>
        <v/>
      </c>
      <c r="AR144" s="144">
        <f t="shared" si="197"/>
        <v>0</v>
      </c>
      <c r="AS144" s="144" t="str">
        <f t="shared" si="198"/>
        <v/>
      </c>
      <c r="AT144" s="144" t="str">
        <f t="shared" si="155"/>
        <v/>
      </c>
      <c r="AU144" s="144" t="str">
        <f t="shared" si="199"/>
        <v/>
      </c>
      <c r="AV144" s="144" t="str">
        <f t="shared" si="156"/>
        <v/>
      </c>
      <c r="AW144" s="148" t="str">
        <f t="shared" si="157"/>
        <v/>
      </c>
      <c r="AX144" s="180" t="str">
        <f>IF(OR($E144="",$G144=""),"",IF(AND($E$3=1),'Marks Entry 1st'!AB143,IF(AND($E$3=2),'Marks Entry 2nd'!AB143,IF(AND($E$3=3),'Marks Entry 3rd'!AB143,IF(AND($E$3=4),'Marks Entry 4th'!AB143,"")))))</f>
        <v/>
      </c>
      <c r="AY144" s="180" t="str">
        <f>IF(OR($E144="",$G144=""),"",IF(AND($E$3=1),'Marks Entry 1st'!AC143,IF(AND($E$3=2),'Marks Entry 2nd'!AC143,IF(AND($E$3=3),'Marks Entry 3rd'!AC143,IF(AND($E$3=4),'Marks Entry 4th'!AC143,"")))))</f>
        <v/>
      </c>
      <c r="AZ144" s="87" t="str">
        <f t="shared" si="158"/>
        <v/>
      </c>
      <c r="BA144" s="180" t="str">
        <f>IF(OR($E144="",$G144=""),"",IF(AND($E$3=1),'Marks Entry 1st'!AD143,IF(AND($E$3=2),'Marks Entry 2nd'!AD143,IF(AND($E$3=3),'Marks Entry 3rd'!AD143,IF(AND($E$3=4),'Marks Entry 4th'!AD143,"")))))</f>
        <v/>
      </c>
      <c r="BB144" s="180" t="str">
        <f>IF(OR($E144="",$G144=""),"",IF(AND($E$3=1),'Marks Entry 1st'!AE143,IF(AND($E$3=2),'Marks Entry 2nd'!AE143,IF(AND($E$3=3),'Marks Entry 3rd'!AE143,IF(AND($E$3=4),'Marks Entry 4th'!AE143,"")))))</f>
        <v/>
      </c>
      <c r="BC144" s="180" t="str">
        <f>IF(OR($E144="",$G144=""),"",IF(AND($E$3=1),'Marks Entry 1st'!AF143,IF(AND($E$3=2),'Marks Entry 2nd'!AF143,IF(AND($E$3=3),'Marks Entry 3rd'!AF143,IF(AND($E$3=4),'Marks Entry 4th'!AF143,"")))))</f>
        <v/>
      </c>
      <c r="BD144" s="91" t="str">
        <f t="shared" si="159"/>
        <v/>
      </c>
      <c r="BE144" s="87">
        <f t="shared" si="160"/>
        <v>0</v>
      </c>
      <c r="BF144" s="93" t="str">
        <f>IF(OR($E144="",$G144=""),"",IF(AND($E$3=1),'Marks Entry 1st'!AG143,IF(AND($E$3=2),'Marks Entry 2nd'!AG143,IF(AND($E$3=3),'Marks Entry 3rd'!AG143,IF(AND($E$3=4),'Marks Entry 4th'!AG143,"")))))</f>
        <v/>
      </c>
      <c r="BG144" s="93" t="str">
        <f>IF(OR($E144="",$G144=""),"",IF(AND($E$3=1),'Marks Entry 1st'!AH143,IF(AND($E$3=2),'Marks Entry 2nd'!AH143,IF(AND($E$3=3),'Marks Entry 3rd'!AH143,IF(AND($E$3=4),'Marks Entry 4th'!AH143,"")))))</f>
        <v/>
      </c>
      <c r="BH144" s="93" t="str">
        <f>IF(OR($E144="",$G144=""),"",IF(AND($E$3=1),'Marks Entry 1st'!AI143,IF(AND($E$3=2),'Marks Entry 2nd'!AI143,IF(AND($E$3=3),'Marks Entry 3rd'!AI143,IF(AND($E$3=4),'Marks Entry 4th'!AI143,"")))))</f>
        <v/>
      </c>
      <c r="BI144" s="92" t="str">
        <f t="shared" si="161"/>
        <v/>
      </c>
      <c r="BJ144" s="87" t="str">
        <f t="shared" si="162"/>
        <v/>
      </c>
      <c r="BK144" s="144">
        <f t="shared" si="163"/>
        <v>0</v>
      </c>
      <c r="BL144" s="144" t="str">
        <f t="shared" si="164"/>
        <v/>
      </c>
      <c r="BM144" s="144" t="str">
        <f t="shared" si="165"/>
        <v/>
      </c>
      <c r="BN144" s="144" t="str">
        <f t="shared" si="166"/>
        <v/>
      </c>
      <c r="BO144" s="144" t="str">
        <f t="shared" si="167"/>
        <v/>
      </c>
      <c r="BP144" s="148" t="str">
        <f t="shared" si="168"/>
        <v/>
      </c>
      <c r="BQ144" s="180" t="str">
        <f>IF(OR($E144="",$G144=""),"",IF(AND($E$3=1),'Marks Entry 1st'!AJ143,IF(AND($E$3=2),'Marks Entry 2nd'!AJ143,IF(AND($E$3=3),'Marks Entry 3rd'!AJ143,IF(AND($E$3=4),'Marks Entry 4th'!AJ143,"")))))</f>
        <v/>
      </c>
      <c r="BR144" s="180" t="str">
        <f>IF(OR($E144="",$G144=""),"",IF(AND($E$3=1),'Marks Entry 1st'!AK143,IF(AND($E$3=2),'Marks Entry 2nd'!AK143,IF(AND($E$3=3),'Marks Entry 3rd'!AK143,IF(AND($E$3=4),'Marks Entry 4th'!AK143,"")))))</f>
        <v/>
      </c>
      <c r="BS144" s="87" t="str">
        <f t="shared" si="200"/>
        <v/>
      </c>
      <c r="BT144" s="180" t="str">
        <f>IF(OR($E144="",$G144=""),"",IF(AND($E$3=1),'Marks Entry 1st'!AL143,IF(AND($E$3=2),'Marks Entry 2nd'!AL143,IF(AND($E$3=3),'Marks Entry 3rd'!AL143,IF(AND($E$3=4),'Marks Entry 4th'!AL143,"")))))</f>
        <v/>
      </c>
      <c r="BU144" s="180" t="str">
        <f>IF(OR($E144="",$G144=""),"",IF(AND($E$3=1),'Marks Entry 1st'!AM143,IF(AND($E$3=2),'Marks Entry 2nd'!AM143,IF(AND($E$3=3),'Marks Entry 3rd'!AM143,IF(AND($E$3=4),'Marks Entry 4th'!AM143,"")))))</f>
        <v/>
      </c>
      <c r="BV144" s="180" t="str">
        <f>IF(OR($E144="",$G144=""),"",IF(AND($E$3=1),'Marks Entry 1st'!AN143,IF(AND($E$3=2),'Marks Entry 2nd'!AN143,IF(AND($E$3=3),'Marks Entry 3rd'!AN143,IF(AND($E$3=4),'Marks Entry 4th'!AN143,"")))))</f>
        <v/>
      </c>
      <c r="BW144" s="91" t="str">
        <f t="shared" si="201"/>
        <v/>
      </c>
      <c r="BX144" s="87">
        <f t="shared" si="202"/>
        <v>0</v>
      </c>
      <c r="BY144" s="93" t="str">
        <f>IF(OR($E144="",$G144=""),"",IF(AND($E$3=1),'Marks Entry 1st'!AO143,IF(AND($E$3=2),'Marks Entry 2nd'!AO143,IF(AND($E$3=3),'Marks Entry 3rd'!AO143,IF(AND($E$3=4),'Marks Entry 4th'!AO143,"")))))</f>
        <v/>
      </c>
      <c r="BZ144" s="93" t="str">
        <f>IF(OR($E144="",$G144=""),"",IF(AND($E$3=1),'Marks Entry 1st'!AP143,IF(AND($E$3=2),'Marks Entry 2nd'!AP143,IF(AND($E$3=3),'Marks Entry 3rd'!AP143,IF(AND($E$3=4),'Marks Entry 4th'!AP143,"")))))</f>
        <v/>
      </c>
      <c r="CA144" s="93" t="str">
        <f>IF(OR($E144="",$G144=""),"",IF(AND($E$3=1),'Marks Entry 1st'!AQ143,IF(AND($E$3=2),'Marks Entry 2nd'!AQ143,IF(AND($E$3=3),'Marks Entry 3rd'!AQ143,IF(AND($E$3=4),'Marks Entry 4th'!AQ143,"")))))</f>
        <v/>
      </c>
      <c r="CB144" s="92" t="str">
        <f t="shared" si="203"/>
        <v/>
      </c>
      <c r="CC144" s="87" t="str">
        <f t="shared" si="204"/>
        <v/>
      </c>
      <c r="CD144" s="144">
        <f t="shared" si="205"/>
        <v>0</v>
      </c>
      <c r="CE144" s="144" t="str">
        <f t="shared" si="206"/>
        <v/>
      </c>
      <c r="CF144" s="144" t="str">
        <f t="shared" si="169"/>
        <v/>
      </c>
      <c r="CG144" s="144" t="str">
        <f t="shared" si="207"/>
        <v/>
      </c>
      <c r="CH144" s="144" t="str">
        <f t="shared" si="170"/>
        <v/>
      </c>
      <c r="CI144" s="148" t="str">
        <f t="shared" si="171"/>
        <v/>
      </c>
      <c r="CJ144" s="180" t="str">
        <f>IF(OR($E144="",$G144=""),"",IF(AND($E$3=1),'Marks Entry 1st'!AR143,IF(AND($E$3=2),'Marks Entry 2nd'!AR143,IF(AND($E$3=3),'Marks Entry 3rd'!AR143,IF(AND($E$3=4),'Marks Entry 4th'!AR143,"")))))</f>
        <v/>
      </c>
      <c r="CK144" s="180" t="str">
        <f>IF(OR($E144="",$G144=""),"",IF(AND($E$3=1),'Marks Entry 1st'!AS143,IF(AND($E$3=2),'Marks Entry 2nd'!AS143,IF(AND($E$3=3),'Marks Entry 3rd'!AS143,IF(AND($E$3=4),'Marks Entry 4th'!AS143,"")))))</f>
        <v/>
      </c>
      <c r="CL144" s="87" t="str">
        <f t="shared" si="208"/>
        <v/>
      </c>
      <c r="CM144" s="180" t="str">
        <f>IF(OR($E144="",$G144=""),"",IF(AND($E$3=1),'Marks Entry 1st'!AT143,IF(AND($E$3=2),'Marks Entry 2nd'!AT143,IF(AND($E$3=3),'Marks Entry 3rd'!AT143,IF(AND($E$3=4),'Marks Entry 4th'!AT143,"")))))</f>
        <v/>
      </c>
      <c r="CN144" s="180" t="str">
        <f>IF(OR($E144="",$G144=""),"",IF(AND($E$3=1),'Marks Entry 1st'!AU143,IF(AND($E$3=2),'Marks Entry 2nd'!AU143,IF(AND($E$3=3),'Marks Entry 3rd'!AU143,IF(AND($E$3=4),'Marks Entry 4th'!AU143,"")))))</f>
        <v/>
      </c>
      <c r="CO144" s="180" t="str">
        <f>IF(OR($E144="",$G144=""),"",IF(AND($E$3=1),'Marks Entry 1st'!AV143,IF(AND($E$3=2),'Marks Entry 2nd'!AV143,IF(AND($E$3=3),'Marks Entry 3rd'!AV143,IF(AND($E$3=4),'Marks Entry 4th'!AV143,"")))))</f>
        <v/>
      </c>
      <c r="CP144" s="91" t="str">
        <f t="shared" si="209"/>
        <v/>
      </c>
      <c r="CQ144" s="87">
        <f t="shared" si="210"/>
        <v>0</v>
      </c>
      <c r="CR144" s="93" t="str">
        <f>IF(OR($E144="",$G144=""),"",IF(AND($E$3=1),'Marks Entry 1st'!AW143,IF(AND($E$3=2),'Marks Entry 2nd'!AW143,IF(AND($E$3=3),'Marks Entry 3rd'!AW143,IF(AND($E$3=4),'Marks Entry 4th'!AW143,"")))))</f>
        <v/>
      </c>
      <c r="CS144" s="93" t="str">
        <f>IF(OR($E144="",$G144=""),"",IF(AND($E$3=1),'Marks Entry 1st'!AX143,IF(AND($E$3=2),'Marks Entry 2nd'!AX143,IF(AND($E$3=3),'Marks Entry 3rd'!AX143,IF(AND($E$3=4),'Marks Entry 4th'!AX143,"")))))</f>
        <v/>
      </c>
      <c r="CT144" s="93" t="str">
        <f>IF(OR($E144="",$G144=""),"",IF(AND($E$3=1),'Marks Entry 1st'!AY143,IF(AND($E$3=2),'Marks Entry 2nd'!AY143,IF(AND($E$3=3),'Marks Entry 3rd'!AY143,IF(AND($E$3=4),'Marks Entry 4th'!AY143,"")))))</f>
        <v/>
      </c>
      <c r="CU144" s="92" t="str">
        <f t="shared" si="211"/>
        <v/>
      </c>
      <c r="CV144" s="87" t="str">
        <f t="shared" si="212"/>
        <v/>
      </c>
      <c r="CW144" s="144">
        <f t="shared" si="213"/>
        <v>0</v>
      </c>
      <c r="CX144" s="144" t="str">
        <f t="shared" si="214"/>
        <v/>
      </c>
      <c r="CY144" s="144" t="str">
        <f t="shared" si="172"/>
        <v/>
      </c>
      <c r="CZ144" s="144" t="str">
        <f t="shared" si="215"/>
        <v/>
      </c>
      <c r="DA144" s="144" t="str">
        <f t="shared" si="173"/>
        <v/>
      </c>
      <c r="DB144" s="148" t="str">
        <f t="shared" si="174"/>
        <v/>
      </c>
      <c r="DC144" s="380" t="str">
        <f>IF(OR($E144="",$G144=""),"",IF(AND($E$3=1),'Marks Entry 1st'!AZ143,IF(AND($E$3=2),'Marks Entry 2nd'!AZ143,IF(AND($E$3=3),'Marks Entry 3rd'!AZ143,IF(AND($E$3=4),'Marks Entry 4th'!AZ143,"")))))</f>
        <v/>
      </c>
      <c r="DD144" s="380" t="str">
        <f>IF(OR($E144="",$G144=""),"",IF(AND($E$3=1),'Marks Entry 1st'!BA143,IF(AND($E$3=2),'Marks Entry 2nd'!BA143,IF(AND($E$3=3),'Marks Entry 3rd'!BA143,IF(AND($E$3=4),'Marks Entry 4th'!BA143,"")))))</f>
        <v/>
      </c>
      <c r="DE144" s="380" t="str">
        <f>IF(OR($E144="",$G144=""),"",IF(AND($E$3=1),'Marks Entry 1st'!BB143,IF(AND($E$3=2),'Marks Entry 2nd'!BB143,IF(AND($E$3=3),'Marks Entry 3rd'!BB143,IF(AND($E$3=4),'Marks Entry 4th'!BB143,"")))))</f>
        <v/>
      </c>
      <c r="DF144" s="181" t="str">
        <f t="shared" si="216"/>
        <v/>
      </c>
      <c r="DG144" s="182">
        <f t="shared" si="217"/>
        <v>0</v>
      </c>
      <c r="DH144" s="182" t="str">
        <f t="shared" si="218"/>
        <v/>
      </c>
      <c r="DI144" s="182" t="str">
        <f t="shared" si="219"/>
        <v/>
      </c>
      <c r="DJ144" s="147" t="str">
        <f t="shared" si="175"/>
        <v/>
      </c>
      <c r="DK144" s="380" t="str">
        <f>IF(OR($E144="",$G144=""),"",IF(AND($E$3=1),'Marks Entry 1st'!BC143,IF(AND($E$3=2),'Marks Entry 2nd'!BC143,IF(AND($E$3=3),'Marks Entry 3rd'!BC143,IF(AND($E$3=4),'Marks Entry 4th'!BC143,"")))))</f>
        <v/>
      </c>
      <c r="DL144" s="380" t="str">
        <f>IF(OR($E144="",$G144=""),"",IF(AND($E$3=1),'Marks Entry 1st'!BD143,IF(AND($E$3=2),'Marks Entry 2nd'!BD143,IF(AND($E$3=3),'Marks Entry 3rd'!BD143,IF(AND($E$3=4),'Marks Entry 4th'!BD143,"")))))</f>
        <v/>
      </c>
      <c r="DM144" s="380" t="str">
        <f>IF(OR($E144="",$G144=""),"",IF(AND($E$3=1),'Marks Entry 1st'!BE143,IF(AND($E$3=2),'Marks Entry 2nd'!BE143,IF(AND($E$3=3),'Marks Entry 3rd'!BE143,IF(AND($E$3=4),'Marks Entry 4th'!BE143,"")))))</f>
        <v/>
      </c>
      <c r="DN144" s="181" t="str">
        <f t="shared" si="220"/>
        <v/>
      </c>
      <c r="DO144" s="182">
        <f t="shared" si="221"/>
        <v>0</v>
      </c>
      <c r="DP144" s="182" t="str">
        <f t="shared" si="222"/>
        <v/>
      </c>
      <c r="DQ144" s="182" t="str">
        <f t="shared" si="223"/>
        <v/>
      </c>
      <c r="DR144" s="147" t="str">
        <f t="shared" si="176"/>
        <v/>
      </c>
      <c r="DS144" s="380" t="str">
        <f>IF(OR($E144="",$G144=""),"",IF(AND($E$3=1),'Marks Entry 1st'!BF143,IF(AND($E$3=2),'Marks Entry 2nd'!BF143,IF(AND($E$3=3),'Marks Entry 3rd'!BF143,IF(AND($E$3=4),'Marks Entry 4th'!BF143,"")))))</f>
        <v/>
      </c>
      <c r="DT144" s="380" t="str">
        <f>IF(OR($E144="",$G144=""),"",IF(AND($E$3=1),'Marks Entry 1st'!BG143,IF(AND($E$3=2),'Marks Entry 2nd'!BG143,IF(AND($E$3=3),'Marks Entry 3rd'!BG143,IF(AND($E$3=4),'Marks Entry 4th'!BG143,"")))))</f>
        <v/>
      </c>
      <c r="DU144" s="380" t="str">
        <f>IF(OR($E144="",$G144=""),"",IF(AND($E$3=1),'Marks Entry 1st'!BH143,IF(AND($E$3=2),'Marks Entry 2nd'!BH143,IF(AND($E$3=3),'Marks Entry 3rd'!BH143,IF(AND($E$3=4),'Marks Entry 4th'!BH143,"")))))</f>
        <v/>
      </c>
      <c r="DV144" s="181" t="str">
        <f t="shared" si="224"/>
        <v/>
      </c>
      <c r="DW144" s="182">
        <f t="shared" si="225"/>
        <v>0</v>
      </c>
      <c r="DX144" s="182" t="str">
        <f t="shared" si="226"/>
        <v/>
      </c>
      <c r="DY144" s="182" t="str">
        <f t="shared" si="227"/>
        <v/>
      </c>
      <c r="DZ144" s="147" t="str">
        <f t="shared" si="177"/>
        <v/>
      </c>
      <c r="EA144" s="104" t="str">
        <f t="shared" si="178"/>
        <v/>
      </c>
      <c r="EB144" s="105" t="str">
        <f t="shared" si="179"/>
        <v/>
      </c>
      <c r="EC144" s="111" t="str">
        <f t="shared" si="180"/>
        <v/>
      </c>
      <c r="ED144" s="112" t="str">
        <f t="shared" si="181"/>
        <v/>
      </c>
      <c r="EE144" s="386" t="str">
        <f t="shared" si="182"/>
        <v/>
      </c>
      <c r="EF144" s="72" t="str">
        <f>IF(OR($E144="",$G144=""),"",IF(AND($E$3=1),'Marks Entry 1st'!BI143,IF(AND($E$3=2),'Marks Entry 2nd'!BI143,IF(AND($E$3=3),'Marks Entry 3rd'!BI143,IF(AND($E$3=4),'Marks Entry 4th'!BI143,"")))))</f>
        <v/>
      </c>
      <c r="EG144" s="72" t="str">
        <f>IF(OR($E144="",$G144=""),"",IF(AND($E$3=1),'Marks Entry 1st'!BJ143,IF(AND($E$3=2),'Marks Entry 2nd'!BJ143,IF(AND($E$3=3),'Marks Entry 3rd'!BJ143,IF(AND($E$3=4),'Marks Entry 4th'!BJ143,"")))))</f>
        <v/>
      </c>
      <c r="EH144" s="328" t="str">
        <f t="shared" si="183"/>
        <v/>
      </c>
      <c r="EI144" s="73"/>
      <c r="EP144" s="75">
        <f>IF(AND($E$3=1),'Marks Entry 1st'!I143,IF(AND($E$3=2),'Marks Entry 2nd'!I143,IF(AND($E$3=3),'Marks Entry 3rd'!I143,IF(AND($E$3=4),'Marks Entry 4th'!I143,""))))</f>
        <v>0</v>
      </c>
    </row>
    <row r="145" spans="1:146" ht="18.899999999999999" customHeight="1">
      <c r="A145" s="94">
        <v>138</v>
      </c>
      <c r="B145" s="94" t="str">
        <f>IF(OR(EP145=0,EP145=""),"",IF(AND($E$3=1),'Marks Entry 1st'!I144,IF(AND($E$3=2),'Marks Entry 2nd'!I144,IF(AND($E$3=3),'Marks Entry 3rd'!I144,IF(AND($E$3=4),'Marks Entry 4th'!I144,"")))))</f>
        <v/>
      </c>
      <c r="C145" s="95" t="str">
        <f>IF(OR(B145=0,B145=""),"",IF(AND($E$3=1),'Marks Entry 1st'!B144,IF(AND($E$3=2),'Marks Entry 2nd'!B144,IF(AND($E$3=3),'Marks Entry 3rd'!B144,IF(AND($E$3=4),'Marks Entry 4th'!B144,"")))))</f>
        <v/>
      </c>
      <c r="D145" s="95" t="str">
        <f>IF(OR(B145=0,B145=""),"",IF(AND($E$3=1),'Marks Entry 1st'!C144,IF(AND($E$3=2),'Marks Entry 2nd'!C144,IF(AND($E$3=3),'Marks Entry 3rd'!C144,IF(AND($E$3=4),'Marks Entry 4th'!C144,"")))))</f>
        <v/>
      </c>
      <c r="E145" s="96" t="str">
        <f>IF(OR(B145=0,B145=""),"",IF(AND($E$3=1),'Marks Entry 1st'!E144,IF(AND($E$3=2),'Marks Entry 2nd'!E144,IF(AND($E$3=3),'Marks Entry 3rd'!E144,IF(AND($E$3=4),'Marks Entry 4th'!E144,"")))))</f>
        <v/>
      </c>
      <c r="F145" s="95" t="str">
        <f>IF(OR(B145=0,B145=""),"",IF(AND($E$3=1),'Marks Entry 1st'!D144,IF(AND($E$3=2),'Marks Entry 2nd'!D144,IF(AND($E$3=3),'Marks Entry 3rd'!D144,IF(AND($E$3=4),'Marks Entry 4th'!D144,"")))))</f>
        <v/>
      </c>
      <c r="G145" s="90" t="str">
        <f>IF(OR(B145=0,B145=""),"",IF(AND($E$3=1),'Marks Entry 1st'!F144,IF(AND($E$3=2),'Marks Entry 2nd'!F144,IF(AND($E$3=3),'Marks Entry 3rd'!F144,IF(AND($E$3=4),'Marks Entry 4th'!F144,"")))))</f>
        <v/>
      </c>
      <c r="H145" s="90" t="str">
        <f>IF(OR(B145=0,B145=""),"",IF(AND($E$3=1),'Marks Entry 1st'!G144,IF(AND($E$3=2),'Marks Entry 2nd'!G144,IF(AND($E$3=3),'Marks Entry 3rd'!G144,IF(AND($E$3=4),'Marks Entry 4th'!G144,"")))))</f>
        <v/>
      </c>
      <c r="I145" s="90" t="str">
        <f>IF(OR(B145=0,B145=""),"",IF(AND($E$3=1),'Marks Entry 1st'!H144,IF(AND($E$3=2),'Marks Entry 2nd'!H144,IF(AND($E$3=3),'Marks Entry 3rd'!H144,IF(AND($E$3=4),'Marks Entry 4th'!H144,"")))))</f>
        <v/>
      </c>
      <c r="J145" s="379" t="str">
        <f>IF(OR(B145=0,B145=""),"",IF(AND($E$3=1),'Marks Entry 1st'!J144,IF(AND($E$3=2),'Marks Entry 2nd'!J144,IF(AND($E$3=3),'Marks Entry 3rd'!J144,IF(AND($E$3=4),'Marks Entry 4th'!J144,"")))))</f>
        <v/>
      </c>
      <c r="K145" s="379" t="str">
        <f>IF(OR(B145=0,B145=""),"",IF(AND($E$3=1),'Marks Entry 1st'!K144,IF(AND($E$3=2),'Marks Entry 2nd'!K144,IF(AND($E$3=3),'Marks Entry 3rd'!K144,IF(AND($E$3=4),'Marks Entry 4th'!K144,"")))))</f>
        <v/>
      </c>
      <c r="L145" s="180" t="str">
        <f>IF(OR($E145="",$G145=""),"",IF(AND($E$3=1),'Marks Entry 1st'!L144,IF(AND($E$3=2),'Marks Entry 2nd'!L144,IF(AND($E$3=3),'Marks Entry 3rd'!L144,IF(AND($E$3=4),'Marks Entry 4th'!L144,"")))))</f>
        <v/>
      </c>
      <c r="M145" s="180" t="str">
        <f>IF(OR($E145="",$G145=""),"",IF(AND($E$3=1),'Marks Entry 1st'!M144,IF(AND($E$3=2),'Marks Entry 2nd'!M144,IF(AND($E$3=3),'Marks Entry 3rd'!M144,IF(AND($E$3=4),'Marks Entry 4th'!M144,"")))))</f>
        <v/>
      </c>
      <c r="N145" s="87" t="str">
        <f t="shared" si="184"/>
        <v/>
      </c>
      <c r="O145" s="180" t="str">
        <f>IF(OR($E145="",$G145=""),"",IF(AND($E$3=1),'Marks Entry 1st'!N144,IF(AND($E$3=2),'Marks Entry 2nd'!N144,IF(AND($E$3=3),'Marks Entry 3rd'!N144,IF(AND($E$3=4),'Marks Entry 4th'!N144,"")))))</f>
        <v/>
      </c>
      <c r="P145" s="180" t="str">
        <f>IF(OR($E145="",$G145=""),"",IF(AND($E$3=1),'Marks Entry 1st'!O144,IF(AND($E$3=2),'Marks Entry 2nd'!O144,IF(AND($E$3=3),'Marks Entry 3rd'!O144,IF(AND($E$3=4),'Marks Entry 4th'!O144,"")))))</f>
        <v/>
      </c>
      <c r="Q145" s="180" t="str">
        <f>IF(OR($E145="",$G145=""),"",IF(AND($E$3=1),'Marks Entry 1st'!P144,IF(AND($E$3=2),'Marks Entry 2nd'!P144,IF(AND($E$3=3),'Marks Entry 3rd'!P144,IF(AND($E$3=4),'Marks Entry 4th'!P144,"")))))</f>
        <v/>
      </c>
      <c r="R145" s="91" t="str">
        <f t="shared" si="185"/>
        <v/>
      </c>
      <c r="S145" s="87">
        <f t="shared" si="186"/>
        <v>0</v>
      </c>
      <c r="T145" s="93" t="str">
        <f>IF(OR($E145="",$G145=""),"",IF(AND($E$3=1),'Marks Entry 1st'!Q144,IF(AND($E$3=2),'Marks Entry 2nd'!Q144,IF(AND($E$3=3),'Marks Entry 3rd'!Q144,IF(AND($E$3=4),'Marks Entry 4th'!Q144,"")))))</f>
        <v/>
      </c>
      <c r="U145" s="93" t="str">
        <f>IF(OR($E145="",$G145=""),"",IF(AND($E$3=1),'Marks Entry 1st'!R144,IF(AND($E$3=2),'Marks Entry 2nd'!R144,IF(AND($E$3=3),'Marks Entry 3rd'!R144,IF(AND($E$3=4),'Marks Entry 4th'!R144,"")))))</f>
        <v/>
      </c>
      <c r="V145" s="93" t="str">
        <f>IF(OR($E145="",$G145=""),"",IF(AND($E$3=1),'Marks Entry 1st'!S144,IF(AND($E$3=2),'Marks Entry 2nd'!S144,IF(AND($E$3=3),'Marks Entry 3rd'!S144,IF(AND($E$3=4),'Marks Entry 4th'!S144,"")))))</f>
        <v/>
      </c>
      <c r="W145" s="92" t="str">
        <f t="shared" si="187"/>
        <v/>
      </c>
      <c r="X145" s="87" t="str">
        <f t="shared" si="188"/>
        <v/>
      </c>
      <c r="Y145" s="144">
        <f t="shared" si="189"/>
        <v>0</v>
      </c>
      <c r="Z145" s="144" t="str">
        <f t="shared" si="190"/>
        <v/>
      </c>
      <c r="AA145" s="144" t="str">
        <f t="shared" si="152"/>
        <v/>
      </c>
      <c r="AB145" s="144" t="str">
        <f t="shared" si="191"/>
        <v/>
      </c>
      <c r="AC145" s="144" t="str">
        <f t="shared" si="153"/>
        <v/>
      </c>
      <c r="AD145" s="148" t="str">
        <f t="shared" si="154"/>
        <v/>
      </c>
      <c r="AE145" s="180" t="str">
        <f>IF(OR($E145="",$G145=""),"",IF(AND($E$3=1),'Marks Entry 1st'!T144,IF(AND($E$3=2),'Marks Entry 2nd'!T144,IF(AND($E$3=3),'Marks Entry 3rd'!T144,IF(AND($E$3=4),'Marks Entry 4th'!T144,"")))))</f>
        <v/>
      </c>
      <c r="AF145" s="180" t="str">
        <f>IF(OR($E145="",$G145=""),"",IF(AND($E$3=1),'Marks Entry 1st'!U144,IF(AND($E$3=2),'Marks Entry 2nd'!U144,IF(AND($E$3=3),'Marks Entry 3rd'!U144,IF(AND($E$3=4),'Marks Entry 4th'!U144,"")))))</f>
        <v/>
      </c>
      <c r="AG145" s="87" t="str">
        <f t="shared" si="192"/>
        <v/>
      </c>
      <c r="AH145" s="180" t="str">
        <f>IF(OR($E145="",$G145=""),"",IF(AND($E$3=1),'Marks Entry 1st'!V144,IF(AND($E$3=2),'Marks Entry 2nd'!V144,IF(AND($E$3=3),'Marks Entry 3rd'!V144,IF(AND($E$3=4),'Marks Entry 4th'!V144,"")))))</f>
        <v/>
      </c>
      <c r="AI145" s="180" t="str">
        <f>IF(OR($E145="",$G145=""),"",IF(AND($E$3=1),'Marks Entry 1st'!W144,IF(AND($E$3=2),'Marks Entry 2nd'!W144,IF(AND($E$3=3),'Marks Entry 3rd'!W144,IF(AND($E$3=4),'Marks Entry 4th'!W144,"")))))</f>
        <v/>
      </c>
      <c r="AJ145" s="180" t="str">
        <f>IF(OR($E145="",$G145=""),"",IF(AND($E$3=1),'Marks Entry 1st'!X144,IF(AND($E$3=2),'Marks Entry 2nd'!X144,IF(AND($E$3=3),'Marks Entry 3rd'!X144,IF(AND($E$3=4),'Marks Entry 4th'!X144,"")))))</f>
        <v/>
      </c>
      <c r="AK145" s="91" t="str">
        <f t="shared" si="193"/>
        <v/>
      </c>
      <c r="AL145" s="87">
        <f t="shared" si="194"/>
        <v>0</v>
      </c>
      <c r="AM145" s="93" t="str">
        <f>IF(OR($E145="",$G145=""),"",IF(AND($E$3=1),'Marks Entry 1st'!Y144,IF(AND($E$3=2),'Marks Entry 2nd'!Y144,IF(AND($E$3=3),'Marks Entry 3rd'!Y144,IF(AND($E$3=4),'Marks Entry 4th'!Y144,"")))))</f>
        <v/>
      </c>
      <c r="AN145" s="93" t="str">
        <f>IF(OR($E145="",$G145=""),"",IF(AND($E$3=1),'Marks Entry 1st'!Z144,IF(AND($E$3=2),'Marks Entry 2nd'!Z144,IF(AND($E$3=3),'Marks Entry 3rd'!Z144,IF(AND($E$3=4),'Marks Entry 4th'!Z144,"")))))</f>
        <v/>
      </c>
      <c r="AO145" s="93" t="str">
        <f>IF(OR($E145="",$G145=""),"",IF(AND($E$3=1),'Marks Entry 1st'!AA144,IF(AND($E$3=2),'Marks Entry 2nd'!AA144,IF(AND($E$3=3),'Marks Entry 3rd'!AA144,IF(AND($E$3=4),'Marks Entry 4th'!AA144,"")))))</f>
        <v/>
      </c>
      <c r="AP145" s="92" t="str">
        <f t="shared" si="195"/>
        <v/>
      </c>
      <c r="AQ145" s="87" t="str">
        <f t="shared" si="196"/>
        <v/>
      </c>
      <c r="AR145" s="144">
        <f t="shared" si="197"/>
        <v>0</v>
      </c>
      <c r="AS145" s="144" t="str">
        <f t="shared" si="198"/>
        <v/>
      </c>
      <c r="AT145" s="144" t="str">
        <f t="shared" si="155"/>
        <v/>
      </c>
      <c r="AU145" s="144" t="str">
        <f t="shared" si="199"/>
        <v/>
      </c>
      <c r="AV145" s="144" t="str">
        <f t="shared" si="156"/>
        <v/>
      </c>
      <c r="AW145" s="148" t="str">
        <f t="shared" si="157"/>
        <v/>
      </c>
      <c r="AX145" s="180" t="str">
        <f>IF(OR($E145="",$G145=""),"",IF(AND($E$3=1),'Marks Entry 1st'!AB144,IF(AND($E$3=2),'Marks Entry 2nd'!AB144,IF(AND($E$3=3),'Marks Entry 3rd'!AB144,IF(AND($E$3=4),'Marks Entry 4th'!AB144,"")))))</f>
        <v/>
      </c>
      <c r="AY145" s="180" t="str">
        <f>IF(OR($E145="",$G145=""),"",IF(AND($E$3=1),'Marks Entry 1st'!AC144,IF(AND($E$3=2),'Marks Entry 2nd'!AC144,IF(AND($E$3=3),'Marks Entry 3rd'!AC144,IF(AND($E$3=4),'Marks Entry 4th'!AC144,"")))))</f>
        <v/>
      </c>
      <c r="AZ145" s="87" t="str">
        <f t="shared" si="158"/>
        <v/>
      </c>
      <c r="BA145" s="180" t="str">
        <f>IF(OR($E145="",$G145=""),"",IF(AND($E$3=1),'Marks Entry 1st'!AD144,IF(AND($E$3=2),'Marks Entry 2nd'!AD144,IF(AND($E$3=3),'Marks Entry 3rd'!AD144,IF(AND($E$3=4),'Marks Entry 4th'!AD144,"")))))</f>
        <v/>
      </c>
      <c r="BB145" s="180" t="str">
        <f>IF(OR($E145="",$G145=""),"",IF(AND($E$3=1),'Marks Entry 1st'!AE144,IF(AND($E$3=2),'Marks Entry 2nd'!AE144,IF(AND($E$3=3),'Marks Entry 3rd'!AE144,IF(AND($E$3=4),'Marks Entry 4th'!AE144,"")))))</f>
        <v/>
      </c>
      <c r="BC145" s="180" t="str">
        <f>IF(OR($E145="",$G145=""),"",IF(AND($E$3=1),'Marks Entry 1st'!AF144,IF(AND($E$3=2),'Marks Entry 2nd'!AF144,IF(AND($E$3=3),'Marks Entry 3rd'!AF144,IF(AND($E$3=4),'Marks Entry 4th'!AF144,"")))))</f>
        <v/>
      </c>
      <c r="BD145" s="91" t="str">
        <f t="shared" si="159"/>
        <v/>
      </c>
      <c r="BE145" s="87">
        <f t="shared" si="160"/>
        <v>0</v>
      </c>
      <c r="BF145" s="93" t="str">
        <f>IF(OR($E145="",$G145=""),"",IF(AND($E$3=1),'Marks Entry 1st'!AG144,IF(AND($E$3=2),'Marks Entry 2nd'!AG144,IF(AND($E$3=3),'Marks Entry 3rd'!AG144,IF(AND($E$3=4),'Marks Entry 4th'!AG144,"")))))</f>
        <v/>
      </c>
      <c r="BG145" s="93" t="str">
        <f>IF(OR($E145="",$G145=""),"",IF(AND($E$3=1),'Marks Entry 1st'!AH144,IF(AND($E$3=2),'Marks Entry 2nd'!AH144,IF(AND($E$3=3),'Marks Entry 3rd'!AH144,IF(AND($E$3=4),'Marks Entry 4th'!AH144,"")))))</f>
        <v/>
      </c>
      <c r="BH145" s="93" t="str">
        <f>IF(OR($E145="",$G145=""),"",IF(AND($E$3=1),'Marks Entry 1st'!AI144,IF(AND($E$3=2),'Marks Entry 2nd'!AI144,IF(AND($E$3=3),'Marks Entry 3rd'!AI144,IF(AND($E$3=4),'Marks Entry 4th'!AI144,"")))))</f>
        <v/>
      </c>
      <c r="BI145" s="92" t="str">
        <f t="shared" si="161"/>
        <v/>
      </c>
      <c r="BJ145" s="87" t="str">
        <f t="shared" si="162"/>
        <v/>
      </c>
      <c r="BK145" s="144">
        <f t="shared" si="163"/>
        <v>0</v>
      </c>
      <c r="BL145" s="144" t="str">
        <f t="shared" si="164"/>
        <v/>
      </c>
      <c r="BM145" s="144" t="str">
        <f t="shared" si="165"/>
        <v/>
      </c>
      <c r="BN145" s="144" t="str">
        <f t="shared" si="166"/>
        <v/>
      </c>
      <c r="BO145" s="144" t="str">
        <f t="shared" si="167"/>
        <v/>
      </c>
      <c r="BP145" s="148" t="str">
        <f t="shared" si="168"/>
        <v/>
      </c>
      <c r="BQ145" s="180" t="str">
        <f>IF(OR($E145="",$G145=""),"",IF(AND($E$3=1),'Marks Entry 1st'!AJ144,IF(AND($E$3=2),'Marks Entry 2nd'!AJ144,IF(AND($E$3=3),'Marks Entry 3rd'!AJ144,IF(AND($E$3=4),'Marks Entry 4th'!AJ144,"")))))</f>
        <v/>
      </c>
      <c r="BR145" s="180" t="str">
        <f>IF(OR($E145="",$G145=""),"",IF(AND($E$3=1),'Marks Entry 1st'!AK144,IF(AND($E$3=2),'Marks Entry 2nd'!AK144,IF(AND($E$3=3),'Marks Entry 3rd'!AK144,IF(AND($E$3=4),'Marks Entry 4th'!AK144,"")))))</f>
        <v/>
      </c>
      <c r="BS145" s="87" t="str">
        <f t="shared" si="200"/>
        <v/>
      </c>
      <c r="BT145" s="180" t="str">
        <f>IF(OR($E145="",$G145=""),"",IF(AND($E$3=1),'Marks Entry 1st'!AL144,IF(AND($E$3=2),'Marks Entry 2nd'!AL144,IF(AND($E$3=3),'Marks Entry 3rd'!AL144,IF(AND($E$3=4),'Marks Entry 4th'!AL144,"")))))</f>
        <v/>
      </c>
      <c r="BU145" s="180" t="str">
        <f>IF(OR($E145="",$G145=""),"",IF(AND($E$3=1),'Marks Entry 1st'!AM144,IF(AND($E$3=2),'Marks Entry 2nd'!AM144,IF(AND($E$3=3),'Marks Entry 3rd'!AM144,IF(AND($E$3=4),'Marks Entry 4th'!AM144,"")))))</f>
        <v/>
      </c>
      <c r="BV145" s="180" t="str">
        <f>IF(OR($E145="",$G145=""),"",IF(AND($E$3=1),'Marks Entry 1st'!AN144,IF(AND($E$3=2),'Marks Entry 2nd'!AN144,IF(AND($E$3=3),'Marks Entry 3rd'!AN144,IF(AND($E$3=4),'Marks Entry 4th'!AN144,"")))))</f>
        <v/>
      </c>
      <c r="BW145" s="91" t="str">
        <f t="shared" si="201"/>
        <v/>
      </c>
      <c r="BX145" s="87">
        <f t="shared" si="202"/>
        <v>0</v>
      </c>
      <c r="BY145" s="93" t="str">
        <f>IF(OR($E145="",$G145=""),"",IF(AND($E$3=1),'Marks Entry 1st'!AO144,IF(AND($E$3=2),'Marks Entry 2nd'!AO144,IF(AND($E$3=3),'Marks Entry 3rd'!AO144,IF(AND($E$3=4),'Marks Entry 4th'!AO144,"")))))</f>
        <v/>
      </c>
      <c r="BZ145" s="93" t="str">
        <f>IF(OR($E145="",$G145=""),"",IF(AND($E$3=1),'Marks Entry 1st'!AP144,IF(AND($E$3=2),'Marks Entry 2nd'!AP144,IF(AND($E$3=3),'Marks Entry 3rd'!AP144,IF(AND($E$3=4),'Marks Entry 4th'!AP144,"")))))</f>
        <v/>
      </c>
      <c r="CA145" s="93" t="str">
        <f>IF(OR($E145="",$G145=""),"",IF(AND($E$3=1),'Marks Entry 1st'!AQ144,IF(AND($E$3=2),'Marks Entry 2nd'!AQ144,IF(AND($E$3=3),'Marks Entry 3rd'!AQ144,IF(AND($E$3=4),'Marks Entry 4th'!AQ144,"")))))</f>
        <v/>
      </c>
      <c r="CB145" s="92" t="str">
        <f t="shared" si="203"/>
        <v/>
      </c>
      <c r="CC145" s="87" t="str">
        <f t="shared" si="204"/>
        <v/>
      </c>
      <c r="CD145" s="144">
        <f t="shared" si="205"/>
        <v>0</v>
      </c>
      <c r="CE145" s="144" t="str">
        <f t="shared" si="206"/>
        <v/>
      </c>
      <c r="CF145" s="144" t="str">
        <f t="shared" si="169"/>
        <v/>
      </c>
      <c r="CG145" s="144" t="str">
        <f t="shared" si="207"/>
        <v/>
      </c>
      <c r="CH145" s="144" t="str">
        <f t="shared" si="170"/>
        <v/>
      </c>
      <c r="CI145" s="148" t="str">
        <f t="shared" si="171"/>
        <v/>
      </c>
      <c r="CJ145" s="180" t="str">
        <f>IF(OR($E145="",$G145=""),"",IF(AND($E$3=1),'Marks Entry 1st'!AR144,IF(AND($E$3=2),'Marks Entry 2nd'!AR144,IF(AND($E$3=3),'Marks Entry 3rd'!AR144,IF(AND($E$3=4),'Marks Entry 4th'!AR144,"")))))</f>
        <v/>
      </c>
      <c r="CK145" s="180" t="str">
        <f>IF(OR($E145="",$G145=""),"",IF(AND($E$3=1),'Marks Entry 1st'!AS144,IF(AND($E$3=2),'Marks Entry 2nd'!AS144,IF(AND($E$3=3),'Marks Entry 3rd'!AS144,IF(AND($E$3=4),'Marks Entry 4th'!AS144,"")))))</f>
        <v/>
      </c>
      <c r="CL145" s="87" t="str">
        <f t="shared" si="208"/>
        <v/>
      </c>
      <c r="CM145" s="180" t="str">
        <f>IF(OR($E145="",$G145=""),"",IF(AND($E$3=1),'Marks Entry 1st'!AT144,IF(AND($E$3=2),'Marks Entry 2nd'!AT144,IF(AND($E$3=3),'Marks Entry 3rd'!AT144,IF(AND($E$3=4),'Marks Entry 4th'!AT144,"")))))</f>
        <v/>
      </c>
      <c r="CN145" s="180" t="str">
        <f>IF(OR($E145="",$G145=""),"",IF(AND($E$3=1),'Marks Entry 1st'!AU144,IF(AND($E$3=2),'Marks Entry 2nd'!AU144,IF(AND($E$3=3),'Marks Entry 3rd'!AU144,IF(AND($E$3=4),'Marks Entry 4th'!AU144,"")))))</f>
        <v/>
      </c>
      <c r="CO145" s="180" t="str">
        <f>IF(OR($E145="",$G145=""),"",IF(AND($E$3=1),'Marks Entry 1st'!AV144,IF(AND($E$3=2),'Marks Entry 2nd'!AV144,IF(AND($E$3=3),'Marks Entry 3rd'!AV144,IF(AND($E$3=4),'Marks Entry 4th'!AV144,"")))))</f>
        <v/>
      </c>
      <c r="CP145" s="91" t="str">
        <f t="shared" si="209"/>
        <v/>
      </c>
      <c r="CQ145" s="87">
        <f t="shared" si="210"/>
        <v>0</v>
      </c>
      <c r="CR145" s="93" t="str">
        <f>IF(OR($E145="",$G145=""),"",IF(AND($E$3=1),'Marks Entry 1st'!AW144,IF(AND($E$3=2),'Marks Entry 2nd'!AW144,IF(AND($E$3=3),'Marks Entry 3rd'!AW144,IF(AND($E$3=4),'Marks Entry 4th'!AW144,"")))))</f>
        <v/>
      </c>
      <c r="CS145" s="93" t="str">
        <f>IF(OR($E145="",$G145=""),"",IF(AND($E$3=1),'Marks Entry 1st'!AX144,IF(AND($E$3=2),'Marks Entry 2nd'!AX144,IF(AND($E$3=3),'Marks Entry 3rd'!AX144,IF(AND($E$3=4),'Marks Entry 4th'!AX144,"")))))</f>
        <v/>
      </c>
      <c r="CT145" s="93" t="str">
        <f>IF(OR($E145="",$G145=""),"",IF(AND($E$3=1),'Marks Entry 1st'!AY144,IF(AND($E$3=2),'Marks Entry 2nd'!AY144,IF(AND($E$3=3),'Marks Entry 3rd'!AY144,IF(AND($E$3=4),'Marks Entry 4th'!AY144,"")))))</f>
        <v/>
      </c>
      <c r="CU145" s="92" t="str">
        <f t="shared" si="211"/>
        <v/>
      </c>
      <c r="CV145" s="87" t="str">
        <f t="shared" si="212"/>
        <v/>
      </c>
      <c r="CW145" s="144">
        <f t="shared" si="213"/>
        <v>0</v>
      </c>
      <c r="CX145" s="144" t="str">
        <f t="shared" si="214"/>
        <v/>
      </c>
      <c r="CY145" s="144" t="str">
        <f t="shared" si="172"/>
        <v/>
      </c>
      <c r="CZ145" s="144" t="str">
        <f t="shared" si="215"/>
        <v/>
      </c>
      <c r="DA145" s="144" t="str">
        <f t="shared" si="173"/>
        <v/>
      </c>
      <c r="DB145" s="148" t="str">
        <f t="shared" si="174"/>
        <v/>
      </c>
      <c r="DC145" s="380" t="str">
        <f>IF(OR($E145="",$G145=""),"",IF(AND($E$3=1),'Marks Entry 1st'!AZ144,IF(AND($E$3=2),'Marks Entry 2nd'!AZ144,IF(AND($E$3=3),'Marks Entry 3rd'!AZ144,IF(AND($E$3=4),'Marks Entry 4th'!AZ144,"")))))</f>
        <v/>
      </c>
      <c r="DD145" s="380" t="str">
        <f>IF(OR($E145="",$G145=""),"",IF(AND($E$3=1),'Marks Entry 1st'!BA144,IF(AND($E$3=2),'Marks Entry 2nd'!BA144,IF(AND($E$3=3),'Marks Entry 3rd'!BA144,IF(AND($E$3=4),'Marks Entry 4th'!BA144,"")))))</f>
        <v/>
      </c>
      <c r="DE145" s="380" t="str">
        <f>IF(OR($E145="",$G145=""),"",IF(AND($E$3=1),'Marks Entry 1st'!BB144,IF(AND($E$3=2),'Marks Entry 2nd'!BB144,IF(AND($E$3=3),'Marks Entry 3rd'!BB144,IF(AND($E$3=4),'Marks Entry 4th'!BB144,"")))))</f>
        <v/>
      </c>
      <c r="DF145" s="181" t="str">
        <f t="shared" si="216"/>
        <v/>
      </c>
      <c r="DG145" s="182">
        <f t="shared" si="217"/>
        <v>0</v>
      </c>
      <c r="DH145" s="182" t="str">
        <f t="shared" si="218"/>
        <v/>
      </c>
      <c r="DI145" s="182" t="str">
        <f t="shared" si="219"/>
        <v/>
      </c>
      <c r="DJ145" s="147" t="str">
        <f t="shared" si="175"/>
        <v/>
      </c>
      <c r="DK145" s="380" t="str">
        <f>IF(OR($E145="",$G145=""),"",IF(AND($E$3=1),'Marks Entry 1st'!BC144,IF(AND($E$3=2),'Marks Entry 2nd'!BC144,IF(AND($E$3=3),'Marks Entry 3rd'!BC144,IF(AND($E$3=4),'Marks Entry 4th'!BC144,"")))))</f>
        <v/>
      </c>
      <c r="DL145" s="380" t="str">
        <f>IF(OR($E145="",$G145=""),"",IF(AND($E$3=1),'Marks Entry 1st'!BD144,IF(AND($E$3=2),'Marks Entry 2nd'!BD144,IF(AND($E$3=3),'Marks Entry 3rd'!BD144,IF(AND($E$3=4),'Marks Entry 4th'!BD144,"")))))</f>
        <v/>
      </c>
      <c r="DM145" s="380" t="str">
        <f>IF(OR($E145="",$G145=""),"",IF(AND($E$3=1),'Marks Entry 1st'!BE144,IF(AND($E$3=2),'Marks Entry 2nd'!BE144,IF(AND($E$3=3),'Marks Entry 3rd'!BE144,IF(AND($E$3=4),'Marks Entry 4th'!BE144,"")))))</f>
        <v/>
      </c>
      <c r="DN145" s="181" t="str">
        <f t="shared" si="220"/>
        <v/>
      </c>
      <c r="DO145" s="182">
        <f t="shared" si="221"/>
        <v>0</v>
      </c>
      <c r="DP145" s="182" t="str">
        <f t="shared" si="222"/>
        <v/>
      </c>
      <c r="DQ145" s="182" t="str">
        <f t="shared" si="223"/>
        <v/>
      </c>
      <c r="DR145" s="147" t="str">
        <f t="shared" si="176"/>
        <v/>
      </c>
      <c r="DS145" s="380" t="str">
        <f>IF(OR($E145="",$G145=""),"",IF(AND($E$3=1),'Marks Entry 1st'!BF144,IF(AND($E$3=2),'Marks Entry 2nd'!BF144,IF(AND($E$3=3),'Marks Entry 3rd'!BF144,IF(AND($E$3=4),'Marks Entry 4th'!BF144,"")))))</f>
        <v/>
      </c>
      <c r="DT145" s="380" t="str">
        <f>IF(OR($E145="",$G145=""),"",IF(AND($E$3=1),'Marks Entry 1st'!BG144,IF(AND($E$3=2),'Marks Entry 2nd'!BG144,IF(AND($E$3=3),'Marks Entry 3rd'!BG144,IF(AND($E$3=4),'Marks Entry 4th'!BG144,"")))))</f>
        <v/>
      </c>
      <c r="DU145" s="380" t="str">
        <f>IF(OR($E145="",$G145=""),"",IF(AND($E$3=1),'Marks Entry 1st'!BH144,IF(AND($E$3=2),'Marks Entry 2nd'!BH144,IF(AND($E$3=3),'Marks Entry 3rd'!BH144,IF(AND($E$3=4),'Marks Entry 4th'!BH144,"")))))</f>
        <v/>
      </c>
      <c r="DV145" s="181" t="str">
        <f t="shared" si="224"/>
        <v/>
      </c>
      <c r="DW145" s="182">
        <f t="shared" si="225"/>
        <v>0</v>
      </c>
      <c r="DX145" s="182" t="str">
        <f t="shared" si="226"/>
        <v/>
      </c>
      <c r="DY145" s="182" t="str">
        <f t="shared" si="227"/>
        <v/>
      </c>
      <c r="DZ145" s="147" t="str">
        <f t="shared" si="177"/>
        <v/>
      </c>
      <c r="EA145" s="104" t="str">
        <f t="shared" si="178"/>
        <v/>
      </c>
      <c r="EB145" s="105" t="str">
        <f t="shared" si="179"/>
        <v/>
      </c>
      <c r="EC145" s="111" t="str">
        <f t="shared" si="180"/>
        <v/>
      </c>
      <c r="ED145" s="112" t="str">
        <f t="shared" si="181"/>
        <v/>
      </c>
      <c r="EE145" s="386" t="str">
        <f t="shared" si="182"/>
        <v/>
      </c>
      <c r="EF145" s="72" t="str">
        <f>IF(OR($E145="",$G145=""),"",IF(AND($E$3=1),'Marks Entry 1st'!BI144,IF(AND($E$3=2),'Marks Entry 2nd'!BI144,IF(AND($E$3=3),'Marks Entry 3rd'!BI144,IF(AND($E$3=4),'Marks Entry 4th'!BI144,"")))))</f>
        <v/>
      </c>
      <c r="EG145" s="72" t="str">
        <f>IF(OR($E145="",$G145=""),"",IF(AND($E$3=1),'Marks Entry 1st'!BJ144,IF(AND($E$3=2),'Marks Entry 2nd'!BJ144,IF(AND($E$3=3),'Marks Entry 3rd'!BJ144,IF(AND($E$3=4),'Marks Entry 4th'!BJ144,"")))))</f>
        <v/>
      </c>
      <c r="EH145" s="328" t="str">
        <f t="shared" si="183"/>
        <v/>
      </c>
      <c r="EI145" s="73"/>
      <c r="EP145" s="75">
        <f>IF(AND($E$3=1),'Marks Entry 1st'!I144,IF(AND($E$3=2),'Marks Entry 2nd'!I144,IF(AND($E$3=3),'Marks Entry 3rd'!I144,IF(AND($E$3=4),'Marks Entry 4th'!I144,""))))</f>
        <v>0</v>
      </c>
    </row>
    <row r="146" spans="1:146" ht="18.899999999999999" customHeight="1">
      <c r="A146" s="94">
        <v>139</v>
      </c>
      <c r="B146" s="94" t="str">
        <f>IF(OR(EP146=0,EP146=""),"",IF(AND($E$3=1),'Marks Entry 1st'!I145,IF(AND($E$3=2),'Marks Entry 2nd'!I145,IF(AND($E$3=3),'Marks Entry 3rd'!I145,IF(AND($E$3=4),'Marks Entry 4th'!I145,"")))))</f>
        <v/>
      </c>
      <c r="C146" s="95" t="str">
        <f>IF(OR(B146=0,B146=""),"",IF(AND($E$3=1),'Marks Entry 1st'!B145,IF(AND($E$3=2),'Marks Entry 2nd'!B145,IF(AND($E$3=3),'Marks Entry 3rd'!B145,IF(AND($E$3=4),'Marks Entry 4th'!B145,"")))))</f>
        <v/>
      </c>
      <c r="D146" s="95" t="str">
        <f>IF(OR(B146=0,B146=""),"",IF(AND($E$3=1),'Marks Entry 1st'!C145,IF(AND($E$3=2),'Marks Entry 2nd'!C145,IF(AND($E$3=3),'Marks Entry 3rd'!C145,IF(AND($E$3=4),'Marks Entry 4th'!C145,"")))))</f>
        <v/>
      </c>
      <c r="E146" s="96" t="str">
        <f>IF(OR(B146=0,B146=""),"",IF(AND($E$3=1),'Marks Entry 1st'!E145,IF(AND($E$3=2),'Marks Entry 2nd'!E145,IF(AND($E$3=3),'Marks Entry 3rd'!E145,IF(AND($E$3=4),'Marks Entry 4th'!E145,"")))))</f>
        <v/>
      </c>
      <c r="F146" s="95" t="str">
        <f>IF(OR(B146=0,B146=""),"",IF(AND($E$3=1),'Marks Entry 1st'!D145,IF(AND($E$3=2),'Marks Entry 2nd'!D145,IF(AND($E$3=3),'Marks Entry 3rd'!D145,IF(AND($E$3=4),'Marks Entry 4th'!D145,"")))))</f>
        <v/>
      </c>
      <c r="G146" s="90" t="str">
        <f>IF(OR(B146=0,B146=""),"",IF(AND($E$3=1),'Marks Entry 1st'!F145,IF(AND($E$3=2),'Marks Entry 2nd'!F145,IF(AND($E$3=3),'Marks Entry 3rd'!F145,IF(AND($E$3=4),'Marks Entry 4th'!F145,"")))))</f>
        <v/>
      </c>
      <c r="H146" s="90" t="str">
        <f>IF(OR(B146=0,B146=""),"",IF(AND($E$3=1),'Marks Entry 1st'!G145,IF(AND($E$3=2),'Marks Entry 2nd'!G145,IF(AND($E$3=3),'Marks Entry 3rd'!G145,IF(AND($E$3=4),'Marks Entry 4th'!G145,"")))))</f>
        <v/>
      </c>
      <c r="I146" s="90" t="str">
        <f>IF(OR(B146=0,B146=""),"",IF(AND($E$3=1),'Marks Entry 1st'!H145,IF(AND($E$3=2),'Marks Entry 2nd'!H145,IF(AND($E$3=3),'Marks Entry 3rd'!H145,IF(AND($E$3=4),'Marks Entry 4th'!H145,"")))))</f>
        <v/>
      </c>
      <c r="J146" s="379" t="str">
        <f>IF(OR(B146=0,B146=""),"",IF(AND($E$3=1),'Marks Entry 1st'!J145,IF(AND($E$3=2),'Marks Entry 2nd'!J145,IF(AND($E$3=3),'Marks Entry 3rd'!J145,IF(AND($E$3=4),'Marks Entry 4th'!J145,"")))))</f>
        <v/>
      </c>
      <c r="K146" s="379" t="str">
        <f>IF(OR(B146=0,B146=""),"",IF(AND($E$3=1),'Marks Entry 1st'!K145,IF(AND($E$3=2),'Marks Entry 2nd'!K145,IF(AND($E$3=3),'Marks Entry 3rd'!K145,IF(AND($E$3=4),'Marks Entry 4th'!K145,"")))))</f>
        <v/>
      </c>
      <c r="L146" s="180" t="str">
        <f>IF(OR($E146="",$G146=""),"",IF(AND($E$3=1),'Marks Entry 1st'!L145,IF(AND($E$3=2),'Marks Entry 2nd'!L145,IF(AND($E$3=3),'Marks Entry 3rd'!L145,IF(AND($E$3=4),'Marks Entry 4th'!L145,"")))))</f>
        <v/>
      </c>
      <c r="M146" s="180" t="str">
        <f>IF(OR($E146="",$G146=""),"",IF(AND($E$3=1),'Marks Entry 1st'!M145,IF(AND($E$3=2),'Marks Entry 2nd'!M145,IF(AND($E$3=3),'Marks Entry 3rd'!M145,IF(AND($E$3=4),'Marks Entry 4th'!M145,"")))))</f>
        <v/>
      </c>
      <c r="N146" s="87" t="str">
        <f t="shared" si="184"/>
        <v/>
      </c>
      <c r="O146" s="180" t="str">
        <f>IF(OR($E146="",$G146=""),"",IF(AND($E$3=1),'Marks Entry 1st'!N145,IF(AND($E$3=2),'Marks Entry 2nd'!N145,IF(AND($E$3=3),'Marks Entry 3rd'!N145,IF(AND($E$3=4),'Marks Entry 4th'!N145,"")))))</f>
        <v/>
      </c>
      <c r="P146" s="180" t="str">
        <f>IF(OR($E146="",$G146=""),"",IF(AND($E$3=1),'Marks Entry 1st'!O145,IF(AND($E$3=2),'Marks Entry 2nd'!O145,IF(AND($E$3=3),'Marks Entry 3rd'!O145,IF(AND($E$3=4),'Marks Entry 4th'!O145,"")))))</f>
        <v/>
      </c>
      <c r="Q146" s="180" t="str">
        <f>IF(OR($E146="",$G146=""),"",IF(AND($E$3=1),'Marks Entry 1st'!P145,IF(AND($E$3=2),'Marks Entry 2nd'!P145,IF(AND($E$3=3),'Marks Entry 3rd'!P145,IF(AND($E$3=4),'Marks Entry 4th'!P145,"")))))</f>
        <v/>
      </c>
      <c r="R146" s="91" t="str">
        <f t="shared" si="185"/>
        <v/>
      </c>
      <c r="S146" s="87">
        <f t="shared" si="186"/>
        <v>0</v>
      </c>
      <c r="T146" s="93" t="str">
        <f>IF(OR($E146="",$G146=""),"",IF(AND($E$3=1),'Marks Entry 1st'!Q145,IF(AND($E$3=2),'Marks Entry 2nd'!Q145,IF(AND($E$3=3),'Marks Entry 3rd'!Q145,IF(AND($E$3=4),'Marks Entry 4th'!Q145,"")))))</f>
        <v/>
      </c>
      <c r="U146" s="93" t="str">
        <f>IF(OR($E146="",$G146=""),"",IF(AND($E$3=1),'Marks Entry 1st'!R145,IF(AND($E$3=2),'Marks Entry 2nd'!R145,IF(AND($E$3=3),'Marks Entry 3rd'!R145,IF(AND($E$3=4),'Marks Entry 4th'!R145,"")))))</f>
        <v/>
      </c>
      <c r="V146" s="93" t="str">
        <f>IF(OR($E146="",$G146=""),"",IF(AND($E$3=1),'Marks Entry 1st'!S145,IF(AND($E$3=2),'Marks Entry 2nd'!S145,IF(AND($E$3=3),'Marks Entry 3rd'!S145,IF(AND($E$3=4),'Marks Entry 4th'!S145,"")))))</f>
        <v/>
      </c>
      <c r="W146" s="92" t="str">
        <f t="shared" si="187"/>
        <v/>
      </c>
      <c r="X146" s="87" t="str">
        <f t="shared" si="188"/>
        <v/>
      </c>
      <c r="Y146" s="144">
        <f t="shared" si="189"/>
        <v>0</v>
      </c>
      <c r="Z146" s="144" t="str">
        <f t="shared" si="190"/>
        <v/>
      </c>
      <c r="AA146" s="144" t="str">
        <f t="shared" si="152"/>
        <v/>
      </c>
      <c r="AB146" s="144" t="str">
        <f t="shared" si="191"/>
        <v/>
      </c>
      <c r="AC146" s="144" t="str">
        <f t="shared" si="153"/>
        <v/>
      </c>
      <c r="AD146" s="148" t="str">
        <f t="shared" si="154"/>
        <v/>
      </c>
      <c r="AE146" s="180" t="str">
        <f>IF(OR($E146="",$G146=""),"",IF(AND($E$3=1),'Marks Entry 1st'!T145,IF(AND($E$3=2),'Marks Entry 2nd'!T145,IF(AND($E$3=3),'Marks Entry 3rd'!T145,IF(AND($E$3=4),'Marks Entry 4th'!T145,"")))))</f>
        <v/>
      </c>
      <c r="AF146" s="180" t="str">
        <f>IF(OR($E146="",$G146=""),"",IF(AND($E$3=1),'Marks Entry 1st'!U145,IF(AND($E$3=2),'Marks Entry 2nd'!U145,IF(AND($E$3=3),'Marks Entry 3rd'!U145,IF(AND($E$3=4),'Marks Entry 4th'!U145,"")))))</f>
        <v/>
      </c>
      <c r="AG146" s="87" t="str">
        <f t="shared" si="192"/>
        <v/>
      </c>
      <c r="AH146" s="180" t="str">
        <f>IF(OR($E146="",$G146=""),"",IF(AND($E$3=1),'Marks Entry 1st'!V145,IF(AND($E$3=2),'Marks Entry 2nd'!V145,IF(AND($E$3=3),'Marks Entry 3rd'!V145,IF(AND($E$3=4),'Marks Entry 4th'!V145,"")))))</f>
        <v/>
      </c>
      <c r="AI146" s="180" t="str">
        <f>IF(OR($E146="",$G146=""),"",IF(AND($E$3=1),'Marks Entry 1st'!W145,IF(AND($E$3=2),'Marks Entry 2nd'!W145,IF(AND($E$3=3),'Marks Entry 3rd'!W145,IF(AND($E$3=4),'Marks Entry 4th'!W145,"")))))</f>
        <v/>
      </c>
      <c r="AJ146" s="180" t="str">
        <f>IF(OR($E146="",$G146=""),"",IF(AND($E$3=1),'Marks Entry 1st'!X145,IF(AND($E$3=2),'Marks Entry 2nd'!X145,IF(AND($E$3=3),'Marks Entry 3rd'!X145,IF(AND($E$3=4),'Marks Entry 4th'!X145,"")))))</f>
        <v/>
      </c>
      <c r="AK146" s="91" t="str">
        <f t="shared" si="193"/>
        <v/>
      </c>
      <c r="AL146" s="87">
        <f t="shared" si="194"/>
        <v>0</v>
      </c>
      <c r="AM146" s="93" t="str">
        <f>IF(OR($E146="",$G146=""),"",IF(AND($E$3=1),'Marks Entry 1st'!Y145,IF(AND($E$3=2),'Marks Entry 2nd'!Y145,IF(AND($E$3=3),'Marks Entry 3rd'!Y145,IF(AND($E$3=4),'Marks Entry 4th'!Y145,"")))))</f>
        <v/>
      </c>
      <c r="AN146" s="93" t="str">
        <f>IF(OR($E146="",$G146=""),"",IF(AND($E$3=1),'Marks Entry 1st'!Z145,IF(AND($E$3=2),'Marks Entry 2nd'!Z145,IF(AND($E$3=3),'Marks Entry 3rd'!Z145,IF(AND($E$3=4),'Marks Entry 4th'!Z145,"")))))</f>
        <v/>
      </c>
      <c r="AO146" s="93" t="str">
        <f>IF(OR($E146="",$G146=""),"",IF(AND($E$3=1),'Marks Entry 1st'!AA145,IF(AND($E$3=2),'Marks Entry 2nd'!AA145,IF(AND($E$3=3),'Marks Entry 3rd'!AA145,IF(AND($E$3=4),'Marks Entry 4th'!AA145,"")))))</f>
        <v/>
      </c>
      <c r="AP146" s="92" t="str">
        <f t="shared" si="195"/>
        <v/>
      </c>
      <c r="AQ146" s="87" t="str">
        <f t="shared" si="196"/>
        <v/>
      </c>
      <c r="AR146" s="144">
        <f t="shared" si="197"/>
        <v>0</v>
      </c>
      <c r="AS146" s="144" t="str">
        <f t="shared" si="198"/>
        <v/>
      </c>
      <c r="AT146" s="144" t="str">
        <f t="shared" si="155"/>
        <v/>
      </c>
      <c r="AU146" s="144" t="str">
        <f t="shared" si="199"/>
        <v/>
      </c>
      <c r="AV146" s="144" t="str">
        <f t="shared" si="156"/>
        <v/>
      </c>
      <c r="AW146" s="148" t="str">
        <f t="shared" si="157"/>
        <v/>
      </c>
      <c r="AX146" s="180" t="str">
        <f>IF(OR($E146="",$G146=""),"",IF(AND($E$3=1),'Marks Entry 1st'!AB145,IF(AND($E$3=2),'Marks Entry 2nd'!AB145,IF(AND($E$3=3),'Marks Entry 3rd'!AB145,IF(AND($E$3=4),'Marks Entry 4th'!AB145,"")))))</f>
        <v/>
      </c>
      <c r="AY146" s="180" t="str">
        <f>IF(OR($E146="",$G146=""),"",IF(AND($E$3=1),'Marks Entry 1st'!AC145,IF(AND($E$3=2),'Marks Entry 2nd'!AC145,IF(AND($E$3=3),'Marks Entry 3rd'!AC145,IF(AND($E$3=4),'Marks Entry 4th'!AC145,"")))))</f>
        <v/>
      </c>
      <c r="AZ146" s="87" t="str">
        <f t="shared" si="158"/>
        <v/>
      </c>
      <c r="BA146" s="180" t="str">
        <f>IF(OR($E146="",$G146=""),"",IF(AND($E$3=1),'Marks Entry 1st'!AD145,IF(AND($E$3=2),'Marks Entry 2nd'!AD145,IF(AND($E$3=3),'Marks Entry 3rd'!AD145,IF(AND($E$3=4),'Marks Entry 4th'!AD145,"")))))</f>
        <v/>
      </c>
      <c r="BB146" s="180" t="str">
        <f>IF(OR($E146="",$G146=""),"",IF(AND($E$3=1),'Marks Entry 1st'!AE145,IF(AND($E$3=2),'Marks Entry 2nd'!AE145,IF(AND($E$3=3),'Marks Entry 3rd'!AE145,IF(AND($E$3=4),'Marks Entry 4th'!AE145,"")))))</f>
        <v/>
      </c>
      <c r="BC146" s="180" t="str">
        <f>IF(OR($E146="",$G146=""),"",IF(AND($E$3=1),'Marks Entry 1st'!AF145,IF(AND($E$3=2),'Marks Entry 2nd'!AF145,IF(AND($E$3=3),'Marks Entry 3rd'!AF145,IF(AND($E$3=4),'Marks Entry 4th'!AF145,"")))))</f>
        <v/>
      </c>
      <c r="BD146" s="91" t="str">
        <f t="shared" si="159"/>
        <v/>
      </c>
      <c r="BE146" s="87">
        <f t="shared" si="160"/>
        <v>0</v>
      </c>
      <c r="BF146" s="93" t="str">
        <f>IF(OR($E146="",$G146=""),"",IF(AND($E$3=1),'Marks Entry 1st'!AG145,IF(AND($E$3=2),'Marks Entry 2nd'!AG145,IF(AND($E$3=3),'Marks Entry 3rd'!AG145,IF(AND($E$3=4),'Marks Entry 4th'!AG145,"")))))</f>
        <v/>
      </c>
      <c r="BG146" s="93" t="str">
        <f>IF(OR($E146="",$G146=""),"",IF(AND($E$3=1),'Marks Entry 1st'!AH145,IF(AND($E$3=2),'Marks Entry 2nd'!AH145,IF(AND($E$3=3),'Marks Entry 3rd'!AH145,IF(AND($E$3=4),'Marks Entry 4th'!AH145,"")))))</f>
        <v/>
      </c>
      <c r="BH146" s="93" t="str">
        <f>IF(OR($E146="",$G146=""),"",IF(AND($E$3=1),'Marks Entry 1st'!AI145,IF(AND($E$3=2),'Marks Entry 2nd'!AI145,IF(AND($E$3=3),'Marks Entry 3rd'!AI145,IF(AND($E$3=4),'Marks Entry 4th'!AI145,"")))))</f>
        <v/>
      </c>
      <c r="BI146" s="92" t="str">
        <f t="shared" si="161"/>
        <v/>
      </c>
      <c r="BJ146" s="87" t="str">
        <f t="shared" si="162"/>
        <v/>
      </c>
      <c r="BK146" s="144">
        <f t="shared" si="163"/>
        <v>0</v>
      </c>
      <c r="BL146" s="144" t="str">
        <f t="shared" si="164"/>
        <v/>
      </c>
      <c r="BM146" s="144" t="str">
        <f t="shared" si="165"/>
        <v/>
      </c>
      <c r="BN146" s="144" t="str">
        <f t="shared" si="166"/>
        <v/>
      </c>
      <c r="BO146" s="144" t="str">
        <f t="shared" si="167"/>
        <v/>
      </c>
      <c r="BP146" s="148" t="str">
        <f t="shared" si="168"/>
        <v/>
      </c>
      <c r="BQ146" s="180" t="str">
        <f>IF(OR($E146="",$G146=""),"",IF(AND($E$3=1),'Marks Entry 1st'!AJ145,IF(AND($E$3=2),'Marks Entry 2nd'!AJ145,IF(AND($E$3=3),'Marks Entry 3rd'!AJ145,IF(AND($E$3=4),'Marks Entry 4th'!AJ145,"")))))</f>
        <v/>
      </c>
      <c r="BR146" s="180" t="str">
        <f>IF(OR($E146="",$G146=""),"",IF(AND($E$3=1),'Marks Entry 1st'!AK145,IF(AND($E$3=2),'Marks Entry 2nd'!AK145,IF(AND($E$3=3),'Marks Entry 3rd'!AK145,IF(AND($E$3=4),'Marks Entry 4th'!AK145,"")))))</f>
        <v/>
      </c>
      <c r="BS146" s="87" t="str">
        <f t="shared" si="200"/>
        <v/>
      </c>
      <c r="BT146" s="180" t="str">
        <f>IF(OR($E146="",$G146=""),"",IF(AND($E$3=1),'Marks Entry 1st'!AL145,IF(AND($E$3=2),'Marks Entry 2nd'!AL145,IF(AND($E$3=3),'Marks Entry 3rd'!AL145,IF(AND($E$3=4),'Marks Entry 4th'!AL145,"")))))</f>
        <v/>
      </c>
      <c r="BU146" s="180" t="str">
        <f>IF(OR($E146="",$G146=""),"",IF(AND($E$3=1),'Marks Entry 1st'!AM145,IF(AND($E$3=2),'Marks Entry 2nd'!AM145,IF(AND($E$3=3),'Marks Entry 3rd'!AM145,IF(AND($E$3=4),'Marks Entry 4th'!AM145,"")))))</f>
        <v/>
      </c>
      <c r="BV146" s="180" t="str">
        <f>IF(OR($E146="",$G146=""),"",IF(AND($E$3=1),'Marks Entry 1st'!AN145,IF(AND($E$3=2),'Marks Entry 2nd'!AN145,IF(AND($E$3=3),'Marks Entry 3rd'!AN145,IF(AND($E$3=4),'Marks Entry 4th'!AN145,"")))))</f>
        <v/>
      </c>
      <c r="BW146" s="91" t="str">
        <f t="shared" si="201"/>
        <v/>
      </c>
      <c r="BX146" s="87">
        <f t="shared" si="202"/>
        <v>0</v>
      </c>
      <c r="BY146" s="93" t="str">
        <f>IF(OR($E146="",$G146=""),"",IF(AND($E$3=1),'Marks Entry 1st'!AO145,IF(AND($E$3=2),'Marks Entry 2nd'!AO145,IF(AND($E$3=3),'Marks Entry 3rd'!AO145,IF(AND($E$3=4),'Marks Entry 4th'!AO145,"")))))</f>
        <v/>
      </c>
      <c r="BZ146" s="93" t="str">
        <f>IF(OR($E146="",$G146=""),"",IF(AND($E$3=1),'Marks Entry 1st'!AP145,IF(AND($E$3=2),'Marks Entry 2nd'!AP145,IF(AND($E$3=3),'Marks Entry 3rd'!AP145,IF(AND($E$3=4),'Marks Entry 4th'!AP145,"")))))</f>
        <v/>
      </c>
      <c r="CA146" s="93" t="str">
        <f>IF(OR($E146="",$G146=""),"",IF(AND($E$3=1),'Marks Entry 1st'!AQ145,IF(AND($E$3=2),'Marks Entry 2nd'!AQ145,IF(AND($E$3=3),'Marks Entry 3rd'!AQ145,IF(AND($E$3=4),'Marks Entry 4th'!AQ145,"")))))</f>
        <v/>
      </c>
      <c r="CB146" s="92" t="str">
        <f t="shared" si="203"/>
        <v/>
      </c>
      <c r="CC146" s="87" t="str">
        <f t="shared" si="204"/>
        <v/>
      </c>
      <c r="CD146" s="144">
        <f t="shared" si="205"/>
        <v>0</v>
      </c>
      <c r="CE146" s="144" t="str">
        <f t="shared" si="206"/>
        <v/>
      </c>
      <c r="CF146" s="144" t="str">
        <f t="shared" si="169"/>
        <v/>
      </c>
      <c r="CG146" s="144" t="str">
        <f t="shared" si="207"/>
        <v/>
      </c>
      <c r="CH146" s="144" t="str">
        <f t="shared" si="170"/>
        <v/>
      </c>
      <c r="CI146" s="148" t="str">
        <f t="shared" si="171"/>
        <v/>
      </c>
      <c r="CJ146" s="180" t="str">
        <f>IF(OR($E146="",$G146=""),"",IF(AND($E$3=1),'Marks Entry 1st'!AR145,IF(AND($E$3=2),'Marks Entry 2nd'!AR145,IF(AND($E$3=3),'Marks Entry 3rd'!AR145,IF(AND($E$3=4),'Marks Entry 4th'!AR145,"")))))</f>
        <v/>
      </c>
      <c r="CK146" s="180" t="str">
        <f>IF(OR($E146="",$G146=""),"",IF(AND($E$3=1),'Marks Entry 1st'!AS145,IF(AND($E$3=2),'Marks Entry 2nd'!AS145,IF(AND($E$3=3),'Marks Entry 3rd'!AS145,IF(AND($E$3=4),'Marks Entry 4th'!AS145,"")))))</f>
        <v/>
      </c>
      <c r="CL146" s="87" t="str">
        <f t="shared" si="208"/>
        <v/>
      </c>
      <c r="CM146" s="180" t="str">
        <f>IF(OR($E146="",$G146=""),"",IF(AND($E$3=1),'Marks Entry 1st'!AT145,IF(AND($E$3=2),'Marks Entry 2nd'!AT145,IF(AND($E$3=3),'Marks Entry 3rd'!AT145,IF(AND($E$3=4),'Marks Entry 4th'!AT145,"")))))</f>
        <v/>
      </c>
      <c r="CN146" s="180" t="str">
        <f>IF(OR($E146="",$G146=""),"",IF(AND($E$3=1),'Marks Entry 1st'!AU145,IF(AND($E$3=2),'Marks Entry 2nd'!AU145,IF(AND($E$3=3),'Marks Entry 3rd'!AU145,IF(AND($E$3=4),'Marks Entry 4th'!AU145,"")))))</f>
        <v/>
      </c>
      <c r="CO146" s="180" t="str">
        <f>IF(OR($E146="",$G146=""),"",IF(AND($E$3=1),'Marks Entry 1st'!AV145,IF(AND($E$3=2),'Marks Entry 2nd'!AV145,IF(AND($E$3=3),'Marks Entry 3rd'!AV145,IF(AND($E$3=4),'Marks Entry 4th'!AV145,"")))))</f>
        <v/>
      </c>
      <c r="CP146" s="91" t="str">
        <f t="shared" si="209"/>
        <v/>
      </c>
      <c r="CQ146" s="87">
        <f t="shared" si="210"/>
        <v>0</v>
      </c>
      <c r="CR146" s="93" t="str">
        <f>IF(OR($E146="",$G146=""),"",IF(AND($E$3=1),'Marks Entry 1st'!AW145,IF(AND($E$3=2),'Marks Entry 2nd'!AW145,IF(AND($E$3=3),'Marks Entry 3rd'!AW145,IF(AND($E$3=4),'Marks Entry 4th'!AW145,"")))))</f>
        <v/>
      </c>
      <c r="CS146" s="93" t="str">
        <f>IF(OR($E146="",$G146=""),"",IF(AND($E$3=1),'Marks Entry 1st'!AX145,IF(AND($E$3=2),'Marks Entry 2nd'!AX145,IF(AND($E$3=3),'Marks Entry 3rd'!AX145,IF(AND($E$3=4),'Marks Entry 4th'!AX145,"")))))</f>
        <v/>
      </c>
      <c r="CT146" s="93" t="str">
        <f>IF(OR($E146="",$G146=""),"",IF(AND($E$3=1),'Marks Entry 1st'!AY145,IF(AND($E$3=2),'Marks Entry 2nd'!AY145,IF(AND($E$3=3),'Marks Entry 3rd'!AY145,IF(AND($E$3=4),'Marks Entry 4th'!AY145,"")))))</f>
        <v/>
      </c>
      <c r="CU146" s="92" t="str">
        <f t="shared" si="211"/>
        <v/>
      </c>
      <c r="CV146" s="87" t="str">
        <f t="shared" si="212"/>
        <v/>
      </c>
      <c r="CW146" s="144">
        <f t="shared" si="213"/>
        <v>0</v>
      </c>
      <c r="CX146" s="144" t="str">
        <f t="shared" si="214"/>
        <v/>
      </c>
      <c r="CY146" s="144" t="str">
        <f t="shared" si="172"/>
        <v/>
      </c>
      <c r="CZ146" s="144" t="str">
        <f t="shared" si="215"/>
        <v/>
      </c>
      <c r="DA146" s="144" t="str">
        <f t="shared" si="173"/>
        <v/>
      </c>
      <c r="DB146" s="148" t="str">
        <f t="shared" si="174"/>
        <v/>
      </c>
      <c r="DC146" s="380" t="str">
        <f>IF(OR($E146="",$G146=""),"",IF(AND($E$3=1),'Marks Entry 1st'!AZ145,IF(AND($E$3=2),'Marks Entry 2nd'!AZ145,IF(AND($E$3=3),'Marks Entry 3rd'!AZ145,IF(AND($E$3=4),'Marks Entry 4th'!AZ145,"")))))</f>
        <v/>
      </c>
      <c r="DD146" s="380" t="str">
        <f>IF(OR($E146="",$G146=""),"",IF(AND($E$3=1),'Marks Entry 1st'!BA145,IF(AND($E$3=2),'Marks Entry 2nd'!BA145,IF(AND($E$3=3),'Marks Entry 3rd'!BA145,IF(AND($E$3=4),'Marks Entry 4th'!BA145,"")))))</f>
        <v/>
      </c>
      <c r="DE146" s="380" t="str">
        <f>IF(OR($E146="",$G146=""),"",IF(AND($E$3=1),'Marks Entry 1st'!BB145,IF(AND($E$3=2),'Marks Entry 2nd'!BB145,IF(AND($E$3=3),'Marks Entry 3rd'!BB145,IF(AND($E$3=4),'Marks Entry 4th'!BB145,"")))))</f>
        <v/>
      </c>
      <c r="DF146" s="181" t="str">
        <f t="shared" si="216"/>
        <v/>
      </c>
      <c r="DG146" s="182">
        <f t="shared" si="217"/>
        <v>0</v>
      </c>
      <c r="DH146" s="182" t="str">
        <f t="shared" si="218"/>
        <v/>
      </c>
      <c r="DI146" s="182" t="str">
        <f t="shared" si="219"/>
        <v/>
      </c>
      <c r="DJ146" s="147" t="str">
        <f t="shared" si="175"/>
        <v/>
      </c>
      <c r="DK146" s="380" t="str">
        <f>IF(OR($E146="",$G146=""),"",IF(AND($E$3=1),'Marks Entry 1st'!BC145,IF(AND($E$3=2),'Marks Entry 2nd'!BC145,IF(AND($E$3=3),'Marks Entry 3rd'!BC145,IF(AND($E$3=4),'Marks Entry 4th'!BC145,"")))))</f>
        <v/>
      </c>
      <c r="DL146" s="380" t="str">
        <f>IF(OR($E146="",$G146=""),"",IF(AND($E$3=1),'Marks Entry 1st'!BD145,IF(AND($E$3=2),'Marks Entry 2nd'!BD145,IF(AND($E$3=3),'Marks Entry 3rd'!BD145,IF(AND($E$3=4),'Marks Entry 4th'!BD145,"")))))</f>
        <v/>
      </c>
      <c r="DM146" s="380" t="str">
        <f>IF(OR($E146="",$G146=""),"",IF(AND($E$3=1),'Marks Entry 1st'!BE145,IF(AND($E$3=2),'Marks Entry 2nd'!BE145,IF(AND($E$3=3),'Marks Entry 3rd'!BE145,IF(AND($E$3=4),'Marks Entry 4th'!BE145,"")))))</f>
        <v/>
      </c>
      <c r="DN146" s="181" t="str">
        <f t="shared" si="220"/>
        <v/>
      </c>
      <c r="DO146" s="182">
        <f t="shared" si="221"/>
        <v>0</v>
      </c>
      <c r="DP146" s="182" t="str">
        <f t="shared" si="222"/>
        <v/>
      </c>
      <c r="DQ146" s="182" t="str">
        <f t="shared" si="223"/>
        <v/>
      </c>
      <c r="DR146" s="147" t="str">
        <f t="shared" si="176"/>
        <v/>
      </c>
      <c r="DS146" s="380" t="str">
        <f>IF(OR($E146="",$G146=""),"",IF(AND($E$3=1),'Marks Entry 1st'!BF145,IF(AND($E$3=2),'Marks Entry 2nd'!BF145,IF(AND($E$3=3),'Marks Entry 3rd'!BF145,IF(AND($E$3=4),'Marks Entry 4th'!BF145,"")))))</f>
        <v/>
      </c>
      <c r="DT146" s="380" t="str">
        <f>IF(OR($E146="",$G146=""),"",IF(AND($E$3=1),'Marks Entry 1st'!BG145,IF(AND($E$3=2),'Marks Entry 2nd'!BG145,IF(AND($E$3=3),'Marks Entry 3rd'!BG145,IF(AND($E$3=4),'Marks Entry 4th'!BG145,"")))))</f>
        <v/>
      </c>
      <c r="DU146" s="380" t="str">
        <f>IF(OR($E146="",$G146=""),"",IF(AND($E$3=1),'Marks Entry 1st'!BH145,IF(AND($E$3=2),'Marks Entry 2nd'!BH145,IF(AND($E$3=3),'Marks Entry 3rd'!BH145,IF(AND($E$3=4),'Marks Entry 4th'!BH145,"")))))</f>
        <v/>
      </c>
      <c r="DV146" s="181" t="str">
        <f t="shared" si="224"/>
        <v/>
      </c>
      <c r="DW146" s="182">
        <f t="shared" si="225"/>
        <v>0</v>
      </c>
      <c r="DX146" s="182" t="str">
        <f t="shared" si="226"/>
        <v/>
      </c>
      <c r="DY146" s="182" t="str">
        <f t="shared" si="227"/>
        <v/>
      </c>
      <c r="DZ146" s="147" t="str">
        <f t="shared" si="177"/>
        <v/>
      </c>
      <c r="EA146" s="104" t="str">
        <f t="shared" si="178"/>
        <v/>
      </c>
      <c r="EB146" s="105" t="str">
        <f t="shared" si="179"/>
        <v/>
      </c>
      <c r="EC146" s="111" t="str">
        <f t="shared" si="180"/>
        <v/>
      </c>
      <c r="ED146" s="112" t="str">
        <f t="shared" si="181"/>
        <v/>
      </c>
      <c r="EE146" s="386" t="str">
        <f t="shared" si="182"/>
        <v/>
      </c>
      <c r="EF146" s="72" t="str">
        <f>IF(OR($E146="",$G146=""),"",IF(AND($E$3=1),'Marks Entry 1st'!BI145,IF(AND($E$3=2),'Marks Entry 2nd'!BI145,IF(AND($E$3=3),'Marks Entry 3rd'!BI145,IF(AND($E$3=4),'Marks Entry 4th'!BI145,"")))))</f>
        <v/>
      </c>
      <c r="EG146" s="72" t="str">
        <f>IF(OR($E146="",$G146=""),"",IF(AND($E$3=1),'Marks Entry 1st'!BJ145,IF(AND($E$3=2),'Marks Entry 2nd'!BJ145,IF(AND($E$3=3),'Marks Entry 3rd'!BJ145,IF(AND($E$3=4),'Marks Entry 4th'!BJ145,"")))))</f>
        <v/>
      </c>
      <c r="EH146" s="328" t="str">
        <f t="shared" si="183"/>
        <v/>
      </c>
      <c r="EI146" s="73"/>
      <c r="EP146" s="75">
        <f>IF(AND($E$3=1),'Marks Entry 1st'!I145,IF(AND($E$3=2),'Marks Entry 2nd'!I145,IF(AND($E$3=3),'Marks Entry 3rd'!I145,IF(AND($E$3=4),'Marks Entry 4th'!I145,""))))</f>
        <v>0</v>
      </c>
    </row>
    <row r="147" spans="1:146" ht="18.899999999999999" customHeight="1">
      <c r="A147" s="94">
        <v>140</v>
      </c>
      <c r="B147" s="94" t="str">
        <f>IF(OR(EP147=0,EP147=""),"",IF(AND($E$3=1),'Marks Entry 1st'!I146,IF(AND($E$3=2),'Marks Entry 2nd'!I146,IF(AND($E$3=3),'Marks Entry 3rd'!I146,IF(AND($E$3=4),'Marks Entry 4th'!I146,"")))))</f>
        <v/>
      </c>
      <c r="C147" s="95" t="str">
        <f>IF(OR(B147=0,B147=""),"",IF(AND($E$3=1),'Marks Entry 1st'!B146,IF(AND($E$3=2),'Marks Entry 2nd'!B146,IF(AND($E$3=3),'Marks Entry 3rd'!B146,IF(AND($E$3=4),'Marks Entry 4th'!B146,"")))))</f>
        <v/>
      </c>
      <c r="D147" s="95" t="str">
        <f>IF(OR(B147=0,B147=""),"",IF(AND($E$3=1),'Marks Entry 1st'!C146,IF(AND($E$3=2),'Marks Entry 2nd'!C146,IF(AND($E$3=3),'Marks Entry 3rd'!C146,IF(AND($E$3=4),'Marks Entry 4th'!C146,"")))))</f>
        <v/>
      </c>
      <c r="E147" s="96" t="str">
        <f>IF(OR(B147=0,B147=""),"",IF(AND($E$3=1),'Marks Entry 1st'!E146,IF(AND($E$3=2),'Marks Entry 2nd'!E146,IF(AND($E$3=3),'Marks Entry 3rd'!E146,IF(AND($E$3=4),'Marks Entry 4th'!E146,"")))))</f>
        <v/>
      </c>
      <c r="F147" s="95" t="str">
        <f>IF(OR(B147=0,B147=""),"",IF(AND($E$3=1),'Marks Entry 1st'!D146,IF(AND($E$3=2),'Marks Entry 2nd'!D146,IF(AND($E$3=3),'Marks Entry 3rd'!D146,IF(AND($E$3=4),'Marks Entry 4th'!D146,"")))))</f>
        <v/>
      </c>
      <c r="G147" s="90" t="str">
        <f>IF(OR(B147=0,B147=""),"",IF(AND($E$3=1),'Marks Entry 1st'!F146,IF(AND($E$3=2),'Marks Entry 2nd'!F146,IF(AND($E$3=3),'Marks Entry 3rd'!F146,IF(AND($E$3=4),'Marks Entry 4th'!F146,"")))))</f>
        <v/>
      </c>
      <c r="H147" s="90" t="str">
        <f>IF(OR(B147=0,B147=""),"",IF(AND($E$3=1),'Marks Entry 1st'!G146,IF(AND($E$3=2),'Marks Entry 2nd'!G146,IF(AND($E$3=3),'Marks Entry 3rd'!G146,IF(AND($E$3=4),'Marks Entry 4th'!G146,"")))))</f>
        <v/>
      </c>
      <c r="I147" s="90" t="str">
        <f>IF(OR(B147=0,B147=""),"",IF(AND($E$3=1),'Marks Entry 1st'!H146,IF(AND($E$3=2),'Marks Entry 2nd'!H146,IF(AND($E$3=3),'Marks Entry 3rd'!H146,IF(AND($E$3=4),'Marks Entry 4th'!H146,"")))))</f>
        <v/>
      </c>
      <c r="J147" s="379" t="str">
        <f>IF(OR(B147=0,B147=""),"",IF(AND($E$3=1),'Marks Entry 1st'!J146,IF(AND($E$3=2),'Marks Entry 2nd'!J146,IF(AND($E$3=3),'Marks Entry 3rd'!J146,IF(AND($E$3=4),'Marks Entry 4th'!J146,"")))))</f>
        <v/>
      </c>
      <c r="K147" s="379" t="str">
        <f>IF(OR(B147=0,B147=""),"",IF(AND($E$3=1),'Marks Entry 1st'!K146,IF(AND($E$3=2),'Marks Entry 2nd'!K146,IF(AND($E$3=3),'Marks Entry 3rd'!K146,IF(AND($E$3=4),'Marks Entry 4th'!K146,"")))))</f>
        <v/>
      </c>
      <c r="L147" s="180" t="str">
        <f>IF(OR($E147="",$G147=""),"",IF(AND($E$3=1),'Marks Entry 1st'!L146,IF(AND($E$3=2),'Marks Entry 2nd'!L146,IF(AND($E$3=3),'Marks Entry 3rd'!L146,IF(AND($E$3=4),'Marks Entry 4th'!L146,"")))))</f>
        <v/>
      </c>
      <c r="M147" s="180" t="str">
        <f>IF(OR($E147="",$G147=""),"",IF(AND($E$3=1),'Marks Entry 1st'!M146,IF(AND($E$3=2),'Marks Entry 2nd'!M146,IF(AND($E$3=3),'Marks Entry 3rd'!M146,IF(AND($E$3=4),'Marks Entry 4th'!M146,"")))))</f>
        <v/>
      </c>
      <c r="N147" s="87" t="str">
        <f t="shared" si="184"/>
        <v/>
      </c>
      <c r="O147" s="180" t="str">
        <f>IF(OR($E147="",$G147=""),"",IF(AND($E$3=1),'Marks Entry 1st'!N146,IF(AND($E$3=2),'Marks Entry 2nd'!N146,IF(AND($E$3=3),'Marks Entry 3rd'!N146,IF(AND($E$3=4),'Marks Entry 4th'!N146,"")))))</f>
        <v/>
      </c>
      <c r="P147" s="180" t="str">
        <f>IF(OR($E147="",$G147=""),"",IF(AND($E$3=1),'Marks Entry 1st'!O146,IF(AND($E$3=2),'Marks Entry 2nd'!O146,IF(AND($E$3=3),'Marks Entry 3rd'!O146,IF(AND($E$3=4),'Marks Entry 4th'!O146,"")))))</f>
        <v/>
      </c>
      <c r="Q147" s="180" t="str">
        <f>IF(OR($E147="",$G147=""),"",IF(AND($E$3=1),'Marks Entry 1st'!P146,IF(AND($E$3=2),'Marks Entry 2nd'!P146,IF(AND($E$3=3),'Marks Entry 3rd'!P146,IF(AND($E$3=4),'Marks Entry 4th'!P146,"")))))</f>
        <v/>
      </c>
      <c r="R147" s="91" t="str">
        <f t="shared" si="185"/>
        <v/>
      </c>
      <c r="S147" s="87">
        <f t="shared" si="186"/>
        <v>0</v>
      </c>
      <c r="T147" s="93" t="str">
        <f>IF(OR($E147="",$G147=""),"",IF(AND($E$3=1),'Marks Entry 1st'!Q146,IF(AND($E$3=2),'Marks Entry 2nd'!Q146,IF(AND($E$3=3),'Marks Entry 3rd'!Q146,IF(AND($E$3=4),'Marks Entry 4th'!Q146,"")))))</f>
        <v/>
      </c>
      <c r="U147" s="93" t="str">
        <f>IF(OR($E147="",$G147=""),"",IF(AND($E$3=1),'Marks Entry 1st'!R146,IF(AND($E$3=2),'Marks Entry 2nd'!R146,IF(AND($E$3=3),'Marks Entry 3rd'!R146,IF(AND($E$3=4),'Marks Entry 4th'!R146,"")))))</f>
        <v/>
      </c>
      <c r="V147" s="93" t="str">
        <f>IF(OR($E147="",$G147=""),"",IF(AND($E$3=1),'Marks Entry 1st'!S146,IF(AND($E$3=2),'Marks Entry 2nd'!S146,IF(AND($E$3=3),'Marks Entry 3rd'!S146,IF(AND($E$3=4),'Marks Entry 4th'!S146,"")))))</f>
        <v/>
      </c>
      <c r="W147" s="92" t="str">
        <f t="shared" si="187"/>
        <v/>
      </c>
      <c r="X147" s="87" t="str">
        <f t="shared" si="188"/>
        <v/>
      </c>
      <c r="Y147" s="144">
        <f t="shared" si="189"/>
        <v>0</v>
      </c>
      <c r="Z147" s="144" t="str">
        <f t="shared" si="190"/>
        <v/>
      </c>
      <c r="AA147" s="144" t="str">
        <f t="shared" si="152"/>
        <v/>
      </c>
      <c r="AB147" s="144" t="str">
        <f t="shared" si="191"/>
        <v/>
      </c>
      <c r="AC147" s="144" t="str">
        <f t="shared" si="153"/>
        <v/>
      </c>
      <c r="AD147" s="148" t="str">
        <f t="shared" si="154"/>
        <v/>
      </c>
      <c r="AE147" s="180" t="str">
        <f>IF(OR($E147="",$G147=""),"",IF(AND($E$3=1),'Marks Entry 1st'!T146,IF(AND($E$3=2),'Marks Entry 2nd'!T146,IF(AND($E$3=3),'Marks Entry 3rd'!T146,IF(AND($E$3=4),'Marks Entry 4th'!T146,"")))))</f>
        <v/>
      </c>
      <c r="AF147" s="180" t="str">
        <f>IF(OR($E147="",$G147=""),"",IF(AND($E$3=1),'Marks Entry 1st'!U146,IF(AND($E$3=2),'Marks Entry 2nd'!U146,IF(AND($E$3=3),'Marks Entry 3rd'!U146,IF(AND($E$3=4),'Marks Entry 4th'!U146,"")))))</f>
        <v/>
      </c>
      <c r="AG147" s="87" t="str">
        <f t="shared" si="192"/>
        <v/>
      </c>
      <c r="AH147" s="180" t="str">
        <f>IF(OR($E147="",$G147=""),"",IF(AND($E$3=1),'Marks Entry 1st'!V146,IF(AND($E$3=2),'Marks Entry 2nd'!V146,IF(AND($E$3=3),'Marks Entry 3rd'!V146,IF(AND($E$3=4),'Marks Entry 4th'!V146,"")))))</f>
        <v/>
      </c>
      <c r="AI147" s="180" t="str">
        <f>IF(OR($E147="",$G147=""),"",IF(AND($E$3=1),'Marks Entry 1st'!W146,IF(AND($E$3=2),'Marks Entry 2nd'!W146,IF(AND($E$3=3),'Marks Entry 3rd'!W146,IF(AND($E$3=4),'Marks Entry 4th'!W146,"")))))</f>
        <v/>
      </c>
      <c r="AJ147" s="180" t="str">
        <f>IF(OR($E147="",$G147=""),"",IF(AND($E$3=1),'Marks Entry 1st'!X146,IF(AND($E$3=2),'Marks Entry 2nd'!X146,IF(AND($E$3=3),'Marks Entry 3rd'!X146,IF(AND($E$3=4),'Marks Entry 4th'!X146,"")))))</f>
        <v/>
      </c>
      <c r="AK147" s="91" t="str">
        <f t="shared" si="193"/>
        <v/>
      </c>
      <c r="AL147" s="87">
        <f t="shared" si="194"/>
        <v>0</v>
      </c>
      <c r="AM147" s="93" t="str">
        <f>IF(OR($E147="",$G147=""),"",IF(AND($E$3=1),'Marks Entry 1st'!Y146,IF(AND($E$3=2),'Marks Entry 2nd'!Y146,IF(AND($E$3=3),'Marks Entry 3rd'!Y146,IF(AND($E$3=4),'Marks Entry 4th'!Y146,"")))))</f>
        <v/>
      </c>
      <c r="AN147" s="93" t="str">
        <f>IF(OR($E147="",$G147=""),"",IF(AND($E$3=1),'Marks Entry 1st'!Z146,IF(AND($E$3=2),'Marks Entry 2nd'!Z146,IF(AND($E$3=3),'Marks Entry 3rd'!Z146,IF(AND($E$3=4),'Marks Entry 4th'!Z146,"")))))</f>
        <v/>
      </c>
      <c r="AO147" s="93" t="str">
        <f>IF(OR($E147="",$G147=""),"",IF(AND($E$3=1),'Marks Entry 1st'!AA146,IF(AND($E$3=2),'Marks Entry 2nd'!AA146,IF(AND($E$3=3),'Marks Entry 3rd'!AA146,IF(AND($E$3=4),'Marks Entry 4th'!AA146,"")))))</f>
        <v/>
      </c>
      <c r="AP147" s="92" t="str">
        <f t="shared" si="195"/>
        <v/>
      </c>
      <c r="AQ147" s="87" t="str">
        <f t="shared" si="196"/>
        <v/>
      </c>
      <c r="AR147" s="144">
        <f t="shared" si="197"/>
        <v>0</v>
      </c>
      <c r="AS147" s="144" t="str">
        <f t="shared" si="198"/>
        <v/>
      </c>
      <c r="AT147" s="144" t="str">
        <f t="shared" si="155"/>
        <v/>
      </c>
      <c r="AU147" s="144" t="str">
        <f t="shared" si="199"/>
        <v/>
      </c>
      <c r="AV147" s="144" t="str">
        <f t="shared" si="156"/>
        <v/>
      </c>
      <c r="AW147" s="148" t="str">
        <f t="shared" si="157"/>
        <v/>
      </c>
      <c r="AX147" s="180" t="str">
        <f>IF(OR($E147="",$G147=""),"",IF(AND($E$3=1),'Marks Entry 1st'!AB146,IF(AND($E$3=2),'Marks Entry 2nd'!AB146,IF(AND($E$3=3),'Marks Entry 3rd'!AB146,IF(AND($E$3=4),'Marks Entry 4th'!AB146,"")))))</f>
        <v/>
      </c>
      <c r="AY147" s="180" t="str">
        <f>IF(OR($E147="",$G147=""),"",IF(AND($E$3=1),'Marks Entry 1st'!AC146,IF(AND($E$3=2),'Marks Entry 2nd'!AC146,IF(AND($E$3=3),'Marks Entry 3rd'!AC146,IF(AND($E$3=4),'Marks Entry 4th'!AC146,"")))))</f>
        <v/>
      </c>
      <c r="AZ147" s="87" t="str">
        <f t="shared" si="158"/>
        <v/>
      </c>
      <c r="BA147" s="180" t="str">
        <f>IF(OR($E147="",$G147=""),"",IF(AND($E$3=1),'Marks Entry 1st'!AD146,IF(AND($E$3=2),'Marks Entry 2nd'!AD146,IF(AND($E$3=3),'Marks Entry 3rd'!AD146,IF(AND($E$3=4),'Marks Entry 4th'!AD146,"")))))</f>
        <v/>
      </c>
      <c r="BB147" s="180" t="str">
        <f>IF(OR($E147="",$G147=""),"",IF(AND($E$3=1),'Marks Entry 1st'!AE146,IF(AND($E$3=2),'Marks Entry 2nd'!AE146,IF(AND($E$3=3),'Marks Entry 3rd'!AE146,IF(AND($E$3=4),'Marks Entry 4th'!AE146,"")))))</f>
        <v/>
      </c>
      <c r="BC147" s="180" t="str">
        <f>IF(OR($E147="",$G147=""),"",IF(AND($E$3=1),'Marks Entry 1st'!AF146,IF(AND($E$3=2),'Marks Entry 2nd'!AF146,IF(AND($E$3=3),'Marks Entry 3rd'!AF146,IF(AND($E$3=4),'Marks Entry 4th'!AF146,"")))))</f>
        <v/>
      </c>
      <c r="BD147" s="91" t="str">
        <f t="shared" si="159"/>
        <v/>
      </c>
      <c r="BE147" s="87">
        <f t="shared" si="160"/>
        <v>0</v>
      </c>
      <c r="BF147" s="93" t="str">
        <f>IF(OR($E147="",$G147=""),"",IF(AND($E$3=1),'Marks Entry 1st'!AG146,IF(AND($E$3=2),'Marks Entry 2nd'!AG146,IF(AND($E$3=3),'Marks Entry 3rd'!AG146,IF(AND($E$3=4),'Marks Entry 4th'!AG146,"")))))</f>
        <v/>
      </c>
      <c r="BG147" s="93" t="str">
        <f>IF(OR($E147="",$G147=""),"",IF(AND($E$3=1),'Marks Entry 1st'!AH146,IF(AND($E$3=2),'Marks Entry 2nd'!AH146,IF(AND($E$3=3),'Marks Entry 3rd'!AH146,IF(AND($E$3=4),'Marks Entry 4th'!AH146,"")))))</f>
        <v/>
      </c>
      <c r="BH147" s="93" t="str">
        <f>IF(OR($E147="",$G147=""),"",IF(AND($E$3=1),'Marks Entry 1st'!AI146,IF(AND($E$3=2),'Marks Entry 2nd'!AI146,IF(AND($E$3=3),'Marks Entry 3rd'!AI146,IF(AND($E$3=4),'Marks Entry 4th'!AI146,"")))))</f>
        <v/>
      </c>
      <c r="BI147" s="92" t="str">
        <f t="shared" si="161"/>
        <v/>
      </c>
      <c r="BJ147" s="87" t="str">
        <f t="shared" si="162"/>
        <v/>
      </c>
      <c r="BK147" s="144">
        <f t="shared" si="163"/>
        <v>0</v>
      </c>
      <c r="BL147" s="144" t="str">
        <f t="shared" si="164"/>
        <v/>
      </c>
      <c r="BM147" s="144" t="str">
        <f t="shared" si="165"/>
        <v/>
      </c>
      <c r="BN147" s="144" t="str">
        <f t="shared" si="166"/>
        <v/>
      </c>
      <c r="BO147" s="144" t="str">
        <f t="shared" si="167"/>
        <v/>
      </c>
      <c r="BP147" s="148" t="str">
        <f t="shared" si="168"/>
        <v/>
      </c>
      <c r="BQ147" s="180" t="str">
        <f>IF(OR($E147="",$G147=""),"",IF(AND($E$3=1),'Marks Entry 1st'!AJ146,IF(AND($E$3=2),'Marks Entry 2nd'!AJ146,IF(AND($E$3=3),'Marks Entry 3rd'!AJ146,IF(AND($E$3=4),'Marks Entry 4th'!AJ146,"")))))</f>
        <v/>
      </c>
      <c r="BR147" s="180" t="str">
        <f>IF(OR($E147="",$G147=""),"",IF(AND($E$3=1),'Marks Entry 1st'!AK146,IF(AND($E$3=2),'Marks Entry 2nd'!AK146,IF(AND($E$3=3),'Marks Entry 3rd'!AK146,IF(AND($E$3=4),'Marks Entry 4th'!AK146,"")))))</f>
        <v/>
      </c>
      <c r="BS147" s="87" t="str">
        <f t="shared" si="200"/>
        <v/>
      </c>
      <c r="BT147" s="180" t="str">
        <f>IF(OR($E147="",$G147=""),"",IF(AND($E$3=1),'Marks Entry 1st'!AL146,IF(AND($E$3=2),'Marks Entry 2nd'!AL146,IF(AND($E$3=3),'Marks Entry 3rd'!AL146,IF(AND($E$3=4),'Marks Entry 4th'!AL146,"")))))</f>
        <v/>
      </c>
      <c r="BU147" s="180" t="str">
        <f>IF(OR($E147="",$G147=""),"",IF(AND($E$3=1),'Marks Entry 1st'!AM146,IF(AND($E$3=2),'Marks Entry 2nd'!AM146,IF(AND($E$3=3),'Marks Entry 3rd'!AM146,IF(AND($E$3=4),'Marks Entry 4th'!AM146,"")))))</f>
        <v/>
      </c>
      <c r="BV147" s="180" t="str">
        <f>IF(OR($E147="",$G147=""),"",IF(AND($E$3=1),'Marks Entry 1st'!AN146,IF(AND($E$3=2),'Marks Entry 2nd'!AN146,IF(AND($E$3=3),'Marks Entry 3rd'!AN146,IF(AND($E$3=4),'Marks Entry 4th'!AN146,"")))))</f>
        <v/>
      </c>
      <c r="BW147" s="91" t="str">
        <f t="shared" si="201"/>
        <v/>
      </c>
      <c r="BX147" s="87">
        <f t="shared" si="202"/>
        <v>0</v>
      </c>
      <c r="BY147" s="93" t="str">
        <f>IF(OR($E147="",$G147=""),"",IF(AND($E$3=1),'Marks Entry 1st'!AO146,IF(AND($E$3=2),'Marks Entry 2nd'!AO146,IF(AND($E$3=3),'Marks Entry 3rd'!AO146,IF(AND($E$3=4),'Marks Entry 4th'!AO146,"")))))</f>
        <v/>
      </c>
      <c r="BZ147" s="93" t="str">
        <f>IF(OR($E147="",$G147=""),"",IF(AND($E$3=1),'Marks Entry 1st'!AP146,IF(AND($E$3=2),'Marks Entry 2nd'!AP146,IF(AND($E$3=3),'Marks Entry 3rd'!AP146,IF(AND($E$3=4),'Marks Entry 4th'!AP146,"")))))</f>
        <v/>
      </c>
      <c r="CA147" s="93" t="str">
        <f>IF(OR($E147="",$G147=""),"",IF(AND($E$3=1),'Marks Entry 1st'!AQ146,IF(AND($E$3=2),'Marks Entry 2nd'!AQ146,IF(AND($E$3=3),'Marks Entry 3rd'!AQ146,IF(AND($E$3=4),'Marks Entry 4th'!AQ146,"")))))</f>
        <v/>
      </c>
      <c r="CB147" s="92" t="str">
        <f t="shared" si="203"/>
        <v/>
      </c>
      <c r="CC147" s="87" t="str">
        <f t="shared" si="204"/>
        <v/>
      </c>
      <c r="CD147" s="144">
        <f t="shared" si="205"/>
        <v>0</v>
      </c>
      <c r="CE147" s="144" t="str">
        <f t="shared" si="206"/>
        <v/>
      </c>
      <c r="CF147" s="144" t="str">
        <f t="shared" si="169"/>
        <v/>
      </c>
      <c r="CG147" s="144" t="str">
        <f t="shared" si="207"/>
        <v/>
      </c>
      <c r="CH147" s="144" t="str">
        <f t="shared" si="170"/>
        <v/>
      </c>
      <c r="CI147" s="148" t="str">
        <f t="shared" si="171"/>
        <v/>
      </c>
      <c r="CJ147" s="180" t="str">
        <f>IF(OR($E147="",$G147=""),"",IF(AND($E$3=1),'Marks Entry 1st'!AR146,IF(AND($E$3=2),'Marks Entry 2nd'!AR146,IF(AND($E$3=3),'Marks Entry 3rd'!AR146,IF(AND($E$3=4),'Marks Entry 4th'!AR146,"")))))</f>
        <v/>
      </c>
      <c r="CK147" s="180" t="str">
        <f>IF(OR($E147="",$G147=""),"",IF(AND($E$3=1),'Marks Entry 1st'!AS146,IF(AND($E$3=2),'Marks Entry 2nd'!AS146,IF(AND($E$3=3),'Marks Entry 3rd'!AS146,IF(AND($E$3=4),'Marks Entry 4th'!AS146,"")))))</f>
        <v/>
      </c>
      <c r="CL147" s="87" t="str">
        <f t="shared" si="208"/>
        <v/>
      </c>
      <c r="CM147" s="180" t="str">
        <f>IF(OR($E147="",$G147=""),"",IF(AND($E$3=1),'Marks Entry 1st'!AT146,IF(AND($E$3=2),'Marks Entry 2nd'!AT146,IF(AND($E$3=3),'Marks Entry 3rd'!AT146,IF(AND($E$3=4),'Marks Entry 4th'!AT146,"")))))</f>
        <v/>
      </c>
      <c r="CN147" s="180" t="str">
        <f>IF(OR($E147="",$G147=""),"",IF(AND($E$3=1),'Marks Entry 1st'!AU146,IF(AND($E$3=2),'Marks Entry 2nd'!AU146,IF(AND($E$3=3),'Marks Entry 3rd'!AU146,IF(AND($E$3=4),'Marks Entry 4th'!AU146,"")))))</f>
        <v/>
      </c>
      <c r="CO147" s="180" t="str">
        <f>IF(OR($E147="",$G147=""),"",IF(AND($E$3=1),'Marks Entry 1st'!AV146,IF(AND($E$3=2),'Marks Entry 2nd'!AV146,IF(AND($E$3=3),'Marks Entry 3rd'!AV146,IF(AND($E$3=4),'Marks Entry 4th'!AV146,"")))))</f>
        <v/>
      </c>
      <c r="CP147" s="91" t="str">
        <f t="shared" si="209"/>
        <v/>
      </c>
      <c r="CQ147" s="87">
        <f t="shared" si="210"/>
        <v>0</v>
      </c>
      <c r="CR147" s="93" t="str">
        <f>IF(OR($E147="",$G147=""),"",IF(AND($E$3=1),'Marks Entry 1st'!AW146,IF(AND($E$3=2),'Marks Entry 2nd'!AW146,IF(AND($E$3=3),'Marks Entry 3rd'!AW146,IF(AND($E$3=4),'Marks Entry 4th'!AW146,"")))))</f>
        <v/>
      </c>
      <c r="CS147" s="93" t="str">
        <f>IF(OR($E147="",$G147=""),"",IF(AND($E$3=1),'Marks Entry 1st'!AX146,IF(AND($E$3=2),'Marks Entry 2nd'!AX146,IF(AND($E$3=3),'Marks Entry 3rd'!AX146,IF(AND($E$3=4),'Marks Entry 4th'!AX146,"")))))</f>
        <v/>
      </c>
      <c r="CT147" s="93" t="str">
        <f>IF(OR($E147="",$G147=""),"",IF(AND($E$3=1),'Marks Entry 1st'!AY146,IF(AND($E$3=2),'Marks Entry 2nd'!AY146,IF(AND($E$3=3),'Marks Entry 3rd'!AY146,IF(AND($E$3=4),'Marks Entry 4th'!AY146,"")))))</f>
        <v/>
      </c>
      <c r="CU147" s="92" t="str">
        <f t="shared" si="211"/>
        <v/>
      </c>
      <c r="CV147" s="87" t="str">
        <f t="shared" si="212"/>
        <v/>
      </c>
      <c r="CW147" s="144">
        <f t="shared" si="213"/>
        <v>0</v>
      </c>
      <c r="CX147" s="144" t="str">
        <f t="shared" si="214"/>
        <v/>
      </c>
      <c r="CY147" s="144" t="str">
        <f t="shared" si="172"/>
        <v/>
      </c>
      <c r="CZ147" s="144" t="str">
        <f t="shared" si="215"/>
        <v/>
      </c>
      <c r="DA147" s="144" t="str">
        <f t="shared" si="173"/>
        <v/>
      </c>
      <c r="DB147" s="148" t="str">
        <f t="shared" si="174"/>
        <v/>
      </c>
      <c r="DC147" s="380" t="str">
        <f>IF(OR($E147="",$G147=""),"",IF(AND($E$3=1),'Marks Entry 1st'!AZ146,IF(AND($E$3=2),'Marks Entry 2nd'!AZ146,IF(AND($E$3=3),'Marks Entry 3rd'!AZ146,IF(AND($E$3=4),'Marks Entry 4th'!AZ146,"")))))</f>
        <v/>
      </c>
      <c r="DD147" s="380" t="str">
        <f>IF(OR($E147="",$G147=""),"",IF(AND($E$3=1),'Marks Entry 1st'!BA146,IF(AND($E$3=2),'Marks Entry 2nd'!BA146,IF(AND($E$3=3),'Marks Entry 3rd'!BA146,IF(AND($E$3=4),'Marks Entry 4th'!BA146,"")))))</f>
        <v/>
      </c>
      <c r="DE147" s="380" t="str">
        <f>IF(OR($E147="",$G147=""),"",IF(AND($E$3=1),'Marks Entry 1st'!BB146,IF(AND($E$3=2),'Marks Entry 2nd'!BB146,IF(AND($E$3=3),'Marks Entry 3rd'!BB146,IF(AND($E$3=4),'Marks Entry 4th'!BB146,"")))))</f>
        <v/>
      </c>
      <c r="DF147" s="181" t="str">
        <f t="shared" si="216"/>
        <v/>
      </c>
      <c r="DG147" s="182">
        <f t="shared" si="217"/>
        <v>0</v>
      </c>
      <c r="DH147" s="182" t="str">
        <f t="shared" si="218"/>
        <v/>
      </c>
      <c r="DI147" s="182" t="str">
        <f t="shared" si="219"/>
        <v/>
      </c>
      <c r="DJ147" s="147" t="str">
        <f t="shared" si="175"/>
        <v/>
      </c>
      <c r="DK147" s="380" t="str">
        <f>IF(OR($E147="",$G147=""),"",IF(AND($E$3=1),'Marks Entry 1st'!BC146,IF(AND($E$3=2),'Marks Entry 2nd'!BC146,IF(AND($E$3=3),'Marks Entry 3rd'!BC146,IF(AND($E$3=4),'Marks Entry 4th'!BC146,"")))))</f>
        <v/>
      </c>
      <c r="DL147" s="380" t="str">
        <f>IF(OR($E147="",$G147=""),"",IF(AND($E$3=1),'Marks Entry 1st'!BD146,IF(AND($E$3=2),'Marks Entry 2nd'!BD146,IF(AND($E$3=3),'Marks Entry 3rd'!BD146,IF(AND($E$3=4),'Marks Entry 4th'!BD146,"")))))</f>
        <v/>
      </c>
      <c r="DM147" s="380" t="str">
        <f>IF(OR($E147="",$G147=""),"",IF(AND($E$3=1),'Marks Entry 1st'!BE146,IF(AND($E$3=2),'Marks Entry 2nd'!BE146,IF(AND($E$3=3),'Marks Entry 3rd'!BE146,IF(AND($E$3=4),'Marks Entry 4th'!BE146,"")))))</f>
        <v/>
      </c>
      <c r="DN147" s="181" t="str">
        <f t="shared" si="220"/>
        <v/>
      </c>
      <c r="DO147" s="182">
        <f t="shared" si="221"/>
        <v>0</v>
      </c>
      <c r="DP147" s="182" t="str">
        <f t="shared" si="222"/>
        <v/>
      </c>
      <c r="DQ147" s="182" t="str">
        <f t="shared" si="223"/>
        <v/>
      </c>
      <c r="DR147" s="147" t="str">
        <f t="shared" si="176"/>
        <v/>
      </c>
      <c r="DS147" s="380" t="str">
        <f>IF(OR($E147="",$G147=""),"",IF(AND($E$3=1),'Marks Entry 1st'!BF146,IF(AND($E$3=2),'Marks Entry 2nd'!BF146,IF(AND($E$3=3),'Marks Entry 3rd'!BF146,IF(AND($E$3=4),'Marks Entry 4th'!BF146,"")))))</f>
        <v/>
      </c>
      <c r="DT147" s="380" t="str">
        <f>IF(OR($E147="",$G147=""),"",IF(AND($E$3=1),'Marks Entry 1st'!BG146,IF(AND($E$3=2),'Marks Entry 2nd'!BG146,IF(AND($E$3=3),'Marks Entry 3rd'!BG146,IF(AND($E$3=4),'Marks Entry 4th'!BG146,"")))))</f>
        <v/>
      </c>
      <c r="DU147" s="380" t="str">
        <f>IF(OR($E147="",$G147=""),"",IF(AND($E$3=1),'Marks Entry 1st'!BH146,IF(AND($E$3=2),'Marks Entry 2nd'!BH146,IF(AND($E$3=3),'Marks Entry 3rd'!BH146,IF(AND($E$3=4),'Marks Entry 4th'!BH146,"")))))</f>
        <v/>
      </c>
      <c r="DV147" s="181" t="str">
        <f t="shared" si="224"/>
        <v/>
      </c>
      <c r="DW147" s="182">
        <f t="shared" si="225"/>
        <v>0</v>
      </c>
      <c r="DX147" s="182" t="str">
        <f t="shared" si="226"/>
        <v/>
      </c>
      <c r="DY147" s="182" t="str">
        <f t="shared" si="227"/>
        <v/>
      </c>
      <c r="DZ147" s="147" t="str">
        <f t="shared" si="177"/>
        <v/>
      </c>
      <c r="EA147" s="104" t="str">
        <f t="shared" si="178"/>
        <v/>
      </c>
      <c r="EB147" s="105" t="str">
        <f t="shared" si="179"/>
        <v/>
      </c>
      <c r="EC147" s="111" t="str">
        <f t="shared" si="180"/>
        <v/>
      </c>
      <c r="ED147" s="112" t="str">
        <f t="shared" si="181"/>
        <v/>
      </c>
      <c r="EE147" s="386" t="str">
        <f t="shared" si="182"/>
        <v/>
      </c>
      <c r="EF147" s="72" t="str">
        <f>IF(OR($E147="",$G147=""),"",IF(AND($E$3=1),'Marks Entry 1st'!BI146,IF(AND($E$3=2),'Marks Entry 2nd'!BI146,IF(AND($E$3=3),'Marks Entry 3rd'!BI146,IF(AND($E$3=4),'Marks Entry 4th'!BI146,"")))))</f>
        <v/>
      </c>
      <c r="EG147" s="72" t="str">
        <f>IF(OR($E147="",$G147=""),"",IF(AND($E$3=1),'Marks Entry 1st'!BJ146,IF(AND($E$3=2),'Marks Entry 2nd'!BJ146,IF(AND($E$3=3),'Marks Entry 3rd'!BJ146,IF(AND($E$3=4),'Marks Entry 4th'!BJ146,"")))))</f>
        <v/>
      </c>
      <c r="EH147" s="328" t="str">
        <f t="shared" si="183"/>
        <v/>
      </c>
      <c r="EI147" s="73"/>
      <c r="EP147" s="75">
        <f>IF(AND($E$3=1),'Marks Entry 1st'!I146,IF(AND($E$3=2),'Marks Entry 2nd'!I146,IF(AND($E$3=3),'Marks Entry 3rd'!I146,IF(AND($E$3=4),'Marks Entry 4th'!I146,""))))</f>
        <v>0</v>
      </c>
    </row>
    <row r="148" spans="1:146" ht="18.899999999999999" customHeight="1">
      <c r="A148" s="94">
        <v>141</v>
      </c>
      <c r="B148" s="94" t="str">
        <f>IF(OR(EP148=0,EP148=""),"",IF(AND($E$3=1),'Marks Entry 1st'!I147,IF(AND($E$3=2),'Marks Entry 2nd'!I147,IF(AND($E$3=3),'Marks Entry 3rd'!I147,IF(AND($E$3=4),'Marks Entry 4th'!I147,"")))))</f>
        <v/>
      </c>
      <c r="C148" s="95" t="str">
        <f>IF(OR(B148=0,B148=""),"",IF(AND($E$3=1),'Marks Entry 1st'!B147,IF(AND($E$3=2),'Marks Entry 2nd'!B147,IF(AND($E$3=3),'Marks Entry 3rd'!B147,IF(AND($E$3=4),'Marks Entry 4th'!B147,"")))))</f>
        <v/>
      </c>
      <c r="D148" s="95" t="str">
        <f>IF(OR(B148=0,B148=""),"",IF(AND($E$3=1),'Marks Entry 1st'!C147,IF(AND($E$3=2),'Marks Entry 2nd'!C147,IF(AND($E$3=3),'Marks Entry 3rd'!C147,IF(AND($E$3=4),'Marks Entry 4th'!C147,"")))))</f>
        <v/>
      </c>
      <c r="E148" s="96" t="str">
        <f>IF(OR(B148=0,B148=""),"",IF(AND($E$3=1),'Marks Entry 1st'!E147,IF(AND($E$3=2),'Marks Entry 2nd'!E147,IF(AND($E$3=3),'Marks Entry 3rd'!E147,IF(AND($E$3=4),'Marks Entry 4th'!E147,"")))))</f>
        <v/>
      </c>
      <c r="F148" s="95" t="str">
        <f>IF(OR(B148=0,B148=""),"",IF(AND($E$3=1),'Marks Entry 1st'!D147,IF(AND($E$3=2),'Marks Entry 2nd'!D147,IF(AND($E$3=3),'Marks Entry 3rd'!D147,IF(AND($E$3=4),'Marks Entry 4th'!D147,"")))))</f>
        <v/>
      </c>
      <c r="G148" s="90" t="str">
        <f>IF(OR(B148=0,B148=""),"",IF(AND($E$3=1),'Marks Entry 1st'!F147,IF(AND($E$3=2),'Marks Entry 2nd'!F147,IF(AND($E$3=3),'Marks Entry 3rd'!F147,IF(AND($E$3=4),'Marks Entry 4th'!F147,"")))))</f>
        <v/>
      </c>
      <c r="H148" s="90" t="str">
        <f>IF(OR(B148=0,B148=""),"",IF(AND($E$3=1),'Marks Entry 1st'!G147,IF(AND($E$3=2),'Marks Entry 2nd'!G147,IF(AND($E$3=3),'Marks Entry 3rd'!G147,IF(AND($E$3=4),'Marks Entry 4th'!G147,"")))))</f>
        <v/>
      </c>
      <c r="I148" s="90" t="str">
        <f>IF(OR(B148=0,B148=""),"",IF(AND($E$3=1),'Marks Entry 1st'!H147,IF(AND($E$3=2),'Marks Entry 2nd'!H147,IF(AND($E$3=3),'Marks Entry 3rd'!H147,IF(AND($E$3=4),'Marks Entry 4th'!H147,"")))))</f>
        <v/>
      </c>
      <c r="J148" s="379" t="str">
        <f>IF(OR(B148=0,B148=""),"",IF(AND($E$3=1),'Marks Entry 1st'!J147,IF(AND($E$3=2),'Marks Entry 2nd'!J147,IF(AND($E$3=3),'Marks Entry 3rd'!J147,IF(AND($E$3=4),'Marks Entry 4th'!J147,"")))))</f>
        <v/>
      </c>
      <c r="K148" s="379" t="str">
        <f>IF(OR(B148=0,B148=""),"",IF(AND($E$3=1),'Marks Entry 1st'!K147,IF(AND($E$3=2),'Marks Entry 2nd'!K147,IF(AND($E$3=3),'Marks Entry 3rd'!K147,IF(AND($E$3=4),'Marks Entry 4th'!K147,"")))))</f>
        <v/>
      </c>
      <c r="L148" s="180" t="str">
        <f>IF(OR($E148="",$G148=""),"",IF(AND($E$3=1),'Marks Entry 1st'!L147,IF(AND($E$3=2),'Marks Entry 2nd'!L147,IF(AND($E$3=3),'Marks Entry 3rd'!L147,IF(AND($E$3=4),'Marks Entry 4th'!L147,"")))))</f>
        <v/>
      </c>
      <c r="M148" s="180" t="str">
        <f>IF(OR($E148="",$G148=""),"",IF(AND($E$3=1),'Marks Entry 1st'!M147,IF(AND($E$3=2),'Marks Entry 2nd'!M147,IF(AND($E$3=3),'Marks Entry 3rd'!M147,IF(AND($E$3=4),'Marks Entry 4th'!M147,"")))))</f>
        <v/>
      </c>
      <c r="N148" s="87" t="str">
        <f t="shared" si="184"/>
        <v/>
      </c>
      <c r="O148" s="180" t="str">
        <f>IF(OR($E148="",$G148=""),"",IF(AND($E$3=1),'Marks Entry 1st'!N147,IF(AND($E$3=2),'Marks Entry 2nd'!N147,IF(AND($E$3=3),'Marks Entry 3rd'!N147,IF(AND($E$3=4),'Marks Entry 4th'!N147,"")))))</f>
        <v/>
      </c>
      <c r="P148" s="180" t="str">
        <f>IF(OR($E148="",$G148=""),"",IF(AND($E$3=1),'Marks Entry 1st'!O147,IF(AND($E$3=2),'Marks Entry 2nd'!O147,IF(AND($E$3=3),'Marks Entry 3rd'!O147,IF(AND($E$3=4),'Marks Entry 4th'!O147,"")))))</f>
        <v/>
      </c>
      <c r="Q148" s="180" t="str">
        <f>IF(OR($E148="",$G148=""),"",IF(AND($E$3=1),'Marks Entry 1st'!P147,IF(AND($E$3=2),'Marks Entry 2nd'!P147,IF(AND($E$3=3),'Marks Entry 3rd'!P147,IF(AND($E$3=4),'Marks Entry 4th'!P147,"")))))</f>
        <v/>
      </c>
      <c r="R148" s="91" t="str">
        <f t="shared" si="185"/>
        <v/>
      </c>
      <c r="S148" s="87">
        <f t="shared" si="186"/>
        <v>0</v>
      </c>
      <c r="T148" s="93" t="str">
        <f>IF(OR($E148="",$G148=""),"",IF(AND($E$3=1),'Marks Entry 1st'!Q147,IF(AND($E$3=2),'Marks Entry 2nd'!Q147,IF(AND($E$3=3),'Marks Entry 3rd'!Q147,IF(AND($E$3=4),'Marks Entry 4th'!Q147,"")))))</f>
        <v/>
      </c>
      <c r="U148" s="93" t="str">
        <f>IF(OR($E148="",$G148=""),"",IF(AND($E$3=1),'Marks Entry 1st'!R147,IF(AND($E$3=2),'Marks Entry 2nd'!R147,IF(AND($E$3=3),'Marks Entry 3rd'!R147,IF(AND($E$3=4),'Marks Entry 4th'!R147,"")))))</f>
        <v/>
      </c>
      <c r="V148" s="93" t="str">
        <f>IF(OR($E148="",$G148=""),"",IF(AND($E$3=1),'Marks Entry 1st'!S147,IF(AND($E$3=2),'Marks Entry 2nd'!S147,IF(AND($E$3=3),'Marks Entry 3rd'!S147,IF(AND($E$3=4),'Marks Entry 4th'!S147,"")))))</f>
        <v/>
      </c>
      <c r="W148" s="92" t="str">
        <f t="shared" si="187"/>
        <v/>
      </c>
      <c r="X148" s="87" t="str">
        <f t="shared" si="188"/>
        <v/>
      </c>
      <c r="Y148" s="144">
        <f t="shared" si="189"/>
        <v>0</v>
      </c>
      <c r="Z148" s="144" t="str">
        <f t="shared" si="190"/>
        <v/>
      </c>
      <c r="AA148" s="144" t="str">
        <f t="shared" si="152"/>
        <v/>
      </c>
      <c r="AB148" s="144" t="str">
        <f t="shared" si="191"/>
        <v/>
      </c>
      <c r="AC148" s="144" t="str">
        <f t="shared" si="153"/>
        <v/>
      </c>
      <c r="AD148" s="148" t="str">
        <f t="shared" si="154"/>
        <v/>
      </c>
      <c r="AE148" s="180" t="str">
        <f>IF(OR($E148="",$G148=""),"",IF(AND($E$3=1),'Marks Entry 1st'!T147,IF(AND($E$3=2),'Marks Entry 2nd'!T147,IF(AND($E$3=3),'Marks Entry 3rd'!T147,IF(AND($E$3=4),'Marks Entry 4th'!T147,"")))))</f>
        <v/>
      </c>
      <c r="AF148" s="180" t="str">
        <f>IF(OR($E148="",$G148=""),"",IF(AND($E$3=1),'Marks Entry 1st'!U147,IF(AND($E$3=2),'Marks Entry 2nd'!U147,IF(AND($E$3=3),'Marks Entry 3rd'!U147,IF(AND($E$3=4),'Marks Entry 4th'!U147,"")))))</f>
        <v/>
      </c>
      <c r="AG148" s="87" t="str">
        <f t="shared" si="192"/>
        <v/>
      </c>
      <c r="AH148" s="180" t="str">
        <f>IF(OR($E148="",$G148=""),"",IF(AND($E$3=1),'Marks Entry 1st'!V147,IF(AND($E$3=2),'Marks Entry 2nd'!V147,IF(AND($E$3=3),'Marks Entry 3rd'!V147,IF(AND($E$3=4),'Marks Entry 4th'!V147,"")))))</f>
        <v/>
      </c>
      <c r="AI148" s="180" t="str">
        <f>IF(OR($E148="",$G148=""),"",IF(AND($E$3=1),'Marks Entry 1st'!W147,IF(AND($E$3=2),'Marks Entry 2nd'!W147,IF(AND($E$3=3),'Marks Entry 3rd'!W147,IF(AND($E$3=4),'Marks Entry 4th'!W147,"")))))</f>
        <v/>
      </c>
      <c r="AJ148" s="180" t="str">
        <f>IF(OR($E148="",$G148=""),"",IF(AND($E$3=1),'Marks Entry 1st'!X147,IF(AND($E$3=2),'Marks Entry 2nd'!X147,IF(AND($E$3=3),'Marks Entry 3rd'!X147,IF(AND($E$3=4),'Marks Entry 4th'!X147,"")))))</f>
        <v/>
      </c>
      <c r="AK148" s="91" t="str">
        <f t="shared" si="193"/>
        <v/>
      </c>
      <c r="AL148" s="87">
        <f t="shared" si="194"/>
        <v>0</v>
      </c>
      <c r="AM148" s="93" t="str">
        <f>IF(OR($E148="",$G148=""),"",IF(AND($E$3=1),'Marks Entry 1st'!Y147,IF(AND($E$3=2),'Marks Entry 2nd'!Y147,IF(AND($E$3=3),'Marks Entry 3rd'!Y147,IF(AND($E$3=4),'Marks Entry 4th'!Y147,"")))))</f>
        <v/>
      </c>
      <c r="AN148" s="93" t="str">
        <f>IF(OR($E148="",$G148=""),"",IF(AND($E$3=1),'Marks Entry 1st'!Z147,IF(AND($E$3=2),'Marks Entry 2nd'!Z147,IF(AND($E$3=3),'Marks Entry 3rd'!Z147,IF(AND($E$3=4),'Marks Entry 4th'!Z147,"")))))</f>
        <v/>
      </c>
      <c r="AO148" s="93" t="str">
        <f>IF(OR($E148="",$G148=""),"",IF(AND($E$3=1),'Marks Entry 1st'!AA147,IF(AND($E$3=2),'Marks Entry 2nd'!AA147,IF(AND($E$3=3),'Marks Entry 3rd'!AA147,IF(AND($E$3=4),'Marks Entry 4th'!AA147,"")))))</f>
        <v/>
      </c>
      <c r="AP148" s="92" t="str">
        <f t="shared" si="195"/>
        <v/>
      </c>
      <c r="AQ148" s="87" t="str">
        <f t="shared" si="196"/>
        <v/>
      </c>
      <c r="AR148" s="144">
        <f t="shared" si="197"/>
        <v>0</v>
      </c>
      <c r="AS148" s="144" t="str">
        <f t="shared" si="198"/>
        <v/>
      </c>
      <c r="AT148" s="144" t="str">
        <f t="shared" si="155"/>
        <v/>
      </c>
      <c r="AU148" s="144" t="str">
        <f t="shared" si="199"/>
        <v/>
      </c>
      <c r="AV148" s="144" t="str">
        <f t="shared" si="156"/>
        <v/>
      </c>
      <c r="AW148" s="148" t="str">
        <f t="shared" si="157"/>
        <v/>
      </c>
      <c r="AX148" s="180" t="str">
        <f>IF(OR($E148="",$G148=""),"",IF(AND($E$3=1),'Marks Entry 1st'!AB147,IF(AND($E$3=2),'Marks Entry 2nd'!AB147,IF(AND($E$3=3),'Marks Entry 3rd'!AB147,IF(AND($E$3=4),'Marks Entry 4th'!AB147,"")))))</f>
        <v/>
      </c>
      <c r="AY148" s="180" t="str">
        <f>IF(OR($E148="",$G148=""),"",IF(AND($E$3=1),'Marks Entry 1st'!AC147,IF(AND($E$3=2),'Marks Entry 2nd'!AC147,IF(AND($E$3=3),'Marks Entry 3rd'!AC147,IF(AND($E$3=4),'Marks Entry 4th'!AC147,"")))))</f>
        <v/>
      </c>
      <c r="AZ148" s="87" t="str">
        <f t="shared" si="158"/>
        <v/>
      </c>
      <c r="BA148" s="180" t="str">
        <f>IF(OR($E148="",$G148=""),"",IF(AND($E$3=1),'Marks Entry 1st'!AD147,IF(AND($E$3=2),'Marks Entry 2nd'!AD147,IF(AND($E$3=3),'Marks Entry 3rd'!AD147,IF(AND($E$3=4),'Marks Entry 4th'!AD147,"")))))</f>
        <v/>
      </c>
      <c r="BB148" s="180" t="str">
        <f>IF(OR($E148="",$G148=""),"",IF(AND($E$3=1),'Marks Entry 1st'!AE147,IF(AND($E$3=2),'Marks Entry 2nd'!AE147,IF(AND($E$3=3),'Marks Entry 3rd'!AE147,IF(AND($E$3=4),'Marks Entry 4th'!AE147,"")))))</f>
        <v/>
      </c>
      <c r="BC148" s="180" t="str">
        <f>IF(OR($E148="",$G148=""),"",IF(AND($E$3=1),'Marks Entry 1st'!AF147,IF(AND($E$3=2),'Marks Entry 2nd'!AF147,IF(AND($E$3=3),'Marks Entry 3rd'!AF147,IF(AND($E$3=4),'Marks Entry 4th'!AF147,"")))))</f>
        <v/>
      </c>
      <c r="BD148" s="91" t="str">
        <f t="shared" si="159"/>
        <v/>
      </c>
      <c r="BE148" s="87">
        <f t="shared" si="160"/>
        <v>0</v>
      </c>
      <c r="BF148" s="93" t="str">
        <f>IF(OR($E148="",$G148=""),"",IF(AND($E$3=1),'Marks Entry 1st'!AG147,IF(AND($E$3=2),'Marks Entry 2nd'!AG147,IF(AND($E$3=3),'Marks Entry 3rd'!AG147,IF(AND($E$3=4),'Marks Entry 4th'!AG147,"")))))</f>
        <v/>
      </c>
      <c r="BG148" s="93" t="str">
        <f>IF(OR($E148="",$G148=""),"",IF(AND($E$3=1),'Marks Entry 1st'!AH147,IF(AND($E$3=2),'Marks Entry 2nd'!AH147,IF(AND($E$3=3),'Marks Entry 3rd'!AH147,IF(AND($E$3=4),'Marks Entry 4th'!AH147,"")))))</f>
        <v/>
      </c>
      <c r="BH148" s="93" t="str">
        <f>IF(OR($E148="",$G148=""),"",IF(AND($E$3=1),'Marks Entry 1st'!AI147,IF(AND($E$3=2),'Marks Entry 2nd'!AI147,IF(AND($E$3=3),'Marks Entry 3rd'!AI147,IF(AND($E$3=4),'Marks Entry 4th'!AI147,"")))))</f>
        <v/>
      </c>
      <c r="BI148" s="92" t="str">
        <f t="shared" si="161"/>
        <v/>
      </c>
      <c r="BJ148" s="87" t="str">
        <f t="shared" si="162"/>
        <v/>
      </c>
      <c r="BK148" s="144">
        <f t="shared" si="163"/>
        <v>0</v>
      </c>
      <c r="BL148" s="144" t="str">
        <f t="shared" si="164"/>
        <v/>
      </c>
      <c r="BM148" s="144" t="str">
        <f t="shared" si="165"/>
        <v/>
      </c>
      <c r="BN148" s="144" t="str">
        <f t="shared" si="166"/>
        <v/>
      </c>
      <c r="BO148" s="144" t="str">
        <f t="shared" si="167"/>
        <v/>
      </c>
      <c r="BP148" s="148" t="str">
        <f t="shared" si="168"/>
        <v/>
      </c>
      <c r="BQ148" s="180" t="str">
        <f>IF(OR($E148="",$G148=""),"",IF(AND($E$3=1),'Marks Entry 1st'!AJ147,IF(AND($E$3=2),'Marks Entry 2nd'!AJ147,IF(AND($E$3=3),'Marks Entry 3rd'!AJ147,IF(AND($E$3=4),'Marks Entry 4th'!AJ147,"")))))</f>
        <v/>
      </c>
      <c r="BR148" s="180" t="str">
        <f>IF(OR($E148="",$G148=""),"",IF(AND($E$3=1),'Marks Entry 1st'!AK147,IF(AND($E$3=2),'Marks Entry 2nd'!AK147,IF(AND($E$3=3),'Marks Entry 3rd'!AK147,IF(AND($E$3=4),'Marks Entry 4th'!AK147,"")))))</f>
        <v/>
      </c>
      <c r="BS148" s="87" t="str">
        <f t="shared" si="200"/>
        <v/>
      </c>
      <c r="BT148" s="180" t="str">
        <f>IF(OR($E148="",$G148=""),"",IF(AND($E$3=1),'Marks Entry 1st'!AL147,IF(AND($E$3=2),'Marks Entry 2nd'!AL147,IF(AND($E$3=3),'Marks Entry 3rd'!AL147,IF(AND($E$3=4),'Marks Entry 4th'!AL147,"")))))</f>
        <v/>
      </c>
      <c r="BU148" s="180" t="str">
        <f>IF(OR($E148="",$G148=""),"",IF(AND($E$3=1),'Marks Entry 1st'!AM147,IF(AND($E$3=2),'Marks Entry 2nd'!AM147,IF(AND($E$3=3),'Marks Entry 3rd'!AM147,IF(AND($E$3=4),'Marks Entry 4th'!AM147,"")))))</f>
        <v/>
      </c>
      <c r="BV148" s="180" t="str">
        <f>IF(OR($E148="",$G148=""),"",IF(AND($E$3=1),'Marks Entry 1st'!AN147,IF(AND($E$3=2),'Marks Entry 2nd'!AN147,IF(AND($E$3=3),'Marks Entry 3rd'!AN147,IF(AND($E$3=4),'Marks Entry 4th'!AN147,"")))))</f>
        <v/>
      </c>
      <c r="BW148" s="91" t="str">
        <f t="shared" si="201"/>
        <v/>
      </c>
      <c r="BX148" s="87">
        <f t="shared" si="202"/>
        <v>0</v>
      </c>
      <c r="BY148" s="93" t="str">
        <f>IF(OR($E148="",$G148=""),"",IF(AND($E$3=1),'Marks Entry 1st'!AO147,IF(AND($E$3=2),'Marks Entry 2nd'!AO147,IF(AND($E$3=3),'Marks Entry 3rd'!AO147,IF(AND($E$3=4),'Marks Entry 4th'!AO147,"")))))</f>
        <v/>
      </c>
      <c r="BZ148" s="93" t="str">
        <f>IF(OR($E148="",$G148=""),"",IF(AND($E$3=1),'Marks Entry 1st'!AP147,IF(AND($E$3=2),'Marks Entry 2nd'!AP147,IF(AND($E$3=3),'Marks Entry 3rd'!AP147,IF(AND($E$3=4),'Marks Entry 4th'!AP147,"")))))</f>
        <v/>
      </c>
      <c r="CA148" s="93" t="str">
        <f>IF(OR($E148="",$G148=""),"",IF(AND($E$3=1),'Marks Entry 1st'!AQ147,IF(AND($E$3=2),'Marks Entry 2nd'!AQ147,IF(AND($E$3=3),'Marks Entry 3rd'!AQ147,IF(AND($E$3=4),'Marks Entry 4th'!AQ147,"")))))</f>
        <v/>
      </c>
      <c r="CB148" s="92" t="str">
        <f t="shared" si="203"/>
        <v/>
      </c>
      <c r="CC148" s="87" t="str">
        <f t="shared" si="204"/>
        <v/>
      </c>
      <c r="CD148" s="144">
        <f t="shared" si="205"/>
        <v>0</v>
      </c>
      <c r="CE148" s="144" t="str">
        <f t="shared" si="206"/>
        <v/>
      </c>
      <c r="CF148" s="144" t="str">
        <f t="shared" si="169"/>
        <v/>
      </c>
      <c r="CG148" s="144" t="str">
        <f t="shared" si="207"/>
        <v/>
      </c>
      <c r="CH148" s="144" t="str">
        <f t="shared" si="170"/>
        <v/>
      </c>
      <c r="CI148" s="148" t="str">
        <f t="shared" si="171"/>
        <v/>
      </c>
      <c r="CJ148" s="180" t="str">
        <f>IF(OR($E148="",$G148=""),"",IF(AND($E$3=1),'Marks Entry 1st'!AR147,IF(AND($E$3=2),'Marks Entry 2nd'!AR147,IF(AND($E$3=3),'Marks Entry 3rd'!AR147,IF(AND($E$3=4),'Marks Entry 4th'!AR147,"")))))</f>
        <v/>
      </c>
      <c r="CK148" s="180" t="str">
        <f>IF(OR($E148="",$G148=""),"",IF(AND($E$3=1),'Marks Entry 1st'!AS147,IF(AND($E$3=2),'Marks Entry 2nd'!AS147,IF(AND($E$3=3),'Marks Entry 3rd'!AS147,IF(AND($E$3=4),'Marks Entry 4th'!AS147,"")))))</f>
        <v/>
      </c>
      <c r="CL148" s="87" t="str">
        <f t="shared" si="208"/>
        <v/>
      </c>
      <c r="CM148" s="180" t="str">
        <f>IF(OR($E148="",$G148=""),"",IF(AND($E$3=1),'Marks Entry 1st'!AT147,IF(AND($E$3=2),'Marks Entry 2nd'!AT147,IF(AND($E$3=3),'Marks Entry 3rd'!AT147,IF(AND($E$3=4),'Marks Entry 4th'!AT147,"")))))</f>
        <v/>
      </c>
      <c r="CN148" s="180" t="str">
        <f>IF(OR($E148="",$G148=""),"",IF(AND($E$3=1),'Marks Entry 1st'!AU147,IF(AND($E$3=2),'Marks Entry 2nd'!AU147,IF(AND($E$3=3),'Marks Entry 3rd'!AU147,IF(AND($E$3=4),'Marks Entry 4th'!AU147,"")))))</f>
        <v/>
      </c>
      <c r="CO148" s="180" t="str">
        <f>IF(OR($E148="",$G148=""),"",IF(AND($E$3=1),'Marks Entry 1st'!AV147,IF(AND($E$3=2),'Marks Entry 2nd'!AV147,IF(AND($E$3=3),'Marks Entry 3rd'!AV147,IF(AND($E$3=4),'Marks Entry 4th'!AV147,"")))))</f>
        <v/>
      </c>
      <c r="CP148" s="91" t="str">
        <f t="shared" si="209"/>
        <v/>
      </c>
      <c r="CQ148" s="87">
        <f t="shared" si="210"/>
        <v>0</v>
      </c>
      <c r="CR148" s="93" t="str">
        <f>IF(OR($E148="",$G148=""),"",IF(AND($E$3=1),'Marks Entry 1st'!AW147,IF(AND($E$3=2),'Marks Entry 2nd'!AW147,IF(AND($E$3=3),'Marks Entry 3rd'!AW147,IF(AND($E$3=4),'Marks Entry 4th'!AW147,"")))))</f>
        <v/>
      </c>
      <c r="CS148" s="93" t="str">
        <f>IF(OR($E148="",$G148=""),"",IF(AND($E$3=1),'Marks Entry 1st'!AX147,IF(AND($E$3=2),'Marks Entry 2nd'!AX147,IF(AND($E$3=3),'Marks Entry 3rd'!AX147,IF(AND($E$3=4),'Marks Entry 4th'!AX147,"")))))</f>
        <v/>
      </c>
      <c r="CT148" s="93" t="str">
        <f>IF(OR($E148="",$G148=""),"",IF(AND($E$3=1),'Marks Entry 1st'!AY147,IF(AND($E$3=2),'Marks Entry 2nd'!AY147,IF(AND($E$3=3),'Marks Entry 3rd'!AY147,IF(AND($E$3=4),'Marks Entry 4th'!AY147,"")))))</f>
        <v/>
      </c>
      <c r="CU148" s="92" t="str">
        <f t="shared" si="211"/>
        <v/>
      </c>
      <c r="CV148" s="87" t="str">
        <f t="shared" si="212"/>
        <v/>
      </c>
      <c r="CW148" s="144">
        <f t="shared" si="213"/>
        <v>0</v>
      </c>
      <c r="CX148" s="144" t="str">
        <f t="shared" si="214"/>
        <v/>
      </c>
      <c r="CY148" s="144" t="str">
        <f t="shared" si="172"/>
        <v/>
      </c>
      <c r="CZ148" s="144" t="str">
        <f t="shared" si="215"/>
        <v/>
      </c>
      <c r="DA148" s="144" t="str">
        <f t="shared" si="173"/>
        <v/>
      </c>
      <c r="DB148" s="148" t="str">
        <f t="shared" si="174"/>
        <v/>
      </c>
      <c r="DC148" s="380" t="str">
        <f>IF(OR($E148="",$G148=""),"",IF(AND($E$3=1),'Marks Entry 1st'!AZ147,IF(AND($E$3=2),'Marks Entry 2nd'!AZ147,IF(AND($E$3=3),'Marks Entry 3rd'!AZ147,IF(AND($E$3=4),'Marks Entry 4th'!AZ147,"")))))</f>
        <v/>
      </c>
      <c r="DD148" s="380" t="str">
        <f>IF(OR($E148="",$G148=""),"",IF(AND($E$3=1),'Marks Entry 1st'!BA147,IF(AND($E$3=2),'Marks Entry 2nd'!BA147,IF(AND($E$3=3),'Marks Entry 3rd'!BA147,IF(AND($E$3=4),'Marks Entry 4th'!BA147,"")))))</f>
        <v/>
      </c>
      <c r="DE148" s="380" t="str">
        <f>IF(OR($E148="",$G148=""),"",IF(AND($E$3=1),'Marks Entry 1st'!BB147,IF(AND($E$3=2),'Marks Entry 2nd'!BB147,IF(AND($E$3=3),'Marks Entry 3rd'!BB147,IF(AND($E$3=4),'Marks Entry 4th'!BB147,"")))))</f>
        <v/>
      </c>
      <c r="DF148" s="181" t="str">
        <f t="shared" si="216"/>
        <v/>
      </c>
      <c r="DG148" s="182">
        <f t="shared" si="217"/>
        <v>0</v>
      </c>
      <c r="DH148" s="182" t="str">
        <f t="shared" si="218"/>
        <v/>
      </c>
      <c r="DI148" s="182" t="str">
        <f t="shared" si="219"/>
        <v/>
      </c>
      <c r="DJ148" s="147" t="str">
        <f t="shared" si="175"/>
        <v/>
      </c>
      <c r="DK148" s="380" t="str">
        <f>IF(OR($E148="",$G148=""),"",IF(AND($E$3=1),'Marks Entry 1st'!BC147,IF(AND($E$3=2),'Marks Entry 2nd'!BC147,IF(AND($E$3=3),'Marks Entry 3rd'!BC147,IF(AND($E$3=4),'Marks Entry 4th'!BC147,"")))))</f>
        <v/>
      </c>
      <c r="DL148" s="380" t="str">
        <f>IF(OR($E148="",$G148=""),"",IF(AND($E$3=1),'Marks Entry 1st'!BD147,IF(AND($E$3=2),'Marks Entry 2nd'!BD147,IF(AND($E$3=3),'Marks Entry 3rd'!BD147,IF(AND($E$3=4),'Marks Entry 4th'!BD147,"")))))</f>
        <v/>
      </c>
      <c r="DM148" s="380" t="str">
        <f>IF(OR($E148="",$G148=""),"",IF(AND($E$3=1),'Marks Entry 1st'!BE147,IF(AND($E$3=2),'Marks Entry 2nd'!BE147,IF(AND($E$3=3),'Marks Entry 3rd'!BE147,IF(AND($E$3=4),'Marks Entry 4th'!BE147,"")))))</f>
        <v/>
      </c>
      <c r="DN148" s="181" t="str">
        <f t="shared" si="220"/>
        <v/>
      </c>
      <c r="DO148" s="182">
        <f t="shared" si="221"/>
        <v>0</v>
      </c>
      <c r="DP148" s="182" t="str">
        <f t="shared" si="222"/>
        <v/>
      </c>
      <c r="DQ148" s="182" t="str">
        <f t="shared" si="223"/>
        <v/>
      </c>
      <c r="DR148" s="147" t="str">
        <f t="shared" si="176"/>
        <v/>
      </c>
      <c r="DS148" s="380" t="str">
        <f>IF(OR($E148="",$G148=""),"",IF(AND($E$3=1),'Marks Entry 1st'!BF147,IF(AND($E$3=2),'Marks Entry 2nd'!BF147,IF(AND($E$3=3),'Marks Entry 3rd'!BF147,IF(AND($E$3=4),'Marks Entry 4th'!BF147,"")))))</f>
        <v/>
      </c>
      <c r="DT148" s="380" t="str">
        <f>IF(OR($E148="",$G148=""),"",IF(AND($E$3=1),'Marks Entry 1st'!BG147,IF(AND($E$3=2),'Marks Entry 2nd'!BG147,IF(AND($E$3=3),'Marks Entry 3rd'!BG147,IF(AND($E$3=4),'Marks Entry 4th'!BG147,"")))))</f>
        <v/>
      </c>
      <c r="DU148" s="380" t="str">
        <f>IF(OR($E148="",$G148=""),"",IF(AND($E$3=1),'Marks Entry 1st'!BH147,IF(AND($E$3=2),'Marks Entry 2nd'!BH147,IF(AND($E$3=3),'Marks Entry 3rd'!BH147,IF(AND($E$3=4),'Marks Entry 4th'!BH147,"")))))</f>
        <v/>
      </c>
      <c r="DV148" s="181" t="str">
        <f t="shared" si="224"/>
        <v/>
      </c>
      <c r="DW148" s="182">
        <f t="shared" si="225"/>
        <v>0</v>
      </c>
      <c r="DX148" s="182" t="str">
        <f t="shared" si="226"/>
        <v/>
      </c>
      <c r="DY148" s="182" t="str">
        <f t="shared" si="227"/>
        <v/>
      </c>
      <c r="DZ148" s="147" t="str">
        <f t="shared" si="177"/>
        <v/>
      </c>
      <c r="EA148" s="104" t="str">
        <f t="shared" si="178"/>
        <v/>
      </c>
      <c r="EB148" s="105" t="str">
        <f t="shared" si="179"/>
        <v/>
      </c>
      <c r="EC148" s="111" t="str">
        <f t="shared" si="180"/>
        <v/>
      </c>
      <c r="ED148" s="112" t="str">
        <f t="shared" si="181"/>
        <v/>
      </c>
      <c r="EE148" s="386" t="str">
        <f t="shared" si="182"/>
        <v/>
      </c>
      <c r="EF148" s="72" t="str">
        <f>IF(OR($E148="",$G148=""),"",IF(AND($E$3=1),'Marks Entry 1st'!BI147,IF(AND($E$3=2),'Marks Entry 2nd'!BI147,IF(AND($E$3=3),'Marks Entry 3rd'!BI147,IF(AND($E$3=4),'Marks Entry 4th'!BI147,"")))))</f>
        <v/>
      </c>
      <c r="EG148" s="72" t="str">
        <f>IF(OR($E148="",$G148=""),"",IF(AND($E$3=1),'Marks Entry 1st'!BJ147,IF(AND($E$3=2),'Marks Entry 2nd'!BJ147,IF(AND($E$3=3),'Marks Entry 3rd'!BJ147,IF(AND($E$3=4),'Marks Entry 4th'!BJ147,"")))))</f>
        <v/>
      </c>
      <c r="EH148" s="328" t="str">
        <f t="shared" si="183"/>
        <v/>
      </c>
      <c r="EI148" s="73"/>
      <c r="EP148" s="75">
        <f>IF(AND($E$3=1),'Marks Entry 1st'!I147,IF(AND($E$3=2),'Marks Entry 2nd'!I147,IF(AND($E$3=3),'Marks Entry 3rd'!I147,IF(AND($E$3=4),'Marks Entry 4th'!I147,""))))</f>
        <v>0</v>
      </c>
    </row>
    <row r="149" spans="1:146" ht="18.899999999999999" customHeight="1">
      <c r="A149" s="94">
        <v>142</v>
      </c>
      <c r="B149" s="94" t="str">
        <f>IF(OR(EP149=0,EP149=""),"",IF(AND($E$3=1),'Marks Entry 1st'!I148,IF(AND($E$3=2),'Marks Entry 2nd'!I148,IF(AND($E$3=3),'Marks Entry 3rd'!I148,IF(AND($E$3=4),'Marks Entry 4th'!I148,"")))))</f>
        <v/>
      </c>
      <c r="C149" s="95" t="str">
        <f>IF(OR(B149=0,B149=""),"",IF(AND($E$3=1),'Marks Entry 1st'!B148,IF(AND($E$3=2),'Marks Entry 2nd'!B148,IF(AND($E$3=3),'Marks Entry 3rd'!B148,IF(AND($E$3=4),'Marks Entry 4th'!B148,"")))))</f>
        <v/>
      </c>
      <c r="D149" s="95" t="str">
        <f>IF(OR(B149=0,B149=""),"",IF(AND($E$3=1),'Marks Entry 1st'!C148,IF(AND($E$3=2),'Marks Entry 2nd'!C148,IF(AND($E$3=3),'Marks Entry 3rd'!C148,IF(AND($E$3=4),'Marks Entry 4th'!C148,"")))))</f>
        <v/>
      </c>
      <c r="E149" s="96" t="str">
        <f>IF(OR(B149=0,B149=""),"",IF(AND($E$3=1),'Marks Entry 1st'!E148,IF(AND($E$3=2),'Marks Entry 2nd'!E148,IF(AND($E$3=3),'Marks Entry 3rd'!E148,IF(AND($E$3=4),'Marks Entry 4th'!E148,"")))))</f>
        <v/>
      </c>
      <c r="F149" s="95" t="str">
        <f>IF(OR(B149=0,B149=""),"",IF(AND($E$3=1),'Marks Entry 1st'!D148,IF(AND($E$3=2),'Marks Entry 2nd'!D148,IF(AND($E$3=3),'Marks Entry 3rd'!D148,IF(AND($E$3=4),'Marks Entry 4th'!D148,"")))))</f>
        <v/>
      </c>
      <c r="G149" s="90" t="str">
        <f>IF(OR(B149=0,B149=""),"",IF(AND($E$3=1),'Marks Entry 1st'!F148,IF(AND($E$3=2),'Marks Entry 2nd'!F148,IF(AND($E$3=3),'Marks Entry 3rd'!F148,IF(AND($E$3=4),'Marks Entry 4th'!F148,"")))))</f>
        <v/>
      </c>
      <c r="H149" s="90" t="str">
        <f>IF(OR(B149=0,B149=""),"",IF(AND($E$3=1),'Marks Entry 1st'!G148,IF(AND($E$3=2),'Marks Entry 2nd'!G148,IF(AND($E$3=3),'Marks Entry 3rd'!G148,IF(AND($E$3=4),'Marks Entry 4th'!G148,"")))))</f>
        <v/>
      </c>
      <c r="I149" s="90" t="str">
        <f>IF(OR(B149=0,B149=""),"",IF(AND($E$3=1),'Marks Entry 1st'!H148,IF(AND($E$3=2),'Marks Entry 2nd'!H148,IF(AND($E$3=3),'Marks Entry 3rd'!H148,IF(AND($E$3=4),'Marks Entry 4th'!H148,"")))))</f>
        <v/>
      </c>
      <c r="J149" s="379" t="str">
        <f>IF(OR(B149=0,B149=""),"",IF(AND($E$3=1),'Marks Entry 1st'!J148,IF(AND($E$3=2),'Marks Entry 2nd'!J148,IF(AND($E$3=3),'Marks Entry 3rd'!J148,IF(AND($E$3=4),'Marks Entry 4th'!J148,"")))))</f>
        <v/>
      </c>
      <c r="K149" s="379" t="str">
        <f>IF(OR(B149=0,B149=""),"",IF(AND($E$3=1),'Marks Entry 1st'!K148,IF(AND($E$3=2),'Marks Entry 2nd'!K148,IF(AND($E$3=3),'Marks Entry 3rd'!K148,IF(AND($E$3=4),'Marks Entry 4th'!K148,"")))))</f>
        <v/>
      </c>
      <c r="L149" s="180" t="str">
        <f>IF(OR($E149="",$G149=""),"",IF(AND($E$3=1),'Marks Entry 1st'!L148,IF(AND($E$3=2),'Marks Entry 2nd'!L148,IF(AND($E$3=3),'Marks Entry 3rd'!L148,IF(AND($E$3=4),'Marks Entry 4th'!L148,"")))))</f>
        <v/>
      </c>
      <c r="M149" s="180" t="str">
        <f>IF(OR($E149="",$G149=""),"",IF(AND($E$3=1),'Marks Entry 1st'!M148,IF(AND($E$3=2),'Marks Entry 2nd'!M148,IF(AND($E$3=3),'Marks Entry 3rd'!M148,IF(AND($E$3=4),'Marks Entry 4th'!M148,"")))))</f>
        <v/>
      </c>
      <c r="N149" s="87" t="str">
        <f t="shared" si="184"/>
        <v/>
      </c>
      <c r="O149" s="180" t="str">
        <f>IF(OR($E149="",$G149=""),"",IF(AND($E$3=1),'Marks Entry 1st'!N148,IF(AND($E$3=2),'Marks Entry 2nd'!N148,IF(AND($E$3=3),'Marks Entry 3rd'!N148,IF(AND($E$3=4),'Marks Entry 4th'!N148,"")))))</f>
        <v/>
      </c>
      <c r="P149" s="180" t="str">
        <f>IF(OR($E149="",$G149=""),"",IF(AND($E$3=1),'Marks Entry 1st'!O148,IF(AND($E$3=2),'Marks Entry 2nd'!O148,IF(AND($E$3=3),'Marks Entry 3rd'!O148,IF(AND($E$3=4),'Marks Entry 4th'!O148,"")))))</f>
        <v/>
      </c>
      <c r="Q149" s="180" t="str">
        <f>IF(OR($E149="",$G149=""),"",IF(AND($E$3=1),'Marks Entry 1st'!P148,IF(AND($E$3=2),'Marks Entry 2nd'!P148,IF(AND($E$3=3),'Marks Entry 3rd'!P148,IF(AND($E$3=4),'Marks Entry 4th'!P148,"")))))</f>
        <v/>
      </c>
      <c r="R149" s="91" t="str">
        <f t="shared" si="185"/>
        <v/>
      </c>
      <c r="S149" s="87">
        <f t="shared" si="186"/>
        <v>0</v>
      </c>
      <c r="T149" s="93" t="str">
        <f>IF(OR($E149="",$G149=""),"",IF(AND($E$3=1),'Marks Entry 1st'!Q148,IF(AND($E$3=2),'Marks Entry 2nd'!Q148,IF(AND($E$3=3),'Marks Entry 3rd'!Q148,IF(AND($E$3=4),'Marks Entry 4th'!Q148,"")))))</f>
        <v/>
      </c>
      <c r="U149" s="93" t="str">
        <f>IF(OR($E149="",$G149=""),"",IF(AND($E$3=1),'Marks Entry 1st'!R148,IF(AND($E$3=2),'Marks Entry 2nd'!R148,IF(AND($E$3=3),'Marks Entry 3rd'!R148,IF(AND($E$3=4),'Marks Entry 4th'!R148,"")))))</f>
        <v/>
      </c>
      <c r="V149" s="93" t="str">
        <f>IF(OR($E149="",$G149=""),"",IF(AND($E$3=1),'Marks Entry 1st'!S148,IF(AND($E$3=2),'Marks Entry 2nd'!S148,IF(AND($E$3=3),'Marks Entry 3rd'!S148,IF(AND($E$3=4),'Marks Entry 4th'!S148,"")))))</f>
        <v/>
      </c>
      <c r="W149" s="92" t="str">
        <f t="shared" si="187"/>
        <v/>
      </c>
      <c r="X149" s="87" t="str">
        <f t="shared" si="188"/>
        <v/>
      </c>
      <c r="Y149" s="144">
        <f t="shared" si="189"/>
        <v>0</v>
      </c>
      <c r="Z149" s="144" t="str">
        <f t="shared" si="190"/>
        <v/>
      </c>
      <c r="AA149" s="144" t="str">
        <f t="shared" si="152"/>
        <v/>
      </c>
      <c r="AB149" s="144" t="str">
        <f t="shared" si="191"/>
        <v/>
      </c>
      <c r="AC149" s="144" t="str">
        <f t="shared" si="153"/>
        <v/>
      </c>
      <c r="AD149" s="148" t="str">
        <f t="shared" si="154"/>
        <v/>
      </c>
      <c r="AE149" s="180" t="str">
        <f>IF(OR($E149="",$G149=""),"",IF(AND($E$3=1),'Marks Entry 1st'!T148,IF(AND($E$3=2),'Marks Entry 2nd'!T148,IF(AND($E$3=3),'Marks Entry 3rd'!T148,IF(AND($E$3=4),'Marks Entry 4th'!T148,"")))))</f>
        <v/>
      </c>
      <c r="AF149" s="180" t="str">
        <f>IF(OR($E149="",$G149=""),"",IF(AND($E$3=1),'Marks Entry 1st'!U148,IF(AND($E$3=2),'Marks Entry 2nd'!U148,IF(AND($E$3=3),'Marks Entry 3rd'!U148,IF(AND($E$3=4),'Marks Entry 4th'!U148,"")))))</f>
        <v/>
      </c>
      <c r="AG149" s="87" t="str">
        <f t="shared" si="192"/>
        <v/>
      </c>
      <c r="AH149" s="180" t="str">
        <f>IF(OR($E149="",$G149=""),"",IF(AND($E$3=1),'Marks Entry 1st'!V148,IF(AND($E$3=2),'Marks Entry 2nd'!V148,IF(AND($E$3=3),'Marks Entry 3rd'!V148,IF(AND($E$3=4),'Marks Entry 4th'!V148,"")))))</f>
        <v/>
      </c>
      <c r="AI149" s="180" t="str">
        <f>IF(OR($E149="",$G149=""),"",IF(AND($E$3=1),'Marks Entry 1st'!W148,IF(AND($E$3=2),'Marks Entry 2nd'!W148,IF(AND($E$3=3),'Marks Entry 3rd'!W148,IF(AND($E$3=4),'Marks Entry 4th'!W148,"")))))</f>
        <v/>
      </c>
      <c r="AJ149" s="180" t="str">
        <f>IF(OR($E149="",$G149=""),"",IF(AND($E$3=1),'Marks Entry 1st'!X148,IF(AND($E$3=2),'Marks Entry 2nd'!X148,IF(AND($E$3=3),'Marks Entry 3rd'!X148,IF(AND($E$3=4),'Marks Entry 4th'!X148,"")))))</f>
        <v/>
      </c>
      <c r="AK149" s="91" t="str">
        <f t="shared" si="193"/>
        <v/>
      </c>
      <c r="AL149" s="87">
        <f t="shared" si="194"/>
        <v>0</v>
      </c>
      <c r="AM149" s="93" t="str">
        <f>IF(OR($E149="",$G149=""),"",IF(AND($E$3=1),'Marks Entry 1st'!Y148,IF(AND($E$3=2),'Marks Entry 2nd'!Y148,IF(AND($E$3=3),'Marks Entry 3rd'!Y148,IF(AND($E$3=4),'Marks Entry 4th'!Y148,"")))))</f>
        <v/>
      </c>
      <c r="AN149" s="93" t="str">
        <f>IF(OR($E149="",$G149=""),"",IF(AND($E$3=1),'Marks Entry 1st'!Z148,IF(AND($E$3=2),'Marks Entry 2nd'!Z148,IF(AND($E$3=3),'Marks Entry 3rd'!Z148,IF(AND($E$3=4),'Marks Entry 4th'!Z148,"")))))</f>
        <v/>
      </c>
      <c r="AO149" s="93" t="str">
        <f>IF(OR($E149="",$G149=""),"",IF(AND($E$3=1),'Marks Entry 1st'!AA148,IF(AND($E$3=2),'Marks Entry 2nd'!AA148,IF(AND($E$3=3),'Marks Entry 3rd'!AA148,IF(AND($E$3=4),'Marks Entry 4th'!AA148,"")))))</f>
        <v/>
      </c>
      <c r="AP149" s="92" t="str">
        <f t="shared" si="195"/>
        <v/>
      </c>
      <c r="AQ149" s="87" t="str">
        <f t="shared" si="196"/>
        <v/>
      </c>
      <c r="AR149" s="144">
        <f t="shared" si="197"/>
        <v>0</v>
      </c>
      <c r="AS149" s="144" t="str">
        <f t="shared" si="198"/>
        <v/>
      </c>
      <c r="AT149" s="144" t="str">
        <f t="shared" si="155"/>
        <v/>
      </c>
      <c r="AU149" s="144" t="str">
        <f t="shared" si="199"/>
        <v/>
      </c>
      <c r="AV149" s="144" t="str">
        <f t="shared" si="156"/>
        <v/>
      </c>
      <c r="AW149" s="148" t="str">
        <f t="shared" si="157"/>
        <v/>
      </c>
      <c r="AX149" s="180" t="str">
        <f>IF(OR($E149="",$G149=""),"",IF(AND($E$3=1),'Marks Entry 1st'!AB148,IF(AND($E$3=2),'Marks Entry 2nd'!AB148,IF(AND($E$3=3),'Marks Entry 3rd'!AB148,IF(AND($E$3=4),'Marks Entry 4th'!AB148,"")))))</f>
        <v/>
      </c>
      <c r="AY149" s="180" t="str">
        <f>IF(OR($E149="",$G149=""),"",IF(AND($E$3=1),'Marks Entry 1st'!AC148,IF(AND($E$3=2),'Marks Entry 2nd'!AC148,IF(AND($E$3=3),'Marks Entry 3rd'!AC148,IF(AND($E$3=4),'Marks Entry 4th'!AC148,"")))))</f>
        <v/>
      </c>
      <c r="AZ149" s="87" t="str">
        <f t="shared" si="158"/>
        <v/>
      </c>
      <c r="BA149" s="180" t="str">
        <f>IF(OR($E149="",$G149=""),"",IF(AND($E$3=1),'Marks Entry 1st'!AD148,IF(AND($E$3=2),'Marks Entry 2nd'!AD148,IF(AND($E$3=3),'Marks Entry 3rd'!AD148,IF(AND($E$3=4),'Marks Entry 4th'!AD148,"")))))</f>
        <v/>
      </c>
      <c r="BB149" s="180" t="str">
        <f>IF(OR($E149="",$G149=""),"",IF(AND($E$3=1),'Marks Entry 1st'!AE148,IF(AND($E$3=2),'Marks Entry 2nd'!AE148,IF(AND($E$3=3),'Marks Entry 3rd'!AE148,IF(AND($E$3=4),'Marks Entry 4th'!AE148,"")))))</f>
        <v/>
      </c>
      <c r="BC149" s="180" t="str">
        <f>IF(OR($E149="",$G149=""),"",IF(AND($E$3=1),'Marks Entry 1st'!AF148,IF(AND($E$3=2),'Marks Entry 2nd'!AF148,IF(AND($E$3=3),'Marks Entry 3rd'!AF148,IF(AND($E$3=4),'Marks Entry 4th'!AF148,"")))))</f>
        <v/>
      </c>
      <c r="BD149" s="91" t="str">
        <f t="shared" si="159"/>
        <v/>
      </c>
      <c r="BE149" s="87">
        <f t="shared" si="160"/>
        <v>0</v>
      </c>
      <c r="BF149" s="93" t="str">
        <f>IF(OR($E149="",$G149=""),"",IF(AND($E$3=1),'Marks Entry 1st'!AG148,IF(AND($E$3=2),'Marks Entry 2nd'!AG148,IF(AND($E$3=3),'Marks Entry 3rd'!AG148,IF(AND($E$3=4),'Marks Entry 4th'!AG148,"")))))</f>
        <v/>
      </c>
      <c r="BG149" s="93" t="str">
        <f>IF(OR($E149="",$G149=""),"",IF(AND($E$3=1),'Marks Entry 1st'!AH148,IF(AND($E$3=2),'Marks Entry 2nd'!AH148,IF(AND($E$3=3),'Marks Entry 3rd'!AH148,IF(AND($E$3=4),'Marks Entry 4th'!AH148,"")))))</f>
        <v/>
      </c>
      <c r="BH149" s="93" t="str">
        <f>IF(OR($E149="",$G149=""),"",IF(AND($E$3=1),'Marks Entry 1st'!AI148,IF(AND($E$3=2),'Marks Entry 2nd'!AI148,IF(AND($E$3=3),'Marks Entry 3rd'!AI148,IF(AND($E$3=4),'Marks Entry 4th'!AI148,"")))))</f>
        <v/>
      </c>
      <c r="BI149" s="92" t="str">
        <f t="shared" si="161"/>
        <v/>
      </c>
      <c r="BJ149" s="87" t="str">
        <f t="shared" si="162"/>
        <v/>
      </c>
      <c r="BK149" s="144">
        <f t="shared" si="163"/>
        <v>0</v>
      </c>
      <c r="BL149" s="144" t="str">
        <f t="shared" si="164"/>
        <v/>
      </c>
      <c r="BM149" s="144" t="str">
        <f t="shared" si="165"/>
        <v/>
      </c>
      <c r="BN149" s="144" t="str">
        <f t="shared" si="166"/>
        <v/>
      </c>
      <c r="BO149" s="144" t="str">
        <f t="shared" si="167"/>
        <v/>
      </c>
      <c r="BP149" s="148" t="str">
        <f t="shared" si="168"/>
        <v/>
      </c>
      <c r="BQ149" s="180" t="str">
        <f>IF(OR($E149="",$G149=""),"",IF(AND($E$3=1),'Marks Entry 1st'!AJ148,IF(AND($E$3=2),'Marks Entry 2nd'!AJ148,IF(AND($E$3=3),'Marks Entry 3rd'!AJ148,IF(AND($E$3=4),'Marks Entry 4th'!AJ148,"")))))</f>
        <v/>
      </c>
      <c r="BR149" s="180" t="str">
        <f>IF(OR($E149="",$G149=""),"",IF(AND($E$3=1),'Marks Entry 1st'!AK148,IF(AND($E$3=2),'Marks Entry 2nd'!AK148,IF(AND($E$3=3),'Marks Entry 3rd'!AK148,IF(AND($E$3=4),'Marks Entry 4th'!AK148,"")))))</f>
        <v/>
      </c>
      <c r="BS149" s="87" t="str">
        <f t="shared" si="200"/>
        <v/>
      </c>
      <c r="BT149" s="180" t="str">
        <f>IF(OR($E149="",$G149=""),"",IF(AND($E$3=1),'Marks Entry 1st'!AL148,IF(AND($E$3=2),'Marks Entry 2nd'!AL148,IF(AND($E$3=3),'Marks Entry 3rd'!AL148,IF(AND($E$3=4),'Marks Entry 4th'!AL148,"")))))</f>
        <v/>
      </c>
      <c r="BU149" s="180" t="str">
        <f>IF(OR($E149="",$G149=""),"",IF(AND($E$3=1),'Marks Entry 1st'!AM148,IF(AND($E$3=2),'Marks Entry 2nd'!AM148,IF(AND($E$3=3),'Marks Entry 3rd'!AM148,IF(AND($E$3=4),'Marks Entry 4th'!AM148,"")))))</f>
        <v/>
      </c>
      <c r="BV149" s="180" t="str">
        <f>IF(OR($E149="",$G149=""),"",IF(AND($E$3=1),'Marks Entry 1st'!AN148,IF(AND($E$3=2),'Marks Entry 2nd'!AN148,IF(AND($E$3=3),'Marks Entry 3rd'!AN148,IF(AND($E$3=4),'Marks Entry 4th'!AN148,"")))))</f>
        <v/>
      </c>
      <c r="BW149" s="91" t="str">
        <f t="shared" si="201"/>
        <v/>
      </c>
      <c r="BX149" s="87">
        <f t="shared" si="202"/>
        <v>0</v>
      </c>
      <c r="BY149" s="93" t="str">
        <f>IF(OR($E149="",$G149=""),"",IF(AND($E$3=1),'Marks Entry 1st'!AO148,IF(AND($E$3=2),'Marks Entry 2nd'!AO148,IF(AND($E$3=3),'Marks Entry 3rd'!AO148,IF(AND($E$3=4),'Marks Entry 4th'!AO148,"")))))</f>
        <v/>
      </c>
      <c r="BZ149" s="93" t="str">
        <f>IF(OR($E149="",$G149=""),"",IF(AND($E$3=1),'Marks Entry 1st'!AP148,IF(AND($E$3=2),'Marks Entry 2nd'!AP148,IF(AND($E$3=3),'Marks Entry 3rd'!AP148,IF(AND($E$3=4),'Marks Entry 4th'!AP148,"")))))</f>
        <v/>
      </c>
      <c r="CA149" s="93" t="str">
        <f>IF(OR($E149="",$G149=""),"",IF(AND($E$3=1),'Marks Entry 1st'!AQ148,IF(AND($E$3=2),'Marks Entry 2nd'!AQ148,IF(AND($E$3=3),'Marks Entry 3rd'!AQ148,IF(AND($E$3=4),'Marks Entry 4th'!AQ148,"")))))</f>
        <v/>
      </c>
      <c r="CB149" s="92" t="str">
        <f t="shared" si="203"/>
        <v/>
      </c>
      <c r="CC149" s="87" t="str">
        <f t="shared" si="204"/>
        <v/>
      </c>
      <c r="CD149" s="144">
        <f t="shared" si="205"/>
        <v>0</v>
      </c>
      <c r="CE149" s="144" t="str">
        <f t="shared" si="206"/>
        <v/>
      </c>
      <c r="CF149" s="144" t="str">
        <f t="shared" si="169"/>
        <v/>
      </c>
      <c r="CG149" s="144" t="str">
        <f t="shared" si="207"/>
        <v/>
      </c>
      <c r="CH149" s="144" t="str">
        <f t="shared" si="170"/>
        <v/>
      </c>
      <c r="CI149" s="148" t="str">
        <f t="shared" si="171"/>
        <v/>
      </c>
      <c r="CJ149" s="180" t="str">
        <f>IF(OR($E149="",$G149=""),"",IF(AND($E$3=1),'Marks Entry 1st'!AR148,IF(AND($E$3=2),'Marks Entry 2nd'!AR148,IF(AND($E$3=3),'Marks Entry 3rd'!AR148,IF(AND($E$3=4),'Marks Entry 4th'!AR148,"")))))</f>
        <v/>
      </c>
      <c r="CK149" s="180" t="str">
        <f>IF(OR($E149="",$G149=""),"",IF(AND($E$3=1),'Marks Entry 1st'!AS148,IF(AND($E$3=2),'Marks Entry 2nd'!AS148,IF(AND($E$3=3),'Marks Entry 3rd'!AS148,IF(AND($E$3=4),'Marks Entry 4th'!AS148,"")))))</f>
        <v/>
      </c>
      <c r="CL149" s="87" t="str">
        <f t="shared" si="208"/>
        <v/>
      </c>
      <c r="CM149" s="180" t="str">
        <f>IF(OR($E149="",$G149=""),"",IF(AND($E$3=1),'Marks Entry 1st'!AT148,IF(AND($E$3=2),'Marks Entry 2nd'!AT148,IF(AND($E$3=3),'Marks Entry 3rd'!AT148,IF(AND($E$3=4),'Marks Entry 4th'!AT148,"")))))</f>
        <v/>
      </c>
      <c r="CN149" s="180" t="str">
        <f>IF(OR($E149="",$G149=""),"",IF(AND($E$3=1),'Marks Entry 1st'!AU148,IF(AND($E$3=2),'Marks Entry 2nd'!AU148,IF(AND($E$3=3),'Marks Entry 3rd'!AU148,IF(AND($E$3=4),'Marks Entry 4th'!AU148,"")))))</f>
        <v/>
      </c>
      <c r="CO149" s="180" t="str">
        <f>IF(OR($E149="",$G149=""),"",IF(AND($E$3=1),'Marks Entry 1st'!AV148,IF(AND($E$3=2),'Marks Entry 2nd'!AV148,IF(AND($E$3=3),'Marks Entry 3rd'!AV148,IF(AND($E$3=4),'Marks Entry 4th'!AV148,"")))))</f>
        <v/>
      </c>
      <c r="CP149" s="91" t="str">
        <f t="shared" si="209"/>
        <v/>
      </c>
      <c r="CQ149" s="87">
        <f t="shared" si="210"/>
        <v>0</v>
      </c>
      <c r="CR149" s="93" t="str">
        <f>IF(OR($E149="",$G149=""),"",IF(AND($E$3=1),'Marks Entry 1st'!AW148,IF(AND($E$3=2),'Marks Entry 2nd'!AW148,IF(AND($E$3=3),'Marks Entry 3rd'!AW148,IF(AND($E$3=4),'Marks Entry 4th'!AW148,"")))))</f>
        <v/>
      </c>
      <c r="CS149" s="93" t="str">
        <f>IF(OR($E149="",$G149=""),"",IF(AND($E$3=1),'Marks Entry 1st'!AX148,IF(AND($E$3=2),'Marks Entry 2nd'!AX148,IF(AND($E$3=3),'Marks Entry 3rd'!AX148,IF(AND($E$3=4),'Marks Entry 4th'!AX148,"")))))</f>
        <v/>
      </c>
      <c r="CT149" s="93" t="str">
        <f>IF(OR($E149="",$G149=""),"",IF(AND($E$3=1),'Marks Entry 1st'!AY148,IF(AND($E$3=2),'Marks Entry 2nd'!AY148,IF(AND($E$3=3),'Marks Entry 3rd'!AY148,IF(AND($E$3=4),'Marks Entry 4th'!AY148,"")))))</f>
        <v/>
      </c>
      <c r="CU149" s="92" t="str">
        <f t="shared" si="211"/>
        <v/>
      </c>
      <c r="CV149" s="87" t="str">
        <f t="shared" si="212"/>
        <v/>
      </c>
      <c r="CW149" s="144">
        <f t="shared" si="213"/>
        <v>0</v>
      </c>
      <c r="CX149" s="144" t="str">
        <f t="shared" si="214"/>
        <v/>
      </c>
      <c r="CY149" s="144" t="str">
        <f t="shared" si="172"/>
        <v/>
      </c>
      <c r="CZ149" s="144" t="str">
        <f t="shared" si="215"/>
        <v/>
      </c>
      <c r="DA149" s="144" t="str">
        <f t="shared" si="173"/>
        <v/>
      </c>
      <c r="DB149" s="148" t="str">
        <f t="shared" si="174"/>
        <v/>
      </c>
      <c r="DC149" s="380" t="str">
        <f>IF(OR($E149="",$G149=""),"",IF(AND($E$3=1),'Marks Entry 1st'!AZ148,IF(AND($E$3=2),'Marks Entry 2nd'!AZ148,IF(AND($E$3=3),'Marks Entry 3rd'!AZ148,IF(AND($E$3=4),'Marks Entry 4th'!AZ148,"")))))</f>
        <v/>
      </c>
      <c r="DD149" s="380" t="str">
        <f>IF(OR($E149="",$G149=""),"",IF(AND($E$3=1),'Marks Entry 1st'!BA148,IF(AND($E$3=2),'Marks Entry 2nd'!BA148,IF(AND($E$3=3),'Marks Entry 3rd'!BA148,IF(AND($E$3=4),'Marks Entry 4th'!BA148,"")))))</f>
        <v/>
      </c>
      <c r="DE149" s="380" t="str">
        <f>IF(OR($E149="",$G149=""),"",IF(AND($E$3=1),'Marks Entry 1st'!BB148,IF(AND($E$3=2),'Marks Entry 2nd'!BB148,IF(AND($E$3=3),'Marks Entry 3rd'!BB148,IF(AND($E$3=4),'Marks Entry 4th'!BB148,"")))))</f>
        <v/>
      </c>
      <c r="DF149" s="181" t="str">
        <f t="shared" si="216"/>
        <v/>
      </c>
      <c r="DG149" s="182">
        <f t="shared" si="217"/>
        <v>0</v>
      </c>
      <c r="DH149" s="182" t="str">
        <f t="shared" si="218"/>
        <v/>
      </c>
      <c r="DI149" s="182" t="str">
        <f t="shared" si="219"/>
        <v/>
      </c>
      <c r="DJ149" s="147" t="str">
        <f t="shared" si="175"/>
        <v/>
      </c>
      <c r="DK149" s="380" t="str">
        <f>IF(OR($E149="",$G149=""),"",IF(AND($E$3=1),'Marks Entry 1st'!BC148,IF(AND($E$3=2),'Marks Entry 2nd'!BC148,IF(AND($E$3=3),'Marks Entry 3rd'!BC148,IF(AND($E$3=4),'Marks Entry 4th'!BC148,"")))))</f>
        <v/>
      </c>
      <c r="DL149" s="380" t="str">
        <f>IF(OR($E149="",$G149=""),"",IF(AND($E$3=1),'Marks Entry 1st'!BD148,IF(AND($E$3=2),'Marks Entry 2nd'!BD148,IF(AND($E$3=3),'Marks Entry 3rd'!BD148,IF(AND($E$3=4),'Marks Entry 4th'!BD148,"")))))</f>
        <v/>
      </c>
      <c r="DM149" s="380" t="str">
        <f>IF(OR($E149="",$G149=""),"",IF(AND($E$3=1),'Marks Entry 1st'!BE148,IF(AND($E$3=2),'Marks Entry 2nd'!BE148,IF(AND($E$3=3),'Marks Entry 3rd'!BE148,IF(AND($E$3=4),'Marks Entry 4th'!BE148,"")))))</f>
        <v/>
      </c>
      <c r="DN149" s="181" t="str">
        <f t="shared" si="220"/>
        <v/>
      </c>
      <c r="DO149" s="182">
        <f t="shared" si="221"/>
        <v>0</v>
      </c>
      <c r="DP149" s="182" t="str">
        <f t="shared" si="222"/>
        <v/>
      </c>
      <c r="DQ149" s="182" t="str">
        <f t="shared" si="223"/>
        <v/>
      </c>
      <c r="DR149" s="147" t="str">
        <f t="shared" si="176"/>
        <v/>
      </c>
      <c r="DS149" s="380" t="str">
        <f>IF(OR($E149="",$G149=""),"",IF(AND($E$3=1),'Marks Entry 1st'!BF148,IF(AND($E$3=2),'Marks Entry 2nd'!BF148,IF(AND($E$3=3),'Marks Entry 3rd'!BF148,IF(AND($E$3=4),'Marks Entry 4th'!BF148,"")))))</f>
        <v/>
      </c>
      <c r="DT149" s="380" t="str">
        <f>IF(OR($E149="",$G149=""),"",IF(AND($E$3=1),'Marks Entry 1st'!BG148,IF(AND($E$3=2),'Marks Entry 2nd'!BG148,IF(AND($E$3=3),'Marks Entry 3rd'!BG148,IF(AND($E$3=4),'Marks Entry 4th'!BG148,"")))))</f>
        <v/>
      </c>
      <c r="DU149" s="380" t="str">
        <f>IF(OR($E149="",$G149=""),"",IF(AND($E$3=1),'Marks Entry 1st'!BH148,IF(AND($E$3=2),'Marks Entry 2nd'!BH148,IF(AND($E$3=3),'Marks Entry 3rd'!BH148,IF(AND($E$3=4),'Marks Entry 4th'!BH148,"")))))</f>
        <v/>
      </c>
      <c r="DV149" s="181" t="str">
        <f t="shared" si="224"/>
        <v/>
      </c>
      <c r="DW149" s="182">
        <f t="shared" si="225"/>
        <v>0</v>
      </c>
      <c r="DX149" s="182" t="str">
        <f t="shared" si="226"/>
        <v/>
      </c>
      <c r="DY149" s="182" t="str">
        <f t="shared" si="227"/>
        <v/>
      </c>
      <c r="DZ149" s="147" t="str">
        <f t="shared" si="177"/>
        <v/>
      </c>
      <c r="EA149" s="104" t="str">
        <f t="shared" si="178"/>
        <v/>
      </c>
      <c r="EB149" s="105" t="str">
        <f t="shared" si="179"/>
        <v/>
      </c>
      <c r="EC149" s="111" t="str">
        <f t="shared" si="180"/>
        <v/>
      </c>
      <c r="ED149" s="112" t="str">
        <f t="shared" si="181"/>
        <v/>
      </c>
      <c r="EE149" s="386" t="str">
        <f t="shared" si="182"/>
        <v/>
      </c>
      <c r="EF149" s="72" t="str">
        <f>IF(OR($E149="",$G149=""),"",IF(AND($E$3=1),'Marks Entry 1st'!BI148,IF(AND($E$3=2),'Marks Entry 2nd'!BI148,IF(AND($E$3=3),'Marks Entry 3rd'!BI148,IF(AND($E$3=4),'Marks Entry 4th'!BI148,"")))))</f>
        <v/>
      </c>
      <c r="EG149" s="72" t="str">
        <f>IF(OR($E149="",$G149=""),"",IF(AND($E$3=1),'Marks Entry 1st'!BJ148,IF(AND($E$3=2),'Marks Entry 2nd'!BJ148,IF(AND($E$3=3),'Marks Entry 3rd'!BJ148,IF(AND($E$3=4),'Marks Entry 4th'!BJ148,"")))))</f>
        <v/>
      </c>
      <c r="EH149" s="328" t="str">
        <f t="shared" si="183"/>
        <v/>
      </c>
      <c r="EI149" s="73"/>
      <c r="EP149" s="75">
        <f>IF(AND($E$3=1),'Marks Entry 1st'!I148,IF(AND($E$3=2),'Marks Entry 2nd'!I148,IF(AND($E$3=3),'Marks Entry 3rd'!I148,IF(AND($E$3=4),'Marks Entry 4th'!I148,""))))</f>
        <v>0</v>
      </c>
    </row>
    <row r="150" spans="1:146" ht="18.899999999999999" customHeight="1">
      <c r="A150" s="94">
        <v>143</v>
      </c>
      <c r="B150" s="94" t="str">
        <f>IF(OR(EP150=0,EP150=""),"",IF(AND($E$3=1),'Marks Entry 1st'!I149,IF(AND($E$3=2),'Marks Entry 2nd'!I149,IF(AND($E$3=3),'Marks Entry 3rd'!I149,IF(AND($E$3=4),'Marks Entry 4th'!I149,"")))))</f>
        <v/>
      </c>
      <c r="C150" s="95" t="str">
        <f>IF(OR(B150=0,B150=""),"",IF(AND($E$3=1),'Marks Entry 1st'!B149,IF(AND($E$3=2),'Marks Entry 2nd'!B149,IF(AND($E$3=3),'Marks Entry 3rd'!B149,IF(AND($E$3=4),'Marks Entry 4th'!B149,"")))))</f>
        <v/>
      </c>
      <c r="D150" s="95" t="str">
        <f>IF(OR(B150=0,B150=""),"",IF(AND($E$3=1),'Marks Entry 1st'!C149,IF(AND($E$3=2),'Marks Entry 2nd'!C149,IF(AND($E$3=3),'Marks Entry 3rd'!C149,IF(AND($E$3=4),'Marks Entry 4th'!C149,"")))))</f>
        <v/>
      </c>
      <c r="E150" s="96" t="str">
        <f>IF(OR(B150=0,B150=""),"",IF(AND($E$3=1),'Marks Entry 1st'!E149,IF(AND($E$3=2),'Marks Entry 2nd'!E149,IF(AND($E$3=3),'Marks Entry 3rd'!E149,IF(AND($E$3=4),'Marks Entry 4th'!E149,"")))))</f>
        <v/>
      </c>
      <c r="F150" s="95" t="str">
        <f>IF(OR(B150=0,B150=""),"",IF(AND($E$3=1),'Marks Entry 1st'!D149,IF(AND($E$3=2),'Marks Entry 2nd'!D149,IF(AND($E$3=3),'Marks Entry 3rd'!D149,IF(AND($E$3=4),'Marks Entry 4th'!D149,"")))))</f>
        <v/>
      </c>
      <c r="G150" s="90" t="str">
        <f>IF(OR(B150=0,B150=""),"",IF(AND($E$3=1),'Marks Entry 1st'!F149,IF(AND($E$3=2),'Marks Entry 2nd'!F149,IF(AND($E$3=3),'Marks Entry 3rd'!F149,IF(AND($E$3=4),'Marks Entry 4th'!F149,"")))))</f>
        <v/>
      </c>
      <c r="H150" s="90" t="str">
        <f>IF(OR(B150=0,B150=""),"",IF(AND($E$3=1),'Marks Entry 1st'!G149,IF(AND($E$3=2),'Marks Entry 2nd'!G149,IF(AND($E$3=3),'Marks Entry 3rd'!G149,IF(AND($E$3=4),'Marks Entry 4th'!G149,"")))))</f>
        <v/>
      </c>
      <c r="I150" s="90" t="str">
        <f>IF(OR(B150=0,B150=""),"",IF(AND($E$3=1),'Marks Entry 1st'!H149,IF(AND($E$3=2),'Marks Entry 2nd'!H149,IF(AND($E$3=3),'Marks Entry 3rd'!H149,IF(AND($E$3=4),'Marks Entry 4th'!H149,"")))))</f>
        <v/>
      </c>
      <c r="J150" s="379" t="str">
        <f>IF(OR(B150=0,B150=""),"",IF(AND($E$3=1),'Marks Entry 1st'!J149,IF(AND($E$3=2),'Marks Entry 2nd'!J149,IF(AND($E$3=3),'Marks Entry 3rd'!J149,IF(AND($E$3=4),'Marks Entry 4th'!J149,"")))))</f>
        <v/>
      </c>
      <c r="K150" s="379" t="str">
        <f>IF(OR(B150=0,B150=""),"",IF(AND($E$3=1),'Marks Entry 1st'!K149,IF(AND($E$3=2),'Marks Entry 2nd'!K149,IF(AND($E$3=3),'Marks Entry 3rd'!K149,IF(AND($E$3=4),'Marks Entry 4th'!K149,"")))))</f>
        <v/>
      </c>
      <c r="L150" s="180" t="str">
        <f>IF(OR($E150="",$G150=""),"",IF(AND($E$3=1),'Marks Entry 1st'!L149,IF(AND($E$3=2),'Marks Entry 2nd'!L149,IF(AND($E$3=3),'Marks Entry 3rd'!L149,IF(AND($E$3=4),'Marks Entry 4th'!L149,"")))))</f>
        <v/>
      </c>
      <c r="M150" s="180" t="str">
        <f>IF(OR($E150="",$G150=""),"",IF(AND($E$3=1),'Marks Entry 1st'!M149,IF(AND($E$3=2),'Marks Entry 2nd'!M149,IF(AND($E$3=3),'Marks Entry 3rd'!M149,IF(AND($E$3=4),'Marks Entry 4th'!M149,"")))))</f>
        <v/>
      </c>
      <c r="N150" s="87" t="str">
        <f t="shared" si="184"/>
        <v/>
      </c>
      <c r="O150" s="180" t="str">
        <f>IF(OR($E150="",$G150=""),"",IF(AND($E$3=1),'Marks Entry 1st'!N149,IF(AND($E$3=2),'Marks Entry 2nd'!N149,IF(AND($E$3=3),'Marks Entry 3rd'!N149,IF(AND($E$3=4),'Marks Entry 4th'!N149,"")))))</f>
        <v/>
      </c>
      <c r="P150" s="180" t="str">
        <f>IF(OR($E150="",$G150=""),"",IF(AND($E$3=1),'Marks Entry 1st'!O149,IF(AND($E$3=2),'Marks Entry 2nd'!O149,IF(AND($E$3=3),'Marks Entry 3rd'!O149,IF(AND($E$3=4),'Marks Entry 4th'!O149,"")))))</f>
        <v/>
      </c>
      <c r="Q150" s="180" t="str">
        <f>IF(OR($E150="",$G150=""),"",IF(AND($E$3=1),'Marks Entry 1st'!P149,IF(AND($E$3=2),'Marks Entry 2nd'!P149,IF(AND($E$3=3),'Marks Entry 3rd'!P149,IF(AND($E$3=4),'Marks Entry 4th'!P149,"")))))</f>
        <v/>
      </c>
      <c r="R150" s="91" t="str">
        <f t="shared" si="185"/>
        <v/>
      </c>
      <c r="S150" s="87">
        <f t="shared" si="186"/>
        <v>0</v>
      </c>
      <c r="T150" s="93" t="str">
        <f>IF(OR($E150="",$G150=""),"",IF(AND($E$3=1),'Marks Entry 1st'!Q149,IF(AND($E$3=2),'Marks Entry 2nd'!Q149,IF(AND($E$3=3),'Marks Entry 3rd'!Q149,IF(AND($E$3=4),'Marks Entry 4th'!Q149,"")))))</f>
        <v/>
      </c>
      <c r="U150" s="93" t="str">
        <f>IF(OR($E150="",$G150=""),"",IF(AND($E$3=1),'Marks Entry 1st'!R149,IF(AND($E$3=2),'Marks Entry 2nd'!R149,IF(AND($E$3=3),'Marks Entry 3rd'!R149,IF(AND($E$3=4),'Marks Entry 4th'!R149,"")))))</f>
        <v/>
      </c>
      <c r="V150" s="93" t="str">
        <f>IF(OR($E150="",$G150=""),"",IF(AND($E$3=1),'Marks Entry 1st'!S149,IF(AND($E$3=2),'Marks Entry 2nd'!S149,IF(AND($E$3=3),'Marks Entry 3rd'!S149,IF(AND($E$3=4),'Marks Entry 4th'!S149,"")))))</f>
        <v/>
      </c>
      <c r="W150" s="92" t="str">
        <f t="shared" si="187"/>
        <v/>
      </c>
      <c r="X150" s="87" t="str">
        <f t="shared" si="188"/>
        <v/>
      </c>
      <c r="Y150" s="144">
        <f t="shared" si="189"/>
        <v>0</v>
      </c>
      <c r="Z150" s="144" t="str">
        <f t="shared" si="190"/>
        <v/>
      </c>
      <c r="AA150" s="144" t="str">
        <f t="shared" si="152"/>
        <v/>
      </c>
      <c r="AB150" s="144" t="str">
        <f t="shared" si="191"/>
        <v/>
      </c>
      <c r="AC150" s="144" t="str">
        <f t="shared" si="153"/>
        <v/>
      </c>
      <c r="AD150" s="148" t="str">
        <f t="shared" si="154"/>
        <v/>
      </c>
      <c r="AE150" s="180" t="str">
        <f>IF(OR($E150="",$G150=""),"",IF(AND($E$3=1),'Marks Entry 1st'!T149,IF(AND($E$3=2),'Marks Entry 2nd'!T149,IF(AND($E$3=3),'Marks Entry 3rd'!T149,IF(AND($E$3=4),'Marks Entry 4th'!T149,"")))))</f>
        <v/>
      </c>
      <c r="AF150" s="180" t="str">
        <f>IF(OR($E150="",$G150=""),"",IF(AND($E$3=1),'Marks Entry 1st'!U149,IF(AND($E$3=2),'Marks Entry 2nd'!U149,IF(AND($E$3=3),'Marks Entry 3rd'!U149,IF(AND($E$3=4),'Marks Entry 4th'!U149,"")))))</f>
        <v/>
      </c>
      <c r="AG150" s="87" t="str">
        <f t="shared" si="192"/>
        <v/>
      </c>
      <c r="AH150" s="180" t="str">
        <f>IF(OR($E150="",$G150=""),"",IF(AND($E$3=1),'Marks Entry 1st'!V149,IF(AND($E$3=2),'Marks Entry 2nd'!V149,IF(AND($E$3=3),'Marks Entry 3rd'!V149,IF(AND($E$3=4),'Marks Entry 4th'!V149,"")))))</f>
        <v/>
      </c>
      <c r="AI150" s="180" t="str">
        <f>IF(OR($E150="",$G150=""),"",IF(AND($E$3=1),'Marks Entry 1st'!W149,IF(AND($E$3=2),'Marks Entry 2nd'!W149,IF(AND($E$3=3),'Marks Entry 3rd'!W149,IF(AND($E$3=4),'Marks Entry 4th'!W149,"")))))</f>
        <v/>
      </c>
      <c r="AJ150" s="180" t="str">
        <f>IF(OR($E150="",$G150=""),"",IF(AND($E$3=1),'Marks Entry 1st'!X149,IF(AND($E$3=2),'Marks Entry 2nd'!X149,IF(AND($E$3=3),'Marks Entry 3rd'!X149,IF(AND($E$3=4),'Marks Entry 4th'!X149,"")))))</f>
        <v/>
      </c>
      <c r="AK150" s="91" t="str">
        <f t="shared" si="193"/>
        <v/>
      </c>
      <c r="AL150" s="87">
        <f t="shared" si="194"/>
        <v>0</v>
      </c>
      <c r="AM150" s="93" t="str">
        <f>IF(OR($E150="",$G150=""),"",IF(AND($E$3=1),'Marks Entry 1st'!Y149,IF(AND($E$3=2),'Marks Entry 2nd'!Y149,IF(AND($E$3=3),'Marks Entry 3rd'!Y149,IF(AND($E$3=4),'Marks Entry 4th'!Y149,"")))))</f>
        <v/>
      </c>
      <c r="AN150" s="93" t="str">
        <f>IF(OR($E150="",$G150=""),"",IF(AND($E$3=1),'Marks Entry 1st'!Z149,IF(AND($E$3=2),'Marks Entry 2nd'!Z149,IF(AND($E$3=3),'Marks Entry 3rd'!Z149,IF(AND($E$3=4),'Marks Entry 4th'!Z149,"")))))</f>
        <v/>
      </c>
      <c r="AO150" s="93" t="str">
        <f>IF(OR($E150="",$G150=""),"",IF(AND($E$3=1),'Marks Entry 1st'!AA149,IF(AND($E$3=2),'Marks Entry 2nd'!AA149,IF(AND($E$3=3),'Marks Entry 3rd'!AA149,IF(AND($E$3=4),'Marks Entry 4th'!AA149,"")))))</f>
        <v/>
      </c>
      <c r="AP150" s="92" t="str">
        <f t="shared" si="195"/>
        <v/>
      </c>
      <c r="AQ150" s="87" t="str">
        <f t="shared" si="196"/>
        <v/>
      </c>
      <c r="AR150" s="144">
        <f t="shared" si="197"/>
        <v>0</v>
      </c>
      <c r="AS150" s="144" t="str">
        <f t="shared" si="198"/>
        <v/>
      </c>
      <c r="AT150" s="144" t="str">
        <f t="shared" si="155"/>
        <v/>
      </c>
      <c r="AU150" s="144" t="str">
        <f t="shared" si="199"/>
        <v/>
      </c>
      <c r="AV150" s="144" t="str">
        <f t="shared" si="156"/>
        <v/>
      </c>
      <c r="AW150" s="148" t="str">
        <f t="shared" si="157"/>
        <v/>
      </c>
      <c r="AX150" s="180" t="str">
        <f>IF(OR($E150="",$G150=""),"",IF(AND($E$3=1),'Marks Entry 1st'!AB149,IF(AND($E$3=2),'Marks Entry 2nd'!AB149,IF(AND($E$3=3),'Marks Entry 3rd'!AB149,IF(AND($E$3=4),'Marks Entry 4th'!AB149,"")))))</f>
        <v/>
      </c>
      <c r="AY150" s="180" t="str">
        <f>IF(OR($E150="",$G150=""),"",IF(AND($E$3=1),'Marks Entry 1st'!AC149,IF(AND($E$3=2),'Marks Entry 2nd'!AC149,IF(AND($E$3=3),'Marks Entry 3rd'!AC149,IF(AND($E$3=4),'Marks Entry 4th'!AC149,"")))))</f>
        <v/>
      </c>
      <c r="AZ150" s="87" t="str">
        <f t="shared" si="158"/>
        <v/>
      </c>
      <c r="BA150" s="180" t="str">
        <f>IF(OR($E150="",$G150=""),"",IF(AND($E$3=1),'Marks Entry 1st'!AD149,IF(AND($E$3=2),'Marks Entry 2nd'!AD149,IF(AND($E$3=3),'Marks Entry 3rd'!AD149,IF(AND($E$3=4),'Marks Entry 4th'!AD149,"")))))</f>
        <v/>
      </c>
      <c r="BB150" s="180" t="str">
        <f>IF(OR($E150="",$G150=""),"",IF(AND($E$3=1),'Marks Entry 1st'!AE149,IF(AND($E$3=2),'Marks Entry 2nd'!AE149,IF(AND($E$3=3),'Marks Entry 3rd'!AE149,IF(AND($E$3=4),'Marks Entry 4th'!AE149,"")))))</f>
        <v/>
      </c>
      <c r="BC150" s="180" t="str">
        <f>IF(OR($E150="",$G150=""),"",IF(AND($E$3=1),'Marks Entry 1st'!AF149,IF(AND($E$3=2),'Marks Entry 2nd'!AF149,IF(AND($E$3=3),'Marks Entry 3rd'!AF149,IF(AND($E$3=4),'Marks Entry 4th'!AF149,"")))))</f>
        <v/>
      </c>
      <c r="BD150" s="91" t="str">
        <f t="shared" si="159"/>
        <v/>
      </c>
      <c r="BE150" s="87">
        <f t="shared" si="160"/>
        <v>0</v>
      </c>
      <c r="BF150" s="93" t="str">
        <f>IF(OR($E150="",$G150=""),"",IF(AND($E$3=1),'Marks Entry 1st'!AG149,IF(AND($E$3=2),'Marks Entry 2nd'!AG149,IF(AND($E$3=3),'Marks Entry 3rd'!AG149,IF(AND($E$3=4),'Marks Entry 4th'!AG149,"")))))</f>
        <v/>
      </c>
      <c r="BG150" s="93" t="str">
        <f>IF(OR($E150="",$G150=""),"",IF(AND($E$3=1),'Marks Entry 1st'!AH149,IF(AND($E$3=2),'Marks Entry 2nd'!AH149,IF(AND($E$3=3),'Marks Entry 3rd'!AH149,IF(AND($E$3=4),'Marks Entry 4th'!AH149,"")))))</f>
        <v/>
      </c>
      <c r="BH150" s="93" t="str">
        <f>IF(OR($E150="",$G150=""),"",IF(AND($E$3=1),'Marks Entry 1st'!AI149,IF(AND($E$3=2),'Marks Entry 2nd'!AI149,IF(AND($E$3=3),'Marks Entry 3rd'!AI149,IF(AND($E$3=4),'Marks Entry 4th'!AI149,"")))))</f>
        <v/>
      </c>
      <c r="BI150" s="92" t="str">
        <f t="shared" si="161"/>
        <v/>
      </c>
      <c r="BJ150" s="87" t="str">
        <f t="shared" si="162"/>
        <v/>
      </c>
      <c r="BK150" s="144">
        <f t="shared" si="163"/>
        <v>0</v>
      </c>
      <c r="BL150" s="144" t="str">
        <f t="shared" si="164"/>
        <v/>
      </c>
      <c r="BM150" s="144" t="str">
        <f t="shared" si="165"/>
        <v/>
      </c>
      <c r="BN150" s="144" t="str">
        <f t="shared" si="166"/>
        <v/>
      </c>
      <c r="BO150" s="144" t="str">
        <f t="shared" si="167"/>
        <v/>
      </c>
      <c r="BP150" s="148" t="str">
        <f t="shared" si="168"/>
        <v/>
      </c>
      <c r="BQ150" s="180" t="str">
        <f>IF(OR($E150="",$G150=""),"",IF(AND($E$3=1),'Marks Entry 1st'!AJ149,IF(AND($E$3=2),'Marks Entry 2nd'!AJ149,IF(AND($E$3=3),'Marks Entry 3rd'!AJ149,IF(AND($E$3=4),'Marks Entry 4th'!AJ149,"")))))</f>
        <v/>
      </c>
      <c r="BR150" s="180" t="str">
        <f>IF(OR($E150="",$G150=""),"",IF(AND($E$3=1),'Marks Entry 1st'!AK149,IF(AND($E$3=2),'Marks Entry 2nd'!AK149,IF(AND($E$3=3),'Marks Entry 3rd'!AK149,IF(AND($E$3=4),'Marks Entry 4th'!AK149,"")))))</f>
        <v/>
      </c>
      <c r="BS150" s="87" t="str">
        <f t="shared" si="200"/>
        <v/>
      </c>
      <c r="BT150" s="180" t="str">
        <f>IF(OR($E150="",$G150=""),"",IF(AND($E$3=1),'Marks Entry 1st'!AL149,IF(AND($E$3=2),'Marks Entry 2nd'!AL149,IF(AND($E$3=3),'Marks Entry 3rd'!AL149,IF(AND($E$3=4),'Marks Entry 4th'!AL149,"")))))</f>
        <v/>
      </c>
      <c r="BU150" s="180" t="str">
        <f>IF(OR($E150="",$G150=""),"",IF(AND($E$3=1),'Marks Entry 1st'!AM149,IF(AND($E$3=2),'Marks Entry 2nd'!AM149,IF(AND($E$3=3),'Marks Entry 3rd'!AM149,IF(AND($E$3=4),'Marks Entry 4th'!AM149,"")))))</f>
        <v/>
      </c>
      <c r="BV150" s="180" t="str">
        <f>IF(OR($E150="",$G150=""),"",IF(AND($E$3=1),'Marks Entry 1st'!AN149,IF(AND($E$3=2),'Marks Entry 2nd'!AN149,IF(AND($E$3=3),'Marks Entry 3rd'!AN149,IF(AND($E$3=4),'Marks Entry 4th'!AN149,"")))))</f>
        <v/>
      </c>
      <c r="BW150" s="91" t="str">
        <f t="shared" si="201"/>
        <v/>
      </c>
      <c r="BX150" s="87">
        <f t="shared" si="202"/>
        <v>0</v>
      </c>
      <c r="BY150" s="93" t="str">
        <f>IF(OR($E150="",$G150=""),"",IF(AND($E$3=1),'Marks Entry 1st'!AO149,IF(AND($E$3=2),'Marks Entry 2nd'!AO149,IF(AND($E$3=3),'Marks Entry 3rd'!AO149,IF(AND($E$3=4),'Marks Entry 4th'!AO149,"")))))</f>
        <v/>
      </c>
      <c r="BZ150" s="93" t="str">
        <f>IF(OR($E150="",$G150=""),"",IF(AND($E$3=1),'Marks Entry 1st'!AP149,IF(AND($E$3=2),'Marks Entry 2nd'!AP149,IF(AND($E$3=3),'Marks Entry 3rd'!AP149,IF(AND($E$3=4),'Marks Entry 4th'!AP149,"")))))</f>
        <v/>
      </c>
      <c r="CA150" s="93" t="str">
        <f>IF(OR($E150="",$G150=""),"",IF(AND($E$3=1),'Marks Entry 1st'!AQ149,IF(AND($E$3=2),'Marks Entry 2nd'!AQ149,IF(AND($E$3=3),'Marks Entry 3rd'!AQ149,IF(AND($E$3=4),'Marks Entry 4th'!AQ149,"")))))</f>
        <v/>
      </c>
      <c r="CB150" s="92" t="str">
        <f t="shared" si="203"/>
        <v/>
      </c>
      <c r="CC150" s="87" t="str">
        <f t="shared" si="204"/>
        <v/>
      </c>
      <c r="CD150" s="144">
        <f t="shared" si="205"/>
        <v>0</v>
      </c>
      <c r="CE150" s="144" t="str">
        <f t="shared" si="206"/>
        <v/>
      </c>
      <c r="CF150" s="144" t="str">
        <f t="shared" si="169"/>
        <v/>
      </c>
      <c r="CG150" s="144" t="str">
        <f t="shared" si="207"/>
        <v/>
      </c>
      <c r="CH150" s="144" t="str">
        <f t="shared" si="170"/>
        <v/>
      </c>
      <c r="CI150" s="148" t="str">
        <f t="shared" si="171"/>
        <v/>
      </c>
      <c r="CJ150" s="180" t="str">
        <f>IF(OR($E150="",$G150=""),"",IF(AND($E$3=1),'Marks Entry 1st'!AR149,IF(AND($E$3=2),'Marks Entry 2nd'!AR149,IF(AND($E$3=3),'Marks Entry 3rd'!AR149,IF(AND($E$3=4),'Marks Entry 4th'!AR149,"")))))</f>
        <v/>
      </c>
      <c r="CK150" s="180" t="str">
        <f>IF(OR($E150="",$G150=""),"",IF(AND($E$3=1),'Marks Entry 1st'!AS149,IF(AND($E$3=2),'Marks Entry 2nd'!AS149,IF(AND($E$3=3),'Marks Entry 3rd'!AS149,IF(AND($E$3=4),'Marks Entry 4th'!AS149,"")))))</f>
        <v/>
      </c>
      <c r="CL150" s="87" t="str">
        <f t="shared" si="208"/>
        <v/>
      </c>
      <c r="CM150" s="180" t="str">
        <f>IF(OR($E150="",$G150=""),"",IF(AND($E$3=1),'Marks Entry 1st'!AT149,IF(AND($E$3=2),'Marks Entry 2nd'!AT149,IF(AND($E$3=3),'Marks Entry 3rd'!AT149,IF(AND($E$3=4),'Marks Entry 4th'!AT149,"")))))</f>
        <v/>
      </c>
      <c r="CN150" s="180" t="str">
        <f>IF(OR($E150="",$G150=""),"",IF(AND($E$3=1),'Marks Entry 1st'!AU149,IF(AND($E$3=2),'Marks Entry 2nd'!AU149,IF(AND($E$3=3),'Marks Entry 3rd'!AU149,IF(AND($E$3=4),'Marks Entry 4th'!AU149,"")))))</f>
        <v/>
      </c>
      <c r="CO150" s="180" t="str">
        <f>IF(OR($E150="",$G150=""),"",IF(AND($E$3=1),'Marks Entry 1st'!AV149,IF(AND($E$3=2),'Marks Entry 2nd'!AV149,IF(AND($E$3=3),'Marks Entry 3rd'!AV149,IF(AND($E$3=4),'Marks Entry 4th'!AV149,"")))))</f>
        <v/>
      </c>
      <c r="CP150" s="91" t="str">
        <f t="shared" si="209"/>
        <v/>
      </c>
      <c r="CQ150" s="87">
        <f t="shared" si="210"/>
        <v>0</v>
      </c>
      <c r="CR150" s="93" t="str">
        <f>IF(OR($E150="",$G150=""),"",IF(AND($E$3=1),'Marks Entry 1st'!AW149,IF(AND($E$3=2),'Marks Entry 2nd'!AW149,IF(AND($E$3=3),'Marks Entry 3rd'!AW149,IF(AND($E$3=4),'Marks Entry 4th'!AW149,"")))))</f>
        <v/>
      </c>
      <c r="CS150" s="93" t="str">
        <f>IF(OR($E150="",$G150=""),"",IF(AND($E$3=1),'Marks Entry 1st'!AX149,IF(AND($E$3=2),'Marks Entry 2nd'!AX149,IF(AND($E$3=3),'Marks Entry 3rd'!AX149,IF(AND($E$3=4),'Marks Entry 4th'!AX149,"")))))</f>
        <v/>
      </c>
      <c r="CT150" s="93" t="str">
        <f>IF(OR($E150="",$G150=""),"",IF(AND($E$3=1),'Marks Entry 1st'!AY149,IF(AND($E$3=2),'Marks Entry 2nd'!AY149,IF(AND($E$3=3),'Marks Entry 3rd'!AY149,IF(AND($E$3=4),'Marks Entry 4th'!AY149,"")))))</f>
        <v/>
      </c>
      <c r="CU150" s="92" t="str">
        <f t="shared" si="211"/>
        <v/>
      </c>
      <c r="CV150" s="87" t="str">
        <f t="shared" si="212"/>
        <v/>
      </c>
      <c r="CW150" s="144">
        <f t="shared" si="213"/>
        <v>0</v>
      </c>
      <c r="CX150" s="144" t="str">
        <f t="shared" si="214"/>
        <v/>
      </c>
      <c r="CY150" s="144" t="str">
        <f t="shared" si="172"/>
        <v/>
      </c>
      <c r="CZ150" s="144" t="str">
        <f t="shared" si="215"/>
        <v/>
      </c>
      <c r="DA150" s="144" t="str">
        <f t="shared" si="173"/>
        <v/>
      </c>
      <c r="DB150" s="148" t="str">
        <f t="shared" si="174"/>
        <v/>
      </c>
      <c r="DC150" s="380" t="str">
        <f>IF(OR($E150="",$G150=""),"",IF(AND($E$3=1),'Marks Entry 1st'!AZ149,IF(AND($E$3=2),'Marks Entry 2nd'!AZ149,IF(AND($E$3=3),'Marks Entry 3rd'!AZ149,IF(AND($E$3=4),'Marks Entry 4th'!AZ149,"")))))</f>
        <v/>
      </c>
      <c r="DD150" s="380" t="str">
        <f>IF(OR($E150="",$G150=""),"",IF(AND($E$3=1),'Marks Entry 1st'!BA149,IF(AND($E$3=2),'Marks Entry 2nd'!BA149,IF(AND($E$3=3),'Marks Entry 3rd'!BA149,IF(AND($E$3=4),'Marks Entry 4th'!BA149,"")))))</f>
        <v/>
      </c>
      <c r="DE150" s="380" t="str">
        <f>IF(OR($E150="",$G150=""),"",IF(AND($E$3=1),'Marks Entry 1st'!BB149,IF(AND($E$3=2),'Marks Entry 2nd'!BB149,IF(AND($E$3=3),'Marks Entry 3rd'!BB149,IF(AND($E$3=4),'Marks Entry 4th'!BB149,"")))))</f>
        <v/>
      </c>
      <c r="DF150" s="181" t="str">
        <f t="shared" si="216"/>
        <v/>
      </c>
      <c r="DG150" s="182">
        <f t="shared" si="217"/>
        <v>0</v>
      </c>
      <c r="DH150" s="182" t="str">
        <f t="shared" si="218"/>
        <v/>
      </c>
      <c r="DI150" s="182" t="str">
        <f t="shared" si="219"/>
        <v/>
      </c>
      <c r="DJ150" s="147" t="str">
        <f t="shared" si="175"/>
        <v/>
      </c>
      <c r="DK150" s="380" t="str">
        <f>IF(OR($E150="",$G150=""),"",IF(AND($E$3=1),'Marks Entry 1st'!BC149,IF(AND($E$3=2),'Marks Entry 2nd'!BC149,IF(AND($E$3=3),'Marks Entry 3rd'!BC149,IF(AND($E$3=4),'Marks Entry 4th'!BC149,"")))))</f>
        <v/>
      </c>
      <c r="DL150" s="380" t="str">
        <f>IF(OR($E150="",$G150=""),"",IF(AND($E$3=1),'Marks Entry 1st'!BD149,IF(AND($E$3=2),'Marks Entry 2nd'!BD149,IF(AND($E$3=3),'Marks Entry 3rd'!BD149,IF(AND($E$3=4),'Marks Entry 4th'!BD149,"")))))</f>
        <v/>
      </c>
      <c r="DM150" s="380" t="str">
        <f>IF(OR($E150="",$G150=""),"",IF(AND($E$3=1),'Marks Entry 1st'!BE149,IF(AND($E$3=2),'Marks Entry 2nd'!BE149,IF(AND($E$3=3),'Marks Entry 3rd'!BE149,IF(AND($E$3=4),'Marks Entry 4th'!BE149,"")))))</f>
        <v/>
      </c>
      <c r="DN150" s="181" t="str">
        <f t="shared" si="220"/>
        <v/>
      </c>
      <c r="DO150" s="182">
        <f t="shared" si="221"/>
        <v>0</v>
      </c>
      <c r="DP150" s="182" t="str">
        <f t="shared" si="222"/>
        <v/>
      </c>
      <c r="DQ150" s="182" t="str">
        <f t="shared" si="223"/>
        <v/>
      </c>
      <c r="DR150" s="147" t="str">
        <f t="shared" si="176"/>
        <v/>
      </c>
      <c r="DS150" s="380" t="str">
        <f>IF(OR($E150="",$G150=""),"",IF(AND($E$3=1),'Marks Entry 1st'!BF149,IF(AND($E$3=2),'Marks Entry 2nd'!BF149,IF(AND($E$3=3),'Marks Entry 3rd'!BF149,IF(AND($E$3=4),'Marks Entry 4th'!BF149,"")))))</f>
        <v/>
      </c>
      <c r="DT150" s="380" t="str">
        <f>IF(OR($E150="",$G150=""),"",IF(AND($E$3=1),'Marks Entry 1st'!BG149,IF(AND($E$3=2),'Marks Entry 2nd'!BG149,IF(AND($E$3=3),'Marks Entry 3rd'!BG149,IF(AND($E$3=4),'Marks Entry 4th'!BG149,"")))))</f>
        <v/>
      </c>
      <c r="DU150" s="380" t="str">
        <f>IF(OR($E150="",$G150=""),"",IF(AND($E$3=1),'Marks Entry 1st'!BH149,IF(AND($E$3=2),'Marks Entry 2nd'!BH149,IF(AND($E$3=3),'Marks Entry 3rd'!BH149,IF(AND($E$3=4),'Marks Entry 4th'!BH149,"")))))</f>
        <v/>
      </c>
      <c r="DV150" s="181" t="str">
        <f t="shared" si="224"/>
        <v/>
      </c>
      <c r="DW150" s="182">
        <f t="shared" si="225"/>
        <v>0</v>
      </c>
      <c r="DX150" s="182" t="str">
        <f t="shared" si="226"/>
        <v/>
      </c>
      <c r="DY150" s="182" t="str">
        <f t="shared" si="227"/>
        <v/>
      </c>
      <c r="DZ150" s="147" t="str">
        <f t="shared" si="177"/>
        <v/>
      </c>
      <c r="EA150" s="104" t="str">
        <f t="shared" si="178"/>
        <v/>
      </c>
      <c r="EB150" s="105" t="str">
        <f t="shared" si="179"/>
        <v/>
      </c>
      <c r="EC150" s="111" t="str">
        <f t="shared" si="180"/>
        <v/>
      </c>
      <c r="ED150" s="112" t="str">
        <f t="shared" si="181"/>
        <v/>
      </c>
      <c r="EE150" s="386" t="str">
        <f t="shared" si="182"/>
        <v/>
      </c>
      <c r="EF150" s="72" t="str">
        <f>IF(OR($E150="",$G150=""),"",IF(AND($E$3=1),'Marks Entry 1st'!BI149,IF(AND($E$3=2),'Marks Entry 2nd'!BI149,IF(AND($E$3=3),'Marks Entry 3rd'!BI149,IF(AND($E$3=4),'Marks Entry 4th'!BI149,"")))))</f>
        <v/>
      </c>
      <c r="EG150" s="72" t="str">
        <f>IF(OR($E150="",$G150=""),"",IF(AND($E$3=1),'Marks Entry 1st'!BJ149,IF(AND($E$3=2),'Marks Entry 2nd'!BJ149,IF(AND($E$3=3),'Marks Entry 3rd'!BJ149,IF(AND($E$3=4),'Marks Entry 4th'!BJ149,"")))))</f>
        <v/>
      </c>
      <c r="EH150" s="328" t="str">
        <f t="shared" si="183"/>
        <v/>
      </c>
      <c r="EI150" s="73"/>
      <c r="EP150" s="75">
        <f>IF(AND($E$3=1),'Marks Entry 1st'!I149,IF(AND($E$3=2),'Marks Entry 2nd'!I149,IF(AND($E$3=3),'Marks Entry 3rd'!I149,IF(AND($E$3=4),'Marks Entry 4th'!I149,""))))</f>
        <v>0</v>
      </c>
    </row>
    <row r="151" spans="1:146" ht="18.899999999999999" customHeight="1">
      <c r="A151" s="94">
        <v>144</v>
      </c>
      <c r="B151" s="94" t="str">
        <f>IF(OR(EP151=0,EP151=""),"",IF(AND($E$3=1),'Marks Entry 1st'!I150,IF(AND($E$3=2),'Marks Entry 2nd'!I150,IF(AND($E$3=3),'Marks Entry 3rd'!I150,IF(AND($E$3=4),'Marks Entry 4th'!I150,"")))))</f>
        <v/>
      </c>
      <c r="C151" s="95" t="str">
        <f>IF(OR(B151=0,B151=""),"",IF(AND($E$3=1),'Marks Entry 1st'!B150,IF(AND($E$3=2),'Marks Entry 2nd'!B150,IF(AND($E$3=3),'Marks Entry 3rd'!B150,IF(AND($E$3=4),'Marks Entry 4th'!B150,"")))))</f>
        <v/>
      </c>
      <c r="D151" s="95" t="str">
        <f>IF(OR(B151=0,B151=""),"",IF(AND($E$3=1),'Marks Entry 1st'!C150,IF(AND($E$3=2),'Marks Entry 2nd'!C150,IF(AND($E$3=3),'Marks Entry 3rd'!C150,IF(AND($E$3=4),'Marks Entry 4th'!C150,"")))))</f>
        <v/>
      </c>
      <c r="E151" s="96" t="str">
        <f>IF(OR(B151=0,B151=""),"",IF(AND($E$3=1),'Marks Entry 1st'!E150,IF(AND($E$3=2),'Marks Entry 2nd'!E150,IF(AND($E$3=3),'Marks Entry 3rd'!E150,IF(AND($E$3=4),'Marks Entry 4th'!E150,"")))))</f>
        <v/>
      </c>
      <c r="F151" s="95" t="str">
        <f>IF(OR(B151=0,B151=""),"",IF(AND($E$3=1),'Marks Entry 1st'!D150,IF(AND($E$3=2),'Marks Entry 2nd'!D150,IF(AND($E$3=3),'Marks Entry 3rd'!D150,IF(AND($E$3=4),'Marks Entry 4th'!D150,"")))))</f>
        <v/>
      </c>
      <c r="G151" s="90" t="str">
        <f>IF(OR(B151=0,B151=""),"",IF(AND($E$3=1),'Marks Entry 1st'!F150,IF(AND($E$3=2),'Marks Entry 2nd'!F150,IF(AND($E$3=3),'Marks Entry 3rd'!F150,IF(AND($E$3=4),'Marks Entry 4th'!F150,"")))))</f>
        <v/>
      </c>
      <c r="H151" s="90" t="str">
        <f>IF(OR(B151=0,B151=""),"",IF(AND($E$3=1),'Marks Entry 1st'!G150,IF(AND($E$3=2),'Marks Entry 2nd'!G150,IF(AND($E$3=3),'Marks Entry 3rd'!G150,IF(AND($E$3=4),'Marks Entry 4th'!G150,"")))))</f>
        <v/>
      </c>
      <c r="I151" s="90" t="str">
        <f>IF(OR(B151=0,B151=""),"",IF(AND($E$3=1),'Marks Entry 1st'!H150,IF(AND($E$3=2),'Marks Entry 2nd'!H150,IF(AND($E$3=3),'Marks Entry 3rd'!H150,IF(AND($E$3=4),'Marks Entry 4th'!H150,"")))))</f>
        <v/>
      </c>
      <c r="J151" s="379" t="str">
        <f>IF(OR(B151=0,B151=""),"",IF(AND($E$3=1),'Marks Entry 1st'!J150,IF(AND($E$3=2),'Marks Entry 2nd'!J150,IF(AND($E$3=3),'Marks Entry 3rd'!J150,IF(AND($E$3=4),'Marks Entry 4th'!J150,"")))))</f>
        <v/>
      </c>
      <c r="K151" s="379" t="str">
        <f>IF(OR(B151=0,B151=""),"",IF(AND($E$3=1),'Marks Entry 1st'!K150,IF(AND($E$3=2),'Marks Entry 2nd'!K150,IF(AND($E$3=3),'Marks Entry 3rd'!K150,IF(AND($E$3=4),'Marks Entry 4th'!K150,"")))))</f>
        <v/>
      </c>
      <c r="L151" s="180" t="str">
        <f>IF(OR($E151="",$G151=""),"",IF(AND($E$3=1),'Marks Entry 1st'!L150,IF(AND($E$3=2),'Marks Entry 2nd'!L150,IF(AND($E$3=3),'Marks Entry 3rd'!L150,IF(AND($E$3=4),'Marks Entry 4th'!L150,"")))))</f>
        <v/>
      </c>
      <c r="M151" s="180" t="str">
        <f>IF(OR($E151="",$G151=""),"",IF(AND($E$3=1),'Marks Entry 1st'!M150,IF(AND($E$3=2),'Marks Entry 2nd'!M150,IF(AND($E$3=3),'Marks Entry 3rd'!M150,IF(AND($E$3=4),'Marks Entry 4th'!M150,"")))))</f>
        <v/>
      </c>
      <c r="N151" s="87" t="str">
        <f t="shared" si="184"/>
        <v/>
      </c>
      <c r="O151" s="180" t="str">
        <f>IF(OR($E151="",$G151=""),"",IF(AND($E$3=1),'Marks Entry 1st'!N150,IF(AND($E$3=2),'Marks Entry 2nd'!N150,IF(AND($E$3=3),'Marks Entry 3rd'!N150,IF(AND($E$3=4),'Marks Entry 4th'!N150,"")))))</f>
        <v/>
      </c>
      <c r="P151" s="180" t="str">
        <f>IF(OR($E151="",$G151=""),"",IF(AND($E$3=1),'Marks Entry 1st'!O150,IF(AND($E$3=2),'Marks Entry 2nd'!O150,IF(AND($E$3=3),'Marks Entry 3rd'!O150,IF(AND($E$3=4),'Marks Entry 4th'!O150,"")))))</f>
        <v/>
      </c>
      <c r="Q151" s="180" t="str">
        <f>IF(OR($E151="",$G151=""),"",IF(AND($E$3=1),'Marks Entry 1st'!P150,IF(AND($E$3=2),'Marks Entry 2nd'!P150,IF(AND($E$3=3),'Marks Entry 3rd'!P150,IF(AND($E$3=4),'Marks Entry 4th'!P150,"")))))</f>
        <v/>
      </c>
      <c r="R151" s="91" t="str">
        <f t="shared" si="185"/>
        <v/>
      </c>
      <c r="S151" s="87">
        <f t="shared" si="186"/>
        <v>0</v>
      </c>
      <c r="T151" s="93" t="str">
        <f>IF(OR($E151="",$G151=""),"",IF(AND($E$3=1),'Marks Entry 1st'!Q150,IF(AND($E$3=2),'Marks Entry 2nd'!Q150,IF(AND($E$3=3),'Marks Entry 3rd'!Q150,IF(AND($E$3=4),'Marks Entry 4th'!Q150,"")))))</f>
        <v/>
      </c>
      <c r="U151" s="93" t="str">
        <f>IF(OR($E151="",$G151=""),"",IF(AND($E$3=1),'Marks Entry 1st'!R150,IF(AND($E$3=2),'Marks Entry 2nd'!R150,IF(AND($E$3=3),'Marks Entry 3rd'!R150,IF(AND($E$3=4),'Marks Entry 4th'!R150,"")))))</f>
        <v/>
      </c>
      <c r="V151" s="93" t="str">
        <f>IF(OR($E151="",$G151=""),"",IF(AND($E$3=1),'Marks Entry 1st'!S150,IF(AND($E$3=2),'Marks Entry 2nd'!S150,IF(AND($E$3=3),'Marks Entry 3rd'!S150,IF(AND($E$3=4),'Marks Entry 4th'!S150,"")))))</f>
        <v/>
      </c>
      <c r="W151" s="92" t="str">
        <f t="shared" si="187"/>
        <v/>
      </c>
      <c r="X151" s="87" t="str">
        <f t="shared" si="188"/>
        <v/>
      </c>
      <c r="Y151" s="144">
        <f t="shared" si="189"/>
        <v>0</v>
      </c>
      <c r="Z151" s="144" t="str">
        <f t="shared" si="190"/>
        <v/>
      </c>
      <c r="AA151" s="144" t="str">
        <f t="shared" si="152"/>
        <v/>
      </c>
      <c r="AB151" s="144" t="str">
        <f t="shared" si="191"/>
        <v/>
      </c>
      <c r="AC151" s="144" t="str">
        <f t="shared" si="153"/>
        <v/>
      </c>
      <c r="AD151" s="148" t="str">
        <f t="shared" si="154"/>
        <v/>
      </c>
      <c r="AE151" s="180" t="str">
        <f>IF(OR($E151="",$G151=""),"",IF(AND($E$3=1),'Marks Entry 1st'!T150,IF(AND($E$3=2),'Marks Entry 2nd'!T150,IF(AND($E$3=3),'Marks Entry 3rd'!T150,IF(AND($E$3=4),'Marks Entry 4th'!T150,"")))))</f>
        <v/>
      </c>
      <c r="AF151" s="180" t="str">
        <f>IF(OR($E151="",$G151=""),"",IF(AND($E$3=1),'Marks Entry 1st'!U150,IF(AND($E$3=2),'Marks Entry 2nd'!U150,IF(AND($E$3=3),'Marks Entry 3rd'!U150,IF(AND($E$3=4),'Marks Entry 4th'!U150,"")))))</f>
        <v/>
      </c>
      <c r="AG151" s="87" t="str">
        <f t="shared" si="192"/>
        <v/>
      </c>
      <c r="AH151" s="180" t="str">
        <f>IF(OR($E151="",$G151=""),"",IF(AND($E$3=1),'Marks Entry 1st'!V150,IF(AND($E$3=2),'Marks Entry 2nd'!V150,IF(AND($E$3=3),'Marks Entry 3rd'!V150,IF(AND($E$3=4),'Marks Entry 4th'!V150,"")))))</f>
        <v/>
      </c>
      <c r="AI151" s="180" t="str">
        <f>IF(OR($E151="",$G151=""),"",IF(AND($E$3=1),'Marks Entry 1st'!W150,IF(AND($E$3=2),'Marks Entry 2nd'!W150,IF(AND($E$3=3),'Marks Entry 3rd'!W150,IF(AND($E$3=4),'Marks Entry 4th'!W150,"")))))</f>
        <v/>
      </c>
      <c r="AJ151" s="180" t="str">
        <f>IF(OR($E151="",$G151=""),"",IF(AND($E$3=1),'Marks Entry 1st'!X150,IF(AND($E$3=2),'Marks Entry 2nd'!X150,IF(AND($E$3=3),'Marks Entry 3rd'!X150,IF(AND($E$3=4),'Marks Entry 4th'!X150,"")))))</f>
        <v/>
      </c>
      <c r="AK151" s="91" t="str">
        <f t="shared" si="193"/>
        <v/>
      </c>
      <c r="AL151" s="87">
        <f t="shared" si="194"/>
        <v>0</v>
      </c>
      <c r="AM151" s="93" t="str">
        <f>IF(OR($E151="",$G151=""),"",IF(AND($E$3=1),'Marks Entry 1st'!Y150,IF(AND($E$3=2),'Marks Entry 2nd'!Y150,IF(AND($E$3=3),'Marks Entry 3rd'!Y150,IF(AND($E$3=4),'Marks Entry 4th'!Y150,"")))))</f>
        <v/>
      </c>
      <c r="AN151" s="93" t="str">
        <f>IF(OR($E151="",$G151=""),"",IF(AND($E$3=1),'Marks Entry 1st'!Z150,IF(AND($E$3=2),'Marks Entry 2nd'!Z150,IF(AND($E$3=3),'Marks Entry 3rd'!Z150,IF(AND($E$3=4),'Marks Entry 4th'!Z150,"")))))</f>
        <v/>
      </c>
      <c r="AO151" s="93" t="str">
        <f>IF(OR($E151="",$G151=""),"",IF(AND($E$3=1),'Marks Entry 1st'!AA150,IF(AND($E$3=2),'Marks Entry 2nd'!AA150,IF(AND($E$3=3),'Marks Entry 3rd'!AA150,IF(AND($E$3=4),'Marks Entry 4th'!AA150,"")))))</f>
        <v/>
      </c>
      <c r="AP151" s="92" t="str">
        <f t="shared" si="195"/>
        <v/>
      </c>
      <c r="AQ151" s="87" t="str">
        <f t="shared" si="196"/>
        <v/>
      </c>
      <c r="AR151" s="144">
        <f t="shared" si="197"/>
        <v>0</v>
      </c>
      <c r="AS151" s="144" t="str">
        <f t="shared" si="198"/>
        <v/>
      </c>
      <c r="AT151" s="144" t="str">
        <f t="shared" si="155"/>
        <v/>
      </c>
      <c r="AU151" s="144" t="str">
        <f t="shared" si="199"/>
        <v/>
      </c>
      <c r="AV151" s="144" t="str">
        <f t="shared" si="156"/>
        <v/>
      </c>
      <c r="AW151" s="148" t="str">
        <f t="shared" si="157"/>
        <v/>
      </c>
      <c r="AX151" s="180" t="str">
        <f>IF(OR($E151="",$G151=""),"",IF(AND($E$3=1),'Marks Entry 1st'!AB150,IF(AND($E$3=2),'Marks Entry 2nd'!AB150,IF(AND($E$3=3),'Marks Entry 3rd'!AB150,IF(AND($E$3=4),'Marks Entry 4th'!AB150,"")))))</f>
        <v/>
      </c>
      <c r="AY151" s="180" t="str">
        <f>IF(OR($E151="",$G151=""),"",IF(AND($E$3=1),'Marks Entry 1st'!AC150,IF(AND($E$3=2),'Marks Entry 2nd'!AC150,IF(AND($E$3=3),'Marks Entry 3rd'!AC150,IF(AND($E$3=4),'Marks Entry 4th'!AC150,"")))))</f>
        <v/>
      </c>
      <c r="AZ151" s="87" t="str">
        <f t="shared" si="158"/>
        <v/>
      </c>
      <c r="BA151" s="180" t="str">
        <f>IF(OR($E151="",$G151=""),"",IF(AND($E$3=1),'Marks Entry 1st'!AD150,IF(AND($E$3=2),'Marks Entry 2nd'!AD150,IF(AND($E$3=3),'Marks Entry 3rd'!AD150,IF(AND($E$3=4),'Marks Entry 4th'!AD150,"")))))</f>
        <v/>
      </c>
      <c r="BB151" s="180" t="str">
        <f>IF(OR($E151="",$G151=""),"",IF(AND($E$3=1),'Marks Entry 1st'!AE150,IF(AND($E$3=2),'Marks Entry 2nd'!AE150,IF(AND($E$3=3),'Marks Entry 3rd'!AE150,IF(AND($E$3=4),'Marks Entry 4th'!AE150,"")))))</f>
        <v/>
      </c>
      <c r="BC151" s="180" t="str">
        <f>IF(OR($E151="",$G151=""),"",IF(AND($E$3=1),'Marks Entry 1st'!AF150,IF(AND($E$3=2),'Marks Entry 2nd'!AF150,IF(AND($E$3=3),'Marks Entry 3rd'!AF150,IF(AND($E$3=4),'Marks Entry 4th'!AF150,"")))))</f>
        <v/>
      </c>
      <c r="BD151" s="91" t="str">
        <f t="shared" si="159"/>
        <v/>
      </c>
      <c r="BE151" s="87">
        <f t="shared" si="160"/>
        <v>0</v>
      </c>
      <c r="BF151" s="93" t="str">
        <f>IF(OR($E151="",$G151=""),"",IF(AND($E$3=1),'Marks Entry 1st'!AG150,IF(AND($E$3=2),'Marks Entry 2nd'!AG150,IF(AND($E$3=3),'Marks Entry 3rd'!AG150,IF(AND($E$3=4),'Marks Entry 4th'!AG150,"")))))</f>
        <v/>
      </c>
      <c r="BG151" s="93" t="str">
        <f>IF(OR($E151="",$G151=""),"",IF(AND($E$3=1),'Marks Entry 1st'!AH150,IF(AND($E$3=2),'Marks Entry 2nd'!AH150,IF(AND($E$3=3),'Marks Entry 3rd'!AH150,IF(AND($E$3=4),'Marks Entry 4th'!AH150,"")))))</f>
        <v/>
      </c>
      <c r="BH151" s="93" t="str">
        <f>IF(OR($E151="",$G151=""),"",IF(AND($E$3=1),'Marks Entry 1st'!AI150,IF(AND($E$3=2),'Marks Entry 2nd'!AI150,IF(AND($E$3=3),'Marks Entry 3rd'!AI150,IF(AND($E$3=4),'Marks Entry 4th'!AI150,"")))))</f>
        <v/>
      </c>
      <c r="BI151" s="92" t="str">
        <f t="shared" si="161"/>
        <v/>
      </c>
      <c r="BJ151" s="87" t="str">
        <f t="shared" si="162"/>
        <v/>
      </c>
      <c r="BK151" s="144">
        <f t="shared" si="163"/>
        <v>0</v>
      </c>
      <c r="BL151" s="144" t="str">
        <f t="shared" si="164"/>
        <v/>
      </c>
      <c r="BM151" s="144" t="str">
        <f t="shared" si="165"/>
        <v/>
      </c>
      <c r="BN151" s="144" t="str">
        <f t="shared" si="166"/>
        <v/>
      </c>
      <c r="BO151" s="144" t="str">
        <f t="shared" si="167"/>
        <v/>
      </c>
      <c r="BP151" s="148" t="str">
        <f t="shared" si="168"/>
        <v/>
      </c>
      <c r="BQ151" s="180" t="str">
        <f>IF(OR($E151="",$G151=""),"",IF(AND($E$3=1),'Marks Entry 1st'!AJ150,IF(AND($E$3=2),'Marks Entry 2nd'!AJ150,IF(AND($E$3=3),'Marks Entry 3rd'!AJ150,IF(AND($E$3=4),'Marks Entry 4th'!AJ150,"")))))</f>
        <v/>
      </c>
      <c r="BR151" s="180" t="str">
        <f>IF(OR($E151="",$G151=""),"",IF(AND($E$3=1),'Marks Entry 1st'!AK150,IF(AND($E$3=2),'Marks Entry 2nd'!AK150,IF(AND($E$3=3),'Marks Entry 3rd'!AK150,IF(AND($E$3=4),'Marks Entry 4th'!AK150,"")))))</f>
        <v/>
      </c>
      <c r="BS151" s="87" t="str">
        <f t="shared" si="200"/>
        <v/>
      </c>
      <c r="BT151" s="180" t="str">
        <f>IF(OR($E151="",$G151=""),"",IF(AND($E$3=1),'Marks Entry 1st'!AL150,IF(AND($E$3=2),'Marks Entry 2nd'!AL150,IF(AND($E$3=3),'Marks Entry 3rd'!AL150,IF(AND($E$3=4),'Marks Entry 4th'!AL150,"")))))</f>
        <v/>
      </c>
      <c r="BU151" s="180" t="str">
        <f>IF(OR($E151="",$G151=""),"",IF(AND($E$3=1),'Marks Entry 1st'!AM150,IF(AND($E$3=2),'Marks Entry 2nd'!AM150,IF(AND($E$3=3),'Marks Entry 3rd'!AM150,IF(AND($E$3=4),'Marks Entry 4th'!AM150,"")))))</f>
        <v/>
      </c>
      <c r="BV151" s="180" t="str">
        <f>IF(OR($E151="",$G151=""),"",IF(AND($E$3=1),'Marks Entry 1st'!AN150,IF(AND($E$3=2),'Marks Entry 2nd'!AN150,IF(AND($E$3=3),'Marks Entry 3rd'!AN150,IF(AND($E$3=4),'Marks Entry 4th'!AN150,"")))))</f>
        <v/>
      </c>
      <c r="BW151" s="91" t="str">
        <f t="shared" si="201"/>
        <v/>
      </c>
      <c r="BX151" s="87">
        <f t="shared" si="202"/>
        <v>0</v>
      </c>
      <c r="BY151" s="93" t="str">
        <f>IF(OR($E151="",$G151=""),"",IF(AND($E$3=1),'Marks Entry 1st'!AO150,IF(AND($E$3=2),'Marks Entry 2nd'!AO150,IF(AND($E$3=3),'Marks Entry 3rd'!AO150,IF(AND($E$3=4),'Marks Entry 4th'!AO150,"")))))</f>
        <v/>
      </c>
      <c r="BZ151" s="93" t="str">
        <f>IF(OR($E151="",$G151=""),"",IF(AND($E$3=1),'Marks Entry 1st'!AP150,IF(AND($E$3=2),'Marks Entry 2nd'!AP150,IF(AND($E$3=3),'Marks Entry 3rd'!AP150,IF(AND($E$3=4),'Marks Entry 4th'!AP150,"")))))</f>
        <v/>
      </c>
      <c r="CA151" s="93" t="str">
        <f>IF(OR($E151="",$G151=""),"",IF(AND($E$3=1),'Marks Entry 1st'!AQ150,IF(AND($E$3=2),'Marks Entry 2nd'!AQ150,IF(AND($E$3=3),'Marks Entry 3rd'!AQ150,IF(AND($E$3=4),'Marks Entry 4th'!AQ150,"")))))</f>
        <v/>
      </c>
      <c r="CB151" s="92" t="str">
        <f t="shared" si="203"/>
        <v/>
      </c>
      <c r="CC151" s="87" t="str">
        <f t="shared" si="204"/>
        <v/>
      </c>
      <c r="CD151" s="144">
        <f t="shared" si="205"/>
        <v>0</v>
      </c>
      <c r="CE151" s="144" t="str">
        <f t="shared" si="206"/>
        <v/>
      </c>
      <c r="CF151" s="144" t="str">
        <f t="shared" si="169"/>
        <v/>
      </c>
      <c r="CG151" s="144" t="str">
        <f t="shared" si="207"/>
        <v/>
      </c>
      <c r="CH151" s="144" t="str">
        <f t="shared" si="170"/>
        <v/>
      </c>
      <c r="CI151" s="148" t="str">
        <f t="shared" si="171"/>
        <v/>
      </c>
      <c r="CJ151" s="180" t="str">
        <f>IF(OR($E151="",$G151=""),"",IF(AND($E$3=1),'Marks Entry 1st'!AR150,IF(AND($E$3=2),'Marks Entry 2nd'!AR150,IF(AND($E$3=3),'Marks Entry 3rd'!AR150,IF(AND($E$3=4),'Marks Entry 4th'!AR150,"")))))</f>
        <v/>
      </c>
      <c r="CK151" s="180" t="str">
        <f>IF(OR($E151="",$G151=""),"",IF(AND($E$3=1),'Marks Entry 1st'!AS150,IF(AND($E$3=2),'Marks Entry 2nd'!AS150,IF(AND($E$3=3),'Marks Entry 3rd'!AS150,IF(AND($E$3=4),'Marks Entry 4th'!AS150,"")))))</f>
        <v/>
      </c>
      <c r="CL151" s="87" t="str">
        <f t="shared" si="208"/>
        <v/>
      </c>
      <c r="CM151" s="180" t="str">
        <f>IF(OR($E151="",$G151=""),"",IF(AND($E$3=1),'Marks Entry 1st'!AT150,IF(AND($E$3=2),'Marks Entry 2nd'!AT150,IF(AND($E$3=3),'Marks Entry 3rd'!AT150,IF(AND($E$3=4),'Marks Entry 4th'!AT150,"")))))</f>
        <v/>
      </c>
      <c r="CN151" s="180" t="str">
        <f>IF(OR($E151="",$G151=""),"",IF(AND($E$3=1),'Marks Entry 1st'!AU150,IF(AND($E$3=2),'Marks Entry 2nd'!AU150,IF(AND($E$3=3),'Marks Entry 3rd'!AU150,IF(AND($E$3=4),'Marks Entry 4th'!AU150,"")))))</f>
        <v/>
      </c>
      <c r="CO151" s="180" t="str">
        <f>IF(OR($E151="",$G151=""),"",IF(AND($E$3=1),'Marks Entry 1st'!AV150,IF(AND($E$3=2),'Marks Entry 2nd'!AV150,IF(AND($E$3=3),'Marks Entry 3rd'!AV150,IF(AND($E$3=4),'Marks Entry 4th'!AV150,"")))))</f>
        <v/>
      </c>
      <c r="CP151" s="91" t="str">
        <f t="shared" si="209"/>
        <v/>
      </c>
      <c r="CQ151" s="87">
        <f t="shared" si="210"/>
        <v>0</v>
      </c>
      <c r="CR151" s="93" t="str">
        <f>IF(OR($E151="",$G151=""),"",IF(AND($E$3=1),'Marks Entry 1st'!AW150,IF(AND($E$3=2),'Marks Entry 2nd'!AW150,IF(AND($E$3=3),'Marks Entry 3rd'!AW150,IF(AND($E$3=4),'Marks Entry 4th'!AW150,"")))))</f>
        <v/>
      </c>
      <c r="CS151" s="93" t="str">
        <f>IF(OR($E151="",$G151=""),"",IF(AND($E$3=1),'Marks Entry 1st'!AX150,IF(AND($E$3=2),'Marks Entry 2nd'!AX150,IF(AND($E$3=3),'Marks Entry 3rd'!AX150,IF(AND($E$3=4),'Marks Entry 4th'!AX150,"")))))</f>
        <v/>
      </c>
      <c r="CT151" s="93" t="str">
        <f>IF(OR($E151="",$G151=""),"",IF(AND($E$3=1),'Marks Entry 1st'!AY150,IF(AND($E$3=2),'Marks Entry 2nd'!AY150,IF(AND($E$3=3),'Marks Entry 3rd'!AY150,IF(AND($E$3=4),'Marks Entry 4th'!AY150,"")))))</f>
        <v/>
      </c>
      <c r="CU151" s="92" t="str">
        <f t="shared" si="211"/>
        <v/>
      </c>
      <c r="CV151" s="87" t="str">
        <f t="shared" si="212"/>
        <v/>
      </c>
      <c r="CW151" s="144">
        <f t="shared" si="213"/>
        <v>0</v>
      </c>
      <c r="CX151" s="144" t="str">
        <f t="shared" si="214"/>
        <v/>
      </c>
      <c r="CY151" s="144" t="str">
        <f t="shared" si="172"/>
        <v/>
      </c>
      <c r="CZ151" s="144" t="str">
        <f t="shared" si="215"/>
        <v/>
      </c>
      <c r="DA151" s="144" t="str">
        <f t="shared" si="173"/>
        <v/>
      </c>
      <c r="DB151" s="148" t="str">
        <f t="shared" si="174"/>
        <v/>
      </c>
      <c r="DC151" s="380" t="str">
        <f>IF(OR($E151="",$G151=""),"",IF(AND($E$3=1),'Marks Entry 1st'!AZ150,IF(AND($E$3=2),'Marks Entry 2nd'!AZ150,IF(AND($E$3=3),'Marks Entry 3rd'!AZ150,IF(AND($E$3=4),'Marks Entry 4th'!AZ150,"")))))</f>
        <v/>
      </c>
      <c r="DD151" s="380" t="str">
        <f>IF(OR($E151="",$G151=""),"",IF(AND($E$3=1),'Marks Entry 1st'!BA150,IF(AND($E$3=2),'Marks Entry 2nd'!BA150,IF(AND($E$3=3),'Marks Entry 3rd'!BA150,IF(AND($E$3=4),'Marks Entry 4th'!BA150,"")))))</f>
        <v/>
      </c>
      <c r="DE151" s="380" t="str">
        <f>IF(OR($E151="",$G151=""),"",IF(AND($E$3=1),'Marks Entry 1st'!BB150,IF(AND($E$3=2),'Marks Entry 2nd'!BB150,IF(AND($E$3=3),'Marks Entry 3rd'!BB150,IF(AND($E$3=4),'Marks Entry 4th'!BB150,"")))))</f>
        <v/>
      </c>
      <c r="DF151" s="181" t="str">
        <f t="shared" si="216"/>
        <v/>
      </c>
      <c r="DG151" s="182">
        <f t="shared" si="217"/>
        <v>0</v>
      </c>
      <c r="DH151" s="182" t="str">
        <f t="shared" si="218"/>
        <v/>
      </c>
      <c r="DI151" s="182" t="str">
        <f t="shared" si="219"/>
        <v/>
      </c>
      <c r="DJ151" s="147" t="str">
        <f t="shared" si="175"/>
        <v/>
      </c>
      <c r="DK151" s="380" t="str">
        <f>IF(OR($E151="",$G151=""),"",IF(AND($E$3=1),'Marks Entry 1st'!BC150,IF(AND($E$3=2),'Marks Entry 2nd'!BC150,IF(AND($E$3=3),'Marks Entry 3rd'!BC150,IF(AND($E$3=4),'Marks Entry 4th'!BC150,"")))))</f>
        <v/>
      </c>
      <c r="DL151" s="380" t="str">
        <f>IF(OR($E151="",$G151=""),"",IF(AND($E$3=1),'Marks Entry 1st'!BD150,IF(AND($E$3=2),'Marks Entry 2nd'!BD150,IF(AND($E$3=3),'Marks Entry 3rd'!BD150,IF(AND($E$3=4),'Marks Entry 4th'!BD150,"")))))</f>
        <v/>
      </c>
      <c r="DM151" s="380" t="str">
        <f>IF(OR($E151="",$G151=""),"",IF(AND($E$3=1),'Marks Entry 1st'!BE150,IF(AND($E$3=2),'Marks Entry 2nd'!BE150,IF(AND($E$3=3),'Marks Entry 3rd'!BE150,IF(AND($E$3=4),'Marks Entry 4th'!BE150,"")))))</f>
        <v/>
      </c>
      <c r="DN151" s="181" t="str">
        <f t="shared" si="220"/>
        <v/>
      </c>
      <c r="DO151" s="182">
        <f t="shared" si="221"/>
        <v>0</v>
      </c>
      <c r="DP151" s="182" t="str">
        <f t="shared" si="222"/>
        <v/>
      </c>
      <c r="DQ151" s="182" t="str">
        <f t="shared" si="223"/>
        <v/>
      </c>
      <c r="DR151" s="147" t="str">
        <f t="shared" si="176"/>
        <v/>
      </c>
      <c r="DS151" s="380" t="str">
        <f>IF(OR($E151="",$G151=""),"",IF(AND($E$3=1),'Marks Entry 1st'!BF150,IF(AND($E$3=2),'Marks Entry 2nd'!BF150,IF(AND($E$3=3),'Marks Entry 3rd'!BF150,IF(AND($E$3=4),'Marks Entry 4th'!BF150,"")))))</f>
        <v/>
      </c>
      <c r="DT151" s="380" t="str">
        <f>IF(OR($E151="",$G151=""),"",IF(AND($E$3=1),'Marks Entry 1st'!BG150,IF(AND($E$3=2),'Marks Entry 2nd'!BG150,IF(AND($E$3=3),'Marks Entry 3rd'!BG150,IF(AND($E$3=4),'Marks Entry 4th'!BG150,"")))))</f>
        <v/>
      </c>
      <c r="DU151" s="380" t="str">
        <f>IF(OR($E151="",$G151=""),"",IF(AND($E$3=1),'Marks Entry 1st'!BH150,IF(AND($E$3=2),'Marks Entry 2nd'!BH150,IF(AND($E$3=3),'Marks Entry 3rd'!BH150,IF(AND($E$3=4),'Marks Entry 4th'!BH150,"")))))</f>
        <v/>
      </c>
      <c r="DV151" s="181" t="str">
        <f t="shared" si="224"/>
        <v/>
      </c>
      <c r="DW151" s="182">
        <f t="shared" si="225"/>
        <v>0</v>
      </c>
      <c r="DX151" s="182" t="str">
        <f t="shared" si="226"/>
        <v/>
      </c>
      <c r="DY151" s="182" t="str">
        <f t="shared" si="227"/>
        <v/>
      </c>
      <c r="DZ151" s="147" t="str">
        <f t="shared" si="177"/>
        <v/>
      </c>
      <c r="EA151" s="104" t="str">
        <f t="shared" si="178"/>
        <v/>
      </c>
      <c r="EB151" s="105" t="str">
        <f t="shared" si="179"/>
        <v/>
      </c>
      <c r="EC151" s="111" t="str">
        <f t="shared" si="180"/>
        <v/>
      </c>
      <c r="ED151" s="112" t="str">
        <f t="shared" si="181"/>
        <v/>
      </c>
      <c r="EE151" s="386" t="str">
        <f t="shared" si="182"/>
        <v/>
      </c>
      <c r="EF151" s="72" t="str">
        <f>IF(OR($E151="",$G151=""),"",IF(AND($E$3=1),'Marks Entry 1st'!BI150,IF(AND($E$3=2),'Marks Entry 2nd'!BI150,IF(AND($E$3=3),'Marks Entry 3rd'!BI150,IF(AND($E$3=4),'Marks Entry 4th'!BI150,"")))))</f>
        <v/>
      </c>
      <c r="EG151" s="72" t="str">
        <f>IF(OR($E151="",$G151=""),"",IF(AND($E$3=1),'Marks Entry 1st'!BJ150,IF(AND($E$3=2),'Marks Entry 2nd'!BJ150,IF(AND($E$3=3),'Marks Entry 3rd'!BJ150,IF(AND($E$3=4),'Marks Entry 4th'!BJ150,"")))))</f>
        <v/>
      </c>
      <c r="EH151" s="328" t="str">
        <f t="shared" si="183"/>
        <v/>
      </c>
      <c r="EI151" s="73"/>
      <c r="EP151" s="75">
        <f>IF(AND($E$3=1),'Marks Entry 1st'!I150,IF(AND($E$3=2),'Marks Entry 2nd'!I150,IF(AND($E$3=3),'Marks Entry 3rd'!I150,IF(AND($E$3=4),'Marks Entry 4th'!I150,""))))</f>
        <v>0</v>
      </c>
    </row>
    <row r="152" spans="1:146" ht="18.899999999999999" customHeight="1">
      <c r="A152" s="94">
        <v>145</v>
      </c>
      <c r="B152" s="94" t="str">
        <f>IF(OR(EP152=0,EP152=""),"",IF(AND($E$3=1),'Marks Entry 1st'!I151,IF(AND($E$3=2),'Marks Entry 2nd'!I151,IF(AND($E$3=3),'Marks Entry 3rd'!I151,IF(AND($E$3=4),'Marks Entry 4th'!I151,"")))))</f>
        <v/>
      </c>
      <c r="C152" s="95" t="str">
        <f>IF(OR(B152=0,B152=""),"",IF(AND($E$3=1),'Marks Entry 1st'!B151,IF(AND($E$3=2),'Marks Entry 2nd'!B151,IF(AND($E$3=3),'Marks Entry 3rd'!B151,IF(AND($E$3=4),'Marks Entry 4th'!B151,"")))))</f>
        <v/>
      </c>
      <c r="D152" s="95" t="str">
        <f>IF(OR(B152=0,B152=""),"",IF(AND($E$3=1),'Marks Entry 1st'!C151,IF(AND($E$3=2),'Marks Entry 2nd'!C151,IF(AND($E$3=3),'Marks Entry 3rd'!C151,IF(AND($E$3=4),'Marks Entry 4th'!C151,"")))))</f>
        <v/>
      </c>
      <c r="E152" s="96" t="str">
        <f>IF(OR(B152=0,B152=""),"",IF(AND($E$3=1),'Marks Entry 1st'!E151,IF(AND($E$3=2),'Marks Entry 2nd'!E151,IF(AND($E$3=3),'Marks Entry 3rd'!E151,IF(AND($E$3=4),'Marks Entry 4th'!E151,"")))))</f>
        <v/>
      </c>
      <c r="F152" s="95" t="str">
        <f>IF(OR(B152=0,B152=""),"",IF(AND($E$3=1),'Marks Entry 1st'!D151,IF(AND($E$3=2),'Marks Entry 2nd'!D151,IF(AND($E$3=3),'Marks Entry 3rd'!D151,IF(AND($E$3=4),'Marks Entry 4th'!D151,"")))))</f>
        <v/>
      </c>
      <c r="G152" s="90" t="str">
        <f>IF(OR(B152=0,B152=""),"",IF(AND($E$3=1),'Marks Entry 1st'!F151,IF(AND($E$3=2),'Marks Entry 2nd'!F151,IF(AND($E$3=3),'Marks Entry 3rd'!F151,IF(AND($E$3=4),'Marks Entry 4th'!F151,"")))))</f>
        <v/>
      </c>
      <c r="H152" s="90" t="str">
        <f>IF(OR(B152=0,B152=""),"",IF(AND($E$3=1),'Marks Entry 1st'!G151,IF(AND($E$3=2),'Marks Entry 2nd'!G151,IF(AND($E$3=3),'Marks Entry 3rd'!G151,IF(AND($E$3=4),'Marks Entry 4th'!G151,"")))))</f>
        <v/>
      </c>
      <c r="I152" s="90" t="str">
        <f>IF(OR(B152=0,B152=""),"",IF(AND($E$3=1),'Marks Entry 1st'!H151,IF(AND($E$3=2),'Marks Entry 2nd'!H151,IF(AND($E$3=3),'Marks Entry 3rd'!H151,IF(AND($E$3=4),'Marks Entry 4th'!H151,"")))))</f>
        <v/>
      </c>
      <c r="J152" s="379" t="str">
        <f>IF(OR(B152=0,B152=""),"",IF(AND($E$3=1),'Marks Entry 1st'!J151,IF(AND($E$3=2),'Marks Entry 2nd'!J151,IF(AND($E$3=3),'Marks Entry 3rd'!J151,IF(AND($E$3=4),'Marks Entry 4th'!J151,"")))))</f>
        <v/>
      </c>
      <c r="K152" s="379" t="str">
        <f>IF(OR(B152=0,B152=""),"",IF(AND($E$3=1),'Marks Entry 1st'!K151,IF(AND($E$3=2),'Marks Entry 2nd'!K151,IF(AND($E$3=3),'Marks Entry 3rd'!K151,IF(AND($E$3=4),'Marks Entry 4th'!K151,"")))))</f>
        <v/>
      </c>
      <c r="L152" s="180" t="str">
        <f>IF(OR($E152="",$G152=""),"",IF(AND($E$3=1),'Marks Entry 1st'!L151,IF(AND($E$3=2),'Marks Entry 2nd'!L151,IF(AND($E$3=3),'Marks Entry 3rd'!L151,IF(AND($E$3=4),'Marks Entry 4th'!L151,"")))))</f>
        <v/>
      </c>
      <c r="M152" s="180" t="str">
        <f>IF(OR($E152="",$G152=""),"",IF(AND($E$3=1),'Marks Entry 1st'!M151,IF(AND($E$3=2),'Marks Entry 2nd'!M151,IF(AND($E$3=3),'Marks Entry 3rd'!M151,IF(AND($E$3=4),'Marks Entry 4th'!M151,"")))))</f>
        <v/>
      </c>
      <c r="N152" s="87" t="str">
        <f t="shared" si="184"/>
        <v/>
      </c>
      <c r="O152" s="180" t="str">
        <f>IF(OR($E152="",$G152=""),"",IF(AND($E$3=1),'Marks Entry 1st'!N151,IF(AND($E$3=2),'Marks Entry 2nd'!N151,IF(AND($E$3=3),'Marks Entry 3rd'!N151,IF(AND($E$3=4),'Marks Entry 4th'!N151,"")))))</f>
        <v/>
      </c>
      <c r="P152" s="180" t="str">
        <f>IF(OR($E152="",$G152=""),"",IF(AND($E$3=1),'Marks Entry 1st'!O151,IF(AND($E$3=2),'Marks Entry 2nd'!O151,IF(AND($E$3=3),'Marks Entry 3rd'!O151,IF(AND($E$3=4),'Marks Entry 4th'!O151,"")))))</f>
        <v/>
      </c>
      <c r="Q152" s="180" t="str">
        <f>IF(OR($E152="",$G152=""),"",IF(AND($E$3=1),'Marks Entry 1st'!P151,IF(AND($E$3=2),'Marks Entry 2nd'!P151,IF(AND($E$3=3),'Marks Entry 3rd'!P151,IF(AND($E$3=4),'Marks Entry 4th'!P151,"")))))</f>
        <v/>
      </c>
      <c r="R152" s="91" t="str">
        <f t="shared" si="185"/>
        <v/>
      </c>
      <c r="S152" s="87">
        <f t="shared" si="186"/>
        <v>0</v>
      </c>
      <c r="T152" s="93" t="str">
        <f>IF(OR($E152="",$G152=""),"",IF(AND($E$3=1),'Marks Entry 1st'!Q151,IF(AND($E$3=2),'Marks Entry 2nd'!Q151,IF(AND($E$3=3),'Marks Entry 3rd'!Q151,IF(AND($E$3=4),'Marks Entry 4th'!Q151,"")))))</f>
        <v/>
      </c>
      <c r="U152" s="93" t="str">
        <f>IF(OR($E152="",$G152=""),"",IF(AND($E$3=1),'Marks Entry 1st'!R151,IF(AND($E$3=2),'Marks Entry 2nd'!R151,IF(AND($E$3=3),'Marks Entry 3rd'!R151,IF(AND($E$3=4),'Marks Entry 4th'!R151,"")))))</f>
        <v/>
      </c>
      <c r="V152" s="93" t="str">
        <f>IF(OR($E152="",$G152=""),"",IF(AND($E$3=1),'Marks Entry 1st'!S151,IF(AND($E$3=2),'Marks Entry 2nd'!S151,IF(AND($E$3=3),'Marks Entry 3rd'!S151,IF(AND($E$3=4),'Marks Entry 4th'!S151,"")))))</f>
        <v/>
      </c>
      <c r="W152" s="92" t="str">
        <f t="shared" si="187"/>
        <v/>
      </c>
      <c r="X152" s="87" t="str">
        <f t="shared" si="188"/>
        <v/>
      </c>
      <c r="Y152" s="144">
        <f t="shared" si="189"/>
        <v>0</v>
      </c>
      <c r="Z152" s="144" t="str">
        <f t="shared" si="190"/>
        <v/>
      </c>
      <c r="AA152" s="144" t="str">
        <f t="shared" si="152"/>
        <v/>
      </c>
      <c r="AB152" s="144" t="str">
        <f t="shared" si="191"/>
        <v/>
      </c>
      <c r="AC152" s="144" t="str">
        <f t="shared" si="153"/>
        <v/>
      </c>
      <c r="AD152" s="148" t="str">
        <f t="shared" si="154"/>
        <v/>
      </c>
      <c r="AE152" s="180" t="str">
        <f>IF(OR($E152="",$G152=""),"",IF(AND($E$3=1),'Marks Entry 1st'!T151,IF(AND($E$3=2),'Marks Entry 2nd'!T151,IF(AND($E$3=3),'Marks Entry 3rd'!T151,IF(AND($E$3=4),'Marks Entry 4th'!T151,"")))))</f>
        <v/>
      </c>
      <c r="AF152" s="180" t="str">
        <f>IF(OR($E152="",$G152=""),"",IF(AND($E$3=1),'Marks Entry 1st'!U151,IF(AND($E$3=2),'Marks Entry 2nd'!U151,IF(AND($E$3=3),'Marks Entry 3rd'!U151,IF(AND($E$3=4),'Marks Entry 4th'!U151,"")))))</f>
        <v/>
      </c>
      <c r="AG152" s="87" t="str">
        <f t="shared" si="192"/>
        <v/>
      </c>
      <c r="AH152" s="180" t="str">
        <f>IF(OR($E152="",$G152=""),"",IF(AND($E$3=1),'Marks Entry 1st'!V151,IF(AND($E$3=2),'Marks Entry 2nd'!V151,IF(AND($E$3=3),'Marks Entry 3rd'!V151,IF(AND($E$3=4),'Marks Entry 4th'!V151,"")))))</f>
        <v/>
      </c>
      <c r="AI152" s="180" t="str">
        <f>IF(OR($E152="",$G152=""),"",IF(AND($E$3=1),'Marks Entry 1st'!W151,IF(AND($E$3=2),'Marks Entry 2nd'!W151,IF(AND($E$3=3),'Marks Entry 3rd'!W151,IF(AND($E$3=4),'Marks Entry 4th'!W151,"")))))</f>
        <v/>
      </c>
      <c r="AJ152" s="180" t="str">
        <f>IF(OR($E152="",$G152=""),"",IF(AND($E$3=1),'Marks Entry 1st'!X151,IF(AND($E$3=2),'Marks Entry 2nd'!X151,IF(AND($E$3=3),'Marks Entry 3rd'!X151,IF(AND($E$3=4),'Marks Entry 4th'!X151,"")))))</f>
        <v/>
      </c>
      <c r="AK152" s="91" t="str">
        <f t="shared" si="193"/>
        <v/>
      </c>
      <c r="AL152" s="87">
        <f t="shared" si="194"/>
        <v>0</v>
      </c>
      <c r="AM152" s="93" t="str">
        <f>IF(OR($E152="",$G152=""),"",IF(AND($E$3=1),'Marks Entry 1st'!Y151,IF(AND($E$3=2),'Marks Entry 2nd'!Y151,IF(AND($E$3=3),'Marks Entry 3rd'!Y151,IF(AND($E$3=4),'Marks Entry 4th'!Y151,"")))))</f>
        <v/>
      </c>
      <c r="AN152" s="93" t="str">
        <f>IF(OR($E152="",$G152=""),"",IF(AND($E$3=1),'Marks Entry 1st'!Z151,IF(AND($E$3=2),'Marks Entry 2nd'!Z151,IF(AND($E$3=3),'Marks Entry 3rd'!Z151,IF(AND($E$3=4),'Marks Entry 4th'!Z151,"")))))</f>
        <v/>
      </c>
      <c r="AO152" s="93" t="str">
        <f>IF(OR($E152="",$G152=""),"",IF(AND($E$3=1),'Marks Entry 1st'!AA151,IF(AND($E$3=2),'Marks Entry 2nd'!AA151,IF(AND($E$3=3),'Marks Entry 3rd'!AA151,IF(AND($E$3=4),'Marks Entry 4th'!AA151,"")))))</f>
        <v/>
      </c>
      <c r="AP152" s="92" t="str">
        <f t="shared" si="195"/>
        <v/>
      </c>
      <c r="AQ152" s="87" t="str">
        <f t="shared" si="196"/>
        <v/>
      </c>
      <c r="AR152" s="144">
        <f t="shared" si="197"/>
        <v>0</v>
      </c>
      <c r="AS152" s="144" t="str">
        <f t="shared" si="198"/>
        <v/>
      </c>
      <c r="AT152" s="144" t="str">
        <f t="shared" si="155"/>
        <v/>
      </c>
      <c r="AU152" s="144" t="str">
        <f t="shared" si="199"/>
        <v/>
      </c>
      <c r="AV152" s="144" t="str">
        <f t="shared" si="156"/>
        <v/>
      </c>
      <c r="AW152" s="148" t="str">
        <f t="shared" si="157"/>
        <v/>
      </c>
      <c r="AX152" s="180" t="str">
        <f>IF(OR($E152="",$G152=""),"",IF(AND($E$3=1),'Marks Entry 1st'!AB151,IF(AND($E$3=2),'Marks Entry 2nd'!AB151,IF(AND($E$3=3),'Marks Entry 3rd'!AB151,IF(AND($E$3=4),'Marks Entry 4th'!AB151,"")))))</f>
        <v/>
      </c>
      <c r="AY152" s="180" t="str">
        <f>IF(OR($E152="",$G152=""),"",IF(AND($E$3=1),'Marks Entry 1st'!AC151,IF(AND($E$3=2),'Marks Entry 2nd'!AC151,IF(AND($E$3=3),'Marks Entry 3rd'!AC151,IF(AND($E$3=4),'Marks Entry 4th'!AC151,"")))))</f>
        <v/>
      </c>
      <c r="AZ152" s="87" t="str">
        <f t="shared" si="158"/>
        <v/>
      </c>
      <c r="BA152" s="180" t="str">
        <f>IF(OR($E152="",$G152=""),"",IF(AND($E$3=1),'Marks Entry 1st'!AD151,IF(AND($E$3=2),'Marks Entry 2nd'!AD151,IF(AND($E$3=3),'Marks Entry 3rd'!AD151,IF(AND($E$3=4),'Marks Entry 4th'!AD151,"")))))</f>
        <v/>
      </c>
      <c r="BB152" s="180" t="str">
        <f>IF(OR($E152="",$G152=""),"",IF(AND($E$3=1),'Marks Entry 1st'!AE151,IF(AND($E$3=2),'Marks Entry 2nd'!AE151,IF(AND($E$3=3),'Marks Entry 3rd'!AE151,IF(AND($E$3=4),'Marks Entry 4th'!AE151,"")))))</f>
        <v/>
      </c>
      <c r="BC152" s="180" t="str">
        <f>IF(OR($E152="",$G152=""),"",IF(AND($E$3=1),'Marks Entry 1st'!AF151,IF(AND($E$3=2),'Marks Entry 2nd'!AF151,IF(AND($E$3=3),'Marks Entry 3rd'!AF151,IF(AND($E$3=4),'Marks Entry 4th'!AF151,"")))))</f>
        <v/>
      </c>
      <c r="BD152" s="91" t="str">
        <f t="shared" si="159"/>
        <v/>
      </c>
      <c r="BE152" s="87">
        <f t="shared" si="160"/>
        <v>0</v>
      </c>
      <c r="BF152" s="93" t="str">
        <f>IF(OR($E152="",$G152=""),"",IF(AND($E$3=1),'Marks Entry 1st'!AG151,IF(AND($E$3=2),'Marks Entry 2nd'!AG151,IF(AND($E$3=3),'Marks Entry 3rd'!AG151,IF(AND($E$3=4),'Marks Entry 4th'!AG151,"")))))</f>
        <v/>
      </c>
      <c r="BG152" s="93" t="str">
        <f>IF(OR($E152="",$G152=""),"",IF(AND($E$3=1),'Marks Entry 1st'!AH151,IF(AND($E$3=2),'Marks Entry 2nd'!AH151,IF(AND($E$3=3),'Marks Entry 3rd'!AH151,IF(AND($E$3=4),'Marks Entry 4th'!AH151,"")))))</f>
        <v/>
      </c>
      <c r="BH152" s="93" t="str">
        <f>IF(OR($E152="",$G152=""),"",IF(AND($E$3=1),'Marks Entry 1st'!AI151,IF(AND($E$3=2),'Marks Entry 2nd'!AI151,IF(AND($E$3=3),'Marks Entry 3rd'!AI151,IF(AND($E$3=4),'Marks Entry 4th'!AI151,"")))))</f>
        <v/>
      </c>
      <c r="BI152" s="92" t="str">
        <f t="shared" si="161"/>
        <v/>
      </c>
      <c r="BJ152" s="87" t="str">
        <f t="shared" si="162"/>
        <v/>
      </c>
      <c r="BK152" s="144">
        <f t="shared" si="163"/>
        <v>0</v>
      </c>
      <c r="BL152" s="144" t="str">
        <f t="shared" si="164"/>
        <v/>
      </c>
      <c r="BM152" s="144" t="str">
        <f t="shared" si="165"/>
        <v/>
      </c>
      <c r="BN152" s="144" t="str">
        <f t="shared" si="166"/>
        <v/>
      </c>
      <c r="BO152" s="144" t="str">
        <f t="shared" si="167"/>
        <v/>
      </c>
      <c r="BP152" s="148" t="str">
        <f t="shared" si="168"/>
        <v/>
      </c>
      <c r="BQ152" s="180" t="str">
        <f>IF(OR($E152="",$G152=""),"",IF(AND($E$3=1),'Marks Entry 1st'!AJ151,IF(AND($E$3=2),'Marks Entry 2nd'!AJ151,IF(AND($E$3=3),'Marks Entry 3rd'!AJ151,IF(AND($E$3=4),'Marks Entry 4th'!AJ151,"")))))</f>
        <v/>
      </c>
      <c r="BR152" s="180" t="str">
        <f>IF(OR($E152="",$G152=""),"",IF(AND($E$3=1),'Marks Entry 1st'!AK151,IF(AND($E$3=2),'Marks Entry 2nd'!AK151,IF(AND($E$3=3),'Marks Entry 3rd'!AK151,IF(AND($E$3=4),'Marks Entry 4th'!AK151,"")))))</f>
        <v/>
      </c>
      <c r="BS152" s="87" t="str">
        <f t="shared" si="200"/>
        <v/>
      </c>
      <c r="BT152" s="180" t="str">
        <f>IF(OR($E152="",$G152=""),"",IF(AND($E$3=1),'Marks Entry 1st'!AL151,IF(AND($E$3=2),'Marks Entry 2nd'!AL151,IF(AND($E$3=3),'Marks Entry 3rd'!AL151,IF(AND($E$3=4),'Marks Entry 4th'!AL151,"")))))</f>
        <v/>
      </c>
      <c r="BU152" s="180" t="str">
        <f>IF(OR($E152="",$G152=""),"",IF(AND($E$3=1),'Marks Entry 1st'!AM151,IF(AND($E$3=2),'Marks Entry 2nd'!AM151,IF(AND($E$3=3),'Marks Entry 3rd'!AM151,IF(AND($E$3=4),'Marks Entry 4th'!AM151,"")))))</f>
        <v/>
      </c>
      <c r="BV152" s="180" t="str">
        <f>IF(OR($E152="",$G152=""),"",IF(AND($E$3=1),'Marks Entry 1st'!AN151,IF(AND($E$3=2),'Marks Entry 2nd'!AN151,IF(AND($E$3=3),'Marks Entry 3rd'!AN151,IF(AND($E$3=4),'Marks Entry 4th'!AN151,"")))))</f>
        <v/>
      </c>
      <c r="BW152" s="91" t="str">
        <f t="shared" si="201"/>
        <v/>
      </c>
      <c r="BX152" s="87">
        <f t="shared" si="202"/>
        <v>0</v>
      </c>
      <c r="BY152" s="93" t="str">
        <f>IF(OR($E152="",$G152=""),"",IF(AND($E$3=1),'Marks Entry 1st'!AO151,IF(AND($E$3=2),'Marks Entry 2nd'!AO151,IF(AND($E$3=3),'Marks Entry 3rd'!AO151,IF(AND($E$3=4),'Marks Entry 4th'!AO151,"")))))</f>
        <v/>
      </c>
      <c r="BZ152" s="93" t="str">
        <f>IF(OR($E152="",$G152=""),"",IF(AND($E$3=1),'Marks Entry 1st'!AP151,IF(AND($E$3=2),'Marks Entry 2nd'!AP151,IF(AND($E$3=3),'Marks Entry 3rd'!AP151,IF(AND($E$3=4),'Marks Entry 4th'!AP151,"")))))</f>
        <v/>
      </c>
      <c r="CA152" s="93" t="str">
        <f>IF(OR($E152="",$G152=""),"",IF(AND($E$3=1),'Marks Entry 1st'!AQ151,IF(AND($E$3=2),'Marks Entry 2nd'!AQ151,IF(AND($E$3=3),'Marks Entry 3rd'!AQ151,IF(AND($E$3=4),'Marks Entry 4th'!AQ151,"")))))</f>
        <v/>
      </c>
      <c r="CB152" s="92" t="str">
        <f t="shared" si="203"/>
        <v/>
      </c>
      <c r="CC152" s="87" t="str">
        <f t="shared" si="204"/>
        <v/>
      </c>
      <c r="CD152" s="144">
        <f t="shared" si="205"/>
        <v>0</v>
      </c>
      <c r="CE152" s="144" t="str">
        <f t="shared" si="206"/>
        <v/>
      </c>
      <c r="CF152" s="144" t="str">
        <f t="shared" si="169"/>
        <v/>
      </c>
      <c r="CG152" s="144" t="str">
        <f t="shared" si="207"/>
        <v/>
      </c>
      <c r="CH152" s="144" t="str">
        <f t="shared" si="170"/>
        <v/>
      </c>
      <c r="CI152" s="148" t="str">
        <f t="shared" si="171"/>
        <v/>
      </c>
      <c r="CJ152" s="180" t="str">
        <f>IF(OR($E152="",$G152=""),"",IF(AND($E$3=1),'Marks Entry 1st'!AR151,IF(AND($E$3=2),'Marks Entry 2nd'!AR151,IF(AND($E$3=3),'Marks Entry 3rd'!AR151,IF(AND($E$3=4),'Marks Entry 4th'!AR151,"")))))</f>
        <v/>
      </c>
      <c r="CK152" s="180" t="str">
        <f>IF(OR($E152="",$G152=""),"",IF(AND($E$3=1),'Marks Entry 1st'!AS151,IF(AND($E$3=2),'Marks Entry 2nd'!AS151,IF(AND($E$3=3),'Marks Entry 3rd'!AS151,IF(AND($E$3=4),'Marks Entry 4th'!AS151,"")))))</f>
        <v/>
      </c>
      <c r="CL152" s="87" t="str">
        <f t="shared" si="208"/>
        <v/>
      </c>
      <c r="CM152" s="180" t="str">
        <f>IF(OR($E152="",$G152=""),"",IF(AND($E$3=1),'Marks Entry 1st'!AT151,IF(AND($E$3=2),'Marks Entry 2nd'!AT151,IF(AND($E$3=3),'Marks Entry 3rd'!AT151,IF(AND($E$3=4),'Marks Entry 4th'!AT151,"")))))</f>
        <v/>
      </c>
      <c r="CN152" s="180" t="str">
        <f>IF(OR($E152="",$G152=""),"",IF(AND($E$3=1),'Marks Entry 1st'!AU151,IF(AND($E$3=2),'Marks Entry 2nd'!AU151,IF(AND($E$3=3),'Marks Entry 3rd'!AU151,IF(AND($E$3=4),'Marks Entry 4th'!AU151,"")))))</f>
        <v/>
      </c>
      <c r="CO152" s="180" t="str">
        <f>IF(OR($E152="",$G152=""),"",IF(AND($E$3=1),'Marks Entry 1st'!AV151,IF(AND($E$3=2),'Marks Entry 2nd'!AV151,IF(AND($E$3=3),'Marks Entry 3rd'!AV151,IF(AND($E$3=4),'Marks Entry 4th'!AV151,"")))))</f>
        <v/>
      </c>
      <c r="CP152" s="91" t="str">
        <f t="shared" si="209"/>
        <v/>
      </c>
      <c r="CQ152" s="87">
        <f t="shared" si="210"/>
        <v>0</v>
      </c>
      <c r="CR152" s="93" t="str">
        <f>IF(OR($E152="",$G152=""),"",IF(AND($E$3=1),'Marks Entry 1st'!AW151,IF(AND($E$3=2),'Marks Entry 2nd'!AW151,IF(AND($E$3=3),'Marks Entry 3rd'!AW151,IF(AND($E$3=4),'Marks Entry 4th'!AW151,"")))))</f>
        <v/>
      </c>
      <c r="CS152" s="93" t="str">
        <f>IF(OR($E152="",$G152=""),"",IF(AND($E$3=1),'Marks Entry 1st'!AX151,IF(AND($E$3=2),'Marks Entry 2nd'!AX151,IF(AND($E$3=3),'Marks Entry 3rd'!AX151,IF(AND($E$3=4),'Marks Entry 4th'!AX151,"")))))</f>
        <v/>
      </c>
      <c r="CT152" s="93" t="str">
        <f>IF(OR($E152="",$G152=""),"",IF(AND($E$3=1),'Marks Entry 1st'!AY151,IF(AND($E$3=2),'Marks Entry 2nd'!AY151,IF(AND($E$3=3),'Marks Entry 3rd'!AY151,IF(AND($E$3=4),'Marks Entry 4th'!AY151,"")))))</f>
        <v/>
      </c>
      <c r="CU152" s="92" t="str">
        <f t="shared" si="211"/>
        <v/>
      </c>
      <c r="CV152" s="87" t="str">
        <f t="shared" si="212"/>
        <v/>
      </c>
      <c r="CW152" s="144">
        <f t="shared" si="213"/>
        <v>0</v>
      </c>
      <c r="CX152" s="144" t="str">
        <f t="shared" si="214"/>
        <v/>
      </c>
      <c r="CY152" s="144" t="str">
        <f t="shared" si="172"/>
        <v/>
      </c>
      <c r="CZ152" s="144" t="str">
        <f t="shared" si="215"/>
        <v/>
      </c>
      <c r="DA152" s="144" t="str">
        <f t="shared" si="173"/>
        <v/>
      </c>
      <c r="DB152" s="148" t="str">
        <f t="shared" si="174"/>
        <v/>
      </c>
      <c r="DC152" s="380" t="str">
        <f>IF(OR($E152="",$G152=""),"",IF(AND($E$3=1),'Marks Entry 1st'!AZ151,IF(AND($E$3=2),'Marks Entry 2nd'!AZ151,IF(AND($E$3=3),'Marks Entry 3rd'!AZ151,IF(AND($E$3=4),'Marks Entry 4th'!AZ151,"")))))</f>
        <v/>
      </c>
      <c r="DD152" s="380" t="str">
        <f>IF(OR($E152="",$G152=""),"",IF(AND($E$3=1),'Marks Entry 1st'!BA151,IF(AND($E$3=2),'Marks Entry 2nd'!BA151,IF(AND($E$3=3),'Marks Entry 3rd'!BA151,IF(AND($E$3=4),'Marks Entry 4th'!BA151,"")))))</f>
        <v/>
      </c>
      <c r="DE152" s="380" t="str">
        <f>IF(OR($E152="",$G152=""),"",IF(AND($E$3=1),'Marks Entry 1st'!BB151,IF(AND($E$3=2),'Marks Entry 2nd'!BB151,IF(AND($E$3=3),'Marks Entry 3rd'!BB151,IF(AND($E$3=4),'Marks Entry 4th'!BB151,"")))))</f>
        <v/>
      </c>
      <c r="DF152" s="181" t="str">
        <f t="shared" si="216"/>
        <v/>
      </c>
      <c r="DG152" s="182">
        <f t="shared" si="217"/>
        <v>0</v>
      </c>
      <c r="DH152" s="182" t="str">
        <f t="shared" si="218"/>
        <v/>
      </c>
      <c r="DI152" s="182" t="str">
        <f t="shared" si="219"/>
        <v/>
      </c>
      <c r="DJ152" s="147" t="str">
        <f t="shared" si="175"/>
        <v/>
      </c>
      <c r="DK152" s="380" t="str">
        <f>IF(OR($E152="",$G152=""),"",IF(AND($E$3=1),'Marks Entry 1st'!BC151,IF(AND($E$3=2),'Marks Entry 2nd'!BC151,IF(AND($E$3=3),'Marks Entry 3rd'!BC151,IF(AND($E$3=4),'Marks Entry 4th'!BC151,"")))))</f>
        <v/>
      </c>
      <c r="DL152" s="380" t="str">
        <f>IF(OR($E152="",$G152=""),"",IF(AND($E$3=1),'Marks Entry 1st'!BD151,IF(AND($E$3=2),'Marks Entry 2nd'!BD151,IF(AND($E$3=3),'Marks Entry 3rd'!BD151,IF(AND($E$3=4),'Marks Entry 4th'!BD151,"")))))</f>
        <v/>
      </c>
      <c r="DM152" s="380" t="str">
        <f>IF(OR($E152="",$G152=""),"",IF(AND($E$3=1),'Marks Entry 1st'!BE151,IF(AND($E$3=2),'Marks Entry 2nd'!BE151,IF(AND($E$3=3),'Marks Entry 3rd'!BE151,IF(AND($E$3=4),'Marks Entry 4th'!BE151,"")))))</f>
        <v/>
      </c>
      <c r="DN152" s="181" t="str">
        <f t="shared" si="220"/>
        <v/>
      </c>
      <c r="DO152" s="182">
        <f t="shared" si="221"/>
        <v>0</v>
      </c>
      <c r="DP152" s="182" t="str">
        <f t="shared" si="222"/>
        <v/>
      </c>
      <c r="DQ152" s="182" t="str">
        <f t="shared" si="223"/>
        <v/>
      </c>
      <c r="DR152" s="147" t="str">
        <f t="shared" si="176"/>
        <v/>
      </c>
      <c r="DS152" s="380" t="str">
        <f>IF(OR($E152="",$G152=""),"",IF(AND($E$3=1),'Marks Entry 1st'!BF151,IF(AND($E$3=2),'Marks Entry 2nd'!BF151,IF(AND($E$3=3),'Marks Entry 3rd'!BF151,IF(AND($E$3=4),'Marks Entry 4th'!BF151,"")))))</f>
        <v/>
      </c>
      <c r="DT152" s="380" t="str">
        <f>IF(OR($E152="",$G152=""),"",IF(AND($E$3=1),'Marks Entry 1st'!BG151,IF(AND($E$3=2),'Marks Entry 2nd'!BG151,IF(AND($E$3=3),'Marks Entry 3rd'!BG151,IF(AND($E$3=4),'Marks Entry 4th'!BG151,"")))))</f>
        <v/>
      </c>
      <c r="DU152" s="380" t="str">
        <f>IF(OR($E152="",$G152=""),"",IF(AND($E$3=1),'Marks Entry 1st'!BH151,IF(AND($E$3=2),'Marks Entry 2nd'!BH151,IF(AND($E$3=3),'Marks Entry 3rd'!BH151,IF(AND($E$3=4),'Marks Entry 4th'!BH151,"")))))</f>
        <v/>
      </c>
      <c r="DV152" s="181" t="str">
        <f t="shared" si="224"/>
        <v/>
      </c>
      <c r="DW152" s="182">
        <f t="shared" si="225"/>
        <v>0</v>
      </c>
      <c r="DX152" s="182" t="str">
        <f t="shared" si="226"/>
        <v/>
      </c>
      <c r="DY152" s="182" t="str">
        <f t="shared" si="227"/>
        <v/>
      </c>
      <c r="DZ152" s="147" t="str">
        <f t="shared" si="177"/>
        <v/>
      </c>
      <c r="EA152" s="104" t="str">
        <f t="shared" si="178"/>
        <v/>
      </c>
      <c r="EB152" s="105" t="str">
        <f t="shared" si="179"/>
        <v/>
      </c>
      <c r="EC152" s="111" t="str">
        <f t="shared" si="180"/>
        <v/>
      </c>
      <c r="ED152" s="112" t="str">
        <f t="shared" si="181"/>
        <v/>
      </c>
      <c r="EE152" s="386" t="str">
        <f t="shared" si="182"/>
        <v/>
      </c>
      <c r="EF152" s="72" t="str">
        <f>IF(OR($E152="",$G152=""),"",IF(AND($E$3=1),'Marks Entry 1st'!BI151,IF(AND($E$3=2),'Marks Entry 2nd'!BI151,IF(AND($E$3=3),'Marks Entry 3rd'!BI151,IF(AND($E$3=4),'Marks Entry 4th'!BI151,"")))))</f>
        <v/>
      </c>
      <c r="EG152" s="72" t="str">
        <f>IF(OR($E152="",$G152=""),"",IF(AND($E$3=1),'Marks Entry 1st'!BJ151,IF(AND($E$3=2),'Marks Entry 2nd'!BJ151,IF(AND($E$3=3),'Marks Entry 3rd'!BJ151,IF(AND($E$3=4),'Marks Entry 4th'!BJ151,"")))))</f>
        <v/>
      </c>
      <c r="EH152" s="328" t="str">
        <f t="shared" si="183"/>
        <v/>
      </c>
      <c r="EI152" s="73"/>
      <c r="EP152" s="75">
        <f>IF(AND($E$3=1),'Marks Entry 1st'!I151,IF(AND($E$3=2),'Marks Entry 2nd'!I151,IF(AND($E$3=3),'Marks Entry 3rd'!I151,IF(AND($E$3=4),'Marks Entry 4th'!I151,""))))</f>
        <v>0</v>
      </c>
    </row>
    <row r="153" spans="1:146" ht="18.899999999999999" customHeight="1">
      <c r="A153" s="94">
        <v>146</v>
      </c>
      <c r="B153" s="94" t="str">
        <f>IF(OR(EP153=0,EP153=""),"",IF(AND($E$3=1),'Marks Entry 1st'!I152,IF(AND($E$3=2),'Marks Entry 2nd'!I152,IF(AND($E$3=3),'Marks Entry 3rd'!I152,IF(AND($E$3=4),'Marks Entry 4th'!I152,"")))))</f>
        <v/>
      </c>
      <c r="C153" s="95" t="str">
        <f>IF(OR(B153=0,B153=""),"",IF(AND($E$3=1),'Marks Entry 1st'!B152,IF(AND($E$3=2),'Marks Entry 2nd'!B152,IF(AND($E$3=3),'Marks Entry 3rd'!B152,IF(AND($E$3=4),'Marks Entry 4th'!B152,"")))))</f>
        <v/>
      </c>
      <c r="D153" s="95" t="str">
        <f>IF(OR(B153=0,B153=""),"",IF(AND($E$3=1),'Marks Entry 1st'!C152,IF(AND($E$3=2),'Marks Entry 2nd'!C152,IF(AND($E$3=3),'Marks Entry 3rd'!C152,IF(AND($E$3=4),'Marks Entry 4th'!C152,"")))))</f>
        <v/>
      </c>
      <c r="E153" s="96" t="str">
        <f>IF(OR(B153=0,B153=""),"",IF(AND($E$3=1),'Marks Entry 1st'!E152,IF(AND($E$3=2),'Marks Entry 2nd'!E152,IF(AND($E$3=3),'Marks Entry 3rd'!E152,IF(AND($E$3=4),'Marks Entry 4th'!E152,"")))))</f>
        <v/>
      </c>
      <c r="F153" s="95" t="str">
        <f>IF(OR(B153=0,B153=""),"",IF(AND($E$3=1),'Marks Entry 1st'!D152,IF(AND($E$3=2),'Marks Entry 2nd'!D152,IF(AND($E$3=3),'Marks Entry 3rd'!D152,IF(AND($E$3=4),'Marks Entry 4th'!D152,"")))))</f>
        <v/>
      </c>
      <c r="G153" s="90" t="str">
        <f>IF(OR(B153=0,B153=""),"",IF(AND($E$3=1),'Marks Entry 1st'!F152,IF(AND($E$3=2),'Marks Entry 2nd'!F152,IF(AND($E$3=3),'Marks Entry 3rd'!F152,IF(AND($E$3=4),'Marks Entry 4th'!F152,"")))))</f>
        <v/>
      </c>
      <c r="H153" s="90" t="str">
        <f>IF(OR(B153=0,B153=""),"",IF(AND($E$3=1),'Marks Entry 1st'!G152,IF(AND($E$3=2),'Marks Entry 2nd'!G152,IF(AND($E$3=3),'Marks Entry 3rd'!G152,IF(AND($E$3=4),'Marks Entry 4th'!G152,"")))))</f>
        <v/>
      </c>
      <c r="I153" s="90" t="str">
        <f>IF(OR(B153=0,B153=""),"",IF(AND($E$3=1),'Marks Entry 1st'!H152,IF(AND($E$3=2),'Marks Entry 2nd'!H152,IF(AND($E$3=3),'Marks Entry 3rd'!H152,IF(AND($E$3=4),'Marks Entry 4th'!H152,"")))))</f>
        <v/>
      </c>
      <c r="J153" s="379" t="str">
        <f>IF(OR(B153=0,B153=""),"",IF(AND($E$3=1),'Marks Entry 1st'!J152,IF(AND($E$3=2),'Marks Entry 2nd'!J152,IF(AND($E$3=3),'Marks Entry 3rd'!J152,IF(AND($E$3=4),'Marks Entry 4th'!J152,"")))))</f>
        <v/>
      </c>
      <c r="K153" s="379" t="str">
        <f>IF(OR(B153=0,B153=""),"",IF(AND($E$3=1),'Marks Entry 1st'!K152,IF(AND($E$3=2),'Marks Entry 2nd'!K152,IF(AND($E$3=3),'Marks Entry 3rd'!K152,IF(AND($E$3=4),'Marks Entry 4th'!K152,"")))))</f>
        <v/>
      </c>
      <c r="L153" s="180" t="str">
        <f>IF(OR($E153="",$G153=""),"",IF(AND($E$3=1),'Marks Entry 1st'!L152,IF(AND($E$3=2),'Marks Entry 2nd'!L152,IF(AND($E$3=3),'Marks Entry 3rd'!L152,IF(AND($E$3=4),'Marks Entry 4th'!L152,"")))))</f>
        <v/>
      </c>
      <c r="M153" s="180" t="str">
        <f>IF(OR($E153="",$G153=""),"",IF(AND($E$3=1),'Marks Entry 1st'!M152,IF(AND($E$3=2),'Marks Entry 2nd'!M152,IF(AND($E$3=3),'Marks Entry 3rd'!M152,IF(AND($E$3=4),'Marks Entry 4th'!M152,"")))))</f>
        <v/>
      </c>
      <c r="N153" s="87" t="str">
        <f t="shared" si="184"/>
        <v/>
      </c>
      <c r="O153" s="180" t="str">
        <f>IF(OR($E153="",$G153=""),"",IF(AND($E$3=1),'Marks Entry 1st'!N152,IF(AND($E$3=2),'Marks Entry 2nd'!N152,IF(AND($E$3=3),'Marks Entry 3rd'!N152,IF(AND($E$3=4),'Marks Entry 4th'!N152,"")))))</f>
        <v/>
      </c>
      <c r="P153" s="180" t="str">
        <f>IF(OR($E153="",$G153=""),"",IF(AND($E$3=1),'Marks Entry 1st'!O152,IF(AND($E$3=2),'Marks Entry 2nd'!O152,IF(AND($E$3=3),'Marks Entry 3rd'!O152,IF(AND($E$3=4),'Marks Entry 4th'!O152,"")))))</f>
        <v/>
      </c>
      <c r="Q153" s="180" t="str">
        <f>IF(OR($E153="",$G153=""),"",IF(AND($E$3=1),'Marks Entry 1st'!P152,IF(AND($E$3=2),'Marks Entry 2nd'!P152,IF(AND($E$3=3),'Marks Entry 3rd'!P152,IF(AND($E$3=4),'Marks Entry 4th'!P152,"")))))</f>
        <v/>
      </c>
      <c r="R153" s="91" t="str">
        <f t="shared" si="185"/>
        <v/>
      </c>
      <c r="S153" s="87">
        <f t="shared" si="186"/>
        <v>0</v>
      </c>
      <c r="T153" s="93" t="str">
        <f>IF(OR($E153="",$G153=""),"",IF(AND($E$3=1),'Marks Entry 1st'!Q152,IF(AND($E$3=2),'Marks Entry 2nd'!Q152,IF(AND($E$3=3),'Marks Entry 3rd'!Q152,IF(AND($E$3=4),'Marks Entry 4th'!Q152,"")))))</f>
        <v/>
      </c>
      <c r="U153" s="93" t="str">
        <f>IF(OR($E153="",$G153=""),"",IF(AND($E$3=1),'Marks Entry 1st'!R152,IF(AND($E$3=2),'Marks Entry 2nd'!R152,IF(AND($E$3=3),'Marks Entry 3rd'!R152,IF(AND($E$3=4),'Marks Entry 4th'!R152,"")))))</f>
        <v/>
      </c>
      <c r="V153" s="93" t="str">
        <f>IF(OR($E153="",$G153=""),"",IF(AND($E$3=1),'Marks Entry 1st'!S152,IF(AND($E$3=2),'Marks Entry 2nd'!S152,IF(AND($E$3=3),'Marks Entry 3rd'!S152,IF(AND($E$3=4),'Marks Entry 4th'!S152,"")))))</f>
        <v/>
      </c>
      <c r="W153" s="92" t="str">
        <f t="shared" si="187"/>
        <v/>
      </c>
      <c r="X153" s="87" t="str">
        <f t="shared" si="188"/>
        <v/>
      </c>
      <c r="Y153" s="144">
        <f t="shared" si="189"/>
        <v>0</v>
      </c>
      <c r="Z153" s="144" t="str">
        <f t="shared" si="190"/>
        <v/>
      </c>
      <c r="AA153" s="144" t="str">
        <f t="shared" si="152"/>
        <v/>
      </c>
      <c r="AB153" s="144" t="str">
        <f t="shared" si="191"/>
        <v/>
      </c>
      <c r="AC153" s="144" t="str">
        <f t="shared" si="153"/>
        <v/>
      </c>
      <c r="AD153" s="148" t="str">
        <f t="shared" si="154"/>
        <v/>
      </c>
      <c r="AE153" s="180" t="str">
        <f>IF(OR($E153="",$G153=""),"",IF(AND($E$3=1),'Marks Entry 1st'!T152,IF(AND($E$3=2),'Marks Entry 2nd'!T152,IF(AND($E$3=3),'Marks Entry 3rd'!T152,IF(AND($E$3=4),'Marks Entry 4th'!T152,"")))))</f>
        <v/>
      </c>
      <c r="AF153" s="180" t="str">
        <f>IF(OR($E153="",$G153=""),"",IF(AND($E$3=1),'Marks Entry 1st'!U152,IF(AND($E$3=2),'Marks Entry 2nd'!U152,IF(AND($E$3=3),'Marks Entry 3rd'!U152,IF(AND($E$3=4),'Marks Entry 4th'!U152,"")))))</f>
        <v/>
      </c>
      <c r="AG153" s="87" t="str">
        <f t="shared" si="192"/>
        <v/>
      </c>
      <c r="AH153" s="180" t="str">
        <f>IF(OR($E153="",$G153=""),"",IF(AND($E$3=1),'Marks Entry 1st'!V152,IF(AND($E$3=2),'Marks Entry 2nd'!V152,IF(AND($E$3=3),'Marks Entry 3rd'!V152,IF(AND($E$3=4),'Marks Entry 4th'!V152,"")))))</f>
        <v/>
      </c>
      <c r="AI153" s="180" t="str">
        <f>IF(OR($E153="",$G153=""),"",IF(AND($E$3=1),'Marks Entry 1st'!W152,IF(AND($E$3=2),'Marks Entry 2nd'!W152,IF(AND($E$3=3),'Marks Entry 3rd'!W152,IF(AND($E$3=4),'Marks Entry 4th'!W152,"")))))</f>
        <v/>
      </c>
      <c r="AJ153" s="180" t="str">
        <f>IF(OR($E153="",$G153=""),"",IF(AND($E$3=1),'Marks Entry 1st'!X152,IF(AND($E$3=2),'Marks Entry 2nd'!X152,IF(AND($E$3=3),'Marks Entry 3rd'!X152,IF(AND($E$3=4),'Marks Entry 4th'!X152,"")))))</f>
        <v/>
      </c>
      <c r="AK153" s="91" t="str">
        <f t="shared" si="193"/>
        <v/>
      </c>
      <c r="AL153" s="87">
        <f t="shared" si="194"/>
        <v>0</v>
      </c>
      <c r="AM153" s="93" t="str">
        <f>IF(OR($E153="",$G153=""),"",IF(AND($E$3=1),'Marks Entry 1st'!Y152,IF(AND($E$3=2),'Marks Entry 2nd'!Y152,IF(AND($E$3=3),'Marks Entry 3rd'!Y152,IF(AND($E$3=4),'Marks Entry 4th'!Y152,"")))))</f>
        <v/>
      </c>
      <c r="AN153" s="93" t="str">
        <f>IF(OR($E153="",$G153=""),"",IF(AND($E$3=1),'Marks Entry 1st'!Z152,IF(AND($E$3=2),'Marks Entry 2nd'!Z152,IF(AND($E$3=3),'Marks Entry 3rd'!Z152,IF(AND($E$3=4),'Marks Entry 4th'!Z152,"")))))</f>
        <v/>
      </c>
      <c r="AO153" s="93" t="str">
        <f>IF(OR($E153="",$G153=""),"",IF(AND($E$3=1),'Marks Entry 1st'!AA152,IF(AND($E$3=2),'Marks Entry 2nd'!AA152,IF(AND($E$3=3),'Marks Entry 3rd'!AA152,IF(AND($E$3=4),'Marks Entry 4th'!AA152,"")))))</f>
        <v/>
      </c>
      <c r="AP153" s="92" t="str">
        <f t="shared" si="195"/>
        <v/>
      </c>
      <c r="AQ153" s="87" t="str">
        <f t="shared" si="196"/>
        <v/>
      </c>
      <c r="AR153" s="144">
        <f t="shared" si="197"/>
        <v>0</v>
      </c>
      <c r="AS153" s="144" t="str">
        <f t="shared" si="198"/>
        <v/>
      </c>
      <c r="AT153" s="144" t="str">
        <f t="shared" si="155"/>
        <v/>
      </c>
      <c r="AU153" s="144" t="str">
        <f t="shared" si="199"/>
        <v/>
      </c>
      <c r="AV153" s="144" t="str">
        <f t="shared" si="156"/>
        <v/>
      </c>
      <c r="AW153" s="148" t="str">
        <f t="shared" si="157"/>
        <v/>
      </c>
      <c r="AX153" s="180" t="str">
        <f>IF(OR($E153="",$G153=""),"",IF(AND($E$3=1),'Marks Entry 1st'!AB152,IF(AND($E$3=2),'Marks Entry 2nd'!AB152,IF(AND($E$3=3),'Marks Entry 3rd'!AB152,IF(AND($E$3=4),'Marks Entry 4th'!AB152,"")))))</f>
        <v/>
      </c>
      <c r="AY153" s="180" t="str">
        <f>IF(OR($E153="",$G153=""),"",IF(AND($E$3=1),'Marks Entry 1st'!AC152,IF(AND($E$3=2),'Marks Entry 2nd'!AC152,IF(AND($E$3=3),'Marks Entry 3rd'!AC152,IF(AND($E$3=4),'Marks Entry 4th'!AC152,"")))))</f>
        <v/>
      </c>
      <c r="AZ153" s="87" t="str">
        <f t="shared" si="158"/>
        <v/>
      </c>
      <c r="BA153" s="180" t="str">
        <f>IF(OR($E153="",$G153=""),"",IF(AND($E$3=1),'Marks Entry 1st'!AD152,IF(AND($E$3=2),'Marks Entry 2nd'!AD152,IF(AND($E$3=3),'Marks Entry 3rd'!AD152,IF(AND($E$3=4),'Marks Entry 4th'!AD152,"")))))</f>
        <v/>
      </c>
      <c r="BB153" s="180" t="str">
        <f>IF(OR($E153="",$G153=""),"",IF(AND($E$3=1),'Marks Entry 1st'!AE152,IF(AND($E$3=2),'Marks Entry 2nd'!AE152,IF(AND($E$3=3),'Marks Entry 3rd'!AE152,IF(AND($E$3=4),'Marks Entry 4th'!AE152,"")))))</f>
        <v/>
      </c>
      <c r="BC153" s="180" t="str">
        <f>IF(OR($E153="",$G153=""),"",IF(AND($E$3=1),'Marks Entry 1st'!AF152,IF(AND($E$3=2),'Marks Entry 2nd'!AF152,IF(AND($E$3=3),'Marks Entry 3rd'!AF152,IF(AND($E$3=4),'Marks Entry 4th'!AF152,"")))))</f>
        <v/>
      </c>
      <c r="BD153" s="91" t="str">
        <f t="shared" si="159"/>
        <v/>
      </c>
      <c r="BE153" s="87">
        <f t="shared" si="160"/>
        <v>0</v>
      </c>
      <c r="BF153" s="93" t="str">
        <f>IF(OR($E153="",$G153=""),"",IF(AND($E$3=1),'Marks Entry 1st'!AG152,IF(AND($E$3=2),'Marks Entry 2nd'!AG152,IF(AND($E$3=3),'Marks Entry 3rd'!AG152,IF(AND($E$3=4),'Marks Entry 4th'!AG152,"")))))</f>
        <v/>
      </c>
      <c r="BG153" s="93" t="str">
        <f>IF(OR($E153="",$G153=""),"",IF(AND($E$3=1),'Marks Entry 1st'!AH152,IF(AND($E$3=2),'Marks Entry 2nd'!AH152,IF(AND($E$3=3),'Marks Entry 3rd'!AH152,IF(AND($E$3=4),'Marks Entry 4th'!AH152,"")))))</f>
        <v/>
      </c>
      <c r="BH153" s="93" t="str">
        <f>IF(OR($E153="",$G153=""),"",IF(AND($E$3=1),'Marks Entry 1st'!AI152,IF(AND($E$3=2),'Marks Entry 2nd'!AI152,IF(AND($E$3=3),'Marks Entry 3rd'!AI152,IF(AND($E$3=4),'Marks Entry 4th'!AI152,"")))))</f>
        <v/>
      </c>
      <c r="BI153" s="92" t="str">
        <f t="shared" si="161"/>
        <v/>
      </c>
      <c r="BJ153" s="87" t="str">
        <f t="shared" si="162"/>
        <v/>
      </c>
      <c r="BK153" s="144">
        <f t="shared" si="163"/>
        <v>0</v>
      </c>
      <c r="BL153" s="144" t="str">
        <f t="shared" si="164"/>
        <v/>
      </c>
      <c r="BM153" s="144" t="str">
        <f t="shared" si="165"/>
        <v/>
      </c>
      <c r="BN153" s="144" t="str">
        <f t="shared" si="166"/>
        <v/>
      </c>
      <c r="BO153" s="144" t="str">
        <f t="shared" si="167"/>
        <v/>
      </c>
      <c r="BP153" s="148" t="str">
        <f t="shared" si="168"/>
        <v/>
      </c>
      <c r="BQ153" s="180" t="str">
        <f>IF(OR($E153="",$G153=""),"",IF(AND($E$3=1),'Marks Entry 1st'!AJ152,IF(AND($E$3=2),'Marks Entry 2nd'!AJ152,IF(AND($E$3=3),'Marks Entry 3rd'!AJ152,IF(AND($E$3=4),'Marks Entry 4th'!AJ152,"")))))</f>
        <v/>
      </c>
      <c r="BR153" s="180" t="str">
        <f>IF(OR($E153="",$G153=""),"",IF(AND($E$3=1),'Marks Entry 1st'!AK152,IF(AND($E$3=2),'Marks Entry 2nd'!AK152,IF(AND($E$3=3),'Marks Entry 3rd'!AK152,IF(AND($E$3=4),'Marks Entry 4th'!AK152,"")))))</f>
        <v/>
      </c>
      <c r="BS153" s="87" t="str">
        <f t="shared" si="200"/>
        <v/>
      </c>
      <c r="BT153" s="180" t="str">
        <f>IF(OR($E153="",$G153=""),"",IF(AND($E$3=1),'Marks Entry 1st'!AL152,IF(AND($E$3=2),'Marks Entry 2nd'!AL152,IF(AND($E$3=3),'Marks Entry 3rd'!AL152,IF(AND($E$3=4),'Marks Entry 4th'!AL152,"")))))</f>
        <v/>
      </c>
      <c r="BU153" s="180" t="str">
        <f>IF(OR($E153="",$G153=""),"",IF(AND($E$3=1),'Marks Entry 1st'!AM152,IF(AND($E$3=2),'Marks Entry 2nd'!AM152,IF(AND($E$3=3),'Marks Entry 3rd'!AM152,IF(AND($E$3=4),'Marks Entry 4th'!AM152,"")))))</f>
        <v/>
      </c>
      <c r="BV153" s="180" t="str">
        <f>IF(OR($E153="",$G153=""),"",IF(AND($E$3=1),'Marks Entry 1st'!AN152,IF(AND($E$3=2),'Marks Entry 2nd'!AN152,IF(AND($E$3=3),'Marks Entry 3rd'!AN152,IF(AND($E$3=4),'Marks Entry 4th'!AN152,"")))))</f>
        <v/>
      </c>
      <c r="BW153" s="91" t="str">
        <f t="shared" si="201"/>
        <v/>
      </c>
      <c r="BX153" s="87">
        <f t="shared" si="202"/>
        <v>0</v>
      </c>
      <c r="BY153" s="93" t="str">
        <f>IF(OR($E153="",$G153=""),"",IF(AND($E$3=1),'Marks Entry 1st'!AO152,IF(AND($E$3=2),'Marks Entry 2nd'!AO152,IF(AND($E$3=3),'Marks Entry 3rd'!AO152,IF(AND($E$3=4),'Marks Entry 4th'!AO152,"")))))</f>
        <v/>
      </c>
      <c r="BZ153" s="93" t="str">
        <f>IF(OR($E153="",$G153=""),"",IF(AND($E$3=1),'Marks Entry 1st'!AP152,IF(AND($E$3=2),'Marks Entry 2nd'!AP152,IF(AND($E$3=3),'Marks Entry 3rd'!AP152,IF(AND($E$3=4),'Marks Entry 4th'!AP152,"")))))</f>
        <v/>
      </c>
      <c r="CA153" s="93" t="str">
        <f>IF(OR($E153="",$G153=""),"",IF(AND($E$3=1),'Marks Entry 1st'!AQ152,IF(AND($E$3=2),'Marks Entry 2nd'!AQ152,IF(AND($E$3=3),'Marks Entry 3rd'!AQ152,IF(AND($E$3=4),'Marks Entry 4th'!AQ152,"")))))</f>
        <v/>
      </c>
      <c r="CB153" s="92" t="str">
        <f t="shared" si="203"/>
        <v/>
      </c>
      <c r="CC153" s="87" t="str">
        <f t="shared" si="204"/>
        <v/>
      </c>
      <c r="CD153" s="144">
        <f t="shared" si="205"/>
        <v>0</v>
      </c>
      <c r="CE153" s="144" t="str">
        <f t="shared" si="206"/>
        <v/>
      </c>
      <c r="CF153" s="144" t="str">
        <f t="shared" si="169"/>
        <v/>
      </c>
      <c r="CG153" s="144" t="str">
        <f t="shared" si="207"/>
        <v/>
      </c>
      <c r="CH153" s="144" t="str">
        <f t="shared" si="170"/>
        <v/>
      </c>
      <c r="CI153" s="148" t="str">
        <f t="shared" si="171"/>
        <v/>
      </c>
      <c r="CJ153" s="180" t="str">
        <f>IF(OR($E153="",$G153=""),"",IF(AND($E$3=1),'Marks Entry 1st'!AR152,IF(AND($E$3=2),'Marks Entry 2nd'!AR152,IF(AND($E$3=3),'Marks Entry 3rd'!AR152,IF(AND($E$3=4),'Marks Entry 4th'!AR152,"")))))</f>
        <v/>
      </c>
      <c r="CK153" s="180" t="str">
        <f>IF(OR($E153="",$G153=""),"",IF(AND($E$3=1),'Marks Entry 1st'!AS152,IF(AND($E$3=2),'Marks Entry 2nd'!AS152,IF(AND($E$3=3),'Marks Entry 3rd'!AS152,IF(AND($E$3=4),'Marks Entry 4th'!AS152,"")))))</f>
        <v/>
      </c>
      <c r="CL153" s="87" t="str">
        <f t="shared" si="208"/>
        <v/>
      </c>
      <c r="CM153" s="180" t="str">
        <f>IF(OR($E153="",$G153=""),"",IF(AND($E$3=1),'Marks Entry 1st'!AT152,IF(AND($E$3=2),'Marks Entry 2nd'!AT152,IF(AND($E$3=3),'Marks Entry 3rd'!AT152,IF(AND($E$3=4),'Marks Entry 4th'!AT152,"")))))</f>
        <v/>
      </c>
      <c r="CN153" s="180" t="str">
        <f>IF(OR($E153="",$G153=""),"",IF(AND($E$3=1),'Marks Entry 1st'!AU152,IF(AND($E$3=2),'Marks Entry 2nd'!AU152,IF(AND($E$3=3),'Marks Entry 3rd'!AU152,IF(AND($E$3=4),'Marks Entry 4th'!AU152,"")))))</f>
        <v/>
      </c>
      <c r="CO153" s="180" t="str">
        <f>IF(OR($E153="",$G153=""),"",IF(AND($E$3=1),'Marks Entry 1st'!AV152,IF(AND($E$3=2),'Marks Entry 2nd'!AV152,IF(AND($E$3=3),'Marks Entry 3rd'!AV152,IF(AND($E$3=4),'Marks Entry 4th'!AV152,"")))))</f>
        <v/>
      </c>
      <c r="CP153" s="91" t="str">
        <f t="shared" si="209"/>
        <v/>
      </c>
      <c r="CQ153" s="87">
        <f t="shared" si="210"/>
        <v>0</v>
      </c>
      <c r="CR153" s="93" t="str">
        <f>IF(OR($E153="",$G153=""),"",IF(AND($E$3=1),'Marks Entry 1st'!AW152,IF(AND($E$3=2),'Marks Entry 2nd'!AW152,IF(AND($E$3=3),'Marks Entry 3rd'!AW152,IF(AND($E$3=4),'Marks Entry 4th'!AW152,"")))))</f>
        <v/>
      </c>
      <c r="CS153" s="93" t="str">
        <f>IF(OR($E153="",$G153=""),"",IF(AND($E$3=1),'Marks Entry 1st'!AX152,IF(AND($E$3=2),'Marks Entry 2nd'!AX152,IF(AND($E$3=3),'Marks Entry 3rd'!AX152,IF(AND($E$3=4),'Marks Entry 4th'!AX152,"")))))</f>
        <v/>
      </c>
      <c r="CT153" s="93" t="str">
        <f>IF(OR($E153="",$G153=""),"",IF(AND($E$3=1),'Marks Entry 1st'!AY152,IF(AND($E$3=2),'Marks Entry 2nd'!AY152,IF(AND($E$3=3),'Marks Entry 3rd'!AY152,IF(AND($E$3=4),'Marks Entry 4th'!AY152,"")))))</f>
        <v/>
      </c>
      <c r="CU153" s="92" t="str">
        <f t="shared" si="211"/>
        <v/>
      </c>
      <c r="CV153" s="87" t="str">
        <f t="shared" si="212"/>
        <v/>
      </c>
      <c r="CW153" s="144">
        <f t="shared" si="213"/>
        <v>0</v>
      </c>
      <c r="CX153" s="144" t="str">
        <f t="shared" si="214"/>
        <v/>
      </c>
      <c r="CY153" s="144" t="str">
        <f t="shared" si="172"/>
        <v/>
      </c>
      <c r="CZ153" s="144" t="str">
        <f t="shared" si="215"/>
        <v/>
      </c>
      <c r="DA153" s="144" t="str">
        <f t="shared" si="173"/>
        <v/>
      </c>
      <c r="DB153" s="148" t="str">
        <f t="shared" si="174"/>
        <v/>
      </c>
      <c r="DC153" s="380" t="str">
        <f>IF(OR($E153="",$G153=""),"",IF(AND($E$3=1),'Marks Entry 1st'!AZ152,IF(AND($E$3=2),'Marks Entry 2nd'!AZ152,IF(AND($E$3=3),'Marks Entry 3rd'!AZ152,IF(AND($E$3=4),'Marks Entry 4th'!AZ152,"")))))</f>
        <v/>
      </c>
      <c r="DD153" s="380" t="str">
        <f>IF(OR($E153="",$G153=""),"",IF(AND($E$3=1),'Marks Entry 1st'!BA152,IF(AND($E$3=2),'Marks Entry 2nd'!BA152,IF(AND($E$3=3),'Marks Entry 3rd'!BA152,IF(AND($E$3=4),'Marks Entry 4th'!BA152,"")))))</f>
        <v/>
      </c>
      <c r="DE153" s="380" t="str">
        <f>IF(OR($E153="",$G153=""),"",IF(AND($E$3=1),'Marks Entry 1st'!BB152,IF(AND($E$3=2),'Marks Entry 2nd'!BB152,IF(AND($E$3=3),'Marks Entry 3rd'!BB152,IF(AND($E$3=4),'Marks Entry 4th'!BB152,"")))))</f>
        <v/>
      </c>
      <c r="DF153" s="181" t="str">
        <f t="shared" si="216"/>
        <v/>
      </c>
      <c r="DG153" s="182">
        <f t="shared" si="217"/>
        <v>0</v>
      </c>
      <c r="DH153" s="182" t="str">
        <f t="shared" si="218"/>
        <v/>
      </c>
      <c r="DI153" s="182" t="str">
        <f t="shared" si="219"/>
        <v/>
      </c>
      <c r="DJ153" s="147" t="str">
        <f t="shared" si="175"/>
        <v/>
      </c>
      <c r="DK153" s="380" t="str">
        <f>IF(OR($E153="",$G153=""),"",IF(AND($E$3=1),'Marks Entry 1st'!BC152,IF(AND($E$3=2),'Marks Entry 2nd'!BC152,IF(AND($E$3=3),'Marks Entry 3rd'!BC152,IF(AND($E$3=4),'Marks Entry 4th'!BC152,"")))))</f>
        <v/>
      </c>
      <c r="DL153" s="380" t="str">
        <f>IF(OR($E153="",$G153=""),"",IF(AND($E$3=1),'Marks Entry 1st'!BD152,IF(AND($E$3=2),'Marks Entry 2nd'!BD152,IF(AND($E$3=3),'Marks Entry 3rd'!BD152,IF(AND($E$3=4),'Marks Entry 4th'!BD152,"")))))</f>
        <v/>
      </c>
      <c r="DM153" s="380" t="str">
        <f>IF(OR($E153="",$G153=""),"",IF(AND($E$3=1),'Marks Entry 1st'!BE152,IF(AND($E$3=2),'Marks Entry 2nd'!BE152,IF(AND($E$3=3),'Marks Entry 3rd'!BE152,IF(AND($E$3=4),'Marks Entry 4th'!BE152,"")))))</f>
        <v/>
      </c>
      <c r="DN153" s="181" t="str">
        <f t="shared" si="220"/>
        <v/>
      </c>
      <c r="DO153" s="182">
        <f t="shared" si="221"/>
        <v>0</v>
      </c>
      <c r="DP153" s="182" t="str">
        <f t="shared" si="222"/>
        <v/>
      </c>
      <c r="DQ153" s="182" t="str">
        <f t="shared" si="223"/>
        <v/>
      </c>
      <c r="DR153" s="147" t="str">
        <f t="shared" si="176"/>
        <v/>
      </c>
      <c r="DS153" s="380" t="str">
        <f>IF(OR($E153="",$G153=""),"",IF(AND($E$3=1),'Marks Entry 1st'!BF152,IF(AND($E$3=2),'Marks Entry 2nd'!BF152,IF(AND($E$3=3),'Marks Entry 3rd'!BF152,IF(AND($E$3=4),'Marks Entry 4th'!BF152,"")))))</f>
        <v/>
      </c>
      <c r="DT153" s="380" t="str">
        <f>IF(OR($E153="",$G153=""),"",IF(AND($E$3=1),'Marks Entry 1st'!BG152,IF(AND($E$3=2),'Marks Entry 2nd'!BG152,IF(AND($E$3=3),'Marks Entry 3rd'!BG152,IF(AND($E$3=4),'Marks Entry 4th'!BG152,"")))))</f>
        <v/>
      </c>
      <c r="DU153" s="380" t="str">
        <f>IF(OR($E153="",$G153=""),"",IF(AND($E$3=1),'Marks Entry 1st'!BH152,IF(AND($E$3=2),'Marks Entry 2nd'!BH152,IF(AND($E$3=3),'Marks Entry 3rd'!BH152,IF(AND($E$3=4),'Marks Entry 4th'!BH152,"")))))</f>
        <v/>
      </c>
      <c r="DV153" s="181" t="str">
        <f t="shared" si="224"/>
        <v/>
      </c>
      <c r="DW153" s="182">
        <f t="shared" si="225"/>
        <v>0</v>
      </c>
      <c r="DX153" s="182" t="str">
        <f t="shared" si="226"/>
        <v/>
      </c>
      <c r="DY153" s="182" t="str">
        <f t="shared" si="227"/>
        <v/>
      </c>
      <c r="DZ153" s="147" t="str">
        <f t="shared" si="177"/>
        <v/>
      </c>
      <c r="EA153" s="104" t="str">
        <f t="shared" si="178"/>
        <v/>
      </c>
      <c r="EB153" s="105" t="str">
        <f t="shared" si="179"/>
        <v/>
      </c>
      <c r="EC153" s="111" t="str">
        <f t="shared" si="180"/>
        <v/>
      </c>
      <c r="ED153" s="112" t="str">
        <f t="shared" si="181"/>
        <v/>
      </c>
      <c r="EE153" s="386" t="str">
        <f t="shared" si="182"/>
        <v/>
      </c>
      <c r="EF153" s="72" t="str">
        <f>IF(OR($E153="",$G153=""),"",IF(AND($E$3=1),'Marks Entry 1st'!BI152,IF(AND($E$3=2),'Marks Entry 2nd'!BI152,IF(AND($E$3=3),'Marks Entry 3rd'!BI152,IF(AND($E$3=4),'Marks Entry 4th'!BI152,"")))))</f>
        <v/>
      </c>
      <c r="EG153" s="72" t="str">
        <f>IF(OR($E153="",$G153=""),"",IF(AND($E$3=1),'Marks Entry 1st'!BJ152,IF(AND($E$3=2),'Marks Entry 2nd'!BJ152,IF(AND($E$3=3),'Marks Entry 3rd'!BJ152,IF(AND($E$3=4),'Marks Entry 4th'!BJ152,"")))))</f>
        <v/>
      </c>
      <c r="EH153" s="328" t="str">
        <f t="shared" si="183"/>
        <v/>
      </c>
      <c r="EI153" s="73"/>
      <c r="EP153" s="75">
        <f>IF(AND($E$3=1),'Marks Entry 1st'!I152,IF(AND($E$3=2),'Marks Entry 2nd'!I152,IF(AND($E$3=3),'Marks Entry 3rd'!I152,IF(AND($E$3=4),'Marks Entry 4th'!I152,""))))</f>
        <v>0</v>
      </c>
    </row>
    <row r="154" spans="1:146" ht="18.899999999999999" customHeight="1">
      <c r="A154" s="94">
        <v>147</v>
      </c>
      <c r="B154" s="94" t="str">
        <f>IF(OR(EP154=0,EP154=""),"",IF(AND($E$3=1),'Marks Entry 1st'!I153,IF(AND($E$3=2),'Marks Entry 2nd'!I153,IF(AND($E$3=3),'Marks Entry 3rd'!I153,IF(AND($E$3=4),'Marks Entry 4th'!I153,"")))))</f>
        <v/>
      </c>
      <c r="C154" s="95" t="str">
        <f>IF(OR(B154=0,B154=""),"",IF(AND($E$3=1),'Marks Entry 1st'!B153,IF(AND($E$3=2),'Marks Entry 2nd'!B153,IF(AND($E$3=3),'Marks Entry 3rd'!B153,IF(AND($E$3=4),'Marks Entry 4th'!B153,"")))))</f>
        <v/>
      </c>
      <c r="D154" s="95" t="str">
        <f>IF(OR(B154=0,B154=""),"",IF(AND($E$3=1),'Marks Entry 1st'!C153,IF(AND($E$3=2),'Marks Entry 2nd'!C153,IF(AND($E$3=3),'Marks Entry 3rd'!C153,IF(AND($E$3=4),'Marks Entry 4th'!C153,"")))))</f>
        <v/>
      </c>
      <c r="E154" s="96" t="str">
        <f>IF(OR(B154=0,B154=""),"",IF(AND($E$3=1),'Marks Entry 1st'!E153,IF(AND($E$3=2),'Marks Entry 2nd'!E153,IF(AND($E$3=3),'Marks Entry 3rd'!E153,IF(AND($E$3=4),'Marks Entry 4th'!E153,"")))))</f>
        <v/>
      </c>
      <c r="F154" s="95" t="str">
        <f>IF(OR(B154=0,B154=""),"",IF(AND($E$3=1),'Marks Entry 1st'!D153,IF(AND($E$3=2),'Marks Entry 2nd'!D153,IF(AND($E$3=3),'Marks Entry 3rd'!D153,IF(AND($E$3=4),'Marks Entry 4th'!D153,"")))))</f>
        <v/>
      </c>
      <c r="G154" s="90" t="str">
        <f>IF(OR(B154=0,B154=""),"",IF(AND($E$3=1),'Marks Entry 1st'!F153,IF(AND($E$3=2),'Marks Entry 2nd'!F153,IF(AND($E$3=3),'Marks Entry 3rd'!F153,IF(AND($E$3=4),'Marks Entry 4th'!F153,"")))))</f>
        <v/>
      </c>
      <c r="H154" s="90" t="str">
        <f>IF(OR(B154=0,B154=""),"",IF(AND($E$3=1),'Marks Entry 1st'!G153,IF(AND($E$3=2),'Marks Entry 2nd'!G153,IF(AND($E$3=3),'Marks Entry 3rd'!G153,IF(AND($E$3=4),'Marks Entry 4th'!G153,"")))))</f>
        <v/>
      </c>
      <c r="I154" s="90" t="str">
        <f>IF(OR(B154=0,B154=""),"",IF(AND($E$3=1),'Marks Entry 1st'!H153,IF(AND($E$3=2),'Marks Entry 2nd'!H153,IF(AND($E$3=3),'Marks Entry 3rd'!H153,IF(AND($E$3=4),'Marks Entry 4th'!H153,"")))))</f>
        <v/>
      </c>
      <c r="J154" s="379" t="str">
        <f>IF(OR(B154=0,B154=""),"",IF(AND($E$3=1),'Marks Entry 1st'!J153,IF(AND($E$3=2),'Marks Entry 2nd'!J153,IF(AND($E$3=3),'Marks Entry 3rd'!J153,IF(AND($E$3=4),'Marks Entry 4th'!J153,"")))))</f>
        <v/>
      </c>
      <c r="K154" s="379" t="str">
        <f>IF(OR(B154=0,B154=""),"",IF(AND($E$3=1),'Marks Entry 1st'!K153,IF(AND($E$3=2),'Marks Entry 2nd'!K153,IF(AND($E$3=3),'Marks Entry 3rd'!K153,IF(AND($E$3=4),'Marks Entry 4th'!K153,"")))))</f>
        <v/>
      </c>
      <c r="L154" s="180" t="str">
        <f>IF(OR($E154="",$G154=""),"",IF(AND($E$3=1),'Marks Entry 1st'!L153,IF(AND($E$3=2),'Marks Entry 2nd'!L153,IF(AND($E$3=3),'Marks Entry 3rd'!L153,IF(AND($E$3=4),'Marks Entry 4th'!L153,"")))))</f>
        <v/>
      </c>
      <c r="M154" s="180" t="str">
        <f>IF(OR($E154="",$G154=""),"",IF(AND($E$3=1),'Marks Entry 1st'!M153,IF(AND($E$3=2),'Marks Entry 2nd'!M153,IF(AND($E$3=3),'Marks Entry 3rd'!M153,IF(AND($E$3=4),'Marks Entry 4th'!M153,"")))))</f>
        <v/>
      </c>
      <c r="N154" s="87" t="str">
        <f t="shared" si="184"/>
        <v/>
      </c>
      <c r="O154" s="180" t="str">
        <f>IF(OR($E154="",$G154=""),"",IF(AND($E$3=1),'Marks Entry 1st'!N153,IF(AND($E$3=2),'Marks Entry 2nd'!N153,IF(AND($E$3=3),'Marks Entry 3rd'!N153,IF(AND($E$3=4),'Marks Entry 4th'!N153,"")))))</f>
        <v/>
      </c>
      <c r="P154" s="180" t="str">
        <f>IF(OR($E154="",$G154=""),"",IF(AND($E$3=1),'Marks Entry 1st'!O153,IF(AND($E$3=2),'Marks Entry 2nd'!O153,IF(AND($E$3=3),'Marks Entry 3rd'!O153,IF(AND($E$3=4),'Marks Entry 4th'!O153,"")))))</f>
        <v/>
      </c>
      <c r="Q154" s="180" t="str">
        <f>IF(OR($E154="",$G154=""),"",IF(AND($E$3=1),'Marks Entry 1st'!P153,IF(AND($E$3=2),'Marks Entry 2nd'!P153,IF(AND($E$3=3),'Marks Entry 3rd'!P153,IF(AND($E$3=4),'Marks Entry 4th'!P153,"")))))</f>
        <v/>
      </c>
      <c r="R154" s="91" t="str">
        <f t="shared" si="185"/>
        <v/>
      </c>
      <c r="S154" s="87">
        <f t="shared" si="186"/>
        <v>0</v>
      </c>
      <c r="T154" s="93" t="str">
        <f>IF(OR($E154="",$G154=""),"",IF(AND($E$3=1),'Marks Entry 1st'!Q153,IF(AND($E$3=2),'Marks Entry 2nd'!Q153,IF(AND($E$3=3),'Marks Entry 3rd'!Q153,IF(AND($E$3=4),'Marks Entry 4th'!Q153,"")))))</f>
        <v/>
      </c>
      <c r="U154" s="93" t="str">
        <f>IF(OR($E154="",$G154=""),"",IF(AND($E$3=1),'Marks Entry 1st'!R153,IF(AND($E$3=2),'Marks Entry 2nd'!R153,IF(AND($E$3=3),'Marks Entry 3rd'!R153,IF(AND($E$3=4),'Marks Entry 4th'!R153,"")))))</f>
        <v/>
      </c>
      <c r="V154" s="93" t="str">
        <f>IF(OR($E154="",$G154=""),"",IF(AND($E$3=1),'Marks Entry 1st'!S153,IF(AND($E$3=2),'Marks Entry 2nd'!S153,IF(AND($E$3=3),'Marks Entry 3rd'!S153,IF(AND($E$3=4),'Marks Entry 4th'!S153,"")))))</f>
        <v/>
      </c>
      <c r="W154" s="92" t="str">
        <f t="shared" si="187"/>
        <v/>
      </c>
      <c r="X154" s="87" t="str">
        <f t="shared" si="188"/>
        <v/>
      </c>
      <c r="Y154" s="144">
        <f t="shared" si="189"/>
        <v>0</v>
      </c>
      <c r="Z154" s="144" t="str">
        <f t="shared" si="190"/>
        <v/>
      </c>
      <c r="AA154" s="144" t="str">
        <f t="shared" si="152"/>
        <v/>
      </c>
      <c r="AB154" s="144" t="str">
        <f t="shared" si="191"/>
        <v/>
      </c>
      <c r="AC154" s="144" t="str">
        <f t="shared" si="153"/>
        <v/>
      </c>
      <c r="AD154" s="148" t="str">
        <f t="shared" si="154"/>
        <v/>
      </c>
      <c r="AE154" s="180" t="str">
        <f>IF(OR($E154="",$G154=""),"",IF(AND($E$3=1),'Marks Entry 1st'!T153,IF(AND($E$3=2),'Marks Entry 2nd'!T153,IF(AND($E$3=3),'Marks Entry 3rd'!T153,IF(AND($E$3=4),'Marks Entry 4th'!T153,"")))))</f>
        <v/>
      </c>
      <c r="AF154" s="180" t="str">
        <f>IF(OR($E154="",$G154=""),"",IF(AND($E$3=1),'Marks Entry 1st'!U153,IF(AND($E$3=2),'Marks Entry 2nd'!U153,IF(AND($E$3=3),'Marks Entry 3rd'!U153,IF(AND($E$3=4),'Marks Entry 4th'!U153,"")))))</f>
        <v/>
      </c>
      <c r="AG154" s="87" t="str">
        <f t="shared" si="192"/>
        <v/>
      </c>
      <c r="AH154" s="180" t="str">
        <f>IF(OR($E154="",$G154=""),"",IF(AND($E$3=1),'Marks Entry 1st'!V153,IF(AND($E$3=2),'Marks Entry 2nd'!V153,IF(AND($E$3=3),'Marks Entry 3rd'!V153,IF(AND($E$3=4),'Marks Entry 4th'!V153,"")))))</f>
        <v/>
      </c>
      <c r="AI154" s="180" t="str">
        <f>IF(OR($E154="",$G154=""),"",IF(AND($E$3=1),'Marks Entry 1st'!W153,IF(AND($E$3=2),'Marks Entry 2nd'!W153,IF(AND($E$3=3),'Marks Entry 3rd'!W153,IF(AND($E$3=4),'Marks Entry 4th'!W153,"")))))</f>
        <v/>
      </c>
      <c r="AJ154" s="180" t="str">
        <f>IF(OR($E154="",$G154=""),"",IF(AND($E$3=1),'Marks Entry 1st'!X153,IF(AND($E$3=2),'Marks Entry 2nd'!X153,IF(AND($E$3=3),'Marks Entry 3rd'!X153,IF(AND($E$3=4),'Marks Entry 4th'!X153,"")))))</f>
        <v/>
      </c>
      <c r="AK154" s="91" t="str">
        <f t="shared" si="193"/>
        <v/>
      </c>
      <c r="AL154" s="87">
        <f t="shared" si="194"/>
        <v>0</v>
      </c>
      <c r="AM154" s="93" t="str">
        <f>IF(OR($E154="",$G154=""),"",IF(AND($E$3=1),'Marks Entry 1st'!Y153,IF(AND($E$3=2),'Marks Entry 2nd'!Y153,IF(AND($E$3=3),'Marks Entry 3rd'!Y153,IF(AND($E$3=4),'Marks Entry 4th'!Y153,"")))))</f>
        <v/>
      </c>
      <c r="AN154" s="93" t="str">
        <f>IF(OR($E154="",$G154=""),"",IF(AND($E$3=1),'Marks Entry 1st'!Z153,IF(AND($E$3=2),'Marks Entry 2nd'!Z153,IF(AND($E$3=3),'Marks Entry 3rd'!Z153,IF(AND($E$3=4),'Marks Entry 4th'!Z153,"")))))</f>
        <v/>
      </c>
      <c r="AO154" s="93" t="str">
        <f>IF(OR($E154="",$G154=""),"",IF(AND($E$3=1),'Marks Entry 1st'!AA153,IF(AND($E$3=2),'Marks Entry 2nd'!AA153,IF(AND($E$3=3),'Marks Entry 3rd'!AA153,IF(AND($E$3=4),'Marks Entry 4th'!AA153,"")))))</f>
        <v/>
      </c>
      <c r="AP154" s="92" t="str">
        <f t="shared" si="195"/>
        <v/>
      </c>
      <c r="AQ154" s="87" t="str">
        <f t="shared" si="196"/>
        <v/>
      </c>
      <c r="AR154" s="144">
        <f t="shared" si="197"/>
        <v>0</v>
      </c>
      <c r="AS154" s="144" t="str">
        <f t="shared" si="198"/>
        <v/>
      </c>
      <c r="AT154" s="144" t="str">
        <f t="shared" si="155"/>
        <v/>
      </c>
      <c r="AU154" s="144" t="str">
        <f t="shared" si="199"/>
        <v/>
      </c>
      <c r="AV154" s="144" t="str">
        <f t="shared" si="156"/>
        <v/>
      </c>
      <c r="AW154" s="148" t="str">
        <f t="shared" si="157"/>
        <v/>
      </c>
      <c r="AX154" s="180" t="str">
        <f>IF(OR($E154="",$G154=""),"",IF(AND($E$3=1),'Marks Entry 1st'!AB153,IF(AND($E$3=2),'Marks Entry 2nd'!AB153,IF(AND($E$3=3),'Marks Entry 3rd'!AB153,IF(AND($E$3=4),'Marks Entry 4th'!AB153,"")))))</f>
        <v/>
      </c>
      <c r="AY154" s="180" t="str">
        <f>IF(OR($E154="",$G154=""),"",IF(AND($E$3=1),'Marks Entry 1st'!AC153,IF(AND($E$3=2),'Marks Entry 2nd'!AC153,IF(AND($E$3=3),'Marks Entry 3rd'!AC153,IF(AND($E$3=4),'Marks Entry 4th'!AC153,"")))))</f>
        <v/>
      </c>
      <c r="AZ154" s="87" t="str">
        <f t="shared" si="158"/>
        <v/>
      </c>
      <c r="BA154" s="180" t="str">
        <f>IF(OR($E154="",$G154=""),"",IF(AND($E$3=1),'Marks Entry 1st'!AD153,IF(AND($E$3=2),'Marks Entry 2nd'!AD153,IF(AND($E$3=3),'Marks Entry 3rd'!AD153,IF(AND($E$3=4),'Marks Entry 4th'!AD153,"")))))</f>
        <v/>
      </c>
      <c r="BB154" s="180" t="str">
        <f>IF(OR($E154="",$G154=""),"",IF(AND($E$3=1),'Marks Entry 1st'!AE153,IF(AND($E$3=2),'Marks Entry 2nd'!AE153,IF(AND($E$3=3),'Marks Entry 3rd'!AE153,IF(AND($E$3=4),'Marks Entry 4th'!AE153,"")))))</f>
        <v/>
      </c>
      <c r="BC154" s="180" t="str">
        <f>IF(OR($E154="",$G154=""),"",IF(AND($E$3=1),'Marks Entry 1st'!AF153,IF(AND($E$3=2),'Marks Entry 2nd'!AF153,IF(AND($E$3=3),'Marks Entry 3rd'!AF153,IF(AND($E$3=4),'Marks Entry 4th'!AF153,"")))))</f>
        <v/>
      </c>
      <c r="BD154" s="91" t="str">
        <f t="shared" si="159"/>
        <v/>
      </c>
      <c r="BE154" s="87">
        <f t="shared" si="160"/>
        <v>0</v>
      </c>
      <c r="BF154" s="93" t="str">
        <f>IF(OR($E154="",$G154=""),"",IF(AND($E$3=1),'Marks Entry 1st'!AG153,IF(AND($E$3=2),'Marks Entry 2nd'!AG153,IF(AND($E$3=3),'Marks Entry 3rd'!AG153,IF(AND($E$3=4),'Marks Entry 4th'!AG153,"")))))</f>
        <v/>
      </c>
      <c r="BG154" s="93" t="str">
        <f>IF(OR($E154="",$G154=""),"",IF(AND($E$3=1),'Marks Entry 1st'!AH153,IF(AND($E$3=2),'Marks Entry 2nd'!AH153,IF(AND($E$3=3),'Marks Entry 3rd'!AH153,IF(AND($E$3=4),'Marks Entry 4th'!AH153,"")))))</f>
        <v/>
      </c>
      <c r="BH154" s="93" t="str">
        <f>IF(OR($E154="",$G154=""),"",IF(AND($E$3=1),'Marks Entry 1st'!AI153,IF(AND($E$3=2),'Marks Entry 2nd'!AI153,IF(AND($E$3=3),'Marks Entry 3rd'!AI153,IF(AND($E$3=4),'Marks Entry 4th'!AI153,"")))))</f>
        <v/>
      </c>
      <c r="BI154" s="92" t="str">
        <f t="shared" si="161"/>
        <v/>
      </c>
      <c r="BJ154" s="87" t="str">
        <f t="shared" si="162"/>
        <v/>
      </c>
      <c r="BK154" s="144">
        <f t="shared" si="163"/>
        <v>0</v>
      </c>
      <c r="BL154" s="144" t="str">
        <f t="shared" si="164"/>
        <v/>
      </c>
      <c r="BM154" s="144" t="str">
        <f t="shared" si="165"/>
        <v/>
      </c>
      <c r="BN154" s="144" t="str">
        <f t="shared" si="166"/>
        <v/>
      </c>
      <c r="BO154" s="144" t="str">
        <f t="shared" si="167"/>
        <v/>
      </c>
      <c r="BP154" s="148" t="str">
        <f t="shared" si="168"/>
        <v/>
      </c>
      <c r="BQ154" s="180" t="str">
        <f>IF(OR($E154="",$G154=""),"",IF(AND($E$3=1),'Marks Entry 1st'!AJ153,IF(AND($E$3=2),'Marks Entry 2nd'!AJ153,IF(AND($E$3=3),'Marks Entry 3rd'!AJ153,IF(AND($E$3=4),'Marks Entry 4th'!AJ153,"")))))</f>
        <v/>
      </c>
      <c r="BR154" s="180" t="str">
        <f>IF(OR($E154="",$G154=""),"",IF(AND($E$3=1),'Marks Entry 1st'!AK153,IF(AND($E$3=2),'Marks Entry 2nd'!AK153,IF(AND($E$3=3),'Marks Entry 3rd'!AK153,IF(AND($E$3=4),'Marks Entry 4th'!AK153,"")))))</f>
        <v/>
      </c>
      <c r="BS154" s="87" t="str">
        <f t="shared" si="200"/>
        <v/>
      </c>
      <c r="BT154" s="180" t="str">
        <f>IF(OR($E154="",$G154=""),"",IF(AND($E$3=1),'Marks Entry 1st'!AL153,IF(AND($E$3=2),'Marks Entry 2nd'!AL153,IF(AND($E$3=3),'Marks Entry 3rd'!AL153,IF(AND($E$3=4),'Marks Entry 4th'!AL153,"")))))</f>
        <v/>
      </c>
      <c r="BU154" s="180" t="str">
        <f>IF(OR($E154="",$G154=""),"",IF(AND($E$3=1),'Marks Entry 1st'!AM153,IF(AND($E$3=2),'Marks Entry 2nd'!AM153,IF(AND($E$3=3),'Marks Entry 3rd'!AM153,IF(AND($E$3=4),'Marks Entry 4th'!AM153,"")))))</f>
        <v/>
      </c>
      <c r="BV154" s="180" t="str">
        <f>IF(OR($E154="",$G154=""),"",IF(AND($E$3=1),'Marks Entry 1st'!AN153,IF(AND($E$3=2),'Marks Entry 2nd'!AN153,IF(AND($E$3=3),'Marks Entry 3rd'!AN153,IF(AND($E$3=4),'Marks Entry 4th'!AN153,"")))))</f>
        <v/>
      </c>
      <c r="BW154" s="91" t="str">
        <f t="shared" si="201"/>
        <v/>
      </c>
      <c r="BX154" s="87">
        <f t="shared" si="202"/>
        <v>0</v>
      </c>
      <c r="BY154" s="93" t="str">
        <f>IF(OR($E154="",$G154=""),"",IF(AND($E$3=1),'Marks Entry 1st'!AO153,IF(AND($E$3=2),'Marks Entry 2nd'!AO153,IF(AND($E$3=3),'Marks Entry 3rd'!AO153,IF(AND($E$3=4),'Marks Entry 4th'!AO153,"")))))</f>
        <v/>
      </c>
      <c r="BZ154" s="93" t="str">
        <f>IF(OR($E154="",$G154=""),"",IF(AND($E$3=1),'Marks Entry 1st'!AP153,IF(AND($E$3=2),'Marks Entry 2nd'!AP153,IF(AND($E$3=3),'Marks Entry 3rd'!AP153,IF(AND($E$3=4),'Marks Entry 4th'!AP153,"")))))</f>
        <v/>
      </c>
      <c r="CA154" s="93" t="str">
        <f>IF(OR($E154="",$G154=""),"",IF(AND($E$3=1),'Marks Entry 1st'!AQ153,IF(AND($E$3=2),'Marks Entry 2nd'!AQ153,IF(AND($E$3=3),'Marks Entry 3rd'!AQ153,IF(AND($E$3=4),'Marks Entry 4th'!AQ153,"")))))</f>
        <v/>
      </c>
      <c r="CB154" s="92" t="str">
        <f t="shared" si="203"/>
        <v/>
      </c>
      <c r="CC154" s="87" t="str">
        <f t="shared" si="204"/>
        <v/>
      </c>
      <c r="CD154" s="144">
        <f t="shared" si="205"/>
        <v>0</v>
      </c>
      <c r="CE154" s="144" t="str">
        <f t="shared" si="206"/>
        <v/>
      </c>
      <c r="CF154" s="144" t="str">
        <f t="shared" si="169"/>
        <v/>
      </c>
      <c r="CG154" s="144" t="str">
        <f t="shared" si="207"/>
        <v/>
      </c>
      <c r="CH154" s="144" t="str">
        <f t="shared" si="170"/>
        <v/>
      </c>
      <c r="CI154" s="148" t="str">
        <f t="shared" si="171"/>
        <v/>
      </c>
      <c r="CJ154" s="180" t="str">
        <f>IF(OR($E154="",$G154=""),"",IF(AND($E$3=1),'Marks Entry 1st'!AR153,IF(AND($E$3=2),'Marks Entry 2nd'!AR153,IF(AND($E$3=3),'Marks Entry 3rd'!AR153,IF(AND($E$3=4),'Marks Entry 4th'!AR153,"")))))</f>
        <v/>
      </c>
      <c r="CK154" s="180" t="str">
        <f>IF(OR($E154="",$G154=""),"",IF(AND($E$3=1),'Marks Entry 1st'!AS153,IF(AND($E$3=2),'Marks Entry 2nd'!AS153,IF(AND($E$3=3),'Marks Entry 3rd'!AS153,IF(AND($E$3=4),'Marks Entry 4th'!AS153,"")))))</f>
        <v/>
      </c>
      <c r="CL154" s="87" t="str">
        <f t="shared" si="208"/>
        <v/>
      </c>
      <c r="CM154" s="180" t="str">
        <f>IF(OR($E154="",$G154=""),"",IF(AND($E$3=1),'Marks Entry 1st'!AT153,IF(AND($E$3=2),'Marks Entry 2nd'!AT153,IF(AND($E$3=3),'Marks Entry 3rd'!AT153,IF(AND($E$3=4),'Marks Entry 4th'!AT153,"")))))</f>
        <v/>
      </c>
      <c r="CN154" s="180" t="str">
        <f>IF(OR($E154="",$G154=""),"",IF(AND($E$3=1),'Marks Entry 1st'!AU153,IF(AND($E$3=2),'Marks Entry 2nd'!AU153,IF(AND($E$3=3),'Marks Entry 3rd'!AU153,IF(AND($E$3=4),'Marks Entry 4th'!AU153,"")))))</f>
        <v/>
      </c>
      <c r="CO154" s="180" t="str">
        <f>IF(OR($E154="",$G154=""),"",IF(AND($E$3=1),'Marks Entry 1st'!AV153,IF(AND($E$3=2),'Marks Entry 2nd'!AV153,IF(AND($E$3=3),'Marks Entry 3rd'!AV153,IF(AND($E$3=4),'Marks Entry 4th'!AV153,"")))))</f>
        <v/>
      </c>
      <c r="CP154" s="91" t="str">
        <f t="shared" si="209"/>
        <v/>
      </c>
      <c r="CQ154" s="87">
        <f t="shared" si="210"/>
        <v>0</v>
      </c>
      <c r="CR154" s="93" t="str">
        <f>IF(OR($E154="",$G154=""),"",IF(AND($E$3=1),'Marks Entry 1st'!AW153,IF(AND($E$3=2),'Marks Entry 2nd'!AW153,IF(AND($E$3=3),'Marks Entry 3rd'!AW153,IF(AND($E$3=4),'Marks Entry 4th'!AW153,"")))))</f>
        <v/>
      </c>
      <c r="CS154" s="93" t="str">
        <f>IF(OR($E154="",$G154=""),"",IF(AND($E$3=1),'Marks Entry 1st'!AX153,IF(AND($E$3=2),'Marks Entry 2nd'!AX153,IF(AND($E$3=3),'Marks Entry 3rd'!AX153,IF(AND($E$3=4),'Marks Entry 4th'!AX153,"")))))</f>
        <v/>
      </c>
      <c r="CT154" s="93" t="str">
        <f>IF(OR($E154="",$G154=""),"",IF(AND($E$3=1),'Marks Entry 1st'!AY153,IF(AND($E$3=2),'Marks Entry 2nd'!AY153,IF(AND($E$3=3),'Marks Entry 3rd'!AY153,IF(AND($E$3=4),'Marks Entry 4th'!AY153,"")))))</f>
        <v/>
      </c>
      <c r="CU154" s="92" t="str">
        <f t="shared" si="211"/>
        <v/>
      </c>
      <c r="CV154" s="87" t="str">
        <f t="shared" si="212"/>
        <v/>
      </c>
      <c r="CW154" s="144">
        <f t="shared" si="213"/>
        <v>0</v>
      </c>
      <c r="CX154" s="144" t="str">
        <f t="shared" si="214"/>
        <v/>
      </c>
      <c r="CY154" s="144" t="str">
        <f t="shared" si="172"/>
        <v/>
      </c>
      <c r="CZ154" s="144" t="str">
        <f t="shared" si="215"/>
        <v/>
      </c>
      <c r="DA154" s="144" t="str">
        <f t="shared" si="173"/>
        <v/>
      </c>
      <c r="DB154" s="148" t="str">
        <f t="shared" si="174"/>
        <v/>
      </c>
      <c r="DC154" s="380" t="str">
        <f>IF(OR($E154="",$G154=""),"",IF(AND($E$3=1),'Marks Entry 1st'!AZ153,IF(AND($E$3=2),'Marks Entry 2nd'!AZ153,IF(AND($E$3=3),'Marks Entry 3rd'!AZ153,IF(AND($E$3=4),'Marks Entry 4th'!AZ153,"")))))</f>
        <v/>
      </c>
      <c r="DD154" s="380" t="str">
        <f>IF(OR($E154="",$G154=""),"",IF(AND($E$3=1),'Marks Entry 1st'!BA153,IF(AND($E$3=2),'Marks Entry 2nd'!BA153,IF(AND($E$3=3),'Marks Entry 3rd'!BA153,IF(AND($E$3=4),'Marks Entry 4th'!BA153,"")))))</f>
        <v/>
      </c>
      <c r="DE154" s="380" t="str">
        <f>IF(OR($E154="",$G154=""),"",IF(AND($E$3=1),'Marks Entry 1st'!BB153,IF(AND($E$3=2),'Marks Entry 2nd'!BB153,IF(AND($E$3=3),'Marks Entry 3rd'!BB153,IF(AND($E$3=4),'Marks Entry 4th'!BB153,"")))))</f>
        <v/>
      </c>
      <c r="DF154" s="181" t="str">
        <f t="shared" si="216"/>
        <v/>
      </c>
      <c r="DG154" s="182">
        <f t="shared" si="217"/>
        <v>0</v>
      </c>
      <c r="DH154" s="182" t="str">
        <f t="shared" si="218"/>
        <v/>
      </c>
      <c r="DI154" s="182" t="str">
        <f t="shared" si="219"/>
        <v/>
      </c>
      <c r="DJ154" s="147" t="str">
        <f t="shared" si="175"/>
        <v/>
      </c>
      <c r="DK154" s="380" t="str">
        <f>IF(OR($E154="",$G154=""),"",IF(AND($E$3=1),'Marks Entry 1st'!BC153,IF(AND($E$3=2),'Marks Entry 2nd'!BC153,IF(AND($E$3=3),'Marks Entry 3rd'!BC153,IF(AND($E$3=4),'Marks Entry 4th'!BC153,"")))))</f>
        <v/>
      </c>
      <c r="DL154" s="380" t="str">
        <f>IF(OR($E154="",$G154=""),"",IF(AND($E$3=1),'Marks Entry 1st'!BD153,IF(AND($E$3=2),'Marks Entry 2nd'!BD153,IF(AND($E$3=3),'Marks Entry 3rd'!BD153,IF(AND($E$3=4),'Marks Entry 4th'!BD153,"")))))</f>
        <v/>
      </c>
      <c r="DM154" s="380" t="str">
        <f>IF(OR($E154="",$G154=""),"",IF(AND($E$3=1),'Marks Entry 1st'!BE153,IF(AND($E$3=2),'Marks Entry 2nd'!BE153,IF(AND($E$3=3),'Marks Entry 3rd'!BE153,IF(AND($E$3=4),'Marks Entry 4th'!BE153,"")))))</f>
        <v/>
      </c>
      <c r="DN154" s="181" t="str">
        <f t="shared" si="220"/>
        <v/>
      </c>
      <c r="DO154" s="182">
        <f t="shared" si="221"/>
        <v>0</v>
      </c>
      <c r="DP154" s="182" t="str">
        <f t="shared" si="222"/>
        <v/>
      </c>
      <c r="DQ154" s="182" t="str">
        <f t="shared" si="223"/>
        <v/>
      </c>
      <c r="DR154" s="147" t="str">
        <f t="shared" si="176"/>
        <v/>
      </c>
      <c r="DS154" s="380" t="str">
        <f>IF(OR($E154="",$G154=""),"",IF(AND($E$3=1),'Marks Entry 1st'!BF153,IF(AND($E$3=2),'Marks Entry 2nd'!BF153,IF(AND($E$3=3),'Marks Entry 3rd'!BF153,IF(AND($E$3=4),'Marks Entry 4th'!BF153,"")))))</f>
        <v/>
      </c>
      <c r="DT154" s="380" t="str">
        <f>IF(OR($E154="",$G154=""),"",IF(AND($E$3=1),'Marks Entry 1st'!BG153,IF(AND($E$3=2),'Marks Entry 2nd'!BG153,IF(AND($E$3=3),'Marks Entry 3rd'!BG153,IF(AND($E$3=4),'Marks Entry 4th'!BG153,"")))))</f>
        <v/>
      </c>
      <c r="DU154" s="380" t="str">
        <f>IF(OR($E154="",$G154=""),"",IF(AND($E$3=1),'Marks Entry 1st'!BH153,IF(AND($E$3=2),'Marks Entry 2nd'!BH153,IF(AND($E$3=3),'Marks Entry 3rd'!BH153,IF(AND($E$3=4),'Marks Entry 4th'!BH153,"")))))</f>
        <v/>
      </c>
      <c r="DV154" s="181" t="str">
        <f t="shared" si="224"/>
        <v/>
      </c>
      <c r="DW154" s="182">
        <f t="shared" si="225"/>
        <v>0</v>
      </c>
      <c r="DX154" s="182" t="str">
        <f t="shared" si="226"/>
        <v/>
      </c>
      <c r="DY154" s="182" t="str">
        <f t="shared" si="227"/>
        <v/>
      </c>
      <c r="DZ154" s="147" t="str">
        <f t="shared" si="177"/>
        <v/>
      </c>
      <c r="EA154" s="104" t="str">
        <f t="shared" si="178"/>
        <v/>
      </c>
      <c r="EB154" s="105" t="str">
        <f t="shared" si="179"/>
        <v/>
      </c>
      <c r="EC154" s="111" t="str">
        <f t="shared" si="180"/>
        <v/>
      </c>
      <c r="ED154" s="112" t="str">
        <f t="shared" si="181"/>
        <v/>
      </c>
      <c r="EE154" s="386" t="str">
        <f t="shared" si="182"/>
        <v/>
      </c>
      <c r="EF154" s="72" t="str">
        <f>IF(OR($E154="",$G154=""),"",IF(AND($E$3=1),'Marks Entry 1st'!BI153,IF(AND($E$3=2),'Marks Entry 2nd'!BI153,IF(AND($E$3=3),'Marks Entry 3rd'!BI153,IF(AND($E$3=4),'Marks Entry 4th'!BI153,"")))))</f>
        <v/>
      </c>
      <c r="EG154" s="72" t="str">
        <f>IF(OR($E154="",$G154=""),"",IF(AND($E$3=1),'Marks Entry 1st'!BJ153,IF(AND($E$3=2),'Marks Entry 2nd'!BJ153,IF(AND($E$3=3),'Marks Entry 3rd'!BJ153,IF(AND($E$3=4),'Marks Entry 4th'!BJ153,"")))))</f>
        <v/>
      </c>
      <c r="EH154" s="328" t="str">
        <f t="shared" si="183"/>
        <v/>
      </c>
      <c r="EI154" s="73"/>
      <c r="EP154" s="75">
        <f>IF(AND($E$3=1),'Marks Entry 1st'!I153,IF(AND($E$3=2),'Marks Entry 2nd'!I153,IF(AND($E$3=3),'Marks Entry 3rd'!I153,IF(AND($E$3=4),'Marks Entry 4th'!I153,""))))</f>
        <v>0</v>
      </c>
    </row>
    <row r="155" spans="1:146" ht="18.899999999999999" customHeight="1">
      <c r="A155" s="94">
        <v>148</v>
      </c>
      <c r="B155" s="94" t="str">
        <f>IF(OR(EP155=0,EP155=""),"",IF(AND($E$3=1),'Marks Entry 1st'!I154,IF(AND($E$3=2),'Marks Entry 2nd'!I154,IF(AND($E$3=3),'Marks Entry 3rd'!I154,IF(AND($E$3=4),'Marks Entry 4th'!I154,"")))))</f>
        <v/>
      </c>
      <c r="C155" s="95" t="str">
        <f>IF(OR(B155=0,B155=""),"",IF(AND($E$3=1),'Marks Entry 1st'!B154,IF(AND($E$3=2),'Marks Entry 2nd'!B154,IF(AND($E$3=3),'Marks Entry 3rd'!B154,IF(AND($E$3=4),'Marks Entry 4th'!B154,"")))))</f>
        <v/>
      </c>
      <c r="D155" s="95" t="str">
        <f>IF(OR(B155=0,B155=""),"",IF(AND($E$3=1),'Marks Entry 1st'!C154,IF(AND($E$3=2),'Marks Entry 2nd'!C154,IF(AND($E$3=3),'Marks Entry 3rd'!C154,IF(AND($E$3=4),'Marks Entry 4th'!C154,"")))))</f>
        <v/>
      </c>
      <c r="E155" s="96" t="str">
        <f>IF(OR(B155=0,B155=""),"",IF(AND($E$3=1),'Marks Entry 1st'!E154,IF(AND($E$3=2),'Marks Entry 2nd'!E154,IF(AND($E$3=3),'Marks Entry 3rd'!E154,IF(AND($E$3=4),'Marks Entry 4th'!E154,"")))))</f>
        <v/>
      </c>
      <c r="F155" s="95" t="str">
        <f>IF(OR(B155=0,B155=""),"",IF(AND($E$3=1),'Marks Entry 1st'!D154,IF(AND($E$3=2),'Marks Entry 2nd'!D154,IF(AND($E$3=3),'Marks Entry 3rd'!D154,IF(AND($E$3=4),'Marks Entry 4th'!D154,"")))))</f>
        <v/>
      </c>
      <c r="G155" s="90" t="str">
        <f>IF(OR(B155=0,B155=""),"",IF(AND($E$3=1),'Marks Entry 1st'!F154,IF(AND($E$3=2),'Marks Entry 2nd'!F154,IF(AND($E$3=3),'Marks Entry 3rd'!F154,IF(AND($E$3=4),'Marks Entry 4th'!F154,"")))))</f>
        <v/>
      </c>
      <c r="H155" s="90" t="str">
        <f>IF(OR(B155=0,B155=""),"",IF(AND($E$3=1),'Marks Entry 1st'!G154,IF(AND($E$3=2),'Marks Entry 2nd'!G154,IF(AND($E$3=3),'Marks Entry 3rd'!G154,IF(AND($E$3=4),'Marks Entry 4th'!G154,"")))))</f>
        <v/>
      </c>
      <c r="I155" s="90" t="str">
        <f>IF(OR(B155=0,B155=""),"",IF(AND($E$3=1),'Marks Entry 1st'!H154,IF(AND($E$3=2),'Marks Entry 2nd'!H154,IF(AND($E$3=3),'Marks Entry 3rd'!H154,IF(AND($E$3=4),'Marks Entry 4th'!H154,"")))))</f>
        <v/>
      </c>
      <c r="J155" s="379" t="str">
        <f>IF(OR(B155=0,B155=""),"",IF(AND($E$3=1),'Marks Entry 1st'!J154,IF(AND($E$3=2),'Marks Entry 2nd'!J154,IF(AND($E$3=3),'Marks Entry 3rd'!J154,IF(AND($E$3=4),'Marks Entry 4th'!J154,"")))))</f>
        <v/>
      </c>
      <c r="K155" s="379" t="str">
        <f>IF(OR(B155=0,B155=""),"",IF(AND($E$3=1),'Marks Entry 1st'!K154,IF(AND($E$3=2),'Marks Entry 2nd'!K154,IF(AND($E$3=3),'Marks Entry 3rd'!K154,IF(AND($E$3=4),'Marks Entry 4th'!K154,"")))))</f>
        <v/>
      </c>
      <c r="L155" s="180" t="str">
        <f>IF(OR($E155="",$G155=""),"",IF(AND($E$3=1),'Marks Entry 1st'!L154,IF(AND($E$3=2),'Marks Entry 2nd'!L154,IF(AND($E$3=3),'Marks Entry 3rd'!L154,IF(AND($E$3=4),'Marks Entry 4th'!L154,"")))))</f>
        <v/>
      </c>
      <c r="M155" s="180" t="str">
        <f>IF(OR($E155="",$G155=""),"",IF(AND($E$3=1),'Marks Entry 1st'!M154,IF(AND($E$3=2),'Marks Entry 2nd'!M154,IF(AND($E$3=3),'Marks Entry 3rd'!M154,IF(AND($E$3=4),'Marks Entry 4th'!M154,"")))))</f>
        <v/>
      </c>
      <c r="N155" s="87" t="str">
        <f t="shared" si="184"/>
        <v/>
      </c>
      <c r="O155" s="180" t="str">
        <f>IF(OR($E155="",$G155=""),"",IF(AND($E$3=1),'Marks Entry 1st'!N154,IF(AND($E$3=2),'Marks Entry 2nd'!N154,IF(AND($E$3=3),'Marks Entry 3rd'!N154,IF(AND($E$3=4),'Marks Entry 4th'!N154,"")))))</f>
        <v/>
      </c>
      <c r="P155" s="180" t="str">
        <f>IF(OR($E155="",$G155=""),"",IF(AND($E$3=1),'Marks Entry 1st'!O154,IF(AND($E$3=2),'Marks Entry 2nd'!O154,IF(AND($E$3=3),'Marks Entry 3rd'!O154,IF(AND($E$3=4),'Marks Entry 4th'!O154,"")))))</f>
        <v/>
      </c>
      <c r="Q155" s="180" t="str">
        <f>IF(OR($E155="",$G155=""),"",IF(AND($E$3=1),'Marks Entry 1st'!P154,IF(AND($E$3=2),'Marks Entry 2nd'!P154,IF(AND($E$3=3),'Marks Entry 3rd'!P154,IF(AND($E$3=4),'Marks Entry 4th'!P154,"")))))</f>
        <v/>
      </c>
      <c r="R155" s="91" t="str">
        <f t="shared" si="185"/>
        <v/>
      </c>
      <c r="S155" s="87">
        <f t="shared" si="186"/>
        <v>0</v>
      </c>
      <c r="T155" s="93" t="str">
        <f>IF(OR($E155="",$G155=""),"",IF(AND($E$3=1),'Marks Entry 1st'!Q154,IF(AND($E$3=2),'Marks Entry 2nd'!Q154,IF(AND($E$3=3),'Marks Entry 3rd'!Q154,IF(AND($E$3=4),'Marks Entry 4th'!Q154,"")))))</f>
        <v/>
      </c>
      <c r="U155" s="93" t="str">
        <f>IF(OR($E155="",$G155=""),"",IF(AND($E$3=1),'Marks Entry 1st'!R154,IF(AND($E$3=2),'Marks Entry 2nd'!R154,IF(AND($E$3=3),'Marks Entry 3rd'!R154,IF(AND($E$3=4),'Marks Entry 4th'!R154,"")))))</f>
        <v/>
      </c>
      <c r="V155" s="93" t="str">
        <f>IF(OR($E155="",$G155=""),"",IF(AND($E$3=1),'Marks Entry 1st'!S154,IF(AND($E$3=2),'Marks Entry 2nd'!S154,IF(AND($E$3=3),'Marks Entry 3rd'!S154,IF(AND($E$3=4),'Marks Entry 4th'!S154,"")))))</f>
        <v/>
      </c>
      <c r="W155" s="92" t="str">
        <f t="shared" si="187"/>
        <v/>
      </c>
      <c r="X155" s="87" t="str">
        <f t="shared" si="188"/>
        <v/>
      </c>
      <c r="Y155" s="144">
        <f t="shared" si="189"/>
        <v>0</v>
      </c>
      <c r="Z155" s="144" t="str">
        <f t="shared" si="190"/>
        <v/>
      </c>
      <c r="AA155" s="144" t="str">
        <f t="shared" si="152"/>
        <v/>
      </c>
      <c r="AB155" s="144" t="str">
        <f t="shared" si="191"/>
        <v/>
      </c>
      <c r="AC155" s="144" t="str">
        <f t="shared" si="153"/>
        <v/>
      </c>
      <c r="AD155" s="148" t="str">
        <f t="shared" si="154"/>
        <v/>
      </c>
      <c r="AE155" s="180" t="str">
        <f>IF(OR($E155="",$G155=""),"",IF(AND($E$3=1),'Marks Entry 1st'!T154,IF(AND($E$3=2),'Marks Entry 2nd'!T154,IF(AND($E$3=3),'Marks Entry 3rd'!T154,IF(AND($E$3=4),'Marks Entry 4th'!T154,"")))))</f>
        <v/>
      </c>
      <c r="AF155" s="180" t="str">
        <f>IF(OR($E155="",$G155=""),"",IF(AND($E$3=1),'Marks Entry 1st'!U154,IF(AND($E$3=2),'Marks Entry 2nd'!U154,IF(AND($E$3=3),'Marks Entry 3rd'!U154,IF(AND($E$3=4),'Marks Entry 4th'!U154,"")))))</f>
        <v/>
      </c>
      <c r="AG155" s="87" t="str">
        <f t="shared" si="192"/>
        <v/>
      </c>
      <c r="AH155" s="180" t="str">
        <f>IF(OR($E155="",$G155=""),"",IF(AND($E$3=1),'Marks Entry 1st'!V154,IF(AND($E$3=2),'Marks Entry 2nd'!V154,IF(AND($E$3=3),'Marks Entry 3rd'!V154,IF(AND($E$3=4),'Marks Entry 4th'!V154,"")))))</f>
        <v/>
      </c>
      <c r="AI155" s="180" t="str">
        <f>IF(OR($E155="",$G155=""),"",IF(AND($E$3=1),'Marks Entry 1st'!W154,IF(AND($E$3=2),'Marks Entry 2nd'!W154,IF(AND($E$3=3),'Marks Entry 3rd'!W154,IF(AND($E$3=4),'Marks Entry 4th'!W154,"")))))</f>
        <v/>
      </c>
      <c r="AJ155" s="180" t="str">
        <f>IF(OR($E155="",$G155=""),"",IF(AND($E$3=1),'Marks Entry 1st'!X154,IF(AND($E$3=2),'Marks Entry 2nd'!X154,IF(AND($E$3=3),'Marks Entry 3rd'!X154,IF(AND($E$3=4),'Marks Entry 4th'!X154,"")))))</f>
        <v/>
      </c>
      <c r="AK155" s="91" t="str">
        <f t="shared" si="193"/>
        <v/>
      </c>
      <c r="AL155" s="87">
        <f t="shared" si="194"/>
        <v>0</v>
      </c>
      <c r="AM155" s="93" t="str">
        <f>IF(OR($E155="",$G155=""),"",IF(AND($E$3=1),'Marks Entry 1st'!Y154,IF(AND($E$3=2),'Marks Entry 2nd'!Y154,IF(AND($E$3=3),'Marks Entry 3rd'!Y154,IF(AND($E$3=4),'Marks Entry 4th'!Y154,"")))))</f>
        <v/>
      </c>
      <c r="AN155" s="93" t="str">
        <f>IF(OR($E155="",$G155=""),"",IF(AND($E$3=1),'Marks Entry 1st'!Z154,IF(AND($E$3=2),'Marks Entry 2nd'!Z154,IF(AND($E$3=3),'Marks Entry 3rd'!Z154,IF(AND($E$3=4),'Marks Entry 4th'!Z154,"")))))</f>
        <v/>
      </c>
      <c r="AO155" s="93" t="str">
        <f>IF(OR($E155="",$G155=""),"",IF(AND($E$3=1),'Marks Entry 1st'!AA154,IF(AND($E$3=2),'Marks Entry 2nd'!AA154,IF(AND($E$3=3),'Marks Entry 3rd'!AA154,IF(AND($E$3=4),'Marks Entry 4th'!AA154,"")))))</f>
        <v/>
      </c>
      <c r="AP155" s="92" t="str">
        <f t="shared" si="195"/>
        <v/>
      </c>
      <c r="AQ155" s="87" t="str">
        <f t="shared" si="196"/>
        <v/>
      </c>
      <c r="AR155" s="144">
        <f t="shared" si="197"/>
        <v>0</v>
      </c>
      <c r="AS155" s="144" t="str">
        <f t="shared" si="198"/>
        <v/>
      </c>
      <c r="AT155" s="144" t="str">
        <f t="shared" si="155"/>
        <v/>
      </c>
      <c r="AU155" s="144" t="str">
        <f t="shared" si="199"/>
        <v/>
      </c>
      <c r="AV155" s="144" t="str">
        <f t="shared" si="156"/>
        <v/>
      </c>
      <c r="AW155" s="148" t="str">
        <f t="shared" si="157"/>
        <v/>
      </c>
      <c r="AX155" s="180" t="str">
        <f>IF(OR($E155="",$G155=""),"",IF(AND($E$3=1),'Marks Entry 1st'!AB154,IF(AND($E$3=2),'Marks Entry 2nd'!AB154,IF(AND($E$3=3),'Marks Entry 3rd'!AB154,IF(AND($E$3=4),'Marks Entry 4th'!AB154,"")))))</f>
        <v/>
      </c>
      <c r="AY155" s="180" t="str">
        <f>IF(OR($E155="",$G155=""),"",IF(AND($E$3=1),'Marks Entry 1st'!AC154,IF(AND($E$3=2),'Marks Entry 2nd'!AC154,IF(AND($E$3=3),'Marks Entry 3rd'!AC154,IF(AND($E$3=4),'Marks Entry 4th'!AC154,"")))))</f>
        <v/>
      </c>
      <c r="AZ155" s="87" t="str">
        <f t="shared" si="158"/>
        <v/>
      </c>
      <c r="BA155" s="180" t="str">
        <f>IF(OR($E155="",$G155=""),"",IF(AND($E$3=1),'Marks Entry 1st'!AD154,IF(AND($E$3=2),'Marks Entry 2nd'!AD154,IF(AND($E$3=3),'Marks Entry 3rd'!AD154,IF(AND($E$3=4),'Marks Entry 4th'!AD154,"")))))</f>
        <v/>
      </c>
      <c r="BB155" s="180" t="str">
        <f>IF(OR($E155="",$G155=""),"",IF(AND($E$3=1),'Marks Entry 1st'!AE154,IF(AND($E$3=2),'Marks Entry 2nd'!AE154,IF(AND($E$3=3),'Marks Entry 3rd'!AE154,IF(AND($E$3=4),'Marks Entry 4th'!AE154,"")))))</f>
        <v/>
      </c>
      <c r="BC155" s="180" t="str">
        <f>IF(OR($E155="",$G155=""),"",IF(AND($E$3=1),'Marks Entry 1st'!AF154,IF(AND($E$3=2),'Marks Entry 2nd'!AF154,IF(AND($E$3=3),'Marks Entry 3rd'!AF154,IF(AND($E$3=4),'Marks Entry 4th'!AF154,"")))))</f>
        <v/>
      </c>
      <c r="BD155" s="91" t="str">
        <f t="shared" si="159"/>
        <v/>
      </c>
      <c r="BE155" s="87">
        <f t="shared" si="160"/>
        <v>0</v>
      </c>
      <c r="BF155" s="93" t="str">
        <f>IF(OR($E155="",$G155=""),"",IF(AND($E$3=1),'Marks Entry 1st'!AG154,IF(AND($E$3=2),'Marks Entry 2nd'!AG154,IF(AND($E$3=3),'Marks Entry 3rd'!AG154,IF(AND($E$3=4),'Marks Entry 4th'!AG154,"")))))</f>
        <v/>
      </c>
      <c r="BG155" s="93" t="str">
        <f>IF(OR($E155="",$G155=""),"",IF(AND($E$3=1),'Marks Entry 1st'!AH154,IF(AND($E$3=2),'Marks Entry 2nd'!AH154,IF(AND($E$3=3),'Marks Entry 3rd'!AH154,IF(AND($E$3=4),'Marks Entry 4th'!AH154,"")))))</f>
        <v/>
      </c>
      <c r="BH155" s="93" t="str">
        <f>IF(OR($E155="",$G155=""),"",IF(AND($E$3=1),'Marks Entry 1st'!AI154,IF(AND($E$3=2),'Marks Entry 2nd'!AI154,IF(AND($E$3=3),'Marks Entry 3rd'!AI154,IF(AND($E$3=4),'Marks Entry 4th'!AI154,"")))))</f>
        <v/>
      </c>
      <c r="BI155" s="92" t="str">
        <f t="shared" si="161"/>
        <v/>
      </c>
      <c r="BJ155" s="87" t="str">
        <f t="shared" si="162"/>
        <v/>
      </c>
      <c r="BK155" s="144">
        <f t="shared" si="163"/>
        <v>0</v>
      </c>
      <c r="BL155" s="144" t="str">
        <f t="shared" si="164"/>
        <v/>
      </c>
      <c r="BM155" s="144" t="str">
        <f t="shared" si="165"/>
        <v/>
      </c>
      <c r="BN155" s="144" t="str">
        <f t="shared" si="166"/>
        <v/>
      </c>
      <c r="BO155" s="144" t="str">
        <f t="shared" si="167"/>
        <v/>
      </c>
      <c r="BP155" s="148" t="str">
        <f t="shared" si="168"/>
        <v/>
      </c>
      <c r="BQ155" s="180" t="str">
        <f>IF(OR($E155="",$G155=""),"",IF(AND($E$3=1),'Marks Entry 1st'!AJ154,IF(AND($E$3=2),'Marks Entry 2nd'!AJ154,IF(AND($E$3=3),'Marks Entry 3rd'!AJ154,IF(AND($E$3=4),'Marks Entry 4th'!AJ154,"")))))</f>
        <v/>
      </c>
      <c r="BR155" s="180" t="str">
        <f>IF(OR($E155="",$G155=""),"",IF(AND($E$3=1),'Marks Entry 1st'!AK154,IF(AND($E$3=2),'Marks Entry 2nd'!AK154,IF(AND($E$3=3),'Marks Entry 3rd'!AK154,IF(AND($E$3=4),'Marks Entry 4th'!AK154,"")))))</f>
        <v/>
      </c>
      <c r="BS155" s="87" t="str">
        <f t="shared" si="200"/>
        <v/>
      </c>
      <c r="BT155" s="180" t="str">
        <f>IF(OR($E155="",$G155=""),"",IF(AND($E$3=1),'Marks Entry 1st'!AL154,IF(AND($E$3=2),'Marks Entry 2nd'!AL154,IF(AND($E$3=3),'Marks Entry 3rd'!AL154,IF(AND($E$3=4),'Marks Entry 4th'!AL154,"")))))</f>
        <v/>
      </c>
      <c r="BU155" s="180" t="str">
        <f>IF(OR($E155="",$G155=""),"",IF(AND($E$3=1),'Marks Entry 1st'!AM154,IF(AND($E$3=2),'Marks Entry 2nd'!AM154,IF(AND($E$3=3),'Marks Entry 3rd'!AM154,IF(AND($E$3=4),'Marks Entry 4th'!AM154,"")))))</f>
        <v/>
      </c>
      <c r="BV155" s="180" t="str">
        <f>IF(OR($E155="",$G155=""),"",IF(AND($E$3=1),'Marks Entry 1st'!AN154,IF(AND($E$3=2),'Marks Entry 2nd'!AN154,IF(AND($E$3=3),'Marks Entry 3rd'!AN154,IF(AND($E$3=4),'Marks Entry 4th'!AN154,"")))))</f>
        <v/>
      </c>
      <c r="BW155" s="91" t="str">
        <f t="shared" si="201"/>
        <v/>
      </c>
      <c r="BX155" s="87">
        <f t="shared" si="202"/>
        <v>0</v>
      </c>
      <c r="BY155" s="93" t="str">
        <f>IF(OR($E155="",$G155=""),"",IF(AND($E$3=1),'Marks Entry 1st'!AO154,IF(AND($E$3=2),'Marks Entry 2nd'!AO154,IF(AND($E$3=3),'Marks Entry 3rd'!AO154,IF(AND($E$3=4),'Marks Entry 4th'!AO154,"")))))</f>
        <v/>
      </c>
      <c r="BZ155" s="93" t="str">
        <f>IF(OR($E155="",$G155=""),"",IF(AND($E$3=1),'Marks Entry 1st'!AP154,IF(AND($E$3=2),'Marks Entry 2nd'!AP154,IF(AND($E$3=3),'Marks Entry 3rd'!AP154,IF(AND($E$3=4),'Marks Entry 4th'!AP154,"")))))</f>
        <v/>
      </c>
      <c r="CA155" s="93" t="str">
        <f>IF(OR($E155="",$G155=""),"",IF(AND($E$3=1),'Marks Entry 1st'!AQ154,IF(AND($E$3=2),'Marks Entry 2nd'!AQ154,IF(AND($E$3=3),'Marks Entry 3rd'!AQ154,IF(AND($E$3=4),'Marks Entry 4th'!AQ154,"")))))</f>
        <v/>
      </c>
      <c r="CB155" s="92" t="str">
        <f t="shared" si="203"/>
        <v/>
      </c>
      <c r="CC155" s="87" t="str">
        <f t="shared" si="204"/>
        <v/>
      </c>
      <c r="CD155" s="144">
        <f t="shared" si="205"/>
        <v>0</v>
      </c>
      <c r="CE155" s="144" t="str">
        <f t="shared" si="206"/>
        <v/>
      </c>
      <c r="CF155" s="144" t="str">
        <f t="shared" si="169"/>
        <v/>
      </c>
      <c r="CG155" s="144" t="str">
        <f t="shared" si="207"/>
        <v/>
      </c>
      <c r="CH155" s="144" t="str">
        <f t="shared" si="170"/>
        <v/>
      </c>
      <c r="CI155" s="148" t="str">
        <f t="shared" si="171"/>
        <v/>
      </c>
      <c r="CJ155" s="180" t="str">
        <f>IF(OR($E155="",$G155=""),"",IF(AND($E$3=1),'Marks Entry 1st'!AR154,IF(AND($E$3=2),'Marks Entry 2nd'!AR154,IF(AND($E$3=3),'Marks Entry 3rd'!AR154,IF(AND($E$3=4),'Marks Entry 4th'!AR154,"")))))</f>
        <v/>
      </c>
      <c r="CK155" s="180" t="str">
        <f>IF(OR($E155="",$G155=""),"",IF(AND($E$3=1),'Marks Entry 1st'!AS154,IF(AND($E$3=2),'Marks Entry 2nd'!AS154,IF(AND($E$3=3),'Marks Entry 3rd'!AS154,IF(AND($E$3=4),'Marks Entry 4th'!AS154,"")))))</f>
        <v/>
      </c>
      <c r="CL155" s="87" t="str">
        <f t="shared" si="208"/>
        <v/>
      </c>
      <c r="CM155" s="180" t="str">
        <f>IF(OR($E155="",$G155=""),"",IF(AND($E$3=1),'Marks Entry 1st'!AT154,IF(AND($E$3=2),'Marks Entry 2nd'!AT154,IF(AND($E$3=3),'Marks Entry 3rd'!AT154,IF(AND($E$3=4),'Marks Entry 4th'!AT154,"")))))</f>
        <v/>
      </c>
      <c r="CN155" s="180" t="str">
        <f>IF(OR($E155="",$G155=""),"",IF(AND($E$3=1),'Marks Entry 1st'!AU154,IF(AND($E$3=2),'Marks Entry 2nd'!AU154,IF(AND($E$3=3),'Marks Entry 3rd'!AU154,IF(AND($E$3=4),'Marks Entry 4th'!AU154,"")))))</f>
        <v/>
      </c>
      <c r="CO155" s="180" t="str">
        <f>IF(OR($E155="",$G155=""),"",IF(AND($E$3=1),'Marks Entry 1st'!AV154,IF(AND($E$3=2),'Marks Entry 2nd'!AV154,IF(AND($E$3=3),'Marks Entry 3rd'!AV154,IF(AND($E$3=4),'Marks Entry 4th'!AV154,"")))))</f>
        <v/>
      </c>
      <c r="CP155" s="91" t="str">
        <f t="shared" si="209"/>
        <v/>
      </c>
      <c r="CQ155" s="87">
        <f t="shared" si="210"/>
        <v>0</v>
      </c>
      <c r="CR155" s="93" t="str">
        <f>IF(OR($E155="",$G155=""),"",IF(AND($E$3=1),'Marks Entry 1st'!AW154,IF(AND($E$3=2),'Marks Entry 2nd'!AW154,IF(AND($E$3=3),'Marks Entry 3rd'!AW154,IF(AND($E$3=4),'Marks Entry 4th'!AW154,"")))))</f>
        <v/>
      </c>
      <c r="CS155" s="93" t="str">
        <f>IF(OR($E155="",$G155=""),"",IF(AND($E$3=1),'Marks Entry 1st'!AX154,IF(AND($E$3=2),'Marks Entry 2nd'!AX154,IF(AND($E$3=3),'Marks Entry 3rd'!AX154,IF(AND($E$3=4),'Marks Entry 4th'!AX154,"")))))</f>
        <v/>
      </c>
      <c r="CT155" s="93" t="str">
        <f>IF(OR($E155="",$G155=""),"",IF(AND($E$3=1),'Marks Entry 1st'!AY154,IF(AND($E$3=2),'Marks Entry 2nd'!AY154,IF(AND($E$3=3),'Marks Entry 3rd'!AY154,IF(AND($E$3=4),'Marks Entry 4th'!AY154,"")))))</f>
        <v/>
      </c>
      <c r="CU155" s="92" t="str">
        <f t="shared" si="211"/>
        <v/>
      </c>
      <c r="CV155" s="87" t="str">
        <f t="shared" si="212"/>
        <v/>
      </c>
      <c r="CW155" s="144">
        <f t="shared" si="213"/>
        <v>0</v>
      </c>
      <c r="CX155" s="144" t="str">
        <f t="shared" si="214"/>
        <v/>
      </c>
      <c r="CY155" s="144" t="str">
        <f t="shared" si="172"/>
        <v/>
      </c>
      <c r="CZ155" s="144" t="str">
        <f t="shared" si="215"/>
        <v/>
      </c>
      <c r="DA155" s="144" t="str">
        <f t="shared" si="173"/>
        <v/>
      </c>
      <c r="DB155" s="148" t="str">
        <f t="shared" si="174"/>
        <v/>
      </c>
      <c r="DC155" s="380" t="str">
        <f>IF(OR($E155="",$G155=""),"",IF(AND($E$3=1),'Marks Entry 1st'!AZ154,IF(AND($E$3=2),'Marks Entry 2nd'!AZ154,IF(AND($E$3=3),'Marks Entry 3rd'!AZ154,IF(AND($E$3=4),'Marks Entry 4th'!AZ154,"")))))</f>
        <v/>
      </c>
      <c r="DD155" s="380" t="str">
        <f>IF(OR($E155="",$G155=""),"",IF(AND($E$3=1),'Marks Entry 1st'!BA154,IF(AND($E$3=2),'Marks Entry 2nd'!BA154,IF(AND($E$3=3),'Marks Entry 3rd'!BA154,IF(AND($E$3=4),'Marks Entry 4th'!BA154,"")))))</f>
        <v/>
      </c>
      <c r="DE155" s="380" t="str">
        <f>IF(OR($E155="",$G155=""),"",IF(AND($E$3=1),'Marks Entry 1st'!BB154,IF(AND($E$3=2),'Marks Entry 2nd'!BB154,IF(AND($E$3=3),'Marks Entry 3rd'!BB154,IF(AND($E$3=4),'Marks Entry 4th'!BB154,"")))))</f>
        <v/>
      </c>
      <c r="DF155" s="181" t="str">
        <f t="shared" si="216"/>
        <v/>
      </c>
      <c r="DG155" s="182">
        <f t="shared" si="217"/>
        <v>0</v>
      </c>
      <c r="DH155" s="182" t="str">
        <f t="shared" si="218"/>
        <v/>
      </c>
      <c r="DI155" s="182" t="str">
        <f t="shared" si="219"/>
        <v/>
      </c>
      <c r="DJ155" s="147" t="str">
        <f t="shared" si="175"/>
        <v/>
      </c>
      <c r="DK155" s="380" t="str">
        <f>IF(OR($E155="",$G155=""),"",IF(AND($E$3=1),'Marks Entry 1st'!BC154,IF(AND($E$3=2),'Marks Entry 2nd'!BC154,IF(AND($E$3=3),'Marks Entry 3rd'!BC154,IF(AND($E$3=4),'Marks Entry 4th'!BC154,"")))))</f>
        <v/>
      </c>
      <c r="DL155" s="380" t="str">
        <f>IF(OR($E155="",$G155=""),"",IF(AND($E$3=1),'Marks Entry 1st'!BD154,IF(AND($E$3=2),'Marks Entry 2nd'!BD154,IF(AND($E$3=3),'Marks Entry 3rd'!BD154,IF(AND($E$3=4),'Marks Entry 4th'!BD154,"")))))</f>
        <v/>
      </c>
      <c r="DM155" s="380" t="str">
        <f>IF(OR($E155="",$G155=""),"",IF(AND($E$3=1),'Marks Entry 1st'!BE154,IF(AND($E$3=2),'Marks Entry 2nd'!BE154,IF(AND($E$3=3),'Marks Entry 3rd'!BE154,IF(AND($E$3=4),'Marks Entry 4th'!BE154,"")))))</f>
        <v/>
      </c>
      <c r="DN155" s="181" t="str">
        <f t="shared" si="220"/>
        <v/>
      </c>
      <c r="DO155" s="182">
        <f t="shared" si="221"/>
        <v>0</v>
      </c>
      <c r="DP155" s="182" t="str">
        <f t="shared" si="222"/>
        <v/>
      </c>
      <c r="DQ155" s="182" t="str">
        <f t="shared" si="223"/>
        <v/>
      </c>
      <c r="DR155" s="147" t="str">
        <f t="shared" si="176"/>
        <v/>
      </c>
      <c r="DS155" s="380" t="str">
        <f>IF(OR($E155="",$G155=""),"",IF(AND($E$3=1),'Marks Entry 1st'!BF154,IF(AND($E$3=2),'Marks Entry 2nd'!BF154,IF(AND($E$3=3),'Marks Entry 3rd'!BF154,IF(AND($E$3=4),'Marks Entry 4th'!BF154,"")))))</f>
        <v/>
      </c>
      <c r="DT155" s="380" t="str">
        <f>IF(OR($E155="",$G155=""),"",IF(AND($E$3=1),'Marks Entry 1st'!BG154,IF(AND($E$3=2),'Marks Entry 2nd'!BG154,IF(AND($E$3=3),'Marks Entry 3rd'!BG154,IF(AND($E$3=4),'Marks Entry 4th'!BG154,"")))))</f>
        <v/>
      </c>
      <c r="DU155" s="380" t="str">
        <f>IF(OR($E155="",$G155=""),"",IF(AND($E$3=1),'Marks Entry 1st'!BH154,IF(AND($E$3=2),'Marks Entry 2nd'!BH154,IF(AND($E$3=3),'Marks Entry 3rd'!BH154,IF(AND($E$3=4),'Marks Entry 4th'!BH154,"")))))</f>
        <v/>
      </c>
      <c r="DV155" s="181" t="str">
        <f t="shared" si="224"/>
        <v/>
      </c>
      <c r="DW155" s="182">
        <f t="shared" si="225"/>
        <v>0</v>
      </c>
      <c r="DX155" s="182" t="str">
        <f t="shared" si="226"/>
        <v/>
      </c>
      <c r="DY155" s="182" t="str">
        <f t="shared" si="227"/>
        <v/>
      </c>
      <c r="DZ155" s="147" t="str">
        <f t="shared" si="177"/>
        <v/>
      </c>
      <c r="EA155" s="104" t="str">
        <f t="shared" si="178"/>
        <v/>
      </c>
      <c r="EB155" s="105" t="str">
        <f t="shared" si="179"/>
        <v/>
      </c>
      <c r="EC155" s="111" t="str">
        <f t="shared" si="180"/>
        <v/>
      </c>
      <c r="ED155" s="112" t="str">
        <f t="shared" si="181"/>
        <v/>
      </c>
      <c r="EE155" s="386" t="str">
        <f t="shared" si="182"/>
        <v/>
      </c>
      <c r="EF155" s="72" t="str">
        <f>IF(OR($E155="",$G155=""),"",IF(AND($E$3=1),'Marks Entry 1st'!BI154,IF(AND($E$3=2),'Marks Entry 2nd'!BI154,IF(AND($E$3=3),'Marks Entry 3rd'!BI154,IF(AND($E$3=4),'Marks Entry 4th'!BI154,"")))))</f>
        <v/>
      </c>
      <c r="EG155" s="72" t="str">
        <f>IF(OR($E155="",$G155=""),"",IF(AND($E$3=1),'Marks Entry 1st'!BJ154,IF(AND($E$3=2),'Marks Entry 2nd'!BJ154,IF(AND($E$3=3),'Marks Entry 3rd'!BJ154,IF(AND($E$3=4),'Marks Entry 4th'!BJ154,"")))))</f>
        <v/>
      </c>
      <c r="EH155" s="328" t="str">
        <f t="shared" si="183"/>
        <v/>
      </c>
      <c r="EI155" s="73"/>
      <c r="EP155" s="75">
        <f>IF(AND($E$3=1),'Marks Entry 1st'!I154,IF(AND($E$3=2),'Marks Entry 2nd'!I154,IF(AND($E$3=3),'Marks Entry 3rd'!I154,IF(AND($E$3=4),'Marks Entry 4th'!I154,""))))</f>
        <v>0</v>
      </c>
    </row>
    <row r="156" spans="1:146" ht="18.899999999999999" customHeight="1">
      <c r="A156" s="94">
        <v>149</v>
      </c>
      <c r="B156" s="94" t="str">
        <f>IF(OR(EP156=0,EP156=""),"",IF(AND($E$3=1),'Marks Entry 1st'!I155,IF(AND($E$3=2),'Marks Entry 2nd'!I155,IF(AND($E$3=3),'Marks Entry 3rd'!I155,IF(AND($E$3=4),'Marks Entry 4th'!I155,"")))))</f>
        <v/>
      </c>
      <c r="C156" s="95" t="str">
        <f>IF(OR(B156=0,B156=""),"",IF(AND($E$3=1),'Marks Entry 1st'!B155,IF(AND($E$3=2),'Marks Entry 2nd'!B155,IF(AND($E$3=3),'Marks Entry 3rd'!B155,IF(AND($E$3=4),'Marks Entry 4th'!B155,"")))))</f>
        <v/>
      </c>
      <c r="D156" s="95" t="str">
        <f>IF(OR(B156=0,B156=""),"",IF(AND($E$3=1),'Marks Entry 1st'!C155,IF(AND($E$3=2),'Marks Entry 2nd'!C155,IF(AND($E$3=3),'Marks Entry 3rd'!C155,IF(AND($E$3=4),'Marks Entry 4th'!C155,"")))))</f>
        <v/>
      </c>
      <c r="E156" s="96" t="str">
        <f>IF(OR(B156=0,B156=""),"",IF(AND($E$3=1),'Marks Entry 1st'!E155,IF(AND($E$3=2),'Marks Entry 2nd'!E155,IF(AND($E$3=3),'Marks Entry 3rd'!E155,IF(AND($E$3=4),'Marks Entry 4th'!E155,"")))))</f>
        <v/>
      </c>
      <c r="F156" s="95" t="str">
        <f>IF(OR(B156=0,B156=""),"",IF(AND($E$3=1),'Marks Entry 1st'!D155,IF(AND($E$3=2),'Marks Entry 2nd'!D155,IF(AND($E$3=3),'Marks Entry 3rd'!D155,IF(AND($E$3=4),'Marks Entry 4th'!D155,"")))))</f>
        <v/>
      </c>
      <c r="G156" s="90" t="str">
        <f>IF(OR(B156=0,B156=""),"",IF(AND($E$3=1),'Marks Entry 1st'!F155,IF(AND($E$3=2),'Marks Entry 2nd'!F155,IF(AND($E$3=3),'Marks Entry 3rd'!F155,IF(AND($E$3=4),'Marks Entry 4th'!F155,"")))))</f>
        <v/>
      </c>
      <c r="H156" s="90" t="str">
        <f>IF(OR(B156=0,B156=""),"",IF(AND($E$3=1),'Marks Entry 1st'!G155,IF(AND($E$3=2),'Marks Entry 2nd'!G155,IF(AND($E$3=3),'Marks Entry 3rd'!G155,IF(AND($E$3=4),'Marks Entry 4th'!G155,"")))))</f>
        <v/>
      </c>
      <c r="I156" s="90" t="str">
        <f>IF(OR(B156=0,B156=""),"",IF(AND($E$3=1),'Marks Entry 1st'!H155,IF(AND($E$3=2),'Marks Entry 2nd'!H155,IF(AND($E$3=3),'Marks Entry 3rd'!H155,IF(AND($E$3=4),'Marks Entry 4th'!H155,"")))))</f>
        <v/>
      </c>
      <c r="J156" s="379" t="str">
        <f>IF(OR(B156=0,B156=""),"",IF(AND($E$3=1),'Marks Entry 1st'!J155,IF(AND($E$3=2),'Marks Entry 2nd'!J155,IF(AND($E$3=3),'Marks Entry 3rd'!J155,IF(AND($E$3=4),'Marks Entry 4th'!J155,"")))))</f>
        <v/>
      </c>
      <c r="K156" s="379" t="str">
        <f>IF(OR(B156=0,B156=""),"",IF(AND($E$3=1),'Marks Entry 1st'!K155,IF(AND($E$3=2),'Marks Entry 2nd'!K155,IF(AND($E$3=3),'Marks Entry 3rd'!K155,IF(AND($E$3=4),'Marks Entry 4th'!K155,"")))))</f>
        <v/>
      </c>
      <c r="L156" s="180" t="str">
        <f>IF(OR($E156="",$G156=""),"",IF(AND($E$3=1),'Marks Entry 1st'!L155,IF(AND($E$3=2),'Marks Entry 2nd'!L155,IF(AND($E$3=3),'Marks Entry 3rd'!L155,IF(AND($E$3=4),'Marks Entry 4th'!L155,"")))))</f>
        <v/>
      </c>
      <c r="M156" s="180" t="str">
        <f>IF(OR($E156="",$G156=""),"",IF(AND($E$3=1),'Marks Entry 1st'!M155,IF(AND($E$3=2),'Marks Entry 2nd'!M155,IF(AND($E$3=3),'Marks Entry 3rd'!M155,IF(AND($E$3=4),'Marks Entry 4th'!M155,"")))))</f>
        <v/>
      </c>
      <c r="N156" s="87" t="str">
        <f t="shared" si="184"/>
        <v/>
      </c>
      <c r="O156" s="180" t="str">
        <f>IF(OR($E156="",$G156=""),"",IF(AND($E$3=1),'Marks Entry 1st'!N155,IF(AND($E$3=2),'Marks Entry 2nd'!N155,IF(AND($E$3=3),'Marks Entry 3rd'!N155,IF(AND($E$3=4),'Marks Entry 4th'!N155,"")))))</f>
        <v/>
      </c>
      <c r="P156" s="180" t="str">
        <f>IF(OR($E156="",$G156=""),"",IF(AND($E$3=1),'Marks Entry 1st'!O155,IF(AND($E$3=2),'Marks Entry 2nd'!O155,IF(AND($E$3=3),'Marks Entry 3rd'!O155,IF(AND($E$3=4),'Marks Entry 4th'!O155,"")))))</f>
        <v/>
      </c>
      <c r="Q156" s="180" t="str">
        <f>IF(OR($E156="",$G156=""),"",IF(AND($E$3=1),'Marks Entry 1st'!P155,IF(AND($E$3=2),'Marks Entry 2nd'!P155,IF(AND($E$3=3),'Marks Entry 3rd'!P155,IF(AND($E$3=4),'Marks Entry 4th'!P155,"")))))</f>
        <v/>
      </c>
      <c r="R156" s="91" t="str">
        <f t="shared" si="185"/>
        <v/>
      </c>
      <c r="S156" s="87">
        <f t="shared" si="186"/>
        <v>0</v>
      </c>
      <c r="T156" s="93" t="str">
        <f>IF(OR($E156="",$G156=""),"",IF(AND($E$3=1),'Marks Entry 1st'!Q155,IF(AND($E$3=2),'Marks Entry 2nd'!Q155,IF(AND($E$3=3),'Marks Entry 3rd'!Q155,IF(AND($E$3=4),'Marks Entry 4th'!Q155,"")))))</f>
        <v/>
      </c>
      <c r="U156" s="93" t="str">
        <f>IF(OR($E156="",$G156=""),"",IF(AND($E$3=1),'Marks Entry 1st'!R155,IF(AND($E$3=2),'Marks Entry 2nd'!R155,IF(AND($E$3=3),'Marks Entry 3rd'!R155,IF(AND($E$3=4),'Marks Entry 4th'!R155,"")))))</f>
        <v/>
      </c>
      <c r="V156" s="93" t="str">
        <f>IF(OR($E156="",$G156=""),"",IF(AND($E$3=1),'Marks Entry 1st'!S155,IF(AND($E$3=2),'Marks Entry 2nd'!S155,IF(AND($E$3=3),'Marks Entry 3rd'!S155,IF(AND($E$3=4),'Marks Entry 4th'!S155,"")))))</f>
        <v/>
      </c>
      <c r="W156" s="92" t="str">
        <f t="shared" si="187"/>
        <v/>
      </c>
      <c r="X156" s="87" t="str">
        <f t="shared" si="188"/>
        <v/>
      </c>
      <c r="Y156" s="144">
        <f t="shared" si="189"/>
        <v>0</v>
      </c>
      <c r="Z156" s="144" t="str">
        <f t="shared" si="190"/>
        <v/>
      </c>
      <c r="AA156" s="144" t="str">
        <f t="shared" si="152"/>
        <v/>
      </c>
      <c r="AB156" s="144" t="str">
        <f t="shared" si="191"/>
        <v/>
      </c>
      <c r="AC156" s="144" t="str">
        <f t="shared" si="153"/>
        <v/>
      </c>
      <c r="AD156" s="148" t="str">
        <f t="shared" si="154"/>
        <v/>
      </c>
      <c r="AE156" s="180" t="str">
        <f>IF(OR($E156="",$G156=""),"",IF(AND($E$3=1),'Marks Entry 1st'!T155,IF(AND($E$3=2),'Marks Entry 2nd'!T155,IF(AND($E$3=3),'Marks Entry 3rd'!T155,IF(AND($E$3=4),'Marks Entry 4th'!T155,"")))))</f>
        <v/>
      </c>
      <c r="AF156" s="180" t="str">
        <f>IF(OR($E156="",$G156=""),"",IF(AND($E$3=1),'Marks Entry 1st'!U155,IF(AND($E$3=2),'Marks Entry 2nd'!U155,IF(AND($E$3=3),'Marks Entry 3rd'!U155,IF(AND($E$3=4),'Marks Entry 4th'!U155,"")))))</f>
        <v/>
      </c>
      <c r="AG156" s="87" t="str">
        <f t="shared" si="192"/>
        <v/>
      </c>
      <c r="AH156" s="180" t="str">
        <f>IF(OR($E156="",$G156=""),"",IF(AND($E$3=1),'Marks Entry 1st'!V155,IF(AND($E$3=2),'Marks Entry 2nd'!V155,IF(AND($E$3=3),'Marks Entry 3rd'!V155,IF(AND($E$3=4),'Marks Entry 4th'!V155,"")))))</f>
        <v/>
      </c>
      <c r="AI156" s="180" t="str">
        <f>IF(OR($E156="",$G156=""),"",IF(AND($E$3=1),'Marks Entry 1st'!W155,IF(AND($E$3=2),'Marks Entry 2nd'!W155,IF(AND($E$3=3),'Marks Entry 3rd'!W155,IF(AND($E$3=4),'Marks Entry 4th'!W155,"")))))</f>
        <v/>
      </c>
      <c r="AJ156" s="180" t="str">
        <f>IF(OR($E156="",$G156=""),"",IF(AND($E$3=1),'Marks Entry 1st'!X155,IF(AND($E$3=2),'Marks Entry 2nd'!X155,IF(AND($E$3=3),'Marks Entry 3rd'!X155,IF(AND($E$3=4),'Marks Entry 4th'!X155,"")))))</f>
        <v/>
      </c>
      <c r="AK156" s="91" t="str">
        <f t="shared" si="193"/>
        <v/>
      </c>
      <c r="AL156" s="87">
        <f t="shared" si="194"/>
        <v>0</v>
      </c>
      <c r="AM156" s="93" t="str">
        <f>IF(OR($E156="",$G156=""),"",IF(AND($E$3=1),'Marks Entry 1st'!Y155,IF(AND($E$3=2),'Marks Entry 2nd'!Y155,IF(AND($E$3=3),'Marks Entry 3rd'!Y155,IF(AND($E$3=4),'Marks Entry 4th'!Y155,"")))))</f>
        <v/>
      </c>
      <c r="AN156" s="93" t="str">
        <f>IF(OR($E156="",$G156=""),"",IF(AND($E$3=1),'Marks Entry 1st'!Z155,IF(AND($E$3=2),'Marks Entry 2nd'!Z155,IF(AND($E$3=3),'Marks Entry 3rd'!Z155,IF(AND($E$3=4),'Marks Entry 4th'!Z155,"")))))</f>
        <v/>
      </c>
      <c r="AO156" s="93" t="str">
        <f>IF(OR($E156="",$G156=""),"",IF(AND($E$3=1),'Marks Entry 1st'!AA155,IF(AND($E$3=2),'Marks Entry 2nd'!AA155,IF(AND($E$3=3),'Marks Entry 3rd'!AA155,IF(AND($E$3=4),'Marks Entry 4th'!AA155,"")))))</f>
        <v/>
      </c>
      <c r="AP156" s="92" t="str">
        <f t="shared" si="195"/>
        <v/>
      </c>
      <c r="AQ156" s="87" t="str">
        <f t="shared" si="196"/>
        <v/>
      </c>
      <c r="AR156" s="144">
        <f t="shared" si="197"/>
        <v>0</v>
      </c>
      <c r="AS156" s="144" t="str">
        <f t="shared" si="198"/>
        <v/>
      </c>
      <c r="AT156" s="144" t="str">
        <f t="shared" si="155"/>
        <v/>
      </c>
      <c r="AU156" s="144" t="str">
        <f t="shared" si="199"/>
        <v/>
      </c>
      <c r="AV156" s="144" t="str">
        <f t="shared" si="156"/>
        <v/>
      </c>
      <c r="AW156" s="148" t="str">
        <f t="shared" si="157"/>
        <v/>
      </c>
      <c r="AX156" s="180" t="str">
        <f>IF(OR($E156="",$G156=""),"",IF(AND($E$3=1),'Marks Entry 1st'!AB155,IF(AND($E$3=2),'Marks Entry 2nd'!AB155,IF(AND($E$3=3),'Marks Entry 3rd'!AB155,IF(AND($E$3=4),'Marks Entry 4th'!AB155,"")))))</f>
        <v/>
      </c>
      <c r="AY156" s="180" t="str">
        <f>IF(OR($E156="",$G156=""),"",IF(AND($E$3=1),'Marks Entry 1st'!AC155,IF(AND($E$3=2),'Marks Entry 2nd'!AC155,IF(AND($E$3=3),'Marks Entry 3rd'!AC155,IF(AND($E$3=4),'Marks Entry 4th'!AC155,"")))))</f>
        <v/>
      </c>
      <c r="AZ156" s="87" t="str">
        <f t="shared" si="158"/>
        <v/>
      </c>
      <c r="BA156" s="180" t="str">
        <f>IF(OR($E156="",$G156=""),"",IF(AND($E$3=1),'Marks Entry 1st'!AD155,IF(AND($E$3=2),'Marks Entry 2nd'!AD155,IF(AND($E$3=3),'Marks Entry 3rd'!AD155,IF(AND($E$3=4),'Marks Entry 4th'!AD155,"")))))</f>
        <v/>
      </c>
      <c r="BB156" s="180" t="str">
        <f>IF(OR($E156="",$G156=""),"",IF(AND($E$3=1),'Marks Entry 1st'!AE155,IF(AND($E$3=2),'Marks Entry 2nd'!AE155,IF(AND($E$3=3),'Marks Entry 3rd'!AE155,IF(AND($E$3=4),'Marks Entry 4th'!AE155,"")))))</f>
        <v/>
      </c>
      <c r="BC156" s="180" t="str">
        <f>IF(OR($E156="",$G156=""),"",IF(AND($E$3=1),'Marks Entry 1st'!AF155,IF(AND($E$3=2),'Marks Entry 2nd'!AF155,IF(AND($E$3=3),'Marks Entry 3rd'!AF155,IF(AND($E$3=4),'Marks Entry 4th'!AF155,"")))))</f>
        <v/>
      </c>
      <c r="BD156" s="91" t="str">
        <f t="shared" si="159"/>
        <v/>
      </c>
      <c r="BE156" s="87">
        <f t="shared" si="160"/>
        <v>0</v>
      </c>
      <c r="BF156" s="93" t="str">
        <f>IF(OR($E156="",$G156=""),"",IF(AND($E$3=1),'Marks Entry 1st'!AG155,IF(AND($E$3=2),'Marks Entry 2nd'!AG155,IF(AND($E$3=3),'Marks Entry 3rd'!AG155,IF(AND($E$3=4),'Marks Entry 4th'!AG155,"")))))</f>
        <v/>
      </c>
      <c r="BG156" s="93" t="str">
        <f>IF(OR($E156="",$G156=""),"",IF(AND($E$3=1),'Marks Entry 1st'!AH155,IF(AND($E$3=2),'Marks Entry 2nd'!AH155,IF(AND($E$3=3),'Marks Entry 3rd'!AH155,IF(AND($E$3=4),'Marks Entry 4th'!AH155,"")))))</f>
        <v/>
      </c>
      <c r="BH156" s="93" t="str">
        <f>IF(OR($E156="",$G156=""),"",IF(AND($E$3=1),'Marks Entry 1st'!AI155,IF(AND($E$3=2),'Marks Entry 2nd'!AI155,IF(AND($E$3=3),'Marks Entry 3rd'!AI155,IF(AND($E$3=4),'Marks Entry 4th'!AI155,"")))))</f>
        <v/>
      </c>
      <c r="BI156" s="92" t="str">
        <f t="shared" si="161"/>
        <v/>
      </c>
      <c r="BJ156" s="87" t="str">
        <f t="shared" si="162"/>
        <v/>
      </c>
      <c r="BK156" s="144">
        <f t="shared" si="163"/>
        <v>0</v>
      </c>
      <c r="BL156" s="144" t="str">
        <f t="shared" si="164"/>
        <v/>
      </c>
      <c r="BM156" s="144" t="str">
        <f t="shared" si="165"/>
        <v/>
      </c>
      <c r="BN156" s="144" t="str">
        <f t="shared" si="166"/>
        <v/>
      </c>
      <c r="BO156" s="144" t="str">
        <f t="shared" si="167"/>
        <v/>
      </c>
      <c r="BP156" s="148" t="str">
        <f t="shared" si="168"/>
        <v/>
      </c>
      <c r="BQ156" s="180" t="str">
        <f>IF(OR($E156="",$G156=""),"",IF(AND($E$3=1),'Marks Entry 1st'!AJ155,IF(AND($E$3=2),'Marks Entry 2nd'!AJ155,IF(AND($E$3=3),'Marks Entry 3rd'!AJ155,IF(AND($E$3=4),'Marks Entry 4th'!AJ155,"")))))</f>
        <v/>
      </c>
      <c r="BR156" s="180" t="str">
        <f>IF(OR($E156="",$G156=""),"",IF(AND($E$3=1),'Marks Entry 1st'!AK155,IF(AND($E$3=2),'Marks Entry 2nd'!AK155,IF(AND($E$3=3),'Marks Entry 3rd'!AK155,IF(AND($E$3=4),'Marks Entry 4th'!AK155,"")))))</f>
        <v/>
      </c>
      <c r="BS156" s="87" t="str">
        <f t="shared" si="200"/>
        <v/>
      </c>
      <c r="BT156" s="180" t="str">
        <f>IF(OR($E156="",$G156=""),"",IF(AND($E$3=1),'Marks Entry 1st'!AL155,IF(AND($E$3=2),'Marks Entry 2nd'!AL155,IF(AND($E$3=3),'Marks Entry 3rd'!AL155,IF(AND($E$3=4),'Marks Entry 4th'!AL155,"")))))</f>
        <v/>
      </c>
      <c r="BU156" s="180" t="str">
        <f>IF(OR($E156="",$G156=""),"",IF(AND($E$3=1),'Marks Entry 1st'!AM155,IF(AND($E$3=2),'Marks Entry 2nd'!AM155,IF(AND($E$3=3),'Marks Entry 3rd'!AM155,IF(AND($E$3=4),'Marks Entry 4th'!AM155,"")))))</f>
        <v/>
      </c>
      <c r="BV156" s="180" t="str">
        <f>IF(OR($E156="",$G156=""),"",IF(AND($E$3=1),'Marks Entry 1st'!AN155,IF(AND($E$3=2),'Marks Entry 2nd'!AN155,IF(AND($E$3=3),'Marks Entry 3rd'!AN155,IF(AND($E$3=4),'Marks Entry 4th'!AN155,"")))))</f>
        <v/>
      </c>
      <c r="BW156" s="91" t="str">
        <f t="shared" si="201"/>
        <v/>
      </c>
      <c r="BX156" s="87">
        <f t="shared" si="202"/>
        <v>0</v>
      </c>
      <c r="BY156" s="93" t="str">
        <f>IF(OR($E156="",$G156=""),"",IF(AND($E$3=1),'Marks Entry 1st'!AO155,IF(AND($E$3=2),'Marks Entry 2nd'!AO155,IF(AND($E$3=3),'Marks Entry 3rd'!AO155,IF(AND($E$3=4),'Marks Entry 4th'!AO155,"")))))</f>
        <v/>
      </c>
      <c r="BZ156" s="93" t="str">
        <f>IF(OR($E156="",$G156=""),"",IF(AND($E$3=1),'Marks Entry 1st'!AP155,IF(AND($E$3=2),'Marks Entry 2nd'!AP155,IF(AND($E$3=3),'Marks Entry 3rd'!AP155,IF(AND($E$3=4),'Marks Entry 4th'!AP155,"")))))</f>
        <v/>
      </c>
      <c r="CA156" s="93" t="str">
        <f>IF(OR($E156="",$G156=""),"",IF(AND($E$3=1),'Marks Entry 1st'!AQ155,IF(AND($E$3=2),'Marks Entry 2nd'!AQ155,IF(AND($E$3=3),'Marks Entry 3rd'!AQ155,IF(AND($E$3=4),'Marks Entry 4th'!AQ155,"")))))</f>
        <v/>
      </c>
      <c r="CB156" s="92" t="str">
        <f t="shared" si="203"/>
        <v/>
      </c>
      <c r="CC156" s="87" t="str">
        <f t="shared" si="204"/>
        <v/>
      </c>
      <c r="CD156" s="144">
        <f t="shared" si="205"/>
        <v>0</v>
      </c>
      <c r="CE156" s="144" t="str">
        <f t="shared" si="206"/>
        <v/>
      </c>
      <c r="CF156" s="144" t="str">
        <f t="shared" si="169"/>
        <v/>
      </c>
      <c r="CG156" s="144" t="str">
        <f t="shared" si="207"/>
        <v/>
      </c>
      <c r="CH156" s="144" t="str">
        <f t="shared" si="170"/>
        <v/>
      </c>
      <c r="CI156" s="148" t="str">
        <f t="shared" si="171"/>
        <v/>
      </c>
      <c r="CJ156" s="180" t="str">
        <f>IF(OR($E156="",$G156=""),"",IF(AND($E$3=1),'Marks Entry 1st'!AR155,IF(AND($E$3=2),'Marks Entry 2nd'!AR155,IF(AND($E$3=3),'Marks Entry 3rd'!AR155,IF(AND($E$3=4),'Marks Entry 4th'!AR155,"")))))</f>
        <v/>
      </c>
      <c r="CK156" s="180" t="str">
        <f>IF(OR($E156="",$G156=""),"",IF(AND($E$3=1),'Marks Entry 1st'!AS155,IF(AND($E$3=2),'Marks Entry 2nd'!AS155,IF(AND($E$3=3),'Marks Entry 3rd'!AS155,IF(AND($E$3=4),'Marks Entry 4th'!AS155,"")))))</f>
        <v/>
      </c>
      <c r="CL156" s="87" t="str">
        <f t="shared" si="208"/>
        <v/>
      </c>
      <c r="CM156" s="180" t="str">
        <f>IF(OR($E156="",$G156=""),"",IF(AND($E$3=1),'Marks Entry 1st'!AT155,IF(AND($E$3=2),'Marks Entry 2nd'!AT155,IF(AND($E$3=3),'Marks Entry 3rd'!AT155,IF(AND($E$3=4),'Marks Entry 4th'!AT155,"")))))</f>
        <v/>
      </c>
      <c r="CN156" s="180" t="str">
        <f>IF(OR($E156="",$G156=""),"",IF(AND($E$3=1),'Marks Entry 1st'!AU155,IF(AND($E$3=2),'Marks Entry 2nd'!AU155,IF(AND($E$3=3),'Marks Entry 3rd'!AU155,IF(AND($E$3=4),'Marks Entry 4th'!AU155,"")))))</f>
        <v/>
      </c>
      <c r="CO156" s="180" t="str">
        <f>IF(OR($E156="",$G156=""),"",IF(AND($E$3=1),'Marks Entry 1st'!AV155,IF(AND($E$3=2),'Marks Entry 2nd'!AV155,IF(AND($E$3=3),'Marks Entry 3rd'!AV155,IF(AND($E$3=4),'Marks Entry 4th'!AV155,"")))))</f>
        <v/>
      </c>
      <c r="CP156" s="91" t="str">
        <f t="shared" si="209"/>
        <v/>
      </c>
      <c r="CQ156" s="87">
        <f t="shared" si="210"/>
        <v>0</v>
      </c>
      <c r="CR156" s="93" t="str">
        <f>IF(OR($E156="",$G156=""),"",IF(AND($E$3=1),'Marks Entry 1st'!AW155,IF(AND($E$3=2),'Marks Entry 2nd'!AW155,IF(AND($E$3=3),'Marks Entry 3rd'!AW155,IF(AND($E$3=4),'Marks Entry 4th'!AW155,"")))))</f>
        <v/>
      </c>
      <c r="CS156" s="93" t="str">
        <f>IF(OR($E156="",$G156=""),"",IF(AND($E$3=1),'Marks Entry 1st'!AX155,IF(AND($E$3=2),'Marks Entry 2nd'!AX155,IF(AND($E$3=3),'Marks Entry 3rd'!AX155,IF(AND($E$3=4),'Marks Entry 4th'!AX155,"")))))</f>
        <v/>
      </c>
      <c r="CT156" s="93" t="str">
        <f>IF(OR($E156="",$G156=""),"",IF(AND($E$3=1),'Marks Entry 1st'!AY155,IF(AND($E$3=2),'Marks Entry 2nd'!AY155,IF(AND($E$3=3),'Marks Entry 3rd'!AY155,IF(AND($E$3=4),'Marks Entry 4th'!AY155,"")))))</f>
        <v/>
      </c>
      <c r="CU156" s="92" t="str">
        <f t="shared" si="211"/>
        <v/>
      </c>
      <c r="CV156" s="87" t="str">
        <f t="shared" si="212"/>
        <v/>
      </c>
      <c r="CW156" s="144">
        <f t="shared" si="213"/>
        <v>0</v>
      </c>
      <c r="CX156" s="144" t="str">
        <f t="shared" si="214"/>
        <v/>
      </c>
      <c r="CY156" s="144" t="str">
        <f t="shared" si="172"/>
        <v/>
      </c>
      <c r="CZ156" s="144" t="str">
        <f t="shared" si="215"/>
        <v/>
      </c>
      <c r="DA156" s="144" t="str">
        <f t="shared" si="173"/>
        <v/>
      </c>
      <c r="DB156" s="148" t="str">
        <f t="shared" si="174"/>
        <v/>
      </c>
      <c r="DC156" s="380" t="str">
        <f>IF(OR($E156="",$G156=""),"",IF(AND($E$3=1),'Marks Entry 1st'!AZ155,IF(AND($E$3=2),'Marks Entry 2nd'!AZ155,IF(AND($E$3=3),'Marks Entry 3rd'!AZ155,IF(AND($E$3=4),'Marks Entry 4th'!AZ155,"")))))</f>
        <v/>
      </c>
      <c r="DD156" s="380" t="str">
        <f>IF(OR($E156="",$G156=""),"",IF(AND($E$3=1),'Marks Entry 1st'!BA155,IF(AND($E$3=2),'Marks Entry 2nd'!BA155,IF(AND($E$3=3),'Marks Entry 3rd'!BA155,IF(AND($E$3=4),'Marks Entry 4th'!BA155,"")))))</f>
        <v/>
      </c>
      <c r="DE156" s="380" t="str">
        <f>IF(OR($E156="",$G156=""),"",IF(AND($E$3=1),'Marks Entry 1st'!BB155,IF(AND($E$3=2),'Marks Entry 2nd'!BB155,IF(AND($E$3=3),'Marks Entry 3rd'!BB155,IF(AND($E$3=4),'Marks Entry 4th'!BB155,"")))))</f>
        <v/>
      </c>
      <c r="DF156" s="181" t="str">
        <f t="shared" si="216"/>
        <v/>
      </c>
      <c r="DG156" s="182">
        <f t="shared" si="217"/>
        <v>0</v>
      </c>
      <c r="DH156" s="182" t="str">
        <f t="shared" si="218"/>
        <v/>
      </c>
      <c r="DI156" s="182" t="str">
        <f t="shared" si="219"/>
        <v/>
      </c>
      <c r="DJ156" s="147" t="str">
        <f t="shared" si="175"/>
        <v/>
      </c>
      <c r="DK156" s="380" t="str">
        <f>IF(OR($E156="",$G156=""),"",IF(AND($E$3=1),'Marks Entry 1st'!BC155,IF(AND($E$3=2),'Marks Entry 2nd'!BC155,IF(AND($E$3=3),'Marks Entry 3rd'!BC155,IF(AND($E$3=4),'Marks Entry 4th'!BC155,"")))))</f>
        <v/>
      </c>
      <c r="DL156" s="380" t="str">
        <f>IF(OR($E156="",$G156=""),"",IF(AND($E$3=1),'Marks Entry 1st'!BD155,IF(AND($E$3=2),'Marks Entry 2nd'!BD155,IF(AND($E$3=3),'Marks Entry 3rd'!BD155,IF(AND($E$3=4),'Marks Entry 4th'!BD155,"")))))</f>
        <v/>
      </c>
      <c r="DM156" s="380" t="str">
        <f>IF(OR($E156="",$G156=""),"",IF(AND($E$3=1),'Marks Entry 1st'!BE155,IF(AND($E$3=2),'Marks Entry 2nd'!BE155,IF(AND($E$3=3),'Marks Entry 3rd'!BE155,IF(AND($E$3=4),'Marks Entry 4th'!BE155,"")))))</f>
        <v/>
      </c>
      <c r="DN156" s="181" t="str">
        <f t="shared" si="220"/>
        <v/>
      </c>
      <c r="DO156" s="182">
        <f t="shared" si="221"/>
        <v>0</v>
      </c>
      <c r="DP156" s="182" t="str">
        <f t="shared" si="222"/>
        <v/>
      </c>
      <c r="DQ156" s="182" t="str">
        <f t="shared" si="223"/>
        <v/>
      </c>
      <c r="DR156" s="147" t="str">
        <f t="shared" si="176"/>
        <v/>
      </c>
      <c r="DS156" s="380" t="str">
        <f>IF(OR($E156="",$G156=""),"",IF(AND($E$3=1),'Marks Entry 1st'!BF155,IF(AND($E$3=2),'Marks Entry 2nd'!BF155,IF(AND($E$3=3),'Marks Entry 3rd'!BF155,IF(AND($E$3=4),'Marks Entry 4th'!BF155,"")))))</f>
        <v/>
      </c>
      <c r="DT156" s="380" t="str">
        <f>IF(OR($E156="",$G156=""),"",IF(AND($E$3=1),'Marks Entry 1st'!BG155,IF(AND($E$3=2),'Marks Entry 2nd'!BG155,IF(AND($E$3=3),'Marks Entry 3rd'!BG155,IF(AND($E$3=4),'Marks Entry 4th'!BG155,"")))))</f>
        <v/>
      </c>
      <c r="DU156" s="380" t="str">
        <f>IF(OR($E156="",$G156=""),"",IF(AND($E$3=1),'Marks Entry 1st'!BH155,IF(AND($E$3=2),'Marks Entry 2nd'!BH155,IF(AND($E$3=3),'Marks Entry 3rd'!BH155,IF(AND($E$3=4),'Marks Entry 4th'!BH155,"")))))</f>
        <v/>
      </c>
      <c r="DV156" s="181" t="str">
        <f t="shared" si="224"/>
        <v/>
      </c>
      <c r="DW156" s="182">
        <f t="shared" si="225"/>
        <v>0</v>
      </c>
      <c r="DX156" s="182" t="str">
        <f t="shared" si="226"/>
        <v/>
      </c>
      <c r="DY156" s="182" t="str">
        <f t="shared" si="227"/>
        <v/>
      </c>
      <c r="DZ156" s="147" t="str">
        <f t="shared" si="177"/>
        <v/>
      </c>
      <c r="EA156" s="104" t="str">
        <f t="shared" si="178"/>
        <v/>
      </c>
      <c r="EB156" s="105" t="str">
        <f t="shared" si="179"/>
        <v/>
      </c>
      <c r="EC156" s="111" t="str">
        <f t="shared" si="180"/>
        <v/>
      </c>
      <c r="ED156" s="112" t="str">
        <f t="shared" si="181"/>
        <v/>
      </c>
      <c r="EE156" s="386" t="str">
        <f t="shared" si="182"/>
        <v/>
      </c>
      <c r="EF156" s="72" t="str">
        <f>IF(OR($E156="",$G156=""),"",IF(AND($E$3=1),'Marks Entry 1st'!BI155,IF(AND($E$3=2),'Marks Entry 2nd'!BI155,IF(AND($E$3=3),'Marks Entry 3rd'!BI155,IF(AND($E$3=4),'Marks Entry 4th'!BI155,"")))))</f>
        <v/>
      </c>
      <c r="EG156" s="72" t="str">
        <f>IF(OR($E156="",$G156=""),"",IF(AND($E$3=1),'Marks Entry 1st'!BJ155,IF(AND($E$3=2),'Marks Entry 2nd'!BJ155,IF(AND($E$3=3),'Marks Entry 3rd'!BJ155,IF(AND($E$3=4),'Marks Entry 4th'!BJ155,"")))))</f>
        <v/>
      </c>
      <c r="EH156" s="328" t="str">
        <f t="shared" si="183"/>
        <v/>
      </c>
      <c r="EI156" s="73"/>
      <c r="EP156" s="75">
        <f>IF(AND($E$3=1),'Marks Entry 1st'!I155,IF(AND($E$3=2),'Marks Entry 2nd'!I155,IF(AND($E$3=3),'Marks Entry 3rd'!I155,IF(AND($E$3=4),'Marks Entry 4th'!I155,""))))</f>
        <v>0</v>
      </c>
    </row>
    <row r="157" spans="1:146" ht="18.899999999999999" customHeight="1">
      <c r="A157" s="94">
        <v>150</v>
      </c>
      <c r="B157" s="94" t="str">
        <f>IF(OR(EP157=0,EP157=""),"",IF(AND($E$3=1),'Marks Entry 1st'!I156,IF(AND($E$3=2),'Marks Entry 2nd'!I156,IF(AND($E$3=3),'Marks Entry 3rd'!I156,IF(AND($E$3=4),'Marks Entry 4th'!I156,"")))))</f>
        <v/>
      </c>
      <c r="C157" s="95" t="str">
        <f>IF(OR(B157=0,B157=""),"",IF(AND($E$3=1),'Marks Entry 1st'!B156,IF(AND($E$3=2),'Marks Entry 2nd'!B156,IF(AND($E$3=3),'Marks Entry 3rd'!B156,IF(AND($E$3=4),'Marks Entry 4th'!B156,"")))))</f>
        <v/>
      </c>
      <c r="D157" s="95" t="str">
        <f>IF(OR(B157=0,B157=""),"",IF(AND($E$3=1),'Marks Entry 1st'!C156,IF(AND($E$3=2),'Marks Entry 2nd'!C156,IF(AND($E$3=3),'Marks Entry 3rd'!C156,IF(AND($E$3=4),'Marks Entry 4th'!C156,"")))))</f>
        <v/>
      </c>
      <c r="E157" s="96" t="str">
        <f>IF(OR(B157=0,B157=""),"",IF(AND($E$3=1),'Marks Entry 1st'!E156,IF(AND($E$3=2),'Marks Entry 2nd'!E156,IF(AND($E$3=3),'Marks Entry 3rd'!E156,IF(AND($E$3=4),'Marks Entry 4th'!E156,"")))))</f>
        <v/>
      </c>
      <c r="F157" s="95" t="str">
        <f>IF(OR(B157=0,B157=""),"",IF(AND($E$3=1),'Marks Entry 1st'!D156,IF(AND($E$3=2),'Marks Entry 2nd'!D156,IF(AND($E$3=3),'Marks Entry 3rd'!D156,IF(AND($E$3=4),'Marks Entry 4th'!D156,"")))))</f>
        <v/>
      </c>
      <c r="G157" s="90" t="str">
        <f>IF(OR(B157=0,B157=""),"",IF(AND($E$3=1),'Marks Entry 1st'!F156,IF(AND($E$3=2),'Marks Entry 2nd'!F156,IF(AND($E$3=3),'Marks Entry 3rd'!F156,IF(AND($E$3=4),'Marks Entry 4th'!F156,"")))))</f>
        <v/>
      </c>
      <c r="H157" s="90" t="str">
        <f>IF(OR(B157=0,B157=""),"",IF(AND($E$3=1),'Marks Entry 1st'!G156,IF(AND($E$3=2),'Marks Entry 2nd'!G156,IF(AND($E$3=3),'Marks Entry 3rd'!G156,IF(AND($E$3=4),'Marks Entry 4th'!G156,"")))))</f>
        <v/>
      </c>
      <c r="I157" s="90" t="str">
        <f>IF(OR(B157=0,B157=""),"",IF(AND($E$3=1),'Marks Entry 1st'!H156,IF(AND($E$3=2),'Marks Entry 2nd'!H156,IF(AND($E$3=3),'Marks Entry 3rd'!H156,IF(AND($E$3=4),'Marks Entry 4th'!H156,"")))))</f>
        <v/>
      </c>
      <c r="J157" s="379" t="str">
        <f>IF(OR(B157=0,B157=""),"",IF(AND($E$3=1),'Marks Entry 1st'!J156,IF(AND($E$3=2),'Marks Entry 2nd'!J156,IF(AND($E$3=3),'Marks Entry 3rd'!J156,IF(AND($E$3=4),'Marks Entry 4th'!J156,"")))))</f>
        <v/>
      </c>
      <c r="K157" s="379" t="str">
        <f>IF(OR(B157=0,B157=""),"",IF(AND($E$3=1),'Marks Entry 1st'!K156,IF(AND($E$3=2),'Marks Entry 2nd'!K156,IF(AND($E$3=3),'Marks Entry 3rd'!K156,IF(AND($E$3=4),'Marks Entry 4th'!K156,"")))))</f>
        <v/>
      </c>
      <c r="L157" s="180" t="str">
        <f>IF(OR($E157="",$G157=""),"",IF(AND($E$3=1),'Marks Entry 1st'!L156,IF(AND($E$3=2),'Marks Entry 2nd'!L156,IF(AND($E$3=3),'Marks Entry 3rd'!L156,IF(AND($E$3=4),'Marks Entry 4th'!L156,"")))))</f>
        <v/>
      </c>
      <c r="M157" s="180" t="str">
        <f>IF(OR($E157="",$G157=""),"",IF(AND($E$3=1),'Marks Entry 1st'!M156,IF(AND($E$3=2),'Marks Entry 2nd'!M156,IF(AND($E$3=3),'Marks Entry 3rd'!M156,IF(AND($E$3=4),'Marks Entry 4th'!M156,"")))))</f>
        <v/>
      </c>
      <c r="N157" s="87" t="str">
        <f t="shared" si="184"/>
        <v/>
      </c>
      <c r="O157" s="180" t="str">
        <f>IF(OR($E157="",$G157=""),"",IF(AND($E$3=1),'Marks Entry 1st'!N156,IF(AND($E$3=2),'Marks Entry 2nd'!N156,IF(AND($E$3=3),'Marks Entry 3rd'!N156,IF(AND($E$3=4),'Marks Entry 4th'!N156,"")))))</f>
        <v/>
      </c>
      <c r="P157" s="180" t="str">
        <f>IF(OR($E157="",$G157=""),"",IF(AND($E$3=1),'Marks Entry 1st'!O156,IF(AND($E$3=2),'Marks Entry 2nd'!O156,IF(AND($E$3=3),'Marks Entry 3rd'!O156,IF(AND($E$3=4),'Marks Entry 4th'!O156,"")))))</f>
        <v/>
      </c>
      <c r="Q157" s="180" t="str">
        <f>IF(OR($E157="",$G157=""),"",IF(AND($E$3=1),'Marks Entry 1st'!P156,IF(AND($E$3=2),'Marks Entry 2nd'!P156,IF(AND($E$3=3),'Marks Entry 3rd'!P156,IF(AND($E$3=4),'Marks Entry 4th'!P156,"")))))</f>
        <v/>
      </c>
      <c r="R157" s="91" t="str">
        <f t="shared" si="185"/>
        <v/>
      </c>
      <c r="S157" s="87">
        <f t="shared" si="186"/>
        <v>0</v>
      </c>
      <c r="T157" s="93" t="str">
        <f>IF(OR($E157="",$G157=""),"",IF(AND($E$3=1),'Marks Entry 1st'!Q156,IF(AND($E$3=2),'Marks Entry 2nd'!Q156,IF(AND($E$3=3),'Marks Entry 3rd'!Q156,IF(AND($E$3=4),'Marks Entry 4th'!Q156,"")))))</f>
        <v/>
      </c>
      <c r="U157" s="93" t="str">
        <f>IF(OR($E157="",$G157=""),"",IF(AND($E$3=1),'Marks Entry 1st'!R156,IF(AND($E$3=2),'Marks Entry 2nd'!R156,IF(AND($E$3=3),'Marks Entry 3rd'!R156,IF(AND($E$3=4),'Marks Entry 4th'!R156,"")))))</f>
        <v/>
      </c>
      <c r="V157" s="93" t="str">
        <f>IF(OR($E157="",$G157=""),"",IF(AND($E$3=1),'Marks Entry 1st'!S156,IF(AND($E$3=2),'Marks Entry 2nd'!S156,IF(AND($E$3=3),'Marks Entry 3rd'!S156,IF(AND($E$3=4),'Marks Entry 4th'!S156,"")))))</f>
        <v/>
      </c>
      <c r="W157" s="92" t="str">
        <f t="shared" si="187"/>
        <v/>
      </c>
      <c r="X157" s="87" t="str">
        <f t="shared" si="188"/>
        <v/>
      </c>
      <c r="Y157" s="144">
        <f t="shared" si="189"/>
        <v>0</v>
      </c>
      <c r="Z157" s="144" t="str">
        <f t="shared" si="190"/>
        <v/>
      </c>
      <c r="AA157" s="144" t="str">
        <f t="shared" si="152"/>
        <v/>
      </c>
      <c r="AB157" s="144" t="str">
        <f t="shared" si="191"/>
        <v/>
      </c>
      <c r="AC157" s="144" t="str">
        <f t="shared" si="153"/>
        <v/>
      </c>
      <c r="AD157" s="148" t="str">
        <f t="shared" si="154"/>
        <v/>
      </c>
      <c r="AE157" s="180" t="str">
        <f>IF(OR($E157="",$G157=""),"",IF(AND($E$3=1),'Marks Entry 1st'!T156,IF(AND($E$3=2),'Marks Entry 2nd'!T156,IF(AND($E$3=3),'Marks Entry 3rd'!T156,IF(AND($E$3=4),'Marks Entry 4th'!T156,"")))))</f>
        <v/>
      </c>
      <c r="AF157" s="180" t="str">
        <f>IF(OR($E157="",$G157=""),"",IF(AND($E$3=1),'Marks Entry 1st'!U156,IF(AND($E$3=2),'Marks Entry 2nd'!U156,IF(AND($E$3=3),'Marks Entry 3rd'!U156,IF(AND($E$3=4),'Marks Entry 4th'!U156,"")))))</f>
        <v/>
      </c>
      <c r="AG157" s="87" t="str">
        <f t="shared" si="192"/>
        <v/>
      </c>
      <c r="AH157" s="180" t="str">
        <f>IF(OR($E157="",$G157=""),"",IF(AND($E$3=1),'Marks Entry 1st'!V156,IF(AND($E$3=2),'Marks Entry 2nd'!V156,IF(AND($E$3=3),'Marks Entry 3rd'!V156,IF(AND($E$3=4),'Marks Entry 4th'!V156,"")))))</f>
        <v/>
      </c>
      <c r="AI157" s="180" t="str">
        <f>IF(OR($E157="",$G157=""),"",IF(AND($E$3=1),'Marks Entry 1st'!W156,IF(AND($E$3=2),'Marks Entry 2nd'!W156,IF(AND($E$3=3),'Marks Entry 3rd'!W156,IF(AND($E$3=4),'Marks Entry 4th'!W156,"")))))</f>
        <v/>
      </c>
      <c r="AJ157" s="180" t="str">
        <f>IF(OR($E157="",$G157=""),"",IF(AND($E$3=1),'Marks Entry 1st'!X156,IF(AND($E$3=2),'Marks Entry 2nd'!X156,IF(AND($E$3=3),'Marks Entry 3rd'!X156,IF(AND($E$3=4),'Marks Entry 4th'!X156,"")))))</f>
        <v/>
      </c>
      <c r="AK157" s="91" t="str">
        <f t="shared" si="193"/>
        <v/>
      </c>
      <c r="AL157" s="87">
        <f t="shared" si="194"/>
        <v>0</v>
      </c>
      <c r="AM157" s="93" t="str">
        <f>IF(OR($E157="",$G157=""),"",IF(AND($E$3=1),'Marks Entry 1st'!Y156,IF(AND($E$3=2),'Marks Entry 2nd'!Y156,IF(AND($E$3=3),'Marks Entry 3rd'!Y156,IF(AND($E$3=4),'Marks Entry 4th'!Y156,"")))))</f>
        <v/>
      </c>
      <c r="AN157" s="93" t="str">
        <f>IF(OR($E157="",$G157=""),"",IF(AND($E$3=1),'Marks Entry 1st'!Z156,IF(AND($E$3=2),'Marks Entry 2nd'!Z156,IF(AND($E$3=3),'Marks Entry 3rd'!Z156,IF(AND($E$3=4),'Marks Entry 4th'!Z156,"")))))</f>
        <v/>
      </c>
      <c r="AO157" s="93" t="str">
        <f>IF(OR($E157="",$G157=""),"",IF(AND($E$3=1),'Marks Entry 1st'!AA156,IF(AND($E$3=2),'Marks Entry 2nd'!AA156,IF(AND($E$3=3),'Marks Entry 3rd'!AA156,IF(AND($E$3=4),'Marks Entry 4th'!AA156,"")))))</f>
        <v/>
      </c>
      <c r="AP157" s="92" t="str">
        <f t="shared" si="195"/>
        <v/>
      </c>
      <c r="AQ157" s="87" t="str">
        <f t="shared" si="196"/>
        <v/>
      </c>
      <c r="AR157" s="144">
        <f t="shared" si="197"/>
        <v>0</v>
      </c>
      <c r="AS157" s="144" t="str">
        <f t="shared" si="198"/>
        <v/>
      </c>
      <c r="AT157" s="144" t="str">
        <f t="shared" si="155"/>
        <v/>
      </c>
      <c r="AU157" s="144" t="str">
        <f t="shared" si="199"/>
        <v/>
      </c>
      <c r="AV157" s="144" t="str">
        <f t="shared" si="156"/>
        <v/>
      </c>
      <c r="AW157" s="148" t="str">
        <f t="shared" si="157"/>
        <v/>
      </c>
      <c r="AX157" s="180" t="str">
        <f>IF(OR($E157="",$G157=""),"",IF(AND($E$3=1),'Marks Entry 1st'!AB156,IF(AND($E$3=2),'Marks Entry 2nd'!AB156,IF(AND($E$3=3),'Marks Entry 3rd'!AB156,IF(AND($E$3=4),'Marks Entry 4th'!AB156,"")))))</f>
        <v/>
      </c>
      <c r="AY157" s="180" t="str">
        <f>IF(OR($E157="",$G157=""),"",IF(AND($E$3=1),'Marks Entry 1st'!AC156,IF(AND($E$3=2),'Marks Entry 2nd'!AC156,IF(AND($E$3=3),'Marks Entry 3rd'!AC156,IF(AND($E$3=4),'Marks Entry 4th'!AC156,"")))))</f>
        <v/>
      </c>
      <c r="AZ157" s="87" t="str">
        <f t="shared" si="158"/>
        <v/>
      </c>
      <c r="BA157" s="180" t="str">
        <f>IF(OR($E157="",$G157=""),"",IF(AND($E$3=1),'Marks Entry 1st'!AD156,IF(AND($E$3=2),'Marks Entry 2nd'!AD156,IF(AND($E$3=3),'Marks Entry 3rd'!AD156,IF(AND($E$3=4),'Marks Entry 4th'!AD156,"")))))</f>
        <v/>
      </c>
      <c r="BB157" s="180" t="str">
        <f>IF(OR($E157="",$G157=""),"",IF(AND($E$3=1),'Marks Entry 1st'!AE156,IF(AND($E$3=2),'Marks Entry 2nd'!AE156,IF(AND($E$3=3),'Marks Entry 3rd'!AE156,IF(AND($E$3=4),'Marks Entry 4th'!AE156,"")))))</f>
        <v/>
      </c>
      <c r="BC157" s="180" t="str">
        <f>IF(OR($E157="",$G157=""),"",IF(AND($E$3=1),'Marks Entry 1st'!AF156,IF(AND($E$3=2),'Marks Entry 2nd'!AF156,IF(AND($E$3=3),'Marks Entry 3rd'!AF156,IF(AND($E$3=4),'Marks Entry 4th'!AF156,"")))))</f>
        <v/>
      </c>
      <c r="BD157" s="91" t="str">
        <f t="shared" si="159"/>
        <v/>
      </c>
      <c r="BE157" s="87">
        <f t="shared" si="160"/>
        <v>0</v>
      </c>
      <c r="BF157" s="93" t="str">
        <f>IF(OR($E157="",$G157=""),"",IF(AND($E$3=1),'Marks Entry 1st'!AG156,IF(AND($E$3=2),'Marks Entry 2nd'!AG156,IF(AND($E$3=3),'Marks Entry 3rd'!AG156,IF(AND($E$3=4),'Marks Entry 4th'!AG156,"")))))</f>
        <v/>
      </c>
      <c r="BG157" s="93" t="str">
        <f>IF(OR($E157="",$G157=""),"",IF(AND($E$3=1),'Marks Entry 1st'!AH156,IF(AND($E$3=2),'Marks Entry 2nd'!AH156,IF(AND($E$3=3),'Marks Entry 3rd'!AH156,IF(AND($E$3=4),'Marks Entry 4th'!AH156,"")))))</f>
        <v/>
      </c>
      <c r="BH157" s="93" t="str">
        <f>IF(OR($E157="",$G157=""),"",IF(AND($E$3=1),'Marks Entry 1st'!AI156,IF(AND($E$3=2),'Marks Entry 2nd'!AI156,IF(AND($E$3=3),'Marks Entry 3rd'!AI156,IF(AND($E$3=4),'Marks Entry 4th'!AI156,"")))))</f>
        <v/>
      </c>
      <c r="BI157" s="92" t="str">
        <f t="shared" si="161"/>
        <v/>
      </c>
      <c r="BJ157" s="87" t="str">
        <f t="shared" si="162"/>
        <v/>
      </c>
      <c r="BK157" s="144">
        <f t="shared" si="163"/>
        <v>0</v>
      </c>
      <c r="BL157" s="144" t="str">
        <f t="shared" si="164"/>
        <v/>
      </c>
      <c r="BM157" s="144" t="str">
        <f t="shared" si="165"/>
        <v/>
      </c>
      <c r="BN157" s="144" t="str">
        <f t="shared" si="166"/>
        <v/>
      </c>
      <c r="BO157" s="144" t="str">
        <f t="shared" si="167"/>
        <v/>
      </c>
      <c r="BP157" s="148" t="str">
        <f t="shared" si="168"/>
        <v/>
      </c>
      <c r="BQ157" s="180" t="str">
        <f>IF(OR($E157="",$G157=""),"",IF(AND($E$3=1),'Marks Entry 1st'!AJ156,IF(AND($E$3=2),'Marks Entry 2nd'!AJ156,IF(AND($E$3=3),'Marks Entry 3rd'!AJ156,IF(AND($E$3=4),'Marks Entry 4th'!AJ156,"")))))</f>
        <v/>
      </c>
      <c r="BR157" s="180" t="str">
        <f>IF(OR($E157="",$G157=""),"",IF(AND($E$3=1),'Marks Entry 1st'!AK156,IF(AND($E$3=2),'Marks Entry 2nd'!AK156,IF(AND($E$3=3),'Marks Entry 3rd'!AK156,IF(AND($E$3=4),'Marks Entry 4th'!AK156,"")))))</f>
        <v/>
      </c>
      <c r="BS157" s="87" t="str">
        <f t="shared" si="200"/>
        <v/>
      </c>
      <c r="BT157" s="180" t="str">
        <f>IF(OR($E157="",$G157=""),"",IF(AND($E$3=1),'Marks Entry 1st'!AL156,IF(AND($E$3=2),'Marks Entry 2nd'!AL156,IF(AND($E$3=3),'Marks Entry 3rd'!AL156,IF(AND($E$3=4),'Marks Entry 4th'!AL156,"")))))</f>
        <v/>
      </c>
      <c r="BU157" s="180" t="str">
        <f>IF(OR($E157="",$G157=""),"",IF(AND($E$3=1),'Marks Entry 1st'!AM156,IF(AND($E$3=2),'Marks Entry 2nd'!AM156,IF(AND($E$3=3),'Marks Entry 3rd'!AM156,IF(AND($E$3=4),'Marks Entry 4th'!AM156,"")))))</f>
        <v/>
      </c>
      <c r="BV157" s="180" t="str">
        <f>IF(OR($E157="",$G157=""),"",IF(AND($E$3=1),'Marks Entry 1st'!AN156,IF(AND($E$3=2),'Marks Entry 2nd'!AN156,IF(AND($E$3=3),'Marks Entry 3rd'!AN156,IF(AND($E$3=4),'Marks Entry 4th'!AN156,"")))))</f>
        <v/>
      </c>
      <c r="BW157" s="91" t="str">
        <f t="shared" si="201"/>
        <v/>
      </c>
      <c r="BX157" s="87">
        <f t="shared" si="202"/>
        <v>0</v>
      </c>
      <c r="BY157" s="93" t="str">
        <f>IF(OR($E157="",$G157=""),"",IF(AND($E$3=1),'Marks Entry 1st'!AO156,IF(AND($E$3=2),'Marks Entry 2nd'!AO156,IF(AND($E$3=3),'Marks Entry 3rd'!AO156,IF(AND($E$3=4),'Marks Entry 4th'!AO156,"")))))</f>
        <v/>
      </c>
      <c r="BZ157" s="93" t="str">
        <f>IF(OR($E157="",$G157=""),"",IF(AND($E$3=1),'Marks Entry 1st'!AP156,IF(AND($E$3=2),'Marks Entry 2nd'!AP156,IF(AND($E$3=3),'Marks Entry 3rd'!AP156,IF(AND($E$3=4),'Marks Entry 4th'!AP156,"")))))</f>
        <v/>
      </c>
      <c r="CA157" s="93" t="str">
        <f>IF(OR($E157="",$G157=""),"",IF(AND($E$3=1),'Marks Entry 1st'!AQ156,IF(AND($E$3=2),'Marks Entry 2nd'!AQ156,IF(AND($E$3=3),'Marks Entry 3rd'!AQ156,IF(AND($E$3=4),'Marks Entry 4th'!AQ156,"")))))</f>
        <v/>
      </c>
      <c r="CB157" s="92" t="str">
        <f t="shared" si="203"/>
        <v/>
      </c>
      <c r="CC157" s="87" t="str">
        <f t="shared" si="204"/>
        <v/>
      </c>
      <c r="CD157" s="144">
        <f t="shared" si="205"/>
        <v>0</v>
      </c>
      <c r="CE157" s="144" t="str">
        <f t="shared" si="206"/>
        <v/>
      </c>
      <c r="CF157" s="144" t="str">
        <f t="shared" si="169"/>
        <v/>
      </c>
      <c r="CG157" s="144" t="str">
        <f t="shared" si="207"/>
        <v/>
      </c>
      <c r="CH157" s="144" t="str">
        <f t="shared" si="170"/>
        <v/>
      </c>
      <c r="CI157" s="148" t="str">
        <f t="shared" si="171"/>
        <v/>
      </c>
      <c r="CJ157" s="180" t="str">
        <f>IF(OR($E157="",$G157=""),"",IF(AND($E$3=1),'Marks Entry 1st'!AR156,IF(AND($E$3=2),'Marks Entry 2nd'!AR156,IF(AND($E$3=3),'Marks Entry 3rd'!AR156,IF(AND($E$3=4),'Marks Entry 4th'!AR156,"")))))</f>
        <v/>
      </c>
      <c r="CK157" s="180" t="str">
        <f>IF(OR($E157="",$G157=""),"",IF(AND($E$3=1),'Marks Entry 1st'!AS156,IF(AND($E$3=2),'Marks Entry 2nd'!AS156,IF(AND($E$3=3),'Marks Entry 3rd'!AS156,IF(AND($E$3=4),'Marks Entry 4th'!AS156,"")))))</f>
        <v/>
      </c>
      <c r="CL157" s="87" t="str">
        <f t="shared" si="208"/>
        <v/>
      </c>
      <c r="CM157" s="180" t="str">
        <f>IF(OR($E157="",$G157=""),"",IF(AND($E$3=1),'Marks Entry 1st'!AT156,IF(AND($E$3=2),'Marks Entry 2nd'!AT156,IF(AND($E$3=3),'Marks Entry 3rd'!AT156,IF(AND($E$3=4),'Marks Entry 4th'!AT156,"")))))</f>
        <v/>
      </c>
      <c r="CN157" s="180" t="str">
        <f>IF(OR($E157="",$G157=""),"",IF(AND($E$3=1),'Marks Entry 1st'!AU156,IF(AND($E$3=2),'Marks Entry 2nd'!AU156,IF(AND($E$3=3),'Marks Entry 3rd'!AU156,IF(AND($E$3=4),'Marks Entry 4th'!AU156,"")))))</f>
        <v/>
      </c>
      <c r="CO157" s="180" t="str">
        <f>IF(OR($E157="",$G157=""),"",IF(AND($E$3=1),'Marks Entry 1st'!AV156,IF(AND($E$3=2),'Marks Entry 2nd'!AV156,IF(AND($E$3=3),'Marks Entry 3rd'!AV156,IF(AND($E$3=4),'Marks Entry 4th'!AV156,"")))))</f>
        <v/>
      </c>
      <c r="CP157" s="91" t="str">
        <f t="shared" si="209"/>
        <v/>
      </c>
      <c r="CQ157" s="87">
        <f t="shared" si="210"/>
        <v>0</v>
      </c>
      <c r="CR157" s="93" t="str">
        <f>IF(OR($E157="",$G157=""),"",IF(AND($E$3=1),'Marks Entry 1st'!AW156,IF(AND($E$3=2),'Marks Entry 2nd'!AW156,IF(AND($E$3=3),'Marks Entry 3rd'!AW156,IF(AND($E$3=4),'Marks Entry 4th'!AW156,"")))))</f>
        <v/>
      </c>
      <c r="CS157" s="93" t="str">
        <f>IF(OR($E157="",$G157=""),"",IF(AND($E$3=1),'Marks Entry 1st'!AX156,IF(AND($E$3=2),'Marks Entry 2nd'!AX156,IF(AND($E$3=3),'Marks Entry 3rd'!AX156,IF(AND($E$3=4),'Marks Entry 4th'!AX156,"")))))</f>
        <v/>
      </c>
      <c r="CT157" s="93" t="str">
        <f>IF(OR($E157="",$G157=""),"",IF(AND($E$3=1),'Marks Entry 1st'!AY156,IF(AND($E$3=2),'Marks Entry 2nd'!AY156,IF(AND($E$3=3),'Marks Entry 3rd'!AY156,IF(AND($E$3=4),'Marks Entry 4th'!AY156,"")))))</f>
        <v/>
      </c>
      <c r="CU157" s="92" t="str">
        <f t="shared" si="211"/>
        <v/>
      </c>
      <c r="CV157" s="87" t="str">
        <f t="shared" si="212"/>
        <v/>
      </c>
      <c r="CW157" s="144">
        <f t="shared" si="213"/>
        <v>0</v>
      </c>
      <c r="CX157" s="144" t="str">
        <f t="shared" si="214"/>
        <v/>
      </c>
      <c r="CY157" s="144" t="str">
        <f t="shared" si="172"/>
        <v/>
      </c>
      <c r="CZ157" s="144" t="str">
        <f t="shared" si="215"/>
        <v/>
      </c>
      <c r="DA157" s="144" t="str">
        <f t="shared" si="173"/>
        <v/>
      </c>
      <c r="DB157" s="148" t="str">
        <f t="shared" si="174"/>
        <v/>
      </c>
      <c r="DC157" s="380" t="str">
        <f>IF(OR($E157="",$G157=""),"",IF(AND($E$3=1),'Marks Entry 1st'!AZ156,IF(AND($E$3=2),'Marks Entry 2nd'!AZ156,IF(AND($E$3=3),'Marks Entry 3rd'!AZ156,IF(AND($E$3=4),'Marks Entry 4th'!AZ156,"")))))</f>
        <v/>
      </c>
      <c r="DD157" s="380" t="str">
        <f>IF(OR($E157="",$G157=""),"",IF(AND($E$3=1),'Marks Entry 1st'!BA156,IF(AND($E$3=2),'Marks Entry 2nd'!BA156,IF(AND($E$3=3),'Marks Entry 3rd'!BA156,IF(AND($E$3=4),'Marks Entry 4th'!BA156,"")))))</f>
        <v/>
      </c>
      <c r="DE157" s="380" t="str">
        <f>IF(OR($E157="",$G157=""),"",IF(AND($E$3=1),'Marks Entry 1st'!BB156,IF(AND($E$3=2),'Marks Entry 2nd'!BB156,IF(AND($E$3=3),'Marks Entry 3rd'!BB156,IF(AND($E$3=4),'Marks Entry 4th'!BB156,"")))))</f>
        <v/>
      </c>
      <c r="DF157" s="181" t="str">
        <f t="shared" si="216"/>
        <v/>
      </c>
      <c r="DG157" s="182">
        <f t="shared" si="217"/>
        <v>0</v>
      </c>
      <c r="DH157" s="182" t="str">
        <f t="shared" si="218"/>
        <v/>
      </c>
      <c r="DI157" s="182" t="str">
        <f t="shared" si="219"/>
        <v/>
      </c>
      <c r="DJ157" s="147" t="str">
        <f t="shared" si="175"/>
        <v/>
      </c>
      <c r="DK157" s="380" t="str">
        <f>IF(OR($E157="",$G157=""),"",IF(AND($E$3=1),'Marks Entry 1st'!BC156,IF(AND($E$3=2),'Marks Entry 2nd'!BC156,IF(AND($E$3=3),'Marks Entry 3rd'!BC156,IF(AND($E$3=4),'Marks Entry 4th'!BC156,"")))))</f>
        <v/>
      </c>
      <c r="DL157" s="380" t="str">
        <f>IF(OR($E157="",$G157=""),"",IF(AND($E$3=1),'Marks Entry 1st'!BD156,IF(AND($E$3=2),'Marks Entry 2nd'!BD156,IF(AND($E$3=3),'Marks Entry 3rd'!BD156,IF(AND($E$3=4),'Marks Entry 4th'!BD156,"")))))</f>
        <v/>
      </c>
      <c r="DM157" s="380" t="str">
        <f>IF(OR($E157="",$G157=""),"",IF(AND($E$3=1),'Marks Entry 1st'!BE156,IF(AND($E$3=2),'Marks Entry 2nd'!BE156,IF(AND($E$3=3),'Marks Entry 3rd'!BE156,IF(AND($E$3=4),'Marks Entry 4th'!BE156,"")))))</f>
        <v/>
      </c>
      <c r="DN157" s="181" t="str">
        <f t="shared" si="220"/>
        <v/>
      </c>
      <c r="DO157" s="182">
        <f t="shared" si="221"/>
        <v>0</v>
      </c>
      <c r="DP157" s="182" t="str">
        <f t="shared" si="222"/>
        <v/>
      </c>
      <c r="DQ157" s="182" t="str">
        <f t="shared" si="223"/>
        <v/>
      </c>
      <c r="DR157" s="147" t="str">
        <f t="shared" si="176"/>
        <v/>
      </c>
      <c r="DS157" s="380" t="str">
        <f>IF(OR($E157="",$G157=""),"",IF(AND($E$3=1),'Marks Entry 1st'!BF156,IF(AND($E$3=2),'Marks Entry 2nd'!BF156,IF(AND($E$3=3),'Marks Entry 3rd'!BF156,IF(AND($E$3=4),'Marks Entry 4th'!BF156,"")))))</f>
        <v/>
      </c>
      <c r="DT157" s="380" t="str">
        <f>IF(OR($E157="",$G157=""),"",IF(AND($E$3=1),'Marks Entry 1st'!BG156,IF(AND($E$3=2),'Marks Entry 2nd'!BG156,IF(AND($E$3=3),'Marks Entry 3rd'!BG156,IF(AND($E$3=4),'Marks Entry 4th'!BG156,"")))))</f>
        <v/>
      </c>
      <c r="DU157" s="380" t="str">
        <f>IF(OR($E157="",$G157=""),"",IF(AND($E$3=1),'Marks Entry 1st'!BH156,IF(AND($E$3=2),'Marks Entry 2nd'!BH156,IF(AND($E$3=3),'Marks Entry 3rd'!BH156,IF(AND($E$3=4),'Marks Entry 4th'!BH156,"")))))</f>
        <v/>
      </c>
      <c r="DV157" s="181" t="str">
        <f t="shared" si="224"/>
        <v/>
      </c>
      <c r="DW157" s="182">
        <f t="shared" si="225"/>
        <v>0</v>
      </c>
      <c r="DX157" s="182" t="str">
        <f t="shared" si="226"/>
        <v/>
      </c>
      <c r="DY157" s="182" t="str">
        <f t="shared" si="227"/>
        <v/>
      </c>
      <c r="DZ157" s="147" t="str">
        <f t="shared" si="177"/>
        <v/>
      </c>
      <c r="EA157" s="104" t="str">
        <f t="shared" si="178"/>
        <v/>
      </c>
      <c r="EB157" s="105" t="str">
        <f t="shared" si="179"/>
        <v/>
      </c>
      <c r="EC157" s="111" t="str">
        <f t="shared" si="180"/>
        <v/>
      </c>
      <c r="ED157" s="112" t="str">
        <f t="shared" si="181"/>
        <v/>
      </c>
      <c r="EE157" s="386" t="str">
        <f t="shared" si="182"/>
        <v/>
      </c>
      <c r="EF157" s="72" t="str">
        <f>IF(OR($E157="",$G157=""),"",IF(AND($E$3=1),'Marks Entry 1st'!BI156,IF(AND($E$3=2),'Marks Entry 2nd'!BI156,IF(AND($E$3=3),'Marks Entry 3rd'!BI156,IF(AND($E$3=4),'Marks Entry 4th'!BI156,"")))))</f>
        <v/>
      </c>
      <c r="EG157" s="72" t="str">
        <f>IF(OR($E157="",$G157=""),"",IF(AND($E$3=1),'Marks Entry 1st'!BJ156,IF(AND($E$3=2),'Marks Entry 2nd'!BJ156,IF(AND($E$3=3),'Marks Entry 3rd'!BJ156,IF(AND($E$3=4),'Marks Entry 4th'!BJ156,"")))))</f>
        <v/>
      </c>
      <c r="EH157" s="328" t="str">
        <f t="shared" si="183"/>
        <v/>
      </c>
      <c r="EI157" s="73"/>
      <c r="EP157" s="75">
        <f>IF(AND($E$3=1),'Marks Entry 1st'!I156,IF(AND($E$3=2),'Marks Entry 2nd'!I156,IF(AND($E$3=3),'Marks Entry 3rd'!I156,IF(AND($E$3=4),'Marks Entry 4th'!I156,""))))</f>
        <v>0</v>
      </c>
    </row>
    <row r="158" spans="1:146" ht="18.899999999999999" customHeight="1">
      <c r="A158" s="94">
        <v>151</v>
      </c>
      <c r="B158" s="94" t="str">
        <f>IF(OR(EP158=0,EP158=""),"",IF(AND($E$3=1),'Marks Entry 1st'!I157,IF(AND($E$3=2),'Marks Entry 2nd'!I157,IF(AND($E$3=3),'Marks Entry 3rd'!I157,IF(AND($E$3=4),'Marks Entry 4th'!I157,"")))))</f>
        <v/>
      </c>
      <c r="C158" s="95" t="str">
        <f>IF(OR(B158=0,B158=""),"",IF(AND($E$3=1),'Marks Entry 1st'!B157,IF(AND($E$3=2),'Marks Entry 2nd'!B157,IF(AND($E$3=3),'Marks Entry 3rd'!B157,IF(AND($E$3=4),'Marks Entry 4th'!B157,"")))))</f>
        <v/>
      </c>
      <c r="D158" s="95" t="str">
        <f>IF(OR(B158=0,B158=""),"",IF(AND($E$3=1),'Marks Entry 1st'!C157,IF(AND($E$3=2),'Marks Entry 2nd'!C157,IF(AND($E$3=3),'Marks Entry 3rd'!C157,IF(AND($E$3=4),'Marks Entry 4th'!C157,"")))))</f>
        <v/>
      </c>
      <c r="E158" s="96" t="str">
        <f>IF(OR(B158=0,B158=""),"",IF(AND($E$3=1),'Marks Entry 1st'!E157,IF(AND($E$3=2),'Marks Entry 2nd'!E157,IF(AND($E$3=3),'Marks Entry 3rd'!E157,IF(AND($E$3=4),'Marks Entry 4th'!E157,"")))))</f>
        <v/>
      </c>
      <c r="F158" s="95" t="str">
        <f>IF(OR(B158=0,B158=""),"",IF(AND($E$3=1),'Marks Entry 1st'!D157,IF(AND($E$3=2),'Marks Entry 2nd'!D157,IF(AND($E$3=3),'Marks Entry 3rd'!D157,IF(AND($E$3=4),'Marks Entry 4th'!D157,"")))))</f>
        <v/>
      </c>
      <c r="G158" s="90" t="str">
        <f>IF(OR(B158=0,B158=""),"",IF(AND($E$3=1),'Marks Entry 1st'!F157,IF(AND($E$3=2),'Marks Entry 2nd'!F157,IF(AND($E$3=3),'Marks Entry 3rd'!F157,IF(AND($E$3=4),'Marks Entry 4th'!F157,"")))))</f>
        <v/>
      </c>
      <c r="H158" s="90" t="str">
        <f>IF(OR(B158=0,B158=""),"",IF(AND($E$3=1),'Marks Entry 1st'!G157,IF(AND($E$3=2),'Marks Entry 2nd'!G157,IF(AND($E$3=3),'Marks Entry 3rd'!G157,IF(AND($E$3=4),'Marks Entry 4th'!G157,"")))))</f>
        <v/>
      </c>
      <c r="I158" s="90" t="str">
        <f>IF(OR(B158=0,B158=""),"",IF(AND($E$3=1),'Marks Entry 1st'!H157,IF(AND($E$3=2),'Marks Entry 2nd'!H157,IF(AND($E$3=3),'Marks Entry 3rd'!H157,IF(AND($E$3=4),'Marks Entry 4th'!H157,"")))))</f>
        <v/>
      </c>
      <c r="J158" s="379" t="str">
        <f>IF(OR(B158=0,B158=""),"",IF(AND($E$3=1),'Marks Entry 1st'!J157,IF(AND($E$3=2),'Marks Entry 2nd'!J157,IF(AND($E$3=3),'Marks Entry 3rd'!J157,IF(AND($E$3=4),'Marks Entry 4th'!J157,"")))))</f>
        <v/>
      </c>
      <c r="K158" s="379" t="str">
        <f>IF(OR(B158=0,B158=""),"",IF(AND($E$3=1),'Marks Entry 1st'!K157,IF(AND($E$3=2),'Marks Entry 2nd'!K157,IF(AND($E$3=3),'Marks Entry 3rd'!K157,IF(AND($E$3=4),'Marks Entry 4th'!K157,"")))))</f>
        <v/>
      </c>
      <c r="L158" s="180" t="str">
        <f>IF(OR($E158="",$G158=""),"",IF(AND($E$3=1),'Marks Entry 1st'!L157,IF(AND($E$3=2),'Marks Entry 2nd'!L157,IF(AND($E$3=3),'Marks Entry 3rd'!L157,IF(AND($E$3=4),'Marks Entry 4th'!L157,"")))))</f>
        <v/>
      </c>
      <c r="M158" s="180" t="str">
        <f>IF(OR($E158="",$G158=""),"",IF(AND($E$3=1),'Marks Entry 1st'!M157,IF(AND($E$3=2),'Marks Entry 2nd'!M157,IF(AND($E$3=3),'Marks Entry 3rd'!M157,IF(AND($E$3=4),'Marks Entry 4th'!M157,"")))))</f>
        <v/>
      </c>
      <c r="N158" s="87" t="str">
        <f t="shared" si="184"/>
        <v/>
      </c>
      <c r="O158" s="180" t="str">
        <f>IF(OR($E158="",$G158=""),"",IF(AND($E$3=1),'Marks Entry 1st'!N157,IF(AND($E$3=2),'Marks Entry 2nd'!N157,IF(AND($E$3=3),'Marks Entry 3rd'!N157,IF(AND($E$3=4),'Marks Entry 4th'!N157,"")))))</f>
        <v/>
      </c>
      <c r="P158" s="180" t="str">
        <f>IF(OR($E158="",$G158=""),"",IF(AND($E$3=1),'Marks Entry 1st'!O157,IF(AND($E$3=2),'Marks Entry 2nd'!O157,IF(AND($E$3=3),'Marks Entry 3rd'!O157,IF(AND($E$3=4),'Marks Entry 4th'!O157,"")))))</f>
        <v/>
      </c>
      <c r="Q158" s="180" t="str">
        <f>IF(OR($E158="",$G158=""),"",IF(AND($E$3=1),'Marks Entry 1st'!P157,IF(AND($E$3=2),'Marks Entry 2nd'!P157,IF(AND($E$3=3),'Marks Entry 3rd'!P157,IF(AND($E$3=4),'Marks Entry 4th'!P157,"")))))</f>
        <v/>
      </c>
      <c r="R158" s="91" t="str">
        <f t="shared" si="185"/>
        <v/>
      </c>
      <c r="S158" s="87">
        <f t="shared" si="186"/>
        <v>0</v>
      </c>
      <c r="T158" s="93" t="str">
        <f>IF(OR($E158="",$G158=""),"",IF(AND($E$3=1),'Marks Entry 1st'!Q157,IF(AND($E$3=2),'Marks Entry 2nd'!Q157,IF(AND($E$3=3),'Marks Entry 3rd'!Q157,IF(AND($E$3=4),'Marks Entry 4th'!Q157,"")))))</f>
        <v/>
      </c>
      <c r="U158" s="93" t="str">
        <f>IF(OR($E158="",$G158=""),"",IF(AND($E$3=1),'Marks Entry 1st'!R157,IF(AND($E$3=2),'Marks Entry 2nd'!R157,IF(AND($E$3=3),'Marks Entry 3rd'!R157,IF(AND($E$3=4),'Marks Entry 4th'!R157,"")))))</f>
        <v/>
      </c>
      <c r="V158" s="93" t="str">
        <f>IF(OR($E158="",$G158=""),"",IF(AND($E$3=1),'Marks Entry 1st'!S157,IF(AND($E$3=2),'Marks Entry 2nd'!S157,IF(AND($E$3=3),'Marks Entry 3rd'!S157,IF(AND($E$3=4),'Marks Entry 4th'!S157,"")))))</f>
        <v/>
      </c>
      <c r="W158" s="92" t="str">
        <f t="shared" si="187"/>
        <v/>
      </c>
      <c r="X158" s="87" t="str">
        <f t="shared" si="188"/>
        <v/>
      </c>
      <c r="Y158" s="144">
        <f t="shared" si="189"/>
        <v>0</v>
      </c>
      <c r="Z158" s="144" t="str">
        <f t="shared" si="190"/>
        <v/>
      </c>
      <c r="AA158" s="144" t="str">
        <f t="shared" si="152"/>
        <v/>
      </c>
      <c r="AB158" s="144" t="str">
        <f t="shared" si="191"/>
        <v/>
      </c>
      <c r="AC158" s="144" t="str">
        <f t="shared" si="153"/>
        <v/>
      </c>
      <c r="AD158" s="148" t="str">
        <f t="shared" si="154"/>
        <v/>
      </c>
      <c r="AE158" s="180" t="str">
        <f>IF(OR($E158="",$G158=""),"",IF(AND($E$3=1),'Marks Entry 1st'!T157,IF(AND($E$3=2),'Marks Entry 2nd'!T157,IF(AND($E$3=3),'Marks Entry 3rd'!T157,IF(AND($E$3=4),'Marks Entry 4th'!T157,"")))))</f>
        <v/>
      </c>
      <c r="AF158" s="180" t="str">
        <f>IF(OR($E158="",$G158=""),"",IF(AND($E$3=1),'Marks Entry 1st'!U157,IF(AND($E$3=2),'Marks Entry 2nd'!U157,IF(AND($E$3=3),'Marks Entry 3rd'!U157,IF(AND($E$3=4),'Marks Entry 4th'!U157,"")))))</f>
        <v/>
      </c>
      <c r="AG158" s="87" t="str">
        <f t="shared" si="192"/>
        <v/>
      </c>
      <c r="AH158" s="180" t="str">
        <f>IF(OR($E158="",$G158=""),"",IF(AND($E$3=1),'Marks Entry 1st'!V157,IF(AND($E$3=2),'Marks Entry 2nd'!V157,IF(AND($E$3=3),'Marks Entry 3rd'!V157,IF(AND($E$3=4),'Marks Entry 4th'!V157,"")))))</f>
        <v/>
      </c>
      <c r="AI158" s="180" t="str">
        <f>IF(OR($E158="",$G158=""),"",IF(AND($E$3=1),'Marks Entry 1st'!W157,IF(AND($E$3=2),'Marks Entry 2nd'!W157,IF(AND($E$3=3),'Marks Entry 3rd'!W157,IF(AND($E$3=4),'Marks Entry 4th'!W157,"")))))</f>
        <v/>
      </c>
      <c r="AJ158" s="180" t="str">
        <f>IF(OR($E158="",$G158=""),"",IF(AND($E$3=1),'Marks Entry 1st'!X157,IF(AND($E$3=2),'Marks Entry 2nd'!X157,IF(AND($E$3=3),'Marks Entry 3rd'!X157,IF(AND($E$3=4),'Marks Entry 4th'!X157,"")))))</f>
        <v/>
      </c>
      <c r="AK158" s="91" t="str">
        <f t="shared" si="193"/>
        <v/>
      </c>
      <c r="AL158" s="87">
        <f t="shared" si="194"/>
        <v>0</v>
      </c>
      <c r="AM158" s="93" t="str">
        <f>IF(OR($E158="",$G158=""),"",IF(AND($E$3=1),'Marks Entry 1st'!Y157,IF(AND($E$3=2),'Marks Entry 2nd'!Y157,IF(AND($E$3=3),'Marks Entry 3rd'!Y157,IF(AND($E$3=4),'Marks Entry 4th'!Y157,"")))))</f>
        <v/>
      </c>
      <c r="AN158" s="93" t="str">
        <f>IF(OR($E158="",$G158=""),"",IF(AND($E$3=1),'Marks Entry 1st'!Z157,IF(AND($E$3=2),'Marks Entry 2nd'!Z157,IF(AND($E$3=3),'Marks Entry 3rd'!Z157,IF(AND($E$3=4),'Marks Entry 4th'!Z157,"")))))</f>
        <v/>
      </c>
      <c r="AO158" s="93" t="str">
        <f>IF(OR($E158="",$G158=""),"",IF(AND($E$3=1),'Marks Entry 1st'!AA157,IF(AND($E$3=2),'Marks Entry 2nd'!AA157,IF(AND($E$3=3),'Marks Entry 3rd'!AA157,IF(AND($E$3=4),'Marks Entry 4th'!AA157,"")))))</f>
        <v/>
      </c>
      <c r="AP158" s="92" t="str">
        <f t="shared" si="195"/>
        <v/>
      </c>
      <c r="AQ158" s="87" t="str">
        <f t="shared" si="196"/>
        <v/>
      </c>
      <c r="AR158" s="144">
        <f t="shared" si="197"/>
        <v>0</v>
      </c>
      <c r="AS158" s="144" t="str">
        <f t="shared" si="198"/>
        <v/>
      </c>
      <c r="AT158" s="144" t="str">
        <f t="shared" si="155"/>
        <v/>
      </c>
      <c r="AU158" s="144" t="str">
        <f t="shared" si="199"/>
        <v/>
      </c>
      <c r="AV158" s="144" t="str">
        <f t="shared" si="156"/>
        <v/>
      </c>
      <c r="AW158" s="148" t="str">
        <f t="shared" si="157"/>
        <v/>
      </c>
      <c r="AX158" s="180" t="str">
        <f>IF(OR($E158="",$G158=""),"",IF(AND($E$3=1),'Marks Entry 1st'!AB157,IF(AND($E$3=2),'Marks Entry 2nd'!AB157,IF(AND($E$3=3),'Marks Entry 3rd'!AB157,IF(AND($E$3=4),'Marks Entry 4th'!AB157,"")))))</f>
        <v/>
      </c>
      <c r="AY158" s="180" t="str">
        <f>IF(OR($E158="",$G158=""),"",IF(AND($E$3=1),'Marks Entry 1st'!AC157,IF(AND($E$3=2),'Marks Entry 2nd'!AC157,IF(AND($E$3=3),'Marks Entry 3rd'!AC157,IF(AND($E$3=4),'Marks Entry 4th'!AC157,"")))))</f>
        <v/>
      </c>
      <c r="AZ158" s="87" t="str">
        <f t="shared" si="158"/>
        <v/>
      </c>
      <c r="BA158" s="180" t="str">
        <f>IF(OR($E158="",$G158=""),"",IF(AND($E$3=1),'Marks Entry 1st'!AD157,IF(AND($E$3=2),'Marks Entry 2nd'!AD157,IF(AND($E$3=3),'Marks Entry 3rd'!AD157,IF(AND($E$3=4),'Marks Entry 4th'!AD157,"")))))</f>
        <v/>
      </c>
      <c r="BB158" s="180" t="str">
        <f>IF(OR($E158="",$G158=""),"",IF(AND($E$3=1),'Marks Entry 1st'!AE157,IF(AND($E$3=2),'Marks Entry 2nd'!AE157,IF(AND($E$3=3),'Marks Entry 3rd'!AE157,IF(AND($E$3=4),'Marks Entry 4th'!AE157,"")))))</f>
        <v/>
      </c>
      <c r="BC158" s="180" t="str">
        <f>IF(OR($E158="",$G158=""),"",IF(AND($E$3=1),'Marks Entry 1st'!AF157,IF(AND($E$3=2),'Marks Entry 2nd'!AF157,IF(AND($E$3=3),'Marks Entry 3rd'!AF157,IF(AND($E$3=4),'Marks Entry 4th'!AF157,"")))))</f>
        <v/>
      </c>
      <c r="BD158" s="91" t="str">
        <f t="shared" si="159"/>
        <v/>
      </c>
      <c r="BE158" s="87">
        <f t="shared" si="160"/>
        <v>0</v>
      </c>
      <c r="BF158" s="93" t="str">
        <f>IF(OR($E158="",$G158=""),"",IF(AND($E$3=1),'Marks Entry 1st'!AG157,IF(AND($E$3=2),'Marks Entry 2nd'!AG157,IF(AND($E$3=3),'Marks Entry 3rd'!AG157,IF(AND($E$3=4),'Marks Entry 4th'!AG157,"")))))</f>
        <v/>
      </c>
      <c r="BG158" s="93" t="str">
        <f>IF(OR($E158="",$G158=""),"",IF(AND($E$3=1),'Marks Entry 1st'!AH157,IF(AND($E$3=2),'Marks Entry 2nd'!AH157,IF(AND($E$3=3),'Marks Entry 3rd'!AH157,IF(AND($E$3=4),'Marks Entry 4th'!AH157,"")))))</f>
        <v/>
      </c>
      <c r="BH158" s="93" t="str">
        <f>IF(OR($E158="",$G158=""),"",IF(AND($E$3=1),'Marks Entry 1st'!AI157,IF(AND($E$3=2),'Marks Entry 2nd'!AI157,IF(AND($E$3=3),'Marks Entry 3rd'!AI157,IF(AND($E$3=4),'Marks Entry 4th'!AI157,"")))))</f>
        <v/>
      </c>
      <c r="BI158" s="92" t="str">
        <f t="shared" si="161"/>
        <v/>
      </c>
      <c r="BJ158" s="87" t="str">
        <f t="shared" si="162"/>
        <v/>
      </c>
      <c r="BK158" s="144">
        <f t="shared" si="163"/>
        <v>0</v>
      </c>
      <c r="BL158" s="144" t="str">
        <f t="shared" si="164"/>
        <v/>
      </c>
      <c r="BM158" s="144" t="str">
        <f t="shared" si="165"/>
        <v/>
      </c>
      <c r="BN158" s="144" t="str">
        <f t="shared" si="166"/>
        <v/>
      </c>
      <c r="BO158" s="144" t="str">
        <f t="shared" si="167"/>
        <v/>
      </c>
      <c r="BP158" s="148" t="str">
        <f t="shared" si="168"/>
        <v/>
      </c>
      <c r="BQ158" s="180" t="str">
        <f>IF(OR($E158="",$G158=""),"",IF(AND($E$3=1),'Marks Entry 1st'!AJ157,IF(AND($E$3=2),'Marks Entry 2nd'!AJ157,IF(AND($E$3=3),'Marks Entry 3rd'!AJ157,IF(AND($E$3=4),'Marks Entry 4th'!AJ157,"")))))</f>
        <v/>
      </c>
      <c r="BR158" s="180" t="str">
        <f>IF(OR($E158="",$G158=""),"",IF(AND($E$3=1),'Marks Entry 1st'!AK157,IF(AND($E$3=2),'Marks Entry 2nd'!AK157,IF(AND($E$3=3),'Marks Entry 3rd'!AK157,IF(AND($E$3=4),'Marks Entry 4th'!AK157,"")))))</f>
        <v/>
      </c>
      <c r="BS158" s="87" t="str">
        <f t="shared" si="200"/>
        <v/>
      </c>
      <c r="BT158" s="180" t="str">
        <f>IF(OR($E158="",$G158=""),"",IF(AND($E$3=1),'Marks Entry 1st'!AL157,IF(AND($E$3=2),'Marks Entry 2nd'!AL157,IF(AND($E$3=3),'Marks Entry 3rd'!AL157,IF(AND($E$3=4),'Marks Entry 4th'!AL157,"")))))</f>
        <v/>
      </c>
      <c r="BU158" s="180" t="str">
        <f>IF(OR($E158="",$G158=""),"",IF(AND($E$3=1),'Marks Entry 1st'!AM157,IF(AND($E$3=2),'Marks Entry 2nd'!AM157,IF(AND($E$3=3),'Marks Entry 3rd'!AM157,IF(AND($E$3=4),'Marks Entry 4th'!AM157,"")))))</f>
        <v/>
      </c>
      <c r="BV158" s="180" t="str">
        <f>IF(OR($E158="",$G158=""),"",IF(AND($E$3=1),'Marks Entry 1st'!AN157,IF(AND($E$3=2),'Marks Entry 2nd'!AN157,IF(AND($E$3=3),'Marks Entry 3rd'!AN157,IF(AND($E$3=4),'Marks Entry 4th'!AN157,"")))))</f>
        <v/>
      </c>
      <c r="BW158" s="91" t="str">
        <f t="shared" si="201"/>
        <v/>
      </c>
      <c r="BX158" s="87">
        <f t="shared" si="202"/>
        <v>0</v>
      </c>
      <c r="BY158" s="93" t="str">
        <f>IF(OR($E158="",$G158=""),"",IF(AND($E$3=1),'Marks Entry 1st'!AO157,IF(AND($E$3=2),'Marks Entry 2nd'!AO157,IF(AND($E$3=3),'Marks Entry 3rd'!AO157,IF(AND($E$3=4),'Marks Entry 4th'!AO157,"")))))</f>
        <v/>
      </c>
      <c r="BZ158" s="93" t="str">
        <f>IF(OR($E158="",$G158=""),"",IF(AND($E$3=1),'Marks Entry 1st'!AP157,IF(AND($E$3=2),'Marks Entry 2nd'!AP157,IF(AND($E$3=3),'Marks Entry 3rd'!AP157,IF(AND($E$3=4),'Marks Entry 4th'!AP157,"")))))</f>
        <v/>
      </c>
      <c r="CA158" s="93" t="str">
        <f>IF(OR($E158="",$G158=""),"",IF(AND($E$3=1),'Marks Entry 1st'!AQ157,IF(AND($E$3=2),'Marks Entry 2nd'!AQ157,IF(AND($E$3=3),'Marks Entry 3rd'!AQ157,IF(AND($E$3=4),'Marks Entry 4th'!AQ157,"")))))</f>
        <v/>
      </c>
      <c r="CB158" s="92" t="str">
        <f t="shared" si="203"/>
        <v/>
      </c>
      <c r="CC158" s="87" t="str">
        <f t="shared" si="204"/>
        <v/>
      </c>
      <c r="CD158" s="144">
        <f t="shared" si="205"/>
        <v>0</v>
      </c>
      <c r="CE158" s="144" t="str">
        <f t="shared" si="206"/>
        <v/>
      </c>
      <c r="CF158" s="144" t="str">
        <f t="shared" si="169"/>
        <v/>
      </c>
      <c r="CG158" s="144" t="str">
        <f t="shared" si="207"/>
        <v/>
      </c>
      <c r="CH158" s="144" t="str">
        <f t="shared" si="170"/>
        <v/>
      </c>
      <c r="CI158" s="148" t="str">
        <f t="shared" si="171"/>
        <v/>
      </c>
      <c r="CJ158" s="180" t="str">
        <f>IF(OR($E158="",$G158=""),"",IF(AND($E$3=1),'Marks Entry 1st'!AR157,IF(AND($E$3=2),'Marks Entry 2nd'!AR157,IF(AND($E$3=3),'Marks Entry 3rd'!AR157,IF(AND($E$3=4),'Marks Entry 4th'!AR157,"")))))</f>
        <v/>
      </c>
      <c r="CK158" s="180" t="str">
        <f>IF(OR($E158="",$G158=""),"",IF(AND($E$3=1),'Marks Entry 1st'!AS157,IF(AND($E$3=2),'Marks Entry 2nd'!AS157,IF(AND($E$3=3),'Marks Entry 3rd'!AS157,IF(AND($E$3=4),'Marks Entry 4th'!AS157,"")))))</f>
        <v/>
      </c>
      <c r="CL158" s="87" t="str">
        <f t="shared" si="208"/>
        <v/>
      </c>
      <c r="CM158" s="180" t="str">
        <f>IF(OR($E158="",$G158=""),"",IF(AND($E$3=1),'Marks Entry 1st'!AT157,IF(AND($E$3=2),'Marks Entry 2nd'!AT157,IF(AND($E$3=3),'Marks Entry 3rd'!AT157,IF(AND($E$3=4),'Marks Entry 4th'!AT157,"")))))</f>
        <v/>
      </c>
      <c r="CN158" s="180" t="str">
        <f>IF(OR($E158="",$G158=""),"",IF(AND($E$3=1),'Marks Entry 1st'!AU157,IF(AND($E$3=2),'Marks Entry 2nd'!AU157,IF(AND($E$3=3),'Marks Entry 3rd'!AU157,IF(AND($E$3=4),'Marks Entry 4th'!AU157,"")))))</f>
        <v/>
      </c>
      <c r="CO158" s="180" t="str">
        <f>IF(OR($E158="",$G158=""),"",IF(AND($E$3=1),'Marks Entry 1st'!AV157,IF(AND($E$3=2),'Marks Entry 2nd'!AV157,IF(AND($E$3=3),'Marks Entry 3rd'!AV157,IF(AND($E$3=4),'Marks Entry 4th'!AV157,"")))))</f>
        <v/>
      </c>
      <c r="CP158" s="91" t="str">
        <f t="shared" si="209"/>
        <v/>
      </c>
      <c r="CQ158" s="87">
        <f t="shared" si="210"/>
        <v>0</v>
      </c>
      <c r="CR158" s="93" t="str">
        <f>IF(OR($E158="",$G158=""),"",IF(AND($E$3=1),'Marks Entry 1st'!AW157,IF(AND($E$3=2),'Marks Entry 2nd'!AW157,IF(AND($E$3=3),'Marks Entry 3rd'!AW157,IF(AND($E$3=4),'Marks Entry 4th'!AW157,"")))))</f>
        <v/>
      </c>
      <c r="CS158" s="93" t="str">
        <f>IF(OR($E158="",$G158=""),"",IF(AND($E$3=1),'Marks Entry 1st'!AX157,IF(AND($E$3=2),'Marks Entry 2nd'!AX157,IF(AND($E$3=3),'Marks Entry 3rd'!AX157,IF(AND($E$3=4),'Marks Entry 4th'!AX157,"")))))</f>
        <v/>
      </c>
      <c r="CT158" s="93" t="str">
        <f>IF(OR($E158="",$G158=""),"",IF(AND($E$3=1),'Marks Entry 1st'!AY157,IF(AND($E$3=2),'Marks Entry 2nd'!AY157,IF(AND($E$3=3),'Marks Entry 3rd'!AY157,IF(AND($E$3=4),'Marks Entry 4th'!AY157,"")))))</f>
        <v/>
      </c>
      <c r="CU158" s="92" t="str">
        <f t="shared" si="211"/>
        <v/>
      </c>
      <c r="CV158" s="87" t="str">
        <f t="shared" si="212"/>
        <v/>
      </c>
      <c r="CW158" s="144">
        <f t="shared" si="213"/>
        <v>0</v>
      </c>
      <c r="CX158" s="144" t="str">
        <f t="shared" si="214"/>
        <v/>
      </c>
      <c r="CY158" s="144" t="str">
        <f t="shared" si="172"/>
        <v/>
      </c>
      <c r="CZ158" s="144" t="str">
        <f t="shared" si="215"/>
        <v/>
      </c>
      <c r="DA158" s="144" t="str">
        <f t="shared" si="173"/>
        <v/>
      </c>
      <c r="DB158" s="148" t="str">
        <f t="shared" si="174"/>
        <v/>
      </c>
      <c r="DC158" s="380" t="str">
        <f>IF(OR($E158="",$G158=""),"",IF(AND($E$3=1),'Marks Entry 1st'!AZ157,IF(AND($E$3=2),'Marks Entry 2nd'!AZ157,IF(AND($E$3=3),'Marks Entry 3rd'!AZ157,IF(AND($E$3=4),'Marks Entry 4th'!AZ157,"")))))</f>
        <v/>
      </c>
      <c r="DD158" s="380" t="str">
        <f>IF(OR($E158="",$G158=""),"",IF(AND($E$3=1),'Marks Entry 1st'!BA157,IF(AND($E$3=2),'Marks Entry 2nd'!BA157,IF(AND($E$3=3),'Marks Entry 3rd'!BA157,IF(AND($E$3=4),'Marks Entry 4th'!BA157,"")))))</f>
        <v/>
      </c>
      <c r="DE158" s="380" t="str">
        <f>IF(OR($E158="",$G158=""),"",IF(AND($E$3=1),'Marks Entry 1st'!BB157,IF(AND($E$3=2),'Marks Entry 2nd'!BB157,IF(AND($E$3=3),'Marks Entry 3rd'!BB157,IF(AND($E$3=4),'Marks Entry 4th'!BB157,"")))))</f>
        <v/>
      </c>
      <c r="DF158" s="181" t="str">
        <f t="shared" si="216"/>
        <v/>
      </c>
      <c r="DG158" s="182">
        <f t="shared" si="217"/>
        <v>0</v>
      </c>
      <c r="DH158" s="182" t="str">
        <f t="shared" si="218"/>
        <v/>
      </c>
      <c r="DI158" s="182" t="str">
        <f t="shared" si="219"/>
        <v/>
      </c>
      <c r="DJ158" s="147" t="str">
        <f t="shared" si="175"/>
        <v/>
      </c>
      <c r="DK158" s="380" t="str">
        <f>IF(OR($E158="",$G158=""),"",IF(AND($E$3=1),'Marks Entry 1st'!BC157,IF(AND($E$3=2),'Marks Entry 2nd'!BC157,IF(AND($E$3=3),'Marks Entry 3rd'!BC157,IF(AND($E$3=4),'Marks Entry 4th'!BC157,"")))))</f>
        <v/>
      </c>
      <c r="DL158" s="380" t="str">
        <f>IF(OR($E158="",$G158=""),"",IF(AND($E$3=1),'Marks Entry 1st'!BD157,IF(AND($E$3=2),'Marks Entry 2nd'!BD157,IF(AND($E$3=3),'Marks Entry 3rd'!BD157,IF(AND($E$3=4),'Marks Entry 4th'!BD157,"")))))</f>
        <v/>
      </c>
      <c r="DM158" s="380" t="str">
        <f>IF(OR($E158="",$G158=""),"",IF(AND($E$3=1),'Marks Entry 1st'!BE157,IF(AND($E$3=2),'Marks Entry 2nd'!BE157,IF(AND($E$3=3),'Marks Entry 3rd'!BE157,IF(AND($E$3=4),'Marks Entry 4th'!BE157,"")))))</f>
        <v/>
      </c>
      <c r="DN158" s="181" t="str">
        <f t="shared" si="220"/>
        <v/>
      </c>
      <c r="DO158" s="182">
        <f t="shared" si="221"/>
        <v>0</v>
      </c>
      <c r="DP158" s="182" t="str">
        <f t="shared" si="222"/>
        <v/>
      </c>
      <c r="DQ158" s="182" t="str">
        <f t="shared" si="223"/>
        <v/>
      </c>
      <c r="DR158" s="147" t="str">
        <f t="shared" si="176"/>
        <v/>
      </c>
      <c r="DS158" s="380" t="str">
        <f>IF(OR($E158="",$G158=""),"",IF(AND($E$3=1),'Marks Entry 1st'!BF157,IF(AND($E$3=2),'Marks Entry 2nd'!BF157,IF(AND($E$3=3),'Marks Entry 3rd'!BF157,IF(AND($E$3=4),'Marks Entry 4th'!BF157,"")))))</f>
        <v/>
      </c>
      <c r="DT158" s="380" t="str">
        <f>IF(OR($E158="",$G158=""),"",IF(AND($E$3=1),'Marks Entry 1st'!BG157,IF(AND($E$3=2),'Marks Entry 2nd'!BG157,IF(AND($E$3=3),'Marks Entry 3rd'!BG157,IF(AND($E$3=4),'Marks Entry 4th'!BG157,"")))))</f>
        <v/>
      </c>
      <c r="DU158" s="380" t="str">
        <f>IF(OR($E158="",$G158=""),"",IF(AND($E$3=1),'Marks Entry 1st'!BH157,IF(AND($E$3=2),'Marks Entry 2nd'!BH157,IF(AND($E$3=3),'Marks Entry 3rd'!BH157,IF(AND($E$3=4),'Marks Entry 4th'!BH157,"")))))</f>
        <v/>
      </c>
      <c r="DV158" s="181" t="str">
        <f t="shared" si="224"/>
        <v/>
      </c>
      <c r="DW158" s="182">
        <f t="shared" si="225"/>
        <v>0</v>
      </c>
      <c r="DX158" s="182" t="str">
        <f t="shared" si="226"/>
        <v/>
      </c>
      <c r="DY158" s="182" t="str">
        <f t="shared" si="227"/>
        <v/>
      </c>
      <c r="DZ158" s="147" t="str">
        <f t="shared" si="177"/>
        <v/>
      </c>
      <c r="EA158" s="104" t="str">
        <f t="shared" si="178"/>
        <v/>
      </c>
      <c r="EB158" s="105" t="str">
        <f t="shared" si="179"/>
        <v/>
      </c>
      <c r="EC158" s="111" t="str">
        <f t="shared" si="180"/>
        <v/>
      </c>
      <c r="ED158" s="112" t="str">
        <f t="shared" si="181"/>
        <v/>
      </c>
      <c r="EE158" s="386" t="str">
        <f t="shared" si="182"/>
        <v/>
      </c>
      <c r="EF158" s="72" t="str">
        <f>IF(OR($E158="",$G158=""),"",IF(AND($E$3=1),'Marks Entry 1st'!BI157,IF(AND($E$3=2),'Marks Entry 2nd'!BI157,IF(AND($E$3=3),'Marks Entry 3rd'!BI157,IF(AND($E$3=4),'Marks Entry 4th'!BI157,"")))))</f>
        <v/>
      </c>
      <c r="EG158" s="72" t="str">
        <f>IF(OR($E158="",$G158=""),"",IF(AND($E$3=1),'Marks Entry 1st'!BJ157,IF(AND($E$3=2),'Marks Entry 2nd'!BJ157,IF(AND($E$3=3),'Marks Entry 3rd'!BJ157,IF(AND($E$3=4),'Marks Entry 4th'!BJ157,"")))))</f>
        <v/>
      </c>
      <c r="EH158" s="328" t="str">
        <f t="shared" si="183"/>
        <v/>
      </c>
      <c r="EI158" s="73"/>
      <c r="EP158" s="75">
        <f>IF(AND($E$3=1),'Marks Entry 1st'!I157,IF(AND($E$3=2),'Marks Entry 2nd'!I157,IF(AND($E$3=3),'Marks Entry 3rd'!I157,IF(AND($E$3=4),'Marks Entry 4th'!I157,""))))</f>
        <v>0</v>
      </c>
    </row>
    <row r="159" spans="1:146" ht="18.899999999999999" customHeight="1">
      <c r="A159" s="94">
        <v>152</v>
      </c>
      <c r="B159" s="94" t="str">
        <f>IF(OR(EP159=0,EP159=""),"",IF(AND($E$3=1),'Marks Entry 1st'!I158,IF(AND($E$3=2),'Marks Entry 2nd'!I158,IF(AND($E$3=3),'Marks Entry 3rd'!I158,IF(AND($E$3=4),'Marks Entry 4th'!I158,"")))))</f>
        <v/>
      </c>
      <c r="C159" s="95" t="str">
        <f>IF(OR(B159=0,B159=""),"",IF(AND($E$3=1),'Marks Entry 1st'!B158,IF(AND($E$3=2),'Marks Entry 2nd'!B158,IF(AND($E$3=3),'Marks Entry 3rd'!B158,IF(AND($E$3=4),'Marks Entry 4th'!B158,"")))))</f>
        <v/>
      </c>
      <c r="D159" s="95" t="str">
        <f>IF(OR(B159=0,B159=""),"",IF(AND($E$3=1),'Marks Entry 1st'!C158,IF(AND($E$3=2),'Marks Entry 2nd'!C158,IF(AND($E$3=3),'Marks Entry 3rd'!C158,IF(AND($E$3=4),'Marks Entry 4th'!C158,"")))))</f>
        <v/>
      </c>
      <c r="E159" s="96" t="str">
        <f>IF(OR(B159=0,B159=""),"",IF(AND($E$3=1),'Marks Entry 1st'!E158,IF(AND($E$3=2),'Marks Entry 2nd'!E158,IF(AND($E$3=3),'Marks Entry 3rd'!E158,IF(AND($E$3=4),'Marks Entry 4th'!E158,"")))))</f>
        <v/>
      </c>
      <c r="F159" s="95" t="str">
        <f>IF(OR(B159=0,B159=""),"",IF(AND($E$3=1),'Marks Entry 1st'!D158,IF(AND($E$3=2),'Marks Entry 2nd'!D158,IF(AND($E$3=3),'Marks Entry 3rd'!D158,IF(AND($E$3=4),'Marks Entry 4th'!D158,"")))))</f>
        <v/>
      </c>
      <c r="G159" s="90" t="str">
        <f>IF(OR(B159=0,B159=""),"",IF(AND($E$3=1),'Marks Entry 1st'!F158,IF(AND($E$3=2),'Marks Entry 2nd'!F158,IF(AND($E$3=3),'Marks Entry 3rd'!F158,IF(AND($E$3=4),'Marks Entry 4th'!F158,"")))))</f>
        <v/>
      </c>
      <c r="H159" s="90" t="str">
        <f>IF(OR(B159=0,B159=""),"",IF(AND($E$3=1),'Marks Entry 1st'!G158,IF(AND($E$3=2),'Marks Entry 2nd'!G158,IF(AND($E$3=3),'Marks Entry 3rd'!G158,IF(AND($E$3=4),'Marks Entry 4th'!G158,"")))))</f>
        <v/>
      </c>
      <c r="I159" s="90" t="str">
        <f>IF(OR(B159=0,B159=""),"",IF(AND($E$3=1),'Marks Entry 1st'!H158,IF(AND($E$3=2),'Marks Entry 2nd'!H158,IF(AND($E$3=3),'Marks Entry 3rd'!H158,IF(AND($E$3=4),'Marks Entry 4th'!H158,"")))))</f>
        <v/>
      </c>
      <c r="J159" s="379" t="str">
        <f>IF(OR(B159=0,B159=""),"",IF(AND($E$3=1),'Marks Entry 1st'!J158,IF(AND($E$3=2),'Marks Entry 2nd'!J158,IF(AND($E$3=3),'Marks Entry 3rd'!J158,IF(AND($E$3=4),'Marks Entry 4th'!J158,"")))))</f>
        <v/>
      </c>
      <c r="K159" s="379" t="str">
        <f>IF(OR(B159=0,B159=""),"",IF(AND($E$3=1),'Marks Entry 1st'!K158,IF(AND($E$3=2),'Marks Entry 2nd'!K158,IF(AND($E$3=3),'Marks Entry 3rd'!K158,IF(AND($E$3=4),'Marks Entry 4th'!K158,"")))))</f>
        <v/>
      </c>
      <c r="L159" s="180" t="str">
        <f>IF(OR($E159="",$G159=""),"",IF(AND($E$3=1),'Marks Entry 1st'!L158,IF(AND($E$3=2),'Marks Entry 2nd'!L158,IF(AND($E$3=3),'Marks Entry 3rd'!L158,IF(AND($E$3=4),'Marks Entry 4th'!L158,"")))))</f>
        <v/>
      </c>
      <c r="M159" s="180" t="str">
        <f>IF(OR($E159="",$G159=""),"",IF(AND($E$3=1),'Marks Entry 1st'!M158,IF(AND($E$3=2),'Marks Entry 2nd'!M158,IF(AND($E$3=3),'Marks Entry 3rd'!M158,IF(AND($E$3=4),'Marks Entry 4th'!M158,"")))))</f>
        <v/>
      </c>
      <c r="N159" s="87" t="str">
        <f t="shared" si="184"/>
        <v/>
      </c>
      <c r="O159" s="180" t="str">
        <f>IF(OR($E159="",$G159=""),"",IF(AND($E$3=1),'Marks Entry 1st'!N158,IF(AND($E$3=2),'Marks Entry 2nd'!N158,IF(AND($E$3=3),'Marks Entry 3rd'!N158,IF(AND($E$3=4),'Marks Entry 4th'!N158,"")))))</f>
        <v/>
      </c>
      <c r="P159" s="180" t="str">
        <f>IF(OR($E159="",$G159=""),"",IF(AND($E$3=1),'Marks Entry 1st'!O158,IF(AND($E$3=2),'Marks Entry 2nd'!O158,IF(AND($E$3=3),'Marks Entry 3rd'!O158,IF(AND($E$3=4),'Marks Entry 4th'!O158,"")))))</f>
        <v/>
      </c>
      <c r="Q159" s="180" t="str">
        <f>IF(OR($E159="",$G159=""),"",IF(AND($E$3=1),'Marks Entry 1st'!P158,IF(AND($E$3=2),'Marks Entry 2nd'!P158,IF(AND($E$3=3),'Marks Entry 3rd'!P158,IF(AND($E$3=4),'Marks Entry 4th'!P158,"")))))</f>
        <v/>
      </c>
      <c r="R159" s="91" t="str">
        <f t="shared" si="185"/>
        <v/>
      </c>
      <c r="S159" s="87">
        <f t="shared" si="186"/>
        <v>0</v>
      </c>
      <c r="T159" s="93" t="str">
        <f>IF(OR($E159="",$G159=""),"",IF(AND($E$3=1),'Marks Entry 1st'!Q158,IF(AND($E$3=2),'Marks Entry 2nd'!Q158,IF(AND($E$3=3),'Marks Entry 3rd'!Q158,IF(AND($E$3=4),'Marks Entry 4th'!Q158,"")))))</f>
        <v/>
      </c>
      <c r="U159" s="93" t="str">
        <f>IF(OR($E159="",$G159=""),"",IF(AND($E$3=1),'Marks Entry 1st'!R158,IF(AND($E$3=2),'Marks Entry 2nd'!R158,IF(AND($E$3=3),'Marks Entry 3rd'!R158,IF(AND($E$3=4),'Marks Entry 4th'!R158,"")))))</f>
        <v/>
      </c>
      <c r="V159" s="93" t="str">
        <f>IF(OR($E159="",$G159=""),"",IF(AND($E$3=1),'Marks Entry 1st'!S158,IF(AND($E$3=2),'Marks Entry 2nd'!S158,IF(AND($E$3=3),'Marks Entry 3rd'!S158,IF(AND($E$3=4),'Marks Entry 4th'!S158,"")))))</f>
        <v/>
      </c>
      <c r="W159" s="92" t="str">
        <f t="shared" si="187"/>
        <v/>
      </c>
      <c r="X159" s="87" t="str">
        <f t="shared" si="188"/>
        <v/>
      </c>
      <c r="Y159" s="144">
        <f t="shared" si="189"/>
        <v>0</v>
      </c>
      <c r="Z159" s="144" t="str">
        <f t="shared" si="190"/>
        <v/>
      </c>
      <c r="AA159" s="144" t="str">
        <f t="shared" si="152"/>
        <v/>
      </c>
      <c r="AB159" s="144" t="str">
        <f t="shared" si="191"/>
        <v/>
      </c>
      <c r="AC159" s="144" t="str">
        <f t="shared" si="153"/>
        <v/>
      </c>
      <c r="AD159" s="148" t="str">
        <f t="shared" si="154"/>
        <v/>
      </c>
      <c r="AE159" s="180" t="str">
        <f>IF(OR($E159="",$G159=""),"",IF(AND($E$3=1),'Marks Entry 1st'!T158,IF(AND($E$3=2),'Marks Entry 2nd'!T158,IF(AND($E$3=3),'Marks Entry 3rd'!T158,IF(AND($E$3=4),'Marks Entry 4th'!T158,"")))))</f>
        <v/>
      </c>
      <c r="AF159" s="180" t="str">
        <f>IF(OR($E159="",$G159=""),"",IF(AND($E$3=1),'Marks Entry 1st'!U158,IF(AND($E$3=2),'Marks Entry 2nd'!U158,IF(AND($E$3=3),'Marks Entry 3rd'!U158,IF(AND($E$3=4),'Marks Entry 4th'!U158,"")))))</f>
        <v/>
      </c>
      <c r="AG159" s="87" t="str">
        <f t="shared" si="192"/>
        <v/>
      </c>
      <c r="AH159" s="180" t="str">
        <f>IF(OR($E159="",$G159=""),"",IF(AND($E$3=1),'Marks Entry 1st'!V158,IF(AND($E$3=2),'Marks Entry 2nd'!V158,IF(AND($E$3=3),'Marks Entry 3rd'!V158,IF(AND($E$3=4),'Marks Entry 4th'!V158,"")))))</f>
        <v/>
      </c>
      <c r="AI159" s="180" t="str">
        <f>IF(OR($E159="",$G159=""),"",IF(AND($E$3=1),'Marks Entry 1st'!W158,IF(AND($E$3=2),'Marks Entry 2nd'!W158,IF(AND($E$3=3),'Marks Entry 3rd'!W158,IF(AND($E$3=4),'Marks Entry 4th'!W158,"")))))</f>
        <v/>
      </c>
      <c r="AJ159" s="180" t="str">
        <f>IF(OR($E159="",$G159=""),"",IF(AND($E$3=1),'Marks Entry 1st'!X158,IF(AND($E$3=2),'Marks Entry 2nd'!X158,IF(AND($E$3=3),'Marks Entry 3rd'!X158,IF(AND($E$3=4),'Marks Entry 4th'!X158,"")))))</f>
        <v/>
      </c>
      <c r="AK159" s="91" t="str">
        <f t="shared" si="193"/>
        <v/>
      </c>
      <c r="AL159" s="87">
        <f t="shared" si="194"/>
        <v>0</v>
      </c>
      <c r="AM159" s="93" t="str">
        <f>IF(OR($E159="",$G159=""),"",IF(AND($E$3=1),'Marks Entry 1st'!Y158,IF(AND($E$3=2),'Marks Entry 2nd'!Y158,IF(AND($E$3=3),'Marks Entry 3rd'!Y158,IF(AND($E$3=4),'Marks Entry 4th'!Y158,"")))))</f>
        <v/>
      </c>
      <c r="AN159" s="93" t="str">
        <f>IF(OR($E159="",$G159=""),"",IF(AND($E$3=1),'Marks Entry 1st'!Z158,IF(AND($E$3=2),'Marks Entry 2nd'!Z158,IF(AND($E$3=3),'Marks Entry 3rd'!Z158,IF(AND($E$3=4),'Marks Entry 4th'!Z158,"")))))</f>
        <v/>
      </c>
      <c r="AO159" s="93" t="str">
        <f>IF(OR($E159="",$G159=""),"",IF(AND($E$3=1),'Marks Entry 1st'!AA158,IF(AND($E$3=2),'Marks Entry 2nd'!AA158,IF(AND($E$3=3),'Marks Entry 3rd'!AA158,IF(AND($E$3=4),'Marks Entry 4th'!AA158,"")))))</f>
        <v/>
      </c>
      <c r="AP159" s="92" t="str">
        <f t="shared" si="195"/>
        <v/>
      </c>
      <c r="AQ159" s="87" t="str">
        <f t="shared" si="196"/>
        <v/>
      </c>
      <c r="AR159" s="144">
        <f t="shared" si="197"/>
        <v>0</v>
      </c>
      <c r="AS159" s="144" t="str">
        <f t="shared" si="198"/>
        <v/>
      </c>
      <c r="AT159" s="144" t="str">
        <f t="shared" si="155"/>
        <v/>
      </c>
      <c r="AU159" s="144" t="str">
        <f t="shared" si="199"/>
        <v/>
      </c>
      <c r="AV159" s="144" t="str">
        <f t="shared" si="156"/>
        <v/>
      </c>
      <c r="AW159" s="148" t="str">
        <f t="shared" si="157"/>
        <v/>
      </c>
      <c r="AX159" s="180" t="str">
        <f>IF(OR($E159="",$G159=""),"",IF(AND($E$3=1),'Marks Entry 1st'!AB158,IF(AND($E$3=2),'Marks Entry 2nd'!AB158,IF(AND($E$3=3),'Marks Entry 3rd'!AB158,IF(AND($E$3=4),'Marks Entry 4th'!AB158,"")))))</f>
        <v/>
      </c>
      <c r="AY159" s="180" t="str">
        <f>IF(OR($E159="",$G159=""),"",IF(AND($E$3=1),'Marks Entry 1st'!AC158,IF(AND($E$3=2),'Marks Entry 2nd'!AC158,IF(AND($E$3=3),'Marks Entry 3rd'!AC158,IF(AND($E$3=4),'Marks Entry 4th'!AC158,"")))))</f>
        <v/>
      </c>
      <c r="AZ159" s="87" t="str">
        <f t="shared" si="158"/>
        <v/>
      </c>
      <c r="BA159" s="180" t="str">
        <f>IF(OR($E159="",$G159=""),"",IF(AND($E$3=1),'Marks Entry 1st'!AD158,IF(AND($E$3=2),'Marks Entry 2nd'!AD158,IF(AND($E$3=3),'Marks Entry 3rd'!AD158,IF(AND($E$3=4),'Marks Entry 4th'!AD158,"")))))</f>
        <v/>
      </c>
      <c r="BB159" s="180" t="str">
        <f>IF(OR($E159="",$G159=""),"",IF(AND($E$3=1),'Marks Entry 1st'!AE158,IF(AND($E$3=2),'Marks Entry 2nd'!AE158,IF(AND($E$3=3),'Marks Entry 3rd'!AE158,IF(AND($E$3=4),'Marks Entry 4th'!AE158,"")))))</f>
        <v/>
      </c>
      <c r="BC159" s="180" t="str">
        <f>IF(OR($E159="",$G159=""),"",IF(AND($E$3=1),'Marks Entry 1st'!AF158,IF(AND($E$3=2),'Marks Entry 2nd'!AF158,IF(AND($E$3=3),'Marks Entry 3rd'!AF158,IF(AND($E$3=4),'Marks Entry 4th'!AF158,"")))))</f>
        <v/>
      </c>
      <c r="BD159" s="91" t="str">
        <f t="shared" si="159"/>
        <v/>
      </c>
      <c r="BE159" s="87">
        <f t="shared" si="160"/>
        <v>0</v>
      </c>
      <c r="BF159" s="93" t="str">
        <f>IF(OR($E159="",$G159=""),"",IF(AND($E$3=1),'Marks Entry 1st'!AG158,IF(AND($E$3=2),'Marks Entry 2nd'!AG158,IF(AND($E$3=3),'Marks Entry 3rd'!AG158,IF(AND($E$3=4),'Marks Entry 4th'!AG158,"")))))</f>
        <v/>
      </c>
      <c r="BG159" s="93" t="str">
        <f>IF(OR($E159="",$G159=""),"",IF(AND($E$3=1),'Marks Entry 1st'!AH158,IF(AND($E$3=2),'Marks Entry 2nd'!AH158,IF(AND($E$3=3),'Marks Entry 3rd'!AH158,IF(AND($E$3=4),'Marks Entry 4th'!AH158,"")))))</f>
        <v/>
      </c>
      <c r="BH159" s="93" t="str">
        <f>IF(OR($E159="",$G159=""),"",IF(AND($E$3=1),'Marks Entry 1st'!AI158,IF(AND($E$3=2),'Marks Entry 2nd'!AI158,IF(AND($E$3=3),'Marks Entry 3rd'!AI158,IF(AND($E$3=4),'Marks Entry 4th'!AI158,"")))))</f>
        <v/>
      </c>
      <c r="BI159" s="92" t="str">
        <f t="shared" si="161"/>
        <v/>
      </c>
      <c r="BJ159" s="87" t="str">
        <f t="shared" si="162"/>
        <v/>
      </c>
      <c r="BK159" s="144">
        <f t="shared" si="163"/>
        <v>0</v>
      </c>
      <c r="BL159" s="144" t="str">
        <f t="shared" si="164"/>
        <v/>
      </c>
      <c r="BM159" s="144" t="str">
        <f t="shared" si="165"/>
        <v/>
      </c>
      <c r="BN159" s="144" t="str">
        <f t="shared" si="166"/>
        <v/>
      </c>
      <c r="BO159" s="144" t="str">
        <f t="shared" si="167"/>
        <v/>
      </c>
      <c r="BP159" s="148" t="str">
        <f t="shared" si="168"/>
        <v/>
      </c>
      <c r="BQ159" s="180" t="str">
        <f>IF(OR($E159="",$G159=""),"",IF(AND($E$3=1),'Marks Entry 1st'!AJ158,IF(AND($E$3=2),'Marks Entry 2nd'!AJ158,IF(AND($E$3=3),'Marks Entry 3rd'!AJ158,IF(AND($E$3=4),'Marks Entry 4th'!AJ158,"")))))</f>
        <v/>
      </c>
      <c r="BR159" s="180" t="str">
        <f>IF(OR($E159="",$G159=""),"",IF(AND($E$3=1),'Marks Entry 1st'!AK158,IF(AND($E$3=2),'Marks Entry 2nd'!AK158,IF(AND($E$3=3),'Marks Entry 3rd'!AK158,IF(AND($E$3=4),'Marks Entry 4th'!AK158,"")))))</f>
        <v/>
      </c>
      <c r="BS159" s="87" t="str">
        <f t="shared" si="200"/>
        <v/>
      </c>
      <c r="BT159" s="180" t="str">
        <f>IF(OR($E159="",$G159=""),"",IF(AND($E$3=1),'Marks Entry 1st'!AL158,IF(AND($E$3=2),'Marks Entry 2nd'!AL158,IF(AND($E$3=3),'Marks Entry 3rd'!AL158,IF(AND($E$3=4),'Marks Entry 4th'!AL158,"")))))</f>
        <v/>
      </c>
      <c r="BU159" s="180" t="str">
        <f>IF(OR($E159="",$G159=""),"",IF(AND($E$3=1),'Marks Entry 1st'!AM158,IF(AND($E$3=2),'Marks Entry 2nd'!AM158,IF(AND($E$3=3),'Marks Entry 3rd'!AM158,IF(AND($E$3=4),'Marks Entry 4th'!AM158,"")))))</f>
        <v/>
      </c>
      <c r="BV159" s="180" t="str">
        <f>IF(OR($E159="",$G159=""),"",IF(AND($E$3=1),'Marks Entry 1st'!AN158,IF(AND($E$3=2),'Marks Entry 2nd'!AN158,IF(AND($E$3=3),'Marks Entry 3rd'!AN158,IF(AND($E$3=4),'Marks Entry 4th'!AN158,"")))))</f>
        <v/>
      </c>
      <c r="BW159" s="91" t="str">
        <f t="shared" si="201"/>
        <v/>
      </c>
      <c r="BX159" s="87">
        <f t="shared" si="202"/>
        <v>0</v>
      </c>
      <c r="BY159" s="93" t="str">
        <f>IF(OR($E159="",$G159=""),"",IF(AND($E$3=1),'Marks Entry 1st'!AO158,IF(AND($E$3=2),'Marks Entry 2nd'!AO158,IF(AND($E$3=3),'Marks Entry 3rd'!AO158,IF(AND($E$3=4),'Marks Entry 4th'!AO158,"")))))</f>
        <v/>
      </c>
      <c r="BZ159" s="93" t="str">
        <f>IF(OR($E159="",$G159=""),"",IF(AND($E$3=1),'Marks Entry 1st'!AP158,IF(AND($E$3=2),'Marks Entry 2nd'!AP158,IF(AND($E$3=3),'Marks Entry 3rd'!AP158,IF(AND($E$3=4),'Marks Entry 4th'!AP158,"")))))</f>
        <v/>
      </c>
      <c r="CA159" s="93" t="str">
        <f>IF(OR($E159="",$G159=""),"",IF(AND($E$3=1),'Marks Entry 1st'!AQ158,IF(AND($E$3=2),'Marks Entry 2nd'!AQ158,IF(AND($E$3=3),'Marks Entry 3rd'!AQ158,IF(AND($E$3=4),'Marks Entry 4th'!AQ158,"")))))</f>
        <v/>
      </c>
      <c r="CB159" s="92" t="str">
        <f t="shared" si="203"/>
        <v/>
      </c>
      <c r="CC159" s="87" t="str">
        <f t="shared" si="204"/>
        <v/>
      </c>
      <c r="CD159" s="144">
        <f t="shared" si="205"/>
        <v>0</v>
      </c>
      <c r="CE159" s="144" t="str">
        <f t="shared" si="206"/>
        <v/>
      </c>
      <c r="CF159" s="144" t="str">
        <f t="shared" si="169"/>
        <v/>
      </c>
      <c r="CG159" s="144" t="str">
        <f t="shared" si="207"/>
        <v/>
      </c>
      <c r="CH159" s="144" t="str">
        <f t="shared" si="170"/>
        <v/>
      </c>
      <c r="CI159" s="148" t="str">
        <f t="shared" si="171"/>
        <v/>
      </c>
      <c r="CJ159" s="180" t="str">
        <f>IF(OR($E159="",$G159=""),"",IF(AND($E$3=1),'Marks Entry 1st'!AR158,IF(AND($E$3=2),'Marks Entry 2nd'!AR158,IF(AND($E$3=3),'Marks Entry 3rd'!AR158,IF(AND($E$3=4),'Marks Entry 4th'!AR158,"")))))</f>
        <v/>
      </c>
      <c r="CK159" s="180" t="str">
        <f>IF(OR($E159="",$G159=""),"",IF(AND($E$3=1),'Marks Entry 1st'!AS158,IF(AND($E$3=2),'Marks Entry 2nd'!AS158,IF(AND($E$3=3),'Marks Entry 3rd'!AS158,IF(AND($E$3=4),'Marks Entry 4th'!AS158,"")))))</f>
        <v/>
      </c>
      <c r="CL159" s="87" t="str">
        <f t="shared" si="208"/>
        <v/>
      </c>
      <c r="CM159" s="180" t="str">
        <f>IF(OR($E159="",$G159=""),"",IF(AND($E$3=1),'Marks Entry 1st'!AT158,IF(AND($E$3=2),'Marks Entry 2nd'!AT158,IF(AND($E$3=3),'Marks Entry 3rd'!AT158,IF(AND($E$3=4),'Marks Entry 4th'!AT158,"")))))</f>
        <v/>
      </c>
      <c r="CN159" s="180" t="str">
        <f>IF(OR($E159="",$G159=""),"",IF(AND($E$3=1),'Marks Entry 1st'!AU158,IF(AND($E$3=2),'Marks Entry 2nd'!AU158,IF(AND($E$3=3),'Marks Entry 3rd'!AU158,IF(AND($E$3=4),'Marks Entry 4th'!AU158,"")))))</f>
        <v/>
      </c>
      <c r="CO159" s="180" t="str">
        <f>IF(OR($E159="",$G159=""),"",IF(AND($E$3=1),'Marks Entry 1st'!AV158,IF(AND($E$3=2),'Marks Entry 2nd'!AV158,IF(AND($E$3=3),'Marks Entry 3rd'!AV158,IF(AND($E$3=4),'Marks Entry 4th'!AV158,"")))))</f>
        <v/>
      </c>
      <c r="CP159" s="91" t="str">
        <f t="shared" si="209"/>
        <v/>
      </c>
      <c r="CQ159" s="87">
        <f t="shared" si="210"/>
        <v>0</v>
      </c>
      <c r="CR159" s="93" t="str">
        <f>IF(OR($E159="",$G159=""),"",IF(AND($E$3=1),'Marks Entry 1st'!AW158,IF(AND($E$3=2),'Marks Entry 2nd'!AW158,IF(AND($E$3=3),'Marks Entry 3rd'!AW158,IF(AND($E$3=4),'Marks Entry 4th'!AW158,"")))))</f>
        <v/>
      </c>
      <c r="CS159" s="93" t="str">
        <f>IF(OR($E159="",$G159=""),"",IF(AND($E$3=1),'Marks Entry 1st'!AX158,IF(AND($E$3=2),'Marks Entry 2nd'!AX158,IF(AND($E$3=3),'Marks Entry 3rd'!AX158,IF(AND($E$3=4),'Marks Entry 4th'!AX158,"")))))</f>
        <v/>
      </c>
      <c r="CT159" s="93" t="str">
        <f>IF(OR($E159="",$G159=""),"",IF(AND($E$3=1),'Marks Entry 1st'!AY158,IF(AND($E$3=2),'Marks Entry 2nd'!AY158,IF(AND($E$3=3),'Marks Entry 3rd'!AY158,IF(AND($E$3=4),'Marks Entry 4th'!AY158,"")))))</f>
        <v/>
      </c>
      <c r="CU159" s="92" t="str">
        <f t="shared" si="211"/>
        <v/>
      </c>
      <c r="CV159" s="87" t="str">
        <f t="shared" si="212"/>
        <v/>
      </c>
      <c r="CW159" s="144">
        <f t="shared" si="213"/>
        <v>0</v>
      </c>
      <c r="CX159" s="144" t="str">
        <f t="shared" si="214"/>
        <v/>
      </c>
      <c r="CY159" s="144" t="str">
        <f t="shared" si="172"/>
        <v/>
      </c>
      <c r="CZ159" s="144" t="str">
        <f t="shared" si="215"/>
        <v/>
      </c>
      <c r="DA159" s="144" t="str">
        <f t="shared" si="173"/>
        <v/>
      </c>
      <c r="DB159" s="148" t="str">
        <f t="shared" si="174"/>
        <v/>
      </c>
      <c r="DC159" s="380" t="str">
        <f>IF(OR($E159="",$G159=""),"",IF(AND($E$3=1),'Marks Entry 1st'!AZ158,IF(AND($E$3=2),'Marks Entry 2nd'!AZ158,IF(AND($E$3=3),'Marks Entry 3rd'!AZ158,IF(AND($E$3=4),'Marks Entry 4th'!AZ158,"")))))</f>
        <v/>
      </c>
      <c r="DD159" s="380" t="str">
        <f>IF(OR($E159="",$G159=""),"",IF(AND($E$3=1),'Marks Entry 1st'!BA158,IF(AND($E$3=2),'Marks Entry 2nd'!BA158,IF(AND($E$3=3),'Marks Entry 3rd'!BA158,IF(AND($E$3=4),'Marks Entry 4th'!BA158,"")))))</f>
        <v/>
      </c>
      <c r="DE159" s="380" t="str">
        <f>IF(OR($E159="",$G159=""),"",IF(AND($E$3=1),'Marks Entry 1st'!BB158,IF(AND($E$3=2),'Marks Entry 2nd'!BB158,IF(AND($E$3=3),'Marks Entry 3rd'!BB158,IF(AND($E$3=4),'Marks Entry 4th'!BB158,"")))))</f>
        <v/>
      </c>
      <c r="DF159" s="181" t="str">
        <f t="shared" si="216"/>
        <v/>
      </c>
      <c r="DG159" s="182">
        <f t="shared" si="217"/>
        <v>0</v>
      </c>
      <c r="DH159" s="182" t="str">
        <f t="shared" si="218"/>
        <v/>
      </c>
      <c r="DI159" s="182" t="str">
        <f t="shared" si="219"/>
        <v/>
      </c>
      <c r="DJ159" s="147" t="str">
        <f t="shared" si="175"/>
        <v/>
      </c>
      <c r="DK159" s="380" t="str">
        <f>IF(OR($E159="",$G159=""),"",IF(AND($E$3=1),'Marks Entry 1st'!BC158,IF(AND($E$3=2),'Marks Entry 2nd'!BC158,IF(AND($E$3=3),'Marks Entry 3rd'!BC158,IF(AND($E$3=4),'Marks Entry 4th'!BC158,"")))))</f>
        <v/>
      </c>
      <c r="DL159" s="380" t="str">
        <f>IF(OR($E159="",$G159=""),"",IF(AND($E$3=1),'Marks Entry 1st'!BD158,IF(AND($E$3=2),'Marks Entry 2nd'!BD158,IF(AND($E$3=3),'Marks Entry 3rd'!BD158,IF(AND($E$3=4),'Marks Entry 4th'!BD158,"")))))</f>
        <v/>
      </c>
      <c r="DM159" s="380" t="str">
        <f>IF(OR($E159="",$G159=""),"",IF(AND($E$3=1),'Marks Entry 1st'!BE158,IF(AND($E$3=2),'Marks Entry 2nd'!BE158,IF(AND($E$3=3),'Marks Entry 3rd'!BE158,IF(AND($E$3=4),'Marks Entry 4th'!BE158,"")))))</f>
        <v/>
      </c>
      <c r="DN159" s="181" t="str">
        <f t="shared" si="220"/>
        <v/>
      </c>
      <c r="DO159" s="182">
        <f t="shared" si="221"/>
        <v>0</v>
      </c>
      <c r="DP159" s="182" t="str">
        <f t="shared" si="222"/>
        <v/>
      </c>
      <c r="DQ159" s="182" t="str">
        <f t="shared" si="223"/>
        <v/>
      </c>
      <c r="DR159" s="147" t="str">
        <f t="shared" si="176"/>
        <v/>
      </c>
      <c r="DS159" s="380" t="str">
        <f>IF(OR($E159="",$G159=""),"",IF(AND($E$3=1),'Marks Entry 1st'!BF158,IF(AND($E$3=2),'Marks Entry 2nd'!BF158,IF(AND($E$3=3),'Marks Entry 3rd'!BF158,IF(AND($E$3=4),'Marks Entry 4th'!BF158,"")))))</f>
        <v/>
      </c>
      <c r="DT159" s="380" t="str">
        <f>IF(OR($E159="",$G159=""),"",IF(AND($E$3=1),'Marks Entry 1st'!BG158,IF(AND($E$3=2),'Marks Entry 2nd'!BG158,IF(AND($E$3=3),'Marks Entry 3rd'!BG158,IF(AND($E$3=4),'Marks Entry 4th'!BG158,"")))))</f>
        <v/>
      </c>
      <c r="DU159" s="380" t="str">
        <f>IF(OR($E159="",$G159=""),"",IF(AND($E$3=1),'Marks Entry 1st'!BH158,IF(AND($E$3=2),'Marks Entry 2nd'!BH158,IF(AND($E$3=3),'Marks Entry 3rd'!BH158,IF(AND($E$3=4),'Marks Entry 4th'!BH158,"")))))</f>
        <v/>
      </c>
      <c r="DV159" s="181" t="str">
        <f t="shared" si="224"/>
        <v/>
      </c>
      <c r="DW159" s="182">
        <f t="shared" si="225"/>
        <v>0</v>
      </c>
      <c r="DX159" s="182" t="str">
        <f t="shared" si="226"/>
        <v/>
      </c>
      <c r="DY159" s="182" t="str">
        <f t="shared" si="227"/>
        <v/>
      </c>
      <c r="DZ159" s="147" t="str">
        <f t="shared" si="177"/>
        <v/>
      </c>
      <c r="EA159" s="104" t="str">
        <f t="shared" si="178"/>
        <v/>
      </c>
      <c r="EB159" s="105" t="str">
        <f t="shared" si="179"/>
        <v/>
      </c>
      <c r="EC159" s="111" t="str">
        <f t="shared" si="180"/>
        <v/>
      </c>
      <c r="ED159" s="112" t="str">
        <f t="shared" si="181"/>
        <v/>
      </c>
      <c r="EE159" s="386" t="str">
        <f t="shared" si="182"/>
        <v/>
      </c>
      <c r="EF159" s="72" t="str">
        <f>IF(OR($E159="",$G159=""),"",IF(AND($E$3=1),'Marks Entry 1st'!BI158,IF(AND($E$3=2),'Marks Entry 2nd'!BI158,IF(AND($E$3=3),'Marks Entry 3rd'!BI158,IF(AND($E$3=4),'Marks Entry 4th'!BI158,"")))))</f>
        <v/>
      </c>
      <c r="EG159" s="72" t="str">
        <f>IF(OR($E159="",$G159=""),"",IF(AND($E$3=1),'Marks Entry 1st'!BJ158,IF(AND($E$3=2),'Marks Entry 2nd'!BJ158,IF(AND($E$3=3),'Marks Entry 3rd'!BJ158,IF(AND($E$3=4),'Marks Entry 4th'!BJ158,"")))))</f>
        <v/>
      </c>
      <c r="EH159" s="328" t="str">
        <f t="shared" si="183"/>
        <v/>
      </c>
      <c r="EI159" s="73"/>
      <c r="EP159" s="75">
        <f>IF(AND($E$3=1),'Marks Entry 1st'!I158,IF(AND($E$3=2),'Marks Entry 2nd'!I158,IF(AND($E$3=3),'Marks Entry 3rd'!I158,IF(AND($E$3=4),'Marks Entry 4th'!I158,""))))</f>
        <v>0</v>
      </c>
    </row>
    <row r="160" spans="1:146" ht="18.899999999999999" customHeight="1">
      <c r="A160" s="94">
        <v>153</v>
      </c>
      <c r="B160" s="94" t="str">
        <f>IF(OR(EP160=0,EP160=""),"",IF(AND($E$3=1),'Marks Entry 1st'!I159,IF(AND($E$3=2),'Marks Entry 2nd'!I159,IF(AND($E$3=3),'Marks Entry 3rd'!I159,IF(AND($E$3=4),'Marks Entry 4th'!I159,"")))))</f>
        <v/>
      </c>
      <c r="C160" s="95" t="str">
        <f>IF(OR(B160=0,B160=""),"",IF(AND($E$3=1),'Marks Entry 1st'!B159,IF(AND($E$3=2),'Marks Entry 2nd'!B159,IF(AND($E$3=3),'Marks Entry 3rd'!B159,IF(AND($E$3=4),'Marks Entry 4th'!B159,"")))))</f>
        <v/>
      </c>
      <c r="D160" s="95" t="str">
        <f>IF(OR(B160=0,B160=""),"",IF(AND($E$3=1),'Marks Entry 1st'!C159,IF(AND($E$3=2),'Marks Entry 2nd'!C159,IF(AND($E$3=3),'Marks Entry 3rd'!C159,IF(AND($E$3=4),'Marks Entry 4th'!C159,"")))))</f>
        <v/>
      </c>
      <c r="E160" s="96" t="str">
        <f>IF(OR(B160=0,B160=""),"",IF(AND($E$3=1),'Marks Entry 1st'!E159,IF(AND($E$3=2),'Marks Entry 2nd'!E159,IF(AND($E$3=3),'Marks Entry 3rd'!E159,IF(AND($E$3=4),'Marks Entry 4th'!E159,"")))))</f>
        <v/>
      </c>
      <c r="F160" s="95" t="str">
        <f>IF(OR(B160=0,B160=""),"",IF(AND($E$3=1),'Marks Entry 1st'!D159,IF(AND($E$3=2),'Marks Entry 2nd'!D159,IF(AND($E$3=3),'Marks Entry 3rd'!D159,IF(AND($E$3=4),'Marks Entry 4th'!D159,"")))))</f>
        <v/>
      </c>
      <c r="G160" s="90" t="str">
        <f>IF(OR(B160=0,B160=""),"",IF(AND($E$3=1),'Marks Entry 1st'!F159,IF(AND($E$3=2),'Marks Entry 2nd'!F159,IF(AND($E$3=3),'Marks Entry 3rd'!F159,IF(AND($E$3=4),'Marks Entry 4th'!F159,"")))))</f>
        <v/>
      </c>
      <c r="H160" s="90" t="str">
        <f>IF(OR(B160=0,B160=""),"",IF(AND($E$3=1),'Marks Entry 1st'!G159,IF(AND($E$3=2),'Marks Entry 2nd'!G159,IF(AND($E$3=3),'Marks Entry 3rd'!G159,IF(AND($E$3=4),'Marks Entry 4th'!G159,"")))))</f>
        <v/>
      </c>
      <c r="I160" s="90" t="str">
        <f>IF(OR(B160=0,B160=""),"",IF(AND($E$3=1),'Marks Entry 1st'!H159,IF(AND($E$3=2),'Marks Entry 2nd'!H159,IF(AND($E$3=3),'Marks Entry 3rd'!H159,IF(AND($E$3=4),'Marks Entry 4th'!H159,"")))))</f>
        <v/>
      </c>
      <c r="J160" s="379" t="str">
        <f>IF(OR(B160=0,B160=""),"",IF(AND($E$3=1),'Marks Entry 1st'!J159,IF(AND($E$3=2),'Marks Entry 2nd'!J159,IF(AND($E$3=3),'Marks Entry 3rd'!J159,IF(AND($E$3=4),'Marks Entry 4th'!J159,"")))))</f>
        <v/>
      </c>
      <c r="K160" s="379" t="str">
        <f>IF(OR(B160=0,B160=""),"",IF(AND($E$3=1),'Marks Entry 1st'!K159,IF(AND($E$3=2),'Marks Entry 2nd'!K159,IF(AND($E$3=3),'Marks Entry 3rd'!K159,IF(AND($E$3=4),'Marks Entry 4th'!K159,"")))))</f>
        <v/>
      </c>
      <c r="L160" s="180" t="str">
        <f>IF(OR($E160="",$G160=""),"",IF(AND($E$3=1),'Marks Entry 1st'!L159,IF(AND($E$3=2),'Marks Entry 2nd'!L159,IF(AND($E$3=3),'Marks Entry 3rd'!L159,IF(AND($E$3=4),'Marks Entry 4th'!L159,"")))))</f>
        <v/>
      </c>
      <c r="M160" s="180" t="str">
        <f>IF(OR($E160="",$G160=""),"",IF(AND($E$3=1),'Marks Entry 1st'!M159,IF(AND($E$3=2),'Marks Entry 2nd'!M159,IF(AND($E$3=3),'Marks Entry 3rd'!M159,IF(AND($E$3=4),'Marks Entry 4th'!M159,"")))))</f>
        <v/>
      </c>
      <c r="N160" s="87" t="str">
        <f t="shared" si="184"/>
        <v/>
      </c>
      <c r="O160" s="180" t="str">
        <f>IF(OR($E160="",$G160=""),"",IF(AND($E$3=1),'Marks Entry 1st'!N159,IF(AND($E$3=2),'Marks Entry 2nd'!N159,IF(AND($E$3=3),'Marks Entry 3rd'!N159,IF(AND($E$3=4),'Marks Entry 4th'!N159,"")))))</f>
        <v/>
      </c>
      <c r="P160" s="180" t="str">
        <f>IF(OR($E160="",$G160=""),"",IF(AND($E$3=1),'Marks Entry 1st'!O159,IF(AND($E$3=2),'Marks Entry 2nd'!O159,IF(AND($E$3=3),'Marks Entry 3rd'!O159,IF(AND($E$3=4),'Marks Entry 4th'!O159,"")))))</f>
        <v/>
      </c>
      <c r="Q160" s="180" t="str">
        <f>IF(OR($E160="",$G160=""),"",IF(AND($E$3=1),'Marks Entry 1st'!P159,IF(AND($E$3=2),'Marks Entry 2nd'!P159,IF(AND($E$3=3),'Marks Entry 3rd'!P159,IF(AND($E$3=4),'Marks Entry 4th'!P159,"")))))</f>
        <v/>
      </c>
      <c r="R160" s="91" t="str">
        <f t="shared" si="185"/>
        <v/>
      </c>
      <c r="S160" s="87">
        <f t="shared" si="186"/>
        <v>0</v>
      </c>
      <c r="T160" s="93" t="str">
        <f>IF(OR($E160="",$G160=""),"",IF(AND($E$3=1),'Marks Entry 1st'!Q159,IF(AND($E$3=2),'Marks Entry 2nd'!Q159,IF(AND($E$3=3),'Marks Entry 3rd'!Q159,IF(AND($E$3=4),'Marks Entry 4th'!Q159,"")))))</f>
        <v/>
      </c>
      <c r="U160" s="93" t="str">
        <f>IF(OR($E160="",$G160=""),"",IF(AND($E$3=1),'Marks Entry 1st'!R159,IF(AND($E$3=2),'Marks Entry 2nd'!R159,IF(AND($E$3=3),'Marks Entry 3rd'!R159,IF(AND($E$3=4),'Marks Entry 4th'!R159,"")))))</f>
        <v/>
      </c>
      <c r="V160" s="93" t="str">
        <f>IF(OR($E160="",$G160=""),"",IF(AND($E$3=1),'Marks Entry 1st'!S159,IF(AND($E$3=2),'Marks Entry 2nd'!S159,IF(AND($E$3=3),'Marks Entry 3rd'!S159,IF(AND($E$3=4),'Marks Entry 4th'!S159,"")))))</f>
        <v/>
      </c>
      <c r="W160" s="92" t="str">
        <f t="shared" si="187"/>
        <v/>
      </c>
      <c r="X160" s="87" t="str">
        <f t="shared" si="188"/>
        <v/>
      </c>
      <c r="Y160" s="144">
        <f t="shared" si="189"/>
        <v>0</v>
      </c>
      <c r="Z160" s="144" t="str">
        <f t="shared" si="190"/>
        <v/>
      </c>
      <c r="AA160" s="144" t="str">
        <f t="shared" si="152"/>
        <v/>
      </c>
      <c r="AB160" s="144" t="str">
        <f t="shared" si="191"/>
        <v/>
      </c>
      <c r="AC160" s="144" t="str">
        <f t="shared" si="153"/>
        <v/>
      </c>
      <c r="AD160" s="148" t="str">
        <f t="shared" si="154"/>
        <v/>
      </c>
      <c r="AE160" s="180" t="str">
        <f>IF(OR($E160="",$G160=""),"",IF(AND($E$3=1),'Marks Entry 1st'!T159,IF(AND($E$3=2),'Marks Entry 2nd'!T159,IF(AND($E$3=3),'Marks Entry 3rd'!T159,IF(AND($E$3=4),'Marks Entry 4th'!T159,"")))))</f>
        <v/>
      </c>
      <c r="AF160" s="180" t="str">
        <f>IF(OR($E160="",$G160=""),"",IF(AND($E$3=1),'Marks Entry 1st'!U159,IF(AND($E$3=2),'Marks Entry 2nd'!U159,IF(AND($E$3=3),'Marks Entry 3rd'!U159,IF(AND($E$3=4),'Marks Entry 4th'!U159,"")))))</f>
        <v/>
      </c>
      <c r="AG160" s="87" t="str">
        <f t="shared" si="192"/>
        <v/>
      </c>
      <c r="AH160" s="180" t="str">
        <f>IF(OR($E160="",$G160=""),"",IF(AND($E$3=1),'Marks Entry 1st'!V159,IF(AND($E$3=2),'Marks Entry 2nd'!V159,IF(AND($E$3=3),'Marks Entry 3rd'!V159,IF(AND($E$3=4),'Marks Entry 4th'!V159,"")))))</f>
        <v/>
      </c>
      <c r="AI160" s="180" t="str">
        <f>IF(OR($E160="",$G160=""),"",IF(AND($E$3=1),'Marks Entry 1st'!W159,IF(AND($E$3=2),'Marks Entry 2nd'!W159,IF(AND($E$3=3),'Marks Entry 3rd'!W159,IF(AND($E$3=4),'Marks Entry 4th'!W159,"")))))</f>
        <v/>
      </c>
      <c r="AJ160" s="180" t="str">
        <f>IF(OR($E160="",$G160=""),"",IF(AND($E$3=1),'Marks Entry 1st'!X159,IF(AND($E$3=2),'Marks Entry 2nd'!X159,IF(AND($E$3=3),'Marks Entry 3rd'!X159,IF(AND($E$3=4),'Marks Entry 4th'!X159,"")))))</f>
        <v/>
      </c>
      <c r="AK160" s="91" t="str">
        <f t="shared" si="193"/>
        <v/>
      </c>
      <c r="AL160" s="87">
        <f t="shared" si="194"/>
        <v>0</v>
      </c>
      <c r="AM160" s="93" t="str">
        <f>IF(OR($E160="",$G160=""),"",IF(AND($E$3=1),'Marks Entry 1st'!Y159,IF(AND($E$3=2),'Marks Entry 2nd'!Y159,IF(AND($E$3=3),'Marks Entry 3rd'!Y159,IF(AND($E$3=4),'Marks Entry 4th'!Y159,"")))))</f>
        <v/>
      </c>
      <c r="AN160" s="93" t="str">
        <f>IF(OR($E160="",$G160=""),"",IF(AND($E$3=1),'Marks Entry 1st'!Z159,IF(AND($E$3=2),'Marks Entry 2nd'!Z159,IF(AND($E$3=3),'Marks Entry 3rd'!Z159,IF(AND($E$3=4),'Marks Entry 4th'!Z159,"")))))</f>
        <v/>
      </c>
      <c r="AO160" s="93" t="str">
        <f>IF(OR($E160="",$G160=""),"",IF(AND($E$3=1),'Marks Entry 1st'!AA159,IF(AND($E$3=2),'Marks Entry 2nd'!AA159,IF(AND($E$3=3),'Marks Entry 3rd'!AA159,IF(AND($E$3=4),'Marks Entry 4th'!AA159,"")))))</f>
        <v/>
      </c>
      <c r="AP160" s="92" t="str">
        <f t="shared" si="195"/>
        <v/>
      </c>
      <c r="AQ160" s="87" t="str">
        <f t="shared" si="196"/>
        <v/>
      </c>
      <c r="AR160" s="144">
        <f t="shared" si="197"/>
        <v>0</v>
      </c>
      <c r="AS160" s="144" t="str">
        <f t="shared" si="198"/>
        <v/>
      </c>
      <c r="AT160" s="144" t="str">
        <f t="shared" si="155"/>
        <v/>
      </c>
      <c r="AU160" s="144" t="str">
        <f t="shared" si="199"/>
        <v/>
      </c>
      <c r="AV160" s="144" t="str">
        <f t="shared" si="156"/>
        <v/>
      </c>
      <c r="AW160" s="148" t="str">
        <f t="shared" si="157"/>
        <v/>
      </c>
      <c r="AX160" s="180" t="str">
        <f>IF(OR($E160="",$G160=""),"",IF(AND($E$3=1),'Marks Entry 1st'!AB159,IF(AND($E$3=2),'Marks Entry 2nd'!AB159,IF(AND($E$3=3),'Marks Entry 3rd'!AB159,IF(AND($E$3=4),'Marks Entry 4th'!AB159,"")))))</f>
        <v/>
      </c>
      <c r="AY160" s="180" t="str">
        <f>IF(OR($E160="",$G160=""),"",IF(AND($E$3=1),'Marks Entry 1st'!AC159,IF(AND($E$3=2),'Marks Entry 2nd'!AC159,IF(AND($E$3=3),'Marks Entry 3rd'!AC159,IF(AND($E$3=4),'Marks Entry 4th'!AC159,"")))))</f>
        <v/>
      </c>
      <c r="AZ160" s="87" t="str">
        <f t="shared" si="158"/>
        <v/>
      </c>
      <c r="BA160" s="180" t="str">
        <f>IF(OR($E160="",$G160=""),"",IF(AND($E$3=1),'Marks Entry 1st'!AD159,IF(AND($E$3=2),'Marks Entry 2nd'!AD159,IF(AND($E$3=3),'Marks Entry 3rd'!AD159,IF(AND($E$3=4),'Marks Entry 4th'!AD159,"")))))</f>
        <v/>
      </c>
      <c r="BB160" s="180" t="str">
        <f>IF(OR($E160="",$G160=""),"",IF(AND($E$3=1),'Marks Entry 1st'!AE159,IF(AND($E$3=2),'Marks Entry 2nd'!AE159,IF(AND($E$3=3),'Marks Entry 3rd'!AE159,IF(AND($E$3=4),'Marks Entry 4th'!AE159,"")))))</f>
        <v/>
      </c>
      <c r="BC160" s="180" t="str">
        <f>IF(OR($E160="",$G160=""),"",IF(AND($E$3=1),'Marks Entry 1st'!AF159,IF(AND($E$3=2),'Marks Entry 2nd'!AF159,IF(AND($E$3=3),'Marks Entry 3rd'!AF159,IF(AND($E$3=4),'Marks Entry 4th'!AF159,"")))))</f>
        <v/>
      </c>
      <c r="BD160" s="91" t="str">
        <f t="shared" si="159"/>
        <v/>
      </c>
      <c r="BE160" s="87">
        <f t="shared" si="160"/>
        <v>0</v>
      </c>
      <c r="BF160" s="93" t="str">
        <f>IF(OR($E160="",$G160=""),"",IF(AND($E$3=1),'Marks Entry 1st'!AG159,IF(AND($E$3=2),'Marks Entry 2nd'!AG159,IF(AND($E$3=3),'Marks Entry 3rd'!AG159,IF(AND($E$3=4),'Marks Entry 4th'!AG159,"")))))</f>
        <v/>
      </c>
      <c r="BG160" s="93" t="str">
        <f>IF(OR($E160="",$G160=""),"",IF(AND($E$3=1),'Marks Entry 1st'!AH159,IF(AND($E$3=2),'Marks Entry 2nd'!AH159,IF(AND($E$3=3),'Marks Entry 3rd'!AH159,IF(AND($E$3=4),'Marks Entry 4th'!AH159,"")))))</f>
        <v/>
      </c>
      <c r="BH160" s="93" t="str">
        <f>IF(OR($E160="",$G160=""),"",IF(AND($E$3=1),'Marks Entry 1st'!AI159,IF(AND($E$3=2),'Marks Entry 2nd'!AI159,IF(AND($E$3=3),'Marks Entry 3rd'!AI159,IF(AND($E$3=4),'Marks Entry 4th'!AI159,"")))))</f>
        <v/>
      </c>
      <c r="BI160" s="92" t="str">
        <f t="shared" si="161"/>
        <v/>
      </c>
      <c r="BJ160" s="87" t="str">
        <f t="shared" si="162"/>
        <v/>
      </c>
      <c r="BK160" s="144">
        <f t="shared" si="163"/>
        <v>0</v>
      </c>
      <c r="BL160" s="144" t="str">
        <f t="shared" si="164"/>
        <v/>
      </c>
      <c r="BM160" s="144" t="str">
        <f t="shared" si="165"/>
        <v/>
      </c>
      <c r="BN160" s="144" t="str">
        <f t="shared" si="166"/>
        <v/>
      </c>
      <c r="BO160" s="144" t="str">
        <f t="shared" si="167"/>
        <v/>
      </c>
      <c r="BP160" s="148" t="str">
        <f t="shared" si="168"/>
        <v/>
      </c>
      <c r="BQ160" s="180" t="str">
        <f>IF(OR($E160="",$G160=""),"",IF(AND($E$3=1),'Marks Entry 1st'!AJ159,IF(AND($E$3=2),'Marks Entry 2nd'!AJ159,IF(AND($E$3=3),'Marks Entry 3rd'!AJ159,IF(AND($E$3=4),'Marks Entry 4th'!AJ159,"")))))</f>
        <v/>
      </c>
      <c r="BR160" s="180" t="str">
        <f>IF(OR($E160="",$G160=""),"",IF(AND($E$3=1),'Marks Entry 1st'!AK159,IF(AND($E$3=2),'Marks Entry 2nd'!AK159,IF(AND($E$3=3),'Marks Entry 3rd'!AK159,IF(AND($E$3=4),'Marks Entry 4th'!AK159,"")))))</f>
        <v/>
      </c>
      <c r="BS160" s="87" t="str">
        <f t="shared" si="200"/>
        <v/>
      </c>
      <c r="BT160" s="180" t="str">
        <f>IF(OR($E160="",$G160=""),"",IF(AND($E$3=1),'Marks Entry 1st'!AL159,IF(AND($E$3=2),'Marks Entry 2nd'!AL159,IF(AND($E$3=3),'Marks Entry 3rd'!AL159,IF(AND($E$3=4),'Marks Entry 4th'!AL159,"")))))</f>
        <v/>
      </c>
      <c r="BU160" s="180" t="str">
        <f>IF(OR($E160="",$G160=""),"",IF(AND($E$3=1),'Marks Entry 1st'!AM159,IF(AND($E$3=2),'Marks Entry 2nd'!AM159,IF(AND($E$3=3),'Marks Entry 3rd'!AM159,IF(AND($E$3=4),'Marks Entry 4th'!AM159,"")))))</f>
        <v/>
      </c>
      <c r="BV160" s="180" t="str">
        <f>IF(OR($E160="",$G160=""),"",IF(AND($E$3=1),'Marks Entry 1st'!AN159,IF(AND($E$3=2),'Marks Entry 2nd'!AN159,IF(AND($E$3=3),'Marks Entry 3rd'!AN159,IF(AND($E$3=4),'Marks Entry 4th'!AN159,"")))))</f>
        <v/>
      </c>
      <c r="BW160" s="91" t="str">
        <f t="shared" si="201"/>
        <v/>
      </c>
      <c r="BX160" s="87">
        <f t="shared" si="202"/>
        <v>0</v>
      </c>
      <c r="BY160" s="93" t="str">
        <f>IF(OR($E160="",$G160=""),"",IF(AND($E$3=1),'Marks Entry 1st'!AO159,IF(AND($E$3=2),'Marks Entry 2nd'!AO159,IF(AND($E$3=3),'Marks Entry 3rd'!AO159,IF(AND($E$3=4),'Marks Entry 4th'!AO159,"")))))</f>
        <v/>
      </c>
      <c r="BZ160" s="93" t="str">
        <f>IF(OR($E160="",$G160=""),"",IF(AND($E$3=1),'Marks Entry 1st'!AP159,IF(AND($E$3=2),'Marks Entry 2nd'!AP159,IF(AND($E$3=3),'Marks Entry 3rd'!AP159,IF(AND($E$3=4),'Marks Entry 4th'!AP159,"")))))</f>
        <v/>
      </c>
      <c r="CA160" s="93" t="str">
        <f>IF(OR($E160="",$G160=""),"",IF(AND($E$3=1),'Marks Entry 1st'!AQ159,IF(AND($E$3=2),'Marks Entry 2nd'!AQ159,IF(AND($E$3=3),'Marks Entry 3rd'!AQ159,IF(AND($E$3=4),'Marks Entry 4th'!AQ159,"")))))</f>
        <v/>
      </c>
      <c r="CB160" s="92" t="str">
        <f t="shared" si="203"/>
        <v/>
      </c>
      <c r="CC160" s="87" t="str">
        <f t="shared" si="204"/>
        <v/>
      </c>
      <c r="CD160" s="144">
        <f t="shared" si="205"/>
        <v>0</v>
      </c>
      <c r="CE160" s="144" t="str">
        <f t="shared" si="206"/>
        <v/>
      </c>
      <c r="CF160" s="144" t="str">
        <f t="shared" si="169"/>
        <v/>
      </c>
      <c r="CG160" s="144" t="str">
        <f t="shared" si="207"/>
        <v/>
      </c>
      <c r="CH160" s="144" t="str">
        <f t="shared" si="170"/>
        <v/>
      </c>
      <c r="CI160" s="148" t="str">
        <f t="shared" si="171"/>
        <v/>
      </c>
      <c r="CJ160" s="180" t="str">
        <f>IF(OR($E160="",$G160=""),"",IF(AND($E$3=1),'Marks Entry 1st'!AR159,IF(AND($E$3=2),'Marks Entry 2nd'!AR159,IF(AND($E$3=3),'Marks Entry 3rd'!AR159,IF(AND($E$3=4),'Marks Entry 4th'!AR159,"")))))</f>
        <v/>
      </c>
      <c r="CK160" s="180" t="str">
        <f>IF(OR($E160="",$G160=""),"",IF(AND($E$3=1),'Marks Entry 1st'!AS159,IF(AND($E$3=2),'Marks Entry 2nd'!AS159,IF(AND($E$3=3),'Marks Entry 3rd'!AS159,IF(AND($E$3=4),'Marks Entry 4th'!AS159,"")))))</f>
        <v/>
      </c>
      <c r="CL160" s="87" t="str">
        <f t="shared" si="208"/>
        <v/>
      </c>
      <c r="CM160" s="180" t="str">
        <f>IF(OR($E160="",$G160=""),"",IF(AND($E$3=1),'Marks Entry 1st'!AT159,IF(AND($E$3=2),'Marks Entry 2nd'!AT159,IF(AND($E$3=3),'Marks Entry 3rd'!AT159,IF(AND($E$3=4),'Marks Entry 4th'!AT159,"")))))</f>
        <v/>
      </c>
      <c r="CN160" s="180" t="str">
        <f>IF(OR($E160="",$G160=""),"",IF(AND($E$3=1),'Marks Entry 1st'!AU159,IF(AND($E$3=2),'Marks Entry 2nd'!AU159,IF(AND($E$3=3),'Marks Entry 3rd'!AU159,IF(AND($E$3=4),'Marks Entry 4th'!AU159,"")))))</f>
        <v/>
      </c>
      <c r="CO160" s="180" t="str">
        <f>IF(OR($E160="",$G160=""),"",IF(AND($E$3=1),'Marks Entry 1st'!AV159,IF(AND($E$3=2),'Marks Entry 2nd'!AV159,IF(AND($E$3=3),'Marks Entry 3rd'!AV159,IF(AND($E$3=4),'Marks Entry 4th'!AV159,"")))))</f>
        <v/>
      </c>
      <c r="CP160" s="91" t="str">
        <f t="shared" si="209"/>
        <v/>
      </c>
      <c r="CQ160" s="87">
        <f t="shared" si="210"/>
        <v>0</v>
      </c>
      <c r="CR160" s="93" t="str">
        <f>IF(OR($E160="",$G160=""),"",IF(AND($E$3=1),'Marks Entry 1st'!AW159,IF(AND($E$3=2),'Marks Entry 2nd'!AW159,IF(AND($E$3=3),'Marks Entry 3rd'!AW159,IF(AND($E$3=4),'Marks Entry 4th'!AW159,"")))))</f>
        <v/>
      </c>
      <c r="CS160" s="93" t="str">
        <f>IF(OR($E160="",$G160=""),"",IF(AND($E$3=1),'Marks Entry 1st'!AX159,IF(AND($E$3=2),'Marks Entry 2nd'!AX159,IF(AND($E$3=3),'Marks Entry 3rd'!AX159,IF(AND($E$3=4),'Marks Entry 4th'!AX159,"")))))</f>
        <v/>
      </c>
      <c r="CT160" s="93" t="str">
        <f>IF(OR($E160="",$G160=""),"",IF(AND($E$3=1),'Marks Entry 1st'!AY159,IF(AND($E$3=2),'Marks Entry 2nd'!AY159,IF(AND($E$3=3),'Marks Entry 3rd'!AY159,IF(AND($E$3=4),'Marks Entry 4th'!AY159,"")))))</f>
        <v/>
      </c>
      <c r="CU160" s="92" t="str">
        <f t="shared" si="211"/>
        <v/>
      </c>
      <c r="CV160" s="87" t="str">
        <f t="shared" si="212"/>
        <v/>
      </c>
      <c r="CW160" s="144">
        <f t="shared" si="213"/>
        <v>0</v>
      </c>
      <c r="CX160" s="144" t="str">
        <f t="shared" si="214"/>
        <v/>
      </c>
      <c r="CY160" s="144" t="str">
        <f t="shared" si="172"/>
        <v/>
      </c>
      <c r="CZ160" s="144" t="str">
        <f t="shared" si="215"/>
        <v/>
      </c>
      <c r="DA160" s="144" t="str">
        <f t="shared" si="173"/>
        <v/>
      </c>
      <c r="DB160" s="148" t="str">
        <f t="shared" si="174"/>
        <v/>
      </c>
      <c r="DC160" s="380" t="str">
        <f>IF(OR($E160="",$G160=""),"",IF(AND($E$3=1),'Marks Entry 1st'!AZ159,IF(AND($E$3=2),'Marks Entry 2nd'!AZ159,IF(AND($E$3=3),'Marks Entry 3rd'!AZ159,IF(AND($E$3=4),'Marks Entry 4th'!AZ159,"")))))</f>
        <v/>
      </c>
      <c r="DD160" s="380" t="str">
        <f>IF(OR($E160="",$G160=""),"",IF(AND($E$3=1),'Marks Entry 1st'!BA159,IF(AND($E$3=2),'Marks Entry 2nd'!BA159,IF(AND($E$3=3),'Marks Entry 3rd'!BA159,IF(AND($E$3=4),'Marks Entry 4th'!BA159,"")))))</f>
        <v/>
      </c>
      <c r="DE160" s="380" t="str">
        <f>IF(OR($E160="",$G160=""),"",IF(AND($E$3=1),'Marks Entry 1st'!BB159,IF(AND($E$3=2),'Marks Entry 2nd'!BB159,IF(AND($E$3=3),'Marks Entry 3rd'!BB159,IF(AND($E$3=4),'Marks Entry 4th'!BB159,"")))))</f>
        <v/>
      </c>
      <c r="DF160" s="181" t="str">
        <f t="shared" si="216"/>
        <v/>
      </c>
      <c r="DG160" s="182">
        <f t="shared" si="217"/>
        <v>0</v>
      </c>
      <c r="DH160" s="182" t="str">
        <f t="shared" si="218"/>
        <v/>
      </c>
      <c r="DI160" s="182" t="str">
        <f t="shared" si="219"/>
        <v/>
      </c>
      <c r="DJ160" s="147" t="str">
        <f t="shared" si="175"/>
        <v/>
      </c>
      <c r="DK160" s="380" t="str">
        <f>IF(OR($E160="",$G160=""),"",IF(AND($E$3=1),'Marks Entry 1st'!BC159,IF(AND($E$3=2),'Marks Entry 2nd'!BC159,IF(AND($E$3=3),'Marks Entry 3rd'!BC159,IF(AND($E$3=4),'Marks Entry 4th'!BC159,"")))))</f>
        <v/>
      </c>
      <c r="DL160" s="380" t="str">
        <f>IF(OR($E160="",$G160=""),"",IF(AND($E$3=1),'Marks Entry 1st'!BD159,IF(AND($E$3=2),'Marks Entry 2nd'!BD159,IF(AND($E$3=3),'Marks Entry 3rd'!BD159,IF(AND($E$3=4),'Marks Entry 4th'!BD159,"")))))</f>
        <v/>
      </c>
      <c r="DM160" s="380" t="str">
        <f>IF(OR($E160="",$G160=""),"",IF(AND($E$3=1),'Marks Entry 1st'!BE159,IF(AND($E$3=2),'Marks Entry 2nd'!BE159,IF(AND($E$3=3),'Marks Entry 3rd'!BE159,IF(AND($E$3=4),'Marks Entry 4th'!BE159,"")))))</f>
        <v/>
      </c>
      <c r="DN160" s="181" t="str">
        <f t="shared" si="220"/>
        <v/>
      </c>
      <c r="DO160" s="182">
        <f t="shared" si="221"/>
        <v>0</v>
      </c>
      <c r="DP160" s="182" t="str">
        <f t="shared" si="222"/>
        <v/>
      </c>
      <c r="DQ160" s="182" t="str">
        <f t="shared" si="223"/>
        <v/>
      </c>
      <c r="DR160" s="147" t="str">
        <f t="shared" si="176"/>
        <v/>
      </c>
      <c r="DS160" s="380" t="str">
        <f>IF(OR($E160="",$G160=""),"",IF(AND($E$3=1),'Marks Entry 1st'!BF159,IF(AND($E$3=2),'Marks Entry 2nd'!BF159,IF(AND($E$3=3),'Marks Entry 3rd'!BF159,IF(AND($E$3=4),'Marks Entry 4th'!BF159,"")))))</f>
        <v/>
      </c>
      <c r="DT160" s="380" t="str">
        <f>IF(OR($E160="",$G160=""),"",IF(AND($E$3=1),'Marks Entry 1st'!BG159,IF(AND($E$3=2),'Marks Entry 2nd'!BG159,IF(AND($E$3=3),'Marks Entry 3rd'!BG159,IF(AND($E$3=4),'Marks Entry 4th'!BG159,"")))))</f>
        <v/>
      </c>
      <c r="DU160" s="380" t="str">
        <f>IF(OR($E160="",$G160=""),"",IF(AND($E$3=1),'Marks Entry 1st'!BH159,IF(AND($E$3=2),'Marks Entry 2nd'!BH159,IF(AND($E$3=3),'Marks Entry 3rd'!BH159,IF(AND($E$3=4),'Marks Entry 4th'!BH159,"")))))</f>
        <v/>
      </c>
      <c r="DV160" s="181" t="str">
        <f t="shared" si="224"/>
        <v/>
      </c>
      <c r="DW160" s="182">
        <f t="shared" si="225"/>
        <v>0</v>
      </c>
      <c r="DX160" s="182" t="str">
        <f t="shared" si="226"/>
        <v/>
      </c>
      <c r="DY160" s="182" t="str">
        <f t="shared" si="227"/>
        <v/>
      </c>
      <c r="DZ160" s="147" t="str">
        <f t="shared" si="177"/>
        <v/>
      </c>
      <c r="EA160" s="104" t="str">
        <f t="shared" si="178"/>
        <v/>
      </c>
      <c r="EB160" s="105" t="str">
        <f t="shared" si="179"/>
        <v/>
      </c>
      <c r="EC160" s="111" t="str">
        <f t="shared" si="180"/>
        <v/>
      </c>
      <c r="ED160" s="112" t="str">
        <f t="shared" si="181"/>
        <v/>
      </c>
      <c r="EE160" s="386" t="str">
        <f t="shared" si="182"/>
        <v/>
      </c>
      <c r="EF160" s="72" t="str">
        <f>IF(OR($E160="",$G160=""),"",IF(AND($E$3=1),'Marks Entry 1st'!BI159,IF(AND($E$3=2),'Marks Entry 2nd'!BI159,IF(AND($E$3=3),'Marks Entry 3rd'!BI159,IF(AND($E$3=4),'Marks Entry 4th'!BI159,"")))))</f>
        <v/>
      </c>
      <c r="EG160" s="72" t="str">
        <f>IF(OR($E160="",$G160=""),"",IF(AND($E$3=1),'Marks Entry 1st'!BJ159,IF(AND($E$3=2),'Marks Entry 2nd'!BJ159,IF(AND($E$3=3),'Marks Entry 3rd'!BJ159,IF(AND($E$3=4),'Marks Entry 4th'!BJ159,"")))))</f>
        <v/>
      </c>
      <c r="EH160" s="328" t="str">
        <f t="shared" si="183"/>
        <v/>
      </c>
      <c r="EI160" s="73"/>
      <c r="EP160" s="75">
        <f>IF(AND($E$3=1),'Marks Entry 1st'!I159,IF(AND($E$3=2),'Marks Entry 2nd'!I159,IF(AND($E$3=3),'Marks Entry 3rd'!I159,IF(AND($E$3=4),'Marks Entry 4th'!I159,""))))</f>
        <v>0</v>
      </c>
    </row>
    <row r="161" spans="1:146" ht="18.899999999999999" customHeight="1">
      <c r="A161" s="94">
        <v>154</v>
      </c>
      <c r="B161" s="94" t="str">
        <f>IF(OR(EP161=0,EP161=""),"",IF(AND($E$3=1),'Marks Entry 1st'!I160,IF(AND($E$3=2),'Marks Entry 2nd'!I160,IF(AND($E$3=3),'Marks Entry 3rd'!I160,IF(AND($E$3=4),'Marks Entry 4th'!I160,"")))))</f>
        <v/>
      </c>
      <c r="C161" s="95" t="str">
        <f>IF(OR(B161=0,B161=""),"",IF(AND($E$3=1),'Marks Entry 1st'!B160,IF(AND($E$3=2),'Marks Entry 2nd'!B160,IF(AND($E$3=3),'Marks Entry 3rd'!B160,IF(AND($E$3=4),'Marks Entry 4th'!B160,"")))))</f>
        <v/>
      </c>
      <c r="D161" s="95" t="str">
        <f>IF(OR(B161=0,B161=""),"",IF(AND($E$3=1),'Marks Entry 1st'!C160,IF(AND($E$3=2),'Marks Entry 2nd'!C160,IF(AND($E$3=3),'Marks Entry 3rd'!C160,IF(AND($E$3=4),'Marks Entry 4th'!C160,"")))))</f>
        <v/>
      </c>
      <c r="E161" s="96" t="str">
        <f>IF(OR(B161=0,B161=""),"",IF(AND($E$3=1),'Marks Entry 1st'!E160,IF(AND($E$3=2),'Marks Entry 2nd'!E160,IF(AND($E$3=3),'Marks Entry 3rd'!E160,IF(AND($E$3=4),'Marks Entry 4th'!E160,"")))))</f>
        <v/>
      </c>
      <c r="F161" s="95" t="str">
        <f>IF(OR(B161=0,B161=""),"",IF(AND($E$3=1),'Marks Entry 1st'!D160,IF(AND($E$3=2),'Marks Entry 2nd'!D160,IF(AND($E$3=3),'Marks Entry 3rd'!D160,IF(AND($E$3=4),'Marks Entry 4th'!D160,"")))))</f>
        <v/>
      </c>
      <c r="G161" s="90" t="str">
        <f>IF(OR(B161=0,B161=""),"",IF(AND($E$3=1),'Marks Entry 1st'!F160,IF(AND($E$3=2),'Marks Entry 2nd'!F160,IF(AND($E$3=3),'Marks Entry 3rd'!F160,IF(AND($E$3=4),'Marks Entry 4th'!F160,"")))))</f>
        <v/>
      </c>
      <c r="H161" s="90" t="str">
        <f>IF(OR(B161=0,B161=""),"",IF(AND($E$3=1),'Marks Entry 1st'!G160,IF(AND($E$3=2),'Marks Entry 2nd'!G160,IF(AND($E$3=3),'Marks Entry 3rd'!G160,IF(AND($E$3=4),'Marks Entry 4th'!G160,"")))))</f>
        <v/>
      </c>
      <c r="I161" s="90" t="str">
        <f>IF(OR(B161=0,B161=""),"",IF(AND($E$3=1),'Marks Entry 1st'!H160,IF(AND($E$3=2),'Marks Entry 2nd'!H160,IF(AND($E$3=3),'Marks Entry 3rd'!H160,IF(AND($E$3=4),'Marks Entry 4th'!H160,"")))))</f>
        <v/>
      </c>
      <c r="J161" s="379" t="str">
        <f>IF(OR(B161=0,B161=""),"",IF(AND($E$3=1),'Marks Entry 1st'!J160,IF(AND($E$3=2),'Marks Entry 2nd'!J160,IF(AND($E$3=3),'Marks Entry 3rd'!J160,IF(AND($E$3=4),'Marks Entry 4th'!J160,"")))))</f>
        <v/>
      </c>
      <c r="K161" s="379" t="str">
        <f>IF(OR(B161=0,B161=""),"",IF(AND($E$3=1),'Marks Entry 1st'!K160,IF(AND($E$3=2),'Marks Entry 2nd'!K160,IF(AND($E$3=3),'Marks Entry 3rd'!K160,IF(AND($E$3=4),'Marks Entry 4th'!K160,"")))))</f>
        <v/>
      </c>
      <c r="L161" s="180" t="str">
        <f>IF(OR($E161="",$G161=""),"",IF(AND($E$3=1),'Marks Entry 1st'!L160,IF(AND($E$3=2),'Marks Entry 2nd'!L160,IF(AND($E$3=3),'Marks Entry 3rd'!L160,IF(AND($E$3=4),'Marks Entry 4th'!L160,"")))))</f>
        <v/>
      </c>
      <c r="M161" s="180" t="str">
        <f>IF(OR($E161="",$G161=""),"",IF(AND($E$3=1),'Marks Entry 1st'!M160,IF(AND($E$3=2),'Marks Entry 2nd'!M160,IF(AND($E$3=3),'Marks Entry 3rd'!M160,IF(AND($E$3=4),'Marks Entry 4th'!M160,"")))))</f>
        <v/>
      </c>
      <c r="N161" s="87" t="str">
        <f t="shared" si="184"/>
        <v/>
      </c>
      <c r="O161" s="180" t="str">
        <f>IF(OR($E161="",$G161=""),"",IF(AND($E$3=1),'Marks Entry 1st'!N160,IF(AND($E$3=2),'Marks Entry 2nd'!N160,IF(AND($E$3=3),'Marks Entry 3rd'!N160,IF(AND($E$3=4),'Marks Entry 4th'!N160,"")))))</f>
        <v/>
      </c>
      <c r="P161" s="180" t="str">
        <f>IF(OR($E161="",$G161=""),"",IF(AND($E$3=1),'Marks Entry 1st'!O160,IF(AND($E$3=2),'Marks Entry 2nd'!O160,IF(AND($E$3=3),'Marks Entry 3rd'!O160,IF(AND($E$3=4),'Marks Entry 4th'!O160,"")))))</f>
        <v/>
      </c>
      <c r="Q161" s="180" t="str">
        <f>IF(OR($E161="",$G161=""),"",IF(AND($E$3=1),'Marks Entry 1st'!P160,IF(AND($E$3=2),'Marks Entry 2nd'!P160,IF(AND($E$3=3),'Marks Entry 3rd'!P160,IF(AND($E$3=4),'Marks Entry 4th'!P160,"")))))</f>
        <v/>
      </c>
      <c r="R161" s="91" t="str">
        <f t="shared" si="185"/>
        <v/>
      </c>
      <c r="S161" s="87">
        <f t="shared" si="186"/>
        <v>0</v>
      </c>
      <c r="T161" s="93" t="str">
        <f>IF(OR($E161="",$G161=""),"",IF(AND($E$3=1),'Marks Entry 1st'!Q160,IF(AND($E$3=2),'Marks Entry 2nd'!Q160,IF(AND($E$3=3),'Marks Entry 3rd'!Q160,IF(AND($E$3=4),'Marks Entry 4th'!Q160,"")))))</f>
        <v/>
      </c>
      <c r="U161" s="93" t="str">
        <f>IF(OR($E161="",$G161=""),"",IF(AND($E$3=1),'Marks Entry 1st'!R160,IF(AND($E$3=2),'Marks Entry 2nd'!R160,IF(AND($E$3=3),'Marks Entry 3rd'!R160,IF(AND($E$3=4),'Marks Entry 4th'!R160,"")))))</f>
        <v/>
      </c>
      <c r="V161" s="93" t="str">
        <f>IF(OR($E161="",$G161=""),"",IF(AND($E$3=1),'Marks Entry 1st'!S160,IF(AND($E$3=2),'Marks Entry 2nd'!S160,IF(AND($E$3=3),'Marks Entry 3rd'!S160,IF(AND($E$3=4),'Marks Entry 4th'!S160,"")))))</f>
        <v/>
      </c>
      <c r="W161" s="92" t="str">
        <f t="shared" si="187"/>
        <v/>
      </c>
      <c r="X161" s="87" t="str">
        <f t="shared" si="188"/>
        <v/>
      </c>
      <c r="Y161" s="144">
        <f t="shared" si="189"/>
        <v>0</v>
      </c>
      <c r="Z161" s="144" t="str">
        <f t="shared" si="190"/>
        <v/>
      </c>
      <c r="AA161" s="144" t="str">
        <f t="shared" si="152"/>
        <v/>
      </c>
      <c r="AB161" s="144" t="str">
        <f t="shared" si="191"/>
        <v/>
      </c>
      <c r="AC161" s="144" t="str">
        <f t="shared" si="153"/>
        <v/>
      </c>
      <c r="AD161" s="148" t="str">
        <f t="shared" si="154"/>
        <v/>
      </c>
      <c r="AE161" s="180" t="str">
        <f>IF(OR($E161="",$G161=""),"",IF(AND($E$3=1),'Marks Entry 1st'!T160,IF(AND($E$3=2),'Marks Entry 2nd'!T160,IF(AND($E$3=3),'Marks Entry 3rd'!T160,IF(AND($E$3=4),'Marks Entry 4th'!T160,"")))))</f>
        <v/>
      </c>
      <c r="AF161" s="180" t="str">
        <f>IF(OR($E161="",$G161=""),"",IF(AND($E$3=1),'Marks Entry 1st'!U160,IF(AND($E$3=2),'Marks Entry 2nd'!U160,IF(AND($E$3=3),'Marks Entry 3rd'!U160,IF(AND($E$3=4),'Marks Entry 4th'!U160,"")))))</f>
        <v/>
      </c>
      <c r="AG161" s="87" t="str">
        <f t="shared" si="192"/>
        <v/>
      </c>
      <c r="AH161" s="180" t="str">
        <f>IF(OR($E161="",$G161=""),"",IF(AND($E$3=1),'Marks Entry 1st'!V160,IF(AND($E$3=2),'Marks Entry 2nd'!V160,IF(AND($E$3=3),'Marks Entry 3rd'!V160,IF(AND($E$3=4),'Marks Entry 4th'!V160,"")))))</f>
        <v/>
      </c>
      <c r="AI161" s="180" t="str">
        <f>IF(OR($E161="",$G161=""),"",IF(AND($E$3=1),'Marks Entry 1st'!W160,IF(AND($E$3=2),'Marks Entry 2nd'!W160,IF(AND($E$3=3),'Marks Entry 3rd'!W160,IF(AND($E$3=4),'Marks Entry 4th'!W160,"")))))</f>
        <v/>
      </c>
      <c r="AJ161" s="180" t="str">
        <f>IF(OR($E161="",$G161=""),"",IF(AND($E$3=1),'Marks Entry 1st'!X160,IF(AND($E$3=2),'Marks Entry 2nd'!X160,IF(AND($E$3=3),'Marks Entry 3rd'!X160,IF(AND($E$3=4),'Marks Entry 4th'!X160,"")))))</f>
        <v/>
      </c>
      <c r="AK161" s="91" t="str">
        <f t="shared" si="193"/>
        <v/>
      </c>
      <c r="AL161" s="87">
        <f t="shared" si="194"/>
        <v>0</v>
      </c>
      <c r="AM161" s="93" t="str">
        <f>IF(OR($E161="",$G161=""),"",IF(AND($E$3=1),'Marks Entry 1st'!Y160,IF(AND($E$3=2),'Marks Entry 2nd'!Y160,IF(AND($E$3=3),'Marks Entry 3rd'!Y160,IF(AND($E$3=4),'Marks Entry 4th'!Y160,"")))))</f>
        <v/>
      </c>
      <c r="AN161" s="93" t="str">
        <f>IF(OR($E161="",$G161=""),"",IF(AND($E$3=1),'Marks Entry 1st'!Z160,IF(AND($E$3=2),'Marks Entry 2nd'!Z160,IF(AND($E$3=3),'Marks Entry 3rd'!Z160,IF(AND($E$3=4),'Marks Entry 4th'!Z160,"")))))</f>
        <v/>
      </c>
      <c r="AO161" s="93" t="str">
        <f>IF(OR($E161="",$G161=""),"",IF(AND($E$3=1),'Marks Entry 1st'!AA160,IF(AND($E$3=2),'Marks Entry 2nd'!AA160,IF(AND($E$3=3),'Marks Entry 3rd'!AA160,IF(AND($E$3=4),'Marks Entry 4th'!AA160,"")))))</f>
        <v/>
      </c>
      <c r="AP161" s="92" t="str">
        <f t="shared" si="195"/>
        <v/>
      </c>
      <c r="AQ161" s="87" t="str">
        <f t="shared" si="196"/>
        <v/>
      </c>
      <c r="AR161" s="144">
        <f t="shared" si="197"/>
        <v>0</v>
      </c>
      <c r="AS161" s="144" t="str">
        <f t="shared" si="198"/>
        <v/>
      </c>
      <c r="AT161" s="144" t="str">
        <f t="shared" si="155"/>
        <v/>
      </c>
      <c r="AU161" s="144" t="str">
        <f t="shared" si="199"/>
        <v/>
      </c>
      <c r="AV161" s="144" t="str">
        <f t="shared" si="156"/>
        <v/>
      </c>
      <c r="AW161" s="148" t="str">
        <f t="shared" si="157"/>
        <v/>
      </c>
      <c r="AX161" s="180" t="str">
        <f>IF(OR($E161="",$G161=""),"",IF(AND($E$3=1),'Marks Entry 1st'!AB160,IF(AND($E$3=2),'Marks Entry 2nd'!AB160,IF(AND($E$3=3),'Marks Entry 3rd'!AB160,IF(AND($E$3=4),'Marks Entry 4th'!AB160,"")))))</f>
        <v/>
      </c>
      <c r="AY161" s="180" t="str">
        <f>IF(OR($E161="",$G161=""),"",IF(AND($E$3=1),'Marks Entry 1st'!AC160,IF(AND($E$3=2),'Marks Entry 2nd'!AC160,IF(AND($E$3=3),'Marks Entry 3rd'!AC160,IF(AND($E$3=4),'Marks Entry 4th'!AC160,"")))))</f>
        <v/>
      </c>
      <c r="AZ161" s="87" t="str">
        <f t="shared" si="158"/>
        <v/>
      </c>
      <c r="BA161" s="180" t="str">
        <f>IF(OR($E161="",$G161=""),"",IF(AND($E$3=1),'Marks Entry 1st'!AD160,IF(AND($E$3=2),'Marks Entry 2nd'!AD160,IF(AND($E$3=3),'Marks Entry 3rd'!AD160,IF(AND($E$3=4),'Marks Entry 4th'!AD160,"")))))</f>
        <v/>
      </c>
      <c r="BB161" s="180" t="str">
        <f>IF(OR($E161="",$G161=""),"",IF(AND($E$3=1),'Marks Entry 1st'!AE160,IF(AND($E$3=2),'Marks Entry 2nd'!AE160,IF(AND($E$3=3),'Marks Entry 3rd'!AE160,IF(AND($E$3=4),'Marks Entry 4th'!AE160,"")))))</f>
        <v/>
      </c>
      <c r="BC161" s="180" t="str">
        <f>IF(OR($E161="",$G161=""),"",IF(AND($E$3=1),'Marks Entry 1st'!AF160,IF(AND($E$3=2),'Marks Entry 2nd'!AF160,IF(AND($E$3=3),'Marks Entry 3rd'!AF160,IF(AND($E$3=4),'Marks Entry 4th'!AF160,"")))))</f>
        <v/>
      </c>
      <c r="BD161" s="91" t="str">
        <f t="shared" si="159"/>
        <v/>
      </c>
      <c r="BE161" s="87">
        <f t="shared" si="160"/>
        <v>0</v>
      </c>
      <c r="BF161" s="93" t="str">
        <f>IF(OR($E161="",$G161=""),"",IF(AND($E$3=1),'Marks Entry 1st'!AG160,IF(AND($E$3=2),'Marks Entry 2nd'!AG160,IF(AND($E$3=3),'Marks Entry 3rd'!AG160,IF(AND($E$3=4),'Marks Entry 4th'!AG160,"")))))</f>
        <v/>
      </c>
      <c r="BG161" s="93" t="str">
        <f>IF(OR($E161="",$G161=""),"",IF(AND($E$3=1),'Marks Entry 1st'!AH160,IF(AND($E$3=2),'Marks Entry 2nd'!AH160,IF(AND($E$3=3),'Marks Entry 3rd'!AH160,IF(AND($E$3=4),'Marks Entry 4th'!AH160,"")))))</f>
        <v/>
      </c>
      <c r="BH161" s="93" t="str">
        <f>IF(OR($E161="",$G161=""),"",IF(AND($E$3=1),'Marks Entry 1st'!AI160,IF(AND($E$3=2),'Marks Entry 2nd'!AI160,IF(AND($E$3=3),'Marks Entry 3rd'!AI160,IF(AND($E$3=4),'Marks Entry 4th'!AI160,"")))))</f>
        <v/>
      </c>
      <c r="BI161" s="92" t="str">
        <f t="shared" si="161"/>
        <v/>
      </c>
      <c r="BJ161" s="87" t="str">
        <f t="shared" si="162"/>
        <v/>
      </c>
      <c r="BK161" s="144">
        <f t="shared" si="163"/>
        <v>0</v>
      </c>
      <c r="BL161" s="144" t="str">
        <f t="shared" si="164"/>
        <v/>
      </c>
      <c r="BM161" s="144" t="str">
        <f t="shared" si="165"/>
        <v/>
      </c>
      <c r="BN161" s="144" t="str">
        <f t="shared" si="166"/>
        <v/>
      </c>
      <c r="BO161" s="144" t="str">
        <f t="shared" si="167"/>
        <v/>
      </c>
      <c r="BP161" s="148" t="str">
        <f t="shared" si="168"/>
        <v/>
      </c>
      <c r="BQ161" s="180" t="str">
        <f>IF(OR($E161="",$G161=""),"",IF(AND($E$3=1),'Marks Entry 1st'!AJ160,IF(AND($E$3=2),'Marks Entry 2nd'!AJ160,IF(AND($E$3=3),'Marks Entry 3rd'!AJ160,IF(AND($E$3=4),'Marks Entry 4th'!AJ160,"")))))</f>
        <v/>
      </c>
      <c r="BR161" s="180" t="str">
        <f>IF(OR($E161="",$G161=""),"",IF(AND($E$3=1),'Marks Entry 1st'!AK160,IF(AND($E$3=2),'Marks Entry 2nd'!AK160,IF(AND($E$3=3),'Marks Entry 3rd'!AK160,IF(AND($E$3=4),'Marks Entry 4th'!AK160,"")))))</f>
        <v/>
      </c>
      <c r="BS161" s="87" t="str">
        <f t="shared" si="200"/>
        <v/>
      </c>
      <c r="BT161" s="180" t="str">
        <f>IF(OR($E161="",$G161=""),"",IF(AND($E$3=1),'Marks Entry 1st'!AL160,IF(AND($E$3=2),'Marks Entry 2nd'!AL160,IF(AND($E$3=3),'Marks Entry 3rd'!AL160,IF(AND($E$3=4),'Marks Entry 4th'!AL160,"")))))</f>
        <v/>
      </c>
      <c r="BU161" s="180" t="str">
        <f>IF(OR($E161="",$G161=""),"",IF(AND($E$3=1),'Marks Entry 1st'!AM160,IF(AND($E$3=2),'Marks Entry 2nd'!AM160,IF(AND($E$3=3),'Marks Entry 3rd'!AM160,IF(AND($E$3=4),'Marks Entry 4th'!AM160,"")))))</f>
        <v/>
      </c>
      <c r="BV161" s="180" t="str">
        <f>IF(OR($E161="",$G161=""),"",IF(AND($E$3=1),'Marks Entry 1st'!AN160,IF(AND($E$3=2),'Marks Entry 2nd'!AN160,IF(AND($E$3=3),'Marks Entry 3rd'!AN160,IF(AND($E$3=4),'Marks Entry 4th'!AN160,"")))))</f>
        <v/>
      </c>
      <c r="BW161" s="91" t="str">
        <f t="shared" si="201"/>
        <v/>
      </c>
      <c r="BX161" s="87">
        <f t="shared" si="202"/>
        <v>0</v>
      </c>
      <c r="BY161" s="93" t="str">
        <f>IF(OR($E161="",$G161=""),"",IF(AND($E$3=1),'Marks Entry 1st'!AO160,IF(AND($E$3=2),'Marks Entry 2nd'!AO160,IF(AND($E$3=3),'Marks Entry 3rd'!AO160,IF(AND($E$3=4),'Marks Entry 4th'!AO160,"")))))</f>
        <v/>
      </c>
      <c r="BZ161" s="93" t="str">
        <f>IF(OR($E161="",$G161=""),"",IF(AND($E$3=1),'Marks Entry 1st'!AP160,IF(AND($E$3=2),'Marks Entry 2nd'!AP160,IF(AND($E$3=3),'Marks Entry 3rd'!AP160,IF(AND($E$3=4),'Marks Entry 4th'!AP160,"")))))</f>
        <v/>
      </c>
      <c r="CA161" s="93" t="str">
        <f>IF(OR($E161="",$G161=""),"",IF(AND($E$3=1),'Marks Entry 1st'!AQ160,IF(AND($E$3=2),'Marks Entry 2nd'!AQ160,IF(AND($E$3=3),'Marks Entry 3rd'!AQ160,IF(AND($E$3=4),'Marks Entry 4th'!AQ160,"")))))</f>
        <v/>
      </c>
      <c r="CB161" s="92" t="str">
        <f t="shared" si="203"/>
        <v/>
      </c>
      <c r="CC161" s="87" t="str">
        <f t="shared" si="204"/>
        <v/>
      </c>
      <c r="CD161" s="144">
        <f t="shared" si="205"/>
        <v>0</v>
      </c>
      <c r="CE161" s="144" t="str">
        <f t="shared" si="206"/>
        <v/>
      </c>
      <c r="CF161" s="144" t="str">
        <f t="shared" si="169"/>
        <v/>
      </c>
      <c r="CG161" s="144" t="str">
        <f t="shared" si="207"/>
        <v/>
      </c>
      <c r="CH161" s="144" t="str">
        <f t="shared" si="170"/>
        <v/>
      </c>
      <c r="CI161" s="148" t="str">
        <f t="shared" si="171"/>
        <v/>
      </c>
      <c r="CJ161" s="180" t="str">
        <f>IF(OR($E161="",$G161=""),"",IF(AND($E$3=1),'Marks Entry 1st'!AR160,IF(AND($E$3=2),'Marks Entry 2nd'!AR160,IF(AND($E$3=3),'Marks Entry 3rd'!AR160,IF(AND($E$3=4),'Marks Entry 4th'!AR160,"")))))</f>
        <v/>
      </c>
      <c r="CK161" s="180" t="str">
        <f>IF(OR($E161="",$G161=""),"",IF(AND($E$3=1),'Marks Entry 1st'!AS160,IF(AND($E$3=2),'Marks Entry 2nd'!AS160,IF(AND($E$3=3),'Marks Entry 3rd'!AS160,IF(AND($E$3=4),'Marks Entry 4th'!AS160,"")))))</f>
        <v/>
      </c>
      <c r="CL161" s="87" t="str">
        <f t="shared" si="208"/>
        <v/>
      </c>
      <c r="CM161" s="180" t="str">
        <f>IF(OR($E161="",$G161=""),"",IF(AND($E$3=1),'Marks Entry 1st'!AT160,IF(AND($E$3=2),'Marks Entry 2nd'!AT160,IF(AND($E$3=3),'Marks Entry 3rd'!AT160,IF(AND($E$3=4),'Marks Entry 4th'!AT160,"")))))</f>
        <v/>
      </c>
      <c r="CN161" s="180" t="str">
        <f>IF(OR($E161="",$G161=""),"",IF(AND($E$3=1),'Marks Entry 1st'!AU160,IF(AND($E$3=2),'Marks Entry 2nd'!AU160,IF(AND($E$3=3),'Marks Entry 3rd'!AU160,IF(AND($E$3=4),'Marks Entry 4th'!AU160,"")))))</f>
        <v/>
      </c>
      <c r="CO161" s="180" t="str">
        <f>IF(OR($E161="",$G161=""),"",IF(AND($E$3=1),'Marks Entry 1st'!AV160,IF(AND($E$3=2),'Marks Entry 2nd'!AV160,IF(AND($E$3=3),'Marks Entry 3rd'!AV160,IF(AND($E$3=4),'Marks Entry 4th'!AV160,"")))))</f>
        <v/>
      </c>
      <c r="CP161" s="91" t="str">
        <f t="shared" si="209"/>
        <v/>
      </c>
      <c r="CQ161" s="87">
        <f t="shared" si="210"/>
        <v>0</v>
      </c>
      <c r="CR161" s="93" t="str">
        <f>IF(OR($E161="",$G161=""),"",IF(AND($E$3=1),'Marks Entry 1st'!AW160,IF(AND($E$3=2),'Marks Entry 2nd'!AW160,IF(AND($E$3=3),'Marks Entry 3rd'!AW160,IF(AND($E$3=4),'Marks Entry 4th'!AW160,"")))))</f>
        <v/>
      </c>
      <c r="CS161" s="93" t="str">
        <f>IF(OR($E161="",$G161=""),"",IF(AND($E$3=1),'Marks Entry 1st'!AX160,IF(AND($E$3=2),'Marks Entry 2nd'!AX160,IF(AND($E$3=3),'Marks Entry 3rd'!AX160,IF(AND($E$3=4),'Marks Entry 4th'!AX160,"")))))</f>
        <v/>
      </c>
      <c r="CT161" s="93" t="str">
        <f>IF(OR($E161="",$G161=""),"",IF(AND($E$3=1),'Marks Entry 1st'!AY160,IF(AND($E$3=2),'Marks Entry 2nd'!AY160,IF(AND($E$3=3),'Marks Entry 3rd'!AY160,IF(AND($E$3=4),'Marks Entry 4th'!AY160,"")))))</f>
        <v/>
      </c>
      <c r="CU161" s="92" t="str">
        <f t="shared" si="211"/>
        <v/>
      </c>
      <c r="CV161" s="87" t="str">
        <f t="shared" si="212"/>
        <v/>
      </c>
      <c r="CW161" s="144">
        <f t="shared" si="213"/>
        <v>0</v>
      </c>
      <c r="CX161" s="144" t="str">
        <f t="shared" si="214"/>
        <v/>
      </c>
      <c r="CY161" s="144" t="str">
        <f t="shared" si="172"/>
        <v/>
      </c>
      <c r="CZ161" s="144" t="str">
        <f t="shared" si="215"/>
        <v/>
      </c>
      <c r="DA161" s="144" t="str">
        <f t="shared" si="173"/>
        <v/>
      </c>
      <c r="DB161" s="148" t="str">
        <f t="shared" si="174"/>
        <v/>
      </c>
      <c r="DC161" s="380" t="str">
        <f>IF(OR($E161="",$G161=""),"",IF(AND($E$3=1),'Marks Entry 1st'!AZ160,IF(AND($E$3=2),'Marks Entry 2nd'!AZ160,IF(AND($E$3=3),'Marks Entry 3rd'!AZ160,IF(AND($E$3=4),'Marks Entry 4th'!AZ160,"")))))</f>
        <v/>
      </c>
      <c r="DD161" s="380" t="str">
        <f>IF(OR($E161="",$G161=""),"",IF(AND($E$3=1),'Marks Entry 1st'!BA160,IF(AND($E$3=2),'Marks Entry 2nd'!BA160,IF(AND($E$3=3),'Marks Entry 3rd'!BA160,IF(AND($E$3=4),'Marks Entry 4th'!BA160,"")))))</f>
        <v/>
      </c>
      <c r="DE161" s="380" t="str">
        <f>IF(OR($E161="",$G161=""),"",IF(AND($E$3=1),'Marks Entry 1st'!BB160,IF(AND($E$3=2),'Marks Entry 2nd'!BB160,IF(AND($E$3=3),'Marks Entry 3rd'!BB160,IF(AND($E$3=4),'Marks Entry 4th'!BB160,"")))))</f>
        <v/>
      </c>
      <c r="DF161" s="181" t="str">
        <f t="shared" si="216"/>
        <v/>
      </c>
      <c r="DG161" s="182">
        <f t="shared" si="217"/>
        <v>0</v>
      </c>
      <c r="DH161" s="182" t="str">
        <f t="shared" si="218"/>
        <v/>
      </c>
      <c r="DI161" s="182" t="str">
        <f t="shared" si="219"/>
        <v/>
      </c>
      <c r="DJ161" s="147" t="str">
        <f t="shared" si="175"/>
        <v/>
      </c>
      <c r="DK161" s="380" t="str">
        <f>IF(OR($E161="",$G161=""),"",IF(AND($E$3=1),'Marks Entry 1st'!BC160,IF(AND($E$3=2),'Marks Entry 2nd'!BC160,IF(AND($E$3=3),'Marks Entry 3rd'!BC160,IF(AND($E$3=4),'Marks Entry 4th'!BC160,"")))))</f>
        <v/>
      </c>
      <c r="DL161" s="380" t="str">
        <f>IF(OR($E161="",$G161=""),"",IF(AND($E$3=1),'Marks Entry 1st'!BD160,IF(AND($E$3=2),'Marks Entry 2nd'!BD160,IF(AND($E$3=3),'Marks Entry 3rd'!BD160,IF(AND($E$3=4),'Marks Entry 4th'!BD160,"")))))</f>
        <v/>
      </c>
      <c r="DM161" s="380" t="str">
        <f>IF(OR($E161="",$G161=""),"",IF(AND($E$3=1),'Marks Entry 1st'!BE160,IF(AND($E$3=2),'Marks Entry 2nd'!BE160,IF(AND($E$3=3),'Marks Entry 3rd'!BE160,IF(AND($E$3=4),'Marks Entry 4th'!BE160,"")))))</f>
        <v/>
      </c>
      <c r="DN161" s="181" t="str">
        <f t="shared" si="220"/>
        <v/>
      </c>
      <c r="DO161" s="182">
        <f t="shared" si="221"/>
        <v>0</v>
      </c>
      <c r="DP161" s="182" t="str">
        <f t="shared" si="222"/>
        <v/>
      </c>
      <c r="DQ161" s="182" t="str">
        <f t="shared" si="223"/>
        <v/>
      </c>
      <c r="DR161" s="147" t="str">
        <f t="shared" si="176"/>
        <v/>
      </c>
      <c r="DS161" s="380" t="str">
        <f>IF(OR($E161="",$G161=""),"",IF(AND($E$3=1),'Marks Entry 1st'!BF160,IF(AND($E$3=2),'Marks Entry 2nd'!BF160,IF(AND($E$3=3),'Marks Entry 3rd'!BF160,IF(AND($E$3=4),'Marks Entry 4th'!BF160,"")))))</f>
        <v/>
      </c>
      <c r="DT161" s="380" t="str">
        <f>IF(OR($E161="",$G161=""),"",IF(AND($E$3=1),'Marks Entry 1st'!BG160,IF(AND($E$3=2),'Marks Entry 2nd'!BG160,IF(AND($E$3=3),'Marks Entry 3rd'!BG160,IF(AND($E$3=4),'Marks Entry 4th'!BG160,"")))))</f>
        <v/>
      </c>
      <c r="DU161" s="380" t="str">
        <f>IF(OR($E161="",$G161=""),"",IF(AND($E$3=1),'Marks Entry 1st'!BH160,IF(AND($E$3=2),'Marks Entry 2nd'!BH160,IF(AND($E$3=3),'Marks Entry 3rd'!BH160,IF(AND($E$3=4),'Marks Entry 4th'!BH160,"")))))</f>
        <v/>
      </c>
      <c r="DV161" s="181" t="str">
        <f t="shared" si="224"/>
        <v/>
      </c>
      <c r="DW161" s="182">
        <f t="shared" si="225"/>
        <v>0</v>
      </c>
      <c r="DX161" s="182" t="str">
        <f t="shared" si="226"/>
        <v/>
      </c>
      <c r="DY161" s="182" t="str">
        <f t="shared" si="227"/>
        <v/>
      </c>
      <c r="DZ161" s="147" t="str">
        <f t="shared" si="177"/>
        <v/>
      </c>
      <c r="EA161" s="104" t="str">
        <f t="shared" si="178"/>
        <v/>
      </c>
      <c r="EB161" s="105" t="str">
        <f t="shared" si="179"/>
        <v/>
      </c>
      <c r="EC161" s="111" t="str">
        <f t="shared" si="180"/>
        <v/>
      </c>
      <c r="ED161" s="112" t="str">
        <f t="shared" si="181"/>
        <v/>
      </c>
      <c r="EE161" s="386" t="str">
        <f t="shared" si="182"/>
        <v/>
      </c>
      <c r="EF161" s="72" t="str">
        <f>IF(OR($E161="",$G161=""),"",IF(AND($E$3=1),'Marks Entry 1st'!BI160,IF(AND($E$3=2),'Marks Entry 2nd'!BI160,IF(AND($E$3=3),'Marks Entry 3rd'!BI160,IF(AND($E$3=4),'Marks Entry 4th'!BI160,"")))))</f>
        <v/>
      </c>
      <c r="EG161" s="72" t="str">
        <f>IF(OR($E161="",$G161=""),"",IF(AND($E$3=1),'Marks Entry 1st'!BJ160,IF(AND($E$3=2),'Marks Entry 2nd'!BJ160,IF(AND($E$3=3),'Marks Entry 3rd'!BJ160,IF(AND($E$3=4),'Marks Entry 4th'!BJ160,"")))))</f>
        <v/>
      </c>
      <c r="EH161" s="328" t="str">
        <f t="shared" si="183"/>
        <v/>
      </c>
      <c r="EI161" s="73"/>
      <c r="EP161" s="75">
        <f>IF(AND($E$3=1),'Marks Entry 1st'!I160,IF(AND($E$3=2),'Marks Entry 2nd'!I160,IF(AND($E$3=3),'Marks Entry 3rd'!I160,IF(AND($E$3=4),'Marks Entry 4th'!I160,""))))</f>
        <v>0</v>
      </c>
    </row>
    <row r="162" spans="1:146" ht="18.899999999999999" customHeight="1">
      <c r="A162" s="94">
        <v>155</v>
      </c>
      <c r="B162" s="94" t="str">
        <f>IF(OR(EP162=0,EP162=""),"",IF(AND($E$3=1),'Marks Entry 1st'!I161,IF(AND($E$3=2),'Marks Entry 2nd'!I161,IF(AND($E$3=3),'Marks Entry 3rd'!I161,IF(AND($E$3=4),'Marks Entry 4th'!I161,"")))))</f>
        <v/>
      </c>
      <c r="C162" s="95" t="str">
        <f>IF(OR(B162=0,B162=""),"",IF(AND($E$3=1),'Marks Entry 1st'!B161,IF(AND($E$3=2),'Marks Entry 2nd'!B161,IF(AND($E$3=3),'Marks Entry 3rd'!B161,IF(AND($E$3=4),'Marks Entry 4th'!B161,"")))))</f>
        <v/>
      </c>
      <c r="D162" s="95" t="str">
        <f>IF(OR(B162=0,B162=""),"",IF(AND($E$3=1),'Marks Entry 1st'!C161,IF(AND($E$3=2),'Marks Entry 2nd'!C161,IF(AND($E$3=3),'Marks Entry 3rd'!C161,IF(AND($E$3=4),'Marks Entry 4th'!C161,"")))))</f>
        <v/>
      </c>
      <c r="E162" s="96" t="str">
        <f>IF(OR(B162=0,B162=""),"",IF(AND($E$3=1),'Marks Entry 1st'!E161,IF(AND($E$3=2),'Marks Entry 2nd'!E161,IF(AND($E$3=3),'Marks Entry 3rd'!E161,IF(AND($E$3=4),'Marks Entry 4th'!E161,"")))))</f>
        <v/>
      </c>
      <c r="F162" s="95" t="str">
        <f>IF(OR(B162=0,B162=""),"",IF(AND($E$3=1),'Marks Entry 1st'!D161,IF(AND($E$3=2),'Marks Entry 2nd'!D161,IF(AND($E$3=3),'Marks Entry 3rd'!D161,IF(AND($E$3=4),'Marks Entry 4th'!D161,"")))))</f>
        <v/>
      </c>
      <c r="G162" s="90" t="str">
        <f>IF(OR(B162=0,B162=""),"",IF(AND($E$3=1),'Marks Entry 1st'!F161,IF(AND($E$3=2),'Marks Entry 2nd'!F161,IF(AND($E$3=3),'Marks Entry 3rd'!F161,IF(AND($E$3=4),'Marks Entry 4th'!F161,"")))))</f>
        <v/>
      </c>
      <c r="H162" s="90" t="str">
        <f>IF(OR(B162=0,B162=""),"",IF(AND($E$3=1),'Marks Entry 1st'!G161,IF(AND($E$3=2),'Marks Entry 2nd'!G161,IF(AND($E$3=3),'Marks Entry 3rd'!G161,IF(AND($E$3=4),'Marks Entry 4th'!G161,"")))))</f>
        <v/>
      </c>
      <c r="I162" s="90" t="str">
        <f>IF(OR(B162=0,B162=""),"",IF(AND($E$3=1),'Marks Entry 1st'!H161,IF(AND($E$3=2),'Marks Entry 2nd'!H161,IF(AND($E$3=3),'Marks Entry 3rd'!H161,IF(AND($E$3=4),'Marks Entry 4th'!H161,"")))))</f>
        <v/>
      </c>
      <c r="J162" s="379" t="str">
        <f>IF(OR(B162=0,B162=""),"",IF(AND($E$3=1),'Marks Entry 1st'!J161,IF(AND($E$3=2),'Marks Entry 2nd'!J161,IF(AND($E$3=3),'Marks Entry 3rd'!J161,IF(AND($E$3=4),'Marks Entry 4th'!J161,"")))))</f>
        <v/>
      </c>
      <c r="K162" s="379" t="str">
        <f>IF(OR(B162=0,B162=""),"",IF(AND($E$3=1),'Marks Entry 1st'!K161,IF(AND($E$3=2),'Marks Entry 2nd'!K161,IF(AND($E$3=3),'Marks Entry 3rd'!K161,IF(AND($E$3=4),'Marks Entry 4th'!K161,"")))))</f>
        <v/>
      </c>
      <c r="L162" s="180" t="str">
        <f>IF(OR($E162="",$G162=""),"",IF(AND($E$3=1),'Marks Entry 1st'!L161,IF(AND($E$3=2),'Marks Entry 2nd'!L161,IF(AND($E$3=3),'Marks Entry 3rd'!L161,IF(AND($E$3=4),'Marks Entry 4th'!L161,"")))))</f>
        <v/>
      </c>
      <c r="M162" s="180" t="str">
        <f>IF(OR($E162="",$G162=""),"",IF(AND($E$3=1),'Marks Entry 1st'!M161,IF(AND($E$3=2),'Marks Entry 2nd'!M161,IF(AND($E$3=3),'Marks Entry 3rd'!M161,IF(AND($E$3=4),'Marks Entry 4th'!M161,"")))))</f>
        <v/>
      </c>
      <c r="N162" s="87" t="str">
        <f t="shared" si="184"/>
        <v/>
      </c>
      <c r="O162" s="180" t="str">
        <f>IF(OR($E162="",$G162=""),"",IF(AND($E$3=1),'Marks Entry 1st'!N161,IF(AND($E$3=2),'Marks Entry 2nd'!N161,IF(AND($E$3=3),'Marks Entry 3rd'!N161,IF(AND($E$3=4),'Marks Entry 4th'!N161,"")))))</f>
        <v/>
      </c>
      <c r="P162" s="180" t="str">
        <f>IF(OR($E162="",$G162=""),"",IF(AND($E$3=1),'Marks Entry 1st'!O161,IF(AND($E$3=2),'Marks Entry 2nd'!O161,IF(AND($E$3=3),'Marks Entry 3rd'!O161,IF(AND($E$3=4),'Marks Entry 4th'!O161,"")))))</f>
        <v/>
      </c>
      <c r="Q162" s="180" t="str">
        <f>IF(OR($E162="",$G162=""),"",IF(AND($E$3=1),'Marks Entry 1st'!P161,IF(AND($E$3=2),'Marks Entry 2nd'!P161,IF(AND($E$3=3),'Marks Entry 3rd'!P161,IF(AND($E$3=4),'Marks Entry 4th'!P161,"")))))</f>
        <v/>
      </c>
      <c r="R162" s="91" t="str">
        <f t="shared" si="185"/>
        <v/>
      </c>
      <c r="S162" s="87">
        <f t="shared" si="186"/>
        <v>0</v>
      </c>
      <c r="T162" s="93" t="str">
        <f>IF(OR($E162="",$G162=""),"",IF(AND($E$3=1),'Marks Entry 1st'!Q161,IF(AND($E$3=2),'Marks Entry 2nd'!Q161,IF(AND($E$3=3),'Marks Entry 3rd'!Q161,IF(AND($E$3=4),'Marks Entry 4th'!Q161,"")))))</f>
        <v/>
      </c>
      <c r="U162" s="93" t="str">
        <f>IF(OR($E162="",$G162=""),"",IF(AND($E$3=1),'Marks Entry 1st'!R161,IF(AND($E$3=2),'Marks Entry 2nd'!R161,IF(AND($E$3=3),'Marks Entry 3rd'!R161,IF(AND($E$3=4),'Marks Entry 4th'!R161,"")))))</f>
        <v/>
      </c>
      <c r="V162" s="93" t="str">
        <f>IF(OR($E162="",$G162=""),"",IF(AND($E$3=1),'Marks Entry 1st'!S161,IF(AND($E$3=2),'Marks Entry 2nd'!S161,IF(AND($E$3=3),'Marks Entry 3rd'!S161,IF(AND($E$3=4),'Marks Entry 4th'!S161,"")))))</f>
        <v/>
      </c>
      <c r="W162" s="92" t="str">
        <f t="shared" si="187"/>
        <v/>
      </c>
      <c r="X162" s="87" t="str">
        <f t="shared" si="188"/>
        <v/>
      </c>
      <c r="Y162" s="144">
        <f t="shared" si="189"/>
        <v>0</v>
      </c>
      <c r="Z162" s="144" t="str">
        <f t="shared" si="190"/>
        <v/>
      </c>
      <c r="AA162" s="144" t="str">
        <f t="shared" si="152"/>
        <v/>
      </c>
      <c r="AB162" s="144" t="str">
        <f t="shared" si="191"/>
        <v/>
      </c>
      <c r="AC162" s="144" t="str">
        <f t="shared" si="153"/>
        <v/>
      </c>
      <c r="AD162" s="148" t="str">
        <f t="shared" si="154"/>
        <v/>
      </c>
      <c r="AE162" s="180" t="str">
        <f>IF(OR($E162="",$G162=""),"",IF(AND($E$3=1),'Marks Entry 1st'!T161,IF(AND($E$3=2),'Marks Entry 2nd'!T161,IF(AND($E$3=3),'Marks Entry 3rd'!T161,IF(AND($E$3=4),'Marks Entry 4th'!T161,"")))))</f>
        <v/>
      </c>
      <c r="AF162" s="180" t="str">
        <f>IF(OR($E162="",$G162=""),"",IF(AND($E$3=1),'Marks Entry 1st'!U161,IF(AND($E$3=2),'Marks Entry 2nd'!U161,IF(AND($E$3=3),'Marks Entry 3rd'!U161,IF(AND($E$3=4),'Marks Entry 4th'!U161,"")))))</f>
        <v/>
      </c>
      <c r="AG162" s="87" t="str">
        <f t="shared" si="192"/>
        <v/>
      </c>
      <c r="AH162" s="180" t="str">
        <f>IF(OR($E162="",$G162=""),"",IF(AND($E$3=1),'Marks Entry 1st'!V161,IF(AND($E$3=2),'Marks Entry 2nd'!V161,IF(AND($E$3=3),'Marks Entry 3rd'!V161,IF(AND($E$3=4),'Marks Entry 4th'!V161,"")))))</f>
        <v/>
      </c>
      <c r="AI162" s="180" t="str">
        <f>IF(OR($E162="",$G162=""),"",IF(AND($E$3=1),'Marks Entry 1st'!W161,IF(AND($E$3=2),'Marks Entry 2nd'!W161,IF(AND($E$3=3),'Marks Entry 3rd'!W161,IF(AND($E$3=4),'Marks Entry 4th'!W161,"")))))</f>
        <v/>
      </c>
      <c r="AJ162" s="180" t="str">
        <f>IF(OR($E162="",$G162=""),"",IF(AND($E$3=1),'Marks Entry 1st'!X161,IF(AND($E$3=2),'Marks Entry 2nd'!X161,IF(AND($E$3=3),'Marks Entry 3rd'!X161,IF(AND($E$3=4),'Marks Entry 4th'!X161,"")))))</f>
        <v/>
      </c>
      <c r="AK162" s="91" t="str">
        <f t="shared" si="193"/>
        <v/>
      </c>
      <c r="AL162" s="87">
        <f t="shared" si="194"/>
        <v>0</v>
      </c>
      <c r="AM162" s="93" t="str">
        <f>IF(OR($E162="",$G162=""),"",IF(AND($E$3=1),'Marks Entry 1st'!Y161,IF(AND($E$3=2),'Marks Entry 2nd'!Y161,IF(AND($E$3=3),'Marks Entry 3rd'!Y161,IF(AND($E$3=4),'Marks Entry 4th'!Y161,"")))))</f>
        <v/>
      </c>
      <c r="AN162" s="93" t="str">
        <f>IF(OR($E162="",$G162=""),"",IF(AND($E$3=1),'Marks Entry 1st'!Z161,IF(AND($E$3=2),'Marks Entry 2nd'!Z161,IF(AND($E$3=3),'Marks Entry 3rd'!Z161,IF(AND($E$3=4),'Marks Entry 4th'!Z161,"")))))</f>
        <v/>
      </c>
      <c r="AO162" s="93" t="str">
        <f>IF(OR($E162="",$G162=""),"",IF(AND($E$3=1),'Marks Entry 1st'!AA161,IF(AND($E$3=2),'Marks Entry 2nd'!AA161,IF(AND($E$3=3),'Marks Entry 3rd'!AA161,IF(AND($E$3=4),'Marks Entry 4th'!AA161,"")))))</f>
        <v/>
      </c>
      <c r="AP162" s="92" t="str">
        <f t="shared" si="195"/>
        <v/>
      </c>
      <c r="AQ162" s="87" t="str">
        <f t="shared" si="196"/>
        <v/>
      </c>
      <c r="AR162" s="144">
        <f t="shared" si="197"/>
        <v>0</v>
      </c>
      <c r="AS162" s="144" t="str">
        <f t="shared" si="198"/>
        <v/>
      </c>
      <c r="AT162" s="144" t="str">
        <f t="shared" si="155"/>
        <v/>
      </c>
      <c r="AU162" s="144" t="str">
        <f t="shared" si="199"/>
        <v/>
      </c>
      <c r="AV162" s="144" t="str">
        <f t="shared" si="156"/>
        <v/>
      </c>
      <c r="AW162" s="148" t="str">
        <f t="shared" si="157"/>
        <v/>
      </c>
      <c r="AX162" s="180" t="str">
        <f>IF(OR($E162="",$G162=""),"",IF(AND($E$3=1),'Marks Entry 1st'!AB161,IF(AND($E$3=2),'Marks Entry 2nd'!AB161,IF(AND($E$3=3),'Marks Entry 3rd'!AB161,IF(AND($E$3=4),'Marks Entry 4th'!AB161,"")))))</f>
        <v/>
      </c>
      <c r="AY162" s="180" t="str">
        <f>IF(OR($E162="",$G162=""),"",IF(AND($E$3=1),'Marks Entry 1st'!AC161,IF(AND($E$3=2),'Marks Entry 2nd'!AC161,IF(AND($E$3=3),'Marks Entry 3rd'!AC161,IF(AND($E$3=4),'Marks Entry 4th'!AC161,"")))))</f>
        <v/>
      </c>
      <c r="AZ162" s="87" t="str">
        <f t="shared" si="158"/>
        <v/>
      </c>
      <c r="BA162" s="180" t="str">
        <f>IF(OR($E162="",$G162=""),"",IF(AND($E$3=1),'Marks Entry 1st'!AD161,IF(AND($E$3=2),'Marks Entry 2nd'!AD161,IF(AND($E$3=3),'Marks Entry 3rd'!AD161,IF(AND($E$3=4),'Marks Entry 4th'!AD161,"")))))</f>
        <v/>
      </c>
      <c r="BB162" s="180" t="str">
        <f>IF(OR($E162="",$G162=""),"",IF(AND($E$3=1),'Marks Entry 1st'!AE161,IF(AND($E$3=2),'Marks Entry 2nd'!AE161,IF(AND($E$3=3),'Marks Entry 3rd'!AE161,IF(AND($E$3=4),'Marks Entry 4th'!AE161,"")))))</f>
        <v/>
      </c>
      <c r="BC162" s="180" t="str">
        <f>IF(OR($E162="",$G162=""),"",IF(AND($E$3=1),'Marks Entry 1st'!AF161,IF(AND($E$3=2),'Marks Entry 2nd'!AF161,IF(AND($E$3=3),'Marks Entry 3rd'!AF161,IF(AND($E$3=4),'Marks Entry 4th'!AF161,"")))))</f>
        <v/>
      </c>
      <c r="BD162" s="91" t="str">
        <f t="shared" si="159"/>
        <v/>
      </c>
      <c r="BE162" s="87">
        <f t="shared" si="160"/>
        <v>0</v>
      </c>
      <c r="BF162" s="93" t="str">
        <f>IF(OR($E162="",$G162=""),"",IF(AND($E$3=1),'Marks Entry 1st'!AG161,IF(AND($E$3=2),'Marks Entry 2nd'!AG161,IF(AND($E$3=3),'Marks Entry 3rd'!AG161,IF(AND($E$3=4),'Marks Entry 4th'!AG161,"")))))</f>
        <v/>
      </c>
      <c r="BG162" s="93" t="str">
        <f>IF(OR($E162="",$G162=""),"",IF(AND($E$3=1),'Marks Entry 1st'!AH161,IF(AND($E$3=2),'Marks Entry 2nd'!AH161,IF(AND($E$3=3),'Marks Entry 3rd'!AH161,IF(AND($E$3=4),'Marks Entry 4th'!AH161,"")))))</f>
        <v/>
      </c>
      <c r="BH162" s="93" t="str">
        <f>IF(OR($E162="",$G162=""),"",IF(AND($E$3=1),'Marks Entry 1st'!AI161,IF(AND($E$3=2),'Marks Entry 2nd'!AI161,IF(AND($E$3=3),'Marks Entry 3rd'!AI161,IF(AND($E$3=4),'Marks Entry 4th'!AI161,"")))))</f>
        <v/>
      </c>
      <c r="BI162" s="92" t="str">
        <f t="shared" si="161"/>
        <v/>
      </c>
      <c r="BJ162" s="87" t="str">
        <f t="shared" si="162"/>
        <v/>
      </c>
      <c r="BK162" s="144">
        <f t="shared" si="163"/>
        <v>0</v>
      </c>
      <c r="BL162" s="144" t="str">
        <f t="shared" si="164"/>
        <v/>
      </c>
      <c r="BM162" s="144" t="str">
        <f t="shared" si="165"/>
        <v/>
      </c>
      <c r="BN162" s="144" t="str">
        <f t="shared" si="166"/>
        <v/>
      </c>
      <c r="BO162" s="144" t="str">
        <f t="shared" si="167"/>
        <v/>
      </c>
      <c r="BP162" s="148" t="str">
        <f t="shared" si="168"/>
        <v/>
      </c>
      <c r="BQ162" s="180" t="str">
        <f>IF(OR($E162="",$G162=""),"",IF(AND($E$3=1),'Marks Entry 1st'!AJ161,IF(AND($E$3=2),'Marks Entry 2nd'!AJ161,IF(AND($E$3=3),'Marks Entry 3rd'!AJ161,IF(AND($E$3=4),'Marks Entry 4th'!AJ161,"")))))</f>
        <v/>
      </c>
      <c r="BR162" s="180" t="str">
        <f>IF(OR($E162="",$G162=""),"",IF(AND($E$3=1),'Marks Entry 1st'!AK161,IF(AND($E$3=2),'Marks Entry 2nd'!AK161,IF(AND($E$3=3),'Marks Entry 3rd'!AK161,IF(AND($E$3=4),'Marks Entry 4th'!AK161,"")))))</f>
        <v/>
      </c>
      <c r="BS162" s="87" t="str">
        <f t="shared" si="200"/>
        <v/>
      </c>
      <c r="BT162" s="180" t="str">
        <f>IF(OR($E162="",$G162=""),"",IF(AND($E$3=1),'Marks Entry 1st'!AL161,IF(AND($E$3=2),'Marks Entry 2nd'!AL161,IF(AND($E$3=3),'Marks Entry 3rd'!AL161,IF(AND($E$3=4),'Marks Entry 4th'!AL161,"")))))</f>
        <v/>
      </c>
      <c r="BU162" s="180" t="str">
        <f>IF(OR($E162="",$G162=""),"",IF(AND($E$3=1),'Marks Entry 1st'!AM161,IF(AND($E$3=2),'Marks Entry 2nd'!AM161,IF(AND($E$3=3),'Marks Entry 3rd'!AM161,IF(AND($E$3=4),'Marks Entry 4th'!AM161,"")))))</f>
        <v/>
      </c>
      <c r="BV162" s="180" t="str">
        <f>IF(OR($E162="",$G162=""),"",IF(AND($E$3=1),'Marks Entry 1st'!AN161,IF(AND($E$3=2),'Marks Entry 2nd'!AN161,IF(AND($E$3=3),'Marks Entry 3rd'!AN161,IF(AND($E$3=4),'Marks Entry 4th'!AN161,"")))))</f>
        <v/>
      </c>
      <c r="BW162" s="91" t="str">
        <f t="shared" si="201"/>
        <v/>
      </c>
      <c r="BX162" s="87">
        <f t="shared" si="202"/>
        <v>0</v>
      </c>
      <c r="BY162" s="93" t="str">
        <f>IF(OR($E162="",$G162=""),"",IF(AND($E$3=1),'Marks Entry 1st'!AO161,IF(AND($E$3=2),'Marks Entry 2nd'!AO161,IF(AND($E$3=3),'Marks Entry 3rd'!AO161,IF(AND($E$3=4),'Marks Entry 4th'!AO161,"")))))</f>
        <v/>
      </c>
      <c r="BZ162" s="93" t="str">
        <f>IF(OR($E162="",$G162=""),"",IF(AND($E$3=1),'Marks Entry 1st'!AP161,IF(AND($E$3=2),'Marks Entry 2nd'!AP161,IF(AND($E$3=3),'Marks Entry 3rd'!AP161,IF(AND($E$3=4),'Marks Entry 4th'!AP161,"")))))</f>
        <v/>
      </c>
      <c r="CA162" s="93" t="str">
        <f>IF(OR($E162="",$G162=""),"",IF(AND($E$3=1),'Marks Entry 1st'!AQ161,IF(AND($E$3=2),'Marks Entry 2nd'!AQ161,IF(AND($E$3=3),'Marks Entry 3rd'!AQ161,IF(AND($E$3=4),'Marks Entry 4th'!AQ161,"")))))</f>
        <v/>
      </c>
      <c r="CB162" s="92" t="str">
        <f t="shared" si="203"/>
        <v/>
      </c>
      <c r="CC162" s="87" t="str">
        <f t="shared" si="204"/>
        <v/>
      </c>
      <c r="CD162" s="144">
        <f t="shared" si="205"/>
        <v>0</v>
      </c>
      <c r="CE162" s="144" t="str">
        <f t="shared" si="206"/>
        <v/>
      </c>
      <c r="CF162" s="144" t="str">
        <f t="shared" si="169"/>
        <v/>
      </c>
      <c r="CG162" s="144" t="str">
        <f t="shared" si="207"/>
        <v/>
      </c>
      <c r="CH162" s="144" t="str">
        <f t="shared" si="170"/>
        <v/>
      </c>
      <c r="CI162" s="148" t="str">
        <f t="shared" si="171"/>
        <v/>
      </c>
      <c r="CJ162" s="180" t="str">
        <f>IF(OR($E162="",$G162=""),"",IF(AND($E$3=1),'Marks Entry 1st'!AR161,IF(AND($E$3=2),'Marks Entry 2nd'!AR161,IF(AND($E$3=3),'Marks Entry 3rd'!AR161,IF(AND($E$3=4),'Marks Entry 4th'!AR161,"")))))</f>
        <v/>
      </c>
      <c r="CK162" s="180" t="str">
        <f>IF(OR($E162="",$G162=""),"",IF(AND($E$3=1),'Marks Entry 1st'!AS161,IF(AND($E$3=2),'Marks Entry 2nd'!AS161,IF(AND($E$3=3),'Marks Entry 3rd'!AS161,IF(AND($E$3=4),'Marks Entry 4th'!AS161,"")))))</f>
        <v/>
      </c>
      <c r="CL162" s="87" t="str">
        <f t="shared" si="208"/>
        <v/>
      </c>
      <c r="CM162" s="180" t="str">
        <f>IF(OR($E162="",$G162=""),"",IF(AND($E$3=1),'Marks Entry 1st'!AT161,IF(AND($E$3=2),'Marks Entry 2nd'!AT161,IF(AND($E$3=3),'Marks Entry 3rd'!AT161,IF(AND($E$3=4),'Marks Entry 4th'!AT161,"")))))</f>
        <v/>
      </c>
      <c r="CN162" s="180" t="str">
        <f>IF(OR($E162="",$G162=""),"",IF(AND($E$3=1),'Marks Entry 1st'!AU161,IF(AND($E$3=2),'Marks Entry 2nd'!AU161,IF(AND($E$3=3),'Marks Entry 3rd'!AU161,IF(AND($E$3=4),'Marks Entry 4th'!AU161,"")))))</f>
        <v/>
      </c>
      <c r="CO162" s="180" t="str">
        <f>IF(OR($E162="",$G162=""),"",IF(AND($E$3=1),'Marks Entry 1st'!AV161,IF(AND($E$3=2),'Marks Entry 2nd'!AV161,IF(AND($E$3=3),'Marks Entry 3rd'!AV161,IF(AND($E$3=4),'Marks Entry 4th'!AV161,"")))))</f>
        <v/>
      </c>
      <c r="CP162" s="91" t="str">
        <f t="shared" si="209"/>
        <v/>
      </c>
      <c r="CQ162" s="87">
        <f t="shared" si="210"/>
        <v>0</v>
      </c>
      <c r="CR162" s="93" t="str">
        <f>IF(OR($E162="",$G162=""),"",IF(AND($E$3=1),'Marks Entry 1st'!AW161,IF(AND($E$3=2),'Marks Entry 2nd'!AW161,IF(AND($E$3=3),'Marks Entry 3rd'!AW161,IF(AND($E$3=4),'Marks Entry 4th'!AW161,"")))))</f>
        <v/>
      </c>
      <c r="CS162" s="93" t="str">
        <f>IF(OR($E162="",$G162=""),"",IF(AND($E$3=1),'Marks Entry 1st'!AX161,IF(AND($E$3=2),'Marks Entry 2nd'!AX161,IF(AND($E$3=3),'Marks Entry 3rd'!AX161,IF(AND($E$3=4),'Marks Entry 4th'!AX161,"")))))</f>
        <v/>
      </c>
      <c r="CT162" s="93" t="str">
        <f>IF(OR($E162="",$G162=""),"",IF(AND($E$3=1),'Marks Entry 1st'!AY161,IF(AND($E$3=2),'Marks Entry 2nd'!AY161,IF(AND($E$3=3),'Marks Entry 3rd'!AY161,IF(AND($E$3=4),'Marks Entry 4th'!AY161,"")))))</f>
        <v/>
      </c>
      <c r="CU162" s="92" t="str">
        <f t="shared" si="211"/>
        <v/>
      </c>
      <c r="CV162" s="87" t="str">
        <f t="shared" si="212"/>
        <v/>
      </c>
      <c r="CW162" s="144">
        <f t="shared" si="213"/>
        <v>0</v>
      </c>
      <c r="CX162" s="144" t="str">
        <f t="shared" si="214"/>
        <v/>
      </c>
      <c r="CY162" s="144" t="str">
        <f t="shared" si="172"/>
        <v/>
      </c>
      <c r="CZ162" s="144" t="str">
        <f t="shared" si="215"/>
        <v/>
      </c>
      <c r="DA162" s="144" t="str">
        <f t="shared" si="173"/>
        <v/>
      </c>
      <c r="DB162" s="148" t="str">
        <f t="shared" si="174"/>
        <v/>
      </c>
      <c r="DC162" s="380" t="str">
        <f>IF(OR($E162="",$G162=""),"",IF(AND($E$3=1),'Marks Entry 1st'!AZ161,IF(AND($E$3=2),'Marks Entry 2nd'!AZ161,IF(AND($E$3=3),'Marks Entry 3rd'!AZ161,IF(AND($E$3=4),'Marks Entry 4th'!AZ161,"")))))</f>
        <v/>
      </c>
      <c r="DD162" s="380" t="str">
        <f>IF(OR($E162="",$G162=""),"",IF(AND($E$3=1),'Marks Entry 1st'!BA161,IF(AND($E$3=2),'Marks Entry 2nd'!BA161,IF(AND($E$3=3),'Marks Entry 3rd'!BA161,IF(AND($E$3=4),'Marks Entry 4th'!BA161,"")))))</f>
        <v/>
      </c>
      <c r="DE162" s="380" t="str">
        <f>IF(OR($E162="",$G162=""),"",IF(AND($E$3=1),'Marks Entry 1st'!BB161,IF(AND($E$3=2),'Marks Entry 2nd'!BB161,IF(AND($E$3=3),'Marks Entry 3rd'!BB161,IF(AND($E$3=4),'Marks Entry 4th'!BB161,"")))))</f>
        <v/>
      </c>
      <c r="DF162" s="181" t="str">
        <f t="shared" si="216"/>
        <v/>
      </c>
      <c r="DG162" s="182">
        <f t="shared" si="217"/>
        <v>0</v>
      </c>
      <c r="DH162" s="182" t="str">
        <f t="shared" si="218"/>
        <v/>
      </c>
      <c r="DI162" s="182" t="str">
        <f t="shared" si="219"/>
        <v/>
      </c>
      <c r="DJ162" s="147" t="str">
        <f t="shared" si="175"/>
        <v/>
      </c>
      <c r="DK162" s="380" t="str">
        <f>IF(OR($E162="",$G162=""),"",IF(AND($E$3=1),'Marks Entry 1st'!BC161,IF(AND($E$3=2),'Marks Entry 2nd'!BC161,IF(AND($E$3=3),'Marks Entry 3rd'!BC161,IF(AND($E$3=4),'Marks Entry 4th'!BC161,"")))))</f>
        <v/>
      </c>
      <c r="DL162" s="380" t="str">
        <f>IF(OR($E162="",$G162=""),"",IF(AND($E$3=1),'Marks Entry 1st'!BD161,IF(AND($E$3=2),'Marks Entry 2nd'!BD161,IF(AND($E$3=3),'Marks Entry 3rd'!BD161,IF(AND($E$3=4),'Marks Entry 4th'!BD161,"")))))</f>
        <v/>
      </c>
      <c r="DM162" s="380" t="str">
        <f>IF(OR($E162="",$G162=""),"",IF(AND($E$3=1),'Marks Entry 1st'!BE161,IF(AND($E$3=2),'Marks Entry 2nd'!BE161,IF(AND($E$3=3),'Marks Entry 3rd'!BE161,IF(AND($E$3=4),'Marks Entry 4th'!BE161,"")))))</f>
        <v/>
      </c>
      <c r="DN162" s="181" t="str">
        <f t="shared" si="220"/>
        <v/>
      </c>
      <c r="DO162" s="182">
        <f t="shared" si="221"/>
        <v>0</v>
      </c>
      <c r="DP162" s="182" t="str">
        <f t="shared" si="222"/>
        <v/>
      </c>
      <c r="DQ162" s="182" t="str">
        <f t="shared" si="223"/>
        <v/>
      </c>
      <c r="DR162" s="147" t="str">
        <f t="shared" si="176"/>
        <v/>
      </c>
      <c r="DS162" s="380" t="str">
        <f>IF(OR($E162="",$G162=""),"",IF(AND($E$3=1),'Marks Entry 1st'!BF161,IF(AND($E$3=2),'Marks Entry 2nd'!BF161,IF(AND($E$3=3),'Marks Entry 3rd'!BF161,IF(AND($E$3=4),'Marks Entry 4th'!BF161,"")))))</f>
        <v/>
      </c>
      <c r="DT162" s="380" t="str">
        <f>IF(OR($E162="",$G162=""),"",IF(AND($E$3=1),'Marks Entry 1st'!BG161,IF(AND($E$3=2),'Marks Entry 2nd'!BG161,IF(AND($E$3=3),'Marks Entry 3rd'!BG161,IF(AND($E$3=4),'Marks Entry 4th'!BG161,"")))))</f>
        <v/>
      </c>
      <c r="DU162" s="380" t="str">
        <f>IF(OR($E162="",$G162=""),"",IF(AND($E$3=1),'Marks Entry 1st'!BH161,IF(AND($E$3=2),'Marks Entry 2nd'!BH161,IF(AND($E$3=3),'Marks Entry 3rd'!BH161,IF(AND($E$3=4),'Marks Entry 4th'!BH161,"")))))</f>
        <v/>
      </c>
      <c r="DV162" s="181" t="str">
        <f t="shared" si="224"/>
        <v/>
      </c>
      <c r="DW162" s="182">
        <f t="shared" si="225"/>
        <v>0</v>
      </c>
      <c r="DX162" s="182" t="str">
        <f t="shared" si="226"/>
        <v/>
      </c>
      <c r="DY162" s="182" t="str">
        <f t="shared" si="227"/>
        <v/>
      </c>
      <c r="DZ162" s="147" t="str">
        <f t="shared" si="177"/>
        <v/>
      </c>
      <c r="EA162" s="104" t="str">
        <f t="shared" si="178"/>
        <v/>
      </c>
      <c r="EB162" s="105" t="str">
        <f t="shared" si="179"/>
        <v/>
      </c>
      <c r="EC162" s="111" t="str">
        <f t="shared" si="180"/>
        <v/>
      </c>
      <c r="ED162" s="112" t="str">
        <f t="shared" si="181"/>
        <v/>
      </c>
      <c r="EE162" s="386" t="str">
        <f t="shared" si="182"/>
        <v/>
      </c>
      <c r="EF162" s="72" t="str">
        <f>IF(OR($E162="",$G162=""),"",IF(AND($E$3=1),'Marks Entry 1st'!BI161,IF(AND($E$3=2),'Marks Entry 2nd'!BI161,IF(AND($E$3=3),'Marks Entry 3rd'!BI161,IF(AND($E$3=4),'Marks Entry 4th'!BI161,"")))))</f>
        <v/>
      </c>
      <c r="EG162" s="72" t="str">
        <f>IF(OR($E162="",$G162=""),"",IF(AND($E$3=1),'Marks Entry 1st'!BJ161,IF(AND($E$3=2),'Marks Entry 2nd'!BJ161,IF(AND($E$3=3),'Marks Entry 3rd'!BJ161,IF(AND($E$3=4),'Marks Entry 4th'!BJ161,"")))))</f>
        <v/>
      </c>
      <c r="EH162" s="328" t="str">
        <f t="shared" si="183"/>
        <v/>
      </c>
      <c r="EI162" s="73"/>
      <c r="EP162" s="75">
        <f>IF(AND($E$3=1),'Marks Entry 1st'!I161,IF(AND($E$3=2),'Marks Entry 2nd'!I161,IF(AND($E$3=3),'Marks Entry 3rd'!I161,IF(AND($E$3=4),'Marks Entry 4th'!I161,""))))</f>
        <v>0</v>
      </c>
    </row>
    <row r="163" spans="1:146" ht="18.899999999999999" customHeight="1">
      <c r="A163" s="94">
        <v>156</v>
      </c>
      <c r="B163" s="94" t="str">
        <f>IF(OR(EP163=0,EP163=""),"",IF(AND($E$3=1),'Marks Entry 1st'!I162,IF(AND($E$3=2),'Marks Entry 2nd'!I162,IF(AND($E$3=3),'Marks Entry 3rd'!I162,IF(AND($E$3=4),'Marks Entry 4th'!I162,"")))))</f>
        <v/>
      </c>
      <c r="C163" s="95" t="str">
        <f>IF(OR(B163=0,B163=""),"",IF(AND($E$3=1),'Marks Entry 1st'!B162,IF(AND($E$3=2),'Marks Entry 2nd'!B162,IF(AND($E$3=3),'Marks Entry 3rd'!B162,IF(AND($E$3=4),'Marks Entry 4th'!B162,"")))))</f>
        <v/>
      </c>
      <c r="D163" s="95" t="str">
        <f>IF(OR(B163=0,B163=""),"",IF(AND($E$3=1),'Marks Entry 1st'!C162,IF(AND($E$3=2),'Marks Entry 2nd'!C162,IF(AND($E$3=3),'Marks Entry 3rd'!C162,IF(AND($E$3=4),'Marks Entry 4th'!C162,"")))))</f>
        <v/>
      </c>
      <c r="E163" s="96" t="str">
        <f>IF(OR(B163=0,B163=""),"",IF(AND($E$3=1),'Marks Entry 1st'!E162,IF(AND($E$3=2),'Marks Entry 2nd'!E162,IF(AND($E$3=3),'Marks Entry 3rd'!E162,IF(AND($E$3=4),'Marks Entry 4th'!E162,"")))))</f>
        <v/>
      </c>
      <c r="F163" s="95" t="str">
        <f>IF(OR(B163=0,B163=""),"",IF(AND($E$3=1),'Marks Entry 1st'!D162,IF(AND($E$3=2),'Marks Entry 2nd'!D162,IF(AND($E$3=3),'Marks Entry 3rd'!D162,IF(AND($E$3=4),'Marks Entry 4th'!D162,"")))))</f>
        <v/>
      </c>
      <c r="G163" s="90" t="str">
        <f>IF(OR(B163=0,B163=""),"",IF(AND($E$3=1),'Marks Entry 1st'!F162,IF(AND($E$3=2),'Marks Entry 2nd'!F162,IF(AND($E$3=3),'Marks Entry 3rd'!F162,IF(AND($E$3=4),'Marks Entry 4th'!F162,"")))))</f>
        <v/>
      </c>
      <c r="H163" s="90" t="str">
        <f>IF(OR(B163=0,B163=""),"",IF(AND($E$3=1),'Marks Entry 1st'!G162,IF(AND($E$3=2),'Marks Entry 2nd'!G162,IF(AND($E$3=3),'Marks Entry 3rd'!G162,IF(AND($E$3=4),'Marks Entry 4th'!G162,"")))))</f>
        <v/>
      </c>
      <c r="I163" s="90" t="str">
        <f>IF(OR(B163=0,B163=""),"",IF(AND($E$3=1),'Marks Entry 1st'!H162,IF(AND($E$3=2),'Marks Entry 2nd'!H162,IF(AND($E$3=3),'Marks Entry 3rd'!H162,IF(AND($E$3=4),'Marks Entry 4th'!H162,"")))))</f>
        <v/>
      </c>
      <c r="J163" s="379" t="str">
        <f>IF(OR(B163=0,B163=""),"",IF(AND($E$3=1),'Marks Entry 1st'!J162,IF(AND($E$3=2),'Marks Entry 2nd'!J162,IF(AND($E$3=3),'Marks Entry 3rd'!J162,IF(AND($E$3=4),'Marks Entry 4th'!J162,"")))))</f>
        <v/>
      </c>
      <c r="K163" s="379" t="str">
        <f>IF(OR(B163=0,B163=""),"",IF(AND($E$3=1),'Marks Entry 1st'!K162,IF(AND($E$3=2),'Marks Entry 2nd'!K162,IF(AND($E$3=3),'Marks Entry 3rd'!K162,IF(AND($E$3=4),'Marks Entry 4th'!K162,"")))))</f>
        <v/>
      </c>
      <c r="L163" s="180" t="str">
        <f>IF(OR($E163="",$G163=""),"",IF(AND($E$3=1),'Marks Entry 1st'!L162,IF(AND($E$3=2),'Marks Entry 2nd'!L162,IF(AND($E$3=3),'Marks Entry 3rd'!L162,IF(AND($E$3=4),'Marks Entry 4th'!L162,"")))))</f>
        <v/>
      </c>
      <c r="M163" s="180" t="str">
        <f>IF(OR($E163="",$G163=""),"",IF(AND($E$3=1),'Marks Entry 1st'!M162,IF(AND($E$3=2),'Marks Entry 2nd'!M162,IF(AND($E$3=3),'Marks Entry 3rd'!M162,IF(AND($E$3=4),'Marks Entry 4th'!M162,"")))))</f>
        <v/>
      </c>
      <c r="N163" s="87" t="str">
        <f t="shared" si="184"/>
        <v/>
      </c>
      <c r="O163" s="180" t="str">
        <f>IF(OR($E163="",$G163=""),"",IF(AND($E$3=1),'Marks Entry 1st'!N162,IF(AND($E$3=2),'Marks Entry 2nd'!N162,IF(AND($E$3=3),'Marks Entry 3rd'!N162,IF(AND($E$3=4),'Marks Entry 4th'!N162,"")))))</f>
        <v/>
      </c>
      <c r="P163" s="180" t="str">
        <f>IF(OR($E163="",$G163=""),"",IF(AND($E$3=1),'Marks Entry 1st'!O162,IF(AND($E$3=2),'Marks Entry 2nd'!O162,IF(AND($E$3=3),'Marks Entry 3rd'!O162,IF(AND($E$3=4),'Marks Entry 4th'!O162,"")))))</f>
        <v/>
      </c>
      <c r="Q163" s="180" t="str">
        <f>IF(OR($E163="",$G163=""),"",IF(AND($E$3=1),'Marks Entry 1st'!P162,IF(AND($E$3=2),'Marks Entry 2nd'!P162,IF(AND($E$3=3),'Marks Entry 3rd'!P162,IF(AND($E$3=4),'Marks Entry 4th'!P162,"")))))</f>
        <v/>
      </c>
      <c r="R163" s="91" t="str">
        <f t="shared" si="185"/>
        <v/>
      </c>
      <c r="S163" s="87">
        <f t="shared" si="186"/>
        <v>0</v>
      </c>
      <c r="T163" s="93" t="str">
        <f>IF(OR($E163="",$G163=""),"",IF(AND($E$3=1),'Marks Entry 1st'!Q162,IF(AND($E$3=2),'Marks Entry 2nd'!Q162,IF(AND($E$3=3),'Marks Entry 3rd'!Q162,IF(AND($E$3=4),'Marks Entry 4th'!Q162,"")))))</f>
        <v/>
      </c>
      <c r="U163" s="93" t="str">
        <f>IF(OR($E163="",$G163=""),"",IF(AND($E$3=1),'Marks Entry 1st'!R162,IF(AND($E$3=2),'Marks Entry 2nd'!R162,IF(AND($E$3=3),'Marks Entry 3rd'!R162,IF(AND($E$3=4),'Marks Entry 4th'!R162,"")))))</f>
        <v/>
      </c>
      <c r="V163" s="93" t="str">
        <f>IF(OR($E163="",$G163=""),"",IF(AND($E$3=1),'Marks Entry 1st'!S162,IF(AND($E$3=2),'Marks Entry 2nd'!S162,IF(AND($E$3=3),'Marks Entry 3rd'!S162,IF(AND($E$3=4),'Marks Entry 4th'!S162,"")))))</f>
        <v/>
      </c>
      <c r="W163" s="92" t="str">
        <f t="shared" si="187"/>
        <v/>
      </c>
      <c r="X163" s="87" t="str">
        <f t="shared" si="188"/>
        <v/>
      </c>
      <c r="Y163" s="144">
        <f t="shared" si="189"/>
        <v>0</v>
      </c>
      <c r="Z163" s="144" t="str">
        <f t="shared" si="190"/>
        <v/>
      </c>
      <c r="AA163" s="144" t="str">
        <f t="shared" si="152"/>
        <v/>
      </c>
      <c r="AB163" s="144" t="str">
        <f t="shared" si="191"/>
        <v/>
      </c>
      <c r="AC163" s="144" t="str">
        <f t="shared" si="153"/>
        <v/>
      </c>
      <c r="AD163" s="148" t="str">
        <f t="shared" si="154"/>
        <v/>
      </c>
      <c r="AE163" s="180" t="str">
        <f>IF(OR($E163="",$G163=""),"",IF(AND($E$3=1),'Marks Entry 1st'!T162,IF(AND($E$3=2),'Marks Entry 2nd'!T162,IF(AND($E$3=3),'Marks Entry 3rd'!T162,IF(AND($E$3=4),'Marks Entry 4th'!T162,"")))))</f>
        <v/>
      </c>
      <c r="AF163" s="180" t="str">
        <f>IF(OR($E163="",$G163=""),"",IF(AND($E$3=1),'Marks Entry 1st'!U162,IF(AND($E$3=2),'Marks Entry 2nd'!U162,IF(AND($E$3=3),'Marks Entry 3rd'!U162,IF(AND($E$3=4),'Marks Entry 4th'!U162,"")))))</f>
        <v/>
      </c>
      <c r="AG163" s="87" t="str">
        <f t="shared" si="192"/>
        <v/>
      </c>
      <c r="AH163" s="180" t="str">
        <f>IF(OR($E163="",$G163=""),"",IF(AND($E$3=1),'Marks Entry 1st'!V162,IF(AND($E$3=2),'Marks Entry 2nd'!V162,IF(AND($E$3=3),'Marks Entry 3rd'!V162,IF(AND($E$3=4),'Marks Entry 4th'!V162,"")))))</f>
        <v/>
      </c>
      <c r="AI163" s="180" t="str">
        <f>IF(OR($E163="",$G163=""),"",IF(AND($E$3=1),'Marks Entry 1st'!W162,IF(AND($E$3=2),'Marks Entry 2nd'!W162,IF(AND($E$3=3),'Marks Entry 3rd'!W162,IF(AND($E$3=4),'Marks Entry 4th'!W162,"")))))</f>
        <v/>
      </c>
      <c r="AJ163" s="180" t="str">
        <f>IF(OR($E163="",$G163=""),"",IF(AND($E$3=1),'Marks Entry 1st'!X162,IF(AND($E$3=2),'Marks Entry 2nd'!X162,IF(AND($E$3=3),'Marks Entry 3rd'!X162,IF(AND($E$3=4),'Marks Entry 4th'!X162,"")))))</f>
        <v/>
      </c>
      <c r="AK163" s="91" t="str">
        <f t="shared" si="193"/>
        <v/>
      </c>
      <c r="AL163" s="87">
        <f t="shared" si="194"/>
        <v>0</v>
      </c>
      <c r="AM163" s="93" t="str">
        <f>IF(OR($E163="",$G163=""),"",IF(AND($E$3=1),'Marks Entry 1st'!Y162,IF(AND($E$3=2),'Marks Entry 2nd'!Y162,IF(AND($E$3=3),'Marks Entry 3rd'!Y162,IF(AND($E$3=4),'Marks Entry 4th'!Y162,"")))))</f>
        <v/>
      </c>
      <c r="AN163" s="93" t="str">
        <f>IF(OR($E163="",$G163=""),"",IF(AND($E$3=1),'Marks Entry 1st'!Z162,IF(AND($E$3=2),'Marks Entry 2nd'!Z162,IF(AND($E$3=3),'Marks Entry 3rd'!Z162,IF(AND($E$3=4),'Marks Entry 4th'!Z162,"")))))</f>
        <v/>
      </c>
      <c r="AO163" s="93" t="str">
        <f>IF(OR($E163="",$G163=""),"",IF(AND($E$3=1),'Marks Entry 1st'!AA162,IF(AND($E$3=2),'Marks Entry 2nd'!AA162,IF(AND($E$3=3),'Marks Entry 3rd'!AA162,IF(AND($E$3=4),'Marks Entry 4th'!AA162,"")))))</f>
        <v/>
      </c>
      <c r="AP163" s="92" t="str">
        <f t="shared" si="195"/>
        <v/>
      </c>
      <c r="AQ163" s="87" t="str">
        <f t="shared" si="196"/>
        <v/>
      </c>
      <c r="AR163" s="144">
        <f t="shared" si="197"/>
        <v>0</v>
      </c>
      <c r="AS163" s="144" t="str">
        <f t="shared" si="198"/>
        <v/>
      </c>
      <c r="AT163" s="144" t="str">
        <f t="shared" si="155"/>
        <v/>
      </c>
      <c r="AU163" s="144" t="str">
        <f t="shared" si="199"/>
        <v/>
      </c>
      <c r="AV163" s="144" t="str">
        <f t="shared" si="156"/>
        <v/>
      </c>
      <c r="AW163" s="148" t="str">
        <f t="shared" si="157"/>
        <v/>
      </c>
      <c r="AX163" s="180" t="str">
        <f>IF(OR($E163="",$G163=""),"",IF(AND($E$3=1),'Marks Entry 1st'!AB162,IF(AND($E$3=2),'Marks Entry 2nd'!AB162,IF(AND($E$3=3),'Marks Entry 3rd'!AB162,IF(AND($E$3=4),'Marks Entry 4th'!AB162,"")))))</f>
        <v/>
      </c>
      <c r="AY163" s="180" t="str">
        <f>IF(OR($E163="",$G163=""),"",IF(AND($E$3=1),'Marks Entry 1st'!AC162,IF(AND($E$3=2),'Marks Entry 2nd'!AC162,IF(AND($E$3=3),'Marks Entry 3rd'!AC162,IF(AND($E$3=4),'Marks Entry 4th'!AC162,"")))))</f>
        <v/>
      </c>
      <c r="AZ163" s="87" t="str">
        <f t="shared" si="158"/>
        <v/>
      </c>
      <c r="BA163" s="180" t="str">
        <f>IF(OR($E163="",$G163=""),"",IF(AND($E$3=1),'Marks Entry 1st'!AD162,IF(AND($E$3=2),'Marks Entry 2nd'!AD162,IF(AND($E$3=3),'Marks Entry 3rd'!AD162,IF(AND($E$3=4),'Marks Entry 4th'!AD162,"")))))</f>
        <v/>
      </c>
      <c r="BB163" s="180" t="str">
        <f>IF(OR($E163="",$G163=""),"",IF(AND($E$3=1),'Marks Entry 1st'!AE162,IF(AND($E$3=2),'Marks Entry 2nd'!AE162,IF(AND($E$3=3),'Marks Entry 3rd'!AE162,IF(AND($E$3=4),'Marks Entry 4th'!AE162,"")))))</f>
        <v/>
      </c>
      <c r="BC163" s="180" t="str">
        <f>IF(OR($E163="",$G163=""),"",IF(AND($E$3=1),'Marks Entry 1st'!AF162,IF(AND($E$3=2),'Marks Entry 2nd'!AF162,IF(AND($E$3=3),'Marks Entry 3rd'!AF162,IF(AND($E$3=4),'Marks Entry 4th'!AF162,"")))))</f>
        <v/>
      </c>
      <c r="BD163" s="91" t="str">
        <f t="shared" si="159"/>
        <v/>
      </c>
      <c r="BE163" s="87">
        <f t="shared" si="160"/>
        <v>0</v>
      </c>
      <c r="BF163" s="93" t="str">
        <f>IF(OR($E163="",$G163=""),"",IF(AND($E$3=1),'Marks Entry 1st'!AG162,IF(AND($E$3=2),'Marks Entry 2nd'!AG162,IF(AND($E$3=3),'Marks Entry 3rd'!AG162,IF(AND($E$3=4),'Marks Entry 4th'!AG162,"")))))</f>
        <v/>
      </c>
      <c r="BG163" s="93" t="str">
        <f>IF(OR($E163="",$G163=""),"",IF(AND($E$3=1),'Marks Entry 1st'!AH162,IF(AND($E$3=2),'Marks Entry 2nd'!AH162,IF(AND($E$3=3),'Marks Entry 3rd'!AH162,IF(AND($E$3=4),'Marks Entry 4th'!AH162,"")))))</f>
        <v/>
      </c>
      <c r="BH163" s="93" t="str">
        <f>IF(OR($E163="",$G163=""),"",IF(AND($E$3=1),'Marks Entry 1st'!AI162,IF(AND($E$3=2),'Marks Entry 2nd'!AI162,IF(AND($E$3=3),'Marks Entry 3rd'!AI162,IF(AND($E$3=4),'Marks Entry 4th'!AI162,"")))))</f>
        <v/>
      </c>
      <c r="BI163" s="92" t="str">
        <f t="shared" si="161"/>
        <v/>
      </c>
      <c r="BJ163" s="87" t="str">
        <f t="shared" si="162"/>
        <v/>
      </c>
      <c r="BK163" s="144">
        <f t="shared" si="163"/>
        <v>0</v>
      </c>
      <c r="BL163" s="144" t="str">
        <f t="shared" si="164"/>
        <v/>
      </c>
      <c r="BM163" s="144" t="str">
        <f t="shared" si="165"/>
        <v/>
      </c>
      <c r="BN163" s="144" t="str">
        <f t="shared" si="166"/>
        <v/>
      </c>
      <c r="BO163" s="144" t="str">
        <f t="shared" si="167"/>
        <v/>
      </c>
      <c r="BP163" s="148" t="str">
        <f t="shared" si="168"/>
        <v/>
      </c>
      <c r="BQ163" s="180" t="str">
        <f>IF(OR($E163="",$G163=""),"",IF(AND($E$3=1),'Marks Entry 1st'!AJ162,IF(AND($E$3=2),'Marks Entry 2nd'!AJ162,IF(AND($E$3=3),'Marks Entry 3rd'!AJ162,IF(AND($E$3=4),'Marks Entry 4th'!AJ162,"")))))</f>
        <v/>
      </c>
      <c r="BR163" s="180" t="str">
        <f>IF(OR($E163="",$G163=""),"",IF(AND($E$3=1),'Marks Entry 1st'!AK162,IF(AND($E$3=2),'Marks Entry 2nd'!AK162,IF(AND($E$3=3),'Marks Entry 3rd'!AK162,IF(AND($E$3=4),'Marks Entry 4th'!AK162,"")))))</f>
        <v/>
      </c>
      <c r="BS163" s="87" t="str">
        <f t="shared" si="200"/>
        <v/>
      </c>
      <c r="BT163" s="180" t="str">
        <f>IF(OR($E163="",$G163=""),"",IF(AND($E$3=1),'Marks Entry 1st'!AL162,IF(AND($E$3=2),'Marks Entry 2nd'!AL162,IF(AND($E$3=3),'Marks Entry 3rd'!AL162,IF(AND($E$3=4),'Marks Entry 4th'!AL162,"")))))</f>
        <v/>
      </c>
      <c r="BU163" s="180" t="str">
        <f>IF(OR($E163="",$G163=""),"",IF(AND($E$3=1),'Marks Entry 1st'!AM162,IF(AND($E$3=2),'Marks Entry 2nd'!AM162,IF(AND($E$3=3),'Marks Entry 3rd'!AM162,IF(AND($E$3=4),'Marks Entry 4th'!AM162,"")))))</f>
        <v/>
      </c>
      <c r="BV163" s="180" t="str">
        <f>IF(OR($E163="",$G163=""),"",IF(AND($E$3=1),'Marks Entry 1st'!AN162,IF(AND($E$3=2),'Marks Entry 2nd'!AN162,IF(AND($E$3=3),'Marks Entry 3rd'!AN162,IF(AND($E$3=4),'Marks Entry 4th'!AN162,"")))))</f>
        <v/>
      </c>
      <c r="BW163" s="91" t="str">
        <f t="shared" si="201"/>
        <v/>
      </c>
      <c r="BX163" s="87">
        <f t="shared" si="202"/>
        <v>0</v>
      </c>
      <c r="BY163" s="93" t="str">
        <f>IF(OR($E163="",$G163=""),"",IF(AND($E$3=1),'Marks Entry 1st'!AO162,IF(AND($E$3=2),'Marks Entry 2nd'!AO162,IF(AND($E$3=3),'Marks Entry 3rd'!AO162,IF(AND($E$3=4),'Marks Entry 4th'!AO162,"")))))</f>
        <v/>
      </c>
      <c r="BZ163" s="93" t="str">
        <f>IF(OR($E163="",$G163=""),"",IF(AND($E$3=1),'Marks Entry 1st'!AP162,IF(AND($E$3=2),'Marks Entry 2nd'!AP162,IF(AND($E$3=3),'Marks Entry 3rd'!AP162,IF(AND($E$3=4),'Marks Entry 4th'!AP162,"")))))</f>
        <v/>
      </c>
      <c r="CA163" s="93" t="str">
        <f>IF(OR($E163="",$G163=""),"",IF(AND($E$3=1),'Marks Entry 1st'!AQ162,IF(AND($E$3=2),'Marks Entry 2nd'!AQ162,IF(AND($E$3=3),'Marks Entry 3rd'!AQ162,IF(AND($E$3=4),'Marks Entry 4th'!AQ162,"")))))</f>
        <v/>
      </c>
      <c r="CB163" s="92" t="str">
        <f t="shared" si="203"/>
        <v/>
      </c>
      <c r="CC163" s="87" t="str">
        <f t="shared" si="204"/>
        <v/>
      </c>
      <c r="CD163" s="144">
        <f t="shared" si="205"/>
        <v>0</v>
      </c>
      <c r="CE163" s="144" t="str">
        <f t="shared" si="206"/>
        <v/>
      </c>
      <c r="CF163" s="144" t="str">
        <f t="shared" si="169"/>
        <v/>
      </c>
      <c r="CG163" s="144" t="str">
        <f t="shared" si="207"/>
        <v/>
      </c>
      <c r="CH163" s="144" t="str">
        <f t="shared" si="170"/>
        <v/>
      </c>
      <c r="CI163" s="148" t="str">
        <f t="shared" si="171"/>
        <v/>
      </c>
      <c r="CJ163" s="180" t="str">
        <f>IF(OR($E163="",$G163=""),"",IF(AND($E$3=1),'Marks Entry 1st'!AR162,IF(AND($E$3=2),'Marks Entry 2nd'!AR162,IF(AND($E$3=3),'Marks Entry 3rd'!AR162,IF(AND($E$3=4),'Marks Entry 4th'!AR162,"")))))</f>
        <v/>
      </c>
      <c r="CK163" s="180" t="str">
        <f>IF(OR($E163="",$G163=""),"",IF(AND($E$3=1),'Marks Entry 1st'!AS162,IF(AND($E$3=2),'Marks Entry 2nd'!AS162,IF(AND($E$3=3),'Marks Entry 3rd'!AS162,IF(AND($E$3=4),'Marks Entry 4th'!AS162,"")))))</f>
        <v/>
      </c>
      <c r="CL163" s="87" t="str">
        <f t="shared" si="208"/>
        <v/>
      </c>
      <c r="CM163" s="180" t="str">
        <f>IF(OR($E163="",$G163=""),"",IF(AND($E$3=1),'Marks Entry 1st'!AT162,IF(AND($E$3=2),'Marks Entry 2nd'!AT162,IF(AND($E$3=3),'Marks Entry 3rd'!AT162,IF(AND($E$3=4),'Marks Entry 4th'!AT162,"")))))</f>
        <v/>
      </c>
      <c r="CN163" s="180" t="str">
        <f>IF(OR($E163="",$G163=""),"",IF(AND($E$3=1),'Marks Entry 1st'!AU162,IF(AND($E$3=2),'Marks Entry 2nd'!AU162,IF(AND($E$3=3),'Marks Entry 3rd'!AU162,IF(AND($E$3=4),'Marks Entry 4th'!AU162,"")))))</f>
        <v/>
      </c>
      <c r="CO163" s="180" t="str">
        <f>IF(OR($E163="",$G163=""),"",IF(AND($E$3=1),'Marks Entry 1st'!AV162,IF(AND($E$3=2),'Marks Entry 2nd'!AV162,IF(AND($E$3=3),'Marks Entry 3rd'!AV162,IF(AND($E$3=4),'Marks Entry 4th'!AV162,"")))))</f>
        <v/>
      </c>
      <c r="CP163" s="91" t="str">
        <f t="shared" si="209"/>
        <v/>
      </c>
      <c r="CQ163" s="87">
        <f t="shared" si="210"/>
        <v>0</v>
      </c>
      <c r="CR163" s="93" t="str">
        <f>IF(OR($E163="",$G163=""),"",IF(AND($E$3=1),'Marks Entry 1st'!AW162,IF(AND($E$3=2),'Marks Entry 2nd'!AW162,IF(AND($E$3=3),'Marks Entry 3rd'!AW162,IF(AND($E$3=4),'Marks Entry 4th'!AW162,"")))))</f>
        <v/>
      </c>
      <c r="CS163" s="93" t="str">
        <f>IF(OR($E163="",$G163=""),"",IF(AND($E$3=1),'Marks Entry 1st'!AX162,IF(AND($E$3=2),'Marks Entry 2nd'!AX162,IF(AND($E$3=3),'Marks Entry 3rd'!AX162,IF(AND($E$3=4),'Marks Entry 4th'!AX162,"")))))</f>
        <v/>
      </c>
      <c r="CT163" s="93" t="str">
        <f>IF(OR($E163="",$G163=""),"",IF(AND($E$3=1),'Marks Entry 1st'!AY162,IF(AND($E$3=2),'Marks Entry 2nd'!AY162,IF(AND($E$3=3),'Marks Entry 3rd'!AY162,IF(AND($E$3=4),'Marks Entry 4th'!AY162,"")))))</f>
        <v/>
      </c>
      <c r="CU163" s="92" t="str">
        <f t="shared" si="211"/>
        <v/>
      </c>
      <c r="CV163" s="87" t="str">
        <f t="shared" si="212"/>
        <v/>
      </c>
      <c r="CW163" s="144">
        <f t="shared" si="213"/>
        <v>0</v>
      </c>
      <c r="CX163" s="144" t="str">
        <f t="shared" si="214"/>
        <v/>
      </c>
      <c r="CY163" s="144" t="str">
        <f t="shared" si="172"/>
        <v/>
      </c>
      <c r="CZ163" s="144" t="str">
        <f t="shared" si="215"/>
        <v/>
      </c>
      <c r="DA163" s="144" t="str">
        <f t="shared" si="173"/>
        <v/>
      </c>
      <c r="DB163" s="148" t="str">
        <f t="shared" si="174"/>
        <v/>
      </c>
      <c r="DC163" s="380" t="str">
        <f>IF(OR($E163="",$G163=""),"",IF(AND($E$3=1),'Marks Entry 1st'!AZ162,IF(AND($E$3=2),'Marks Entry 2nd'!AZ162,IF(AND($E$3=3),'Marks Entry 3rd'!AZ162,IF(AND($E$3=4),'Marks Entry 4th'!AZ162,"")))))</f>
        <v/>
      </c>
      <c r="DD163" s="380" t="str">
        <f>IF(OR($E163="",$G163=""),"",IF(AND($E$3=1),'Marks Entry 1st'!BA162,IF(AND($E$3=2),'Marks Entry 2nd'!BA162,IF(AND($E$3=3),'Marks Entry 3rd'!BA162,IF(AND($E$3=4),'Marks Entry 4th'!BA162,"")))))</f>
        <v/>
      </c>
      <c r="DE163" s="380" t="str">
        <f>IF(OR($E163="",$G163=""),"",IF(AND($E$3=1),'Marks Entry 1st'!BB162,IF(AND($E$3=2),'Marks Entry 2nd'!BB162,IF(AND($E$3=3),'Marks Entry 3rd'!BB162,IF(AND($E$3=4),'Marks Entry 4th'!BB162,"")))))</f>
        <v/>
      </c>
      <c r="DF163" s="181" t="str">
        <f t="shared" si="216"/>
        <v/>
      </c>
      <c r="DG163" s="182">
        <f t="shared" si="217"/>
        <v>0</v>
      </c>
      <c r="DH163" s="182" t="str">
        <f t="shared" si="218"/>
        <v/>
      </c>
      <c r="DI163" s="182" t="str">
        <f t="shared" si="219"/>
        <v/>
      </c>
      <c r="DJ163" s="147" t="str">
        <f t="shared" si="175"/>
        <v/>
      </c>
      <c r="DK163" s="380" t="str">
        <f>IF(OR($E163="",$G163=""),"",IF(AND($E$3=1),'Marks Entry 1st'!BC162,IF(AND($E$3=2),'Marks Entry 2nd'!BC162,IF(AND($E$3=3),'Marks Entry 3rd'!BC162,IF(AND($E$3=4),'Marks Entry 4th'!BC162,"")))))</f>
        <v/>
      </c>
      <c r="DL163" s="380" t="str">
        <f>IF(OR($E163="",$G163=""),"",IF(AND($E$3=1),'Marks Entry 1st'!BD162,IF(AND($E$3=2),'Marks Entry 2nd'!BD162,IF(AND($E$3=3),'Marks Entry 3rd'!BD162,IF(AND($E$3=4),'Marks Entry 4th'!BD162,"")))))</f>
        <v/>
      </c>
      <c r="DM163" s="380" t="str">
        <f>IF(OR($E163="",$G163=""),"",IF(AND($E$3=1),'Marks Entry 1st'!BE162,IF(AND($E$3=2),'Marks Entry 2nd'!BE162,IF(AND($E$3=3),'Marks Entry 3rd'!BE162,IF(AND($E$3=4),'Marks Entry 4th'!BE162,"")))))</f>
        <v/>
      </c>
      <c r="DN163" s="181" t="str">
        <f t="shared" si="220"/>
        <v/>
      </c>
      <c r="DO163" s="182">
        <f t="shared" si="221"/>
        <v>0</v>
      </c>
      <c r="DP163" s="182" t="str">
        <f t="shared" si="222"/>
        <v/>
      </c>
      <c r="DQ163" s="182" t="str">
        <f t="shared" si="223"/>
        <v/>
      </c>
      <c r="DR163" s="147" t="str">
        <f t="shared" si="176"/>
        <v/>
      </c>
      <c r="DS163" s="380" t="str">
        <f>IF(OR($E163="",$G163=""),"",IF(AND($E$3=1),'Marks Entry 1st'!BF162,IF(AND($E$3=2),'Marks Entry 2nd'!BF162,IF(AND($E$3=3),'Marks Entry 3rd'!BF162,IF(AND($E$3=4),'Marks Entry 4th'!BF162,"")))))</f>
        <v/>
      </c>
      <c r="DT163" s="380" t="str">
        <f>IF(OR($E163="",$G163=""),"",IF(AND($E$3=1),'Marks Entry 1st'!BG162,IF(AND($E$3=2),'Marks Entry 2nd'!BG162,IF(AND($E$3=3),'Marks Entry 3rd'!BG162,IF(AND($E$3=4),'Marks Entry 4th'!BG162,"")))))</f>
        <v/>
      </c>
      <c r="DU163" s="380" t="str">
        <f>IF(OR($E163="",$G163=""),"",IF(AND($E$3=1),'Marks Entry 1st'!BH162,IF(AND($E$3=2),'Marks Entry 2nd'!BH162,IF(AND($E$3=3),'Marks Entry 3rd'!BH162,IF(AND($E$3=4),'Marks Entry 4th'!BH162,"")))))</f>
        <v/>
      </c>
      <c r="DV163" s="181" t="str">
        <f t="shared" si="224"/>
        <v/>
      </c>
      <c r="DW163" s="182">
        <f t="shared" si="225"/>
        <v>0</v>
      </c>
      <c r="DX163" s="182" t="str">
        <f t="shared" si="226"/>
        <v/>
      </c>
      <c r="DY163" s="182" t="str">
        <f t="shared" si="227"/>
        <v/>
      </c>
      <c r="DZ163" s="147" t="str">
        <f t="shared" si="177"/>
        <v/>
      </c>
      <c r="EA163" s="104" t="str">
        <f t="shared" si="178"/>
        <v/>
      </c>
      <c r="EB163" s="105" t="str">
        <f t="shared" si="179"/>
        <v/>
      </c>
      <c r="EC163" s="111" t="str">
        <f t="shared" si="180"/>
        <v/>
      </c>
      <c r="ED163" s="112" t="str">
        <f t="shared" si="181"/>
        <v/>
      </c>
      <c r="EE163" s="386" t="str">
        <f t="shared" si="182"/>
        <v/>
      </c>
      <c r="EF163" s="72" t="str">
        <f>IF(OR($E163="",$G163=""),"",IF(AND($E$3=1),'Marks Entry 1st'!BI162,IF(AND($E$3=2),'Marks Entry 2nd'!BI162,IF(AND($E$3=3),'Marks Entry 3rd'!BI162,IF(AND($E$3=4),'Marks Entry 4th'!BI162,"")))))</f>
        <v/>
      </c>
      <c r="EG163" s="72" t="str">
        <f>IF(OR($E163="",$G163=""),"",IF(AND($E$3=1),'Marks Entry 1st'!BJ162,IF(AND($E$3=2),'Marks Entry 2nd'!BJ162,IF(AND($E$3=3),'Marks Entry 3rd'!BJ162,IF(AND($E$3=4),'Marks Entry 4th'!BJ162,"")))))</f>
        <v/>
      </c>
      <c r="EH163" s="328" t="str">
        <f t="shared" si="183"/>
        <v/>
      </c>
      <c r="EI163" s="73"/>
      <c r="EP163" s="75">
        <f>IF(AND($E$3=1),'Marks Entry 1st'!I162,IF(AND($E$3=2),'Marks Entry 2nd'!I162,IF(AND($E$3=3),'Marks Entry 3rd'!I162,IF(AND($E$3=4),'Marks Entry 4th'!I162,""))))</f>
        <v>0</v>
      </c>
    </row>
    <row r="164" spans="1:146" ht="18.899999999999999" customHeight="1">
      <c r="A164" s="94">
        <v>157</v>
      </c>
      <c r="B164" s="94" t="str">
        <f>IF(OR(EP164=0,EP164=""),"",IF(AND($E$3=1),'Marks Entry 1st'!I163,IF(AND($E$3=2),'Marks Entry 2nd'!I163,IF(AND($E$3=3),'Marks Entry 3rd'!I163,IF(AND($E$3=4),'Marks Entry 4th'!I163,"")))))</f>
        <v/>
      </c>
      <c r="C164" s="95" t="str">
        <f>IF(OR(B164=0,B164=""),"",IF(AND($E$3=1),'Marks Entry 1st'!B163,IF(AND($E$3=2),'Marks Entry 2nd'!B163,IF(AND($E$3=3),'Marks Entry 3rd'!B163,IF(AND($E$3=4),'Marks Entry 4th'!B163,"")))))</f>
        <v/>
      </c>
      <c r="D164" s="95" t="str">
        <f>IF(OR(B164=0,B164=""),"",IF(AND($E$3=1),'Marks Entry 1st'!C163,IF(AND($E$3=2),'Marks Entry 2nd'!C163,IF(AND($E$3=3),'Marks Entry 3rd'!C163,IF(AND($E$3=4),'Marks Entry 4th'!C163,"")))))</f>
        <v/>
      </c>
      <c r="E164" s="96" t="str">
        <f>IF(OR(B164=0,B164=""),"",IF(AND($E$3=1),'Marks Entry 1st'!E163,IF(AND($E$3=2),'Marks Entry 2nd'!E163,IF(AND($E$3=3),'Marks Entry 3rd'!E163,IF(AND($E$3=4),'Marks Entry 4th'!E163,"")))))</f>
        <v/>
      </c>
      <c r="F164" s="95" t="str">
        <f>IF(OR(B164=0,B164=""),"",IF(AND($E$3=1),'Marks Entry 1st'!D163,IF(AND($E$3=2),'Marks Entry 2nd'!D163,IF(AND($E$3=3),'Marks Entry 3rd'!D163,IF(AND($E$3=4),'Marks Entry 4th'!D163,"")))))</f>
        <v/>
      </c>
      <c r="G164" s="90" t="str">
        <f>IF(OR(B164=0,B164=""),"",IF(AND($E$3=1),'Marks Entry 1st'!F163,IF(AND($E$3=2),'Marks Entry 2nd'!F163,IF(AND($E$3=3),'Marks Entry 3rd'!F163,IF(AND($E$3=4),'Marks Entry 4th'!F163,"")))))</f>
        <v/>
      </c>
      <c r="H164" s="90" t="str">
        <f>IF(OR(B164=0,B164=""),"",IF(AND($E$3=1),'Marks Entry 1st'!G163,IF(AND($E$3=2),'Marks Entry 2nd'!G163,IF(AND($E$3=3),'Marks Entry 3rd'!G163,IF(AND($E$3=4),'Marks Entry 4th'!G163,"")))))</f>
        <v/>
      </c>
      <c r="I164" s="90" t="str">
        <f>IF(OR(B164=0,B164=""),"",IF(AND($E$3=1),'Marks Entry 1st'!H163,IF(AND($E$3=2),'Marks Entry 2nd'!H163,IF(AND($E$3=3),'Marks Entry 3rd'!H163,IF(AND($E$3=4),'Marks Entry 4th'!H163,"")))))</f>
        <v/>
      </c>
      <c r="J164" s="379" t="str">
        <f>IF(OR(B164=0,B164=""),"",IF(AND($E$3=1),'Marks Entry 1st'!J163,IF(AND($E$3=2),'Marks Entry 2nd'!J163,IF(AND($E$3=3),'Marks Entry 3rd'!J163,IF(AND($E$3=4),'Marks Entry 4th'!J163,"")))))</f>
        <v/>
      </c>
      <c r="K164" s="379" t="str">
        <f>IF(OR(B164=0,B164=""),"",IF(AND($E$3=1),'Marks Entry 1st'!K163,IF(AND($E$3=2),'Marks Entry 2nd'!K163,IF(AND($E$3=3),'Marks Entry 3rd'!K163,IF(AND($E$3=4),'Marks Entry 4th'!K163,"")))))</f>
        <v/>
      </c>
      <c r="L164" s="180" t="str">
        <f>IF(OR($E164="",$G164=""),"",IF(AND($E$3=1),'Marks Entry 1st'!L163,IF(AND($E$3=2),'Marks Entry 2nd'!L163,IF(AND($E$3=3),'Marks Entry 3rd'!L163,IF(AND($E$3=4),'Marks Entry 4th'!L163,"")))))</f>
        <v/>
      </c>
      <c r="M164" s="180" t="str">
        <f>IF(OR($E164="",$G164=""),"",IF(AND($E$3=1),'Marks Entry 1st'!M163,IF(AND($E$3=2),'Marks Entry 2nd'!M163,IF(AND($E$3=3),'Marks Entry 3rd'!M163,IF(AND($E$3=4),'Marks Entry 4th'!M163,"")))))</f>
        <v/>
      </c>
      <c r="N164" s="87" t="str">
        <f t="shared" si="184"/>
        <v/>
      </c>
      <c r="O164" s="180" t="str">
        <f>IF(OR($E164="",$G164=""),"",IF(AND($E$3=1),'Marks Entry 1st'!N163,IF(AND($E$3=2),'Marks Entry 2nd'!N163,IF(AND($E$3=3),'Marks Entry 3rd'!N163,IF(AND($E$3=4),'Marks Entry 4th'!N163,"")))))</f>
        <v/>
      </c>
      <c r="P164" s="180" t="str">
        <f>IF(OR($E164="",$G164=""),"",IF(AND($E$3=1),'Marks Entry 1st'!O163,IF(AND($E$3=2),'Marks Entry 2nd'!O163,IF(AND($E$3=3),'Marks Entry 3rd'!O163,IF(AND($E$3=4),'Marks Entry 4th'!O163,"")))))</f>
        <v/>
      </c>
      <c r="Q164" s="180" t="str">
        <f>IF(OR($E164="",$G164=""),"",IF(AND($E$3=1),'Marks Entry 1st'!P163,IF(AND($E$3=2),'Marks Entry 2nd'!P163,IF(AND($E$3=3),'Marks Entry 3rd'!P163,IF(AND($E$3=4),'Marks Entry 4th'!P163,"")))))</f>
        <v/>
      </c>
      <c r="R164" s="91" t="str">
        <f t="shared" si="185"/>
        <v/>
      </c>
      <c r="S164" s="87">
        <f t="shared" si="186"/>
        <v>0</v>
      </c>
      <c r="T164" s="93" t="str">
        <f>IF(OR($E164="",$G164=""),"",IF(AND($E$3=1),'Marks Entry 1st'!Q163,IF(AND($E$3=2),'Marks Entry 2nd'!Q163,IF(AND($E$3=3),'Marks Entry 3rd'!Q163,IF(AND($E$3=4),'Marks Entry 4th'!Q163,"")))))</f>
        <v/>
      </c>
      <c r="U164" s="93" t="str">
        <f>IF(OR($E164="",$G164=""),"",IF(AND($E$3=1),'Marks Entry 1st'!R163,IF(AND($E$3=2),'Marks Entry 2nd'!R163,IF(AND($E$3=3),'Marks Entry 3rd'!R163,IF(AND($E$3=4),'Marks Entry 4th'!R163,"")))))</f>
        <v/>
      </c>
      <c r="V164" s="93" t="str">
        <f>IF(OR($E164="",$G164=""),"",IF(AND($E$3=1),'Marks Entry 1st'!S163,IF(AND($E$3=2),'Marks Entry 2nd'!S163,IF(AND($E$3=3),'Marks Entry 3rd'!S163,IF(AND($E$3=4),'Marks Entry 4th'!S163,"")))))</f>
        <v/>
      </c>
      <c r="W164" s="92" t="str">
        <f t="shared" si="187"/>
        <v/>
      </c>
      <c r="X164" s="87" t="str">
        <f t="shared" si="188"/>
        <v/>
      </c>
      <c r="Y164" s="144">
        <f t="shared" si="189"/>
        <v>0</v>
      </c>
      <c r="Z164" s="144" t="str">
        <f t="shared" si="190"/>
        <v/>
      </c>
      <c r="AA164" s="144" t="str">
        <f t="shared" si="152"/>
        <v/>
      </c>
      <c r="AB164" s="144" t="str">
        <f t="shared" si="191"/>
        <v/>
      </c>
      <c r="AC164" s="144" t="str">
        <f t="shared" si="153"/>
        <v/>
      </c>
      <c r="AD164" s="148" t="str">
        <f t="shared" si="154"/>
        <v/>
      </c>
      <c r="AE164" s="180" t="str">
        <f>IF(OR($E164="",$G164=""),"",IF(AND($E$3=1),'Marks Entry 1st'!T163,IF(AND($E$3=2),'Marks Entry 2nd'!T163,IF(AND($E$3=3),'Marks Entry 3rd'!T163,IF(AND($E$3=4),'Marks Entry 4th'!T163,"")))))</f>
        <v/>
      </c>
      <c r="AF164" s="180" t="str">
        <f>IF(OR($E164="",$G164=""),"",IF(AND($E$3=1),'Marks Entry 1st'!U163,IF(AND($E$3=2),'Marks Entry 2nd'!U163,IF(AND($E$3=3),'Marks Entry 3rd'!U163,IF(AND($E$3=4),'Marks Entry 4th'!U163,"")))))</f>
        <v/>
      </c>
      <c r="AG164" s="87" t="str">
        <f t="shared" si="192"/>
        <v/>
      </c>
      <c r="AH164" s="180" t="str">
        <f>IF(OR($E164="",$G164=""),"",IF(AND($E$3=1),'Marks Entry 1st'!V163,IF(AND($E$3=2),'Marks Entry 2nd'!V163,IF(AND($E$3=3),'Marks Entry 3rd'!V163,IF(AND($E$3=4),'Marks Entry 4th'!V163,"")))))</f>
        <v/>
      </c>
      <c r="AI164" s="180" t="str">
        <f>IF(OR($E164="",$G164=""),"",IF(AND($E$3=1),'Marks Entry 1st'!W163,IF(AND($E$3=2),'Marks Entry 2nd'!W163,IF(AND($E$3=3),'Marks Entry 3rd'!W163,IF(AND($E$3=4),'Marks Entry 4th'!W163,"")))))</f>
        <v/>
      </c>
      <c r="AJ164" s="180" t="str">
        <f>IF(OR($E164="",$G164=""),"",IF(AND($E$3=1),'Marks Entry 1st'!X163,IF(AND($E$3=2),'Marks Entry 2nd'!X163,IF(AND($E$3=3),'Marks Entry 3rd'!X163,IF(AND($E$3=4),'Marks Entry 4th'!X163,"")))))</f>
        <v/>
      </c>
      <c r="AK164" s="91" t="str">
        <f t="shared" si="193"/>
        <v/>
      </c>
      <c r="AL164" s="87">
        <f t="shared" si="194"/>
        <v>0</v>
      </c>
      <c r="AM164" s="93" t="str">
        <f>IF(OR($E164="",$G164=""),"",IF(AND($E$3=1),'Marks Entry 1st'!Y163,IF(AND($E$3=2),'Marks Entry 2nd'!Y163,IF(AND($E$3=3),'Marks Entry 3rd'!Y163,IF(AND($E$3=4),'Marks Entry 4th'!Y163,"")))))</f>
        <v/>
      </c>
      <c r="AN164" s="93" t="str">
        <f>IF(OR($E164="",$G164=""),"",IF(AND($E$3=1),'Marks Entry 1st'!Z163,IF(AND($E$3=2),'Marks Entry 2nd'!Z163,IF(AND($E$3=3),'Marks Entry 3rd'!Z163,IF(AND($E$3=4),'Marks Entry 4th'!Z163,"")))))</f>
        <v/>
      </c>
      <c r="AO164" s="93" t="str">
        <f>IF(OR($E164="",$G164=""),"",IF(AND($E$3=1),'Marks Entry 1st'!AA163,IF(AND($E$3=2),'Marks Entry 2nd'!AA163,IF(AND($E$3=3),'Marks Entry 3rd'!AA163,IF(AND($E$3=4),'Marks Entry 4th'!AA163,"")))))</f>
        <v/>
      </c>
      <c r="AP164" s="92" t="str">
        <f t="shared" si="195"/>
        <v/>
      </c>
      <c r="AQ164" s="87" t="str">
        <f t="shared" si="196"/>
        <v/>
      </c>
      <c r="AR164" s="144">
        <f t="shared" si="197"/>
        <v>0</v>
      </c>
      <c r="AS164" s="144" t="str">
        <f t="shared" si="198"/>
        <v/>
      </c>
      <c r="AT164" s="144" t="str">
        <f t="shared" si="155"/>
        <v/>
      </c>
      <c r="AU164" s="144" t="str">
        <f t="shared" si="199"/>
        <v/>
      </c>
      <c r="AV164" s="144" t="str">
        <f t="shared" si="156"/>
        <v/>
      </c>
      <c r="AW164" s="148" t="str">
        <f t="shared" si="157"/>
        <v/>
      </c>
      <c r="AX164" s="180" t="str">
        <f>IF(OR($E164="",$G164=""),"",IF(AND($E$3=1),'Marks Entry 1st'!AB163,IF(AND($E$3=2),'Marks Entry 2nd'!AB163,IF(AND($E$3=3),'Marks Entry 3rd'!AB163,IF(AND($E$3=4),'Marks Entry 4th'!AB163,"")))))</f>
        <v/>
      </c>
      <c r="AY164" s="180" t="str">
        <f>IF(OR($E164="",$G164=""),"",IF(AND($E$3=1),'Marks Entry 1st'!AC163,IF(AND($E$3=2),'Marks Entry 2nd'!AC163,IF(AND($E$3=3),'Marks Entry 3rd'!AC163,IF(AND($E$3=4),'Marks Entry 4th'!AC163,"")))))</f>
        <v/>
      </c>
      <c r="AZ164" s="87" t="str">
        <f t="shared" si="158"/>
        <v/>
      </c>
      <c r="BA164" s="180" t="str">
        <f>IF(OR($E164="",$G164=""),"",IF(AND($E$3=1),'Marks Entry 1st'!AD163,IF(AND($E$3=2),'Marks Entry 2nd'!AD163,IF(AND($E$3=3),'Marks Entry 3rd'!AD163,IF(AND($E$3=4),'Marks Entry 4th'!AD163,"")))))</f>
        <v/>
      </c>
      <c r="BB164" s="180" t="str">
        <f>IF(OR($E164="",$G164=""),"",IF(AND($E$3=1),'Marks Entry 1st'!AE163,IF(AND($E$3=2),'Marks Entry 2nd'!AE163,IF(AND($E$3=3),'Marks Entry 3rd'!AE163,IF(AND($E$3=4),'Marks Entry 4th'!AE163,"")))))</f>
        <v/>
      </c>
      <c r="BC164" s="180" t="str">
        <f>IF(OR($E164="",$G164=""),"",IF(AND($E$3=1),'Marks Entry 1st'!AF163,IF(AND($E$3=2),'Marks Entry 2nd'!AF163,IF(AND($E$3=3),'Marks Entry 3rd'!AF163,IF(AND($E$3=4),'Marks Entry 4th'!AF163,"")))))</f>
        <v/>
      </c>
      <c r="BD164" s="91" t="str">
        <f t="shared" si="159"/>
        <v/>
      </c>
      <c r="BE164" s="87">
        <f t="shared" si="160"/>
        <v>0</v>
      </c>
      <c r="BF164" s="93" t="str">
        <f>IF(OR($E164="",$G164=""),"",IF(AND($E$3=1),'Marks Entry 1st'!AG163,IF(AND($E$3=2),'Marks Entry 2nd'!AG163,IF(AND($E$3=3),'Marks Entry 3rd'!AG163,IF(AND($E$3=4),'Marks Entry 4th'!AG163,"")))))</f>
        <v/>
      </c>
      <c r="BG164" s="93" t="str">
        <f>IF(OR($E164="",$G164=""),"",IF(AND($E$3=1),'Marks Entry 1st'!AH163,IF(AND($E$3=2),'Marks Entry 2nd'!AH163,IF(AND($E$3=3),'Marks Entry 3rd'!AH163,IF(AND($E$3=4),'Marks Entry 4th'!AH163,"")))))</f>
        <v/>
      </c>
      <c r="BH164" s="93" t="str">
        <f>IF(OR($E164="",$G164=""),"",IF(AND($E$3=1),'Marks Entry 1st'!AI163,IF(AND($E$3=2),'Marks Entry 2nd'!AI163,IF(AND($E$3=3),'Marks Entry 3rd'!AI163,IF(AND($E$3=4),'Marks Entry 4th'!AI163,"")))))</f>
        <v/>
      </c>
      <c r="BI164" s="92" t="str">
        <f t="shared" si="161"/>
        <v/>
      </c>
      <c r="BJ164" s="87" t="str">
        <f t="shared" si="162"/>
        <v/>
      </c>
      <c r="BK164" s="144">
        <f t="shared" si="163"/>
        <v>0</v>
      </c>
      <c r="BL164" s="144" t="str">
        <f t="shared" si="164"/>
        <v/>
      </c>
      <c r="BM164" s="144" t="str">
        <f t="shared" si="165"/>
        <v/>
      </c>
      <c r="BN164" s="144" t="str">
        <f t="shared" si="166"/>
        <v/>
      </c>
      <c r="BO164" s="144" t="str">
        <f t="shared" si="167"/>
        <v/>
      </c>
      <c r="BP164" s="148" t="str">
        <f t="shared" si="168"/>
        <v/>
      </c>
      <c r="BQ164" s="180" t="str">
        <f>IF(OR($E164="",$G164=""),"",IF(AND($E$3=1),'Marks Entry 1st'!AJ163,IF(AND($E$3=2),'Marks Entry 2nd'!AJ163,IF(AND($E$3=3),'Marks Entry 3rd'!AJ163,IF(AND($E$3=4),'Marks Entry 4th'!AJ163,"")))))</f>
        <v/>
      </c>
      <c r="BR164" s="180" t="str">
        <f>IF(OR($E164="",$G164=""),"",IF(AND($E$3=1),'Marks Entry 1st'!AK163,IF(AND($E$3=2),'Marks Entry 2nd'!AK163,IF(AND($E$3=3),'Marks Entry 3rd'!AK163,IF(AND($E$3=4),'Marks Entry 4th'!AK163,"")))))</f>
        <v/>
      </c>
      <c r="BS164" s="87" t="str">
        <f t="shared" si="200"/>
        <v/>
      </c>
      <c r="BT164" s="180" t="str">
        <f>IF(OR($E164="",$G164=""),"",IF(AND($E$3=1),'Marks Entry 1st'!AL163,IF(AND($E$3=2),'Marks Entry 2nd'!AL163,IF(AND($E$3=3),'Marks Entry 3rd'!AL163,IF(AND($E$3=4),'Marks Entry 4th'!AL163,"")))))</f>
        <v/>
      </c>
      <c r="BU164" s="180" t="str">
        <f>IF(OR($E164="",$G164=""),"",IF(AND($E$3=1),'Marks Entry 1st'!AM163,IF(AND($E$3=2),'Marks Entry 2nd'!AM163,IF(AND($E$3=3),'Marks Entry 3rd'!AM163,IF(AND($E$3=4),'Marks Entry 4th'!AM163,"")))))</f>
        <v/>
      </c>
      <c r="BV164" s="180" t="str">
        <f>IF(OR($E164="",$G164=""),"",IF(AND($E$3=1),'Marks Entry 1st'!AN163,IF(AND($E$3=2),'Marks Entry 2nd'!AN163,IF(AND($E$3=3),'Marks Entry 3rd'!AN163,IF(AND($E$3=4),'Marks Entry 4th'!AN163,"")))))</f>
        <v/>
      </c>
      <c r="BW164" s="91" t="str">
        <f t="shared" si="201"/>
        <v/>
      </c>
      <c r="BX164" s="87">
        <f t="shared" si="202"/>
        <v>0</v>
      </c>
      <c r="BY164" s="93" t="str">
        <f>IF(OR($E164="",$G164=""),"",IF(AND($E$3=1),'Marks Entry 1st'!AO163,IF(AND($E$3=2),'Marks Entry 2nd'!AO163,IF(AND($E$3=3),'Marks Entry 3rd'!AO163,IF(AND($E$3=4),'Marks Entry 4th'!AO163,"")))))</f>
        <v/>
      </c>
      <c r="BZ164" s="93" t="str">
        <f>IF(OR($E164="",$G164=""),"",IF(AND($E$3=1),'Marks Entry 1st'!AP163,IF(AND($E$3=2),'Marks Entry 2nd'!AP163,IF(AND($E$3=3),'Marks Entry 3rd'!AP163,IF(AND($E$3=4),'Marks Entry 4th'!AP163,"")))))</f>
        <v/>
      </c>
      <c r="CA164" s="93" t="str">
        <f>IF(OR($E164="",$G164=""),"",IF(AND($E$3=1),'Marks Entry 1st'!AQ163,IF(AND($E$3=2),'Marks Entry 2nd'!AQ163,IF(AND($E$3=3),'Marks Entry 3rd'!AQ163,IF(AND($E$3=4),'Marks Entry 4th'!AQ163,"")))))</f>
        <v/>
      </c>
      <c r="CB164" s="92" t="str">
        <f t="shared" si="203"/>
        <v/>
      </c>
      <c r="CC164" s="87" t="str">
        <f t="shared" si="204"/>
        <v/>
      </c>
      <c r="CD164" s="144">
        <f t="shared" si="205"/>
        <v>0</v>
      </c>
      <c r="CE164" s="144" t="str">
        <f t="shared" si="206"/>
        <v/>
      </c>
      <c r="CF164" s="144" t="str">
        <f t="shared" si="169"/>
        <v/>
      </c>
      <c r="CG164" s="144" t="str">
        <f t="shared" si="207"/>
        <v/>
      </c>
      <c r="CH164" s="144" t="str">
        <f t="shared" si="170"/>
        <v/>
      </c>
      <c r="CI164" s="148" t="str">
        <f t="shared" si="171"/>
        <v/>
      </c>
      <c r="CJ164" s="180" t="str">
        <f>IF(OR($E164="",$G164=""),"",IF(AND($E$3=1),'Marks Entry 1st'!AR163,IF(AND($E$3=2),'Marks Entry 2nd'!AR163,IF(AND($E$3=3),'Marks Entry 3rd'!AR163,IF(AND($E$3=4),'Marks Entry 4th'!AR163,"")))))</f>
        <v/>
      </c>
      <c r="CK164" s="180" t="str">
        <f>IF(OR($E164="",$G164=""),"",IF(AND($E$3=1),'Marks Entry 1st'!AS163,IF(AND($E$3=2),'Marks Entry 2nd'!AS163,IF(AND($E$3=3),'Marks Entry 3rd'!AS163,IF(AND($E$3=4),'Marks Entry 4th'!AS163,"")))))</f>
        <v/>
      </c>
      <c r="CL164" s="87" t="str">
        <f t="shared" si="208"/>
        <v/>
      </c>
      <c r="CM164" s="180" t="str">
        <f>IF(OR($E164="",$G164=""),"",IF(AND($E$3=1),'Marks Entry 1st'!AT163,IF(AND($E$3=2),'Marks Entry 2nd'!AT163,IF(AND($E$3=3),'Marks Entry 3rd'!AT163,IF(AND($E$3=4),'Marks Entry 4th'!AT163,"")))))</f>
        <v/>
      </c>
      <c r="CN164" s="180" t="str">
        <f>IF(OR($E164="",$G164=""),"",IF(AND($E$3=1),'Marks Entry 1st'!AU163,IF(AND($E$3=2),'Marks Entry 2nd'!AU163,IF(AND($E$3=3),'Marks Entry 3rd'!AU163,IF(AND($E$3=4),'Marks Entry 4th'!AU163,"")))))</f>
        <v/>
      </c>
      <c r="CO164" s="180" t="str">
        <f>IF(OR($E164="",$G164=""),"",IF(AND($E$3=1),'Marks Entry 1st'!AV163,IF(AND($E$3=2),'Marks Entry 2nd'!AV163,IF(AND($E$3=3),'Marks Entry 3rd'!AV163,IF(AND($E$3=4),'Marks Entry 4th'!AV163,"")))))</f>
        <v/>
      </c>
      <c r="CP164" s="91" t="str">
        <f t="shared" si="209"/>
        <v/>
      </c>
      <c r="CQ164" s="87">
        <f t="shared" si="210"/>
        <v>0</v>
      </c>
      <c r="CR164" s="93" t="str">
        <f>IF(OR($E164="",$G164=""),"",IF(AND($E$3=1),'Marks Entry 1st'!AW163,IF(AND($E$3=2),'Marks Entry 2nd'!AW163,IF(AND($E$3=3),'Marks Entry 3rd'!AW163,IF(AND($E$3=4),'Marks Entry 4th'!AW163,"")))))</f>
        <v/>
      </c>
      <c r="CS164" s="93" t="str">
        <f>IF(OR($E164="",$G164=""),"",IF(AND($E$3=1),'Marks Entry 1st'!AX163,IF(AND($E$3=2),'Marks Entry 2nd'!AX163,IF(AND($E$3=3),'Marks Entry 3rd'!AX163,IF(AND($E$3=4),'Marks Entry 4th'!AX163,"")))))</f>
        <v/>
      </c>
      <c r="CT164" s="93" t="str">
        <f>IF(OR($E164="",$G164=""),"",IF(AND($E$3=1),'Marks Entry 1st'!AY163,IF(AND($E$3=2),'Marks Entry 2nd'!AY163,IF(AND($E$3=3),'Marks Entry 3rd'!AY163,IF(AND($E$3=4),'Marks Entry 4th'!AY163,"")))))</f>
        <v/>
      </c>
      <c r="CU164" s="92" t="str">
        <f t="shared" si="211"/>
        <v/>
      </c>
      <c r="CV164" s="87" t="str">
        <f t="shared" si="212"/>
        <v/>
      </c>
      <c r="CW164" s="144">
        <f t="shared" si="213"/>
        <v>0</v>
      </c>
      <c r="CX164" s="144" t="str">
        <f t="shared" si="214"/>
        <v/>
      </c>
      <c r="CY164" s="144" t="str">
        <f t="shared" si="172"/>
        <v/>
      </c>
      <c r="CZ164" s="144" t="str">
        <f t="shared" si="215"/>
        <v/>
      </c>
      <c r="DA164" s="144" t="str">
        <f t="shared" si="173"/>
        <v/>
      </c>
      <c r="DB164" s="148" t="str">
        <f t="shared" si="174"/>
        <v/>
      </c>
      <c r="DC164" s="380" t="str">
        <f>IF(OR($E164="",$G164=""),"",IF(AND($E$3=1),'Marks Entry 1st'!AZ163,IF(AND($E$3=2),'Marks Entry 2nd'!AZ163,IF(AND($E$3=3),'Marks Entry 3rd'!AZ163,IF(AND($E$3=4),'Marks Entry 4th'!AZ163,"")))))</f>
        <v/>
      </c>
      <c r="DD164" s="380" t="str">
        <f>IF(OR($E164="",$G164=""),"",IF(AND($E$3=1),'Marks Entry 1st'!BA163,IF(AND($E$3=2),'Marks Entry 2nd'!BA163,IF(AND($E$3=3),'Marks Entry 3rd'!BA163,IF(AND($E$3=4),'Marks Entry 4th'!BA163,"")))))</f>
        <v/>
      </c>
      <c r="DE164" s="380" t="str">
        <f>IF(OR($E164="",$G164=""),"",IF(AND($E$3=1),'Marks Entry 1st'!BB163,IF(AND($E$3=2),'Marks Entry 2nd'!BB163,IF(AND($E$3=3),'Marks Entry 3rd'!BB163,IF(AND($E$3=4),'Marks Entry 4th'!BB163,"")))))</f>
        <v/>
      </c>
      <c r="DF164" s="181" t="str">
        <f t="shared" si="216"/>
        <v/>
      </c>
      <c r="DG164" s="182">
        <f t="shared" si="217"/>
        <v>0</v>
      </c>
      <c r="DH164" s="182" t="str">
        <f t="shared" si="218"/>
        <v/>
      </c>
      <c r="DI164" s="182" t="str">
        <f t="shared" si="219"/>
        <v/>
      </c>
      <c r="DJ164" s="147" t="str">
        <f t="shared" si="175"/>
        <v/>
      </c>
      <c r="DK164" s="380" t="str">
        <f>IF(OR($E164="",$G164=""),"",IF(AND($E$3=1),'Marks Entry 1st'!BC163,IF(AND($E$3=2),'Marks Entry 2nd'!BC163,IF(AND($E$3=3),'Marks Entry 3rd'!BC163,IF(AND($E$3=4),'Marks Entry 4th'!BC163,"")))))</f>
        <v/>
      </c>
      <c r="DL164" s="380" t="str">
        <f>IF(OR($E164="",$G164=""),"",IF(AND($E$3=1),'Marks Entry 1st'!BD163,IF(AND($E$3=2),'Marks Entry 2nd'!BD163,IF(AND($E$3=3),'Marks Entry 3rd'!BD163,IF(AND($E$3=4),'Marks Entry 4th'!BD163,"")))))</f>
        <v/>
      </c>
      <c r="DM164" s="380" t="str">
        <f>IF(OR($E164="",$G164=""),"",IF(AND($E$3=1),'Marks Entry 1st'!BE163,IF(AND($E$3=2),'Marks Entry 2nd'!BE163,IF(AND($E$3=3),'Marks Entry 3rd'!BE163,IF(AND($E$3=4),'Marks Entry 4th'!BE163,"")))))</f>
        <v/>
      </c>
      <c r="DN164" s="181" t="str">
        <f t="shared" si="220"/>
        <v/>
      </c>
      <c r="DO164" s="182">
        <f t="shared" si="221"/>
        <v>0</v>
      </c>
      <c r="DP164" s="182" t="str">
        <f t="shared" si="222"/>
        <v/>
      </c>
      <c r="DQ164" s="182" t="str">
        <f t="shared" si="223"/>
        <v/>
      </c>
      <c r="DR164" s="147" t="str">
        <f t="shared" si="176"/>
        <v/>
      </c>
      <c r="DS164" s="380" t="str">
        <f>IF(OR($E164="",$G164=""),"",IF(AND($E$3=1),'Marks Entry 1st'!BF163,IF(AND($E$3=2),'Marks Entry 2nd'!BF163,IF(AND($E$3=3),'Marks Entry 3rd'!BF163,IF(AND($E$3=4),'Marks Entry 4th'!BF163,"")))))</f>
        <v/>
      </c>
      <c r="DT164" s="380" t="str">
        <f>IF(OR($E164="",$G164=""),"",IF(AND($E$3=1),'Marks Entry 1st'!BG163,IF(AND($E$3=2),'Marks Entry 2nd'!BG163,IF(AND($E$3=3),'Marks Entry 3rd'!BG163,IF(AND($E$3=4),'Marks Entry 4th'!BG163,"")))))</f>
        <v/>
      </c>
      <c r="DU164" s="380" t="str">
        <f>IF(OR($E164="",$G164=""),"",IF(AND($E$3=1),'Marks Entry 1st'!BH163,IF(AND($E$3=2),'Marks Entry 2nd'!BH163,IF(AND($E$3=3),'Marks Entry 3rd'!BH163,IF(AND($E$3=4),'Marks Entry 4th'!BH163,"")))))</f>
        <v/>
      </c>
      <c r="DV164" s="181" t="str">
        <f t="shared" si="224"/>
        <v/>
      </c>
      <c r="DW164" s="182">
        <f t="shared" si="225"/>
        <v>0</v>
      </c>
      <c r="DX164" s="182" t="str">
        <f t="shared" si="226"/>
        <v/>
      </c>
      <c r="DY164" s="182" t="str">
        <f t="shared" si="227"/>
        <v/>
      </c>
      <c r="DZ164" s="147" t="str">
        <f t="shared" si="177"/>
        <v/>
      </c>
      <c r="EA164" s="104" t="str">
        <f t="shared" si="178"/>
        <v/>
      </c>
      <c r="EB164" s="105" t="str">
        <f t="shared" si="179"/>
        <v/>
      </c>
      <c r="EC164" s="111" t="str">
        <f t="shared" si="180"/>
        <v/>
      </c>
      <c r="ED164" s="112" t="str">
        <f t="shared" si="181"/>
        <v/>
      </c>
      <c r="EE164" s="386" t="str">
        <f t="shared" si="182"/>
        <v/>
      </c>
      <c r="EF164" s="72" t="str">
        <f>IF(OR($E164="",$G164=""),"",IF(AND($E$3=1),'Marks Entry 1st'!BI163,IF(AND($E$3=2),'Marks Entry 2nd'!BI163,IF(AND($E$3=3),'Marks Entry 3rd'!BI163,IF(AND($E$3=4),'Marks Entry 4th'!BI163,"")))))</f>
        <v/>
      </c>
      <c r="EG164" s="72" t="str">
        <f>IF(OR($E164="",$G164=""),"",IF(AND($E$3=1),'Marks Entry 1st'!BJ163,IF(AND($E$3=2),'Marks Entry 2nd'!BJ163,IF(AND($E$3=3),'Marks Entry 3rd'!BJ163,IF(AND($E$3=4),'Marks Entry 4th'!BJ163,"")))))</f>
        <v/>
      </c>
      <c r="EH164" s="328" t="str">
        <f t="shared" si="183"/>
        <v/>
      </c>
      <c r="EI164" s="73"/>
      <c r="EP164" s="75">
        <f>IF(AND($E$3=1),'Marks Entry 1st'!I163,IF(AND($E$3=2),'Marks Entry 2nd'!I163,IF(AND($E$3=3),'Marks Entry 3rd'!I163,IF(AND($E$3=4),'Marks Entry 4th'!I163,""))))</f>
        <v>0</v>
      </c>
    </row>
    <row r="165" spans="1:146" ht="18.899999999999999" customHeight="1">
      <c r="A165" s="94">
        <v>158</v>
      </c>
      <c r="B165" s="94" t="str">
        <f>IF(OR(EP165=0,EP165=""),"",IF(AND($E$3=1),'Marks Entry 1st'!I164,IF(AND($E$3=2),'Marks Entry 2nd'!I164,IF(AND($E$3=3),'Marks Entry 3rd'!I164,IF(AND($E$3=4),'Marks Entry 4th'!I164,"")))))</f>
        <v/>
      </c>
      <c r="C165" s="95" t="str">
        <f>IF(OR(B165=0,B165=""),"",IF(AND($E$3=1),'Marks Entry 1st'!B164,IF(AND($E$3=2),'Marks Entry 2nd'!B164,IF(AND($E$3=3),'Marks Entry 3rd'!B164,IF(AND($E$3=4),'Marks Entry 4th'!B164,"")))))</f>
        <v/>
      </c>
      <c r="D165" s="95" t="str">
        <f>IF(OR(B165=0,B165=""),"",IF(AND($E$3=1),'Marks Entry 1st'!C164,IF(AND($E$3=2),'Marks Entry 2nd'!C164,IF(AND($E$3=3),'Marks Entry 3rd'!C164,IF(AND($E$3=4),'Marks Entry 4th'!C164,"")))))</f>
        <v/>
      </c>
      <c r="E165" s="96" t="str">
        <f>IF(OR(B165=0,B165=""),"",IF(AND($E$3=1),'Marks Entry 1st'!E164,IF(AND($E$3=2),'Marks Entry 2nd'!E164,IF(AND($E$3=3),'Marks Entry 3rd'!E164,IF(AND($E$3=4),'Marks Entry 4th'!E164,"")))))</f>
        <v/>
      </c>
      <c r="F165" s="95" t="str">
        <f>IF(OR(B165=0,B165=""),"",IF(AND($E$3=1),'Marks Entry 1st'!D164,IF(AND($E$3=2),'Marks Entry 2nd'!D164,IF(AND($E$3=3),'Marks Entry 3rd'!D164,IF(AND($E$3=4),'Marks Entry 4th'!D164,"")))))</f>
        <v/>
      </c>
      <c r="G165" s="90" t="str">
        <f>IF(OR(B165=0,B165=""),"",IF(AND($E$3=1),'Marks Entry 1st'!F164,IF(AND($E$3=2),'Marks Entry 2nd'!F164,IF(AND($E$3=3),'Marks Entry 3rd'!F164,IF(AND($E$3=4),'Marks Entry 4th'!F164,"")))))</f>
        <v/>
      </c>
      <c r="H165" s="90" t="str">
        <f>IF(OR(B165=0,B165=""),"",IF(AND($E$3=1),'Marks Entry 1st'!G164,IF(AND($E$3=2),'Marks Entry 2nd'!G164,IF(AND($E$3=3),'Marks Entry 3rd'!G164,IF(AND($E$3=4),'Marks Entry 4th'!G164,"")))))</f>
        <v/>
      </c>
      <c r="I165" s="90" t="str">
        <f>IF(OR(B165=0,B165=""),"",IF(AND($E$3=1),'Marks Entry 1st'!H164,IF(AND($E$3=2),'Marks Entry 2nd'!H164,IF(AND($E$3=3),'Marks Entry 3rd'!H164,IF(AND($E$3=4),'Marks Entry 4th'!H164,"")))))</f>
        <v/>
      </c>
      <c r="J165" s="379" t="str">
        <f>IF(OR(B165=0,B165=""),"",IF(AND($E$3=1),'Marks Entry 1st'!J164,IF(AND($E$3=2),'Marks Entry 2nd'!J164,IF(AND($E$3=3),'Marks Entry 3rd'!J164,IF(AND($E$3=4),'Marks Entry 4th'!J164,"")))))</f>
        <v/>
      </c>
      <c r="K165" s="379" t="str">
        <f>IF(OR(B165=0,B165=""),"",IF(AND($E$3=1),'Marks Entry 1st'!K164,IF(AND($E$3=2),'Marks Entry 2nd'!K164,IF(AND($E$3=3),'Marks Entry 3rd'!K164,IF(AND($E$3=4),'Marks Entry 4th'!K164,"")))))</f>
        <v/>
      </c>
      <c r="L165" s="180" t="str">
        <f>IF(OR($E165="",$G165=""),"",IF(AND($E$3=1),'Marks Entry 1st'!L164,IF(AND($E$3=2),'Marks Entry 2nd'!L164,IF(AND($E$3=3),'Marks Entry 3rd'!L164,IF(AND($E$3=4),'Marks Entry 4th'!L164,"")))))</f>
        <v/>
      </c>
      <c r="M165" s="180" t="str">
        <f>IF(OR($E165="",$G165=""),"",IF(AND($E$3=1),'Marks Entry 1st'!M164,IF(AND($E$3=2),'Marks Entry 2nd'!M164,IF(AND($E$3=3),'Marks Entry 3rd'!M164,IF(AND($E$3=4),'Marks Entry 4th'!M164,"")))))</f>
        <v/>
      </c>
      <c r="N165" s="87" t="str">
        <f t="shared" si="184"/>
        <v/>
      </c>
      <c r="O165" s="180" t="str">
        <f>IF(OR($E165="",$G165=""),"",IF(AND($E$3=1),'Marks Entry 1st'!N164,IF(AND($E$3=2),'Marks Entry 2nd'!N164,IF(AND($E$3=3),'Marks Entry 3rd'!N164,IF(AND($E$3=4),'Marks Entry 4th'!N164,"")))))</f>
        <v/>
      </c>
      <c r="P165" s="180" t="str">
        <f>IF(OR($E165="",$G165=""),"",IF(AND($E$3=1),'Marks Entry 1st'!O164,IF(AND($E$3=2),'Marks Entry 2nd'!O164,IF(AND($E$3=3),'Marks Entry 3rd'!O164,IF(AND($E$3=4),'Marks Entry 4th'!O164,"")))))</f>
        <v/>
      </c>
      <c r="Q165" s="180" t="str">
        <f>IF(OR($E165="",$G165=""),"",IF(AND($E$3=1),'Marks Entry 1st'!P164,IF(AND($E$3=2),'Marks Entry 2nd'!P164,IF(AND($E$3=3),'Marks Entry 3rd'!P164,IF(AND($E$3=4),'Marks Entry 4th'!P164,"")))))</f>
        <v/>
      </c>
      <c r="R165" s="91" t="str">
        <f t="shared" si="185"/>
        <v/>
      </c>
      <c r="S165" s="87">
        <f t="shared" si="186"/>
        <v>0</v>
      </c>
      <c r="T165" s="93" t="str">
        <f>IF(OR($E165="",$G165=""),"",IF(AND($E$3=1),'Marks Entry 1st'!Q164,IF(AND($E$3=2),'Marks Entry 2nd'!Q164,IF(AND($E$3=3),'Marks Entry 3rd'!Q164,IF(AND($E$3=4),'Marks Entry 4th'!Q164,"")))))</f>
        <v/>
      </c>
      <c r="U165" s="93" t="str">
        <f>IF(OR($E165="",$G165=""),"",IF(AND($E$3=1),'Marks Entry 1st'!R164,IF(AND($E$3=2),'Marks Entry 2nd'!R164,IF(AND($E$3=3),'Marks Entry 3rd'!R164,IF(AND($E$3=4),'Marks Entry 4th'!R164,"")))))</f>
        <v/>
      </c>
      <c r="V165" s="93" t="str">
        <f>IF(OR($E165="",$G165=""),"",IF(AND($E$3=1),'Marks Entry 1st'!S164,IF(AND($E$3=2),'Marks Entry 2nd'!S164,IF(AND($E$3=3),'Marks Entry 3rd'!S164,IF(AND($E$3=4),'Marks Entry 4th'!S164,"")))))</f>
        <v/>
      </c>
      <c r="W165" s="92" t="str">
        <f t="shared" si="187"/>
        <v/>
      </c>
      <c r="X165" s="87" t="str">
        <f t="shared" si="188"/>
        <v/>
      </c>
      <c r="Y165" s="144">
        <f t="shared" si="189"/>
        <v>0</v>
      </c>
      <c r="Z165" s="144" t="str">
        <f t="shared" si="190"/>
        <v/>
      </c>
      <c r="AA165" s="144" t="str">
        <f t="shared" si="152"/>
        <v/>
      </c>
      <c r="AB165" s="144" t="str">
        <f t="shared" si="191"/>
        <v/>
      </c>
      <c r="AC165" s="144" t="str">
        <f t="shared" si="153"/>
        <v/>
      </c>
      <c r="AD165" s="148" t="str">
        <f t="shared" si="154"/>
        <v/>
      </c>
      <c r="AE165" s="180" t="str">
        <f>IF(OR($E165="",$G165=""),"",IF(AND($E$3=1),'Marks Entry 1st'!T164,IF(AND($E$3=2),'Marks Entry 2nd'!T164,IF(AND($E$3=3),'Marks Entry 3rd'!T164,IF(AND($E$3=4),'Marks Entry 4th'!T164,"")))))</f>
        <v/>
      </c>
      <c r="AF165" s="180" t="str">
        <f>IF(OR($E165="",$G165=""),"",IF(AND($E$3=1),'Marks Entry 1st'!U164,IF(AND($E$3=2),'Marks Entry 2nd'!U164,IF(AND($E$3=3),'Marks Entry 3rd'!U164,IF(AND($E$3=4),'Marks Entry 4th'!U164,"")))))</f>
        <v/>
      </c>
      <c r="AG165" s="87" t="str">
        <f t="shared" si="192"/>
        <v/>
      </c>
      <c r="AH165" s="180" t="str">
        <f>IF(OR($E165="",$G165=""),"",IF(AND($E$3=1),'Marks Entry 1st'!V164,IF(AND($E$3=2),'Marks Entry 2nd'!V164,IF(AND($E$3=3),'Marks Entry 3rd'!V164,IF(AND($E$3=4),'Marks Entry 4th'!V164,"")))))</f>
        <v/>
      </c>
      <c r="AI165" s="180" t="str">
        <f>IF(OR($E165="",$G165=""),"",IF(AND($E$3=1),'Marks Entry 1st'!W164,IF(AND($E$3=2),'Marks Entry 2nd'!W164,IF(AND($E$3=3),'Marks Entry 3rd'!W164,IF(AND($E$3=4),'Marks Entry 4th'!W164,"")))))</f>
        <v/>
      </c>
      <c r="AJ165" s="180" t="str">
        <f>IF(OR($E165="",$G165=""),"",IF(AND($E$3=1),'Marks Entry 1st'!X164,IF(AND($E$3=2),'Marks Entry 2nd'!X164,IF(AND($E$3=3),'Marks Entry 3rd'!X164,IF(AND($E$3=4),'Marks Entry 4th'!X164,"")))))</f>
        <v/>
      </c>
      <c r="AK165" s="91" t="str">
        <f t="shared" si="193"/>
        <v/>
      </c>
      <c r="AL165" s="87">
        <f t="shared" si="194"/>
        <v>0</v>
      </c>
      <c r="AM165" s="93" t="str">
        <f>IF(OR($E165="",$G165=""),"",IF(AND($E$3=1),'Marks Entry 1st'!Y164,IF(AND($E$3=2),'Marks Entry 2nd'!Y164,IF(AND($E$3=3),'Marks Entry 3rd'!Y164,IF(AND($E$3=4),'Marks Entry 4th'!Y164,"")))))</f>
        <v/>
      </c>
      <c r="AN165" s="93" t="str">
        <f>IF(OR($E165="",$G165=""),"",IF(AND($E$3=1),'Marks Entry 1st'!Z164,IF(AND($E$3=2),'Marks Entry 2nd'!Z164,IF(AND($E$3=3),'Marks Entry 3rd'!Z164,IF(AND($E$3=4),'Marks Entry 4th'!Z164,"")))))</f>
        <v/>
      </c>
      <c r="AO165" s="93" t="str">
        <f>IF(OR($E165="",$G165=""),"",IF(AND($E$3=1),'Marks Entry 1st'!AA164,IF(AND($E$3=2),'Marks Entry 2nd'!AA164,IF(AND($E$3=3),'Marks Entry 3rd'!AA164,IF(AND($E$3=4),'Marks Entry 4th'!AA164,"")))))</f>
        <v/>
      </c>
      <c r="AP165" s="92" t="str">
        <f t="shared" si="195"/>
        <v/>
      </c>
      <c r="AQ165" s="87" t="str">
        <f t="shared" si="196"/>
        <v/>
      </c>
      <c r="AR165" s="144">
        <f t="shared" si="197"/>
        <v>0</v>
      </c>
      <c r="AS165" s="144" t="str">
        <f t="shared" si="198"/>
        <v/>
      </c>
      <c r="AT165" s="144" t="str">
        <f t="shared" si="155"/>
        <v/>
      </c>
      <c r="AU165" s="144" t="str">
        <f t="shared" si="199"/>
        <v/>
      </c>
      <c r="AV165" s="144" t="str">
        <f t="shared" si="156"/>
        <v/>
      </c>
      <c r="AW165" s="148" t="str">
        <f t="shared" si="157"/>
        <v/>
      </c>
      <c r="AX165" s="180" t="str">
        <f>IF(OR($E165="",$G165=""),"",IF(AND($E$3=1),'Marks Entry 1st'!AB164,IF(AND($E$3=2),'Marks Entry 2nd'!AB164,IF(AND($E$3=3),'Marks Entry 3rd'!AB164,IF(AND($E$3=4),'Marks Entry 4th'!AB164,"")))))</f>
        <v/>
      </c>
      <c r="AY165" s="180" t="str">
        <f>IF(OR($E165="",$G165=""),"",IF(AND($E$3=1),'Marks Entry 1st'!AC164,IF(AND($E$3=2),'Marks Entry 2nd'!AC164,IF(AND($E$3=3),'Marks Entry 3rd'!AC164,IF(AND($E$3=4),'Marks Entry 4th'!AC164,"")))))</f>
        <v/>
      </c>
      <c r="AZ165" s="87" t="str">
        <f t="shared" si="158"/>
        <v/>
      </c>
      <c r="BA165" s="180" t="str">
        <f>IF(OR($E165="",$G165=""),"",IF(AND($E$3=1),'Marks Entry 1st'!AD164,IF(AND($E$3=2),'Marks Entry 2nd'!AD164,IF(AND($E$3=3),'Marks Entry 3rd'!AD164,IF(AND($E$3=4),'Marks Entry 4th'!AD164,"")))))</f>
        <v/>
      </c>
      <c r="BB165" s="180" t="str">
        <f>IF(OR($E165="",$G165=""),"",IF(AND($E$3=1),'Marks Entry 1st'!AE164,IF(AND($E$3=2),'Marks Entry 2nd'!AE164,IF(AND($E$3=3),'Marks Entry 3rd'!AE164,IF(AND($E$3=4),'Marks Entry 4th'!AE164,"")))))</f>
        <v/>
      </c>
      <c r="BC165" s="180" t="str">
        <f>IF(OR($E165="",$G165=""),"",IF(AND($E$3=1),'Marks Entry 1st'!AF164,IF(AND($E$3=2),'Marks Entry 2nd'!AF164,IF(AND($E$3=3),'Marks Entry 3rd'!AF164,IF(AND($E$3=4),'Marks Entry 4th'!AF164,"")))))</f>
        <v/>
      </c>
      <c r="BD165" s="91" t="str">
        <f t="shared" si="159"/>
        <v/>
      </c>
      <c r="BE165" s="87">
        <f t="shared" si="160"/>
        <v>0</v>
      </c>
      <c r="BF165" s="93" t="str">
        <f>IF(OR($E165="",$G165=""),"",IF(AND($E$3=1),'Marks Entry 1st'!AG164,IF(AND($E$3=2),'Marks Entry 2nd'!AG164,IF(AND($E$3=3),'Marks Entry 3rd'!AG164,IF(AND($E$3=4),'Marks Entry 4th'!AG164,"")))))</f>
        <v/>
      </c>
      <c r="BG165" s="93" t="str">
        <f>IF(OR($E165="",$G165=""),"",IF(AND($E$3=1),'Marks Entry 1st'!AH164,IF(AND($E$3=2),'Marks Entry 2nd'!AH164,IF(AND($E$3=3),'Marks Entry 3rd'!AH164,IF(AND($E$3=4),'Marks Entry 4th'!AH164,"")))))</f>
        <v/>
      </c>
      <c r="BH165" s="93" t="str">
        <f>IF(OR($E165="",$G165=""),"",IF(AND($E$3=1),'Marks Entry 1st'!AI164,IF(AND($E$3=2),'Marks Entry 2nd'!AI164,IF(AND($E$3=3),'Marks Entry 3rd'!AI164,IF(AND($E$3=4),'Marks Entry 4th'!AI164,"")))))</f>
        <v/>
      </c>
      <c r="BI165" s="92" t="str">
        <f t="shared" si="161"/>
        <v/>
      </c>
      <c r="BJ165" s="87" t="str">
        <f t="shared" si="162"/>
        <v/>
      </c>
      <c r="BK165" s="144">
        <f t="shared" si="163"/>
        <v>0</v>
      </c>
      <c r="BL165" s="144" t="str">
        <f t="shared" si="164"/>
        <v/>
      </c>
      <c r="BM165" s="144" t="str">
        <f t="shared" si="165"/>
        <v/>
      </c>
      <c r="BN165" s="144" t="str">
        <f t="shared" si="166"/>
        <v/>
      </c>
      <c r="BO165" s="144" t="str">
        <f t="shared" si="167"/>
        <v/>
      </c>
      <c r="BP165" s="148" t="str">
        <f t="shared" si="168"/>
        <v/>
      </c>
      <c r="BQ165" s="180" t="str">
        <f>IF(OR($E165="",$G165=""),"",IF(AND($E$3=1),'Marks Entry 1st'!AJ164,IF(AND($E$3=2),'Marks Entry 2nd'!AJ164,IF(AND($E$3=3),'Marks Entry 3rd'!AJ164,IF(AND($E$3=4),'Marks Entry 4th'!AJ164,"")))))</f>
        <v/>
      </c>
      <c r="BR165" s="180" t="str">
        <f>IF(OR($E165="",$G165=""),"",IF(AND($E$3=1),'Marks Entry 1st'!AK164,IF(AND($E$3=2),'Marks Entry 2nd'!AK164,IF(AND($E$3=3),'Marks Entry 3rd'!AK164,IF(AND($E$3=4),'Marks Entry 4th'!AK164,"")))))</f>
        <v/>
      </c>
      <c r="BS165" s="87" t="str">
        <f t="shared" si="200"/>
        <v/>
      </c>
      <c r="BT165" s="180" t="str">
        <f>IF(OR($E165="",$G165=""),"",IF(AND($E$3=1),'Marks Entry 1st'!AL164,IF(AND($E$3=2),'Marks Entry 2nd'!AL164,IF(AND($E$3=3),'Marks Entry 3rd'!AL164,IF(AND($E$3=4),'Marks Entry 4th'!AL164,"")))))</f>
        <v/>
      </c>
      <c r="BU165" s="180" t="str">
        <f>IF(OR($E165="",$G165=""),"",IF(AND($E$3=1),'Marks Entry 1st'!AM164,IF(AND($E$3=2),'Marks Entry 2nd'!AM164,IF(AND($E$3=3),'Marks Entry 3rd'!AM164,IF(AND($E$3=4),'Marks Entry 4th'!AM164,"")))))</f>
        <v/>
      </c>
      <c r="BV165" s="180" t="str">
        <f>IF(OR($E165="",$G165=""),"",IF(AND($E$3=1),'Marks Entry 1st'!AN164,IF(AND($E$3=2),'Marks Entry 2nd'!AN164,IF(AND($E$3=3),'Marks Entry 3rd'!AN164,IF(AND($E$3=4),'Marks Entry 4th'!AN164,"")))))</f>
        <v/>
      </c>
      <c r="BW165" s="91" t="str">
        <f t="shared" si="201"/>
        <v/>
      </c>
      <c r="BX165" s="87">
        <f t="shared" si="202"/>
        <v>0</v>
      </c>
      <c r="BY165" s="93" t="str">
        <f>IF(OR($E165="",$G165=""),"",IF(AND($E$3=1),'Marks Entry 1st'!AO164,IF(AND($E$3=2),'Marks Entry 2nd'!AO164,IF(AND($E$3=3),'Marks Entry 3rd'!AO164,IF(AND($E$3=4),'Marks Entry 4th'!AO164,"")))))</f>
        <v/>
      </c>
      <c r="BZ165" s="93" t="str">
        <f>IF(OR($E165="",$G165=""),"",IF(AND($E$3=1),'Marks Entry 1st'!AP164,IF(AND($E$3=2),'Marks Entry 2nd'!AP164,IF(AND($E$3=3),'Marks Entry 3rd'!AP164,IF(AND($E$3=4),'Marks Entry 4th'!AP164,"")))))</f>
        <v/>
      </c>
      <c r="CA165" s="93" t="str">
        <f>IF(OR($E165="",$G165=""),"",IF(AND($E$3=1),'Marks Entry 1st'!AQ164,IF(AND($E$3=2),'Marks Entry 2nd'!AQ164,IF(AND($E$3=3),'Marks Entry 3rd'!AQ164,IF(AND($E$3=4),'Marks Entry 4th'!AQ164,"")))))</f>
        <v/>
      </c>
      <c r="CB165" s="92" t="str">
        <f t="shared" si="203"/>
        <v/>
      </c>
      <c r="CC165" s="87" t="str">
        <f t="shared" si="204"/>
        <v/>
      </c>
      <c r="CD165" s="144">
        <f t="shared" si="205"/>
        <v>0</v>
      </c>
      <c r="CE165" s="144" t="str">
        <f t="shared" si="206"/>
        <v/>
      </c>
      <c r="CF165" s="144" t="str">
        <f t="shared" si="169"/>
        <v/>
      </c>
      <c r="CG165" s="144" t="str">
        <f t="shared" si="207"/>
        <v/>
      </c>
      <c r="CH165" s="144" t="str">
        <f t="shared" si="170"/>
        <v/>
      </c>
      <c r="CI165" s="148" t="str">
        <f t="shared" si="171"/>
        <v/>
      </c>
      <c r="CJ165" s="180" t="str">
        <f>IF(OR($E165="",$G165=""),"",IF(AND($E$3=1),'Marks Entry 1st'!AR164,IF(AND($E$3=2),'Marks Entry 2nd'!AR164,IF(AND($E$3=3),'Marks Entry 3rd'!AR164,IF(AND($E$3=4),'Marks Entry 4th'!AR164,"")))))</f>
        <v/>
      </c>
      <c r="CK165" s="180" t="str">
        <f>IF(OR($E165="",$G165=""),"",IF(AND($E$3=1),'Marks Entry 1st'!AS164,IF(AND($E$3=2),'Marks Entry 2nd'!AS164,IF(AND($E$3=3),'Marks Entry 3rd'!AS164,IF(AND($E$3=4),'Marks Entry 4th'!AS164,"")))))</f>
        <v/>
      </c>
      <c r="CL165" s="87" t="str">
        <f t="shared" si="208"/>
        <v/>
      </c>
      <c r="CM165" s="180" t="str">
        <f>IF(OR($E165="",$G165=""),"",IF(AND($E$3=1),'Marks Entry 1st'!AT164,IF(AND($E$3=2),'Marks Entry 2nd'!AT164,IF(AND($E$3=3),'Marks Entry 3rd'!AT164,IF(AND($E$3=4),'Marks Entry 4th'!AT164,"")))))</f>
        <v/>
      </c>
      <c r="CN165" s="180" t="str">
        <f>IF(OR($E165="",$G165=""),"",IF(AND($E$3=1),'Marks Entry 1st'!AU164,IF(AND($E$3=2),'Marks Entry 2nd'!AU164,IF(AND($E$3=3),'Marks Entry 3rd'!AU164,IF(AND($E$3=4),'Marks Entry 4th'!AU164,"")))))</f>
        <v/>
      </c>
      <c r="CO165" s="180" t="str">
        <f>IF(OR($E165="",$G165=""),"",IF(AND($E$3=1),'Marks Entry 1st'!AV164,IF(AND($E$3=2),'Marks Entry 2nd'!AV164,IF(AND($E$3=3),'Marks Entry 3rd'!AV164,IF(AND($E$3=4),'Marks Entry 4th'!AV164,"")))))</f>
        <v/>
      </c>
      <c r="CP165" s="91" t="str">
        <f t="shared" si="209"/>
        <v/>
      </c>
      <c r="CQ165" s="87">
        <f t="shared" si="210"/>
        <v>0</v>
      </c>
      <c r="CR165" s="93" t="str">
        <f>IF(OR($E165="",$G165=""),"",IF(AND($E$3=1),'Marks Entry 1st'!AW164,IF(AND($E$3=2),'Marks Entry 2nd'!AW164,IF(AND($E$3=3),'Marks Entry 3rd'!AW164,IF(AND($E$3=4),'Marks Entry 4th'!AW164,"")))))</f>
        <v/>
      </c>
      <c r="CS165" s="93" t="str">
        <f>IF(OR($E165="",$G165=""),"",IF(AND($E$3=1),'Marks Entry 1st'!AX164,IF(AND($E$3=2),'Marks Entry 2nd'!AX164,IF(AND($E$3=3),'Marks Entry 3rd'!AX164,IF(AND($E$3=4),'Marks Entry 4th'!AX164,"")))))</f>
        <v/>
      </c>
      <c r="CT165" s="93" t="str">
        <f>IF(OR($E165="",$G165=""),"",IF(AND($E$3=1),'Marks Entry 1st'!AY164,IF(AND($E$3=2),'Marks Entry 2nd'!AY164,IF(AND($E$3=3),'Marks Entry 3rd'!AY164,IF(AND($E$3=4),'Marks Entry 4th'!AY164,"")))))</f>
        <v/>
      </c>
      <c r="CU165" s="92" t="str">
        <f t="shared" si="211"/>
        <v/>
      </c>
      <c r="CV165" s="87" t="str">
        <f t="shared" si="212"/>
        <v/>
      </c>
      <c r="CW165" s="144">
        <f t="shared" si="213"/>
        <v>0</v>
      </c>
      <c r="CX165" s="144" t="str">
        <f t="shared" si="214"/>
        <v/>
      </c>
      <c r="CY165" s="144" t="str">
        <f t="shared" si="172"/>
        <v/>
      </c>
      <c r="CZ165" s="144" t="str">
        <f t="shared" si="215"/>
        <v/>
      </c>
      <c r="DA165" s="144" t="str">
        <f t="shared" si="173"/>
        <v/>
      </c>
      <c r="DB165" s="148" t="str">
        <f t="shared" si="174"/>
        <v/>
      </c>
      <c r="DC165" s="380" t="str">
        <f>IF(OR($E165="",$G165=""),"",IF(AND($E$3=1),'Marks Entry 1st'!AZ164,IF(AND($E$3=2),'Marks Entry 2nd'!AZ164,IF(AND($E$3=3),'Marks Entry 3rd'!AZ164,IF(AND($E$3=4),'Marks Entry 4th'!AZ164,"")))))</f>
        <v/>
      </c>
      <c r="DD165" s="380" t="str">
        <f>IF(OR($E165="",$G165=""),"",IF(AND($E$3=1),'Marks Entry 1st'!BA164,IF(AND($E$3=2),'Marks Entry 2nd'!BA164,IF(AND($E$3=3),'Marks Entry 3rd'!BA164,IF(AND($E$3=4),'Marks Entry 4th'!BA164,"")))))</f>
        <v/>
      </c>
      <c r="DE165" s="380" t="str">
        <f>IF(OR($E165="",$G165=""),"",IF(AND($E$3=1),'Marks Entry 1st'!BB164,IF(AND($E$3=2),'Marks Entry 2nd'!BB164,IF(AND($E$3=3),'Marks Entry 3rd'!BB164,IF(AND($E$3=4),'Marks Entry 4th'!BB164,"")))))</f>
        <v/>
      </c>
      <c r="DF165" s="181" t="str">
        <f t="shared" si="216"/>
        <v/>
      </c>
      <c r="DG165" s="182">
        <f t="shared" si="217"/>
        <v>0</v>
      </c>
      <c r="DH165" s="182" t="str">
        <f t="shared" si="218"/>
        <v/>
      </c>
      <c r="DI165" s="182" t="str">
        <f t="shared" si="219"/>
        <v/>
      </c>
      <c r="DJ165" s="147" t="str">
        <f t="shared" si="175"/>
        <v/>
      </c>
      <c r="DK165" s="380" t="str">
        <f>IF(OR($E165="",$G165=""),"",IF(AND($E$3=1),'Marks Entry 1st'!BC164,IF(AND($E$3=2),'Marks Entry 2nd'!BC164,IF(AND($E$3=3),'Marks Entry 3rd'!BC164,IF(AND($E$3=4),'Marks Entry 4th'!BC164,"")))))</f>
        <v/>
      </c>
      <c r="DL165" s="380" t="str">
        <f>IF(OR($E165="",$G165=""),"",IF(AND($E$3=1),'Marks Entry 1st'!BD164,IF(AND($E$3=2),'Marks Entry 2nd'!BD164,IF(AND($E$3=3),'Marks Entry 3rd'!BD164,IF(AND($E$3=4),'Marks Entry 4th'!BD164,"")))))</f>
        <v/>
      </c>
      <c r="DM165" s="380" t="str">
        <f>IF(OR($E165="",$G165=""),"",IF(AND($E$3=1),'Marks Entry 1st'!BE164,IF(AND($E$3=2),'Marks Entry 2nd'!BE164,IF(AND($E$3=3),'Marks Entry 3rd'!BE164,IF(AND($E$3=4),'Marks Entry 4th'!BE164,"")))))</f>
        <v/>
      </c>
      <c r="DN165" s="181" t="str">
        <f t="shared" si="220"/>
        <v/>
      </c>
      <c r="DO165" s="182">
        <f t="shared" si="221"/>
        <v>0</v>
      </c>
      <c r="DP165" s="182" t="str">
        <f t="shared" si="222"/>
        <v/>
      </c>
      <c r="DQ165" s="182" t="str">
        <f t="shared" si="223"/>
        <v/>
      </c>
      <c r="DR165" s="147" t="str">
        <f t="shared" si="176"/>
        <v/>
      </c>
      <c r="DS165" s="380" t="str">
        <f>IF(OR($E165="",$G165=""),"",IF(AND($E$3=1),'Marks Entry 1st'!BF164,IF(AND($E$3=2),'Marks Entry 2nd'!BF164,IF(AND($E$3=3),'Marks Entry 3rd'!BF164,IF(AND($E$3=4),'Marks Entry 4th'!BF164,"")))))</f>
        <v/>
      </c>
      <c r="DT165" s="380" t="str">
        <f>IF(OR($E165="",$G165=""),"",IF(AND($E$3=1),'Marks Entry 1st'!BG164,IF(AND($E$3=2),'Marks Entry 2nd'!BG164,IF(AND($E$3=3),'Marks Entry 3rd'!BG164,IF(AND($E$3=4),'Marks Entry 4th'!BG164,"")))))</f>
        <v/>
      </c>
      <c r="DU165" s="380" t="str">
        <f>IF(OR($E165="",$G165=""),"",IF(AND($E$3=1),'Marks Entry 1st'!BH164,IF(AND($E$3=2),'Marks Entry 2nd'!BH164,IF(AND($E$3=3),'Marks Entry 3rd'!BH164,IF(AND($E$3=4),'Marks Entry 4th'!BH164,"")))))</f>
        <v/>
      </c>
      <c r="DV165" s="181" t="str">
        <f t="shared" si="224"/>
        <v/>
      </c>
      <c r="DW165" s="182">
        <f t="shared" si="225"/>
        <v>0</v>
      </c>
      <c r="DX165" s="182" t="str">
        <f t="shared" si="226"/>
        <v/>
      </c>
      <c r="DY165" s="182" t="str">
        <f t="shared" si="227"/>
        <v/>
      </c>
      <c r="DZ165" s="147" t="str">
        <f t="shared" si="177"/>
        <v/>
      </c>
      <c r="EA165" s="104" t="str">
        <f t="shared" si="178"/>
        <v/>
      </c>
      <c r="EB165" s="105" t="str">
        <f t="shared" si="179"/>
        <v/>
      </c>
      <c r="EC165" s="111" t="str">
        <f t="shared" si="180"/>
        <v/>
      </c>
      <c r="ED165" s="112" t="str">
        <f t="shared" si="181"/>
        <v/>
      </c>
      <c r="EE165" s="386" t="str">
        <f t="shared" si="182"/>
        <v/>
      </c>
      <c r="EF165" s="72" t="str">
        <f>IF(OR($E165="",$G165=""),"",IF(AND($E$3=1),'Marks Entry 1st'!BI164,IF(AND($E$3=2),'Marks Entry 2nd'!BI164,IF(AND($E$3=3),'Marks Entry 3rd'!BI164,IF(AND($E$3=4),'Marks Entry 4th'!BI164,"")))))</f>
        <v/>
      </c>
      <c r="EG165" s="72" t="str">
        <f>IF(OR($E165="",$G165=""),"",IF(AND($E$3=1),'Marks Entry 1st'!BJ164,IF(AND($E$3=2),'Marks Entry 2nd'!BJ164,IF(AND($E$3=3),'Marks Entry 3rd'!BJ164,IF(AND($E$3=4),'Marks Entry 4th'!BJ164,"")))))</f>
        <v/>
      </c>
      <c r="EH165" s="328" t="str">
        <f t="shared" si="183"/>
        <v/>
      </c>
      <c r="EI165" s="73"/>
      <c r="EP165" s="75">
        <f>IF(AND($E$3=1),'Marks Entry 1st'!I164,IF(AND($E$3=2),'Marks Entry 2nd'!I164,IF(AND($E$3=3),'Marks Entry 3rd'!I164,IF(AND($E$3=4),'Marks Entry 4th'!I164,""))))</f>
        <v>0</v>
      </c>
    </row>
    <row r="166" spans="1:146" ht="18.899999999999999" customHeight="1">
      <c r="A166" s="94">
        <v>159</v>
      </c>
      <c r="B166" s="94" t="str">
        <f>IF(OR(EP166=0,EP166=""),"",IF(AND($E$3=1),'Marks Entry 1st'!I165,IF(AND($E$3=2),'Marks Entry 2nd'!I165,IF(AND($E$3=3),'Marks Entry 3rd'!I165,IF(AND($E$3=4),'Marks Entry 4th'!I165,"")))))</f>
        <v/>
      </c>
      <c r="C166" s="95" t="str">
        <f>IF(OR(B166=0,B166=""),"",IF(AND($E$3=1),'Marks Entry 1st'!B165,IF(AND($E$3=2),'Marks Entry 2nd'!B165,IF(AND($E$3=3),'Marks Entry 3rd'!B165,IF(AND($E$3=4),'Marks Entry 4th'!B165,"")))))</f>
        <v/>
      </c>
      <c r="D166" s="95" t="str">
        <f>IF(OR(B166=0,B166=""),"",IF(AND($E$3=1),'Marks Entry 1st'!C165,IF(AND($E$3=2),'Marks Entry 2nd'!C165,IF(AND($E$3=3),'Marks Entry 3rd'!C165,IF(AND($E$3=4),'Marks Entry 4th'!C165,"")))))</f>
        <v/>
      </c>
      <c r="E166" s="96" t="str">
        <f>IF(OR(B166=0,B166=""),"",IF(AND($E$3=1),'Marks Entry 1st'!E165,IF(AND($E$3=2),'Marks Entry 2nd'!E165,IF(AND($E$3=3),'Marks Entry 3rd'!E165,IF(AND($E$3=4),'Marks Entry 4th'!E165,"")))))</f>
        <v/>
      </c>
      <c r="F166" s="95" t="str">
        <f>IF(OR(B166=0,B166=""),"",IF(AND($E$3=1),'Marks Entry 1st'!D165,IF(AND($E$3=2),'Marks Entry 2nd'!D165,IF(AND($E$3=3),'Marks Entry 3rd'!D165,IF(AND($E$3=4),'Marks Entry 4th'!D165,"")))))</f>
        <v/>
      </c>
      <c r="G166" s="90" t="str">
        <f>IF(OR(B166=0,B166=""),"",IF(AND($E$3=1),'Marks Entry 1st'!F165,IF(AND($E$3=2),'Marks Entry 2nd'!F165,IF(AND($E$3=3),'Marks Entry 3rd'!F165,IF(AND($E$3=4),'Marks Entry 4th'!F165,"")))))</f>
        <v/>
      </c>
      <c r="H166" s="90" t="str">
        <f>IF(OR(B166=0,B166=""),"",IF(AND($E$3=1),'Marks Entry 1st'!G165,IF(AND($E$3=2),'Marks Entry 2nd'!G165,IF(AND($E$3=3),'Marks Entry 3rd'!G165,IF(AND($E$3=4),'Marks Entry 4th'!G165,"")))))</f>
        <v/>
      </c>
      <c r="I166" s="90" t="str">
        <f>IF(OR(B166=0,B166=""),"",IF(AND($E$3=1),'Marks Entry 1st'!H165,IF(AND($E$3=2),'Marks Entry 2nd'!H165,IF(AND($E$3=3),'Marks Entry 3rd'!H165,IF(AND($E$3=4),'Marks Entry 4th'!H165,"")))))</f>
        <v/>
      </c>
      <c r="J166" s="379" t="str">
        <f>IF(OR(B166=0,B166=""),"",IF(AND($E$3=1),'Marks Entry 1st'!J165,IF(AND($E$3=2),'Marks Entry 2nd'!J165,IF(AND($E$3=3),'Marks Entry 3rd'!J165,IF(AND($E$3=4),'Marks Entry 4th'!J165,"")))))</f>
        <v/>
      </c>
      <c r="K166" s="379" t="str">
        <f>IF(OR(B166=0,B166=""),"",IF(AND($E$3=1),'Marks Entry 1st'!K165,IF(AND($E$3=2),'Marks Entry 2nd'!K165,IF(AND($E$3=3),'Marks Entry 3rd'!K165,IF(AND($E$3=4),'Marks Entry 4th'!K165,"")))))</f>
        <v/>
      </c>
      <c r="L166" s="180" t="str">
        <f>IF(OR($E166="",$G166=""),"",IF(AND($E$3=1),'Marks Entry 1st'!L165,IF(AND($E$3=2),'Marks Entry 2nd'!L165,IF(AND($E$3=3),'Marks Entry 3rd'!L165,IF(AND($E$3=4),'Marks Entry 4th'!L165,"")))))</f>
        <v/>
      </c>
      <c r="M166" s="180" t="str">
        <f>IF(OR($E166="",$G166=""),"",IF(AND($E$3=1),'Marks Entry 1st'!M165,IF(AND($E$3=2),'Marks Entry 2nd'!M165,IF(AND($E$3=3),'Marks Entry 3rd'!M165,IF(AND($E$3=4),'Marks Entry 4th'!M165,"")))))</f>
        <v/>
      </c>
      <c r="N166" s="87" t="str">
        <f t="shared" si="184"/>
        <v/>
      </c>
      <c r="O166" s="180" t="str">
        <f>IF(OR($E166="",$G166=""),"",IF(AND($E$3=1),'Marks Entry 1st'!N165,IF(AND($E$3=2),'Marks Entry 2nd'!N165,IF(AND($E$3=3),'Marks Entry 3rd'!N165,IF(AND($E$3=4),'Marks Entry 4th'!N165,"")))))</f>
        <v/>
      </c>
      <c r="P166" s="180" t="str">
        <f>IF(OR($E166="",$G166=""),"",IF(AND($E$3=1),'Marks Entry 1st'!O165,IF(AND($E$3=2),'Marks Entry 2nd'!O165,IF(AND($E$3=3),'Marks Entry 3rd'!O165,IF(AND($E$3=4),'Marks Entry 4th'!O165,"")))))</f>
        <v/>
      </c>
      <c r="Q166" s="180" t="str">
        <f>IF(OR($E166="",$G166=""),"",IF(AND($E$3=1),'Marks Entry 1st'!P165,IF(AND($E$3=2),'Marks Entry 2nd'!P165,IF(AND($E$3=3),'Marks Entry 3rd'!P165,IF(AND($E$3=4),'Marks Entry 4th'!P165,"")))))</f>
        <v/>
      </c>
      <c r="R166" s="91" t="str">
        <f t="shared" si="185"/>
        <v/>
      </c>
      <c r="S166" s="87">
        <f t="shared" si="186"/>
        <v>0</v>
      </c>
      <c r="T166" s="93" t="str">
        <f>IF(OR($E166="",$G166=""),"",IF(AND($E$3=1),'Marks Entry 1st'!Q165,IF(AND($E$3=2),'Marks Entry 2nd'!Q165,IF(AND($E$3=3),'Marks Entry 3rd'!Q165,IF(AND($E$3=4),'Marks Entry 4th'!Q165,"")))))</f>
        <v/>
      </c>
      <c r="U166" s="93" t="str">
        <f>IF(OR($E166="",$G166=""),"",IF(AND($E$3=1),'Marks Entry 1st'!R165,IF(AND($E$3=2),'Marks Entry 2nd'!R165,IF(AND($E$3=3),'Marks Entry 3rd'!R165,IF(AND($E$3=4),'Marks Entry 4th'!R165,"")))))</f>
        <v/>
      </c>
      <c r="V166" s="93" t="str">
        <f>IF(OR($E166="",$G166=""),"",IF(AND($E$3=1),'Marks Entry 1st'!S165,IF(AND($E$3=2),'Marks Entry 2nd'!S165,IF(AND($E$3=3),'Marks Entry 3rd'!S165,IF(AND($E$3=4),'Marks Entry 4th'!S165,"")))))</f>
        <v/>
      </c>
      <c r="W166" s="92" t="str">
        <f t="shared" si="187"/>
        <v/>
      </c>
      <c r="X166" s="87" t="str">
        <f t="shared" si="188"/>
        <v/>
      </c>
      <c r="Y166" s="144">
        <f t="shared" si="189"/>
        <v>0</v>
      </c>
      <c r="Z166" s="144" t="str">
        <f t="shared" si="190"/>
        <v/>
      </c>
      <c r="AA166" s="144" t="str">
        <f t="shared" si="152"/>
        <v/>
      </c>
      <c r="AB166" s="144" t="str">
        <f t="shared" si="191"/>
        <v/>
      </c>
      <c r="AC166" s="144" t="str">
        <f t="shared" si="153"/>
        <v/>
      </c>
      <c r="AD166" s="148" t="str">
        <f t="shared" si="154"/>
        <v/>
      </c>
      <c r="AE166" s="180" t="str">
        <f>IF(OR($E166="",$G166=""),"",IF(AND($E$3=1),'Marks Entry 1st'!T165,IF(AND($E$3=2),'Marks Entry 2nd'!T165,IF(AND($E$3=3),'Marks Entry 3rd'!T165,IF(AND($E$3=4),'Marks Entry 4th'!T165,"")))))</f>
        <v/>
      </c>
      <c r="AF166" s="180" t="str">
        <f>IF(OR($E166="",$G166=""),"",IF(AND($E$3=1),'Marks Entry 1st'!U165,IF(AND($E$3=2),'Marks Entry 2nd'!U165,IF(AND($E$3=3),'Marks Entry 3rd'!U165,IF(AND($E$3=4),'Marks Entry 4th'!U165,"")))))</f>
        <v/>
      </c>
      <c r="AG166" s="87" t="str">
        <f t="shared" si="192"/>
        <v/>
      </c>
      <c r="AH166" s="180" t="str">
        <f>IF(OR($E166="",$G166=""),"",IF(AND($E$3=1),'Marks Entry 1st'!V165,IF(AND($E$3=2),'Marks Entry 2nd'!V165,IF(AND($E$3=3),'Marks Entry 3rd'!V165,IF(AND($E$3=4),'Marks Entry 4th'!V165,"")))))</f>
        <v/>
      </c>
      <c r="AI166" s="180" t="str">
        <f>IF(OR($E166="",$G166=""),"",IF(AND($E$3=1),'Marks Entry 1st'!W165,IF(AND($E$3=2),'Marks Entry 2nd'!W165,IF(AND($E$3=3),'Marks Entry 3rd'!W165,IF(AND($E$3=4),'Marks Entry 4th'!W165,"")))))</f>
        <v/>
      </c>
      <c r="AJ166" s="180" t="str">
        <f>IF(OR($E166="",$G166=""),"",IF(AND($E$3=1),'Marks Entry 1st'!X165,IF(AND($E$3=2),'Marks Entry 2nd'!X165,IF(AND($E$3=3),'Marks Entry 3rd'!X165,IF(AND($E$3=4),'Marks Entry 4th'!X165,"")))))</f>
        <v/>
      </c>
      <c r="AK166" s="91" t="str">
        <f t="shared" si="193"/>
        <v/>
      </c>
      <c r="AL166" s="87">
        <f t="shared" si="194"/>
        <v>0</v>
      </c>
      <c r="AM166" s="93" t="str">
        <f>IF(OR($E166="",$G166=""),"",IF(AND($E$3=1),'Marks Entry 1st'!Y165,IF(AND($E$3=2),'Marks Entry 2nd'!Y165,IF(AND($E$3=3),'Marks Entry 3rd'!Y165,IF(AND($E$3=4),'Marks Entry 4th'!Y165,"")))))</f>
        <v/>
      </c>
      <c r="AN166" s="93" t="str">
        <f>IF(OR($E166="",$G166=""),"",IF(AND($E$3=1),'Marks Entry 1st'!Z165,IF(AND($E$3=2),'Marks Entry 2nd'!Z165,IF(AND($E$3=3),'Marks Entry 3rd'!Z165,IF(AND($E$3=4),'Marks Entry 4th'!Z165,"")))))</f>
        <v/>
      </c>
      <c r="AO166" s="93" t="str">
        <f>IF(OR($E166="",$G166=""),"",IF(AND($E$3=1),'Marks Entry 1st'!AA165,IF(AND($E$3=2),'Marks Entry 2nd'!AA165,IF(AND($E$3=3),'Marks Entry 3rd'!AA165,IF(AND($E$3=4),'Marks Entry 4th'!AA165,"")))))</f>
        <v/>
      </c>
      <c r="AP166" s="92" t="str">
        <f t="shared" si="195"/>
        <v/>
      </c>
      <c r="AQ166" s="87" t="str">
        <f t="shared" si="196"/>
        <v/>
      </c>
      <c r="AR166" s="144">
        <f t="shared" si="197"/>
        <v>0</v>
      </c>
      <c r="AS166" s="144" t="str">
        <f t="shared" si="198"/>
        <v/>
      </c>
      <c r="AT166" s="144" t="str">
        <f t="shared" si="155"/>
        <v/>
      </c>
      <c r="AU166" s="144" t="str">
        <f t="shared" si="199"/>
        <v/>
      </c>
      <c r="AV166" s="144" t="str">
        <f t="shared" si="156"/>
        <v/>
      </c>
      <c r="AW166" s="148" t="str">
        <f t="shared" si="157"/>
        <v/>
      </c>
      <c r="AX166" s="180" t="str">
        <f>IF(OR($E166="",$G166=""),"",IF(AND($E$3=1),'Marks Entry 1st'!AB165,IF(AND($E$3=2),'Marks Entry 2nd'!AB165,IF(AND($E$3=3),'Marks Entry 3rd'!AB165,IF(AND($E$3=4),'Marks Entry 4th'!AB165,"")))))</f>
        <v/>
      </c>
      <c r="AY166" s="180" t="str">
        <f>IF(OR($E166="",$G166=""),"",IF(AND($E$3=1),'Marks Entry 1st'!AC165,IF(AND($E$3=2),'Marks Entry 2nd'!AC165,IF(AND($E$3=3),'Marks Entry 3rd'!AC165,IF(AND($E$3=4),'Marks Entry 4th'!AC165,"")))))</f>
        <v/>
      </c>
      <c r="AZ166" s="87" t="str">
        <f t="shared" si="158"/>
        <v/>
      </c>
      <c r="BA166" s="180" t="str">
        <f>IF(OR($E166="",$G166=""),"",IF(AND($E$3=1),'Marks Entry 1st'!AD165,IF(AND($E$3=2),'Marks Entry 2nd'!AD165,IF(AND($E$3=3),'Marks Entry 3rd'!AD165,IF(AND($E$3=4),'Marks Entry 4th'!AD165,"")))))</f>
        <v/>
      </c>
      <c r="BB166" s="180" t="str">
        <f>IF(OR($E166="",$G166=""),"",IF(AND($E$3=1),'Marks Entry 1st'!AE165,IF(AND($E$3=2),'Marks Entry 2nd'!AE165,IF(AND($E$3=3),'Marks Entry 3rd'!AE165,IF(AND($E$3=4),'Marks Entry 4th'!AE165,"")))))</f>
        <v/>
      </c>
      <c r="BC166" s="180" t="str">
        <f>IF(OR($E166="",$G166=""),"",IF(AND($E$3=1),'Marks Entry 1st'!AF165,IF(AND($E$3=2),'Marks Entry 2nd'!AF165,IF(AND($E$3=3),'Marks Entry 3rd'!AF165,IF(AND($E$3=4),'Marks Entry 4th'!AF165,"")))))</f>
        <v/>
      </c>
      <c r="BD166" s="91" t="str">
        <f t="shared" si="159"/>
        <v/>
      </c>
      <c r="BE166" s="87">
        <f t="shared" si="160"/>
        <v>0</v>
      </c>
      <c r="BF166" s="93" t="str">
        <f>IF(OR($E166="",$G166=""),"",IF(AND($E$3=1),'Marks Entry 1st'!AG165,IF(AND($E$3=2),'Marks Entry 2nd'!AG165,IF(AND($E$3=3),'Marks Entry 3rd'!AG165,IF(AND($E$3=4),'Marks Entry 4th'!AG165,"")))))</f>
        <v/>
      </c>
      <c r="BG166" s="93" t="str">
        <f>IF(OR($E166="",$G166=""),"",IF(AND($E$3=1),'Marks Entry 1st'!AH165,IF(AND($E$3=2),'Marks Entry 2nd'!AH165,IF(AND($E$3=3),'Marks Entry 3rd'!AH165,IF(AND($E$3=4),'Marks Entry 4th'!AH165,"")))))</f>
        <v/>
      </c>
      <c r="BH166" s="93" t="str">
        <f>IF(OR($E166="",$G166=""),"",IF(AND($E$3=1),'Marks Entry 1st'!AI165,IF(AND($E$3=2),'Marks Entry 2nd'!AI165,IF(AND($E$3=3),'Marks Entry 3rd'!AI165,IF(AND($E$3=4),'Marks Entry 4th'!AI165,"")))))</f>
        <v/>
      </c>
      <c r="BI166" s="92" t="str">
        <f t="shared" si="161"/>
        <v/>
      </c>
      <c r="BJ166" s="87" t="str">
        <f t="shared" si="162"/>
        <v/>
      </c>
      <c r="BK166" s="144">
        <f t="shared" si="163"/>
        <v>0</v>
      </c>
      <c r="BL166" s="144" t="str">
        <f t="shared" si="164"/>
        <v/>
      </c>
      <c r="BM166" s="144" t="str">
        <f t="shared" si="165"/>
        <v/>
      </c>
      <c r="BN166" s="144" t="str">
        <f t="shared" si="166"/>
        <v/>
      </c>
      <c r="BO166" s="144" t="str">
        <f t="shared" si="167"/>
        <v/>
      </c>
      <c r="BP166" s="148" t="str">
        <f t="shared" si="168"/>
        <v/>
      </c>
      <c r="BQ166" s="180" t="str">
        <f>IF(OR($E166="",$G166=""),"",IF(AND($E$3=1),'Marks Entry 1st'!AJ165,IF(AND($E$3=2),'Marks Entry 2nd'!AJ165,IF(AND($E$3=3),'Marks Entry 3rd'!AJ165,IF(AND($E$3=4),'Marks Entry 4th'!AJ165,"")))))</f>
        <v/>
      </c>
      <c r="BR166" s="180" t="str">
        <f>IF(OR($E166="",$G166=""),"",IF(AND($E$3=1),'Marks Entry 1st'!AK165,IF(AND($E$3=2),'Marks Entry 2nd'!AK165,IF(AND($E$3=3),'Marks Entry 3rd'!AK165,IF(AND($E$3=4),'Marks Entry 4th'!AK165,"")))))</f>
        <v/>
      </c>
      <c r="BS166" s="87" t="str">
        <f t="shared" si="200"/>
        <v/>
      </c>
      <c r="BT166" s="180" t="str">
        <f>IF(OR($E166="",$G166=""),"",IF(AND($E$3=1),'Marks Entry 1st'!AL165,IF(AND($E$3=2),'Marks Entry 2nd'!AL165,IF(AND($E$3=3),'Marks Entry 3rd'!AL165,IF(AND($E$3=4),'Marks Entry 4th'!AL165,"")))))</f>
        <v/>
      </c>
      <c r="BU166" s="180" t="str">
        <f>IF(OR($E166="",$G166=""),"",IF(AND($E$3=1),'Marks Entry 1st'!AM165,IF(AND($E$3=2),'Marks Entry 2nd'!AM165,IF(AND($E$3=3),'Marks Entry 3rd'!AM165,IF(AND($E$3=4),'Marks Entry 4th'!AM165,"")))))</f>
        <v/>
      </c>
      <c r="BV166" s="180" t="str">
        <f>IF(OR($E166="",$G166=""),"",IF(AND($E$3=1),'Marks Entry 1st'!AN165,IF(AND($E$3=2),'Marks Entry 2nd'!AN165,IF(AND($E$3=3),'Marks Entry 3rd'!AN165,IF(AND($E$3=4),'Marks Entry 4th'!AN165,"")))))</f>
        <v/>
      </c>
      <c r="BW166" s="91" t="str">
        <f t="shared" si="201"/>
        <v/>
      </c>
      <c r="BX166" s="87">
        <f t="shared" si="202"/>
        <v>0</v>
      </c>
      <c r="BY166" s="93" t="str">
        <f>IF(OR($E166="",$G166=""),"",IF(AND($E$3=1),'Marks Entry 1st'!AO165,IF(AND($E$3=2),'Marks Entry 2nd'!AO165,IF(AND($E$3=3),'Marks Entry 3rd'!AO165,IF(AND($E$3=4),'Marks Entry 4th'!AO165,"")))))</f>
        <v/>
      </c>
      <c r="BZ166" s="93" t="str">
        <f>IF(OR($E166="",$G166=""),"",IF(AND($E$3=1),'Marks Entry 1st'!AP165,IF(AND($E$3=2),'Marks Entry 2nd'!AP165,IF(AND($E$3=3),'Marks Entry 3rd'!AP165,IF(AND($E$3=4),'Marks Entry 4th'!AP165,"")))))</f>
        <v/>
      </c>
      <c r="CA166" s="93" t="str">
        <f>IF(OR($E166="",$G166=""),"",IF(AND($E$3=1),'Marks Entry 1st'!AQ165,IF(AND($E$3=2),'Marks Entry 2nd'!AQ165,IF(AND($E$3=3),'Marks Entry 3rd'!AQ165,IF(AND($E$3=4),'Marks Entry 4th'!AQ165,"")))))</f>
        <v/>
      </c>
      <c r="CB166" s="92" t="str">
        <f t="shared" si="203"/>
        <v/>
      </c>
      <c r="CC166" s="87" t="str">
        <f t="shared" si="204"/>
        <v/>
      </c>
      <c r="CD166" s="144">
        <f t="shared" si="205"/>
        <v>0</v>
      </c>
      <c r="CE166" s="144" t="str">
        <f t="shared" si="206"/>
        <v/>
      </c>
      <c r="CF166" s="144" t="str">
        <f t="shared" si="169"/>
        <v/>
      </c>
      <c r="CG166" s="144" t="str">
        <f t="shared" si="207"/>
        <v/>
      </c>
      <c r="CH166" s="144" t="str">
        <f t="shared" si="170"/>
        <v/>
      </c>
      <c r="CI166" s="148" t="str">
        <f t="shared" si="171"/>
        <v/>
      </c>
      <c r="CJ166" s="180" t="str">
        <f>IF(OR($E166="",$G166=""),"",IF(AND($E$3=1),'Marks Entry 1st'!AR165,IF(AND($E$3=2),'Marks Entry 2nd'!AR165,IF(AND($E$3=3),'Marks Entry 3rd'!AR165,IF(AND($E$3=4),'Marks Entry 4th'!AR165,"")))))</f>
        <v/>
      </c>
      <c r="CK166" s="180" t="str">
        <f>IF(OR($E166="",$G166=""),"",IF(AND($E$3=1),'Marks Entry 1st'!AS165,IF(AND($E$3=2),'Marks Entry 2nd'!AS165,IF(AND($E$3=3),'Marks Entry 3rd'!AS165,IF(AND($E$3=4),'Marks Entry 4th'!AS165,"")))))</f>
        <v/>
      </c>
      <c r="CL166" s="87" t="str">
        <f t="shared" si="208"/>
        <v/>
      </c>
      <c r="CM166" s="180" t="str">
        <f>IF(OR($E166="",$G166=""),"",IF(AND($E$3=1),'Marks Entry 1st'!AT165,IF(AND($E$3=2),'Marks Entry 2nd'!AT165,IF(AND($E$3=3),'Marks Entry 3rd'!AT165,IF(AND($E$3=4),'Marks Entry 4th'!AT165,"")))))</f>
        <v/>
      </c>
      <c r="CN166" s="180" t="str">
        <f>IF(OR($E166="",$G166=""),"",IF(AND($E$3=1),'Marks Entry 1st'!AU165,IF(AND($E$3=2),'Marks Entry 2nd'!AU165,IF(AND($E$3=3),'Marks Entry 3rd'!AU165,IF(AND($E$3=4),'Marks Entry 4th'!AU165,"")))))</f>
        <v/>
      </c>
      <c r="CO166" s="180" t="str">
        <f>IF(OR($E166="",$G166=""),"",IF(AND($E$3=1),'Marks Entry 1st'!AV165,IF(AND($E$3=2),'Marks Entry 2nd'!AV165,IF(AND($E$3=3),'Marks Entry 3rd'!AV165,IF(AND($E$3=4),'Marks Entry 4th'!AV165,"")))))</f>
        <v/>
      </c>
      <c r="CP166" s="91" t="str">
        <f t="shared" si="209"/>
        <v/>
      </c>
      <c r="CQ166" s="87">
        <f t="shared" si="210"/>
        <v>0</v>
      </c>
      <c r="CR166" s="93" t="str">
        <f>IF(OR($E166="",$G166=""),"",IF(AND($E$3=1),'Marks Entry 1st'!AW165,IF(AND($E$3=2),'Marks Entry 2nd'!AW165,IF(AND($E$3=3),'Marks Entry 3rd'!AW165,IF(AND($E$3=4),'Marks Entry 4th'!AW165,"")))))</f>
        <v/>
      </c>
      <c r="CS166" s="93" t="str">
        <f>IF(OR($E166="",$G166=""),"",IF(AND($E$3=1),'Marks Entry 1st'!AX165,IF(AND($E$3=2),'Marks Entry 2nd'!AX165,IF(AND($E$3=3),'Marks Entry 3rd'!AX165,IF(AND($E$3=4),'Marks Entry 4th'!AX165,"")))))</f>
        <v/>
      </c>
      <c r="CT166" s="93" t="str">
        <f>IF(OR($E166="",$G166=""),"",IF(AND($E$3=1),'Marks Entry 1st'!AY165,IF(AND($E$3=2),'Marks Entry 2nd'!AY165,IF(AND($E$3=3),'Marks Entry 3rd'!AY165,IF(AND($E$3=4),'Marks Entry 4th'!AY165,"")))))</f>
        <v/>
      </c>
      <c r="CU166" s="92" t="str">
        <f t="shared" si="211"/>
        <v/>
      </c>
      <c r="CV166" s="87" t="str">
        <f t="shared" si="212"/>
        <v/>
      </c>
      <c r="CW166" s="144">
        <f t="shared" si="213"/>
        <v>0</v>
      </c>
      <c r="CX166" s="144" t="str">
        <f t="shared" si="214"/>
        <v/>
      </c>
      <c r="CY166" s="144" t="str">
        <f t="shared" si="172"/>
        <v/>
      </c>
      <c r="CZ166" s="144" t="str">
        <f t="shared" si="215"/>
        <v/>
      </c>
      <c r="DA166" s="144" t="str">
        <f t="shared" si="173"/>
        <v/>
      </c>
      <c r="DB166" s="148" t="str">
        <f t="shared" si="174"/>
        <v/>
      </c>
      <c r="DC166" s="380" t="str">
        <f>IF(OR($E166="",$G166=""),"",IF(AND($E$3=1),'Marks Entry 1st'!AZ165,IF(AND($E$3=2),'Marks Entry 2nd'!AZ165,IF(AND($E$3=3),'Marks Entry 3rd'!AZ165,IF(AND($E$3=4),'Marks Entry 4th'!AZ165,"")))))</f>
        <v/>
      </c>
      <c r="DD166" s="380" t="str">
        <f>IF(OR($E166="",$G166=""),"",IF(AND($E$3=1),'Marks Entry 1st'!BA165,IF(AND($E$3=2),'Marks Entry 2nd'!BA165,IF(AND($E$3=3),'Marks Entry 3rd'!BA165,IF(AND($E$3=4),'Marks Entry 4th'!BA165,"")))))</f>
        <v/>
      </c>
      <c r="DE166" s="380" t="str">
        <f>IF(OR($E166="",$G166=""),"",IF(AND($E$3=1),'Marks Entry 1st'!BB165,IF(AND($E$3=2),'Marks Entry 2nd'!BB165,IF(AND($E$3=3),'Marks Entry 3rd'!BB165,IF(AND($E$3=4),'Marks Entry 4th'!BB165,"")))))</f>
        <v/>
      </c>
      <c r="DF166" s="181" t="str">
        <f t="shared" si="216"/>
        <v/>
      </c>
      <c r="DG166" s="182">
        <f t="shared" si="217"/>
        <v>0</v>
      </c>
      <c r="DH166" s="182" t="str">
        <f t="shared" si="218"/>
        <v/>
      </c>
      <c r="DI166" s="182" t="str">
        <f t="shared" si="219"/>
        <v/>
      </c>
      <c r="DJ166" s="147" t="str">
        <f t="shared" si="175"/>
        <v/>
      </c>
      <c r="DK166" s="380" t="str">
        <f>IF(OR($E166="",$G166=""),"",IF(AND($E$3=1),'Marks Entry 1st'!BC165,IF(AND($E$3=2),'Marks Entry 2nd'!BC165,IF(AND($E$3=3),'Marks Entry 3rd'!BC165,IF(AND($E$3=4),'Marks Entry 4th'!BC165,"")))))</f>
        <v/>
      </c>
      <c r="DL166" s="380" t="str">
        <f>IF(OR($E166="",$G166=""),"",IF(AND($E$3=1),'Marks Entry 1st'!BD165,IF(AND($E$3=2),'Marks Entry 2nd'!BD165,IF(AND($E$3=3),'Marks Entry 3rd'!BD165,IF(AND($E$3=4),'Marks Entry 4th'!BD165,"")))))</f>
        <v/>
      </c>
      <c r="DM166" s="380" t="str">
        <f>IF(OR($E166="",$G166=""),"",IF(AND($E$3=1),'Marks Entry 1st'!BE165,IF(AND($E$3=2),'Marks Entry 2nd'!BE165,IF(AND($E$3=3),'Marks Entry 3rd'!BE165,IF(AND($E$3=4),'Marks Entry 4th'!BE165,"")))))</f>
        <v/>
      </c>
      <c r="DN166" s="181" t="str">
        <f t="shared" si="220"/>
        <v/>
      </c>
      <c r="DO166" s="182">
        <f t="shared" si="221"/>
        <v>0</v>
      </c>
      <c r="DP166" s="182" t="str">
        <f t="shared" si="222"/>
        <v/>
      </c>
      <c r="DQ166" s="182" t="str">
        <f t="shared" si="223"/>
        <v/>
      </c>
      <c r="DR166" s="147" t="str">
        <f t="shared" si="176"/>
        <v/>
      </c>
      <c r="DS166" s="380" t="str">
        <f>IF(OR($E166="",$G166=""),"",IF(AND($E$3=1),'Marks Entry 1st'!BF165,IF(AND($E$3=2),'Marks Entry 2nd'!BF165,IF(AND($E$3=3),'Marks Entry 3rd'!BF165,IF(AND($E$3=4),'Marks Entry 4th'!BF165,"")))))</f>
        <v/>
      </c>
      <c r="DT166" s="380" t="str">
        <f>IF(OR($E166="",$G166=""),"",IF(AND($E$3=1),'Marks Entry 1st'!BG165,IF(AND($E$3=2),'Marks Entry 2nd'!BG165,IF(AND($E$3=3),'Marks Entry 3rd'!BG165,IF(AND($E$3=4),'Marks Entry 4th'!BG165,"")))))</f>
        <v/>
      </c>
      <c r="DU166" s="380" t="str">
        <f>IF(OR($E166="",$G166=""),"",IF(AND($E$3=1),'Marks Entry 1st'!BH165,IF(AND($E$3=2),'Marks Entry 2nd'!BH165,IF(AND($E$3=3),'Marks Entry 3rd'!BH165,IF(AND($E$3=4),'Marks Entry 4th'!BH165,"")))))</f>
        <v/>
      </c>
      <c r="DV166" s="181" t="str">
        <f t="shared" si="224"/>
        <v/>
      </c>
      <c r="DW166" s="182">
        <f t="shared" si="225"/>
        <v>0</v>
      </c>
      <c r="DX166" s="182" t="str">
        <f t="shared" si="226"/>
        <v/>
      </c>
      <c r="DY166" s="182" t="str">
        <f t="shared" si="227"/>
        <v/>
      </c>
      <c r="DZ166" s="147" t="str">
        <f t="shared" si="177"/>
        <v/>
      </c>
      <c r="EA166" s="104" t="str">
        <f t="shared" si="178"/>
        <v/>
      </c>
      <c r="EB166" s="105" t="str">
        <f t="shared" si="179"/>
        <v/>
      </c>
      <c r="EC166" s="111" t="str">
        <f t="shared" si="180"/>
        <v/>
      </c>
      <c r="ED166" s="112" t="str">
        <f t="shared" si="181"/>
        <v/>
      </c>
      <c r="EE166" s="386" t="str">
        <f t="shared" si="182"/>
        <v/>
      </c>
      <c r="EF166" s="72" t="str">
        <f>IF(OR($E166="",$G166=""),"",IF(AND($E$3=1),'Marks Entry 1st'!BI165,IF(AND($E$3=2),'Marks Entry 2nd'!BI165,IF(AND($E$3=3),'Marks Entry 3rd'!BI165,IF(AND($E$3=4),'Marks Entry 4th'!BI165,"")))))</f>
        <v/>
      </c>
      <c r="EG166" s="72" t="str">
        <f>IF(OR($E166="",$G166=""),"",IF(AND($E$3=1),'Marks Entry 1st'!BJ165,IF(AND($E$3=2),'Marks Entry 2nd'!BJ165,IF(AND($E$3=3),'Marks Entry 3rd'!BJ165,IF(AND($E$3=4),'Marks Entry 4th'!BJ165,"")))))</f>
        <v/>
      </c>
      <c r="EH166" s="328" t="str">
        <f t="shared" si="183"/>
        <v/>
      </c>
      <c r="EI166" s="73"/>
      <c r="EP166" s="75">
        <f>IF(AND($E$3=1),'Marks Entry 1st'!I165,IF(AND($E$3=2),'Marks Entry 2nd'!I165,IF(AND($E$3=3),'Marks Entry 3rd'!I165,IF(AND($E$3=4),'Marks Entry 4th'!I165,""))))</f>
        <v>0</v>
      </c>
    </row>
    <row r="167" spans="1:146" ht="18.899999999999999" customHeight="1">
      <c r="A167" s="94">
        <v>160</v>
      </c>
      <c r="B167" s="94" t="str">
        <f>IF(OR(EP167=0,EP167=""),"",IF(AND($E$3=1),'Marks Entry 1st'!I166,IF(AND($E$3=2),'Marks Entry 2nd'!I166,IF(AND($E$3=3),'Marks Entry 3rd'!I166,IF(AND($E$3=4),'Marks Entry 4th'!I166,"")))))</f>
        <v/>
      </c>
      <c r="C167" s="95" t="str">
        <f>IF(OR(B167=0,B167=""),"",IF(AND($E$3=1),'Marks Entry 1st'!B166,IF(AND($E$3=2),'Marks Entry 2nd'!B166,IF(AND($E$3=3),'Marks Entry 3rd'!B166,IF(AND($E$3=4),'Marks Entry 4th'!B166,"")))))</f>
        <v/>
      </c>
      <c r="D167" s="95" t="str">
        <f>IF(OR(B167=0,B167=""),"",IF(AND($E$3=1),'Marks Entry 1st'!C166,IF(AND($E$3=2),'Marks Entry 2nd'!C166,IF(AND($E$3=3),'Marks Entry 3rd'!C166,IF(AND($E$3=4),'Marks Entry 4th'!C166,"")))))</f>
        <v/>
      </c>
      <c r="E167" s="96" t="str">
        <f>IF(OR(B167=0,B167=""),"",IF(AND($E$3=1),'Marks Entry 1st'!E166,IF(AND($E$3=2),'Marks Entry 2nd'!E166,IF(AND($E$3=3),'Marks Entry 3rd'!E166,IF(AND($E$3=4),'Marks Entry 4th'!E166,"")))))</f>
        <v/>
      </c>
      <c r="F167" s="95" t="str">
        <f>IF(OR(B167=0,B167=""),"",IF(AND($E$3=1),'Marks Entry 1st'!D166,IF(AND($E$3=2),'Marks Entry 2nd'!D166,IF(AND($E$3=3),'Marks Entry 3rd'!D166,IF(AND($E$3=4),'Marks Entry 4th'!D166,"")))))</f>
        <v/>
      </c>
      <c r="G167" s="90" t="str">
        <f>IF(OR(B167=0,B167=""),"",IF(AND($E$3=1),'Marks Entry 1st'!F166,IF(AND($E$3=2),'Marks Entry 2nd'!F166,IF(AND($E$3=3),'Marks Entry 3rd'!F166,IF(AND($E$3=4),'Marks Entry 4th'!F166,"")))))</f>
        <v/>
      </c>
      <c r="H167" s="90" t="str">
        <f>IF(OR(B167=0,B167=""),"",IF(AND($E$3=1),'Marks Entry 1st'!G166,IF(AND($E$3=2),'Marks Entry 2nd'!G166,IF(AND($E$3=3),'Marks Entry 3rd'!G166,IF(AND($E$3=4),'Marks Entry 4th'!G166,"")))))</f>
        <v/>
      </c>
      <c r="I167" s="90" t="str">
        <f>IF(OR(B167=0,B167=""),"",IF(AND($E$3=1),'Marks Entry 1st'!H166,IF(AND($E$3=2),'Marks Entry 2nd'!H166,IF(AND($E$3=3),'Marks Entry 3rd'!H166,IF(AND($E$3=4),'Marks Entry 4th'!H166,"")))))</f>
        <v/>
      </c>
      <c r="J167" s="379" t="str">
        <f>IF(OR(B167=0,B167=""),"",IF(AND($E$3=1),'Marks Entry 1st'!J166,IF(AND($E$3=2),'Marks Entry 2nd'!J166,IF(AND($E$3=3),'Marks Entry 3rd'!J166,IF(AND($E$3=4),'Marks Entry 4th'!J166,"")))))</f>
        <v/>
      </c>
      <c r="K167" s="379" t="str">
        <f>IF(OR(B167=0,B167=""),"",IF(AND($E$3=1),'Marks Entry 1st'!K166,IF(AND($E$3=2),'Marks Entry 2nd'!K166,IF(AND($E$3=3),'Marks Entry 3rd'!K166,IF(AND($E$3=4),'Marks Entry 4th'!K166,"")))))</f>
        <v/>
      </c>
      <c r="L167" s="180" t="str">
        <f>IF(OR($E167="",$G167=""),"",IF(AND($E$3=1),'Marks Entry 1st'!L166,IF(AND($E$3=2),'Marks Entry 2nd'!L166,IF(AND($E$3=3),'Marks Entry 3rd'!L166,IF(AND($E$3=4),'Marks Entry 4th'!L166,"")))))</f>
        <v/>
      </c>
      <c r="M167" s="180" t="str">
        <f>IF(OR($E167="",$G167=""),"",IF(AND($E$3=1),'Marks Entry 1st'!M166,IF(AND($E$3=2),'Marks Entry 2nd'!M166,IF(AND($E$3=3),'Marks Entry 3rd'!M166,IF(AND($E$3=4),'Marks Entry 4th'!M166,"")))))</f>
        <v/>
      </c>
      <c r="N167" s="87" t="str">
        <f t="shared" si="184"/>
        <v/>
      </c>
      <c r="O167" s="180" t="str">
        <f>IF(OR($E167="",$G167=""),"",IF(AND($E$3=1),'Marks Entry 1st'!N166,IF(AND($E$3=2),'Marks Entry 2nd'!N166,IF(AND($E$3=3),'Marks Entry 3rd'!N166,IF(AND($E$3=4),'Marks Entry 4th'!N166,"")))))</f>
        <v/>
      </c>
      <c r="P167" s="180" t="str">
        <f>IF(OR($E167="",$G167=""),"",IF(AND($E$3=1),'Marks Entry 1st'!O166,IF(AND($E$3=2),'Marks Entry 2nd'!O166,IF(AND($E$3=3),'Marks Entry 3rd'!O166,IF(AND($E$3=4),'Marks Entry 4th'!O166,"")))))</f>
        <v/>
      </c>
      <c r="Q167" s="180" t="str">
        <f>IF(OR($E167="",$G167=""),"",IF(AND($E$3=1),'Marks Entry 1st'!P166,IF(AND($E$3=2),'Marks Entry 2nd'!P166,IF(AND($E$3=3),'Marks Entry 3rd'!P166,IF(AND($E$3=4),'Marks Entry 4th'!P166,"")))))</f>
        <v/>
      </c>
      <c r="R167" s="91" t="str">
        <f t="shared" si="185"/>
        <v/>
      </c>
      <c r="S167" s="87">
        <f t="shared" si="186"/>
        <v>0</v>
      </c>
      <c r="T167" s="93" t="str">
        <f>IF(OR($E167="",$G167=""),"",IF(AND($E$3=1),'Marks Entry 1st'!Q166,IF(AND($E$3=2),'Marks Entry 2nd'!Q166,IF(AND($E$3=3),'Marks Entry 3rd'!Q166,IF(AND($E$3=4),'Marks Entry 4th'!Q166,"")))))</f>
        <v/>
      </c>
      <c r="U167" s="93" t="str">
        <f>IF(OR($E167="",$G167=""),"",IF(AND($E$3=1),'Marks Entry 1st'!R166,IF(AND($E$3=2),'Marks Entry 2nd'!R166,IF(AND($E$3=3),'Marks Entry 3rd'!R166,IF(AND($E$3=4),'Marks Entry 4th'!R166,"")))))</f>
        <v/>
      </c>
      <c r="V167" s="93" t="str">
        <f>IF(OR($E167="",$G167=""),"",IF(AND($E$3=1),'Marks Entry 1st'!S166,IF(AND($E$3=2),'Marks Entry 2nd'!S166,IF(AND($E$3=3),'Marks Entry 3rd'!S166,IF(AND($E$3=4),'Marks Entry 4th'!S166,"")))))</f>
        <v/>
      </c>
      <c r="W167" s="92" t="str">
        <f t="shared" si="187"/>
        <v/>
      </c>
      <c r="X167" s="87" t="str">
        <f t="shared" si="188"/>
        <v/>
      </c>
      <c r="Y167" s="144">
        <f t="shared" si="189"/>
        <v>0</v>
      </c>
      <c r="Z167" s="144" t="str">
        <f t="shared" si="190"/>
        <v/>
      </c>
      <c r="AA167" s="144" t="str">
        <f t="shared" si="152"/>
        <v/>
      </c>
      <c r="AB167" s="144" t="str">
        <f t="shared" si="191"/>
        <v/>
      </c>
      <c r="AC167" s="144" t="str">
        <f t="shared" si="153"/>
        <v/>
      </c>
      <c r="AD167" s="148" t="str">
        <f t="shared" si="154"/>
        <v/>
      </c>
      <c r="AE167" s="180" t="str">
        <f>IF(OR($E167="",$G167=""),"",IF(AND($E$3=1),'Marks Entry 1st'!T166,IF(AND($E$3=2),'Marks Entry 2nd'!T166,IF(AND($E$3=3),'Marks Entry 3rd'!T166,IF(AND($E$3=4),'Marks Entry 4th'!T166,"")))))</f>
        <v/>
      </c>
      <c r="AF167" s="180" t="str">
        <f>IF(OR($E167="",$G167=""),"",IF(AND($E$3=1),'Marks Entry 1st'!U166,IF(AND($E$3=2),'Marks Entry 2nd'!U166,IF(AND($E$3=3),'Marks Entry 3rd'!U166,IF(AND($E$3=4),'Marks Entry 4th'!U166,"")))))</f>
        <v/>
      </c>
      <c r="AG167" s="87" t="str">
        <f t="shared" si="192"/>
        <v/>
      </c>
      <c r="AH167" s="180" t="str">
        <f>IF(OR($E167="",$G167=""),"",IF(AND($E$3=1),'Marks Entry 1st'!V166,IF(AND($E$3=2),'Marks Entry 2nd'!V166,IF(AND($E$3=3),'Marks Entry 3rd'!V166,IF(AND($E$3=4),'Marks Entry 4th'!V166,"")))))</f>
        <v/>
      </c>
      <c r="AI167" s="180" t="str">
        <f>IF(OR($E167="",$G167=""),"",IF(AND($E$3=1),'Marks Entry 1st'!W166,IF(AND($E$3=2),'Marks Entry 2nd'!W166,IF(AND($E$3=3),'Marks Entry 3rd'!W166,IF(AND($E$3=4),'Marks Entry 4th'!W166,"")))))</f>
        <v/>
      </c>
      <c r="AJ167" s="180" t="str">
        <f>IF(OR($E167="",$G167=""),"",IF(AND($E$3=1),'Marks Entry 1st'!X166,IF(AND($E$3=2),'Marks Entry 2nd'!X166,IF(AND($E$3=3),'Marks Entry 3rd'!X166,IF(AND($E$3=4),'Marks Entry 4th'!X166,"")))))</f>
        <v/>
      </c>
      <c r="AK167" s="91" t="str">
        <f t="shared" si="193"/>
        <v/>
      </c>
      <c r="AL167" s="87">
        <f t="shared" si="194"/>
        <v>0</v>
      </c>
      <c r="AM167" s="93" t="str">
        <f>IF(OR($E167="",$G167=""),"",IF(AND($E$3=1),'Marks Entry 1st'!Y166,IF(AND($E$3=2),'Marks Entry 2nd'!Y166,IF(AND($E$3=3),'Marks Entry 3rd'!Y166,IF(AND($E$3=4),'Marks Entry 4th'!Y166,"")))))</f>
        <v/>
      </c>
      <c r="AN167" s="93" t="str">
        <f>IF(OR($E167="",$G167=""),"",IF(AND($E$3=1),'Marks Entry 1st'!Z166,IF(AND($E$3=2),'Marks Entry 2nd'!Z166,IF(AND($E$3=3),'Marks Entry 3rd'!Z166,IF(AND($E$3=4),'Marks Entry 4th'!Z166,"")))))</f>
        <v/>
      </c>
      <c r="AO167" s="93" t="str">
        <f>IF(OR($E167="",$G167=""),"",IF(AND($E$3=1),'Marks Entry 1st'!AA166,IF(AND($E$3=2),'Marks Entry 2nd'!AA166,IF(AND($E$3=3),'Marks Entry 3rd'!AA166,IF(AND($E$3=4),'Marks Entry 4th'!AA166,"")))))</f>
        <v/>
      </c>
      <c r="AP167" s="92" t="str">
        <f t="shared" si="195"/>
        <v/>
      </c>
      <c r="AQ167" s="87" t="str">
        <f t="shared" si="196"/>
        <v/>
      </c>
      <c r="AR167" s="144">
        <f t="shared" si="197"/>
        <v>0</v>
      </c>
      <c r="AS167" s="144" t="str">
        <f t="shared" si="198"/>
        <v/>
      </c>
      <c r="AT167" s="144" t="str">
        <f t="shared" si="155"/>
        <v/>
      </c>
      <c r="AU167" s="144" t="str">
        <f t="shared" si="199"/>
        <v/>
      </c>
      <c r="AV167" s="144" t="str">
        <f t="shared" si="156"/>
        <v/>
      </c>
      <c r="AW167" s="148" t="str">
        <f t="shared" si="157"/>
        <v/>
      </c>
      <c r="AX167" s="180" t="str">
        <f>IF(OR($E167="",$G167=""),"",IF(AND($E$3=1),'Marks Entry 1st'!AB166,IF(AND($E$3=2),'Marks Entry 2nd'!AB166,IF(AND($E$3=3),'Marks Entry 3rd'!AB166,IF(AND($E$3=4),'Marks Entry 4th'!AB166,"")))))</f>
        <v/>
      </c>
      <c r="AY167" s="180" t="str">
        <f>IF(OR($E167="",$G167=""),"",IF(AND($E$3=1),'Marks Entry 1st'!AC166,IF(AND($E$3=2),'Marks Entry 2nd'!AC166,IF(AND($E$3=3),'Marks Entry 3rd'!AC166,IF(AND($E$3=4),'Marks Entry 4th'!AC166,"")))))</f>
        <v/>
      </c>
      <c r="AZ167" s="87" t="str">
        <f t="shared" si="158"/>
        <v/>
      </c>
      <c r="BA167" s="180" t="str">
        <f>IF(OR($E167="",$G167=""),"",IF(AND($E$3=1),'Marks Entry 1st'!AD166,IF(AND($E$3=2),'Marks Entry 2nd'!AD166,IF(AND($E$3=3),'Marks Entry 3rd'!AD166,IF(AND($E$3=4),'Marks Entry 4th'!AD166,"")))))</f>
        <v/>
      </c>
      <c r="BB167" s="180" t="str">
        <f>IF(OR($E167="",$G167=""),"",IF(AND($E$3=1),'Marks Entry 1st'!AE166,IF(AND($E$3=2),'Marks Entry 2nd'!AE166,IF(AND($E$3=3),'Marks Entry 3rd'!AE166,IF(AND($E$3=4),'Marks Entry 4th'!AE166,"")))))</f>
        <v/>
      </c>
      <c r="BC167" s="180" t="str">
        <f>IF(OR($E167="",$G167=""),"",IF(AND($E$3=1),'Marks Entry 1st'!AF166,IF(AND($E$3=2),'Marks Entry 2nd'!AF166,IF(AND($E$3=3),'Marks Entry 3rd'!AF166,IF(AND($E$3=4),'Marks Entry 4th'!AF166,"")))))</f>
        <v/>
      </c>
      <c r="BD167" s="91" t="str">
        <f t="shared" si="159"/>
        <v/>
      </c>
      <c r="BE167" s="87">
        <f t="shared" si="160"/>
        <v>0</v>
      </c>
      <c r="BF167" s="93" t="str">
        <f>IF(OR($E167="",$G167=""),"",IF(AND($E$3=1),'Marks Entry 1st'!AG166,IF(AND($E$3=2),'Marks Entry 2nd'!AG166,IF(AND($E$3=3),'Marks Entry 3rd'!AG166,IF(AND($E$3=4),'Marks Entry 4th'!AG166,"")))))</f>
        <v/>
      </c>
      <c r="BG167" s="93" t="str">
        <f>IF(OR($E167="",$G167=""),"",IF(AND($E$3=1),'Marks Entry 1st'!AH166,IF(AND($E$3=2),'Marks Entry 2nd'!AH166,IF(AND($E$3=3),'Marks Entry 3rd'!AH166,IF(AND($E$3=4),'Marks Entry 4th'!AH166,"")))))</f>
        <v/>
      </c>
      <c r="BH167" s="93" t="str">
        <f>IF(OR($E167="",$G167=""),"",IF(AND($E$3=1),'Marks Entry 1st'!AI166,IF(AND($E$3=2),'Marks Entry 2nd'!AI166,IF(AND($E$3=3),'Marks Entry 3rd'!AI166,IF(AND($E$3=4),'Marks Entry 4th'!AI166,"")))))</f>
        <v/>
      </c>
      <c r="BI167" s="92" t="str">
        <f t="shared" si="161"/>
        <v/>
      </c>
      <c r="BJ167" s="87" t="str">
        <f t="shared" si="162"/>
        <v/>
      </c>
      <c r="BK167" s="144">
        <f t="shared" si="163"/>
        <v>0</v>
      </c>
      <c r="BL167" s="144" t="str">
        <f t="shared" si="164"/>
        <v/>
      </c>
      <c r="BM167" s="144" t="str">
        <f t="shared" si="165"/>
        <v/>
      </c>
      <c r="BN167" s="144" t="str">
        <f t="shared" si="166"/>
        <v/>
      </c>
      <c r="BO167" s="144" t="str">
        <f t="shared" si="167"/>
        <v/>
      </c>
      <c r="BP167" s="148" t="str">
        <f t="shared" si="168"/>
        <v/>
      </c>
      <c r="BQ167" s="180" t="str">
        <f>IF(OR($E167="",$G167=""),"",IF(AND($E$3=1),'Marks Entry 1st'!AJ166,IF(AND($E$3=2),'Marks Entry 2nd'!AJ166,IF(AND($E$3=3),'Marks Entry 3rd'!AJ166,IF(AND($E$3=4),'Marks Entry 4th'!AJ166,"")))))</f>
        <v/>
      </c>
      <c r="BR167" s="180" t="str">
        <f>IF(OR($E167="",$G167=""),"",IF(AND($E$3=1),'Marks Entry 1st'!AK166,IF(AND($E$3=2),'Marks Entry 2nd'!AK166,IF(AND($E$3=3),'Marks Entry 3rd'!AK166,IF(AND($E$3=4),'Marks Entry 4th'!AK166,"")))))</f>
        <v/>
      </c>
      <c r="BS167" s="87" t="str">
        <f t="shared" si="200"/>
        <v/>
      </c>
      <c r="BT167" s="180" t="str">
        <f>IF(OR($E167="",$G167=""),"",IF(AND($E$3=1),'Marks Entry 1st'!AL166,IF(AND($E$3=2),'Marks Entry 2nd'!AL166,IF(AND($E$3=3),'Marks Entry 3rd'!AL166,IF(AND($E$3=4),'Marks Entry 4th'!AL166,"")))))</f>
        <v/>
      </c>
      <c r="BU167" s="180" t="str">
        <f>IF(OR($E167="",$G167=""),"",IF(AND($E$3=1),'Marks Entry 1st'!AM166,IF(AND($E$3=2),'Marks Entry 2nd'!AM166,IF(AND($E$3=3),'Marks Entry 3rd'!AM166,IF(AND($E$3=4),'Marks Entry 4th'!AM166,"")))))</f>
        <v/>
      </c>
      <c r="BV167" s="180" t="str">
        <f>IF(OR($E167="",$G167=""),"",IF(AND($E$3=1),'Marks Entry 1st'!AN166,IF(AND($E$3=2),'Marks Entry 2nd'!AN166,IF(AND($E$3=3),'Marks Entry 3rd'!AN166,IF(AND($E$3=4),'Marks Entry 4th'!AN166,"")))))</f>
        <v/>
      </c>
      <c r="BW167" s="91" t="str">
        <f t="shared" si="201"/>
        <v/>
      </c>
      <c r="BX167" s="87">
        <f t="shared" si="202"/>
        <v>0</v>
      </c>
      <c r="BY167" s="93" t="str">
        <f>IF(OR($E167="",$G167=""),"",IF(AND($E$3=1),'Marks Entry 1st'!AO166,IF(AND($E$3=2),'Marks Entry 2nd'!AO166,IF(AND($E$3=3),'Marks Entry 3rd'!AO166,IF(AND($E$3=4),'Marks Entry 4th'!AO166,"")))))</f>
        <v/>
      </c>
      <c r="BZ167" s="93" t="str">
        <f>IF(OR($E167="",$G167=""),"",IF(AND($E$3=1),'Marks Entry 1st'!AP166,IF(AND($E$3=2),'Marks Entry 2nd'!AP166,IF(AND($E$3=3),'Marks Entry 3rd'!AP166,IF(AND($E$3=4),'Marks Entry 4th'!AP166,"")))))</f>
        <v/>
      </c>
      <c r="CA167" s="93" t="str">
        <f>IF(OR($E167="",$G167=""),"",IF(AND($E$3=1),'Marks Entry 1st'!AQ166,IF(AND($E$3=2),'Marks Entry 2nd'!AQ166,IF(AND($E$3=3),'Marks Entry 3rd'!AQ166,IF(AND($E$3=4),'Marks Entry 4th'!AQ166,"")))))</f>
        <v/>
      </c>
      <c r="CB167" s="92" t="str">
        <f t="shared" si="203"/>
        <v/>
      </c>
      <c r="CC167" s="87" t="str">
        <f t="shared" si="204"/>
        <v/>
      </c>
      <c r="CD167" s="144">
        <f t="shared" si="205"/>
        <v>0</v>
      </c>
      <c r="CE167" s="144" t="str">
        <f t="shared" si="206"/>
        <v/>
      </c>
      <c r="CF167" s="144" t="str">
        <f t="shared" si="169"/>
        <v/>
      </c>
      <c r="CG167" s="144" t="str">
        <f t="shared" si="207"/>
        <v/>
      </c>
      <c r="CH167" s="144" t="str">
        <f t="shared" si="170"/>
        <v/>
      </c>
      <c r="CI167" s="148" t="str">
        <f t="shared" si="171"/>
        <v/>
      </c>
      <c r="CJ167" s="180" t="str">
        <f>IF(OR($E167="",$G167=""),"",IF(AND($E$3=1),'Marks Entry 1st'!AR166,IF(AND($E$3=2),'Marks Entry 2nd'!AR166,IF(AND($E$3=3),'Marks Entry 3rd'!AR166,IF(AND($E$3=4),'Marks Entry 4th'!AR166,"")))))</f>
        <v/>
      </c>
      <c r="CK167" s="180" t="str">
        <f>IF(OR($E167="",$G167=""),"",IF(AND($E$3=1),'Marks Entry 1st'!AS166,IF(AND($E$3=2),'Marks Entry 2nd'!AS166,IF(AND($E$3=3),'Marks Entry 3rd'!AS166,IF(AND($E$3=4),'Marks Entry 4th'!AS166,"")))))</f>
        <v/>
      </c>
      <c r="CL167" s="87" t="str">
        <f t="shared" si="208"/>
        <v/>
      </c>
      <c r="CM167" s="180" t="str">
        <f>IF(OR($E167="",$G167=""),"",IF(AND($E$3=1),'Marks Entry 1st'!AT166,IF(AND($E$3=2),'Marks Entry 2nd'!AT166,IF(AND($E$3=3),'Marks Entry 3rd'!AT166,IF(AND($E$3=4),'Marks Entry 4th'!AT166,"")))))</f>
        <v/>
      </c>
      <c r="CN167" s="180" t="str">
        <f>IF(OR($E167="",$G167=""),"",IF(AND($E$3=1),'Marks Entry 1st'!AU166,IF(AND($E$3=2),'Marks Entry 2nd'!AU166,IF(AND($E$3=3),'Marks Entry 3rd'!AU166,IF(AND($E$3=4),'Marks Entry 4th'!AU166,"")))))</f>
        <v/>
      </c>
      <c r="CO167" s="180" t="str">
        <f>IF(OR($E167="",$G167=""),"",IF(AND($E$3=1),'Marks Entry 1st'!AV166,IF(AND($E$3=2),'Marks Entry 2nd'!AV166,IF(AND($E$3=3),'Marks Entry 3rd'!AV166,IF(AND($E$3=4),'Marks Entry 4th'!AV166,"")))))</f>
        <v/>
      </c>
      <c r="CP167" s="91" t="str">
        <f t="shared" si="209"/>
        <v/>
      </c>
      <c r="CQ167" s="87">
        <f t="shared" si="210"/>
        <v>0</v>
      </c>
      <c r="CR167" s="93" t="str">
        <f>IF(OR($E167="",$G167=""),"",IF(AND($E$3=1),'Marks Entry 1st'!AW166,IF(AND($E$3=2),'Marks Entry 2nd'!AW166,IF(AND($E$3=3),'Marks Entry 3rd'!AW166,IF(AND($E$3=4),'Marks Entry 4th'!AW166,"")))))</f>
        <v/>
      </c>
      <c r="CS167" s="93" t="str">
        <f>IF(OR($E167="",$G167=""),"",IF(AND($E$3=1),'Marks Entry 1st'!AX166,IF(AND($E$3=2),'Marks Entry 2nd'!AX166,IF(AND($E$3=3),'Marks Entry 3rd'!AX166,IF(AND($E$3=4),'Marks Entry 4th'!AX166,"")))))</f>
        <v/>
      </c>
      <c r="CT167" s="93" t="str">
        <f>IF(OR($E167="",$G167=""),"",IF(AND($E$3=1),'Marks Entry 1st'!AY166,IF(AND($E$3=2),'Marks Entry 2nd'!AY166,IF(AND($E$3=3),'Marks Entry 3rd'!AY166,IF(AND($E$3=4),'Marks Entry 4th'!AY166,"")))))</f>
        <v/>
      </c>
      <c r="CU167" s="92" t="str">
        <f t="shared" si="211"/>
        <v/>
      </c>
      <c r="CV167" s="87" t="str">
        <f t="shared" si="212"/>
        <v/>
      </c>
      <c r="CW167" s="144">
        <f t="shared" si="213"/>
        <v>0</v>
      </c>
      <c r="CX167" s="144" t="str">
        <f t="shared" si="214"/>
        <v/>
      </c>
      <c r="CY167" s="144" t="str">
        <f t="shared" si="172"/>
        <v/>
      </c>
      <c r="CZ167" s="144" t="str">
        <f t="shared" si="215"/>
        <v/>
      </c>
      <c r="DA167" s="144" t="str">
        <f t="shared" si="173"/>
        <v/>
      </c>
      <c r="DB167" s="148" t="str">
        <f t="shared" si="174"/>
        <v/>
      </c>
      <c r="DC167" s="380" t="str">
        <f>IF(OR($E167="",$G167=""),"",IF(AND($E$3=1),'Marks Entry 1st'!AZ166,IF(AND($E$3=2),'Marks Entry 2nd'!AZ166,IF(AND($E$3=3),'Marks Entry 3rd'!AZ166,IF(AND($E$3=4),'Marks Entry 4th'!AZ166,"")))))</f>
        <v/>
      </c>
      <c r="DD167" s="380" t="str">
        <f>IF(OR($E167="",$G167=""),"",IF(AND($E$3=1),'Marks Entry 1st'!BA166,IF(AND($E$3=2),'Marks Entry 2nd'!BA166,IF(AND($E$3=3),'Marks Entry 3rd'!BA166,IF(AND($E$3=4),'Marks Entry 4th'!BA166,"")))))</f>
        <v/>
      </c>
      <c r="DE167" s="380" t="str">
        <f>IF(OR($E167="",$G167=""),"",IF(AND($E$3=1),'Marks Entry 1st'!BB166,IF(AND($E$3=2),'Marks Entry 2nd'!BB166,IF(AND($E$3=3),'Marks Entry 3rd'!BB166,IF(AND($E$3=4),'Marks Entry 4th'!BB166,"")))))</f>
        <v/>
      </c>
      <c r="DF167" s="181" t="str">
        <f t="shared" si="216"/>
        <v/>
      </c>
      <c r="DG167" s="182">
        <f t="shared" si="217"/>
        <v>0</v>
      </c>
      <c r="DH167" s="182" t="str">
        <f t="shared" si="218"/>
        <v/>
      </c>
      <c r="DI167" s="182" t="str">
        <f t="shared" si="219"/>
        <v/>
      </c>
      <c r="DJ167" s="147" t="str">
        <f t="shared" si="175"/>
        <v/>
      </c>
      <c r="DK167" s="380" t="str">
        <f>IF(OR($E167="",$G167=""),"",IF(AND($E$3=1),'Marks Entry 1st'!BC166,IF(AND($E$3=2),'Marks Entry 2nd'!BC166,IF(AND($E$3=3),'Marks Entry 3rd'!BC166,IF(AND($E$3=4),'Marks Entry 4th'!BC166,"")))))</f>
        <v/>
      </c>
      <c r="DL167" s="380" t="str">
        <f>IF(OR($E167="",$G167=""),"",IF(AND($E$3=1),'Marks Entry 1st'!BD166,IF(AND($E$3=2),'Marks Entry 2nd'!BD166,IF(AND($E$3=3),'Marks Entry 3rd'!BD166,IF(AND($E$3=4),'Marks Entry 4th'!BD166,"")))))</f>
        <v/>
      </c>
      <c r="DM167" s="380" t="str">
        <f>IF(OR($E167="",$G167=""),"",IF(AND($E$3=1),'Marks Entry 1st'!BE166,IF(AND($E$3=2),'Marks Entry 2nd'!BE166,IF(AND($E$3=3),'Marks Entry 3rd'!BE166,IF(AND($E$3=4),'Marks Entry 4th'!BE166,"")))))</f>
        <v/>
      </c>
      <c r="DN167" s="181" t="str">
        <f t="shared" si="220"/>
        <v/>
      </c>
      <c r="DO167" s="182">
        <f t="shared" si="221"/>
        <v>0</v>
      </c>
      <c r="DP167" s="182" t="str">
        <f t="shared" si="222"/>
        <v/>
      </c>
      <c r="DQ167" s="182" t="str">
        <f t="shared" si="223"/>
        <v/>
      </c>
      <c r="DR167" s="147" t="str">
        <f t="shared" si="176"/>
        <v/>
      </c>
      <c r="DS167" s="380" t="str">
        <f>IF(OR($E167="",$G167=""),"",IF(AND($E$3=1),'Marks Entry 1st'!BF166,IF(AND($E$3=2),'Marks Entry 2nd'!BF166,IF(AND($E$3=3),'Marks Entry 3rd'!BF166,IF(AND($E$3=4),'Marks Entry 4th'!BF166,"")))))</f>
        <v/>
      </c>
      <c r="DT167" s="380" t="str">
        <f>IF(OR($E167="",$G167=""),"",IF(AND($E$3=1),'Marks Entry 1st'!BG166,IF(AND($E$3=2),'Marks Entry 2nd'!BG166,IF(AND($E$3=3),'Marks Entry 3rd'!BG166,IF(AND($E$3=4),'Marks Entry 4th'!BG166,"")))))</f>
        <v/>
      </c>
      <c r="DU167" s="380" t="str">
        <f>IF(OR($E167="",$G167=""),"",IF(AND($E$3=1),'Marks Entry 1st'!BH166,IF(AND($E$3=2),'Marks Entry 2nd'!BH166,IF(AND($E$3=3),'Marks Entry 3rd'!BH166,IF(AND($E$3=4),'Marks Entry 4th'!BH166,"")))))</f>
        <v/>
      </c>
      <c r="DV167" s="181" t="str">
        <f t="shared" si="224"/>
        <v/>
      </c>
      <c r="DW167" s="182">
        <f t="shared" si="225"/>
        <v>0</v>
      </c>
      <c r="DX167" s="182" t="str">
        <f t="shared" si="226"/>
        <v/>
      </c>
      <c r="DY167" s="182" t="str">
        <f t="shared" si="227"/>
        <v/>
      </c>
      <c r="DZ167" s="147" t="str">
        <f t="shared" si="177"/>
        <v/>
      </c>
      <c r="EA167" s="104" t="str">
        <f t="shared" si="178"/>
        <v/>
      </c>
      <c r="EB167" s="105" t="str">
        <f t="shared" si="179"/>
        <v/>
      </c>
      <c r="EC167" s="111" t="str">
        <f t="shared" si="180"/>
        <v/>
      </c>
      <c r="ED167" s="112" t="str">
        <f t="shared" si="181"/>
        <v/>
      </c>
      <c r="EE167" s="386" t="str">
        <f t="shared" si="182"/>
        <v/>
      </c>
      <c r="EF167" s="72" t="str">
        <f>IF(OR($E167="",$G167=""),"",IF(AND($E$3=1),'Marks Entry 1st'!BI166,IF(AND($E$3=2),'Marks Entry 2nd'!BI166,IF(AND($E$3=3),'Marks Entry 3rd'!BI166,IF(AND($E$3=4),'Marks Entry 4th'!BI166,"")))))</f>
        <v/>
      </c>
      <c r="EG167" s="72" t="str">
        <f>IF(OR($E167="",$G167=""),"",IF(AND($E$3=1),'Marks Entry 1st'!BJ166,IF(AND($E$3=2),'Marks Entry 2nd'!BJ166,IF(AND($E$3=3),'Marks Entry 3rd'!BJ166,IF(AND($E$3=4),'Marks Entry 4th'!BJ166,"")))))</f>
        <v/>
      </c>
      <c r="EH167" s="328" t="str">
        <f t="shared" si="183"/>
        <v/>
      </c>
      <c r="EI167" s="73"/>
      <c r="EP167" s="75">
        <f>IF(AND($E$3=1),'Marks Entry 1st'!I166,IF(AND($E$3=2),'Marks Entry 2nd'!I166,IF(AND($E$3=3),'Marks Entry 3rd'!I166,IF(AND($E$3=4),'Marks Entry 4th'!I166,""))))</f>
        <v>0</v>
      </c>
    </row>
    <row r="168" spans="1:146" ht="18.899999999999999" customHeight="1">
      <c r="A168" s="94">
        <v>161</v>
      </c>
      <c r="B168" s="94" t="str">
        <f>IF(OR(EP168=0,EP168=""),"",IF(AND($E$3=1),'Marks Entry 1st'!I167,IF(AND($E$3=2),'Marks Entry 2nd'!I167,IF(AND($E$3=3),'Marks Entry 3rd'!I167,IF(AND($E$3=4),'Marks Entry 4th'!I167,"")))))</f>
        <v/>
      </c>
      <c r="C168" s="95" t="str">
        <f>IF(OR(B168=0,B168=""),"",IF(AND($E$3=1),'Marks Entry 1st'!B167,IF(AND($E$3=2),'Marks Entry 2nd'!B167,IF(AND($E$3=3),'Marks Entry 3rd'!B167,IF(AND($E$3=4),'Marks Entry 4th'!B167,"")))))</f>
        <v/>
      </c>
      <c r="D168" s="95" t="str">
        <f>IF(OR(B168=0,B168=""),"",IF(AND($E$3=1),'Marks Entry 1st'!C167,IF(AND($E$3=2),'Marks Entry 2nd'!C167,IF(AND($E$3=3),'Marks Entry 3rd'!C167,IF(AND($E$3=4),'Marks Entry 4th'!C167,"")))))</f>
        <v/>
      </c>
      <c r="E168" s="96" t="str">
        <f>IF(OR(B168=0,B168=""),"",IF(AND($E$3=1),'Marks Entry 1st'!E167,IF(AND($E$3=2),'Marks Entry 2nd'!E167,IF(AND($E$3=3),'Marks Entry 3rd'!E167,IF(AND($E$3=4),'Marks Entry 4th'!E167,"")))))</f>
        <v/>
      </c>
      <c r="F168" s="95" t="str">
        <f>IF(OR(B168=0,B168=""),"",IF(AND($E$3=1),'Marks Entry 1st'!D167,IF(AND($E$3=2),'Marks Entry 2nd'!D167,IF(AND($E$3=3),'Marks Entry 3rd'!D167,IF(AND($E$3=4),'Marks Entry 4th'!D167,"")))))</f>
        <v/>
      </c>
      <c r="G168" s="90" t="str">
        <f>IF(OR(B168=0,B168=""),"",IF(AND($E$3=1),'Marks Entry 1st'!F167,IF(AND($E$3=2),'Marks Entry 2nd'!F167,IF(AND($E$3=3),'Marks Entry 3rd'!F167,IF(AND($E$3=4),'Marks Entry 4th'!F167,"")))))</f>
        <v/>
      </c>
      <c r="H168" s="90" t="str">
        <f>IF(OR(B168=0,B168=""),"",IF(AND($E$3=1),'Marks Entry 1st'!G167,IF(AND($E$3=2),'Marks Entry 2nd'!G167,IF(AND($E$3=3),'Marks Entry 3rd'!G167,IF(AND($E$3=4),'Marks Entry 4th'!G167,"")))))</f>
        <v/>
      </c>
      <c r="I168" s="90" t="str">
        <f>IF(OR(B168=0,B168=""),"",IF(AND($E$3=1),'Marks Entry 1st'!H167,IF(AND($E$3=2),'Marks Entry 2nd'!H167,IF(AND($E$3=3),'Marks Entry 3rd'!H167,IF(AND($E$3=4),'Marks Entry 4th'!H167,"")))))</f>
        <v/>
      </c>
      <c r="J168" s="379" t="str">
        <f>IF(OR(B168=0,B168=""),"",IF(AND($E$3=1),'Marks Entry 1st'!J167,IF(AND($E$3=2),'Marks Entry 2nd'!J167,IF(AND($E$3=3),'Marks Entry 3rd'!J167,IF(AND($E$3=4),'Marks Entry 4th'!J167,"")))))</f>
        <v/>
      </c>
      <c r="K168" s="379" t="str">
        <f>IF(OR(B168=0,B168=""),"",IF(AND($E$3=1),'Marks Entry 1st'!K167,IF(AND($E$3=2),'Marks Entry 2nd'!K167,IF(AND($E$3=3),'Marks Entry 3rd'!K167,IF(AND($E$3=4),'Marks Entry 4th'!K167,"")))))</f>
        <v/>
      </c>
      <c r="L168" s="180" t="str">
        <f>IF(OR($E168="",$G168=""),"",IF(AND($E$3=1),'Marks Entry 1st'!L167,IF(AND($E$3=2),'Marks Entry 2nd'!L167,IF(AND($E$3=3),'Marks Entry 3rd'!L167,IF(AND($E$3=4),'Marks Entry 4th'!L167,"")))))</f>
        <v/>
      </c>
      <c r="M168" s="180" t="str">
        <f>IF(OR($E168="",$G168=""),"",IF(AND($E$3=1),'Marks Entry 1st'!M167,IF(AND($E$3=2),'Marks Entry 2nd'!M167,IF(AND($E$3=3),'Marks Entry 3rd'!M167,IF(AND($E$3=4),'Marks Entry 4th'!M167,"")))))</f>
        <v/>
      </c>
      <c r="N168" s="87" t="str">
        <f t="shared" si="184"/>
        <v/>
      </c>
      <c r="O168" s="180" t="str">
        <f>IF(OR($E168="",$G168=""),"",IF(AND($E$3=1),'Marks Entry 1st'!N167,IF(AND($E$3=2),'Marks Entry 2nd'!N167,IF(AND($E$3=3),'Marks Entry 3rd'!N167,IF(AND($E$3=4),'Marks Entry 4th'!N167,"")))))</f>
        <v/>
      </c>
      <c r="P168" s="180" t="str">
        <f>IF(OR($E168="",$G168=""),"",IF(AND($E$3=1),'Marks Entry 1st'!O167,IF(AND($E$3=2),'Marks Entry 2nd'!O167,IF(AND($E$3=3),'Marks Entry 3rd'!O167,IF(AND($E$3=4),'Marks Entry 4th'!O167,"")))))</f>
        <v/>
      </c>
      <c r="Q168" s="180" t="str">
        <f>IF(OR($E168="",$G168=""),"",IF(AND($E$3=1),'Marks Entry 1st'!P167,IF(AND($E$3=2),'Marks Entry 2nd'!P167,IF(AND($E$3=3),'Marks Entry 3rd'!P167,IF(AND($E$3=4),'Marks Entry 4th'!P167,"")))))</f>
        <v/>
      </c>
      <c r="R168" s="91" t="str">
        <f t="shared" si="185"/>
        <v/>
      </c>
      <c r="S168" s="87">
        <f t="shared" si="186"/>
        <v>0</v>
      </c>
      <c r="T168" s="93" t="str">
        <f>IF(OR($E168="",$G168=""),"",IF(AND($E$3=1),'Marks Entry 1st'!Q167,IF(AND($E$3=2),'Marks Entry 2nd'!Q167,IF(AND($E$3=3),'Marks Entry 3rd'!Q167,IF(AND($E$3=4),'Marks Entry 4th'!Q167,"")))))</f>
        <v/>
      </c>
      <c r="U168" s="93" t="str">
        <f>IF(OR($E168="",$G168=""),"",IF(AND($E$3=1),'Marks Entry 1st'!R167,IF(AND($E$3=2),'Marks Entry 2nd'!R167,IF(AND($E$3=3),'Marks Entry 3rd'!R167,IF(AND($E$3=4),'Marks Entry 4th'!R167,"")))))</f>
        <v/>
      </c>
      <c r="V168" s="93" t="str">
        <f>IF(OR($E168="",$G168=""),"",IF(AND($E$3=1),'Marks Entry 1st'!S167,IF(AND($E$3=2),'Marks Entry 2nd'!S167,IF(AND($E$3=3),'Marks Entry 3rd'!S167,IF(AND($E$3=4),'Marks Entry 4th'!S167,"")))))</f>
        <v/>
      </c>
      <c r="W168" s="92" t="str">
        <f t="shared" si="187"/>
        <v/>
      </c>
      <c r="X168" s="87" t="str">
        <f t="shared" si="188"/>
        <v/>
      </c>
      <c r="Y168" s="144">
        <f t="shared" si="189"/>
        <v>0</v>
      </c>
      <c r="Z168" s="144" t="str">
        <f t="shared" si="190"/>
        <v/>
      </c>
      <c r="AA168" s="144" t="str">
        <f t="shared" si="152"/>
        <v/>
      </c>
      <c r="AB168" s="144" t="str">
        <f t="shared" si="191"/>
        <v/>
      </c>
      <c r="AC168" s="144" t="str">
        <f t="shared" si="153"/>
        <v/>
      </c>
      <c r="AD168" s="148" t="str">
        <f t="shared" si="154"/>
        <v/>
      </c>
      <c r="AE168" s="180" t="str">
        <f>IF(OR($E168="",$G168=""),"",IF(AND($E$3=1),'Marks Entry 1st'!T167,IF(AND($E$3=2),'Marks Entry 2nd'!T167,IF(AND($E$3=3),'Marks Entry 3rd'!T167,IF(AND($E$3=4),'Marks Entry 4th'!T167,"")))))</f>
        <v/>
      </c>
      <c r="AF168" s="180" t="str">
        <f>IF(OR($E168="",$G168=""),"",IF(AND($E$3=1),'Marks Entry 1st'!U167,IF(AND($E$3=2),'Marks Entry 2nd'!U167,IF(AND($E$3=3),'Marks Entry 3rd'!U167,IF(AND($E$3=4),'Marks Entry 4th'!U167,"")))))</f>
        <v/>
      </c>
      <c r="AG168" s="87" t="str">
        <f t="shared" si="192"/>
        <v/>
      </c>
      <c r="AH168" s="180" t="str">
        <f>IF(OR($E168="",$G168=""),"",IF(AND($E$3=1),'Marks Entry 1st'!V167,IF(AND($E$3=2),'Marks Entry 2nd'!V167,IF(AND($E$3=3),'Marks Entry 3rd'!V167,IF(AND($E$3=4),'Marks Entry 4th'!V167,"")))))</f>
        <v/>
      </c>
      <c r="AI168" s="180" t="str">
        <f>IF(OR($E168="",$G168=""),"",IF(AND($E$3=1),'Marks Entry 1st'!W167,IF(AND($E$3=2),'Marks Entry 2nd'!W167,IF(AND($E$3=3),'Marks Entry 3rd'!W167,IF(AND($E$3=4),'Marks Entry 4th'!W167,"")))))</f>
        <v/>
      </c>
      <c r="AJ168" s="180" t="str">
        <f>IF(OR($E168="",$G168=""),"",IF(AND($E$3=1),'Marks Entry 1st'!X167,IF(AND($E$3=2),'Marks Entry 2nd'!X167,IF(AND($E$3=3),'Marks Entry 3rd'!X167,IF(AND($E$3=4),'Marks Entry 4th'!X167,"")))))</f>
        <v/>
      </c>
      <c r="AK168" s="91" t="str">
        <f t="shared" si="193"/>
        <v/>
      </c>
      <c r="AL168" s="87">
        <f t="shared" si="194"/>
        <v>0</v>
      </c>
      <c r="AM168" s="93" t="str">
        <f>IF(OR($E168="",$G168=""),"",IF(AND($E$3=1),'Marks Entry 1st'!Y167,IF(AND($E$3=2),'Marks Entry 2nd'!Y167,IF(AND($E$3=3),'Marks Entry 3rd'!Y167,IF(AND($E$3=4),'Marks Entry 4th'!Y167,"")))))</f>
        <v/>
      </c>
      <c r="AN168" s="93" t="str">
        <f>IF(OR($E168="",$G168=""),"",IF(AND($E$3=1),'Marks Entry 1st'!Z167,IF(AND($E$3=2),'Marks Entry 2nd'!Z167,IF(AND($E$3=3),'Marks Entry 3rd'!Z167,IF(AND($E$3=4),'Marks Entry 4th'!Z167,"")))))</f>
        <v/>
      </c>
      <c r="AO168" s="93" t="str">
        <f>IF(OR($E168="",$G168=""),"",IF(AND($E$3=1),'Marks Entry 1st'!AA167,IF(AND($E$3=2),'Marks Entry 2nd'!AA167,IF(AND($E$3=3),'Marks Entry 3rd'!AA167,IF(AND($E$3=4),'Marks Entry 4th'!AA167,"")))))</f>
        <v/>
      </c>
      <c r="AP168" s="92" t="str">
        <f t="shared" si="195"/>
        <v/>
      </c>
      <c r="AQ168" s="87" t="str">
        <f t="shared" si="196"/>
        <v/>
      </c>
      <c r="AR168" s="144">
        <f t="shared" si="197"/>
        <v>0</v>
      </c>
      <c r="AS168" s="144" t="str">
        <f t="shared" si="198"/>
        <v/>
      </c>
      <c r="AT168" s="144" t="str">
        <f t="shared" si="155"/>
        <v/>
      </c>
      <c r="AU168" s="144" t="str">
        <f t="shared" si="199"/>
        <v/>
      </c>
      <c r="AV168" s="144" t="str">
        <f t="shared" si="156"/>
        <v/>
      </c>
      <c r="AW168" s="148" t="str">
        <f t="shared" si="157"/>
        <v/>
      </c>
      <c r="AX168" s="180" t="str">
        <f>IF(OR($E168="",$G168=""),"",IF(AND($E$3=1),'Marks Entry 1st'!AB167,IF(AND($E$3=2),'Marks Entry 2nd'!AB167,IF(AND($E$3=3),'Marks Entry 3rd'!AB167,IF(AND($E$3=4),'Marks Entry 4th'!AB167,"")))))</f>
        <v/>
      </c>
      <c r="AY168" s="180" t="str">
        <f>IF(OR($E168="",$G168=""),"",IF(AND($E$3=1),'Marks Entry 1st'!AC167,IF(AND($E$3=2),'Marks Entry 2nd'!AC167,IF(AND($E$3=3),'Marks Entry 3rd'!AC167,IF(AND($E$3=4),'Marks Entry 4th'!AC167,"")))))</f>
        <v/>
      </c>
      <c r="AZ168" s="87" t="str">
        <f t="shared" si="158"/>
        <v/>
      </c>
      <c r="BA168" s="180" t="str">
        <f>IF(OR($E168="",$G168=""),"",IF(AND($E$3=1),'Marks Entry 1st'!AD167,IF(AND($E$3=2),'Marks Entry 2nd'!AD167,IF(AND($E$3=3),'Marks Entry 3rd'!AD167,IF(AND($E$3=4),'Marks Entry 4th'!AD167,"")))))</f>
        <v/>
      </c>
      <c r="BB168" s="180" t="str">
        <f>IF(OR($E168="",$G168=""),"",IF(AND($E$3=1),'Marks Entry 1st'!AE167,IF(AND($E$3=2),'Marks Entry 2nd'!AE167,IF(AND($E$3=3),'Marks Entry 3rd'!AE167,IF(AND($E$3=4),'Marks Entry 4th'!AE167,"")))))</f>
        <v/>
      </c>
      <c r="BC168" s="180" t="str">
        <f>IF(OR($E168="",$G168=""),"",IF(AND($E$3=1),'Marks Entry 1st'!AF167,IF(AND($E$3=2),'Marks Entry 2nd'!AF167,IF(AND($E$3=3),'Marks Entry 3rd'!AF167,IF(AND($E$3=4),'Marks Entry 4th'!AF167,"")))))</f>
        <v/>
      </c>
      <c r="BD168" s="91" t="str">
        <f t="shared" si="159"/>
        <v/>
      </c>
      <c r="BE168" s="87">
        <f t="shared" si="160"/>
        <v>0</v>
      </c>
      <c r="BF168" s="93" t="str">
        <f>IF(OR($E168="",$G168=""),"",IF(AND($E$3=1),'Marks Entry 1st'!AG167,IF(AND($E$3=2),'Marks Entry 2nd'!AG167,IF(AND($E$3=3),'Marks Entry 3rd'!AG167,IF(AND($E$3=4),'Marks Entry 4th'!AG167,"")))))</f>
        <v/>
      </c>
      <c r="BG168" s="93" t="str">
        <f>IF(OR($E168="",$G168=""),"",IF(AND($E$3=1),'Marks Entry 1st'!AH167,IF(AND($E$3=2),'Marks Entry 2nd'!AH167,IF(AND($E$3=3),'Marks Entry 3rd'!AH167,IF(AND($E$3=4),'Marks Entry 4th'!AH167,"")))))</f>
        <v/>
      </c>
      <c r="BH168" s="93" t="str">
        <f>IF(OR($E168="",$G168=""),"",IF(AND($E$3=1),'Marks Entry 1st'!AI167,IF(AND($E$3=2),'Marks Entry 2nd'!AI167,IF(AND($E$3=3),'Marks Entry 3rd'!AI167,IF(AND($E$3=4),'Marks Entry 4th'!AI167,"")))))</f>
        <v/>
      </c>
      <c r="BI168" s="92" t="str">
        <f t="shared" si="161"/>
        <v/>
      </c>
      <c r="BJ168" s="87" t="str">
        <f t="shared" si="162"/>
        <v/>
      </c>
      <c r="BK168" s="144">
        <f t="shared" si="163"/>
        <v>0</v>
      </c>
      <c r="BL168" s="144" t="str">
        <f t="shared" si="164"/>
        <v/>
      </c>
      <c r="BM168" s="144" t="str">
        <f t="shared" si="165"/>
        <v/>
      </c>
      <c r="BN168" s="144" t="str">
        <f t="shared" si="166"/>
        <v/>
      </c>
      <c r="BO168" s="144" t="str">
        <f t="shared" si="167"/>
        <v/>
      </c>
      <c r="BP168" s="148" t="str">
        <f t="shared" si="168"/>
        <v/>
      </c>
      <c r="BQ168" s="180" t="str">
        <f>IF(OR($E168="",$G168=""),"",IF(AND($E$3=1),'Marks Entry 1st'!AJ167,IF(AND($E$3=2),'Marks Entry 2nd'!AJ167,IF(AND($E$3=3),'Marks Entry 3rd'!AJ167,IF(AND($E$3=4),'Marks Entry 4th'!AJ167,"")))))</f>
        <v/>
      </c>
      <c r="BR168" s="180" t="str">
        <f>IF(OR($E168="",$G168=""),"",IF(AND($E$3=1),'Marks Entry 1st'!AK167,IF(AND($E$3=2),'Marks Entry 2nd'!AK167,IF(AND($E$3=3),'Marks Entry 3rd'!AK167,IF(AND($E$3=4),'Marks Entry 4th'!AK167,"")))))</f>
        <v/>
      </c>
      <c r="BS168" s="87" t="str">
        <f t="shared" si="200"/>
        <v/>
      </c>
      <c r="BT168" s="180" t="str">
        <f>IF(OR($E168="",$G168=""),"",IF(AND($E$3=1),'Marks Entry 1st'!AL167,IF(AND($E$3=2),'Marks Entry 2nd'!AL167,IF(AND($E$3=3),'Marks Entry 3rd'!AL167,IF(AND($E$3=4),'Marks Entry 4th'!AL167,"")))))</f>
        <v/>
      </c>
      <c r="BU168" s="180" t="str">
        <f>IF(OR($E168="",$G168=""),"",IF(AND($E$3=1),'Marks Entry 1st'!AM167,IF(AND($E$3=2),'Marks Entry 2nd'!AM167,IF(AND($E$3=3),'Marks Entry 3rd'!AM167,IF(AND($E$3=4),'Marks Entry 4th'!AM167,"")))))</f>
        <v/>
      </c>
      <c r="BV168" s="180" t="str">
        <f>IF(OR($E168="",$G168=""),"",IF(AND($E$3=1),'Marks Entry 1st'!AN167,IF(AND($E$3=2),'Marks Entry 2nd'!AN167,IF(AND($E$3=3),'Marks Entry 3rd'!AN167,IF(AND($E$3=4),'Marks Entry 4th'!AN167,"")))))</f>
        <v/>
      </c>
      <c r="BW168" s="91" t="str">
        <f t="shared" si="201"/>
        <v/>
      </c>
      <c r="BX168" s="87">
        <f t="shared" si="202"/>
        <v>0</v>
      </c>
      <c r="BY168" s="93" t="str">
        <f>IF(OR($E168="",$G168=""),"",IF(AND($E$3=1),'Marks Entry 1st'!AO167,IF(AND($E$3=2),'Marks Entry 2nd'!AO167,IF(AND($E$3=3),'Marks Entry 3rd'!AO167,IF(AND($E$3=4),'Marks Entry 4th'!AO167,"")))))</f>
        <v/>
      </c>
      <c r="BZ168" s="93" t="str">
        <f>IF(OR($E168="",$G168=""),"",IF(AND($E$3=1),'Marks Entry 1st'!AP167,IF(AND($E$3=2),'Marks Entry 2nd'!AP167,IF(AND($E$3=3),'Marks Entry 3rd'!AP167,IF(AND($E$3=4),'Marks Entry 4th'!AP167,"")))))</f>
        <v/>
      </c>
      <c r="CA168" s="93" t="str">
        <f>IF(OR($E168="",$G168=""),"",IF(AND($E$3=1),'Marks Entry 1st'!AQ167,IF(AND($E$3=2),'Marks Entry 2nd'!AQ167,IF(AND($E$3=3),'Marks Entry 3rd'!AQ167,IF(AND($E$3=4),'Marks Entry 4th'!AQ167,"")))))</f>
        <v/>
      </c>
      <c r="CB168" s="92" t="str">
        <f t="shared" si="203"/>
        <v/>
      </c>
      <c r="CC168" s="87" t="str">
        <f t="shared" si="204"/>
        <v/>
      </c>
      <c r="CD168" s="144">
        <f t="shared" si="205"/>
        <v>0</v>
      </c>
      <c r="CE168" s="144" t="str">
        <f t="shared" si="206"/>
        <v/>
      </c>
      <c r="CF168" s="144" t="str">
        <f t="shared" si="169"/>
        <v/>
      </c>
      <c r="CG168" s="144" t="str">
        <f t="shared" si="207"/>
        <v/>
      </c>
      <c r="CH168" s="144" t="str">
        <f t="shared" si="170"/>
        <v/>
      </c>
      <c r="CI168" s="148" t="str">
        <f t="shared" si="171"/>
        <v/>
      </c>
      <c r="CJ168" s="180" t="str">
        <f>IF(OR($E168="",$G168=""),"",IF(AND($E$3=1),'Marks Entry 1st'!AR167,IF(AND($E$3=2),'Marks Entry 2nd'!AR167,IF(AND($E$3=3),'Marks Entry 3rd'!AR167,IF(AND($E$3=4),'Marks Entry 4th'!AR167,"")))))</f>
        <v/>
      </c>
      <c r="CK168" s="180" t="str">
        <f>IF(OR($E168="",$G168=""),"",IF(AND($E$3=1),'Marks Entry 1st'!AS167,IF(AND($E$3=2),'Marks Entry 2nd'!AS167,IF(AND($E$3=3),'Marks Entry 3rd'!AS167,IF(AND($E$3=4),'Marks Entry 4th'!AS167,"")))))</f>
        <v/>
      </c>
      <c r="CL168" s="87" t="str">
        <f t="shared" si="208"/>
        <v/>
      </c>
      <c r="CM168" s="180" t="str">
        <f>IF(OR($E168="",$G168=""),"",IF(AND($E$3=1),'Marks Entry 1st'!AT167,IF(AND($E$3=2),'Marks Entry 2nd'!AT167,IF(AND($E$3=3),'Marks Entry 3rd'!AT167,IF(AND($E$3=4),'Marks Entry 4th'!AT167,"")))))</f>
        <v/>
      </c>
      <c r="CN168" s="180" t="str">
        <f>IF(OR($E168="",$G168=""),"",IF(AND($E$3=1),'Marks Entry 1st'!AU167,IF(AND($E$3=2),'Marks Entry 2nd'!AU167,IF(AND($E$3=3),'Marks Entry 3rd'!AU167,IF(AND($E$3=4),'Marks Entry 4th'!AU167,"")))))</f>
        <v/>
      </c>
      <c r="CO168" s="180" t="str">
        <f>IF(OR($E168="",$G168=""),"",IF(AND($E$3=1),'Marks Entry 1st'!AV167,IF(AND($E$3=2),'Marks Entry 2nd'!AV167,IF(AND($E$3=3),'Marks Entry 3rd'!AV167,IF(AND($E$3=4),'Marks Entry 4th'!AV167,"")))))</f>
        <v/>
      </c>
      <c r="CP168" s="91" t="str">
        <f t="shared" si="209"/>
        <v/>
      </c>
      <c r="CQ168" s="87">
        <f t="shared" si="210"/>
        <v>0</v>
      </c>
      <c r="CR168" s="93" t="str">
        <f>IF(OR($E168="",$G168=""),"",IF(AND($E$3=1),'Marks Entry 1st'!AW167,IF(AND($E$3=2),'Marks Entry 2nd'!AW167,IF(AND($E$3=3),'Marks Entry 3rd'!AW167,IF(AND($E$3=4),'Marks Entry 4th'!AW167,"")))))</f>
        <v/>
      </c>
      <c r="CS168" s="93" t="str">
        <f>IF(OR($E168="",$G168=""),"",IF(AND($E$3=1),'Marks Entry 1st'!AX167,IF(AND($E$3=2),'Marks Entry 2nd'!AX167,IF(AND($E$3=3),'Marks Entry 3rd'!AX167,IF(AND($E$3=4),'Marks Entry 4th'!AX167,"")))))</f>
        <v/>
      </c>
      <c r="CT168" s="93" t="str">
        <f>IF(OR($E168="",$G168=""),"",IF(AND($E$3=1),'Marks Entry 1st'!AY167,IF(AND($E$3=2),'Marks Entry 2nd'!AY167,IF(AND($E$3=3),'Marks Entry 3rd'!AY167,IF(AND($E$3=4),'Marks Entry 4th'!AY167,"")))))</f>
        <v/>
      </c>
      <c r="CU168" s="92" t="str">
        <f t="shared" si="211"/>
        <v/>
      </c>
      <c r="CV168" s="87" t="str">
        <f t="shared" si="212"/>
        <v/>
      </c>
      <c r="CW168" s="144">
        <f t="shared" si="213"/>
        <v>0</v>
      </c>
      <c r="CX168" s="144" t="str">
        <f t="shared" si="214"/>
        <v/>
      </c>
      <c r="CY168" s="144" t="str">
        <f t="shared" si="172"/>
        <v/>
      </c>
      <c r="CZ168" s="144" t="str">
        <f t="shared" si="215"/>
        <v/>
      </c>
      <c r="DA168" s="144" t="str">
        <f t="shared" si="173"/>
        <v/>
      </c>
      <c r="DB168" s="148" t="str">
        <f t="shared" si="174"/>
        <v/>
      </c>
      <c r="DC168" s="380" t="str">
        <f>IF(OR($E168="",$G168=""),"",IF(AND($E$3=1),'Marks Entry 1st'!AZ167,IF(AND($E$3=2),'Marks Entry 2nd'!AZ167,IF(AND($E$3=3),'Marks Entry 3rd'!AZ167,IF(AND($E$3=4),'Marks Entry 4th'!AZ167,"")))))</f>
        <v/>
      </c>
      <c r="DD168" s="380" t="str">
        <f>IF(OR($E168="",$G168=""),"",IF(AND($E$3=1),'Marks Entry 1st'!BA167,IF(AND($E$3=2),'Marks Entry 2nd'!BA167,IF(AND($E$3=3),'Marks Entry 3rd'!BA167,IF(AND($E$3=4),'Marks Entry 4th'!BA167,"")))))</f>
        <v/>
      </c>
      <c r="DE168" s="380" t="str">
        <f>IF(OR($E168="",$G168=""),"",IF(AND($E$3=1),'Marks Entry 1st'!BB167,IF(AND($E$3=2),'Marks Entry 2nd'!BB167,IF(AND($E$3=3),'Marks Entry 3rd'!BB167,IF(AND($E$3=4),'Marks Entry 4th'!BB167,"")))))</f>
        <v/>
      </c>
      <c r="DF168" s="181" t="str">
        <f t="shared" si="216"/>
        <v/>
      </c>
      <c r="DG168" s="182">
        <f t="shared" si="217"/>
        <v>0</v>
      </c>
      <c r="DH168" s="182" t="str">
        <f t="shared" si="218"/>
        <v/>
      </c>
      <c r="DI168" s="182" t="str">
        <f t="shared" si="219"/>
        <v/>
      </c>
      <c r="DJ168" s="147" t="str">
        <f t="shared" si="175"/>
        <v/>
      </c>
      <c r="DK168" s="380" t="str">
        <f>IF(OR($E168="",$G168=""),"",IF(AND($E$3=1),'Marks Entry 1st'!BC167,IF(AND($E$3=2),'Marks Entry 2nd'!BC167,IF(AND($E$3=3),'Marks Entry 3rd'!BC167,IF(AND($E$3=4),'Marks Entry 4th'!BC167,"")))))</f>
        <v/>
      </c>
      <c r="DL168" s="380" t="str">
        <f>IF(OR($E168="",$G168=""),"",IF(AND($E$3=1),'Marks Entry 1st'!BD167,IF(AND($E$3=2),'Marks Entry 2nd'!BD167,IF(AND($E$3=3),'Marks Entry 3rd'!BD167,IF(AND($E$3=4),'Marks Entry 4th'!BD167,"")))))</f>
        <v/>
      </c>
      <c r="DM168" s="380" t="str">
        <f>IF(OR($E168="",$G168=""),"",IF(AND($E$3=1),'Marks Entry 1st'!BE167,IF(AND($E$3=2),'Marks Entry 2nd'!BE167,IF(AND($E$3=3),'Marks Entry 3rd'!BE167,IF(AND($E$3=4),'Marks Entry 4th'!BE167,"")))))</f>
        <v/>
      </c>
      <c r="DN168" s="181" t="str">
        <f t="shared" si="220"/>
        <v/>
      </c>
      <c r="DO168" s="182">
        <f t="shared" si="221"/>
        <v>0</v>
      </c>
      <c r="DP168" s="182" t="str">
        <f t="shared" si="222"/>
        <v/>
      </c>
      <c r="DQ168" s="182" t="str">
        <f t="shared" si="223"/>
        <v/>
      </c>
      <c r="DR168" s="147" t="str">
        <f t="shared" si="176"/>
        <v/>
      </c>
      <c r="DS168" s="380" t="str">
        <f>IF(OR($E168="",$G168=""),"",IF(AND($E$3=1),'Marks Entry 1st'!BF167,IF(AND($E$3=2),'Marks Entry 2nd'!BF167,IF(AND($E$3=3),'Marks Entry 3rd'!BF167,IF(AND($E$3=4),'Marks Entry 4th'!BF167,"")))))</f>
        <v/>
      </c>
      <c r="DT168" s="380" t="str">
        <f>IF(OR($E168="",$G168=""),"",IF(AND($E$3=1),'Marks Entry 1st'!BG167,IF(AND($E$3=2),'Marks Entry 2nd'!BG167,IF(AND($E$3=3),'Marks Entry 3rd'!BG167,IF(AND($E$3=4),'Marks Entry 4th'!BG167,"")))))</f>
        <v/>
      </c>
      <c r="DU168" s="380" t="str">
        <f>IF(OR($E168="",$G168=""),"",IF(AND($E$3=1),'Marks Entry 1st'!BH167,IF(AND($E$3=2),'Marks Entry 2nd'!BH167,IF(AND($E$3=3),'Marks Entry 3rd'!BH167,IF(AND($E$3=4),'Marks Entry 4th'!BH167,"")))))</f>
        <v/>
      </c>
      <c r="DV168" s="181" t="str">
        <f t="shared" si="224"/>
        <v/>
      </c>
      <c r="DW168" s="182">
        <f t="shared" si="225"/>
        <v>0</v>
      </c>
      <c r="DX168" s="182" t="str">
        <f t="shared" si="226"/>
        <v/>
      </c>
      <c r="DY168" s="182" t="str">
        <f t="shared" si="227"/>
        <v/>
      </c>
      <c r="DZ168" s="147" t="str">
        <f t="shared" si="177"/>
        <v/>
      </c>
      <c r="EA168" s="104" t="str">
        <f t="shared" si="178"/>
        <v/>
      </c>
      <c r="EB168" s="105" t="str">
        <f t="shared" si="179"/>
        <v/>
      </c>
      <c r="EC168" s="111" t="str">
        <f t="shared" si="180"/>
        <v/>
      </c>
      <c r="ED168" s="112" t="str">
        <f t="shared" si="181"/>
        <v/>
      </c>
      <c r="EE168" s="386" t="str">
        <f t="shared" si="182"/>
        <v/>
      </c>
      <c r="EF168" s="72" t="str">
        <f>IF(OR($E168="",$G168=""),"",IF(AND($E$3=1),'Marks Entry 1st'!BI167,IF(AND($E$3=2),'Marks Entry 2nd'!BI167,IF(AND($E$3=3),'Marks Entry 3rd'!BI167,IF(AND($E$3=4),'Marks Entry 4th'!BI167,"")))))</f>
        <v/>
      </c>
      <c r="EG168" s="72" t="str">
        <f>IF(OR($E168="",$G168=""),"",IF(AND($E$3=1),'Marks Entry 1st'!BJ167,IF(AND($E$3=2),'Marks Entry 2nd'!BJ167,IF(AND($E$3=3),'Marks Entry 3rd'!BJ167,IF(AND($E$3=4),'Marks Entry 4th'!BJ167,"")))))</f>
        <v/>
      </c>
      <c r="EH168" s="328" t="str">
        <f t="shared" si="183"/>
        <v/>
      </c>
      <c r="EI168" s="73"/>
      <c r="EP168" s="75">
        <f>IF(AND($E$3=1),'Marks Entry 1st'!I167,IF(AND($E$3=2),'Marks Entry 2nd'!I167,IF(AND($E$3=3),'Marks Entry 3rd'!I167,IF(AND($E$3=4),'Marks Entry 4th'!I167,""))))</f>
        <v>0</v>
      </c>
    </row>
    <row r="169" spans="1:146" ht="18.899999999999999" customHeight="1">
      <c r="A169" s="94">
        <v>162</v>
      </c>
      <c r="B169" s="94" t="str">
        <f>IF(OR(EP169=0,EP169=""),"",IF(AND($E$3=1),'Marks Entry 1st'!I168,IF(AND($E$3=2),'Marks Entry 2nd'!I168,IF(AND($E$3=3),'Marks Entry 3rd'!I168,IF(AND($E$3=4),'Marks Entry 4th'!I168,"")))))</f>
        <v/>
      </c>
      <c r="C169" s="95" t="str">
        <f>IF(OR(B169=0,B169=""),"",IF(AND($E$3=1),'Marks Entry 1st'!B168,IF(AND($E$3=2),'Marks Entry 2nd'!B168,IF(AND($E$3=3),'Marks Entry 3rd'!B168,IF(AND($E$3=4),'Marks Entry 4th'!B168,"")))))</f>
        <v/>
      </c>
      <c r="D169" s="95" t="str">
        <f>IF(OR(B169=0,B169=""),"",IF(AND($E$3=1),'Marks Entry 1st'!C168,IF(AND($E$3=2),'Marks Entry 2nd'!C168,IF(AND($E$3=3),'Marks Entry 3rd'!C168,IF(AND($E$3=4),'Marks Entry 4th'!C168,"")))))</f>
        <v/>
      </c>
      <c r="E169" s="96" t="str">
        <f>IF(OR(B169=0,B169=""),"",IF(AND($E$3=1),'Marks Entry 1st'!E168,IF(AND($E$3=2),'Marks Entry 2nd'!E168,IF(AND($E$3=3),'Marks Entry 3rd'!E168,IF(AND($E$3=4),'Marks Entry 4th'!E168,"")))))</f>
        <v/>
      </c>
      <c r="F169" s="95" t="str">
        <f>IF(OR(B169=0,B169=""),"",IF(AND($E$3=1),'Marks Entry 1st'!D168,IF(AND($E$3=2),'Marks Entry 2nd'!D168,IF(AND($E$3=3),'Marks Entry 3rd'!D168,IF(AND($E$3=4),'Marks Entry 4th'!D168,"")))))</f>
        <v/>
      </c>
      <c r="G169" s="90" t="str">
        <f>IF(OR(B169=0,B169=""),"",IF(AND($E$3=1),'Marks Entry 1st'!F168,IF(AND($E$3=2),'Marks Entry 2nd'!F168,IF(AND($E$3=3),'Marks Entry 3rd'!F168,IF(AND($E$3=4),'Marks Entry 4th'!F168,"")))))</f>
        <v/>
      </c>
      <c r="H169" s="90" t="str">
        <f>IF(OR(B169=0,B169=""),"",IF(AND($E$3=1),'Marks Entry 1st'!G168,IF(AND($E$3=2),'Marks Entry 2nd'!G168,IF(AND($E$3=3),'Marks Entry 3rd'!G168,IF(AND($E$3=4),'Marks Entry 4th'!G168,"")))))</f>
        <v/>
      </c>
      <c r="I169" s="90" t="str">
        <f>IF(OR(B169=0,B169=""),"",IF(AND($E$3=1),'Marks Entry 1st'!H168,IF(AND($E$3=2),'Marks Entry 2nd'!H168,IF(AND($E$3=3),'Marks Entry 3rd'!H168,IF(AND($E$3=4),'Marks Entry 4th'!H168,"")))))</f>
        <v/>
      </c>
      <c r="J169" s="379" t="str">
        <f>IF(OR(B169=0,B169=""),"",IF(AND($E$3=1),'Marks Entry 1st'!J168,IF(AND($E$3=2),'Marks Entry 2nd'!J168,IF(AND($E$3=3),'Marks Entry 3rd'!J168,IF(AND($E$3=4),'Marks Entry 4th'!J168,"")))))</f>
        <v/>
      </c>
      <c r="K169" s="379" t="str">
        <f>IF(OR(B169=0,B169=""),"",IF(AND($E$3=1),'Marks Entry 1st'!K168,IF(AND($E$3=2),'Marks Entry 2nd'!K168,IF(AND($E$3=3),'Marks Entry 3rd'!K168,IF(AND($E$3=4),'Marks Entry 4th'!K168,"")))))</f>
        <v/>
      </c>
      <c r="L169" s="180" t="str">
        <f>IF(OR($E169="",$G169=""),"",IF(AND($E$3=1),'Marks Entry 1st'!L168,IF(AND($E$3=2),'Marks Entry 2nd'!L168,IF(AND($E$3=3),'Marks Entry 3rd'!L168,IF(AND($E$3=4),'Marks Entry 4th'!L168,"")))))</f>
        <v/>
      </c>
      <c r="M169" s="180" t="str">
        <f>IF(OR($E169="",$G169=""),"",IF(AND($E$3=1),'Marks Entry 1st'!M168,IF(AND($E$3=2),'Marks Entry 2nd'!M168,IF(AND($E$3=3),'Marks Entry 3rd'!M168,IF(AND($E$3=4),'Marks Entry 4th'!M168,"")))))</f>
        <v/>
      </c>
      <c r="N169" s="87" t="str">
        <f t="shared" si="184"/>
        <v/>
      </c>
      <c r="O169" s="180" t="str">
        <f>IF(OR($E169="",$G169=""),"",IF(AND($E$3=1),'Marks Entry 1st'!N168,IF(AND($E$3=2),'Marks Entry 2nd'!N168,IF(AND($E$3=3),'Marks Entry 3rd'!N168,IF(AND($E$3=4),'Marks Entry 4th'!N168,"")))))</f>
        <v/>
      </c>
      <c r="P169" s="180" t="str">
        <f>IF(OR($E169="",$G169=""),"",IF(AND($E$3=1),'Marks Entry 1st'!O168,IF(AND($E$3=2),'Marks Entry 2nd'!O168,IF(AND($E$3=3),'Marks Entry 3rd'!O168,IF(AND($E$3=4),'Marks Entry 4th'!O168,"")))))</f>
        <v/>
      </c>
      <c r="Q169" s="180" t="str">
        <f>IF(OR($E169="",$G169=""),"",IF(AND($E$3=1),'Marks Entry 1st'!P168,IF(AND($E$3=2),'Marks Entry 2nd'!P168,IF(AND($E$3=3),'Marks Entry 3rd'!P168,IF(AND($E$3=4),'Marks Entry 4th'!P168,"")))))</f>
        <v/>
      </c>
      <c r="R169" s="91" t="str">
        <f t="shared" si="185"/>
        <v/>
      </c>
      <c r="S169" s="87">
        <f t="shared" si="186"/>
        <v>0</v>
      </c>
      <c r="T169" s="93" t="str">
        <f>IF(OR($E169="",$G169=""),"",IF(AND($E$3=1),'Marks Entry 1st'!Q168,IF(AND($E$3=2),'Marks Entry 2nd'!Q168,IF(AND($E$3=3),'Marks Entry 3rd'!Q168,IF(AND($E$3=4),'Marks Entry 4th'!Q168,"")))))</f>
        <v/>
      </c>
      <c r="U169" s="93" t="str">
        <f>IF(OR($E169="",$G169=""),"",IF(AND($E$3=1),'Marks Entry 1st'!R168,IF(AND($E$3=2),'Marks Entry 2nd'!R168,IF(AND($E$3=3),'Marks Entry 3rd'!R168,IF(AND($E$3=4),'Marks Entry 4th'!R168,"")))))</f>
        <v/>
      </c>
      <c r="V169" s="93" t="str">
        <f>IF(OR($E169="",$G169=""),"",IF(AND($E$3=1),'Marks Entry 1st'!S168,IF(AND($E$3=2),'Marks Entry 2nd'!S168,IF(AND($E$3=3),'Marks Entry 3rd'!S168,IF(AND($E$3=4),'Marks Entry 4th'!S168,"")))))</f>
        <v/>
      </c>
      <c r="W169" s="92" t="str">
        <f t="shared" si="187"/>
        <v/>
      </c>
      <c r="X169" s="87" t="str">
        <f t="shared" si="188"/>
        <v/>
      </c>
      <c r="Y169" s="144">
        <f t="shared" si="189"/>
        <v>0</v>
      </c>
      <c r="Z169" s="144" t="str">
        <f t="shared" si="190"/>
        <v/>
      </c>
      <c r="AA169" s="144" t="str">
        <f t="shared" si="152"/>
        <v/>
      </c>
      <c r="AB169" s="144" t="str">
        <f t="shared" si="191"/>
        <v/>
      </c>
      <c r="AC169" s="144" t="str">
        <f t="shared" si="153"/>
        <v/>
      </c>
      <c r="AD169" s="148" t="str">
        <f t="shared" si="154"/>
        <v/>
      </c>
      <c r="AE169" s="180" t="str">
        <f>IF(OR($E169="",$G169=""),"",IF(AND($E$3=1),'Marks Entry 1st'!T168,IF(AND($E$3=2),'Marks Entry 2nd'!T168,IF(AND($E$3=3),'Marks Entry 3rd'!T168,IF(AND($E$3=4),'Marks Entry 4th'!T168,"")))))</f>
        <v/>
      </c>
      <c r="AF169" s="180" t="str">
        <f>IF(OR($E169="",$G169=""),"",IF(AND($E$3=1),'Marks Entry 1st'!U168,IF(AND($E$3=2),'Marks Entry 2nd'!U168,IF(AND($E$3=3),'Marks Entry 3rd'!U168,IF(AND($E$3=4),'Marks Entry 4th'!U168,"")))))</f>
        <v/>
      </c>
      <c r="AG169" s="87" t="str">
        <f t="shared" si="192"/>
        <v/>
      </c>
      <c r="AH169" s="180" t="str">
        <f>IF(OR($E169="",$G169=""),"",IF(AND($E$3=1),'Marks Entry 1st'!V168,IF(AND($E$3=2),'Marks Entry 2nd'!V168,IF(AND($E$3=3),'Marks Entry 3rd'!V168,IF(AND($E$3=4),'Marks Entry 4th'!V168,"")))))</f>
        <v/>
      </c>
      <c r="AI169" s="180" t="str">
        <f>IF(OR($E169="",$G169=""),"",IF(AND($E$3=1),'Marks Entry 1st'!W168,IF(AND($E$3=2),'Marks Entry 2nd'!W168,IF(AND($E$3=3),'Marks Entry 3rd'!W168,IF(AND($E$3=4),'Marks Entry 4th'!W168,"")))))</f>
        <v/>
      </c>
      <c r="AJ169" s="180" t="str">
        <f>IF(OR($E169="",$G169=""),"",IF(AND($E$3=1),'Marks Entry 1st'!X168,IF(AND($E$3=2),'Marks Entry 2nd'!X168,IF(AND($E$3=3),'Marks Entry 3rd'!X168,IF(AND($E$3=4),'Marks Entry 4th'!X168,"")))))</f>
        <v/>
      </c>
      <c r="AK169" s="91" t="str">
        <f t="shared" si="193"/>
        <v/>
      </c>
      <c r="AL169" s="87">
        <f t="shared" si="194"/>
        <v>0</v>
      </c>
      <c r="AM169" s="93" t="str">
        <f>IF(OR($E169="",$G169=""),"",IF(AND($E$3=1),'Marks Entry 1st'!Y168,IF(AND($E$3=2),'Marks Entry 2nd'!Y168,IF(AND($E$3=3),'Marks Entry 3rd'!Y168,IF(AND($E$3=4),'Marks Entry 4th'!Y168,"")))))</f>
        <v/>
      </c>
      <c r="AN169" s="93" t="str">
        <f>IF(OR($E169="",$G169=""),"",IF(AND($E$3=1),'Marks Entry 1st'!Z168,IF(AND($E$3=2),'Marks Entry 2nd'!Z168,IF(AND($E$3=3),'Marks Entry 3rd'!Z168,IF(AND($E$3=4),'Marks Entry 4th'!Z168,"")))))</f>
        <v/>
      </c>
      <c r="AO169" s="93" t="str">
        <f>IF(OR($E169="",$G169=""),"",IF(AND($E$3=1),'Marks Entry 1st'!AA168,IF(AND($E$3=2),'Marks Entry 2nd'!AA168,IF(AND($E$3=3),'Marks Entry 3rd'!AA168,IF(AND($E$3=4),'Marks Entry 4th'!AA168,"")))))</f>
        <v/>
      </c>
      <c r="AP169" s="92" t="str">
        <f t="shared" si="195"/>
        <v/>
      </c>
      <c r="AQ169" s="87" t="str">
        <f t="shared" si="196"/>
        <v/>
      </c>
      <c r="AR169" s="144">
        <f t="shared" si="197"/>
        <v>0</v>
      </c>
      <c r="AS169" s="144" t="str">
        <f t="shared" si="198"/>
        <v/>
      </c>
      <c r="AT169" s="144" t="str">
        <f t="shared" si="155"/>
        <v/>
      </c>
      <c r="AU169" s="144" t="str">
        <f t="shared" si="199"/>
        <v/>
      </c>
      <c r="AV169" s="144" t="str">
        <f t="shared" si="156"/>
        <v/>
      </c>
      <c r="AW169" s="148" t="str">
        <f t="shared" si="157"/>
        <v/>
      </c>
      <c r="AX169" s="180" t="str">
        <f>IF(OR($E169="",$G169=""),"",IF(AND($E$3=1),'Marks Entry 1st'!AB168,IF(AND($E$3=2),'Marks Entry 2nd'!AB168,IF(AND($E$3=3),'Marks Entry 3rd'!AB168,IF(AND($E$3=4),'Marks Entry 4th'!AB168,"")))))</f>
        <v/>
      </c>
      <c r="AY169" s="180" t="str">
        <f>IF(OR($E169="",$G169=""),"",IF(AND($E$3=1),'Marks Entry 1st'!AC168,IF(AND($E$3=2),'Marks Entry 2nd'!AC168,IF(AND($E$3=3),'Marks Entry 3rd'!AC168,IF(AND($E$3=4),'Marks Entry 4th'!AC168,"")))))</f>
        <v/>
      </c>
      <c r="AZ169" s="87" t="str">
        <f t="shared" si="158"/>
        <v/>
      </c>
      <c r="BA169" s="180" t="str">
        <f>IF(OR($E169="",$G169=""),"",IF(AND($E$3=1),'Marks Entry 1st'!AD168,IF(AND($E$3=2),'Marks Entry 2nd'!AD168,IF(AND($E$3=3),'Marks Entry 3rd'!AD168,IF(AND($E$3=4),'Marks Entry 4th'!AD168,"")))))</f>
        <v/>
      </c>
      <c r="BB169" s="180" t="str">
        <f>IF(OR($E169="",$G169=""),"",IF(AND($E$3=1),'Marks Entry 1st'!AE168,IF(AND($E$3=2),'Marks Entry 2nd'!AE168,IF(AND($E$3=3),'Marks Entry 3rd'!AE168,IF(AND($E$3=4),'Marks Entry 4th'!AE168,"")))))</f>
        <v/>
      </c>
      <c r="BC169" s="180" t="str">
        <f>IF(OR($E169="",$G169=""),"",IF(AND($E$3=1),'Marks Entry 1st'!AF168,IF(AND($E$3=2),'Marks Entry 2nd'!AF168,IF(AND($E$3=3),'Marks Entry 3rd'!AF168,IF(AND($E$3=4),'Marks Entry 4th'!AF168,"")))))</f>
        <v/>
      </c>
      <c r="BD169" s="91" t="str">
        <f t="shared" si="159"/>
        <v/>
      </c>
      <c r="BE169" s="87">
        <f t="shared" si="160"/>
        <v>0</v>
      </c>
      <c r="BF169" s="93" t="str">
        <f>IF(OR($E169="",$G169=""),"",IF(AND($E$3=1),'Marks Entry 1st'!AG168,IF(AND($E$3=2),'Marks Entry 2nd'!AG168,IF(AND($E$3=3),'Marks Entry 3rd'!AG168,IF(AND($E$3=4),'Marks Entry 4th'!AG168,"")))))</f>
        <v/>
      </c>
      <c r="BG169" s="93" t="str">
        <f>IF(OR($E169="",$G169=""),"",IF(AND($E$3=1),'Marks Entry 1st'!AH168,IF(AND($E$3=2),'Marks Entry 2nd'!AH168,IF(AND($E$3=3),'Marks Entry 3rd'!AH168,IF(AND($E$3=4),'Marks Entry 4th'!AH168,"")))))</f>
        <v/>
      </c>
      <c r="BH169" s="93" t="str">
        <f>IF(OR($E169="",$G169=""),"",IF(AND($E$3=1),'Marks Entry 1st'!AI168,IF(AND($E$3=2),'Marks Entry 2nd'!AI168,IF(AND($E$3=3),'Marks Entry 3rd'!AI168,IF(AND($E$3=4),'Marks Entry 4th'!AI168,"")))))</f>
        <v/>
      </c>
      <c r="BI169" s="92" t="str">
        <f t="shared" si="161"/>
        <v/>
      </c>
      <c r="BJ169" s="87" t="str">
        <f t="shared" si="162"/>
        <v/>
      </c>
      <c r="BK169" s="144">
        <f t="shared" si="163"/>
        <v>0</v>
      </c>
      <c r="BL169" s="144" t="str">
        <f t="shared" si="164"/>
        <v/>
      </c>
      <c r="BM169" s="144" t="str">
        <f t="shared" si="165"/>
        <v/>
      </c>
      <c r="BN169" s="144" t="str">
        <f t="shared" si="166"/>
        <v/>
      </c>
      <c r="BO169" s="144" t="str">
        <f t="shared" si="167"/>
        <v/>
      </c>
      <c r="BP169" s="148" t="str">
        <f t="shared" si="168"/>
        <v/>
      </c>
      <c r="BQ169" s="180" t="str">
        <f>IF(OR($E169="",$G169=""),"",IF(AND($E$3=1),'Marks Entry 1st'!AJ168,IF(AND($E$3=2),'Marks Entry 2nd'!AJ168,IF(AND($E$3=3),'Marks Entry 3rd'!AJ168,IF(AND($E$3=4),'Marks Entry 4th'!AJ168,"")))))</f>
        <v/>
      </c>
      <c r="BR169" s="180" t="str">
        <f>IF(OR($E169="",$G169=""),"",IF(AND($E$3=1),'Marks Entry 1st'!AK168,IF(AND($E$3=2),'Marks Entry 2nd'!AK168,IF(AND($E$3=3),'Marks Entry 3rd'!AK168,IF(AND($E$3=4),'Marks Entry 4th'!AK168,"")))))</f>
        <v/>
      </c>
      <c r="BS169" s="87" t="str">
        <f t="shared" si="200"/>
        <v/>
      </c>
      <c r="BT169" s="180" t="str">
        <f>IF(OR($E169="",$G169=""),"",IF(AND($E$3=1),'Marks Entry 1st'!AL168,IF(AND($E$3=2),'Marks Entry 2nd'!AL168,IF(AND($E$3=3),'Marks Entry 3rd'!AL168,IF(AND($E$3=4),'Marks Entry 4th'!AL168,"")))))</f>
        <v/>
      </c>
      <c r="BU169" s="180" t="str">
        <f>IF(OR($E169="",$G169=""),"",IF(AND($E$3=1),'Marks Entry 1st'!AM168,IF(AND($E$3=2),'Marks Entry 2nd'!AM168,IF(AND($E$3=3),'Marks Entry 3rd'!AM168,IF(AND($E$3=4),'Marks Entry 4th'!AM168,"")))))</f>
        <v/>
      </c>
      <c r="BV169" s="180" t="str">
        <f>IF(OR($E169="",$G169=""),"",IF(AND($E$3=1),'Marks Entry 1st'!AN168,IF(AND($E$3=2),'Marks Entry 2nd'!AN168,IF(AND($E$3=3),'Marks Entry 3rd'!AN168,IF(AND($E$3=4),'Marks Entry 4th'!AN168,"")))))</f>
        <v/>
      </c>
      <c r="BW169" s="91" t="str">
        <f t="shared" si="201"/>
        <v/>
      </c>
      <c r="BX169" s="87">
        <f t="shared" si="202"/>
        <v>0</v>
      </c>
      <c r="BY169" s="93" t="str">
        <f>IF(OR($E169="",$G169=""),"",IF(AND($E$3=1),'Marks Entry 1st'!AO168,IF(AND($E$3=2),'Marks Entry 2nd'!AO168,IF(AND($E$3=3),'Marks Entry 3rd'!AO168,IF(AND($E$3=4),'Marks Entry 4th'!AO168,"")))))</f>
        <v/>
      </c>
      <c r="BZ169" s="93" t="str">
        <f>IF(OR($E169="",$G169=""),"",IF(AND($E$3=1),'Marks Entry 1st'!AP168,IF(AND($E$3=2),'Marks Entry 2nd'!AP168,IF(AND($E$3=3),'Marks Entry 3rd'!AP168,IF(AND($E$3=4),'Marks Entry 4th'!AP168,"")))))</f>
        <v/>
      </c>
      <c r="CA169" s="93" t="str">
        <f>IF(OR($E169="",$G169=""),"",IF(AND($E$3=1),'Marks Entry 1st'!AQ168,IF(AND($E$3=2),'Marks Entry 2nd'!AQ168,IF(AND($E$3=3),'Marks Entry 3rd'!AQ168,IF(AND($E$3=4),'Marks Entry 4th'!AQ168,"")))))</f>
        <v/>
      </c>
      <c r="CB169" s="92" t="str">
        <f t="shared" si="203"/>
        <v/>
      </c>
      <c r="CC169" s="87" t="str">
        <f t="shared" si="204"/>
        <v/>
      </c>
      <c r="CD169" s="144">
        <f t="shared" si="205"/>
        <v>0</v>
      </c>
      <c r="CE169" s="144" t="str">
        <f t="shared" si="206"/>
        <v/>
      </c>
      <c r="CF169" s="144" t="str">
        <f t="shared" si="169"/>
        <v/>
      </c>
      <c r="CG169" s="144" t="str">
        <f t="shared" si="207"/>
        <v/>
      </c>
      <c r="CH169" s="144" t="str">
        <f t="shared" si="170"/>
        <v/>
      </c>
      <c r="CI169" s="148" t="str">
        <f t="shared" si="171"/>
        <v/>
      </c>
      <c r="CJ169" s="180" t="str">
        <f>IF(OR($E169="",$G169=""),"",IF(AND($E$3=1),'Marks Entry 1st'!AR168,IF(AND($E$3=2),'Marks Entry 2nd'!AR168,IF(AND($E$3=3),'Marks Entry 3rd'!AR168,IF(AND($E$3=4),'Marks Entry 4th'!AR168,"")))))</f>
        <v/>
      </c>
      <c r="CK169" s="180" t="str">
        <f>IF(OR($E169="",$G169=""),"",IF(AND($E$3=1),'Marks Entry 1st'!AS168,IF(AND($E$3=2),'Marks Entry 2nd'!AS168,IF(AND($E$3=3),'Marks Entry 3rd'!AS168,IF(AND($E$3=4),'Marks Entry 4th'!AS168,"")))))</f>
        <v/>
      </c>
      <c r="CL169" s="87" t="str">
        <f t="shared" si="208"/>
        <v/>
      </c>
      <c r="CM169" s="180" t="str">
        <f>IF(OR($E169="",$G169=""),"",IF(AND($E$3=1),'Marks Entry 1st'!AT168,IF(AND($E$3=2),'Marks Entry 2nd'!AT168,IF(AND($E$3=3),'Marks Entry 3rd'!AT168,IF(AND($E$3=4),'Marks Entry 4th'!AT168,"")))))</f>
        <v/>
      </c>
      <c r="CN169" s="180" t="str">
        <f>IF(OR($E169="",$G169=""),"",IF(AND($E$3=1),'Marks Entry 1st'!AU168,IF(AND($E$3=2),'Marks Entry 2nd'!AU168,IF(AND($E$3=3),'Marks Entry 3rd'!AU168,IF(AND($E$3=4),'Marks Entry 4th'!AU168,"")))))</f>
        <v/>
      </c>
      <c r="CO169" s="180" t="str">
        <f>IF(OR($E169="",$G169=""),"",IF(AND($E$3=1),'Marks Entry 1st'!AV168,IF(AND($E$3=2),'Marks Entry 2nd'!AV168,IF(AND($E$3=3),'Marks Entry 3rd'!AV168,IF(AND($E$3=4),'Marks Entry 4th'!AV168,"")))))</f>
        <v/>
      </c>
      <c r="CP169" s="91" t="str">
        <f t="shared" si="209"/>
        <v/>
      </c>
      <c r="CQ169" s="87">
        <f t="shared" si="210"/>
        <v>0</v>
      </c>
      <c r="CR169" s="93" t="str">
        <f>IF(OR($E169="",$G169=""),"",IF(AND($E$3=1),'Marks Entry 1st'!AW168,IF(AND($E$3=2),'Marks Entry 2nd'!AW168,IF(AND($E$3=3),'Marks Entry 3rd'!AW168,IF(AND($E$3=4),'Marks Entry 4th'!AW168,"")))))</f>
        <v/>
      </c>
      <c r="CS169" s="93" t="str">
        <f>IF(OR($E169="",$G169=""),"",IF(AND($E$3=1),'Marks Entry 1st'!AX168,IF(AND($E$3=2),'Marks Entry 2nd'!AX168,IF(AND($E$3=3),'Marks Entry 3rd'!AX168,IF(AND($E$3=4),'Marks Entry 4th'!AX168,"")))))</f>
        <v/>
      </c>
      <c r="CT169" s="93" t="str">
        <f>IF(OR($E169="",$G169=""),"",IF(AND($E$3=1),'Marks Entry 1st'!AY168,IF(AND($E$3=2),'Marks Entry 2nd'!AY168,IF(AND($E$3=3),'Marks Entry 3rd'!AY168,IF(AND($E$3=4),'Marks Entry 4th'!AY168,"")))))</f>
        <v/>
      </c>
      <c r="CU169" s="92" t="str">
        <f t="shared" si="211"/>
        <v/>
      </c>
      <c r="CV169" s="87" t="str">
        <f t="shared" si="212"/>
        <v/>
      </c>
      <c r="CW169" s="144">
        <f t="shared" si="213"/>
        <v>0</v>
      </c>
      <c r="CX169" s="144" t="str">
        <f t="shared" si="214"/>
        <v/>
      </c>
      <c r="CY169" s="144" t="str">
        <f t="shared" si="172"/>
        <v/>
      </c>
      <c r="CZ169" s="144" t="str">
        <f t="shared" si="215"/>
        <v/>
      </c>
      <c r="DA169" s="144" t="str">
        <f t="shared" si="173"/>
        <v/>
      </c>
      <c r="DB169" s="148" t="str">
        <f t="shared" si="174"/>
        <v/>
      </c>
      <c r="DC169" s="380" t="str">
        <f>IF(OR($E169="",$G169=""),"",IF(AND($E$3=1),'Marks Entry 1st'!AZ168,IF(AND($E$3=2),'Marks Entry 2nd'!AZ168,IF(AND($E$3=3),'Marks Entry 3rd'!AZ168,IF(AND($E$3=4),'Marks Entry 4th'!AZ168,"")))))</f>
        <v/>
      </c>
      <c r="DD169" s="380" t="str">
        <f>IF(OR($E169="",$G169=""),"",IF(AND($E$3=1),'Marks Entry 1st'!BA168,IF(AND($E$3=2),'Marks Entry 2nd'!BA168,IF(AND($E$3=3),'Marks Entry 3rd'!BA168,IF(AND($E$3=4),'Marks Entry 4th'!BA168,"")))))</f>
        <v/>
      </c>
      <c r="DE169" s="380" t="str">
        <f>IF(OR($E169="",$G169=""),"",IF(AND($E$3=1),'Marks Entry 1st'!BB168,IF(AND($E$3=2),'Marks Entry 2nd'!BB168,IF(AND($E$3=3),'Marks Entry 3rd'!BB168,IF(AND($E$3=4),'Marks Entry 4th'!BB168,"")))))</f>
        <v/>
      </c>
      <c r="DF169" s="181" t="str">
        <f t="shared" si="216"/>
        <v/>
      </c>
      <c r="DG169" s="182">
        <f t="shared" si="217"/>
        <v>0</v>
      </c>
      <c r="DH169" s="182" t="str">
        <f t="shared" si="218"/>
        <v/>
      </c>
      <c r="DI169" s="182" t="str">
        <f t="shared" si="219"/>
        <v/>
      </c>
      <c r="DJ169" s="147" t="str">
        <f t="shared" si="175"/>
        <v/>
      </c>
      <c r="DK169" s="380" t="str">
        <f>IF(OR($E169="",$G169=""),"",IF(AND($E$3=1),'Marks Entry 1st'!BC168,IF(AND($E$3=2),'Marks Entry 2nd'!BC168,IF(AND($E$3=3),'Marks Entry 3rd'!BC168,IF(AND($E$3=4),'Marks Entry 4th'!BC168,"")))))</f>
        <v/>
      </c>
      <c r="DL169" s="380" t="str">
        <f>IF(OR($E169="",$G169=""),"",IF(AND($E$3=1),'Marks Entry 1st'!BD168,IF(AND($E$3=2),'Marks Entry 2nd'!BD168,IF(AND($E$3=3),'Marks Entry 3rd'!BD168,IF(AND($E$3=4),'Marks Entry 4th'!BD168,"")))))</f>
        <v/>
      </c>
      <c r="DM169" s="380" t="str">
        <f>IF(OR($E169="",$G169=""),"",IF(AND($E$3=1),'Marks Entry 1st'!BE168,IF(AND($E$3=2),'Marks Entry 2nd'!BE168,IF(AND($E$3=3),'Marks Entry 3rd'!BE168,IF(AND($E$3=4),'Marks Entry 4th'!BE168,"")))))</f>
        <v/>
      </c>
      <c r="DN169" s="181" t="str">
        <f t="shared" si="220"/>
        <v/>
      </c>
      <c r="DO169" s="182">
        <f t="shared" si="221"/>
        <v>0</v>
      </c>
      <c r="DP169" s="182" t="str">
        <f t="shared" si="222"/>
        <v/>
      </c>
      <c r="DQ169" s="182" t="str">
        <f t="shared" si="223"/>
        <v/>
      </c>
      <c r="DR169" s="147" t="str">
        <f t="shared" si="176"/>
        <v/>
      </c>
      <c r="DS169" s="380" t="str">
        <f>IF(OR($E169="",$G169=""),"",IF(AND($E$3=1),'Marks Entry 1st'!BF168,IF(AND($E$3=2),'Marks Entry 2nd'!BF168,IF(AND($E$3=3),'Marks Entry 3rd'!BF168,IF(AND($E$3=4),'Marks Entry 4th'!BF168,"")))))</f>
        <v/>
      </c>
      <c r="DT169" s="380" t="str">
        <f>IF(OR($E169="",$G169=""),"",IF(AND($E$3=1),'Marks Entry 1st'!BG168,IF(AND($E$3=2),'Marks Entry 2nd'!BG168,IF(AND($E$3=3),'Marks Entry 3rd'!BG168,IF(AND($E$3=4),'Marks Entry 4th'!BG168,"")))))</f>
        <v/>
      </c>
      <c r="DU169" s="380" t="str">
        <f>IF(OR($E169="",$G169=""),"",IF(AND($E$3=1),'Marks Entry 1st'!BH168,IF(AND($E$3=2),'Marks Entry 2nd'!BH168,IF(AND($E$3=3),'Marks Entry 3rd'!BH168,IF(AND($E$3=4),'Marks Entry 4th'!BH168,"")))))</f>
        <v/>
      </c>
      <c r="DV169" s="181" t="str">
        <f t="shared" si="224"/>
        <v/>
      </c>
      <c r="DW169" s="182">
        <f t="shared" si="225"/>
        <v>0</v>
      </c>
      <c r="DX169" s="182" t="str">
        <f t="shared" si="226"/>
        <v/>
      </c>
      <c r="DY169" s="182" t="str">
        <f t="shared" si="227"/>
        <v/>
      </c>
      <c r="DZ169" s="147" t="str">
        <f t="shared" si="177"/>
        <v/>
      </c>
      <c r="EA169" s="104" t="str">
        <f t="shared" si="178"/>
        <v/>
      </c>
      <c r="EB169" s="105" t="str">
        <f t="shared" si="179"/>
        <v/>
      </c>
      <c r="EC169" s="111" t="str">
        <f t="shared" si="180"/>
        <v/>
      </c>
      <c r="ED169" s="112" t="str">
        <f t="shared" si="181"/>
        <v/>
      </c>
      <c r="EE169" s="386" t="str">
        <f t="shared" si="182"/>
        <v/>
      </c>
      <c r="EF169" s="72" t="str">
        <f>IF(OR($E169="",$G169=""),"",IF(AND($E$3=1),'Marks Entry 1st'!BI168,IF(AND($E$3=2),'Marks Entry 2nd'!BI168,IF(AND($E$3=3),'Marks Entry 3rd'!BI168,IF(AND($E$3=4),'Marks Entry 4th'!BI168,"")))))</f>
        <v/>
      </c>
      <c r="EG169" s="72" t="str">
        <f>IF(OR($E169="",$G169=""),"",IF(AND($E$3=1),'Marks Entry 1st'!BJ168,IF(AND($E$3=2),'Marks Entry 2nd'!BJ168,IF(AND($E$3=3),'Marks Entry 3rd'!BJ168,IF(AND($E$3=4),'Marks Entry 4th'!BJ168,"")))))</f>
        <v/>
      </c>
      <c r="EH169" s="328" t="str">
        <f t="shared" si="183"/>
        <v/>
      </c>
      <c r="EI169" s="73"/>
      <c r="EP169" s="75">
        <f>IF(AND($E$3=1),'Marks Entry 1st'!I168,IF(AND($E$3=2),'Marks Entry 2nd'!I168,IF(AND($E$3=3),'Marks Entry 3rd'!I168,IF(AND($E$3=4),'Marks Entry 4th'!I168,""))))</f>
        <v>0</v>
      </c>
    </row>
    <row r="170" spans="1:146" ht="18.899999999999999" customHeight="1">
      <c r="A170" s="94">
        <v>163</v>
      </c>
      <c r="B170" s="94" t="str">
        <f>IF(OR(EP170=0,EP170=""),"",IF(AND($E$3=1),'Marks Entry 1st'!I169,IF(AND($E$3=2),'Marks Entry 2nd'!I169,IF(AND($E$3=3),'Marks Entry 3rd'!I169,IF(AND($E$3=4),'Marks Entry 4th'!I169,"")))))</f>
        <v/>
      </c>
      <c r="C170" s="95" t="str">
        <f>IF(OR(B170=0,B170=""),"",IF(AND($E$3=1),'Marks Entry 1st'!B169,IF(AND($E$3=2),'Marks Entry 2nd'!B169,IF(AND($E$3=3),'Marks Entry 3rd'!B169,IF(AND($E$3=4),'Marks Entry 4th'!B169,"")))))</f>
        <v/>
      </c>
      <c r="D170" s="95" t="str">
        <f>IF(OR(B170=0,B170=""),"",IF(AND($E$3=1),'Marks Entry 1st'!C169,IF(AND($E$3=2),'Marks Entry 2nd'!C169,IF(AND($E$3=3),'Marks Entry 3rd'!C169,IF(AND($E$3=4),'Marks Entry 4th'!C169,"")))))</f>
        <v/>
      </c>
      <c r="E170" s="96" t="str">
        <f>IF(OR(B170=0,B170=""),"",IF(AND($E$3=1),'Marks Entry 1st'!E169,IF(AND($E$3=2),'Marks Entry 2nd'!E169,IF(AND($E$3=3),'Marks Entry 3rd'!E169,IF(AND($E$3=4),'Marks Entry 4th'!E169,"")))))</f>
        <v/>
      </c>
      <c r="F170" s="95" t="str">
        <f>IF(OR(B170=0,B170=""),"",IF(AND($E$3=1),'Marks Entry 1st'!D169,IF(AND($E$3=2),'Marks Entry 2nd'!D169,IF(AND($E$3=3),'Marks Entry 3rd'!D169,IF(AND($E$3=4),'Marks Entry 4th'!D169,"")))))</f>
        <v/>
      </c>
      <c r="G170" s="90" t="str">
        <f>IF(OR(B170=0,B170=""),"",IF(AND($E$3=1),'Marks Entry 1st'!F169,IF(AND($E$3=2),'Marks Entry 2nd'!F169,IF(AND($E$3=3),'Marks Entry 3rd'!F169,IF(AND($E$3=4),'Marks Entry 4th'!F169,"")))))</f>
        <v/>
      </c>
      <c r="H170" s="90" t="str">
        <f>IF(OR(B170=0,B170=""),"",IF(AND($E$3=1),'Marks Entry 1st'!G169,IF(AND($E$3=2),'Marks Entry 2nd'!G169,IF(AND($E$3=3),'Marks Entry 3rd'!G169,IF(AND($E$3=4),'Marks Entry 4th'!G169,"")))))</f>
        <v/>
      </c>
      <c r="I170" s="90" t="str">
        <f>IF(OR(B170=0,B170=""),"",IF(AND($E$3=1),'Marks Entry 1st'!H169,IF(AND($E$3=2),'Marks Entry 2nd'!H169,IF(AND($E$3=3),'Marks Entry 3rd'!H169,IF(AND($E$3=4),'Marks Entry 4th'!H169,"")))))</f>
        <v/>
      </c>
      <c r="J170" s="379" t="str">
        <f>IF(OR(B170=0,B170=""),"",IF(AND($E$3=1),'Marks Entry 1st'!J169,IF(AND($E$3=2),'Marks Entry 2nd'!J169,IF(AND($E$3=3),'Marks Entry 3rd'!J169,IF(AND($E$3=4),'Marks Entry 4th'!J169,"")))))</f>
        <v/>
      </c>
      <c r="K170" s="379" t="str">
        <f>IF(OR(B170=0,B170=""),"",IF(AND($E$3=1),'Marks Entry 1st'!K169,IF(AND($E$3=2),'Marks Entry 2nd'!K169,IF(AND($E$3=3),'Marks Entry 3rd'!K169,IF(AND($E$3=4),'Marks Entry 4th'!K169,"")))))</f>
        <v/>
      </c>
      <c r="L170" s="180" t="str">
        <f>IF(OR($E170="",$G170=""),"",IF(AND($E$3=1),'Marks Entry 1st'!L169,IF(AND($E$3=2),'Marks Entry 2nd'!L169,IF(AND($E$3=3),'Marks Entry 3rd'!L169,IF(AND($E$3=4),'Marks Entry 4th'!L169,"")))))</f>
        <v/>
      </c>
      <c r="M170" s="180" t="str">
        <f>IF(OR($E170="",$G170=""),"",IF(AND($E$3=1),'Marks Entry 1st'!M169,IF(AND($E$3=2),'Marks Entry 2nd'!M169,IF(AND($E$3=3),'Marks Entry 3rd'!M169,IF(AND($E$3=4),'Marks Entry 4th'!M169,"")))))</f>
        <v/>
      </c>
      <c r="N170" s="87" t="str">
        <f t="shared" si="184"/>
        <v/>
      </c>
      <c r="O170" s="180" t="str">
        <f>IF(OR($E170="",$G170=""),"",IF(AND($E$3=1),'Marks Entry 1st'!N169,IF(AND($E$3=2),'Marks Entry 2nd'!N169,IF(AND($E$3=3),'Marks Entry 3rd'!N169,IF(AND($E$3=4),'Marks Entry 4th'!N169,"")))))</f>
        <v/>
      </c>
      <c r="P170" s="180" t="str">
        <f>IF(OR($E170="",$G170=""),"",IF(AND($E$3=1),'Marks Entry 1st'!O169,IF(AND($E$3=2),'Marks Entry 2nd'!O169,IF(AND($E$3=3),'Marks Entry 3rd'!O169,IF(AND($E$3=4),'Marks Entry 4th'!O169,"")))))</f>
        <v/>
      </c>
      <c r="Q170" s="180" t="str">
        <f>IF(OR($E170="",$G170=""),"",IF(AND($E$3=1),'Marks Entry 1st'!P169,IF(AND($E$3=2),'Marks Entry 2nd'!P169,IF(AND($E$3=3),'Marks Entry 3rd'!P169,IF(AND($E$3=4),'Marks Entry 4th'!P169,"")))))</f>
        <v/>
      </c>
      <c r="R170" s="91" t="str">
        <f t="shared" si="185"/>
        <v/>
      </c>
      <c r="S170" s="87">
        <f t="shared" si="186"/>
        <v>0</v>
      </c>
      <c r="T170" s="93" t="str">
        <f>IF(OR($E170="",$G170=""),"",IF(AND($E$3=1),'Marks Entry 1st'!Q169,IF(AND($E$3=2),'Marks Entry 2nd'!Q169,IF(AND($E$3=3),'Marks Entry 3rd'!Q169,IF(AND($E$3=4),'Marks Entry 4th'!Q169,"")))))</f>
        <v/>
      </c>
      <c r="U170" s="93" t="str">
        <f>IF(OR($E170="",$G170=""),"",IF(AND($E$3=1),'Marks Entry 1st'!R169,IF(AND($E$3=2),'Marks Entry 2nd'!R169,IF(AND($E$3=3),'Marks Entry 3rd'!R169,IF(AND($E$3=4),'Marks Entry 4th'!R169,"")))))</f>
        <v/>
      </c>
      <c r="V170" s="93" t="str">
        <f>IF(OR($E170="",$G170=""),"",IF(AND($E$3=1),'Marks Entry 1st'!S169,IF(AND($E$3=2),'Marks Entry 2nd'!S169,IF(AND($E$3=3),'Marks Entry 3rd'!S169,IF(AND($E$3=4),'Marks Entry 4th'!S169,"")))))</f>
        <v/>
      </c>
      <c r="W170" s="92" t="str">
        <f t="shared" si="187"/>
        <v/>
      </c>
      <c r="X170" s="87" t="str">
        <f t="shared" si="188"/>
        <v/>
      </c>
      <c r="Y170" s="144">
        <f t="shared" si="189"/>
        <v>0</v>
      </c>
      <c r="Z170" s="144" t="str">
        <f t="shared" si="190"/>
        <v/>
      </c>
      <c r="AA170" s="144" t="str">
        <f t="shared" si="152"/>
        <v/>
      </c>
      <c r="AB170" s="144" t="str">
        <f t="shared" si="191"/>
        <v/>
      </c>
      <c r="AC170" s="144" t="str">
        <f t="shared" si="153"/>
        <v/>
      </c>
      <c r="AD170" s="148" t="str">
        <f t="shared" si="154"/>
        <v/>
      </c>
      <c r="AE170" s="180" t="str">
        <f>IF(OR($E170="",$G170=""),"",IF(AND($E$3=1),'Marks Entry 1st'!T169,IF(AND($E$3=2),'Marks Entry 2nd'!T169,IF(AND($E$3=3),'Marks Entry 3rd'!T169,IF(AND($E$3=4),'Marks Entry 4th'!T169,"")))))</f>
        <v/>
      </c>
      <c r="AF170" s="180" t="str">
        <f>IF(OR($E170="",$G170=""),"",IF(AND($E$3=1),'Marks Entry 1st'!U169,IF(AND($E$3=2),'Marks Entry 2nd'!U169,IF(AND($E$3=3),'Marks Entry 3rd'!U169,IF(AND($E$3=4),'Marks Entry 4th'!U169,"")))))</f>
        <v/>
      </c>
      <c r="AG170" s="87" t="str">
        <f t="shared" si="192"/>
        <v/>
      </c>
      <c r="AH170" s="180" t="str">
        <f>IF(OR($E170="",$G170=""),"",IF(AND($E$3=1),'Marks Entry 1st'!V169,IF(AND($E$3=2),'Marks Entry 2nd'!V169,IF(AND($E$3=3),'Marks Entry 3rd'!V169,IF(AND($E$3=4),'Marks Entry 4th'!V169,"")))))</f>
        <v/>
      </c>
      <c r="AI170" s="180" t="str">
        <f>IF(OR($E170="",$G170=""),"",IF(AND($E$3=1),'Marks Entry 1st'!W169,IF(AND($E$3=2),'Marks Entry 2nd'!W169,IF(AND($E$3=3),'Marks Entry 3rd'!W169,IF(AND($E$3=4),'Marks Entry 4th'!W169,"")))))</f>
        <v/>
      </c>
      <c r="AJ170" s="180" t="str">
        <f>IF(OR($E170="",$G170=""),"",IF(AND($E$3=1),'Marks Entry 1st'!X169,IF(AND($E$3=2),'Marks Entry 2nd'!X169,IF(AND($E$3=3),'Marks Entry 3rd'!X169,IF(AND($E$3=4),'Marks Entry 4th'!X169,"")))))</f>
        <v/>
      </c>
      <c r="AK170" s="91" t="str">
        <f t="shared" si="193"/>
        <v/>
      </c>
      <c r="AL170" s="87">
        <f t="shared" si="194"/>
        <v>0</v>
      </c>
      <c r="AM170" s="93" t="str">
        <f>IF(OR($E170="",$G170=""),"",IF(AND($E$3=1),'Marks Entry 1st'!Y169,IF(AND($E$3=2),'Marks Entry 2nd'!Y169,IF(AND($E$3=3),'Marks Entry 3rd'!Y169,IF(AND($E$3=4),'Marks Entry 4th'!Y169,"")))))</f>
        <v/>
      </c>
      <c r="AN170" s="93" t="str">
        <f>IF(OR($E170="",$G170=""),"",IF(AND($E$3=1),'Marks Entry 1st'!Z169,IF(AND($E$3=2),'Marks Entry 2nd'!Z169,IF(AND($E$3=3),'Marks Entry 3rd'!Z169,IF(AND($E$3=4),'Marks Entry 4th'!Z169,"")))))</f>
        <v/>
      </c>
      <c r="AO170" s="93" t="str">
        <f>IF(OR($E170="",$G170=""),"",IF(AND($E$3=1),'Marks Entry 1st'!AA169,IF(AND($E$3=2),'Marks Entry 2nd'!AA169,IF(AND($E$3=3),'Marks Entry 3rd'!AA169,IF(AND($E$3=4),'Marks Entry 4th'!AA169,"")))))</f>
        <v/>
      </c>
      <c r="AP170" s="92" t="str">
        <f t="shared" si="195"/>
        <v/>
      </c>
      <c r="AQ170" s="87" t="str">
        <f t="shared" si="196"/>
        <v/>
      </c>
      <c r="AR170" s="144">
        <f t="shared" si="197"/>
        <v>0</v>
      </c>
      <c r="AS170" s="144" t="str">
        <f t="shared" si="198"/>
        <v/>
      </c>
      <c r="AT170" s="144" t="str">
        <f t="shared" si="155"/>
        <v/>
      </c>
      <c r="AU170" s="144" t="str">
        <f t="shared" si="199"/>
        <v/>
      </c>
      <c r="AV170" s="144" t="str">
        <f t="shared" si="156"/>
        <v/>
      </c>
      <c r="AW170" s="148" t="str">
        <f t="shared" si="157"/>
        <v/>
      </c>
      <c r="AX170" s="180" t="str">
        <f>IF(OR($E170="",$G170=""),"",IF(AND($E$3=1),'Marks Entry 1st'!AB169,IF(AND($E$3=2),'Marks Entry 2nd'!AB169,IF(AND($E$3=3),'Marks Entry 3rd'!AB169,IF(AND($E$3=4),'Marks Entry 4th'!AB169,"")))))</f>
        <v/>
      </c>
      <c r="AY170" s="180" t="str">
        <f>IF(OR($E170="",$G170=""),"",IF(AND($E$3=1),'Marks Entry 1st'!AC169,IF(AND($E$3=2),'Marks Entry 2nd'!AC169,IF(AND($E$3=3),'Marks Entry 3rd'!AC169,IF(AND($E$3=4),'Marks Entry 4th'!AC169,"")))))</f>
        <v/>
      </c>
      <c r="AZ170" s="87" t="str">
        <f t="shared" si="158"/>
        <v/>
      </c>
      <c r="BA170" s="180" t="str">
        <f>IF(OR($E170="",$G170=""),"",IF(AND($E$3=1),'Marks Entry 1st'!AD169,IF(AND($E$3=2),'Marks Entry 2nd'!AD169,IF(AND($E$3=3),'Marks Entry 3rd'!AD169,IF(AND($E$3=4),'Marks Entry 4th'!AD169,"")))))</f>
        <v/>
      </c>
      <c r="BB170" s="180" t="str">
        <f>IF(OR($E170="",$G170=""),"",IF(AND($E$3=1),'Marks Entry 1st'!AE169,IF(AND($E$3=2),'Marks Entry 2nd'!AE169,IF(AND($E$3=3),'Marks Entry 3rd'!AE169,IF(AND($E$3=4),'Marks Entry 4th'!AE169,"")))))</f>
        <v/>
      </c>
      <c r="BC170" s="180" t="str">
        <f>IF(OR($E170="",$G170=""),"",IF(AND($E$3=1),'Marks Entry 1st'!AF169,IF(AND($E$3=2),'Marks Entry 2nd'!AF169,IF(AND($E$3=3),'Marks Entry 3rd'!AF169,IF(AND($E$3=4),'Marks Entry 4th'!AF169,"")))))</f>
        <v/>
      </c>
      <c r="BD170" s="91" t="str">
        <f t="shared" si="159"/>
        <v/>
      </c>
      <c r="BE170" s="87">
        <f t="shared" si="160"/>
        <v>0</v>
      </c>
      <c r="BF170" s="93" t="str">
        <f>IF(OR($E170="",$G170=""),"",IF(AND($E$3=1),'Marks Entry 1st'!AG169,IF(AND($E$3=2),'Marks Entry 2nd'!AG169,IF(AND($E$3=3),'Marks Entry 3rd'!AG169,IF(AND($E$3=4),'Marks Entry 4th'!AG169,"")))))</f>
        <v/>
      </c>
      <c r="BG170" s="93" t="str">
        <f>IF(OR($E170="",$G170=""),"",IF(AND($E$3=1),'Marks Entry 1st'!AH169,IF(AND($E$3=2),'Marks Entry 2nd'!AH169,IF(AND($E$3=3),'Marks Entry 3rd'!AH169,IF(AND($E$3=4),'Marks Entry 4th'!AH169,"")))))</f>
        <v/>
      </c>
      <c r="BH170" s="93" t="str">
        <f>IF(OR($E170="",$G170=""),"",IF(AND($E$3=1),'Marks Entry 1st'!AI169,IF(AND($E$3=2),'Marks Entry 2nd'!AI169,IF(AND($E$3=3),'Marks Entry 3rd'!AI169,IF(AND($E$3=4),'Marks Entry 4th'!AI169,"")))))</f>
        <v/>
      </c>
      <c r="BI170" s="92" t="str">
        <f t="shared" si="161"/>
        <v/>
      </c>
      <c r="BJ170" s="87" t="str">
        <f t="shared" si="162"/>
        <v/>
      </c>
      <c r="BK170" s="144">
        <f t="shared" si="163"/>
        <v>0</v>
      </c>
      <c r="BL170" s="144" t="str">
        <f t="shared" si="164"/>
        <v/>
      </c>
      <c r="BM170" s="144" t="str">
        <f t="shared" si="165"/>
        <v/>
      </c>
      <c r="BN170" s="144" t="str">
        <f t="shared" si="166"/>
        <v/>
      </c>
      <c r="BO170" s="144" t="str">
        <f t="shared" si="167"/>
        <v/>
      </c>
      <c r="BP170" s="148" t="str">
        <f t="shared" si="168"/>
        <v/>
      </c>
      <c r="BQ170" s="180" t="str">
        <f>IF(OR($E170="",$G170=""),"",IF(AND($E$3=1),'Marks Entry 1st'!AJ169,IF(AND($E$3=2),'Marks Entry 2nd'!AJ169,IF(AND($E$3=3),'Marks Entry 3rd'!AJ169,IF(AND($E$3=4),'Marks Entry 4th'!AJ169,"")))))</f>
        <v/>
      </c>
      <c r="BR170" s="180" t="str">
        <f>IF(OR($E170="",$G170=""),"",IF(AND($E$3=1),'Marks Entry 1st'!AK169,IF(AND($E$3=2),'Marks Entry 2nd'!AK169,IF(AND($E$3=3),'Marks Entry 3rd'!AK169,IF(AND($E$3=4),'Marks Entry 4th'!AK169,"")))))</f>
        <v/>
      </c>
      <c r="BS170" s="87" t="str">
        <f t="shared" si="200"/>
        <v/>
      </c>
      <c r="BT170" s="180" t="str">
        <f>IF(OR($E170="",$G170=""),"",IF(AND($E$3=1),'Marks Entry 1st'!AL169,IF(AND($E$3=2),'Marks Entry 2nd'!AL169,IF(AND($E$3=3),'Marks Entry 3rd'!AL169,IF(AND($E$3=4),'Marks Entry 4th'!AL169,"")))))</f>
        <v/>
      </c>
      <c r="BU170" s="180" t="str">
        <f>IF(OR($E170="",$G170=""),"",IF(AND($E$3=1),'Marks Entry 1st'!AM169,IF(AND($E$3=2),'Marks Entry 2nd'!AM169,IF(AND($E$3=3),'Marks Entry 3rd'!AM169,IF(AND($E$3=4),'Marks Entry 4th'!AM169,"")))))</f>
        <v/>
      </c>
      <c r="BV170" s="180" t="str">
        <f>IF(OR($E170="",$G170=""),"",IF(AND($E$3=1),'Marks Entry 1st'!AN169,IF(AND($E$3=2),'Marks Entry 2nd'!AN169,IF(AND($E$3=3),'Marks Entry 3rd'!AN169,IF(AND($E$3=4),'Marks Entry 4th'!AN169,"")))))</f>
        <v/>
      </c>
      <c r="BW170" s="91" t="str">
        <f t="shared" si="201"/>
        <v/>
      </c>
      <c r="BX170" s="87">
        <f t="shared" si="202"/>
        <v>0</v>
      </c>
      <c r="BY170" s="93" t="str">
        <f>IF(OR($E170="",$G170=""),"",IF(AND($E$3=1),'Marks Entry 1st'!AO169,IF(AND($E$3=2),'Marks Entry 2nd'!AO169,IF(AND($E$3=3),'Marks Entry 3rd'!AO169,IF(AND($E$3=4),'Marks Entry 4th'!AO169,"")))))</f>
        <v/>
      </c>
      <c r="BZ170" s="93" t="str">
        <f>IF(OR($E170="",$G170=""),"",IF(AND($E$3=1),'Marks Entry 1st'!AP169,IF(AND($E$3=2),'Marks Entry 2nd'!AP169,IF(AND($E$3=3),'Marks Entry 3rd'!AP169,IF(AND($E$3=4),'Marks Entry 4th'!AP169,"")))))</f>
        <v/>
      </c>
      <c r="CA170" s="93" t="str">
        <f>IF(OR($E170="",$G170=""),"",IF(AND($E$3=1),'Marks Entry 1st'!AQ169,IF(AND($E$3=2),'Marks Entry 2nd'!AQ169,IF(AND($E$3=3),'Marks Entry 3rd'!AQ169,IF(AND($E$3=4),'Marks Entry 4th'!AQ169,"")))))</f>
        <v/>
      </c>
      <c r="CB170" s="92" t="str">
        <f t="shared" si="203"/>
        <v/>
      </c>
      <c r="CC170" s="87" t="str">
        <f t="shared" si="204"/>
        <v/>
      </c>
      <c r="CD170" s="144">
        <f t="shared" si="205"/>
        <v>0</v>
      </c>
      <c r="CE170" s="144" t="str">
        <f t="shared" si="206"/>
        <v/>
      </c>
      <c r="CF170" s="144" t="str">
        <f t="shared" si="169"/>
        <v/>
      </c>
      <c r="CG170" s="144" t="str">
        <f t="shared" si="207"/>
        <v/>
      </c>
      <c r="CH170" s="144" t="str">
        <f t="shared" si="170"/>
        <v/>
      </c>
      <c r="CI170" s="148" t="str">
        <f t="shared" si="171"/>
        <v/>
      </c>
      <c r="CJ170" s="180" t="str">
        <f>IF(OR($E170="",$G170=""),"",IF(AND($E$3=1),'Marks Entry 1st'!AR169,IF(AND($E$3=2),'Marks Entry 2nd'!AR169,IF(AND($E$3=3),'Marks Entry 3rd'!AR169,IF(AND($E$3=4),'Marks Entry 4th'!AR169,"")))))</f>
        <v/>
      </c>
      <c r="CK170" s="180" t="str">
        <f>IF(OR($E170="",$G170=""),"",IF(AND($E$3=1),'Marks Entry 1st'!AS169,IF(AND($E$3=2),'Marks Entry 2nd'!AS169,IF(AND($E$3=3),'Marks Entry 3rd'!AS169,IF(AND($E$3=4),'Marks Entry 4th'!AS169,"")))))</f>
        <v/>
      </c>
      <c r="CL170" s="87" t="str">
        <f t="shared" si="208"/>
        <v/>
      </c>
      <c r="CM170" s="180" t="str">
        <f>IF(OR($E170="",$G170=""),"",IF(AND($E$3=1),'Marks Entry 1st'!AT169,IF(AND($E$3=2),'Marks Entry 2nd'!AT169,IF(AND($E$3=3),'Marks Entry 3rd'!AT169,IF(AND($E$3=4),'Marks Entry 4th'!AT169,"")))))</f>
        <v/>
      </c>
      <c r="CN170" s="180" t="str">
        <f>IF(OR($E170="",$G170=""),"",IF(AND($E$3=1),'Marks Entry 1st'!AU169,IF(AND($E$3=2),'Marks Entry 2nd'!AU169,IF(AND($E$3=3),'Marks Entry 3rd'!AU169,IF(AND($E$3=4),'Marks Entry 4th'!AU169,"")))))</f>
        <v/>
      </c>
      <c r="CO170" s="180" t="str">
        <f>IF(OR($E170="",$G170=""),"",IF(AND($E$3=1),'Marks Entry 1st'!AV169,IF(AND($E$3=2),'Marks Entry 2nd'!AV169,IF(AND($E$3=3),'Marks Entry 3rd'!AV169,IF(AND($E$3=4),'Marks Entry 4th'!AV169,"")))))</f>
        <v/>
      </c>
      <c r="CP170" s="91" t="str">
        <f t="shared" si="209"/>
        <v/>
      </c>
      <c r="CQ170" s="87">
        <f t="shared" si="210"/>
        <v>0</v>
      </c>
      <c r="CR170" s="93" t="str">
        <f>IF(OR($E170="",$G170=""),"",IF(AND($E$3=1),'Marks Entry 1st'!AW169,IF(AND($E$3=2),'Marks Entry 2nd'!AW169,IF(AND($E$3=3),'Marks Entry 3rd'!AW169,IF(AND($E$3=4),'Marks Entry 4th'!AW169,"")))))</f>
        <v/>
      </c>
      <c r="CS170" s="93" t="str">
        <f>IF(OR($E170="",$G170=""),"",IF(AND($E$3=1),'Marks Entry 1st'!AX169,IF(AND($E$3=2),'Marks Entry 2nd'!AX169,IF(AND($E$3=3),'Marks Entry 3rd'!AX169,IF(AND($E$3=4),'Marks Entry 4th'!AX169,"")))))</f>
        <v/>
      </c>
      <c r="CT170" s="93" t="str">
        <f>IF(OR($E170="",$G170=""),"",IF(AND($E$3=1),'Marks Entry 1st'!AY169,IF(AND($E$3=2),'Marks Entry 2nd'!AY169,IF(AND($E$3=3),'Marks Entry 3rd'!AY169,IF(AND($E$3=4),'Marks Entry 4th'!AY169,"")))))</f>
        <v/>
      </c>
      <c r="CU170" s="92" t="str">
        <f t="shared" si="211"/>
        <v/>
      </c>
      <c r="CV170" s="87" t="str">
        <f t="shared" si="212"/>
        <v/>
      </c>
      <c r="CW170" s="144">
        <f t="shared" si="213"/>
        <v>0</v>
      </c>
      <c r="CX170" s="144" t="str">
        <f t="shared" si="214"/>
        <v/>
      </c>
      <c r="CY170" s="144" t="str">
        <f t="shared" si="172"/>
        <v/>
      </c>
      <c r="CZ170" s="144" t="str">
        <f t="shared" si="215"/>
        <v/>
      </c>
      <c r="DA170" s="144" t="str">
        <f t="shared" si="173"/>
        <v/>
      </c>
      <c r="DB170" s="148" t="str">
        <f t="shared" si="174"/>
        <v/>
      </c>
      <c r="DC170" s="380" t="str">
        <f>IF(OR($E170="",$G170=""),"",IF(AND($E$3=1),'Marks Entry 1st'!AZ169,IF(AND($E$3=2),'Marks Entry 2nd'!AZ169,IF(AND($E$3=3),'Marks Entry 3rd'!AZ169,IF(AND($E$3=4),'Marks Entry 4th'!AZ169,"")))))</f>
        <v/>
      </c>
      <c r="DD170" s="380" t="str">
        <f>IF(OR($E170="",$G170=""),"",IF(AND($E$3=1),'Marks Entry 1st'!BA169,IF(AND($E$3=2),'Marks Entry 2nd'!BA169,IF(AND($E$3=3),'Marks Entry 3rd'!BA169,IF(AND($E$3=4),'Marks Entry 4th'!BA169,"")))))</f>
        <v/>
      </c>
      <c r="DE170" s="380" t="str">
        <f>IF(OR($E170="",$G170=""),"",IF(AND($E$3=1),'Marks Entry 1st'!BB169,IF(AND($E$3=2),'Marks Entry 2nd'!BB169,IF(AND($E$3=3),'Marks Entry 3rd'!BB169,IF(AND($E$3=4),'Marks Entry 4th'!BB169,"")))))</f>
        <v/>
      </c>
      <c r="DF170" s="181" t="str">
        <f t="shared" si="216"/>
        <v/>
      </c>
      <c r="DG170" s="182">
        <f t="shared" si="217"/>
        <v>0</v>
      </c>
      <c r="DH170" s="182" t="str">
        <f t="shared" si="218"/>
        <v/>
      </c>
      <c r="DI170" s="182" t="str">
        <f t="shared" si="219"/>
        <v/>
      </c>
      <c r="DJ170" s="147" t="str">
        <f t="shared" si="175"/>
        <v/>
      </c>
      <c r="DK170" s="380" t="str">
        <f>IF(OR($E170="",$G170=""),"",IF(AND($E$3=1),'Marks Entry 1st'!BC169,IF(AND($E$3=2),'Marks Entry 2nd'!BC169,IF(AND($E$3=3),'Marks Entry 3rd'!BC169,IF(AND($E$3=4),'Marks Entry 4th'!BC169,"")))))</f>
        <v/>
      </c>
      <c r="DL170" s="380" t="str">
        <f>IF(OR($E170="",$G170=""),"",IF(AND($E$3=1),'Marks Entry 1st'!BD169,IF(AND($E$3=2),'Marks Entry 2nd'!BD169,IF(AND($E$3=3),'Marks Entry 3rd'!BD169,IF(AND($E$3=4),'Marks Entry 4th'!BD169,"")))))</f>
        <v/>
      </c>
      <c r="DM170" s="380" t="str">
        <f>IF(OR($E170="",$G170=""),"",IF(AND($E$3=1),'Marks Entry 1st'!BE169,IF(AND($E$3=2),'Marks Entry 2nd'!BE169,IF(AND($E$3=3),'Marks Entry 3rd'!BE169,IF(AND($E$3=4),'Marks Entry 4th'!BE169,"")))))</f>
        <v/>
      </c>
      <c r="DN170" s="181" t="str">
        <f t="shared" si="220"/>
        <v/>
      </c>
      <c r="DO170" s="182">
        <f t="shared" si="221"/>
        <v>0</v>
      </c>
      <c r="DP170" s="182" t="str">
        <f t="shared" si="222"/>
        <v/>
      </c>
      <c r="DQ170" s="182" t="str">
        <f t="shared" si="223"/>
        <v/>
      </c>
      <c r="DR170" s="147" t="str">
        <f t="shared" si="176"/>
        <v/>
      </c>
      <c r="DS170" s="380" t="str">
        <f>IF(OR($E170="",$G170=""),"",IF(AND($E$3=1),'Marks Entry 1st'!BF169,IF(AND($E$3=2),'Marks Entry 2nd'!BF169,IF(AND($E$3=3),'Marks Entry 3rd'!BF169,IF(AND($E$3=4),'Marks Entry 4th'!BF169,"")))))</f>
        <v/>
      </c>
      <c r="DT170" s="380" t="str">
        <f>IF(OR($E170="",$G170=""),"",IF(AND($E$3=1),'Marks Entry 1st'!BG169,IF(AND($E$3=2),'Marks Entry 2nd'!BG169,IF(AND($E$3=3),'Marks Entry 3rd'!BG169,IF(AND($E$3=4),'Marks Entry 4th'!BG169,"")))))</f>
        <v/>
      </c>
      <c r="DU170" s="380" t="str">
        <f>IF(OR($E170="",$G170=""),"",IF(AND($E$3=1),'Marks Entry 1st'!BH169,IF(AND($E$3=2),'Marks Entry 2nd'!BH169,IF(AND($E$3=3),'Marks Entry 3rd'!BH169,IF(AND($E$3=4),'Marks Entry 4th'!BH169,"")))))</f>
        <v/>
      </c>
      <c r="DV170" s="181" t="str">
        <f t="shared" si="224"/>
        <v/>
      </c>
      <c r="DW170" s="182">
        <f t="shared" si="225"/>
        <v>0</v>
      </c>
      <c r="DX170" s="182" t="str">
        <f t="shared" si="226"/>
        <v/>
      </c>
      <c r="DY170" s="182" t="str">
        <f t="shared" si="227"/>
        <v/>
      </c>
      <c r="DZ170" s="147" t="str">
        <f t="shared" si="177"/>
        <v/>
      </c>
      <c r="EA170" s="104" t="str">
        <f t="shared" si="178"/>
        <v/>
      </c>
      <c r="EB170" s="105" t="str">
        <f t="shared" si="179"/>
        <v/>
      </c>
      <c r="EC170" s="111" t="str">
        <f t="shared" si="180"/>
        <v/>
      </c>
      <c r="ED170" s="112" t="str">
        <f t="shared" si="181"/>
        <v/>
      </c>
      <c r="EE170" s="386" t="str">
        <f t="shared" si="182"/>
        <v/>
      </c>
      <c r="EF170" s="72" t="str">
        <f>IF(OR($E170="",$G170=""),"",IF(AND($E$3=1),'Marks Entry 1st'!BI169,IF(AND($E$3=2),'Marks Entry 2nd'!BI169,IF(AND($E$3=3),'Marks Entry 3rd'!BI169,IF(AND($E$3=4),'Marks Entry 4th'!BI169,"")))))</f>
        <v/>
      </c>
      <c r="EG170" s="72" t="str">
        <f>IF(OR($E170="",$G170=""),"",IF(AND($E$3=1),'Marks Entry 1st'!BJ169,IF(AND($E$3=2),'Marks Entry 2nd'!BJ169,IF(AND($E$3=3),'Marks Entry 3rd'!BJ169,IF(AND($E$3=4),'Marks Entry 4th'!BJ169,"")))))</f>
        <v/>
      </c>
      <c r="EH170" s="328" t="str">
        <f t="shared" si="183"/>
        <v/>
      </c>
      <c r="EI170" s="73"/>
      <c r="EP170" s="75">
        <f>IF(AND($E$3=1),'Marks Entry 1st'!I169,IF(AND($E$3=2),'Marks Entry 2nd'!I169,IF(AND($E$3=3),'Marks Entry 3rd'!I169,IF(AND($E$3=4),'Marks Entry 4th'!I169,""))))</f>
        <v>0</v>
      </c>
    </row>
    <row r="171" spans="1:146" ht="18.899999999999999" customHeight="1">
      <c r="A171" s="94">
        <v>164</v>
      </c>
      <c r="B171" s="94" t="str">
        <f>IF(OR(EP171=0,EP171=""),"",IF(AND($E$3=1),'Marks Entry 1st'!I170,IF(AND($E$3=2),'Marks Entry 2nd'!I170,IF(AND($E$3=3),'Marks Entry 3rd'!I170,IF(AND($E$3=4),'Marks Entry 4th'!I170,"")))))</f>
        <v/>
      </c>
      <c r="C171" s="95" t="str">
        <f>IF(OR(B171=0,B171=""),"",IF(AND($E$3=1),'Marks Entry 1st'!B170,IF(AND($E$3=2),'Marks Entry 2nd'!B170,IF(AND($E$3=3),'Marks Entry 3rd'!B170,IF(AND($E$3=4),'Marks Entry 4th'!B170,"")))))</f>
        <v/>
      </c>
      <c r="D171" s="95" t="str">
        <f>IF(OR(B171=0,B171=""),"",IF(AND($E$3=1),'Marks Entry 1st'!C170,IF(AND($E$3=2),'Marks Entry 2nd'!C170,IF(AND($E$3=3),'Marks Entry 3rd'!C170,IF(AND($E$3=4),'Marks Entry 4th'!C170,"")))))</f>
        <v/>
      </c>
      <c r="E171" s="96" t="str">
        <f>IF(OR(B171=0,B171=""),"",IF(AND($E$3=1),'Marks Entry 1st'!E170,IF(AND($E$3=2),'Marks Entry 2nd'!E170,IF(AND($E$3=3),'Marks Entry 3rd'!E170,IF(AND($E$3=4),'Marks Entry 4th'!E170,"")))))</f>
        <v/>
      </c>
      <c r="F171" s="95" t="str">
        <f>IF(OR(B171=0,B171=""),"",IF(AND($E$3=1),'Marks Entry 1st'!D170,IF(AND($E$3=2),'Marks Entry 2nd'!D170,IF(AND($E$3=3),'Marks Entry 3rd'!D170,IF(AND($E$3=4),'Marks Entry 4th'!D170,"")))))</f>
        <v/>
      </c>
      <c r="G171" s="90" t="str">
        <f>IF(OR(B171=0,B171=""),"",IF(AND($E$3=1),'Marks Entry 1st'!F170,IF(AND($E$3=2),'Marks Entry 2nd'!F170,IF(AND($E$3=3),'Marks Entry 3rd'!F170,IF(AND($E$3=4),'Marks Entry 4th'!F170,"")))))</f>
        <v/>
      </c>
      <c r="H171" s="90" t="str">
        <f>IF(OR(B171=0,B171=""),"",IF(AND($E$3=1),'Marks Entry 1st'!G170,IF(AND($E$3=2),'Marks Entry 2nd'!G170,IF(AND($E$3=3),'Marks Entry 3rd'!G170,IF(AND($E$3=4),'Marks Entry 4th'!G170,"")))))</f>
        <v/>
      </c>
      <c r="I171" s="90" t="str">
        <f>IF(OR(B171=0,B171=""),"",IF(AND($E$3=1),'Marks Entry 1st'!H170,IF(AND($E$3=2),'Marks Entry 2nd'!H170,IF(AND($E$3=3),'Marks Entry 3rd'!H170,IF(AND($E$3=4),'Marks Entry 4th'!H170,"")))))</f>
        <v/>
      </c>
      <c r="J171" s="379" t="str">
        <f>IF(OR(B171=0,B171=""),"",IF(AND($E$3=1),'Marks Entry 1st'!J170,IF(AND($E$3=2),'Marks Entry 2nd'!J170,IF(AND($E$3=3),'Marks Entry 3rd'!J170,IF(AND($E$3=4),'Marks Entry 4th'!J170,"")))))</f>
        <v/>
      </c>
      <c r="K171" s="379" t="str">
        <f>IF(OR(B171=0,B171=""),"",IF(AND($E$3=1),'Marks Entry 1st'!K170,IF(AND($E$3=2),'Marks Entry 2nd'!K170,IF(AND($E$3=3),'Marks Entry 3rd'!K170,IF(AND($E$3=4),'Marks Entry 4th'!K170,"")))))</f>
        <v/>
      </c>
      <c r="L171" s="180" t="str">
        <f>IF(OR($E171="",$G171=""),"",IF(AND($E$3=1),'Marks Entry 1st'!L170,IF(AND($E$3=2),'Marks Entry 2nd'!L170,IF(AND($E$3=3),'Marks Entry 3rd'!L170,IF(AND($E$3=4),'Marks Entry 4th'!L170,"")))))</f>
        <v/>
      </c>
      <c r="M171" s="180" t="str">
        <f>IF(OR($E171="",$G171=""),"",IF(AND($E$3=1),'Marks Entry 1st'!M170,IF(AND($E$3=2),'Marks Entry 2nd'!M170,IF(AND($E$3=3),'Marks Entry 3rd'!M170,IF(AND($E$3=4),'Marks Entry 4th'!M170,"")))))</f>
        <v/>
      </c>
      <c r="N171" s="87" t="str">
        <f t="shared" si="184"/>
        <v/>
      </c>
      <c r="O171" s="180" t="str">
        <f>IF(OR($E171="",$G171=""),"",IF(AND($E$3=1),'Marks Entry 1st'!N170,IF(AND($E$3=2),'Marks Entry 2nd'!N170,IF(AND($E$3=3),'Marks Entry 3rd'!N170,IF(AND($E$3=4),'Marks Entry 4th'!N170,"")))))</f>
        <v/>
      </c>
      <c r="P171" s="180" t="str">
        <f>IF(OR($E171="",$G171=""),"",IF(AND($E$3=1),'Marks Entry 1st'!O170,IF(AND($E$3=2),'Marks Entry 2nd'!O170,IF(AND($E$3=3),'Marks Entry 3rd'!O170,IF(AND($E$3=4),'Marks Entry 4th'!O170,"")))))</f>
        <v/>
      </c>
      <c r="Q171" s="180" t="str">
        <f>IF(OR($E171="",$G171=""),"",IF(AND($E$3=1),'Marks Entry 1st'!P170,IF(AND($E$3=2),'Marks Entry 2nd'!P170,IF(AND($E$3=3),'Marks Entry 3rd'!P170,IF(AND($E$3=4),'Marks Entry 4th'!P170,"")))))</f>
        <v/>
      </c>
      <c r="R171" s="91" t="str">
        <f t="shared" si="185"/>
        <v/>
      </c>
      <c r="S171" s="87">
        <f t="shared" si="186"/>
        <v>0</v>
      </c>
      <c r="T171" s="93" t="str">
        <f>IF(OR($E171="",$G171=""),"",IF(AND($E$3=1),'Marks Entry 1st'!Q170,IF(AND($E$3=2),'Marks Entry 2nd'!Q170,IF(AND($E$3=3),'Marks Entry 3rd'!Q170,IF(AND($E$3=4),'Marks Entry 4th'!Q170,"")))))</f>
        <v/>
      </c>
      <c r="U171" s="93" t="str">
        <f>IF(OR($E171="",$G171=""),"",IF(AND($E$3=1),'Marks Entry 1st'!R170,IF(AND($E$3=2),'Marks Entry 2nd'!R170,IF(AND($E$3=3),'Marks Entry 3rd'!R170,IF(AND($E$3=4),'Marks Entry 4th'!R170,"")))))</f>
        <v/>
      </c>
      <c r="V171" s="93" t="str">
        <f>IF(OR($E171="",$G171=""),"",IF(AND($E$3=1),'Marks Entry 1st'!S170,IF(AND($E$3=2),'Marks Entry 2nd'!S170,IF(AND($E$3=3),'Marks Entry 3rd'!S170,IF(AND($E$3=4),'Marks Entry 4th'!S170,"")))))</f>
        <v/>
      </c>
      <c r="W171" s="92" t="str">
        <f t="shared" si="187"/>
        <v/>
      </c>
      <c r="X171" s="87" t="str">
        <f t="shared" si="188"/>
        <v/>
      </c>
      <c r="Y171" s="144">
        <f t="shared" si="189"/>
        <v>0</v>
      </c>
      <c r="Z171" s="144" t="str">
        <f t="shared" si="190"/>
        <v/>
      </c>
      <c r="AA171" s="144" t="str">
        <f t="shared" si="152"/>
        <v/>
      </c>
      <c r="AB171" s="144" t="str">
        <f t="shared" si="191"/>
        <v/>
      </c>
      <c r="AC171" s="144" t="str">
        <f t="shared" si="153"/>
        <v/>
      </c>
      <c r="AD171" s="148" t="str">
        <f t="shared" si="154"/>
        <v/>
      </c>
      <c r="AE171" s="180" t="str">
        <f>IF(OR($E171="",$G171=""),"",IF(AND($E$3=1),'Marks Entry 1st'!T170,IF(AND($E$3=2),'Marks Entry 2nd'!T170,IF(AND($E$3=3),'Marks Entry 3rd'!T170,IF(AND($E$3=4),'Marks Entry 4th'!T170,"")))))</f>
        <v/>
      </c>
      <c r="AF171" s="180" t="str">
        <f>IF(OR($E171="",$G171=""),"",IF(AND($E$3=1),'Marks Entry 1st'!U170,IF(AND($E$3=2),'Marks Entry 2nd'!U170,IF(AND($E$3=3),'Marks Entry 3rd'!U170,IF(AND($E$3=4),'Marks Entry 4th'!U170,"")))))</f>
        <v/>
      </c>
      <c r="AG171" s="87" t="str">
        <f t="shared" si="192"/>
        <v/>
      </c>
      <c r="AH171" s="180" t="str">
        <f>IF(OR($E171="",$G171=""),"",IF(AND($E$3=1),'Marks Entry 1st'!V170,IF(AND($E$3=2),'Marks Entry 2nd'!V170,IF(AND($E$3=3),'Marks Entry 3rd'!V170,IF(AND($E$3=4),'Marks Entry 4th'!V170,"")))))</f>
        <v/>
      </c>
      <c r="AI171" s="180" t="str">
        <f>IF(OR($E171="",$G171=""),"",IF(AND($E$3=1),'Marks Entry 1st'!W170,IF(AND($E$3=2),'Marks Entry 2nd'!W170,IF(AND($E$3=3),'Marks Entry 3rd'!W170,IF(AND($E$3=4),'Marks Entry 4th'!W170,"")))))</f>
        <v/>
      </c>
      <c r="AJ171" s="180" t="str">
        <f>IF(OR($E171="",$G171=""),"",IF(AND($E$3=1),'Marks Entry 1st'!X170,IF(AND($E$3=2),'Marks Entry 2nd'!X170,IF(AND($E$3=3),'Marks Entry 3rd'!X170,IF(AND($E$3=4),'Marks Entry 4th'!X170,"")))))</f>
        <v/>
      </c>
      <c r="AK171" s="91" t="str">
        <f t="shared" si="193"/>
        <v/>
      </c>
      <c r="AL171" s="87">
        <f t="shared" si="194"/>
        <v>0</v>
      </c>
      <c r="AM171" s="93" t="str">
        <f>IF(OR($E171="",$G171=""),"",IF(AND($E$3=1),'Marks Entry 1st'!Y170,IF(AND($E$3=2),'Marks Entry 2nd'!Y170,IF(AND($E$3=3),'Marks Entry 3rd'!Y170,IF(AND($E$3=4),'Marks Entry 4th'!Y170,"")))))</f>
        <v/>
      </c>
      <c r="AN171" s="93" t="str">
        <f>IF(OR($E171="",$G171=""),"",IF(AND($E$3=1),'Marks Entry 1st'!Z170,IF(AND($E$3=2),'Marks Entry 2nd'!Z170,IF(AND($E$3=3),'Marks Entry 3rd'!Z170,IF(AND($E$3=4),'Marks Entry 4th'!Z170,"")))))</f>
        <v/>
      </c>
      <c r="AO171" s="93" t="str">
        <f>IF(OR($E171="",$G171=""),"",IF(AND($E$3=1),'Marks Entry 1st'!AA170,IF(AND($E$3=2),'Marks Entry 2nd'!AA170,IF(AND($E$3=3),'Marks Entry 3rd'!AA170,IF(AND($E$3=4),'Marks Entry 4th'!AA170,"")))))</f>
        <v/>
      </c>
      <c r="AP171" s="92" t="str">
        <f t="shared" si="195"/>
        <v/>
      </c>
      <c r="AQ171" s="87" t="str">
        <f t="shared" si="196"/>
        <v/>
      </c>
      <c r="AR171" s="144">
        <f t="shared" si="197"/>
        <v>0</v>
      </c>
      <c r="AS171" s="144" t="str">
        <f t="shared" si="198"/>
        <v/>
      </c>
      <c r="AT171" s="144" t="str">
        <f t="shared" si="155"/>
        <v/>
      </c>
      <c r="AU171" s="144" t="str">
        <f t="shared" si="199"/>
        <v/>
      </c>
      <c r="AV171" s="144" t="str">
        <f t="shared" si="156"/>
        <v/>
      </c>
      <c r="AW171" s="148" t="str">
        <f t="shared" si="157"/>
        <v/>
      </c>
      <c r="AX171" s="180" t="str">
        <f>IF(OR($E171="",$G171=""),"",IF(AND($E$3=1),'Marks Entry 1st'!AB170,IF(AND($E$3=2),'Marks Entry 2nd'!AB170,IF(AND($E$3=3),'Marks Entry 3rd'!AB170,IF(AND($E$3=4),'Marks Entry 4th'!AB170,"")))))</f>
        <v/>
      </c>
      <c r="AY171" s="180" t="str">
        <f>IF(OR($E171="",$G171=""),"",IF(AND($E$3=1),'Marks Entry 1st'!AC170,IF(AND($E$3=2),'Marks Entry 2nd'!AC170,IF(AND($E$3=3),'Marks Entry 3rd'!AC170,IF(AND($E$3=4),'Marks Entry 4th'!AC170,"")))))</f>
        <v/>
      </c>
      <c r="AZ171" s="87" t="str">
        <f t="shared" si="158"/>
        <v/>
      </c>
      <c r="BA171" s="180" t="str">
        <f>IF(OR($E171="",$G171=""),"",IF(AND($E$3=1),'Marks Entry 1st'!AD170,IF(AND($E$3=2),'Marks Entry 2nd'!AD170,IF(AND($E$3=3),'Marks Entry 3rd'!AD170,IF(AND($E$3=4),'Marks Entry 4th'!AD170,"")))))</f>
        <v/>
      </c>
      <c r="BB171" s="180" t="str">
        <f>IF(OR($E171="",$G171=""),"",IF(AND($E$3=1),'Marks Entry 1st'!AE170,IF(AND($E$3=2),'Marks Entry 2nd'!AE170,IF(AND($E$3=3),'Marks Entry 3rd'!AE170,IF(AND($E$3=4),'Marks Entry 4th'!AE170,"")))))</f>
        <v/>
      </c>
      <c r="BC171" s="180" t="str">
        <f>IF(OR($E171="",$G171=""),"",IF(AND($E$3=1),'Marks Entry 1st'!AF170,IF(AND($E$3=2),'Marks Entry 2nd'!AF170,IF(AND($E$3=3),'Marks Entry 3rd'!AF170,IF(AND($E$3=4),'Marks Entry 4th'!AF170,"")))))</f>
        <v/>
      </c>
      <c r="BD171" s="91" t="str">
        <f t="shared" si="159"/>
        <v/>
      </c>
      <c r="BE171" s="87">
        <f t="shared" si="160"/>
        <v>0</v>
      </c>
      <c r="BF171" s="93" t="str">
        <f>IF(OR($E171="",$G171=""),"",IF(AND($E$3=1),'Marks Entry 1st'!AG170,IF(AND($E$3=2),'Marks Entry 2nd'!AG170,IF(AND($E$3=3),'Marks Entry 3rd'!AG170,IF(AND($E$3=4),'Marks Entry 4th'!AG170,"")))))</f>
        <v/>
      </c>
      <c r="BG171" s="93" t="str">
        <f>IF(OR($E171="",$G171=""),"",IF(AND($E$3=1),'Marks Entry 1st'!AH170,IF(AND($E$3=2),'Marks Entry 2nd'!AH170,IF(AND($E$3=3),'Marks Entry 3rd'!AH170,IF(AND($E$3=4),'Marks Entry 4th'!AH170,"")))))</f>
        <v/>
      </c>
      <c r="BH171" s="93" t="str">
        <f>IF(OR($E171="",$G171=""),"",IF(AND($E$3=1),'Marks Entry 1st'!AI170,IF(AND($E$3=2),'Marks Entry 2nd'!AI170,IF(AND($E$3=3),'Marks Entry 3rd'!AI170,IF(AND($E$3=4),'Marks Entry 4th'!AI170,"")))))</f>
        <v/>
      </c>
      <c r="BI171" s="92" t="str">
        <f t="shared" si="161"/>
        <v/>
      </c>
      <c r="BJ171" s="87" t="str">
        <f t="shared" si="162"/>
        <v/>
      </c>
      <c r="BK171" s="144">
        <f t="shared" si="163"/>
        <v>0</v>
      </c>
      <c r="BL171" s="144" t="str">
        <f t="shared" si="164"/>
        <v/>
      </c>
      <c r="BM171" s="144" t="str">
        <f t="shared" si="165"/>
        <v/>
      </c>
      <c r="BN171" s="144" t="str">
        <f t="shared" si="166"/>
        <v/>
      </c>
      <c r="BO171" s="144" t="str">
        <f t="shared" si="167"/>
        <v/>
      </c>
      <c r="BP171" s="148" t="str">
        <f t="shared" si="168"/>
        <v/>
      </c>
      <c r="BQ171" s="180" t="str">
        <f>IF(OR($E171="",$G171=""),"",IF(AND($E$3=1),'Marks Entry 1st'!AJ170,IF(AND($E$3=2),'Marks Entry 2nd'!AJ170,IF(AND($E$3=3),'Marks Entry 3rd'!AJ170,IF(AND($E$3=4),'Marks Entry 4th'!AJ170,"")))))</f>
        <v/>
      </c>
      <c r="BR171" s="180" t="str">
        <f>IF(OR($E171="",$G171=""),"",IF(AND($E$3=1),'Marks Entry 1st'!AK170,IF(AND($E$3=2),'Marks Entry 2nd'!AK170,IF(AND($E$3=3),'Marks Entry 3rd'!AK170,IF(AND($E$3=4),'Marks Entry 4th'!AK170,"")))))</f>
        <v/>
      </c>
      <c r="BS171" s="87" t="str">
        <f t="shared" si="200"/>
        <v/>
      </c>
      <c r="BT171" s="180" t="str">
        <f>IF(OR($E171="",$G171=""),"",IF(AND($E$3=1),'Marks Entry 1st'!AL170,IF(AND($E$3=2),'Marks Entry 2nd'!AL170,IF(AND($E$3=3),'Marks Entry 3rd'!AL170,IF(AND($E$3=4),'Marks Entry 4th'!AL170,"")))))</f>
        <v/>
      </c>
      <c r="BU171" s="180" t="str">
        <f>IF(OR($E171="",$G171=""),"",IF(AND($E$3=1),'Marks Entry 1st'!AM170,IF(AND($E$3=2),'Marks Entry 2nd'!AM170,IF(AND($E$3=3),'Marks Entry 3rd'!AM170,IF(AND($E$3=4),'Marks Entry 4th'!AM170,"")))))</f>
        <v/>
      </c>
      <c r="BV171" s="180" t="str">
        <f>IF(OR($E171="",$G171=""),"",IF(AND($E$3=1),'Marks Entry 1st'!AN170,IF(AND($E$3=2),'Marks Entry 2nd'!AN170,IF(AND($E$3=3),'Marks Entry 3rd'!AN170,IF(AND($E$3=4),'Marks Entry 4th'!AN170,"")))))</f>
        <v/>
      </c>
      <c r="BW171" s="91" t="str">
        <f t="shared" si="201"/>
        <v/>
      </c>
      <c r="BX171" s="87">
        <f t="shared" si="202"/>
        <v>0</v>
      </c>
      <c r="BY171" s="93" t="str">
        <f>IF(OR($E171="",$G171=""),"",IF(AND($E$3=1),'Marks Entry 1st'!AO170,IF(AND($E$3=2),'Marks Entry 2nd'!AO170,IF(AND($E$3=3),'Marks Entry 3rd'!AO170,IF(AND($E$3=4),'Marks Entry 4th'!AO170,"")))))</f>
        <v/>
      </c>
      <c r="BZ171" s="93" t="str">
        <f>IF(OR($E171="",$G171=""),"",IF(AND($E$3=1),'Marks Entry 1st'!AP170,IF(AND($E$3=2),'Marks Entry 2nd'!AP170,IF(AND($E$3=3),'Marks Entry 3rd'!AP170,IF(AND($E$3=4),'Marks Entry 4th'!AP170,"")))))</f>
        <v/>
      </c>
      <c r="CA171" s="93" t="str">
        <f>IF(OR($E171="",$G171=""),"",IF(AND($E$3=1),'Marks Entry 1st'!AQ170,IF(AND($E$3=2),'Marks Entry 2nd'!AQ170,IF(AND($E$3=3),'Marks Entry 3rd'!AQ170,IF(AND($E$3=4),'Marks Entry 4th'!AQ170,"")))))</f>
        <v/>
      </c>
      <c r="CB171" s="92" t="str">
        <f t="shared" si="203"/>
        <v/>
      </c>
      <c r="CC171" s="87" t="str">
        <f t="shared" si="204"/>
        <v/>
      </c>
      <c r="CD171" s="144">
        <f t="shared" si="205"/>
        <v>0</v>
      </c>
      <c r="CE171" s="144" t="str">
        <f t="shared" si="206"/>
        <v/>
      </c>
      <c r="CF171" s="144" t="str">
        <f t="shared" si="169"/>
        <v/>
      </c>
      <c r="CG171" s="144" t="str">
        <f t="shared" si="207"/>
        <v/>
      </c>
      <c r="CH171" s="144" t="str">
        <f t="shared" si="170"/>
        <v/>
      </c>
      <c r="CI171" s="148" t="str">
        <f t="shared" si="171"/>
        <v/>
      </c>
      <c r="CJ171" s="180" t="str">
        <f>IF(OR($E171="",$G171=""),"",IF(AND($E$3=1),'Marks Entry 1st'!AR170,IF(AND($E$3=2),'Marks Entry 2nd'!AR170,IF(AND($E$3=3),'Marks Entry 3rd'!AR170,IF(AND($E$3=4),'Marks Entry 4th'!AR170,"")))))</f>
        <v/>
      </c>
      <c r="CK171" s="180" t="str">
        <f>IF(OR($E171="",$G171=""),"",IF(AND($E$3=1),'Marks Entry 1st'!AS170,IF(AND($E$3=2),'Marks Entry 2nd'!AS170,IF(AND($E$3=3),'Marks Entry 3rd'!AS170,IF(AND($E$3=4),'Marks Entry 4th'!AS170,"")))))</f>
        <v/>
      </c>
      <c r="CL171" s="87" t="str">
        <f t="shared" si="208"/>
        <v/>
      </c>
      <c r="CM171" s="180" t="str">
        <f>IF(OR($E171="",$G171=""),"",IF(AND($E$3=1),'Marks Entry 1st'!AT170,IF(AND($E$3=2),'Marks Entry 2nd'!AT170,IF(AND($E$3=3),'Marks Entry 3rd'!AT170,IF(AND($E$3=4),'Marks Entry 4th'!AT170,"")))))</f>
        <v/>
      </c>
      <c r="CN171" s="180" t="str">
        <f>IF(OR($E171="",$G171=""),"",IF(AND($E$3=1),'Marks Entry 1st'!AU170,IF(AND($E$3=2),'Marks Entry 2nd'!AU170,IF(AND($E$3=3),'Marks Entry 3rd'!AU170,IF(AND($E$3=4),'Marks Entry 4th'!AU170,"")))))</f>
        <v/>
      </c>
      <c r="CO171" s="180" t="str">
        <f>IF(OR($E171="",$G171=""),"",IF(AND($E$3=1),'Marks Entry 1st'!AV170,IF(AND($E$3=2),'Marks Entry 2nd'!AV170,IF(AND($E$3=3),'Marks Entry 3rd'!AV170,IF(AND($E$3=4),'Marks Entry 4th'!AV170,"")))))</f>
        <v/>
      </c>
      <c r="CP171" s="91" t="str">
        <f t="shared" si="209"/>
        <v/>
      </c>
      <c r="CQ171" s="87">
        <f t="shared" si="210"/>
        <v>0</v>
      </c>
      <c r="CR171" s="93" t="str">
        <f>IF(OR($E171="",$G171=""),"",IF(AND($E$3=1),'Marks Entry 1st'!AW170,IF(AND($E$3=2),'Marks Entry 2nd'!AW170,IF(AND($E$3=3),'Marks Entry 3rd'!AW170,IF(AND($E$3=4),'Marks Entry 4th'!AW170,"")))))</f>
        <v/>
      </c>
      <c r="CS171" s="93" t="str">
        <f>IF(OR($E171="",$G171=""),"",IF(AND($E$3=1),'Marks Entry 1st'!AX170,IF(AND($E$3=2),'Marks Entry 2nd'!AX170,IF(AND($E$3=3),'Marks Entry 3rd'!AX170,IF(AND($E$3=4),'Marks Entry 4th'!AX170,"")))))</f>
        <v/>
      </c>
      <c r="CT171" s="93" t="str">
        <f>IF(OR($E171="",$G171=""),"",IF(AND($E$3=1),'Marks Entry 1st'!AY170,IF(AND($E$3=2),'Marks Entry 2nd'!AY170,IF(AND($E$3=3),'Marks Entry 3rd'!AY170,IF(AND($E$3=4),'Marks Entry 4th'!AY170,"")))))</f>
        <v/>
      </c>
      <c r="CU171" s="92" t="str">
        <f t="shared" si="211"/>
        <v/>
      </c>
      <c r="CV171" s="87" t="str">
        <f t="shared" si="212"/>
        <v/>
      </c>
      <c r="CW171" s="144">
        <f t="shared" si="213"/>
        <v>0</v>
      </c>
      <c r="CX171" s="144" t="str">
        <f t="shared" si="214"/>
        <v/>
      </c>
      <c r="CY171" s="144" t="str">
        <f t="shared" si="172"/>
        <v/>
      </c>
      <c r="CZ171" s="144" t="str">
        <f t="shared" si="215"/>
        <v/>
      </c>
      <c r="DA171" s="144" t="str">
        <f t="shared" si="173"/>
        <v/>
      </c>
      <c r="DB171" s="148" t="str">
        <f t="shared" si="174"/>
        <v/>
      </c>
      <c r="DC171" s="380" t="str">
        <f>IF(OR($E171="",$G171=""),"",IF(AND($E$3=1),'Marks Entry 1st'!AZ170,IF(AND($E$3=2),'Marks Entry 2nd'!AZ170,IF(AND($E$3=3),'Marks Entry 3rd'!AZ170,IF(AND($E$3=4),'Marks Entry 4th'!AZ170,"")))))</f>
        <v/>
      </c>
      <c r="DD171" s="380" t="str">
        <f>IF(OR($E171="",$G171=""),"",IF(AND($E$3=1),'Marks Entry 1st'!BA170,IF(AND($E$3=2),'Marks Entry 2nd'!BA170,IF(AND($E$3=3),'Marks Entry 3rd'!BA170,IF(AND($E$3=4),'Marks Entry 4th'!BA170,"")))))</f>
        <v/>
      </c>
      <c r="DE171" s="380" t="str">
        <f>IF(OR($E171="",$G171=""),"",IF(AND($E$3=1),'Marks Entry 1st'!BB170,IF(AND($E$3=2),'Marks Entry 2nd'!BB170,IF(AND($E$3=3),'Marks Entry 3rd'!BB170,IF(AND($E$3=4),'Marks Entry 4th'!BB170,"")))))</f>
        <v/>
      </c>
      <c r="DF171" s="181" t="str">
        <f t="shared" si="216"/>
        <v/>
      </c>
      <c r="DG171" s="182">
        <f t="shared" si="217"/>
        <v>0</v>
      </c>
      <c r="DH171" s="182" t="str">
        <f t="shared" si="218"/>
        <v/>
      </c>
      <c r="DI171" s="182" t="str">
        <f t="shared" si="219"/>
        <v/>
      </c>
      <c r="DJ171" s="147" t="str">
        <f t="shared" si="175"/>
        <v/>
      </c>
      <c r="DK171" s="380" t="str">
        <f>IF(OR($E171="",$G171=""),"",IF(AND($E$3=1),'Marks Entry 1st'!BC170,IF(AND($E$3=2),'Marks Entry 2nd'!BC170,IF(AND($E$3=3),'Marks Entry 3rd'!BC170,IF(AND($E$3=4),'Marks Entry 4th'!BC170,"")))))</f>
        <v/>
      </c>
      <c r="DL171" s="380" t="str">
        <f>IF(OR($E171="",$G171=""),"",IF(AND($E$3=1),'Marks Entry 1st'!BD170,IF(AND($E$3=2),'Marks Entry 2nd'!BD170,IF(AND($E$3=3),'Marks Entry 3rd'!BD170,IF(AND($E$3=4),'Marks Entry 4th'!BD170,"")))))</f>
        <v/>
      </c>
      <c r="DM171" s="380" t="str">
        <f>IF(OR($E171="",$G171=""),"",IF(AND($E$3=1),'Marks Entry 1st'!BE170,IF(AND($E$3=2),'Marks Entry 2nd'!BE170,IF(AND($E$3=3),'Marks Entry 3rd'!BE170,IF(AND($E$3=4),'Marks Entry 4th'!BE170,"")))))</f>
        <v/>
      </c>
      <c r="DN171" s="181" t="str">
        <f t="shared" si="220"/>
        <v/>
      </c>
      <c r="DO171" s="182">
        <f t="shared" si="221"/>
        <v>0</v>
      </c>
      <c r="DP171" s="182" t="str">
        <f t="shared" si="222"/>
        <v/>
      </c>
      <c r="DQ171" s="182" t="str">
        <f t="shared" si="223"/>
        <v/>
      </c>
      <c r="DR171" s="147" t="str">
        <f t="shared" si="176"/>
        <v/>
      </c>
      <c r="DS171" s="380" t="str">
        <f>IF(OR($E171="",$G171=""),"",IF(AND($E$3=1),'Marks Entry 1st'!BF170,IF(AND($E$3=2),'Marks Entry 2nd'!BF170,IF(AND($E$3=3),'Marks Entry 3rd'!BF170,IF(AND($E$3=4),'Marks Entry 4th'!BF170,"")))))</f>
        <v/>
      </c>
      <c r="DT171" s="380" t="str">
        <f>IF(OR($E171="",$G171=""),"",IF(AND($E$3=1),'Marks Entry 1st'!BG170,IF(AND($E$3=2),'Marks Entry 2nd'!BG170,IF(AND($E$3=3),'Marks Entry 3rd'!BG170,IF(AND($E$3=4),'Marks Entry 4th'!BG170,"")))))</f>
        <v/>
      </c>
      <c r="DU171" s="380" t="str">
        <f>IF(OR($E171="",$G171=""),"",IF(AND($E$3=1),'Marks Entry 1st'!BH170,IF(AND($E$3=2),'Marks Entry 2nd'!BH170,IF(AND($E$3=3),'Marks Entry 3rd'!BH170,IF(AND($E$3=4),'Marks Entry 4th'!BH170,"")))))</f>
        <v/>
      </c>
      <c r="DV171" s="181" t="str">
        <f t="shared" si="224"/>
        <v/>
      </c>
      <c r="DW171" s="182">
        <f t="shared" si="225"/>
        <v>0</v>
      </c>
      <c r="DX171" s="182" t="str">
        <f t="shared" si="226"/>
        <v/>
      </c>
      <c r="DY171" s="182" t="str">
        <f t="shared" si="227"/>
        <v/>
      </c>
      <c r="DZ171" s="147" t="str">
        <f t="shared" si="177"/>
        <v/>
      </c>
      <c r="EA171" s="104" t="str">
        <f t="shared" si="178"/>
        <v/>
      </c>
      <c r="EB171" s="105" t="str">
        <f t="shared" si="179"/>
        <v/>
      </c>
      <c r="EC171" s="111" t="str">
        <f t="shared" si="180"/>
        <v/>
      </c>
      <c r="ED171" s="112" t="str">
        <f t="shared" si="181"/>
        <v/>
      </c>
      <c r="EE171" s="386" t="str">
        <f t="shared" si="182"/>
        <v/>
      </c>
      <c r="EF171" s="72" t="str">
        <f>IF(OR($E171="",$G171=""),"",IF(AND($E$3=1),'Marks Entry 1st'!BI170,IF(AND($E$3=2),'Marks Entry 2nd'!BI170,IF(AND($E$3=3),'Marks Entry 3rd'!BI170,IF(AND($E$3=4),'Marks Entry 4th'!BI170,"")))))</f>
        <v/>
      </c>
      <c r="EG171" s="72" t="str">
        <f>IF(OR($E171="",$G171=""),"",IF(AND($E$3=1),'Marks Entry 1st'!BJ170,IF(AND($E$3=2),'Marks Entry 2nd'!BJ170,IF(AND($E$3=3),'Marks Entry 3rd'!BJ170,IF(AND($E$3=4),'Marks Entry 4th'!BJ170,"")))))</f>
        <v/>
      </c>
      <c r="EH171" s="328" t="str">
        <f t="shared" si="183"/>
        <v/>
      </c>
      <c r="EI171" s="73"/>
      <c r="EP171" s="75">
        <f>IF(AND($E$3=1),'Marks Entry 1st'!I170,IF(AND($E$3=2),'Marks Entry 2nd'!I170,IF(AND($E$3=3),'Marks Entry 3rd'!I170,IF(AND($E$3=4),'Marks Entry 4th'!I170,""))))</f>
        <v>0</v>
      </c>
    </row>
    <row r="172" spans="1:146" ht="18.899999999999999" customHeight="1">
      <c r="A172" s="94">
        <v>165</v>
      </c>
      <c r="B172" s="94" t="str">
        <f>IF(OR(EP172=0,EP172=""),"",IF(AND($E$3=1),'Marks Entry 1st'!I171,IF(AND($E$3=2),'Marks Entry 2nd'!I171,IF(AND($E$3=3),'Marks Entry 3rd'!I171,IF(AND($E$3=4),'Marks Entry 4th'!I171,"")))))</f>
        <v/>
      </c>
      <c r="C172" s="95" t="str">
        <f>IF(OR(B172=0,B172=""),"",IF(AND($E$3=1),'Marks Entry 1st'!B171,IF(AND($E$3=2),'Marks Entry 2nd'!B171,IF(AND($E$3=3),'Marks Entry 3rd'!B171,IF(AND($E$3=4),'Marks Entry 4th'!B171,"")))))</f>
        <v/>
      </c>
      <c r="D172" s="95" t="str">
        <f>IF(OR(B172=0,B172=""),"",IF(AND($E$3=1),'Marks Entry 1st'!C171,IF(AND($E$3=2),'Marks Entry 2nd'!C171,IF(AND($E$3=3),'Marks Entry 3rd'!C171,IF(AND($E$3=4),'Marks Entry 4th'!C171,"")))))</f>
        <v/>
      </c>
      <c r="E172" s="96" t="str">
        <f>IF(OR(B172=0,B172=""),"",IF(AND($E$3=1),'Marks Entry 1st'!E171,IF(AND($E$3=2),'Marks Entry 2nd'!E171,IF(AND($E$3=3),'Marks Entry 3rd'!E171,IF(AND($E$3=4),'Marks Entry 4th'!E171,"")))))</f>
        <v/>
      </c>
      <c r="F172" s="95" t="str">
        <f>IF(OR(B172=0,B172=""),"",IF(AND($E$3=1),'Marks Entry 1st'!D171,IF(AND($E$3=2),'Marks Entry 2nd'!D171,IF(AND($E$3=3),'Marks Entry 3rd'!D171,IF(AND($E$3=4),'Marks Entry 4th'!D171,"")))))</f>
        <v/>
      </c>
      <c r="G172" s="90" t="str">
        <f>IF(OR(B172=0,B172=""),"",IF(AND($E$3=1),'Marks Entry 1st'!F171,IF(AND($E$3=2),'Marks Entry 2nd'!F171,IF(AND($E$3=3),'Marks Entry 3rd'!F171,IF(AND($E$3=4),'Marks Entry 4th'!F171,"")))))</f>
        <v/>
      </c>
      <c r="H172" s="90" t="str">
        <f>IF(OR(B172=0,B172=""),"",IF(AND($E$3=1),'Marks Entry 1st'!G171,IF(AND($E$3=2),'Marks Entry 2nd'!G171,IF(AND($E$3=3),'Marks Entry 3rd'!G171,IF(AND($E$3=4),'Marks Entry 4th'!G171,"")))))</f>
        <v/>
      </c>
      <c r="I172" s="90" t="str">
        <f>IF(OR(B172=0,B172=""),"",IF(AND($E$3=1),'Marks Entry 1st'!H171,IF(AND($E$3=2),'Marks Entry 2nd'!H171,IF(AND($E$3=3),'Marks Entry 3rd'!H171,IF(AND($E$3=4),'Marks Entry 4th'!H171,"")))))</f>
        <v/>
      </c>
      <c r="J172" s="379" t="str">
        <f>IF(OR(B172=0,B172=""),"",IF(AND($E$3=1),'Marks Entry 1st'!J171,IF(AND($E$3=2),'Marks Entry 2nd'!J171,IF(AND($E$3=3),'Marks Entry 3rd'!J171,IF(AND($E$3=4),'Marks Entry 4th'!J171,"")))))</f>
        <v/>
      </c>
      <c r="K172" s="379" t="str">
        <f>IF(OR(B172=0,B172=""),"",IF(AND($E$3=1),'Marks Entry 1st'!K171,IF(AND($E$3=2),'Marks Entry 2nd'!K171,IF(AND($E$3=3),'Marks Entry 3rd'!K171,IF(AND($E$3=4),'Marks Entry 4th'!K171,"")))))</f>
        <v/>
      </c>
      <c r="L172" s="180" t="str">
        <f>IF(OR($E172="",$G172=""),"",IF(AND($E$3=1),'Marks Entry 1st'!L171,IF(AND($E$3=2),'Marks Entry 2nd'!L171,IF(AND($E$3=3),'Marks Entry 3rd'!L171,IF(AND($E$3=4),'Marks Entry 4th'!L171,"")))))</f>
        <v/>
      </c>
      <c r="M172" s="180" t="str">
        <f>IF(OR($E172="",$G172=""),"",IF(AND($E$3=1),'Marks Entry 1st'!M171,IF(AND($E$3=2),'Marks Entry 2nd'!M171,IF(AND($E$3=3),'Marks Entry 3rd'!M171,IF(AND($E$3=4),'Marks Entry 4th'!M171,"")))))</f>
        <v/>
      </c>
      <c r="N172" s="87" t="str">
        <f t="shared" si="184"/>
        <v/>
      </c>
      <c r="O172" s="180" t="str">
        <f>IF(OR($E172="",$G172=""),"",IF(AND($E$3=1),'Marks Entry 1st'!N171,IF(AND($E$3=2),'Marks Entry 2nd'!N171,IF(AND($E$3=3),'Marks Entry 3rd'!N171,IF(AND($E$3=4),'Marks Entry 4th'!N171,"")))))</f>
        <v/>
      </c>
      <c r="P172" s="180" t="str">
        <f>IF(OR($E172="",$G172=""),"",IF(AND($E$3=1),'Marks Entry 1st'!O171,IF(AND($E$3=2),'Marks Entry 2nd'!O171,IF(AND($E$3=3),'Marks Entry 3rd'!O171,IF(AND($E$3=4),'Marks Entry 4th'!O171,"")))))</f>
        <v/>
      </c>
      <c r="Q172" s="180" t="str">
        <f>IF(OR($E172="",$G172=""),"",IF(AND($E$3=1),'Marks Entry 1st'!P171,IF(AND($E$3=2),'Marks Entry 2nd'!P171,IF(AND($E$3=3),'Marks Entry 3rd'!P171,IF(AND($E$3=4),'Marks Entry 4th'!P171,"")))))</f>
        <v/>
      </c>
      <c r="R172" s="91" t="str">
        <f t="shared" si="185"/>
        <v/>
      </c>
      <c r="S172" s="87">
        <f t="shared" si="186"/>
        <v>0</v>
      </c>
      <c r="T172" s="93" t="str">
        <f>IF(OR($E172="",$G172=""),"",IF(AND($E$3=1),'Marks Entry 1st'!Q171,IF(AND($E$3=2),'Marks Entry 2nd'!Q171,IF(AND($E$3=3),'Marks Entry 3rd'!Q171,IF(AND($E$3=4),'Marks Entry 4th'!Q171,"")))))</f>
        <v/>
      </c>
      <c r="U172" s="93" t="str">
        <f>IF(OR($E172="",$G172=""),"",IF(AND($E$3=1),'Marks Entry 1st'!R171,IF(AND($E$3=2),'Marks Entry 2nd'!R171,IF(AND($E$3=3),'Marks Entry 3rd'!R171,IF(AND($E$3=4),'Marks Entry 4th'!R171,"")))))</f>
        <v/>
      </c>
      <c r="V172" s="93" t="str">
        <f>IF(OR($E172="",$G172=""),"",IF(AND($E$3=1),'Marks Entry 1st'!S171,IF(AND($E$3=2),'Marks Entry 2nd'!S171,IF(AND($E$3=3),'Marks Entry 3rd'!S171,IF(AND($E$3=4),'Marks Entry 4th'!S171,"")))))</f>
        <v/>
      </c>
      <c r="W172" s="92" t="str">
        <f t="shared" si="187"/>
        <v/>
      </c>
      <c r="X172" s="87" t="str">
        <f t="shared" si="188"/>
        <v/>
      </c>
      <c r="Y172" s="144">
        <f t="shared" si="189"/>
        <v>0</v>
      </c>
      <c r="Z172" s="144" t="str">
        <f t="shared" si="190"/>
        <v/>
      </c>
      <c r="AA172" s="144" t="str">
        <f t="shared" si="152"/>
        <v/>
      </c>
      <c r="AB172" s="144" t="str">
        <f t="shared" si="191"/>
        <v/>
      </c>
      <c r="AC172" s="144" t="str">
        <f t="shared" si="153"/>
        <v/>
      </c>
      <c r="AD172" s="148" t="str">
        <f t="shared" si="154"/>
        <v/>
      </c>
      <c r="AE172" s="180" t="str">
        <f>IF(OR($E172="",$G172=""),"",IF(AND($E$3=1),'Marks Entry 1st'!T171,IF(AND($E$3=2),'Marks Entry 2nd'!T171,IF(AND($E$3=3),'Marks Entry 3rd'!T171,IF(AND($E$3=4),'Marks Entry 4th'!T171,"")))))</f>
        <v/>
      </c>
      <c r="AF172" s="180" t="str">
        <f>IF(OR($E172="",$G172=""),"",IF(AND($E$3=1),'Marks Entry 1st'!U171,IF(AND($E$3=2),'Marks Entry 2nd'!U171,IF(AND($E$3=3),'Marks Entry 3rd'!U171,IF(AND($E$3=4),'Marks Entry 4th'!U171,"")))))</f>
        <v/>
      </c>
      <c r="AG172" s="87" t="str">
        <f t="shared" si="192"/>
        <v/>
      </c>
      <c r="AH172" s="180" t="str">
        <f>IF(OR($E172="",$G172=""),"",IF(AND($E$3=1),'Marks Entry 1st'!V171,IF(AND($E$3=2),'Marks Entry 2nd'!V171,IF(AND($E$3=3),'Marks Entry 3rd'!V171,IF(AND($E$3=4),'Marks Entry 4th'!V171,"")))))</f>
        <v/>
      </c>
      <c r="AI172" s="180" t="str">
        <f>IF(OR($E172="",$G172=""),"",IF(AND($E$3=1),'Marks Entry 1st'!W171,IF(AND($E$3=2),'Marks Entry 2nd'!W171,IF(AND($E$3=3),'Marks Entry 3rd'!W171,IF(AND($E$3=4),'Marks Entry 4th'!W171,"")))))</f>
        <v/>
      </c>
      <c r="AJ172" s="180" t="str">
        <f>IF(OR($E172="",$G172=""),"",IF(AND($E$3=1),'Marks Entry 1st'!X171,IF(AND($E$3=2),'Marks Entry 2nd'!X171,IF(AND($E$3=3),'Marks Entry 3rd'!X171,IF(AND($E$3=4),'Marks Entry 4th'!X171,"")))))</f>
        <v/>
      </c>
      <c r="AK172" s="91" t="str">
        <f t="shared" si="193"/>
        <v/>
      </c>
      <c r="AL172" s="87">
        <f t="shared" si="194"/>
        <v>0</v>
      </c>
      <c r="AM172" s="93" t="str">
        <f>IF(OR($E172="",$G172=""),"",IF(AND($E$3=1),'Marks Entry 1st'!Y171,IF(AND($E$3=2),'Marks Entry 2nd'!Y171,IF(AND($E$3=3),'Marks Entry 3rd'!Y171,IF(AND($E$3=4),'Marks Entry 4th'!Y171,"")))))</f>
        <v/>
      </c>
      <c r="AN172" s="93" t="str">
        <f>IF(OR($E172="",$G172=""),"",IF(AND($E$3=1),'Marks Entry 1st'!Z171,IF(AND($E$3=2),'Marks Entry 2nd'!Z171,IF(AND($E$3=3),'Marks Entry 3rd'!Z171,IF(AND($E$3=4),'Marks Entry 4th'!Z171,"")))))</f>
        <v/>
      </c>
      <c r="AO172" s="93" t="str">
        <f>IF(OR($E172="",$G172=""),"",IF(AND($E$3=1),'Marks Entry 1st'!AA171,IF(AND($E$3=2),'Marks Entry 2nd'!AA171,IF(AND($E$3=3),'Marks Entry 3rd'!AA171,IF(AND($E$3=4),'Marks Entry 4th'!AA171,"")))))</f>
        <v/>
      </c>
      <c r="AP172" s="92" t="str">
        <f t="shared" si="195"/>
        <v/>
      </c>
      <c r="AQ172" s="87" t="str">
        <f t="shared" si="196"/>
        <v/>
      </c>
      <c r="AR172" s="144">
        <f t="shared" si="197"/>
        <v>0</v>
      </c>
      <c r="AS172" s="144" t="str">
        <f t="shared" si="198"/>
        <v/>
      </c>
      <c r="AT172" s="144" t="str">
        <f t="shared" si="155"/>
        <v/>
      </c>
      <c r="AU172" s="144" t="str">
        <f t="shared" si="199"/>
        <v/>
      </c>
      <c r="AV172" s="144" t="str">
        <f t="shared" si="156"/>
        <v/>
      </c>
      <c r="AW172" s="148" t="str">
        <f t="shared" si="157"/>
        <v/>
      </c>
      <c r="AX172" s="180" t="str">
        <f>IF(OR($E172="",$G172=""),"",IF(AND($E$3=1),'Marks Entry 1st'!AB171,IF(AND($E$3=2),'Marks Entry 2nd'!AB171,IF(AND($E$3=3),'Marks Entry 3rd'!AB171,IF(AND($E$3=4),'Marks Entry 4th'!AB171,"")))))</f>
        <v/>
      </c>
      <c r="AY172" s="180" t="str">
        <f>IF(OR($E172="",$G172=""),"",IF(AND($E$3=1),'Marks Entry 1st'!AC171,IF(AND($E$3=2),'Marks Entry 2nd'!AC171,IF(AND($E$3=3),'Marks Entry 3rd'!AC171,IF(AND($E$3=4),'Marks Entry 4th'!AC171,"")))))</f>
        <v/>
      </c>
      <c r="AZ172" s="87" t="str">
        <f t="shared" si="158"/>
        <v/>
      </c>
      <c r="BA172" s="180" t="str">
        <f>IF(OR($E172="",$G172=""),"",IF(AND($E$3=1),'Marks Entry 1st'!AD171,IF(AND($E$3=2),'Marks Entry 2nd'!AD171,IF(AND($E$3=3),'Marks Entry 3rd'!AD171,IF(AND($E$3=4),'Marks Entry 4th'!AD171,"")))))</f>
        <v/>
      </c>
      <c r="BB172" s="180" t="str">
        <f>IF(OR($E172="",$G172=""),"",IF(AND($E$3=1),'Marks Entry 1st'!AE171,IF(AND($E$3=2),'Marks Entry 2nd'!AE171,IF(AND($E$3=3),'Marks Entry 3rd'!AE171,IF(AND($E$3=4),'Marks Entry 4th'!AE171,"")))))</f>
        <v/>
      </c>
      <c r="BC172" s="180" t="str">
        <f>IF(OR($E172="",$G172=""),"",IF(AND($E$3=1),'Marks Entry 1st'!AF171,IF(AND($E$3=2),'Marks Entry 2nd'!AF171,IF(AND($E$3=3),'Marks Entry 3rd'!AF171,IF(AND($E$3=4),'Marks Entry 4th'!AF171,"")))))</f>
        <v/>
      </c>
      <c r="BD172" s="91" t="str">
        <f t="shared" si="159"/>
        <v/>
      </c>
      <c r="BE172" s="87">
        <f t="shared" si="160"/>
        <v>0</v>
      </c>
      <c r="BF172" s="93" t="str">
        <f>IF(OR($E172="",$G172=""),"",IF(AND($E$3=1),'Marks Entry 1st'!AG171,IF(AND($E$3=2),'Marks Entry 2nd'!AG171,IF(AND($E$3=3),'Marks Entry 3rd'!AG171,IF(AND($E$3=4),'Marks Entry 4th'!AG171,"")))))</f>
        <v/>
      </c>
      <c r="BG172" s="93" t="str">
        <f>IF(OR($E172="",$G172=""),"",IF(AND($E$3=1),'Marks Entry 1st'!AH171,IF(AND($E$3=2),'Marks Entry 2nd'!AH171,IF(AND($E$3=3),'Marks Entry 3rd'!AH171,IF(AND($E$3=4),'Marks Entry 4th'!AH171,"")))))</f>
        <v/>
      </c>
      <c r="BH172" s="93" t="str">
        <f>IF(OR($E172="",$G172=""),"",IF(AND($E$3=1),'Marks Entry 1st'!AI171,IF(AND($E$3=2),'Marks Entry 2nd'!AI171,IF(AND($E$3=3),'Marks Entry 3rd'!AI171,IF(AND($E$3=4),'Marks Entry 4th'!AI171,"")))))</f>
        <v/>
      </c>
      <c r="BI172" s="92" t="str">
        <f t="shared" si="161"/>
        <v/>
      </c>
      <c r="BJ172" s="87" t="str">
        <f t="shared" si="162"/>
        <v/>
      </c>
      <c r="BK172" s="144">
        <f t="shared" si="163"/>
        <v>0</v>
      </c>
      <c r="BL172" s="144" t="str">
        <f t="shared" si="164"/>
        <v/>
      </c>
      <c r="BM172" s="144" t="str">
        <f t="shared" si="165"/>
        <v/>
      </c>
      <c r="BN172" s="144" t="str">
        <f t="shared" si="166"/>
        <v/>
      </c>
      <c r="BO172" s="144" t="str">
        <f t="shared" si="167"/>
        <v/>
      </c>
      <c r="BP172" s="148" t="str">
        <f t="shared" si="168"/>
        <v/>
      </c>
      <c r="BQ172" s="180" t="str">
        <f>IF(OR($E172="",$G172=""),"",IF(AND($E$3=1),'Marks Entry 1st'!AJ171,IF(AND($E$3=2),'Marks Entry 2nd'!AJ171,IF(AND($E$3=3),'Marks Entry 3rd'!AJ171,IF(AND($E$3=4),'Marks Entry 4th'!AJ171,"")))))</f>
        <v/>
      </c>
      <c r="BR172" s="180" t="str">
        <f>IF(OR($E172="",$G172=""),"",IF(AND($E$3=1),'Marks Entry 1st'!AK171,IF(AND($E$3=2),'Marks Entry 2nd'!AK171,IF(AND($E$3=3),'Marks Entry 3rd'!AK171,IF(AND($E$3=4),'Marks Entry 4th'!AK171,"")))))</f>
        <v/>
      </c>
      <c r="BS172" s="87" t="str">
        <f t="shared" si="200"/>
        <v/>
      </c>
      <c r="BT172" s="180" t="str">
        <f>IF(OR($E172="",$G172=""),"",IF(AND($E$3=1),'Marks Entry 1st'!AL171,IF(AND($E$3=2),'Marks Entry 2nd'!AL171,IF(AND($E$3=3),'Marks Entry 3rd'!AL171,IF(AND($E$3=4),'Marks Entry 4th'!AL171,"")))))</f>
        <v/>
      </c>
      <c r="BU172" s="180" t="str">
        <f>IF(OR($E172="",$G172=""),"",IF(AND($E$3=1),'Marks Entry 1st'!AM171,IF(AND($E$3=2),'Marks Entry 2nd'!AM171,IF(AND($E$3=3),'Marks Entry 3rd'!AM171,IF(AND($E$3=4),'Marks Entry 4th'!AM171,"")))))</f>
        <v/>
      </c>
      <c r="BV172" s="180" t="str">
        <f>IF(OR($E172="",$G172=""),"",IF(AND($E$3=1),'Marks Entry 1st'!AN171,IF(AND($E$3=2),'Marks Entry 2nd'!AN171,IF(AND($E$3=3),'Marks Entry 3rd'!AN171,IF(AND($E$3=4),'Marks Entry 4th'!AN171,"")))))</f>
        <v/>
      </c>
      <c r="BW172" s="91" t="str">
        <f t="shared" si="201"/>
        <v/>
      </c>
      <c r="BX172" s="87">
        <f t="shared" si="202"/>
        <v>0</v>
      </c>
      <c r="BY172" s="93" t="str">
        <f>IF(OR($E172="",$G172=""),"",IF(AND($E$3=1),'Marks Entry 1st'!AO171,IF(AND($E$3=2),'Marks Entry 2nd'!AO171,IF(AND($E$3=3),'Marks Entry 3rd'!AO171,IF(AND($E$3=4),'Marks Entry 4th'!AO171,"")))))</f>
        <v/>
      </c>
      <c r="BZ172" s="93" t="str">
        <f>IF(OR($E172="",$G172=""),"",IF(AND($E$3=1),'Marks Entry 1st'!AP171,IF(AND($E$3=2),'Marks Entry 2nd'!AP171,IF(AND($E$3=3),'Marks Entry 3rd'!AP171,IF(AND($E$3=4),'Marks Entry 4th'!AP171,"")))))</f>
        <v/>
      </c>
      <c r="CA172" s="93" t="str">
        <f>IF(OR($E172="",$G172=""),"",IF(AND($E$3=1),'Marks Entry 1st'!AQ171,IF(AND($E$3=2),'Marks Entry 2nd'!AQ171,IF(AND($E$3=3),'Marks Entry 3rd'!AQ171,IF(AND($E$3=4),'Marks Entry 4th'!AQ171,"")))))</f>
        <v/>
      </c>
      <c r="CB172" s="92" t="str">
        <f t="shared" si="203"/>
        <v/>
      </c>
      <c r="CC172" s="87" t="str">
        <f t="shared" si="204"/>
        <v/>
      </c>
      <c r="CD172" s="144">
        <f t="shared" si="205"/>
        <v>0</v>
      </c>
      <c r="CE172" s="144" t="str">
        <f t="shared" si="206"/>
        <v/>
      </c>
      <c r="CF172" s="144" t="str">
        <f t="shared" si="169"/>
        <v/>
      </c>
      <c r="CG172" s="144" t="str">
        <f t="shared" si="207"/>
        <v/>
      </c>
      <c r="CH172" s="144" t="str">
        <f t="shared" si="170"/>
        <v/>
      </c>
      <c r="CI172" s="148" t="str">
        <f t="shared" si="171"/>
        <v/>
      </c>
      <c r="CJ172" s="180" t="str">
        <f>IF(OR($E172="",$G172=""),"",IF(AND($E$3=1),'Marks Entry 1st'!AR171,IF(AND($E$3=2),'Marks Entry 2nd'!AR171,IF(AND($E$3=3),'Marks Entry 3rd'!AR171,IF(AND($E$3=4),'Marks Entry 4th'!AR171,"")))))</f>
        <v/>
      </c>
      <c r="CK172" s="180" t="str">
        <f>IF(OR($E172="",$G172=""),"",IF(AND($E$3=1),'Marks Entry 1st'!AS171,IF(AND($E$3=2),'Marks Entry 2nd'!AS171,IF(AND($E$3=3),'Marks Entry 3rd'!AS171,IF(AND($E$3=4),'Marks Entry 4th'!AS171,"")))))</f>
        <v/>
      </c>
      <c r="CL172" s="87" t="str">
        <f t="shared" si="208"/>
        <v/>
      </c>
      <c r="CM172" s="180" t="str">
        <f>IF(OR($E172="",$G172=""),"",IF(AND($E$3=1),'Marks Entry 1st'!AT171,IF(AND($E$3=2),'Marks Entry 2nd'!AT171,IF(AND($E$3=3),'Marks Entry 3rd'!AT171,IF(AND($E$3=4),'Marks Entry 4th'!AT171,"")))))</f>
        <v/>
      </c>
      <c r="CN172" s="180" t="str">
        <f>IF(OR($E172="",$G172=""),"",IF(AND($E$3=1),'Marks Entry 1st'!AU171,IF(AND($E$3=2),'Marks Entry 2nd'!AU171,IF(AND($E$3=3),'Marks Entry 3rd'!AU171,IF(AND($E$3=4),'Marks Entry 4th'!AU171,"")))))</f>
        <v/>
      </c>
      <c r="CO172" s="180" t="str">
        <f>IF(OR($E172="",$G172=""),"",IF(AND($E$3=1),'Marks Entry 1st'!AV171,IF(AND($E$3=2),'Marks Entry 2nd'!AV171,IF(AND($E$3=3),'Marks Entry 3rd'!AV171,IF(AND($E$3=4),'Marks Entry 4th'!AV171,"")))))</f>
        <v/>
      </c>
      <c r="CP172" s="91" t="str">
        <f t="shared" si="209"/>
        <v/>
      </c>
      <c r="CQ172" s="87">
        <f t="shared" si="210"/>
        <v>0</v>
      </c>
      <c r="CR172" s="93" t="str">
        <f>IF(OR($E172="",$G172=""),"",IF(AND($E$3=1),'Marks Entry 1st'!AW171,IF(AND($E$3=2),'Marks Entry 2nd'!AW171,IF(AND($E$3=3),'Marks Entry 3rd'!AW171,IF(AND($E$3=4),'Marks Entry 4th'!AW171,"")))))</f>
        <v/>
      </c>
      <c r="CS172" s="93" t="str">
        <f>IF(OR($E172="",$G172=""),"",IF(AND($E$3=1),'Marks Entry 1st'!AX171,IF(AND($E$3=2),'Marks Entry 2nd'!AX171,IF(AND($E$3=3),'Marks Entry 3rd'!AX171,IF(AND($E$3=4),'Marks Entry 4th'!AX171,"")))))</f>
        <v/>
      </c>
      <c r="CT172" s="93" t="str">
        <f>IF(OR($E172="",$G172=""),"",IF(AND($E$3=1),'Marks Entry 1st'!AY171,IF(AND($E$3=2),'Marks Entry 2nd'!AY171,IF(AND($E$3=3),'Marks Entry 3rd'!AY171,IF(AND($E$3=4),'Marks Entry 4th'!AY171,"")))))</f>
        <v/>
      </c>
      <c r="CU172" s="92" t="str">
        <f t="shared" si="211"/>
        <v/>
      </c>
      <c r="CV172" s="87" t="str">
        <f t="shared" si="212"/>
        <v/>
      </c>
      <c r="CW172" s="144">
        <f t="shared" si="213"/>
        <v>0</v>
      </c>
      <c r="CX172" s="144" t="str">
        <f t="shared" si="214"/>
        <v/>
      </c>
      <c r="CY172" s="144" t="str">
        <f t="shared" si="172"/>
        <v/>
      </c>
      <c r="CZ172" s="144" t="str">
        <f t="shared" si="215"/>
        <v/>
      </c>
      <c r="DA172" s="144" t="str">
        <f t="shared" si="173"/>
        <v/>
      </c>
      <c r="DB172" s="148" t="str">
        <f t="shared" si="174"/>
        <v/>
      </c>
      <c r="DC172" s="380" t="str">
        <f>IF(OR($E172="",$G172=""),"",IF(AND($E$3=1),'Marks Entry 1st'!AZ171,IF(AND($E$3=2),'Marks Entry 2nd'!AZ171,IF(AND($E$3=3),'Marks Entry 3rd'!AZ171,IF(AND($E$3=4),'Marks Entry 4th'!AZ171,"")))))</f>
        <v/>
      </c>
      <c r="DD172" s="380" t="str">
        <f>IF(OR($E172="",$G172=""),"",IF(AND($E$3=1),'Marks Entry 1st'!BA171,IF(AND($E$3=2),'Marks Entry 2nd'!BA171,IF(AND($E$3=3),'Marks Entry 3rd'!BA171,IF(AND($E$3=4),'Marks Entry 4th'!BA171,"")))))</f>
        <v/>
      </c>
      <c r="DE172" s="380" t="str">
        <f>IF(OR($E172="",$G172=""),"",IF(AND($E$3=1),'Marks Entry 1st'!BB171,IF(AND($E$3=2),'Marks Entry 2nd'!BB171,IF(AND($E$3=3),'Marks Entry 3rd'!BB171,IF(AND($E$3=4),'Marks Entry 4th'!BB171,"")))))</f>
        <v/>
      </c>
      <c r="DF172" s="181" t="str">
        <f t="shared" si="216"/>
        <v/>
      </c>
      <c r="DG172" s="182">
        <f t="shared" si="217"/>
        <v>0</v>
      </c>
      <c r="DH172" s="182" t="str">
        <f t="shared" si="218"/>
        <v/>
      </c>
      <c r="DI172" s="182" t="str">
        <f t="shared" si="219"/>
        <v/>
      </c>
      <c r="DJ172" s="147" t="str">
        <f t="shared" si="175"/>
        <v/>
      </c>
      <c r="DK172" s="380" t="str">
        <f>IF(OR($E172="",$G172=""),"",IF(AND($E$3=1),'Marks Entry 1st'!BC171,IF(AND($E$3=2),'Marks Entry 2nd'!BC171,IF(AND($E$3=3),'Marks Entry 3rd'!BC171,IF(AND($E$3=4),'Marks Entry 4th'!BC171,"")))))</f>
        <v/>
      </c>
      <c r="DL172" s="380" t="str">
        <f>IF(OR($E172="",$G172=""),"",IF(AND($E$3=1),'Marks Entry 1st'!BD171,IF(AND($E$3=2),'Marks Entry 2nd'!BD171,IF(AND($E$3=3),'Marks Entry 3rd'!BD171,IF(AND($E$3=4),'Marks Entry 4th'!BD171,"")))))</f>
        <v/>
      </c>
      <c r="DM172" s="380" t="str">
        <f>IF(OR($E172="",$G172=""),"",IF(AND($E$3=1),'Marks Entry 1st'!BE171,IF(AND($E$3=2),'Marks Entry 2nd'!BE171,IF(AND($E$3=3),'Marks Entry 3rd'!BE171,IF(AND($E$3=4),'Marks Entry 4th'!BE171,"")))))</f>
        <v/>
      </c>
      <c r="DN172" s="181" t="str">
        <f t="shared" si="220"/>
        <v/>
      </c>
      <c r="DO172" s="182">
        <f t="shared" si="221"/>
        <v>0</v>
      </c>
      <c r="DP172" s="182" t="str">
        <f t="shared" si="222"/>
        <v/>
      </c>
      <c r="DQ172" s="182" t="str">
        <f t="shared" si="223"/>
        <v/>
      </c>
      <c r="DR172" s="147" t="str">
        <f t="shared" si="176"/>
        <v/>
      </c>
      <c r="DS172" s="380" t="str">
        <f>IF(OR($E172="",$G172=""),"",IF(AND($E$3=1),'Marks Entry 1st'!BF171,IF(AND($E$3=2),'Marks Entry 2nd'!BF171,IF(AND($E$3=3),'Marks Entry 3rd'!BF171,IF(AND($E$3=4),'Marks Entry 4th'!BF171,"")))))</f>
        <v/>
      </c>
      <c r="DT172" s="380" t="str">
        <f>IF(OR($E172="",$G172=""),"",IF(AND($E$3=1),'Marks Entry 1st'!BG171,IF(AND($E$3=2),'Marks Entry 2nd'!BG171,IF(AND($E$3=3),'Marks Entry 3rd'!BG171,IF(AND($E$3=4),'Marks Entry 4th'!BG171,"")))))</f>
        <v/>
      </c>
      <c r="DU172" s="380" t="str">
        <f>IF(OR($E172="",$G172=""),"",IF(AND($E$3=1),'Marks Entry 1st'!BH171,IF(AND($E$3=2),'Marks Entry 2nd'!BH171,IF(AND($E$3=3),'Marks Entry 3rd'!BH171,IF(AND($E$3=4),'Marks Entry 4th'!BH171,"")))))</f>
        <v/>
      </c>
      <c r="DV172" s="181" t="str">
        <f t="shared" si="224"/>
        <v/>
      </c>
      <c r="DW172" s="182">
        <f t="shared" si="225"/>
        <v>0</v>
      </c>
      <c r="DX172" s="182" t="str">
        <f t="shared" si="226"/>
        <v/>
      </c>
      <c r="DY172" s="182" t="str">
        <f t="shared" si="227"/>
        <v/>
      </c>
      <c r="DZ172" s="147" t="str">
        <f t="shared" si="177"/>
        <v/>
      </c>
      <c r="EA172" s="104" t="str">
        <f t="shared" si="178"/>
        <v/>
      </c>
      <c r="EB172" s="105" t="str">
        <f t="shared" si="179"/>
        <v/>
      </c>
      <c r="EC172" s="111" t="str">
        <f t="shared" si="180"/>
        <v/>
      </c>
      <c r="ED172" s="112" t="str">
        <f t="shared" si="181"/>
        <v/>
      </c>
      <c r="EE172" s="386" t="str">
        <f t="shared" si="182"/>
        <v/>
      </c>
      <c r="EF172" s="72" t="str">
        <f>IF(OR($E172="",$G172=""),"",IF(AND($E$3=1),'Marks Entry 1st'!BI171,IF(AND($E$3=2),'Marks Entry 2nd'!BI171,IF(AND($E$3=3),'Marks Entry 3rd'!BI171,IF(AND($E$3=4),'Marks Entry 4th'!BI171,"")))))</f>
        <v/>
      </c>
      <c r="EG172" s="72" t="str">
        <f>IF(OR($E172="",$G172=""),"",IF(AND($E$3=1),'Marks Entry 1st'!BJ171,IF(AND($E$3=2),'Marks Entry 2nd'!BJ171,IF(AND($E$3=3),'Marks Entry 3rd'!BJ171,IF(AND($E$3=4),'Marks Entry 4th'!BJ171,"")))))</f>
        <v/>
      </c>
      <c r="EH172" s="328" t="str">
        <f t="shared" si="183"/>
        <v/>
      </c>
      <c r="EI172" s="73"/>
      <c r="EP172" s="75">
        <f>IF(AND($E$3=1),'Marks Entry 1st'!I171,IF(AND($E$3=2),'Marks Entry 2nd'!I171,IF(AND($E$3=3),'Marks Entry 3rd'!I171,IF(AND($E$3=4),'Marks Entry 4th'!I171,""))))</f>
        <v>0</v>
      </c>
    </row>
    <row r="173" spans="1:146" ht="18.899999999999999" customHeight="1">
      <c r="A173" s="94">
        <v>166</v>
      </c>
      <c r="B173" s="94" t="str">
        <f>IF(OR(EP173=0,EP173=""),"",IF(AND($E$3=1),'Marks Entry 1st'!I172,IF(AND($E$3=2),'Marks Entry 2nd'!I172,IF(AND($E$3=3),'Marks Entry 3rd'!I172,IF(AND($E$3=4),'Marks Entry 4th'!I172,"")))))</f>
        <v/>
      </c>
      <c r="C173" s="95" t="str">
        <f>IF(OR(B173=0,B173=""),"",IF(AND($E$3=1),'Marks Entry 1st'!B172,IF(AND($E$3=2),'Marks Entry 2nd'!B172,IF(AND($E$3=3),'Marks Entry 3rd'!B172,IF(AND($E$3=4),'Marks Entry 4th'!B172,"")))))</f>
        <v/>
      </c>
      <c r="D173" s="95" t="str">
        <f>IF(OR(B173=0,B173=""),"",IF(AND($E$3=1),'Marks Entry 1st'!C172,IF(AND($E$3=2),'Marks Entry 2nd'!C172,IF(AND($E$3=3),'Marks Entry 3rd'!C172,IF(AND($E$3=4),'Marks Entry 4th'!C172,"")))))</f>
        <v/>
      </c>
      <c r="E173" s="96" t="str">
        <f>IF(OR(B173=0,B173=""),"",IF(AND($E$3=1),'Marks Entry 1st'!E172,IF(AND($E$3=2),'Marks Entry 2nd'!E172,IF(AND($E$3=3),'Marks Entry 3rd'!E172,IF(AND($E$3=4),'Marks Entry 4th'!E172,"")))))</f>
        <v/>
      </c>
      <c r="F173" s="95" t="str">
        <f>IF(OR(B173=0,B173=""),"",IF(AND($E$3=1),'Marks Entry 1st'!D172,IF(AND($E$3=2),'Marks Entry 2nd'!D172,IF(AND($E$3=3),'Marks Entry 3rd'!D172,IF(AND($E$3=4),'Marks Entry 4th'!D172,"")))))</f>
        <v/>
      </c>
      <c r="G173" s="90" t="str">
        <f>IF(OR(B173=0,B173=""),"",IF(AND($E$3=1),'Marks Entry 1st'!F172,IF(AND($E$3=2),'Marks Entry 2nd'!F172,IF(AND($E$3=3),'Marks Entry 3rd'!F172,IF(AND($E$3=4),'Marks Entry 4th'!F172,"")))))</f>
        <v/>
      </c>
      <c r="H173" s="90" t="str">
        <f>IF(OR(B173=0,B173=""),"",IF(AND($E$3=1),'Marks Entry 1st'!G172,IF(AND($E$3=2),'Marks Entry 2nd'!G172,IF(AND($E$3=3),'Marks Entry 3rd'!G172,IF(AND($E$3=4),'Marks Entry 4th'!G172,"")))))</f>
        <v/>
      </c>
      <c r="I173" s="90" t="str">
        <f>IF(OR(B173=0,B173=""),"",IF(AND($E$3=1),'Marks Entry 1st'!H172,IF(AND($E$3=2),'Marks Entry 2nd'!H172,IF(AND($E$3=3),'Marks Entry 3rd'!H172,IF(AND($E$3=4),'Marks Entry 4th'!H172,"")))))</f>
        <v/>
      </c>
      <c r="J173" s="379" t="str">
        <f>IF(OR(B173=0,B173=""),"",IF(AND($E$3=1),'Marks Entry 1st'!J172,IF(AND($E$3=2),'Marks Entry 2nd'!J172,IF(AND($E$3=3),'Marks Entry 3rd'!J172,IF(AND($E$3=4),'Marks Entry 4th'!J172,"")))))</f>
        <v/>
      </c>
      <c r="K173" s="379" t="str">
        <f>IF(OR(B173=0,B173=""),"",IF(AND($E$3=1),'Marks Entry 1st'!K172,IF(AND($E$3=2),'Marks Entry 2nd'!K172,IF(AND($E$3=3),'Marks Entry 3rd'!K172,IF(AND($E$3=4),'Marks Entry 4th'!K172,"")))))</f>
        <v/>
      </c>
      <c r="L173" s="180" t="str">
        <f>IF(OR($E173="",$G173=""),"",IF(AND($E$3=1),'Marks Entry 1st'!L172,IF(AND($E$3=2),'Marks Entry 2nd'!L172,IF(AND($E$3=3),'Marks Entry 3rd'!L172,IF(AND($E$3=4),'Marks Entry 4th'!L172,"")))))</f>
        <v/>
      </c>
      <c r="M173" s="180" t="str">
        <f>IF(OR($E173="",$G173=""),"",IF(AND($E$3=1),'Marks Entry 1st'!M172,IF(AND($E$3=2),'Marks Entry 2nd'!M172,IF(AND($E$3=3),'Marks Entry 3rd'!M172,IF(AND($E$3=4),'Marks Entry 4th'!M172,"")))))</f>
        <v/>
      </c>
      <c r="N173" s="87" t="str">
        <f t="shared" si="184"/>
        <v/>
      </c>
      <c r="O173" s="180" t="str">
        <f>IF(OR($E173="",$G173=""),"",IF(AND($E$3=1),'Marks Entry 1st'!N172,IF(AND($E$3=2),'Marks Entry 2nd'!N172,IF(AND($E$3=3),'Marks Entry 3rd'!N172,IF(AND($E$3=4),'Marks Entry 4th'!N172,"")))))</f>
        <v/>
      </c>
      <c r="P173" s="180" t="str">
        <f>IF(OR($E173="",$G173=""),"",IF(AND($E$3=1),'Marks Entry 1st'!O172,IF(AND($E$3=2),'Marks Entry 2nd'!O172,IF(AND($E$3=3),'Marks Entry 3rd'!O172,IF(AND($E$3=4),'Marks Entry 4th'!O172,"")))))</f>
        <v/>
      </c>
      <c r="Q173" s="180" t="str">
        <f>IF(OR($E173="",$G173=""),"",IF(AND($E$3=1),'Marks Entry 1st'!P172,IF(AND($E$3=2),'Marks Entry 2nd'!P172,IF(AND($E$3=3),'Marks Entry 3rd'!P172,IF(AND($E$3=4),'Marks Entry 4th'!P172,"")))))</f>
        <v/>
      </c>
      <c r="R173" s="91" t="str">
        <f t="shared" si="185"/>
        <v/>
      </c>
      <c r="S173" s="87">
        <f t="shared" si="186"/>
        <v>0</v>
      </c>
      <c r="T173" s="93" t="str">
        <f>IF(OR($E173="",$G173=""),"",IF(AND($E$3=1),'Marks Entry 1st'!Q172,IF(AND($E$3=2),'Marks Entry 2nd'!Q172,IF(AND($E$3=3),'Marks Entry 3rd'!Q172,IF(AND($E$3=4),'Marks Entry 4th'!Q172,"")))))</f>
        <v/>
      </c>
      <c r="U173" s="93" t="str">
        <f>IF(OR($E173="",$G173=""),"",IF(AND($E$3=1),'Marks Entry 1st'!R172,IF(AND($E$3=2),'Marks Entry 2nd'!R172,IF(AND($E$3=3),'Marks Entry 3rd'!R172,IF(AND($E$3=4),'Marks Entry 4th'!R172,"")))))</f>
        <v/>
      </c>
      <c r="V173" s="93" t="str">
        <f>IF(OR($E173="",$G173=""),"",IF(AND($E$3=1),'Marks Entry 1st'!S172,IF(AND($E$3=2),'Marks Entry 2nd'!S172,IF(AND($E$3=3),'Marks Entry 3rd'!S172,IF(AND($E$3=4),'Marks Entry 4th'!S172,"")))))</f>
        <v/>
      </c>
      <c r="W173" s="92" t="str">
        <f t="shared" si="187"/>
        <v/>
      </c>
      <c r="X173" s="87" t="str">
        <f t="shared" si="188"/>
        <v/>
      </c>
      <c r="Y173" s="144">
        <f t="shared" si="189"/>
        <v>0</v>
      </c>
      <c r="Z173" s="144" t="str">
        <f t="shared" si="190"/>
        <v/>
      </c>
      <c r="AA173" s="144" t="str">
        <f t="shared" si="152"/>
        <v/>
      </c>
      <c r="AB173" s="144" t="str">
        <f t="shared" si="191"/>
        <v/>
      </c>
      <c r="AC173" s="144" t="str">
        <f t="shared" si="153"/>
        <v/>
      </c>
      <c r="AD173" s="148" t="str">
        <f t="shared" si="154"/>
        <v/>
      </c>
      <c r="AE173" s="180" t="str">
        <f>IF(OR($E173="",$G173=""),"",IF(AND($E$3=1),'Marks Entry 1st'!T172,IF(AND($E$3=2),'Marks Entry 2nd'!T172,IF(AND($E$3=3),'Marks Entry 3rd'!T172,IF(AND($E$3=4),'Marks Entry 4th'!T172,"")))))</f>
        <v/>
      </c>
      <c r="AF173" s="180" t="str">
        <f>IF(OR($E173="",$G173=""),"",IF(AND($E$3=1),'Marks Entry 1st'!U172,IF(AND($E$3=2),'Marks Entry 2nd'!U172,IF(AND($E$3=3),'Marks Entry 3rd'!U172,IF(AND($E$3=4),'Marks Entry 4th'!U172,"")))))</f>
        <v/>
      </c>
      <c r="AG173" s="87" t="str">
        <f t="shared" si="192"/>
        <v/>
      </c>
      <c r="AH173" s="180" t="str">
        <f>IF(OR($E173="",$G173=""),"",IF(AND($E$3=1),'Marks Entry 1st'!V172,IF(AND($E$3=2),'Marks Entry 2nd'!V172,IF(AND($E$3=3),'Marks Entry 3rd'!V172,IF(AND($E$3=4),'Marks Entry 4th'!V172,"")))))</f>
        <v/>
      </c>
      <c r="AI173" s="180" t="str">
        <f>IF(OR($E173="",$G173=""),"",IF(AND($E$3=1),'Marks Entry 1st'!W172,IF(AND($E$3=2),'Marks Entry 2nd'!W172,IF(AND($E$3=3),'Marks Entry 3rd'!W172,IF(AND($E$3=4),'Marks Entry 4th'!W172,"")))))</f>
        <v/>
      </c>
      <c r="AJ173" s="180" t="str">
        <f>IF(OR($E173="",$G173=""),"",IF(AND($E$3=1),'Marks Entry 1st'!X172,IF(AND($E$3=2),'Marks Entry 2nd'!X172,IF(AND($E$3=3),'Marks Entry 3rd'!X172,IF(AND($E$3=4),'Marks Entry 4th'!X172,"")))))</f>
        <v/>
      </c>
      <c r="AK173" s="91" t="str">
        <f t="shared" si="193"/>
        <v/>
      </c>
      <c r="AL173" s="87">
        <f t="shared" si="194"/>
        <v>0</v>
      </c>
      <c r="AM173" s="93" t="str">
        <f>IF(OR($E173="",$G173=""),"",IF(AND($E$3=1),'Marks Entry 1st'!Y172,IF(AND($E$3=2),'Marks Entry 2nd'!Y172,IF(AND($E$3=3),'Marks Entry 3rd'!Y172,IF(AND($E$3=4),'Marks Entry 4th'!Y172,"")))))</f>
        <v/>
      </c>
      <c r="AN173" s="93" t="str">
        <f>IF(OR($E173="",$G173=""),"",IF(AND($E$3=1),'Marks Entry 1st'!Z172,IF(AND($E$3=2),'Marks Entry 2nd'!Z172,IF(AND($E$3=3),'Marks Entry 3rd'!Z172,IF(AND($E$3=4),'Marks Entry 4th'!Z172,"")))))</f>
        <v/>
      </c>
      <c r="AO173" s="93" t="str">
        <f>IF(OR($E173="",$G173=""),"",IF(AND($E$3=1),'Marks Entry 1st'!AA172,IF(AND($E$3=2),'Marks Entry 2nd'!AA172,IF(AND($E$3=3),'Marks Entry 3rd'!AA172,IF(AND($E$3=4),'Marks Entry 4th'!AA172,"")))))</f>
        <v/>
      </c>
      <c r="AP173" s="92" t="str">
        <f t="shared" si="195"/>
        <v/>
      </c>
      <c r="AQ173" s="87" t="str">
        <f t="shared" si="196"/>
        <v/>
      </c>
      <c r="AR173" s="144">
        <f t="shared" si="197"/>
        <v>0</v>
      </c>
      <c r="AS173" s="144" t="str">
        <f t="shared" si="198"/>
        <v/>
      </c>
      <c r="AT173" s="144" t="str">
        <f t="shared" si="155"/>
        <v/>
      </c>
      <c r="AU173" s="144" t="str">
        <f t="shared" si="199"/>
        <v/>
      </c>
      <c r="AV173" s="144" t="str">
        <f t="shared" si="156"/>
        <v/>
      </c>
      <c r="AW173" s="148" t="str">
        <f t="shared" si="157"/>
        <v/>
      </c>
      <c r="AX173" s="180" t="str">
        <f>IF(OR($E173="",$G173=""),"",IF(AND($E$3=1),'Marks Entry 1st'!AB172,IF(AND($E$3=2),'Marks Entry 2nd'!AB172,IF(AND($E$3=3),'Marks Entry 3rd'!AB172,IF(AND($E$3=4),'Marks Entry 4th'!AB172,"")))))</f>
        <v/>
      </c>
      <c r="AY173" s="180" t="str">
        <f>IF(OR($E173="",$G173=""),"",IF(AND($E$3=1),'Marks Entry 1st'!AC172,IF(AND($E$3=2),'Marks Entry 2nd'!AC172,IF(AND($E$3=3),'Marks Entry 3rd'!AC172,IF(AND($E$3=4),'Marks Entry 4th'!AC172,"")))))</f>
        <v/>
      </c>
      <c r="AZ173" s="87" t="str">
        <f t="shared" si="158"/>
        <v/>
      </c>
      <c r="BA173" s="180" t="str">
        <f>IF(OR($E173="",$G173=""),"",IF(AND($E$3=1),'Marks Entry 1st'!AD172,IF(AND($E$3=2),'Marks Entry 2nd'!AD172,IF(AND($E$3=3),'Marks Entry 3rd'!AD172,IF(AND($E$3=4),'Marks Entry 4th'!AD172,"")))))</f>
        <v/>
      </c>
      <c r="BB173" s="180" t="str">
        <f>IF(OR($E173="",$G173=""),"",IF(AND($E$3=1),'Marks Entry 1st'!AE172,IF(AND($E$3=2),'Marks Entry 2nd'!AE172,IF(AND($E$3=3),'Marks Entry 3rd'!AE172,IF(AND($E$3=4),'Marks Entry 4th'!AE172,"")))))</f>
        <v/>
      </c>
      <c r="BC173" s="180" t="str">
        <f>IF(OR($E173="",$G173=""),"",IF(AND($E$3=1),'Marks Entry 1st'!AF172,IF(AND($E$3=2),'Marks Entry 2nd'!AF172,IF(AND($E$3=3),'Marks Entry 3rd'!AF172,IF(AND($E$3=4),'Marks Entry 4th'!AF172,"")))))</f>
        <v/>
      </c>
      <c r="BD173" s="91" t="str">
        <f t="shared" si="159"/>
        <v/>
      </c>
      <c r="BE173" s="87">
        <f t="shared" si="160"/>
        <v>0</v>
      </c>
      <c r="BF173" s="93" t="str">
        <f>IF(OR($E173="",$G173=""),"",IF(AND($E$3=1),'Marks Entry 1st'!AG172,IF(AND($E$3=2),'Marks Entry 2nd'!AG172,IF(AND($E$3=3),'Marks Entry 3rd'!AG172,IF(AND($E$3=4),'Marks Entry 4th'!AG172,"")))))</f>
        <v/>
      </c>
      <c r="BG173" s="93" t="str">
        <f>IF(OR($E173="",$G173=""),"",IF(AND($E$3=1),'Marks Entry 1st'!AH172,IF(AND($E$3=2),'Marks Entry 2nd'!AH172,IF(AND($E$3=3),'Marks Entry 3rd'!AH172,IF(AND($E$3=4),'Marks Entry 4th'!AH172,"")))))</f>
        <v/>
      </c>
      <c r="BH173" s="93" t="str">
        <f>IF(OR($E173="",$G173=""),"",IF(AND($E$3=1),'Marks Entry 1st'!AI172,IF(AND($E$3=2),'Marks Entry 2nd'!AI172,IF(AND($E$3=3),'Marks Entry 3rd'!AI172,IF(AND($E$3=4),'Marks Entry 4th'!AI172,"")))))</f>
        <v/>
      </c>
      <c r="BI173" s="92" t="str">
        <f t="shared" si="161"/>
        <v/>
      </c>
      <c r="BJ173" s="87" t="str">
        <f t="shared" si="162"/>
        <v/>
      </c>
      <c r="BK173" s="144">
        <f t="shared" si="163"/>
        <v>0</v>
      </c>
      <c r="BL173" s="144" t="str">
        <f t="shared" si="164"/>
        <v/>
      </c>
      <c r="BM173" s="144" t="str">
        <f t="shared" si="165"/>
        <v/>
      </c>
      <c r="BN173" s="144" t="str">
        <f t="shared" si="166"/>
        <v/>
      </c>
      <c r="BO173" s="144" t="str">
        <f t="shared" si="167"/>
        <v/>
      </c>
      <c r="BP173" s="148" t="str">
        <f t="shared" si="168"/>
        <v/>
      </c>
      <c r="BQ173" s="180" t="str">
        <f>IF(OR($E173="",$G173=""),"",IF(AND($E$3=1),'Marks Entry 1st'!AJ172,IF(AND($E$3=2),'Marks Entry 2nd'!AJ172,IF(AND($E$3=3),'Marks Entry 3rd'!AJ172,IF(AND($E$3=4),'Marks Entry 4th'!AJ172,"")))))</f>
        <v/>
      </c>
      <c r="BR173" s="180" t="str">
        <f>IF(OR($E173="",$G173=""),"",IF(AND($E$3=1),'Marks Entry 1st'!AK172,IF(AND($E$3=2),'Marks Entry 2nd'!AK172,IF(AND($E$3=3),'Marks Entry 3rd'!AK172,IF(AND($E$3=4),'Marks Entry 4th'!AK172,"")))))</f>
        <v/>
      </c>
      <c r="BS173" s="87" t="str">
        <f t="shared" si="200"/>
        <v/>
      </c>
      <c r="BT173" s="180" t="str">
        <f>IF(OR($E173="",$G173=""),"",IF(AND($E$3=1),'Marks Entry 1st'!AL172,IF(AND($E$3=2),'Marks Entry 2nd'!AL172,IF(AND($E$3=3),'Marks Entry 3rd'!AL172,IF(AND($E$3=4),'Marks Entry 4th'!AL172,"")))))</f>
        <v/>
      </c>
      <c r="BU173" s="180" t="str">
        <f>IF(OR($E173="",$G173=""),"",IF(AND($E$3=1),'Marks Entry 1st'!AM172,IF(AND($E$3=2),'Marks Entry 2nd'!AM172,IF(AND($E$3=3),'Marks Entry 3rd'!AM172,IF(AND($E$3=4),'Marks Entry 4th'!AM172,"")))))</f>
        <v/>
      </c>
      <c r="BV173" s="180" t="str">
        <f>IF(OR($E173="",$G173=""),"",IF(AND($E$3=1),'Marks Entry 1st'!AN172,IF(AND($E$3=2),'Marks Entry 2nd'!AN172,IF(AND($E$3=3),'Marks Entry 3rd'!AN172,IF(AND($E$3=4),'Marks Entry 4th'!AN172,"")))))</f>
        <v/>
      </c>
      <c r="BW173" s="91" t="str">
        <f t="shared" si="201"/>
        <v/>
      </c>
      <c r="BX173" s="87">
        <f t="shared" si="202"/>
        <v>0</v>
      </c>
      <c r="BY173" s="93" t="str">
        <f>IF(OR($E173="",$G173=""),"",IF(AND($E$3=1),'Marks Entry 1st'!AO172,IF(AND($E$3=2),'Marks Entry 2nd'!AO172,IF(AND($E$3=3),'Marks Entry 3rd'!AO172,IF(AND($E$3=4),'Marks Entry 4th'!AO172,"")))))</f>
        <v/>
      </c>
      <c r="BZ173" s="93" t="str">
        <f>IF(OR($E173="",$G173=""),"",IF(AND($E$3=1),'Marks Entry 1st'!AP172,IF(AND($E$3=2),'Marks Entry 2nd'!AP172,IF(AND($E$3=3),'Marks Entry 3rd'!AP172,IF(AND($E$3=4),'Marks Entry 4th'!AP172,"")))))</f>
        <v/>
      </c>
      <c r="CA173" s="93" t="str">
        <f>IF(OR($E173="",$G173=""),"",IF(AND($E$3=1),'Marks Entry 1st'!AQ172,IF(AND($E$3=2),'Marks Entry 2nd'!AQ172,IF(AND($E$3=3),'Marks Entry 3rd'!AQ172,IF(AND($E$3=4),'Marks Entry 4th'!AQ172,"")))))</f>
        <v/>
      </c>
      <c r="CB173" s="92" t="str">
        <f t="shared" si="203"/>
        <v/>
      </c>
      <c r="CC173" s="87" t="str">
        <f t="shared" si="204"/>
        <v/>
      </c>
      <c r="CD173" s="144">
        <f t="shared" si="205"/>
        <v>0</v>
      </c>
      <c r="CE173" s="144" t="str">
        <f t="shared" si="206"/>
        <v/>
      </c>
      <c r="CF173" s="144" t="str">
        <f t="shared" si="169"/>
        <v/>
      </c>
      <c r="CG173" s="144" t="str">
        <f t="shared" si="207"/>
        <v/>
      </c>
      <c r="CH173" s="144" t="str">
        <f t="shared" si="170"/>
        <v/>
      </c>
      <c r="CI173" s="148" t="str">
        <f t="shared" si="171"/>
        <v/>
      </c>
      <c r="CJ173" s="180" t="str">
        <f>IF(OR($E173="",$G173=""),"",IF(AND($E$3=1),'Marks Entry 1st'!AR172,IF(AND($E$3=2),'Marks Entry 2nd'!AR172,IF(AND($E$3=3),'Marks Entry 3rd'!AR172,IF(AND($E$3=4),'Marks Entry 4th'!AR172,"")))))</f>
        <v/>
      </c>
      <c r="CK173" s="180" t="str">
        <f>IF(OR($E173="",$G173=""),"",IF(AND($E$3=1),'Marks Entry 1st'!AS172,IF(AND($E$3=2),'Marks Entry 2nd'!AS172,IF(AND($E$3=3),'Marks Entry 3rd'!AS172,IF(AND($E$3=4),'Marks Entry 4th'!AS172,"")))))</f>
        <v/>
      </c>
      <c r="CL173" s="87" t="str">
        <f t="shared" si="208"/>
        <v/>
      </c>
      <c r="CM173" s="180" t="str">
        <f>IF(OR($E173="",$G173=""),"",IF(AND($E$3=1),'Marks Entry 1st'!AT172,IF(AND($E$3=2),'Marks Entry 2nd'!AT172,IF(AND($E$3=3),'Marks Entry 3rd'!AT172,IF(AND($E$3=4),'Marks Entry 4th'!AT172,"")))))</f>
        <v/>
      </c>
      <c r="CN173" s="180" t="str">
        <f>IF(OR($E173="",$G173=""),"",IF(AND($E$3=1),'Marks Entry 1st'!AU172,IF(AND($E$3=2),'Marks Entry 2nd'!AU172,IF(AND($E$3=3),'Marks Entry 3rd'!AU172,IF(AND($E$3=4),'Marks Entry 4th'!AU172,"")))))</f>
        <v/>
      </c>
      <c r="CO173" s="180" t="str">
        <f>IF(OR($E173="",$G173=""),"",IF(AND($E$3=1),'Marks Entry 1st'!AV172,IF(AND($E$3=2),'Marks Entry 2nd'!AV172,IF(AND($E$3=3),'Marks Entry 3rd'!AV172,IF(AND($E$3=4),'Marks Entry 4th'!AV172,"")))))</f>
        <v/>
      </c>
      <c r="CP173" s="91" t="str">
        <f t="shared" si="209"/>
        <v/>
      </c>
      <c r="CQ173" s="87">
        <f t="shared" si="210"/>
        <v>0</v>
      </c>
      <c r="CR173" s="93" t="str">
        <f>IF(OR($E173="",$G173=""),"",IF(AND($E$3=1),'Marks Entry 1st'!AW172,IF(AND($E$3=2),'Marks Entry 2nd'!AW172,IF(AND($E$3=3),'Marks Entry 3rd'!AW172,IF(AND($E$3=4),'Marks Entry 4th'!AW172,"")))))</f>
        <v/>
      </c>
      <c r="CS173" s="93" t="str">
        <f>IF(OR($E173="",$G173=""),"",IF(AND($E$3=1),'Marks Entry 1st'!AX172,IF(AND($E$3=2),'Marks Entry 2nd'!AX172,IF(AND($E$3=3),'Marks Entry 3rd'!AX172,IF(AND($E$3=4),'Marks Entry 4th'!AX172,"")))))</f>
        <v/>
      </c>
      <c r="CT173" s="93" t="str">
        <f>IF(OR($E173="",$G173=""),"",IF(AND($E$3=1),'Marks Entry 1st'!AY172,IF(AND($E$3=2),'Marks Entry 2nd'!AY172,IF(AND($E$3=3),'Marks Entry 3rd'!AY172,IF(AND($E$3=4),'Marks Entry 4th'!AY172,"")))))</f>
        <v/>
      </c>
      <c r="CU173" s="92" t="str">
        <f t="shared" si="211"/>
        <v/>
      </c>
      <c r="CV173" s="87" t="str">
        <f t="shared" si="212"/>
        <v/>
      </c>
      <c r="CW173" s="144">
        <f t="shared" si="213"/>
        <v>0</v>
      </c>
      <c r="CX173" s="144" t="str">
        <f t="shared" si="214"/>
        <v/>
      </c>
      <c r="CY173" s="144" t="str">
        <f t="shared" si="172"/>
        <v/>
      </c>
      <c r="CZ173" s="144" t="str">
        <f t="shared" si="215"/>
        <v/>
      </c>
      <c r="DA173" s="144" t="str">
        <f t="shared" si="173"/>
        <v/>
      </c>
      <c r="DB173" s="148" t="str">
        <f t="shared" si="174"/>
        <v/>
      </c>
      <c r="DC173" s="380" t="str">
        <f>IF(OR($E173="",$G173=""),"",IF(AND($E$3=1),'Marks Entry 1st'!AZ172,IF(AND($E$3=2),'Marks Entry 2nd'!AZ172,IF(AND($E$3=3),'Marks Entry 3rd'!AZ172,IF(AND($E$3=4),'Marks Entry 4th'!AZ172,"")))))</f>
        <v/>
      </c>
      <c r="DD173" s="380" t="str">
        <f>IF(OR($E173="",$G173=""),"",IF(AND($E$3=1),'Marks Entry 1st'!BA172,IF(AND($E$3=2),'Marks Entry 2nd'!BA172,IF(AND($E$3=3),'Marks Entry 3rd'!BA172,IF(AND($E$3=4),'Marks Entry 4th'!BA172,"")))))</f>
        <v/>
      </c>
      <c r="DE173" s="380" t="str">
        <f>IF(OR($E173="",$G173=""),"",IF(AND($E$3=1),'Marks Entry 1st'!BB172,IF(AND($E$3=2),'Marks Entry 2nd'!BB172,IF(AND($E$3=3),'Marks Entry 3rd'!BB172,IF(AND($E$3=4),'Marks Entry 4th'!BB172,"")))))</f>
        <v/>
      </c>
      <c r="DF173" s="181" t="str">
        <f t="shared" si="216"/>
        <v/>
      </c>
      <c r="DG173" s="182">
        <f t="shared" si="217"/>
        <v>0</v>
      </c>
      <c r="DH173" s="182" t="str">
        <f t="shared" si="218"/>
        <v/>
      </c>
      <c r="DI173" s="182" t="str">
        <f t="shared" si="219"/>
        <v/>
      </c>
      <c r="DJ173" s="147" t="str">
        <f t="shared" si="175"/>
        <v/>
      </c>
      <c r="DK173" s="380" t="str">
        <f>IF(OR($E173="",$G173=""),"",IF(AND($E$3=1),'Marks Entry 1st'!BC172,IF(AND($E$3=2),'Marks Entry 2nd'!BC172,IF(AND($E$3=3),'Marks Entry 3rd'!BC172,IF(AND($E$3=4),'Marks Entry 4th'!BC172,"")))))</f>
        <v/>
      </c>
      <c r="DL173" s="380" t="str">
        <f>IF(OR($E173="",$G173=""),"",IF(AND($E$3=1),'Marks Entry 1st'!BD172,IF(AND($E$3=2),'Marks Entry 2nd'!BD172,IF(AND($E$3=3),'Marks Entry 3rd'!BD172,IF(AND($E$3=4),'Marks Entry 4th'!BD172,"")))))</f>
        <v/>
      </c>
      <c r="DM173" s="380" t="str">
        <f>IF(OR($E173="",$G173=""),"",IF(AND($E$3=1),'Marks Entry 1st'!BE172,IF(AND($E$3=2),'Marks Entry 2nd'!BE172,IF(AND($E$3=3),'Marks Entry 3rd'!BE172,IF(AND($E$3=4),'Marks Entry 4th'!BE172,"")))))</f>
        <v/>
      </c>
      <c r="DN173" s="181" t="str">
        <f t="shared" si="220"/>
        <v/>
      </c>
      <c r="DO173" s="182">
        <f t="shared" si="221"/>
        <v>0</v>
      </c>
      <c r="DP173" s="182" t="str">
        <f t="shared" si="222"/>
        <v/>
      </c>
      <c r="DQ173" s="182" t="str">
        <f t="shared" si="223"/>
        <v/>
      </c>
      <c r="DR173" s="147" t="str">
        <f t="shared" si="176"/>
        <v/>
      </c>
      <c r="DS173" s="380" t="str">
        <f>IF(OR($E173="",$G173=""),"",IF(AND($E$3=1),'Marks Entry 1st'!BF172,IF(AND($E$3=2),'Marks Entry 2nd'!BF172,IF(AND($E$3=3),'Marks Entry 3rd'!BF172,IF(AND($E$3=4),'Marks Entry 4th'!BF172,"")))))</f>
        <v/>
      </c>
      <c r="DT173" s="380" t="str">
        <f>IF(OR($E173="",$G173=""),"",IF(AND($E$3=1),'Marks Entry 1st'!BG172,IF(AND($E$3=2),'Marks Entry 2nd'!BG172,IF(AND($E$3=3),'Marks Entry 3rd'!BG172,IF(AND($E$3=4),'Marks Entry 4th'!BG172,"")))))</f>
        <v/>
      </c>
      <c r="DU173" s="380" t="str">
        <f>IF(OR($E173="",$G173=""),"",IF(AND($E$3=1),'Marks Entry 1st'!BH172,IF(AND($E$3=2),'Marks Entry 2nd'!BH172,IF(AND($E$3=3),'Marks Entry 3rd'!BH172,IF(AND($E$3=4),'Marks Entry 4th'!BH172,"")))))</f>
        <v/>
      </c>
      <c r="DV173" s="181" t="str">
        <f t="shared" si="224"/>
        <v/>
      </c>
      <c r="DW173" s="182">
        <f t="shared" si="225"/>
        <v>0</v>
      </c>
      <c r="DX173" s="182" t="str">
        <f t="shared" si="226"/>
        <v/>
      </c>
      <c r="DY173" s="182" t="str">
        <f t="shared" si="227"/>
        <v/>
      </c>
      <c r="DZ173" s="147" t="str">
        <f t="shared" si="177"/>
        <v/>
      </c>
      <c r="EA173" s="104" t="str">
        <f t="shared" si="178"/>
        <v/>
      </c>
      <c r="EB173" s="105" t="str">
        <f t="shared" si="179"/>
        <v/>
      </c>
      <c r="EC173" s="111" t="str">
        <f t="shared" si="180"/>
        <v/>
      </c>
      <c r="ED173" s="112" t="str">
        <f t="shared" si="181"/>
        <v/>
      </c>
      <c r="EE173" s="386" t="str">
        <f t="shared" si="182"/>
        <v/>
      </c>
      <c r="EF173" s="72" t="str">
        <f>IF(OR($E173="",$G173=""),"",IF(AND($E$3=1),'Marks Entry 1st'!BI172,IF(AND($E$3=2),'Marks Entry 2nd'!BI172,IF(AND($E$3=3),'Marks Entry 3rd'!BI172,IF(AND($E$3=4),'Marks Entry 4th'!BI172,"")))))</f>
        <v/>
      </c>
      <c r="EG173" s="72" t="str">
        <f>IF(OR($E173="",$G173=""),"",IF(AND($E$3=1),'Marks Entry 1st'!BJ172,IF(AND($E$3=2),'Marks Entry 2nd'!BJ172,IF(AND($E$3=3),'Marks Entry 3rd'!BJ172,IF(AND($E$3=4),'Marks Entry 4th'!BJ172,"")))))</f>
        <v/>
      </c>
      <c r="EH173" s="328" t="str">
        <f t="shared" si="183"/>
        <v/>
      </c>
      <c r="EI173" s="73"/>
      <c r="EP173" s="75">
        <f>IF(AND($E$3=1),'Marks Entry 1st'!I172,IF(AND($E$3=2),'Marks Entry 2nd'!I172,IF(AND($E$3=3),'Marks Entry 3rd'!I172,IF(AND($E$3=4),'Marks Entry 4th'!I172,""))))</f>
        <v>0</v>
      </c>
    </row>
    <row r="174" spans="1:146" ht="18.899999999999999" customHeight="1">
      <c r="A174" s="94">
        <v>167</v>
      </c>
      <c r="B174" s="94" t="str">
        <f>IF(OR(EP174=0,EP174=""),"",IF(AND($E$3=1),'Marks Entry 1st'!I173,IF(AND($E$3=2),'Marks Entry 2nd'!I173,IF(AND($E$3=3),'Marks Entry 3rd'!I173,IF(AND($E$3=4),'Marks Entry 4th'!I173,"")))))</f>
        <v/>
      </c>
      <c r="C174" s="95" t="str">
        <f>IF(OR(B174=0,B174=""),"",IF(AND($E$3=1),'Marks Entry 1st'!B173,IF(AND($E$3=2),'Marks Entry 2nd'!B173,IF(AND($E$3=3),'Marks Entry 3rd'!B173,IF(AND($E$3=4),'Marks Entry 4th'!B173,"")))))</f>
        <v/>
      </c>
      <c r="D174" s="95" t="str">
        <f>IF(OR(B174=0,B174=""),"",IF(AND($E$3=1),'Marks Entry 1st'!C173,IF(AND($E$3=2),'Marks Entry 2nd'!C173,IF(AND($E$3=3),'Marks Entry 3rd'!C173,IF(AND($E$3=4),'Marks Entry 4th'!C173,"")))))</f>
        <v/>
      </c>
      <c r="E174" s="96" t="str">
        <f>IF(OR(B174=0,B174=""),"",IF(AND($E$3=1),'Marks Entry 1st'!E173,IF(AND($E$3=2),'Marks Entry 2nd'!E173,IF(AND($E$3=3),'Marks Entry 3rd'!E173,IF(AND($E$3=4),'Marks Entry 4th'!E173,"")))))</f>
        <v/>
      </c>
      <c r="F174" s="95" t="str">
        <f>IF(OR(B174=0,B174=""),"",IF(AND($E$3=1),'Marks Entry 1st'!D173,IF(AND($E$3=2),'Marks Entry 2nd'!D173,IF(AND($E$3=3),'Marks Entry 3rd'!D173,IF(AND($E$3=4),'Marks Entry 4th'!D173,"")))))</f>
        <v/>
      </c>
      <c r="G174" s="90" t="str">
        <f>IF(OR(B174=0,B174=""),"",IF(AND($E$3=1),'Marks Entry 1st'!F173,IF(AND($E$3=2),'Marks Entry 2nd'!F173,IF(AND($E$3=3),'Marks Entry 3rd'!F173,IF(AND($E$3=4),'Marks Entry 4th'!F173,"")))))</f>
        <v/>
      </c>
      <c r="H174" s="90" t="str">
        <f>IF(OR(B174=0,B174=""),"",IF(AND($E$3=1),'Marks Entry 1st'!G173,IF(AND($E$3=2),'Marks Entry 2nd'!G173,IF(AND($E$3=3),'Marks Entry 3rd'!G173,IF(AND($E$3=4),'Marks Entry 4th'!G173,"")))))</f>
        <v/>
      </c>
      <c r="I174" s="90" t="str">
        <f>IF(OR(B174=0,B174=""),"",IF(AND($E$3=1),'Marks Entry 1st'!H173,IF(AND($E$3=2),'Marks Entry 2nd'!H173,IF(AND($E$3=3),'Marks Entry 3rd'!H173,IF(AND($E$3=4),'Marks Entry 4th'!H173,"")))))</f>
        <v/>
      </c>
      <c r="J174" s="379" t="str">
        <f>IF(OR(B174=0,B174=""),"",IF(AND($E$3=1),'Marks Entry 1st'!J173,IF(AND($E$3=2),'Marks Entry 2nd'!J173,IF(AND($E$3=3),'Marks Entry 3rd'!J173,IF(AND($E$3=4),'Marks Entry 4th'!J173,"")))))</f>
        <v/>
      </c>
      <c r="K174" s="379" t="str">
        <f>IF(OR(B174=0,B174=""),"",IF(AND($E$3=1),'Marks Entry 1st'!K173,IF(AND($E$3=2),'Marks Entry 2nd'!K173,IF(AND($E$3=3),'Marks Entry 3rd'!K173,IF(AND($E$3=4),'Marks Entry 4th'!K173,"")))))</f>
        <v/>
      </c>
      <c r="L174" s="180" t="str">
        <f>IF(OR($E174="",$G174=""),"",IF(AND($E$3=1),'Marks Entry 1st'!L173,IF(AND($E$3=2),'Marks Entry 2nd'!L173,IF(AND($E$3=3),'Marks Entry 3rd'!L173,IF(AND($E$3=4),'Marks Entry 4th'!L173,"")))))</f>
        <v/>
      </c>
      <c r="M174" s="180" t="str">
        <f>IF(OR($E174="",$G174=""),"",IF(AND($E$3=1),'Marks Entry 1st'!M173,IF(AND($E$3=2),'Marks Entry 2nd'!M173,IF(AND($E$3=3),'Marks Entry 3rd'!M173,IF(AND($E$3=4),'Marks Entry 4th'!M173,"")))))</f>
        <v/>
      </c>
      <c r="N174" s="87" t="str">
        <f t="shared" si="184"/>
        <v/>
      </c>
      <c r="O174" s="180" t="str">
        <f>IF(OR($E174="",$G174=""),"",IF(AND($E$3=1),'Marks Entry 1st'!N173,IF(AND($E$3=2),'Marks Entry 2nd'!N173,IF(AND($E$3=3),'Marks Entry 3rd'!N173,IF(AND($E$3=4),'Marks Entry 4th'!N173,"")))))</f>
        <v/>
      </c>
      <c r="P174" s="180" t="str">
        <f>IF(OR($E174="",$G174=""),"",IF(AND($E$3=1),'Marks Entry 1st'!O173,IF(AND($E$3=2),'Marks Entry 2nd'!O173,IF(AND($E$3=3),'Marks Entry 3rd'!O173,IF(AND($E$3=4),'Marks Entry 4th'!O173,"")))))</f>
        <v/>
      </c>
      <c r="Q174" s="180" t="str">
        <f>IF(OR($E174="",$G174=""),"",IF(AND($E$3=1),'Marks Entry 1st'!P173,IF(AND($E$3=2),'Marks Entry 2nd'!P173,IF(AND($E$3=3),'Marks Entry 3rd'!P173,IF(AND($E$3=4),'Marks Entry 4th'!P173,"")))))</f>
        <v/>
      </c>
      <c r="R174" s="91" t="str">
        <f t="shared" si="185"/>
        <v/>
      </c>
      <c r="S174" s="87">
        <f t="shared" si="186"/>
        <v>0</v>
      </c>
      <c r="T174" s="93" t="str">
        <f>IF(OR($E174="",$G174=""),"",IF(AND($E$3=1),'Marks Entry 1st'!Q173,IF(AND($E$3=2),'Marks Entry 2nd'!Q173,IF(AND($E$3=3),'Marks Entry 3rd'!Q173,IF(AND($E$3=4),'Marks Entry 4th'!Q173,"")))))</f>
        <v/>
      </c>
      <c r="U174" s="93" t="str">
        <f>IF(OR($E174="",$G174=""),"",IF(AND($E$3=1),'Marks Entry 1st'!R173,IF(AND($E$3=2),'Marks Entry 2nd'!R173,IF(AND($E$3=3),'Marks Entry 3rd'!R173,IF(AND($E$3=4),'Marks Entry 4th'!R173,"")))))</f>
        <v/>
      </c>
      <c r="V174" s="93" t="str">
        <f>IF(OR($E174="",$G174=""),"",IF(AND($E$3=1),'Marks Entry 1st'!S173,IF(AND($E$3=2),'Marks Entry 2nd'!S173,IF(AND($E$3=3),'Marks Entry 3rd'!S173,IF(AND($E$3=4),'Marks Entry 4th'!S173,"")))))</f>
        <v/>
      </c>
      <c r="W174" s="92" t="str">
        <f t="shared" si="187"/>
        <v/>
      </c>
      <c r="X174" s="87" t="str">
        <f t="shared" si="188"/>
        <v/>
      </c>
      <c r="Y174" s="144">
        <f t="shared" si="189"/>
        <v>0</v>
      </c>
      <c r="Z174" s="144" t="str">
        <f t="shared" si="190"/>
        <v/>
      </c>
      <c r="AA174" s="144" t="str">
        <f t="shared" si="152"/>
        <v/>
      </c>
      <c r="AB174" s="144" t="str">
        <f t="shared" si="191"/>
        <v/>
      </c>
      <c r="AC174" s="144" t="str">
        <f t="shared" si="153"/>
        <v/>
      </c>
      <c r="AD174" s="148" t="str">
        <f t="shared" si="154"/>
        <v/>
      </c>
      <c r="AE174" s="180" t="str">
        <f>IF(OR($E174="",$G174=""),"",IF(AND($E$3=1),'Marks Entry 1st'!T173,IF(AND($E$3=2),'Marks Entry 2nd'!T173,IF(AND($E$3=3),'Marks Entry 3rd'!T173,IF(AND($E$3=4),'Marks Entry 4th'!T173,"")))))</f>
        <v/>
      </c>
      <c r="AF174" s="180" t="str">
        <f>IF(OR($E174="",$G174=""),"",IF(AND($E$3=1),'Marks Entry 1st'!U173,IF(AND($E$3=2),'Marks Entry 2nd'!U173,IF(AND($E$3=3),'Marks Entry 3rd'!U173,IF(AND($E$3=4),'Marks Entry 4th'!U173,"")))))</f>
        <v/>
      </c>
      <c r="AG174" s="87" t="str">
        <f t="shared" si="192"/>
        <v/>
      </c>
      <c r="AH174" s="180" t="str">
        <f>IF(OR($E174="",$G174=""),"",IF(AND($E$3=1),'Marks Entry 1st'!V173,IF(AND($E$3=2),'Marks Entry 2nd'!V173,IF(AND($E$3=3),'Marks Entry 3rd'!V173,IF(AND($E$3=4),'Marks Entry 4th'!V173,"")))))</f>
        <v/>
      </c>
      <c r="AI174" s="180" t="str">
        <f>IF(OR($E174="",$G174=""),"",IF(AND($E$3=1),'Marks Entry 1st'!W173,IF(AND($E$3=2),'Marks Entry 2nd'!W173,IF(AND($E$3=3),'Marks Entry 3rd'!W173,IF(AND($E$3=4),'Marks Entry 4th'!W173,"")))))</f>
        <v/>
      </c>
      <c r="AJ174" s="180" t="str">
        <f>IF(OR($E174="",$G174=""),"",IF(AND($E$3=1),'Marks Entry 1st'!X173,IF(AND($E$3=2),'Marks Entry 2nd'!X173,IF(AND($E$3=3),'Marks Entry 3rd'!X173,IF(AND($E$3=4),'Marks Entry 4th'!X173,"")))))</f>
        <v/>
      </c>
      <c r="AK174" s="91" t="str">
        <f t="shared" si="193"/>
        <v/>
      </c>
      <c r="AL174" s="87">
        <f t="shared" si="194"/>
        <v>0</v>
      </c>
      <c r="AM174" s="93" t="str">
        <f>IF(OR($E174="",$G174=""),"",IF(AND($E$3=1),'Marks Entry 1st'!Y173,IF(AND($E$3=2),'Marks Entry 2nd'!Y173,IF(AND($E$3=3),'Marks Entry 3rd'!Y173,IF(AND($E$3=4),'Marks Entry 4th'!Y173,"")))))</f>
        <v/>
      </c>
      <c r="AN174" s="93" t="str">
        <f>IF(OR($E174="",$G174=""),"",IF(AND($E$3=1),'Marks Entry 1st'!Z173,IF(AND($E$3=2),'Marks Entry 2nd'!Z173,IF(AND($E$3=3),'Marks Entry 3rd'!Z173,IF(AND($E$3=4),'Marks Entry 4th'!Z173,"")))))</f>
        <v/>
      </c>
      <c r="AO174" s="93" t="str">
        <f>IF(OR($E174="",$G174=""),"",IF(AND($E$3=1),'Marks Entry 1st'!AA173,IF(AND($E$3=2),'Marks Entry 2nd'!AA173,IF(AND($E$3=3),'Marks Entry 3rd'!AA173,IF(AND($E$3=4),'Marks Entry 4th'!AA173,"")))))</f>
        <v/>
      </c>
      <c r="AP174" s="92" t="str">
        <f t="shared" si="195"/>
        <v/>
      </c>
      <c r="AQ174" s="87" t="str">
        <f t="shared" si="196"/>
        <v/>
      </c>
      <c r="AR174" s="144">
        <f t="shared" si="197"/>
        <v>0</v>
      </c>
      <c r="AS174" s="144" t="str">
        <f t="shared" si="198"/>
        <v/>
      </c>
      <c r="AT174" s="144" t="str">
        <f t="shared" si="155"/>
        <v/>
      </c>
      <c r="AU174" s="144" t="str">
        <f t="shared" si="199"/>
        <v/>
      </c>
      <c r="AV174" s="144" t="str">
        <f t="shared" si="156"/>
        <v/>
      </c>
      <c r="AW174" s="148" t="str">
        <f t="shared" si="157"/>
        <v/>
      </c>
      <c r="AX174" s="180" t="str">
        <f>IF(OR($E174="",$G174=""),"",IF(AND($E$3=1),'Marks Entry 1st'!AB173,IF(AND($E$3=2),'Marks Entry 2nd'!AB173,IF(AND($E$3=3),'Marks Entry 3rd'!AB173,IF(AND($E$3=4),'Marks Entry 4th'!AB173,"")))))</f>
        <v/>
      </c>
      <c r="AY174" s="180" t="str">
        <f>IF(OR($E174="",$G174=""),"",IF(AND($E$3=1),'Marks Entry 1st'!AC173,IF(AND($E$3=2),'Marks Entry 2nd'!AC173,IF(AND($E$3=3),'Marks Entry 3rd'!AC173,IF(AND($E$3=4),'Marks Entry 4th'!AC173,"")))))</f>
        <v/>
      </c>
      <c r="AZ174" s="87" t="str">
        <f t="shared" si="158"/>
        <v/>
      </c>
      <c r="BA174" s="180" t="str">
        <f>IF(OR($E174="",$G174=""),"",IF(AND($E$3=1),'Marks Entry 1st'!AD173,IF(AND($E$3=2),'Marks Entry 2nd'!AD173,IF(AND($E$3=3),'Marks Entry 3rd'!AD173,IF(AND($E$3=4),'Marks Entry 4th'!AD173,"")))))</f>
        <v/>
      </c>
      <c r="BB174" s="180" t="str">
        <f>IF(OR($E174="",$G174=""),"",IF(AND($E$3=1),'Marks Entry 1st'!AE173,IF(AND($E$3=2),'Marks Entry 2nd'!AE173,IF(AND($E$3=3),'Marks Entry 3rd'!AE173,IF(AND($E$3=4),'Marks Entry 4th'!AE173,"")))))</f>
        <v/>
      </c>
      <c r="BC174" s="180" t="str">
        <f>IF(OR($E174="",$G174=""),"",IF(AND($E$3=1),'Marks Entry 1st'!AF173,IF(AND($E$3=2),'Marks Entry 2nd'!AF173,IF(AND($E$3=3),'Marks Entry 3rd'!AF173,IF(AND($E$3=4),'Marks Entry 4th'!AF173,"")))))</f>
        <v/>
      </c>
      <c r="BD174" s="91" t="str">
        <f t="shared" si="159"/>
        <v/>
      </c>
      <c r="BE174" s="87">
        <f t="shared" si="160"/>
        <v>0</v>
      </c>
      <c r="BF174" s="93" t="str">
        <f>IF(OR($E174="",$G174=""),"",IF(AND($E$3=1),'Marks Entry 1st'!AG173,IF(AND($E$3=2),'Marks Entry 2nd'!AG173,IF(AND($E$3=3),'Marks Entry 3rd'!AG173,IF(AND($E$3=4),'Marks Entry 4th'!AG173,"")))))</f>
        <v/>
      </c>
      <c r="BG174" s="93" t="str">
        <f>IF(OR($E174="",$G174=""),"",IF(AND($E$3=1),'Marks Entry 1st'!AH173,IF(AND($E$3=2),'Marks Entry 2nd'!AH173,IF(AND($E$3=3),'Marks Entry 3rd'!AH173,IF(AND($E$3=4),'Marks Entry 4th'!AH173,"")))))</f>
        <v/>
      </c>
      <c r="BH174" s="93" t="str">
        <f>IF(OR($E174="",$G174=""),"",IF(AND($E$3=1),'Marks Entry 1st'!AI173,IF(AND($E$3=2),'Marks Entry 2nd'!AI173,IF(AND($E$3=3),'Marks Entry 3rd'!AI173,IF(AND($E$3=4),'Marks Entry 4th'!AI173,"")))))</f>
        <v/>
      </c>
      <c r="BI174" s="92" t="str">
        <f t="shared" si="161"/>
        <v/>
      </c>
      <c r="BJ174" s="87" t="str">
        <f t="shared" si="162"/>
        <v/>
      </c>
      <c r="BK174" s="144">
        <f t="shared" si="163"/>
        <v>0</v>
      </c>
      <c r="BL174" s="144" t="str">
        <f t="shared" si="164"/>
        <v/>
      </c>
      <c r="BM174" s="144" t="str">
        <f t="shared" si="165"/>
        <v/>
      </c>
      <c r="BN174" s="144" t="str">
        <f t="shared" si="166"/>
        <v/>
      </c>
      <c r="BO174" s="144" t="str">
        <f t="shared" si="167"/>
        <v/>
      </c>
      <c r="BP174" s="148" t="str">
        <f t="shared" si="168"/>
        <v/>
      </c>
      <c r="BQ174" s="180" t="str">
        <f>IF(OR($E174="",$G174=""),"",IF(AND($E$3=1),'Marks Entry 1st'!AJ173,IF(AND($E$3=2),'Marks Entry 2nd'!AJ173,IF(AND($E$3=3),'Marks Entry 3rd'!AJ173,IF(AND($E$3=4),'Marks Entry 4th'!AJ173,"")))))</f>
        <v/>
      </c>
      <c r="BR174" s="180" t="str">
        <f>IF(OR($E174="",$G174=""),"",IF(AND($E$3=1),'Marks Entry 1st'!AK173,IF(AND($E$3=2),'Marks Entry 2nd'!AK173,IF(AND($E$3=3),'Marks Entry 3rd'!AK173,IF(AND($E$3=4),'Marks Entry 4th'!AK173,"")))))</f>
        <v/>
      </c>
      <c r="BS174" s="87" t="str">
        <f t="shared" si="200"/>
        <v/>
      </c>
      <c r="BT174" s="180" t="str">
        <f>IF(OR($E174="",$G174=""),"",IF(AND($E$3=1),'Marks Entry 1st'!AL173,IF(AND($E$3=2),'Marks Entry 2nd'!AL173,IF(AND($E$3=3),'Marks Entry 3rd'!AL173,IF(AND($E$3=4),'Marks Entry 4th'!AL173,"")))))</f>
        <v/>
      </c>
      <c r="BU174" s="180" t="str">
        <f>IF(OR($E174="",$G174=""),"",IF(AND($E$3=1),'Marks Entry 1st'!AM173,IF(AND($E$3=2),'Marks Entry 2nd'!AM173,IF(AND($E$3=3),'Marks Entry 3rd'!AM173,IF(AND($E$3=4),'Marks Entry 4th'!AM173,"")))))</f>
        <v/>
      </c>
      <c r="BV174" s="180" t="str">
        <f>IF(OR($E174="",$G174=""),"",IF(AND($E$3=1),'Marks Entry 1st'!AN173,IF(AND($E$3=2),'Marks Entry 2nd'!AN173,IF(AND($E$3=3),'Marks Entry 3rd'!AN173,IF(AND($E$3=4),'Marks Entry 4th'!AN173,"")))))</f>
        <v/>
      </c>
      <c r="BW174" s="91" t="str">
        <f t="shared" si="201"/>
        <v/>
      </c>
      <c r="BX174" s="87">
        <f t="shared" si="202"/>
        <v>0</v>
      </c>
      <c r="BY174" s="93" t="str">
        <f>IF(OR($E174="",$G174=""),"",IF(AND($E$3=1),'Marks Entry 1st'!AO173,IF(AND($E$3=2),'Marks Entry 2nd'!AO173,IF(AND($E$3=3),'Marks Entry 3rd'!AO173,IF(AND($E$3=4),'Marks Entry 4th'!AO173,"")))))</f>
        <v/>
      </c>
      <c r="BZ174" s="93" t="str">
        <f>IF(OR($E174="",$G174=""),"",IF(AND($E$3=1),'Marks Entry 1st'!AP173,IF(AND($E$3=2),'Marks Entry 2nd'!AP173,IF(AND($E$3=3),'Marks Entry 3rd'!AP173,IF(AND($E$3=4),'Marks Entry 4th'!AP173,"")))))</f>
        <v/>
      </c>
      <c r="CA174" s="93" t="str">
        <f>IF(OR($E174="",$G174=""),"",IF(AND($E$3=1),'Marks Entry 1st'!AQ173,IF(AND($E$3=2),'Marks Entry 2nd'!AQ173,IF(AND($E$3=3),'Marks Entry 3rd'!AQ173,IF(AND($E$3=4),'Marks Entry 4th'!AQ173,"")))))</f>
        <v/>
      </c>
      <c r="CB174" s="92" t="str">
        <f t="shared" si="203"/>
        <v/>
      </c>
      <c r="CC174" s="87" t="str">
        <f t="shared" si="204"/>
        <v/>
      </c>
      <c r="CD174" s="144">
        <f t="shared" si="205"/>
        <v>0</v>
      </c>
      <c r="CE174" s="144" t="str">
        <f t="shared" si="206"/>
        <v/>
      </c>
      <c r="CF174" s="144" t="str">
        <f t="shared" si="169"/>
        <v/>
      </c>
      <c r="CG174" s="144" t="str">
        <f t="shared" si="207"/>
        <v/>
      </c>
      <c r="CH174" s="144" t="str">
        <f t="shared" si="170"/>
        <v/>
      </c>
      <c r="CI174" s="148" t="str">
        <f t="shared" si="171"/>
        <v/>
      </c>
      <c r="CJ174" s="180" t="str">
        <f>IF(OR($E174="",$G174=""),"",IF(AND($E$3=1),'Marks Entry 1st'!AR173,IF(AND($E$3=2),'Marks Entry 2nd'!AR173,IF(AND($E$3=3),'Marks Entry 3rd'!AR173,IF(AND($E$3=4),'Marks Entry 4th'!AR173,"")))))</f>
        <v/>
      </c>
      <c r="CK174" s="180" t="str">
        <f>IF(OR($E174="",$G174=""),"",IF(AND($E$3=1),'Marks Entry 1st'!AS173,IF(AND($E$3=2),'Marks Entry 2nd'!AS173,IF(AND($E$3=3),'Marks Entry 3rd'!AS173,IF(AND($E$3=4),'Marks Entry 4th'!AS173,"")))))</f>
        <v/>
      </c>
      <c r="CL174" s="87" t="str">
        <f t="shared" si="208"/>
        <v/>
      </c>
      <c r="CM174" s="180" t="str">
        <f>IF(OR($E174="",$G174=""),"",IF(AND($E$3=1),'Marks Entry 1st'!AT173,IF(AND($E$3=2),'Marks Entry 2nd'!AT173,IF(AND($E$3=3),'Marks Entry 3rd'!AT173,IF(AND($E$3=4),'Marks Entry 4th'!AT173,"")))))</f>
        <v/>
      </c>
      <c r="CN174" s="180" t="str">
        <f>IF(OR($E174="",$G174=""),"",IF(AND($E$3=1),'Marks Entry 1st'!AU173,IF(AND($E$3=2),'Marks Entry 2nd'!AU173,IF(AND($E$3=3),'Marks Entry 3rd'!AU173,IF(AND($E$3=4),'Marks Entry 4th'!AU173,"")))))</f>
        <v/>
      </c>
      <c r="CO174" s="180" t="str">
        <f>IF(OR($E174="",$G174=""),"",IF(AND($E$3=1),'Marks Entry 1st'!AV173,IF(AND($E$3=2),'Marks Entry 2nd'!AV173,IF(AND($E$3=3),'Marks Entry 3rd'!AV173,IF(AND($E$3=4),'Marks Entry 4th'!AV173,"")))))</f>
        <v/>
      </c>
      <c r="CP174" s="91" t="str">
        <f t="shared" si="209"/>
        <v/>
      </c>
      <c r="CQ174" s="87">
        <f t="shared" si="210"/>
        <v>0</v>
      </c>
      <c r="CR174" s="93" t="str">
        <f>IF(OR($E174="",$G174=""),"",IF(AND($E$3=1),'Marks Entry 1st'!AW173,IF(AND($E$3=2),'Marks Entry 2nd'!AW173,IF(AND($E$3=3),'Marks Entry 3rd'!AW173,IF(AND($E$3=4),'Marks Entry 4th'!AW173,"")))))</f>
        <v/>
      </c>
      <c r="CS174" s="93" t="str">
        <f>IF(OR($E174="",$G174=""),"",IF(AND($E$3=1),'Marks Entry 1st'!AX173,IF(AND($E$3=2),'Marks Entry 2nd'!AX173,IF(AND($E$3=3),'Marks Entry 3rd'!AX173,IF(AND($E$3=4),'Marks Entry 4th'!AX173,"")))))</f>
        <v/>
      </c>
      <c r="CT174" s="93" t="str">
        <f>IF(OR($E174="",$G174=""),"",IF(AND($E$3=1),'Marks Entry 1st'!AY173,IF(AND($E$3=2),'Marks Entry 2nd'!AY173,IF(AND($E$3=3),'Marks Entry 3rd'!AY173,IF(AND($E$3=4),'Marks Entry 4th'!AY173,"")))))</f>
        <v/>
      </c>
      <c r="CU174" s="92" t="str">
        <f t="shared" si="211"/>
        <v/>
      </c>
      <c r="CV174" s="87" t="str">
        <f t="shared" si="212"/>
        <v/>
      </c>
      <c r="CW174" s="144">
        <f t="shared" si="213"/>
        <v>0</v>
      </c>
      <c r="CX174" s="144" t="str">
        <f t="shared" si="214"/>
        <v/>
      </c>
      <c r="CY174" s="144" t="str">
        <f t="shared" si="172"/>
        <v/>
      </c>
      <c r="CZ174" s="144" t="str">
        <f t="shared" si="215"/>
        <v/>
      </c>
      <c r="DA174" s="144" t="str">
        <f t="shared" si="173"/>
        <v/>
      </c>
      <c r="DB174" s="148" t="str">
        <f t="shared" si="174"/>
        <v/>
      </c>
      <c r="DC174" s="380" t="str">
        <f>IF(OR($E174="",$G174=""),"",IF(AND($E$3=1),'Marks Entry 1st'!AZ173,IF(AND($E$3=2),'Marks Entry 2nd'!AZ173,IF(AND($E$3=3),'Marks Entry 3rd'!AZ173,IF(AND($E$3=4),'Marks Entry 4th'!AZ173,"")))))</f>
        <v/>
      </c>
      <c r="DD174" s="380" t="str">
        <f>IF(OR($E174="",$G174=""),"",IF(AND($E$3=1),'Marks Entry 1st'!BA173,IF(AND($E$3=2),'Marks Entry 2nd'!BA173,IF(AND($E$3=3),'Marks Entry 3rd'!BA173,IF(AND($E$3=4),'Marks Entry 4th'!BA173,"")))))</f>
        <v/>
      </c>
      <c r="DE174" s="380" t="str">
        <f>IF(OR($E174="",$G174=""),"",IF(AND($E$3=1),'Marks Entry 1st'!BB173,IF(AND($E$3=2),'Marks Entry 2nd'!BB173,IF(AND($E$3=3),'Marks Entry 3rd'!BB173,IF(AND($E$3=4),'Marks Entry 4th'!BB173,"")))))</f>
        <v/>
      </c>
      <c r="DF174" s="181" t="str">
        <f t="shared" si="216"/>
        <v/>
      </c>
      <c r="DG174" s="182">
        <f t="shared" si="217"/>
        <v>0</v>
      </c>
      <c r="DH174" s="182" t="str">
        <f t="shared" si="218"/>
        <v/>
      </c>
      <c r="DI174" s="182" t="str">
        <f t="shared" si="219"/>
        <v/>
      </c>
      <c r="DJ174" s="147" t="str">
        <f t="shared" si="175"/>
        <v/>
      </c>
      <c r="DK174" s="380" t="str">
        <f>IF(OR($E174="",$G174=""),"",IF(AND($E$3=1),'Marks Entry 1st'!BC173,IF(AND($E$3=2),'Marks Entry 2nd'!BC173,IF(AND($E$3=3),'Marks Entry 3rd'!BC173,IF(AND($E$3=4),'Marks Entry 4th'!BC173,"")))))</f>
        <v/>
      </c>
      <c r="DL174" s="380" t="str">
        <f>IF(OR($E174="",$G174=""),"",IF(AND($E$3=1),'Marks Entry 1st'!BD173,IF(AND($E$3=2),'Marks Entry 2nd'!BD173,IF(AND($E$3=3),'Marks Entry 3rd'!BD173,IF(AND($E$3=4),'Marks Entry 4th'!BD173,"")))))</f>
        <v/>
      </c>
      <c r="DM174" s="380" t="str">
        <f>IF(OR($E174="",$G174=""),"",IF(AND($E$3=1),'Marks Entry 1st'!BE173,IF(AND($E$3=2),'Marks Entry 2nd'!BE173,IF(AND($E$3=3),'Marks Entry 3rd'!BE173,IF(AND($E$3=4),'Marks Entry 4th'!BE173,"")))))</f>
        <v/>
      </c>
      <c r="DN174" s="181" t="str">
        <f t="shared" si="220"/>
        <v/>
      </c>
      <c r="DO174" s="182">
        <f t="shared" si="221"/>
        <v>0</v>
      </c>
      <c r="DP174" s="182" t="str">
        <f t="shared" si="222"/>
        <v/>
      </c>
      <c r="DQ174" s="182" t="str">
        <f t="shared" si="223"/>
        <v/>
      </c>
      <c r="DR174" s="147" t="str">
        <f t="shared" si="176"/>
        <v/>
      </c>
      <c r="DS174" s="380" t="str">
        <f>IF(OR($E174="",$G174=""),"",IF(AND($E$3=1),'Marks Entry 1st'!BF173,IF(AND($E$3=2),'Marks Entry 2nd'!BF173,IF(AND($E$3=3),'Marks Entry 3rd'!BF173,IF(AND($E$3=4),'Marks Entry 4th'!BF173,"")))))</f>
        <v/>
      </c>
      <c r="DT174" s="380" t="str">
        <f>IF(OR($E174="",$G174=""),"",IF(AND($E$3=1),'Marks Entry 1st'!BG173,IF(AND($E$3=2),'Marks Entry 2nd'!BG173,IF(AND($E$3=3),'Marks Entry 3rd'!BG173,IF(AND($E$3=4),'Marks Entry 4th'!BG173,"")))))</f>
        <v/>
      </c>
      <c r="DU174" s="380" t="str">
        <f>IF(OR($E174="",$G174=""),"",IF(AND($E$3=1),'Marks Entry 1st'!BH173,IF(AND($E$3=2),'Marks Entry 2nd'!BH173,IF(AND($E$3=3),'Marks Entry 3rd'!BH173,IF(AND($E$3=4),'Marks Entry 4th'!BH173,"")))))</f>
        <v/>
      </c>
      <c r="DV174" s="181" t="str">
        <f t="shared" si="224"/>
        <v/>
      </c>
      <c r="DW174" s="182">
        <f t="shared" si="225"/>
        <v>0</v>
      </c>
      <c r="DX174" s="182" t="str">
        <f t="shared" si="226"/>
        <v/>
      </c>
      <c r="DY174" s="182" t="str">
        <f t="shared" si="227"/>
        <v/>
      </c>
      <c r="DZ174" s="147" t="str">
        <f t="shared" si="177"/>
        <v/>
      </c>
      <c r="EA174" s="104" t="str">
        <f t="shared" si="178"/>
        <v/>
      </c>
      <c r="EB174" s="105" t="str">
        <f t="shared" si="179"/>
        <v/>
      </c>
      <c r="EC174" s="111" t="str">
        <f t="shared" si="180"/>
        <v/>
      </c>
      <c r="ED174" s="112" t="str">
        <f t="shared" si="181"/>
        <v/>
      </c>
      <c r="EE174" s="386" t="str">
        <f t="shared" si="182"/>
        <v/>
      </c>
      <c r="EF174" s="72" t="str">
        <f>IF(OR($E174="",$G174=""),"",IF(AND($E$3=1),'Marks Entry 1st'!BI173,IF(AND($E$3=2),'Marks Entry 2nd'!BI173,IF(AND($E$3=3),'Marks Entry 3rd'!BI173,IF(AND($E$3=4),'Marks Entry 4th'!BI173,"")))))</f>
        <v/>
      </c>
      <c r="EG174" s="72" t="str">
        <f>IF(OR($E174="",$G174=""),"",IF(AND($E$3=1),'Marks Entry 1st'!BJ173,IF(AND($E$3=2),'Marks Entry 2nd'!BJ173,IF(AND($E$3=3),'Marks Entry 3rd'!BJ173,IF(AND($E$3=4),'Marks Entry 4th'!BJ173,"")))))</f>
        <v/>
      </c>
      <c r="EH174" s="328" t="str">
        <f t="shared" si="183"/>
        <v/>
      </c>
      <c r="EI174" s="73"/>
      <c r="EP174" s="75">
        <f>IF(AND($E$3=1),'Marks Entry 1st'!I173,IF(AND($E$3=2),'Marks Entry 2nd'!I173,IF(AND($E$3=3),'Marks Entry 3rd'!I173,IF(AND($E$3=4),'Marks Entry 4th'!I173,""))))</f>
        <v>0</v>
      </c>
    </row>
    <row r="175" spans="1:146" ht="18.899999999999999" customHeight="1">
      <c r="A175" s="94">
        <v>168</v>
      </c>
      <c r="B175" s="94" t="str">
        <f>IF(OR(EP175=0,EP175=""),"",IF(AND($E$3=1),'Marks Entry 1st'!I174,IF(AND($E$3=2),'Marks Entry 2nd'!I174,IF(AND($E$3=3),'Marks Entry 3rd'!I174,IF(AND($E$3=4),'Marks Entry 4th'!I174,"")))))</f>
        <v/>
      </c>
      <c r="C175" s="95" t="str">
        <f>IF(OR(B175=0,B175=""),"",IF(AND($E$3=1),'Marks Entry 1st'!B174,IF(AND($E$3=2),'Marks Entry 2nd'!B174,IF(AND($E$3=3),'Marks Entry 3rd'!B174,IF(AND($E$3=4),'Marks Entry 4th'!B174,"")))))</f>
        <v/>
      </c>
      <c r="D175" s="95" t="str">
        <f>IF(OR(B175=0,B175=""),"",IF(AND($E$3=1),'Marks Entry 1st'!C174,IF(AND($E$3=2),'Marks Entry 2nd'!C174,IF(AND($E$3=3),'Marks Entry 3rd'!C174,IF(AND($E$3=4),'Marks Entry 4th'!C174,"")))))</f>
        <v/>
      </c>
      <c r="E175" s="96" t="str">
        <f>IF(OR(B175=0,B175=""),"",IF(AND($E$3=1),'Marks Entry 1st'!E174,IF(AND($E$3=2),'Marks Entry 2nd'!E174,IF(AND($E$3=3),'Marks Entry 3rd'!E174,IF(AND($E$3=4),'Marks Entry 4th'!E174,"")))))</f>
        <v/>
      </c>
      <c r="F175" s="95" t="str">
        <f>IF(OR(B175=0,B175=""),"",IF(AND($E$3=1),'Marks Entry 1st'!D174,IF(AND($E$3=2),'Marks Entry 2nd'!D174,IF(AND($E$3=3),'Marks Entry 3rd'!D174,IF(AND($E$3=4),'Marks Entry 4th'!D174,"")))))</f>
        <v/>
      </c>
      <c r="G175" s="90" t="str">
        <f>IF(OR(B175=0,B175=""),"",IF(AND($E$3=1),'Marks Entry 1st'!F174,IF(AND($E$3=2),'Marks Entry 2nd'!F174,IF(AND($E$3=3),'Marks Entry 3rd'!F174,IF(AND($E$3=4),'Marks Entry 4th'!F174,"")))))</f>
        <v/>
      </c>
      <c r="H175" s="90" t="str">
        <f>IF(OR(B175=0,B175=""),"",IF(AND($E$3=1),'Marks Entry 1st'!G174,IF(AND($E$3=2),'Marks Entry 2nd'!G174,IF(AND($E$3=3),'Marks Entry 3rd'!G174,IF(AND($E$3=4),'Marks Entry 4th'!G174,"")))))</f>
        <v/>
      </c>
      <c r="I175" s="90" t="str">
        <f>IF(OR(B175=0,B175=""),"",IF(AND($E$3=1),'Marks Entry 1st'!H174,IF(AND($E$3=2),'Marks Entry 2nd'!H174,IF(AND($E$3=3),'Marks Entry 3rd'!H174,IF(AND($E$3=4),'Marks Entry 4th'!H174,"")))))</f>
        <v/>
      </c>
      <c r="J175" s="379" t="str">
        <f>IF(OR(B175=0,B175=""),"",IF(AND($E$3=1),'Marks Entry 1st'!J174,IF(AND($E$3=2),'Marks Entry 2nd'!J174,IF(AND($E$3=3),'Marks Entry 3rd'!J174,IF(AND($E$3=4),'Marks Entry 4th'!J174,"")))))</f>
        <v/>
      </c>
      <c r="K175" s="379" t="str">
        <f>IF(OR(B175=0,B175=""),"",IF(AND($E$3=1),'Marks Entry 1st'!K174,IF(AND($E$3=2),'Marks Entry 2nd'!K174,IF(AND($E$3=3),'Marks Entry 3rd'!K174,IF(AND($E$3=4),'Marks Entry 4th'!K174,"")))))</f>
        <v/>
      </c>
      <c r="L175" s="180" t="str">
        <f>IF(OR($E175="",$G175=""),"",IF(AND($E$3=1),'Marks Entry 1st'!L174,IF(AND($E$3=2),'Marks Entry 2nd'!L174,IF(AND($E$3=3),'Marks Entry 3rd'!L174,IF(AND($E$3=4),'Marks Entry 4th'!L174,"")))))</f>
        <v/>
      </c>
      <c r="M175" s="180" t="str">
        <f>IF(OR($E175="",$G175=""),"",IF(AND($E$3=1),'Marks Entry 1st'!M174,IF(AND($E$3=2),'Marks Entry 2nd'!M174,IF(AND($E$3=3),'Marks Entry 3rd'!M174,IF(AND($E$3=4),'Marks Entry 4th'!M174,"")))))</f>
        <v/>
      </c>
      <c r="N175" s="87" t="str">
        <f t="shared" si="184"/>
        <v/>
      </c>
      <c r="O175" s="180" t="str">
        <f>IF(OR($E175="",$G175=""),"",IF(AND($E$3=1),'Marks Entry 1st'!N174,IF(AND($E$3=2),'Marks Entry 2nd'!N174,IF(AND($E$3=3),'Marks Entry 3rd'!N174,IF(AND($E$3=4),'Marks Entry 4th'!N174,"")))))</f>
        <v/>
      </c>
      <c r="P175" s="180" t="str">
        <f>IF(OR($E175="",$G175=""),"",IF(AND($E$3=1),'Marks Entry 1st'!O174,IF(AND($E$3=2),'Marks Entry 2nd'!O174,IF(AND($E$3=3),'Marks Entry 3rd'!O174,IF(AND($E$3=4),'Marks Entry 4th'!O174,"")))))</f>
        <v/>
      </c>
      <c r="Q175" s="180" t="str">
        <f>IF(OR($E175="",$G175=""),"",IF(AND($E$3=1),'Marks Entry 1st'!P174,IF(AND($E$3=2),'Marks Entry 2nd'!P174,IF(AND($E$3=3),'Marks Entry 3rd'!P174,IF(AND($E$3=4),'Marks Entry 4th'!P174,"")))))</f>
        <v/>
      </c>
      <c r="R175" s="91" t="str">
        <f t="shared" si="185"/>
        <v/>
      </c>
      <c r="S175" s="87">
        <f t="shared" si="186"/>
        <v>0</v>
      </c>
      <c r="T175" s="93" t="str">
        <f>IF(OR($E175="",$G175=""),"",IF(AND($E$3=1),'Marks Entry 1st'!Q174,IF(AND($E$3=2),'Marks Entry 2nd'!Q174,IF(AND($E$3=3),'Marks Entry 3rd'!Q174,IF(AND($E$3=4),'Marks Entry 4th'!Q174,"")))))</f>
        <v/>
      </c>
      <c r="U175" s="93" t="str">
        <f>IF(OR($E175="",$G175=""),"",IF(AND($E$3=1),'Marks Entry 1st'!R174,IF(AND($E$3=2),'Marks Entry 2nd'!R174,IF(AND($E$3=3),'Marks Entry 3rd'!R174,IF(AND($E$3=4),'Marks Entry 4th'!R174,"")))))</f>
        <v/>
      </c>
      <c r="V175" s="93" t="str">
        <f>IF(OR($E175="",$G175=""),"",IF(AND($E$3=1),'Marks Entry 1st'!S174,IF(AND($E$3=2),'Marks Entry 2nd'!S174,IF(AND($E$3=3),'Marks Entry 3rd'!S174,IF(AND($E$3=4),'Marks Entry 4th'!S174,"")))))</f>
        <v/>
      </c>
      <c r="W175" s="92" t="str">
        <f t="shared" si="187"/>
        <v/>
      </c>
      <c r="X175" s="87" t="str">
        <f t="shared" si="188"/>
        <v/>
      </c>
      <c r="Y175" s="144">
        <f t="shared" si="189"/>
        <v>0</v>
      </c>
      <c r="Z175" s="144" t="str">
        <f t="shared" si="190"/>
        <v/>
      </c>
      <c r="AA175" s="144" t="str">
        <f t="shared" si="152"/>
        <v/>
      </c>
      <c r="AB175" s="144" t="str">
        <f t="shared" si="191"/>
        <v/>
      </c>
      <c r="AC175" s="144" t="str">
        <f t="shared" si="153"/>
        <v/>
      </c>
      <c r="AD175" s="148" t="str">
        <f t="shared" si="154"/>
        <v/>
      </c>
      <c r="AE175" s="180" t="str">
        <f>IF(OR($E175="",$G175=""),"",IF(AND($E$3=1),'Marks Entry 1st'!T174,IF(AND($E$3=2),'Marks Entry 2nd'!T174,IF(AND($E$3=3),'Marks Entry 3rd'!T174,IF(AND($E$3=4),'Marks Entry 4th'!T174,"")))))</f>
        <v/>
      </c>
      <c r="AF175" s="180" t="str">
        <f>IF(OR($E175="",$G175=""),"",IF(AND($E$3=1),'Marks Entry 1st'!U174,IF(AND($E$3=2),'Marks Entry 2nd'!U174,IF(AND($E$3=3),'Marks Entry 3rd'!U174,IF(AND($E$3=4),'Marks Entry 4th'!U174,"")))))</f>
        <v/>
      </c>
      <c r="AG175" s="87" t="str">
        <f t="shared" si="192"/>
        <v/>
      </c>
      <c r="AH175" s="180" t="str">
        <f>IF(OR($E175="",$G175=""),"",IF(AND($E$3=1),'Marks Entry 1st'!V174,IF(AND($E$3=2),'Marks Entry 2nd'!V174,IF(AND($E$3=3),'Marks Entry 3rd'!V174,IF(AND($E$3=4),'Marks Entry 4th'!V174,"")))))</f>
        <v/>
      </c>
      <c r="AI175" s="180" t="str">
        <f>IF(OR($E175="",$G175=""),"",IF(AND($E$3=1),'Marks Entry 1st'!W174,IF(AND($E$3=2),'Marks Entry 2nd'!W174,IF(AND($E$3=3),'Marks Entry 3rd'!W174,IF(AND($E$3=4),'Marks Entry 4th'!W174,"")))))</f>
        <v/>
      </c>
      <c r="AJ175" s="180" t="str">
        <f>IF(OR($E175="",$G175=""),"",IF(AND($E$3=1),'Marks Entry 1st'!X174,IF(AND($E$3=2),'Marks Entry 2nd'!X174,IF(AND($E$3=3),'Marks Entry 3rd'!X174,IF(AND($E$3=4),'Marks Entry 4th'!X174,"")))))</f>
        <v/>
      </c>
      <c r="AK175" s="91" t="str">
        <f t="shared" si="193"/>
        <v/>
      </c>
      <c r="AL175" s="87">
        <f t="shared" si="194"/>
        <v>0</v>
      </c>
      <c r="AM175" s="93" t="str">
        <f>IF(OR($E175="",$G175=""),"",IF(AND($E$3=1),'Marks Entry 1st'!Y174,IF(AND($E$3=2),'Marks Entry 2nd'!Y174,IF(AND($E$3=3),'Marks Entry 3rd'!Y174,IF(AND($E$3=4),'Marks Entry 4th'!Y174,"")))))</f>
        <v/>
      </c>
      <c r="AN175" s="93" t="str">
        <f>IF(OR($E175="",$G175=""),"",IF(AND($E$3=1),'Marks Entry 1st'!Z174,IF(AND($E$3=2),'Marks Entry 2nd'!Z174,IF(AND($E$3=3),'Marks Entry 3rd'!Z174,IF(AND($E$3=4),'Marks Entry 4th'!Z174,"")))))</f>
        <v/>
      </c>
      <c r="AO175" s="93" t="str">
        <f>IF(OR($E175="",$G175=""),"",IF(AND($E$3=1),'Marks Entry 1st'!AA174,IF(AND($E$3=2),'Marks Entry 2nd'!AA174,IF(AND($E$3=3),'Marks Entry 3rd'!AA174,IF(AND($E$3=4),'Marks Entry 4th'!AA174,"")))))</f>
        <v/>
      </c>
      <c r="AP175" s="92" t="str">
        <f t="shared" si="195"/>
        <v/>
      </c>
      <c r="AQ175" s="87" t="str">
        <f t="shared" si="196"/>
        <v/>
      </c>
      <c r="AR175" s="144">
        <f t="shared" si="197"/>
        <v>0</v>
      </c>
      <c r="AS175" s="144" t="str">
        <f t="shared" si="198"/>
        <v/>
      </c>
      <c r="AT175" s="144" t="str">
        <f t="shared" si="155"/>
        <v/>
      </c>
      <c r="AU175" s="144" t="str">
        <f t="shared" si="199"/>
        <v/>
      </c>
      <c r="AV175" s="144" t="str">
        <f t="shared" si="156"/>
        <v/>
      </c>
      <c r="AW175" s="148" t="str">
        <f t="shared" si="157"/>
        <v/>
      </c>
      <c r="AX175" s="180" t="str">
        <f>IF(OR($E175="",$G175=""),"",IF(AND($E$3=1),'Marks Entry 1st'!AB174,IF(AND($E$3=2),'Marks Entry 2nd'!AB174,IF(AND($E$3=3),'Marks Entry 3rd'!AB174,IF(AND($E$3=4),'Marks Entry 4th'!AB174,"")))))</f>
        <v/>
      </c>
      <c r="AY175" s="180" t="str">
        <f>IF(OR($E175="",$G175=""),"",IF(AND($E$3=1),'Marks Entry 1st'!AC174,IF(AND($E$3=2),'Marks Entry 2nd'!AC174,IF(AND($E$3=3),'Marks Entry 3rd'!AC174,IF(AND($E$3=4),'Marks Entry 4th'!AC174,"")))))</f>
        <v/>
      </c>
      <c r="AZ175" s="87" t="str">
        <f t="shared" si="158"/>
        <v/>
      </c>
      <c r="BA175" s="180" t="str">
        <f>IF(OR($E175="",$G175=""),"",IF(AND($E$3=1),'Marks Entry 1st'!AD174,IF(AND($E$3=2),'Marks Entry 2nd'!AD174,IF(AND($E$3=3),'Marks Entry 3rd'!AD174,IF(AND($E$3=4),'Marks Entry 4th'!AD174,"")))))</f>
        <v/>
      </c>
      <c r="BB175" s="180" t="str">
        <f>IF(OR($E175="",$G175=""),"",IF(AND($E$3=1),'Marks Entry 1st'!AE174,IF(AND($E$3=2),'Marks Entry 2nd'!AE174,IF(AND($E$3=3),'Marks Entry 3rd'!AE174,IF(AND($E$3=4),'Marks Entry 4th'!AE174,"")))))</f>
        <v/>
      </c>
      <c r="BC175" s="180" t="str">
        <f>IF(OR($E175="",$G175=""),"",IF(AND($E$3=1),'Marks Entry 1st'!AF174,IF(AND($E$3=2),'Marks Entry 2nd'!AF174,IF(AND($E$3=3),'Marks Entry 3rd'!AF174,IF(AND($E$3=4),'Marks Entry 4th'!AF174,"")))))</f>
        <v/>
      </c>
      <c r="BD175" s="91" t="str">
        <f t="shared" si="159"/>
        <v/>
      </c>
      <c r="BE175" s="87">
        <f t="shared" si="160"/>
        <v>0</v>
      </c>
      <c r="BF175" s="93" t="str">
        <f>IF(OR($E175="",$G175=""),"",IF(AND($E$3=1),'Marks Entry 1st'!AG174,IF(AND($E$3=2),'Marks Entry 2nd'!AG174,IF(AND($E$3=3),'Marks Entry 3rd'!AG174,IF(AND($E$3=4),'Marks Entry 4th'!AG174,"")))))</f>
        <v/>
      </c>
      <c r="BG175" s="93" t="str">
        <f>IF(OR($E175="",$G175=""),"",IF(AND($E$3=1),'Marks Entry 1st'!AH174,IF(AND($E$3=2),'Marks Entry 2nd'!AH174,IF(AND($E$3=3),'Marks Entry 3rd'!AH174,IF(AND($E$3=4),'Marks Entry 4th'!AH174,"")))))</f>
        <v/>
      </c>
      <c r="BH175" s="93" t="str">
        <f>IF(OR($E175="",$G175=""),"",IF(AND($E$3=1),'Marks Entry 1st'!AI174,IF(AND($E$3=2),'Marks Entry 2nd'!AI174,IF(AND($E$3=3),'Marks Entry 3rd'!AI174,IF(AND($E$3=4),'Marks Entry 4th'!AI174,"")))))</f>
        <v/>
      </c>
      <c r="BI175" s="92" t="str">
        <f t="shared" si="161"/>
        <v/>
      </c>
      <c r="BJ175" s="87" t="str">
        <f t="shared" si="162"/>
        <v/>
      </c>
      <c r="BK175" s="144">
        <f t="shared" si="163"/>
        <v>0</v>
      </c>
      <c r="BL175" s="144" t="str">
        <f t="shared" si="164"/>
        <v/>
      </c>
      <c r="BM175" s="144" t="str">
        <f t="shared" si="165"/>
        <v/>
      </c>
      <c r="BN175" s="144" t="str">
        <f t="shared" si="166"/>
        <v/>
      </c>
      <c r="BO175" s="144" t="str">
        <f t="shared" si="167"/>
        <v/>
      </c>
      <c r="BP175" s="148" t="str">
        <f t="shared" si="168"/>
        <v/>
      </c>
      <c r="BQ175" s="180" t="str">
        <f>IF(OR($E175="",$G175=""),"",IF(AND($E$3=1),'Marks Entry 1st'!AJ174,IF(AND($E$3=2),'Marks Entry 2nd'!AJ174,IF(AND($E$3=3),'Marks Entry 3rd'!AJ174,IF(AND($E$3=4),'Marks Entry 4th'!AJ174,"")))))</f>
        <v/>
      </c>
      <c r="BR175" s="180" t="str">
        <f>IF(OR($E175="",$G175=""),"",IF(AND($E$3=1),'Marks Entry 1st'!AK174,IF(AND($E$3=2),'Marks Entry 2nd'!AK174,IF(AND($E$3=3),'Marks Entry 3rd'!AK174,IF(AND($E$3=4),'Marks Entry 4th'!AK174,"")))))</f>
        <v/>
      </c>
      <c r="BS175" s="87" t="str">
        <f t="shared" si="200"/>
        <v/>
      </c>
      <c r="BT175" s="180" t="str">
        <f>IF(OR($E175="",$G175=""),"",IF(AND($E$3=1),'Marks Entry 1st'!AL174,IF(AND($E$3=2),'Marks Entry 2nd'!AL174,IF(AND($E$3=3),'Marks Entry 3rd'!AL174,IF(AND($E$3=4),'Marks Entry 4th'!AL174,"")))))</f>
        <v/>
      </c>
      <c r="BU175" s="180" t="str">
        <f>IF(OR($E175="",$G175=""),"",IF(AND($E$3=1),'Marks Entry 1st'!AM174,IF(AND($E$3=2),'Marks Entry 2nd'!AM174,IF(AND($E$3=3),'Marks Entry 3rd'!AM174,IF(AND($E$3=4),'Marks Entry 4th'!AM174,"")))))</f>
        <v/>
      </c>
      <c r="BV175" s="180" t="str">
        <f>IF(OR($E175="",$G175=""),"",IF(AND($E$3=1),'Marks Entry 1st'!AN174,IF(AND($E$3=2),'Marks Entry 2nd'!AN174,IF(AND($E$3=3),'Marks Entry 3rd'!AN174,IF(AND($E$3=4),'Marks Entry 4th'!AN174,"")))))</f>
        <v/>
      </c>
      <c r="BW175" s="91" t="str">
        <f t="shared" si="201"/>
        <v/>
      </c>
      <c r="BX175" s="87">
        <f t="shared" si="202"/>
        <v>0</v>
      </c>
      <c r="BY175" s="93" t="str">
        <f>IF(OR($E175="",$G175=""),"",IF(AND($E$3=1),'Marks Entry 1st'!AO174,IF(AND($E$3=2),'Marks Entry 2nd'!AO174,IF(AND($E$3=3),'Marks Entry 3rd'!AO174,IF(AND($E$3=4),'Marks Entry 4th'!AO174,"")))))</f>
        <v/>
      </c>
      <c r="BZ175" s="93" t="str">
        <f>IF(OR($E175="",$G175=""),"",IF(AND($E$3=1),'Marks Entry 1st'!AP174,IF(AND($E$3=2),'Marks Entry 2nd'!AP174,IF(AND($E$3=3),'Marks Entry 3rd'!AP174,IF(AND($E$3=4),'Marks Entry 4th'!AP174,"")))))</f>
        <v/>
      </c>
      <c r="CA175" s="93" t="str">
        <f>IF(OR($E175="",$G175=""),"",IF(AND($E$3=1),'Marks Entry 1st'!AQ174,IF(AND($E$3=2),'Marks Entry 2nd'!AQ174,IF(AND($E$3=3),'Marks Entry 3rd'!AQ174,IF(AND($E$3=4),'Marks Entry 4th'!AQ174,"")))))</f>
        <v/>
      </c>
      <c r="CB175" s="92" t="str">
        <f t="shared" si="203"/>
        <v/>
      </c>
      <c r="CC175" s="87" t="str">
        <f t="shared" si="204"/>
        <v/>
      </c>
      <c r="CD175" s="144">
        <f t="shared" si="205"/>
        <v>0</v>
      </c>
      <c r="CE175" s="144" t="str">
        <f t="shared" si="206"/>
        <v/>
      </c>
      <c r="CF175" s="144" t="str">
        <f t="shared" si="169"/>
        <v/>
      </c>
      <c r="CG175" s="144" t="str">
        <f t="shared" si="207"/>
        <v/>
      </c>
      <c r="CH175" s="144" t="str">
        <f t="shared" si="170"/>
        <v/>
      </c>
      <c r="CI175" s="148" t="str">
        <f t="shared" si="171"/>
        <v/>
      </c>
      <c r="CJ175" s="180" t="str">
        <f>IF(OR($E175="",$G175=""),"",IF(AND($E$3=1),'Marks Entry 1st'!AR174,IF(AND($E$3=2),'Marks Entry 2nd'!AR174,IF(AND($E$3=3),'Marks Entry 3rd'!AR174,IF(AND($E$3=4),'Marks Entry 4th'!AR174,"")))))</f>
        <v/>
      </c>
      <c r="CK175" s="180" t="str">
        <f>IF(OR($E175="",$G175=""),"",IF(AND($E$3=1),'Marks Entry 1st'!AS174,IF(AND($E$3=2),'Marks Entry 2nd'!AS174,IF(AND($E$3=3),'Marks Entry 3rd'!AS174,IF(AND($E$3=4),'Marks Entry 4th'!AS174,"")))))</f>
        <v/>
      </c>
      <c r="CL175" s="87" t="str">
        <f t="shared" si="208"/>
        <v/>
      </c>
      <c r="CM175" s="180" t="str">
        <f>IF(OR($E175="",$G175=""),"",IF(AND($E$3=1),'Marks Entry 1st'!AT174,IF(AND($E$3=2),'Marks Entry 2nd'!AT174,IF(AND($E$3=3),'Marks Entry 3rd'!AT174,IF(AND($E$3=4),'Marks Entry 4th'!AT174,"")))))</f>
        <v/>
      </c>
      <c r="CN175" s="180" t="str">
        <f>IF(OR($E175="",$G175=""),"",IF(AND($E$3=1),'Marks Entry 1st'!AU174,IF(AND($E$3=2),'Marks Entry 2nd'!AU174,IF(AND($E$3=3),'Marks Entry 3rd'!AU174,IF(AND($E$3=4),'Marks Entry 4th'!AU174,"")))))</f>
        <v/>
      </c>
      <c r="CO175" s="180" t="str">
        <f>IF(OR($E175="",$G175=""),"",IF(AND($E$3=1),'Marks Entry 1st'!AV174,IF(AND($E$3=2),'Marks Entry 2nd'!AV174,IF(AND($E$3=3),'Marks Entry 3rd'!AV174,IF(AND($E$3=4),'Marks Entry 4th'!AV174,"")))))</f>
        <v/>
      </c>
      <c r="CP175" s="91" t="str">
        <f t="shared" si="209"/>
        <v/>
      </c>
      <c r="CQ175" s="87">
        <f t="shared" si="210"/>
        <v>0</v>
      </c>
      <c r="CR175" s="93" t="str">
        <f>IF(OR($E175="",$G175=""),"",IF(AND($E$3=1),'Marks Entry 1st'!AW174,IF(AND($E$3=2),'Marks Entry 2nd'!AW174,IF(AND($E$3=3),'Marks Entry 3rd'!AW174,IF(AND($E$3=4),'Marks Entry 4th'!AW174,"")))))</f>
        <v/>
      </c>
      <c r="CS175" s="93" t="str">
        <f>IF(OR($E175="",$G175=""),"",IF(AND($E$3=1),'Marks Entry 1st'!AX174,IF(AND($E$3=2),'Marks Entry 2nd'!AX174,IF(AND($E$3=3),'Marks Entry 3rd'!AX174,IF(AND($E$3=4),'Marks Entry 4th'!AX174,"")))))</f>
        <v/>
      </c>
      <c r="CT175" s="93" t="str">
        <f>IF(OR($E175="",$G175=""),"",IF(AND($E$3=1),'Marks Entry 1st'!AY174,IF(AND($E$3=2),'Marks Entry 2nd'!AY174,IF(AND($E$3=3),'Marks Entry 3rd'!AY174,IF(AND($E$3=4),'Marks Entry 4th'!AY174,"")))))</f>
        <v/>
      </c>
      <c r="CU175" s="92" t="str">
        <f t="shared" si="211"/>
        <v/>
      </c>
      <c r="CV175" s="87" t="str">
        <f t="shared" si="212"/>
        <v/>
      </c>
      <c r="CW175" s="144">
        <f t="shared" si="213"/>
        <v>0</v>
      </c>
      <c r="CX175" s="144" t="str">
        <f t="shared" si="214"/>
        <v/>
      </c>
      <c r="CY175" s="144" t="str">
        <f t="shared" si="172"/>
        <v/>
      </c>
      <c r="CZ175" s="144" t="str">
        <f t="shared" si="215"/>
        <v/>
      </c>
      <c r="DA175" s="144" t="str">
        <f t="shared" si="173"/>
        <v/>
      </c>
      <c r="DB175" s="148" t="str">
        <f t="shared" si="174"/>
        <v/>
      </c>
      <c r="DC175" s="380" t="str">
        <f>IF(OR($E175="",$G175=""),"",IF(AND($E$3=1),'Marks Entry 1st'!AZ174,IF(AND($E$3=2),'Marks Entry 2nd'!AZ174,IF(AND($E$3=3),'Marks Entry 3rd'!AZ174,IF(AND($E$3=4),'Marks Entry 4th'!AZ174,"")))))</f>
        <v/>
      </c>
      <c r="DD175" s="380" t="str">
        <f>IF(OR($E175="",$G175=""),"",IF(AND($E$3=1),'Marks Entry 1st'!BA174,IF(AND($E$3=2),'Marks Entry 2nd'!BA174,IF(AND($E$3=3),'Marks Entry 3rd'!BA174,IF(AND($E$3=4),'Marks Entry 4th'!BA174,"")))))</f>
        <v/>
      </c>
      <c r="DE175" s="380" t="str">
        <f>IF(OR($E175="",$G175=""),"",IF(AND($E$3=1),'Marks Entry 1st'!BB174,IF(AND($E$3=2),'Marks Entry 2nd'!BB174,IF(AND($E$3=3),'Marks Entry 3rd'!BB174,IF(AND($E$3=4),'Marks Entry 4th'!BB174,"")))))</f>
        <v/>
      </c>
      <c r="DF175" s="181" t="str">
        <f t="shared" si="216"/>
        <v/>
      </c>
      <c r="DG175" s="182">
        <f t="shared" si="217"/>
        <v>0</v>
      </c>
      <c r="DH175" s="182" t="str">
        <f t="shared" si="218"/>
        <v/>
      </c>
      <c r="DI175" s="182" t="str">
        <f t="shared" si="219"/>
        <v/>
      </c>
      <c r="DJ175" s="147" t="str">
        <f t="shared" si="175"/>
        <v/>
      </c>
      <c r="DK175" s="380" t="str">
        <f>IF(OR($E175="",$G175=""),"",IF(AND($E$3=1),'Marks Entry 1st'!BC174,IF(AND($E$3=2),'Marks Entry 2nd'!BC174,IF(AND($E$3=3),'Marks Entry 3rd'!BC174,IF(AND($E$3=4),'Marks Entry 4th'!BC174,"")))))</f>
        <v/>
      </c>
      <c r="DL175" s="380" t="str">
        <f>IF(OR($E175="",$G175=""),"",IF(AND($E$3=1),'Marks Entry 1st'!BD174,IF(AND($E$3=2),'Marks Entry 2nd'!BD174,IF(AND($E$3=3),'Marks Entry 3rd'!BD174,IF(AND($E$3=4),'Marks Entry 4th'!BD174,"")))))</f>
        <v/>
      </c>
      <c r="DM175" s="380" t="str">
        <f>IF(OR($E175="",$G175=""),"",IF(AND($E$3=1),'Marks Entry 1st'!BE174,IF(AND($E$3=2),'Marks Entry 2nd'!BE174,IF(AND($E$3=3),'Marks Entry 3rd'!BE174,IF(AND($E$3=4),'Marks Entry 4th'!BE174,"")))))</f>
        <v/>
      </c>
      <c r="DN175" s="181" t="str">
        <f t="shared" si="220"/>
        <v/>
      </c>
      <c r="DO175" s="182">
        <f t="shared" si="221"/>
        <v>0</v>
      </c>
      <c r="DP175" s="182" t="str">
        <f t="shared" si="222"/>
        <v/>
      </c>
      <c r="DQ175" s="182" t="str">
        <f t="shared" si="223"/>
        <v/>
      </c>
      <c r="DR175" s="147" t="str">
        <f t="shared" si="176"/>
        <v/>
      </c>
      <c r="DS175" s="380" t="str">
        <f>IF(OR($E175="",$G175=""),"",IF(AND($E$3=1),'Marks Entry 1st'!BF174,IF(AND($E$3=2),'Marks Entry 2nd'!BF174,IF(AND($E$3=3),'Marks Entry 3rd'!BF174,IF(AND($E$3=4),'Marks Entry 4th'!BF174,"")))))</f>
        <v/>
      </c>
      <c r="DT175" s="380" t="str">
        <f>IF(OR($E175="",$G175=""),"",IF(AND($E$3=1),'Marks Entry 1st'!BG174,IF(AND($E$3=2),'Marks Entry 2nd'!BG174,IF(AND($E$3=3),'Marks Entry 3rd'!BG174,IF(AND($E$3=4),'Marks Entry 4th'!BG174,"")))))</f>
        <v/>
      </c>
      <c r="DU175" s="380" t="str">
        <f>IF(OR($E175="",$G175=""),"",IF(AND($E$3=1),'Marks Entry 1st'!BH174,IF(AND($E$3=2),'Marks Entry 2nd'!BH174,IF(AND($E$3=3),'Marks Entry 3rd'!BH174,IF(AND($E$3=4),'Marks Entry 4th'!BH174,"")))))</f>
        <v/>
      </c>
      <c r="DV175" s="181" t="str">
        <f t="shared" si="224"/>
        <v/>
      </c>
      <c r="DW175" s="182">
        <f t="shared" si="225"/>
        <v>0</v>
      </c>
      <c r="DX175" s="182" t="str">
        <f t="shared" si="226"/>
        <v/>
      </c>
      <c r="DY175" s="182" t="str">
        <f t="shared" si="227"/>
        <v/>
      </c>
      <c r="DZ175" s="147" t="str">
        <f t="shared" si="177"/>
        <v/>
      </c>
      <c r="EA175" s="104" t="str">
        <f t="shared" si="178"/>
        <v/>
      </c>
      <c r="EB175" s="105" t="str">
        <f t="shared" si="179"/>
        <v/>
      </c>
      <c r="EC175" s="111" t="str">
        <f t="shared" si="180"/>
        <v/>
      </c>
      <c r="ED175" s="112" t="str">
        <f t="shared" si="181"/>
        <v/>
      </c>
      <c r="EE175" s="386" t="str">
        <f t="shared" si="182"/>
        <v/>
      </c>
      <c r="EF175" s="72" t="str">
        <f>IF(OR($E175="",$G175=""),"",IF(AND($E$3=1),'Marks Entry 1st'!BI174,IF(AND($E$3=2),'Marks Entry 2nd'!BI174,IF(AND($E$3=3),'Marks Entry 3rd'!BI174,IF(AND($E$3=4),'Marks Entry 4th'!BI174,"")))))</f>
        <v/>
      </c>
      <c r="EG175" s="72" t="str">
        <f>IF(OR($E175="",$G175=""),"",IF(AND($E$3=1),'Marks Entry 1st'!BJ174,IF(AND($E$3=2),'Marks Entry 2nd'!BJ174,IF(AND($E$3=3),'Marks Entry 3rd'!BJ174,IF(AND($E$3=4),'Marks Entry 4th'!BJ174,"")))))</f>
        <v/>
      </c>
      <c r="EH175" s="328" t="str">
        <f t="shared" si="183"/>
        <v/>
      </c>
      <c r="EI175" s="73"/>
      <c r="EP175" s="75">
        <f>IF(AND($E$3=1),'Marks Entry 1st'!I174,IF(AND($E$3=2),'Marks Entry 2nd'!I174,IF(AND($E$3=3),'Marks Entry 3rd'!I174,IF(AND($E$3=4),'Marks Entry 4th'!I174,""))))</f>
        <v>0</v>
      </c>
    </row>
    <row r="176" spans="1:146" ht="18.899999999999999" customHeight="1">
      <c r="A176" s="94">
        <v>169</v>
      </c>
      <c r="B176" s="94" t="str">
        <f>IF(OR(EP176=0,EP176=""),"",IF(AND($E$3=1),'Marks Entry 1st'!I175,IF(AND($E$3=2),'Marks Entry 2nd'!I175,IF(AND($E$3=3),'Marks Entry 3rd'!I175,IF(AND($E$3=4),'Marks Entry 4th'!I175,"")))))</f>
        <v/>
      </c>
      <c r="C176" s="95" t="str">
        <f>IF(OR(B176=0,B176=""),"",IF(AND($E$3=1),'Marks Entry 1st'!B175,IF(AND($E$3=2),'Marks Entry 2nd'!B175,IF(AND($E$3=3),'Marks Entry 3rd'!B175,IF(AND($E$3=4),'Marks Entry 4th'!B175,"")))))</f>
        <v/>
      </c>
      <c r="D176" s="95" t="str">
        <f>IF(OR(B176=0,B176=""),"",IF(AND($E$3=1),'Marks Entry 1st'!C175,IF(AND($E$3=2),'Marks Entry 2nd'!C175,IF(AND($E$3=3),'Marks Entry 3rd'!C175,IF(AND($E$3=4),'Marks Entry 4th'!C175,"")))))</f>
        <v/>
      </c>
      <c r="E176" s="96" t="str">
        <f>IF(OR(B176=0,B176=""),"",IF(AND($E$3=1),'Marks Entry 1st'!E175,IF(AND($E$3=2),'Marks Entry 2nd'!E175,IF(AND($E$3=3),'Marks Entry 3rd'!E175,IF(AND($E$3=4),'Marks Entry 4th'!E175,"")))))</f>
        <v/>
      </c>
      <c r="F176" s="95" t="str">
        <f>IF(OR(B176=0,B176=""),"",IF(AND($E$3=1),'Marks Entry 1st'!D175,IF(AND($E$3=2),'Marks Entry 2nd'!D175,IF(AND($E$3=3),'Marks Entry 3rd'!D175,IF(AND($E$3=4),'Marks Entry 4th'!D175,"")))))</f>
        <v/>
      </c>
      <c r="G176" s="90" t="str">
        <f>IF(OR(B176=0,B176=""),"",IF(AND($E$3=1),'Marks Entry 1st'!F175,IF(AND($E$3=2),'Marks Entry 2nd'!F175,IF(AND($E$3=3),'Marks Entry 3rd'!F175,IF(AND($E$3=4),'Marks Entry 4th'!F175,"")))))</f>
        <v/>
      </c>
      <c r="H176" s="90" t="str">
        <f>IF(OR(B176=0,B176=""),"",IF(AND($E$3=1),'Marks Entry 1st'!G175,IF(AND($E$3=2),'Marks Entry 2nd'!G175,IF(AND($E$3=3),'Marks Entry 3rd'!G175,IF(AND($E$3=4),'Marks Entry 4th'!G175,"")))))</f>
        <v/>
      </c>
      <c r="I176" s="90" t="str">
        <f>IF(OR(B176=0,B176=""),"",IF(AND($E$3=1),'Marks Entry 1st'!H175,IF(AND($E$3=2),'Marks Entry 2nd'!H175,IF(AND($E$3=3),'Marks Entry 3rd'!H175,IF(AND($E$3=4),'Marks Entry 4th'!H175,"")))))</f>
        <v/>
      </c>
      <c r="J176" s="379" t="str">
        <f>IF(OR(B176=0,B176=""),"",IF(AND($E$3=1),'Marks Entry 1st'!J175,IF(AND($E$3=2),'Marks Entry 2nd'!J175,IF(AND($E$3=3),'Marks Entry 3rd'!J175,IF(AND($E$3=4),'Marks Entry 4th'!J175,"")))))</f>
        <v/>
      </c>
      <c r="K176" s="379" t="str">
        <f>IF(OR(B176=0,B176=""),"",IF(AND($E$3=1),'Marks Entry 1st'!K175,IF(AND($E$3=2),'Marks Entry 2nd'!K175,IF(AND($E$3=3),'Marks Entry 3rd'!K175,IF(AND($E$3=4),'Marks Entry 4th'!K175,"")))))</f>
        <v/>
      </c>
      <c r="L176" s="180" t="str">
        <f>IF(OR($E176="",$G176=""),"",IF(AND($E$3=1),'Marks Entry 1st'!L175,IF(AND($E$3=2),'Marks Entry 2nd'!L175,IF(AND($E$3=3),'Marks Entry 3rd'!L175,IF(AND($E$3=4),'Marks Entry 4th'!L175,"")))))</f>
        <v/>
      </c>
      <c r="M176" s="180" t="str">
        <f>IF(OR($E176="",$G176=""),"",IF(AND($E$3=1),'Marks Entry 1st'!M175,IF(AND($E$3=2),'Marks Entry 2nd'!M175,IF(AND($E$3=3),'Marks Entry 3rd'!M175,IF(AND($E$3=4),'Marks Entry 4th'!M175,"")))))</f>
        <v/>
      </c>
      <c r="N176" s="87" t="str">
        <f t="shared" si="184"/>
        <v/>
      </c>
      <c r="O176" s="180" t="str">
        <f>IF(OR($E176="",$G176=""),"",IF(AND($E$3=1),'Marks Entry 1st'!N175,IF(AND($E$3=2),'Marks Entry 2nd'!N175,IF(AND($E$3=3),'Marks Entry 3rd'!N175,IF(AND($E$3=4),'Marks Entry 4th'!N175,"")))))</f>
        <v/>
      </c>
      <c r="P176" s="180" t="str">
        <f>IF(OR($E176="",$G176=""),"",IF(AND($E$3=1),'Marks Entry 1st'!O175,IF(AND($E$3=2),'Marks Entry 2nd'!O175,IF(AND($E$3=3),'Marks Entry 3rd'!O175,IF(AND($E$3=4),'Marks Entry 4th'!O175,"")))))</f>
        <v/>
      </c>
      <c r="Q176" s="180" t="str">
        <f>IF(OR($E176="",$G176=""),"",IF(AND($E$3=1),'Marks Entry 1st'!P175,IF(AND($E$3=2),'Marks Entry 2nd'!P175,IF(AND($E$3=3),'Marks Entry 3rd'!P175,IF(AND($E$3=4),'Marks Entry 4th'!P175,"")))))</f>
        <v/>
      </c>
      <c r="R176" s="91" t="str">
        <f t="shared" si="185"/>
        <v/>
      </c>
      <c r="S176" s="87">
        <f t="shared" si="186"/>
        <v>0</v>
      </c>
      <c r="T176" s="93" t="str">
        <f>IF(OR($E176="",$G176=""),"",IF(AND($E$3=1),'Marks Entry 1st'!Q175,IF(AND($E$3=2),'Marks Entry 2nd'!Q175,IF(AND($E$3=3),'Marks Entry 3rd'!Q175,IF(AND($E$3=4),'Marks Entry 4th'!Q175,"")))))</f>
        <v/>
      </c>
      <c r="U176" s="93" t="str">
        <f>IF(OR($E176="",$G176=""),"",IF(AND($E$3=1),'Marks Entry 1st'!R175,IF(AND($E$3=2),'Marks Entry 2nd'!R175,IF(AND($E$3=3),'Marks Entry 3rd'!R175,IF(AND($E$3=4),'Marks Entry 4th'!R175,"")))))</f>
        <v/>
      </c>
      <c r="V176" s="93" t="str">
        <f>IF(OR($E176="",$G176=""),"",IF(AND($E$3=1),'Marks Entry 1st'!S175,IF(AND($E$3=2),'Marks Entry 2nd'!S175,IF(AND($E$3=3),'Marks Entry 3rd'!S175,IF(AND($E$3=4),'Marks Entry 4th'!S175,"")))))</f>
        <v/>
      </c>
      <c r="W176" s="92" t="str">
        <f t="shared" si="187"/>
        <v/>
      </c>
      <c r="X176" s="87" t="str">
        <f t="shared" si="188"/>
        <v/>
      </c>
      <c r="Y176" s="144">
        <f t="shared" si="189"/>
        <v>0</v>
      </c>
      <c r="Z176" s="144" t="str">
        <f t="shared" si="190"/>
        <v/>
      </c>
      <c r="AA176" s="144" t="str">
        <f t="shared" si="152"/>
        <v/>
      </c>
      <c r="AB176" s="144" t="str">
        <f t="shared" si="191"/>
        <v/>
      </c>
      <c r="AC176" s="144" t="str">
        <f t="shared" si="153"/>
        <v/>
      </c>
      <c r="AD176" s="148" t="str">
        <f t="shared" si="154"/>
        <v/>
      </c>
      <c r="AE176" s="180" t="str">
        <f>IF(OR($E176="",$G176=""),"",IF(AND($E$3=1),'Marks Entry 1st'!T175,IF(AND($E$3=2),'Marks Entry 2nd'!T175,IF(AND($E$3=3),'Marks Entry 3rd'!T175,IF(AND($E$3=4),'Marks Entry 4th'!T175,"")))))</f>
        <v/>
      </c>
      <c r="AF176" s="180" t="str">
        <f>IF(OR($E176="",$G176=""),"",IF(AND($E$3=1),'Marks Entry 1st'!U175,IF(AND($E$3=2),'Marks Entry 2nd'!U175,IF(AND($E$3=3),'Marks Entry 3rd'!U175,IF(AND($E$3=4),'Marks Entry 4th'!U175,"")))))</f>
        <v/>
      </c>
      <c r="AG176" s="87" t="str">
        <f t="shared" si="192"/>
        <v/>
      </c>
      <c r="AH176" s="180" t="str">
        <f>IF(OR($E176="",$G176=""),"",IF(AND($E$3=1),'Marks Entry 1st'!V175,IF(AND($E$3=2),'Marks Entry 2nd'!V175,IF(AND($E$3=3),'Marks Entry 3rd'!V175,IF(AND($E$3=4),'Marks Entry 4th'!V175,"")))))</f>
        <v/>
      </c>
      <c r="AI176" s="180" t="str">
        <f>IF(OR($E176="",$G176=""),"",IF(AND($E$3=1),'Marks Entry 1st'!W175,IF(AND($E$3=2),'Marks Entry 2nd'!W175,IF(AND($E$3=3),'Marks Entry 3rd'!W175,IF(AND($E$3=4),'Marks Entry 4th'!W175,"")))))</f>
        <v/>
      </c>
      <c r="AJ176" s="180" t="str">
        <f>IF(OR($E176="",$G176=""),"",IF(AND($E$3=1),'Marks Entry 1st'!X175,IF(AND($E$3=2),'Marks Entry 2nd'!X175,IF(AND($E$3=3),'Marks Entry 3rd'!X175,IF(AND($E$3=4),'Marks Entry 4th'!X175,"")))))</f>
        <v/>
      </c>
      <c r="AK176" s="91" t="str">
        <f t="shared" si="193"/>
        <v/>
      </c>
      <c r="AL176" s="87">
        <f t="shared" si="194"/>
        <v>0</v>
      </c>
      <c r="AM176" s="93" t="str">
        <f>IF(OR($E176="",$G176=""),"",IF(AND($E$3=1),'Marks Entry 1st'!Y175,IF(AND($E$3=2),'Marks Entry 2nd'!Y175,IF(AND($E$3=3),'Marks Entry 3rd'!Y175,IF(AND($E$3=4),'Marks Entry 4th'!Y175,"")))))</f>
        <v/>
      </c>
      <c r="AN176" s="93" t="str">
        <f>IF(OR($E176="",$G176=""),"",IF(AND($E$3=1),'Marks Entry 1st'!Z175,IF(AND($E$3=2),'Marks Entry 2nd'!Z175,IF(AND($E$3=3),'Marks Entry 3rd'!Z175,IF(AND($E$3=4),'Marks Entry 4th'!Z175,"")))))</f>
        <v/>
      </c>
      <c r="AO176" s="93" t="str">
        <f>IF(OR($E176="",$G176=""),"",IF(AND($E$3=1),'Marks Entry 1st'!AA175,IF(AND($E$3=2),'Marks Entry 2nd'!AA175,IF(AND($E$3=3),'Marks Entry 3rd'!AA175,IF(AND($E$3=4),'Marks Entry 4th'!AA175,"")))))</f>
        <v/>
      </c>
      <c r="AP176" s="92" t="str">
        <f t="shared" si="195"/>
        <v/>
      </c>
      <c r="AQ176" s="87" t="str">
        <f t="shared" si="196"/>
        <v/>
      </c>
      <c r="AR176" s="144">
        <f t="shared" si="197"/>
        <v>0</v>
      </c>
      <c r="AS176" s="144" t="str">
        <f t="shared" si="198"/>
        <v/>
      </c>
      <c r="AT176" s="144" t="str">
        <f t="shared" si="155"/>
        <v/>
      </c>
      <c r="AU176" s="144" t="str">
        <f t="shared" si="199"/>
        <v/>
      </c>
      <c r="AV176" s="144" t="str">
        <f t="shared" si="156"/>
        <v/>
      </c>
      <c r="AW176" s="148" t="str">
        <f t="shared" si="157"/>
        <v/>
      </c>
      <c r="AX176" s="180" t="str">
        <f>IF(OR($E176="",$G176=""),"",IF(AND($E$3=1),'Marks Entry 1st'!AB175,IF(AND($E$3=2),'Marks Entry 2nd'!AB175,IF(AND($E$3=3),'Marks Entry 3rd'!AB175,IF(AND($E$3=4),'Marks Entry 4th'!AB175,"")))))</f>
        <v/>
      </c>
      <c r="AY176" s="180" t="str">
        <f>IF(OR($E176="",$G176=""),"",IF(AND($E$3=1),'Marks Entry 1st'!AC175,IF(AND($E$3=2),'Marks Entry 2nd'!AC175,IF(AND($E$3=3),'Marks Entry 3rd'!AC175,IF(AND($E$3=4),'Marks Entry 4th'!AC175,"")))))</f>
        <v/>
      </c>
      <c r="AZ176" s="87" t="str">
        <f t="shared" si="158"/>
        <v/>
      </c>
      <c r="BA176" s="180" t="str">
        <f>IF(OR($E176="",$G176=""),"",IF(AND($E$3=1),'Marks Entry 1st'!AD175,IF(AND($E$3=2),'Marks Entry 2nd'!AD175,IF(AND($E$3=3),'Marks Entry 3rd'!AD175,IF(AND($E$3=4),'Marks Entry 4th'!AD175,"")))))</f>
        <v/>
      </c>
      <c r="BB176" s="180" t="str">
        <f>IF(OR($E176="",$G176=""),"",IF(AND($E$3=1),'Marks Entry 1st'!AE175,IF(AND($E$3=2),'Marks Entry 2nd'!AE175,IF(AND($E$3=3),'Marks Entry 3rd'!AE175,IF(AND($E$3=4),'Marks Entry 4th'!AE175,"")))))</f>
        <v/>
      </c>
      <c r="BC176" s="180" t="str">
        <f>IF(OR($E176="",$G176=""),"",IF(AND($E$3=1),'Marks Entry 1st'!AF175,IF(AND($E$3=2),'Marks Entry 2nd'!AF175,IF(AND($E$3=3),'Marks Entry 3rd'!AF175,IF(AND($E$3=4),'Marks Entry 4th'!AF175,"")))))</f>
        <v/>
      </c>
      <c r="BD176" s="91" t="str">
        <f t="shared" si="159"/>
        <v/>
      </c>
      <c r="BE176" s="87">
        <f t="shared" si="160"/>
        <v>0</v>
      </c>
      <c r="BF176" s="93" t="str">
        <f>IF(OR($E176="",$G176=""),"",IF(AND($E$3=1),'Marks Entry 1st'!AG175,IF(AND($E$3=2),'Marks Entry 2nd'!AG175,IF(AND($E$3=3),'Marks Entry 3rd'!AG175,IF(AND($E$3=4),'Marks Entry 4th'!AG175,"")))))</f>
        <v/>
      </c>
      <c r="BG176" s="93" t="str">
        <f>IF(OR($E176="",$G176=""),"",IF(AND($E$3=1),'Marks Entry 1st'!AH175,IF(AND($E$3=2),'Marks Entry 2nd'!AH175,IF(AND($E$3=3),'Marks Entry 3rd'!AH175,IF(AND($E$3=4),'Marks Entry 4th'!AH175,"")))))</f>
        <v/>
      </c>
      <c r="BH176" s="93" t="str">
        <f>IF(OR($E176="",$G176=""),"",IF(AND($E$3=1),'Marks Entry 1st'!AI175,IF(AND($E$3=2),'Marks Entry 2nd'!AI175,IF(AND($E$3=3),'Marks Entry 3rd'!AI175,IF(AND($E$3=4),'Marks Entry 4th'!AI175,"")))))</f>
        <v/>
      </c>
      <c r="BI176" s="92" t="str">
        <f t="shared" si="161"/>
        <v/>
      </c>
      <c r="BJ176" s="87" t="str">
        <f t="shared" si="162"/>
        <v/>
      </c>
      <c r="BK176" s="144">
        <f t="shared" si="163"/>
        <v>0</v>
      </c>
      <c r="BL176" s="144" t="str">
        <f t="shared" si="164"/>
        <v/>
      </c>
      <c r="BM176" s="144" t="str">
        <f t="shared" si="165"/>
        <v/>
      </c>
      <c r="BN176" s="144" t="str">
        <f t="shared" si="166"/>
        <v/>
      </c>
      <c r="BO176" s="144" t="str">
        <f t="shared" si="167"/>
        <v/>
      </c>
      <c r="BP176" s="148" t="str">
        <f t="shared" si="168"/>
        <v/>
      </c>
      <c r="BQ176" s="180" t="str">
        <f>IF(OR($E176="",$G176=""),"",IF(AND($E$3=1),'Marks Entry 1st'!AJ175,IF(AND($E$3=2),'Marks Entry 2nd'!AJ175,IF(AND($E$3=3),'Marks Entry 3rd'!AJ175,IF(AND($E$3=4),'Marks Entry 4th'!AJ175,"")))))</f>
        <v/>
      </c>
      <c r="BR176" s="180" t="str">
        <f>IF(OR($E176="",$G176=""),"",IF(AND($E$3=1),'Marks Entry 1st'!AK175,IF(AND($E$3=2),'Marks Entry 2nd'!AK175,IF(AND($E$3=3),'Marks Entry 3rd'!AK175,IF(AND($E$3=4),'Marks Entry 4th'!AK175,"")))))</f>
        <v/>
      </c>
      <c r="BS176" s="87" t="str">
        <f t="shared" si="200"/>
        <v/>
      </c>
      <c r="BT176" s="180" t="str">
        <f>IF(OR($E176="",$G176=""),"",IF(AND($E$3=1),'Marks Entry 1st'!AL175,IF(AND($E$3=2),'Marks Entry 2nd'!AL175,IF(AND($E$3=3),'Marks Entry 3rd'!AL175,IF(AND($E$3=4),'Marks Entry 4th'!AL175,"")))))</f>
        <v/>
      </c>
      <c r="BU176" s="180" t="str">
        <f>IF(OR($E176="",$G176=""),"",IF(AND($E$3=1),'Marks Entry 1st'!AM175,IF(AND($E$3=2),'Marks Entry 2nd'!AM175,IF(AND($E$3=3),'Marks Entry 3rd'!AM175,IF(AND($E$3=4),'Marks Entry 4th'!AM175,"")))))</f>
        <v/>
      </c>
      <c r="BV176" s="180" t="str">
        <f>IF(OR($E176="",$G176=""),"",IF(AND($E$3=1),'Marks Entry 1st'!AN175,IF(AND($E$3=2),'Marks Entry 2nd'!AN175,IF(AND($E$3=3),'Marks Entry 3rd'!AN175,IF(AND($E$3=4),'Marks Entry 4th'!AN175,"")))))</f>
        <v/>
      </c>
      <c r="BW176" s="91" t="str">
        <f t="shared" si="201"/>
        <v/>
      </c>
      <c r="BX176" s="87">
        <f t="shared" si="202"/>
        <v>0</v>
      </c>
      <c r="BY176" s="93" t="str">
        <f>IF(OR($E176="",$G176=""),"",IF(AND($E$3=1),'Marks Entry 1st'!AO175,IF(AND($E$3=2),'Marks Entry 2nd'!AO175,IF(AND($E$3=3),'Marks Entry 3rd'!AO175,IF(AND($E$3=4),'Marks Entry 4th'!AO175,"")))))</f>
        <v/>
      </c>
      <c r="BZ176" s="93" t="str">
        <f>IF(OR($E176="",$G176=""),"",IF(AND($E$3=1),'Marks Entry 1st'!AP175,IF(AND($E$3=2),'Marks Entry 2nd'!AP175,IF(AND($E$3=3),'Marks Entry 3rd'!AP175,IF(AND($E$3=4),'Marks Entry 4th'!AP175,"")))))</f>
        <v/>
      </c>
      <c r="CA176" s="93" t="str">
        <f>IF(OR($E176="",$G176=""),"",IF(AND($E$3=1),'Marks Entry 1st'!AQ175,IF(AND($E$3=2),'Marks Entry 2nd'!AQ175,IF(AND($E$3=3),'Marks Entry 3rd'!AQ175,IF(AND($E$3=4),'Marks Entry 4th'!AQ175,"")))))</f>
        <v/>
      </c>
      <c r="CB176" s="92" t="str">
        <f t="shared" si="203"/>
        <v/>
      </c>
      <c r="CC176" s="87" t="str">
        <f t="shared" si="204"/>
        <v/>
      </c>
      <c r="CD176" s="144">
        <f t="shared" si="205"/>
        <v>0</v>
      </c>
      <c r="CE176" s="144" t="str">
        <f t="shared" si="206"/>
        <v/>
      </c>
      <c r="CF176" s="144" t="str">
        <f t="shared" si="169"/>
        <v/>
      </c>
      <c r="CG176" s="144" t="str">
        <f t="shared" si="207"/>
        <v/>
      </c>
      <c r="CH176" s="144" t="str">
        <f t="shared" si="170"/>
        <v/>
      </c>
      <c r="CI176" s="148" t="str">
        <f t="shared" si="171"/>
        <v/>
      </c>
      <c r="CJ176" s="180" t="str">
        <f>IF(OR($E176="",$G176=""),"",IF(AND($E$3=1),'Marks Entry 1st'!AR175,IF(AND($E$3=2),'Marks Entry 2nd'!AR175,IF(AND($E$3=3),'Marks Entry 3rd'!AR175,IF(AND($E$3=4),'Marks Entry 4th'!AR175,"")))))</f>
        <v/>
      </c>
      <c r="CK176" s="180" t="str">
        <f>IF(OR($E176="",$G176=""),"",IF(AND($E$3=1),'Marks Entry 1st'!AS175,IF(AND($E$3=2),'Marks Entry 2nd'!AS175,IF(AND($E$3=3),'Marks Entry 3rd'!AS175,IF(AND($E$3=4),'Marks Entry 4th'!AS175,"")))))</f>
        <v/>
      </c>
      <c r="CL176" s="87" t="str">
        <f t="shared" si="208"/>
        <v/>
      </c>
      <c r="CM176" s="180" t="str">
        <f>IF(OR($E176="",$G176=""),"",IF(AND($E$3=1),'Marks Entry 1st'!AT175,IF(AND($E$3=2),'Marks Entry 2nd'!AT175,IF(AND($E$3=3),'Marks Entry 3rd'!AT175,IF(AND($E$3=4),'Marks Entry 4th'!AT175,"")))))</f>
        <v/>
      </c>
      <c r="CN176" s="180" t="str">
        <f>IF(OR($E176="",$G176=""),"",IF(AND($E$3=1),'Marks Entry 1st'!AU175,IF(AND($E$3=2),'Marks Entry 2nd'!AU175,IF(AND($E$3=3),'Marks Entry 3rd'!AU175,IF(AND($E$3=4),'Marks Entry 4th'!AU175,"")))))</f>
        <v/>
      </c>
      <c r="CO176" s="180" t="str">
        <f>IF(OR($E176="",$G176=""),"",IF(AND($E$3=1),'Marks Entry 1st'!AV175,IF(AND($E$3=2),'Marks Entry 2nd'!AV175,IF(AND($E$3=3),'Marks Entry 3rd'!AV175,IF(AND($E$3=4),'Marks Entry 4th'!AV175,"")))))</f>
        <v/>
      </c>
      <c r="CP176" s="91" t="str">
        <f t="shared" si="209"/>
        <v/>
      </c>
      <c r="CQ176" s="87">
        <f t="shared" si="210"/>
        <v>0</v>
      </c>
      <c r="CR176" s="93" t="str">
        <f>IF(OR($E176="",$G176=""),"",IF(AND($E$3=1),'Marks Entry 1st'!AW175,IF(AND($E$3=2),'Marks Entry 2nd'!AW175,IF(AND($E$3=3),'Marks Entry 3rd'!AW175,IF(AND($E$3=4),'Marks Entry 4th'!AW175,"")))))</f>
        <v/>
      </c>
      <c r="CS176" s="93" t="str">
        <f>IF(OR($E176="",$G176=""),"",IF(AND($E$3=1),'Marks Entry 1st'!AX175,IF(AND($E$3=2),'Marks Entry 2nd'!AX175,IF(AND($E$3=3),'Marks Entry 3rd'!AX175,IF(AND($E$3=4),'Marks Entry 4th'!AX175,"")))))</f>
        <v/>
      </c>
      <c r="CT176" s="93" t="str">
        <f>IF(OR($E176="",$G176=""),"",IF(AND($E$3=1),'Marks Entry 1st'!AY175,IF(AND($E$3=2),'Marks Entry 2nd'!AY175,IF(AND($E$3=3),'Marks Entry 3rd'!AY175,IF(AND($E$3=4),'Marks Entry 4th'!AY175,"")))))</f>
        <v/>
      </c>
      <c r="CU176" s="92" t="str">
        <f t="shared" si="211"/>
        <v/>
      </c>
      <c r="CV176" s="87" t="str">
        <f t="shared" si="212"/>
        <v/>
      </c>
      <c r="CW176" s="144">
        <f t="shared" si="213"/>
        <v>0</v>
      </c>
      <c r="CX176" s="144" t="str">
        <f t="shared" si="214"/>
        <v/>
      </c>
      <c r="CY176" s="144" t="str">
        <f t="shared" si="172"/>
        <v/>
      </c>
      <c r="CZ176" s="144" t="str">
        <f t="shared" si="215"/>
        <v/>
      </c>
      <c r="DA176" s="144" t="str">
        <f t="shared" si="173"/>
        <v/>
      </c>
      <c r="DB176" s="148" t="str">
        <f t="shared" si="174"/>
        <v/>
      </c>
      <c r="DC176" s="380" t="str">
        <f>IF(OR($E176="",$G176=""),"",IF(AND($E$3=1),'Marks Entry 1st'!AZ175,IF(AND($E$3=2),'Marks Entry 2nd'!AZ175,IF(AND($E$3=3),'Marks Entry 3rd'!AZ175,IF(AND($E$3=4),'Marks Entry 4th'!AZ175,"")))))</f>
        <v/>
      </c>
      <c r="DD176" s="380" t="str">
        <f>IF(OR($E176="",$G176=""),"",IF(AND($E$3=1),'Marks Entry 1st'!BA175,IF(AND($E$3=2),'Marks Entry 2nd'!BA175,IF(AND($E$3=3),'Marks Entry 3rd'!BA175,IF(AND($E$3=4),'Marks Entry 4th'!BA175,"")))))</f>
        <v/>
      </c>
      <c r="DE176" s="380" t="str">
        <f>IF(OR($E176="",$G176=""),"",IF(AND($E$3=1),'Marks Entry 1st'!BB175,IF(AND($E$3=2),'Marks Entry 2nd'!BB175,IF(AND($E$3=3),'Marks Entry 3rd'!BB175,IF(AND($E$3=4),'Marks Entry 4th'!BB175,"")))))</f>
        <v/>
      </c>
      <c r="DF176" s="181" t="str">
        <f t="shared" si="216"/>
        <v/>
      </c>
      <c r="DG176" s="182">
        <f t="shared" si="217"/>
        <v>0</v>
      </c>
      <c r="DH176" s="182" t="str">
        <f t="shared" si="218"/>
        <v/>
      </c>
      <c r="DI176" s="182" t="str">
        <f t="shared" si="219"/>
        <v/>
      </c>
      <c r="DJ176" s="147" t="str">
        <f t="shared" si="175"/>
        <v/>
      </c>
      <c r="DK176" s="380" t="str">
        <f>IF(OR($E176="",$G176=""),"",IF(AND($E$3=1),'Marks Entry 1st'!BC175,IF(AND($E$3=2),'Marks Entry 2nd'!BC175,IF(AND($E$3=3),'Marks Entry 3rd'!BC175,IF(AND($E$3=4),'Marks Entry 4th'!BC175,"")))))</f>
        <v/>
      </c>
      <c r="DL176" s="380" t="str">
        <f>IF(OR($E176="",$G176=""),"",IF(AND($E$3=1),'Marks Entry 1st'!BD175,IF(AND($E$3=2),'Marks Entry 2nd'!BD175,IF(AND($E$3=3),'Marks Entry 3rd'!BD175,IF(AND($E$3=4),'Marks Entry 4th'!BD175,"")))))</f>
        <v/>
      </c>
      <c r="DM176" s="380" t="str">
        <f>IF(OR($E176="",$G176=""),"",IF(AND($E$3=1),'Marks Entry 1st'!BE175,IF(AND($E$3=2),'Marks Entry 2nd'!BE175,IF(AND($E$3=3),'Marks Entry 3rd'!BE175,IF(AND($E$3=4),'Marks Entry 4th'!BE175,"")))))</f>
        <v/>
      </c>
      <c r="DN176" s="181" t="str">
        <f t="shared" si="220"/>
        <v/>
      </c>
      <c r="DO176" s="182">
        <f t="shared" si="221"/>
        <v>0</v>
      </c>
      <c r="DP176" s="182" t="str">
        <f t="shared" si="222"/>
        <v/>
      </c>
      <c r="DQ176" s="182" t="str">
        <f t="shared" si="223"/>
        <v/>
      </c>
      <c r="DR176" s="147" t="str">
        <f t="shared" si="176"/>
        <v/>
      </c>
      <c r="DS176" s="380" t="str">
        <f>IF(OR($E176="",$G176=""),"",IF(AND($E$3=1),'Marks Entry 1st'!BF175,IF(AND($E$3=2),'Marks Entry 2nd'!BF175,IF(AND($E$3=3),'Marks Entry 3rd'!BF175,IF(AND($E$3=4),'Marks Entry 4th'!BF175,"")))))</f>
        <v/>
      </c>
      <c r="DT176" s="380" t="str">
        <f>IF(OR($E176="",$G176=""),"",IF(AND($E$3=1),'Marks Entry 1st'!BG175,IF(AND($E$3=2),'Marks Entry 2nd'!BG175,IF(AND($E$3=3),'Marks Entry 3rd'!BG175,IF(AND($E$3=4),'Marks Entry 4th'!BG175,"")))))</f>
        <v/>
      </c>
      <c r="DU176" s="380" t="str">
        <f>IF(OR($E176="",$G176=""),"",IF(AND($E$3=1),'Marks Entry 1st'!BH175,IF(AND($E$3=2),'Marks Entry 2nd'!BH175,IF(AND($E$3=3),'Marks Entry 3rd'!BH175,IF(AND($E$3=4),'Marks Entry 4th'!BH175,"")))))</f>
        <v/>
      </c>
      <c r="DV176" s="181" t="str">
        <f t="shared" si="224"/>
        <v/>
      </c>
      <c r="DW176" s="182">
        <f t="shared" si="225"/>
        <v>0</v>
      </c>
      <c r="DX176" s="182" t="str">
        <f t="shared" si="226"/>
        <v/>
      </c>
      <c r="DY176" s="182" t="str">
        <f t="shared" si="227"/>
        <v/>
      </c>
      <c r="DZ176" s="147" t="str">
        <f t="shared" si="177"/>
        <v/>
      </c>
      <c r="EA176" s="104" t="str">
        <f t="shared" si="178"/>
        <v/>
      </c>
      <c r="EB176" s="105" t="str">
        <f t="shared" si="179"/>
        <v/>
      </c>
      <c r="EC176" s="111" t="str">
        <f t="shared" si="180"/>
        <v/>
      </c>
      <c r="ED176" s="112" t="str">
        <f t="shared" si="181"/>
        <v/>
      </c>
      <c r="EE176" s="386" t="str">
        <f t="shared" si="182"/>
        <v/>
      </c>
      <c r="EF176" s="72" t="str">
        <f>IF(OR($E176="",$G176=""),"",IF(AND($E$3=1),'Marks Entry 1st'!BI175,IF(AND($E$3=2),'Marks Entry 2nd'!BI175,IF(AND($E$3=3),'Marks Entry 3rd'!BI175,IF(AND($E$3=4),'Marks Entry 4th'!BI175,"")))))</f>
        <v/>
      </c>
      <c r="EG176" s="72" t="str">
        <f>IF(OR($E176="",$G176=""),"",IF(AND($E$3=1),'Marks Entry 1st'!BJ175,IF(AND($E$3=2),'Marks Entry 2nd'!BJ175,IF(AND($E$3=3),'Marks Entry 3rd'!BJ175,IF(AND($E$3=4),'Marks Entry 4th'!BJ175,"")))))</f>
        <v/>
      </c>
      <c r="EH176" s="328" t="str">
        <f t="shared" si="183"/>
        <v/>
      </c>
      <c r="EI176" s="73"/>
      <c r="EP176" s="75">
        <f>IF(AND($E$3=1),'Marks Entry 1st'!I175,IF(AND($E$3=2),'Marks Entry 2nd'!I175,IF(AND($E$3=3),'Marks Entry 3rd'!I175,IF(AND($E$3=4),'Marks Entry 4th'!I175,""))))</f>
        <v>0</v>
      </c>
    </row>
    <row r="177" spans="1:146" ht="18.899999999999999" customHeight="1">
      <c r="A177" s="94">
        <v>170</v>
      </c>
      <c r="B177" s="94" t="str">
        <f>IF(OR(EP177=0,EP177=""),"",IF(AND($E$3=1),'Marks Entry 1st'!I176,IF(AND($E$3=2),'Marks Entry 2nd'!I176,IF(AND($E$3=3),'Marks Entry 3rd'!I176,IF(AND($E$3=4),'Marks Entry 4th'!I176,"")))))</f>
        <v/>
      </c>
      <c r="C177" s="95" t="str">
        <f>IF(OR(B177=0,B177=""),"",IF(AND($E$3=1),'Marks Entry 1st'!B176,IF(AND($E$3=2),'Marks Entry 2nd'!B176,IF(AND($E$3=3),'Marks Entry 3rd'!B176,IF(AND($E$3=4),'Marks Entry 4th'!B176,"")))))</f>
        <v/>
      </c>
      <c r="D177" s="95" t="str">
        <f>IF(OR(B177=0,B177=""),"",IF(AND($E$3=1),'Marks Entry 1st'!C176,IF(AND($E$3=2),'Marks Entry 2nd'!C176,IF(AND($E$3=3),'Marks Entry 3rd'!C176,IF(AND($E$3=4),'Marks Entry 4th'!C176,"")))))</f>
        <v/>
      </c>
      <c r="E177" s="96" t="str">
        <f>IF(OR(B177=0,B177=""),"",IF(AND($E$3=1),'Marks Entry 1st'!E176,IF(AND($E$3=2),'Marks Entry 2nd'!E176,IF(AND($E$3=3),'Marks Entry 3rd'!E176,IF(AND($E$3=4),'Marks Entry 4th'!E176,"")))))</f>
        <v/>
      </c>
      <c r="F177" s="95" t="str">
        <f>IF(OR(B177=0,B177=""),"",IF(AND($E$3=1),'Marks Entry 1st'!D176,IF(AND($E$3=2),'Marks Entry 2nd'!D176,IF(AND($E$3=3),'Marks Entry 3rd'!D176,IF(AND($E$3=4),'Marks Entry 4th'!D176,"")))))</f>
        <v/>
      </c>
      <c r="G177" s="90" t="str">
        <f>IF(OR(B177=0,B177=""),"",IF(AND($E$3=1),'Marks Entry 1st'!F176,IF(AND($E$3=2),'Marks Entry 2nd'!F176,IF(AND($E$3=3),'Marks Entry 3rd'!F176,IF(AND($E$3=4),'Marks Entry 4th'!F176,"")))))</f>
        <v/>
      </c>
      <c r="H177" s="90" t="str">
        <f>IF(OR(B177=0,B177=""),"",IF(AND($E$3=1),'Marks Entry 1st'!G176,IF(AND($E$3=2),'Marks Entry 2nd'!G176,IF(AND($E$3=3),'Marks Entry 3rd'!G176,IF(AND($E$3=4),'Marks Entry 4th'!G176,"")))))</f>
        <v/>
      </c>
      <c r="I177" s="90" t="str">
        <f>IF(OR(B177=0,B177=""),"",IF(AND($E$3=1),'Marks Entry 1st'!H176,IF(AND($E$3=2),'Marks Entry 2nd'!H176,IF(AND($E$3=3),'Marks Entry 3rd'!H176,IF(AND($E$3=4),'Marks Entry 4th'!H176,"")))))</f>
        <v/>
      </c>
      <c r="J177" s="379" t="str">
        <f>IF(OR(B177=0,B177=""),"",IF(AND($E$3=1),'Marks Entry 1st'!J176,IF(AND($E$3=2),'Marks Entry 2nd'!J176,IF(AND($E$3=3),'Marks Entry 3rd'!J176,IF(AND($E$3=4),'Marks Entry 4th'!J176,"")))))</f>
        <v/>
      </c>
      <c r="K177" s="379" t="str">
        <f>IF(OR(B177=0,B177=""),"",IF(AND($E$3=1),'Marks Entry 1st'!K176,IF(AND($E$3=2),'Marks Entry 2nd'!K176,IF(AND($E$3=3),'Marks Entry 3rd'!K176,IF(AND($E$3=4),'Marks Entry 4th'!K176,"")))))</f>
        <v/>
      </c>
      <c r="L177" s="180" t="str">
        <f>IF(OR($E177="",$G177=""),"",IF(AND($E$3=1),'Marks Entry 1st'!L176,IF(AND($E$3=2),'Marks Entry 2nd'!L176,IF(AND($E$3=3),'Marks Entry 3rd'!L176,IF(AND($E$3=4),'Marks Entry 4th'!L176,"")))))</f>
        <v/>
      </c>
      <c r="M177" s="180" t="str">
        <f>IF(OR($E177="",$G177=""),"",IF(AND($E$3=1),'Marks Entry 1st'!M176,IF(AND($E$3=2),'Marks Entry 2nd'!M176,IF(AND($E$3=3),'Marks Entry 3rd'!M176,IF(AND($E$3=4),'Marks Entry 4th'!M176,"")))))</f>
        <v/>
      </c>
      <c r="N177" s="87" t="str">
        <f t="shared" si="184"/>
        <v/>
      </c>
      <c r="O177" s="180" t="str">
        <f>IF(OR($E177="",$G177=""),"",IF(AND($E$3=1),'Marks Entry 1st'!N176,IF(AND($E$3=2),'Marks Entry 2nd'!N176,IF(AND($E$3=3),'Marks Entry 3rd'!N176,IF(AND($E$3=4),'Marks Entry 4th'!N176,"")))))</f>
        <v/>
      </c>
      <c r="P177" s="180" t="str">
        <f>IF(OR($E177="",$G177=""),"",IF(AND($E$3=1),'Marks Entry 1st'!O176,IF(AND($E$3=2),'Marks Entry 2nd'!O176,IF(AND($E$3=3),'Marks Entry 3rd'!O176,IF(AND($E$3=4),'Marks Entry 4th'!O176,"")))))</f>
        <v/>
      </c>
      <c r="Q177" s="180" t="str">
        <f>IF(OR($E177="",$G177=""),"",IF(AND($E$3=1),'Marks Entry 1st'!P176,IF(AND($E$3=2),'Marks Entry 2nd'!P176,IF(AND($E$3=3),'Marks Entry 3rd'!P176,IF(AND($E$3=4),'Marks Entry 4th'!P176,"")))))</f>
        <v/>
      </c>
      <c r="R177" s="91" t="str">
        <f t="shared" si="185"/>
        <v/>
      </c>
      <c r="S177" s="87">
        <f t="shared" si="186"/>
        <v>0</v>
      </c>
      <c r="T177" s="93" t="str">
        <f>IF(OR($E177="",$G177=""),"",IF(AND($E$3=1),'Marks Entry 1st'!Q176,IF(AND($E$3=2),'Marks Entry 2nd'!Q176,IF(AND($E$3=3),'Marks Entry 3rd'!Q176,IF(AND($E$3=4),'Marks Entry 4th'!Q176,"")))))</f>
        <v/>
      </c>
      <c r="U177" s="93" t="str">
        <f>IF(OR($E177="",$G177=""),"",IF(AND($E$3=1),'Marks Entry 1st'!R176,IF(AND($E$3=2),'Marks Entry 2nd'!R176,IF(AND($E$3=3),'Marks Entry 3rd'!R176,IF(AND($E$3=4),'Marks Entry 4th'!R176,"")))))</f>
        <v/>
      </c>
      <c r="V177" s="93" t="str">
        <f>IF(OR($E177="",$G177=""),"",IF(AND($E$3=1),'Marks Entry 1st'!S176,IF(AND($E$3=2),'Marks Entry 2nd'!S176,IF(AND($E$3=3),'Marks Entry 3rd'!S176,IF(AND($E$3=4),'Marks Entry 4th'!S176,"")))))</f>
        <v/>
      </c>
      <c r="W177" s="92" t="str">
        <f t="shared" si="187"/>
        <v/>
      </c>
      <c r="X177" s="87" t="str">
        <f t="shared" si="188"/>
        <v/>
      </c>
      <c r="Y177" s="144">
        <f t="shared" si="189"/>
        <v>0</v>
      </c>
      <c r="Z177" s="144" t="str">
        <f t="shared" si="190"/>
        <v/>
      </c>
      <c r="AA177" s="144" t="str">
        <f t="shared" si="152"/>
        <v/>
      </c>
      <c r="AB177" s="144" t="str">
        <f t="shared" si="191"/>
        <v/>
      </c>
      <c r="AC177" s="144" t="str">
        <f t="shared" si="153"/>
        <v/>
      </c>
      <c r="AD177" s="148" t="str">
        <f t="shared" si="154"/>
        <v/>
      </c>
      <c r="AE177" s="180" t="str">
        <f>IF(OR($E177="",$G177=""),"",IF(AND($E$3=1),'Marks Entry 1st'!T176,IF(AND($E$3=2),'Marks Entry 2nd'!T176,IF(AND($E$3=3),'Marks Entry 3rd'!T176,IF(AND($E$3=4),'Marks Entry 4th'!T176,"")))))</f>
        <v/>
      </c>
      <c r="AF177" s="180" t="str">
        <f>IF(OR($E177="",$G177=""),"",IF(AND($E$3=1),'Marks Entry 1st'!U176,IF(AND($E$3=2),'Marks Entry 2nd'!U176,IF(AND($E$3=3),'Marks Entry 3rd'!U176,IF(AND($E$3=4),'Marks Entry 4th'!U176,"")))))</f>
        <v/>
      </c>
      <c r="AG177" s="87" t="str">
        <f t="shared" si="192"/>
        <v/>
      </c>
      <c r="AH177" s="180" t="str">
        <f>IF(OR($E177="",$G177=""),"",IF(AND($E$3=1),'Marks Entry 1st'!V176,IF(AND($E$3=2),'Marks Entry 2nd'!V176,IF(AND($E$3=3),'Marks Entry 3rd'!V176,IF(AND($E$3=4),'Marks Entry 4th'!V176,"")))))</f>
        <v/>
      </c>
      <c r="AI177" s="180" t="str">
        <f>IF(OR($E177="",$G177=""),"",IF(AND($E$3=1),'Marks Entry 1st'!W176,IF(AND($E$3=2),'Marks Entry 2nd'!W176,IF(AND($E$3=3),'Marks Entry 3rd'!W176,IF(AND($E$3=4),'Marks Entry 4th'!W176,"")))))</f>
        <v/>
      </c>
      <c r="AJ177" s="180" t="str">
        <f>IF(OR($E177="",$G177=""),"",IF(AND($E$3=1),'Marks Entry 1st'!X176,IF(AND($E$3=2),'Marks Entry 2nd'!X176,IF(AND($E$3=3),'Marks Entry 3rd'!X176,IF(AND($E$3=4),'Marks Entry 4th'!X176,"")))))</f>
        <v/>
      </c>
      <c r="AK177" s="91" t="str">
        <f t="shared" si="193"/>
        <v/>
      </c>
      <c r="AL177" s="87">
        <f t="shared" si="194"/>
        <v>0</v>
      </c>
      <c r="AM177" s="93" t="str">
        <f>IF(OR($E177="",$G177=""),"",IF(AND($E$3=1),'Marks Entry 1st'!Y176,IF(AND($E$3=2),'Marks Entry 2nd'!Y176,IF(AND($E$3=3),'Marks Entry 3rd'!Y176,IF(AND($E$3=4),'Marks Entry 4th'!Y176,"")))))</f>
        <v/>
      </c>
      <c r="AN177" s="93" t="str">
        <f>IF(OR($E177="",$G177=""),"",IF(AND($E$3=1),'Marks Entry 1st'!Z176,IF(AND($E$3=2),'Marks Entry 2nd'!Z176,IF(AND($E$3=3),'Marks Entry 3rd'!Z176,IF(AND($E$3=4),'Marks Entry 4th'!Z176,"")))))</f>
        <v/>
      </c>
      <c r="AO177" s="93" t="str">
        <f>IF(OR($E177="",$G177=""),"",IF(AND($E$3=1),'Marks Entry 1st'!AA176,IF(AND($E$3=2),'Marks Entry 2nd'!AA176,IF(AND($E$3=3),'Marks Entry 3rd'!AA176,IF(AND($E$3=4),'Marks Entry 4th'!AA176,"")))))</f>
        <v/>
      </c>
      <c r="AP177" s="92" t="str">
        <f t="shared" si="195"/>
        <v/>
      </c>
      <c r="AQ177" s="87" t="str">
        <f t="shared" si="196"/>
        <v/>
      </c>
      <c r="AR177" s="144">
        <f t="shared" si="197"/>
        <v>0</v>
      </c>
      <c r="AS177" s="144" t="str">
        <f t="shared" si="198"/>
        <v/>
      </c>
      <c r="AT177" s="144" t="str">
        <f t="shared" si="155"/>
        <v/>
      </c>
      <c r="AU177" s="144" t="str">
        <f t="shared" si="199"/>
        <v/>
      </c>
      <c r="AV177" s="144" t="str">
        <f t="shared" si="156"/>
        <v/>
      </c>
      <c r="AW177" s="148" t="str">
        <f t="shared" si="157"/>
        <v/>
      </c>
      <c r="AX177" s="180" t="str">
        <f>IF(OR($E177="",$G177=""),"",IF(AND($E$3=1),'Marks Entry 1st'!AB176,IF(AND($E$3=2),'Marks Entry 2nd'!AB176,IF(AND($E$3=3),'Marks Entry 3rd'!AB176,IF(AND($E$3=4),'Marks Entry 4th'!AB176,"")))))</f>
        <v/>
      </c>
      <c r="AY177" s="180" t="str">
        <f>IF(OR($E177="",$G177=""),"",IF(AND($E$3=1),'Marks Entry 1st'!AC176,IF(AND($E$3=2),'Marks Entry 2nd'!AC176,IF(AND($E$3=3),'Marks Entry 3rd'!AC176,IF(AND($E$3=4),'Marks Entry 4th'!AC176,"")))))</f>
        <v/>
      </c>
      <c r="AZ177" s="87" t="str">
        <f t="shared" si="158"/>
        <v/>
      </c>
      <c r="BA177" s="180" t="str">
        <f>IF(OR($E177="",$G177=""),"",IF(AND($E$3=1),'Marks Entry 1st'!AD176,IF(AND($E$3=2),'Marks Entry 2nd'!AD176,IF(AND($E$3=3),'Marks Entry 3rd'!AD176,IF(AND($E$3=4),'Marks Entry 4th'!AD176,"")))))</f>
        <v/>
      </c>
      <c r="BB177" s="180" t="str">
        <f>IF(OR($E177="",$G177=""),"",IF(AND($E$3=1),'Marks Entry 1st'!AE176,IF(AND($E$3=2),'Marks Entry 2nd'!AE176,IF(AND($E$3=3),'Marks Entry 3rd'!AE176,IF(AND($E$3=4),'Marks Entry 4th'!AE176,"")))))</f>
        <v/>
      </c>
      <c r="BC177" s="180" t="str">
        <f>IF(OR($E177="",$G177=""),"",IF(AND($E$3=1),'Marks Entry 1st'!AF176,IF(AND($E$3=2),'Marks Entry 2nd'!AF176,IF(AND($E$3=3),'Marks Entry 3rd'!AF176,IF(AND($E$3=4),'Marks Entry 4th'!AF176,"")))))</f>
        <v/>
      </c>
      <c r="BD177" s="91" t="str">
        <f t="shared" si="159"/>
        <v/>
      </c>
      <c r="BE177" s="87">
        <f t="shared" si="160"/>
        <v>0</v>
      </c>
      <c r="BF177" s="93" t="str">
        <f>IF(OR($E177="",$G177=""),"",IF(AND($E$3=1),'Marks Entry 1st'!AG176,IF(AND($E$3=2),'Marks Entry 2nd'!AG176,IF(AND($E$3=3),'Marks Entry 3rd'!AG176,IF(AND($E$3=4),'Marks Entry 4th'!AG176,"")))))</f>
        <v/>
      </c>
      <c r="BG177" s="93" t="str">
        <f>IF(OR($E177="",$G177=""),"",IF(AND($E$3=1),'Marks Entry 1st'!AH176,IF(AND($E$3=2),'Marks Entry 2nd'!AH176,IF(AND($E$3=3),'Marks Entry 3rd'!AH176,IF(AND($E$3=4),'Marks Entry 4th'!AH176,"")))))</f>
        <v/>
      </c>
      <c r="BH177" s="93" t="str">
        <f>IF(OR($E177="",$G177=""),"",IF(AND($E$3=1),'Marks Entry 1st'!AI176,IF(AND($E$3=2),'Marks Entry 2nd'!AI176,IF(AND($E$3=3),'Marks Entry 3rd'!AI176,IF(AND($E$3=4),'Marks Entry 4th'!AI176,"")))))</f>
        <v/>
      </c>
      <c r="BI177" s="92" t="str">
        <f t="shared" si="161"/>
        <v/>
      </c>
      <c r="BJ177" s="87" t="str">
        <f t="shared" si="162"/>
        <v/>
      </c>
      <c r="BK177" s="144">
        <f t="shared" si="163"/>
        <v>0</v>
      </c>
      <c r="BL177" s="144" t="str">
        <f t="shared" si="164"/>
        <v/>
      </c>
      <c r="BM177" s="144" t="str">
        <f t="shared" si="165"/>
        <v/>
      </c>
      <c r="BN177" s="144" t="str">
        <f t="shared" si="166"/>
        <v/>
      </c>
      <c r="BO177" s="144" t="str">
        <f t="shared" si="167"/>
        <v/>
      </c>
      <c r="BP177" s="148" t="str">
        <f t="shared" si="168"/>
        <v/>
      </c>
      <c r="BQ177" s="180" t="str">
        <f>IF(OR($E177="",$G177=""),"",IF(AND($E$3=1),'Marks Entry 1st'!AJ176,IF(AND($E$3=2),'Marks Entry 2nd'!AJ176,IF(AND($E$3=3),'Marks Entry 3rd'!AJ176,IF(AND($E$3=4),'Marks Entry 4th'!AJ176,"")))))</f>
        <v/>
      </c>
      <c r="BR177" s="180" t="str">
        <f>IF(OR($E177="",$G177=""),"",IF(AND($E$3=1),'Marks Entry 1st'!AK176,IF(AND($E$3=2),'Marks Entry 2nd'!AK176,IF(AND($E$3=3),'Marks Entry 3rd'!AK176,IF(AND($E$3=4),'Marks Entry 4th'!AK176,"")))))</f>
        <v/>
      </c>
      <c r="BS177" s="87" t="str">
        <f t="shared" si="200"/>
        <v/>
      </c>
      <c r="BT177" s="180" t="str">
        <f>IF(OR($E177="",$G177=""),"",IF(AND($E$3=1),'Marks Entry 1st'!AL176,IF(AND($E$3=2),'Marks Entry 2nd'!AL176,IF(AND($E$3=3),'Marks Entry 3rd'!AL176,IF(AND($E$3=4),'Marks Entry 4th'!AL176,"")))))</f>
        <v/>
      </c>
      <c r="BU177" s="180" t="str">
        <f>IF(OR($E177="",$G177=""),"",IF(AND($E$3=1),'Marks Entry 1st'!AM176,IF(AND($E$3=2),'Marks Entry 2nd'!AM176,IF(AND($E$3=3),'Marks Entry 3rd'!AM176,IF(AND($E$3=4),'Marks Entry 4th'!AM176,"")))))</f>
        <v/>
      </c>
      <c r="BV177" s="180" t="str">
        <f>IF(OR($E177="",$G177=""),"",IF(AND($E$3=1),'Marks Entry 1st'!AN176,IF(AND($E$3=2),'Marks Entry 2nd'!AN176,IF(AND($E$3=3),'Marks Entry 3rd'!AN176,IF(AND($E$3=4),'Marks Entry 4th'!AN176,"")))))</f>
        <v/>
      </c>
      <c r="BW177" s="91" t="str">
        <f t="shared" si="201"/>
        <v/>
      </c>
      <c r="BX177" s="87">
        <f t="shared" si="202"/>
        <v>0</v>
      </c>
      <c r="BY177" s="93" t="str">
        <f>IF(OR($E177="",$G177=""),"",IF(AND($E$3=1),'Marks Entry 1st'!AO176,IF(AND($E$3=2),'Marks Entry 2nd'!AO176,IF(AND($E$3=3),'Marks Entry 3rd'!AO176,IF(AND($E$3=4),'Marks Entry 4th'!AO176,"")))))</f>
        <v/>
      </c>
      <c r="BZ177" s="93" t="str">
        <f>IF(OR($E177="",$G177=""),"",IF(AND($E$3=1),'Marks Entry 1st'!AP176,IF(AND($E$3=2),'Marks Entry 2nd'!AP176,IF(AND($E$3=3),'Marks Entry 3rd'!AP176,IF(AND($E$3=4),'Marks Entry 4th'!AP176,"")))))</f>
        <v/>
      </c>
      <c r="CA177" s="93" t="str">
        <f>IF(OR($E177="",$G177=""),"",IF(AND($E$3=1),'Marks Entry 1st'!AQ176,IF(AND($E$3=2),'Marks Entry 2nd'!AQ176,IF(AND($E$3=3),'Marks Entry 3rd'!AQ176,IF(AND($E$3=4),'Marks Entry 4th'!AQ176,"")))))</f>
        <v/>
      </c>
      <c r="CB177" s="92" t="str">
        <f t="shared" si="203"/>
        <v/>
      </c>
      <c r="CC177" s="87" t="str">
        <f t="shared" si="204"/>
        <v/>
      </c>
      <c r="CD177" s="144">
        <f t="shared" si="205"/>
        <v>0</v>
      </c>
      <c r="CE177" s="144" t="str">
        <f t="shared" si="206"/>
        <v/>
      </c>
      <c r="CF177" s="144" t="str">
        <f t="shared" si="169"/>
        <v/>
      </c>
      <c r="CG177" s="144" t="str">
        <f t="shared" si="207"/>
        <v/>
      </c>
      <c r="CH177" s="144" t="str">
        <f t="shared" si="170"/>
        <v/>
      </c>
      <c r="CI177" s="148" t="str">
        <f t="shared" si="171"/>
        <v/>
      </c>
      <c r="CJ177" s="180" t="str">
        <f>IF(OR($E177="",$G177=""),"",IF(AND($E$3=1),'Marks Entry 1st'!AR176,IF(AND($E$3=2),'Marks Entry 2nd'!AR176,IF(AND($E$3=3),'Marks Entry 3rd'!AR176,IF(AND($E$3=4),'Marks Entry 4th'!AR176,"")))))</f>
        <v/>
      </c>
      <c r="CK177" s="180" t="str">
        <f>IF(OR($E177="",$G177=""),"",IF(AND($E$3=1),'Marks Entry 1st'!AS176,IF(AND($E$3=2),'Marks Entry 2nd'!AS176,IF(AND($E$3=3),'Marks Entry 3rd'!AS176,IF(AND($E$3=4),'Marks Entry 4th'!AS176,"")))))</f>
        <v/>
      </c>
      <c r="CL177" s="87" t="str">
        <f t="shared" si="208"/>
        <v/>
      </c>
      <c r="CM177" s="180" t="str">
        <f>IF(OR($E177="",$G177=""),"",IF(AND($E$3=1),'Marks Entry 1st'!AT176,IF(AND($E$3=2),'Marks Entry 2nd'!AT176,IF(AND($E$3=3),'Marks Entry 3rd'!AT176,IF(AND($E$3=4),'Marks Entry 4th'!AT176,"")))))</f>
        <v/>
      </c>
      <c r="CN177" s="180" t="str">
        <f>IF(OR($E177="",$G177=""),"",IF(AND($E$3=1),'Marks Entry 1st'!AU176,IF(AND($E$3=2),'Marks Entry 2nd'!AU176,IF(AND($E$3=3),'Marks Entry 3rd'!AU176,IF(AND($E$3=4),'Marks Entry 4th'!AU176,"")))))</f>
        <v/>
      </c>
      <c r="CO177" s="180" t="str">
        <f>IF(OR($E177="",$G177=""),"",IF(AND($E$3=1),'Marks Entry 1st'!AV176,IF(AND($E$3=2),'Marks Entry 2nd'!AV176,IF(AND($E$3=3),'Marks Entry 3rd'!AV176,IF(AND($E$3=4),'Marks Entry 4th'!AV176,"")))))</f>
        <v/>
      </c>
      <c r="CP177" s="91" t="str">
        <f t="shared" si="209"/>
        <v/>
      </c>
      <c r="CQ177" s="87">
        <f t="shared" si="210"/>
        <v>0</v>
      </c>
      <c r="CR177" s="93" t="str">
        <f>IF(OR($E177="",$G177=""),"",IF(AND($E$3=1),'Marks Entry 1st'!AW176,IF(AND($E$3=2),'Marks Entry 2nd'!AW176,IF(AND($E$3=3),'Marks Entry 3rd'!AW176,IF(AND($E$3=4),'Marks Entry 4th'!AW176,"")))))</f>
        <v/>
      </c>
      <c r="CS177" s="93" t="str">
        <f>IF(OR($E177="",$G177=""),"",IF(AND($E$3=1),'Marks Entry 1st'!AX176,IF(AND($E$3=2),'Marks Entry 2nd'!AX176,IF(AND($E$3=3),'Marks Entry 3rd'!AX176,IF(AND($E$3=4),'Marks Entry 4th'!AX176,"")))))</f>
        <v/>
      </c>
      <c r="CT177" s="93" t="str">
        <f>IF(OR($E177="",$G177=""),"",IF(AND($E$3=1),'Marks Entry 1st'!AY176,IF(AND($E$3=2),'Marks Entry 2nd'!AY176,IF(AND($E$3=3),'Marks Entry 3rd'!AY176,IF(AND($E$3=4),'Marks Entry 4th'!AY176,"")))))</f>
        <v/>
      </c>
      <c r="CU177" s="92" t="str">
        <f t="shared" si="211"/>
        <v/>
      </c>
      <c r="CV177" s="87" t="str">
        <f t="shared" si="212"/>
        <v/>
      </c>
      <c r="CW177" s="144">
        <f t="shared" si="213"/>
        <v>0</v>
      </c>
      <c r="CX177" s="144" t="str">
        <f t="shared" si="214"/>
        <v/>
      </c>
      <c r="CY177" s="144" t="str">
        <f t="shared" si="172"/>
        <v/>
      </c>
      <c r="CZ177" s="144" t="str">
        <f t="shared" si="215"/>
        <v/>
      </c>
      <c r="DA177" s="144" t="str">
        <f t="shared" si="173"/>
        <v/>
      </c>
      <c r="DB177" s="148" t="str">
        <f t="shared" si="174"/>
        <v/>
      </c>
      <c r="DC177" s="380" t="str">
        <f>IF(OR($E177="",$G177=""),"",IF(AND($E$3=1),'Marks Entry 1st'!AZ176,IF(AND($E$3=2),'Marks Entry 2nd'!AZ176,IF(AND($E$3=3),'Marks Entry 3rd'!AZ176,IF(AND($E$3=4),'Marks Entry 4th'!AZ176,"")))))</f>
        <v/>
      </c>
      <c r="DD177" s="380" t="str">
        <f>IF(OR($E177="",$G177=""),"",IF(AND($E$3=1),'Marks Entry 1st'!BA176,IF(AND($E$3=2),'Marks Entry 2nd'!BA176,IF(AND($E$3=3),'Marks Entry 3rd'!BA176,IF(AND($E$3=4),'Marks Entry 4th'!BA176,"")))))</f>
        <v/>
      </c>
      <c r="DE177" s="380" t="str">
        <f>IF(OR($E177="",$G177=""),"",IF(AND($E$3=1),'Marks Entry 1st'!BB176,IF(AND($E$3=2),'Marks Entry 2nd'!BB176,IF(AND($E$3=3),'Marks Entry 3rd'!BB176,IF(AND($E$3=4),'Marks Entry 4th'!BB176,"")))))</f>
        <v/>
      </c>
      <c r="DF177" s="181" t="str">
        <f t="shared" si="216"/>
        <v/>
      </c>
      <c r="DG177" s="182">
        <f t="shared" si="217"/>
        <v>0</v>
      </c>
      <c r="DH177" s="182" t="str">
        <f t="shared" si="218"/>
        <v/>
      </c>
      <c r="DI177" s="182" t="str">
        <f t="shared" si="219"/>
        <v/>
      </c>
      <c r="DJ177" s="147" t="str">
        <f t="shared" si="175"/>
        <v/>
      </c>
      <c r="DK177" s="380" t="str">
        <f>IF(OR($E177="",$G177=""),"",IF(AND($E$3=1),'Marks Entry 1st'!BC176,IF(AND($E$3=2),'Marks Entry 2nd'!BC176,IF(AND($E$3=3),'Marks Entry 3rd'!BC176,IF(AND($E$3=4),'Marks Entry 4th'!BC176,"")))))</f>
        <v/>
      </c>
      <c r="DL177" s="380" t="str">
        <f>IF(OR($E177="",$G177=""),"",IF(AND($E$3=1),'Marks Entry 1st'!BD176,IF(AND($E$3=2),'Marks Entry 2nd'!BD176,IF(AND($E$3=3),'Marks Entry 3rd'!BD176,IF(AND($E$3=4),'Marks Entry 4th'!BD176,"")))))</f>
        <v/>
      </c>
      <c r="DM177" s="380" t="str">
        <f>IF(OR($E177="",$G177=""),"",IF(AND($E$3=1),'Marks Entry 1st'!BE176,IF(AND($E$3=2),'Marks Entry 2nd'!BE176,IF(AND($E$3=3),'Marks Entry 3rd'!BE176,IF(AND($E$3=4),'Marks Entry 4th'!BE176,"")))))</f>
        <v/>
      </c>
      <c r="DN177" s="181" t="str">
        <f t="shared" si="220"/>
        <v/>
      </c>
      <c r="DO177" s="182">
        <f t="shared" si="221"/>
        <v>0</v>
      </c>
      <c r="DP177" s="182" t="str">
        <f t="shared" si="222"/>
        <v/>
      </c>
      <c r="DQ177" s="182" t="str">
        <f t="shared" si="223"/>
        <v/>
      </c>
      <c r="DR177" s="147" t="str">
        <f t="shared" si="176"/>
        <v/>
      </c>
      <c r="DS177" s="380" t="str">
        <f>IF(OR($E177="",$G177=""),"",IF(AND($E$3=1),'Marks Entry 1st'!BF176,IF(AND($E$3=2),'Marks Entry 2nd'!BF176,IF(AND($E$3=3),'Marks Entry 3rd'!BF176,IF(AND($E$3=4),'Marks Entry 4th'!BF176,"")))))</f>
        <v/>
      </c>
      <c r="DT177" s="380" t="str">
        <f>IF(OR($E177="",$G177=""),"",IF(AND($E$3=1),'Marks Entry 1st'!BG176,IF(AND($E$3=2),'Marks Entry 2nd'!BG176,IF(AND($E$3=3),'Marks Entry 3rd'!BG176,IF(AND($E$3=4),'Marks Entry 4th'!BG176,"")))))</f>
        <v/>
      </c>
      <c r="DU177" s="380" t="str">
        <f>IF(OR($E177="",$G177=""),"",IF(AND($E$3=1),'Marks Entry 1st'!BH176,IF(AND($E$3=2),'Marks Entry 2nd'!BH176,IF(AND($E$3=3),'Marks Entry 3rd'!BH176,IF(AND($E$3=4),'Marks Entry 4th'!BH176,"")))))</f>
        <v/>
      </c>
      <c r="DV177" s="181" t="str">
        <f t="shared" si="224"/>
        <v/>
      </c>
      <c r="DW177" s="182">
        <f t="shared" si="225"/>
        <v>0</v>
      </c>
      <c r="DX177" s="182" t="str">
        <f t="shared" si="226"/>
        <v/>
      </c>
      <c r="DY177" s="182" t="str">
        <f t="shared" si="227"/>
        <v/>
      </c>
      <c r="DZ177" s="147" t="str">
        <f t="shared" si="177"/>
        <v/>
      </c>
      <c r="EA177" s="104" t="str">
        <f t="shared" si="178"/>
        <v/>
      </c>
      <c r="EB177" s="105" t="str">
        <f t="shared" si="179"/>
        <v/>
      </c>
      <c r="EC177" s="111" t="str">
        <f t="shared" si="180"/>
        <v/>
      </c>
      <c r="ED177" s="112" t="str">
        <f t="shared" si="181"/>
        <v/>
      </c>
      <c r="EE177" s="386" t="str">
        <f t="shared" si="182"/>
        <v/>
      </c>
      <c r="EF177" s="72" t="str">
        <f>IF(OR($E177="",$G177=""),"",IF(AND($E$3=1),'Marks Entry 1st'!BI176,IF(AND($E$3=2),'Marks Entry 2nd'!BI176,IF(AND($E$3=3),'Marks Entry 3rd'!BI176,IF(AND($E$3=4),'Marks Entry 4th'!BI176,"")))))</f>
        <v/>
      </c>
      <c r="EG177" s="72" t="str">
        <f>IF(OR($E177="",$G177=""),"",IF(AND($E$3=1),'Marks Entry 1st'!BJ176,IF(AND($E$3=2),'Marks Entry 2nd'!BJ176,IF(AND($E$3=3),'Marks Entry 3rd'!BJ176,IF(AND($E$3=4),'Marks Entry 4th'!BJ176,"")))))</f>
        <v/>
      </c>
      <c r="EH177" s="328" t="str">
        <f t="shared" si="183"/>
        <v/>
      </c>
      <c r="EI177" s="73"/>
      <c r="EP177" s="75">
        <f>IF(AND($E$3=1),'Marks Entry 1st'!I176,IF(AND($E$3=2),'Marks Entry 2nd'!I176,IF(AND($E$3=3),'Marks Entry 3rd'!I176,IF(AND($E$3=4),'Marks Entry 4th'!I176,""))))</f>
        <v>0</v>
      </c>
    </row>
    <row r="178" spans="1:146" ht="18.899999999999999" customHeight="1">
      <c r="A178" s="94">
        <v>171</v>
      </c>
      <c r="B178" s="94" t="str">
        <f>IF(OR(EP178=0,EP178=""),"",IF(AND($E$3=1),'Marks Entry 1st'!I177,IF(AND($E$3=2),'Marks Entry 2nd'!I177,IF(AND($E$3=3),'Marks Entry 3rd'!I177,IF(AND($E$3=4),'Marks Entry 4th'!I177,"")))))</f>
        <v/>
      </c>
      <c r="C178" s="95" t="str">
        <f>IF(OR(B178=0,B178=""),"",IF(AND($E$3=1),'Marks Entry 1st'!B177,IF(AND($E$3=2),'Marks Entry 2nd'!B177,IF(AND($E$3=3),'Marks Entry 3rd'!B177,IF(AND($E$3=4),'Marks Entry 4th'!B177,"")))))</f>
        <v/>
      </c>
      <c r="D178" s="95" t="str">
        <f>IF(OR(B178=0,B178=""),"",IF(AND($E$3=1),'Marks Entry 1st'!C177,IF(AND($E$3=2),'Marks Entry 2nd'!C177,IF(AND($E$3=3),'Marks Entry 3rd'!C177,IF(AND($E$3=4),'Marks Entry 4th'!C177,"")))))</f>
        <v/>
      </c>
      <c r="E178" s="96" t="str">
        <f>IF(OR(B178=0,B178=""),"",IF(AND($E$3=1),'Marks Entry 1st'!E177,IF(AND($E$3=2),'Marks Entry 2nd'!E177,IF(AND($E$3=3),'Marks Entry 3rd'!E177,IF(AND($E$3=4),'Marks Entry 4th'!E177,"")))))</f>
        <v/>
      </c>
      <c r="F178" s="95" t="str">
        <f>IF(OR(B178=0,B178=""),"",IF(AND($E$3=1),'Marks Entry 1st'!D177,IF(AND($E$3=2),'Marks Entry 2nd'!D177,IF(AND($E$3=3),'Marks Entry 3rd'!D177,IF(AND($E$3=4),'Marks Entry 4th'!D177,"")))))</f>
        <v/>
      </c>
      <c r="G178" s="90" t="str">
        <f>IF(OR(B178=0,B178=""),"",IF(AND($E$3=1),'Marks Entry 1st'!F177,IF(AND($E$3=2),'Marks Entry 2nd'!F177,IF(AND($E$3=3),'Marks Entry 3rd'!F177,IF(AND($E$3=4),'Marks Entry 4th'!F177,"")))))</f>
        <v/>
      </c>
      <c r="H178" s="90" t="str">
        <f>IF(OR(B178=0,B178=""),"",IF(AND($E$3=1),'Marks Entry 1st'!G177,IF(AND($E$3=2),'Marks Entry 2nd'!G177,IF(AND($E$3=3),'Marks Entry 3rd'!G177,IF(AND($E$3=4),'Marks Entry 4th'!G177,"")))))</f>
        <v/>
      </c>
      <c r="I178" s="90" t="str">
        <f>IF(OR(B178=0,B178=""),"",IF(AND($E$3=1),'Marks Entry 1st'!H177,IF(AND($E$3=2),'Marks Entry 2nd'!H177,IF(AND($E$3=3),'Marks Entry 3rd'!H177,IF(AND($E$3=4),'Marks Entry 4th'!H177,"")))))</f>
        <v/>
      </c>
      <c r="J178" s="379" t="str">
        <f>IF(OR(B178=0,B178=""),"",IF(AND($E$3=1),'Marks Entry 1st'!J177,IF(AND($E$3=2),'Marks Entry 2nd'!J177,IF(AND($E$3=3),'Marks Entry 3rd'!J177,IF(AND($E$3=4),'Marks Entry 4th'!J177,"")))))</f>
        <v/>
      </c>
      <c r="K178" s="379" t="str">
        <f>IF(OR(B178=0,B178=""),"",IF(AND($E$3=1),'Marks Entry 1st'!K177,IF(AND($E$3=2),'Marks Entry 2nd'!K177,IF(AND($E$3=3),'Marks Entry 3rd'!K177,IF(AND($E$3=4),'Marks Entry 4th'!K177,"")))))</f>
        <v/>
      </c>
      <c r="L178" s="180" t="str">
        <f>IF(OR($E178="",$G178=""),"",IF(AND($E$3=1),'Marks Entry 1st'!L177,IF(AND($E$3=2),'Marks Entry 2nd'!L177,IF(AND($E$3=3),'Marks Entry 3rd'!L177,IF(AND($E$3=4),'Marks Entry 4th'!L177,"")))))</f>
        <v/>
      </c>
      <c r="M178" s="180" t="str">
        <f>IF(OR($E178="",$G178=""),"",IF(AND($E$3=1),'Marks Entry 1st'!M177,IF(AND($E$3=2),'Marks Entry 2nd'!M177,IF(AND($E$3=3),'Marks Entry 3rd'!M177,IF(AND($E$3=4),'Marks Entry 4th'!M177,"")))))</f>
        <v/>
      </c>
      <c r="N178" s="87" t="str">
        <f t="shared" si="184"/>
        <v/>
      </c>
      <c r="O178" s="180" t="str">
        <f>IF(OR($E178="",$G178=""),"",IF(AND($E$3=1),'Marks Entry 1st'!N177,IF(AND($E$3=2),'Marks Entry 2nd'!N177,IF(AND($E$3=3),'Marks Entry 3rd'!N177,IF(AND($E$3=4),'Marks Entry 4th'!N177,"")))))</f>
        <v/>
      </c>
      <c r="P178" s="180" t="str">
        <f>IF(OR($E178="",$G178=""),"",IF(AND($E$3=1),'Marks Entry 1st'!O177,IF(AND($E$3=2),'Marks Entry 2nd'!O177,IF(AND($E$3=3),'Marks Entry 3rd'!O177,IF(AND($E$3=4),'Marks Entry 4th'!O177,"")))))</f>
        <v/>
      </c>
      <c r="Q178" s="180" t="str">
        <f>IF(OR($E178="",$G178=""),"",IF(AND($E$3=1),'Marks Entry 1st'!P177,IF(AND($E$3=2),'Marks Entry 2nd'!P177,IF(AND($E$3=3),'Marks Entry 3rd'!P177,IF(AND($E$3=4),'Marks Entry 4th'!P177,"")))))</f>
        <v/>
      </c>
      <c r="R178" s="91" t="str">
        <f t="shared" si="185"/>
        <v/>
      </c>
      <c r="S178" s="87">
        <f t="shared" si="186"/>
        <v>0</v>
      </c>
      <c r="T178" s="93" t="str">
        <f>IF(OR($E178="",$G178=""),"",IF(AND($E$3=1),'Marks Entry 1st'!Q177,IF(AND($E$3=2),'Marks Entry 2nd'!Q177,IF(AND($E$3=3),'Marks Entry 3rd'!Q177,IF(AND($E$3=4),'Marks Entry 4th'!Q177,"")))))</f>
        <v/>
      </c>
      <c r="U178" s="93" t="str">
        <f>IF(OR($E178="",$G178=""),"",IF(AND($E$3=1),'Marks Entry 1st'!R177,IF(AND($E$3=2),'Marks Entry 2nd'!R177,IF(AND($E$3=3),'Marks Entry 3rd'!R177,IF(AND($E$3=4),'Marks Entry 4th'!R177,"")))))</f>
        <v/>
      </c>
      <c r="V178" s="93" t="str">
        <f>IF(OR($E178="",$G178=""),"",IF(AND($E$3=1),'Marks Entry 1st'!S177,IF(AND($E$3=2),'Marks Entry 2nd'!S177,IF(AND($E$3=3),'Marks Entry 3rd'!S177,IF(AND($E$3=4),'Marks Entry 4th'!S177,"")))))</f>
        <v/>
      </c>
      <c r="W178" s="92" t="str">
        <f t="shared" si="187"/>
        <v/>
      </c>
      <c r="X178" s="87" t="str">
        <f t="shared" si="188"/>
        <v/>
      </c>
      <c r="Y178" s="144">
        <f t="shared" si="189"/>
        <v>0</v>
      </c>
      <c r="Z178" s="144" t="str">
        <f t="shared" si="190"/>
        <v/>
      </c>
      <c r="AA178" s="144" t="str">
        <f t="shared" si="152"/>
        <v/>
      </c>
      <c r="AB178" s="144" t="str">
        <f t="shared" si="191"/>
        <v/>
      </c>
      <c r="AC178" s="144" t="str">
        <f t="shared" si="153"/>
        <v/>
      </c>
      <c r="AD178" s="148" t="str">
        <f t="shared" si="154"/>
        <v/>
      </c>
      <c r="AE178" s="180" t="str">
        <f>IF(OR($E178="",$G178=""),"",IF(AND($E$3=1),'Marks Entry 1st'!T177,IF(AND($E$3=2),'Marks Entry 2nd'!T177,IF(AND($E$3=3),'Marks Entry 3rd'!T177,IF(AND($E$3=4),'Marks Entry 4th'!T177,"")))))</f>
        <v/>
      </c>
      <c r="AF178" s="180" t="str">
        <f>IF(OR($E178="",$G178=""),"",IF(AND($E$3=1),'Marks Entry 1st'!U177,IF(AND($E$3=2),'Marks Entry 2nd'!U177,IF(AND($E$3=3),'Marks Entry 3rd'!U177,IF(AND($E$3=4),'Marks Entry 4th'!U177,"")))))</f>
        <v/>
      </c>
      <c r="AG178" s="87" t="str">
        <f t="shared" si="192"/>
        <v/>
      </c>
      <c r="AH178" s="180" t="str">
        <f>IF(OR($E178="",$G178=""),"",IF(AND($E$3=1),'Marks Entry 1st'!V177,IF(AND($E$3=2),'Marks Entry 2nd'!V177,IF(AND($E$3=3),'Marks Entry 3rd'!V177,IF(AND($E$3=4),'Marks Entry 4th'!V177,"")))))</f>
        <v/>
      </c>
      <c r="AI178" s="180" t="str">
        <f>IF(OR($E178="",$G178=""),"",IF(AND($E$3=1),'Marks Entry 1st'!W177,IF(AND($E$3=2),'Marks Entry 2nd'!W177,IF(AND($E$3=3),'Marks Entry 3rd'!W177,IF(AND($E$3=4),'Marks Entry 4th'!W177,"")))))</f>
        <v/>
      </c>
      <c r="AJ178" s="180" t="str">
        <f>IF(OR($E178="",$G178=""),"",IF(AND($E$3=1),'Marks Entry 1st'!X177,IF(AND($E$3=2),'Marks Entry 2nd'!X177,IF(AND($E$3=3),'Marks Entry 3rd'!X177,IF(AND($E$3=4),'Marks Entry 4th'!X177,"")))))</f>
        <v/>
      </c>
      <c r="AK178" s="91" t="str">
        <f t="shared" si="193"/>
        <v/>
      </c>
      <c r="AL178" s="87">
        <f t="shared" si="194"/>
        <v>0</v>
      </c>
      <c r="AM178" s="93" t="str">
        <f>IF(OR($E178="",$G178=""),"",IF(AND($E$3=1),'Marks Entry 1st'!Y177,IF(AND($E$3=2),'Marks Entry 2nd'!Y177,IF(AND($E$3=3),'Marks Entry 3rd'!Y177,IF(AND($E$3=4),'Marks Entry 4th'!Y177,"")))))</f>
        <v/>
      </c>
      <c r="AN178" s="93" t="str">
        <f>IF(OR($E178="",$G178=""),"",IF(AND($E$3=1),'Marks Entry 1st'!Z177,IF(AND($E$3=2),'Marks Entry 2nd'!Z177,IF(AND($E$3=3),'Marks Entry 3rd'!Z177,IF(AND($E$3=4),'Marks Entry 4th'!Z177,"")))))</f>
        <v/>
      </c>
      <c r="AO178" s="93" t="str">
        <f>IF(OR($E178="",$G178=""),"",IF(AND($E$3=1),'Marks Entry 1st'!AA177,IF(AND($E$3=2),'Marks Entry 2nd'!AA177,IF(AND($E$3=3),'Marks Entry 3rd'!AA177,IF(AND($E$3=4),'Marks Entry 4th'!AA177,"")))))</f>
        <v/>
      </c>
      <c r="AP178" s="92" t="str">
        <f t="shared" si="195"/>
        <v/>
      </c>
      <c r="AQ178" s="87" t="str">
        <f t="shared" si="196"/>
        <v/>
      </c>
      <c r="AR178" s="144">
        <f t="shared" si="197"/>
        <v>0</v>
      </c>
      <c r="AS178" s="144" t="str">
        <f t="shared" si="198"/>
        <v/>
      </c>
      <c r="AT178" s="144" t="str">
        <f t="shared" si="155"/>
        <v/>
      </c>
      <c r="AU178" s="144" t="str">
        <f t="shared" si="199"/>
        <v/>
      </c>
      <c r="AV178" s="144" t="str">
        <f t="shared" si="156"/>
        <v/>
      </c>
      <c r="AW178" s="148" t="str">
        <f t="shared" si="157"/>
        <v/>
      </c>
      <c r="AX178" s="180" t="str">
        <f>IF(OR($E178="",$G178=""),"",IF(AND($E$3=1),'Marks Entry 1st'!AB177,IF(AND($E$3=2),'Marks Entry 2nd'!AB177,IF(AND($E$3=3),'Marks Entry 3rd'!AB177,IF(AND($E$3=4),'Marks Entry 4th'!AB177,"")))))</f>
        <v/>
      </c>
      <c r="AY178" s="180" t="str">
        <f>IF(OR($E178="",$G178=""),"",IF(AND($E$3=1),'Marks Entry 1st'!AC177,IF(AND($E$3=2),'Marks Entry 2nd'!AC177,IF(AND($E$3=3),'Marks Entry 3rd'!AC177,IF(AND($E$3=4),'Marks Entry 4th'!AC177,"")))))</f>
        <v/>
      </c>
      <c r="AZ178" s="87" t="str">
        <f t="shared" si="158"/>
        <v/>
      </c>
      <c r="BA178" s="180" t="str">
        <f>IF(OR($E178="",$G178=""),"",IF(AND($E$3=1),'Marks Entry 1st'!AD177,IF(AND($E$3=2),'Marks Entry 2nd'!AD177,IF(AND($E$3=3),'Marks Entry 3rd'!AD177,IF(AND($E$3=4),'Marks Entry 4th'!AD177,"")))))</f>
        <v/>
      </c>
      <c r="BB178" s="180" t="str">
        <f>IF(OR($E178="",$G178=""),"",IF(AND($E$3=1),'Marks Entry 1st'!AE177,IF(AND($E$3=2),'Marks Entry 2nd'!AE177,IF(AND($E$3=3),'Marks Entry 3rd'!AE177,IF(AND($E$3=4),'Marks Entry 4th'!AE177,"")))))</f>
        <v/>
      </c>
      <c r="BC178" s="180" t="str">
        <f>IF(OR($E178="",$G178=""),"",IF(AND($E$3=1),'Marks Entry 1st'!AF177,IF(AND($E$3=2),'Marks Entry 2nd'!AF177,IF(AND($E$3=3),'Marks Entry 3rd'!AF177,IF(AND($E$3=4),'Marks Entry 4th'!AF177,"")))))</f>
        <v/>
      </c>
      <c r="BD178" s="91" t="str">
        <f t="shared" si="159"/>
        <v/>
      </c>
      <c r="BE178" s="87">
        <f t="shared" si="160"/>
        <v>0</v>
      </c>
      <c r="BF178" s="93" t="str">
        <f>IF(OR($E178="",$G178=""),"",IF(AND($E$3=1),'Marks Entry 1st'!AG177,IF(AND($E$3=2),'Marks Entry 2nd'!AG177,IF(AND($E$3=3),'Marks Entry 3rd'!AG177,IF(AND($E$3=4),'Marks Entry 4th'!AG177,"")))))</f>
        <v/>
      </c>
      <c r="BG178" s="93" t="str">
        <f>IF(OR($E178="",$G178=""),"",IF(AND($E$3=1),'Marks Entry 1st'!AH177,IF(AND($E$3=2),'Marks Entry 2nd'!AH177,IF(AND($E$3=3),'Marks Entry 3rd'!AH177,IF(AND($E$3=4),'Marks Entry 4th'!AH177,"")))))</f>
        <v/>
      </c>
      <c r="BH178" s="93" t="str">
        <f>IF(OR($E178="",$G178=""),"",IF(AND($E$3=1),'Marks Entry 1st'!AI177,IF(AND($E$3=2),'Marks Entry 2nd'!AI177,IF(AND($E$3=3),'Marks Entry 3rd'!AI177,IF(AND($E$3=4),'Marks Entry 4th'!AI177,"")))))</f>
        <v/>
      </c>
      <c r="BI178" s="92" t="str">
        <f t="shared" si="161"/>
        <v/>
      </c>
      <c r="BJ178" s="87" t="str">
        <f t="shared" si="162"/>
        <v/>
      </c>
      <c r="BK178" s="144">
        <f t="shared" si="163"/>
        <v>0</v>
      </c>
      <c r="BL178" s="144" t="str">
        <f t="shared" si="164"/>
        <v/>
      </c>
      <c r="BM178" s="144" t="str">
        <f t="shared" si="165"/>
        <v/>
      </c>
      <c r="BN178" s="144" t="str">
        <f t="shared" si="166"/>
        <v/>
      </c>
      <c r="BO178" s="144" t="str">
        <f t="shared" si="167"/>
        <v/>
      </c>
      <c r="BP178" s="148" t="str">
        <f t="shared" si="168"/>
        <v/>
      </c>
      <c r="BQ178" s="180" t="str">
        <f>IF(OR($E178="",$G178=""),"",IF(AND($E$3=1),'Marks Entry 1st'!AJ177,IF(AND($E$3=2),'Marks Entry 2nd'!AJ177,IF(AND($E$3=3),'Marks Entry 3rd'!AJ177,IF(AND($E$3=4),'Marks Entry 4th'!AJ177,"")))))</f>
        <v/>
      </c>
      <c r="BR178" s="180" t="str">
        <f>IF(OR($E178="",$G178=""),"",IF(AND($E$3=1),'Marks Entry 1st'!AK177,IF(AND($E$3=2),'Marks Entry 2nd'!AK177,IF(AND($E$3=3),'Marks Entry 3rd'!AK177,IF(AND($E$3=4),'Marks Entry 4th'!AK177,"")))))</f>
        <v/>
      </c>
      <c r="BS178" s="87" t="str">
        <f t="shared" si="200"/>
        <v/>
      </c>
      <c r="BT178" s="180" t="str">
        <f>IF(OR($E178="",$G178=""),"",IF(AND($E$3=1),'Marks Entry 1st'!AL177,IF(AND($E$3=2),'Marks Entry 2nd'!AL177,IF(AND($E$3=3),'Marks Entry 3rd'!AL177,IF(AND($E$3=4),'Marks Entry 4th'!AL177,"")))))</f>
        <v/>
      </c>
      <c r="BU178" s="180" t="str">
        <f>IF(OR($E178="",$G178=""),"",IF(AND($E$3=1),'Marks Entry 1st'!AM177,IF(AND($E$3=2),'Marks Entry 2nd'!AM177,IF(AND($E$3=3),'Marks Entry 3rd'!AM177,IF(AND($E$3=4),'Marks Entry 4th'!AM177,"")))))</f>
        <v/>
      </c>
      <c r="BV178" s="180" t="str">
        <f>IF(OR($E178="",$G178=""),"",IF(AND($E$3=1),'Marks Entry 1st'!AN177,IF(AND($E$3=2),'Marks Entry 2nd'!AN177,IF(AND($E$3=3),'Marks Entry 3rd'!AN177,IF(AND($E$3=4),'Marks Entry 4th'!AN177,"")))))</f>
        <v/>
      </c>
      <c r="BW178" s="91" t="str">
        <f t="shared" si="201"/>
        <v/>
      </c>
      <c r="BX178" s="87">
        <f t="shared" si="202"/>
        <v>0</v>
      </c>
      <c r="BY178" s="93" t="str">
        <f>IF(OR($E178="",$G178=""),"",IF(AND($E$3=1),'Marks Entry 1st'!AO177,IF(AND($E$3=2),'Marks Entry 2nd'!AO177,IF(AND($E$3=3),'Marks Entry 3rd'!AO177,IF(AND($E$3=4),'Marks Entry 4th'!AO177,"")))))</f>
        <v/>
      </c>
      <c r="BZ178" s="93" t="str">
        <f>IF(OR($E178="",$G178=""),"",IF(AND($E$3=1),'Marks Entry 1st'!AP177,IF(AND($E$3=2),'Marks Entry 2nd'!AP177,IF(AND($E$3=3),'Marks Entry 3rd'!AP177,IF(AND($E$3=4),'Marks Entry 4th'!AP177,"")))))</f>
        <v/>
      </c>
      <c r="CA178" s="93" t="str">
        <f>IF(OR($E178="",$G178=""),"",IF(AND($E$3=1),'Marks Entry 1st'!AQ177,IF(AND($E$3=2),'Marks Entry 2nd'!AQ177,IF(AND($E$3=3),'Marks Entry 3rd'!AQ177,IF(AND($E$3=4),'Marks Entry 4th'!AQ177,"")))))</f>
        <v/>
      </c>
      <c r="CB178" s="92" t="str">
        <f t="shared" si="203"/>
        <v/>
      </c>
      <c r="CC178" s="87" t="str">
        <f t="shared" si="204"/>
        <v/>
      </c>
      <c r="CD178" s="144">
        <f t="shared" si="205"/>
        <v>0</v>
      </c>
      <c r="CE178" s="144" t="str">
        <f t="shared" si="206"/>
        <v/>
      </c>
      <c r="CF178" s="144" t="str">
        <f t="shared" si="169"/>
        <v/>
      </c>
      <c r="CG178" s="144" t="str">
        <f t="shared" si="207"/>
        <v/>
      </c>
      <c r="CH178" s="144" t="str">
        <f t="shared" si="170"/>
        <v/>
      </c>
      <c r="CI178" s="148" t="str">
        <f t="shared" si="171"/>
        <v/>
      </c>
      <c r="CJ178" s="180" t="str">
        <f>IF(OR($E178="",$G178=""),"",IF(AND($E$3=1),'Marks Entry 1st'!AR177,IF(AND($E$3=2),'Marks Entry 2nd'!AR177,IF(AND($E$3=3),'Marks Entry 3rd'!AR177,IF(AND($E$3=4),'Marks Entry 4th'!AR177,"")))))</f>
        <v/>
      </c>
      <c r="CK178" s="180" t="str">
        <f>IF(OR($E178="",$G178=""),"",IF(AND($E$3=1),'Marks Entry 1st'!AS177,IF(AND($E$3=2),'Marks Entry 2nd'!AS177,IF(AND($E$3=3),'Marks Entry 3rd'!AS177,IF(AND($E$3=4),'Marks Entry 4th'!AS177,"")))))</f>
        <v/>
      </c>
      <c r="CL178" s="87" t="str">
        <f t="shared" si="208"/>
        <v/>
      </c>
      <c r="CM178" s="180" t="str">
        <f>IF(OR($E178="",$G178=""),"",IF(AND($E$3=1),'Marks Entry 1st'!AT177,IF(AND($E$3=2),'Marks Entry 2nd'!AT177,IF(AND($E$3=3),'Marks Entry 3rd'!AT177,IF(AND($E$3=4),'Marks Entry 4th'!AT177,"")))))</f>
        <v/>
      </c>
      <c r="CN178" s="180" t="str">
        <f>IF(OR($E178="",$G178=""),"",IF(AND($E$3=1),'Marks Entry 1st'!AU177,IF(AND($E$3=2),'Marks Entry 2nd'!AU177,IF(AND($E$3=3),'Marks Entry 3rd'!AU177,IF(AND($E$3=4),'Marks Entry 4th'!AU177,"")))))</f>
        <v/>
      </c>
      <c r="CO178" s="180" t="str">
        <f>IF(OR($E178="",$G178=""),"",IF(AND($E$3=1),'Marks Entry 1st'!AV177,IF(AND($E$3=2),'Marks Entry 2nd'!AV177,IF(AND($E$3=3),'Marks Entry 3rd'!AV177,IF(AND($E$3=4),'Marks Entry 4th'!AV177,"")))))</f>
        <v/>
      </c>
      <c r="CP178" s="91" t="str">
        <f t="shared" si="209"/>
        <v/>
      </c>
      <c r="CQ178" s="87">
        <f t="shared" si="210"/>
        <v>0</v>
      </c>
      <c r="CR178" s="93" t="str">
        <f>IF(OR($E178="",$G178=""),"",IF(AND($E$3=1),'Marks Entry 1st'!AW177,IF(AND($E$3=2),'Marks Entry 2nd'!AW177,IF(AND($E$3=3),'Marks Entry 3rd'!AW177,IF(AND($E$3=4),'Marks Entry 4th'!AW177,"")))))</f>
        <v/>
      </c>
      <c r="CS178" s="93" t="str">
        <f>IF(OR($E178="",$G178=""),"",IF(AND($E$3=1),'Marks Entry 1st'!AX177,IF(AND($E$3=2),'Marks Entry 2nd'!AX177,IF(AND($E$3=3),'Marks Entry 3rd'!AX177,IF(AND($E$3=4),'Marks Entry 4th'!AX177,"")))))</f>
        <v/>
      </c>
      <c r="CT178" s="93" t="str">
        <f>IF(OR($E178="",$G178=""),"",IF(AND($E$3=1),'Marks Entry 1st'!AY177,IF(AND($E$3=2),'Marks Entry 2nd'!AY177,IF(AND($E$3=3),'Marks Entry 3rd'!AY177,IF(AND($E$3=4),'Marks Entry 4th'!AY177,"")))))</f>
        <v/>
      </c>
      <c r="CU178" s="92" t="str">
        <f t="shared" si="211"/>
        <v/>
      </c>
      <c r="CV178" s="87" t="str">
        <f t="shared" si="212"/>
        <v/>
      </c>
      <c r="CW178" s="144">
        <f t="shared" si="213"/>
        <v>0</v>
      </c>
      <c r="CX178" s="144" t="str">
        <f t="shared" si="214"/>
        <v/>
      </c>
      <c r="CY178" s="144" t="str">
        <f t="shared" si="172"/>
        <v/>
      </c>
      <c r="CZ178" s="144" t="str">
        <f t="shared" si="215"/>
        <v/>
      </c>
      <c r="DA178" s="144" t="str">
        <f t="shared" si="173"/>
        <v/>
      </c>
      <c r="DB178" s="148" t="str">
        <f t="shared" si="174"/>
        <v/>
      </c>
      <c r="DC178" s="380" t="str">
        <f>IF(OR($E178="",$G178=""),"",IF(AND($E$3=1),'Marks Entry 1st'!AZ177,IF(AND($E$3=2),'Marks Entry 2nd'!AZ177,IF(AND($E$3=3),'Marks Entry 3rd'!AZ177,IF(AND($E$3=4),'Marks Entry 4th'!AZ177,"")))))</f>
        <v/>
      </c>
      <c r="DD178" s="380" t="str">
        <f>IF(OR($E178="",$G178=""),"",IF(AND($E$3=1),'Marks Entry 1st'!BA177,IF(AND($E$3=2),'Marks Entry 2nd'!BA177,IF(AND($E$3=3),'Marks Entry 3rd'!BA177,IF(AND($E$3=4),'Marks Entry 4th'!BA177,"")))))</f>
        <v/>
      </c>
      <c r="DE178" s="380" t="str">
        <f>IF(OR($E178="",$G178=""),"",IF(AND($E$3=1),'Marks Entry 1st'!BB177,IF(AND($E$3=2),'Marks Entry 2nd'!BB177,IF(AND($E$3=3),'Marks Entry 3rd'!BB177,IF(AND($E$3=4),'Marks Entry 4th'!BB177,"")))))</f>
        <v/>
      </c>
      <c r="DF178" s="181" t="str">
        <f t="shared" si="216"/>
        <v/>
      </c>
      <c r="DG178" s="182">
        <f t="shared" si="217"/>
        <v>0</v>
      </c>
      <c r="DH178" s="182" t="str">
        <f t="shared" si="218"/>
        <v/>
      </c>
      <c r="DI178" s="182" t="str">
        <f t="shared" si="219"/>
        <v/>
      </c>
      <c r="DJ178" s="147" t="str">
        <f t="shared" si="175"/>
        <v/>
      </c>
      <c r="DK178" s="380" t="str">
        <f>IF(OR($E178="",$G178=""),"",IF(AND($E$3=1),'Marks Entry 1st'!BC177,IF(AND($E$3=2),'Marks Entry 2nd'!BC177,IF(AND($E$3=3),'Marks Entry 3rd'!BC177,IF(AND($E$3=4),'Marks Entry 4th'!BC177,"")))))</f>
        <v/>
      </c>
      <c r="DL178" s="380" t="str">
        <f>IF(OR($E178="",$G178=""),"",IF(AND($E$3=1),'Marks Entry 1st'!BD177,IF(AND($E$3=2),'Marks Entry 2nd'!BD177,IF(AND($E$3=3),'Marks Entry 3rd'!BD177,IF(AND($E$3=4),'Marks Entry 4th'!BD177,"")))))</f>
        <v/>
      </c>
      <c r="DM178" s="380" t="str">
        <f>IF(OR($E178="",$G178=""),"",IF(AND($E$3=1),'Marks Entry 1st'!BE177,IF(AND($E$3=2),'Marks Entry 2nd'!BE177,IF(AND($E$3=3),'Marks Entry 3rd'!BE177,IF(AND($E$3=4),'Marks Entry 4th'!BE177,"")))))</f>
        <v/>
      </c>
      <c r="DN178" s="181" t="str">
        <f t="shared" si="220"/>
        <v/>
      </c>
      <c r="DO178" s="182">
        <f t="shared" si="221"/>
        <v>0</v>
      </c>
      <c r="DP178" s="182" t="str">
        <f t="shared" si="222"/>
        <v/>
      </c>
      <c r="DQ178" s="182" t="str">
        <f t="shared" si="223"/>
        <v/>
      </c>
      <c r="DR178" s="147" t="str">
        <f t="shared" si="176"/>
        <v/>
      </c>
      <c r="DS178" s="380" t="str">
        <f>IF(OR($E178="",$G178=""),"",IF(AND($E$3=1),'Marks Entry 1st'!BF177,IF(AND($E$3=2),'Marks Entry 2nd'!BF177,IF(AND($E$3=3),'Marks Entry 3rd'!BF177,IF(AND($E$3=4),'Marks Entry 4th'!BF177,"")))))</f>
        <v/>
      </c>
      <c r="DT178" s="380" t="str">
        <f>IF(OR($E178="",$G178=""),"",IF(AND($E$3=1),'Marks Entry 1st'!BG177,IF(AND($E$3=2),'Marks Entry 2nd'!BG177,IF(AND($E$3=3),'Marks Entry 3rd'!BG177,IF(AND($E$3=4),'Marks Entry 4th'!BG177,"")))))</f>
        <v/>
      </c>
      <c r="DU178" s="380" t="str">
        <f>IF(OR($E178="",$G178=""),"",IF(AND($E$3=1),'Marks Entry 1st'!BH177,IF(AND($E$3=2),'Marks Entry 2nd'!BH177,IF(AND($E$3=3),'Marks Entry 3rd'!BH177,IF(AND($E$3=4),'Marks Entry 4th'!BH177,"")))))</f>
        <v/>
      </c>
      <c r="DV178" s="181" t="str">
        <f t="shared" si="224"/>
        <v/>
      </c>
      <c r="DW178" s="182">
        <f t="shared" si="225"/>
        <v>0</v>
      </c>
      <c r="DX178" s="182" t="str">
        <f t="shared" si="226"/>
        <v/>
      </c>
      <c r="DY178" s="182" t="str">
        <f t="shared" si="227"/>
        <v/>
      </c>
      <c r="DZ178" s="147" t="str">
        <f t="shared" si="177"/>
        <v/>
      </c>
      <c r="EA178" s="104" t="str">
        <f t="shared" si="178"/>
        <v/>
      </c>
      <c r="EB178" s="105" t="str">
        <f t="shared" si="179"/>
        <v/>
      </c>
      <c r="EC178" s="111" t="str">
        <f t="shared" si="180"/>
        <v/>
      </c>
      <c r="ED178" s="112" t="str">
        <f t="shared" si="181"/>
        <v/>
      </c>
      <c r="EE178" s="386" t="str">
        <f t="shared" si="182"/>
        <v/>
      </c>
      <c r="EF178" s="72" t="str">
        <f>IF(OR($E178="",$G178=""),"",IF(AND($E$3=1),'Marks Entry 1st'!BI177,IF(AND($E$3=2),'Marks Entry 2nd'!BI177,IF(AND($E$3=3),'Marks Entry 3rd'!BI177,IF(AND($E$3=4),'Marks Entry 4th'!BI177,"")))))</f>
        <v/>
      </c>
      <c r="EG178" s="72" t="str">
        <f>IF(OR($E178="",$G178=""),"",IF(AND($E$3=1),'Marks Entry 1st'!BJ177,IF(AND($E$3=2),'Marks Entry 2nd'!BJ177,IF(AND($E$3=3),'Marks Entry 3rd'!BJ177,IF(AND($E$3=4),'Marks Entry 4th'!BJ177,"")))))</f>
        <v/>
      </c>
      <c r="EH178" s="328" t="str">
        <f t="shared" si="183"/>
        <v/>
      </c>
      <c r="EI178" s="73"/>
      <c r="EP178" s="75">
        <f>IF(AND($E$3=1),'Marks Entry 1st'!I177,IF(AND($E$3=2),'Marks Entry 2nd'!I177,IF(AND($E$3=3),'Marks Entry 3rd'!I177,IF(AND($E$3=4),'Marks Entry 4th'!I177,""))))</f>
        <v>0</v>
      </c>
    </row>
    <row r="179" spans="1:146" ht="18.899999999999999" customHeight="1">
      <c r="A179" s="94">
        <v>172</v>
      </c>
      <c r="B179" s="94" t="str">
        <f>IF(OR(EP179=0,EP179=""),"",IF(AND($E$3=1),'Marks Entry 1st'!I178,IF(AND($E$3=2),'Marks Entry 2nd'!I178,IF(AND($E$3=3),'Marks Entry 3rd'!I178,IF(AND($E$3=4),'Marks Entry 4th'!I178,"")))))</f>
        <v/>
      </c>
      <c r="C179" s="95" t="str">
        <f>IF(OR(B179=0,B179=""),"",IF(AND($E$3=1),'Marks Entry 1st'!B178,IF(AND($E$3=2),'Marks Entry 2nd'!B178,IF(AND($E$3=3),'Marks Entry 3rd'!B178,IF(AND($E$3=4),'Marks Entry 4th'!B178,"")))))</f>
        <v/>
      </c>
      <c r="D179" s="95" t="str">
        <f>IF(OR(B179=0,B179=""),"",IF(AND($E$3=1),'Marks Entry 1st'!C178,IF(AND($E$3=2),'Marks Entry 2nd'!C178,IF(AND($E$3=3),'Marks Entry 3rd'!C178,IF(AND($E$3=4),'Marks Entry 4th'!C178,"")))))</f>
        <v/>
      </c>
      <c r="E179" s="96" t="str">
        <f>IF(OR(B179=0,B179=""),"",IF(AND($E$3=1),'Marks Entry 1st'!E178,IF(AND($E$3=2),'Marks Entry 2nd'!E178,IF(AND($E$3=3),'Marks Entry 3rd'!E178,IF(AND($E$3=4),'Marks Entry 4th'!E178,"")))))</f>
        <v/>
      </c>
      <c r="F179" s="95" t="str">
        <f>IF(OR(B179=0,B179=""),"",IF(AND($E$3=1),'Marks Entry 1st'!D178,IF(AND($E$3=2),'Marks Entry 2nd'!D178,IF(AND($E$3=3),'Marks Entry 3rd'!D178,IF(AND($E$3=4),'Marks Entry 4th'!D178,"")))))</f>
        <v/>
      </c>
      <c r="G179" s="90" t="str">
        <f>IF(OR(B179=0,B179=""),"",IF(AND($E$3=1),'Marks Entry 1st'!F178,IF(AND($E$3=2),'Marks Entry 2nd'!F178,IF(AND($E$3=3),'Marks Entry 3rd'!F178,IF(AND($E$3=4),'Marks Entry 4th'!F178,"")))))</f>
        <v/>
      </c>
      <c r="H179" s="90" t="str">
        <f>IF(OR(B179=0,B179=""),"",IF(AND($E$3=1),'Marks Entry 1st'!G178,IF(AND($E$3=2),'Marks Entry 2nd'!G178,IF(AND($E$3=3),'Marks Entry 3rd'!G178,IF(AND($E$3=4),'Marks Entry 4th'!G178,"")))))</f>
        <v/>
      </c>
      <c r="I179" s="90" t="str">
        <f>IF(OR(B179=0,B179=""),"",IF(AND($E$3=1),'Marks Entry 1st'!H178,IF(AND($E$3=2),'Marks Entry 2nd'!H178,IF(AND($E$3=3),'Marks Entry 3rd'!H178,IF(AND($E$3=4),'Marks Entry 4th'!H178,"")))))</f>
        <v/>
      </c>
      <c r="J179" s="379" t="str">
        <f>IF(OR(B179=0,B179=""),"",IF(AND($E$3=1),'Marks Entry 1st'!J178,IF(AND($E$3=2),'Marks Entry 2nd'!J178,IF(AND($E$3=3),'Marks Entry 3rd'!J178,IF(AND($E$3=4),'Marks Entry 4th'!J178,"")))))</f>
        <v/>
      </c>
      <c r="K179" s="379" t="str">
        <f>IF(OR(B179=0,B179=""),"",IF(AND($E$3=1),'Marks Entry 1st'!K178,IF(AND($E$3=2),'Marks Entry 2nd'!K178,IF(AND($E$3=3),'Marks Entry 3rd'!K178,IF(AND($E$3=4),'Marks Entry 4th'!K178,"")))))</f>
        <v/>
      </c>
      <c r="L179" s="180" t="str">
        <f>IF(OR($E179="",$G179=""),"",IF(AND($E$3=1),'Marks Entry 1st'!L178,IF(AND($E$3=2),'Marks Entry 2nd'!L178,IF(AND($E$3=3),'Marks Entry 3rd'!L178,IF(AND($E$3=4),'Marks Entry 4th'!L178,"")))))</f>
        <v/>
      </c>
      <c r="M179" s="180" t="str">
        <f>IF(OR($E179="",$G179=""),"",IF(AND($E$3=1),'Marks Entry 1st'!M178,IF(AND($E$3=2),'Marks Entry 2nd'!M178,IF(AND($E$3=3),'Marks Entry 3rd'!M178,IF(AND($E$3=4),'Marks Entry 4th'!M178,"")))))</f>
        <v/>
      </c>
      <c r="N179" s="87" t="str">
        <f t="shared" si="184"/>
        <v/>
      </c>
      <c r="O179" s="180" t="str">
        <f>IF(OR($E179="",$G179=""),"",IF(AND($E$3=1),'Marks Entry 1st'!N178,IF(AND($E$3=2),'Marks Entry 2nd'!N178,IF(AND($E$3=3),'Marks Entry 3rd'!N178,IF(AND($E$3=4),'Marks Entry 4th'!N178,"")))))</f>
        <v/>
      </c>
      <c r="P179" s="180" t="str">
        <f>IF(OR($E179="",$G179=""),"",IF(AND($E$3=1),'Marks Entry 1st'!O178,IF(AND($E$3=2),'Marks Entry 2nd'!O178,IF(AND($E$3=3),'Marks Entry 3rd'!O178,IF(AND($E$3=4),'Marks Entry 4th'!O178,"")))))</f>
        <v/>
      </c>
      <c r="Q179" s="180" t="str">
        <f>IF(OR($E179="",$G179=""),"",IF(AND($E$3=1),'Marks Entry 1st'!P178,IF(AND($E$3=2),'Marks Entry 2nd'!P178,IF(AND($E$3=3),'Marks Entry 3rd'!P178,IF(AND($E$3=4),'Marks Entry 4th'!P178,"")))))</f>
        <v/>
      </c>
      <c r="R179" s="91" t="str">
        <f t="shared" si="185"/>
        <v/>
      </c>
      <c r="S179" s="87">
        <f t="shared" si="186"/>
        <v>0</v>
      </c>
      <c r="T179" s="93" t="str">
        <f>IF(OR($E179="",$G179=""),"",IF(AND($E$3=1),'Marks Entry 1st'!Q178,IF(AND($E$3=2),'Marks Entry 2nd'!Q178,IF(AND($E$3=3),'Marks Entry 3rd'!Q178,IF(AND($E$3=4),'Marks Entry 4th'!Q178,"")))))</f>
        <v/>
      </c>
      <c r="U179" s="93" t="str">
        <f>IF(OR($E179="",$G179=""),"",IF(AND($E$3=1),'Marks Entry 1st'!R178,IF(AND($E$3=2),'Marks Entry 2nd'!R178,IF(AND($E$3=3),'Marks Entry 3rd'!R178,IF(AND($E$3=4),'Marks Entry 4th'!R178,"")))))</f>
        <v/>
      </c>
      <c r="V179" s="93" t="str">
        <f>IF(OR($E179="",$G179=""),"",IF(AND($E$3=1),'Marks Entry 1st'!S178,IF(AND($E$3=2),'Marks Entry 2nd'!S178,IF(AND($E$3=3),'Marks Entry 3rd'!S178,IF(AND($E$3=4),'Marks Entry 4th'!S178,"")))))</f>
        <v/>
      </c>
      <c r="W179" s="92" t="str">
        <f t="shared" si="187"/>
        <v/>
      </c>
      <c r="X179" s="87" t="str">
        <f t="shared" si="188"/>
        <v/>
      </c>
      <c r="Y179" s="144">
        <f t="shared" si="189"/>
        <v>0</v>
      </c>
      <c r="Z179" s="144" t="str">
        <f t="shared" si="190"/>
        <v/>
      </c>
      <c r="AA179" s="144" t="str">
        <f t="shared" si="152"/>
        <v/>
      </c>
      <c r="AB179" s="144" t="str">
        <f t="shared" si="191"/>
        <v/>
      </c>
      <c r="AC179" s="144" t="str">
        <f t="shared" si="153"/>
        <v/>
      </c>
      <c r="AD179" s="148" t="str">
        <f t="shared" si="154"/>
        <v/>
      </c>
      <c r="AE179" s="180" t="str">
        <f>IF(OR($E179="",$G179=""),"",IF(AND($E$3=1),'Marks Entry 1st'!T178,IF(AND($E$3=2),'Marks Entry 2nd'!T178,IF(AND($E$3=3),'Marks Entry 3rd'!T178,IF(AND($E$3=4),'Marks Entry 4th'!T178,"")))))</f>
        <v/>
      </c>
      <c r="AF179" s="180" t="str">
        <f>IF(OR($E179="",$G179=""),"",IF(AND($E$3=1),'Marks Entry 1st'!U178,IF(AND($E$3=2),'Marks Entry 2nd'!U178,IF(AND($E$3=3),'Marks Entry 3rd'!U178,IF(AND($E$3=4),'Marks Entry 4th'!U178,"")))))</f>
        <v/>
      </c>
      <c r="AG179" s="87" t="str">
        <f t="shared" si="192"/>
        <v/>
      </c>
      <c r="AH179" s="180" t="str">
        <f>IF(OR($E179="",$G179=""),"",IF(AND($E$3=1),'Marks Entry 1st'!V178,IF(AND($E$3=2),'Marks Entry 2nd'!V178,IF(AND($E$3=3),'Marks Entry 3rd'!V178,IF(AND($E$3=4),'Marks Entry 4th'!V178,"")))))</f>
        <v/>
      </c>
      <c r="AI179" s="180" t="str">
        <f>IF(OR($E179="",$G179=""),"",IF(AND($E$3=1),'Marks Entry 1st'!W178,IF(AND($E$3=2),'Marks Entry 2nd'!W178,IF(AND($E$3=3),'Marks Entry 3rd'!W178,IF(AND($E$3=4),'Marks Entry 4th'!W178,"")))))</f>
        <v/>
      </c>
      <c r="AJ179" s="180" t="str">
        <f>IF(OR($E179="",$G179=""),"",IF(AND($E$3=1),'Marks Entry 1st'!X178,IF(AND($E$3=2),'Marks Entry 2nd'!X178,IF(AND($E$3=3),'Marks Entry 3rd'!X178,IF(AND($E$3=4),'Marks Entry 4th'!X178,"")))))</f>
        <v/>
      </c>
      <c r="AK179" s="91" t="str">
        <f t="shared" si="193"/>
        <v/>
      </c>
      <c r="AL179" s="87">
        <f t="shared" si="194"/>
        <v>0</v>
      </c>
      <c r="AM179" s="93" t="str">
        <f>IF(OR($E179="",$G179=""),"",IF(AND($E$3=1),'Marks Entry 1st'!Y178,IF(AND($E$3=2),'Marks Entry 2nd'!Y178,IF(AND($E$3=3),'Marks Entry 3rd'!Y178,IF(AND($E$3=4),'Marks Entry 4th'!Y178,"")))))</f>
        <v/>
      </c>
      <c r="AN179" s="93" t="str">
        <f>IF(OR($E179="",$G179=""),"",IF(AND($E$3=1),'Marks Entry 1st'!Z178,IF(AND($E$3=2),'Marks Entry 2nd'!Z178,IF(AND($E$3=3),'Marks Entry 3rd'!Z178,IF(AND($E$3=4),'Marks Entry 4th'!Z178,"")))))</f>
        <v/>
      </c>
      <c r="AO179" s="93" t="str">
        <f>IF(OR($E179="",$G179=""),"",IF(AND($E$3=1),'Marks Entry 1st'!AA178,IF(AND($E$3=2),'Marks Entry 2nd'!AA178,IF(AND($E$3=3),'Marks Entry 3rd'!AA178,IF(AND($E$3=4),'Marks Entry 4th'!AA178,"")))))</f>
        <v/>
      </c>
      <c r="AP179" s="92" t="str">
        <f t="shared" si="195"/>
        <v/>
      </c>
      <c r="AQ179" s="87" t="str">
        <f t="shared" si="196"/>
        <v/>
      </c>
      <c r="AR179" s="144">
        <f t="shared" si="197"/>
        <v>0</v>
      </c>
      <c r="AS179" s="144" t="str">
        <f t="shared" si="198"/>
        <v/>
      </c>
      <c r="AT179" s="144" t="str">
        <f t="shared" si="155"/>
        <v/>
      </c>
      <c r="AU179" s="144" t="str">
        <f t="shared" si="199"/>
        <v/>
      </c>
      <c r="AV179" s="144" t="str">
        <f t="shared" si="156"/>
        <v/>
      </c>
      <c r="AW179" s="148" t="str">
        <f t="shared" si="157"/>
        <v/>
      </c>
      <c r="AX179" s="180" t="str">
        <f>IF(OR($E179="",$G179=""),"",IF(AND($E$3=1),'Marks Entry 1st'!AB178,IF(AND($E$3=2),'Marks Entry 2nd'!AB178,IF(AND($E$3=3),'Marks Entry 3rd'!AB178,IF(AND($E$3=4),'Marks Entry 4th'!AB178,"")))))</f>
        <v/>
      </c>
      <c r="AY179" s="180" t="str">
        <f>IF(OR($E179="",$G179=""),"",IF(AND($E$3=1),'Marks Entry 1st'!AC178,IF(AND($E$3=2),'Marks Entry 2nd'!AC178,IF(AND($E$3=3),'Marks Entry 3rd'!AC178,IF(AND($E$3=4),'Marks Entry 4th'!AC178,"")))))</f>
        <v/>
      </c>
      <c r="AZ179" s="87" t="str">
        <f t="shared" si="158"/>
        <v/>
      </c>
      <c r="BA179" s="180" t="str">
        <f>IF(OR($E179="",$G179=""),"",IF(AND($E$3=1),'Marks Entry 1st'!AD178,IF(AND($E$3=2),'Marks Entry 2nd'!AD178,IF(AND($E$3=3),'Marks Entry 3rd'!AD178,IF(AND($E$3=4),'Marks Entry 4th'!AD178,"")))))</f>
        <v/>
      </c>
      <c r="BB179" s="180" t="str">
        <f>IF(OR($E179="",$G179=""),"",IF(AND($E$3=1),'Marks Entry 1st'!AE178,IF(AND($E$3=2),'Marks Entry 2nd'!AE178,IF(AND($E$3=3),'Marks Entry 3rd'!AE178,IF(AND($E$3=4),'Marks Entry 4th'!AE178,"")))))</f>
        <v/>
      </c>
      <c r="BC179" s="180" t="str">
        <f>IF(OR($E179="",$G179=""),"",IF(AND($E$3=1),'Marks Entry 1st'!AF178,IF(AND($E$3=2),'Marks Entry 2nd'!AF178,IF(AND($E$3=3),'Marks Entry 3rd'!AF178,IF(AND($E$3=4),'Marks Entry 4th'!AF178,"")))))</f>
        <v/>
      </c>
      <c r="BD179" s="91" t="str">
        <f t="shared" si="159"/>
        <v/>
      </c>
      <c r="BE179" s="87">
        <f t="shared" si="160"/>
        <v>0</v>
      </c>
      <c r="BF179" s="93" t="str">
        <f>IF(OR($E179="",$G179=""),"",IF(AND($E$3=1),'Marks Entry 1st'!AG178,IF(AND($E$3=2),'Marks Entry 2nd'!AG178,IF(AND($E$3=3),'Marks Entry 3rd'!AG178,IF(AND($E$3=4),'Marks Entry 4th'!AG178,"")))))</f>
        <v/>
      </c>
      <c r="BG179" s="93" t="str">
        <f>IF(OR($E179="",$G179=""),"",IF(AND($E$3=1),'Marks Entry 1st'!AH178,IF(AND($E$3=2),'Marks Entry 2nd'!AH178,IF(AND($E$3=3),'Marks Entry 3rd'!AH178,IF(AND($E$3=4),'Marks Entry 4th'!AH178,"")))))</f>
        <v/>
      </c>
      <c r="BH179" s="93" t="str">
        <f>IF(OR($E179="",$G179=""),"",IF(AND($E$3=1),'Marks Entry 1st'!AI178,IF(AND($E$3=2),'Marks Entry 2nd'!AI178,IF(AND($E$3=3),'Marks Entry 3rd'!AI178,IF(AND($E$3=4),'Marks Entry 4th'!AI178,"")))))</f>
        <v/>
      </c>
      <c r="BI179" s="92" t="str">
        <f t="shared" si="161"/>
        <v/>
      </c>
      <c r="BJ179" s="87" t="str">
        <f t="shared" si="162"/>
        <v/>
      </c>
      <c r="BK179" s="144">
        <f t="shared" si="163"/>
        <v>0</v>
      </c>
      <c r="BL179" s="144" t="str">
        <f t="shared" si="164"/>
        <v/>
      </c>
      <c r="BM179" s="144" t="str">
        <f t="shared" si="165"/>
        <v/>
      </c>
      <c r="BN179" s="144" t="str">
        <f t="shared" si="166"/>
        <v/>
      </c>
      <c r="BO179" s="144" t="str">
        <f t="shared" si="167"/>
        <v/>
      </c>
      <c r="BP179" s="148" t="str">
        <f t="shared" si="168"/>
        <v/>
      </c>
      <c r="BQ179" s="180" t="str">
        <f>IF(OR($E179="",$G179=""),"",IF(AND($E$3=1),'Marks Entry 1st'!AJ178,IF(AND($E$3=2),'Marks Entry 2nd'!AJ178,IF(AND($E$3=3),'Marks Entry 3rd'!AJ178,IF(AND($E$3=4),'Marks Entry 4th'!AJ178,"")))))</f>
        <v/>
      </c>
      <c r="BR179" s="180" t="str">
        <f>IF(OR($E179="",$G179=""),"",IF(AND($E$3=1),'Marks Entry 1st'!AK178,IF(AND($E$3=2),'Marks Entry 2nd'!AK178,IF(AND($E$3=3),'Marks Entry 3rd'!AK178,IF(AND($E$3=4),'Marks Entry 4th'!AK178,"")))))</f>
        <v/>
      </c>
      <c r="BS179" s="87" t="str">
        <f t="shared" si="200"/>
        <v/>
      </c>
      <c r="BT179" s="180" t="str">
        <f>IF(OR($E179="",$G179=""),"",IF(AND($E$3=1),'Marks Entry 1st'!AL178,IF(AND($E$3=2),'Marks Entry 2nd'!AL178,IF(AND($E$3=3),'Marks Entry 3rd'!AL178,IF(AND($E$3=4),'Marks Entry 4th'!AL178,"")))))</f>
        <v/>
      </c>
      <c r="BU179" s="180" t="str">
        <f>IF(OR($E179="",$G179=""),"",IF(AND($E$3=1),'Marks Entry 1st'!AM178,IF(AND($E$3=2),'Marks Entry 2nd'!AM178,IF(AND($E$3=3),'Marks Entry 3rd'!AM178,IF(AND($E$3=4),'Marks Entry 4th'!AM178,"")))))</f>
        <v/>
      </c>
      <c r="BV179" s="180" t="str">
        <f>IF(OR($E179="",$G179=""),"",IF(AND($E$3=1),'Marks Entry 1st'!AN178,IF(AND($E$3=2),'Marks Entry 2nd'!AN178,IF(AND($E$3=3),'Marks Entry 3rd'!AN178,IF(AND($E$3=4),'Marks Entry 4th'!AN178,"")))))</f>
        <v/>
      </c>
      <c r="BW179" s="91" t="str">
        <f t="shared" si="201"/>
        <v/>
      </c>
      <c r="BX179" s="87">
        <f t="shared" si="202"/>
        <v>0</v>
      </c>
      <c r="BY179" s="93" t="str">
        <f>IF(OR($E179="",$G179=""),"",IF(AND($E$3=1),'Marks Entry 1st'!AO178,IF(AND($E$3=2),'Marks Entry 2nd'!AO178,IF(AND($E$3=3),'Marks Entry 3rd'!AO178,IF(AND($E$3=4),'Marks Entry 4th'!AO178,"")))))</f>
        <v/>
      </c>
      <c r="BZ179" s="93" t="str">
        <f>IF(OR($E179="",$G179=""),"",IF(AND($E$3=1),'Marks Entry 1st'!AP178,IF(AND($E$3=2),'Marks Entry 2nd'!AP178,IF(AND($E$3=3),'Marks Entry 3rd'!AP178,IF(AND($E$3=4),'Marks Entry 4th'!AP178,"")))))</f>
        <v/>
      </c>
      <c r="CA179" s="93" t="str">
        <f>IF(OR($E179="",$G179=""),"",IF(AND($E$3=1),'Marks Entry 1st'!AQ178,IF(AND($E$3=2),'Marks Entry 2nd'!AQ178,IF(AND($E$3=3),'Marks Entry 3rd'!AQ178,IF(AND($E$3=4),'Marks Entry 4th'!AQ178,"")))))</f>
        <v/>
      </c>
      <c r="CB179" s="92" t="str">
        <f t="shared" si="203"/>
        <v/>
      </c>
      <c r="CC179" s="87" t="str">
        <f t="shared" si="204"/>
        <v/>
      </c>
      <c r="CD179" s="144">
        <f t="shared" si="205"/>
        <v>0</v>
      </c>
      <c r="CE179" s="144" t="str">
        <f t="shared" si="206"/>
        <v/>
      </c>
      <c r="CF179" s="144" t="str">
        <f t="shared" si="169"/>
        <v/>
      </c>
      <c r="CG179" s="144" t="str">
        <f t="shared" si="207"/>
        <v/>
      </c>
      <c r="CH179" s="144" t="str">
        <f t="shared" si="170"/>
        <v/>
      </c>
      <c r="CI179" s="148" t="str">
        <f t="shared" si="171"/>
        <v/>
      </c>
      <c r="CJ179" s="180" t="str">
        <f>IF(OR($E179="",$G179=""),"",IF(AND($E$3=1),'Marks Entry 1st'!AR178,IF(AND($E$3=2),'Marks Entry 2nd'!AR178,IF(AND($E$3=3),'Marks Entry 3rd'!AR178,IF(AND($E$3=4),'Marks Entry 4th'!AR178,"")))))</f>
        <v/>
      </c>
      <c r="CK179" s="180" t="str">
        <f>IF(OR($E179="",$G179=""),"",IF(AND($E$3=1),'Marks Entry 1st'!AS178,IF(AND($E$3=2),'Marks Entry 2nd'!AS178,IF(AND($E$3=3),'Marks Entry 3rd'!AS178,IF(AND($E$3=4),'Marks Entry 4th'!AS178,"")))))</f>
        <v/>
      </c>
      <c r="CL179" s="87" t="str">
        <f t="shared" si="208"/>
        <v/>
      </c>
      <c r="CM179" s="180" t="str">
        <f>IF(OR($E179="",$G179=""),"",IF(AND($E$3=1),'Marks Entry 1st'!AT178,IF(AND($E$3=2),'Marks Entry 2nd'!AT178,IF(AND($E$3=3),'Marks Entry 3rd'!AT178,IF(AND($E$3=4),'Marks Entry 4th'!AT178,"")))))</f>
        <v/>
      </c>
      <c r="CN179" s="180" t="str">
        <f>IF(OR($E179="",$G179=""),"",IF(AND($E$3=1),'Marks Entry 1st'!AU178,IF(AND($E$3=2),'Marks Entry 2nd'!AU178,IF(AND($E$3=3),'Marks Entry 3rd'!AU178,IF(AND($E$3=4),'Marks Entry 4th'!AU178,"")))))</f>
        <v/>
      </c>
      <c r="CO179" s="180" t="str">
        <f>IF(OR($E179="",$G179=""),"",IF(AND($E$3=1),'Marks Entry 1st'!AV178,IF(AND($E$3=2),'Marks Entry 2nd'!AV178,IF(AND($E$3=3),'Marks Entry 3rd'!AV178,IF(AND($E$3=4),'Marks Entry 4th'!AV178,"")))))</f>
        <v/>
      </c>
      <c r="CP179" s="91" t="str">
        <f t="shared" si="209"/>
        <v/>
      </c>
      <c r="CQ179" s="87">
        <f t="shared" si="210"/>
        <v>0</v>
      </c>
      <c r="CR179" s="93" t="str">
        <f>IF(OR($E179="",$G179=""),"",IF(AND($E$3=1),'Marks Entry 1st'!AW178,IF(AND($E$3=2),'Marks Entry 2nd'!AW178,IF(AND($E$3=3),'Marks Entry 3rd'!AW178,IF(AND($E$3=4),'Marks Entry 4th'!AW178,"")))))</f>
        <v/>
      </c>
      <c r="CS179" s="93" t="str">
        <f>IF(OR($E179="",$G179=""),"",IF(AND($E$3=1),'Marks Entry 1st'!AX178,IF(AND($E$3=2),'Marks Entry 2nd'!AX178,IF(AND($E$3=3),'Marks Entry 3rd'!AX178,IF(AND($E$3=4),'Marks Entry 4th'!AX178,"")))))</f>
        <v/>
      </c>
      <c r="CT179" s="93" t="str">
        <f>IF(OR($E179="",$G179=""),"",IF(AND($E$3=1),'Marks Entry 1st'!AY178,IF(AND($E$3=2),'Marks Entry 2nd'!AY178,IF(AND($E$3=3),'Marks Entry 3rd'!AY178,IF(AND($E$3=4),'Marks Entry 4th'!AY178,"")))))</f>
        <v/>
      </c>
      <c r="CU179" s="92" t="str">
        <f t="shared" si="211"/>
        <v/>
      </c>
      <c r="CV179" s="87" t="str">
        <f t="shared" si="212"/>
        <v/>
      </c>
      <c r="CW179" s="144">
        <f t="shared" si="213"/>
        <v>0</v>
      </c>
      <c r="CX179" s="144" t="str">
        <f t="shared" si="214"/>
        <v/>
      </c>
      <c r="CY179" s="144" t="str">
        <f t="shared" si="172"/>
        <v/>
      </c>
      <c r="CZ179" s="144" t="str">
        <f t="shared" si="215"/>
        <v/>
      </c>
      <c r="DA179" s="144" t="str">
        <f t="shared" si="173"/>
        <v/>
      </c>
      <c r="DB179" s="148" t="str">
        <f t="shared" si="174"/>
        <v/>
      </c>
      <c r="DC179" s="380" t="str">
        <f>IF(OR($E179="",$G179=""),"",IF(AND($E$3=1),'Marks Entry 1st'!AZ178,IF(AND($E$3=2),'Marks Entry 2nd'!AZ178,IF(AND($E$3=3),'Marks Entry 3rd'!AZ178,IF(AND($E$3=4),'Marks Entry 4th'!AZ178,"")))))</f>
        <v/>
      </c>
      <c r="DD179" s="380" t="str">
        <f>IF(OR($E179="",$G179=""),"",IF(AND($E$3=1),'Marks Entry 1st'!BA178,IF(AND($E$3=2),'Marks Entry 2nd'!BA178,IF(AND($E$3=3),'Marks Entry 3rd'!BA178,IF(AND($E$3=4),'Marks Entry 4th'!BA178,"")))))</f>
        <v/>
      </c>
      <c r="DE179" s="380" t="str">
        <f>IF(OR($E179="",$G179=""),"",IF(AND($E$3=1),'Marks Entry 1st'!BB178,IF(AND($E$3=2),'Marks Entry 2nd'!BB178,IF(AND($E$3=3),'Marks Entry 3rd'!BB178,IF(AND($E$3=4),'Marks Entry 4th'!BB178,"")))))</f>
        <v/>
      </c>
      <c r="DF179" s="181" t="str">
        <f t="shared" si="216"/>
        <v/>
      </c>
      <c r="DG179" s="182">
        <f t="shared" si="217"/>
        <v>0</v>
      </c>
      <c r="DH179" s="182" t="str">
        <f t="shared" si="218"/>
        <v/>
      </c>
      <c r="DI179" s="182" t="str">
        <f t="shared" si="219"/>
        <v/>
      </c>
      <c r="DJ179" s="147" t="str">
        <f t="shared" si="175"/>
        <v/>
      </c>
      <c r="DK179" s="380" t="str">
        <f>IF(OR($E179="",$G179=""),"",IF(AND($E$3=1),'Marks Entry 1st'!BC178,IF(AND($E$3=2),'Marks Entry 2nd'!BC178,IF(AND($E$3=3),'Marks Entry 3rd'!BC178,IF(AND($E$3=4),'Marks Entry 4th'!BC178,"")))))</f>
        <v/>
      </c>
      <c r="DL179" s="380" t="str">
        <f>IF(OR($E179="",$G179=""),"",IF(AND($E$3=1),'Marks Entry 1st'!BD178,IF(AND($E$3=2),'Marks Entry 2nd'!BD178,IF(AND($E$3=3),'Marks Entry 3rd'!BD178,IF(AND($E$3=4),'Marks Entry 4th'!BD178,"")))))</f>
        <v/>
      </c>
      <c r="DM179" s="380" t="str">
        <f>IF(OR($E179="",$G179=""),"",IF(AND($E$3=1),'Marks Entry 1st'!BE178,IF(AND($E$3=2),'Marks Entry 2nd'!BE178,IF(AND($E$3=3),'Marks Entry 3rd'!BE178,IF(AND($E$3=4),'Marks Entry 4th'!BE178,"")))))</f>
        <v/>
      </c>
      <c r="DN179" s="181" t="str">
        <f t="shared" si="220"/>
        <v/>
      </c>
      <c r="DO179" s="182">
        <f t="shared" si="221"/>
        <v>0</v>
      </c>
      <c r="DP179" s="182" t="str">
        <f t="shared" si="222"/>
        <v/>
      </c>
      <c r="DQ179" s="182" t="str">
        <f t="shared" si="223"/>
        <v/>
      </c>
      <c r="DR179" s="147" t="str">
        <f t="shared" si="176"/>
        <v/>
      </c>
      <c r="DS179" s="380" t="str">
        <f>IF(OR($E179="",$G179=""),"",IF(AND($E$3=1),'Marks Entry 1st'!BF178,IF(AND($E$3=2),'Marks Entry 2nd'!BF178,IF(AND($E$3=3),'Marks Entry 3rd'!BF178,IF(AND($E$3=4),'Marks Entry 4th'!BF178,"")))))</f>
        <v/>
      </c>
      <c r="DT179" s="380" t="str">
        <f>IF(OR($E179="",$G179=""),"",IF(AND($E$3=1),'Marks Entry 1st'!BG178,IF(AND($E$3=2),'Marks Entry 2nd'!BG178,IF(AND($E$3=3),'Marks Entry 3rd'!BG178,IF(AND($E$3=4),'Marks Entry 4th'!BG178,"")))))</f>
        <v/>
      </c>
      <c r="DU179" s="380" t="str">
        <f>IF(OR($E179="",$G179=""),"",IF(AND($E$3=1),'Marks Entry 1st'!BH178,IF(AND($E$3=2),'Marks Entry 2nd'!BH178,IF(AND($E$3=3),'Marks Entry 3rd'!BH178,IF(AND($E$3=4),'Marks Entry 4th'!BH178,"")))))</f>
        <v/>
      </c>
      <c r="DV179" s="181" t="str">
        <f t="shared" si="224"/>
        <v/>
      </c>
      <c r="DW179" s="182">
        <f t="shared" si="225"/>
        <v>0</v>
      </c>
      <c r="DX179" s="182" t="str">
        <f t="shared" si="226"/>
        <v/>
      </c>
      <c r="DY179" s="182" t="str">
        <f t="shared" si="227"/>
        <v/>
      </c>
      <c r="DZ179" s="147" t="str">
        <f t="shared" si="177"/>
        <v/>
      </c>
      <c r="EA179" s="104" t="str">
        <f t="shared" si="178"/>
        <v/>
      </c>
      <c r="EB179" s="105" t="str">
        <f t="shared" si="179"/>
        <v/>
      </c>
      <c r="EC179" s="111" t="str">
        <f t="shared" si="180"/>
        <v/>
      </c>
      <c r="ED179" s="112" t="str">
        <f t="shared" si="181"/>
        <v/>
      </c>
      <c r="EE179" s="386" t="str">
        <f t="shared" si="182"/>
        <v/>
      </c>
      <c r="EF179" s="72" t="str">
        <f>IF(OR($E179="",$G179=""),"",IF(AND($E$3=1),'Marks Entry 1st'!BI178,IF(AND($E$3=2),'Marks Entry 2nd'!BI178,IF(AND($E$3=3),'Marks Entry 3rd'!BI178,IF(AND($E$3=4),'Marks Entry 4th'!BI178,"")))))</f>
        <v/>
      </c>
      <c r="EG179" s="72" t="str">
        <f>IF(OR($E179="",$G179=""),"",IF(AND($E$3=1),'Marks Entry 1st'!BJ178,IF(AND($E$3=2),'Marks Entry 2nd'!BJ178,IF(AND($E$3=3),'Marks Entry 3rd'!BJ178,IF(AND($E$3=4),'Marks Entry 4th'!BJ178,"")))))</f>
        <v/>
      </c>
      <c r="EH179" s="328" t="str">
        <f t="shared" si="183"/>
        <v/>
      </c>
      <c r="EI179" s="73"/>
      <c r="EP179" s="75">
        <f>IF(AND($E$3=1),'Marks Entry 1st'!I178,IF(AND($E$3=2),'Marks Entry 2nd'!I178,IF(AND($E$3=3),'Marks Entry 3rd'!I178,IF(AND($E$3=4),'Marks Entry 4th'!I178,""))))</f>
        <v>0</v>
      </c>
    </row>
    <row r="180" spans="1:146" ht="18.899999999999999" customHeight="1">
      <c r="A180" s="94">
        <v>173</v>
      </c>
      <c r="B180" s="94" t="str">
        <f>IF(OR(EP180=0,EP180=""),"",IF(AND($E$3=1),'Marks Entry 1st'!I179,IF(AND($E$3=2),'Marks Entry 2nd'!I179,IF(AND($E$3=3),'Marks Entry 3rd'!I179,IF(AND($E$3=4),'Marks Entry 4th'!I179,"")))))</f>
        <v/>
      </c>
      <c r="C180" s="95" t="str">
        <f>IF(OR(B180=0,B180=""),"",IF(AND($E$3=1),'Marks Entry 1st'!B179,IF(AND($E$3=2),'Marks Entry 2nd'!B179,IF(AND($E$3=3),'Marks Entry 3rd'!B179,IF(AND($E$3=4),'Marks Entry 4th'!B179,"")))))</f>
        <v/>
      </c>
      <c r="D180" s="95" t="str">
        <f>IF(OR(B180=0,B180=""),"",IF(AND($E$3=1),'Marks Entry 1st'!C179,IF(AND($E$3=2),'Marks Entry 2nd'!C179,IF(AND($E$3=3),'Marks Entry 3rd'!C179,IF(AND($E$3=4),'Marks Entry 4th'!C179,"")))))</f>
        <v/>
      </c>
      <c r="E180" s="96" t="str">
        <f>IF(OR(B180=0,B180=""),"",IF(AND($E$3=1),'Marks Entry 1st'!E179,IF(AND($E$3=2),'Marks Entry 2nd'!E179,IF(AND($E$3=3),'Marks Entry 3rd'!E179,IF(AND($E$3=4),'Marks Entry 4th'!E179,"")))))</f>
        <v/>
      </c>
      <c r="F180" s="95" t="str">
        <f>IF(OR(B180=0,B180=""),"",IF(AND($E$3=1),'Marks Entry 1st'!D179,IF(AND($E$3=2),'Marks Entry 2nd'!D179,IF(AND($E$3=3),'Marks Entry 3rd'!D179,IF(AND($E$3=4),'Marks Entry 4th'!D179,"")))))</f>
        <v/>
      </c>
      <c r="G180" s="90" t="str">
        <f>IF(OR(B180=0,B180=""),"",IF(AND($E$3=1),'Marks Entry 1st'!F179,IF(AND($E$3=2),'Marks Entry 2nd'!F179,IF(AND($E$3=3),'Marks Entry 3rd'!F179,IF(AND($E$3=4),'Marks Entry 4th'!F179,"")))))</f>
        <v/>
      </c>
      <c r="H180" s="90" t="str">
        <f>IF(OR(B180=0,B180=""),"",IF(AND($E$3=1),'Marks Entry 1st'!G179,IF(AND($E$3=2),'Marks Entry 2nd'!G179,IF(AND($E$3=3),'Marks Entry 3rd'!G179,IF(AND($E$3=4),'Marks Entry 4th'!G179,"")))))</f>
        <v/>
      </c>
      <c r="I180" s="90" t="str">
        <f>IF(OR(B180=0,B180=""),"",IF(AND($E$3=1),'Marks Entry 1st'!H179,IF(AND($E$3=2),'Marks Entry 2nd'!H179,IF(AND($E$3=3),'Marks Entry 3rd'!H179,IF(AND($E$3=4),'Marks Entry 4th'!H179,"")))))</f>
        <v/>
      </c>
      <c r="J180" s="379" t="str">
        <f>IF(OR(B180=0,B180=""),"",IF(AND($E$3=1),'Marks Entry 1st'!J179,IF(AND($E$3=2),'Marks Entry 2nd'!J179,IF(AND($E$3=3),'Marks Entry 3rd'!J179,IF(AND($E$3=4),'Marks Entry 4th'!J179,"")))))</f>
        <v/>
      </c>
      <c r="K180" s="379" t="str">
        <f>IF(OR(B180=0,B180=""),"",IF(AND($E$3=1),'Marks Entry 1st'!K179,IF(AND($E$3=2),'Marks Entry 2nd'!K179,IF(AND($E$3=3),'Marks Entry 3rd'!K179,IF(AND($E$3=4),'Marks Entry 4th'!K179,"")))))</f>
        <v/>
      </c>
      <c r="L180" s="180" t="str">
        <f>IF(OR($E180="",$G180=""),"",IF(AND($E$3=1),'Marks Entry 1st'!L179,IF(AND($E$3=2),'Marks Entry 2nd'!L179,IF(AND($E$3=3),'Marks Entry 3rd'!L179,IF(AND($E$3=4),'Marks Entry 4th'!L179,"")))))</f>
        <v/>
      </c>
      <c r="M180" s="180" t="str">
        <f>IF(OR($E180="",$G180=""),"",IF(AND($E$3=1),'Marks Entry 1st'!M179,IF(AND($E$3=2),'Marks Entry 2nd'!M179,IF(AND($E$3=3),'Marks Entry 3rd'!M179,IF(AND($E$3=4),'Marks Entry 4th'!M179,"")))))</f>
        <v/>
      </c>
      <c r="N180" s="87" t="str">
        <f t="shared" si="184"/>
        <v/>
      </c>
      <c r="O180" s="180" t="str">
        <f>IF(OR($E180="",$G180=""),"",IF(AND($E$3=1),'Marks Entry 1st'!N179,IF(AND($E$3=2),'Marks Entry 2nd'!N179,IF(AND($E$3=3),'Marks Entry 3rd'!N179,IF(AND($E$3=4),'Marks Entry 4th'!N179,"")))))</f>
        <v/>
      </c>
      <c r="P180" s="180" t="str">
        <f>IF(OR($E180="",$G180=""),"",IF(AND($E$3=1),'Marks Entry 1st'!O179,IF(AND($E$3=2),'Marks Entry 2nd'!O179,IF(AND($E$3=3),'Marks Entry 3rd'!O179,IF(AND($E$3=4),'Marks Entry 4th'!O179,"")))))</f>
        <v/>
      </c>
      <c r="Q180" s="180" t="str">
        <f>IF(OR($E180="",$G180=""),"",IF(AND($E$3=1),'Marks Entry 1st'!P179,IF(AND($E$3=2),'Marks Entry 2nd'!P179,IF(AND($E$3=3),'Marks Entry 3rd'!P179,IF(AND($E$3=4),'Marks Entry 4th'!P179,"")))))</f>
        <v/>
      </c>
      <c r="R180" s="91" t="str">
        <f t="shared" si="185"/>
        <v/>
      </c>
      <c r="S180" s="87">
        <f t="shared" si="186"/>
        <v>0</v>
      </c>
      <c r="T180" s="93" t="str">
        <f>IF(OR($E180="",$G180=""),"",IF(AND($E$3=1),'Marks Entry 1st'!Q179,IF(AND($E$3=2),'Marks Entry 2nd'!Q179,IF(AND($E$3=3),'Marks Entry 3rd'!Q179,IF(AND($E$3=4),'Marks Entry 4th'!Q179,"")))))</f>
        <v/>
      </c>
      <c r="U180" s="93" t="str">
        <f>IF(OR($E180="",$G180=""),"",IF(AND($E$3=1),'Marks Entry 1st'!R179,IF(AND($E$3=2),'Marks Entry 2nd'!R179,IF(AND($E$3=3),'Marks Entry 3rd'!R179,IF(AND($E$3=4),'Marks Entry 4th'!R179,"")))))</f>
        <v/>
      </c>
      <c r="V180" s="93" t="str">
        <f>IF(OR($E180="",$G180=""),"",IF(AND($E$3=1),'Marks Entry 1st'!S179,IF(AND($E$3=2),'Marks Entry 2nd'!S179,IF(AND($E$3=3),'Marks Entry 3rd'!S179,IF(AND($E$3=4),'Marks Entry 4th'!S179,"")))))</f>
        <v/>
      </c>
      <c r="W180" s="92" t="str">
        <f t="shared" si="187"/>
        <v/>
      </c>
      <c r="X180" s="87" t="str">
        <f t="shared" si="188"/>
        <v/>
      </c>
      <c r="Y180" s="144">
        <f t="shared" si="189"/>
        <v>0</v>
      </c>
      <c r="Z180" s="144" t="str">
        <f t="shared" si="190"/>
        <v/>
      </c>
      <c r="AA180" s="144" t="str">
        <f t="shared" si="152"/>
        <v/>
      </c>
      <c r="AB180" s="144" t="str">
        <f t="shared" si="191"/>
        <v/>
      </c>
      <c r="AC180" s="144" t="str">
        <f t="shared" si="153"/>
        <v/>
      </c>
      <c r="AD180" s="148" t="str">
        <f t="shared" si="154"/>
        <v/>
      </c>
      <c r="AE180" s="180" t="str">
        <f>IF(OR($E180="",$G180=""),"",IF(AND($E$3=1),'Marks Entry 1st'!T179,IF(AND($E$3=2),'Marks Entry 2nd'!T179,IF(AND($E$3=3),'Marks Entry 3rd'!T179,IF(AND($E$3=4),'Marks Entry 4th'!T179,"")))))</f>
        <v/>
      </c>
      <c r="AF180" s="180" t="str">
        <f>IF(OR($E180="",$G180=""),"",IF(AND($E$3=1),'Marks Entry 1st'!U179,IF(AND($E$3=2),'Marks Entry 2nd'!U179,IF(AND($E$3=3),'Marks Entry 3rd'!U179,IF(AND($E$3=4),'Marks Entry 4th'!U179,"")))))</f>
        <v/>
      </c>
      <c r="AG180" s="87" t="str">
        <f t="shared" si="192"/>
        <v/>
      </c>
      <c r="AH180" s="180" t="str">
        <f>IF(OR($E180="",$G180=""),"",IF(AND($E$3=1),'Marks Entry 1st'!V179,IF(AND($E$3=2),'Marks Entry 2nd'!V179,IF(AND($E$3=3),'Marks Entry 3rd'!V179,IF(AND($E$3=4),'Marks Entry 4th'!V179,"")))))</f>
        <v/>
      </c>
      <c r="AI180" s="180" t="str">
        <f>IF(OR($E180="",$G180=""),"",IF(AND($E$3=1),'Marks Entry 1st'!W179,IF(AND($E$3=2),'Marks Entry 2nd'!W179,IF(AND($E$3=3),'Marks Entry 3rd'!W179,IF(AND($E$3=4),'Marks Entry 4th'!W179,"")))))</f>
        <v/>
      </c>
      <c r="AJ180" s="180" t="str">
        <f>IF(OR($E180="",$G180=""),"",IF(AND($E$3=1),'Marks Entry 1st'!X179,IF(AND($E$3=2),'Marks Entry 2nd'!X179,IF(AND($E$3=3),'Marks Entry 3rd'!X179,IF(AND($E$3=4),'Marks Entry 4th'!X179,"")))))</f>
        <v/>
      </c>
      <c r="AK180" s="91" t="str">
        <f t="shared" si="193"/>
        <v/>
      </c>
      <c r="AL180" s="87">
        <f t="shared" si="194"/>
        <v>0</v>
      </c>
      <c r="AM180" s="93" t="str">
        <f>IF(OR($E180="",$G180=""),"",IF(AND($E$3=1),'Marks Entry 1st'!Y179,IF(AND($E$3=2),'Marks Entry 2nd'!Y179,IF(AND($E$3=3),'Marks Entry 3rd'!Y179,IF(AND($E$3=4),'Marks Entry 4th'!Y179,"")))))</f>
        <v/>
      </c>
      <c r="AN180" s="93" t="str">
        <f>IF(OR($E180="",$G180=""),"",IF(AND($E$3=1),'Marks Entry 1st'!Z179,IF(AND($E$3=2),'Marks Entry 2nd'!Z179,IF(AND($E$3=3),'Marks Entry 3rd'!Z179,IF(AND($E$3=4),'Marks Entry 4th'!Z179,"")))))</f>
        <v/>
      </c>
      <c r="AO180" s="93" t="str">
        <f>IF(OR($E180="",$G180=""),"",IF(AND($E$3=1),'Marks Entry 1st'!AA179,IF(AND($E$3=2),'Marks Entry 2nd'!AA179,IF(AND($E$3=3),'Marks Entry 3rd'!AA179,IF(AND($E$3=4),'Marks Entry 4th'!AA179,"")))))</f>
        <v/>
      </c>
      <c r="AP180" s="92" t="str">
        <f t="shared" si="195"/>
        <v/>
      </c>
      <c r="AQ180" s="87" t="str">
        <f t="shared" si="196"/>
        <v/>
      </c>
      <c r="AR180" s="144">
        <f t="shared" si="197"/>
        <v>0</v>
      </c>
      <c r="AS180" s="144" t="str">
        <f t="shared" si="198"/>
        <v/>
      </c>
      <c r="AT180" s="144" t="str">
        <f t="shared" si="155"/>
        <v/>
      </c>
      <c r="AU180" s="144" t="str">
        <f t="shared" si="199"/>
        <v/>
      </c>
      <c r="AV180" s="144" t="str">
        <f t="shared" si="156"/>
        <v/>
      </c>
      <c r="AW180" s="148" t="str">
        <f t="shared" si="157"/>
        <v/>
      </c>
      <c r="AX180" s="180" t="str">
        <f>IF(OR($E180="",$G180=""),"",IF(AND($E$3=1),'Marks Entry 1st'!AB179,IF(AND($E$3=2),'Marks Entry 2nd'!AB179,IF(AND($E$3=3),'Marks Entry 3rd'!AB179,IF(AND($E$3=4),'Marks Entry 4th'!AB179,"")))))</f>
        <v/>
      </c>
      <c r="AY180" s="180" t="str">
        <f>IF(OR($E180="",$G180=""),"",IF(AND($E$3=1),'Marks Entry 1st'!AC179,IF(AND($E$3=2),'Marks Entry 2nd'!AC179,IF(AND($E$3=3),'Marks Entry 3rd'!AC179,IF(AND($E$3=4),'Marks Entry 4th'!AC179,"")))))</f>
        <v/>
      </c>
      <c r="AZ180" s="87" t="str">
        <f t="shared" si="158"/>
        <v/>
      </c>
      <c r="BA180" s="180" t="str">
        <f>IF(OR($E180="",$G180=""),"",IF(AND($E$3=1),'Marks Entry 1st'!AD179,IF(AND($E$3=2),'Marks Entry 2nd'!AD179,IF(AND($E$3=3),'Marks Entry 3rd'!AD179,IF(AND($E$3=4),'Marks Entry 4th'!AD179,"")))))</f>
        <v/>
      </c>
      <c r="BB180" s="180" t="str">
        <f>IF(OR($E180="",$G180=""),"",IF(AND($E$3=1),'Marks Entry 1st'!AE179,IF(AND($E$3=2),'Marks Entry 2nd'!AE179,IF(AND($E$3=3),'Marks Entry 3rd'!AE179,IF(AND($E$3=4),'Marks Entry 4th'!AE179,"")))))</f>
        <v/>
      </c>
      <c r="BC180" s="180" t="str">
        <f>IF(OR($E180="",$G180=""),"",IF(AND($E$3=1),'Marks Entry 1st'!AF179,IF(AND($E$3=2),'Marks Entry 2nd'!AF179,IF(AND($E$3=3),'Marks Entry 3rd'!AF179,IF(AND($E$3=4),'Marks Entry 4th'!AF179,"")))))</f>
        <v/>
      </c>
      <c r="BD180" s="91" t="str">
        <f t="shared" si="159"/>
        <v/>
      </c>
      <c r="BE180" s="87">
        <f t="shared" si="160"/>
        <v>0</v>
      </c>
      <c r="BF180" s="93" t="str">
        <f>IF(OR($E180="",$G180=""),"",IF(AND($E$3=1),'Marks Entry 1st'!AG179,IF(AND($E$3=2),'Marks Entry 2nd'!AG179,IF(AND($E$3=3),'Marks Entry 3rd'!AG179,IF(AND($E$3=4),'Marks Entry 4th'!AG179,"")))))</f>
        <v/>
      </c>
      <c r="BG180" s="93" t="str">
        <f>IF(OR($E180="",$G180=""),"",IF(AND($E$3=1),'Marks Entry 1st'!AH179,IF(AND($E$3=2),'Marks Entry 2nd'!AH179,IF(AND($E$3=3),'Marks Entry 3rd'!AH179,IF(AND($E$3=4),'Marks Entry 4th'!AH179,"")))))</f>
        <v/>
      </c>
      <c r="BH180" s="93" t="str">
        <f>IF(OR($E180="",$G180=""),"",IF(AND($E$3=1),'Marks Entry 1st'!AI179,IF(AND($E$3=2),'Marks Entry 2nd'!AI179,IF(AND($E$3=3),'Marks Entry 3rd'!AI179,IF(AND($E$3=4),'Marks Entry 4th'!AI179,"")))))</f>
        <v/>
      </c>
      <c r="BI180" s="92" t="str">
        <f t="shared" si="161"/>
        <v/>
      </c>
      <c r="BJ180" s="87" t="str">
        <f t="shared" si="162"/>
        <v/>
      </c>
      <c r="BK180" s="144">
        <f t="shared" si="163"/>
        <v>0</v>
      </c>
      <c r="BL180" s="144" t="str">
        <f t="shared" si="164"/>
        <v/>
      </c>
      <c r="BM180" s="144" t="str">
        <f t="shared" si="165"/>
        <v/>
      </c>
      <c r="BN180" s="144" t="str">
        <f t="shared" si="166"/>
        <v/>
      </c>
      <c r="BO180" s="144" t="str">
        <f t="shared" si="167"/>
        <v/>
      </c>
      <c r="BP180" s="148" t="str">
        <f t="shared" si="168"/>
        <v/>
      </c>
      <c r="BQ180" s="180" t="str">
        <f>IF(OR($E180="",$G180=""),"",IF(AND($E$3=1),'Marks Entry 1st'!AJ179,IF(AND($E$3=2),'Marks Entry 2nd'!AJ179,IF(AND($E$3=3),'Marks Entry 3rd'!AJ179,IF(AND($E$3=4),'Marks Entry 4th'!AJ179,"")))))</f>
        <v/>
      </c>
      <c r="BR180" s="180" t="str">
        <f>IF(OR($E180="",$G180=""),"",IF(AND($E$3=1),'Marks Entry 1st'!AK179,IF(AND($E$3=2),'Marks Entry 2nd'!AK179,IF(AND($E$3=3),'Marks Entry 3rd'!AK179,IF(AND($E$3=4),'Marks Entry 4th'!AK179,"")))))</f>
        <v/>
      </c>
      <c r="BS180" s="87" t="str">
        <f t="shared" si="200"/>
        <v/>
      </c>
      <c r="BT180" s="180" t="str">
        <f>IF(OR($E180="",$G180=""),"",IF(AND($E$3=1),'Marks Entry 1st'!AL179,IF(AND($E$3=2),'Marks Entry 2nd'!AL179,IF(AND($E$3=3),'Marks Entry 3rd'!AL179,IF(AND($E$3=4),'Marks Entry 4th'!AL179,"")))))</f>
        <v/>
      </c>
      <c r="BU180" s="180" t="str">
        <f>IF(OR($E180="",$G180=""),"",IF(AND($E$3=1),'Marks Entry 1st'!AM179,IF(AND($E$3=2),'Marks Entry 2nd'!AM179,IF(AND($E$3=3),'Marks Entry 3rd'!AM179,IF(AND($E$3=4),'Marks Entry 4th'!AM179,"")))))</f>
        <v/>
      </c>
      <c r="BV180" s="180" t="str">
        <f>IF(OR($E180="",$G180=""),"",IF(AND($E$3=1),'Marks Entry 1st'!AN179,IF(AND($E$3=2),'Marks Entry 2nd'!AN179,IF(AND($E$3=3),'Marks Entry 3rd'!AN179,IF(AND($E$3=4),'Marks Entry 4th'!AN179,"")))))</f>
        <v/>
      </c>
      <c r="BW180" s="91" t="str">
        <f t="shared" si="201"/>
        <v/>
      </c>
      <c r="BX180" s="87">
        <f t="shared" si="202"/>
        <v>0</v>
      </c>
      <c r="BY180" s="93" t="str">
        <f>IF(OR($E180="",$G180=""),"",IF(AND($E$3=1),'Marks Entry 1st'!AO179,IF(AND($E$3=2),'Marks Entry 2nd'!AO179,IF(AND($E$3=3),'Marks Entry 3rd'!AO179,IF(AND($E$3=4),'Marks Entry 4th'!AO179,"")))))</f>
        <v/>
      </c>
      <c r="BZ180" s="93" t="str">
        <f>IF(OR($E180="",$G180=""),"",IF(AND($E$3=1),'Marks Entry 1st'!AP179,IF(AND($E$3=2),'Marks Entry 2nd'!AP179,IF(AND($E$3=3),'Marks Entry 3rd'!AP179,IF(AND($E$3=4),'Marks Entry 4th'!AP179,"")))))</f>
        <v/>
      </c>
      <c r="CA180" s="93" t="str">
        <f>IF(OR($E180="",$G180=""),"",IF(AND($E$3=1),'Marks Entry 1st'!AQ179,IF(AND($E$3=2),'Marks Entry 2nd'!AQ179,IF(AND($E$3=3),'Marks Entry 3rd'!AQ179,IF(AND($E$3=4),'Marks Entry 4th'!AQ179,"")))))</f>
        <v/>
      </c>
      <c r="CB180" s="92" t="str">
        <f t="shared" si="203"/>
        <v/>
      </c>
      <c r="CC180" s="87" t="str">
        <f t="shared" si="204"/>
        <v/>
      </c>
      <c r="CD180" s="144">
        <f t="shared" si="205"/>
        <v>0</v>
      </c>
      <c r="CE180" s="144" t="str">
        <f t="shared" si="206"/>
        <v/>
      </c>
      <c r="CF180" s="144" t="str">
        <f t="shared" si="169"/>
        <v/>
      </c>
      <c r="CG180" s="144" t="str">
        <f t="shared" si="207"/>
        <v/>
      </c>
      <c r="CH180" s="144" t="str">
        <f t="shared" si="170"/>
        <v/>
      </c>
      <c r="CI180" s="148" t="str">
        <f t="shared" si="171"/>
        <v/>
      </c>
      <c r="CJ180" s="180" t="str">
        <f>IF(OR($E180="",$G180=""),"",IF(AND($E$3=1),'Marks Entry 1st'!AR179,IF(AND($E$3=2),'Marks Entry 2nd'!AR179,IF(AND($E$3=3),'Marks Entry 3rd'!AR179,IF(AND($E$3=4),'Marks Entry 4th'!AR179,"")))))</f>
        <v/>
      </c>
      <c r="CK180" s="180" t="str">
        <f>IF(OR($E180="",$G180=""),"",IF(AND($E$3=1),'Marks Entry 1st'!AS179,IF(AND($E$3=2),'Marks Entry 2nd'!AS179,IF(AND($E$3=3),'Marks Entry 3rd'!AS179,IF(AND($E$3=4),'Marks Entry 4th'!AS179,"")))))</f>
        <v/>
      </c>
      <c r="CL180" s="87" t="str">
        <f t="shared" si="208"/>
        <v/>
      </c>
      <c r="CM180" s="180" t="str">
        <f>IF(OR($E180="",$G180=""),"",IF(AND($E$3=1),'Marks Entry 1st'!AT179,IF(AND($E$3=2),'Marks Entry 2nd'!AT179,IF(AND($E$3=3),'Marks Entry 3rd'!AT179,IF(AND($E$3=4),'Marks Entry 4th'!AT179,"")))))</f>
        <v/>
      </c>
      <c r="CN180" s="180" t="str">
        <f>IF(OR($E180="",$G180=""),"",IF(AND($E$3=1),'Marks Entry 1st'!AU179,IF(AND($E$3=2),'Marks Entry 2nd'!AU179,IF(AND($E$3=3),'Marks Entry 3rd'!AU179,IF(AND($E$3=4),'Marks Entry 4th'!AU179,"")))))</f>
        <v/>
      </c>
      <c r="CO180" s="180" t="str">
        <f>IF(OR($E180="",$G180=""),"",IF(AND($E$3=1),'Marks Entry 1st'!AV179,IF(AND($E$3=2),'Marks Entry 2nd'!AV179,IF(AND($E$3=3),'Marks Entry 3rd'!AV179,IF(AND($E$3=4),'Marks Entry 4th'!AV179,"")))))</f>
        <v/>
      </c>
      <c r="CP180" s="91" t="str">
        <f t="shared" si="209"/>
        <v/>
      </c>
      <c r="CQ180" s="87">
        <f t="shared" si="210"/>
        <v>0</v>
      </c>
      <c r="CR180" s="93" t="str">
        <f>IF(OR($E180="",$G180=""),"",IF(AND($E$3=1),'Marks Entry 1st'!AW179,IF(AND($E$3=2),'Marks Entry 2nd'!AW179,IF(AND($E$3=3),'Marks Entry 3rd'!AW179,IF(AND($E$3=4),'Marks Entry 4th'!AW179,"")))))</f>
        <v/>
      </c>
      <c r="CS180" s="93" t="str">
        <f>IF(OR($E180="",$G180=""),"",IF(AND($E$3=1),'Marks Entry 1st'!AX179,IF(AND($E$3=2),'Marks Entry 2nd'!AX179,IF(AND($E$3=3),'Marks Entry 3rd'!AX179,IF(AND($E$3=4),'Marks Entry 4th'!AX179,"")))))</f>
        <v/>
      </c>
      <c r="CT180" s="93" t="str">
        <f>IF(OR($E180="",$G180=""),"",IF(AND($E$3=1),'Marks Entry 1st'!AY179,IF(AND($E$3=2),'Marks Entry 2nd'!AY179,IF(AND($E$3=3),'Marks Entry 3rd'!AY179,IF(AND($E$3=4),'Marks Entry 4th'!AY179,"")))))</f>
        <v/>
      </c>
      <c r="CU180" s="92" t="str">
        <f t="shared" si="211"/>
        <v/>
      </c>
      <c r="CV180" s="87" t="str">
        <f t="shared" si="212"/>
        <v/>
      </c>
      <c r="CW180" s="144">
        <f t="shared" si="213"/>
        <v>0</v>
      </c>
      <c r="CX180" s="144" t="str">
        <f t="shared" si="214"/>
        <v/>
      </c>
      <c r="CY180" s="144" t="str">
        <f t="shared" si="172"/>
        <v/>
      </c>
      <c r="CZ180" s="144" t="str">
        <f t="shared" si="215"/>
        <v/>
      </c>
      <c r="DA180" s="144" t="str">
        <f t="shared" si="173"/>
        <v/>
      </c>
      <c r="DB180" s="148" t="str">
        <f t="shared" si="174"/>
        <v/>
      </c>
      <c r="DC180" s="380" t="str">
        <f>IF(OR($E180="",$G180=""),"",IF(AND($E$3=1),'Marks Entry 1st'!AZ179,IF(AND($E$3=2),'Marks Entry 2nd'!AZ179,IF(AND($E$3=3),'Marks Entry 3rd'!AZ179,IF(AND($E$3=4),'Marks Entry 4th'!AZ179,"")))))</f>
        <v/>
      </c>
      <c r="DD180" s="380" t="str">
        <f>IF(OR($E180="",$G180=""),"",IF(AND($E$3=1),'Marks Entry 1st'!BA179,IF(AND($E$3=2),'Marks Entry 2nd'!BA179,IF(AND($E$3=3),'Marks Entry 3rd'!BA179,IF(AND($E$3=4),'Marks Entry 4th'!BA179,"")))))</f>
        <v/>
      </c>
      <c r="DE180" s="380" t="str">
        <f>IF(OR($E180="",$G180=""),"",IF(AND($E$3=1),'Marks Entry 1st'!BB179,IF(AND($E$3=2),'Marks Entry 2nd'!BB179,IF(AND($E$3=3),'Marks Entry 3rd'!BB179,IF(AND($E$3=4),'Marks Entry 4th'!BB179,"")))))</f>
        <v/>
      </c>
      <c r="DF180" s="181" t="str">
        <f t="shared" si="216"/>
        <v/>
      </c>
      <c r="DG180" s="182">
        <f t="shared" si="217"/>
        <v>0</v>
      </c>
      <c r="DH180" s="182" t="str">
        <f t="shared" si="218"/>
        <v/>
      </c>
      <c r="DI180" s="182" t="str">
        <f t="shared" si="219"/>
        <v/>
      </c>
      <c r="DJ180" s="147" t="str">
        <f t="shared" si="175"/>
        <v/>
      </c>
      <c r="DK180" s="380" t="str">
        <f>IF(OR($E180="",$G180=""),"",IF(AND($E$3=1),'Marks Entry 1st'!BC179,IF(AND($E$3=2),'Marks Entry 2nd'!BC179,IF(AND($E$3=3),'Marks Entry 3rd'!BC179,IF(AND($E$3=4),'Marks Entry 4th'!BC179,"")))))</f>
        <v/>
      </c>
      <c r="DL180" s="380" t="str">
        <f>IF(OR($E180="",$G180=""),"",IF(AND($E$3=1),'Marks Entry 1st'!BD179,IF(AND($E$3=2),'Marks Entry 2nd'!BD179,IF(AND($E$3=3),'Marks Entry 3rd'!BD179,IF(AND($E$3=4),'Marks Entry 4th'!BD179,"")))))</f>
        <v/>
      </c>
      <c r="DM180" s="380" t="str">
        <f>IF(OR($E180="",$G180=""),"",IF(AND($E$3=1),'Marks Entry 1st'!BE179,IF(AND($E$3=2),'Marks Entry 2nd'!BE179,IF(AND($E$3=3),'Marks Entry 3rd'!BE179,IF(AND($E$3=4),'Marks Entry 4th'!BE179,"")))))</f>
        <v/>
      </c>
      <c r="DN180" s="181" t="str">
        <f t="shared" si="220"/>
        <v/>
      </c>
      <c r="DO180" s="182">
        <f t="shared" si="221"/>
        <v>0</v>
      </c>
      <c r="DP180" s="182" t="str">
        <f t="shared" si="222"/>
        <v/>
      </c>
      <c r="DQ180" s="182" t="str">
        <f t="shared" si="223"/>
        <v/>
      </c>
      <c r="DR180" s="147" t="str">
        <f t="shared" si="176"/>
        <v/>
      </c>
      <c r="DS180" s="380" t="str">
        <f>IF(OR($E180="",$G180=""),"",IF(AND($E$3=1),'Marks Entry 1st'!BF179,IF(AND($E$3=2),'Marks Entry 2nd'!BF179,IF(AND($E$3=3),'Marks Entry 3rd'!BF179,IF(AND($E$3=4),'Marks Entry 4th'!BF179,"")))))</f>
        <v/>
      </c>
      <c r="DT180" s="380" t="str">
        <f>IF(OR($E180="",$G180=""),"",IF(AND($E$3=1),'Marks Entry 1st'!BG179,IF(AND($E$3=2),'Marks Entry 2nd'!BG179,IF(AND($E$3=3),'Marks Entry 3rd'!BG179,IF(AND($E$3=4),'Marks Entry 4th'!BG179,"")))))</f>
        <v/>
      </c>
      <c r="DU180" s="380" t="str">
        <f>IF(OR($E180="",$G180=""),"",IF(AND($E$3=1),'Marks Entry 1st'!BH179,IF(AND($E$3=2),'Marks Entry 2nd'!BH179,IF(AND($E$3=3),'Marks Entry 3rd'!BH179,IF(AND($E$3=4),'Marks Entry 4th'!BH179,"")))))</f>
        <v/>
      </c>
      <c r="DV180" s="181" t="str">
        <f t="shared" si="224"/>
        <v/>
      </c>
      <c r="DW180" s="182">
        <f t="shared" si="225"/>
        <v>0</v>
      </c>
      <c r="DX180" s="182" t="str">
        <f t="shared" si="226"/>
        <v/>
      </c>
      <c r="DY180" s="182" t="str">
        <f t="shared" si="227"/>
        <v/>
      </c>
      <c r="DZ180" s="147" t="str">
        <f t="shared" si="177"/>
        <v/>
      </c>
      <c r="EA180" s="104" t="str">
        <f t="shared" si="178"/>
        <v/>
      </c>
      <c r="EB180" s="105" t="str">
        <f t="shared" si="179"/>
        <v/>
      </c>
      <c r="EC180" s="111" t="str">
        <f t="shared" si="180"/>
        <v/>
      </c>
      <c r="ED180" s="112" t="str">
        <f t="shared" si="181"/>
        <v/>
      </c>
      <c r="EE180" s="386" t="str">
        <f t="shared" si="182"/>
        <v/>
      </c>
      <c r="EF180" s="72" t="str">
        <f>IF(OR($E180="",$G180=""),"",IF(AND($E$3=1),'Marks Entry 1st'!BI179,IF(AND($E$3=2),'Marks Entry 2nd'!BI179,IF(AND($E$3=3),'Marks Entry 3rd'!BI179,IF(AND($E$3=4),'Marks Entry 4th'!BI179,"")))))</f>
        <v/>
      </c>
      <c r="EG180" s="72" t="str">
        <f>IF(OR($E180="",$G180=""),"",IF(AND($E$3=1),'Marks Entry 1st'!BJ179,IF(AND($E$3=2),'Marks Entry 2nd'!BJ179,IF(AND($E$3=3),'Marks Entry 3rd'!BJ179,IF(AND($E$3=4),'Marks Entry 4th'!BJ179,"")))))</f>
        <v/>
      </c>
      <c r="EH180" s="328" t="str">
        <f t="shared" si="183"/>
        <v/>
      </c>
      <c r="EI180" s="73"/>
      <c r="EP180" s="75">
        <f>IF(AND($E$3=1),'Marks Entry 1st'!I179,IF(AND($E$3=2),'Marks Entry 2nd'!I179,IF(AND($E$3=3),'Marks Entry 3rd'!I179,IF(AND($E$3=4),'Marks Entry 4th'!I179,""))))</f>
        <v>0</v>
      </c>
    </row>
    <row r="181" spans="1:146" ht="18.899999999999999" customHeight="1">
      <c r="A181" s="94">
        <v>174</v>
      </c>
      <c r="B181" s="94" t="str">
        <f>IF(OR(EP181=0,EP181=""),"",IF(AND($E$3=1),'Marks Entry 1st'!I180,IF(AND($E$3=2),'Marks Entry 2nd'!I180,IF(AND($E$3=3),'Marks Entry 3rd'!I180,IF(AND($E$3=4),'Marks Entry 4th'!I180,"")))))</f>
        <v/>
      </c>
      <c r="C181" s="95" t="str">
        <f>IF(OR(B181=0,B181=""),"",IF(AND($E$3=1),'Marks Entry 1st'!B180,IF(AND($E$3=2),'Marks Entry 2nd'!B180,IF(AND($E$3=3),'Marks Entry 3rd'!B180,IF(AND($E$3=4),'Marks Entry 4th'!B180,"")))))</f>
        <v/>
      </c>
      <c r="D181" s="95" t="str">
        <f>IF(OR(B181=0,B181=""),"",IF(AND($E$3=1),'Marks Entry 1st'!C180,IF(AND($E$3=2),'Marks Entry 2nd'!C180,IF(AND($E$3=3),'Marks Entry 3rd'!C180,IF(AND($E$3=4),'Marks Entry 4th'!C180,"")))))</f>
        <v/>
      </c>
      <c r="E181" s="96" t="str">
        <f>IF(OR(B181=0,B181=""),"",IF(AND($E$3=1),'Marks Entry 1st'!E180,IF(AND($E$3=2),'Marks Entry 2nd'!E180,IF(AND($E$3=3),'Marks Entry 3rd'!E180,IF(AND($E$3=4),'Marks Entry 4th'!E180,"")))))</f>
        <v/>
      </c>
      <c r="F181" s="95" t="str">
        <f>IF(OR(B181=0,B181=""),"",IF(AND($E$3=1),'Marks Entry 1st'!D180,IF(AND($E$3=2),'Marks Entry 2nd'!D180,IF(AND($E$3=3),'Marks Entry 3rd'!D180,IF(AND($E$3=4),'Marks Entry 4th'!D180,"")))))</f>
        <v/>
      </c>
      <c r="G181" s="90" t="str">
        <f>IF(OR(B181=0,B181=""),"",IF(AND($E$3=1),'Marks Entry 1st'!F180,IF(AND($E$3=2),'Marks Entry 2nd'!F180,IF(AND($E$3=3),'Marks Entry 3rd'!F180,IF(AND($E$3=4),'Marks Entry 4th'!F180,"")))))</f>
        <v/>
      </c>
      <c r="H181" s="90" t="str">
        <f>IF(OR(B181=0,B181=""),"",IF(AND($E$3=1),'Marks Entry 1st'!G180,IF(AND($E$3=2),'Marks Entry 2nd'!G180,IF(AND($E$3=3),'Marks Entry 3rd'!G180,IF(AND($E$3=4),'Marks Entry 4th'!G180,"")))))</f>
        <v/>
      </c>
      <c r="I181" s="90" t="str">
        <f>IF(OR(B181=0,B181=""),"",IF(AND($E$3=1),'Marks Entry 1st'!H180,IF(AND($E$3=2),'Marks Entry 2nd'!H180,IF(AND($E$3=3),'Marks Entry 3rd'!H180,IF(AND($E$3=4),'Marks Entry 4th'!H180,"")))))</f>
        <v/>
      </c>
      <c r="J181" s="379" t="str">
        <f>IF(OR(B181=0,B181=""),"",IF(AND($E$3=1),'Marks Entry 1st'!J180,IF(AND($E$3=2),'Marks Entry 2nd'!J180,IF(AND($E$3=3),'Marks Entry 3rd'!J180,IF(AND($E$3=4),'Marks Entry 4th'!J180,"")))))</f>
        <v/>
      </c>
      <c r="K181" s="379" t="str">
        <f>IF(OR(B181=0,B181=""),"",IF(AND($E$3=1),'Marks Entry 1st'!K180,IF(AND($E$3=2),'Marks Entry 2nd'!K180,IF(AND($E$3=3),'Marks Entry 3rd'!K180,IF(AND($E$3=4),'Marks Entry 4th'!K180,"")))))</f>
        <v/>
      </c>
      <c r="L181" s="180" t="str">
        <f>IF(OR($E181="",$G181=""),"",IF(AND($E$3=1),'Marks Entry 1st'!L180,IF(AND($E$3=2),'Marks Entry 2nd'!L180,IF(AND($E$3=3),'Marks Entry 3rd'!L180,IF(AND($E$3=4),'Marks Entry 4th'!L180,"")))))</f>
        <v/>
      </c>
      <c r="M181" s="180" t="str">
        <f>IF(OR($E181="",$G181=""),"",IF(AND($E$3=1),'Marks Entry 1st'!M180,IF(AND($E$3=2),'Marks Entry 2nd'!M180,IF(AND($E$3=3),'Marks Entry 3rd'!M180,IF(AND($E$3=4),'Marks Entry 4th'!M180,"")))))</f>
        <v/>
      </c>
      <c r="N181" s="87" t="str">
        <f t="shared" si="184"/>
        <v/>
      </c>
      <c r="O181" s="180" t="str">
        <f>IF(OR($E181="",$G181=""),"",IF(AND($E$3=1),'Marks Entry 1st'!N180,IF(AND($E$3=2),'Marks Entry 2nd'!N180,IF(AND($E$3=3),'Marks Entry 3rd'!N180,IF(AND($E$3=4),'Marks Entry 4th'!N180,"")))))</f>
        <v/>
      </c>
      <c r="P181" s="180" t="str">
        <f>IF(OR($E181="",$G181=""),"",IF(AND($E$3=1),'Marks Entry 1st'!O180,IF(AND($E$3=2),'Marks Entry 2nd'!O180,IF(AND($E$3=3),'Marks Entry 3rd'!O180,IF(AND($E$3=4),'Marks Entry 4th'!O180,"")))))</f>
        <v/>
      </c>
      <c r="Q181" s="180" t="str">
        <f>IF(OR($E181="",$G181=""),"",IF(AND($E$3=1),'Marks Entry 1st'!P180,IF(AND($E$3=2),'Marks Entry 2nd'!P180,IF(AND($E$3=3),'Marks Entry 3rd'!P180,IF(AND($E$3=4),'Marks Entry 4th'!P180,"")))))</f>
        <v/>
      </c>
      <c r="R181" s="91" t="str">
        <f t="shared" si="185"/>
        <v/>
      </c>
      <c r="S181" s="87">
        <f t="shared" si="186"/>
        <v>0</v>
      </c>
      <c r="T181" s="93" t="str">
        <f>IF(OR($E181="",$G181=""),"",IF(AND($E$3=1),'Marks Entry 1st'!Q180,IF(AND($E$3=2),'Marks Entry 2nd'!Q180,IF(AND($E$3=3),'Marks Entry 3rd'!Q180,IF(AND($E$3=4),'Marks Entry 4th'!Q180,"")))))</f>
        <v/>
      </c>
      <c r="U181" s="93" t="str">
        <f>IF(OR($E181="",$G181=""),"",IF(AND($E$3=1),'Marks Entry 1st'!R180,IF(AND($E$3=2),'Marks Entry 2nd'!R180,IF(AND($E$3=3),'Marks Entry 3rd'!R180,IF(AND($E$3=4),'Marks Entry 4th'!R180,"")))))</f>
        <v/>
      </c>
      <c r="V181" s="93" t="str">
        <f>IF(OR($E181="",$G181=""),"",IF(AND($E$3=1),'Marks Entry 1st'!S180,IF(AND($E$3=2),'Marks Entry 2nd'!S180,IF(AND($E$3=3),'Marks Entry 3rd'!S180,IF(AND($E$3=4),'Marks Entry 4th'!S180,"")))))</f>
        <v/>
      </c>
      <c r="W181" s="92" t="str">
        <f t="shared" si="187"/>
        <v/>
      </c>
      <c r="X181" s="87" t="str">
        <f t="shared" si="188"/>
        <v/>
      </c>
      <c r="Y181" s="144">
        <f t="shared" si="189"/>
        <v>0</v>
      </c>
      <c r="Z181" s="144" t="str">
        <f t="shared" si="190"/>
        <v/>
      </c>
      <c r="AA181" s="144" t="str">
        <f t="shared" si="152"/>
        <v/>
      </c>
      <c r="AB181" s="144" t="str">
        <f t="shared" si="191"/>
        <v/>
      </c>
      <c r="AC181" s="144" t="str">
        <f t="shared" si="153"/>
        <v/>
      </c>
      <c r="AD181" s="148" t="str">
        <f t="shared" si="154"/>
        <v/>
      </c>
      <c r="AE181" s="180" t="str">
        <f>IF(OR($E181="",$G181=""),"",IF(AND($E$3=1),'Marks Entry 1st'!T180,IF(AND($E$3=2),'Marks Entry 2nd'!T180,IF(AND($E$3=3),'Marks Entry 3rd'!T180,IF(AND($E$3=4),'Marks Entry 4th'!T180,"")))))</f>
        <v/>
      </c>
      <c r="AF181" s="180" t="str">
        <f>IF(OR($E181="",$G181=""),"",IF(AND($E$3=1),'Marks Entry 1st'!U180,IF(AND($E$3=2),'Marks Entry 2nd'!U180,IF(AND($E$3=3),'Marks Entry 3rd'!U180,IF(AND($E$3=4),'Marks Entry 4th'!U180,"")))))</f>
        <v/>
      </c>
      <c r="AG181" s="87" t="str">
        <f t="shared" si="192"/>
        <v/>
      </c>
      <c r="AH181" s="180" t="str">
        <f>IF(OR($E181="",$G181=""),"",IF(AND($E$3=1),'Marks Entry 1st'!V180,IF(AND($E$3=2),'Marks Entry 2nd'!V180,IF(AND($E$3=3),'Marks Entry 3rd'!V180,IF(AND($E$3=4),'Marks Entry 4th'!V180,"")))))</f>
        <v/>
      </c>
      <c r="AI181" s="180" t="str">
        <f>IF(OR($E181="",$G181=""),"",IF(AND($E$3=1),'Marks Entry 1st'!W180,IF(AND($E$3=2),'Marks Entry 2nd'!W180,IF(AND($E$3=3),'Marks Entry 3rd'!W180,IF(AND($E$3=4),'Marks Entry 4th'!W180,"")))))</f>
        <v/>
      </c>
      <c r="AJ181" s="180" t="str">
        <f>IF(OR($E181="",$G181=""),"",IF(AND($E$3=1),'Marks Entry 1st'!X180,IF(AND($E$3=2),'Marks Entry 2nd'!X180,IF(AND($E$3=3),'Marks Entry 3rd'!X180,IF(AND($E$3=4),'Marks Entry 4th'!X180,"")))))</f>
        <v/>
      </c>
      <c r="AK181" s="91" t="str">
        <f t="shared" si="193"/>
        <v/>
      </c>
      <c r="AL181" s="87">
        <f t="shared" si="194"/>
        <v>0</v>
      </c>
      <c r="AM181" s="93" t="str">
        <f>IF(OR($E181="",$G181=""),"",IF(AND($E$3=1),'Marks Entry 1st'!Y180,IF(AND($E$3=2),'Marks Entry 2nd'!Y180,IF(AND($E$3=3),'Marks Entry 3rd'!Y180,IF(AND($E$3=4),'Marks Entry 4th'!Y180,"")))))</f>
        <v/>
      </c>
      <c r="AN181" s="93" t="str">
        <f>IF(OR($E181="",$G181=""),"",IF(AND($E$3=1),'Marks Entry 1st'!Z180,IF(AND($E$3=2),'Marks Entry 2nd'!Z180,IF(AND($E$3=3),'Marks Entry 3rd'!Z180,IF(AND($E$3=4),'Marks Entry 4th'!Z180,"")))))</f>
        <v/>
      </c>
      <c r="AO181" s="93" t="str">
        <f>IF(OR($E181="",$G181=""),"",IF(AND($E$3=1),'Marks Entry 1st'!AA180,IF(AND($E$3=2),'Marks Entry 2nd'!AA180,IF(AND($E$3=3),'Marks Entry 3rd'!AA180,IF(AND($E$3=4),'Marks Entry 4th'!AA180,"")))))</f>
        <v/>
      </c>
      <c r="AP181" s="92" t="str">
        <f t="shared" si="195"/>
        <v/>
      </c>
      <c r="AQ181" s="87" t="str">
        <f t="shared" si="196"/>
        <v/>
      </c>
      <c r="AR181" s="144">
        <f t="shared" si="197"/>
        <v>0</v>
      </c>
      <c r="AS181" s="144" t="str">
        <f t="shared" si="198"/>
        <v/>
      </c>
      <c r="AT181" s="144" t="str">
        <f t="shared" si="155"/>
        <v/>
      </c>
      <c r="AU181" s="144" t="str">
        <f t="shared" si="199"/>
        <v/>
      </c>
      <c r="AV181" s="144" t="str">
        <f t="shared" si="156"/>
        <v/>
      </c>
      <c r="AW181" s="148" t="str">
        <f t="shared" si="157"/>
        <v/>
      </c>
      <c r="AX181" s="180" t="str">
        <f>IF(OR($E181="",$G181=""),"",IF(AND($E$3=1),'Marks Entry 1st'!AB180,IF(AND($E$3=2),'Marks Entry 2nd'!AB180,IF(AND($E$3=3),'Marks Entry 3rd'!AB180,IF(AND($E$3=4),'Marks Entry 4th'!AB180,"")))))</f>
        <v/>
      </c>
      <c r="AY181" s="180" t="str">
        <f>IF(OR($E181="",$G181=""),"",IF(AND($E$3=1),'Marks Entry 1st'!AC180,IF(AND($E$3=2),'Marks Entry 2nd'!AC180,IF(AND($E$3=3),'Marks Entry 3rd'!AC180,IF(AND($E$3=4),'Marks Entry 4th'!AC180,"")))))</f>
        <v/>
      </c>
      <c r="AZ181" s="87" t="str">
        <f t="shared" si="158"/>
        <v/>
      </c>
      <c r="BA181" s="180" t="str">
        <f>IF(OR($E181="",$G181=""),"",IF(AND($E$3=1),'Marks Entry 1st'!AD180,IF(AND($E$3=2),'Marks Entry 2nd'!AD180,IF(AND($E$3=3),'Marks Entry 3rd'!AD180,IF(AND($E$3=4),'Marks Entry 4th'!AD180,"")))))</f>
        <v/>
      </c>
      <c r="BB181" s="180" t="str">
        <f>IF(OR($E181="",$G181=""),"",IF(AND($E$3=1),'Marks Entry 1st'!AE180,IF(AND($E$3=2),'Marks Entry 2nd'!AE180,IF(AND($E$3=3),'Marks Entry 3rd'!AE180,IF(AND($E$3=4),'Marks Entry 4th'!AE180,"")))))</f>
        <v/>
      </c>
      <c r="BC181" s="180" t="str">
        <f>IF(OR($E181="",$G181=""),"",IF(AND($E$3=1),'Marks Entry 1st'!AF180,IF(AND($E$3=2),'Marks Entry 2nd'!AF180,IF(AND($E$3=3),'Marks Entry 3rd'!AF180,IF(AND($E$3=4),'Marks Entry 4th'!AF180,"")))))</f>
        <v/>
      </c>
      <c r="BD181" s="91" t="str">
        <f t="shared" si="159"/>
        <v/>
      </c>
      <c r="BE181" s="87">
        <f t="shared" si="160"/>
        <v>0</v>
      </c>
      <c r="BF181" s="93" t="str">
        <f>IF(OR($E181="",$G181=""),"",IF(AND($E$3=1),'Marks Entry 1st'!AG180,IF(AND($E$3=2),'Marks Entry 2nd'!AG180,IF(AND($E$3=3),'Marks Entry 3rd'!AG180,IF(AND($E$3=4),'Marks Entry 4th'!AG180,"")))))</f>
        <v/>
      </c>
      <c r="BG181" s="93" t="str">
        <f>IF(OR($E181="",$G181=""),"",IF(AND($E$3=1),'Marks Entry 1st'!AH180,IF(AND($E$3=2),'Marks Entry 2nd'!AH180,IF(AND($E$3=3),'Marks Entry 3rd'!AH180,IF(AND($E$3=4),'Marks Entry 4th'!AH180,"")))))</f>
        <v/>
      </c>
      <c r="BH181" s="93" t="str">
        <f>IF(OR($E181="",$G181=""),"",IF(AND($E$3=1),'Marks Entry 1st'!AI180,IF(AND($E$3=2),'Marks Entry 2nd'!AI180,IF(AND($E$3=3),'Marks Entry 3rd'!AI180,IF(AND($E$3=4),'Marks Entry 4th'!AI180,"")))))</f>
        <v/>
      </c>
      <c r="BI181" s="92" t="str">
        <f t="shared" si="161"/>
        <v/>
      </c>
      <c r="BJ181" s="87" t="str">
        <f t="shared" si="162"/>
        <v/>
      </c>
      <c r="BK181" s="144">
        <f t="shared" si="163"/>
        <v>0</v>
      </c>
      <c r="BL181" s="144" t="str">
        <f t="shared" si="164"/>
        <v/>
      </c>
      <c r="BM181" s="144" t="str">
        <f t="shared" si="165"/>
        <v/>
      </c>
      <c r="BN181" s="144" t="str">
        <f t="shared" si="166"/>
        <v/>
      </c>
      <c r="BO181" s="144" t="str">
        <f t="shared" si="167"/>
        <v/>
      </c>
      <c r="BP181" s="148" t="str">
        <f t="shared" si="168"/>
        <v/>
      </c>
      <c r="BQ181" s="180" t="str">
        <f>IF(OR($E181="",$G181=""),"",IF(AND($E$3=1),'Marks Entry 1st'!AJ180,IF(AND($E$3=2),'Marks Entry 2nd'!AJ180,IF(AND($E$3=3),'Marks Entry 3rd'!AJ180,IF(AND($E$3=4),'Marks Entry 4th'!AJ180,"")))))</f>
        <v/>
      </c>
      <c r="BR181" s="180" t="str">
        <f>IF(OR($E181="",$G181=""),"",IF(AND($E$3=1),'Marks Entry 1st'!AK180,IF(AND($E$3=2),'Marks Entry 2nd'!AK180,IF(AND($E$3=3),'Marks Entry 3rd'!AK180,IF(AND($E$3=4),'Marks Entry 4th'!AK180,"")))))</f>
        <v/>
      </c>
      <c r="BS181" s="87" t="str">
        <f t="shared" si="200"/>
        <v/>
      </c>
      <c r="BT181" s="180" t="str">
        <f>IF(OR($E181="",$G181=""),"",IF(AND($E$3=1),'Marks Entry 1st'!AL180,IF(AND($E$3=2),'Marks Entry 2nd'!AL180,IF(AND($E$3=3),'Marks Entry 3rd'!AL180,IF(AND($E$3=4),'Marks Entry 4th'!AL180,"")))))</f>
        <v/>
      </c>
      <c r="BU181" s="180" t="str">
        <f>IF(OR($E181="",$G181=""),"",IF(AND($E$3=1),'Marks Entry 1st'!AM180,IF(AND($E$3=2),'Marks Entry 2nd'!AM180,IF(AND($E$3=3),'Marks Entry 3rd'!AM180,IF(AND($E$3=4),'Marks Entry 4th'!AM180,"")))))</f>
        <v/>
      </c>
      <c r="BV181" s="180" t="str">
        <f>IF(OR($E181="",$G181=""),"",IF(AND($E$3=1),'Marks Entry 1st'!AN180,IF(AND($E$3=2),'Marks Entry 2nd'!AN180,IF(AND($E$3=3),'Marks Entry 3rd'!AN180,IF(AND($E$3=4),'Marks Entry 4th'!AN180,"")))))</f>
        <v/>
      </c>
      <c r="BW181" s="91" t="str">
        <f t="shared" si="201"/>
        <v/>
      </c>
      <c r="BX181" s="87">
        <f t="shared" si="202"/>
        <v>0</v>
      </c>
      <c r="BY181" s="93" t="str">
        <f>IF(OR($E181="",$G181=""),"",IF(AND($E$3=1),'Marks Entry 1st'!AO180,IF(AND($E$3=2),'Marks Entry 2nd'!AO180,IF(AND($E$3=3),'Marks Entry 3rd'!AO180,IF(AND($E$3=4),'Marks Entry 4th'!AO180,"")))))</f>
        <v/>
      </c>
      <c r="BZ181" s="93" t="str">
        <f>IF(OR($E181="",$G181=""),"",IF(AND($E$3=1),'Marks Entry 1st'!AP180,IF(AND($E$3=2),'Marks Entry 2nd'!AP180,IF(AND($E$3=3),'Marks Entry 3rd'!AP180,IF(AND($E$3=4),'Marks Entry 4th'!AP180,"")))))</f>
        <v/>
      </c>
      <c r="CA181" s="93" t="str">
        <f>IF(OR($E181="",$G181=""),"",IF(AND($E$3=1),'Marks Entry 1st'!AQ180,IF(AND($E$3=2),'Marks Entry 2nd'!AQ180,IF(AND($E$3=3),'Marks Entry 3rd'!AQ180,IF(AND($E$3=4),'Marks Entry 4th'!AQ180,"")))))</f>
        <v/>
      </c>
      <c r="CB181" s="92" t="str">
        <f t="shared" si="203"/>
        <v/>
      </c>
      <c r="CC181" s="87" t="str">
        <f t="shared" si="204"/>
        <v/>
      </c>
      <c r="CD181" s="144">
        <f t="shared" si="205"/>
        <v>0</v>
      </c>
      <c r="CE181" s="144" t="str">
        <f t="shared" si="206"/>
        <v/>
      </c>
      <c r="CF181" s="144" t="str">
        <f t="shared" si="169"/>
        <v/>
      </c>
      <c r="CG181" s="144" t="str">
        <f t="shared" si="207"/>
        <v/>
      </c>
      <c r="CH181" s="144" t="str">
        <f t="shared" si="170"/>
        <v/>
      </c>
      <c r="CI181" s="148" t="str">
        <f t="shared" si="171"/>
        <v/>
      </c>
      <c r="CJ181" s="180" t="str">
        <f>IF(OR($E181="",$G181=""),"",IF(AND($E$3=1),'Marks Entry 1st'!AR180,IF(AND($E$3=2),'Marks Entry 2nd'!AR180,IF(AND($E$3=3),'Marks Entry 3rd'!AR180,IF(AND($E$3=4),'Marks Entry 4th'!AR180,"")))))</f>
        <v/>
      </c>
      <c r="CK181" s="180" t="str">
        <f>IF(OR($E181="",$G181=""),"",IF(AND($E$3=1),'Marks Entry 1st'!AS180,IF(AND($E$3=2),'Marks Entry 2nd'!AS180,IF(AND($E$3=3),'Marks Entry 3rd'!AS180,IF(AND($E$3=4),'Marks Entry 4th'!AS180,"")))))</f>
        <v/>
      </c>
      <c r="CL181" s="87" t="str">
        <f t="shared" si="208"/>
        <v/>
      </c>
      <c r="CM181" s="180" t="str">
        <f>IF(OR($E181="",$G181=""),"",IF(AND($E$3=1),'Marks Entry 1st'!AT180,IF(AND($E$3=2),'Marks Entry 2nd'!AT180,IF(AND($E$3=3),'Marks Entry 3rd'!AT180,IF(AND($E$3=4),'Marks Entry 4th'!AT180,"")))))</f>
        <v/>
      </c>
      <c r="CN181" s="180" t="str">
        <f>IF(OR($E181="",$G181=""),"",IF(AND($E$3=1),'Marks Entry 1st'!AU180,IF(AND($E$3=2),'Marks Entry 2nd'!AU180,IF(AND($E$3=3),'Marks Entry 3rd'!AU180,IF(AND($E$3=4),'Marks Entry 4th'!AU180,"")))))</f>
        <v/>
      </c>
      <c r="CO181" s="180" t="str">
        <f>IF(OR($E181="",$G181=""),"",IF(AND($E$3=1),'Marks Entry 1st'!AV180,IF(AND($E$3=2),'Marks Entry 2nd'!AV180,IF(AND($E$3=3),'Marks Entry 3rd'!AV180,IF(AND($E$3=4),'Marks Entry 4th'!AV180,"")))))</f>
        <v/>
      </c>
      <c r="CP181" s="91" t="str">
        <f t="shared" si="209"/>
        <v/>
      </c>
      <c r="CQ181" s="87">
        <f t="shared" si="210"/>
        <v>0</v>
      </c>
      <c r="CR181" s="93" t="str">
        <f>IF(OR($E181="",$G181=""),"",IF(AND($E$3=1),'Marks Entry 1st'!AW180,IF(AND($E$3=2),'Marks Entry 2nd'!AW180,IF(AND($E$3=3),'Marks Entry 3rd'!AW180,IF(AND($E$3=4),'Marks Entry 4th'!AW180,"")))))</f>
        <v/>
      </c>
      <c r="CS181" s="93" t="str">
        <f>IF(OR($E181="",$G181=""),"",IF(AND($E$3=1),'Marks Entry 1st'!AX180,IF(AND($E$3=2),'Marks Entry 2nd'!AX180,IF(AND($E$3=3),'Marks Entry 3rd'!AX180,IF(AND($E$3=4),'Marks Entry 4th'!AX180,"")))))</f>
        <v/>
      </c>
      <c r="CT181" s="93" t="str">
        <f>IF(OR($E181="",$G181=""),"",IF(AND($E$3=1),'Marks Entry 1st'!AY180,IF(AND($E$3=2),'Marks Entry 2nd'!AY180,IF(AND($E$3=3),'Marks Entry 3rd'!AY180,IF(AND($E$3=4),'Marks Entry 4th'!AY180,"")))))</f>
        <v/>
      </c>
      <c r="CU181" s="92" t="str">
        <f t="shared" si="211"/>
        <v/>
      </c>
      <c r="CV181" s="87" t="str">
        <f t="shared" si="212"/>
        <v/>
      </c>
      <c r="CW181" s="144">
        <f t="shared" si="213"/>
        <v>0</v>
      </c>
      <c r="CX181" s="144" t="str">
        <f t="shared" si="214"/>
        <v/>
      </c>
      <c r="CY181" s="144" t="str">
        <f t="shared" si="172"/>
        <v/>
      </c>
      <c r="CZ181" s="144" t="str">
        <f t="shared" si="215"/>
        <v/>
      </c>
      <c r="DA181" s="144" t="str">
        <f t="shared" si="173"/>
        <v/>
      </c>
      <c r="DB181" s="148" t="str">
        <f t="shared" si="174"/>
        <v/>
      </c>
      <c r="DC181" s="380" t="str">
        <f>IF(OR($E181="",$G181=""),"",IF(AND($E$3=1),'Marks Entry 1st'!AZ180,IF(AND($E$3=2),'Marks Entry 2nd'!AZ180,IF(AND($E$3=3),'Marks Entry 3rd'!AZ180,IF(AND($E$3=4),'Marks Entry 4th'!AZ180,"")))))</f>
        <v/>
      </c>
      <c r="DD181" s="380" t="str">
        <f>IF(OR($E181="",$G181=""),"",IF(AND($E$3=1),'Marks Entry 1st'!BA180,IF(AND($E$3=2),'Marks Entry 2nd'!BA180,IF(AND($E$3=3),'Marks Entry 3rd'!BA180,IF(AND($E$3=4),'Marks Entry 4th'!BA180,"")))))</f>
        <v/>
      </c>
      <c r="DE181" s="380" t="str">
        <f>IF(OR($E181="",$G181=""),"",IF(AND($E$3=1),'Marks Entry 1st'!BB180,IF(AND($E$3=2),'Marks Entry 2nd'!BB180,IF(AND($E$3=3),'Marks Entry 3rd'!BB180,IF(AND($E$3=4),'Marks Entry 4th'!BB180,"")))))</f>
        <v/>
      </c>
      <c r="DF181" s="181" t="str">
        <f t="shared" si="216"/>
        <v/>
      </c>
      <c r="DG181" s="182">
        <f t="shared" si="217"/>
        <v>0</v>
      </c>
      <c r="DH181" s="182" t="str">
        <f t="shared" si="218"/>
        <v/>
      </c>
      <c r="DI181" s="182" t="str">
        <f t="shared" si="219"/>
        <v/>
      </c>
      <c r="DJ181" s="147" t="str">
        <f t="shared" si="175"/>
        <v/>
      </c>
      <c r="DK181" s="380" t="str">
        <f>IF(OR($E181="",$G181=""),"",IF(AND($E$3=1),'Marks Entry 1st'!BC180,IF(AND($E$3=2),'Marks Entry 2nd'!BC180,IF(AND($E$3=3),'Marks Entry 3rd'!BC180,IF(AND($E$3=4),'Marks Entry 4th'!BC180,"")))))</f>
        <v/>
      </c>
      <c r="DL181" s="380" t="str">
        <f>IF(OR($E181="",$G181=""),"",IF(AND($E$3=1),'Marks Entry 1st'!BD180,IF(AND($E$3=2),'Marks Entry 2nd'!BD180,IF(AND($E$3=3),'Marks Entry 3rd'!BD180,IF(AND($E$3=4),'Marks Entry 4th'!BD180,"")))))</f>
        <v/>
      </c>
      <c r="DM181" s="380" t="str">
        <f>IF(OR($E181="",$G181=""),"",IF(AND($E$3=1),'Marks Entry 1st'!BE180,IF(AND($E$3=2),'Marks Entry 2nd'!BE180,IF(AND($E$3=3),'Marks Entry 3rd'!BE180,IF(AND($E$3=4),'Marks Entry 4th'!BE180,"")))))</f>
        <v/>
      </c>
      <c r="DN181" s="181" t="str">
        <f t="shared" si="220"/>
        <v/>
      </c>
      <c r="DO181" s="182">
        <f t="shared" si="221"/>
        <v>0</v>
      </c>
      <c r="DP181" s="182" t="str">
        <f t="shared" si="222"/>
        <v/>
      </c>
      <c r="DQ181" s="182" t="str">
        <f t="shared" si="223"/>
        <v/>
      </c>
      <c r="DR181" s="147" t="str">
        <f t="shared" si="176"/>
        <v/>
      </c>
      <c r="DS181" s="380" t="str">
        <f>IF(OR($E181="",$G181=""),"",IF(AND($E$3=1),'Marks Entry 1st'!BF180,IF(AND($E$3=2),'Marks Entry 2nd'!BF180,IF(AND($E$3=3),'Marks Entry 3rd'!BF180,IF(AND($E$3=4),'Marks Entry 4th'!BF180,"")))))</f>
        <v/>
      </c>
      <c r="DT181" s="380" t="str">
        <f>IF(OR($E181="",$G181=""),"",IF(AND($E$3=1),'Marks Entry 1st'!BG180,IF(AND($E$3=2),'Marks Entry 2nd'!BG180,IF(AND($E$3=3),'Marks Entry 3rd'!BG180,IF(AND($E$3=4),'Marks Entry 4th'!BG180,"")))))</f>
        <v/>
      </c>
      <c r="DU181" s="380" t="str">
        <f>IF(OR($E181="",$G181=""),"",IF(AND($E$3=1),'Marks Entry 1st'!BH180,IF(AND($E$3=2),'Marks Entry 2nd'!BH180,IF(AND($E$3=3),'Marks Entry 3rd'!BH180,IF(AND($E$3=4),'Marks Entry 4th'!BH180,"")))))</f>
        <v/>
      </c>
      <c r="DV181" s="181" t="str">
        <f t="shared" si="224"/>
        <v/>
      </c>
      <c r="DW181" s="182">
        <f t="shared" si="225"/>
        <v>0</v>
      </c>
      <c r="DX181" s="182" t="str">
        <f t="shared" si="226"/>
        <v/>
      </c>
      <c r="DY181" s="182" t="str">
        <f t="shared" si="227"/>
        <v/>
      </c>
      <c r="DZ181" s="147" t="str">
        <f t="shared" si="177"/>
        <v/>
      </c>
      <c r="EA181" s="104" t="str">
        <f t="shared" si="178"/>
        <v/>
      </c>
      <c r="EB181" s="105" t="str">
        <f t="shared" si="179"/>
        <v/>
      </c>
      <c r="EC181" s="111" t="str">
        <f t="shared" si="180"/>
        <v/>
      </c>
      <c r="ED181" s="112" t="str">
        <f t="shared" si="181"/>
        <v/>
      </c>
      <c r="EE181" s="386" t="str">
        <f t="shared" si="182"/>
        <v/>
      </c>
      <c r="EF181" s="72" t="str">
        <f>IF(OR($E181="",$G181=""),"",IF(AND($E$3=1),'Marks Entry 1st'!BI180,IF(AND($E$3=2),'Marks Entry 2nd'!BI180,IF(AND($E$3=3),'Marks Entry 3rd'!BI180,IF(AND($E$3=4),'Marks Entry 4th'!BI180,"")))))</f>
        <v/>
      </c>
      <c r="EG181" s="72" t="str">
        <f>IF(OR($E181="",$G181=""),"",IF(AND($E$3=1),'Marks Entry 1st'!BJ180,IF(AND($E$3=2),'Marks Entry 2nd'!BJ180,IF(AND($E$3=3),'Marks Entry 3rd'!BJ180,IF(AND($E$3=4),'Marks Entry 4th'!BJ180,"")))))</f>
        <v/>
      </c>
      <c r="EH181" s="328" t="str">
        <f t="shared" si="183"/>
        <v/>
      </c>
      <c r="EI181" s="73"/>
      <c r="EP181" s="75">
        <f>IF(AND($E$3=1),'Marks Entry 1st'!I180,IF(AND($E$3=2),'Marks Entry 2nd'!I180,IF(AND($E$3=3),'Marks Entry 3rd'!I180,IF(AND($E$3=4),'Marks Entry 4th'!I180,""))))</f>
        <v>0</v>
      </c>
    </row>
    <row r="182" spans="1:146" ht="18.899999999999999" customHeight="1">
      <c r="A182" s="94">
        <v>175</v>
      </c>
      <c r="B182" s="94" t="str">
        <f>IF(OR(EP182=0,EP182=""),"",IF(AND($E$3=1),'Marks Entry 1st'!I181,IF(AND($E$3=2),'Marks Entry 2nd'!I181,IF(AND($E$3=3),'Marks Entry 3rd'!I181,IF(AND($E$3=4),'Marks Entry 4th'!I181,"")))))</f>
        <v/>
      </c>
      <c r="C182" s="95" t="str">
        <f>IF(OR(B182=0,B182=""),"",IF(AND($E$3=1),'Marks Entry 1st'!B181,IF(AND($E$3=2),'Marks Entry 2nd'!B181,IF(AND($E$3=3),'Marks Entry 3rd'!B181,IF(AND($E$3=4),'Marks Entry 4th'!B181,"")))))</f>
        <v/>
      </c>
      <c r="D182" s="95" t="str">
        <f>IF(OR(B182=0,B182=""),"",IF(AND($E$3=1),'Marks Entry 1st'!C181,IF(AND($E$3=2),'Marks Entry 2nd'!C181,IF(AND($E$3=3),'Marks Entry 3rd'!C181,IF(AND($E$3=4),'Marks Entry 4th'!C181,"")))))</f>
        <v/>
      </c>
      <c r="E182" s="96" t="str">
        <f>IF(OR(B182=0,B182=""),"",IF(AND($E$3=1),'Marks Entry 1st'!E181,IF(AND($E$3=2),'Marks Entry 2nd'!E181,IF(AND($E$3=3),'Marks Entry 3rd'!E181,IF(AND($E$3=4),'Marks Entry 4th'!E181,"")))))</f>
        <v/>
      </c>
      <c r="F182" s="95" t="str">
        <f>IF(OR(B182=0,B182=""),"",IF(AND($E$3=1),'Marks Entry 1st'!D181,IF(AND($E$3=2),'Marks Entry 2nd'!D181,IF(AND($E$3=3),'Marks Entry 3rd'!D181,IF(AND($E$3=4),'Marks Entry 4th'!D181,"")))))</f>
        <v/>
      </c>
      <c r="G182" s="90" t="str">
        <f>IF(OR(B182=0,B182=""),"",IF(AND($E$3=1),'Marks Entry 1st'!F181,IF(AND($E$3=2),'Marks Entry 2nd'!F181,IF(AND($E$3=3),'Marks Entry 3rd'!F181,IF(AND($E$3=4),'Marks Entry 4th'!F181,"")))))</f>
        <v/>
      </c>
      <c r="H182" s="90" t="str">
        <f>IF(OR(B182=0,B182=""),"",IF(AND($E$3=1),'Marks Entry 1st'!G181,IF(AND($E$3=2),'Marks Entry 2nd'!G181,IF(AND($E$3=3),'Marks Entry 3rd'!G181,IF(AND($E$3=4),'Marks Entry 4th'!G181,"")))))</f>
        <v/>
      </c>
      <c r="I182" s="90" t="str">
        <f>IF(OR(B182=0,B182=""),"",IF(AND($E$3=1),'Marks Entry 1st'!H181,IF(AND($E$3=2),'Marks Entry 2nd'!H181,IF(AND($E$3=3),'Marks Entry 3rd'!H181,IF(AND($E$3=4),'Marks Entry 4th'!H181,"")))))</f>
        <v/>
      </c>
      <c r="J182" s="379" t="str">
        <f>IF(OR(B182=0,B182=""),"",IF(AND($E$3=1),'Marks Entry 1st'!J181,IF(AND($E$3=2),'Marks Entry 2nd'!J181,IF(AND($E$3=3),'Marks Entry 3rd'!J181,IF(AND($E$3=4),'Marks Entry 4th'!J181,"")))))</f>
        <v/>
      </c>
      <c r="K182" s="379" t="str">
        <f>IF(OR(B182=0,B182=""),"",IF(AND($E$3=1),'Marks Entry 1st'!K181,IF(AND($E$3=2),'Marks Entry 2nd'!K181,IF(AND($E$3=3),'Marks Entry 3rd'!K181,IF(AND($E$3=4),'Marks Entry 4th'!K181,"")))))</f>
        <v/>
      </c>
      <c r="L182" s="180" t="str">
        <f>IF(OR($E182="",$G182=""),"",IF(AND($E$3=1),'Marks Entry 1st'!L181,IF(AND($E$3=2),'Marks Entry 2nd'!L181,IF(AND($E$3=3),'Marks Entry 3rd'!L181,IF(AND($E$3=4),'Marks Entry 4th'!L181,"")))))</f>
        <v/>
      </c>
      <c r="M182" s="180" t="str">
        <f>IF(OR($E182="",$G182=""),"",IF(AND($E$3=1),'Marks Entry 1st'!M181,IF(AND($E$3=2),'Marks Entry 2nd'!M181,IF(AND($E$3=3),'Marks Entry 3rd'!M181,IF(AND($E$3=4),'Marks Entry 4th'!M181,"")))))</f>
        <v/>
      </c>
      <c r="N182" s="87" t="str">
        <f t="shared" si="184"/>
        <v/>
      </c>
      <c r="O182" s="180" t="str">
        <f>IF(OR($E182="",$G182=""),"",IF(AND($E$3=1),'Marks Entry 1st'!N181,IF(AND($E$3=2),'Marks Entry 2nd'!N181,IF(AND($E$3=3),'Marks Entry 3rd'!N181,IF(AND($E$3=4),'Marks Entry 4th'!N181,"")))))</f>
        <v/>
      </c>
      <c r="P182" s="180" t="str">
        <f>IF(OR($E182="",$G182=""),"",IF(AND($E$3=1),'Marks Entry 1st'!O181,IF(AND($E$3=2),'Marks Entry 2nd'!O181,IF(AND($E$3=3),'Marks Entry 3rd'!O181,IF(AND($E$3=4),'Marks Entry 4th'!O181,"")))))</f>
        <v/>
      </c>
      <c r="Q182" s="180" t="str">
        <f>IF(OR($E182="",$G182=""),"",IF(AND($E$3=1),'Marks Entry 1st'!P181,IF(AND($E$3=2),'Marks Entry 2nd'!P181,IF(AND($E$3=3),'Marks Entry 3rd'!P181,IF(AND($E$3=4),'Marks Entry 4th'!P181,"")))))</f>
        <v/>
      </c>
      <c r="R182" s="91" t="str">
        <f t="shared" si="185"/>
        <v/>
      </c>
      <c r="S182" s="87">
        <f t="shared" si="186"/>
        <v>0</v>
      </c>
      <c r="T182" s="93" t="str">
        <f>IF(OR($E182="",$G182=""),"",IF(AND($E$3=1),'Marks Entry 1st'!Q181,IF(AND($E$3=2),'Marks Entry 2nd'!Q181,IF(AND($E$3=3),'Marks Entry 3rd'!Q181,IF(AND($E$3=4),'Marks Entry 4th'!Q181,"")))))</f>
        <v/>
      </c>
      <c r="U182" s="93" t="str">
        <f>IF(OR($E182="",$G182=""),"",IF(AND($E$3=1),'Marks Entry 1st'!R181,IF(AND($E$3=2),'Marks Entry 2nd'!R181,IF(AND($E$3=3),'Marks Entry 3rd'!R181,IF(AND($E$3=4),'Marks Entry 4th'!R181,"")))))</f>
        <v/>
      </c>
      <c r="V182" s="93" t="str">
        <f>IF(OR($E182="",$G182=""),"",IF(AND($E$3=1),'Marks Entry 1st'!S181,IF(AND($E$3=2),'Marks Entry 2nd'!S181,IF(AND($E$3=3),'Marks Entry 3rd'!S181,IF(AND($E$3=4),'Marks Entry 4th'!S181,"")))))</f>
        <v/>
      </c>
      <c r="W182" s="92" t="str">
        <f t="shared" si="187"/>
        <v/>
      </c>
      <c r="X182" s="87" t="str">
        <f t="shared" si="188"/>
        <v/>
      </c>
      <c r="Y182" s="144">
        <f t="shared" si="189"/>
        <v>0</v>
      </c>
      <c r="Z182" s="144" t="str">
        <f t="shared" si="190"/>
        <v/>
      </c>
      <c r="AA182" s="144" t="str">
        <f t="shared" si="152"/>
        <v/>
      </c>
      <c r="AB182" s="144" t="str">
        <f t="shared" si="191"/>
        <v/>
      </c>
      <c r="AC182" s="144" t="str">
        <f t="shared" si="153"/>
        <v/>
      </c>
      <c r="AD182" s="148" t="str">
        <f t="shared" si="154"/>
        <v/>
      </c>
      <c r="AE182" s="180" t="str">
        <f>IF(OR($E182="",$G182=""),"",IF(AND($E$3=1),'Marks Entry 1st'!T181,IF(AND($E$3=2),'Marks Entry 2nd'!T181,IF(AND($E$3=3),'Marks Entry 3rd'!T181,IF(AND($E$3=4),'Marks Entry 4th'!T181,"")))))</f>
        <v/>
      </c>
      <c r="AF182" s="180" t="str">
        <f>IF(OR($E182="",$G182=""),"",IF(AND($E$3=1),'Marks Entry 1st'!U181,IF(AND($E$3=2),'Marks Entry 2nd'!U181,IF(AND($E$3=3),'Marks Entry 3rd'!U181,IF(AND($E$3=4),'Marks Entry 4th'!U181,"")))))</f>
        <v/>
      </c>
      <c r="AG182" s="87" t="str">
        <f t="shared" si="192"/>
        <v/>
      </c>
      <c r="AH182" s="180" t="str">
        <f>IF(OR($E182="",$G182=""),"",IF(AND($E$3=1),'Marks Entry 1st'!V181,IF(AND($E$3=2),'Marks Entry 2nd'!V181,IF(AND($E$3=3),'Marks Entry 3rd'!V181,IF(AND($E$3=4),'Marks Entry 4th'!V181,"")))))</f>
        <v/>
      </c>
      <c r="AI182" s="180" t="str">
        <f>IF(OR($E182="",$G182=""),"",IF(AND($E$3=1),'Marks Entry 1st'!W181,IF(AND($E$3=2),'Marks Entry 2nd'!W181,IF(AND($E$3=3),'Marks Entry 3rd'!W181,IF(AND($E$3=4),'Marks Entry 4th'!W181,"")))))</f>
        <v/>
      </c>
      <c r="AJ182" s="180" t="str">
        <f>IF(OR($E182="",$G182=""),"",IF(AND($E$3=1),'Marks Entry 1st'!X181,IF(AND($E$3=2),'Marks Entry 2nd'!X181,IF(AND($E$3=3),'Marks Entry 3rd'!X181,IF(AND($E$3=4),'Marks Entry 4th'!X181,"")))))</f>
        <v/>
      </c>
      <c r="AK182" s="91" t="str">
        <f t="shared" si="193"/>
        <v/>
      </c>
      <c r="AL182" s="87">
        <f t="shared" si="194"/>
        <v>0</v>
      </c>
      <c r="AM182" s="93" t="str">
        <f>IF(OR($E182="",$G182=""),"",IF(AND($E$3=1),'Marks Entry 1st'!Y181,IF(AND($E$3=2),'Marks Entry 2nd'!Y181,IF(AND($E$3=3),'Marks Entry 3rd'!Y181,IF(AND($E$3=4),'Marks Entry 4th'!Y181,"")))))</f>
        <v/>
      </c>
      <c r="AN182" s="93" t="str">
        <f>IF(OR($E182="",$G182=""),"",IF(AND($E$3=1),'Marks Entry 1st'!Z181,IF(AND($E$3=2),'Marks Entry 2nd'!Z181,IF(AND($E$3=3),'Marks Entry 3rd'!Z181,IF(AND($E$3=4),'Marks Entry 4th'!Z181,"")))))</f>
        <v/>
      </c>
      <c r="AO182" s="93" t="str">
        <f>IF(OR($E182="",$G182=""),"",IF(AND($E$3=1),'Marks Entry 1st'!AA181,IF(AND($E$3=2),'Marks Entry 2nd'!AA181,IF(AND($E$3=3),'Marks Entry 3rd'!AA181,IF(AND($E$3=4),'Marks Entry 4th'!AA181,"")))))</f>
        <v/>
      </c>
      <c r="AP182" s="92" t="str">
        <f t="shared" si="195"/>
        <v/>
      </c>
      <c r="AQ182" s="87" t="str">
        <f t="shared" si="196"/>
        <v/>
      </c>
      <c r="AR182" s="144">
        <f t="shared" si="197"/>
        <v>0</v>
      </c>
      <c r="AS182" s="144" t="str">
        <f t="shared" si="198"/>
        <v/>
      </c>
      <c r="AT182" s="144" t="str">
        <f t="shared" si="155"/>
        <v/>
      </c>
      <c r="AU182" s="144" t="str">
        <f t="shared" si="199"/>
        <v/>
      </c>
      <c r="AV182" s="144" t="str">
        <f t="shared" si="156"/>
        <v/>
      </c>
      <c r="AW182" s="148" t="str">
        <f t="shared" si="157"/>
        <v/>
      </c>
      <c r="AX182" s="180" t="str">
        <f>IF(OR($E182="",$G182=""),"",IF(AND($E$3=1),'Marks Entry 1st'!AB181,IF(AND($E$3=2),'Marks Entry 2nd'!AB181,IF(AND($E$3=3),'Marks Entry 3rd'!AB181,IF(AND($E$3=4),'Marks Entry 4th'!AB181,"")))))</f>
        <v/>
      </c>
      <c r="AY182" s="180" t="str">
        <f>IF(OR($E182="",$G182=""),"",IF(AND($E$3=1),'Marks Entry 1st'!AC181,IF(AND($E$3=2),'Marks Entry 2nd'!AC181,IF(AND($E$3=3),'Marks Entry 3rd'!AC181,IF(AND($E$3=4),'Marks Entry 4th'!AC181,"")))))</f>
        <v/>
      </c>
      <c r="AZ182" s="87" t="str">
        <f t="shared" si="158"/>
        <v/>
      </c>
      <c r="BA182" s="180" t="str">
        <f>IF(OR($E182="",$G182=""),"",IF(AND($E$3=1),'Marks Entry 1st'!AD181,IF(AND($E$3=2),'Marks Entry 2nd'!AD181,IF(AND($E$3=3),'Marks Entry 3rd'!AD181,IF(AND($E$3=4),'Marks Entry 4th'!AD181,"")))))</f>
        <v/>
      </c>
      <c r="BB182" s="180" t="str">
        <f>IF(OR($E182="",$G182=""),"",IF(AND($E$3=1),'Marks Entry 1st'!AE181,IF(AND($E$3=2),'Marks Entry 2nd'!AE181,IF(AND($E$3=3),'Marks Entry 3rd'!AE181,IF(AND($E$3=4),'Marks Entry 4th'!AE181,"")))))</f>
        <v/>
      </c>
      <c r="BC182" s="180" t="str">
        <f>IF(OR($E182="",$G182=""),"",IF(AND($E$3=1),'Marks Entry 1st'!AF181,IF(AND($E$3=2),'Marks Entry 2nd'!AF181,IF(AND($E$3=3),'Marks Entry 3rd'!AF181,IF(AND($E$3=4),'Marks Entry 4th'!AF181,"")))))</f>
        <v/>
      </c>
      <c r="BD182" s="91" t="str">
        <f t="shared" si="159"/>
        <v/>
      </c>
      <c r="BE182" s="87">
        <f t="shared" si="160"/>
        <v>0</v>
      </c>
      <c r="BF182" s="93" t="str">
        <f>IF(OR($E182="",$G182=""),"",IF(AND($E$3=1),'Marks Entry 1st'!AG181,IF(AND($E$3=2),'Marks Entry 2nd'!AG181,IF(AND($E$3=3),'Marks Entry 3rd'!AG181,IF(AND($E$3=4),'Marks Entry 4th'!AG181,"")))))</f>
        <v/>
      </c>
      <c r="BG182" s="93" t="str">
        <f>IF(OR($E182="",$G182=""),"",IF(AND($E$3=1),'Marks Entry 1st'!AH181,IF(AND($E$3=2),'Marks Entry 2nd'!AH181,IF(AND($E$3=3),'Marks Entry 3rd'!AH181,IF(AND($E$3=4),'Marks Entry 4th'!AH181,"")))))</f>
        <v/>
      </c>
      <c r="BH182" s="93" t="str">
        <f>IF(OR($E182="",$G182=""),"",IF(AND($E$3=1),'Marks Entry 1st'!AI181,IF(AND($E$3=2),'Marks Entry 2nd'!AI181,IF(AND($E$3=3),'Marks Entry 3rd'!AI181,IF(AND($E$3=4),'Marks Entry 4th'!AI181,"")))))</f>
        <v/>
      </c>
      <c r="BI182" s="92" t="str">
        <f t="shared" si="161"/>
        <v/>
      </c>
      <c r="BJ182" s="87" t="str">
        <f t="shared" si="162"/>
        <v/>
      </c>
      <c r="BK182" s="144">
        <f t="shared" si="163"/>
        <v>0</v>
      </c>
      <c r="BL182" s="144" t="str">
        <f t="shared" si="164"/>
        <v/>
      </c>
      <c r="BM182" s="144" t="str">
        <f t="shared" si="165"/>
        <v/>
      </c>
      <c r="BN182" s="144" t="str">
        <f t="shared" si="166"/>
        <v/>
      </c>
      <c r="BO182" s="144" t="str">
        <f t="shared" si="167"/>
        <v/>
      </c>
      <c r="BP182" s="148" t="str">
        <f t="shared" si="168"/>
        <v/>
      </c>
      <c r="BQ182" s="180" t="str">
        <f>IF(OR($E182="",$G182=""),"",IF(AND($E$3=1),'Marks Entry 1st'!AJ181,IF(AND($E$3=2),'Marks Entry 2nd'!AJ181,IF(AND($E$3=3),'Marks Entry 3rd'!AJ181,IF(AND($E$3=4),'Marks Entry 4th'!AJ181,"")))))</f>
        <v/>
      </c>
      <c r="BR182" s="180" t="str">
        <f>IF(OR($E182="",$G182=""),"",IF(AND($E$3=1),'Marks Entry 1st'!AK181,IF(AND($E$3=2),'Marks Entry 2nd'!AK181,IF(AND($E$3=3),'Marks Entry 3rd'!AK181,IF(AND($E$3=4),'Marks Entry 4th'!AK181,"")))))</f>
        <v/>
      </c>
      <c r="BS182" s="87" t="str">
        <f t="shared" si="200"/>
        <v/>
      </c>
      <c r="BT182" s="180" t="str">
        <f>IF(OR($E182="",$G182=""),"",IF(AND($E$3=1),'Marks Entry 1st'!AL181,IF(AND($E$3=2),'Marks Entry 2nd'!AL181,IF(AND($E$3=3),'Marks Entry 3rd'!AL181,IF(AND($E$3=4),'Marks Entry 4th'!AL181,"")))))</f>
        <v/>
      </c>
      <c r="BU182" s="180" t="str">
        <f>IF(OR($E182="",$G182=""),"",IF(AND($E$3=1),'Marks Entry 1st'!AM181,IF(AND($E$3=2),'Marks Entry 2nd'!AM181,IF(AND($E$3=3),'Marks Entry 3rd'!AM181,IF(AND($E$3=4),'Marks Entry 4th'!AM181,"")))))</f>
        <v/>
      </c>
      <c r="BV182" s="180" t="str">
        <f>IF(OR($E182="",$G182=""),"",IF(AND($E$3=1),'Marks Entry 1st'!AN181,IF(AND($E$3=2),'Marks Entry 2nd'!AN181,IF(AND($E$3=3),'Marks Entry 3rd'!AN181,IF(AND($E$3=4),'Marks Entry 4th'!AN181,"")))))</f>
        <v/>
      </c>
      <c r="BW182" s="91" t="str">
        <f t="shared" si="201"/>
        <v/>
      </c>
      <c r="BX182" s="87">
        <f t="shared" si="202"/>
        <v>0</v>
      </c>
      <c r="BY182" s="93" t="str">
        <f>IF(OR($E182="",$G182=""),"",IF(AND($E$3=1),'Marks Entry 1st'!AO181,IF(AND($E$3=2),'Marks Entry 2nd'!AO181,IF(AND($E$3=3),'Marks Entry 3rd'!AO181,IF(AND($E$3=4),'Marks Entry 4th'!AO181,"")))))</f>
        <v/>
      </c>
      <c r="BZ182" s="93" t="str">
        <f>IF(OR($E182="",$G182=""),"",IF(AND($E$3=1),'Marks Entry 1st'!AP181,IF(AND($E$3=2),'Marks Entry 2nd'!AP181,IF(AND($E$3=3),'Marks Entry 3rd'!AP181,IF(AND($E$3=4),'Marks Entry 4th'!AP181,"")))))</f>
        <v/>
      </c>
      <c r="CA182" s="93" t="str">
        <f>IF(OR($E182="",$G182=""),"",IF(AND($E$3=1),'Marks Entry 1st'!AQ181,IF(AND($E$3=2),'Marks Entry 2nd'!AQ181,IF(AND($E$3=3),'Marks Entry 3rd'!AQ181,IF(AND($E$3=4),'Marks Entry 4th'!AQ181,"")))))</f>
        <v/>
      </c>
      <c r="CB182" s="92" t="str">
        <f t="shared" si="203"/>
        <v/>
      </c>
      <c r="CC182" s="87" t="str">
        <f t="shared" si="204"/>
        <v/>
      </c>
      <c r="CD182" s="144">
        <f t="shared" si="205"/>
        <v>0</v>
      </c>
      <c r="CE182" s="144" t="str">
        <f t="shared" si="206"/>
        <v/>
      </c>
      <c r="CF182" s="144" t="str">
        <f t="shared" si="169"/>
        <v/>
      </c>
      <c r="CG182" s="144" t="str">
        <f t="shared" si="207"/>
        <v/>
      </c>
      <c r="CH182" s="144" t="str">
        <f t="shared" si="170"/>
        <v/>
      </c>
      <c r="CI182" s="148" t="str">
        <f t="shared" si="171"/>
        <v/>
      </c>
      <c r="CJ182" s="180" t="str">
        <f>IF(OR($E182="",$G182=""),"",IF(AND($E$3=1),'Marks Entry 1st'!AR181,IF(AND($E$3=2),'Marks Entry 2nd'!AR181,IF(AND($E$3=3),'Marks Entry 3rd'!AR181,IF(AND($E$3=4),'Marks Entry 4th'!AR181,"")))))</f>
        <v/>
      </c>
      <c r="CK182" s="180" t="str">
        <f>IF(OR($E182="",$G182=""),"",IF(AND($E$3=1),'Marks Entry 1st'!AS181,IF(AND($E$3=2),'Marks Entry 2nd'!AS181,IF(AND($E$3=3),'Marks Entry 3rd'!AS181,IF(AND($E$3=4),'Marks Entry 4th'!AS181,"")))))</f>
        <v/>
      </c>
      <c r="CL182" s="87" t="str">
        <f t="shared" si="208"/>
        <v/>
      </c>
      <c r="CM182" s="180" t="str">
        <f>IF(OR($E182="",$G182=""),"",IF(AND($E$3=1),'Marks Entry 1st'!AT181,IF(AND($E$3=2),'Marks Entry 2nd'!AT181,IF(AND($E$3=3),'Marks Entry 3rd'!AT181,IF(AND($E$3=4),'Marks Entry 4th'!AT181,"")))))</f>
        <v/>
      </c>
      <c r="CN182" s="180" t="str">
        <f>IF(OR($E182="",$G182=""),"",IF(AND($E$3=1),'Marks Entry 1st'!AU181,IF(AND($E$3=2),'Marks Entry 2nd'!AU181,IF(AND($E$3=3),'Marks Entry 3rd'!AU181,IF(AND($E$3=4),'Marks Entry 4th'!AU181,"")))))</f>
        <v/>
      </c>
      <c r="CO182" s="180" t="str">
        <f>IF(OR($E182="",$G182=""),"",IF(AND($E$3=1),'Marks Entry 1st'!AV181,IF(AND($E$3=2),'Marks Entry 2nd'!AV181,IF(AND($E$3=3),'Marks Entry 3rd'!AV181,IF(AND($E$3=4),'Marks Entry 4th'!AV181,"")))))</f>
        <v/>
      </c>
      <c r="CP182" s="91" t="str">
        <f t="shared" si="209"/>
        <v/>
      </c>
      <c r="CQ182" s="87">
        <f t="shared" si="210"/>
        <v>0</v>
      </c>
      <c r="CR182" s="93" t="str">
        <f>IF(OR($E182="",$G182=""),"",IF(AND($E$3=1),'Marks Entry 1st'!AW181,IF(AND($E$3=2),'Marks Entry 2nd'!AW181,IF(AND($E$3=3),'Marks Entry 3rd'!AW181,IF(AND($E$3=4),'Marks Entry 4th'!AW181,"")))))</f>
        <v/>
      </c>
      <c r="CS182" s="93" t="str">
        <f>IF(OR($E182="",$G182=""),"",IF(AND($E$3=1),'Marks Entry 1st'!AX181,IF(AND($E$3=2),'Marks Entry 2nd'!AX181,IF(AND($E$3=3),'Marks Entry 3rd'!AX181,IF(AND($E$3=4),'Marks Entry 4th'!AX181,"")))))</f>
        <v/>
      </c>
      <c r="CT182" s="93" t="str">
        <f>IF(OR($E182="",$G182=""),"",IF(AND($E$3=1),'Marks Entry 1st'!AY181,IF(AND($E$3=2),'Marks Entry 2nd'!AY181,IF(AND($E$3=3),'Marks Entry 3rd'!AY181,IF(AND($E$3=4),'Marks Entry 4th'!AY181,"")))))</f>
        <v/>
      </c>
      <c r="CU182" s="92" t="str">
        <f t="shared" si="211"/>
        <v/>
      </c>
      <c r="CV182" s="87" t="str">
        <f t="shared" si="212"/>
        <v/>
      </c>
      <c r="CW182" s="144">
        <f t="shared" si="213"/>
        <v>0</v>
      </c>
      <c r="CX182" s="144" t="str">
        <f t="shared" si="214"/>
        <v/>
      </c>
      <c r="CY182" s="144" t="str">
        <f t="shared" si="172"/>
        <v/>
      </c>
      <c r="CZ182" s="144" t="str">
        <f t="shared" si="215"/>
        <v/>
      </c>
      <c r="DA182" s="144" t="str">
        <f t="shared" si="173"/>
        <v/>
      </c>
      <c r="DB182" s="148" t="str">
        <f t="shared" si="174"/>
        <v/>
      </c>
      <c r="DC182" s="380" t="str">
        <f>IF(OR($E182="",$G182=""),"",IF(AND($E$3=1),'Marks Entry 1st'!AZ181,IF(AND($E$3=2),'Marks Entry 2nd'!AZ181,IF(AND($E$3=3),'Marks Entry 3rd'!AZ181,IF(AND($E$3=4),'Marks Entry 4th'!AZ181,"")))))</f>
        <v/>
      </c>
      <c r="DD182" s="380" t="str">
        <f>IF(OR($E182="",$G182=""),"",IF(AND($E$3=1),'Marks Entry 1st'!BA181,IF(AND($E$3=2),'Marks Entry 2nd'!BA181,IF(AND($E$3=3),'Marks Entry 3rd'!BA181,IF(AND($E$3=4),'Marks Entry 4th'!BA181,"")))))</f>
        <v/>
      </c>
      <c r="DE182" s="380" t="str">
        <f>IF(OR($E182="",$G182=""),"",IF(AND($E$3=1),'Marks Entry 1st'!BB181,IF(AND($E$3=2),'Marks Entry 2nd'!BB181,IF(AND($E$3=3),'Marks Entry 3rd'!BB181,IF(AND($E$3=4),'Marks Entry 4th'!BB181,"")))))</f>
        <v/>
      </c>
      <c r="DF182" s="181" t="str">
        <f t="shared" si="216"/>
        <v/>
      </c>
      <c r="DG182" s="182">
        <f t="shared" si="217"/>
        <v>0</v>
      </c>
      <c r="DH182" s="182" t="str">
        <f t="shared" si="218"/>
        <v/>
      </c>
      <c r="DI182" s="182" t="str">
        <f t="shared" si="219"/>
        <v/>
      </c>
      <c r="DJ182" s="147" t="str">
        <f t="shared" si="175"/>
        <v/>
      </c>
      <c r="DK182" s="380" t="str">
        <f>IF(OR($E182="",$G182=""),"",IF(AND($E$3=1),'Marks Entry 1st'!BC181,IF(AND($E$3=2),'Marks Entry 2nd'!BC181,IF(AND($E$3=3),'Marks Entry 3rd'!BC181,IF(AND($E$3=4),'Marks Entry 4th'!BC181,"")))))</f>
        <v/>
      </c>
      <c r="DL182" s="380" t="str">
        <f>IF(OR($E182="",$G182=""),"",IF(AND($E$3=1),'Marks Entry 1st'!BD181,IF(AND($E$3=2),'Marks Entry 2nd'!BD181,IF(AND($E$3=3),'Marks Entry 3rd'!BD181,IF(AND($E$3=4),'Marks Entry 4th'!BD181,"")))))</f>
        <v/>
      </c>
      <c r="DM182" s="380" t="str">
        <f>IF(OR($E182="",$G182=""),"",IF(AND($E$3=1),'Marks Entry 1st'!BE181,IF(AND($E$3=2),'Marks Entry 2nd'!BE181,IF(AND($E$3=3),'Marks Entry 3rd'!BE181,IF(AND($E$3=4),'Marks Entry 4th'!BE181,"")))))</f>
        <v/>
      </c>
      <c r="DN182" s="181" t="str">
        <f t="shared" si="220"/>
        <v/>
      </c>
      <c r="DO182" s="182">
        <f t="shared" si="221"/>
        <v>0</v>
      </c>
      <c r="DP182" s="182" t="str">
        <f t="shared" si="222"/>
        <v/>
      </c>
      <c r="DQ182" s="182" t="str">
        <f t="shared" si="223"/>
        <v/>
      </c>
      <c r="DR182" s="147" t="str">
        <f t="shared" si="176"/>
        <v/>
      </c>
      <c r="DS182" s="380" t="str">
        <f>IF(OR($E182="",$G182=""),"",IF(AND($E$3=1),'Marks Entry 1st'!BF181,IF(AND($E$3=2),'Marks Entry 2nd'!BF181,IF(AND($E$3=3),'Marks Entry 3rd'!BF181,IF(AND($E$3=4),'Marks Entry 4th'!BF181,"")))))</f>
        <v/>
      </c>
      <c r="DT182" s="380" t="str">
        <f>IF(OR($E182="",$G182=""),"",IF(AND($E$3=1),'Marks Entry 1st'!BG181,IF(AND($E$3=2),'Marks Entry 2nd'!BG181,IF(AND($E$3=3),'Marks Entry 3rd'!BG181,IF(AND($E$3=4),'Marks Entry 4th'!BG181,"")))))</f>
        <v/>
      </c>
      <c r="DU182" s="380" t="str">
        <f>IF(OR($E182="",$G182=""),"",IF(AND($E$3=1),'Marks Entry 1st'!BH181,IF(AND($E$3=2),'Marks Entry 2nd'!BH181,IF(AND($E$3=3),'Marks Entry 3rd'!BH181,IF(AND($E$3=4),'Marks Entry 4th'!BH181,"")))))</f>
        <v/>
      </c>
      <c r="DV182" s="181" t="str">
        <f t="shared" si="224"/>
        <v/>
      </c>
      <c r="DW182" s="182">
        <f t="shared" si="225"/>
        <v>0</v>
      </c>
      <c r="DX182" s="182" t="str">
        <f t="shared" si="226"/>
        <v/>
      </c>
      <c r="DY182" s="182" t="str">
        <f t="shared" si="227"/>
        <v/>
      </c>
      <c r="DZ182" s="147" t="str">
        <f t="shared" si="177"/>
        <v/>
      </c>
      <c r="EA182" s="104" t="str">
        <f t="shared" si="178"/>
        <v/>
      </c>
      <c r="EB182" s="105" t="str">
        <f t="shared" si="179"/>
        <v/>
      </c>
      <c r="EC182" s="111" t="str">
        <f t="shared" si="180"/>
        <v/>
      </c>
      <c r="ED182" s="112" t="str">
        <f t="shared" si="181"/>
        <v/>
      </c>
      <c r="EE182" s="386" t="str">
        <f t="shared" si="182"/>
        <v/>
      </c>
      <c r="EF182" s="72" t="str">
        <f>IF(OR($E182="",$G182=""),"",IF(AND($E$3=1),'Marks Entry 1st'!BI181,IF(AND($E$3=2),'Marks Entry 2nd'!BI181,IF(AND($E$3=3),'Marks Entry 3rd'!BI181,IF(AND($E$3=4),'Marks Entry 4th'!BI181,"")))))</f>
        <v/>
      </c>
      <c r="EG182" s="72" t="str">
        <f>IF(OR($E182="",$G182=""),"",IF(AND($E$3=1),'Marks Entry 1st'!BJ181,IF(AND($E$3=2),'Marks Entry 2nd'!BJ181,IF(AND($E$3=3),'Marks Entry 3rd'!BJ181,IF(AND($E$3=4),'Marks Entry 4th'!BJ181,"")))))</f>
        <v/>
      </c>
      <c r="EH182" s="328" t="str">
        <f t="shared" si="183"/>
        <v/>
      </c>
      <c r="EI182" s="73"/>
      <c r="EP182" s="75">
        <f>IF(AND($E$3=1),'Marks Entry 1st'!I181,IF(AND($E$3=2),'Marks Entry 2nd'!I181,IF(AND($E$3=3),'Marks Entry 3rd'!I181,IF(AND($E$3=4),'Marks Entry 4th'!I181,""))))</f>
        <v>0</v>
      </c>
    </row>
    <row r="183" spans="1:146" ht="18.899999999999999" customHeight="1">
      <c r="A183" s="94">
        <v>176</v>
      </c>
      <c r="B183" s="94" t="str">
        <f>IF(OR(EP183=0,EP183=""),"",IF(AND($E$3=1),'Marks Entry 1st'!I182,IF(AND($E$3=2),'Marks Entry 2nd'!I182,IF(AND($E$3=3),'Marks Entry 3rd'!I182,IF(AND($E$3=4),'Marks Entry 4th'!I182,"")))))</f>
        <v/>
      </c>
      <c r="C183" s="95" t="str">
        <f>IF(OR(B183=0,B183=""),"",IF(AND($E$3=1),'Marks Entry 1st'!B182,IF(AND($E$3=2),'Marks Entry 2nd'!B182,IF(AND($E$3=3),'Marks Entry 3rd'!B182,IF(AND($E$3=4),'Marks Entry 4th'!B182,"")))))</f>
        <v/>
      </c>
      <c r="D183" s="95" t="str">
        <f>IF(OR(B183=0,B183=""),"",IF(AND($E$3=1),'Marks Entry 1st'!C182,IF(AND($E$3=2),'Marks Entry 2nd'!C182,IF(AND($E$3=3),'Marks Entry 3rd'!C182,IF(AND($E$3=4),'Marks Entry 4th'!C182,"")))))</f>
        <v/>
      </c>
      <c r="E183" s="96" t="str">
        <f>IF(OR(B183=0,B183=""),"",IF(AND($E$3=1),'Marks Entry 1st'!E182,IF(AND($E$3=2),'Marks Entry 2nd'!E182,IF(AND($E$3=3),'Marks Entry 3rd'!E182,IF(AND($E$3=4),'Marks Entry 4th'!E182,"")))))</f>
        <v/>
      </c>
      <c r="F183" s="95" t="str">
        <f>IF(OR(B183=0,B183=""),"",IF(AND($E$3=1),'Marks Entry 1st'!D182,IF(AND($E$3=2),'Marks Entry 2nd'!D182,IF(AND($E$3=3),'Marks Entry 3rd'!D182,IF(AND($E$3=4),'Marks Entry 4th'!D182,"")))))</f>
        <v/>
      </c>
      <c r="G183" s="90" t="str">
        <f>IF(OR(B183=0,B183=""),"",IF(AND($E$3=1),'Marks Entry 1st'!F182,IF(AND($E$3=2),'Marks Entry 2nd'!F182,IF(AND($E$3=3),'Marks Entry 3rd'!F182,IF(AND($E$3=4),'Marks Entry 4th'!F182,"")))))</f>
        <v/>
      </c>
      <c r="H183" s="90" t="str">
        <f>IF(OR(B183=0,B183=""),"",IF(AND($E$3=1),'Marks Entry 1st'!G182,IF(AND($E$3=2),'Marks Entry 2nd'!G182,IF(AND($E$3=3),'Marks Entry 3rd'!G182,IF(AND($E$3=4),'Marks Entry 4th'!G182,"")))))</f>
        <v/>
      </c>
      <c r="I183" s="90" t="str">
        <f>IF(OR(B183=0,B183=""),"",IF(AND($E$3=1),'Marks Entry 1st'!H182,IF(AND($E$3=2),'Marks Entry 2nd'!H182,IF(AND($E$3=3),'Marks Entry 3rd'!H182,IF(AND($E$3=4),'Marks Entry 4th'!H182,"")))))</f>
        <v/>
      </c>
      <c r="J183" s="379" t="str">
        <f>IF(OR(B183=0,B183=""),"",IF(AND($E$3=1),'Marks Entry 1st'!J182,IF(AND($E$3=2),'Marks Entry 2nd'!J182,IF(AND($E$3=3),'Marks Entry 3rd'!J182,IF(AND($E$3=4),'Marks Entry 4th'!J182,"")))))</f>
        <v/>
      </c>
      <c r="K183" s="379" t="str">
        <f>IF(OR(B183=0,B183=""),"",IF(AND($E$3=1),'Marks Entry 1st'!K182,IF(AND($E$3=2),'Marks Entry 2nd'!K182,IF(AND($E$3=3),'Marks Entry 3rd'!K182,IF(AND($E$3=4),'Marks Entry 4th'!K182,"")))))</f>
        <v/>
      </c>
      <c r="L183" s="180" t="str">
        <f>IF(OR($E183="",$G183=""),"",IF(AND($E$3=1),'Marks Entry 1st'!L182,IF(AND($E$3=2),'Marks Entry 2nd'!L182,IF(AND($E$3=3),'Marks Entry 3rd'!L182,IF(AND($E$3=4),'Marks Entry 4th'!L182,"")))))</f>
        <v/>
      </c>
      <c r="M183" s="180" t="str">
        <f>IF(OR($E183="",$G183=""),"",IF(AND($E$3=1),'Marks Entry 1st'!M182,IF(AND($E$3=2),'Marks Entry 2nd'!M182,IF(AND($E$3=3),'Marks Entry 3rd'!M182,IF(AND($E$3=4),'Marks Entry 4th'!M182,"")))))</f>
        <v/>
      </c>
      <c r="N183" s="87" t="str">
        <f t="shared" si="184"/>
        <v/>
      </c>
      <c r="O183" s="180" t="str">
        <f>IF(OR($E183="",$G183=""),"",IF(AND($E$3=1),'Marks Entry 1st'!N182,IF(AND($E$3=2),'Marks Entry 2nd'!N182,IF(AND($E$3=3),'Marks Entry 3rd'!N182,IF(AND($E$3=4),'Marks Entry 4th'!N182,"")))))</f>
        <v/>
      </c>
      <c r="P183" s="180" t="str">
        <f>IF(OR($E183="",$G183=""),"",IF(AND($E$3=1),'Marks Entry 1st'!O182,IF(AND($E$3=2),'Marks Entry 2nd'!O182,IF(AND($E$3=3),'Marks Entry 3rd'!O182,IF(AND($E$3=4),'Marks Entry 4th'!O182,"")))))</f>
        <v/>
      </c>
      <c r="Q183" s="180" t="str">
        <f>IF(OR($E183="",$G183=""),"",IF(AND($E$3=1),'Marks Entry 1st'!P182,IF(AND($E$3=2),'Marks Entry 2nd'!P182,IF(AND($E$3=3),'Marks Entry 3rd'!P182,IF(AND($E$3=4),'Marks Entry 4th'!P182,"")))))</f>
        <v/>
      </c>
      <c r="R183" s="91" t="str">
        <f t="shared" si="185"/>
        <v/>
      </c>
      <c r="S183" s="87">
        <f t="shared" si="186"/>
        <v>0</v>
      </c>
      <c r="T183" s="93" t="str">
        <f>IF(OR($E183="",$G183=""),"",IF(AND($E$3=1),'Marks Entry 1st'!Q182,IF(AND($E$3=2),'Marks Entry 2nd'!Q182,IF(AND($E$3=3),'Marks Entry 3rd'!Q182,IF(AND($E$3=4),'Marks Entry 4th'!Q182,"")))))</f>
        <v/>
      </c>
      <c r="U183" s="93" t="str">
        <f>IF(OR($E183="",$G183=""),"",IF(AND($E$3=1),'Marks Entry 1st'!R182,IF(AND($E$3=2),'Marks Entry 2nd'!R182,IF(AND($E$3=3),'Marks Entry 3rd'!R182,IF(AND($E$3=4),'Marks Entry 4th'!R182,"")))))</f>
        <v/>
      </c>
      <c r="V183" s="93" t="str">
        <f>IF(OR($E183="",$G183=""),"",IF(AND($E$3=1),'Marks Entry 1st'!S182,IF(AND($E$3=2),'Marks Entry 2nd'!S182,IF(AND($E$3=3),'Marks Entry 3rd'!S182,IF(AND($E$3=4),'Marks Entry 4th'!S182,"")))))</f>
        <v/>
      </c>
      <c r="W183" s="92" t="str">
        <f t="shared" si="187"/>
        <v/>
      </c>
      <c r="X183" s="87" t="str">
        <f t="shared" si="188"/>
        <v/>
      </c>
      <c r="Y183" s="144">
        <f t="shared" si="189"/>
        <v>0</v>
      </c>
      <c r="Z183" s="144" t="str">
        <f t="shared" si="190"/>
        <v/>
      </c>
      <c r="AA183" s="144" t="str">
        <f t="shared" si="152"/>
        <v/>
      </c>
      <c r="AB183" s="144" t="str">
        <f t="shared" si="191"/>
        <v/>
      </c>
      <c r="AC183" s="144" t="str">
        <f t="shared" si="153"/>
        <v/>
      </c>
      <c r="AD183" s="148" t="str">
        <f t="shared" si="154"/>
        <v/>
      </c>
      <c r="AE183" s="180" t="str">
        <f>IF(OR($E183="",$G183=""),"",IF(AND($E$3=1),'Marks Entry 1st'!T182,IF(AND($E$3=2),'Marks Entry 2nd'!T182,IF(AND($E$3=3),'Marks Entry 3rd'!T182,IF(AND($E$3=4),'Marks Entry 4th'!T182,"")))))</f>
        <v/>
      </c>
      <c r="AF183" s="180" t="str">
        <f>IF(OR($E183="",$G183=""),"",IF(AND($E$3=1),'Marks Entry 1st'!U182,IF(AND($E$3=2),'Marks Entry 2nd'!U182,IF(AND($E$3=3),'Marks Entry 3rd'!U182,IF(AND($E$3=4),'Marks Entry 4th'!U182,"")))))</f>
        <v/>
      </c>
      <c r="AG183" s="87" t="str">
        <f t="shared" si="192"/>
        <v/>
      </c>
      <c r="AH183" s="180" t="str">
        <f>IF(OR($E183="",$G183=""),"",IF(AND($E$3=1),'Marks Entry 1st'!V182,IF(AND($E$3=2),'Marks Entry 2nd'!V182,IF(AND($E$3=3),'Marks Entry 3rd'!V182,IF(AND($E$3=4),'Marks Entry 4th'!V182,"")))))</f>
        <v/>
      </c>
      <c r="AI183" s="180" t="str">
        <f>IF(OR($E183="",$G183=""),"",IF(AND($E$3=1),'Marks Entry 1st'!W182,IF(AND($E$3=2),'Marks Entry 2nd'!W182,IF(AND($E$3=3),'Marks Entry 3rd'!W182,IF(AND($E$3=4),'Marks Entry 4th'!W182,"")))))</f>
        <v/>
      </c>
      <c r="AJ183" s="180" t="str">
        <f>IF(OR($E183="",$G183=""),"",IF(AND($E$3=1),'Marks Entry 1st'!X182,IF(AND($E$3=2),'Marks Entry 2nd'!X182,IF(AND($E$3=3),'Marks Entry 3rd'!X182,IF(AND($E$3=4),'Marks Entry 4th'!X182,"")))))</f>
        <v/>
      </c>
      <c r="AK183" s="91" t="str">
        <f t="shared" si="193"/>
        <v/>
      </c>
      <c r="AL183" s="87">
        <f t="shared" si="194"/>
        <v>0</v>
      </c>
      <c r="AM183" s="93" t="str">
        <f>IF(OR($E183="",$G183=""),"",IF(AND($E$3=1),'Marks Entry 1st'!Y182,IF(AND($E$3=2),'Marks Entry 2nd'!Y182,IF(AND($E$3=3),'Marks Entry 3rd'!Y182,IF(AND($E$3=4),'Marks Entry 4th'!Y182,"")))))</f>
        <v/>
      </c>
      <c r="AN183" s="93" t="str">
        <f>IF(OR($E183="",$G183=""),"",IF(AND($E$3=1),'Marks Entry 1st'!Z182,IF(AND($E$3=2),'Marks Entry 2nd'!Z182,IF(AND($E$3=3),'Marks Entry 3rd'!Z182,IF(AND($E$3=4),'Marks Entry 4th'!Z182,"")))))</f>
        <v/>
      </c>
      <c r="AO183" s="93" t="str">
        <f>IF(OR($E183="",$G183=""),"",IF(AND($E$3=1),'Marks Entry 1st'!AA182,IF(AND($E$3=2),'Marks Entry 2nd'!AA182,IF(AND($E$3=3),'Marks Entry 3rd'!AA182,IF(AND($E$3=4),'Marks Entry 4th'!AA182,"")))))</f>
        <v/>
      </c>
      <c r="AP183" s="92" t="str">
        <f t="shared" si="195"/>
        <v/>
      </c>
      <c r="AQ183" s="87" t="str">
        <f t="shared" si="196"/>
        <v/>
      </c>
      <c r="AR183" s="144">
        <f t="shared" si="197"/>
        <v>0</v>
      </c>
      <c r="AS183" s="144" t="str">
        <f t="shared" si="198"/>
        <v/>
      </c>
      <c r="AT183" s="144" t="str">
        <f t="shared" si="155"/>
        <v/>
      </c>
      <c r="AU183" s="144" t="str">
        <f t="shared" si="199"/>
        <v/>
      </c>
      <c r="AV183" s="144" t="str">
        <f t="shared" si="156"/>
        <v/>
      </c>
      <c r="AW183" s="148" t="str">
        <f t="shared" si="157"/>
        <v/>
      </c>
      <c r="AX183" s="180" t="str">
        <f>IF(OR($E183="",$G183=""),"",IF(AND($E$3=1),'Marks Entry 1st'!AB182,IF(AND($E$3=2),'Marks Entry 2nd'!AB182,IF(AND($E$3=3),'Marks Entry 3rd'!AB182,IF(AND($E$3=4),'Marks Entry 4th'!AB182,"")))))</f>
        <v/>
      </c>
      <c r="AY183" s="180" t="str">
        <f>IF(OR($E183="",$G183=""),"",IF(AND($E$3=1),'Marks Entry 1st'!AC182,IF(AND($E$3=2),'Marks Entry 2nd'!AC182,IF(AND($E$3=3),'Marks Entry 3rd'!AC182,IF(AND($E$3=4),'Marks Entry 4th'!AC182,"")))))</f>
        <v/>
      </c>
      <c r="AZ183" s="87" t="str">
        <f t="shared" si="158"/>
        <v/>
      </c>
      <c r="BA183" s="180" t="str">
        <f>IF(OR($E183="",$G183=""),"",IF(AND($E$3=1),'Marks Entry 1st'!AD182,IF(AND($E$3=2),'Marks Entry 2nd'!AD182,IF(AND($E$3=3),'Marks Entry 3rd'!AD182,IF(AND($E$3=4),'Marks Entry 4th'!AD182,"")))))</f>
        <v/>
      </c>
      <c r="BB183" s="180" t="str">
        <f>IF(OR($E183="",$G183=""),"",IF(AND($E$3=1),'Marks Entry 1st'!AE182,IF(AND($E$3=2),'Marks Entry 2nd'!AE182,IF(AND($E$3=3),'Marks Entry 3rd'!AE182,IF(AND($E$3=4),'Marks Entry 4th'!AE182,"")))))</f>
        <v/>
      </c>
      <c r="BC183" s="180" t="str">
        <f>IF(OR($E183="",$G183=""),"",IF(AND($E$3=1),'Marks Entry 1st'!AF182,IF(AND($E$3=2),'Marks Entry 2nd'!AF182,IF(AND($E$3=3),'Marks Entry 3rd'!AF182,IF(AND($E$3=4),'Marks Entry 4th'!AF182,"")))))</f>
        <v/>
      </c>
      <c r="BD183" s="91" t="str">
        <f t="shared" si="159"/>
        <v/>
      </c>
      <c r="BE183" s="87">
        <f t="shared" si="160"/>
        <v>0</v>
      </c>
      <c r="BF183" s="93" t="str">
        <f>IF(OR($E183="",$G183=""),"",IF(AND($E$3=1),'Marks Entry 1st'!AG182,IF(AND($E$3=2),'Marks Entry 2nd'!AG182,IF(AND($E$3=3),'Marks Entry 3rd'!AG182,IF(AND($E$3=4),'Marks Entry 4th'!AG182,"")))))</f>
        <v/>
      </c>
      <c r="BG183" s="93" t="str">
        <f>IF(OR($E183="",$G183=""),"",IF(AND($E$3=1),'Marks Entry 1st'!AH182,IF(AND($E$3=2),'Marks Entry 2nd'!AH182,IF(AND($E$3=3),'Marks Entry 3rd'!AH182,IF(AND($E$3=4),'Marks Entry 4th'!AH182,"")))))</f>
        <v/>
      </c>
      <c r="BH183" s="93" t="str">
        <f>IF(OR($E183="",$G183=""),"",IF(AND($E$3=1),'Marks Entry 1st'!AI182,IF(AND($E$3=2),'Marks Entry 2nd'!AI182,IF(AND($E$3=3),'Marks Entry 3rd'!AI182,IF(AND($E$3=4),'Marks Entry 4th'!AI182,"")))))</f>
        <v/>
      </c>
      <c r="BI183" s="92" t="str">
        <f t="shared" si="161"/>
        <v/>
      </c>
      <c r="BJ183" s="87" t="str">
        <f t="shared" si="162"/>
        <v/>
      </c>
      <c r="BK183" s="144">
        <f t="shared" si="163"/>
        <v>0</v>
      </c>
      <c r="BL183" s="144" t="str">
        <f t="shared" si="164"/>
        <v/>
      </c>
      <c r="BM183" s="144" t="str">
        <f t="shared" si="165"/>
        <v/>
      </c>
      <c r="BN183" s="144" t="str">
        <f t="shared" si="166"/>
        <v/>
      </c>
      <c r="BO183" s="144" t="str">
        <f t="shared" si="167"/>
        <v/>
      </c>
      <c r="BP183" s="148" t="str">
        <f t="shared" si="168"/>
        <v/>
      </c>
      <c r="BQ183" s="180" t="str">
        <f>IF(OR($E183="",$G183=""),"",IF(AND($E$3=1),'Marks Entry 1st'!AJ182,IF(AND($E$3=2),'Marks Entry 2nd'!AJ182,IF(AND($E$3=3),'Marks Entry 3rd'!AJ182,IF(AND($E$3=4),'Marks Entry 4th'!AJ182,"")))))</f>
        <v/>
      </c>
      <c r="BR183" s="180" t="str">
        <f>IF(OR($E183="",$G183=""),"",IF(AND($E$3=1),'Marks Entry 1st'!AK182,IF(AND($E$3=2),'Marks Entry 2nd'!AK182,IF(AND($E$3=3),'Marks Entry 3rd'!AK182,IF(AND($E$3=4),'Marks Entry 4th'!AK182,"")))))</f>
        <v/>
      </c>
      <c r="BS183" s="87" t="str">
        <f t="shared" si="200"/>
        <v/>
      </c>
      <c r="BT183" s="180" t="str">
        <f>IF(OR($E183="",$G183=""),"",IF(AND($E$3=1),'Marks Entry 1st'!AL182,IF(AND($E$3=2),'Marks Entry 2nd'!AL182,IF(AND($E$3=3),'Marks Entry 3rd'!AL182,IF(AND($E$3=4),'Marks Entry 4th'!AL182,"")))))</f>
        <v/>
      </c>
      <c r="BU183" s="180" t="str">
        <f>IF(OR($E183="",$G183=""),"",IF(AND($E$3=1),'Marks Entry 1st'!AM182,IF(AND($E$3=2),'Marks Entry 2nd'!AM182,IF(AND($E$3=3),'Marks Entry 3rd'!AM182,IF(AND($E$3=4),'Marks Entry 4th'!AM182,"")))))</f>
        <v/>
      </c>
      <c r="BV183" s="180" t="str">
        <f>IF(OR($E183="",$G183=""),"",IF(AND($E$3=1),'Marks Entry 1st'!AN182,IF(AND($E$3=2),'Marks Entry 2nd'!AN182,IF(AND($E$3=3),'Marks Entry 3rd'!AN182,IF(AND($E$3=4),'Marks Entry 4th'!AN182,"")))))</f>
        <v/>
      </c>
      <c r="BW183" s="91" t="str">
        <f t="shared" si="201"/>
        <v/>
      </c>
      <c r="BX183" s="87">
        <f t="shared" si="202"/>
        <v>0</v>
      </c>
      <c r="BY183" s="93" t="str">
        <f>IF(OR($E183="",$G183=""),"",IF(AND($E$3=1),'Marks Entry 1st'!AO182,IF(AND($E$3=2),'Marks Entry 2nd'!AO182,IF(AND($E$3=3),'Marks Entry 3rd'!AO182,IF(AND($E$3=4),'Marks Entry 4th'!AO182,"")))))</f>
        <v/>
      </c>
      <c r="BZ183" s="93" t="str">
        <f>IF(OR($E183="",$G183=""),"",IF(AND($E$3=1),'Marks Entry 1st'!AP182,IF(AND($E$3=2),'Marks Entry 2nd'!AP182,IF(AND($E$3=3),'Marks Entry 3rd'!AP182,IF(AND($E$3=4),'Marks Entry 4th'!AP182,"")))))</f>
        <v/>
      </c>
      <c r="CA183" s="93" t="str">
        <f>IF(OR($E183="",$G183=""),"",IF(AND($E$3=1),'Marks Entry 1st'!AQ182,IF(AND($E$3=2),'Marks Entry 2nd'!AQ182,IF(AND($E$3=3),'Marks Entry 3rd'!AQ182,IF(AND($E$3=4),'Marks Entry 4th'!AQ182,"")))))</f>
        <v/>
      </c>
      <c r="CB183" s="92" t="str">
        <f t="shared" si="203"/>
        <v/>
      </c>
      <c r="CC183" s="87" t="str">
        <f t="shared" si="204"/>
        <v/>
      </c>
      <c r="CD183" s="144">
        <f t="shared" si="205"/>
        <v>0</v>
      </c>
      <c r="CE183" s="144" t="str">
        <f t="shared" si="206"/>
        <v/>
      </c>
      <c r="CF183" s="144" t="str">
        <f t="shared" si="169"/>
        <v/>
      </c>
      <c r="CG183" s="144" t="str">
        <f t="shared" si="207"/>
        <v/>
      </c>
      <c r="CH183" s="144" t="str">
        <f t="shared" si="170"/>
        <v/>
      </c>
      <c r="CI183" s="148" t="str">
        <f t="shared" si="171"/>
        <v/>
      </c>
      <c r="CJ183" s="180" t="str">
        <f>IF(OR($E183="",$G183=""),"",IF(AND($E$3=1),'Marks Entry 1st'!AR182,IF(AND($E$3=2),'Marks Entry 2nd'!AR182,IF(AND($E$3=3),'Marks Entry 3rd'!AR182,IF(AND($E$3=4),'Marks Entry 4th'!AR182,"")))))</f>
        <v/>
      </c>
      <c r="CK183" s="180" t="str">
        <f>IF(OR($E183="",$G183=""),"",IF(AND($E$3=1),'Marks Entry 1st'!AS182,IF(AND($E$3=2),'Marks Entry 2nd'!AS182,IF(AND($E$3=3),'Marks Entry 3rd'!AS182,IF(AND($E$3=4),'Marks Entry 4th'!AS182,"")))))</f>
        <v/>
      </c>
      <c r="CL183" s="87" t="str">
        <f t="shared" si="208"/>
        <v/>
      </c>
      <c r="CM183" s="180" t="str">
        <f>IF(OR($E183="",$G183=""),"",IF(AND($E$3=1),'Marks Entry 1st'!AT182,IF(AND($E$3=2),'Marks Entry 2nd'!AT182,IF(AND($E$3=3),'Marks Entry 3rd'!AT182,IF(AND($E$3=4),'Marks Entry 4th'!AT182,"")))))</f>
        <v/>
      </c>
      <c r="CN183" s="180" t="str">
        <f>IF(OR($E183="",$G183=""),"",IF(AND($E$3=1),'Marks Entry 1st'!AU182,IF(AND($E$3=2),'Marks Entry 2nd'!AU182,IF(AND($E$3=3),'Marks Entry 3rd'!AU182,IF(AND($E$3=4),'Marks Entry 4th'!AU182,"")))))</f>
        <v/>
      </c>
      <c r="CO183" s="180" t="str">
        <f>IF(OR($E183="",$G183=""),"",IF(AND($E$3=1),'Marks Entry 1st'!AV182,IF(AND($E$3=2),'Marks Entry 2nd'!AV182,IF(AND($E$3=3),'Marks Entry 3rd'!AV182,IF(AND($E$3=4),'Marks Entry 4th'!AV182,"")))))</f>
        <v/>
      </c>
      <c r="CP183" s="91" t="str">
        <f t="shared" si="209"/>
        <v/>
      </c>
      <c r="CQ183" s="87">
        <f t="shared" si="210"/>
        <v>0</v>
      </c>
      <c r="CR183" s="93" t="str">
        <f>IF(OR($E183="",$G183=""),"",IF(AND($E$3=1),'Marks Entry 1st'!AW182,IF(AND($E$3=2),'Marks Entry 2nd'!AW182,IF(AND($E$3=3),'Marks Entry 3rd'!AW182,IF(AND($E$3=4),'Marks Entry 4th'!AW182,"")))))</f>
        <v/>
      </c>
      <c r="CS183" s="93" t="str">
        <f>IF(OR($E183="",$G183=""),"",IF(AND($E$3=1),'Marks Entry 1st'!AX182,IF(AND($E$3=2),'Marks Entry 2nd'!AX182,IF(AND($E$3=3),'Marks Entry 3rd'!AX182,IF(AND($E$3=4),'Marks Entry 4th'!AX182,"")))))</f>
        <v/>
      </c>
      <c r="CT183" s="93" t="str">
        <f>IF(OR($E183="",$G183=""),"",IF(AND($E$3=1),'Marks Entry 1st'!AY182,IF(AND($E$3=2),'Marks Entry 2nd'!AY182,IF(AND($E$3=3),'Marks Entry 3rd'!AY182,IF(AND($E$3=4),'Marks Entry 4th'!AY182,"")))))</f>
        <v/>
      </c>
      <c r="CU183" s="92" t="str">
        <f t="shared" si="211"/>
        <v/>
      </c>
      <c r="CV183" s="87" t="str">
        <f t="shared" si="212"/>
        <v/>
      </c>
      <c r="CW183" s="144">
        <f t="shared" si="213"/>
        <v>0</v>
      </c>
      <c r="CX183" s="144" t="str">
        <f t="shared" si="214"/>
        <v/>
      </c>
      <c r="CY183" s="144" t="str">
        <f t="shared" si="172"/>
        <v/>
      </c>
      <c r="CZ183" s="144" t="str">
        <f t="shared" si="215"/>
        <v/>
      </c>
      <c r="DA183" s="144" t="str">
        <f t="shared" si="173"/>
        <v/>
      </c>
      <c r="DB183" s="148" t="str">
        <f t="shared" si="174"/>
        <v/>
      </c>
      <c r="DC183" s="380" t="str">
        <f>IF(OR($E183="",$G183=""),"",IF(AND($E$3=1),'Marks Entry 1st'!AZ182,IF(AND($E$3=2),'Marks Entry 2nd'!AZ182,IF(AND($E$3=3),'Marks Entry 3rd'!AZ182,IF(AND($E$3=4),'Marks Entry 4th'!AZ182,"")))))</f>
        <v/>
      </c>
      <c r="DD183" s="380" t="str">
        <f>IF(OR($E183="",$G183=""),"",IF(AND($E$3=1),'Marks Entry 1st'!BA182,IF(AND($E$3=2),'Marks Entry 2nd'!BA182,IF(AND($E$3=3),'Marks Entry 3rd'!BA182,IF(AND($E$3=4),'Marks Entry 4th'!BA182,"")))))</f>
        <v/>
      </c>
      <c r="DE183" s="380" t="str">
        <f>IF(OR($E183="",$G183=""),"",IF(AND($E$3=1),'Marks Entry 1st'!BB182,IF(AND($E$3=2),'Marks Entry 2nd'!BB182,IF(AND($E$3=3),'Marks Entry 3rd'!BB182,IF(AND($E$3=4),'Marks Entry 4th'!BB182,"")))))</f>
        <v/>
      </c>
      <c r="DF183" s="181" t="str">
        <f t="shared" si="216"/>
        <v/>
      </c>
      <c r="DG183" s="182">
        <f t="shared" si="217"/>
        <v>0</v>
      </c>
      <c r="DH183" s="182" t="str">
        <f t="shared" si="218"/>
        <v/>
      </c>
      <c r="DI183" s="182" t="str">
        <f t="shared" si="219"/>
        <v/>
      </c>
      <c r="DJ183" s="147" t="str">
        <f t="shared" si="175"/>
        <v/>
      </c>
      <c r="DK183" s="380" t="str">
        <f>IF(OR($E183="",$G183=""),"",IF(AND($E$3=1),'Marks Entry 1st'!BC182,IF(AND($E$3=2),'Marks Entry 2nd'!BC182,IF(AND($E$3=3),'Marks Entry 3rd'!BC182,IF(AND($E$3=4),'Marks Entry 4th'!BC182,"")))))</f>
        <v/>
      </c>
      <c r="DL183" s="380" t="str">
        <f>IF(OR($E183="",$G183=""),"",IF(AND($E$3=1),'Marks Entry 1st'!BD182,IF(AND($E$3=2),'Marks Entry 2nd'!BD182,IF(AND($E$3=3),'Marks Entry 3rd'!BD182,IF(AND($E$3=4),'Marks Entry 4th'!BD182,"")))))</f>
        <v/>
      </c>
      <c r="DM183" s="380" t="str">
        <f>IF(OR($E183="",$G183=""),"",IF(AND($E$3=1),'Marks Entry 1st'!BE182,IF(AND($E$3=2),'Marks Entry 2nd'!BE182,IF(AND($E$3=3),'Marks Entry 3rd'!BE182,IF(AND($E$3=4),'Marks Entry 4th'!BE182,"")))))</f>
        <v/>
      </c>
      <c r="DN183" s="181" t="str">
        <f t="shared" si="220"/>
        <v/>
      </c>
      <c r="DO183" s="182">
        <f t="shared" si="221"/>
        <v>0</v>
      </c>
      <c r="DP183" s="182" t="str">
        <f t="shared" si="222"/>
        <v/>
      </c>
      <c r="DQ183" s="182" t="str">
        <f t="shared" si="223"/>
        <v/>
      </c>
      <c r="DR183" s="147" t="str">
        <f t="shared" si="176"/>
        <v/>
      </c>
      <c r="DS183" s="380" t="str">
        <f>IF(OR($E183="",$G183=""),"",IF(AND($E$3=1),'Marks Entry 1st'!BF182,IF(AND($E$3=2),'Marks Entry 2nd'!BF182,IF(AND($E$3=3),'Marks Entry 3rd'!BF182,IF(AND($E$3=4),'Marks Entry 4th'!BF182,"")))))</f>
        <v/>
      </c>
      <c r="DT183" s="380" t="str">
        <f>IF(OR($E183="",$G183=""),"",IF(AND($E$3=1),'Marks Entry 1st'!BG182,IF(AND($E$3=2),'Marks Entry 2nd'!BG182,IF(AND($E$3=3),'Marks Entry 3rd'!BG182,IF(AND($E$3=4),'Marks Entry 4th'!BG182,"")))))</f>
        <v/>
      </c>
      <c r="DU183" s="380" t="str">
        <f>IF(OR($E183="",$G183=""),"",IF(AND($E$3=1),'Marks Entry 1st'!BH182,IF(AND($E$3=2),'Marks Entry 2nd'!BH182,IF(AND($E$3=3),'Marks Entry 3rd'!BH182,IF(AND($E$3=4),'Marks Entry 4th'!BH182,"")))))</f>
        <v/>
      </c>
      <c r="DV183" s="181" t="str">
        <f t="shared" si="224"/>
        <v/>
      </c>
      <c r="DW183" s="182">
        <f t="shared" si="225"/>
        <v>0</v>
      </c>
      <c r="DX183" s="182" t="str">
        <f t="shared" si="226"/>
        <v/>
      </c>
      <c r="DY183" s="182" t="str">
        <f t="shared" si="227"/>
        <v/>
      </c>
      <c r="DZ183" s="147" t="str">
        <f t="shared" si="177"/>
        <v/>
      </c>
      <c r="EA183" s="104" t="str">
        <f t="shared" si="178"/>
        <v/>
      </c>
      <c r="EB183" s="105" t="str">
        <f t="shared" si="179"/>
        <v/>
      </c>
      <c r="EC183" s="111" t="str">
        <f t="shared" si="180"/>
        <v/>
      </c>
      <c r="ED183" s="112" t="str">
        <f t="shared" si="181"/>
        <v/>
      </c>
      <c r="EE183" s="386" t="str">
        <f t="shared" si="182"/>
        <v/>
      </c>
      <c r="EF183" s="72" t="str">
        <f>IF(OR($E183="",$G183=""),"",IF(AND($E$3=1),'Marks Entry 1st'!BI182,IF(AND($E$3=2),'Marks Entry 2nd'!BI182,IF(AND($E$3=3),'Marks Entry 3rd'!BI182,IF(AND($E$3=4),'Marks Entry 4th'!BI182,"")))))</f>
        <v/>
      </c>
      <c r="EG183" s="72" t="str">
        <f>IF(OR($E183="",$G183=""),"",IF(AND($E$3=1),'Marks Entry 1st'!BJ182,IF(AND($E$3=2),'Marks Entry 2nd'!BJ182,IF(AND($E$3=3),'Marks Entry 3rd'!BJ182,IF(AND($E$3=4),'Marks Entry 4th'!BJ182,"")))))</f>
        <v/>
      </c>
      <c r="EH183" s="328" t="str">
        <f t="shared" si="183"/>
        <v/>
      </c>
      <c r="EI183" s="73"/>
      <c r="EP183" s="75">
        <f>IF(AND($E$3=1),'Marks Entry 1st'!I182,IF(AND($E$3=2),'Marks Entry 2nd'!I182,IF(AND($E$3=3),'Marks Entry 3rd'!I182,IF(AND($E$3=4),'Marks Entry 4th'!I182,""))))</f>
        <v>0</v>
      </c>
    </row>
    <row r="184" spans="1:146" ht="18.899999999999999" customHeight="1">
      <c r="A184" s="94">
        <v>177</v>
      </c>
      <c r="B184" s="94" t="str">
        <f>IF(OR(EP184=0,EP184=""),"",IF(AND($E$3=1),'Marks Entry 1st'!I183,IF(AND($E$3=2),'Marks Entry 2nd'!I183,IF(AND($E$3=3),'Marks Entry 3rd'!I183,IF(AND($E$3=4),'Marks Entry 4th'!I183,"")))))</f>
        <v/>
      </c>
      <c r="C184" s="95" t="str">
        <f>IF(OR(B184=0,B184=""),"",IF(AND($E$3=1),'Marks Entry 1st'!B183,IF(AND($E$3=2),'Marks Entry 2nd'!B183,IF(AND($E$3=3),'Marks Entry 3rd'!B183,IF(AND($E$3=4),'Marks Entry 4th'!B183,"")))))</f>
        <v/>
      </c>
      <c r="D184" s="95" t="str">
        <f>IF(OR(B184=0,B184=""),"",IF(AND($E$3=1),'Marks Entry 1st'!C183,IF(AND($E$3=2),'Marks Entry 2nd'!C183,IF(AND($E$3=3),'Marks Entry 3rd'!C183,IF(AND($E$3=4),'Marks Entry 4th'!C183,"")))))</f>
        <v/>
      </c>
      <c r="E184" s="96" t="str">
        <f>IF(OR(B184=0,B184=""),"",IF(AND($E$3=1),'Marks Entry 1st'!E183,IF(AND($E$3=2),'Marks Entry 2nd'!E183,IF(AND($E$3=3),'Marks Entry 3rd'!E183,IF(AND($E$3=4),'Marks Entry 4th'!E183,"")))))</f>
        <v/>
      </c>
      <c r="F184" s="95" t="str">
        <f>IF(OR(B184=0,B184=""),"",IF(AND($E$3=1),'Marks Entry 1st'!D183,IF(AND($E$3=2),'Marks Entry 2nd'!D183,IF(AND($E$3=3),'Marks Entry 3rd'!D183,IF(AND($E$3=4),'Marks Entry 4th'!D183,"")))))</f>
        <v/>
      </c>
      <c r="G184" s="90" t="str">
        <f>IF(OR(B184=0,B184=""),"",IF(AND($E$3=1),'Marks Entry 1st'!F183,IF(AND($E$3=2),'Marks Entry 2nd'!F183,IF(AND($E$3=3),'Marks Entry 3rd'!F183,IF(AND($E$3=4),'Marks Entry 4th'!F183,"")))))</f>
        <v/>
      </c>
      <c r="H184" s="90" t="str">
        <f>IF(OR(B184=0,B184=""),"",IF(AND($E$3=1),'Marks Entry 1st'!G183,IF(AND($E$3=2),'Marks Entry 2nd'!G183,IF(AND($E$3=3),'Marks Entry 3rd'!G183,IF(AND($E$3=4),'Marks Entry 4th'!G183,"")))))</f>
        <v/>
      </c>
      <c r="I184" s="90" t="str">
        <f>IF(OR(B184=0,B184=""),"",IF(AND($E$3=1),'Marks Entry 1st'!H183,IF(AND($E$3=2),'Marks Entry 2nd'!H183,IF(AND($E$3=3),'Marks Entry 3rd'!H183,IF(AND($E$3=4),'Marks Entry 4th'!H183,"")))))</f>
        <v/>
      </c>
      <c r="J184" s="379" t="str">
        <f>IF(OR(B184=0,B184=""),"",IF(AND($E$3=1),'Marks Entry 1st'!J183,IF(AND($E$3=2),'Marks Entry 2nd'!J183,IF(AND($E$3=3),'Marks Entry 3rd'!J183,IF(AND($E$3=4),'Marks Entry 4th'!J183,"")))))</f>
        <v/>
      </c>
      <c r="K184" s="379" t="str">
        <f>IF(OR(B184=0,B184=""),"",IF(AND($E$3=1),'Marks Entry 1st'!K183,IF(AND($E$3=2),'Marks Entry 2nd'!K183,IF(AND($E$3=3),'Marks Entry 3rd'!K183,IF(AND($E$3=4),'Marks Entry 4th'!K183,"")))))</f>
        <v/>
      </c>
      <c r="L184" s="180" t="str">
        <f>IF(OR($E184="",$G184=""),"",IF(AND($E$3=1),'Marks Entry 1st'!L183,IF(AND($E$3=2),'Marks Entry 2nd'!L183,IF(AND($E$3=3),'Marks Entry 3rd'!L183,IF(AND($E$3=4),'Marks Entry 4th'!L183,"")))))</f>
        <v/>
      </c>
      <c r="M184" s="180" t="str">
        <f>IF(OR($E184="",$G184=""),"",IF(AND($E$3=1),'Marks Entry 1st'!M183,IF(AND($E$3=2),'Marks Entry 2nd'!M183,IF(AND($E$3=3),'Marks Entry 3rd'!M183,IF(AND($E$3=4),'Marks Entry 4th'!M183,"")))))</f>
        <v/>
      </c>
      <c r="N184" s="87" t="str">
        <f t="shared" si="184"/>
        <v/>
      </c>
      <c r="O184" s="180" t="str">
        <f>IF(OR($E184="",$G184=""),"",IF(AND($E$3=1),'Marks Entry 1st'!N183,IF(AND($E$3=2),'Marks Entry 2nd'!N183,IF(AND($E$3=3),'Marks Entry 3rd'!N183,IF(AND($E$3=4),'Marks Entry 4th'!N183,"")))))</f>
        <v/>
      </c>
      <c r="P184" s="180" t="str">
        <f>IF(OR($E184="",$G184=""),"",IF(AND($E$3=1),'Marks Entry 1st'!O183,IF(AND($E$3=2),'Marks Entry 2nd'!O183,IF(AND($E$3=3),'Marks Entry 3rd'!O183,IF(AND($E$3=4),'Marks Entry 4th'!O183,"")))))</f>
        <v/>
      </c>
      <c r="Q184" s="180" t="str">
        <f>IF(OR($E184="",$G184=""),"",IF(AND($E$3=1),'Marks Entry 1st'!P183,IF(AND($E$3=2),'Marks Entry 2nd'!P183,IF(AND($E$3=3),'Marks Entry 3rd'!P183,IF(AND($E$3=4),'Marks Entry 4th'!P183,"")))))</f>
        <v/>
      </c>
      <c r="R184" s="91" t="str">
        <f t="shared" si="185"/>
        <v/>
      </c>
      <c r="S184" s="87">
        <f t="shared" si="186"/>
        <v>0</v>
      </c>
      <c r="T184" s="93" t="str">
        <f>IF(OR($E184="",$G184=""),"",IF(AND($E$3=1),'Marks Entry 1st'!Q183,IF(AND($E$3=2),'Marks Entry 2nd'!Q183,IF(AND($E$3=3),'Marks Entry 3rd'!Q183,IF(AND($E$3=4),'Marks Entry 4th'!Q183,"")))))</f>
        <v/>
      </c>
      <c r="U184" s="93" t="str">
        <f>IF(OR($E184="",$G184=""),"",IF(AND($E$3=1),'Marks Entry 1st'!R183,IF(AND($E$3=2),'Marks Entry 2nd'!R183,IF(AND($E$3=3),'Marks Entry 3rd'!R183,IF(AND($E$3=4),'Marks Entry 4th'!R183,"")))))</f>
        <v/>
      </c>
      <c r="V184" s="93" t="str">
        <f>IF(OR($E184="",$G184=""),"",IF(AND($E$3=1),'Marks Entry 1st'!S183,IF(AND($E$3=2),'Marks Entry 2nd'!S183,IF(AND($E$3=3),'Marks Entry 3rd'!S183,IF(AND($E$3=4),'Marks Entry 4th'!S183,"")))))</f>
        <v/>
      </c>
      <c r="W184" s="92" t="str">
        <f t="shared" si="187"/>
        <v/>
      </c>
      <c r="X184" s="87" t="str">
        <f t="shared" si="188"/>
        <v/>
      </c>
      <c r="Y184" s="144">
        <f t="shared" si="189"/>
        <v>0</v>
      </c>
      <c r="Z184" s="144" t="str">
        <f t="shared" si="190"/>
        <v/>
      </c>
      <c r="AA184" s="144" t="str">
        <f t="shared" si="152"/>
        <v/>
      </c>
      <c r="AB184" s="144" t="str">
        <f t="shared" si="191"/>
        <v/>
      </c>
      <c r="AC184" s="144" t="str">
        <f t="shared" si="153"/>
        <v/>
      </c>
      <c r="AD184" s="148" t="str">
        <f t="shared" si="154"/>
        <v/>
      </c>
      <c r="AE184" s="180" t="str">
        <f>IF(OR($E184="",$G184=""),"",IF(AND($E$3=1),'Marks Entry 1st'!T183,IF(AND($E$3=2),'Marks Entry 2nd'!T183,IF(AND($E$3=3),'Marks Entry 3rd'!T183,IF(AND($E$3=4),'Marks Entry 4th'!T183,"")))))</f>
        <v/>
      </c>
      <c r="AF184" s="180" t="str">
        <f>IF(OR($E184="",$G184=""),"",IF(AND($E$3=1),'Marks Entry 1st'!U183,IF(AND($E$3=2),'Marks Entry 2nd'!U183,IF(AND($E$3=3),'Marks Entry 3rd'!U183,IF(AND($E$3=4),'Marks Entry 4th'!U183,"")))))</f>
        <v/>
      </c>
      <c r="AG184" s="87" t="str">
        <f t="shared" si="192"/>
        <v/>
      </c>
      <c r="AH184" s="180" t="str">
        <f>IF(OR($E184="",$G184=""),"",IF(AND($E$3=1),'Marks Entry 1st'!V183,IF(AND($E$3=2),'Marks Entry 2nd'!V183,IF(AND($E$3=3),'Marks Entry 3rd'!V183,IF(AND($E$3=4),'Marks Entry 4th'!V183,"")))))</f>
        <v/>
      </c>
      <c r="AI184" s="180" t="str">
        <f>IF(OR($E184="",$G184=""),"",IF(AND($E$3=1),'Marks Entry 1st'!W183,IF(AND($E$3=2),'Marks Entry 2nd'!W183,IF(AND($E$3=3),'Marks Entry 3rd'!W183,IF(AND($E$3=4),'Marks Entry 4th'!W183,"")))))</f>
        <v/>
      </c>
      <c r="AJ184" s="180" t="str">
        <f>IF(OR($E184="",$G184=""),"",IF(AND($E$3=1),'Marks Entry 1st'!X183,IF(AND($E$3=2),'Marks Entry 2nd'!X183,IF(AND($E$3=3),'Marks Entry 3rd'!X183,IF(AND($E$3=4),'Marks Entry 4th'!X183,"")))))</f>
        <v/>
      </c>
      <c r="AK184" s="91" t="str">
        <f t="shared" si="193"/>
        <v/>
      </c>
      <c r="AL184" s="87">
        <f t="shared" si="194"/>
        <v>0</v>
      </c>
      <c r="AM184" s="93" t="str">
        <f>IF(OR($E184="",$G184=""),"",IF(AND($E$3=1),'Marks Entry 1st'!Y183,IF(AND($E$3=2),'Marks Entry 2nd'!Y183,IF(AND($E$3=3),'Marks Entry 3rd'!Y183,IF(AND($E$3=4),'Marks Entry 4th'!Y183,"")))))</f>
        <v/>
      </c>
      <c r="AN184" s="93" t="str">
        <f>IF(OR($E184="",$G184=""),"",IF(AND($E$3=1),'Marks Entry 1st'!Z183,IF(AND($E$3=2),'Marks Entry 2nd'!Z183,IF(AND($E$3=3),'Marks Entry 3rd'!Z183,IF(AND($E$3=4),'Marks Entry 4th'!Z183,"")))))</f>
        <v/>
      </c>
      <c r="AO184" s="93" t="str">
        <f>IF(OR($E184="",$G184=""),"",IF(AND($E$3=1),'Marks Entry 1st'!AA183,IF(AND($E$3=2),'Marks Entry 2nd'!AA183,IF(AND($E$3=3),'Marks Entry 3rd'!AA183,IF(AND($E$3=4),'Marks Entry 4th'!AA183,"")))))</f>
        <v/>
      </c>
      <c r="AP184" s="92" t="str">
        <f t="shared" si="195"/>
        <v/>
      </c>
      <c r="AQ184" s="87" t="str">
        <f t="shared" si="196"/>
        <v/>
      </c>
      <c r="AR184" s="144">
        <f t="shared" si="197"/>
        <v>0</v>
      </c>
      <c r="AS184" s="144" t="str">
        <f t="shared" si="198"/>
        <v/>
      </c>
      <c r="AT184" s="144" t="str">
        <f t="shared" si="155"/>
        <v/>
      </c>
      <c r="AU184" s="144" t="str">
        <f t="shared" si="199"/>
        <v/>
      </c>
      <c r="AV184" s="144" t="str">
        <f t="shared" si="156"/>
        <v/>
      </c>
      <c r="AW184" s="148" t="str">
        <f t="shared" si="157"/>
        <v/>
      </c>
      <c r="AX184" s="180" t="str">
        <f>IF(OR($E184="",$G184=""),"",IF(AND($E$3=1),'Marks Entry 1st'!AB183,IF(AND($E$3=2),'Marks Entry 2nd'!AB183,IF(AND($E$3=3),'Marks Entry 3rd'!AB183,IF(AND($E$3=4),'Marks Entry 4th'!AB183,"")))))</f>
        <v/>
      </c>
      <c r="AY184" s="180" t="str">
        <f>IF(OR($E184="",$G184=""),"",IF(AND($E$3=1),'Marks Entry 1st'!AC183,IF(AND($E$3=2),'Marks Entry 2nd'!AC183,IF(AND($E$3=3),'Marks Entry 3rd'!AC183,IF(AND($E$3=4),'Marks Entry 4th'!AC183,"")))))</f>
        <v/>
      </c>
      <c r="AZ184" s="87" t="str">
        <f t="shared" si="158"/>
        <v/>
      </c>
      <c r="BA184" s="180" t="str">
        <f>IF(OR($E184="",$G184=""),"",IF(AND($E$3=1),'Marks Entry 1st'!AD183,IF(AND($E$3=2),'Marks Entry 2nd'!AD183,IF(AND($E$3=3),'Marks Entry 3rd'!AD183,IF(AND($E$3=4),'Marks Entry 4th'!AD183,"")))))</f>
        <v/>
      </c>
      <c r="BB184" s="180" t="str">
        <f>IF(OR($E184="",$G184=""),"",IF(AND($E$3=1),'Marks Entry 1st'!AE183,IF(AND($E$3=2),'Marks Entry 2nd'!AE183,IF(AND($E$3=3),'Marks Entry 3rd'!AE183,IF(AND($E$3=4),'Marks Entry 4th'!AE183,"")))))</f>
        <v/>
      </c>
      <c r="BC184" s="180" t="str">
        <f>IF(OR($E184="",$G184=""),"",IF(AND($E$3=1),'Marks Entry 1st'!AF183,IF(AND($E$3=2),'Marks Entry 2nd'!AF183,IF(AND($E$3=3),'Marks Entry 3rd'!AF183,IF(AND($E$3=4),'Marks Entry 4th'!AF183,"")))))</f>
        <v/>
      </c>
      <c r="BD184" s="91" t="str">
        <f t="shared" si="159"/>
        <v/>
      </c>
      <c r="BE184" s="87">
        <f t="shared" si="160"/>
        <v>0</v>
      </c>
      <c r="BF184" s="93" t="str">
        <f>IF(OR($E184="",$G184=""),"",IF(AND($E$3=1),'Marks Entry 1st'!AG183,IF(AND($E$3=2),'Marks Entry 2nd'!AG183,IF(AND($E$3=3),'Marks Entry 3rd'!AG183,IF(AND($E$3=4),'Marks Entry 4th'!AG183,"")))))</f>
        <v/>
      </c>
      <c r="BG184" s="93" t="str">
        <f>IF(OR($E184="",$G184=""),"",IF(AND($E$3=1),'Marks Entry 1st'!AH183,IF(AND($E$3=2),'Marks Entry 2nd'!AH183,IF(AND($E$3=3),'Marks Entry 3rd'!AH183,IF(AND($E$3=4),'Marks Entry 4th'!AH183,"")))))</f>
        <v/>
      </c>
      <c r="BH184" s="93" t="str">
        <f>IF(OR($E184="",$G184=""),"",IF(AND($E$3=1),'Marks Entry 1st'!AI183,IF(AND($E$3=2),'Marks Entry 2nd'!AI183,IF(AND($E$3=3),'Marks Entry 3rd'!AI183,IF(AND($E$3=4),'Marks Entry 4th'!AI183,"")))))</f>
        <v/>
      </c>
      <c r="BI184" s="92" t="str">
        <f t="shared" si="161"/>
        <v/>
      </c>
      <c r="BJ184" s="87" t="str">
        <f t="shared" si="162"/>
        <v/>
      </c>
      <c r="BK184" s="144">
        <f t="shared" si="163"/>
        <v>0</v>
      </c>
      <c r="BL184" s="144" t="str">
        <f t="shared" si="164"/>
        <v/>
      </c>
      <c r="BM184" s="144" t="str">
        <f t="shared" si="165"/>
        <v/>
      </c>
      <c r="BN184" s="144" t="str">
        <f t="shared" si="166"/>
        <v/>
      </c>
      <c r="BO184" s="144" t="str">
        <f t="shared" si="167"/>
        <v/>
      </c>
      <c r="BP184" s="148" t="str">
        <f t="shared" si="168"/>
        <v/>
      </c>
      <c r="BQ184" s="180" t="str">
        <f>IF(OR($E184="",$G184=""),"",IF(AND($E$3=1),'Marks Entry 1st'!AJ183,IF(AND($E$3=2),'Marks Entry 2nd'!AJ183,IF(AND($E$3=3),'Marks Entry 3rd'!AJ183,IF(AND($E$3=4),'Marks Entry 4th'!AJ183,"")))))</f>
        <v/>
      </c>
      <c r="BR184" s="180" t="str">
        <f>IF(OR($E184="",$G184=""),"",IF(AND($E$3=1),'Marks Entry 1st'!AK183,IF(AND($E$3=2),'Marks Entry 2nd'!AK183,IF(AND($E$3=3),'Marks Entry 3rd'!AK183,IF(AND($E$3=4),'Marks Entry 4th'!AK183,"")))))</f>
        <v/>
      </c>
      <c r="BS184" s="87" t="str">
        <f t="shared" si="200"/>
        <v/>
      </c>
      <c r="BT184" s="180" t="str">
        <f>IF(OR($E184="",$G184=""),"",IF(AND($E$3=1),'Marks Entry 1st'!AL183,IF(AND($E$3=2),'Marks Entry 2nd'!AL183,IF(AND($E$3=3),'Marks Entry 3rd'!AL183,IF(AND($E$3=4),'Marks Entry 4th'!AL183,"")))))</f>
        <v/>
      </c>
      <c r="BU184" s="180" t="str">
        <f>IF(OR($E184="",$G184=""),"",IF(AND($E$3=1),'Marks Entry 1st'!AM183,IF(AND($E$3=2),'Marks Entry 2nd'!AM183,IF(AND($E$3=3),'Marks Entry 3rd'!AM183,IF(AND($E$3=4),'Marks Entry 4th'!AM183,"")))))</f>
        <v/>
      </c>
      <c r="BV184" s="180" t="str">
        <f>IF(OR($E184="",$G184=""),"",IF(AND($E$3=1),'Marks Entry 1st'!AN183,IF(AND($E$3=2),'Marks Entry 2nd'!AN183,IF(AND($E$3=3),'Marks Entry 3rd'!AN183,IF(AND($E$3=4),'Marks Entry 4th'!AN183,"")))))</f>
        <v/>
      </c>
      <c r="BW184" s="91" t="str">
        <f t="shared" si="201"/>
        <v/>
      </c>
      <c r="BX184" s="87">
        <f t="shared" si="202"/>
        <v>0</v>
      </c>
      <c r="BY184" s="93" t="str">
        <f>IF(OR($E184="",$G184=""),"",IF(AND($E$3=1),'Marks Entry 1st'!AO183,IF(AND($E$3=2),'Marks Entry 2nd'!AO183,IF(AND($E$3=3),'Marks Entry 3rd'!AO183,IF(AND($E$3=4),'Marks Entry 4th'!AO183,"")))))</f>
        <v/>
      </c>
      <c r="BZ184" s="93" t="str">
        <f>IF(OR($E184="",$G184=""),"",IF(AND($E$3=1),'Marks Entry 1st'!AP183,IF(AND($E$3=2),'Marks Entry 2nd'!AP183,IF(AND($E$3=3),'Marks Entry 3rd'!AP183,IF(AND($E$3=4),'Marks Entry 4th'!AP183,"")))))</f>
        <v/>
      </c>
      <c r="CA184" s="93" t="str">
        <f>IF(OR($E184="",$G184=""),"",IF(AND($E$3=1),'Marks Entry 1st'!AQ183,IF(AND($E$3=2),'Marks Entry 2nd'!AQ183,IF(AND($E$3=3),'Marks Entry 3rd'!AQ183,IF(AND($E$3=4),'Marks Entry 4th'!AQ183,"")))))</f>
        <v/>
      </c>
      <c r="CB184" s="92" t="str">
        <f t="shared" si="203"/>
        <v/>
      </c>
      <c r="CC184" s="87" t="str">
        <f t="shared" si="204"/>
        <v/>
      </c>
      <c r="CD184" s="144">
        <f t="shared" si="205"/>
        <v>0</v>
      </c>
      <c r="CE184" s="144" t="str">
        <f t="shared" si="206"/>
        <v/>
      </c>
      <c r="CF184" s="144" t="str">
        <f t="shared" si="169"/>
        <v/>
      </c>
      <c r="CG184" s="144" t="str">
        <f t="shared" si="207"/>
        <v/>
      </c>
      <c r="CH184" s="144" t="str">
        <f t="shared" si="170"/>
        <v/>
      </c>
      <c r="CI184" s="148" t="str">
        <f t="shared" si="171"/>
        <v/>
      </c>
      <c r="CJ184" s="180" t="str">
        <f>IF(OR($E184="",$G184=""),"",IF(AND($E$3=1),'Marks Entry 1st'!AR183,IF(AND($E$3=2),'Marks Entry 2nd'!AR183,IF(AND($E$3=3),'Marks Entry 3rd'!AR183,IF(AND($E$3=4),'Marks Entry 4th'!AR183,"")))))</f>
        <v/>
      </c>
      <c r="CK184" s="180" t="str">
        <f>IF(OR($E184="",$G184=""),"",IF(AND($E$3=1),'Marks Entry 1st'!AS183,IF(AND($E$3=2),'Marks Entry 2nd'!AS183,IF(AND($E$3=3),'Marks Entry 3rd'!AS183,IF(AND($E$3=4),'Marks Entry 4th'!AS183,"")))))</f>
        <v/>
      </c>
      <c r="CL184" s="87" t="str">
        <f t="shared" si="208"/>
        <v/>
      </c>
      <c r="CM184" s="180" t="str">
        <f>IF(OR($E184="",$G184=""),"",IF(AND($E$3=1),'Marks Entry 1st'!AT183,IF(AND($E$3=2),'Marks Entry 2nd'!AT183,IF(AND($E$3=3),'Marks Entry 3rd'!AT183,IF(AND($E$3=4),'Marks Entry 4th'!AT183,"")))))</f>
        <v/>
      </c>
      <c r="CN184" s="180" t="str">
        <f>IF(OR($E184="",$G184=""),"",IF(AND($E$3=1),'Marks Entry 1st'!AU183,IF(AND($E$3=2),'Marks Entry 2nd'!AU183,IF(AND($E$3=3),'Marks Entry 3rd'!AU183,IF(AND($E$3=4),'Marks Entry 4th'!AU183,"")))))</f>
        <v/>
      </c>
      <c r="CO184" s="180" t="str">
        <f>IF(OR($E184="",$G184=""),"",IF(AND($E$3=1),'Marks Entry 1st'!AV183,IF(AND($E$3=2),'Marks Entry 2nd'!AV183,IF(AND($E$3=3),'Marks Entry 3rd'!AV183,IF(AND($E$3=4),'Marks Entry 4th'!AV183,"")))))</f>
        <v/>
      </c>
      <c r="CP184" s="91" t="str">
        <f t="shared" si="209"/>
        <v/>
      </c>
      <c r="CQ184" s="87">
        <f t="shared" si="210"/>
        <v>0</v>
      </c>
      <c r="CR184" s="93" t="str">
        <f>IF(OR($E184="",$G184=""),"",IF(AND($E$3=1),'Marks Entry 1st'!AW183,IF(AND($E$3=2),'Marks Entry 2nd'!AW183,IF(AND($E$3=3),'Marks Entry 3rd'!AW183,IF(AND($E$3=4),'Marks Entry 4th'!AW183,"")))))</f>
        <v/>
      </c>
      <c r="CS184" s="93" t="str">
        <f>IF(OR($E184="",$G184=""),"",IF(AND($E$3=1),'Marks Entry 1st'!AX183,IF(AND($E$3=2),'Marks Entry 2nd'!AX183,IF(AND($E$3=3),'Marks Entry 3rd'!AX183,IF(AND($E$3=4),'Marks Entry 4th'!AX183,"")))))</f>
        <v/>
      </c>
      <c r="CT184" s="93" t="str">
        <f>IF(OR($E184="",$G184=""),"",IF(AND($E$3=1),'Marks Entry 1st'!AY183,IF(AND($E$3=2),'Marks Entry 2nd'!AY183,IF(AND($E$3=3),'Marks Entry 3rd'!AY183,IF(AND($E$3=4),'Marks Entry 4th'!AY183,"")))))</f>
        <v/>
      </c>
      <c r="CU184" s="92" t="str">
        <f t="shared" si="211"/>
        <v/>
      </c>
      <c r="CV184" s="87" t="str">
        <f t="shared" si="212"/>
        <v/>
      </c>
      <c r="CW184" s="144">
        <f t="shared" si="213"/>
        <v>0</v>
      </c>
      <c r="CX184" s="144" t="str">
        <f t="shared" si="214"/>
        <v/>
      </c>
      <c r="CY184" s="144" t="str">
        <f t="shared" si="172"/>
        <v/>
      </c>
      <c r="CZ184" s="144" t="str">
        <f t="shared" si="215"/>
        <v/>
      </c>
      <c r="DA184" s="144" t="str">
        <f t="shared" si="173"/>
        <v/>
      </c>
      <c r="DB184" s="148" t="str">
        <f t="shared" si="174"/>
        <v/>
      </c>
      <c r="DC184" s="380" t="str">
        <f>IF(OR($E184="",$G184=""),"",IF(AND($E$3=1),'Marks Entry 1st'!AZ183,IF(AND($E$3=2),'Marks Entry 2nd'!AZ183,IF(AND($E$3=3),'Marks Entry 3rd'!AZ183,IF(AND($E$3=4),'Marks Entry 4th'!AZ183,"")))))</f>
        <v/>
      </c>
      <c r="DD184" s="380" t="str">
        <f>IF(OR($E184="",$G184=""),"",IF(AND($E$3=1),'Marks Entry 1st'!BA183,IF(AND($E$3=2),'Marks Entry 2nd'!BA183,IF(AND($E$3=3),'Marks Entry 3rd'!BA183,IF(AND($E$3=4),'Marks Entry 4th'!BA183,"")))))</f>
        <v/>
      </c>
      <c r="DE184" s="380" t="str">
        <f>IF(OR($E184="",$G184=""),"",IF(AND($E$3=1),'Marks Entry 1st'!BB183,IF(AND($E$3=2),'Marks Entry 2nd'!BB183,IF(AND($E$3=3),'Marks Entry 3rd'!BB183,IF(AND($E$3=4),'Marks Entry 4th'!BB183,"")))))</f>
        <v/>
      </c>
      <c r="DF184" s="181" t="str">
        <f t="shared" si="216"/>
        <v/>
      </c>
      <c r="DG184" s="182">
        <f t="shared" si="217"/>
        <v>0</v>
      </c>
      <c r="DH184" s="182" t="str">
        <f t="shared" si="218"/>
        <v/>
      </c>
      <c r="DI184" s="182" t="str">
        <f t="shared" si="219"/>
        <v/>
      </c>
      <c r="DJ184" s="147" t="str">
        <f t="shared" si="175"/>
        <v/>
      </c>
      <c r="DK184" s="380" t="str">
        <f>IF(OR($E184="",$G184=""),"",IF(AND($E$3=1),'Marks Entry 1st'!BC183,IF(AND($E$3=2),'Marks Entry 2nd'!BC183,IF(AND($E$3=3),'Marks Entry 3rd'!BC183,IF(AND($E$3=4),'Marks Entry 4th'!BC183,"")))))</f>
        <v/>
      </c>
      <c r="DL184" s="380" t="str">
        <f>IF(OR($E184="",$G184=""),"",IF(AND($E$3=1),'Marks Entry 1st'!BD183,IF(AND($E$3=2),'Marks Entry 2nd'!BD183,IF(AND($E$3=3),'Marks Entry 3rd'!BD183,IF(AND($E$3=4),'Marks Entry 4th'!BD183,"")))))</f>
        <v/>
      </c>
      <c r="DM184" s="380" t="str">
        <f>IF(OR($E184="",$G184=""),"",IF(AND($E$3=1),'Marks Entry 1st'!BE183,IF(AND($E$3=2),'Marks Entry 2nd'!BE183,IF(AND($E$3=3),'Marks Entry 3rd'!BE183,IF(AND($E$3=4),'Marks Entry 4th'!BE183,"")))))</f>
        <v/>
      </c>
      <c r="DN184" s="181" t="str">
        <f t="shared" si="220"/>
        <v/>
      </c>
      <c r="DO184" s="182">
        <f t="shared" si="221"/>
        <v>0</v>
      </c>
      <c r="DP184" s="182" t="str">
        <f t="shared" si="222"/>
        <v/>
      </c>
      <c r="DQ184" s="182" t="str">
        <f t="shared" si="223"/>
        <v/>
      </c>
      <c r="DR184" s="147" t="str">
        <f t="shared" si="176"/>
        <v/>
      </c>
      <c r="DS184" s="380" t="str">
        <f>IF(OR($E184="",$G184=""),"",IF(AND($E$3=1),'Marks Entry 1st'!BF183,IF(AND($E$3=2),'Marks Entry 2nd'!BF183,IF(AND($E$3=3),'Marks Entry 3rd'!BF183,IF(AND($E$3=4),'Marks Entry 4th'!BF183,"")))))</f>
        <v/>
      </c>
      <c r="DT184" s="380" t="str">
        <f>IF(OR($E184="",$G184=""),"",IF(AND($E$3=1),'Marks Entry 1st'!BG183,IF(AND($E$3=2),'Marks Entry 2nd'!BG183,IF(AND($E$3=3),'Marks Entry 3rd'!BG183,IF(AND($E$3=4),'Marks Entry 4th'!BG183,"")))))</f>
        <v/>
      </c>
      <c r="DU184" s="380" t="str">
        <f>IF(OR($E184="",$G184=""),"",IF(AND($E$3=1),'Marks Entry 1st'!BH183,IF(AND($E$3=2),'Marks Entry 2nd'!BH183,IF(AND($E$3=3),'Marks Entry 3rd'!BH183,IF(AND($E$3=4),'Marks Entry 4th'!BH183,"")))))</f>
        <v/>
      </c>
      <c r="DV184" s="181" t="str">
        <f t="shared" si="224"/>
        <v/>
      </c>
      <c r="DW184" s="182">
        <f t="shared" si="225"/>
        <v>0</v>
      </c>
      <c r="DX184" s="182" t="str">
        <f t="shared" si="226"/>
        <v/>
      </c>
      <c r="DY184" s="182" t="str">
        <f t="shared" si="227"/>
        <v/>
      </c>
      <c r="DZ184" s="147" t="str">
        <f t="shared" si="177"/>
        <v/>
      </c>
      <c r="EA184" s="104" t="str">
        <f t="shared" si="178"/>
        <v/>
      </c>
      <c r="EB184" s="105" t="str">
        <f t="shared" si="179"/>
        <v/>
      </c>
      <c r="EC184" s="111" t="str">
        <f t="shared" si="180"/>
        <v/>
      </c>
      <c r="ED184" s="112" t="str">
        <f t="shared" si="181"/>
        <v/>
      </c>
      <c r="EE184" s="386" t="str">
        <f t="shared" si="182"/>
        <v/>
      </c>
      <c r="EF184" s="72" t="str">
        <f>IF(OR($E184="",$G184=""),"",IF(AND($E$3=1),'Marks Entry 1st'!BI183,IF(AND($E$3=2),'Marks Entry 2nd'!BI183,IF(AND($E$3=3),'Marks Entry 3rd'!BI183,IF(AND($E$3=4),'Marks Entry 4th'!BI183,"")))))</f>
        <v/>
      </c>
      <c r="EG184" s="72" t="str">
        <f>IF(OR($E184="",$G184=""),"",IF(AND($E$3=1),'Marks Entry 1st'!BJ183,IF(AND($E$3=2),'Marks Entry 2nd'!BJ183,IF(AND($E$3=3),'Marks Entry 3rd'!BJ183,IF(AND($E$3=4),'Marks Entry 4th'!BJ183,"")))))</f>
        <v/>
      </c>
      <c r="EH184" s="328" t="str">
        <f t="shared" si="183"/>
        <v/>
      </c>
      <c r="EI184" s="73"/>
      <c r="EP184" s="75">
        <f>IF(AND($E$3=1),'Marks Entry 1st'!I183,IF(AND($E$3=2),'Marks Entry 2nd'!I183,IF(AND($E$3=3),'Marks Entry 3rd'!I183,IF(AND($E$3=4),'Marks Entry 4th'!I183,""))))</f>
        <v>0</v>
      </c>
    </row>
    <row r="185" spans="1:146" ht="18.899999999999999" customHeight="1">
      <c r="A185" s="94">
        <v>178</v>
      </c>
      <c r="B185" s="94" t="str">
        <f>IF(OR(EP185=0,EP185=""),"",IF(AND($E$3=1),'Marks Entry 1st'!I184,IF(AND($E$3=2),'Marks Entry 2nd'!I184,IF(AND($E$3=3),'Marks Entry 3rd'!I184,IF(AND($E$3=4),'Marks Entry 4th'!I184,"")))))</f>
        <v/>
      </c>
      <c r="C185" s="95" t="str">
        <f>IF(OR(B185=0,B185=""),"",IF(AND($E$3=1),'Marks Entry 1st'!B184,IF(AND($E$3=2),'Marks Entry 2nd'!B184,IF(AND($E$3=3),'Marks Entry 3rd'!B184,IF(AND($E$3=4),'Marks Entry 4th'!B184,"")))))</f>
        <v/>
      </c>
      <c r="D185" s="95" t="str">
        <f>IF(OR(B185=0,B185=""),"",IF(AND($E$3=1),'Marks Entry 1st'!C184,IF(AND($E$3=2),'Marks Entry 2nd'!C184,IF(AND($E$3=3),'Marks Entry 3rd'!C184,IF(AND($E$3=4),'Marks Entry 4th'!C184,"")))))</f>
        <v/>
      </c>
      <c r="E185" s="96" t="str">
        <f>IF(OR(B185=0,B185=""),"",IF(AND($E$3=1),'Marks Entry 1st'!E184,IF(AND($E$3=2),'Marks Entry 2nd'!E184,IF(AND($E$3=3),'Marks Entry 3rd'!E184,IF(AND($E$3=4),'Marks Entry 4th'!E184,"")))))</f>
        <v/>
      </c>
      <c r="F185" s="95" t="str">
        <f>IF(OR(B185=0,B185=""),"",IF(AND($E$3=1),'Marks Entry 1st'!D184,IF(AND($E$3=2),'Marks Entry 2nd'!D184,IF(AND($E$3=3),'Marks Entry 3rd'!D184,IF(AND($E$3=4),'Marks Entry 4th'!D184,"")))))</f>
        <v/>
      </c>
      <c r="G185" s="90" t="str">
        <f>IF(OR(B185=0,B185=""),"",IF(AND($E$3=1),'Marks Entry 1st'!F184,IF(AND($E$3=2),'Marks Entry 2nd'!F184,IF(AND($E$3=3),'Marks Entry 3rd'!F184,IF(AND($E$3=4),'Marks Entry 4th'!F184,"")))))</f>
        <v/>
      </c>
      <c r="H185" s="90" t="str">
        <f>IF(OR(B185=0,B185=""),"",IF(AND($E$3=1),'Marks Entry 1st'!G184,IF(AND($E$3=2),'Marks Entry 2nd'!G184,IF(AND($E$3=3),'Marks Entry 3rd'!G184,IF(AND($E$3=4),'Marks Entry 4th'!G184,"")))))</f>
        <v/>
      </c>
      <c r="I185" s="90" t="str">
        <f>IF(OR(B185=0,B185=""),"",IF(AND($E$3=1),'Marks Entry 1st'!H184,IF(AND($E$3=2),'Marks Entry 2nd'!H184,IF(AND($E$3=3),'Marks Entry 3rd'!H184,IF(AND($E$3=4),'Marks Entry 4th'!H184,"")))))</f>
        <v/>
      </c>
      <c r="J185" s="379" t="str">
        <f>IF(OR(B185=0,B185=""),"",IF(AND($E$3=1),'Marks Entry 1st'!J184,IF(AND($E$3=2),'Marks Entry 2nd'!J184,IF(AND($E$3=3),'Marks Entry 3rd'!J184,IF(AND($E$3=4),'Marks Entry 4th'!J184,"")))))</f>
        <v/>
      </c>
      <c r="K185" s="379" t="str">
        <f>IF(OR(B185=0,B185=""),"",IF(AND($E$3=1),'Marks Entry 1st'!K184,IF(AND($E$3=2),'Marks Entry 2nd'!K184,IF(AND($E$3=3),'Marks Entry 3rd'!K184,IF(AND($E$3=4),'Marks Entry 4th'!K184,"")))))</f>
        <v/>
      </c>
      <c r="L185" s="180" t="str">
        <f>IF(OR($E185="",$G185=""),"",IF(AND($E$3=1),'Marks Entry 1st'!L184,IF(AND($E$3=2),'Marks Entry 2nd'!L184,IF(AND($E$3=3),'Marks Entry 3rd'!L184,IF(AND($E$3=4),'Marks Entry 4th'!L184,"")))))</f>
        <v/>
      </c>
      <c r="M185" s="180" t="str">
        <f>IF(OR($E185="",$G185=""),"",IF(AND($E$3=1),'Marks Entry 1st'!M184,IF(AND($E$3=2),'Marks Entry 2nd'!M184,IF(AND($E$3=3),'Marks Entry 3rd'!M184,IF(AND($E$3=4),'Marks Entry 4th'!M184,"")))))</f>
        <v/>
      </c>
      <c r="N185" s="87" t="str">
        <f t="shared" si="184"/>
        <v/>
      </c>
      <c r="O185" s="180" t="str">
        <f>IF(OR($E185="",$G185=""),"",IF(AND($E$3=1),'Marks Entry 1st'!N184,IF(AND($E$3=2),'Marks Entry 2nd'!N184,IF(AND($E$3=3),'Marks Entry 3rd'!N184,IF(AND($E$3=4),'Marks Entry 4th'!N184,"")))))</f>
        <v/>
      </c>
      <c r="P185" s="180" t="str">
        <f>IF(OR($E185="",$G185=""),"",IF(AND($E$3=1),'Marks Entry 1st'!O184,IF(AND($E$3=2),'Marks Entry 2nd'!O184,IF(AND($E$3=3),'Marks Entry 3rd'!O184,IF(AND($E$3=4),'Marks Entry 4th'!O184,"")))))</f>
        <v/>
      </c>
      <c r="Q185" s="180" t="str">
        <f>IF(OR($E185="",$G185=""),"",IF(AND($E$3=1),'Marks Entry 1st'!P184,IF(AND($E$3=2),'Marks Entry 2nd'!P184,IF(AND($E$3=3),'Marks Entry 3rd'!P184,IF(AND($E$3=4),'Marks Entry 4th'!P184,"")))))</f>
        <v/>
      </c>
      <c r="R185" s="91" t="str">
        <f t="shared" si="185"/>
        <v/>
      </c>
      <c r="S185" s="87">
        <f t="shared" si="186"/>
        <v>0</v>
      </c>
      <c r="T185" s="93" t="str">
        <f>IF(OR($E185="",$G185=""),"",IF(AND($E$3=1),'Marks Entry 1st'!Q184,IF(AND($E$3=2),'Marks Entry 2nd'!Q184,IF(AND($E$3=3),'Marks Entry 3rd'!Q184,IF(AND($E$3=4),'Marks Entry 4th'!Q184,"")))))</f>
        <v/>
      </c>
      <c r="U185" s="93" t="str">
        <f>IF(OR($E185="",$G185=""),"",IF(AND($E$3=1),'Marks Entry 1st'!R184,IF(AND($E$3=2),'Marks Entry 2nd'!R184,IF(AND($E$3=3),'Marks Entry 3rd'!R184,IF(AND($E$3=4),'Marks Entry 4th'!R184,"")))))</f>
        <v/>
      </c>
      <c r="V185" s="93" t="str">
        <f>IF(OR($E185="",$G185=""),"",IF(AND($E$3=1),'Marks Entry 1st'!S184,IF(AND($E$3=2),'Marks Entry 2nd'!S184,IF(AND($E$3=3),'Marks Entry 3rd'!S184,IF(AND($E$3=4),'Marks Entry 4th'!S184,"")))))</f>
        <v/>
      </c>
      <c r="W185" s="92" t="str">
        <f t="shared" si="187"/>
        <v/>
      </c>
      <c r="X185" s="87" t="str">
        <f t="shared" si="188"/>
        <v/>
      </c>
      <c r="Y185" s="144">
        <f t="shared" si="189"/>
        <v>0</v>
      </c>
      <c r="Z185" s="144" t="str">
        <f t="shared" si="190"/>
        <v/>
      </c>
      <c r="AA185" s="144" t="str">
        <f t="shared" si="152"/>
        <v/>
      </c>
      <c r="AB185" s="144" t="str">
        <f t="shared" si="191"/>
        <v/>
      </c>
      <c r="AC185" s="144" t="str">
        <f t="shared" si="153"/>
        <v/>
      </c>
      <c r="AD185" s="148" t="str">
        <f t="shared" si="154"/>
        <v/>
      </c>
      <c r="AE185" s="180" t="str">
        <f>IF(OR($E185="",$G185=""),"",IF(AND($E$3=1),'Marks Entry 1st'!T184,IF(AND($E$3=2),'Marks Entry 2nd'!T184,IF(AND($E$3=3),'Marks Entry 3rd'!T184,IF(AND($E$3=4),'Marks Entry 4th'!T184,"")))))</f>
        <v/>
      </c>
      <c r="AF185" s="180" t="str">
        <f>IF(OR($E185="",$G185=""),"",IF(AND($E$3=1),'Marks Entry 1st'!U184,IF(AND($E$3=2),'Marks Entry 2nd'!U184,IF(AND($E$3=3),'Marks Entry 3rd'!U184,IF(AND($E$3=4),'Marks Entry 4th'!U184,"")))))</f>
        <v/>
      </c>
      <c r="AG185" s="87" t="str">
        <f t="shared" si="192"/>
        <v/>
      </c>
      <c r="AH185" s="180" t="str">
        <f>IF(OR($E185="",$G185=""),"",IF(AND($E$3=1),'Marks Entry 1st'!V184,IF(AND($E$3=2),'Marks Entry 2nd'!V184,IF(AND($E$3=3),'Marks Entry 3rd'!V184,IF(AND($E$3=4),'Marks Entry 4th'!V184,"")))))</f>
        <v/>
      </c>
      <c r="AI185" s="180" t="str">
        <f>IF(OR($E185="",$G185=""),"",IF(AND($E$3=1),'Marks Entry 1st'!W184,IF(AND($E$3=2),'Marks Entry 2nd'!W184,IF(AND($E$3=3),'Marks Entry 3rd'!W184,IF(AND($E$3=4),'Marks Entry 4th'!W184,"")))))</f>
        <v/>
      </c>
      <c r="AJ185" s="180" t="str">
        <f>IF(OR($E185="",$G185=""),"",IF(AND($E$3=1),'Marks Entry 1st'!X184,IF(AND($E$3=2),'Marks Entry 2nd'!X184,IF(AND($E$3=3),'Marks Entry 3rd'!X184,IF(AND($E$3=4),'Marks Entry 4th'!X184,"")))))</f>
        <v/>
      </c>
      <c r="AK185" s="91" t="str">
        <f t="shared" si="193"/>
        <v/>
      </c>
      <c r="AL185" s="87">
        <f t="shared" si="194"/>
        <v>0</v>
      </c>
      <c r="AM185" s="93" t="str">
        <f>IF(OR($E185="",$G185=""),"",IF(AND($E$3=1),'Marks Entry 1st'!Y184,IF(AND($E$3=2),'Marks Entry 2nd'!Y184,IF(AND($E$3=3),'Marks Entry 3rd'!Y184,IF(AND($E$3=4),'Marks Entry 4th'!Y184,"")))))</f>
        <v/>
      </c>
      <c r="AN185" s="93" t="str">
        <f>IF(OR($E185="",$G185=""),"",IF(AND($E$3=1),'Marks Entry 1st'!Z184,IF(AND($E$3=2),'Marks Entry 2nd'!Z184,IF(AND($E$3=3),'Marks Entry 3rd'!Z184,IF(AND($E$3=4),'Marks Entry 4th'!Z184,"")))))</f>
        <v/>
      </c>
      <c r="AO185" s="93" t="str">
        <f>IF(OR($E185="",$G185=""),"",IF(AND($E$3=1),'Marks Entry 1st'!AA184,IF(AND($E$3=2),'Marks Entry 2nd'!AA184,IF(AND($E$3=3),'Marks Entry 3rd'!AA184,IF(AND($E$3=4),'Marks Entry 4th'!AA184,"")))))</f>
        <v/>
      </c>
      <c r="AP185" s="92" t="str">
        <f t="shared" si="195"/>
        <v/>
      </c>
      <c r="AQ185" s="87" t="str">
        <f t="shared" si="196"/>
        <v/>
      </c>
      <c r="AR185" s="144">
        <f t="shared" si="197"/>
        <v>0</v>
      </c>
      <c r="AS185" s="144" t="str">
        <f t="shared" si="198"/>
        <v/>
      </c>
      <c r="AT185" s="144" t="str">
        <f t="shared" si="155"/>
        <v/>
      </c>
      <c r="AU185" s="144" t="str">
        <f t="shared" si="199"/>
        <v/>
      </c>
      <c r="AV185" s="144" t="str">
        <f t="shared" si="156"/>
        <v/>
      </c>
      <c r="AW185" s="148" t="str">
        <f t="shared" si="157"/>
        <v/>
      </c>
      <c r="AX185" s="180" t="str">
        <f>IF(OR($E185="",$G185=""),"",IF(AND($E$3=1),'Marks Entry 1st'!AB184,IF(AND($E$3=2),'Marks Entry 2nd'!AB184,IF(AND($E$3=3),'Marks Entry 3rd'!AB184,IF(AND($E$3=4),'Marks Entry 4th'!AB184,"")))))</f>
        <v/>
      </c>
      <c r="AY185" s="180" t="str">
        <f>IF(OR($E185="",$G185=""),"",IF(AND($E$3=1),'Marks Entry 1st'!AC184,IF(AND($E$3=2),'Marks Entry 2nd'!AC184,IF(AND($E$3=3),'Marks Entry 3rd'!AC184,IF(AND($E$3=4),'Marks Entry 4th'!AC184,"")))))</f>
        <v/>
      </c>
      <c r="AZ185" s="87" t="str">
        <f t="shared" si="158"/>
        <v/>
      </c>
      <c r="BA185" s="180" t="str">
        <f>IF(OR($E185="",$G185=""),"",IF(AND($E$3=1),'Marks Entry 1st'!AD184,IF(AND($E$3=2),'Marks Entry 2nd'!AD184,IF(AND($E$3=3),'Marks Entry 3rd'!AD184,IF(AND($E$3=4),'Marks Entry 4th'!AD184,"")))))</f>
        <v/>
      </c>
      <c r="BB185" s="180" t="str">
        <f>IF(OR($E185="",$G185=""),"",IF(AND($E$3=1),'Marks Entry 1st'!AE184,IF(AND($E$3=2),'Marks Entry 2nd'!AE184,IF(AND($E$3=3),'Marks Entry 3rd'!AE184,IF(AND($E$3=4),'Marks Entry 4th'!AE184,"")))))</f>
        <v/>
      </c>
      <c r="BC185" s="180" t="str">
        <f>IF(OR($E185="",$G185=""),"",IF(AND($E$3=1),'Marks Entry 1st'!AF184,IF(AND($E$3=2),'Marks Entry 2nd'!AF184,IF(AND($E$3=3),'Marks Entry 3rd'!AF184,IF(AND($E$3=4),'Marks Entry 4th'!AF184,"")))))</f>
        <v/>
      </c>
      <c r="BD185" s="91" t="str">
        <f t="shared" si="159"/>
        <v/>
      </c>
      <c r="BE185" s="87">
        <f t="shared" si="160"/>
        <v>0</v>
      </c>
      <c r="BF185" s="93" t="str">
        <f>IF(OR($E185="",$G185=""),"",IF(AND($E$3=1),'Marks Entry 1st'!AG184,IF(AND($E$3=2),'Marks Entry 2nd'!AG184,IF(AND($E$3=3),'Marks Entry 3rd'!AG184,IF(AND($E$3=4),'Marks Entry 4th'!AG184,"")))))</f>
        <v/>
      </c>
      <c r="BG185" s="93" t="str">
        <f>IF(OR($E185="",$G185=""),"",IF(AND($E$3=1),'Marks Entry 1st'!AH184,IF(AND($E$3=2),'Marks Entry 2nd'!AH184,IF(AND($E$3=3),'Marks Entry 3rd'!AH184,IF(AND($E$3=4),'Marks Entry 4th'!AH184,"")))))</f>
        <v/>
      </c>
      <c r="BH185" s="93" t="str">
        <f>IF(OR($E185="",$G185=""),"",IF(AND($E$3=1),'Marks Entry 1st'!AI184,IF(AND($E$3=2),'Marks Entry 2nd'!AI184,IF(AND($E$3=3),'Marks Entry 3rd'!AI184,IF(AND($E$3=4),'Marks Entry 4th'!AI184,"")))))</f>
        <v/>
      </c>
      <c r="BI185" s="92" t="str">
        <f t="shared" si="161"/>
        <v/>
      </c>
      <c r="BJ185" s="87" t="str">
        <f t="shared" si="162"/>
        <v/>
      </c>
      <c r="BK185" s="144">
        <f t="shared" si="163"/>
        <v>0</v>
      </c>
      <c r="BL185" s="144" t="str">
        <f t="shared" si="164"/>
        <v/>
      </c>
      <c r="BM185" s="144" t="str">
        <f t="shared" si="165"/>
        <v/>
      </c>
      <c r="BN185" s="144" t="str">
        <f t="shared" si="166"/>
        <v/>
      </c>
      <c r="BO185" s="144" t="str">
        <f t="shared" si="167"/>
        <v/>
      </c>
      <c r="BP185" s="148" t="str">
        <f t="shared" si="168"/>
        <v/>
      </c>
      <c r="BQ185" s="180" t="str">
        <f>IF(OR($E185="",$G185=""),"",IF(AND($E$3=1),'Marks Entry 1st'!AJ184,IF(AND($E$3=2),'Marks Entry 2nd'!AJ184,IF(AND($E$3=3),'Marks Entry 3rd'!AJ184,IF(AND($E$3=4),'Marks Entry 4th'!AJ184,"")))))</f>
        <v/>
      </c>
      <c r="BR185" s="180" t="str">
        <f>IF(OR($E185="",$G185=""),"",IF(AND($E$3=1),'Marks Entry 1st'!AK184,IF(AND($E$3=2),'Marks Entry 2nd'!AK184,IF(AND($E$3=3),'Marks Entry 3rd'!AK184,IF(AND($E$3=4),'Marks Entry 4th'!AK184,"")))))</f>
        <v/>
      </c>
      <c r="BS185" s="87" t="str">
        <f t="shared" si="200"/>
        <v/>
      </c>
      <c r="BT185" s="180" t="str">
        <f>IF(OR($E185="",$G185=""),"",IF(AND($E$3=1),'Marks Entry 1st'!AL184,IF(AND($E$3=2),'Marks Entry 2nd'!AL184,IF(AND($E$3=3),'Marks Entry 3rd'!AL184,IF(AND($E$3=4),'Marks Entry 4th'!AL184,"")))))</f>
        <v/>
      </c>
      <c r="BU185" s="180" t="str">
        <f>IF(OR($E185="",$G185=""),"",IF(AND($E$3=1),'Marks Entry 1st'!AM184,IF(AND($E$3=2),'Marks Entry 2nd'!AM184,IF(AND($E$3=3),'Marks Entry 3rd'!AM184,IF(AND($E$3=4),'Marks Entry 4th'!AM184,"")))))</f>
        <v/>
      </c>
      <c r="BV185" s="180" t="str">
        <f>IF(OR($E185="",$G185=""),"",IF(AND($E$3=1),'Marks Entry 1st'!AN184,IF(AND($E$3=2),'Marks Entry 2nd'!AN184,IF(AND($E$3=3),'Marks Entry 3rd'!AN184,IF(AND($E$3=4),'Marks Entry 4th'!AN184,"")))))</f>
        <v/>
      </c>
      <c r="BW185" s="91" t="str">
        <f t="shared" si="201"/>
        <v/>
      </c>
      <c r="BX185" s="87">
        <f t="shared" si="202"/>
        <v>0</v>
      </c>
      <c r="BY185" s="93" t="str">
        <f>IF(OR($E185="",$G185=""),"",IF(AND($E$3=1),'Marks Entry 1st'!AO184,IF(AND($E$3=2),'Marks Entry 2nd'!AO184,IF(AND($E$3=3),'Marks Entry 3rd'!AO184,IF(AND($E$3=4),'Marks Entry 4th'!AO184,"")))))</f>
        <v/>
      </c>
      <c r="BZ185" s="93" t="str">
        <f>IF(OR($E185="",$G185=""),"",IF(AND($E$3=1),'Marks Entry 1st'!AP184,IF(AND($E$3=2),'Marks Entry 2nd'!AP184,IF(AND($E$3=3),'Marks Entry 3rd'!AP184,IF(AND($E$3=4),'Marks Entry 4th'!AP184,"")))))</f>
        <v/>
      </c>
      <c r="CA185" s="93" t="str">
        <f>IF(OR($E185="",$G185=""),"",IF(AND($E$3=1),'Marks Entry 1st'!AQ184,IF(AND($E$3=2),'Marks Entry 2nd'!AQ184,IF(AND($E$3=3),'Marks Entry 3rd'!AQ184,IF(AND($E$3=4),'Marks Entry 4th'!AQ184,"")))))</f>
        <v/>
      </c>
      <c r="CB185" s="92" t="str">
        <f t="shared" si="203"/>
        <v/>
      </c>
      <c r="CC185" s="87" t="str">
        <f t="shared" si="204"/>
        <v/>
      </c>
      <c r="CD185" s="144">
        <f t="shared" si="205"/>
        <v>0</v>
      </c>
      <c r="CE185" s="144" t="str">
        <f t="shared" si="206"/>
        <v/>
      </c>
      <c r="CF185" s="144" t="str">
        <f t="shared" si="169"/>
        <v/>
      </c>
      <c r="CG185" s="144" t="str">
        <f t="shared" si="207"/>
        <v/>
      </c>
      <c r="CH185" s="144" t="str">
        <f t="shared" si="170"/>
        <v/>
      </c>
      <c r="CI185" s="148" t="str">
        <f t="shared" si="171"/>
        <v/>
      </c>
      <c r="CJ185" s="180" t="str">
        <f>IF(OR($E185="",$G185=""),"",IF(AND($E$3=1),'Marks Entry 1st'!AR184,IF(AND($E$3=2),'Marks Entry 2nd'!AR184,IF(AND($E$3=3),'Marks Entry 3rd'!AR184,IF(AND($E$3=4),'Marks Entry 4th'!AR184,"")))))</f>
        <v/>
      </c>
      <c r="CK185" s="180" t="str">
        <f>IF(OR($E185="",$G185=""),"",IF(AND($E$3=1),'Marks Entry 1st'!AS184,IF(AND($E$3=2),'Marks Entry 2nd'!AS184,IF(AND($E$3=3),'Marks Entry 3rd'!AS184,IF(AND($E$3=4),'Marks Entry 4th'!AS184,"")))))</f>
        <v/>
      </c>
      <c r="CL185" s="87" t="str">
        <f t="shared" si="208"/>
        <v/>
      </c>
      <c r="CM185" s="180" t="str">
        <f>IF(OR($E185="",$G185=""),"",IF(AND($E$3=1),'Marks Entry 1st'!AT184,IF(AND($E$3=2),'Marks Entry 2nd'!AT184,IF(AND($E$3=3),'Marks Entry 3rd'!AT184,IF(AND($E$3=4),'Marks Entry 4th'!AT184,"")))))</f>
        <v/>
      </c>
      <c r="CN185" s="180" t="str">
        <f>IF(OR($E185="",$G185=""),"",IF(AND($E$3=1),'Marks Entry 1st'!AU184,IF(AND($E$3=2),'Marks Entry 2nd'!AU184,IF(AND($E$3=3),'Marks Entry 3rd'!AU184,IF(AND($E$3=4),'Marks Entry 4th'!AU184,"")))))</f>
        <v/>
      </c>
      <c r="CO185" s="180" t="str">
        <f>IF(OR($E185="",$G185=""),"",IF(AND($E$3=1),'Marks Entry 1st'!AV184,IF(AND($E$3=2),'Marks Entry 2nd'!AV184,IF(AND($E$3=3),'Marks Entry 3rd'!AV184,IF(AND($E$3=4),'Marks Entry 4th'!AV184,"")))))</f>
        <v/>
      </c>
      <c r="CP185" s="91" t="str">
        <f t="shared" si="209"/>
        <v/>
      </c>
      <c r="CQ185" s="87">
        <f t="shared" si="210"/>
        <v>0</v>
      </c>
      <c r="CR185" s="93" t="str">
        <f>IF(OR($E185="",$G185=""),"",IF(AND($E$3=1),'Marks Entry 1st'!AW184,IF(AND($E$3=2),'Marks Entry 2nd'!AW184,IF(AND($E$3=3),'Marks Entry 3rd'!AW184,IF(AND($E$3=4),'Marks Entry 4th'!AW184,"")))))</f>
        <v/>
      </c>
      <c r="CS185" s="93" t="str">
        <f>IF(OR($E185="",$G185=""),"",IF(AND($E$3=1),'Marks Entry 1st'!AX184,IF(AND($E$3=2),'Marks Entry 2nd'!AX184,IF(AND($E$3=3),'Marks Entry 3rd'!AX184,IF(AND($E$3=4),'Marks Entry 4th'!AX184,"")))))</f>
        <v/>
      </c>
      <c r="CT185" s="93" t="str">
        <f>IF(OR($E185="",$G185=""),"",IF(AND($E$3=1),'Marks Entry 1st'!AY184,IF(AND($E$3=2),'Marks Entry 2nd'!AY184,IF(AND($E$3=3),'Marks Entry 3rd'!AY184,IF(AND($E$3=4),'Marks Entry 4th'!AY184,"")))))</f>
        <v/>
      </c>
      <c r="CU185" s="92" t="str">
        <f t="shared" si="211"/>
        <v/>
      </c>
      <c r="CV185" s="87" t="str">
        <f t="shared" si="212"/>
        <v/>
      </c>
      <c r="CW185" s="144">
        <f t="shared" si="213"/>
        <v>0</v>
      </c>
      <c r="CX185" s="144" t="str">
        <f t="shared" si="214"/>
        <v/>
      </c>
      <c r="CY185" s="144" t="str">
        <f t="shared" si="172"/>
        <v/>
      </c>
      <c r="CZ185" s="144" t="str">
        <f t="shared" si="215"/>
        <v/>
      </c>
      <c r="DA185" s="144" t="str">
        <f t="shared" si="173"/>
        <v/>
      </c>
      <c r="DB185" s="148" t="str">
        <f t="shared" si="174"/>
        <v/>
      </c>
      <c r="DC185" s="380" t="str">
        <f>IF(OR($E185="",$G185=""),"",IF(AND($E$3=1),'Marks Entry 1st'!AZ184,IF(AND($E$3=2),'Marks Entry 2nd'!AZ184,IF(AND($E$3=3),'Marks Entry 3rd'!AZ184,IF(AND($E$3=4),'Marks Entry 4th'!AZ184,"")))))</f>
        <v/>
      </c>
      <c r="DD185" s="380" t="str">
        <f>IF(OR($E185="",$G185=""),"",IF(AND($E$3=1),'Marks Entry 1st'!BA184,IF(AND($E$3=2),'Marks Entry 2nd'!BA184,IF(AND($E$3=3),'Marks Entry 3rd'!BA184,IF(AND($E$3=4),'Marks Entry 4th'!BA184,"")))))</f>
        <v/>
      </c>
      <c r="DE185" s="380" t="str">
        <f>IF(OR($E185="",$G185=""),"",IF(AND($E$3=1),'Marks Entry 1st'!BB184,IF(AND($E$3=2),'Marks Entry 2nd'!BB184,IF(AND($E$3=3),'Marks Entry 3rd'!BB184,IF(AND($E$3=4),'Marks Entry 4th'!BB184,"")))))</f>
        <v/>
      </c>
      <c r="DF185" s="181" t="str">
        <f t="shared" si="216"/>
        <v/>
      </c>
      <c r="DG185" s="182">
        <f t="shared" si="217"/>
        <v>0</v>
      </c>
      <c r="DH185" s="182" t="str">
        <f t="shared" si="218"/>
        <v/>
      </c>
      <c r="DI185" s="182" t="str">
        <f t="shared" si="219"/>
        <v/>
      </c>
      <c r="DJ185" s="147" t="str">
        <f t="shared" si="175"/>
        <v/>
      </c>
      <c r="DK185" s="380" t="str">
        <f>IF(OR($E185="",$G185=""),"",IF(AND($E$3=1),'Marks Entry 1st'!BC184,IF(AND($E$3=2),'Marks Entry 2nd'!BC184,IF(AND($E$3=3),'Marks Entry 3rd'!BC184,IF(AND($E$3=4),'Marks Entry 4th'!BC184,"")))))</f>
        <v/>
      </c>
      <c r="DL185" s="380" t="str">
        <f>IF(OR($E185="",$G185=""),"",IF(AND($E$3=1),'Marks Entry 1st'!BD184,IF(AND($E$3=2),'Marks Entry 2nd'!BD184,IF(AND($E$3=3),'Marks Entry 3rd'!BD184,IF(AND($E$3=4),'Marks Entry 4th'!BD184,"")))))</f>
        <v/>
      </c>
      <c r="DM185" s="380" t="str">
        <f>IF(OR($E185="",$G185=""),"",IF(AND($E$3=1),'Marks Entry 1st'!BE184,IF(AND($E$3=2),'Marks Entry 2nd'!BE184,IF(AND($E$3=3),'Marks Entry 3rd'!BE184,IF(AND($E$3=4),'Marks Entry 4th'!BE184,"")))))</f>
        <v/>
      </c>
      <c r="DN185" s="181" t="str">
        <f t="shared" si="220"/>
        <v/>
      </c>
      <c r="DO185" s="182">
        <f t="shared" si="221"/>
        <v>0</v>
      </c>
      <c r="DP185" s="182" t="str">
        <f t="shared" si="222"/>
        <v/>
      </c>
      <c r="DQ185" s="182" t="str">
        <f t="shared" si="223"/>
        <v/>
      </c>
      <c r="DR185" s="147" t="str">
        <f t="shared" si="176"/>
        <v/>
      </c>
      <c r="DS185" s="380" t="str">
        <f>IF(OR($E185="",$G185=""),"",IF(AND($E$3=1),'Marks Entry 1st'!BF184,IF(AND($E$3=2),'Marks Entry 2nd'!BF184,IF(AND($E$3=3),'Marks Entry 3rd'!BF184,IF(AND($E$3=4),'Marks Entry 4th'!BF184,"")))))</f>
        <v/>
      </c>
      <c r="DT185" s="380" t="str">
        <f>IF(OR($E185="",$G185=""),"",IF(AND($E$3=1),'Marks Entry 1st'!BG184,IF(AND($E$3=2),'Marks Entry 2nd'!BG184,IF(AND($E$3=3),'Marks Entry 3rd'!BG184,IF(AND($E$3=4),'Marks Entry 4th'!BG184,"")))))</f>
        <v/>
      </c>
      <c r="DU185" s="380" t="str">
        <f>IF(OR($E185="",$G185=""),"",IF(AND($E$3=1),'Marks Entry 1st'!BH184,IF(AND($E$3=2),'Marks Entry 2nd'!BH184,IF(AND($E$3=3),'Marks Entry 3rd'!BH184,IF(AND($E$3=4),'Marks Entry 4th'!BH184,"")))))</f>
        <v/>
      </c>
      <c r="DV185" s="181" t="str">
        <f t="shared" si="224"/>
        <v/>
      </c>
      <c r="DW185" s="182">
        <f t="shared" si="225"/>
        <v>0</v>
      </c>
      <c r="DX185" s="182" t="str">
        <f t="shared" si="226"/>
        <v/>
      </c>
      <c r="DY185" s="182" t="str">
        <f t="shared" si="227"/>
        <v/>
      </c>
      <c r="DZ185" s="147" t="str">
        <f t="shared" si="177"/>
        <v/>
      </c>
      <c r="EA185" s="104" t="str">
        <f t="shared" si="178"/>
        <v/>
      </c>
      <c r="EB185" s="105" t="str">
        <f t="shared" si="179"/>
        <v/>
      </c>
      <c r="EC185" s="111" t="str">
        <f t="shared" si="180"/>
        <v/>
      </c>
      <c r="ED185" s="112" t="str">
        <f t="shared" si="181"/>
        <v/>
      </c>
      <c r="EE185" s="386" t="str">
        <f t="shared" si="182"/>
        <v/>
      </c>
      <c r="EF185" s="72" t="str">
        <f>IF(OR($E185="",$G185=""),"",IF(AND($E$3=1),'Marks Entry 1st'!BI184,IF(AND($E$3=2),'Marks Entry 2nd'!BI184,IF(AND($E$3=3),'Marks Entry 3rd'!BI184,IF(AND($E$3=4),'Marks Entry 4th'!BI184,"")))))</f>
        <v/>
      </c>
      <c r="EG185" s="72" t="str">
        <f>IF(OR($E185="",$G185=""),"",IF(AND($E$3=1),'Marks Entry 1st'!BJ184,IF(AND($E$3=2),'Marks Entry 2nd'!BJ184,IF(AND($E$3=3),'Marks Entry 3rd'!BJ184,IF(AND($E$3=4),'Marks Entry 4th'!BJ184,"")))))</f>
        <v/>
      </c>
      <c r="EH185" s="328" t="str">
        <f t="shared" si="183"/>
        <v/>
      </c>
      <c r="EI185" s="73"/>
      <c r="EP185" s="75">
        <f>IF(AND($E$3=1),'Marks Entry 1st'!I184,IF(AND($E$3=2),'Marks Entry 2nd'!I184,IF(AND($E$3=3),'Marks Entry 3rd'!I184,IF(AND($E$3=4),'Marks Entry 4th'!I184,""))))</f>
        <v>0</v>
      </c>
    </row>
    <row r="186" spans="1:146" ht="18.899999999999999" customHeight="1">
      <c r="A186" s="94">
        <v>179</v>
      </c>
      <c r="B186" s="94" t="str">
        <f>IF(OR(EP186=0,EP186=""),"",IF(AND($E$3=1),'Marks Entry 1st'!I185,IF(AND($E$3=2),'Marks Entry 2nd'!I185,IF(AND($E$3=3),'Marks Entry 3rd'!I185,IF(AND($E$3=4),'Marks Entry 4th'!I185,"")))))</f>
        <v/>
      </c>
      <c r="C186" s="95" t="str">
        <f>IF(OR(B186=0,B186=""),"",IF(AND($E$3=1),'Marks Entry 1st'!B185,IF(AND($E$3=2),'Marks Entry 2nd'!B185,IF(AND($E$3=3),'Marks Entry 3rd'!B185,IF(AND($E$3=4),'Marks Entry 4th'!B185,"")))))</f>
        <v/>
      </c>
      <c r="D186" s="95" t="str">
        <f>IF(OR(B186=0,B186=""),"",IF(AND($E$3=1),'Marks Entry 1st'!C185,IF(AND($E$3=2),'Marks Entry 2nd'!C185,IF(AND($E$3=3),'Marks Entry 3rd'!C185,IF(AND($E$3=4),'Marks Entry 4th'!C185,"")))))</f>
        <v/>
      </c>
      <c r="E186" s="96" t="str">
        <f>IF(OR(B186=0,B186=""),"",IF(AND($E$3=1),'Marks Entry 1st'!E185,IF(AND($E$3=2),'Marks Entry 2nd'!E185,IF(AND($E$3=3),'Marks Entry 3rd'!E185,IF(AND($E$3=4),'Marks Entry 4th'!E185,"")))))</f>
        <v/>
      </c>
      <c r="F186" s="95" t="str">
        <f>IF(OR(B186=0,B186=""),"",IF(AND($E$3=1),'Marks Entry 1st'!D185,IF(AND($E$3=2),'Marks Entry 2nd'!D185,IF(AND($E$3=3),'Marks Entry 3rd'!D185,IF(AND($E$3=4),'Marks Entry 4th'!D185,"")))))</f>
        <v/>
      </c>
      <c r="G186" s="90" t="str">
        <f>IF(OR(B186=0,B186=""),"",IF(AND($E$3=1),'Marks Entry 1st'!F185,IF(AND($E$3=2),'Marks Entry 2nd'!F185,IF(AND($E$3=3),'Marks Entry 3rd'!F185,IF(AND($E$3=4),'Marks Entry 4th'!F185,"")))))</f>
        <v/>
      </c>
      <c r="H186" s="90" t="str">
        <f>IF(OR(B186=0,B186=""),"",IF(AND($E$3=1),'Marks Entry 1st'!G185,IF(AND($E$3=2),'Marks Entry 2nd'!G185,IF(AND($E$3=3),'Marks Entry 3rd'!G185,IF(AND($E$3=4),'Marks Entry 4th'!G185,"")))))</f>
        <v/>
      </c>
      <c r="I186" s="90" t="str">
        <f>IF(OR(B186=0,B186=""),"",IF(AND($E$3=1),'Marks Entry 1st'!H185,IF(AND($E$3=2),'Marks Entry 2nd'!H185,IF(AND($E$3=3),'Marks Entry 3rd'!H185,IF(AND($E$3=4),'Marks Entry 4th'!H185,"")))))</f>
        <v/>
      </c>
      <c r="J186" s="379" t="str">
        <f>IF(OR(B186=0,B186=""),"",IF(AND($E$3=1),'Marks Entry 1st'!J185,IF(AND($E$3=2),'Marks Entry 2nd'!J185,IF(AND($E$3=3),'Marks Entry 3rd'!J185,IF(AND($E$3=4),'Marks Entry 4th'!J185,"")))))</f>
        <v/>
      </c>
      <c r="K186" s="379" t="str">
        <f>IF(OR(B186=0,B186=""),"",IF(AND($E$3=1),'Marks Entry 1st'!K185,IF(AND($E$3=2),'Marks Entry 2nd'!K185,IF(AND($E$3=3),'Marks Entry 3rd'!K185,IF(AND($E$3=4),'Marks Entry 4th'!K185,"")))))</f>
        <v/>
      </c>
      <c r="L186" s="180" t="str">
        <f>IF(OR($E186="",$G186=""),"",IF(AND($E$3=1),'Marks Entry 1st'!L185,IF(AND($E$3=2),'Marks Entry 2nd'!L185,IF(AND($E$3=3),'Marks Entry 3rd'!L185,IF(AND($E$3=4),'Marks Entry 4th'!L185,"")))))</f>
        <v/>
      </c>
      <c r="M186" s="180" t="str">
        <f>IF(OR($E186="",$G186=""),"",IF(AND($E$3=1),'Marks Entry 1st'!M185,IF(AND($E$3=2),'Marks Entry 2nd'!M185,IF(AND($E$3=3),'Marks Entry 3rd'!M185,IF(AND($E$3=4),'Marks Entry 4th'!M185,"")))))</f>
        <v/>
      </c>
      <c r="N186" s="87" t="str">
        <f t="shared" si="184"/>
        <v/>
      </c>
      <c r="O186" s="180" t="str">
        <f>IF(OR($E186="",$G186=""),"",IF(AND($E$3=1),'Marks Entry 1st'!N185,IF(AND($E$3=2),'Marks Entry 2nd'!N185,IF(AND($E$3=3),'Marks Entry 3rd'!N185,IF(AND($E$3=4),'Marks Entry 4th'!N185,"")))))</f>
        <v/>
      </c>
      <c r="P186" s="180" t="str">
        <f>IF(OR($E186="",$G186=""),"",IF(AND($E$3=1),'Marks Entry 1st'!O185,IF(AND($E$3=2),'Marks Entry 2nd'!O185,IF(AND($E$3=3),'Marks Entry 3rd'!O185,IF(AND($E$3=4),'Marks Entry 4th'!O185,"")))))</f>
        <v/>
      </c>
      <c r="Q186" s="180" t="str">
        <f>IF(OR($E186="",$G186=""),"",IF(AND($E$3=1),'Marks Entry 1st'!P185,IF(AND($E$3=2),'Marks Entry 2nd'!P185,IF(AND($E$3=3),'Marks Entry 3rd'!P185,IF(AND($E$3=4),'Marks Entry 4th'!P185,"")))))</f>
        <v/>
      </c>
      <c r="R186" s="91" t="str">
        <f t="shared" si="185"/>
        <v/>
      </c>
      <c r="S186" s="87">
        <f t="shared" si="186"/>
        <v>0</v>
      </c>
      <c r="T186" s="93" t="str">
        <f>IF(OR($E186="",$G186=""),"",IF(AND($E$3=1),'Marks Entry 1st'!Q185,IF(AND($E$3=2),'Marks Entry 2nd'!Q185,IF(AND($E$3=3),'Marks Entry 3rd'!Q185,IF(AND($E$3=4),'Marks Entry 4th'!Q185,"")))))</f>
        <v/>
      </c>
      <c r="U186" s="93" t="str">
        <f>IF(OR($E186="",$G186=""),"",IF(AND($E$3=1),'Marks Entry 1st'!R185,IF(AND($E$3=2),'Marks Entry 2nd'!R185,IF(AND($E$3=3),'Marks Entry 3rd'!R185,IF(AND($E$3=4),'Marks Entry 4th'!R185,"")))))</f>
        <v/>
      </c>
      <c r="V186" s="93" t="str">
        <f>IF(OR($E186="",$G186=""),"",IF(AND($E$3=1),'Marks Entry 1st'!S185,IF(AND($E$3=2),'Marks Entry 2nd'!S185,IF(AND($E$3=3),'Marks Entry 3rd'!S185,IF(AND($E$3=4),'Marks Entry 4th'!S185,"")))))</f>
        <v/>
      </c>
      <c r="W186" s="92" t="str">
        <f t="shared" si="187"/>
        <v/>
      </c>
      <c r="X186" s="87" t="str">
        <f t="shared" si="188"/>
        <v/>
      </c>
      <c r="Y186" s="144">
        <f t="shared" si="189"/>
        <v>0</v>
      </c>
      <c r="Z186" s="144" t="str">
        <f t="shared" si="190"/>
        <v/>
      </c>
      <c r="AA186" s="144" t="str">
        <f t="shared" si="152"/>
        <v/>
      </c>
      <c r="AB186" s="144" t="str">
        <f t="shared" si="191"/>
        <v/>
      </c>
      <c r="AC186" s="144" t="str">
        <f t="shared" si="153"/>
        <v/>
      </c>
      <c r="AD186" s="148" t="str">
        <f t="shared" si="154"/>
        <v/>
      </c>
      <c r="AE186" s="180" t="str">
        <f>IF(OR($E186="",$G186=""),"",IF(AND($E$3=1),'Marks Entry 1st'!T185,IF(AND($E$3=2),'Marks Entry 2nd'!T185,IF(AND($E$3=3),'Marks Entry 3rd'!T185,IF(AND($E$3=4),'Marks Entry 4th'!T185,"")))))</f>
        <v/>
      </c>
      <c r="AF186" s="180" t="str">
        <f>IF(OR($E186="",$G186=""),"",IF(AND($E$3=1),'Marks Entry 1st'!U185,IF(AND($E$3=2),'Marks Entry 2nd'!U185,IF(AND($E$3=3),'Marks Entry 3rd'!U185,IF(AND($E$3=4),'Marks Entry 4th'!U185,"")))))</f>
        <v/>
      </c>
      <c r="AG186" s="87" t="str">
        <f t="shared" si="192"/>
        <v/>
      </c>
      <c r="AH186" s="180" t="str">
        <f>IF(OR($E186="",$G186=""),"",IF(AND($E$3=1),'Marks Entry 1st'!V185,IF(AND($E$3=2),'Marks Entry 2nd'!V185,IF(AND($E$3=3),'Marks Entry 3rd'!V185,IF(AND($E$3=4),'Marks Entry 4th'!V185,"")))))</f>
        <v/>
      </c>
      <c r="AI186" s="180" t="str">
        <f>IF(OR($E186="",$G186=""),"",IF(AND($E$3=1),'Marks Entry 1st'!W185,IF(AND($E$3=2),'Marks Entry 2nd'!W185,IF(AND($E$3=3),'Marks Entry 3rd'!W185,IF(AND($E$3=4),'Marks Entry 4th'!W185,"")))))</f>
        <v/>
      </c>
      <c r="AJ186" s="180" t="str">
        <f>IF(OR($E186="",$G186=""),"",IF(AND($E$3=1),'Marks Entry 1st'!X185,IF(AND($E$3=2),'Marks Entry 2nd'!X185,IF(AND($E$3=3),'Marks Entry 3rd'!X185,IF(AND($E$3=4),'Marks Entry 4th'!X185,"")))))</f>
        <v/>
      </c>
      <c r="AK186" s="91" t="str">
        <f t="shared" si="193"/>
        <v/>
      </c>
      <c r="AL186" s="87">
        <f t="shared" si="194"/>
        <v>0</v>
      </c>
      <c r="AM186" s="93" t="str">
        <f>IF(OR($E186="",$G186=""),"",IF(AND($E$3=1),'Marks Entry 1st'!Y185,IF(AND($E$3=2),'Marks Entry 2nd'!Y185,IF(AND($E$3=3),'Marks Entry 3rd'!Y185,IF(AND($E$3=4),'Marks Entry 4th'!Y185,"")))))</f>
        <v/>
      </c>
      <c r="AN186" s="93" t="str">
        <f>IF(OR($E186="",$G186=""),"",IF(AND($E$3=1),'Marks Entry 1st'!Z185,IF(AND($E$3=2),'Marks Entry 2nd'!Z185,IF(AND($E$3=3),'Marks Entry 3rd'!Z185,IF(AND($E$3=4),'Marks Entry 4th'!Z185,"")))))</f>
        <v/>
      </c>
      <c r="AO186" s="93" t="str">
        <f>IF(OR($E186="",$G186=""),"",IF(AND($E$3=1),'Marks Entry 1st'!AA185,IF(AND($E$3=2),'Marks Entry 2nd'!AA185,IF(AND($E$3=3),'Marks Entry 3rd'!AA185,IF(AND($E$3=4),'Marks Entry 4th'!AA185,"")))))</f>
        <v/>
      </c>
      <c r="AP186" s="92" t="str">
        <f t="shared" si="195"/>
        <v/>
      </c>
      <c r="AQ186" s="87" t="str">
        <f t="shared" si="196"/>
        <v/>
      </c>
      <c r="AR186" s="144">
        <f t="shared" si="197"/>
        <v>0</v>
      </c>
      <c r="AS186" s="144" t="str">
        <f t="shared" si="198"/>
        <v/>
      </c>
      <c r="AT186" s="144" t="str">
        <f t="shared" si="155"/>
        <v/>
      </c>
      <c r="AU186" s="144" t="str">
        <f t="shared" si="199"/>
        <v/>
      </c>
      <c r="AV186" s="144" t="str">
        <f t="shared" si="156"/>
        <v/>
      </c>
      <c r="AW186" s="148" t="str">
        <f t="shared" si="157"/>
        <v/>
      </c>
      <c r="AX186" s="180" t="str">
        <f>IF(OR($E186="",$G186=""),"",IF(AND($E$3=1),'Marks Entry 1st'!AB185,IF(AND($E$3=2),'Marks Entry 2nd'!AB185,IF(AND($E$3=3),'Marks Entry 3rd'!AB185,IF(AND($E$3=4),'Marks Entry 4th'!AB185,"")))))</f>
        <v/>
      </c>
      <c r="AY186" s="180" t="str">
        <f>IF(OR($E186="",$G186=""),"",IF(AND($E$3=1),'Marks Entry 1st'!AC185,IF(AND($E$3=2),'Marks Entry 2nd'!AC185,IF(AND($E$3=3),'Marks Entry 3rd'!AC185,IF(AND($E$3=4),'Marks Entry 4th'!AC185,"")))))</f>
        <v/>
      </c>
      <c r="AZ186" s="87" t="str">
        <f t="shared" si="158"/>
        <v/>
      </c>
      <c r="BA186" s="180" t="str">
        <f>IF(OR($E186="",$G186=""),"",IF(AND($E$3=1),'Marks Entry 1st'!AD185,IF(AND($E$3=2),'Marks Entry 2nd'!AD185,IF(AND($E$3=3),'Marks Entry 3rd'!AD185,IF(AND($E$3=4),'Marks Entry 4th'!AD185,"")))))</f>
        <v/>
      </c>
      <c r="BB186" s="180" t="str">
        <f>IF(OR($E186="",$G186=""),"",IF(AND($E$3=1),'Marks Entry 1st'!AE185,IF(AND($E$3=2),'Marks Entry 2nd'!AE185,IF(AND($E$3=3),'Marks Entry 3rd'!AE185,IF(AND($E$3=4),'Marks Entry 4th'!AE185,"")))))</f>
        <v/>
      </c>
      <c r="BC186" s="180" t="str">
        <f>IF(OR($E186="",$G186=""),"",IF(AND($E$3=1),'Marks Entry 1st'!AF185,IF(AND($E$3=2),'Marks Entry 2nd'!AF185,IF(AND($E$3=3),'Marks Entry 3rd'!AF185,IF(AND($E$3=4),'Marks Entry 4th'!AF185,"")))))</f>
        <v/>
      </c>
      <c r="BD186" s="91" t="str">
        <f t="shared" si="159"/>
        <v/>
      </c>
      <c r="BE186" s="87">
        <f t="shared" si="160"/>
        <v>0</v>
      </c>
      <c r="BF186" s="93" t="str">
        <f>IF(OR($E186="",$G186=""),"",IF(AND($E$3=1),'Marks Entry 1st'!AG185,IF(AND($E$3=2),'Marks Entry 2nd'!AG185,IF(AND($E$3=3),'Marks Entry 3rd'!AG185,IF(AND($E$3=4),'Marks Entry 4th'!AG185,"")))))</f>
        <v/>
      </c>
      <c r="BG186" s="93" t="str">
        <f>IF(OR($E186="",$G186=""),"",IF(AND($E$3=1),'Marks Entry 1st'!AH185,IF(AND($E$3=2),'Marks Entry 2nd'!AH185,IF(AND($E$3=3),'Marks Entry 3rd'!AH185,IF(AND($E$3=4),'Marks Entry 4th'!AH185,"")))))</f>
        <v/>
      </c>
      <c r="BH186" s="93" t="str">
        <f>IF(OR($E186="",$G186=""),"",IF(AND($E$3=1),'Marks Entry 1st'!AI185,IF(AND($E$3=2),'Marks Entry 2nd'!AI185,IF(AND($E$3=3),'Marks Entry 3rd'!AI185,IF(AND($E$3=4),'Marks Entry 4th'!AI185,"")))))</f>
        <v/>
      </c>
      <c r="BI186" s="92" t="str">
        <f t="shared" si="161"/>
        <v/>
      </c>
      <c r="BJ186" s="87" t="str">
        <f t="shared" si="162"/>
        <v/>
      </c>
      <c r="BK186" s="144">
        <f t="shared" si="163"/>
        <v>0</v>
      </c>
      <c r="BL186" s="144" t="str">
        <f t="shared" si="164"/>
        <v/>
      </c>
      <c r="BM186" s="144" t="str">
        <f t="shared" si="165"/>
        <v/>
      </c>
      <c r="BN186" s="144" t="str">
        <f t="shared" si="166"/>
        <v/>
      </c>
      <c r="BO186" s="144" t="str">
        <f t="shared" si="167"/>
        <v/>
      </c>
      <c r="BP186" s="148" t="str">
        <f t="shared" si="168"/>
        <v/>
      </c>
      <c r="BQ186" s="180" t="str">
        <f>IF(OR($E186="",$G186=""),"",IF(AND($E$3=1),'Marks Entry 1st'!AJ185,IF(AND($E$3=2),'Marks Entry 2nd'!AJ185,IF(AND($E$3=3),'Marks Entry 3rd'!AJ185,IF(AND($E$3=4),'Marks Entry 4th'!AJ185,"")))))</f>
        <v/>
      </c>
      <c r="BR186" s="180" t="str">
        <f>IF(OR($E186="",$G186=""),"",IF(AND($E$3=1),'Marks Entry 1st'!AK185,IF(AND($E$3=2),'Marks Entry 2nd'!AK185,IF(AND($E$3=3),'Marks Entry 3rd'!AK185,IF(AND($E$3=4),'Marks Entry 4th'!AK185,"")))))</f>
        <v/>
      </c>
      <c r="BS186" s="87" t="str">
        <f t="shared" si="200"/>
        <v/>
      </c>
      <c r="BT186" s="180" t="str">
        <f>IF(OR($E186="",$G186=""),"",IF(AND($E$3=1),'Marks Entry 1st'!AL185,IF(AND($E$3=2),'Marks Entry 2nd'!AL185,IF(AND($E$3=3),'Marks Entry 3rd'!AL185,IF(AND($E$3=4),'Marks Entry 4th'!AL185,"")))))</f>
        <v/>
      </c>
      <c r="BU186" s="180" t="str">
        <f>IF(OR($E186="",$G186=""),"",IF(AND($E$3=1),'Marks Entry 1st'!AM185,IF(AND($E$3=2),'Marks Entry 2nd'!AM185,IF(AND($E$3=3),'Marks Entry 3rd'!AM185,IF(AND($E$3=4),'Marks Entry 4th'!AM185,"")))))</f>
        <v/>
      </c>
      <c r="BV186" s="180" t="str">
        <f>IF(OR($E186="",$G186=""),"",IF(AND($E$3=1),'Marks Entry 1st'!AN185,IF(AND($E$3=2),'Marks Entry 2nd'!AN185,IF(AND($E$3=3),'Marks Entry 3rd'!AN185,IF(AND($E$3=4),'Marks Entry 4th'!AN185,"")))))</f>
        <v/>
      </c>
      <c r="BW186" s="91" t="str">
        <f t="shared" si="201"/>
        <v/>
      </c>
      <c r="BX186" s="87">
        <f t="shared" si="202"/>
        <v>0</v>
      </c>
      <c r="BY186" s="93" t="str">
        <f>IF(OR($E186="",$G186=""),"",IF(AND($E$3=1),'Marks Entry 1st'!AO185,IF(AND($E$3=2),'Marks Entry 2nd'!AO185,IF(AND($E$3=3),'Marks Entry 3rd'!AO185,IF(AND($E$3=4),'Marks Entry 4th'!AO185,"")))))</f>
        <v/>
      </c>
      <c r="BZ186" s="93" t="str">
        <f>IF(OR($E186="",$G186=""),"",IF(AND($E$3=1),'Marks Entry 1st'!AP185,IF(AND($E$3=2),'Marks Entry 2nd'!AP185,IF(AND($E$3=3),'Marks Entry 3rd'!AP185,IF(AND($E$3=4),'Marks Entry 4th'!AP185,"")))))</f>
        <v/>
      </c>
      <c r="CA186" s="93" t="str">
        <f>IF(OR($E186="",$G186=""),"",IF(AND($E$3=1),'Marks Entry 1st'!AQ185,IF(AND($E$3=2),'Marks Entry 2nd'!AQ185,IF(AND($E$3=3),'Marks Entry 3rd'!AQ185,IF(AND($E$3=4),'Marks Entry 4th'!AQ185,"")))))</f>
        <v/>
      </c>
      <c r="CB186" s="92" t="str">
        <f t="shared" si="203"/>
        <v/>
      </c>
      <c r="CC186" s="87" t="str">
        <f t="shared" si="204"/>
        <v/>
      </c>
      <c r="CD186" s="144">
        <f t="shared" si="205"/>
        <v>0</v>
      </c>
      <c r="CE186" s="144" t="str">
        <f t="shared" si="206"/>
        <v/>
      </c>
      <c r="CF186" s="144" t="str">
        <f t="shared" si="169"/>
        <v/>
      </c>
      <c r="CG186" s="144" t="str">
        <f t="shared" si="207"/>
        <v/>
      </c>
      <c r="CH186" s="144" t="str">
        <f t="shared" si="170"/>
        <v/>
      </c>
      <c r="CI186" s="148" t="str">
        <f t="shared" si="171"/>
        <v/>
      </c>
      <c r="CJ186" s="180" t="str">
        <f>IF(OR($E186="",$G186=""),"",IF(AND($E$3=1),'Marks Entry 1st'!AR185,IF(AND($E$3=2),'Marks Entry 2nd'!AR185,IF(AND($E$3=3),'Marks Entry 3rd'!AR185,IF(AND($E$3=4),'Marks Entry 4th'!AR185,"")))))</f>
        <v/>
      </c>
      <c r="CK186" s="180" t="str">
        <f>IF(OR($E186="",$G186=""),"",IF(AND($E$3=1),'Marks Entry 1st'!AS185,IF(AND($E$3=2),'Marks Entry 2nd'!AS185,IF(AND($E$3=3),'Marks Entry 3rd'!AS185,IF(AND($E$3=4),'Marks Entry 4th'!AS185,"")))))</f>
        <v/>
      </c>
      <c r="CL186" s="87" t="str">
        <f t="shared" si="208"/>
        <v/>
      </c>
      <c r="CM186" s="180" t="str">
        <f>IF(OR($E186="",$G186=""),"",IF(AND($E$3=1),'Marks Entry 1st'!AT185,IF(AND($E$3=2),'Marks Entry 2nd'!AT185,IF(AND($E$3=3),'Marks Entry 3rd'!AT185,IF(AND($E$3=4),'Marks Entry 4th'!AT185,"")))))</f>
        <v/>
      </c>
      <c r="CN186" s="180" t="str">
        <f>IF(OR($E186="",$G186=""),"",IF(AND($E$3=1),'Marks Entry 1st'!AU185,IF(AND($E$3=2),'Marks Entry 2nd'!AU185,IF(AND($E$3=3),'Marks Entry 3rd'!AU185,IF(AND($E$3=4),'Marks Entry 4th'!AU185,"")))))</f>
        <v/>
      </c>
      <c r="CO186" s="180" t="str">
        <f>IF(OR($E186="",$G186=""),"",IF(AND($E$3=1),'Marks Entry 1st'!AV185,IF(AND($E$3=2),'Marks Entry 2nd'!AV185,IF(AND($E$3=3),'Marks Entry 3rd'!AV185,IF(AND($E$3=4),'Marks Entry 4th'!AV185,"")))))</f>
        <v/>
      </c>
      <c r="CP186" s="91" t="str">
        <f t="shared" si="209"/>
        <v/>
      </c>
      <c r="CQ186" s="87">
        <f t="shared" si="210"/>
        <v>0</v>
      </c>
      <c r="CR186" s="93" t="str">
        <f>IF(OR($E186="",$G186=""),"",IF(AND($E$3=1),'Marks Entry 1st'!AW185,IF(AND($E$3=2),'Marks Entry 2nd'!AW185,IF(AND($E$3=3),'Marks Entry 3rd'!AW185,IF(AND($E$3=4),'Marks Entry 4th'!AW185,"")))))</f>
        <v/>
      </c>
      <c r="CS186" s="93" t="str">
        <f>IF(OR($E186="",$G186=""),"",IF(AND($E$3=1),'Marks Entry 1st'!AX185,IF(AND($E$3=2),'Marks Entry 2nd'!AX185,IF(AND($E$3=3),'Marks Entry 3rd'!AX185,IF(AND($E$3=4),'Marks Entry 4th'!AX185,"")))))</f>
        <v/>
      </c>
      <c r="CT186" s="93" t="str">
        <f>IF(OR($E186="",$G186=""),"",IF(AND($E$3=1),'Marks Entry 1st'!AY185,IF(AND($E$3=2),'Marks Entry 2nd'!AY185,IF(AND($E$3=3),'Marks Entry 3rd'!AY185,IF(AND($E$3=4),'Marks Entry 4th'!AY185,"")))))</f>
        <v/>
      </c>
      <c r="CU186" s="92" t="str">
        <f t="shared" si="211"/>
        <v/>
      </c>
      <c r="CV186" s="87" t="str">
        <f t="shared" si="212"/>
        <v/>
      </c>
      <c r="CW186" s="144">
        <f t="shared" si="213"/>
        <v>0</v>
      </c>
      <c r="CX186" s="144" t="str">
        <f t="shared" si="214"/>
        <v/>
      </c>
      <c r="CY186" s="144" t="str">
        <f t="shared" si="172"/>
        <v/>
      </c>
      <c r="CZ186" s="144" t="str">
        <f t="shared" si="215"/>
        <v/>
      </c>
      <c r="DA186" s="144" t="str">
        <f t="shared" si="173"/>
        <v/>
      </c>
      <c r="DB186" s="148" t="str">
        <f t="shared" si="174"/>
        <v/>
      </c>
      <c r="DC186" s="380" t="str">
        <f>IF(OR($E186="",$G186=""),"",IF(AND($E$3=1),'Marks Entry 1st'!AZ185,IF(AND($E$3=2),'Marks Entry 2nd'!AZ185,IF(AND($E$3=3),'Marks Entry 3rd'!AZ185,IF(AND($E$3=4),'Marks Entry 4th'!AZ185,"")))))</f>
        <v/>
      </c>
      <c r="DD186" s="380" t="str">
        <f>IF(OR($E186="",$G186=""),"",IF(AND($E$3=1),'Marks Entry 1st'!BA185,IF(AND($E$3=2),'Marks Entry 2nd'!BA185,IF(AND($E$3=3),'Marks Entry 3rd'!BA185,IF(AND($E$3=4),'Marks Entry 4th'!BA185,"")))))</f>
        <v/>
      </c>
      <c r="DE186" s="380" t="str">
        <f>IF(OR($E186="",$G186=""),"",IF(AND($E$3=1),'Marks Entry 1st'!BB185,IF(AND($E$3=2),'Marks Entry 2nd'!BB185,IF(AND($E$3=3),'Marks Entry 3rd'!BB185,IF(AND($E$3=4),'Marks Entry 4th'!BB185,"")))))</f>
        <v/>
      </c>
      <c r="DF186" s="181" t="str">
        <f t="shared" si="216"/>
        <v/>
      </c>
      <c r="DG186" s="182">
        <f t="shared" si="217"/>
        <v>0</v>
      </c>
      <c r="DH186" s="182" t="str">
        <f t="shared" si="218"/>
        <v/>
      </c>
      <c r="DI186" s="182" t="str">
        <f t="shared" si="219"/>
        <v/>
      </c>
      <c r="DJ186" s="147" t="str">
        <f t="shared" si="175"/>
        <v/>
      </c>
      <c r="DK186" s="380" t="str">
        <f>IF(OR($E186="",$G186=""),"",IF(AND($E$3=1),'Marks Entry 1st'!BC185,IF(AND($E$3=2),'Marks Entry 2nd'!BC185,IF(AND($E$3=3),'Marks Entry 3rd'!BC185,IF(AND($E$3=4),'Marks Entry 4th'!BC185,"")))))</f>
        <v/>
      </c>
      <c r="DL186" s="380" t="str">
        <f>IF(OR($E186="",$G186=""),"",IF(AND($E$3=1),'Marks Entry 1st'!BD185,IF(AND($E$3=2),'Marks Entry 2nd'!BD185,IF(AND($E$3=3),'Marks Entry 3rd'!BD185,IF(AND($E$3=4),'Marks Entry 4th'!BD185,"")))))</f>
        <v/>
      </c>
      <c r="DM186" s="380" t="str">
        <f>IF(OR($E186="",$G186=""),"",IF(AND($E$3=1),'Marks Entry 1st'!BE185,IF(AND($E$3=2),'Marks Entry 2nd'!BE185,IF(AND($E$3=3),'Marks Entry 3rd'!BE185,IF(AND($E$3=4),'Marks Entry 4th'!BE185,"")))))</f>
        <v/>
      </c>
      <c r="DN186" s="181" t="str">
        <f t="shared" si="220"/>
        <v/>
      </c>
      <c r="DO186" s="182">
        <f t="shared" si="221"/>
        <v>0</v>
      </c>
      <c r="DP186" s="182" t="str">
        <f t="shared" si="222"/>
        <v/>
      </c>
      <c r="DQ186" s="182" t="str">
        <f t="shared" si="223"/>
        <v/>
      </c>
      <c r="DR186" s="147" t="str">
        <f t="shared" si="176"/>
        <v/>
      </c>
      <c r="DS186" s="380" t="str">
        <f>IF(OR($E186="",$G186=""),"",IF(AND($E$3=1),'Marks Entry 1st'!BF185,IF(AND($E$3=2),'Marks Entry 2nd'!BF185,IF(AND($E$3=3),'Marks Entry 3rd'!BF185,IF(AND($E$3=4),'Marks Entry 4th'!BF185,"")))))</f>
        <v/>
      </c>
      <c r="DT186" s="380" t="str">
        <f>IF(OR($E186="",$G186=""),"",IF(AND($E$3=1),'Marks Entry 1st'!BG185,IF(AND($E$3=2),'Marks Entry 2nd'!BG185,IF(AND($E$3=3),'Marks Entry 3rd'!BG185,IF(AND($E$3=4),'Marks Entry 4th'!BG185,"")))))</f>
        <v/>
      </c>
      <c r="DU186" s="380" t="str">
        <f>IF(OR($E186="",$G186=""),"",IF(AND($E$3=1),'Marks Entry 1st'!BH185,IF(AND($E$3=2),'Marks Entry 2nd'!BH185,IF(AND($E$3=3),'Marks Entry 3rd'!BH185,IF(AND($E$3=4),'Marks Entry 4th'!BH185,"")))))</f>
        <v/>
      </c>
      <c r="DV186" s="181" t="str">
        <f t="shared" si="224"/>
        <v/>
      </c>
      <c r="DW186" s="182">
        <f t="shared" si="225"/>
        <v>0</v>
      </c>
      <c r="DX186" s="182" t="str">
        <f t="shared" si="226"/>
        <v/>
      </c>
      <c r="DY186" s="182" t="str">
        <f t="shared" si="227"/>
        <v/>
      </c>
      <c r="DZ186" s="147" t="str">
        <f t="shared" si="177"/>
        <v/>
      </c>
      <c r="EA186" s="104" t="str">
        <f t="shared" si="178"/>
        <v/>
      </c>
      <c r="EB186" s="105" t="str">
        <f t="shared" si="179"/>
        <v/>
      </c>
      <c r="EC186" s="111" t="str">
        <f t="shared" si="180"/>
        <v/>
      </c>
      <c r="ED186" s="112" t="str">
        <f t="shared" si="181"/>
        <v/>
      </c>
      <c r="EE186" s="386" t="str">
        <f t="shared" si="182"/>
        <v/>
      </c>
      <c r="EF186" s="72" t="str">
        <f>IF(OR($E186="",$G186=""),"",IF(AND($E$3=1),'Marks Entry 1st'!BI185,IF(AND($E$3=2),'Marks Entry 2nd'!BI185,IF(AND($E$3=3),'Marks Entry 3rd'!BI185,IF(AND($E$3=4),'Marks Entry 4th'!BI185,"")))))</f>
        <v/>
      </c>
      <c r="EG186" s="72" t="str">
        <f>IF(OR($E186="",$G186=""),"",IF(AND($E$3=1),'Marks Entry 1st'!BJ185,IF(AND($E$3=2),'Marks Entry 2nd'!BJ185,IF(AND($E$3=3),'Marks Entry 3rd'!BJ185,IF(AND($E$3=4),'Marks Entry 4th'!BJ185,"")))))</f>
        <v/>
      </c>
      <c r="EH186" s="328" t="str">
        <f t="shared" si="183"/>
        <v/>
      </c>
      <c r="EI186" s="73"/>
      <c r="EP186" s="75">
        <f>IF(AND($E$3=1),'Marks Entry 1st'!I185,IF(AND($E$3=2),'Marks Entry 2nd'!I185,IF(AND($E$3=3),'Marks Entry 3rd'!I185,IF(AND($E$3=4),'Marks Entry 4th'!I185,""))))</f>
        <v>0</v>
      </c>
    </row>
    <row r="187" spans="1:146" ht="18.899999999999999" customHeight="1">
      <c r="A187" s="94">
        <v>180</v>
      </c>
      <c r="B187" s="94" t="str">
        <f>IF(OR(EP187=0,EP187=""),"",IF(AND($E$3=1),'Marks Entry 1st'!I186,IF(AND($E$3=2),'Marks Entry 2nd'!I186,IF(AND($E$3=3),'Marks Entry 3rd'!I186,IF(AND($E$3=4),'Marks Entry 4th'!I186,"")))))</f>
        <v/>
      </c>
      <c r="C187" s="95" t="str">
        <f>IF(OR(B187=0,B187=""),"",IF(AND($E$3=1),'Marks Entry 1st'!B186,IF(AND($E$3=2),'Marks Entry 2nd'!B186,IF(AND($E$3=3),'Marks Entry 3rd'!B186,IF(AND($E$3=4),'Marks Entry 4th'!B186,"")))))</f>
        <v/>
      </c>
      <c r="D187" s="95" t="str">
        <f>IF(OR(B187=0,B187=""),"",IF(AND($E$3=1),'Marks Entry 1st'!C186,IF(AND($E$3=2),'Marks Entry 2nd'!C186,IF(AND($E$3=3),'Marks Entry 3rd'!C186,IF(AND($E$3=4),'Marks Entry 4th'!C186,"")))))</f>
        <v/>
      </c>
      <c r="E187" s="96" t="str">
        <f>IF(OR(B187=0,B187=""),"",IF(AND($E$3=1),'Marks Entry 1st'!E186,IF(AND($E$3=2),'Marks Entry 2nd'!E186,IF(AND($E$3=3),'Marks Entry 3rd'!E186,IF(AND($E$3=4),'Marks Entry 4th'!E186,"")))))</f>
        <v/>
      </c>
      <c r="F187" s="95" t="str">
        <f>IF(OR(B187=0,B187=""),"",IF(AND($E$3=1),'Marks Entry 1st'!D186,IF(AND($E$3=2),'Marks Entry 2nd'!D186,IF(AND($E$3=3),'Marks Entry 3rd'!D186,IF(AND($E$3=4),'Marks Entry 4th'!D186,"")))))</f>
        <v/>
      </c>
      <c r="G187" s="90" t="str">
        <f>IF(OR(B187=0,B187=""),"",IF(AND($E$3=1),'Marks Entry 1st'!F186,IF(AND($E$3=2),'Marks Entry 2nd'!F186,IF(AND($E$3=3),'Marks Entry 3rd'!F186,IF(AND($E$3=4),'Marks Entry 4th'!F186,"")))))</f>
        <v/>
      </c>
      <c r="H187" s="90" t="str">
        <f>IF(OR(B187=0,B187=""),"",IF(AND($E$3=1),'Marks Entry 1st'!G186,IF(AND($E$3=2),'Marks Entry 2nd'!G186,IF(AND($E$3=3),'Marks Entry 3rd'!G186,IF(AND($E$3=4),'Marks Entry 4th'!G186,"")))))</f>
        <v/>
      </c>
      <c r="I187" s="90" t="str">
        <f>IF(OR(B187=0,B187=""),"",IF(AND($E$3=1),'Marks Entry 1st'!H186,IF(AND($E$3=2),'Marks Entry 2nd'!H186,IF(AND($E$3=3),'Marks Entry 3rd'!H186,IF(AND($E$3=4),'Marks Entry 4th'!H186,"")))))</f>
        <v/>
      </c>
      <c r="J187" s="379" t="str">
        <f>IF(OR(B187=0,B187=""),"",IF(AND($E$3=1),'Marks Entry 1st'!J186,IF(AND($E$3=2),'Marks Entry 2nd'!J186,IF(AND($E$3=3),'Marks Entry 3rd'!J186,IF(AND($E$3=4),'Marks Entry 4th'!J186,"")))))</f>
        <v/>
      </c>
      <c r="K187" s="379" t="str">
        <f>IF(OR(B187=0,B187=""),"",IF(AND($E$3=1),'Marks Entry 1st'!K186,IF(AND($E$3=2),'Marks Entry 2nd'!K186,IF(AND($E$3=3),'Marks Entry 3rd'!K186,IF(AND($E$3=4),'Marks Entry 4th'!K186,"")))))</f>
        <v/>
      </c>
      <c r="L187" s="180" t="str">
        <f>IF(OR($E187="",$G187=""),"",IF(AND($E$3=1),'Marks Entry 1st'!L186,IF(AND($E$3=2),'Marks Entry 2nd'!L186,IF(AND($E$3=3),'Marks Entry 3rd'!L186,IF(AND($E$3=4),'Marks Entry 4th'!L186,"")))))</f>
        <v/>
      </c>
      <c r="M187" s="180" t="str">
        <f>IF(OR($E187="",$G187=""),"",IF(AND($E$3=1),'Marks Entry 1st'!M186,IF(AND($E$3=2),'Marks Entry 2nd'!M186,IF(AND($E$3=3),'Marks Entry 3rd'!M186,IF(AND($E$3=4),'Marks Entry 4th'!M186,"")))))</f>
        <v/>
      </c>
      <c r="N187" s="87" t="str">
        <f t="shared" si="184"/>
        <v/>
      </c>
      <c r="O187" s="180" t="str">
        <f>IF(OR($E187="",$G187=""),"",IF(AND($E$3=1),'Marks Entry 1st'!N186,IF(AND($E$3=2),'Marks Entry 2nd'!N186,IF(AND($E$3=3),'Marks Entry 3rd'!N186,IF(AND($E$3=4),'Marks Entry 4th'!N186,"")))))</f>
        <v/>
      </c>
      <c r="P187" s="180" t="str">
        <f>IF(OR($E187="",$G187=""),"",IF(AND($E$3=1),'Marks Entry 1st'!O186,IF(AND($E$3=2),'Marks Entry 2nd'!O186,IF(AND($E$3=3),'Marks Entry 3rd'!O186,IF(AND($E$3=4),'Marks Entry 4th'!O186,"")))))</f>
        <v/>
      </c>
      <c r="Q187" s="180" t="str">
        <f>IF(OR($E187="",$G187=""),"",IF(AND($E$3=1),'Marks Entry 1st'!P186,IF(AND($E$3=2),'Marks Entry 2nd'!P186,IF(AND($E$3=3),'Marks Entry 3rd'!P186,IF(AND($E$3=4),'Marks Entry 4th'!P186,"")))))</f>
        <v/>
      </c>
      <c r="R187" s="91" t="str">
        <f t="shared" si="185"/>
        <v/>
      </c>
      <c r="S187" s="87">
        <f t="shared" si="186"/>
        <v>0</v>
      </c>
      <c r="T187" s="93" t="str">
        <f>IF(OR($E187="",$G187=""),"",IF(AND($E$3=1),'Marks Entry 1st'!Q186,IF(AND($E$3=2),'Marks Entry 2nd'!Q186,IF(AND($E$3=3),'Marks Entry 3rd'!Q186,IF(AND($E$3=4),'Marks Entry 4th'!Q186,"")))))</f>
        <v/>
      </c>
      <c r="U187" s="93" t="str">
        <f>IF(OR($E187="",$G187=""),"",IF(AND($E$3=1),'Marks Entry 1st'!R186,IF(AND($E$3=2),'Marks Entry 2nd'!R186,IF(AND($E$3=3),'Marks Entry 3rd'!R186,IF(AND($E$3=4),'Marks Entry 4th'!R186,"")))))</f>
        <v/>
      </c>
      <c r="V187" s="93" t="str">
        <f>IF(OR($E187="",$G187=""),"",IF(AND($E$3=1),'Marks Entry 1st'!S186,IF(AND($E$3=2),'Marks Entry 2nd'!S186,IF(AND($E$3=3),'Marks Entry 3rd'!S186,IF(AND($E$3=4),'Marks Entry 4th'!S186,"")))))</f>
        <v/>
      </c>
      <c r="W187" s="92" t="str">
        <f t="shared" si="187"/>
        <v/>
      </c>
      <c r="X187" s="87" t="str">
        <f t="shared" si="188"/>
        <v/>
      </c>
      <c r="Y187" s="144">
        <f t="shared" si="189"/>
        <v>0</v>
      </c>
      <c r="Z187" s="144" t="str">
        <f t="shared" si="190"/>
        <v/>
      </c>
      <c r="AA187" s="144" t="str">
        <f t="shared" si="152"/>
        <v/>
      </c>
      <c r="AB187" s="144" t="str">
        <f t="shared" si="191"/>
        <v/>
      </c>
      <c r="AC187" s="144" t="str">
        <f t="shared" si="153"/>
        <v/>
      </c>
      <c r="AD187" s="148" t="str">
        <f t="shared" si="154"/>
        <v/>
      </c>
      <c r="AE187" s="180" t="str">
        <f>IF(OR($E187="",$G187=""),"",IF(AND($E$3=1),'Marks Entry 1st'!T186,IF(AND($E$3=2),'Marks Entry 2nd'!T186,IF(AND($E$3=3),'Marks Entry 3rd'!T186,IF(AND($E$3=4),'Marks Entry 4th'!T186,"")))))</f>
        <v/>
      </c>
      <c r="AF187" s="180" t="str">
        <f>IF(OR($E187="",$G187=""),"",IF(AND($E$3=1),'Marks Entry 1st'!U186,IF(AND($E$3=2),'Marks Entry 2nd'!U186,IF(AND($E$3=3),'Marks Entry 3rd'!U186,IF(AND($E$3=4),'Marks Entry 4th'!U186,"")))))</f>
        <v/>
      </c>
      <c r="AG187" s="87" t="str">
        <f t="shared" si="192"/>
        <v/>
      </c>
      <c r="AH187" s="180" t="str">
        <f>IF(OR($E187="",$G187=""),"",IF(AND($E$3=1),'Marks Entry 1st'!V186,IF(AND($E$3=2),'Marks Entry 2nd'!V186,IF(AND($E$3=3),'Marks Entry 3rd'!V186,IF(AND($E$3=4),'Marks Entry 4th'!V186,"")))))</f>
        <v/>
      </c>
      <c r="AI187" s="180" t="str">
        <f>IF(OR($E187="",$G187=""),"",IF(AND($E$3=1),'Marks Entry 1st'!W186,IF(AND($E$3=2),'Marks Entry 2nd'!W186,IF(AND($E$3=3),'Marks Entry 3rd'!W186,IF(AND($E$3=4),'Marks Entry 4th'!W186,"")))))</f>
        <v/>
      </c>
      <c r="AJ187" s="180" t="str">
        <f>IF(OR($E187="",$G187=""),"",IF(AND($E$3=1),'Marks Entry 1st'!X186,IF(AND($E$3=2),'Marks Entry 2nd'!X186,IF(AND($E$3=3),'Marks Entry 3rd'!X186,IF(AND($E$3=4),'Marks Entry 4th'!X186,"")))))</f>
        <v/>
      </c>
      <c r="AK187" s="91" t="str">
        <f t="shared" si="193"/>
        <v/>
      </c>
      <c r="AL187" s="87">
        <f t="shared" si="194"/>
        <v>0</v>
      </c>
      <c r="AM187" s="93" t="str">
        <f>IF(OR($E187="",$G187=""),"",IF(AND($E$3=1),'Marks Entry 1st'!Y186,IF(AND($E$3=2),'Marks Entry 2nd'!Y186,IF(AND($E$3=3),'Marks Entry 3rd'!Y186,IF(AND($E$3=4),'Marks Entry 4th'!Y186,"")))))</f>
        <v/>
      </c>
      <c r="AN187" s="93" t="str">
        <f>IF(OR($E187="",$G187=""),"",IF(AND($E$3=1),'Marks Entry 1st'!Z186,IF(AND($E$3=2),'Marks Entry 2nd'!Z186,IF(AND($E$3=3),'Marks Entry 3rd'!Z186,IF(AND($E$3=4),'Marks Entry 4th'!Z186,"")))))</f>
        <v/>
      </c>
      <c r="AO187" s="93" t="str">
        <f>IF(OR($E187="",$G187=""),"",IF(AND($E$3=1),'Marks Entry 1st'!AA186,IF(AND($E$3=2),'Marks Entry 2nd'!AA186,IF(AND($E$3=3),'Marks Entry 3rd'!AA186,IF(AND($E$3=4),'Marks Entry 4th'!AA186,"")))))</f>
        <v/>
      </c>
      <c r="AP187" s="92" t="str">
        <f t="shared" si="195"/>
        <v/>
      </c>
      <c r="AQ187" s="87" t="str">
        <f t="shared" si="196"/>
        <v/>
      </c>
      <c r="AR187" s="144">
        <f t="shared" si="197"/>
        <v>0</v>
      </c>
      <c r="AS187" s="144" t="str">
        <f t="shared" si="198"/>
        <v/>
      </c>
      <c r="AT187" s="144" t="str">
        <f t="shared" si="155"/>
        <v/>
      </c>
      <c r="AU187" s="144" t="str">
        <f t="shared" si="199"/>
        <v/>
      </c>
      <c r="AV187" s="144" t="str">
        <f t="shared" si="156"/>
        <v/>
      </c>
      <c r="AW187" s="148" t="str">
        <f t="shared" si="157"/>
        <v/>
      </c>
      <c r="AX187" s="180" t="str">
        <f>IF(OR($E187="",$G187=""),"",IF(AND($E$3=1),'Marks Entry 1st'!AB186,IF(AND($E$3=2),'Marks Entry 2nd'!AB186,IF(AND($E$3=3),'Marks Entry 3rd'!AB186,IF(AND($E$3=4),'Marks Entry 4th'!AB186,"")))))</f>
        <v/>
      </c>
      <c r="AY187" s="180" t="str">
        <f>IF(OR($E187="",$G187=""),"",IF(AND($E$3=1),'Marks Entry 1st'!AC186,IF(AND($E$3=2),'Marks Entry 2nd'!AC186,IF(AND($E$3=3),'Marks Entry 3rd'!AC186,IF(AND($E$3=4),'Marks Entry 4th'!AC186,"")))))</f>
        <v/>
      </c>
      <c r="AZ187" s="87" t="str">
        <f t="shared" si="158"/>
        <v/>
      </c>
      <c r="BA187" s="180" t="str">
        <f>IF(OR($E187="",$G187=""),"",IF(AND($E$3=1),'Marks Entry 1st'!AD186,IF(AND($E$3=2),'Marks Entry 2nd'!AD186,IF(AND($E$3=3),'Marks Entry 3rd'!AD186,IF(AND($E$3=4),'Marks Entry 4th'!AD186,"")))))</f>
        <v/>
      </c>
      <c r="BB187" s="180" t="str">
        <f>IF(OR($E187="",$G187=""),"",IF(AND($E$3=1),'Marks Entry 1st'!AE186,IF(AND($E$3=2),'Marks Entry 2nd'!AE186,IF(AND($E$3=3),'Marks Entry 3rd'!AE186,IF(AND($E$3=4),'Marks Entry 4th'!AE186,"")))))</f>
        <v/>
      </c>
      <c r="BC187" s="180" t="str">
        <f>IF(OR($E187="",$G187=""),"",IF(AND($E$3=1),'Marks Entry 1st'!AF186,IF(AND($E$3=2),'Marks Entry 2nd'!AF186,IF(AND($E$3=3),'Marks Entry 3rd'!AF186,IF(AND($E$3=4),'Marks Entry 4th'!AF186,"")))))</f>
        <v/>
      </c>
      <c r="BD187" s="91" t="str">
        <f t="shared" si="159"/>
        <v/>
      </c>
      <c r="BE187" s="87">
        <f t="shared" si="160"/>
        <v>0</v>
      </c>
      <c r="BF187" s="93" t="str">
        <f>IF(OR($E187="",$G187=""),"",IF(AND($E$3=1),'Marks Entry 1st'!AG186,IF(AND($E$3=2),'Marks Entry 2nd'!AG186,IF(AND($E$3=3),'Marks Entry 3rd'!AG186,IF(AND($E$3=4),'Marks Entry 4th'!AG186,"")))))</f>
        <v/>
      </c>
      <c r="BG187" s="93" t="str">
        <f>IF(OR($E187="",$G187=""),"",IF(AND($E$3=1),'Marks Entry 1st'!AH186,IF(AND($E$3=2),'Marks Entry 2nd'!AH186,IF(AND($E$3=3),'Marks Entry 3rd'!AH186,IF(AND($E$3=4),'Marks Entry 4th'!AH186,"")))))</f>
        <v/>
      </c>
      <c r="BH187" s="93" t="str">
        <f>IF(OR($E187="",$G187=""),"",IF(AND($E$3=1),'Marks Entry 1st'!AI186,IF(AND($E$3=2),'Marks Entry 2nd'!AI186,IF(AND($E$3=3),'Marks Entry 3rd'!AI186,IF(AND($E$3=4),'Marks Entry 4th'!AI186,"")))))</f>
        <v/>
      </c>
      <c r="BI187" s="92" t="str">
        <f t="shared" si="161"/>
        <v/>
      </c>
      <c r="BJ187" s="87" t="str">
        <f t="shared" si="162"/>
        <v/>
      </c>
      <c r="BK187" s="144">
        <f t="shared" si="163"/>
        <v>0</v>
      </c>
      <c r="BL187" s="144" t="str">
        <f t="shared" si="164"/>
        <v/>
      </c>
      <c r="BM187" s="144" t="str">
        <f t="shared" si="165"/>
        <v/>
      </c>
      <c r="BN187" s="144" t="str">
        <f t="shared" si="166"/>
        <v/>
      </c>
      <c r="BO187" s="144" t="str">
        <f t="shared" si="167"/>
        <v/>
      </c>
      <c r="BP187" s="148" t="str">
        <f t="shared" si="168"/>
        <v/>
      </c>
      <c r="BQ187" s="180" t="str">
        <f>IF(OR($E187="",$G187=""),"",IF(AND($E$3=1),'Marks Entry 1st'!AJ186,IF(AND($E$3=2),'Marks Entry 2nd'!AJ186,IF(AND($E$3=3),'Marks Entry 3rd'!AJ186,IF(AND($E$3=4),'Marks Entry 4th'!AJ186,"")))))</f>
        <v/>
      </c>
      <c r="BR187" s="180" t="str">
        <f>IF(OR($E187="",$G187=""),"",IF(AND($E$3=1),'Marks Entry 1st'!AK186,IF(AND($E$3=2),'Marks Entry 2nd'!AK186,IF(AND($E$3=3),'Marks Entry 3rd'!AK186,IF(AND($E$3=4),'Marks Entry 4th'!AK186,"")))))</f>
        <v/>
      </c>
      <c r="BS187" s="87" t="str">
        <f t="shared" si="200"/>
        <v/>
      </c>
      <c r="BT187" s="180" t="str">
        <f>IF(OR($E187="",$G187=""),"",IF(AND($E$3=1),'Marks Entry 1st'!AL186,IF(AND($E$3=2),'Marks Entry 2nd'!AL186,IF(AND($E$3=3),'Marks Entry 3rd'!AL186,IF(AND($E$3=4),'Marks Entry 4th'!AL186,"")))))</f>
        <v/>
      </c>
      <c r="BU187" s="180" t="str">
        <f>IF(OR($E187="",$G187=""),"",IF(AND($E$3=1),'Marks Entry 1st'!AM186,IF(AND($E$3=2),'Marks Entry 2nd'!AM186,IF(AND($E$3=3),'Marks Entry 3rd'!AM186,IF(AND($E$3=4),'Marks Entry 4th'!AM186,"")))))</f>
        <v/>
      </c>
      <c r="BV187" s="180" t="str">
        <f>IF(OR($E187="",$G187=""),"",IF(AND($E$3=1),'Marks Entry 1st'!AN186,IF(AND($E$3=2),'Marks Entry 2nd'!AN186,IF(AND($E$3=3),'Marks Entry 3rd'!AN186,IF(AND($E$3=4),'Marks Entry 4th'!AN186,"")))))</f>
        <v/>
      </c>
      <c r="BW187" s="91" t="str">
        <f t="shared" si="201"/>
        <v/>
      </c>
      <c r="BX187" s="87">
        <f t="shared" si="202"/>
        <v>0</v>
      </c>
      <c r="BY187" s="93" t="str">
        <f>IF(OR($E187="",$G187=""),"",IF(AND($E$3=1),'Marks Entry 1st'!AO186,IF(AND($E$3=2),'Marks Entry 2nd'!AO186,IF(AND($E$3=3),'Marks Entry 3rd'!AO186,IF(AND($E$3=4),'Marks Entry 4th'!AO186,"")))))</f>
        <v/>
      </c>
      <c r="BZ187" s="93" t="str">
        <f>IF(OR($E187="",$G187=""),"",IF(AND($E$3=1),'Marks Entry 1st'!AP186,IF(AND($E$3=2),'Marks Entry 2nd'!AP186,IF(AND($E$3=3),'Marks Entry 3rd'!AP186,IF(AND($E$3=4),'Marks Entry 4th'!AP186,"")))))</f>
        <v/>
      </c>
      <c r="CA187" s="93" t="str">
        <f>IF(OR($E187="",$G187=""),"",IF(AND($E$3=1),'Marks Entry 1st'!AQ186,IF(AND($E$3=2),'Marks Entry 2nd'!AQ186,IF(AND($E$3=3),'Marks Entry 3rd'!AQ186,IF(AND($E$3=4),'Marks Entry 4th'!AQ186,"")))))</f>
        <v/>
      </c>
      <c r="CB187" s="92" t="str">
        <f t="shared" si="203"/>
        <v/>
      </c>
      <c r="CC187" s="87" t="str">
        <f t="shared" si="204"/>
        <v/>
      </c>
      <c r="CD187" s="144">
        <f t="shared" si="205"/>
        <v>0</v>
      </c>
      <c r="CE187" s="144" t="str">
        <f t="shared" si="206"/>
        <v/>
      </c>
      <c r="CF187" s="144" t="str">
        <f t="shared" si="169"/>
        <v/>
      </c>
      <c r="CG187" s="144" t="str">
        <f t="shared" si="207"/>
        <v/>
      </c>
      <c r="CH187" s="144" t="str">
        <f t="shared" si="170"/>
        <v/>
      </c>
      <c r="CI187" s="148" t="str">
        <f t="shared" si="171"/>
        <v/>
      </c>
      <c r="CJ187" s="180" t="str">
        <f>IF(OR($E187="",$G187=""),"",IF(AND($E$3=1),'Marks Entry 1st'!AR186,IF(AND($E$3=2),'Marks Entry 2nd'!AR186,IF(AND($E$3=3),'Marks Entry 3rd'!AR186,IF(AND($E$3=4),'Marks Entry 4th'!AR186,"")))))</f>
        <v/>
      </c>
      <c r="CK187" s="180" t="str">
        <f>IF(OR($E187="",$G187=""),"",IF(AND($E$3=1),'Marks Entry 1st'!AS186,IF(AND($E$3=2),'Marks Entry 2nd'!AS186,IF(AND($E$3=3),'Marks Entry 3rd'!AS186,IF(AND($E$3=4),'Marks Entry 4th'!AS186,"")))))</f>
        <v/>
      </c>
      <c r="CL187" s="87" t="str">
        <f t="shared" si="208"/>
        <v/>
      </c>
      <c r="CM187" s="180" t="str">
        <f>IF(OR($E187="",$G187=""),"",IF(AND($E$3=1),'Marks Entry 1st'!AT186,IF(AND($E$3=2),'Marks Entry 2nd'!AT186,IF(AND($E$3=3),'Marks Entry 3rd'!AT186,IF(AND($E$3=4),'Marks Entry 4th'!AT186,"")))))</f>
        <v/>
      </c>
      <c r="CN187" s="180" t="str">
        <f>IF(OR($E187="",$G187=""),"",IF(AND($E$3=1),'Marks Entry 1st'!AU186,IF(AND($E$3=2),'Marks Entry 2nd'!AU186,IF(AND($E$3=3),'Marks Entry 3rd'!AU186,IF(AND($E$3=4),'Marks Entry 4th'!AU186,"")))))</f>
        <v/>
      </c>
      <c r="CO187" s="180" t="str">
        <f>IF(OR($E187="",$G187=""),"",IF(AND($E$3=1),'Marks Entry 1st'!AV186,IF(AND($E$3=2),'Marks Entry 2nd'!AV186,IF(AND($E$3=3),'Marks Entry 3rd'!AV186,IF(AND($E$3=4),'Marks Entry 4th'!AV186,"")))))</f>
        <v/>
      </c>
      <c r="CP187" s="91" t="str">
        <f t="shared" si="209"/>
        <v/>
      </c>
      <c r="CQ187" s="87">
        <f t="shared" si="210"/>
        <v>0</v>
      </c>
      <c r="CR187" s="93" t="str">
        <f>IF(OR($E187="",$G187=""),"",IF(AND($E$3=1),'Marks Entry 1st'!AW186,IF(AND($E$3=2),'Marks Entry 2nd'!AW186,IF(AND($E$3=3),'Marks Entry 3rd'!AW186,IF(AND($E$3=4),'Marks Entry 4th'!AW186,"")))))</f>
        <v/>
      </c>
      <c r="CS187" s="93" t="str">
        <f>IF(OR($E187="",$G187=""),"",IF(AND($E$3=1),'Marks Entry 1st'!AX186,IF(AND($E$3=2),'Marks Entry 2nd'!AX186,IF(AND($E$3=3),'Marks Entry 3rd'!AX186,IF(AND($E$3=4),'Marks Entry 4th'!AX186,"")))))</f>
        <v/>
      </c>
      <c r="CT187" s="93" t="str">
        <f>IF(OR($E187="",$G187=""),"",IF(AND($E$3=1),'Marks Entry 1st'!AY186,IF(AND($E$3=2),'Marks Entry 2nd'!AY186,IF(AND($E$3=3),'Marks Entry 3rd'!AY186,IF(AND($E$3=4),'Marks Entry 4th'!AY186,"")))))</f>
        <v/>
      </c>
      <c r="CU187" s="92" t="str">
        <f t="shared" si="211"/>
        <v/>
      </c>
      <c r="CV187" s="87" t="str">
        <f t="shared" si="212"/>
        <v/>
      </c>
      <c r="CW187" s="144">
        <f t="shared" si="213"/>
        <v>0</v>
      </c>
      <c r="CX187" s="144" t="str">
        <f t="shared" si="214"/>
        <v/>
      </c>
      <c r="CY187" s="144" t="str">
        <f t="shared" si="172"/>
        <v/>
      </c>
      <c r="CZ187" s="144" t="str">
        <f t="shared" si="215"/>
        <v/>
      </c>
      <c r="DA187" s="144" t="str">
        <f t="shared" si="173"/>
        <v/>
      </c>
      <c r="DB187" s="148" t="str">
        <f t="shared" si="174"/>
        <v/>
      </c>
      <c r="DC187" s="380" t="str">
        <f>IF(OR($E187="",$G187=""),"",IF(AND($E$3=1),'Marks Entry 1st'!AZ186,IF(AND($E$3=2),'Marks Entry 2nd'!AZ186,IF(AND($E$3=3),'Marks Entry 3rd'!AZ186,IF(AND($E$3=4),'Marks Entry 4th'!AZ186,"")))))</f>
        <v/>
      </c>
      <c r="DD187" s="380" t="str">
        <f>IF(OR($E187="",$G187=""),"",IF(AND($E$3=1),'Marks Entry 1st'!BA186,IF(AND($E$3=2),'Marks Entry 2nd'!BA186,IF(AND($E$3=3),'Marks Entry 3rd'!BA186,IF(AND($E$3=4),'Marks Entry 4th'!BA186,"")))))</f>
        <v/>
      </c>
      <c r="DE187" s="380" t="str">
        <f>IF(OR($E187="",$G187=""),"",IF(AND($E$3=1),'Marks Entry 1st'!BB186,IF(AND($E$3=2),'Marks Entry 2nd'!BB186,IF(AND($E$3=3),'Marks Entry 3rd'!BB186,IF(AND($E$3=4),'Marks Entry 4th'!BB186,"")))))</f>
        <v/>
      </c>
      <c r="DF187" s="181" t="str">
        <f t="shared" si="216"/>
        <v/>
      </c>
      <c r="DG187" s="182">
        <f t="shared" si="217"/>
        <v>0</v>
      </c>
      <c r="DH187" s="182" t="str">
        <f t="shared" si="218"/>
        <v/>
      </c>
      <c r="DI187" s="182" t="str">
        <f t="shared" si="219"/>
        <v/>
      </c>
      <c r="DJ187" s="147" t="str">
        <f t="shared" si="175"/>
        <v/>
      </c>
      <c r="DK187" s="380" t="str">
        <f>IF(OR($E187="",$G187=""),"",IF(AND($E$3=1),'Marks Entry 1st'!BC186,IF(AND($E$3=2),'Marks Entry 2nd'!BC186,IF(AND($E$3=3),'Marks Entry 3rd'!BC186,IF(AND($E$3=4),'Marks Entry 4th'!BC186,"")))))</f>
        <v/>
      </c>
      <c r="DL187" s="380" t="str">
        <f>IF(OR($E187="",$G187=""),"",IF(AND($E$3=1),'Marks Entry 1st'!BD186,IF(AND($E$3=2),'Marks Entry 2nd'!BD186,IF(AND($E$3=3),'Marks Entry 3rd'!BD186,IF(AND($E$3=4),'Marks Entry 4th'!BD186,"")))))</f>
        <v/>
      </c>
      <c r="DM187" s="380" t="str">
        <f>IF(OR($E187="",$G187=""),"",IF(AND($E$3=1),'Marks Entry 1st'!BE186,IF(AND($E$3=2),'Marks Entry 2nd'!BE186,IF(AND($E$3=3),'Marks Entry 3rd'!BE186,IF(AND($E$3=4),'Marks Entry 4th'!BE186,"")))))</f>
        <v/>
      </c>
      <c r="DN187" s="181" t="str">
        <f t="shared" si="220"/>
        <v/>
      </c>
      <c r="DO187" s="182">
        <f t="shared" si="221"/>
        <v>0</v>
      </c>
      <c r="DP187" s="182" t="str">
        <f t="shared" si="222"/>
        <v/>
      </c>
      <c r="DQ187" s="182" t="str">
        <f t="shared" si="223"/>
        <v/>
      </c>
      <c r="DR187" s="147" t="str">
        <f t="shared" si="176"/>
        <v/>
      </c>
      <c r="DS187" s="380" t="str">
        <f>IF(OR($E187="",$G187=""),"",IF(AND($E$3=1),'Marks Entry 1st'!BF186,IF(AND($E$3=2),'Marks Entry 2nd'!BF186,IF(AND($E$3=3),'Marks Entry 3rd'!BF186,IF(AND($E$3=4),'Marks Entry 4th'!BF186,"")))))</f>
        <v/>
      </c>
      <c r="DT187" s="380" t="str">
        <f>IF(OR($E187="",$G187=""),"",IF(AND($E$3=1),'Marks Entry 1st'!BG186,IF(AND($E$3=2),'Marks Entry 2nd'!BG186,IF(AND($E$3=3),'Marks Entry 3rd'!BG186,IF(AND($E$3=4),'Marks Entry 4th'!BG186,"")))))</f>
        <v/>
      </c>
      <c r="DU187" s="380" t="str">
        <f>IF(OR($E187="",$G187=""),"",IF(AND($E$3=1),'Marks Entry 1st'!BH186,IF(AND($E$3=2),'Marks Entry 2nd'!BH186,IF(AND($E$3=3),'Marks Entry 3rd'!BH186,IF(AND($E$3=4),'Marks Entry 4th'!BH186,"")))))</f>
        <v/>
      </c>
      <c r="DV187" s="181" t="str">
        <f t="shared" si="224"/>
        <v/>
      </c>
      <c r="DW187" s="182">
        <f t="shared" si="225"/>
        <v>0</v>
      </c>
      <c r="DX187" s="182" t="str">
        <f t="shared" si="226"/>
        <v/>
      </c>
      <c r="DY187" s="182" t="str">
        <f t="shared" si="227"/>
        <v/>
      </c>
      <c r="DZ187" s="147" t="str">
        <f t="shared" si="177"/>
        <v/>
      </c>
      <c r="EA187" s="104" t="str">
        <f t="shared" si="178"/>
        <v/>
      </c>
      <c r="EB187" s="105" t="str">
        <f t="shared" si="179"/>
        <v/>
      </c>
      <c r="EC187" s="111" t="str">
        <f t="shared" si="180"/>
        <v/>
      </c>
      <c r="ED187" s="112" t="str">
        <f t="shared" si="181"/>
        <v/>
      </c>
      <c r="EE187" s="386" t="str">
        <f t="shared" si="182"/>
        <v/>
      </c>
      <c r="EF187" s="72" t="str">
        <f>IF(OR($E187="",$G187=""),"",IF(AND($E$3=1),'Marks Entry 1st'!BI186,IF(AND($E$3=2),'Marks Entry 2nd'!BI186,IF(AND($E$3=3),'Marks Entry 3rd'!BI186,IF(AND($E$3=4),'Marks Entry 4th'!BI186,"")))))</f>
        <v/>
      </c>
      <c r="EG187" s="72" t="str">
        <f>IF(OR($E187="",$G187=""),"",IF(AND($E$3=1),'Marks Entry 1st'!BJ186,IF(AND($E$3=2),'Marks Entry 2nd'!BJ186,IF(AND($E$3=3),'Marks Entry 3rd'!BJ186,IF(AND($E$3=4),'Marks Entry 4th'!BJ186,"")))))</f>
        <v/>
      </c>
      <c r="EH187" s="328" t="str">
        <f t="shared" si="183"/>
        <v/>
      </c>
      <c r="EI187" s="73"/>
      <c r="EP187" s="75">
        <f>IF(AND($E$3=1),'Marks Entry 1st'!I186,IF(AND($E$3=2),'Marks Entry 2nd'!I186,IF(AND($E$3=3),'Marks Entry 3rd'!I186,IF(AND($E$3=4),'Marks Entry 4th'!I186,""))))</f>
        <v>0</v>
      </c>
    </row>
    <row r="188" spans="1:146" ht="18.899999999999999" customHeight="1">
      <c r="A188" s="94">
        <v>181</v>
      </c>
      <c r="B188" s="94" t="str">
        <f>IF(OR(EP188=0,EP188=""),"",IF(AND($E$3=1),'Marks Entry 1st'!I187,IF(AND($E$3=2),'Marks Entry 2nd'!I187,IF(AND($E$3=3),'Marks Entry 3rd'!I187,IF(AND($E$3=4),'Marks Entry 4th'!I187,"")))))</f>
        <v/>
      </c>
      <c r="C188" s="95" t="str">
        <f>IF(OR(B188=0,B188=""),"",IF(AND($E$3=1),'Marks Entry 1st'!B187,IF(AND($E$3=2),'Marks Entry 2nd'!B187,IF(AND($E$3=3),'Marks Entry 3rd'!B187,IF(AND($E$3=4),'Marks Entry 4th'!B187,"")))))</f>
        <v/>
      </c>
      <c r="D188" s="95" t="str">
        <f>IF(OR(B188=0,B188=""),"",IF(AND($E$3=1),'Marks Entry 1st'!C187,IF(AND($E$3=2),'Marks Entry 2nd'!C187,IF(AND($E$3=3),'Marks Entry 3rd'!C187,IF(AND($E$3=4),'Marks Entry 4th'!C187,"")))))</f>
        <v/>
      </c>
      <c r="E188" s="96" t="str">
        <f>IF(OR(B188=0,B188=""),"",IF(AND($E$3=1),'Marks Entry 1st'!E187,IF(AND($E$3=2),'Marks Entry 2nd'!E187,IF(AND($E$3=3),'Marks Entry 3rd'!E187,IF(AND($E$3=4),'Marks Entry 4th'!E187,"")))))</f>
        <v/>
      </c>
      <c r="F188" s="95" t="str">
        <f>IF(OR(B188=0,B188=""),"",IF(AND($E$3=1),'Marks Entry 1st'!D187,IF(AND($E$3=2),'Marks Entry 2nd'!D187,IF(AND($E$3=3),'Marks Entry 3rd'!D187,IF(AND($E$3=4),'Marks Entry 4th'!D187,"")))))</f>
        <v/>
      </c>
      <c r="G188" s="90" t="str">
        <f>IF(OR(B188=0,B188=""),"",IF(AND($E$3=1),'Marks Entry 1st'!F187,IF(AND($E$3=2),'Marks Entry 2nd'!F187,IF(AND($E$3=3),'Marks Entry 3rd'!F187,IF(AND($E$3=4),'Marks Entry 4th'!F187,"")))))</f>
        <v/>
      </c>
      <c r="H188" s="90" t="str">
        <f>IF(OR(B188=0,B188=""),"",IF(AND($E$3=1),'Marks Entry 1st'!G187,IF(AND($E$3=2),'Marks Entry 2nd'!G187,IF(AND($E$3=3),'Marks Entry 3rd'!G187,IF(AND($E$3=4),'Marks Entry 4th'!G187,"")))))</f>
        <v/>
      </c>
      <c r="I188" s="90" t="str">
        <f>IF(OR(B188=0,B188=""),"",IF(AND($E$3=1),'Marks Entry 1st'!H187,IF(AND($E$3=2),'Marks Entry 2nd'!H187,IF(AND($E$3=3),'Marks Entry 3rd'!H187,IF(AND($E$3=4),'Marks Entry 4th'!H187,"")))))</f>
        <v/>
      </c>
      <c r="J188" s="379" t="str">
        <f>IF(OR(B188=0,B188=""),"",IF(AND($E$3=1),'Marks Entry 1st'!J187,IF(AND($E$3=2),'Marks Entry 2nd'!J187,IF(AND($E$3=3),'Marks Entry 3rd'!J187,IF(AND($E$3=4),'Marks Entry 4th'!J187,"")))))</f>
        <v/>
      </c>
      <c r="K188" s="379" t="str">
        <f>IF(OR(B188=0,B188=""),"",IF(AND($E$3=1),'Marks Entry 1st'!K187,IF(AND($E$3=2),'Marks Entry 2nd'!K187,IF(AND($E$3=3),'Marks Entry 3rd'!K187,IF(AND($E$3=4),'Marks Entry 4th'!K187,"")))))</f>
        <v/>
      </c>
      <c r="L188" s="180" t="str">
        <f>IF(OR($E188="",$G188=""),"",IF(AND($E$3=1),'Marks Entry 1st'!L187,IF(AND($E$3=2),'Marks Entry 2nd'!L187,IF(AND($E$3=3),'Marks Entry 3rd'!L187,IF(AND($E$3=4),'Marks Entry 4th'!L187,"")))))</f>
        <v/>
      </c>
      <c r="M188" s="180" t="str">
        <f>IF(OR($E188="",$G188=""),"",IF(AND($E$3=1),'Marks Entry 1st'!M187,IF(AND($E$3=2),'Marks Entry 2nd'!M187,IF(AND($E$3=3),'Marks Entry 3rd'!M187,IF(AND($E$3=4),'Marks Entry 4th'!M187,"")))))</f>
        <v/>
      </c>
      <c r="N188" s="87" t="str">
        <f t="shared" si="184"/>
        <v/>
      </c>
      <c r="O188" s="180" t="str">
        <f>IF(OR($E188="",$G188=""),"",IF(AND($E$3=1),'Marks Entry 1st'!N187,IF(AND($E$3=2),'Marks Entry 2nd'!N187,IF(AND($E$3=3),'Marks Entry 3rd'!N187,IF(AND($E$3=4),'Marks Entry 4th'!N187,"")))))</f>
        <v/>
      </c>
      <c r="P188" s="180" t="str">
        <f>IF(OR($E188="",$G188=""),"",IF(AND($E$3=1),'Marks Entry 1st'!O187,IF(AND($E$3=2),'Marks Entry 2nd'!O187,IF(AND($E$3=3),'Marks Entry 3rd'!O187,IF(AND($E$3=4),'Marks Entry 4th'!O187,"")))))</f>
        <v/>
      </c>
      <c r="Q188" s="180" t="str">
        <f>IF(OR($E188="",$G188=""),"",IF(AND($E$3=1),'Marks Entry 1st'!P187,IF(AND($E$3=2),'Marks Entry 2nd'!P187,IF(AND($E$3=3),'Marks Entry 3rd'!P187,IF(AND($E$3=4),'Marks Entry 4th'!P187,"")))))</f>
        <v/>
      </c>
      <c r="R188" s="91" t="str">
        <f t="shared" si="185"/>
        <v/>
      </c>
      <c r="S188" s="87">
        <f t="shared" si="186"/>
        <v>0</v>
      </c>
      <c r="T188" s="93" t="str">
        <f>IF(OR($E188="",$G188=""),"",IF(AND($E$3=1),'Marks Entry 1st'!Q187,IF(AND($E$3=2),'Marks Entry 2nd'!Q187,IF(AND($E$3=3),'Marks Entry 3rd'!Q187,IF(AND($E$3=4),'Marks Entry 4th'!Q187,"")))))</f>
        <v/>
      </c>
      <c r="U188" s="93" t="str">
        <f>IF(OR($E188="",$G188=""),"",IF(AND($E$3=1),'Marks Entry 1st'!R187,IF(AND($E$3=2),'Marks Entry 2nd'!R187,IF(AND($E$3=3),'Marks Entry 3rd'!R187,IF(AND($E$3=4),'Marks Entry 4th'!R187,"")))))</f>
        <v/>
      </c>
      <c r="V188" s="93" t="str">
        <f>IF(OR($E188="",$G188=""),"",IF(AND($E$3=1),'Marks Entry 1st'!S187,IF(AND($E$3=2),'Marks Entry 2nd'!S187,IF(AND($E$3=3),'Marks Entry 3rd'!S187,IF(AND($E$3=4),'Marks Entry 4th'!S187,"")))))</f>
        <v/>
      </c>
      <c r="W188" s="92" t="str">
        <f t="shared" si="187"/>
        <v/>
      </c>
      <c r="X188" s="87" t="str">
        <f t="shared" si="188"/>
        <v/>
      </c>
      <c r="Y188" s="144">
        <f t="shared" si="189"/>
        <v>0</v>
      </c>
      <c r="Z188" s="144" t="str">
        <f t="shared" si="190"/>
        <v/>
      </c>
      <c r="AA188" s="144" t="str">
        <f t="shared" si="152"/>
        <v/>
      </c>
      <c r="AB188" s="144" t="str">
        <f t="shared" si="191"/>
        <v/>
      </c>
      <c r="AC188" s="144" t="str">
        <f t="shared" si="153"/>
        <v/>
      </c>
      <c r="AD188" s="148" t="str">
        <f t="shared" si="154"/>
        <v/>
      </c>
      <c r="AE188" s="180" t="str">
        <f>IF(OR($E188="",$G188=""),"",IF(AND($E$3=1),'Marks Entry 1st'!T187,IF(AND($E$3=2),'Marks Entry 2nd'!T187,IF(AND($E$3=3),'Marks Entry 3rd'!T187,IF(AND($E$3=4),'Marks Entry 4th'!T187,"")))))</f>
        <v/>
      </c>
      <c r="AF188" s="180" t="str">
        <f>IF(OR($E188="",$G188=""),"",IF(AND($E$3=1),'Marks Entry 1st'!U187,IF(AND($E$3=2),'Marks Entry 2nd'!U187,IF(AND($E$3=3),'Marks Entry 3rd'!U187,IF(AND($E$3=4),'Marks Entry 4th'!U187,"")))))</f>
        <v/>
      </c>
      <c r="AG188" s="87" t="str">
        <f t="shared" si="192"/>
        <v/>
      </c>
      <c r="AH188" s="180" t="str">
        <f>IF(OR($E188="",$G188=""),"",IF(AND($E$3=1),'Marks Entry 1st'!V187,IF(AND($E$3=2),'Marks Entry 2nd'!V187,IF(AND($E$3=3),'Marks Entry 3rd'!V187,IF(AND($E$3=4),'Marks Entry 4th'!V187,"")))))</f>
        <v/>
      </c>
      <c r="AI188" s="180" t="str">
        <f>IF(OR($E188="",$G188=""),"",IF(AND($E$3=1),'Marks Entry 1st'!W187,IF(AND($E$3=2),'Marks Entry 2nd'!W187,IF(AND($E$3=3),'Marks Entry 3rd'!W187,IF(AND($E$3=4),'Marks Entry 4th'!W187,"")))))</f>
        <v/>
      </c>
      <c r="AJ188" s="180" t="str">
        <f>IF(OR($E188="",$G188=""),"",IF(AND($E$3=1),'Marks Entry 1st'!X187,IF(AND($E$3=2),'Marks Entry 2nd'!X187,IF(AND($E$3=3),'Marks Entry 3rd'!X187,IF(AND($E$3=4),'Marks Entry 4th'!X187,"")))))</f>
        <v/>
      </c>
      <c r="AK188" s="91" t="str">
        <f t="shared" si="193"/>
        <v/>
      </c>
      <c r="AL188" s="87">
        <f t="shared" si="194"/>
        <v>0</v>
      </c>
      <c r="AM188" s="93" t="str">
        <f>IF(OR($E188="",$G188=""),"",IF(AND($E$3=1),'Marks Entry 1st'!Y187,IF(AND($E$3=2),'Marks Entry 2nd'!Y187,IF(AND($E$3=3),'Marks Entry 3rd'!Y187,IF(AND($E$3=4),'Marks Entry 4th'!Y187,"")))))</f>
        <v/>
      </c>
      <c r="AN188" s="93" t="str">
        <f>IF(OR($E188="",$G188=""),"",IF(AND($E$3=1),'Marks Entry 1st'!Z187,IF(AND($E$3=2),'Marks Entry 2nd'!Z187,IF(AND($E$3=3),'Marks Entry 3rd'!Z187,IF(AND($E$3=4),'Marks Entry 4th'!Z187,"")))))</f>
        <v/>
      </c>
      <c r="AO188" s="93" t="str">
        <f>IF(OR($E188="",$G188=""),"",IF(AND($E$3=1),'Marks Entry 1st'!AA187,IF(AND($E$3=2),'Marks Entry 2nd'!AA187,IF(AND($E$3=3),'Marks Entry 3rd'!AA187,IF(AND($E$3=4),'Marks Entry 4th'!AA187,"")))))</f>
        <v/>
      </c>
      <c r="AP188" s="92" t="str">
        <f t="shared" si="195"/>
        <v/>
      </c>
      <c r="AQ188" s="87" t="str">
        <f t="shared" si="196"/>
        <v/>
      </c>
      <c r="AR188" s="144">
        <f t="shared" si="197"/>
        <v>0</v>
      </c>
      <c r="AS188" s="144" t="str">
        <f t="shared" si="198"/>
        <v/>
      </c>
      <c r="AT188" s="144" t="str">
        <f t="shared" si="155"/>
        <v/>
      </c>
      <c r="AU188" s="144" t="str">
        <f t="shared" si="199"/>
        <v/>
      </c>
      <c r="AV188" s="144" t="str">
        <f t="shared" si="156"/>
        <v/>
      </c>
      <c r="AW188" s="148" t="str">
        <f t="shared" si="157"/>
        <v/>
      </c>
      <c r="AX188" s="180" t="str">
        <f>IF(OR($E188="",$G188=""),"",IF(AND($E$3=1),'Marks Entry 1st'!AB187,IF(AND($E$3=2),'Marks Entry 2nd'!AB187,IF(AND($E$3=3),'Marks Entry 3rd'!AB187,IF(AND($E$3=4),'Marks Entry 4th'!AB187,"")))))</f>
        <v/>
      </c>
      <c r="AY188" s="180" t="str">
        <f>IF(OR($E188="",$G188=""),"",IF(AND($E$3=1),'Marks Entry 1st'!AC187,IF(AND($E$3=2),'Marks Entry 2nd'!AC187,IF(AND($E$3=3),'Marks Entry 3rd'!AC187,IF(AND($E$3=4),'Marks Entry 4th'!AC187,"")))))</f>
        <v/>
      </c>
      <c r="AZ188" s="87" t="str">
        <f t="shared" si="158"/>
        <v/>
      </c>
      <c r="BA188" s="180" t="str">
        <f>IF(OR($E188="",$G188=""),"",IF(AND($E$3=1),'Marks Entry 1st'!AD187,IF(AND($E$3=2),'Marks Entry 2nd'!AD187,IF(AND($E$3=3),'Marks Entry 3rd'!AD187,IF(AND($E$3=4),'Marks Entry 4th'!AD187,"")))))</f>
        <v/>
      </c>
      <c r="BB188" s="180" t="str">
        <f>IF(OR($E188="",$G188=""),"",IF(AND($E$3=1),'Marks Entry 1st'!AE187,IF(AND($E$3=2),'Marks Entry 2nd'!AE187,IF(AND($E$3=3),'Marks Entry 3rd'!AE187,IF(AND($E$3=4),'Marks Entry 4th'!AE187,"")))))</f>
        <v/>
      </c>
      <c r="BC188" s="180" t="str">
        <f>IF(OR($E188="",$G188=""),"",IF(AND($E$3=1),'Marks Entry 1st'!AF187,IF(AND($E$3=2),'Marks Entry 2nd'!AF187,IF(AND($E$3=3),'Marks Entry 3rd'!AF187,IF(AND($E$3=4),'Marks Entry 4th'!AF187,"")))))</f>
        <v/>
      </c>
      <c r="BD188" s="91" t="str">
        <f t="shared" si="159"/>
        <v/>
      </c>
      <c r="BE188" s="87">
        <f t="shared" si="160"/>
        <v>0</v>
      </c>
      <c r="BF188" s="93" t="str">
        <f>IF(OR($E188="",$G188=""),"",IF(AND($E$3=1),'Marks Entry 1st'!AG187,IF(AND($E$3=2),'Marks Entry 2nd'!AG187,IF(AND($E$3=3),'Marks Entry 3rd'!AG187,IF(AND($E$3=4),'Marks Entry 4th'!AG187,"")))))</f>
        <v/>
      </c>
      <c r="BG188" s="93" t="str">
        <f>IF(OR($E188="",$G188=""),"",IF(AND($E$3=1),'Marks Entry 1st'!AH187,IF(AND($E$3=2),'Marks Entry 2nd'!AH187,IF(AND($E$3=3),'Marks Entry 3rd'!AH187,IF(AND($E$3=4),'Marks Entry 4th'!AH187,"")))))</f>
        <v/>
      </c>
      <c r="BH188" s="93" t="str">
        <f>IF(OR($E188="",$G188=""),"",IF(AND($E$3=1),'Marks Entry 1st'!AI187,IF(AND($E$3=2),'Marks Entry 2nd'!AI187,IF(AND($E$3=3),'Marks Entry 3rd'!AI187,IF(AND($E$3=4),'Marks Entry 4th'!AI187,"")))))</f>
        <v/>
      </c>
      <c r="BI188" s="92" t="str">
        <f t="shared" si="161"/>
        <v/>
      </c>
      <c r="BJ188" s="87" t="str">
        <f t="shared" si="162"/>
        <v/>
      </c>
      <c r="BK188" s="144">
        <f t="shared" si="163"/>
        <v>0</v>
      </c>
      <c r="BL188" s="144" t="str">
        <f t="shared" si="164"/>
        <v/>
      </c>
      <c r="BM188" s="144" t="str">
        <f t="shared" si="165"/>
        <v/>
      </c>
      <c r="BN188" s="144" t="str">
        <f t="shared" si="166"/>
        <v/>
      </c>
      <c r="BO188" s="144" t="str">
        <f t="shared" si="167"/>
        <v/>
      </c>
      <c r="BP188" s="148" t="str">
        <f t="shared" si="168"/>
        <v/>
      </c>
      <c r="BQ188" s="180" t="str">
        <f>IF(OR($E188="",$G188=""),"",IF(AND($E$3=1),'Marks Entry 1st'!AJ187,IF(AND($E$3=2),'Marks Entry 2nd'!AJ187,IF(AND($E$3=3),'Marks Entry 3rd'!AJ187,IF(AND($E$3=4),'Marks Entry 4th'!AJ187,"")))))</f>
        <v/>
      </c>
      <c r="BR188" s="180" t="str">
        <f>IF(OR($E188="",$G188=""),"",IF(AND($E$3=1),'Marks Entry 1st'!AK187,IF(AND($E$3=2),'Marks Entry 2nd'!AK187,IF(AND($E$3=3),'Marks Entry 3rd'!AK187,IF(AND($E$3=4),'Marks Entry 4th'!AK187,"")))))</f>
        <v/>
      </c>
      <c r="BS188" s="87" t="str">
        <f t="shared" si="200"/>
        <v/>
      </c>
      <c r="BT188" s="180" t="str">
        <f>IF(OR($E188="",$G188=""),"",IF(AND($E$3=1),'Marks Entry 1st'!AL187,IF(AND($E$3=2),'Marks Entry 2nd'!AL187,IF(AND($E$3=3),'Marks Entry 3rd'!AL187,IF(AND($E$3=4),'Marks Entry 4th'!AL187,"")))))</f>
        <v/>
      </c>
      <c r="BU188" s="180" t="str">
        <f>IF(OR($E188="",$G188=""),"",IF(AND($E$3=1),'Marks Entry 1st'!AM187,IF(AND($E$3=2),'Marks Entry 2nd'!AM187,IF(AND($E$3=3),'Marks Entry 3rd'!AM187,IF(AND($E$3=4),'Marks Entry 4th'!AM187,"")))))</f>
        <v/>
      </c>
      <c r="BV188" s="180" t="str">
        <f>IF(OR($E188="",$G188=""),"",IF(AND($E$3=1),'Marks Entry 1st'!AN187,IF(AND($E$3=2),'Marks Entry 2nd'!AN187,IF(AND($E$3=3),'Marks Entry 3rd'!AN187,IF(AND($E$3=4),'Marks Entry 4th'!AN187,"")))))</f>
        <v/>
      </c>
      <c r="BW188" s="91" t="str">
        <f t="shared" si="201"/>
        <v/>
      </c>
      <c r="BX188" s="87">
        <f t="shared" si="202"/>
        <v>0</v>
      </c>
      <c r="BY188" s="93" t="str">
        <f>IF(OR($E188="",$G188=""),"",IF(AND($E$3=1),'Marks Entry 1st'!AO187,IF(AND($E$3=2),'Marks Entry 2nd'!AO187,IF(AND($E$3=3),'Marks Entry 3rd'!AO187,IF(AND($E$3=4),'Marks Entry 4th'!AO187,"")))))</f>
        <v/>
      </c>
      <c r="BZ188" s="93" t="str">
        <f>IF(OR($E188="",$G188=""),"",IF(AND($E$3=1),'Marks Entry 1st'!AP187,IF(AND($E$3=2),'Marks Entry 2nd'!AP187,IF(AND($E$3=3),'Marks Entry 3rd'!AP187,IF(AND($E$3=4),'Marks Entry 4th'!AP187,"")))))</f>
        <v/>
      </c>
      <c r="CA188" s="93" t="str">
        <f>IF(OR($E188="",$G188=""),"",IF(AND($E$3=1),'Marks Entry 1st'!AQ187,IF(AND($E$3=2),'Marks Entry 2nd'!AQ187,IF(AND($E$3=3),'Marks Entry 3rd'!AQ187,IF(AND($E$3=4),'Marks Entry 4th'!AQ187,"")))))</f>
        <v/>
      </c>
      <c r="CB188" s="92" t="str">
        <f t="shared" si="203"/>
        <v/>
      </c>
      <c r="CC188" s="87" t="str">
        <f t="shared" si="204"/>
        <v/>
      </c>
      <c r="CD188" s="144">
        <f t="shared" si="205"/>
        <v>0</v>
      </c>
      <c r="CE188" s="144" t="str">
        <f t="shared" si="206"/>
        <v/>
      </c>
      <c r="CF188" s="144" t="str">
        <f t="shared" si="169"/>
        <v/>
      </c>
      <c r="CG188" s="144" t="str">
        <f t="shared" si="207"/>
        <v/>
      </c>
      <c r="CH188" s="144" t="str">
        <f t="shared" si="170"/>
        <v/>
      </c>
      <c r="CI188" s="148" t="str">
        <f t="shared" si="171"/>
        <v/>
      </c>
      <c r="CJ188" s="180" t="str">
        <f>IF(OR($E188="",$G188=""),"",IF(AND($E$3=1),'Marks Entry 1st'!AR187,IF(AND($E$3=2),'Marks Entry 2nd'!AR187,IF(AND($E$3=3),'Marks Entry 3rd'!AR187,IF(AND($E$3=4),'Marks Entry 4th'!AR187,"")))))</f>
        <v/>
      </c>
      <c r="CK188" s="180" t="str">
        <f>IF(OR($E188="",$G188=""),"",IF(AND($E$3=1),'Marks Entry 1st'!AS187,IF(AND($E$3=2),'Marks Entry 2nd'!AS187,IF(AND($E$3=3),'Marks Entry 3rd'!AS187,IF(AND($E$3=4),'Marks Entry 4th'!AS187,"")))))</f>
        <v/>
      </c>
      <c r="CL188" s="87" t="str">
        <f t="shared" si="208"/>
        <v/>
      </c>
      <c r="CM188" s="180" t="str">
        <f>IF(OR($E188="",$G188=""),"",IF(AND($E$3=1),'Marks Entry 1st'!AT187,IF(AND($E$3=2),'Marks Entry 2nd'!AT187,IF(AND($E$3=3),'Marks Entry 3rd'!AT187,IF(AND($E$3=4),'Marks Entry 4th'!AT187,"")))))</f>
        <v/>
      </c>
      <c r="CN188" s="180" t="str">
        <f>IF(OR($E188="",$G188=""),"",IF(AND($E$3=1),'Marks Entry 1st'!AU187,IF(AND($E$3=2),'Marks Entry 2nd'!AU187,IF(AND($E$3=3),'Marks Entry 3rd'!AU187,IF(AND($E$3=4),'Marks Entry 4th'!AU187,"")))))</f>
        <v/>
      </c>
      <c r="CO188" s="180" t="str">
        <f>IF(OR($E188="",$G188=""),"",IF(AND($E$3=1),'Marks Entry 1st'!AV187,IF(AND($E$3=2),'Marks Entry 2nd'!AV187,IF(AND($E$3=3),'Marks Entry 3rd'!AV187,IF(AND($E$3=4),'Marks Entry 4th'!AV187,"")))))</f>
        <v/>
      </c>
      <c r="CP188" s="91" t="str">
        <f t="shared" si="209"/>
        <v/>
      </c>
      <c r="CQ188" s="87">
        <f t="shared" si="210"/>
        <v>0</v>
      </c>
      <c r="CR188" s="93" t="str">
        <f>IF(OR($E188="",$G188=""),"",IF(AND($E$3=1),'Marks Entry 1st'!AW187,IF(AND($E$3=2),'Marks Entry 2nd'!AW187,IF(AND($E$3=3),'Marks Entry 3rd'!AW187,IF(AND($E$3=4),'Marks Entry 4th'!AW187,"")))))</f>
        <v/>
      </c>
      <c r="CS188" s="93" t="str">
        <f>IF(OR($E188="",$G188=""),"",IF(AND($E$3=1),'Marks Entry 1st'!AX187,IF(AND($E$3=2),'Marks Entry 2nd'!AX187,IF(AND($E$3=3),'Marks Entry 3rd'!AX187,IF(AND($E$3=4),'Marks Entry 4th'!AX187,"")))))</f>
        <v/>
      </c>
      <c r="CT188" s="93" t="str">
        <f>IF(OR($E188="",$G188=""),"",IF(AND($E$3=1),'Marks Entry 1st'!AY187,IF(AND($E$3=2),'Marks Entry 2nd'!AY187,IF(AND($E$3=3),'Marks Entry 3rd'!AY187,IF(AND($E$3=4),'Marks Entry 4th'!AY187,"")))))</f>
        <v/>
      </c>
      <c r="CU188" s="92" t="str">
        <f t="shared" si="211"/>
        <v/>
      </c>
      <c r="CV188" s="87" t="str">
        <f t="shared" si="212"/>
        <v/>
      </c>
      <c r="CW188" s="144">
        <f t="shared" si="213"/>
        <v>0</v>
      </c>
      <c r="CX188" s="144" t="str">
        <f t="shared" si="214"/>
        <v/>
      </c>
      <c r="CY188" s="144" t="str">
        <f t="shared" si="172"/>
        <v/>
      </c>
      <c r="CZ188" s="144" t="str">
        <f t="shared" si="215"/>
        <v/>
      </c>
      <c r="DA188" s="144" t="str">
        <f t="shared" si="173"/>
        <v/>
      </c>
      <c r="DB188" s="148" t="str">
        <f t="shared" si="174"/>
        <v/>
      </c>
      <c r="DC188" s="380" t="str">
        <f>IF(OR($E188="",$G188=""),"",IF(AND($E$3=1),'Marks Entry 1st'!AZ187,IF(AND($E$3=2),'Marks Entry 2nd'!AZ187,IF(AND($E$3=3),'Marks Entry 3rd'!AZ187,IF(AND($E$3=4),'Marks Entry 4th'!AZ187,"")))))</f>
        <v/>
      </c>
      <c r="DD188" s="380" t="str">
        <f>IF(OR($E188="",$G188=""),"",IF(AND($E$3=1),'Marks Entry 1st'!BA187,IF(AND($E$3=2),'Marks Entry 2nd'!BA187,IF(AND($E$3=3),'Marks Entry 3rd'!BA187,IF(AND($E$3=4),'Marks Entry 4th'!BA187,"")))))</f>
        <v/>
      </c>
      <c r="DE188" s="380" t="str">
        <f>IF(OR($E188="",$G188=""),"",IF(AND($E$3=1),'Marks Entry 1st'!BB187,IF(AND($E$3=2),'Marks Entry 2nd'!BB187,IF(AND($E$3=3),'Marks Entry 3rd'!BB187,IF(AND($E$3=4),'Marks Entry 4th'!BB187,"")))))</f>
        <v/>
      </c>
      <c r="DF188" s="181" t="str">
        <f t="shared" si="216"/>
        <v/>
      </c>
      <c r="DG188" s="182">
        <f t="shared" si="217"/>
        <v>0</v>
      </c>
      <c r="DH188" s="182" t="str">
        <f t="shared" si="218"/>
        <v/>
      </c>
      <c r="DI188" s="182" t="str">
        <f t="shared" si="219"/>
        <v/>
      </c>
      <c r="DJ188" s="147" t="str">
        <f t="shared" si="175"/>
        <v/>
      </c>
      <c r="DK188" s="380" t="str">
        <f>IF(OR($E188="",$G188=""),"",IF(AND($E$3=1),'Marks Entry 1st'!BC187,IF(AND($E$3=2),'Marks Entry 2nd'!BC187,IF(AND($E$3=3),'Marks Entry 3rd'!BC187,IF(AND($E$3=4),'Marks Entry 4th'!BC187,"")))))</f>
        <v/>
      </c>
      <c r="DL188" s="380" t="str">
        <f>IF(OR($E188="",$G188=""),"",IF(AND($E$3=1),'Marks Entry 1st'!BD187,IF(AND($E$3=2),'Marks Entry 2nd'!BD187,IF(AND($E$3=3),'Marks Entry 3rd'!BD187,IF(AND($E$3=4),'Marks Entry 4th'!BD187,"")))))</f>
        <v/>
      </c>
      <c r="DM188" s="380" t="str">
        <f>IF(OR($E188="",$G188=""),"",IF(AND($E$3=1),'Marks Entry 1st'!BE187,IF(AND($E$3=2),'Marks Entry 2nd'!BE187,IF(AND($E$3=3),'Marks Entry 3rd'!BE187,IF(AND($E$3=4),'Marks Entry 4th'!BE187,"")))))</f>
        <v/>
      </c>
      <c r="DN188" s="181" t="str">
        <f t="shared" si="220"/>
        <v/>
      </c>
      <c r="DO188" s="182">
        <f t="shared" si="221"/>
        <v>0</v>
      </c>
      <c r="DP188" s="182" t="str">
        <f t="shared" si="222"/>
        <v/>
      </c>
      <c r="DQ188" s="182" t="str">
        <f t="shared" si="223"/>
        <v/>
      </c>
      <c r="DR188" s="147" t="str">
        <f t="shared" si="176"/>
        <v/>
      </c>
      <c r="DS188" s="380" t="str">
        <f>IF(OR($E188="",$G188=""),"",IF(AND($E$3=1),'Marks Entry 1st'!BF187,IF(AND($E$3=2),'Marks Entry 2nd'!BF187,IF(AND($E$3=3),'Marks Entry 3rd'!BF187,IF(AND($E$3=4),'Marks Entry 4th'!BF187,"")))))</f>
        <v/>
      </c>
      <c r="DT188" s="380" t="str">
        <f>IF(OR($E188="",$G188=""),"",IF(AND($E$3=1),'Marks Entry 1st'!BG187,IF(AND($E$3=2),'Marks Entry 2nd'!BG187,IF(AND($E$3=3),'Marks Entry 3rd'!BG187,IF(AND($E$3=4),'Marks Entry 4th'!BG187,"")))))</f>
        <v/>
      </c>
      <c r="DU188" s="380" t="str">
        <f>IF(OR($E188="",$G188=""),"",IF(AND($E$3=1),'Marks Entry 1st'!BH187,IF(AND($E$3=2),'Marks Entry 2nd'!BH187,IF(AND($E$3=3),'Marks Entry 3rd'!BH187,IF(AND($E$3=4),'Marks Entry 4th'!BH187,"")))))</f>
        <v/>
      </c>
      <c r="DV188" s="181" t="str">
        <f t="shared" si="224"/>
        <v/>
      </c>
      <c r="DW188" s="182">
        <f t="shared" si="225"/>
        <v>0</v>
      </c>
      <c r="DX188" s="182" t="str">
        <f t="shared" si="226"/>
        <v/>
      </c>
      <c r="DY188" s="182" t="str">
        <f t="shared" si="227"/>
        <v/>
      </c>
      <c r="DZ188" s="147" t="str">
        <f t="shared" si="177"/>
        <v/>
      </c>
      <c r="EA188" s="104" t="str">
        <f t="shared" si="178"/>
        <v/>
      </c>
      <c r="EB188" s="105" t="str">
        <f t="shared" si="179"/>
        <v/>
      </c>
      <c r="EC188" s="111" t="str">
        <f t="shared" si="180"/>
        <v/>
      </c>
      <c r="ED188" s="112" t="str">
        <f t="shared" si="181"/>
        <v/>
      </c>
      <c r="EE188" s="386" t="str">
        <f t="shared" si="182"/>
        <v/>
      </c>
      <c r="EF188" s="72" t="str">
        <f>IF(OR($E188="",$G188=""),"",IF(AND($E$3=1),'Marks Entry 1st'!BI187,IF(AND($E$3=2),'Marks Entry 2nd'!BI187,IF(AND($E$3=3),'Marks Entry 3rd'!BI187,IF(AND($E$3=4),'Marks Entry 4th'!BI187,"")))))</f>
        <v/>
      </c>
      <c r="EG188" s="72" t="str">
        <f>IF(OR($E188="",$G188=""),"",IF(AND($E$3=1),'Marks Entry 1st'!BJ187,IF(AND($E$3=2),'Marks Entry 2nd'!BJ187,IF(AND($E$3=3),'Marks Entry 3rd'!BJ187,IF(AND($E$3=4),'Marks Entry 4th'!BJ187,"")))))</f>
        <v/>
      </c>
      <c r="EH188" s="328" t="str">
        <f t="shared" si="183"/>
        <v/>
      </c>
      <c r="EI188" s="73"/>
      <c r="EP188" s="75">
        <f>IF(AND($E$3=1),'Marks Entry 1st'!I187,IF(AND($E$3=2),'Marks Entry 2nd'!I187,IF(AND($E$3=3),'Marks Entry 3rd'!I187,IF(AND($E$3=4),'Marks Entry 4th'!I187,""))))</f>
        <v>0</v>
      </c>
    </row>
    <row r="189" spans="1:146" ht="18.899999999999999" customHeight="1">
      <c r="A189" s="94">
        <v>182</v>
      </c>
      <c r="B189" s="94" t="str">
        <f>IF(OR(EP189=0,EP189=""),"",IF(AND($E$3=1),'Marks Entry 1st'!I188,IF(AND($E$3=2),'Marks Entry 2nd'!I188,IF(AND($E$3=3),'Marks Entry 3rd'!I188,IF(AND($E$3=4),'Marks Entry 4th'!I188,"")))))</f>
        <v/>
      </c>
      <c r="C189" s="95" t="str">
        <f>IF(OR(B189=0,B189=""),"",IF(AND($E$3=1),'Marks Entry 1st'!B188,IF(AND($E$3=2),'Marks Entry 2nd'!B188,IF(AND($E$3=3),'Marks Entry 3rd'!B188,IF(AND($E$3=4),'Marks Entry 4th'!B188,"")))))</f>
        <v/>
      </c>
      <c r="D189" s="95" t="str">
        <f>IF(OR(B189=0,B189=""),"",IF(AND($E$3=1),'Marks Entry 1st'!C188,IF(AND($E$3=2),'Marks Entry 2nd'!C188,IF(AND($E$3=3),'Marks Entry 3rd'!C188,IF(AND($E$3=4),'Marks Entry 4th'!C188,"")))))</f>
        <v/>
      </c>
      <c r="E189" s="96" t="str">
        <f>IF(OR(B189=0,B189=""),"",IF(AND($E$3=1),'Marks Entry 1st'!E188,IF(AND($E$3=2),'Marks Entry 2nd'!E188,IF(AND($E$3=3),'Marks Entry 3rd'!E188,IF(AND($E$3=4),'Marks Entry 4th'!E188,"")))))</f>
        <v/>
      </c>
      <c r="F189" s="95" t="str">
        <f>IF(OR(B189=0,B189=""),"",IF(AND($E$3=1),'Marks Entry 1st'!D188,IF(AND($E$3=2),'Marks Entry 2nd'!D188,IF(AND($E$3=3),'Marks Entry 3rd'!D188,IF(AND($E$3=4),'Marks Entry 4th'!D188,"")))))</f>
        <v/>
      </c>
      <c r="G189" s="90" t="str">
        <f>IF(OR(B189=0,B189=""),"",IF(AND($E$3=1),'Marks Entry 1st'!F188,IF(AND($E$3=2),'Marks Entry 2nd'!F188,IF(AND($E$3=3),'Marks Entry 3rd'!F188,IF(AND($E$3=4),'Marks Entry 4th'!F188,"")))))</f>
        <v/>
      </c>
      <c r="H189" s="90" t="str">
        <f>IF(OR(B189=0,B189=""),"",IF(AND($E$3=1),'Marks Entry 1st'!G188,IF(AND($E$3=2),'Marks Entry 2nd'!G188,IF(AND($E$3=3),'Marks Entry 3rd'!G188,IF(AND($E$3=4),'Marks Entry 4th'!G188,"")))))</f>
        <v/>
      </c>
      <c r="I189" s="90" t="str">
        <f>IF(OR(B189=0,B189=""),"",IF(AND($E$3=1),'Marks Entry 1st'!H188,IF(AND($E$3=2),'Marks Entry 2nd'!H188,IF(AND($E$3=3),'Marks Entry 3rd'!H188,IF(AND($E$3=4),'Marks Entry 4th'!H188,"")))))</f>
        <v/>
      </c>
      <c r="J189" s="379" t="str">
        <f>IF(OR(B189=0,B189=""),"",IF(AND($E$3=1),'Marks Entry 1st'!J188,IF(AND($E$3=2),'Marks Entry 2nd'!J188,IF(AND($E$3=3),'Marks Entry 3rd'!J188,IF(AND($E$3=4),'Marks Entry 4th'!J188,"")))))</f>
        <v/>
      </c>
      <c r="K189" s="379" t="str">
        <f>IF(OR(B189=0,B189=""),"",IF(AND($E$3=1),'Marks Entry 1st'!K188,IF(AND($E$3=2),'Marks Entry 2nd'!K188,IF(AND($E$3=3),'Marks Entry 3rd'!K188,IF(AND($E$3=4),'Marks Entry 4th'!K188,"")))))</f>
        <v/>
      </c>
      <c r="L189" s="180" t="str">
        <f>IF(OR($E189="",$G189=""),"",IF(AND($E$3=1),'Marks Entry 1st'!L188,IF(AND($E$3=2),'Marks Entry 2nd'!L188,IF(AND($E$3=3),'Marks Entry 3rd'!L188,IF(AND($E$3=4),'Marks Entry 4th'!L188,"")))))</f>
        <v/>
      </c>
      <c r="M189" s="180" t="str">
        <f>IF(OR($E189="",$G189=""),"",IF(AND($E$3=1),'Marks Entry 1st'!M188,IF(AND($E$3=2),'Marks Entry 2nd'!M188,IF(AND($E$3=3),'Marks Entry 3rd'!M188,IF(AND($E$3=4),'Marks Entry 4th'!M188,"")))))</f>
        <v/>
      </c>
      <c r="N189" s="87" t="str">
        <f t="shared" si="184"/>
        <v/>
      </c>
      <c r="O189" s="180" t="str">
        <f>IF(OR($E189="",$G189=""),"",IF(AND($E$3=1),'Marks Entry 1st'!N188,IF(AND($E$3=2),'Marks Entry 2nd'!N188,IF(AND($E$3=3),'Marks Entry 3rd'!N188,IF(AND($E$3=4),'Marks Entry 4th'!N188,"")))))</f>
        <v/>
      </c>
      <c r="P189" s="180" t="str">
        <f>IF(OR($E189="",$G189=""),"",IF(AND($E$3=1),'Marks Entry 1st'!O188,IF(AND($E$3=2),'Marks Entry 2nd'!O188,IF(AND($E$3=3),'Marks Entry 3rd'!O188,IF(AND($E$3=4),'Marks Entry 4th'!O188,"")))))</f>
        <v/>
      </c>
      <c r="Q189" s="180" t="str">
        <f>IF(OR($E189="",$G189=""),"",IF(AND($E$3=1),'Marks Entry 1st'!P188,IF(AND($E$3=2),'Marks Entry 2nd'!P188,IF(AND($E$3=3),'Marks Entry 3rd'!P188,IF(AND($E$3=4),'Marks Entry 4th'!P188,"")))))</f>
        <v/>
      </c>
      <c r="R189" s="91" t="str">
        <f t="shared" si="185"/>
        <v/>
      </c>
      <c r="S189" s="87">
        <f t="shared" si="186"/>
        <v>0</v>
      </c>
      <c r="T189" s="93" t="str">
        <f>IF(OR($E189="",$G189=""),"",IF(AND($E$3=1),'Marks Entry 1st'!Q188,IF(AND($E$3=2),'Marks Entry 2nd'!Q188,IF(AND($E$3=3),'Marks Entry 3rd'!Q188,IF(AND($E$3=4),'Marks Entry 4th'!Q188,"")))))</f>
        <v/>
      </c>
      <c r="U189" s="93" t="str">
        <f>IF(OR($E189="",$G189=""),"",IF(AND($E$3=1),'Marks Entry 1st'!R188,IF(AND($E$3=2),'Marks Entry 2nd'!R188,IF(AND($E$3=3),'Marks Entry 3rd'!R188,IF(AND($E$3=4),'Marks Entry 4th'!R188,"")))))</f>
        <v/>
      </c>
      <c r="V189" s="93" t="str">
        <f>IF(OR($E189="",$G189=""),"",IF(AND($E$3=1),'Marks Entry 1st'!S188,IF(AND($E$3=2),'Marks Entry 2nd'!S188,IF(AND($E$3=3),'Marks Entry 3rd'!S188,IF(AND($E$3=4),'Marks Entry 4th'!S188,"")))))</f>
        <v/>
      </c>
      <c r="W189" s="92" t="str">
        <f t="shared" si="187"/>
        <v/>
      </c>
      <c r="X189" s="87" t="str">
        <f t="shared" si="188"/>
        <v/>
      </c>
      <c r="Y189" s="144">
        <f t="shared" si="189"/>
        <v>0</v>
      </c>
      <c r="Z189" s="144" t="str">
        <f t="shared" si="190"/>
        <v/>
      </c>
      <c r="AA189" s="144" t="str">
        <f t="shared" si="152"/>
        <v/>
      </c>
      <c r="AB189" s="144" t="str">
        <f t="shared" si="191"/>
        <v/>
      </c>
      <c r="AC189" s="144" t="str">
        <f t="shared" si="153"/>
        <v/>
      </c>
      <c r="AD189" s="148" t="str">
        <f t="shared" si="154"/>
        <v/>
      </c>
      <c r="AE189" s="180" t="str">
        <f>IF(OR($E189="",$G189=""),"",IF(AND($E$3=1),'Marks Entry 1st'!T188,IF(AND($E$3=2),'Marks Entry 2nd'!T188,IF(AND($E$3=3),'Marks Entry 3rd'!T188,IF(AND($E$3=4),'Marks Entry 4th'!T188,"")))))</f>
        <v/>
      </c>
      <c r="AF189" s="180" t="str">
        <f>IF(OR($E189="",$G189=""),"",IF(AND($E$3=1),'Marks Entry 1st'!U188,IF(AND($E$3=2),'Marks Entry 2nd'!U188,IF(AND($E$3=3),'Marks Entry 3rd'!U188,IF(AND($E$3=4),'Marks Entry 4th'!U188,"")))))</f>
        <v/>
      </c>
      <c r="AG189" s="87" t="str">
        <f t="shared" si="192"/>
        <v/>
      </c>
      <c r="AH189" s="180" t="str">
        <f>IF(OR($E189="",$G189=""),"",IF(AND($E$3=1),'Marks Entry 1st'!V188,IF(AND($E$3=2),'Marks Entry 2nd'!V188,IF(AND($E$3=3),'Marks Entry 3rd'!V188,IF(AND($E$3=4),'Marks Entry 4th'!V188,"")))))</f>
        <v/>
      </c>
      <c r="AI189" s="180" t="str">
        <f>IF(OR($E189="",$G189=""),"",IF(AND($E$3=1),'Marks Entry 1st'!W188,IF(AND($E$3=2),'Marks Entry 2nd'!W188,IF(AND($E$3=3),'Marks Entry 3rd'!W188,IF(AND($E$3=4),'Marks Entry 4th'!W188,"")))))</f>
        <v/>
      </c>
      <c r="AJ189" s="180" t="str">
        <f>IF(OR($E189="",$G189=""),"",IF(AND($E$3=1),'Marks Entry 1st'!X188,IF(AND($E$3=2),'Marks Entry 2nd'!X188,IF(AND($E$3=3),'Marks Entry 3rd'!X188,IF(AND($E$3=4),'Marks Entry 4th'!X188,"")))))</f>
        <v/>
      </c>
      <c r="AK189" s="91" t="str">
        <f t="shared" si="193"/>
        <v/>
      </c>
      <c r="AL189" s="87">
        <f t="shared" si="194"/>
        <v>0</v>
      </c>
      <c r="AM189" s="93" t="str">
        <f>IF(OR($E189="",$G189=""),"",IF(AND($E$3=1),'Marks Entry 1st'!Y188,IF(AND($E$3=2),'Marks Entry 2nd'!Y188,IF(AND($E$3=3),'Marks Entry 3rd'!Y188,IF(AND($E$3=4),'Marks Entry 4th'!Y188,"")))))</f>
        <v/>
      </c>
      <c r="AN189" s="93" t="str">
        <f>IF(OR($E189="",$G189=""),"",IF(AND($E$3=1),'Marks Entry 1st'!Z188,IF(AND($E$3=2),'Marks Entry 2nd'!Z188,IF(AND($E$3=3),'Marks Entry 3rd'!Z188,IF(AND($E$3=4),'Marks Entry 4th'!Z188,"")))))</f>
        <v/>
      </c>
      <c r="AO189" s="93" t="str">
        <f>IF(OR($E189="",$G189=""),"",IF(AND($E$3=1),'Marks Entry 1st'!AA188,IF(AND($E$3=2),'Marks Entry 2nd'!AA188,IF(AND($E$3=3),'Marks Entry 3rd'!AA188,IF(AND($E$3=4),'Marks Entry 4th'!AA188,"")))))</f>
        <v/>
      </c>
      <c r="AP189" s="92" t="str">
        <f t="shared" si="195"/>
        <v/>
      </c>
      <c r="AQ189" s="87" t="str">
        <f t="shared" si="196"/>
        <v/>
      </c>
      <c r="AR189" s="144">
        <f t="shared" si="197"/>
        <v>0</v>
      </c>
      <c r="AS189" s="144" t="str">
        <f t="shared" si="198"/>
        <v/>
      </c>
      <c r="AT189" s="144" t="str">
        <f t="shared" si="155"/>
        <v/>
      </c>
      <c r="AU189" s="144" t="str">
        <f t="shared" si="199"/>
        <v/>
      </c>
      <c r="AV189" s="144" t="str">
        <f t="shared" si="156"/>
        <v/>
      </c>
      <c r="AW189" s="148" t="str">
        <f t="shared" si="157"/>
        <v/>
      </c>
      <c r="AX189" s="180" t="str">
        <f>IF(OR($E189="",$G189=""),"",IF(AND($E$3=1),'Marks Entry 1st'!AB188,IF(AND($E$3=2),'Marks Entry 2nd'!AB188,IF(AND($E$3=3),'Marks Entry 3rd'!AB188,IF(AND($E$3=4),'Marks Entry 4th'!AB188,"")))))</f>
        <v/>
      </c>
      <c r="AY189" s="180" t="str">
        <f>IF(OR($E189="",$G189=""),"",IF(AND($E$3=1),'Marks Entry 1st'!AC188,IF(AND($E$3=2),'Marks Entry 2nd'!AC188,IF(AND($E$3=3),'Marks Entry 3rd'!AC188,IF(AND($E$3=4),'Marks Entry 4th'!AC188,"")))))</f>
        <v/>
      </c>
      <c r="AZ189" s="87" t="str">
        <f t="shared" si="158"/>
        <v/>
      </c>
      <c r="BA189" s="180" t="str">
        <f>IF(OR($E189="",$G189=""),"",IF(AND($E$3=1),'Marks Entry 1st'!AD188,IF(AND($E$3=2),'Marks Entry 2nd'!AD188,IF(AND($E$3=3),'Marks Entry 3rd'!AD188,IF(AND($E$3=4),'Marks Entry 4th'!AD188,"")))))</f>
        <v/>
      </c>
      <c r="BB189" s="180" t="str">
        <f>IF(OR($E189="",$G189=""),"",IF(AND($E$3=1),'Marks Entry 1st'!AE188,IF(AND($E$3=2),'Marks Entry 2nd'!AE188,IF(AND($E$3=3),'Marks Entry 3rd'!AE188,IF(AND($E$3=4),'Marks Entry 4th'!AE188,"")))))</f>
        <v/>
      </c>
      <c r="BC189" s="180" t="str">
        <f>IF(OR($E189="",$G189=""),"",IF(AND($E$3=1),'Marks Entry 1st'!AF188,IF(AND($E$3=2),'Marks Entry 2nd'!AF188,IF(AND($E$3=3),'Marks Entry 3rd'!AF188,IF(AND($E$3=4),'Marks Entry 4th'!AF188,"")))))</f>
        <v/>
      </c>
      <c r="BD189" s="91" t="str">
        <f t="shared" si="159"/>
        <v/>
      </c>
      <c r="BE189" s="87">
        <f t="shared" si="160"/>
        <v>0</v>
      </c>
      <c r="BF189" s="93" t="str">
        <f>IF(OR($E189="",$G189=""),"",IF(AND($E$3=1),'Marks Entry 1st'!AG188,IF(AND($E$3=2),'Marks Entry 2nd'!AG188,IF(AND($E$3=3),'Marks Entry 3rd'!AG188,IF(AND($E$3=4),'Marks Entry 4th'!AG188,"")))))</f>
        <v/>
      </c>
      <c r="BG189" s="93" t="str">
        <f>IF(OR($E189="",$G189=""),"",IF(AND($E$3=1),'Marks Entry 1st'!AH188,IF(AND($E$3=2),'Marks Entry 2nd'!AH188,IF(AND($E$3=3),'Marks Entry 3rd'!AH188,IF(AND($E$3=4),'Marks Entry 4th'!AH188,"")))))</f>
        <v/>
      </c>
      <c r="BH189" s="93" t="str">
        <f>IF(OR($E189="",$G189=""),"",IF(AND($E$3=1),'Marks Entry 1st'!AI188,IF(AND($E$3=2),'Marks Entry 2nd'!AI188,IF(AND($E$3=3),'Marks Entry 3rd'!AI188,IF(AND($E$3=4),'Marks Entry 4th'!AI188,"")))))</f>
        <v/>
      </c>
      <c r="BI189" s="92" t="str">
        <f t="shared" si="161"/>
        <v/>
      </c>
      <c r="BJ189" s="87" t="str">
        <f t="shared" si="162"/>
        <v/>
      </c>
      <c r="BK189" s="144">
        <f t="shared" si="163"/>
        <v>0</v>
      </c>
      <c r="BL189" s="144" t="str">
        <f t="shared" si="164"/>
        <v/>
      </c>
      <c r="BM189" s="144" t="str">
        <f t="shared" si="165"/>
        <v/>
      </c>
      <c r="BN189" s="144" t="str">
        <f t="shared" si="166"/>
        <v/>
      </c>
      <c r="BO189" s="144" t="str">
        <f t="shared" si="167"/>
        <v/>
      </c>
      <c r="BP189" s="148" t="str">
        <f t="shared" si="168"/>
        <v/>
      </c>
      <c r="BQ189" s="180" t="str">
        <f>IF(OR($E189="",$G189=""),"",IF(AND($E$3=1),'Marks Entry 1st'!AJ188,IF(AND($E$3=2),'Marks Entry 2nd'!AJ188,IF(AND($E$3=3),'Marks Entry 3rd'!AJ188,IF(AND($E$3=4),'Marks Entry 4th'!AJ188,"")))))</f>
        <v/>
      </c>
      <c r="BR189" s="180" t="str">
        <f>IF(OR($E189="",$G189=""),"",IF(AND($E$3=1),'Marks Entry 1st'!AK188,IF(AND($E$3=2),'Marks Entry 2nd'!AK188,IF(AND($E$3=3),'Marks Entry 3rd'!AK188,IF(AND($E$3=4),'Marks Entry 4th'!AK188,"")))))</f>
        <v/>
      </c>
      <c r="BS189" s="87" t="str">
        <f t="shared" si="200"/>
        <v/>
      </c>
      <c r="BT189" s="180" t="str">
        <f>IF(OR($E189="",$G189=""),"",IF(AND($E$3=1),'Marks Entry 1st'!AL188,IF(AND($E$3=2),'Marks Entry 2nd'!AL188,IF(AND($E$3=3),'Marks Entry 3rd'!AL188,IF(AND($E$3=4),'Marks Entry 4th'!AL188,"")))))</f>
        <v/>
      </c>
      <c r="BU189" s="180" t="str">
        <f>IF(OR($E189="",$G189=""),"",IF(AND($E$3=1),'Marks Entry 1st'!AM188,IF(AND($E$3=2),'Marks Entry 2nd'!AM188,IF(AND($E$3=3),'Marks Entry 3rd'!AM188,IF(AND($E$3=4),'Marks Entry 4th'!AM188,"")))))</f>
        <v/>
      </c>
      <c r="BV189" s="180" t="str">
        <f>IF(OR($E189="",$G189=""),"",IF(AND($E$3=1),'Marks Entry 1st'!AN188,IF(AND($E$3=2),'Marks Entry 2nd'!AN188,IF(AND($E$3=3),'Marks Entry 3rd'!AN188,IF(AND($E$3=4),'Marks Entry 4th'!AN188,"")))))</f>
        <v/>
      </c>
      <c r="BW189" s="91" t="str">
        <f t="shared" si="201"/>
        <v/>
      </c>
      <c r="BX189" s="87">
        <f t="shared" si="202"/>
        <v>0</v>
      </c>
      <c r="BY189" s="93" t="str">
        <f>IF(OR($E189="",$G189=""),"",IF(AND($E$3=1),'Marks Entry 1st'!AO188,IF(AND($E$3=2),'Marks Entry 2nd'!AO188,IF(AND($E$3=3),'Marks Entry 3rd'!AO188,IF(AND($E$3=4),'Marks Entry 4th'!AO188,"")))))</f>
        <v/>
      </c>
      <c r="BZ189" s="93" t="str">
        <f>IF(OR($E189="",$G189=""),"",IF(AND($E$3=1),'Marks Entry 1st'!AP188,IF(AND($E$3=2),'Marks Entry 2nd'!AP188,IF(AND($E$3=3),'Marks Entry 3rd'!AP188,IF(AND($E$3=4),'Marks Entry 4th'!AP188,"")))))</f>
        <v/>
      </c>
      <c r="CA189" s="93" t="str">
        <f>IF(OR($E189="",$G189=""),"",IF(AND($E$3=1),'Marks Entry 1st'!AQ188,IF(AND($E$3=2),'Marks Entry 2nd'!AQ188,IF(AND($E$3=3),'Marks Entry 3rd'!AQ188,IF(AND($E$3=4),'Marks Entry 4th'!AQ188,"")))))</f>
        <v/>
      </c>
      <c r="CB189" s="92" t="str">
        <f t="shared" si="203"/>
        <v/>
      </c>
      <c r="CC189" s="87" t="str">
        <f t="shared" si="204"/>
        <v/>
      </c>
      <c r="CD189" s="144">
        <f t="shared" si="205"/>
        <v>0</v>
      </c>
      <c r="CE189" s="144" t="str">
        <f t="shared" si="206"/>
        <v/>
      </c>
      <c r="CF189" s="144" t="str">
        <f t="shared" si="169"/>
        <v/>
      </c>
      <c r="CG189" s="144" t="str">
        <f t="shared" si="207"/>
        <v/>
      </c>
      <c r="CH189" s="144" t="str">
        <f t="shared" si="170"/>
        <v/>
      </c>
      <c r="CI189" s="148" t="str">
        <f t="shared" si="171"/>
        <v/>
      </c>
      <c r="CJ189" s="180" t="str">
        <f>IF(OR($E189="",$G189=""),"",IF(AND($E$3=1),'Marks Entry 1st'!AR188,IF(AND($E$3=2),'Marks Entry 2nd'!AR188,IF(AND($E$3=3),'Marks Entry 3rd'!AR188,IF(AND($E$3=4),'Marks Entry 4th'!AR188,"")))))</f>
        <v/>
      </c>
      <c r="CK189" s="180" t="str">
        <f>IF(OR($E189="",$G189=""),"",IF(AND($E$3=1),'Marks Entry 1st'!AS188,IF(AND($E$3=2),'Marks Entry 2nd'!AS188,IF(AND($E$3=3),'Marks Entry 3rd'!AS188,IF(AND($E$3=4),'Marks Entry 4th'!AS188,"")))))</f>
        <v/>
      </c>
      <c r="CL189" s="87" t="str">
        <f t="shared" si="208"/>
        <v/>
      </c>
      <c r="CM189" s="180" t="str">
        <f>IF(OR($E189="",$G189=""),"",IF(AND($E$3=1),'Marks Entry 1st'!AT188,IF(AND($E$3=2),'Marks Entry 2nd'!AT188,IF(AND($E$3=3),'Marks Entry 3rd'!AT188,IF(AND($E$3=4),'Marks Entry 4th'!AT188,"")))))</f>
        <v/>
      </c>
      <c r="CN189" s="180" t="str">
        <f>IF(OR($E189="",$G189=""),"",IF(AND($E$3=1),'Marks Entry 1st'!AU188,IF(AND($E$3=2),'Marks Entry 2nd'!AU188,IF(AND($E$3=3),'Marks Entry 3rd'!AU188,IF(AND($E$3=4),'Marks Entry 4th'!AU188,"")))))</f>
        <v/>
      </c>
      <c r="CO189" s="180" t="str">
        <f>IF(OR($E189="",$G189=""),"",IF(AND($E$3=1),'Marks Entry 1st'!AV188,IF(AND($E$3=2),'Marks Entry 2nd'!AV188,IF(AND($E$3=3),'Marks Entry 3rd'!AV188,IF(AND($E$3=4),'Marks Entry 4th'!AV188,"")))))</f>
        <v/>
      </c>
      <c r="CP189" s="91" t="str">
        <f t="shared" si="209"/>
        <v/>
      </c>
      <c r="CQ189" s="87">
        <f t="shared" si="210"/>
        <v>0</v>
      </c>
      <c r="CR189" s="93" t="str">
        <f>IF(OR($E189="",$G189=""),"",IF(AND($E$3=1),'Marks Entry 1st'!AW188,IF(AND($E$3=2),'Marks Entry 2nd'!AW188,IF(AND($E$3=3),'Marks Entry 3rd'!AW188,IF(AND($E$3=4),'Marks Entry 4th'!AW188,"")))))</f>
        <v/>
      </c>
      <c r="CS189" s="93" t="str">
        <f>IF(OR($E189="",$G189=""),"",IF(AND($E$3=1),'Marks Entry 1st'!AX188,IF(AND($E$3=2),'Marks Entry 2nd'!AX188,IF(AND($E$3=3),'Marks Entry 3rd'!AX188,IF(AND($E$3=4),'Marks Entry 4th'!AX188,"")))))</f>
        <v/>
      </c>
      <c r="CT189" s="93" t="str">
        <f>IF(OR($E189="",$G189=""),"",IF(AND($E$3=1),'Marks Entry 1st'!AY188,IF(AND($E$3=2),'Marks Entry 2nd'!AY188,IF(AND($E$3=3),'Marks Entry 3rd'!AY188,IF(AND($E$3=4),'Marks Entry 4th'!AY188,"")))))</f>
        <v/>
      </c>
      <c r="CU189" s="92" t="str">
        <f t="shared" si="211"/>
        <v/>
      </c>
      <c r="CV189" s="87" t="str">
        <f t="shared" si="212"/>
        <v/>
      </c>
      <c r="CW189" s="144">
        <f t="shared" si="213"/>
        <v>0</v>
      </c>
      <c r="CX189" s="144" t="str">
        <f t="shared" si="214"/>
        <v/>
      </c>
      <c r="CY189" s="144" t="str">
        <f t="shared" si="172"/>
        <v/>
      </c>
      <c r="CZ189" s="144" t="str">
        <f t="shared" si="215"/>
        <v/>
      </c>
      <c r="DA189" s="144" t="str">
        <f t="shared" si="173"/>
        <v/>
      </c>
      <c r="DB189" s="148" t="str">
        <f t="shared" si="174"/>
        <v/>
      </c>
      <c r="DC189" s="380" t="str">
        <f>IF(OR($E189="",$G189=""),"",IF(AND($E$3=1),'Marks Entry 1st'!AZ188,IF(AND($E$3=2),'Marks Entry 2nd'!AZ188,IF(AND($E$3=3),'Marks Entry 3rd'!AZ188,IF(AND($E$3=4),'Marks Entry 4th'!AZ188,"")))))</f>
        <v/>
      </c>
      <c r="DD189" s="380" t="str">
        <f>IF(OR($E189="",$G189=""),"",IF(AND($E$3=1),'Marks Entry 1st'!BA188,IF(AND($E$3=2),'Marks Entry 2nd'!BA188,IF(AND($E$3=3),'Marks Entry 3rd'!BA188,IF(AND($E$3=4),'Marks Entry 4th'!BA188,"")))))</f>
        <v/>
      </c>
      <c r="DE189" s="380" t="str">
        <f>IF(OR($E189="",$G189=""),"",IF(AND($E$3=1),'Marks Entry 1st'!BB188,IF(AND($E$3=2),'Marks Entry 2nd'!BB188,IF(AND($E$3=3),'Marks Entry 3rd'!BB188,IF(AND($E$3=4),'Marks Entry 4th'!BB188,"")))))</f>
        <v/>
      </c>
      <c r="DF189" s="181" t="str">
        <f t="shared" si="216"/>
        <v/>
      </c>
      <c r="DG189" s="182">
        <f t="shared" si="217"/>
        <v>0</v>
      </c>
      <c r="DH189" s="182" t="str">
        <f t="shared" si="218"/>
        <v/>
      </c>
      <c r="DI189" s="182" t="str">
        <f t="shared" si="219"/>
        <v/>
      </c>
      <c r="DJ189" s="147" t="str">
        <f t="shared" si="175"/>
        <v/>
      </c>
      <c r="DK189" s="380" t="str">
        <f>IF(OR($E189="",$G189=""),"",IF(AND($E$3=1),'Marks Entry 1st'!BC188,IF(AND($E$3=2),'Marks Entry 2nd'!BC188,IF(AND($E$3=3),'Marks Entry 3rd'!BC188,IF(AND($E$3=4),'Marks Entry 4th'!BC188,"")))))</f>
        <v/>
      </c>
      <c r="DL189" s="380" t="str">
        <f>IF(OR($E189="",$G189=""),"",IF(AND($E$3=1),'Marks Entry 1st'!BD188,IF(AND($E$3=2),'Marks Entry 2nd'!BD188,IF(AND($E$3=3),'Marks Entry 3rd'!BD188,IF(AND($E$3=4),'Marks Entry 4th'!BD188,"")))))</f>
        <v/>
      </c>
      <c r="DM189" s="380" t="str">
        <f>IF(OR($E189="",$G189=""),"",IF(AND($E$3=1),'Marks Entry 1st'!BE188,IF(AND($E$3=2),'Marks Entry 2nd'!BE188,IF(AND($E$3=3),'Marks Entry 3rd'!BE188,IF(AND($E$3=4),'Marks Entry 4th'!BE188,"")))))</f>
        <v/>
      </c>
      <c r="DN189" s="181" t="str">
        <f t="shared" si="220"/>
        <v/>
      </c>
      <c r="DO189" s="182">
        <f t="shared" si="221"/>
        <v>0</v>
      </c>
      <c r="DP189" s="182" t="str">
        <f t="shared" si="222"/>
        <v/>
      </c>
      <c r="DQ189" s="182" t="str">
        <f t="shared" si="223"/>
        <v/>
      </c>
      <c r="DR189" s="147" t="str">
        <f t="shared" si="176"/>
        <v/>
      </c>
      <c r="DS189" s="380" t="str">
        <f>IF(OR($E189="",$G189=""),"",IF(AND($E$3=1),'Marks Entry 1st'!BF188,IF(AND($E$3=2),'Marks Entry 2nd'!BF188,IF(AND($E$3=3),'Marks Entry 3rd'!BF188,IF(AND($E$3=4),'Marks Entry 4th'!BF188,"")))))</f>
        <v/>
      </c>
      <c r="DT189" s="380" t="str">
        <f>IF(OR($E189="",$G189=""),"",IF(AND($E$3=1),'Marks Entry 1st'!BG188,IF(AND($E$3=2),'Marks Entry 2nd'!BG188,IF(AND($E$3=3),'Marks Entry 3rd'!BG188,IF(AND($E$3=4),'Marks Entry 4th'!BG188,"")))))</f>
        <v/>
      </c>
      <c r="DU189" s="380" t="str">
        <f>IF(OR($E189="",$G189=""),"",IF(AND($E$3=1),'Marks Entry 1st'!BH188,IF(AND($E$3=2),'Marks Entry 2nd'!BH188,IF(AND($E$3=3),'Marks Entry 3rd'!BH188,IF(AND($E$3=4),'Marks Entry 4th'!BH188,"")))))</f>
        <v/>
      </c>
      <c r="DV189" s="181" t="str">
        <f t="shared" si="224"/>
        <v/>
      </c>
      <c r="DW189" s="182">
        <f t="shared" si="225"/>
        <v>0</v>
      </c>
      <c r="DX189" s="182" t="str">
        <f t="shared" si="226"/>
        <v/>
      </c>
      <c r="DY189" s="182" t="str">
        <f t="shared" si="227"/>
        <v/>
      </c>
      <c r="DZ189" s="147" t="str">
        <f t="shared" si="177"/>
        <v/>
      </c>
      <c r="EA189" s="104" t="str">
        <f t="shared" si="178"/>
        <v/>
      </c>
      <c r="EB189" s="105" t="str">
        <f t="shared" si="179"/>
        <v/>
      </c>
      <c r="EC189" s="111" t="str">
        <f t="shared" si="180"/>
        <v/>
      </c>
      <c r="ED189" s="112" t="str">
        <f t="shared" si="181"/>
        <v/>
      </c>
      <c r="EE189" s="386" t="str">
        <f t="shared" si="182"/>
        <v/>
      </c>
      <c r="EF189" s="72" t="str">
        <f>IF(OR($E189="",$G189=""),"",IF(AND($E$3=1),'Marks Entry 1st'!BI188,IF(AND($E$3=2),'Marks Entry 2nd'!BI188,IF(AND($E$3=3),'Marks Entry 3rd'!BI188,IF(AND($E$3=4),'Marks Entry 4th'!BI188,"")))))</f>
        <v/>
      </c>
      <c r="EG189" s="72" t="str">
        <f>IF(OR($E189="",$G189=""),"",IF(AND($E$3=1),'Marks Entry 1st'!BJ188,IF(AND($E$3=2),'Marks Entry 2nd'!BJ188,IF(AND($E$3=3),'Marks Entry 3rd'!BJ188,IF(AND($E$3=4),'Marks Entry 4th'!BJ188,"")))))</f>
        <v/>
      </c>
      <c r="EH189" s="328" t="str">
        <f t="shared" si="183"/>
        <v/>
      </c>
      <c r="EI189" s="73"/>
      <c r="EP189" s="75">
        <f>IF(AND($E$3=1),'Marks Entry 1st'!I188,IF(AND($E$3=2),'Marks Entry 2nd'!I188,IF(AND($E$3=3),'Marks Entry 3rd'!I188,IF(AND($E$3=4),'Marks Entry 4th'!I188,""))))</f>
        <v>0</v>
      </c>
    </row>
    <row r="190" spans="1:146" ht="18.899999999999999" customHeight="1">
      <c r="A190" s="94">
        <v>183</v>
      </c>
      <c r="B190" s="94" t="str">
        <f>IF(OR(EP190=0,EP190=""),"",IF(AND($E$3=1),'Marks Entry 1st'!I189,IF(AND($E$3=2),'Marks Entry 2nd'!I189,IF(AND($E$3=3),'Marks Entry 3rd'!I189,IF(AND($E$3=4),'Marks Entry 4th'!I189,"")))))</f>
        <v/>
      </c>
      <c r="C190" s="95" t="str">
        <f>IF(OR(B190=0,B190=""),"",IF(AND($E$3=1),'Marks Entry 1st'!B189,IF(AND($E$3=2),'Marks Entry 2nd'!B189,IF(AND($E$3=3),'Marks Entry 3rd'!B189,IF(AND($E$3=4),'Marks Entry 4th'!B189,"")))))</f>
        <v/>
      </c>
      <c r="D190" s="95" t="str">
        <f>IF(OR(B190=0,B190=""),"",IF(AND($E$3=1),'Marks Entry 1st'!C189,IF(AND($E$3=2),'Marks Entry 2nd'!C189,IF(AND($E$3=3),'Marks Entry 3rd'!C189,IF(AND($E$3=4),'Marks Entry 4th'!C189,"")))))</f>
        <v/>
      </c>
      <c r="E190" s="96" t="str">
        <f>IF(OR(B190=0,B190=""),"",IF(AND($E$3=1),'Marks Entry 1st'!E189,IF(AND($E$3=2),'Marks Entry 2nd'!E189,IF(AND($E$3=3),'Marks Entry 3rd'!E189,IF(AND($E$3=4),'Marks Entry 4th'!E189,"")))))</f>
        <v/>
      </c>
      <c r="F190" s="95" t="str">
        <f>IF(OR(B190=0,B190=""),"",IF(AND($E$3=1),'Marks Entry 1st'!D189,IF(AND($E$3=2),'Marks Entry 2nd'!D189,IF(AND($E$3=3),'Marks Entry 3rd'!D189,IF(AND($E$3=4),'Marks Entry 4th'!D189,"")))))</f>
        <v/>
      </c>
      <c r="G190" s="90" t="str">
        <f>IF(OR(B190=0,B190=""),"",IF(AND($E$3=1),'Marks Entry 1st'!F189,IF(AND($E$3=2),'Marks Entry 2nd'!F189,IF(AND($E$3=3),'Marks Entry 3rd'!F189,IF(AND($E$3=4),'Marks Entry 4th'!F189,"")))))</f>
        <v/>
      </c>
      <c r="H190" s="90" t="str">
        <f>IF(OR(B190=0,B190=""),"",IF(AND($E$3=1),'Marks Entry 1st'!G189,IF(AND($E$3=2),'Marks Entry 2nd'!G189,IF(AND($E$3=3),'Marks Entry 3rd'!G189,IF(AND($E$3=4),'Marks Entry 4th'!G189,"")))))</f>
        <v/>
      </c>
      <c r="I190" s="90" t="str">
        <f>IF(OR(B190=0,B190=""),"",IF(AND($E$3=1),'Marks Entry 1st'!H189,IF(AND($E$3=2),'Marks Entry 2nd'!H189,IF(AND($E$3=3),'Marks Entry 3rd'!H189,IF(AND($E$3=4),'Marks Entry 4th'!H189,"")))))</f>
        <v/>
      </c>
      <c r="J190" s="379" t="str">
        <f>IF(OR(B190=0,B190=""),"",IF(AND($E$3=1),'Marks Entry 1st'!J189,IF(AND($E$3=2),'Marks Entry 2nd'!J189,IF(AND($E$3=3),'Marks Entry 3rd'!J189,IF(AND($E$3=4),'Marks Entry 4th'!J189,"")))))</f>
        <v/>
      </c>
      <c r="K190" s="379" t="str">
        <f>IF(OR(B190=0,B190=""),"",IF(AND($E$3=1),'Marks Entry 1st'!K189,IF(AND($E$3=2),'Marks Entry 2nd'!K189,IF(AND($E$3=3),'Marks Entry 3rd'!K189,IF(AND($E$3=4),'Marks Entry 4th'!K189,"")))))</f>
        <v/>
      </c>
      <c r="L190" s="180" t="str">
        <f>IF(OR($E190="",$G190=""),"",IF(AND($E$3=1),'Marks Entry 1st'!L189,IF(AND($E$3=2),'Marks Entry 2nd'!L189,IF(AND($E$3=3),'Marks Entry 3rd'!L189,IF(AND($E$3=4),'Marks Entry 4th'!L189,"")))))</f>
        <v/>
      </c>
      <c r="M190" s="180" t="str">
        <f>IF(OR($E190="",$G190=""),"",IF(AND($E$3=1),'Marks Entry 1st'!M189,IF(AND($E$3=2),'Marks Entry 2nd'!M189,IF(AND($E$3=3),'Marks Entry 3rd'!M189,IF(AND($E$3=4),'Marks Entry 4th'!M189,"")))))</f>
        <v/>
      </c>
      <c r="N190" s="87" t="str">
        <f t="shared" si="184"/>
        <v/>
      </c>
      <c r="O190" s="180" t="str">
        <f>IF(OR($E190="",$G190=""),"",IF(AND($E$3=1),'Marks Entry 1st'!N189,IF(AND($E$3=2),'Marks Entry 2nd'!N189,IF(AND($E$3=3),'Marks Entry 3rd'!N189,IF(AND($E$3=4),'Marks Entry 4th'!N189,"")))))</f>
        <v/>
      </c>
      <c r="P190" s="180" t="str">
        <f>IF(OR($E190="",$G190=""),"",IF(AND($E$3=1),'Marks Entry 1st'!O189,IF(AND($E$3=2),'Marks Entry 2nd'!O189,IF(AND($E$3=3),'Marks Entry 3rd'!O189,IF(AND($E$3=4),'Marks Entry 4th'!O189,"")))))</f>
        <v/>
      </c>
      <c r="Q190" s="180" t="str">
        <f>IF(OR($E190="",$G190=""),"",IF(AND($E$3=1),'Marks Entry 1st'!P189,IF(AND($E$3=2),'Marks Entry 2nd'!P189,IF(AND($E$3=3),'Marks Entry 3rd'!P189,IF(AND($E$3=4),'Marks Entry 4th'!P189,"")))))</f>
        <v/>
      </c>
      <c r="R190" s="91" t="str">
        <f t="shared" si="185"/>
        <v/>
      </c>
      <c r="S190" s="87">
        <f t="shared" si="186"/>
        <v>0</v>
      </c>
      <c r="T190" s="93" t="str">
        <f>IF(OR($E190="",$G190=""),"",IF(AND($E$3=1),'Marks Entry 1st'!Q189,IF(AND($E$3=2),'Marks Entry 2nd'!Q189,IF(AND($E$3=3),'Marks Entry 3rd'!Q189,IF(AND($E$3=4),'Marks Entry 4th'!Q189,"")))))</f>
        <v/>
      </c>
      <c r="U190" s="93" t="str">
        <f>IF(OR($E190="",$G190=""),"",IF(AND($E$3=1),'Marks Entry 1st'!R189,IF(AND($E$3=2),'Marks Entry 2nd'!R189,IF(AND($E$3=3),'Marks Entry 3rd'!R189,IF(AND($E$3=4),'Marks Entry 4th'!R189,"")))))</f>
        <v/>
      </c>
      <c r="V190" s="93" t="str">
        <f>IF(OR($E190="",$G190=""),"",IF(AND($E$3=1),'Marks Entry 1st'!S189,IF(AND($E$3=2),'Marks Entry 2nd'!S189,IF(AND($E$3=3),'Marks Entry 3rd'!S189,IF(AND($E$3=4),'Marks Entry 4th'!S189,"")))))</f>
        <v/>
      </c>
      <c r="W190" s="92" t="str">
        <f t="shared" si="187"/>
        <v/>
      </c>
      <c r="X190" s="87" t="str">
        <f t="shared" si="188"/>
        <v/>
      </c>
      <c r="Y190" s="144">
        <f t="shared" si="189"/>
        <v>0</v>
      </c>
      <c r="Z190" s="144" t="str">
        <f t="shared" si="190"/>
        <v/>
      </c>
      <c r="AA190" s="144" t="str">
        <f t="shared" si="152"/>
        <v/>
      </c>
      <c r="AB190" s="144" t="str">
        <f t="shared" si="191"/>
        <v/>
      </c>
      <c r="AC190" s="144" t="str">
        <f t="shared" si="153"/>
        <v/>
      </c>
      <c r="AD190" s="148" t="str">
        <f t="shared" si="154"/>
        <v/>
      </c>
      <c r="AE190" s="180" t="str">
        <f>IF(OR($E190="",$G190=""),"",IF(AND($E$3=1),'Marks Entry 1st'!T189,IF(AND($E$3=2),'Marks Entry 2nd'!T189,IF(AND($E$3=3),'Marks Entry 3rd'!T189,IF(AND($E$3=4),'Marks Entry 4th'!T189,"")))))</f>
        <v/>
      </c>
      <c r="AF190" s="180" t="str">
        <f>IF(OR($E190="",$G190=""),"",IF(AND($E$3=1),'Marks Entry 1st'!U189,IF(AND($E$3=2),'Marks Entry 2nd'!U189,IF(AND($E$3=3),'Marks Entry 3rd'!U189,IF(AND($E$3=4),'Marks Entry 4th'!U189,"")))))</f>
        <v/>
      </c>
      <c r="AG190" s="87" t="str">
        <f t="shared" si="192"/>
        <v/>
      </c>
      <c r="AH190" s="180" t="str">
        <f>IF(OR($E190="",$G190=""),"",IF(AND($E$3=1),'Marks Entry 1st'!V189,IF(AND($E$3=2),'Marks Entry 2nd'!V189,IF(AND($E$3=3),'Marks Entry 3rd'!V189,IF(AND($E$3=4),'Marks Entry 4th'!V189,"")))))</f>
        <v/>
      </c>
      <c r="AI190" s="180" t="str">
        <f>IF(OR($E190="",$G190=""),"",IF(AND($E$3=1),'Marks Entry 1st'!W189,IF(AND($E$3=2),'Marks Entry 2nd'!W189,IF(AND($E$3=3),'Marks Entry 3rd'!W189,IF(AND($E$3=4),'Marks Entry 4th'!W189,"")))))</f>
        <v/>
      </c>
      <c r="AJ190" s="180" t="str">
        <f>IF(OR($E190="",$G190=""),"",IF(AND($E$3=1),'Marks Entry 1st'!X189,IF(AND($E$3=2),'Marks Entry 2nd'!X189,IF(AND($E$3=3),'Marks Entry 3rd'!X189,IF(AND($E$3=4),'Marks Entry 4th'!X189,"")))))</f>
        <v/>
      </c>
      <c r="AK190" s="91" t="str">
        <f t="shared" si="193"/>
        <v/>
      </c>
      <c r="AL190" s="87">
        <f t="shared" si="194"/>
        <v>0</v>
      </c>
      <c r="AM190" s="93" t="str">
        <f>IF(OR($E190="",$G190=""),"",IF(AND($E$3=1),'Marks Entry 1st'!Y189,IF(AND($E$3=2),'Marks Entry 2nd'!Y189,IF(AND($E$3=3),'Marks Entry 3rd'!Y189,IF(AND($E$3=4),'Marks Entry 4th'!Y189,"")))))</f>
        <v/>
      </c>
      <c r="AN190" s="93" t="str">
        <f>IF(OR($E190="",$G190=""),"",IF(AND($E$3=1),'Marks Entry 1st'!Z189,IF(AND($E$3=2),'Marks Entry 2nd'!Z189,IF(AND($E$3=3),'Marks Entry 3rd'!Z189,IF(AND($E$3=4),'Marks Entry 4th'!Z189,"")))))</f>
        <v/>
      </c>
      <c r="AO190" s="93" t="str">
        <f>IF(OR($E190="",$G190=""),"",IF(AND($E$3=1),'Marks Entry 1st'!AA189,IF(AND($E$3=2),'Marks Entry 2nd'!AA189,IF(AND($E$3=3),'Marks Entry 3rd'!AA189,IF(AND($E$3=4),'Marks Entry 4th'!AA189,"")))))</f>
        <v/>
      </c>
      <c r="AP190" s="92" t="str">
        <f t="shared" si="195"/>
        <v/>
      </c>
      <c r="AQ190" s="87" t="str">
        <f t="shared" si="196"/>
        <v/>
      </c>
      <c r="AR190" s="144">
        <f t="shared" si="197"/>
        <v>0</v>
      </c>
      <c r="AS190" s="144" t="str">
        <f t="shared" si="198"/>
        <v/>
      </c>
      <c r="AT190" s="144" t="str">
        <f t="shared" si="155"/>
        <v/>
      </c>
      <c r="AU190" s="144" t="str">
        <f t="shared" si="199"/>
        <v/>
      </c>
      <c r="AV190" s="144" t="str">
        <f t="shared" si="156"/>
        <v/>
      </c>
      <c r="AW190" s="148" t="str">
        <f t="shared" si="157"/>
        <v/>
      </c>
      <c r="AX190" s="180" t="str">
        <f>IF(OR($E190="",$G190=""),"",IF(AND($E$3=1),'Marks Entry 1st'!AB189,IF(AND($E$3=2),'Marks Entry 2nd'!AB189,IF(AND($E$3=3),'Marks Entry 3rd'!AB189,IF(AND($E$3=4),'Marks Entry 4th'!AB189,"")))))</f>
        <v/>
      </c>
      <c r="AY190" s="180" t="str">
        <f>IF(OR($E190="",$G190=""),"",IF(AND($E$3=1),'Marks Entry 1st'!AC189,IF(AND($E$3=2),'Marks Entry 2nd'!AC189,IF(AND($E$3=3),'Marks Entry 3rd'!AC189,IF(AND($E$3=4),'Marks Entry 4th'!AC189,"")))))</f>
        <v/>
      </c>
      <c r="AZ190" s="87" t="str">
        <f t="shared" si="158"/>
        <v/>
      </c>
      <c r="BA190" s="180" t="str">
        <f>IF(OR($E190="",$G190=""),"",IF(AND($E$3=1),'Marks Entry 1st'!AD189,IF(AND($E$3=2),'Marks Entry 2nd'!AD189,IF(AND($E$3=3),'Marks Entry 3rd'!AD189,IF(AND($E$3=4),'Marks Entry 4th'!AD189,"")))))</f>
        <v/>
      </c>
      <c r="BB190" s="180" t="str">
        <f>IF(OR($E190="",$G190=""),"",IF(AND($E$3=1),'Marks Entry 1st'!AE189,IF(AND($E$3=2),'Marks Entry 2nd'!AE189,IF(AND($E$3=3),'Marks Entry 3rd'!AE189,IF(AND($E$3=4),'Marks Entry 4th'!AE189,"")))))</f>
        <v/>
      </c>
      <c r="BC190" s="180" t="str">
        <f>IF(OR($E190="",$G190=""),"",IF(AND($E$3=1),'Marks Entry 1st'!AF189,IF(AND($E$3=2),'Marks Entry 2nd'!AF189,IF(AND($E$3=3),'Marks Entry 3rd'!AF189,IF(AND($E$3=4),'Marks Entry 4th'!AF189,"")))))</f>
        <v/>
      </c>
      <c r="BD190" s="91" t="str">
        <f t="shared" si="159"/>
        <v/>
      </c>
      <c r="BE190" s="87">
        <f t="shared" si="160"/>
        <v>0</v>
      </c>
      <c r="BF190" s="93" t="str">
        <f>IF(OR($E190="",$G190=""),"",IF(AND($E$3=1),'Marks Entry 1st'!AG189,IF(AND($E$3=2),'Marks Entry 2nd'!AG189,IF(AND($E$3=3),'Marks Entry 3rd'!AG189,IF(AND($E$3=4),'Marks Entry 4th'!AG189,"")))))</f>
        <v/>
      </c>
      <c r="BG190" s="93" t="str">
        <f>IF(OR($E190="",$G190=""),"",IF(AND($E$3=1),'Marks Entry 1st'!AH189,IF(AND($E$3=2),'Marks Entry 2nd'!AH189,IF(AND($E$3=3),'Marks Entry 3rd'!AH189,IF(AND($E$3=4),'Marks Entry 4th'!AH189,"")))))</f>
        <v/>
      </c>
      <c r="BH190" s="93" t="str">
        <f>IF(OR($E190="",$G190=""),"",IF(AND($E$3=1),'Marks Entry 1st'!AI189,IF(AND($E$3=2),'Marks Entry 2nd'!AI189,IF(AND($E$3=3),'Marks Entry 3rd'!AI189,IF(AND($E$3=4),'Marks Entry 4th'!AI189,"")))))</f>
        <v/>
      </c>
      <c r="BI190" s="92" t="str">
        <f t="shared" si="161"/>
        <v/>
      </c>
      <c r="BJ190" s="87" t="str">
        <f t="shared" si="162"/>
        <v/>
      </c>
      <c r="BK190" s="144">
        <f t="shared" si="163"/>
        <v>0</v>
      </c>
      <c r="BL190" s="144" t="str">
        <f t="shared" si="164"/>
        <v/>
      </c>
      <c r="BM190" s="144" t="str">
        <f t="shared" si="165"/>
        <v/>
      </c>
      <c r="BN190" s="144" t="str">
        <f t="shared" si="166"/>
        <v/>
      </c>
      <c r="BO190" s="144" t="str">
        <f t="shared" si="167"/>
        <v/>
      </c>
      <c r="BP190" s="148" t="str">
        <f t="shared" si="168"/>
        <v/>
      </c>
      <c r="BQ190" s="180" t="str">
        <f>IF(OR($E190="",$G190=""),"",IF(AND($E$3=1),'Marks Entry 1st'!AJ189,IF(AND($E$3=2),'Marks Entry 2nd'!AJ189,IF(AND($E$3=3),'Marks Entry 3rd'!AJ189,IF(AND($E$3=4),'Marks Entry 4th'!AJ189,"")))))</f>
        <v/>
      </c>
      <c r="BR190" s="180" t="str">
        <f>IF(OR($E190="",$G190=""),"",IF(AND($E$3=1),'Marks Entry 1st'!AK189,IF(AND($E$3=2),'Marks Entry 2nd'!AK189,IF(AND($E$3=3),'Marks Entry 3rd'!AK189,IF(AND($E$3=4),'Marks Entry 4th'!AK189,"")))))</f>
        <v/>
      </c>
      <c r="BS190" s="87" t="str">
        <f t="shared" si="200"/>
        <v/>
      </c>
      <c r="BT190" s="180" t="str">
        <f>IF(OR($E190="",$G190=""),"",IF(AND($E$3=1),'Marks Entry 1st'!AL189,IF(AND($E$3=2),'Marks Entry 2nd'!AL189,IF(AND($E$3=3),'Marks Entry 3rd'!AL189,IF(AND($E$3=4),'Marks Entry 4th'!AL189,"")))))</f>
        <v/>
      </c>
      <c r="BU190" s="180" t="str">
        <f>IF(OR($E190="",$G190=""),"",IF(AND($E$3=1),'Marks Entry 1st'!AM189,IF(AND($E$3=2),'Marks Entry 2nd'!AM189,IF(AND($E$3=3),'Marks Entry 3rd'!AM189,IF(AND($E$3=4),'Marks Entry 4th'!AM189,"")))))</f>
        <v/>
      </c>
      <c r="BV190" s="180" t="str">
        <f>IF(OR($E190="",$G190=""),"",IF(AND($E$3=1),'Marks Entry 1st'!AN189,IF(AND($E$3=2),'Marks Entry 2nd'!AN189,IF(AND($E$3=3),'Marks Entry 3rd'!AN189,IF(AND($E$3=4),'Marks Entry 4th'!AN189,"")))))</f>
        <v/>
      </c>
      <c r="BW190" s="91" t="str">
        <f t="shared" si="201"/>
        <v/>
      </c>
      <c r="BX190" s="87">
        <f t="shared" si="202"/>
        <v>0</v>
      </c>
      <c r="BY190" s="93" t="str">
        <f>IF(OR($E190="",$G190=""),"",IF(AND($E$3=1),'Marks Entry 1st'!AO189,IF(AND($E$3=2),'Marks Entry 2nd'!AO189,IF(AND($E$3=3),'Marks Entry 3rd'!AO189,IF(AND($E$3=4),'Marks Entry 4th'!AO189,"")))))</f>
        <v/>
      </c>
      <c r="BZ190" s="93" t="str">
        <f>IF(OR($E190="",$G190=""),"",IF(AND($E$3=1),'Marks Entry 1st'!AP189,IF(AND($E$3=2),'Marks Entry 2nd'!AP189,IF(AND($E$3=3),'Marks Entry 3rd'!AP189,IF(AND($E$3=4),'Marks Entry 4th'!AP189,"")))))</f>
        <v/>
      </c>
      <c r="CA190" s="93" t="str">
        <f>IF(OR($E190="",$G190=""),"",IF(AND($E$3=1),'Marks Entry 1st'!AQ189,IF(AND($E$3=2),'Marks Entry 2nd'!AQ189,IF(AND($E$3=3),'Marks Entry 3rd'!AQ189,IF(AND($E$3=4),'Marks Entry 4th'!AQ189,"")))))</f>
        <v/>
      </c>
      <c r="CB190" s="92" t="str">
        <f t="shared" si="203"/>
        <v/>
      </c>
      <c r="CC190" s="87" t="str">
        <f t="shared" si="204"/>
        <v/>
      </c>
      <c r="CD190" s="144">
        <f t="shared" si="205"/>
        <v>0</v>
      </c>
      <c r="CE190" s="144" t="str">
        <f t="shared" si="206"/>
        <v/>
      </c>
      <c r="CF190" s="144" t="str">
        <f t="shared" si="169"/>
        <v/>
      </c>
      <c r="CG190" s="144" t="str">
        <f t="shared" si="207"/>
        <v/>
      </c>
      <c r="CH190" s="144" t="str">
        <f t="shared" si="170"/>
        <v/>
      </c>
      <c r="CI190" s="148" t="str">
        <f t="shared" si="171"/>
        <v/>
      </c>
      <c r="CJ190" s="180" t="str">
        <f>IF(OR($E190="",$G190=""),"",IF(AND($E$3=1),'Marks Entry 1st'!AR189,IF(AND($E$3=2),'Marks Entry 2nd'!AR189,IF(AND($E$3=3),'Marks Entry 3rd'!AR189,IF(AND($E$3=4),'Marks Entry 4th'!AR189,"")))))</f>
        <v/>
      </c>
      <c r="CK190" s="180" t="str">
        <f>IF(OR($E190="",$G190=""),"",IF(AND($E$3=1),'Marks Entry 1st'!AS189,IF(AND($E$3=2),'Marks Entry 2nd'!AS189,IF(AND($E$3=3),'Marks Entry 3rd'!AS189,IF(AND($E$3=4),'Marks Entry 4th'!AS189,"")))))</f>
        <v/>
      </c>
      <c r="CL190" s="87" t="str">
        <f t="shared" si="208"/>
        <v/>
      </c>
      <c r="CM190" s="180" t="str">
        <f>IF(OR($E190="",$G190=""),"",IF(AND($E$3=1),'Marks Entry 1st'!AT189,IF(AND($E$3=2),'Marks Entry 2nd'!AT189,IF(AND($E$3=3),'Marks Entry 3rd'!AT189,IF(AND($E$3=4),'Marks Entry 4th'!AT189,"")))))</f>
        <v/>
      </c>
      <c r="CN190" s="180" t="str">
        <f>IF(OR($E190="",$G190=""),"",IF(AND($E$3=1),'Marks Entry 1st'!AU189,IF(AND($E$3=2),'Marks Entry 2nd'!AU189,IF(AND($E$3=3),'Marks Entry 3rd'!AU189,IF(AND($E$3=4),'Marks Entry 4th'!AU189,"")))))</f>
        <v/>
      </c>
      <c r="CO190" s="180" t="str">
        <f>IF(OR($E190="",$G190=""),"",IF(AND($E$3=1),'Marks Entry 1st'!AV189,IF(AND($E$3=2),'Marks Entry 2nd'!AV189,IF(AND($E$3=3),'Marks Entry 3rd'!AV189,IF(AND($E$3=4),'Marks Entry 4th'!AV189,"")))))</f>
        <v/>
      </c>
      <c r="CP190" s="91" t="str">
        <f t="shared" si="209"/>
        <v/>
      </c>
      <c r="CQ190" s="87">
        <f t="shared" si="210"/>
        <v>0</v>
      </c>
      <c r="CR190" s="93" t="str">
        <f>IF(OR($E190="",$G190=""),"",IF(AND($E$3=1),'Marks Entry 1st'!AW189,IF(AND($E$3=2),'Marks Entry 2nd'!AW189,IF(AND($E$3=3),'Marks Entry 3rd'!AW189,IF(AND($E$3=4),'Marks Entry 4th'!AW189,"")))))</f>
        <v/>
      </c>
      <c r="CS190" s="93" t="str">
        <f>IF(OR($E190="",$G190=""),"",IF(AND($E$3=1),'Marks Entry 1st'!AX189,IF(AND($E$3=2),'Marks Entry 2nd'!AX189,IF(AND($E$3=3),'Marks Entry 3rd'!AX189,IF(AND($E$3=4),'Marks Entry 4th'!AX189,"")))))</f>
        <v/>
      </c>
      <c r="CT190" s="93" t="str">
        <f>IF(OR($E190="",$G190=""),"",IF(AND($E$3=1),'Marks Entry 1st'!AY189,IF(AND($E$3=2),'Marks Entry 2nd'!AY189,IF(AND($E$3=3),'Marks Entry 3rd'!AY189,IF(AND($E$3=4),'Marks Entry 4th'!AY189,"")))))</f>
        <v/>
      </c>
      <c r="CU190" s="92" t="str">
        <f t="shared" si="211"/>
        <v/>
      </c>
      <c r="CV190" s="87" t="str">
        <f t="shared" si="212"/>
        <v/>
      </c>
      <c r="CW190" s="144">
        <f t="shared" si="213"/>
        <v>0</v>
      </c>
      <c r="CX190" s="144" t="str">
        <f t="shared" si="214"/>
        <v/>
      </c>
      <c r="CY190" s="144" t="str">
        <f t="shared" si="172"/>
        <v/>
      </c>
      <c r="CZ190" s="144" t="str">
        <f t="shared" si="215"/>
        <v/>
      </c>
      <c r="DA190" s="144" t="str">
        <f t="shared" si="173"/>
        <v/>
      </c>
      <c r="DB190" s="148" t="str">
        <f t="shared" si="174"/>
        <v/>
      </c>
      <c r="DC190" s="380" t="str">
        <f>IF(OR($E190="",$G190=""),"",IF(AND($E$3=1),'Marks Entry 1st'!AZ189,IF(AND($E$3=2),'Marks Entry 2nd'!AZ189,IF(AND($E$3=3),'Marks Entry 3rd'!AZ189,IF(AND($E$3=4),'Marks Entry 4th'!AZ189,"")))))</f>
        <v/>
      </c>
      <c r="DD190" s="380" t="str">
        <f>IF(OR($E190="",$G190=""),"",IF(AND($E$3=1),'Marks Entry 1st'!BA189,IF(AND($E$3=2),'Marks Entry 2nd'!BA189,IF(AND($E$3=3),'Marks Entry 3rd'!BA189,IF(AND($E$3=4),'Marks Entry 4th'!BA189,"")))))</f>
        <v/>
      </c>
      <c r="DE190" s="380" t="str">
        <f>IF(OR($E190="",$G190=""),"",IF(AND($E$3=1),'Marks Entry 1st'!BB189,IF(AND($E$3=2),'Marks Entry 2nd'!BB189,IF(AND($E$3=3),'Marks Entry 3rd'!BB189,IF(AND($E$3=4),'Marks Entry 4th'!BB189,"")))))</f>
        <v/>
      </c>
      <c r="DF190" s="181" t="str">
        <f t="shared" si="216"/>
        <v/>
      </c>
      <c r="DG190" s="182">
        <f t="shared" si="217"/>
        <v>0</v>
      </c>
      <c r="DH190" s="182" t="str">
        <f t="shared" si="218"/>
        <v/>
      </c>
      <c r="DI190" s="182" t="str">
        <f t="shared" si="219"/>
        <v/>
      </c>
      <c r="DJ190" s="147" t="str">
        <f t="shared" si="175"/>
        <v/>
      </c>
      <c r="DK190" s="380" t="str">
        <f>IF(OR($E190="",$G190=""),"",IF(AND($E$3=1),'Marks Entry 1st'!BC189,IF(AND($E$3=2),'Marks Entry 2nd'!BC189,IF(AND($E$3=3),'Marks Entry 3rd'!BC189,IF(AND($E$3=4),'Marks Entry 4th'!BC189,"")))))</f>
        <v/>
      </c>
      <c r="DL190" s="380" t="str">
        <f>IF(OR($E190="",$G190=""),"",IF(AND($E$3=1),'Marks Entry 1st'!BD189,IF(AND($E$3=2),'Marks Entry 2nd'!BD189,IF(AND($E$3=3),'Marks Entry 3rd'!BD189,IF(AND($E$3=4),'Marks Entry 4th'!BD189,"")))))</f>
        <v/>
      </c>
      <c r="DM190" s="380" t="str">
        <f>IF(OR($E190="",$G190=""),"",IF(AND($E$3=1),'Marks Entry 1st'!BE189,IF(AND($E$3=2),'Marks Entry 2nd'!BE189,IF(AND($E$3=3),'Marks Entry 3rd'!BE189,IF(AND($E$3=4),'Marks Entry 4th'!BE189,"")))))</f>
        <v/>
      </c>
      <c r="DN190" s="181" t="str">
        <f t="shared" si="220"/>
        <v/>
      </c>
      <c r="DO190" s="182">
        <f t="shared" si="221"/>
        <v>0</v>
      </c>
      <c r="DP190" s="182" t="str">
        <f t="shared" si="222"/>
        <v/>
      </c>
      <c r="DQ190" s="182" t="str">
        <f t="shared" si="223"/>
        <v/>
      </c>
      <c r="DR190" s="147" t="str">
        <f t="shared" si="176"/>
        <v/>
      </c>
      <c r="DS190" s="380" t="str">
        <f>IF(OR($E190="",$G190=""),"",IF(AND($E$3=1),'Marks Entry 1st'!BF189,IF(AND($E$3=2),'Marks Entry 2nd'!BF189,IF(AND($E$3=3),'Marks Entry 3rd'!BF189,IF(AND($E$3=4),'Marks Entry 4th'!BF189,"")))))</f>
        <v/>
      </c>
      <c r="DT190" s="380" t="str">
        <f>IF(OR($E190="",$G190=""),"",IF(AND($E$3=1),'Marks Entry 1st'!BG189,IF(AND($E$3=2),'Marks Entry 2nd'!BG189,IF(AND($E$3=3),'Marks Entry 3rd'!BG189,IF(AND($E$3=4),'Marks Entry 4th'!BG189,"")))))</f>
        <v/>
      </c>
      <c r="DU190" s="380" t="str">
        <f>IF(OR($E190="",$G190=""),"",IF(AND($E$3=1),'Marks Entry 1st'!BH189,IF(AND($E$3=2),'Marks Entry 2nd'!BH189,IF(AND($E$3=3),'Marks Entry 3rd'!BH189,IF(AND($E$3=4),'Marks Entry 4th'!BH189,"")))))</f>
        <v/>
      </c>
      <c r="DV190" s="181" t="str">
        <f t="shared" si="224"/>
        <v/>
      </c>
      <c r="DW190" s="182">
        <f t="shared" si="225"/>
        <v>0</v>
      </c>
      <c r="DX190" s="182" t="str">
        <f t="shared" si="226"/>
        <v/>
      </c>
      <c r="DY190" s="182" t="str">
        <f t="shared" si="227"/>
        <v/>
      </c>
      <c r="DZ190" s="147" t="str">
        <f t="shared" si="177"/>
        <v/>
      </c>
      <c r="EA190" s="104" t="str">
        <f t="shared" si="178"/>
        <v/>
      </c>
      <c r="EB190" s="105" t="str">
        <f t="shared" si="179"/>
        <v/>
      </c>
      <c r="EC190" s="111" t="str">
        <f t="shared" si="180"/>
        <v/>
      </c>
      <c r="ED190" s="112" t="str">
        <f t="shared" si="181"/>
        <v/>
      </c>
      <c r="EE190" s="386" t="str">
        <f t="shared" si="182"/>
        <v/>
      </c>
      <c r="EF190" s="72" t="str">
        <f>IF(OR($E190="",$G190=""),"",IF(AND($E$3=1),'Marks Entry 1st'!BI189,IF(AND($E$3=2),'Marks Entry 2nd'!BI189,IF(AND($E$3=3),'Marks Entry 3rd'!BI189,IF(AND($E$3=4),'Marks Entry 4th'!BI189,"")))))</f>
        <v/>
      </c>
      <c r="EG190" s="72" t="str">
        <f>IF(OR($E190="",$G190=""),"",IF(AND($E$3=1),'Marks Entry 1st'!BJ189,IF(AND($E$3=2),'Marks Entry 2nd'!BJ189,IF(AND($E$3=3),'Marks Entry 3rd'!BJ189,IF(AND($E$3=4),'Marks Entry 4th'!BJ189,"")))))</f>
        <v/>
      </c>
      <c r="EH190" s="328" t="str">
        <f t="shared" si="183"/>
        <v/>
      </c>
      <c r="EI190" s="73"/>
      <c r="EP190" s="75">
        <f>IF(AND($E$3=1),'Marks Entry 1st'!I189,IF(AND($E$3=2),'Marks Entry 2nd'!I189,IF(AND($E$3=3),'Marks Entry 3rd'!I189,IF(AND($E$3=4),'Marks Entry 4th'!I189,""))))</f>
        <v>0</v>
      </c>
    </row>
    <row r="191" spans="1:146" ht="18.899999999999999" customHeight="1">
      <c r="A191" s="94">
        <v>184</v>
      </c>
      <c r="B191" s="94" t="str">
        <f>IF(OR(EP191=0,EP191=""),"",IF(AND($E$3=1),'Marks Entry 1st'!I190,IF(AND($E$3=2),'Marks Entry 2nd'!I190,IF(AND($E$3=3),'Marks Entry 3rd'!I190,IF(AND($E$3=4),'Marks Entry 4th'!I190,"")))))</f>
        <v/>
      </c>
      <c r="C191" s="95" t="str">
        <f>IF(OR(B191=0,B191=""),"",IF(AND($E$3=1),'Marks Entry 1st'!B190,IF(AND($E$3=2),'Marks Entry 2nd'!B190,IF(AND($E$3=3),'Marks Entry 3rd'!B190,IF(AND($E$3=4),'Marks Entry 4th'!B190,"")))))</f>
        <v/>
      </c>
      <c r="D191" s="95" t="str">
        <f>IF(OR(B191=0,B191=""),"",IF(AND($E$3=1),'Marks Entry 1st'!C190,IF(AND($E$3=2),'Marks Entry 2nd'!C190,IF(AND($E$3=3),'Marks Entry 3rd'!C190,IF(AND($E$3=4),'Marks Entry 4th'!C190,"")))))</f>
        <v/>
      </c>
      <c r="E191" s="96" t="str">
        <f>IF(OR(B191=0,B191=""),"",IF(AND($E$3=1),'Marks Entry 1st'!E190,IF(AND($E$3=2),'Marks Entry 2nd'!E190,IF(AND($E$3=3),'Marks Entry 3rd'!E190,IF(AND($E$3=4),'Marks Entry 4th'!E190,"")))))</f>
        <v/>
      </c>
      <c r="F191" s="95" t="str">
        <f>IF(OR(B191=0,B191=""),"",IF(AND($E$3=1),'Marks Entry 1st'!D190,IF(AND($E$3=2),'Marks Entry 2nd'!D190,IF(AND($E$3=3),'Marks Entry 3rd'!D190,IF(AND($E$3=4),'Marks Entry 4th'!D190,"")))))</f>
        <v/>
      </c>
      <c r="G191" s="90" t="str">
        <f>IF(OR(B191=0,B191=""),"",IF(AND($E$3=1),'Marks Entry 1st'!F190,IF(AND($E$3=2),'Marks Entry 2nd'!F190,IF(AND($E$3=3),'Marks Entry 3rd'!F190,IF(AND($E$3=4),'Marks Entry 4th'!F190,"")))))</f>
        <v/>
      </c>
      <c r="H191" s="90" t="str">
        <f>IF(OR(B191=0,B191=""),"",IF(AND($E$3=1),'Marks Entry 1st'!G190,IF(AND($E$3=2),'Marks Entry 2nd'!G190,IF(AND($E$3=3),'Marks Entry 3rd'!G190,IF(AND($E$3=4),'Marks Entry 4th'!G190,"")))))</f>
        <v/>
      </c>
      <c r="I191" s="90" t="str">
        <f>IF(OR(B191=0,B191=""),"",IF(AND($E$3=1),'Marks Entry 1st'!H190,IF(AND($E$3=2),'Marks Entry 2nd'!H190,IF(AND($E$3=3),'Marks Entry 3rd'!H190,IF(AND($E$3=4),'Marks Entry 4th'!H190,"")))))</f>
        <v/>
      </c>
      <c r="J191" s="379" t="str">
        <f>IF(OR(B191=0,B191=""),"",IF(AND($E$3=1),'Marks Entry 1st'!J190,IF(AND($E$3=2),'Marks Entry 2nd'!J190,IF(AND($E$3=3),'Marks Entry 3rd'!J190,IF(AND($E$3=4),'Marks Entry 4th'!J190,"")))))</f>
        <v/>
      </c>
      <c r="K191" s="379" t="str">
        <f>IF(OR(B191=0,B191=""),"",IF(AND($E$3=1),'Marks Entry 1st'!K190,IF(AND($E$3=2),'Marks Entry 2nd'!K190,IF(AND($E$3=3),'Marks Entry 3rd'!K190,IF(AND($E$3=4),'Marks Entry 4th'!K190,"")))))</f>
        <v/>
      </c>
      <c r="L191" s="180" t="str">
        <f>IF(OR($E191="",$G191=""),"",IF(AND($E$3=1),'Marks Entry 1st'!L190,IF(AND($E$3=2),'Marks Entry 2nd'!L190,IF(AND($E$3=3),'Marks Entry 3rd'!L190,IF(AND($E$3=4),'Marks Entry 4th'!L190,"")))))</f>
        <v/>
      </c>
      <c r="M191" s="180" t="str">
        <f>IF(OR($E191="",$G191=""),"",IF(AND($E$3=1),'Marks Entry 1st'!M190,IF(AND($E$3=2),'Marks Entry 2nd'!M190,IF(AND($E$3=3),'Marks Entry 3rd'!M190,IF(AND($E$3=4),'Marks Entry 4th'!M190,"")))))</f>
        <v/>
      </c>
      <c r="N191" s="87" t="str">
        <f t="shared" si="184"/>
        <v/>
      </c>
      <c r="O191" s="180" t="str">
        <f>IF(OR($E191="",$G191=""),"",IF(AND($E$3=1),'Marks Entry 1st'!N190,IF(AND($E$3=2),'Marks Entry 2nd'!N190,IF(AND($E$3=3),'Marks Entry 3rd'!N190,IF(AND($E$3=4),'Marks Entry 4th'!N190,"")))))</f>
        <v/>
      </c>
      <c r="P191" s="180" t="str">
        <f>IF(OR($E191="",$G191=""),"",IF(AND($E$3=1),'Marks Entry 1st'!O190,IF(AND($E$3=2),'Marks Entry 2nd'!O190,IF(AND($E$3=3),'Marks Entry 3rd'!O190,IF(AND($E$3=4),'Marks Entry 4th'!O190,"")))))</f>
        <v/>
      </c>
      <c r="Q191" s="180" t="str">
        <f>IF(OR($E191="",$G191=""),"",IF(AND($E$3=1),'Marks Entry 1st'!P190,IF(AND($E$3=2),'Marks Entry 2nd'!P190,IF(AND($E$3=3),'Marks Entry 3rd'!P190,IF(AND($E$3=4),'Marks Entry 4th'!P190,"")))))</f>
        <v/>
      </c>
      <c r="R191" s="91" t="str">
        <f t="shared" si="185"/>
        <v/>
      </c>
      <c r="S191" s="87">
        <f t="shared" si="186"/>
        <v>0</v>
      </c>
      <c r="T191" s="93" t="str">
        <f>IF(OR($E191="",$G191=""),"",IF(AND($E$3=1),'Marks Entry 1st'!Q190,IF(AND($E$3=2),'Marks Entry 2nd'!Q190,IF(AND($E$3=3),'Marks Entry 3rd'!Q190,IF(AND($E$3=4),'Marks Entry 4th'!Q190,"")))))</f>
        <v/>
      </c>
      <c r="U191" s="93" t="str">
        <f>IF(OR($E191="",$G191=""),"",IF(AND($E$3=1),'Marks Entry 1st'!R190,IF(AND($E$3=2),'Marks Entry 2nd'!R190,IF(AND($E$3=3),'Marks Entry 3rd'!R190,IF(AND($E$3=4),'Marks Entry 4th'!R190,"")))))</f>
        <v/>
      </c>
      <c r="V191" s="93" t="str">
        <f>IF(OR($E191="",$G191=""),"",IF(AND($E$3=1),'Marks Entry 1st'!S190,IF(AND($E$3=2),'Marks Entry 2nd'!S190,IF(AND($E$3=3),'Marks Entry 3rd'!S190,IF(AND($E$3=4),'Marks Entry 4th'!S190,"")))))</f>
        <v/>
      </c>
      <c r="W191" s="92" t="str">
        <f t="shared" si="187"/>
        <v/>
      </c>
      <c r="X191" s="87" t="str">
        <f t="shared" si="188"/>
        <v/>
      </c>
      <c r="Y191" s="144">
        <f t="shared" si="189"/>
        <v>0</v>
      </c>
      <c r="Z191" s="144" t="str">
        <f t="shared" si="190"/>
        <v/>
      </c>
      <c r="AA191" s="144" t="str">
        <f t="shared" si="152"/>
        <v/>
      </c>
      <c r="AB191" s="144" t="str">
        <f t="shared" si="191"/>
        <v/>
      </c>
      <c r="AC191" s="144" t="str">
        <f t="shared" si="153"/>
        <v/>
      </c>
      <c r="AD191" s="148" t="str">
        <f t="shared" si="154"/>
        <v/>
      </c>
      <c r="AE191" s="180" t="str">
        <f>IF(OR($E191="",$G191=""),"",IF(AND($E$3=1),'Marks Entry 1st'!T190,IF(AND($E$3=2),'Marks Entry 2nd'!T190,IF(AND($E$3=3),'Marks Entry 3rd'!T190,IF(AND($E$3=4),'Marks Entry 4th'!T190,"")))))</f>
        <v/>
      </c>
      <c r="AF191" s="180" t="str">
        <f>IF(OR($E191="",$G191=""),"",IF(AND($E$3=1),'Marks Entry 1st'!U190,IF(AND($E$3=2),'Marks Entry 2nd'!U190,IF(AND($E$3=3),'Marks Entry 3rd'!U190,IF(AND($E$3=4),'Marks Entry 4th'!U190,"")))))</f>
        <v/>
      </c>
      <c r="AG191" s="87" t="str">
        <f t="shared" si="192"/>
        <v/>
      </c>
      <c r="AH191" s="180" t="str">
        <f>IF(OR($E191="",$G191=""),"",IF(AND($E$3=1),'Marks Entry 1st'!V190,IF(AND($E$3=2),'Marks Entry 2nd'!V190,IF(AND($E$3=3),'Marks Entry 3rd'!V190,IF(AND($E$3=4),'Marks Entry 4th'!V190,"")))))</f>
        <v/>
      </c>
      <c r="AI191" s="180" t="str">
        <f>IF(OR($E191="",$G191=""),"",IF(AND($E$3=1),'Marks Entry 1st'!W190,IF(AND($E$3=2),'Marks Entry 2nd'!W190,IF(AND($E$3=3),'Marks Entry 3rd'!W190,IF(AND($E$3=4),'Marks Entry 4th'!W190,"")))))</f>
        <v/>
      </c>
      <c r="AJ191" s="180" t="str">
        <f>IF(OR($E191="",$G191=""),"",IF(AND($E$3=1),'Marks Entry 1st'!X190,IF(AND($E$3=2),'Marks Entry 2nd'!X190,IF(AND($E$3=3),'Marks Entry 3rd'!X190,IF(AND($E$3=4),'Marks Entry 4th'!X190,"")))))</f>
        <v/>
      </c>
      <c r="AK191" s="91" t="str">
        <f t="shared" si="193"/>
        <v/>
      </c>
      <c r="AL191" s="87">
        <f t="shared" si="194"/>
        <v>0</v>
      </c>
      <c r="AM191" s="93" t="str">
        <f>IF(OR($E191="",$G191=""),"",IF(AND($E$3=1),'Marks Entry 1st'!Y190,IF(AND($E$3=2),'Marks Entry 2nd'!Y190,IF(AND($E$3=3),'Marks Entry 3rd'!Y190,IF(AND($E$3=4),'Marks Entry 4th'!Y190,"")))))</f>
        <v/>
      </c>
      <c r="AN191" s="93" t="str">
        <f>IF(OR($E191="",$G191=""),"",IF(AND($E$3=1),'Marks Entry 1st'!Z190,IF(AND($E$3=2),'Marks Entry 2nd'!Z190,IF(AND($E$3=3),'Marks Entry 3rd'!Z190,IF(AND($E$3=4),'Marks Entry 4th'!Z190,"")))))</f>
        <v/>
      </c>
      <c r="AO191" s="93" t="str">
        <f>IF(OR($E191="",$G191=""),"",IF(AND($E$3=1),'Marks Entry 1st'!AA190,IF(AND($E$3=2),'Marks Entry 2nd'!AA190,IF(AND($E$3=3),'Marks Entry 3rd'!AA190,IF(AND($E$3=4),'Marks Entry 4th'!AA190,"")))))</f>
        <v/>
      </c>
      <c r="AP191" s="92" t="str">
        <f t="shared" si="195"/>
        <v/>
      </c>
      <c r="AQ191" s="87" t="str">
        <f t="shared" si="196"/>
        <v/>
      </c>
      <c r="AR191" s="144">
        <f t="shared" si="197"/>
        <v>0</v>
      </c>
      <c r="AS191" s="144" t="str">
        <f t="shared" si="198"/>
        <v/>
      </c>
      <c r="AT191" s="144" t="str">
        <f t="shared" si="155"/>
        <v/>
      </c>
      <c r="AU191" s="144" t="str">
        <f t="shared" si="199"/>
        <v/>
      </c>
      <c r="AV191" s="144" t="str">
        <f t="shared" si="156"/>
        <v/>
      </c>
      <c r="AW191" s="148" t="str">
        <f t="shared" si="157"/>
        <v/>
      </c>
      <c r="AX191" s="180" t="str">
        <f>IF(OR($E191="",$G191=""),"",IF(AND($E$3=1),'Marks Entry 1st'!AB190,IF(AND($E$3=2),'Marks Entry 2nd'!AB190,IF(AND($E$3=3),'Marks Entry 3rd'!AB190,IF(AND($E$3=4),'Marks Entry 4th'!AB190,"")))))</f>
        <v/>
      </c>
      <c r="AY191" s="180" t="str">
        <f>IF(OR($E191="",$G191=""),"",IF(AND($E$3=1),'Marks Entry 1st'!AC190,IF(AND($E$3=2),'Marks Entry 2nd'!AC190,IF(AND($E$3=3),'Marks Entry 3rd'!AC190,IF(AND($E$3=4),'Marks Entry 4th'!AC190,"")))))</f>
        <v/>
      </c>
      <c r="AZ191" s="87" t="str">
        <f t="shared" si="158"/>
        <v/>
      </c>
      <c r="BA191" s="180" t="str">
        <f>IF(OR($E191="",$G191=""),"",IF(AND($E$3=1),'Marks Entry 1st'!AD190,IF(AND($E$3=2),'Marks Entry 2nd'!AD190,IF(AND($E$3=3),'Marks Entry 3rd'!AD190,IF(AND($E$3=4),'Marks Entry 4th'!AD190,"")))))</f>
        <v/>
      </c>
      <c r="BB191" s="180" t="str">
        <f>IF(OR($E191="",$G191=""),"",IF(AND($E$3=1),'Marks Entry 1st'!AE190,IF(AND($E$3=2),'Marks Entry 2nd'!AE190,IF(AND($E$3=3),'Marks Entry 3rd'!AE190,IF(AND($E$3=4),'Marks Entry 4th'!AE190,"")))))</f>
        <v/>
      </c>
      <c r="BC191" s="180" t="str">
        <f>IF(OR($E191="",$G191=""),"",IF(AND($E$3=1),'Marks Entry 1st'!AF190,IF(AND($E$3=2),'Marks Entry 2nd'!AF190,IF(AND($E$3=3),'Marks Entry 3rd'!AF190,IF(AND($E$3=4),'Marks Entry 4th'!AF190,"")))))</f>
        <v/>
      </c>
      <c r="BD191" s="91" t="str">
        <f t="shared" si="159"/>
        <v/>
      </c>
      <c r="BE191" s="87">
        <f t="shared" si="160"/>
        <v>0</v>
      </c>
      <c r="BF191" s="93" t="str">
        <f>IF(OR($E191="",$G191=""),"",IF(AND($E$3=1),'Marks Entry 1st'!AG190,IF(AND($E$3=2),'Marks Entry 2nd'!AG190,IF(AND($E$3=3),'Marks Entry 3rd'!AG190,IF(AND($E$3=4),'Marks Entry 4th'!AG190,"")))))</f>
        <v/>
      </c>
      <c r="BG191" s="93" t="str">
        <f>IF(OR($E191="",$G191=""),"",IF(AND($E$3=1),'Marks Entry 1st'!AH190,IF(AND($E$3=2),'Marks Entry 2nd'!AH190,IF(AND($E$3=3),'Marks Entry 3rd'!AH190,IF(AND($E$3=4),'Marks Entry 4th'!AH190,"")))))</f>
        <v/>
      </c>
      <c r="BH191" s="93" t="str">
        <f>IF(OR($E191="",$G191=""),"",IF(AND($E$3=1),'Marks Entry 1st'!AI190,IF(AND($E$3=2),'Marks Entry 2nd'!AI190,IF(AND($E$3=3),'Marks Entry 3rd'!AI190,IF(AND($E$3=4),'Marks Entry 4th'!AI190,"")))))</f>
        <v/>
      </c>
      <c r="BI191" s="92" t="str">
        <f t="shared" si="161"/>
        <v/>
      </c>
      <c r="BJ191" s="87" t="str">
        <f t="shared" si="162"/>
        <v/>
      </c>
      <c r="BK191" s="144">
        <f t="shared" si="163"/>
        <v>0</v>
      </c>
      <c r="BL191" s="144" t="str">
        <f t="shared" si="164"/>
        <v/>
      </c>
      <c r="BM191" s="144" t="str">
        <f t="shared" si="165"/>
        <v/>
      </c>
      <c r="BN191" s="144" t="str">
        <f t="shared" si="166"/>
        <v/>
      </c>
      <c r="BO191" s="144" t="str">
        <f t="shared" si="167"/>
        <v/>
      </c>
      <c r="BP191" s="148" t="str">
        <f t="shared" si="168"/>
        <v/>
      </c>
      <c r="BQ191" s="180" t="str">
        <f>IF(OR($E191="",$G191=""),"",IF(AND($E$3=1),'Marks Entry 1st'!AJ190,IF(AND($E$3=2),'Marks Entry 2nd'!AJ190,IF(AND($E$3=3),'Marks Entry 3rd'!AJ190,IF(AND($E$3=4),'Marks Entry 4th'!AJ190,"")))))</f>
        <v/>
      </c>
      <c r="BR191" s="180" t="str">
        <f>IF(OR($E191="",$G191=""),"",IF(AND($E$3=1),'Marks Entry 1st'!AK190,IF(AND($E$3=2),'Marks Entry 2nd'!AK190,IF(AND($E$3=3),'Marks Entry 3rd'!AK190,IF(AND($E$3=4),'Marks Entry 4th'!AK190,"")))))</f>
        <v/>
      </c>
      <c r="BS191" s="87" t="str">
        <f t="shared" si="200"/>
        <v/>
      </c>
      <c r="BT191" s="180" t="str">
        <f>IF(OR($E191="",$G191=""),"",IF(AND($E$3=1),'Marks Entry 1st'!AL190,IF(AND($E$3=2),'Marks Entry 2nd'!AL190,IF(AND($E$3=3),'Marks Entry 3rd'!AL190,IF(AND($E$3=4),'Marks Entry 4th'!AL190,"")))))</f>
        <v/>
      </c>
      <c r="BU191" s="180" t="str">
        <f>IF(OR($E191="",$G191=""),"",IF(AND($E$3=1),'Marks Entry 1st'!AM190,IF(AND($E$3=2),'Marks Entry 2nd'!AM190,IF(AND($E$3=3),'Marks Entry 3rd'!AM190,IF(AND($E$3=4),'Marks Entry 4th'!AM190,"")))))</f>
        <v/>
      </c>
      <c r="BV191" s="180" t="str">
        <f>IF(OR($E191="",$G191=""),"",IF(AND($E$3=1),'Marks Entry 1st'!AN190,IF(AND($E$3=2),'Marks Entry 2nd'!AN190,IF(AND($E$3=3),'Marks Entry 3rd'!AN190,IF(AND($E$3=4),'Marks Entry 4th'!AN190,"")))))</f>
        <v/>
      </c>
      <c r="BW191" s="91" t="str">
        <f t="shared" si="201"/>
        <v/>
      </c>
      <c r="BX191" s="87">
        <f t="shared" si="202"/>
        <v>0</v>
      </c>
      <c r="BY191" s="93" t="str">
        <f>IF(OR($E191="",$G191=""),"",IF(AND($E$3=1),'Marks Entry 1st'!AO190,IF(AND($E$3=2),'Marks Entry 2nd'!AO190,IF(AND($E$3=3),'Marks Entry 3rd'!AO190,IF(AND($E$3=4),'Marks Entry 4th'!AO190,"")))))</f>
        <v/>
      </c>
      <c r="BZ191" s="93" t="str">
        <f>IF(OR($E191="",$G191=""),"",IF(AND($E$3=1),'Marks Entry 1st'!AP190,IF(AND($E$3=2),'Marks Entry 2nd'!AP190,IF(AND($E$3=3),'Marks Entry 3rd'!AP190,IF(AND($E$3=4),'Marks Entry 4th'!AP190,"")))))</f>
        <v/>
      </c>
      <c r="CA191" s="93" t="str">
        <f>IF(OR($E191="",$G191=""),"",IF(AND($E$3=1),'Marks Entry 1st'!AQ190,IF(AND($E$3=2),'Marks Entry 2nd'!AQ190,IF(AND($E$3=3),'Marks Entry 3rd'!AQ190,IF(AND($E$3=4),'Marks Entry 4th'!AQ190,"")))))</f>
        <v/>
      </c>
      <c r="CB191" s="92" t="str">
        <f t="shared" si="203"/>
        <v/>
      </c>
      <c r="CC191" s="87" t="str">
        <f t="shared" si="204"/>
        <v/>
      </c>
      <c r="CD191" s="144">
        <f t="shared" si="205"/>
        <v>0</v>
      </c>
      <c r="CE191" s="144" t="str">
        <f t="shared" si="206"/>
        <v/>
      </c>
      <c r="CF191" s="144" t="str">
        <f t="shared" si="169"/>
        <v/>
      </c>
      <c r="CG191" s="144" t="str">
        <f t="shared" si="207"/>
        <v/>
      </c>
      <c r="CH191" s="144" t="str">
        <f t="shared" si="170"/>
        <v/>
      </c>
      <c r="CI191" s="148" t="str">
        <f t="shared" si="171"/>
        <v/>
      </c>
      <c r="CJ191" s="180" t="str">
        <f>IF(OR($E191="",$G191=""),"",IF(AND($E$3=1),'Marks Entry 1st'!AR190,IF(AND($E$3=2),'Marks Entry 2nd'!AR190,IF(AND($E$3=3),'Marks Entry 3rd'!AR190,IF(AND($E$3=4),'Marks Entry 4th'!AR190,"")))))</f>
        <v/>
      </c>
      <c r="CK191" s="180" t="str">
        <f>IF(OR($E191="",$G191=""),"",IF(AND($E$3=1),'Marks Entry 1st'!AS190,IF(AND($E$3=2),'Marks Entry 2nd'!AS190,IF(AND($E$3=3),'Marks Entry 3rd'!AS190,IF(AND($E$3=4),'Marks Entry 4th'!AS190,"")))))</f>
        <v/>
      </c>
      <c r="CL191" s="87" t="str">
        <f t="shared" si="208"/>
        <v/>
      </c>
      <c r="CM191" s="180" t="str">
        <f>IF(OR($E191="",$G191=""),"",IF(AND($E$3=1),'Marks Entry 1st'!AT190,IF(AND($E$3=2),'Marks Entry 2nd'!AT190,IF(AND($E$3=3),'Marks Entry 3rd'!AT190,IF(AND($E$3=4),'Marks Entry 4th'!AT190,"")))))</f>
        <v/>
      </c>
      <c r="CN191" s="180" t="str">
        <f>IF(OR($E191="",$G191=""),"",IF(AND($E$3=1),'Marks Entry 1st'!AU190,IF(AND($E$3=2),'Marks Entry 2nd'!AU190,IF(AND($E$3=3),'Marks Entry 3rd'!AU190,IF(AND($E$3=4),'Marks Entry 4th'!AU190,"")))))</f>
        <v/>
      </c>
      <c r="CO191" s="180" t="str">
        <f>IF(OR($E191="",$G191=""),"",IF(AND($E$3=1),'Marks Entry 1st'!AV190,IF(AND($E$3=2),'Marks Entry 2nd'!AV190,IF(AND($E$3=3),'Marks Entry 3rd'!AV190,IF(AND($E$3=4),'Marks Entry 4th'!AV190,"")))))</f>
        <v/>
      </c>
      <c r="CP191" s="91" t="str">
        <f t="shared" si="209"/>
        <v/>
      </c>
      <c r="CQ191" s="87">
        <f t="shared" si="210"/>
        <v>0</v>
      </c>
      <c r="CR191" s="93" t="str">
        <f>IF(OR($E191="",$G191=""),"",IF(AND($E$3=1),'Marks Entry 1st'!AW190,IF(AND($E$3=2),'Marks Entry 2nd'!AW190,IF(AND($E$3=3),'Marks Entry 3rd'!AW190,IF(AND($E$3=4),'Marks Entry 4th'!AW190,"")))))</f>
        <v/>
      </c>
      <c r="CS191" s="93" t="str">
        <f>IF(OR($E191="",$G191=""),"",IF(AND($E$3=1),'Marks Entry 1st'!AX190,IF(AND($E$3=2),'Marks Entry 2nd'!AX190,IF(AND($E$3=3),'Marks Entry 3rd'!AX190,IF(AND($E$3=4),'Marks Entry 4th'!AX190,"")))))</f>
        <v/>
      </c>
      <c r="CT191" s="93" t="str">
        <f>IF(OR($E191="",$G191=""),"",IF(AND($E$3=1),'Marks Entry 1st'!AY190,IF(AND($E$3=2),'Marks Entry 2nd'!AY190,IF(AND($E$3=3),'Marks Entry 3rd'!AY190,IF(AND($E$3=4),'Marks Entry 4th'!AY190,"")))))</f>
        <v/>
      </c>
      <c r="CU191" s="92" t="str">
        <f t="shared" si="211"/>
        <v/>
      </c>
      <c r="CV191" s="87" t="str">
        <f t="shared" si="212"/>
        <v/>
      </c>
      <c r="CW191" s="144">
        <f t="shared" si="213"/>
        <v>0</v>
      </c>
      <c r="CX191" s="144" t="str">
        <f t="shared" si="214"/>
        <v/>
      </c>
      <c r="CY191" s="144" t="str">
        <f t="shared" si="172"/>
        <v/>
      </c>
      <c r="CZ191" s="144" t="str">
        <f t="shared" si="215"/>
        <v/>
      </c>
      <c r="DA191" s="144" t="str">
        <f t="shared" si="173"/>
        <v/>
      </c>
      <c r="DB191" s="148" t="str">
        <f t="shared" si="174"/>
        <v/>
      </c>
      <c r="DC191" s="380" t="str">
        <f>IF(OR($E191="",$G191=""),"",IF(AND($E$3=1),'Marks Entry 1st'!AZ190,IF(AND($E$3=2),'Marks Entry 2nd'!AZ190,IF(AND($E$3=3),'Marks Entry 3rd'!AZ190,IF(AND($E$3=4),'Marks Entry 4th'!AZ190,"")))))</f>
        <v/>
      </c>
      <c r="DD191" s="380" t="str">
        <f>IF(OR($E191="",$G191=""),"",IF(AND($E$3=1),'Marks Entry 1st'!BA190,IF(AND($E$3=2),'Marks Entry 2nd'!BA190,IF(AND($E$3=3),'Marks Entry 3rd'!BA190,IF(AND($E$3=4),'Marks Entry 4th'!BA190,"")))))</f>
        <v/>
      </c>
      <c r="DE191" s="380" t="str">
        <f>IF(OR($E191="",$G191=""),"",IF(AND($E$3=1),'Marks Entry 1st'!BB190,IF(AND($E$3=2),'Marks Entry 2nd'!BB190,IF(AND($E$3=3),'Marks Entry 3rd'!BB190,IF(AND($E$3=4),'Marks Entry 4th'!BB190,"")))))</f>
        <v/>
      </c>
      <c r="DF191" s="181" t="str">
        <f t="shared" si="216"/>
        <v/>
      </c>
      <c r="DG191" s="182">
        <f t="shared" si="217"/>
        <v>0</v>
      </c>
      <c r="DH191" s="182" t="str">
        <f t="shared" si="218"/>
        <v/>
      </c>
      <c r="DI191" s="182" t="str">
        <f t="shared" si="219"/>
        <v/>
      </c>
      <c r="DJ191" s="147" t="str">
        <f t="shared" si="175"/>
        <v/>
      </c>
      <c r="DK191" s="380" t="str">
        <f>IF(OR($E191="",$G191=""),"",IF(AND($E$3=1),'Marks Entry 1st'!BC190,IF(AND($E$3=2),'Marks Entry 2nd'!BC190,IF(AND($E$3=3),'Marks Entry 3rd'!BC190,IF(AND($E$3=4),'Marks Entry 4th'!BC190,"")))))</f>
        <v/>
      </c>
      <c r="DL191" s="380" t="str">
        <f>IF(OR($E191="",$G191=""),"",IF(AND($E$3=1),'Marks Entry 1st'!BD190,IF(AND($E$3=2),'Marks Entry 2nd'!BD190,IF(AND($E$3=3),'Marks Entry 3rd'!BD190,IF(AND($E$3=4),'Marks Entry 4th'!BD190,"")))))</f>
        <v/>
      </c>
      <c r="DM191" s="380" t="str">
        <f>IF(OR($E191="",$G191=""),"",IF(AND($E$3=1),'Marks Entry 1st'!BE190,IF(AND($E$3=2),'Marks Entry 2nd'!BE190,IF(AND($E$3=3),'Marks Entry 3rd'!BE190,IF(AND($E$3=4),'Marks Entry 4th'!BE190,"")))))</f>
        <v/>
      </c>
      <c r="DN191" s="181" t="str">
        <f t="shared" si="220"/>
        <v/>
      </c>
      <c r="DO191" s="182">
        <f t="shared" si="221"/>
        <v>0</v>
      </c>
      <c r="DP191" s="182" t="str">
        <f t="shared" si="222"/>
        <v/>
      </c>
      <c r="DQ191" s="182" t="str">
        <f t="shared" si="223"/>
        <v/>
      </c>
      <c r="DR191" s="147" t="str">
        <f t="shared" si="176"/>
        <v/>
      </c>
      <c r="DS191" s="380" t="str">
        <f>IF(OR($E191="",$G191=""),"",IF(AND($E$3=1),'Marks Entry 1st'!BF190,IF(AND($E$3=2),'Marks Entry 2nd'!BF190,IF(AND($E$3=3),'Marks Entry 3rd'!BF190,IF(AND($E$3=4),'Marks Entry 4th'!BF190,"")))))</f>
        <v/>
      </c>
      <c r="DT191" s="380" t="str">
        <f>IF(OR($E191="",$G191=""),"",IF(AND($E$3=1),'Marks Entry 1st'!BG190,IF(AND($E$3=2),'Marks Entry 2nd'!BG190,IF(AND($E$3=3),'Marks Entry 3rd'!BG190,IF(AND($E$3=4),'Marks Entry 4th'!BG190,"")))))</f>
        <v/>
      </c>
      <c r="DU191" s="380" t="str">
        <f>IF(OR($E191="",$G191=""),"",IF(AND($E$3=1),'Marks Entry 1st'!BH190,IF(AND($E$3=2),'Marks Entry 2nd'!BH190,IF(AND($E$3=3),'Marks Entry 3rd'!BH190,IF(AND($E$3=4),'Marks Entry 4th'!BH190,"")))))</f>
        <v/>
      </c>
      <c r="DV191" s="181" t="str">
        <f t="shared" si="224"/>
        <v/>
      </c>
      <c r="DW191" s="182">
        <f t="shared" si="225"/>
        <v>0</v>
      </c>
      <c r="DX191" s="182" t="str">
        <f t="shared" si="226"/>
        <v/>
      </c>
      <c r="DY191" s="182" t="str">
        <f t="shared" si="227"/>
        <v/>
      </c>
      <c r="DZ191" s="147" t="str">
        <f t="shared" si="177"/>
        <v/>
      </c>
      <c r="EA191" s="104" t="str">
        <f t="shared" si="178"/>
        <v/>
      </c>
      <c r="EB191" s="105" t="str">
        <f t="shared" si="179"/>
        <v/>
      </c>
      <c r="EC191" s="111" t="str">
        <f t="shared" si="180"/>
        <v/>
      </c>
      <c r="ED191" s="112" t="str">
        <f t="shared" si="181"/>
        <v/>
      </c>
      <c r="EE191" s="386" t="str">
        <f t="shared" si="182"/>
        <v/>
      </c>
      <c r="EF191" s="72" t="str">
        <f>IF(OR($E191="",$G191=""),"",IF(AND($E$3=1),'Marks Entry 1st'!BI190,IF(AND($E$3=2),'Marks Entry 2nd'!BI190,IF(AND($E$3=3),'Marks Entry 3rd'!BI190,IF(AND($E$3=4),'Marks Entry 4th'!BI190,"")))))</f>
        <v/>
      </c>
      <c r="EG191" s="72" t="str">
        <f>IF(OR($E191="",$G191=""),"",IF(AND($E$3=1),'Marks Entry 1st'!BJ190,IF(AND($E$3=2),'Marks Entry 2nd'!BJ190,IF(AND($E$3=3),'Marks Entry 3rd'!BJ190,IF(AND($E$3=4),'Marks Entry 4th'!BJ190,"")))))</f>
        <v/>
      </c>
      <c r="EH191" s="328" t="str">
        <f t="shared" si="183"/>
        <v/>
      </c>
      <c r="EI191" s="73"/>
      <c r="EP191" s="75">
        <f>IF(AND($E$3=1),'Marks Entry 1st'!I190,IF(AND($E$3=2),'Marks Entry 2nd'!I190,IF(AND($E$3=3),'Marks Entry 3rd'!I190,IF(AND($E$3=4),'Marks Entry 4th'!I190,""))))</f>
        <v>0</v>
      </c>
    </row>
    <row r="192" spans="1:146" ht="18.899999999999999" customHeight="1">
      <c r="A192" s="94">
        <v>185</v>
      </c>
      <c r="B192" s="94" t="str">
        <f>IF(OR(EP192=0,EP192=""),"",IF(AND($E$3=1),'Marks Entry 1st'!I191,IF(AND($E$3=2),'Marks Entry 2nd'!I191,IF(AND($E$3=3),'Marks Entry 3rd'!I191,IF(AND($E$3=4),'Marks Entry 4th'!I191,"")))))</f>
        <v/>
      </c>
      <c r="C192" s="95" t="str">
        <f>IF(OR(B192=0,B192=""),"",IF(AND($E$3=1),'Marks Entry 1st'!B191,IF(AND($E$3=2),'Marks Entry 2nd'!B191,IF(AND($E$3=3),'Marks Entry 3rd'!B191,IF(AND($E$3=4),'Marks Entry 4th'!B191,"")))))</f>
        <v/>
      </c>
      <c r="D192" s="95" t="str">
        <f>IF(OR(B192=0,B192=""),"",IF(AND($E$3=1),'Marks Entry 1st'!C191,IF(AND($E$3=2),'Marks Entry 2nd'!C191,IF(AND($E$3=3),'Marks Entry 3rd'!C191,IF(AND($E$3=4),'Marks Entry 4th'!C191,"")))))</f>
        <v/>
      </c>
      <c r="E192" s="96" t="str">
        <f>IF(OR(B192=0,B192=""),"",IF(AND($E$3=1),'Marks Entry 1st'!E191,IF(AND($E$3=2),'Marks Entry 2nd'!E191,IF(AND($E$3=3),'Marks Entry 3rd'!E191,IF(AND($E$3=4),'Marks Entry 4th'!E191,"")))))</f>
        <v/>
      </c>
      <c r="F192" s="95" t="str">
        <f>IF(OR(B192=0,B192=""),"",IF(AND($E$3=1),'Marks Entry 1st'!D191,IF(AND($E$3=2),'Marks Entry 2nd'!D191,IF(AND($E$3=3),'Marks Entry 3rd'!D191,IF(AND($E$3=4),'Marks Entry 4th'!D191,"")))))</f>
        <v/>
      </c>
      <c r="G192" s="90" t="str">
        <f>IF(OR(B192=0,B192=""),"",IF(AND($E$3=1),'Marks Entry 1st'!F191,IF(AND($E$3=2),'Marks Entry 2nd'!F191,IF(AND($E$3=3),'Marks Entry 3rd'!F191,IF(AND($E$3=4),'Marks Entry 4th'!F191,"")))))</f>
        <v/>
      </c>
      <c r="H192" s="90" t="str">
        <f>IF(OR(B192=0,B192=""),"",IF(AND($E$3=1),'Marks Entry 1st'!G191,IF(AND($E$3=2),'Marks Entry 2nd'!G191,IF(AND($E$3=3),'Marks Entry 3rd'!G191,IF(AND($E$3=4),'Marks Entry 4th'!G191,"")))))</f>
        <v/>
      </c>
      <c r="I192" s="90" t="str">
        <f>IF(OR(B192=0,B192=""),"",IF(AND($E$3=1),'Marks Entry 1st'!H191,IF(AND($E$3=2),'Marks Entry 2nd'!H191,IF(AND($E$3=3),'Marks Entry 3rd'!H191,IF(AND($E$3=4),'Marks Entry 4th'!H191,"")))))</f>
        <v/>
      </c>
      <c r="J192" s="379" t="str">
        <f>IF(OR(B192=0,B192=""),"",IF(AND($E$3=1),'Marks Entry 1st'!J191,IF(AND($E$3=2),'Marks Entry 2nd'!J191,IF(AND($E$3=3),'Marks Entry 3rd'!J191,IF(AND($E$3=4),'Marks Entry 4th'!J191,"")))))</f>
        <v/>
      </c>
      <c r="K192" s="379" t="str">
        <f>IF(OR(B192=0,B192=""),"",IF(AND($E$3=1),'Marks Entry 1st'!K191,IF(AND($E$3=2),'Marks Entry 2nd'!K191,IF(AND($E$3=3),'Marks Entry 3rd'!K191,IF(AND($E$3=4),'Marks Entry 4th'!K191,"")))))</f>
        <v/>
      </c>
      <c r="L192" s="180" t="str">
        <f>IF(OR($E192="",$G192=""),"",IF(AND($E$3=1),'Marks Entry 1st'!L191,IF(AND($E$3=2),'Marks Entry 2nd'!L191,IF(AND($E$3=3),'Marks Entry 3rd'!L191,IF(AND($E$3=4),'Marks Entry 4th'!L191,"")))))</f>
        <v/>
      </c>
      <c r="M192" s="180" t="str">
        <f>IF(OR($E192="",$G192=""),"",IF(AND($E$3=1),'Marks Entry 1st'!M191,IF(AND($E$3=2),'Marks Entry 2nd'!M191,IF(AND($E$3=3),'Marks Entry 3rd'!M191,IF(AND($E$3=4),'Marks Entry 4th'!M191,"")))))</f>
        <v/>
      </c>
      <c r="N192" s="87" t="str">
        <f t="shared" si="184"/>
        <v/>
      </c>
      <c r="O192" s="180" t="str">
        <f>IF(OR($E192="",$G192=""),"",IF(AND($E$3=1),'Marks Entry 1st'!N191,IF(AND($E$3=2),'Marks Entry 2nd'!N191,IF(AND($E$3=3),'Marks Entry 3rd'!N191,IF(AND($E$3=4),'Marks Entry 4th'!N191,"")))))</f>
        <v/>
      </c>
      <c r="P192" s="180" t="str">
        <f>IF(OR($E192="",$G192=""),"",IF(AND($E$3=1),'Marks Entry 1st'!O191,IF(AND($E$3=2),'Marks Entry 2nd'!O191,IF(AND($E$3=3),'Marks Entry 3rd'!O191,IF(AND($E$3=4),'Marks Entry 4th'!O191,"")))))</f>
        <v/>
      </c>
      <c r="Q192" s="180" t="str">
        <f>IF(OR($E192="",$G192=""),"",IF(AND($E$3=1),'Marks Entry 1st'!P191,IF(AND($E$3=2),'Marks Entry 2nd'!P191,IF(AND($E$3=3),'Marks Entry 3rd'!P191,IF(AND($E$3=4),'Marks Entry 4th'!P191,"")))))</f>
        <v/>
      </c>
      <c r="R192" s="91" t="str">
        <f t="shared" si="185"/>
        <v/>
      </c>
      <c r="S192" s="87">
        <f t="shared" si="186"/>
        <v>0</v>
      </c>
      <c r="T192" s="93" t="str">
        <f>IF(OR($E192="",$G192=""),"",IF(AND($E$3=1),'Marks Entry 1st'!Q191,IF(AND($E$3=2),'Marks Entry 2nd'!Q191,IF(AND($E$3=3),'Marks Entry 3rd'!Q191,IF(AND($E$3=4),'Marks Entry 4th'!Q191,"")))))</f>
        <v/>
      </c>
      <c r="U192" s="93" t="str">
        <f>IF(OR($E192="",$G192=""),"",IF(AND($E$3=1),'Marks Entry 1st'!R191,IF(AND($E$3=2),'Marks Entry 2nd'!R191,IF(AND($E$3=3),'Marks Entry 3rd'!R191,IF(AND($E$3=4),'Marks Entry 4th'!R191,"")))))</f>
        <v/>
      </c>
      <c r="V192" s="93" t="str">
        <f>IF(OR($E192="",$G192=""),"",IF(AND($E$3=1),'Marks Entry 1st'!S191,IF(AND($E$3=2),'Marks Entry 2nd'!S191,IF(AND($E$3=3),'Marks Entry 3rd'!S191,IF(AND($E$3=4),'Marks Entry 4th'!S191,"")))))</f>
        <v/>
      </c>
      <c r="W192" s="92" t="str">
        <f t="shared" si="187"/>
        <v/>
      </c>
      <c r="X192" s="87" t="str">
        <f t="shared" si="188"/>
        <v/>
      </c>
      <c r="Y192" s="144">
        <f t="shared" si="189"/>
        <v>0</v>
      </c>
      <c r="Z192" s="144" t="str">
        <f t="shared" si="190"/>
        <v/>
      </c>
      <c r="AA192" s="144" t="str">
        <f t="shared" si="152"/>
        <v/>
      </c>
      <c r="AB192" s="144" t="str">
        <f t="shared" si="191"/>
        <v/>
      </c>
      <c r="AC192" s="144" t="str">
        <f t="shared" si="153"/>
        <v/>
      </c>
      <c r="AD192" s="148" t="str">
        <f t="shared" si="154"/>
        <v/>
      </c>
      <c r="AE192" s="180" t="str">
        <f>IF(OR($E192="",$G192=""),"",IF(AND($E$3=1),'Marks Entry 1st'!T191,IF(AND($E$3=2),'Marks Entry 2nd'!T191,IF(AND($E$3=3),'Marks Entry 3rd'!T191,IF(AND($E$3=4),'Marks Entry 4th'!T191,"")))))</f>
        <v/>
      </c>
      <c r="AF192" s="180" t="str">
        <f>IF(OR($E192="",$G192=""),"",IF(AND($E$3=1),'Marks Entry 1st'!U191,IF(AND($E$3=2),'Marks Entry 2nd'!U191,IF(AND($E$3=3),'Marks Entry 3rd'!U191,IF(AND($E$3=4),'Marks Entry 4th'!U191,"")))))</f>
        <v/>
      </c>
      <c r="AG192" s="87" t="str">
        <f t="shared" si="192"/>
        <v/>
      </c>
      <c r="AH192" s="180" t="str">
        <f>IF(OR($E192="",$G192=""),"",IF(AND($E$3=1),'Marks Entry 1st'!V191,IF(AND($E$3=2),'Marks Entry 2nd'!V191,IF(AND($E$3=3),'Marks Entry 3rd'!V191,IF(AND($E$3=4),'Marks Entry 4th'!V191,"")))))</f>
        <v/>
      </c>
      <c r="AI192" s="180" t="str">
        <f>IF(OR($E192="",$G192=""),"",IF(AND($E$3=1),'Marks Entry 1st'!W191,IF(AND($E$3=2),'Marks Entry 2nd'!W191,IF(AND($E$3=3),'Marks Entry 3rd'!W191,IF(AND($E$3=4),'Marks Entry 4th'!W191,"")))))</f>
        <v/>
      </c>
      <c r="AJ192" s="180" t="str">
        <f>IF(OR($E192="",$G192=""),"",IF(AND($E$3=1),'Marks Entry 1st'!X191,IF(AND($E$3=2),'Marks Entry 2nd'!X191,IF(AND($E$3=3),'Marks Entry 3rd'!X191,IF(AND($E$3=4),'Marks Entry 4th'!X191,"")))))</f>
        <v/>
      </c>
      <c r="AK192" s="91" t="str">
        <f t="shared" si="193"/>
        <v/>
      </c>
      <c r="AL192" s="87">
        <f t="shared" si="194"/>
        <v>0</v>
      </c>
      <c r="AM192" s="93" t="str">
        <f>IF(OR($E192="",$G192=""),"",IF(AND($E$3=1),'Marks Entry 1st'!Y191,IF(AND($E$3=2),'Marks Entry 2nd'!Y191,IF(AND($E$3=3),'Marks Entry 3rd'!Y191,IF(AND($E$3=4),'Marks Entry 4th'!Y191,"")))))</f>
        <v/>
      </c>
      <c r="AN192" s="93" t="str">
        <f>IF(OR($E192="",$G192=""),"",IF(AND($E$3=1),'Marks Entry 1st'!Z191,IF(AND($E$3=2),'Marks Entry 2nd'!Z191,IF(AND($E$3=3),'Marks Entry 3rd'!Z191,IF(AND($E$3=4),'Marks Entry 4th'!Z191,"")))))</f>
        <v/>
      </c>
      <c r="AO192" s="93" t="str">
        <f>IF(OR($E192="",$G192=""),"",IF(AND($E$3=1),'Marks Entry 1st'!AA191,IF(AND($E$3=2),'Marks Entry 2nd'!AA191,IF(AND($E$3=3),'Marks Entry 3rd'!AA191,IF(AND($E$3=4),'Marks Entry 4th'!AA191,"")))))</f>
        <v/>
      </c>
      <c r="AP192" s="92" t="str">
        <f t="shared" si="195"/>
        <v/>
      </c>
      <c r="AQ192" s="87" t="str">
        <f t="shared" si="196"/>
        <v/>
      </c>
      <c r="AR192" s="144">
        <f t="shared" si="197"/>
        <v>0</v>
      </c>
      <c r="AS192" s="144" t="str">
        <f t="shared" si="198"/>
        <v/>
      </c>
      <c r="AT192" s="144" t="str">
        <f t="shared" si="155"/>
        <v/>
      </c>
      <c r="AU192" s="144" t="str">
        <f t="shared" si="199"/>
        <v/>
      </c>
      <c r="AV192" s="144" t="str">
        <f t="shared" si="156"/>
        <v/>
      </c>
      <c r="AW192" s="148" t="str">
        <f t="shared" si="157"/>
        <v/>
      </c>
      <c r="AX192" s="180" t="str">
        <f>IF(OR($E192="",$G192=""),"",IF(AND($E$3=1),'Marks Entry 1st'!AB191,IF(AND($E$3=2),'Marks Entry 2nd'!AB191,IF(AND($E$3=3),'Marks Entry 3rd'!AB191,IF(AND($E$3=4),'Marks Entry 4th'!AB191,"")))))</f>
        <v/>
      </c>
      <c r="AY192" s="180" t="str">
        <f>IF(OR($E192="",$G192=""),"",IF(AND($E$3=1),'Marks Entry 1st'!AC191,IF(AND($E$3=2),'Marks Entry 2nd'!AC191,IF(AND($E$3=3),'Marks Entry 3rd'!AC191,IF(AND($E$3=4),'Marks Entry 4th'!AC191,"")))))</f>
        <v/>
      </c>
      <c r="AZ192" s="87" t="str">
        <f t="shared" si="158"/>
        <v/>
      </c>
      <c r="BA192" s="180" t="str">
        <f>IF(OR($E192="",$G192=""),"",IF(AND($E$3=1),'Marks Entry 1st'!AD191,IF(AND($E$3=2),'Marks Entry 2nd'!AD191,IF(AND($E$3=3),'Marks Entry 3rd'!AD191,IF(AND($E$3=4),'Marks Entry 4th'!AD191,"")))))</f>
        <v/>
      </c>
      <c r="BB192" s="180" t="str">
        <f>IF(OR($E192="",$G192=""),"",IF(AND($E$3=1),'Marks Entry 1st'!AE191,IF(AND($E$3=2),'Marks Entry 2nd'!AE191,IF(AND($E$3=3),'Marks Entry 3rd'!AE191,IF(AND($E$3=4),'Marks Entry 4th'!AE191,"")))))</f>
        <v/>
      </c>
      <c r="BC192" s="180" t="str">
        <f>IF(OR($E192="",$G192=""),"",IF(AND($E$3=1),'Marks Entry 1st'!AF191,IF(AND($E$3=2),'Marks Entry 2nd'!AF191,IF(AND($E$3=3),'Marks Entry 3rd'!AF191,IF(AND($E$3=4),'Marks Entry 4th'!AF191,"")))))</f>
        <v/>
      </c>
      <c r="BD192" s="91" t="str">
        <f t="shared" si="159"/>
        <v/>
      </c>
      <c r="BE192" s="87">
        <f t="shared" si="160"/>
        <v>0</v>
      </c>
      <c r="BF192" s="93" t="str">
        <f>IF(OR($E192="",$G192=""),"",IF(AND($E$3=1),'Marks Entry 1st'!AG191,IF(AND($E$3=2),'Marks Entry 2nd'!AG191,IF(AND($E$3=3),'Marks Entry 3rd'!AG191,IF(AND($E$3=4),'Marks Entry 4th'!AG191,"")))))</f>
        <v/>
      </c>
      <c r="BG192" s="93" t="str">
        <f>IF(OR($E192="",$G192=""),"",IF(AND($E$3=1),'Marks Entry 1st'!AH191,IF(AND($E$3=2),'Marks Entry 2nd'!AH191,IF(AND($E$3=3),'Marks Entry 3rd'!AH191,IF(AND($E$3=4),'Marks Entry 4th'!AH191,"")))))</f>
        <v/>
      </c>
      <c r="BH192" s="93" t="str">
        <f>IF(OR($E192="",$G192=""),"",IF(AND($E$3=1),'Marks Entry 1st'!AI191,IF(AND($E$3=2),'Marks Entry 2nd'!AI191,IF(AND($E$3=3),'Marks Entry 3rd'!AI191,IF(AND($E$3=4),'Marks Entry 4th'!AI191,"")))))</f>
        <v/>
      </c>
      <c r="BI192" s="92" t="str">
        <f t="shared" si="161"/>
        <v/>
      </c>
      <c r="BJ192" s="87" t="str">
        <f t="shared" si="162"/>
        <v/>
      </c>
      <c r="BK192" s="144">
        <f t="shared" si="163"/>
        <v>0</v>
      </c>
      <c r="BL192" s="144" t="str">
        <f t="shared" si="164"/>
        <v/>
      </c>
      <c r="BM192" s="144" t="str">
        <f t="shared" si="165"/>
        <v/>
      </c>
      <c r="BN192" s="144" t="str">
        <f t="shared" si="166"/>
        <v/>
      </c>
      <c r="BO192" s="144" t="str">
        <f t="shared" si="167"/>
        <v/>
      </c>
      <c r="BP192" s="148" t="str">
        <f t="shared" si="168"/>
        <v/>
      </c>
      <c r="BQ192" s="180" t="str">
        <f>IF(OR($E192="",$G192=""),"",IF(AND($E$3=1),'Marks Entry 1st'!AJ191,IF(AND($E$3=2),'Marks Entry 2nd'!AJ191,IF(AND($E$3=3),'Marks Entry 3rd'!AJ191,IF(AND($E$3=4),'Marks Entry 4th'!AJ191,"")))))</f>
        <v/>
      </c>
      <c r="BR192" s="180" t="str">
        <f>IF(OR($E192="",$G192=""),"",IF(AND($E$3=1),'Marks Entry 1st'!AK191,IF(AND($E$3=2),'Marks Entry 2nd'!AK191,IF(AND($E$3=3),'Marks Entry 3rd'!AK191,IF(AND($E$3=4),'Marks Entry 4th'!AK191,"")))))</f>
        <v/>
      </c>
      <c r="BS192" s="87" t="str">
        <f t="shared" si="200"/>
        <v/>
      </c>
      <c r="BT192" s="180" t="str">
        <f>IF(OR($E192="",$G192=""),"",IF(AND($E$3=1),'Marks Entry 1st'!AL191,IF(AND($E$3=2),'Marks Entry 2nd'!AL191,IF(AND($E$3=3),'Marks Entry 3rd'!AL191,IF(AND($E$3=4),'Marks Entry 4th'!AL191,"")))))</f>
        <v/>
      </c>
      <c r="BU192" s="180" t="str">
        <f>IF(OR($E192="",$G192=""),"",IF(AND($E$3=1),'Marks Entry 1st'!AM191,IF(AND($E$3=2),'Marks Entry 2nd'!AM191,IF(AND($E$3=3),'Marks Entry 3rd'!AM191,IF(AND($E$3=4),'Marks Entry 4th'!AM191,"")))))</f>
        <v/>
      </c>
      <c r="BV192" s="180" t="str">
        <f>IF(OR($E192="",$G192=""),"",IF(AND($E$3=1),'Marks Entry 1st'!AN191,IF(AND($E$3=2),'Marks Entry 2nd'!AN191,IF(AND($E$3=3),'Marks Entry 3rd'!AN191,IF(AND($E$3=4),'Marks Entry 4th'!AN191,"")))))</f>
        <v/>
      </c>
      <c r="BW192" s="91" t="str">
        <f t="shared" si="201"/>
        <v/>
      </c>
      <c r="BX192" s="87">
        <f t="shared" si="202"/>
        <v>0</v>
      </c>
      <c r="BY192" s="93" t="str">
        <f>IF(OR($E192="",$G192=""),"",IF(AND($E$3=1),'Marks Entry 1st'!AO191,IF(AND($E$3=2),'Marks Entry 2nd'!AO191,IF(AND($E$3=3),'Marks Entry 3rd'!AO191,IF(AND($E$3=4),'Marks Entry 4th'!AO191,"")))))</f>
        <v/>
      </c>
      <c r="BZ192" s="93" t="str">
        <f>IF(OR($E192="",$G192=""),"",IF(AND($E$3=1),'Marks Entry 1st'!AP191,IF(AND($E$3=2),'Marks Entry 2nd'!AP191,IF(AND($E$3=3),'Marks Entry 3rd'!AP191,IF(AND($E$3=4),'Marks Entry 4th'!AP191,"")))))</f>
        <v/>
      </c>
      <c r="CA192" s="93" t="str">
        <f>IF(OR($E192="",$G192=""),"",IF(AND($E$3=1),'Marks Entry 1st'!AQ191,IF(AND($E$3=2),'Marks Entry 2nd'!AQ191,IF(AND($E$3=3),'Marks Entry 3rd'!AQ191,IF(AND($E$3=4),'Marks Entry 4th'!AQ191,"")))))</f>
        <v/>
      </c>
      <c r="CB192" s="92" t="str">
        <f t="shared" si="203"/>
        <v/>
      </c>
      <c r="CC192" s="87" t="str">
        <f t="shared" si="204"/>
        <v/>
      </c>
      <c r="CD192" s="144">
        <f t="shared" si="205"/>
        <v>0</v>
      </c>
      <c r="CE192" s="144" t="str">
        <f t="shared" si="206"/>
        <v/>
      </c>
      <c r="CF192" s="144" t="str">
        <f t="shared" si="169"/>
        <v/>
      </c>
      <c r="CG192" s="144" t="str">
        <f t="shared" si="207"/>
        <v/>
      </c>
      <c r="CH192" s="144" t="str">
        <f t="shared" si="170"/>
        <v/>
      </c>
      <c r="CI192" s="148" t="str">
        <f t="shared" si="171"/>
        <v/>
      </c>
      <c r="CJ192" s="180" t="str">
        <f>IF(OR($E192="",$G192=""),"",IF(AND($E$3=1),'Marks Entry 1st'!AR191,IF(AND($E$3=2),'Marks Entry 2nd'!AR191,IF(AND($E$3=3),'Marks Entry 3rd'!AR191,IF(AND($E$3=4),'Marks Entry 4th'!AR191,"")))))</f>
        <v/>
      </c>
      <c r="CK192" s="180" t="str">
        <f>IF(OR($E192="",$G192=""),"",IF(AND($E$3=1),'Marks Entry 1st'!AS191,IF(AND($E$3=2),'Marks Entry 2nd'!AS191,IF(AND($E$3=3),'Marks Entry 3rd'!AS191,IF(AND($E$3=4),'Marks Entry 4th'!AS191,"")))))</f>
        <v/>
      </c>
      <c r="CL192" s="87" t="str">
        <f t="shared" si="208"/>
        <v/>
      </c>
      <c r="CM192" s="180" t="str">
        <f>IF(OR($E192="",$G192=""),"",IF(AND($E$3=1),'Marks Entry 1st'!AT191,IF(AND($E$3=2),'Marks Entry 2nd'!AT191,IF(AND($E$3=3),'Marks Entry 3rd'!AT191,IF(AND($E$3=4),'Marks Entry 4th'!AT191,"")))))</f>
        <v/>
      </c>
      <c r="CN192" s="180" t="str">
        <f>IF(OR($E192="",$G192=""),"",IF(AND($E$3=1),'Marks Entry 1st'!AU191,IF(AND($E$3=2),'Marks Entry 2nd'!AU191,IF(AND($E$3=3),'Marks Entry 3rd'!AU191,IF(AND($E$3=4),'Marks Entry 4th'!AU191,"")))))</f>
        <v/>
      </c>
      <c r="CO192" s="180" t="str">
        <f>IF(OR($E192="",$G192=""),"",IF(AND($E$3=1),'Marks Entry 1st'!AV191,IF(AND($E$3=2),'Marks Entry 2nd'!AV191,IF(AND($E$3=3),'Marks Entry 3rd'!AV191,IF(AND($E$3=4),'Marks Entry 4th'!AV191,"")))))</f>
        <v/>
      </c>
      <c r="CP192" s="91" t="str">
        <f t="shared" si="209"/>
        <v/>
      </c>
      <c r="CQ192" s="87">
        <f t="shared" si="210"/>
        <v>0</v>
      </c>
      <c r="CR192" s="93" t="str">
        <f>IF(OR($E192="",$G192=""),"",IF(AND($E$3=1),'Marks Entry 1st'!AW191,IF(AND($E$3=2),'Marks Entry 2nd'!AW191,IF(AND($E$3=3),'Marks Entry 3rd'!AW191,IF(AND($E$3=4),'Marks Entry 4th'!AW191,"")))))</f>
        <v/>
      </c>
      <c r="CS192" s="93" t="str">
        <f>IF(OR($E192="",$G192=""),"",IF(AND($E$3=1),'Marks Entry 1st'!AX191,IF(AND($E$3=2),'Marks Entry 2nd'!AX191,IF(AND($E$3=3),'Marks Entry 3rd'!AX191,IF(AND($E$3=4),'Marks Entry 4th'!AX191,"")))))</f>
        <v/>
      </c>
      <c r="CT192" s="93" t="str">
        <f>IF(OR($E192="",$G192=""),"",IF(AND($E$3=1),'Marks Entry 1st'!AY191,IF(AND($E$3=2),'Marks Entry 2nd'!AY191,IF(AND($E$3=3),'Marks Entry 3rd'!AY191,IF(AND($E$3=4),'Marks Entry 4th'!AY191,"")))))</f>
        <v/>
      </c>
      <c r="CU192" s="92" t="str">
        <f t="shared" si="211"/>
        <v/>
      </c>
      <c r="CV192" s="87" t="str">
        <f t="shared" si="212"/>
        <v/>
      </c>
      <c r="CW192" s="144">
        <f t="shared" si="213"/>
        <v>0</v>
      </c>
      <c r="CX192" s="144" t="str">
        <f t="shared" si="214"/>
        <v/>
      </c>
      <c r="CY192" s="144" t="str">
        <f t="shared" si="172"/>
        <v/>
      </c>
      <c r="CZ192" s="144" t="str">
        <f t="shared" si="215"/>
        <v/>
      </c>
      <c r="DA192" s="144" t="str">
        <f t="shared" si="173"/>
        <v/>
      </c>
      <c r="DB192" s="148" t="str">
        <f t="shared" si="174"/>
        <v/>
      </c>
      <c r="DC192" s="380" t="str">
        <f>IF(OR($E192="",$G192=""),"",IF(AND($E$3=1),'Marks Entry 1st'!AZ191,IF(AND($E$3=2),'Marks Entry 2nd'!AZ191,IF(AND($E$3=3),'Marks Entry 3rd'!AZ191,IF(AND($E$3=4),'Marks Entry 4th'!AZ191,"")))))</f>
        <v/>
      </c>
      <c r="DD192" s="380" t="str">
        <f>IF(OR($E192="",$G192=""),"",IF(AND($E$3=1),'Marks Entry 1st'!BA191,IF(AND($E$3=2),'Marks Entry 2nd'!BA191,IF(AND($E$3=3),'Marks Entry 3rd'!BA191,IF(AND($E$3=4),'Marks Entry 4th'!BA191,"")))))</f>
        <v/>
      </c>
      <c r="DE192" s="380" t="str">
        <f>IF(OR($E192="",$G192=""),"",IF(AND($E$3=1),'Marks Entry 1st'!BB191,IF(AND($E$3=2),'Marks Entry 2nd'!BB191,IF(AND($E$3=3),'Marks Entry 3rd'!BB191,IF(AND($E$3=4),'Marks Entry 4th'!BB191,"")))))</f>
        <v/>
      </c>
      <c r="DF192" s="181" t="str">
        <f t="shared" si="216"/>
        <v/>
      </c>
      <c r="DG192" s="182">
        <f t="shared" si="217"/>
        <v>0</v>
      </c>
      <c r="DH192" s="182" t="str">
        <f t="shared" si="218"/>
        <v/>
      </c>
      <c r="DI192" s="182" t="str">
        <f t="shared" si="219"/>
        <v/>
      </c>
      <c r="DJ192" s="147" t="str">
        <f t="shared" si="175"/>
        <v/>
      </c>
      <c r="DK192" s="380" t="str">
        <f>IF(OR($E192="",$G192=""),"",IF(AND($E$3=1),'Marks Entry 1st'!BC191,IF(AND($E$3=2),'Marks Entry 2nd'!BC191,IF(AND($E$3=3),'Marks Entry 3rd'!BC191,IF(AND($E$3=4),'Marks Entry 4th'!BC191,"")))))</f>
        <v/>
      </c>
      <c r="DL192" s="380" t="str">
        <f>IF(OR($E192="",$G192=""),"",IF(AND($E$3=1),'Marks Entry 1st'!BD191,IF(AND($E$3=2),'Marks Entry 2nd'!BD191,IF(AND($E$3=3),'Marks Entry 3rd'!BD191,IF(AND($E$3=4),'Marks Entry 4th'!BD191,"")))))</f>
        <v/>
      </c>
      <c r="DM192" s="380" t="str">
        <f>IF(OR($E192="",$G192=""),"",IF(AND($E$3=1),'Marks Entry 1st'!BE191,IF(AND($E$3=2),'Marks Entry 2nd'!BE191,IF(AND($E$3=3),'Marks Entry 3rd'!BE191,IF(AND($E$3=4),'Marks Entry 4th'!BE191,"")))))</f>
        <v/>
      </c>
      <c r="DN192" s="181" t="str">
        <f t="shared" si="220"/>
        <v/>
      </c>
      <c r="DO192" s="182">
        <f t="shared" si="221"/>
        <v>0</v>
      </c>
      <c r="DP192" s="182" t="str">
        <f t="shared" si="222"/>
        <v/>
      </c>
      <c r="DQ192" s="182" t="str">
        <f t="shared" si="223"/>
        <v/>
      </c>
      <c r="DR192" s="147" t="str">
        <f t="shared" si="176"/>
        <v/>
      </c>
      <c r="DS192" s="380" t="str">
        <f>IF(OR($E192="",$G192=""),"",IF(AND($E$3=1),'Marks Entry 1st'!BF191,IF(AND($E$3=2),'Marks Entry 2nd'!BF191,IF(AND($E$3=3),'Marks Entry 3rd'!BF191,IF(AND($E$3=4),'Marks Entry 4th'!BF191,"")))))</f>
        <v/>
      </c>
      <c r="DT192" s="380" t="str">
        <f>IF(OR($E192="",$G192=""),"",IF(AND($E$3=1),'Marks Entry 1st'!BG191,IF(AND($E$3=2),'Marks Entry 2nd'!BG191,IF(AND($E$3=3),'Marks Entry 3rd'!BG191,IF(AND($E$3=4),'Marks Entry 4th'!BG191,"")))))</f>
        <v/>
      </c>
      <c r="DU192" s="380" t="str">
        <f>IF(OR($E192="",$G192=""),"",IF(AND($E$3=1),'Marks Entry 1st'!BH191,IF(AND($E$3=2),'Marks Entry 2nd'!BH191,IF(AND($E$3=3),'Marks Entry 3rd'!BH191,IF(AND($E$3=4),'Marks Entry 4th'!BH191,"")))))</f>
        <v/>
      </c>
      <c r="DV192" s="181" t="str">
        <f t="shared" si="224"/>
        <v/>
      </c>
      <c r="DW192" s="182">
        <f t="shared" si="225"/>
        <v>0</v>
      </c>
      <c r="DX192" s="182" t="str">
        <f t="shared" si="226"/>
        <v/>
      </c>
      <c r="DY192" s="182" t="str">
        <f t="shared" si="227"/>
        <v/>
      </c>
      <c r="DZ192" s="147" t="str">
        <f t="shared" si="177"/>
        <v/>
      </c>
      <c r="EA192" s="104" t="str">
        <f t="shared" si="178"/>
        <v/>
      </c>
      <c r="EB192" s="105" t="str">
        <f t="shared" si="179"/>
        <v/>
      </c>
      <c r="EC192" s="111" t="str">
        <f t="shared" si="180"/>
        <v/>
      </c>
      <c r="ED192" s="112" t="str">
        <f t="shared" si="181"/>
        <v/>
      </c>
      <c r="EE192" s="386" t="str">
        <f t="shared" si="182"/>
        <v/>
      </c>
      <c r="EF192" s="72" t="str">
        <f>IF(OR($E192="",$G192=""),"",IF(AND($E$3=1),'Marks Entry 1st'!BI191,IF(AND($E$3=2),'Marks Entry 2nd'!BI191,IF(AND($E$3=3),'Marks Entry 3rd'!BI191,IF(AND($E$3=4),'Marks Entry 4th'!BI191,"")))))</f>
        <v/>
      </c>
      <c r="EG192" s="72" t="str">
        <f>IF(OR($E192="",$G192=""),"",IF(AND($E$3=1),'Marks Entry 1st'!BJ191,IF(AND($E$3=2),'Marks Entry 2nd'!BJ191,IF(AND($E$3=3),'Marks Entry 3rd'!BJ191,IF(AND($E$3=4),'Marks Entry 4th'!BJ191,"")))))</f>
        <v/>
      </c>
      <c r="EH192" s="328" t="str">
        <f t="shared" si="183"/>
        <v/>
      </c>
      <c r="EI192" s="73"/>
      <c r="EP192" s="75">
        <f>IF(AND($E$3=1),'Marks Entry 1st'!I191,IF(AND($E$3=2),'Marks Entry 2nd'!I191,IF(AND($E$3=3),'Marks Entry 3rd'!I191,IF(AND($E$3=4),'Marks Entry 4th'!I191,""))))</f>
        <v>0</v>
      </c>
    </row>
    <row r="193" spans="1:146" ht="18.899999999999999" customHeight="1">
      <c r="A193" s="94">
        <v>186</v>
      </c>
      <c r="B193" s="94" t="str">
        <f>IF(OR(EP193=0,EP193=""),"",IF(AND($E$3=1),'Marks Entry 1st'!I192,IF(AND($E$3=2),'Marks Entry 2nd'!I192,IF(AND($E$3=3),'Marks Entry 3rd'!I192,IF(AND($E$3=4),'Marks Entry 4th'!I192,"")))))</f>
        <v/>
      </c>
      <c r="C193" s="95" t="str">
        <f>IF(OR(B193=0,B193=""),"",IF(AND($E$3=1),'Marks Entry 1st'!B192,IF(AND($E$3=2),'Marks Entry 2nd'!B192,IF(AND($E$3=3),'Marks Entry 3rd'!B192,IF(AND($E$3=4),'Marks Entry 4th'!B192,"")))))</f>
        <v/>
      </c>
      <c r="D193" s="95" t="str">
        <f>IF(OR(B193=0,B193=""),"",IF(AND($E$3=1),'Marks Entry 1st'!C192,IF(AND($E$3=2),'Marks Entry 2nd'!C192,IF(AND($E$3=3),'Marks Entry 3rd'!C192,IF(AND($E$3=4),'Marks Entry 4th'!C192,"")))))</f>
        <v/>
      </c>
      <c r="E193" s="96" t="str">
        <f>IF(OR(B193=0,B193=""),"",IF(AND($E$3=1),'Marks Entry 1st'!E192,IF(AND($E$3=2),'Marks Entry 2nd'!E192,IF(AND($E$3=3),'Marks Entry 3rd'!E192,IF(AND($E$3=4),'Marks Entry 4th'!E192,"")))))</f>
        <v/>
      </c>
      <c r="F193" s="95" t="str">
        <f>IF(OR(B193=0,B193=""),"",IF(AND($E$3=1),'Marks Entry 1st'!D192,IF(AND($E$3=2),'Marks Entry 2nd'!D192,IF(AND($E$3=3),'Marks Entry 3rd'!D192,IF(AND($E$3=4),'Marks Entry 4th'!D192,"")))))</f>
        <v/>
      </c>
      <c r="G193" s="90" t="str">
        <f>IF(OR(B193=0,B193=""),"",IF(AND($E$3=1),'Marks Entry 1st'!F192,IF(AND($E$3=2),'Marks Entry 2nd'!F192,IF(AND($E$3=3),'Marks Entry 3rd'!F192,IF(AND($E$3=4),'Marks Entry 4th'!F192,"")))))</f>
        <v/>
      </c>
      <c r="H193" s="90" t="str">
        <f>IF(OR(B193=0,B193=""),"",IF(AND($E$3=1),'Marks Entry 1st'!G192,IF(AND($E$3=2),'Marks Entry 2nd'!G192,IF(AND($E$3=3),'Marks Entry 3rd'!G192,IF(AND($E$3=4),'Marks Entry 4th'!G192,"")))))</f>
        <v/>
      </c>
      <c r="I193" s="90" t="str">
        <f>IF(OR(B193=0,B193=""),"",IF(AND($E$3=1),'Marks Entry 1st'!H192,IF(AND($E$3=2),'Marks Entry 2nd'!H192,IF(AND($E$3=3),'Marks Entry 3rd'!H192,IF(AND($E$3=4),'Marks Entry 4th'!H192,"")))))</f>
        <v/>
      </c>
      <c r="J193" s="379" t="str">
        <f>IF(OR(B193=0,B193=""),"",IF(AND($E$3=1),'Marks Entry 1st'!J192,IF(AND($E$3=2),'Marks Entry 2nd'!J192,IF(AND($E$3=3),'Marks Entry 3rd'!J192,IF(AND($E$3=4),'Marks Entry 4th'!J192,"")))))</f>
        <v/>
      </c>
      <c r="K193" s="379" t="str">
        <f>IF(OR(B193=0,B193=""),"",IF(AND($E$3=1),'Marks Entry 1st'!K192,IF(AND($E$3=2),'Marks Entry 2nd'!K192,IF(AND($E$3=3),'Marks Entry 3rd'!K192,IF(AND($E$3=4),'Marks Entry 4th'!K192,"")))))</f>
        <v/>
      </c>
      <c r="L193" s="180" t="str">
        <f>IF(OR($E193="",$G193=""),"",IF(AND($E$3=1),'Marks Entry 1st'!L192,IF(AND($E$3=2),'Marks Entry 2nd'!L192,IF(AND($E$3=3),'Marks Entry 3rd'!L192,IF(AND($E$3=4),'Marks Entry 4th'!L192,"")))))</f>
        <v/>
      </c>
      <c r="M193" s="180" t="str">
        <f>IF(OR($E193="",$G193=""),"",IF(AND($E$3=1),'Marks Entry 1st'!M192,IF(AND($E$3=2),'Marks Entry 2nd'!M192,IF(AND($E$3=3),'Marks Entry 3rd'!M192,IF(AND($E$3=4),'Marks Entry 4th'!M192,"")))))</f>
        <v/>
      </c>
      <c r="N193" s="87" t="str">
        <f t="shared" si="184"/>
        <v/>
      </c>
      <c r="O193" s="180" t="str">
        <f>IF(OR($E193="",$G193=""),"",IF(AND($E$3=1),'Marks Entry 1st'!N192,IF(AND($E$3=2),'Marks Entry 2nd'!N192,IF(AND($E$3=3),'Marks Entry 3rd'!N192,IF(AND($E$3=4),'Marks Entry 4th'!N192,"")))))</f>
        <v/>
      </c>
      <c r="P193" s="180" t="str">
        <f>IF(OR($E193="",$G193=""),"",IF(AND($E$3=1),'Marks Entry 1st'!O192,IF(AND($E$3=2),'Marks Entry 2nd'!O192,IF(AND($E$3=3),'Marks Entry 3rd'!O192,IF(AND($E$3=4),'Marks Entry 4th'!O192,"")))))</f>
        <v/>
      </c>
      <c r="Q193" s="180" t="str">
        <f>IF(OR($E193="",$G193=""),"",IF(AND($E$3=1),'Marks Entry 1st'!P192,IF(AND($E$3=2),'Marks Entry 2nd'!P192,IF(AND($E$3=3),'Marks Entry 3rd'!P192,IF(AND($E$3=4),'Marks Entry 4th'!P192,"")))))</f>
        <v/>
      </c>
      <c r="R193" s="91" t="str">
        <f t="shared" si="185"/>
        <v/>
      </c>
      <c r="S193" s="87">
        <f t="shared" si="186"/>
        <v>0</v>
      </c>
      <c r="T193" s="93" t="str">
        <f>IF(OR($E193="",$G193=""),"",IF(AND($E$3=1),'Marks Entry 1st'!Q192,IF(AND($E$3=2),'Marks Entry 2nd'!Q192,IF(AND($E$3=3),'Marks Entry 3rd'!Q192,IF(AND($E$3=4),'Marks Entry 4th'!Q192,"")))))</f>
        <v/>
      </c>
      <c r="U193" s="93" t="str">
        <f>IF(OR($E193="",$G193=""),"",IF(AND($E$3=1),'Marks Entry 1st'!R192,IF(AND($E$3=2),'Marks Entry 2nd'!R192,IF(AND($E$3=3),'Marks Entry 3rd'!R192,IF(AND($E$3=4),'Marks Entry 4th'!R192,"")))))</f>
        <v/>
      </c>
      <c r="V193" s="93" t="str">
        <f>IF(OR($E193="",$G193=""),"",IF(AND($E$3=1),'Marks Entry 1st'!S192,IF(AND($E$3=2),'Marks Entry 2nd'!S192,IF(AND($E$3=3),'Marks Entry 3rd'!S192,IF(AND($E$3=4),'Marks Entry 4th'!S192,"")))))</f>
        <v/>
      </c>
      <c r="W193" s="92" t="str">
        <f t="shared" si="187"/>
        <v/>
      </c>
      <c r="X193" s="87" t="str">
        <f t="shared" si="188"/>
        <v/>
      </c>
      <c r="Y193" s="144">
        <f t="shared" si="189"/>
        <v>0</v>
      </c>
      <c r="Z193" s="144" t="str">
        <f t="shared" si="190"/>
        <v/>
      </c>
      <c r="AA193" s="144" t="str">
        <f t="shared" si="152"/>
        <v/>
      </c>
      <c r="AB193" s="144" t="str">
        <f t="shared" si="191"/>
        <v/>
      </c>
      <c r="AC193" s="144" t="str">
        <f t="shared" si="153"/>
        <v/>
      </c>
      <c r="AD193" s="148" t="str">
        <f t="shared" si="154"/>
        <v/>
      </c>
      <c r="AE193" s="180" t="str">
        <f>IF(OR($E193="",$G193=""),"",IF(AND($E$3=1),'Marks Entry 1st'!T192,IF(AND($E$3=2),'Marks Entry 2nd'!T192,IF(AND($E$3=3),'Marks Entry 3rd'!T192,IF(AND($E$3=4),'Marks Entry 4th'!T192,"")))))</f>
        <v/>
      </c>
      <c r="AF193" s="180" t="str">
        <f>IF(OR($E193="",$G193=""),"",IF(AND($E$3=1),'Marks Entry 1st'!U192,IF(AND($E$3=2),'Marks Entry 2nd'!U192,IF(AND($E$3=3),'Marks Entry 3rd'!U192,IF(AND($E$3=4),'Marks Entry 4th'!U192,"")))))</f>
        <v/>
      </c>
      <c r="AG193" s="87" t="str">
        <f t="shared" si="192"/>
        <v/>
      </c>
      <c r="AH193" s="180" t="str">
        <f>IF(OR($E193="",$G193=""),"",IF(AND($E$3=1),'Marks Entry 1st'!V192,IF(AND($E$3=2),'Marks Entry 2nd'!V192,IF(AND($E$3=3),'Marks Entry 3rd'!V192,IF(AND($E$3=4),'Marks Entry 4th'!V192,"")))))</f>
        <v/>
      </c>
      <c r="AI193" s="180" t="str">
        <f>IF(OR($E193="",$G193=""),"",IF(AND($E$3=1),'Marks Entry 1st'!W192,IF(AND($E$3=2),'Marks Entry 2nd'!W192,IF(AND($E$3=3),'Marks Entry 3rd'!W192,IF(AND($E$3=4),'Marks Entry 4th'!W192,"")))))</f>
        <v/>
      </c>
      <c r="AJ193" s="180" t="str">
        <f>IF(OR($E193="",$G193=""),"",IF(AND($E$3=1),'Marks Entry 1st'!X192,IF(AND($E$3=2),'Marks Entry 2nd'!X192,IF(AND($E$3=3),'Marks Entry 3rd'!X192,IF(AND($E$3=4),'Marks Entry 4th'!X192,"")))))</f>
        <v/>
      </c>
      <c r="AK193" s="91" t="str">
        <f t="shared" si="193"/>
        <v/>
      </c>
      <c r="AL193" s="87">
        <f t="shared" si="194"/>
        <v>0</v>
      </c>
      <c r="AM193" s="93" t="str">
        <f>IF(OR($E193="",$G193=""),"",IF(AND($E$3=1),'Marks Entry 1st'!Y192,IF(AND($E$3=2),'Marks Entry 2nd'!Y192,IF(AND($E$3=3),'Marks Entry 3rd'!Y192,IF(AND($E$3=4),'Marks Entry 4th'!Y192,"")))))</f>
        <v/>
      </c>
      <c r="AN193" s="93" t="str">
        <f>IF(OR($E193="",$G193=""),"",IF(AND($E$3=1),'Marks Entry 1st'!Z192,IF(AND($E$3=2),'Marks Entry 2nd'!Z192,IF(AND($E$3=3),'Marks Entry 3rd'!Z192,IF(AND($E$3=4),'Marks Entry 4th'!Z192,"")))))</f>
        <v/>
      </c>
      <c r="AO193" s="93" t="str">
        <f>IF(OR($E193="",$G193=""),"",IF(AND($E$3=1),'Marks Entry 1st'!AA192,IF(AND($E$3=2),'Marks Entry 2nd'!AA192,IF(AND($E$3=3),'Marks Entry 3rd'!AA192,IF(AND($E$3=4),'Marks Entry 4th'!AA192,"")))))</f>
        <v/>
      </c>
      <c r="AP193" s="92" t="str">
        <f t="shared" si="195"/>
        <v/>
      </c>
      <c r="AQ193" s="87" t="str">
        <f t="shared" si="196"/>
        <v/>
      </c>
      <c r="AR193" s="144">
        <f t="shared" si="197"/>
        <v>0</v>
      </c>
      <c r="AS193" s="144" t="str">
        <f t="shared" si="198"/>
        <v/>
      </c>
      <c r="AT193" s="144" t="str">
        <f t="shared" si="155"/>
        <v/>
      </c>
      <c r="AU193" s="144" t="str">
        <f t="shared" si="199"/>
        <v/>
      </c>
      <c r="AV193" s="144" t="str">
        <f t="shared" si="156"/>
        <v/>
      </c>
      <c r="AW193" s="148" t="str">
        <f t="shared" si="157"/>
        <v/>
      </c>
      <c r="AX193" s="180" t="str">
        <f>IF(OR($E193="",$G193=""),"",IF(AND($E$3=1),'Marks Entry 1st'!AB192,IF(AND($E$3=2),'Marks Entry 2nd'!AB192,IF(AND($E$3=3),'Marks Entry 3rd'!AB192,IF(AND($E$3=4),'Marks Entry 4th'!AB192,"")))))</f>
        <v/>
      </c>
      <c r="AY193" s="180" t="str">
        <f>IF(OR($E193="",$G193=""),"",IF(AND($E$3=1),'Marks Entry 1st'!AC192,IF(AND($E$3=2),'Marks Entry 2nd'!AC192,IF(AND($E$3=3),'Marks Entry 3rd'!AC192,IF(AND($E$3=4),'Marks Entry 4th'!AC192,"")))))</f>
        <v/>
      </c>
      <c r="AZ193" s="87" t="str">
        <f t="shared" si="158"/>
        <v/>
      </c>
      <c r="BA193" s="180" t="str">
        <f>IF(OR($E193="",$G193=""),"",IF(AND($E$3=1),'Marks Entry 1st'!AD192,IF(AND($E$3=2),'Marks Entry 2nd'!AD192,IF(AND($E$3=3),'Marks Entry 3rd'!AD192,IF(AND($E$3=4),'Marks Entry 4th'!AD192,"")))))</f>
        <v/>
      </c>
      <c r="BB193" s="180" t="str">
        <f>IF(OR($E193="",$G193=""),"",IF(AND($E$3=1),'Marks Entry 1st'!AE192,IF(AND($E$3=2),'Marks Entry 2nd'!AE192,IF(AND($E$3=3),'Marks Entry 3rd'!AE192,IF(AND($E$3=4),'Marks Entry 4th'!AE192,"")))))</f>
        <v/>
      </c>
      <c r="BC193" s="180" t="str">
        <f>IF(OR($E193="",$G193=""),"",IF(AND($E$3=1),'Marks Entry 1st'!AF192,IF(AND($E$3=2),'Marks Entry 2nd'!AF192,IF(AND($E$3=3),'Marks Entry 3rd'!AF192,IF(AND($E$3=4),'Marks Entry 4th'!AF192,"")))))</f>
        <v/>
      </c>
      <c r="BD193" s="91" t="str">
        <f t="shared" si="159"/>
        <v/>
      </c>
      <c r="BE193" s="87">
        <f t="shared" si="160"/>
        <v>0</v>
      </c>
      <c r="BF193" s="93" t="str">
        <f>IF(OR($E193="",$G193=""),"",IF(AND($E$3=1),'Marks Entry 1st'!AG192,IF(AND($E$3=2),'Marks Entry 2nd'!AG192,IF(AND($E$3=3),'Marks Entry 3rd'!AG192,IF(AND($E$3=4),'Marks Entry 4th'!AG192,"")))))</f>
        <v/>
      </c>
      <c r="BG193" s="93" t="str">
        <f>IF(OR($E193="",$G193=""),"",IF(AND($E$3=1),'Marks Entry 1st'!AH192,IF(AND($E$3=2),'Marks Entry 2nd'!AH192,IF(AND($E$3=3),'Marks Entry 3rd'!AH192,IF(AND($E$3=4),'Marks Entry 4th'!AH192,"")))))</f>
        <v/>
      </c>
      <c r="BH193" s="93" t="str">
        <f>IF(OR($E193="",$G193=""),"",IF(AND($E$3=1),'Marks Entry 1st'!AI192,IF(AND($E$3=2),'Marks Entry 2nd'!AI192,IF(AND($E$3=3),'Marks Entry 3rd'!AI192,IF(AND($E$3=4),'Marks Entry 4th'!AI192,"")))))</f>
        <v/>
      </c>
      <c r="BI193" s="92" t="str">
        <f t="shared" si="161"/>
        <v/>
      </c>
      <c r="BJ193" s="87" t="str">
        <f t="shared" si="162"/>
        <v/>
      </c>
      <c r="BK193" s="144">
        <f t="shared" si="163"/>
        <v>0</v>
      </c>
      <c r="BL193" s="144" t="str">
        <f t="shared" si="164"/>
        <v/>
      </c>
      <c r="BM193" s="144" t="str">
        <f t="shared" si="165"/>
        <v/>
      </c>
      <c r="BN193" s="144" t="str">
        <f t="shared" si="166"/>
        <v/>
      </c>
      <c r="BO193" s="144" t="str">
        <f t="shared" si="167"/>
        <v/>
      </c>
      <c r="BP193" s="148" t="str">
        <f t="shared" si="168"/>
        <v/>
      </c>
      <c r="BQ193" s="180" t="str">
        <f>IF(OR($E193="",$G193=""),"",IF(AND($E$3=1),'Marks Entry 1st'!AJ192,IF(AND($E$3=2),'Marks Entry 2nd'!AJ192,IF(AND($E$3=3),'Marks Entry 3rd'!AJ192,IF(AND($E$3=4),'Marks Entry 4th'!AJ192,"")))))</f>
        <v/>
      </c>
      <c r="BR193" s="180" t="str">
        <f>IF(OR($E193="",$G193=""),"",IF(AND($E$3=1),'Marks Entry 1st'!AK192,IF(AND($E$3=2),'Marks Entry 2nd'!AK192,IF(AND($E$3=3),'Marks Entry 3rd'!AK192,IF(AND($E$3=4),'Marks Entry 4th'!AK192,"")))))</f>
        <v/>
      </c>
      <c r="BS193" s="87" t="str">
        <f t="shared" si="200"/>
        <v/>
      </c>
      <c r="BT193" s="180" t="str">
        <f>IF(OR($E193="",$G193=""),"",IF(AND($E$3=1),'Marks Entry 1st'!AL192,IF(AND($E$3=2),'Marks Entry 2nd'!AL192,IF(AND($E$3=3),'Marks Entry 3rd'!AL192,IF(AND($E$3=4),'Marks Entry 4th'!AL192,"")))))</f>
        <v/>
      </c>
      <c r="BU193" s="180" t="str">
        <f>IF(OR($E193="",$G193=""),"",IF(AND($E$3=1),'Marks Entry 1st'!AM192,IF(AND($E$3=2),'Marks Entry 2nd'!AM192,IF(AND($E$3=3),'Marks Entry 3rd'!AM192,IF(AND($E$3=4),'Marks Entry 4th'!AM192,"")))))</f>
        <v/>
      </c>
      <c r="BV193" s="180" t="str">
        <f>IF(OR($E193="",$G193=""),"",IF(AND($E$3=1),'Marks Entry 1st'!AN192,IF(AND($E$3=2),'Marks Entry 2nd'!AN192,IF(AND($E$3=3),'Marks Entry 3rd'!AN192,IF(AND($E$3=4),'Marks Entry 4th'!AN192,"")))))</f>
        <v/>
      </c>
      <c r="BW193" s="91" t="str">
        <f t="shared" si="201"/>
        <v/>
      </c>
      <c r="BX193" s="87">
        <f t="shared" si="202"/>
        <v>0</v>
      </c>
      <c r="BY193" s="93" t="str">
        <f>IF(OR($E193="",$G193=""),"",IF(AND($E$3=1),'Marks Entry 1st'!AO192,IF(AND($E$3=2),'Marks Entry 2nd'!AO192,IF(AND($E$3=3),'Marks Entry 3rd'!AO192,IF(AND($E$3=4),'Marks Entry 4th'!AO192,"")))))</f>
        <v/>
      </c>
      <c r="BZ193" s="93" t="str">
        <f>IF(OR($E193="",$G193=""),"",IF(AND($E$3=1),'Marks Entry 1st'!AP192,IF(AND($E$3=2),'Marks Entry 2nd'!AP192,IF(AND($E$3=3),'Marks Entry 3rd'!AP192,IF(AND($E$3=4),'Marks Entry 4th'!AP192,"")))))</f>
        <v/>
      </c>
      <c r="CA193" s="93" t="str">
        <f>IF(OR($E193="",$G193=""),"",IF(AND($E$3=1),'Marks Entry 1st'!AQ192,IF(AND($E$3=2),'Marks Entry 2nd'!AQ192,IF(AND($E$3=3),'Marks Entry 3rd'!AQ192,IF(AND($E$3=4),'Marks Entry 4th'!AQ192,"")))))</f>
        <v/>
      </c>
      <c r="CB193" s="92" t="str">
        <f t="shared" si="203"/>
        <v/>
      </c>
      <c r="CC193" s="87" t="str">
        <f t="shared" si="204"/>
        <v/>
      </c>
      <c r="CD193" s="144">
        <f t="shared" si="205"/>
        <v>0</v>
      </c>
      <c r="CE193" s="144" t="str">
        <f t="shared" si="206"/>
        <v/>
      </c>
      <c r="CF193" s="144" t="str">
        <f t="shared" si="169"/>
        <v/>
      </c>
      <c r="CG193" s="144" t="str">
        <f t="shared" si="207"/>
        <v/>
      </c>
      <c r="CH193" s="144" t="str">
        <f t="shared" si="170"/>
        <v/>
      </c>
      <c r="CI193" s="148" t="str">
        <f t="shared" si="171"/>
        <v/>
      </c>
      <c r="CJ193" s="180" t="str">
        <f>IF(OR($E193="",$G193=""),"",IF(AND($E$3=1),'Marks Entry 1st'!AR192,IF(AND($E$3=2),'Marks Entry 2nd'!AR192,IF(AND($E$3=3),'Marks Entry 3rd'!AR192,IF(AND($E$3=4),'Marks Entry 4th'!AR192,"")))))</f>
        <v/>
      </c>
      <c r="CK193" s="180" t="str">
        <f>IF(OR($E193="",$G193=""),"",IF(AND($E$3=1),'Marks Entry 1st'!AS192,IF(AND($E$3=2),'Marks Entry 2nd'!AS192,IF(AND($E$3=3),'Marks Entry 3rd'!AS192,IF(AND($E$3=4),'Marks Entry 4th'!AS192,"")))))</f>
        <v/>
      </c>
      <c r="CL193" s="87" t="str">
        <f t="shared" si="208"/>
        <v/>
      </c>
      <c r="CM193" s="180" t="str">
        <f>IF(OR($E193="",$G193=""),"",IF(AND($E$3=1),'Marks Entry 1st'!AT192,IF(AND($E$3=2),'Marks Entry 2nd'!AT192,IF(AND($E$3=3),'Marks Entry 3rd'!AT192,IF(AND($E$3=4),'Marks Entry 4th'!AT192,"")))))</f>
        <v/>
      </c>
      <c r="CN193" s="180" t="str">
        <f>IF(OR($E193="",$G193=""),"",IF(AND($E$3=1),'Marks Entry 1st'!AU192,IF(AND($E$3=2),'Marks Entry 2nd'!AU192,IF(AND($E$3=3),'Marks Entry 3rd'!AU192,IF(AND($E$3=4),'Marks Entry 4th'!AU192,"")))))</f>
        <v/>
      </c>
      <c r="CO193" s="180" t="str">
        <f>IF(OR($E193="",$G193=""),"",IF(AND($E$3=1),'Marks Entry 1st'!AV192,IF(AND($E$3=2),'Marks Entry 2nd'!AV192,IF(AND($E$3=3),'Marks Entry 3rd'!AV192,IF(AND($E$3=4),'Marks Entry 4th'!AV192,"")))))</f>
        <v/>
      </c>
      <c r="CP193" s="91" t="str">
        <f t="shared" si="209"/>
        <v/>
      </c>
      <c r="CQ193" s="87">
        <f t="shared" si="210"/>
        <v>0</v>
      </c>
      <c r="CR193" s="93" t="str">
        <f>IF(OR($E193="",$G193=""),"",IF(AND($E$3=1),'Marks Entry 1st'!AW192,IF(AND($E$3=2),'Marks Entry 2nd'!AW192,IF(AND($E$3=3),'Marks Entry 3rd'!AW192,IF(AND($E$3=4),'Marks Entry 4th'!AW192,"")))))</f>
        <v/>
      </c>
      <c r="CS193" s="93" t="str">
        <f>IF(OR($E193="",$G193=""),"",IF(AND($E$3=1),'Marks Entry 1st'!AX192,IF(AND($E$3=2),'Marks Entry 2nd'!AX192,IF(AND($E$3=3),'Marks Entry 3rd'!AX192,IF(AND($E$3=4),'Marks Entry 4th'!AX192,"")))))</f>
        <v/>
      </c>
      <c r="CT193" s="93" t="str">
        <f>IF(OR($E193="",$G193=""),"",IF(AND($E$3=1),'Marks Entry 1st'!AY192,IF(AND($E$3=2),'Marks Entry 2nd'!AY192,IF(AND($E$3=3),'Marks Entry 3rd'!AY192,IF(AND($E$3=4),'Marks Entry 4th'!AY192,"")))))</f>
        <v/>
      </c>
      <c r="CU193" s="92" t="str">
        <f t="shared" si="211"/>
        <v/>
      </c>
      <c r="CV193" s="87" t="str">
        <f t="shared" si="212"/>
        <v/>
      </c>
      <c r="CW193" s="144">
        <f t="shared" si="213"/>
        <v>0</v>
      </c>
      <c r="CX193" s="144" t="str">
        <f t="shared" si="214"/>
        <v/>
      </c>
      <c r="CY193" s="144" t="str">
        <f t="shared" si="172"/>
        <v/>
      </c>
      <c r="CZ193" s="144" t="str">
        <f t="shared" si="215"/>
        <v/>
      </c>
      <c r="DA193" s="144" t="str">
        <f t="shared" si="173"/>
        <v/>
      </c>
      <c r="DB193" s="148" t="str">
        <f t="shared" si="174"/>
        <v/>
      </c>
      <c r="DC193" s="380" t="str">
        <f>IF(OR($E193="",$G193=""),"",IF(AND($E$3=1),'Marks Entry 1st'!AZ192,IF(AND($E$3=2),'Marks Entry 2nd'!AZ192,IF(AND($E$3=3),'Marks Entry 3rd'!AZ192,IF(AND($E$3=4),'Marks Entry 4th'!AZ192,"")))))</f>
        <v/>
      </c>
      <c r="DD193" s="380" t="str">
        <f>IF(OR($E193="",$G193=""),"",IF(AND($E$3=1),'Marks Entry 1st'!BA192,IF(AND($E$3=2),'Marks Entry 2nd'!BA192,IF(AND($E$3=3),'Marks Entry 3rd'!BA192,IF(AND($E$3=4),'Marks Entry 4th'!BA192,"")))))</f>
        <v/>
      </c>
      <c r="DE193" s="380" t="str">
        <f>IF(OR($E193="",$G193=""),"",IF(AND($E$3=1),'Marks Entry 1st'!BB192,IF(AND($E$3=2),'Marks Entry 2nd'!BB192,IF(AND($E$3=3),'Marks Entry 3rd'!BB192,IF(AND($E$3=4),'Marks Entry 4th'!BB192,"")))))</f>
        <v/>
      </c>
      <c r="DF193" s="181" t="str">
        <f t="shared" si="216"/>
        <v/>
      </c>
      <c r="DG193" s="182">
        <f t="shared" si="217"/>
        <v>0</v>
      </c>
      <c r="DH193" s="182" t="str">
        <f t="shared" si="218"/>
        <v/>
      </c>
      <c r="DI193" s="182" t="str">
        <f t="shared" si="219"/>
        <v/>
      </c>
      <c r="DJ193" s="147" t="str">
        <f t="shared" si="175"/>
        <v/>
      </c>
      <c r="DK193" s="380" t="str">
        <f>IF(OR($E193="",$G193=""),"",IF(AND($E$3=1),'Marks Entry 1st'!BC192,IF(AND($E$3=2),'Marks Entry 2nd'!BC192,IF(AND($E$3=3),'Marks Entry 3rd'!BC192,IF(AND($E$3=4),'Marks Entry 4th'!BC192,"")))))</f>
        <v/>
      </c>
      <c r="DL193" s="380" t="str">
        <f>IF(OR($E193="",$G193=""),"",IF(AND($E$3=1),'Marks Entry 1st'!BD192,IF(AND($E$3=2),'Marks Entry 2nd'!BD192,IF(AND($E$3=3),'Marks Entry 3rd'!BD192,IF(AND($E$3=4),'Marks Entry 4th'!BD192,"")))))</f>
        <v/>
      </c>
      <c r="DM193" s="380" t="str">
        <f>IF(OR($E193="",$G193=""),"",IF(AND($E$3=1),'Marks Entry 1st'!BE192,IF(AND($E$3=2),'Marks Entry 2nd'!BE192,IF(AND($E$3=3),'Marks Entry 3rd'!BE192,IF(AND($E$3=4),'Marks Entry 4th'!BE192,"")))))</f>
        <v/>
      </c>
      <c r="DN193" s="181" t="str">
        <f t="shared" si="220"/>
        <v/>
      </c>
      <c r="DO193" s="182">
        <f t="shared" si="221"/>
        <v>0</v>
      </c>
      <c r="DP193" s="182" t="str">
        <f t="shared" si="222"/>
        <v/>
      </c>
      <c r="DQ193" s="182" t="str">
        <f t="shared" si="223"/>
        <v/>
      </c>
      <c r="DR193" s="147" t="str">
        <f t="shared" si="176"/>
        <v/>
      </c>
      <c r="DS193" s="380" t="str">
        <f>IF(OR($E193="",$G193=""),"",IF(AND($E$3=1),'Marks Entry 1st'!BF192,IF(AND($E$3=2),'Marks Entry 2nd'!BF192,IF(AND($E$3=3),'Marks Entry 3rd'!BF192,IF(AND($E$3=4),'Marks Entry 4th'!BF192,"")))))</f>
        <v/>
      </c>
      <c r="DT193" s="380" t="str">
        <f>IF(OR($E193="",$G193=""),"",IF(AND($E$3=1),'Marks Entry 1st'!BG192,IF(AND($E$3=2),'Marks Entry 2nd'!BG192,IF(AND($E$3=3),'Marks Entry 3rd'!BG192,IF(AND($E$3=4),'Marks Entry 4th'!BG192,"")))))</f>
        <v/>
      </c>
      <c r="DU193" s="380" t="str">
        <f>IF(OR($E193="",$G193=""),"",IF(AND($E$3=1),'Marks Entry 1st'!BH192,IF(AND($E$3=2),'Marks Entry 2nd'!BH192,IF(AND($E$3=3),'Marks Entry 3rd'!BH192,IF(AND($E$3=4),'Marks Entry 4th'!BH192,"")))))</f>
        <v/>
      </c>
      <c r="DV193" s="181" t="str">
        <f t="shared" si="224"/>
        <v/>
      </c>
      <c r="DW193" s="182">
        <f t="shared" si="225"/>
        <v>0</v>
      </c>
      <c r="DX193" s="182" t="str">
        <f t="shared" si="226"/>
        <v/>
      </c>
      <c r="DY193" s="182" t="str">
        <f t="shared" si="227"/>
        <v/>
      </c>
      <c r="DZ193" s="147" t="str">
        <f t="shared" si="177"/>
        <v/>
      </c>
      <c r="EA193" s="104" t="str">
        <f t="shared" si="178"/>
        <v/>
      </c>
      <c r="EB193" s="105" t="str">
        <f t="shared" si="179"/>
        <v/>
      </c>
      <c r="EC193" s="111" t="str">
        <f t="shared" si="180"/>
        <v/>
      </c>
      <c r="ED193" s="112" t="str">
        <f t="shared" si="181"/>
        <v/>
      </c>
      <c r="EE193" s="386" t="str">
        <f t="shared" si="182"/>
        <v/>
      </c>
      <c r="EF193" s="72" t="str">
        <f>IF(OR($E193="",$G193=""),"",IF(AND($E$3=1),'Marks Entry 1st'!BI192,IF(AND($E$3=2),'Marks Entry 2nd'!BI192,IF(AND($E$3=3),'Marks Entry 3rd'!BI192,IF(AND($E$3=4),'Marks Entry 4th'!BI192,"")))))</f>
        <v/>
      </c>
      <c r="EG193" s="72" t="str">
        <f>IF(OR($E193="",$G193=""),"",IF(AND($E$3=1),'Marks Entry 1st'!BJ192,IF(AND($E$3=2),'Marks Entry 2nd'!BJ192,IF(AND($E$3=3),'Marks Entry 3rd'!BJ192,IF(AND($E$3=4),'Marks Entry 4th'!BJ192,"")))))</f>
        <v/>
      </c>
      <c r="EH193" s="328" t="str">
        <f t="shared" si="183"/>
        <v/>
      </c>
      <c r="EI193" s="73"/>
      <c r="EP193" s="75">
        <f>IF(AND($E$3=1),'Marks Entry 1st'!I192,IF(AND($E$3=2),'Marks Entry 2nd'!I192,IF(AND($E$3=3),'Marks Entry 3rd'!I192,IF(AND($E$3=4),'Marks Entry 4th'!I192,""))))</f>
        <v>0</v>
      </c>
    </row>
    <row r="194" spans="1:146" ht="18.899999999999999" customHeight="1">
      <c r="A194" s="94">
        <v>187</v>
      </c>
      <c r="B194" s="94" t="str">
        <f>IF(OR(EP194=0,EP194=""),"",IF(AND($E$3=1),'Marks Entry 1st'!I193,IF(AND($E$3=2),'Marks Entry 2nd'!I193,IF(AND($E$3=3),'Marks Entry 3rd'!I193,IF(AND($E$3=4),'Marks Entry 4th'!I193,"")))))</f>
        <v/>
      </c>
      <c r="C194" s="95" t="str">
        <f>IF(OR(B194=0,B194=""),"",IF(AND($E$3=1),'Marks Entry 1st'!B193,IF(AND($E$3=2),'Marks Entry 2nd'!B193,IF(AND($E$3=3),'Marks Entry 3rd'!B193,IF(AND($E$3=4),'Marks Entry 4th'!B193,"")))))</f>
        <v/>
      </c>
      <c r="D194" s="95" t="str">
        <f>IF(OR(B194=0,B194=""),"",IF(AND($E$3=1),'Marks Entry 1st'!C193,IF(AND($E$3=2),'Marks Entry 2nd'!C193,IF(AND($E$3=3),'Marks Entry 3rd'!C193,IF(AND($E$3=4),'Marks Entry 4th'!C193,"")))))</f>
        <v/>
      </c>
      <c r="E194" s="96" t="str">
        <f>IF(OR(B194=0,B194=""),"",IF(AND($E$3=1),'Marks Entry 1st'!E193,IF(AND($E$3=2),'Marks Entry 2nd'!E193,IF(AND($E$3=3),'Marks Entry 3rd'!E193,IF(AND($E$3=4),'Marks Entry 4th'!E193,"")))))</f>
        <v/>
      </c>
      <c r="F194" s="95" t="str">
        <f>IF(OR(B194=0,B194=""),"",IF(AND($E$3=1),'Marks Entry 1st'!D193,IF(AND($E$3=2),'Marks Entry 2nd'!D193,IF(AND($E$3=3),'Marks Entry 3rd'!D193,IF(AND($E$3=4),'Marks Entry 4th'!D193,"")))))</f>
        <v/>
      </c>
      <c r="G194" s="90" t="str">
        <f>IF(OR(B194=0,B194=""),"",IF(AND($E$3=1),'Marks Entry 1st'!F193,IF(AND($E$3=2),'Marks Entry 2nd'!F193,IF(AND($E$3=3),'Marks Entry 3rd'!F193,IF(AND($E$3=4),'Marks Entry 4th'!F193,"")))))</f>
        <v/>
      </c>
      <c r="H194" s="90" t="str">
        <f>IF(OR(B194=0,B194=""),"",IF(AND($E$3=1),'Marks Entry 1st'!G193,IF(AND($E$3=2),'Marks Entry 2nd'!G193,IF(AND($E$3=3),'Marks Entry 3rd'!G193,IF(AND($E$3=4),'Marks Entry 4th'!G193,"")))))</f>
        <v/>
      </c>
      <c r="I194" s="90" t="str">
        <f>IF(OR(B194=0,B194=""),"",IF(AND($E$3=1),'Marks Entry 1st'!H193,IF(AND($E$3=2),'Marks Entry 2nd'!H193,IF(AND($E$3=3),'Marks Entry 3rd'!H193,IF(AND($E$3=4),'Marks Entry 4th'!H193,"")))))</f>
        <v/>
      </c>
      <c r="J194" s="379" t="str">
        <f>IF(OR(B194=0,B194=""),"",IF(AND($E$3=1),'Marks Entry 1st'!J193,IF(AND($E$3=2),'Marks Entry 2nd'!J193,IF(AND($E$3=3),'Marks Entry 3rd'!J193,IF(AND($E$3=4),'Marks Entry 4th'!J193,"")))))</f>
        <v/>
      </c>
      <c r="K194" s="379" t="str">
        <f>IF(OR(B194=0,B194=""),"",IF(AND($E$3=1),'Marks Entry 1st'!K193,IF(AND($E$3=2),'Marks Entry 2nd'!K193,IF(AND($E$3=3),'Marks Entry 3rd'!K193,IF(AND($E$3=4),'Marks Entry 4th'!K193,"")))))</f>
        <v/>
      </c>
      <c r="L194" s="180" t="str">
        <f>IF(OR($E194="",$G194=""),"",IF(AND($E$3=1),'Marks Entry 1st'!L193,IF(AND($E$3=2),'Marks Entry 2nd'!L193,IF(AND($E$3=3),'Marks Entry 3rd'!L193,IF(AND($E$3=4),'Marks Entry 4th'!L193,"")))))</f>
        <v/>
      </c>
      <c r="M194" s="180" t="str">
        <f>IF(OR($E194="",$G194=""),"",IF(AND($E$3=1),'Marks Entry 1st'!M193,IF(AND($E$3=2),'Marks Entry 2nd'!M193,IF(AND($E$3=3),'Marks Entry 3rd'!M193,IF(AND($E$3=4),'Marks Entry 4th'!M193,"")))))</f>
        <v/>
      </c>
      <c r="N194" s="87" t="str">
        <f t="shared" si="184"/>
        <v/>
      </c>
      <c r="O194" s="180" t="str">
        <f>IF(OR($E194="",$G194=""),"",IF(AND($E$3=1),'Marks Entry 1st'!N193,IF(AND($E$3=2),'Marks Entry 2nd'!N193,IF(AND($E$3=3),'Marks Entry 3rd'!N193,IF(AND($E$3=4),'Marks Entry 4th'!N193,"")))))</f>
        <v/>
      </c>
      <c r="P194" s="180" t="str">
        <f>IF(OR($E194="",$G194=""),"",IF(AND($E$3=1),'Marks Entry 1st'!O193,IF(AND($E$3=2),'Marks Entry 2nd'!O193,IF(AND($E$3=3),'Marks Entry 3rd'!O193,IF(AND($E$3=4),'Marks Entry 4th'!O193,"")))))</f>
        <v/>
      </c>
      <c r="Q194" s="180" t="str">
        <f>IF(OR($E194="",$G194=""),"",IF(AND($E$3=1),'Marks Entry 1st'!P193,IF(AND($E$3=2),'Marks Entry 2nd'!P193,IF(AND($E$3=3),'Marks Entry 3rd'!P193,IF(AND($E$3=4),'Marks Entry 4th'!P193,"")))))</f>
        <v/>
      </c>
      <c r="R194" s="91" t="str">
        <f t="shared" si="185"/>
        <v/>
      </c>
      <c r="S194" s="87">
        <f t="shared" si="186"/>
        <v>0</v>
      </c>
      <c r="T194" s="93" t="str">
        <f>IF(OR($E194="",$G194=""),"",IF(AND($E$3=1),'Marks Entry 1st'!Q193,IF(AND($E$3=2),'Marks Entry 2nd'!Q193,IF(AND($E$3=3),'Marks Entry 3rd'!Q193,IF(AND($E$3=4),'Marks Entry 4th'!Q193,"")))))</f>
        <v/>
      </c>
      <c r="U194" s="93" t="str">
        <f>IF(OR($E194="",$G194=""),"",IF(AND($E$3=1),'Marks Entry 1st'!R193,IF(AND($E$3=2),'Marks Entry 2nd'!R193,IF(AND($E$3=3),'Marks Entry 3rd'!R193,IF(AND($E$3=4),'Marks Entry 4th'!R193,"")))))</f>
        <v/>
      </c>
      <c r="V194" s="93" t="str">
        <f>IF(OR($E194="",$G194=""),"",IF(AND($E$3=1),'Marks Entry 1st'!S193,IF(AND($E$3=2),'Marks Entry 2nd'!S193,IF(AND($E$3=3),'Marks Entry 3rd'!S193,IF(AND($E$3=4),'Marks Entry 4th'!S193,"")))))</f>
        <v/>
      </c>
      <c r="W194" s="92" t="str">
        <f t="shared" si="187"/>
        <v/>
      </c>
      <c r="X194" s="87" t="str">
        <f t="shared" si="188"/>
        <v/>
      </c>
      <c r="Y194" s="144">
        <f t="shared" si="189"/>
        <v>0</v>
      </c>
      <c r="Z194" s="144" t="str">
        <f t="shared" si="190"/>
        <v/>
      </c>
      <c r="AA194" s="144" t="str">
        <f t="shared" si="152"/>
        <v/>
      </c>
      <c r="AB194" s="144" t="str">
        <f t="shared" si="191"/>
        <v/>
      </c>
      <c r="AC194" s="144" t="str">
        <f t="shared" si="153"/>
        <v/>
      </c>
      <c r="AD194" s="148" t="str">
        <f t="shared" si="154"/>
        <v/>
      </c>
      <c r="AE194" s="180" t="str">
        <f>IF(OR($E194="",$G194=""),"",IF(AND($E$3=1),'Marks Entry 1st'!T193,IF(AND($E$3=2),'Marks Entry 2nd'!T193,IF(AND($E$3=3),'Marks Entry 3rd'!T193,IF(AND($E$3=4),'Marks Entry 4th'!T193,"")))))</f>
        <v/>
      </c>
      <c r="AF194" s="180" t="str">
        <f>IF(OR($E194="",$G194=""),"",IF(AND($E$3=1),'Marks Entry 1st'!U193,IF(AND($E$3=2),'Marks Entry 2nd'!U193,IF(AND($E$3=3),'Marks Entry 3rd'!U193,IF(AND($E$3=4),'Marks Entry 4th'!U193,"")))))</f>
        <v/>
      </c>
      <c r="AG194" s="87" t="str">
        <f t="shared" si="192"/>
        <v/>
      </c>
      <c r="AH194" s="180" t="str">
        <f>IF(OR($E194="",$G194=""),"",IF(AND($E$3=1),'Marks Entry 1st'!V193,IF(AND($E$3=2),'Marks Entry 2nd'!V193,IF(AND($E$3=3),'Marks Entry 3rd'!V193,IF(AND($E$3=4),'Marks Entry 4th'!V193,"")))))</f>
        <v/>
      </c>
      <c r="AI194" s="180" t="str">
        <f>IF(OR($E194="",$G194=""),"",IF(AND($E$3=1),'Marks Entry 1st'!W193,IF(AND($E$3=2),'Marks Entry 2nd'!W193,IF(AND($E$3=3),'Marks Entry 3rd'!W193,IF(AND($E$3=4),'Marks Entry 4th'!W193,"")))))</f>
        <v/>
      </c>
      <c r="AJ194" s="180" t="str">
        <f>IF(OR($E194="",$G194=""),"",IF(AND($E$3=1),'Marks Entry 1st'!X193,IF(AND($E$3=2),'Marks Entry 2nd'!X193,IF(AND($E$3=3),'Marks Entry 3rd'!X193,IF(AND($E$3=4),'Marks Entry 4th'!X193,"")))))</f>
        <v/>
      </c>
      <c r="AK194" s="91" t="str">
        <f t="shared" si="193"/>
        <v/>
      </c>
      <c r="AL194" s="87">
        <f t="shared" si="194"/>
        <v>0</v>
      </c>
      <c r="AM194" s="93" t="str">
        <f>IF(OR($E194="",$G194=""),"",IF(AND($E$3=1),'Marks Entry 1st'!Y193,IF(AND($E$3=2),'Marks Entry 2nd'!Y193,IF(AND($E$3=3),'Marks Entry 3rd'!Y193,IF(AND($E$3=4),'Marks Entry 4th'!Y193,"")))))</f>
        <v/>
      </c>
      <c r="AN194" s="93" t="str">
        <f>IF(OR($E194="",$G194=""),"",IF(AND($E$3=1),'Marks Entry 1st'!Z193,IF(AND($E$3=2),'Marks Entry 2nd'!Z193,IF(AND($E$3=3),'Marks Entry 3rd'!Z193,IF(AND($E$3=4),'Marks Entry 4th'!Z193,"")))))</f>
        <v/>
      </c>
      <c r="AO194" s="93" t="str">
        <f>IF(OR($E194="",$G194=""),"",IF(AND($E$3=1),'Marks Entry 1st'!AA193,IF(AND($E$3=2),'Marks Entry 2nd'!AA193,IF(AND($E$3=3),'Marks Entry 3rd'!AA193,IF(AND($E$3=4),'Marks Entry 4th'!AA193,"")))))</f>
        <v/>
      </c>
      <c r="AP194" s="92" t="str">
        <f t="shared" si="195"/>
        <v/>
      </c>
      <c r="AQ194" s="87" t="str">
        <f t="shared" si="196"/>
        <v/>
      </c>
      <c r="AR194" s="144">
        <f t="shared" si="197"/>
        <v>0</v>
      </c>
      <c r="AS194" s="144" t="str">
        <f t="shared" si="198"/>
        <v/>
      </c>
      <c r="AT194" s="144" t="str">
        <f t="shared" si="155"/>
        <v/>
      </c>
      <c r="AU194" s="144" t="str">
        <f t="shared" si="199"/>
        <v/>
      </c>
      <c r="AV194" s="144" t="str">
        <f t="shared" si="156"/>
        <v/>
      </c>
      <c r="AW194" s="148" t="str">
        <f t="shared" si="157"/>
        <v/>
      </c>
      <c r="AX194" s="180" t="str">
        <f>IF(OR($E194="",$G194=""),"",IF(AND($E$3=1),'Marks Entry 1st'!AB193,IF(AND($E$3=2),'Marks Entry 2nd'!AB193,IF(AND($E$3=3),'Marks Entry 3rd'!AB193,IF(AND($E$3=4),'Marks Entry 4th'!AB193,"")))))</f>
        <v/>
      </c>
      <c r="AY194" s="180" t="str">
        <f>IF(OR($E194="",$G194=""),"",IF(AND($E$3=1),'Marks Entry 1st'!AC193,IF(AND($E$3=2),'Marks Entry 2nd'!AC193,IF(AND($E$3=3),'Marks Entry 3rd'!AC193,IF(AND($E$3=4),'Marks Entry 4th'!AC193,"")))))</f>
        <v/>
      </c>
      <c r="AZ194" s="87" t="str">
        <f t="shared" si="158"/>
        <v/>
      </c>
      <c r="BA194" s="180" t="str">
        <f>IF(OR($E194="",$G194=""),"",IF(AND($E$3=1),'Marks Entry 1st'!AD193,IF(AND($E$3=2),'Marks Entry 2nd'!AD193,IF(AND($E$3=3),'Marks Entry 3rd'!AD193,IF(AND($E$3=4),'Marks Entry 4th'!AD193,"")))))</f>
        <v/>
      </c>
      <c r="BB194" s="180" t="str">
        <f>IF(OR($E194="",$G194=""),"",IF(AND($E$3=1),'Marks Entry 1st'!AE193,IF(AND($E$3=2),'Marks Entry 2nd'!AE193,IF(AND($E$3=3),'Marks Entry 3rd'!AE193,IF(AND($E$3=4),'Marks Entry 4th'!AE193,"")))))</f>
        <v/>
      </c>
      <c r="BC194" s="180" t="str">
        <f>IF(OR($E194="",$G194=""),"",IF(AND($E$3=1),'Marks Entry 1st'!AF193,IF(AND($E$3=2),'Marks Entry 2nd'!AF193,IF(AND($E$3=3),'Marks Entry 3rd'!AF193,IF(AND($E$3=4),'Marks Entry 4th'!AF193,"")))))</f>
        <v/>
      </c>
      <c r="BD194" s="91" t="str">
        <f t="shared" si="159"/>
        <v/>
      </c>
      <c r="BE194" s="87">
        <f t="shared" si="160"/>
        <v>0</v>
      </c>
      <c r="BF194" s="93" t="str">
        <f>IF(OR($E194="",$G194=""),"",IF(AND($E$3=1),'Marks Entry 1st'!AG193,IF(AND($E$3=2),'Marks Entry 2nd'!AG193,IF(AND($E$3=3),'Marks Entry 3rd'!AG193,IF(AND($E$3=4),'Marks Entry 4th'!AG193,"")))))</f>
        <v/>
      </c>
      <c r="BG194" s="93" t="str">
        <f>IF(OR($E194="",$G194=""),"",IF(AND($E$3=1),'Marks Entry 1st'!AH193,IF(AND($E$3=2),'Marks Entry 2nd'!AH193,IF(AND($E$3=3),'Marks Entry 3rd'!AH193,IF(AND($E$3=4),'Marks Entry 4th'!AH193,"")))))</f>
        <v/>
      </c>
      <c r="BH194" s="93" t="str">
        <f>IF(OR($E194="",$G194=""),"",IF(AND($E$3=1),'Marks Entry 1st'!AI193,IF(AND($E$3=2),'Marks Entry 2nd'!AI193,IF(AND($E$3=3),'Marks Entry 3rd'!AI193,IF(AND($E$3=4),'Marks Entry 4th'!AI193,"")))))</f>
        <v/>
      </c>
      <c r="BI194" s="92" t="str">
        <f t="shared" si="161"/>
        <v/>
      </c>
      <c r="BJ194" s="87" t="str">
        <f t="shared" si="162"/>
        <v/>
      </c>
      <c r="BK194" s="144">
        <f t="shared" si="163"/>
        <v>0</v>
      </c>
      <c r="BL194" s="144" t="str">
        <f t="shared" si="164"/>
        <v/>
      </c>
      <c r="BM194" s="144" t="str">
        <f t="shared" si="165"/>
        <v/>
      </c>
      <c r="BN194" s="144" t="str">
        <f t="shared" si="166"/>
        <v/>
      </c>
      <c r="BO194" s="144" t="str">
        <f t="shared" si="167"/>
        <v/>
      </c>
      <c r="BP194" s="148" t="str">
        <f t="shared" si="168"/>
        <v/>
      </c>
      <c r="BQ194" s="180" t="str">
        <f>IF(OR($E194="",$G194=""),"",IF(AND($E$3=1),'Marks Entry 1st'!AJ193,IF(AND($E$3=2),'Marks Entry 2nd'!AJ193,IF(AND($E$3=3),'Marks Entry 3rd'!AJ193,IF(AND($E$3=4),'Marks Entry 4th'!AJ193,"")))))</f>
        <v/>
      </c>
      <c r="BR194" s="180" t="str">
        <f>IF(OR($E194="",$G194=""),"",IF(AND($E$3=1),'Marks Entry 1st'!AK193,IF(AND($E$3=2),'Marks Entry 2nd'!AK193,IF(AND($E$3=3),'Marks Entry 3rd'!AK193,IF(AND($E$3=4),'Marks Entry 4th'!AK193,"")))))</f>
        <v/>
      </c>
      <c r="BS194" s="87" t="str">
        <f t="shared" si="200"/>
        <v/>
      </c>
      <c r="BT194" s="180" t="str">
        <f>IF(OR($E194="",$G194=""),"",IF(AND($E$3=1),'Marks Entry 1st'!AL193,IF(AND($E$3=2),'Marks Entry 2nd'!AL193,IF(AND($E$3=3),'Marks Entry 3rd'!AL193,IF(AND($E$3=4),'Marks Entry 4th'!AL193,"")))))</f>
        <v/>
      </c>
      <c r="BU194" s="180" t="str">
        <f>IF(OR($E194="",$G194=""),"",IF(AND($E$3=1),'Marks Entry 1st'!AM193,IF(AND($E$3=2),'Marks Entry 2nd'!AM193,IF(AND($E$3=3),'Marks Entry 3rd'!AM193,IF(AND($E$3=4),'Marks Entry 4th'!AM193,"")))))</f>
        <v/>
      </c>
      <c r="BV194" s="180" t="str">
        <f>IF(OR($E194="",$G194=""),"",IF(AND($E$3=1),'Marks Entry 1st'!AN193,IF(AND($E$3=2),'Marks Entry 2nd'!AN193,IF(AND($E$3=3),'Marks Entry 3rd'!AN193,IF(AND($E$3=4),'Marks Entry 4th'!AN193,"")))))</f>
        <v/>
      </c>
      <c r="BW194" s="91" t="str">
        <f t="shared" si="201"/>
        <v/>
      </c>
      <c r="BX194" s="87">
        <f t="shared" si="202"/>
        <v>0</v>
      </c>
      <c r="BY194" s="93" t="str">
        <f>IF(OR($E194="",$G194=""),"",IF(AND($E$3=1),'Marks Entry 1st'!AO193,IF(AND($E$3=2),'Marks Entry 2nd'!AO193,IF(AND($E$3=3),'Marks Entry 3rd'!AO193,IF(AND($E$3=4),'Marks Entry 4th'!AO193,"")))))</f>
        <v/>
      </c>
      <c r="BZ194" s="93" t="str">
        <f>IF(OR($E194="",$G194=""),"",IF(AND($E$3=1),'Marks Entry 1st'!AP193,IF(AND($E$3=2),'Marks Entry 2nd'!AP193,IF(AND($E$3=3),'Marks Entry 3rd'!AP193,IF(AND($E$3=4),'Marks Entry 4th'!AP193,"")))))</f>
        <v/>
      </c>
      <c r="CA194" s="93" t="str">
        <f>IF(OR($E194="",$G194=""),"",IF(AND($E$3=1),'Marks Entry 1st'!AQ193,IF(AND($E$3=2),'Marks Entry 2nd'!AQ193,IF(AND($E$3=3),'Marks Entry 3rd'!AQ193,IF(AND($E$3=4),'Marks Entry 4th'!AQ193,"")))))</f>
        <v/>
      </c>
      <c r="CB194" s="92" t="str">
        <f t="shared" si="203"/>
        <v/>
      </c>
      <c r="CC194" s="87" t="str">
        <f t="shared" si="204"/>
        <v/>
      </c>
      <c r="CD194" s="144">
        <f t="shared" si="205"/>
        <v>0</v>
      </c>
      <c r="CE194" s="144" t="str">
        <f t="shared" si="206"/>
        <v/>
      </c>
      <c r="CF194" s="144" t="str">
        <f t="shared" si="169"/>
        <v/>
      </c>
      <c r="CG194" s="144" t="str">
        <f t="shared" si="207"/>
        <v/>
      </c>
      <c r="CH194" s="144" t="str">
        <f t="shared" si="170"/>
        <v/>
      </c>
      <c r="CI194" s="148" t="str">
        <f t="shared" si="171"/>
        <v/>
      </c>
      <c r="CJ194" s="180" t="str">
        <f>IF(OR($E194="",$G194=""),"",IF(AND($E$3=1),'Marks Entry 1st'!AR193,IF(AND($E$3=2),'Marks Entry 2nd'!AR193,IF(AND($E$3=3),'Marks Entry 3rd'!AR193,IF(AND($E$3=4),'Marks Entry 4th'!AR193,"")))))</f>
        <v/>
      </c>
      <c r="CK194" s="180" t="str">
        <f>IF(OR($E194="",$G194=""),"",IF(AND($E$3=1),'Marks Entry 1st'!AS193,IF(AND($E$3=2),'Marks Entry 2nd'!AS193,IF(AND($E$3=3),'Marks Entry 3rd'!AS193,IF(AND($E$3=4),'Marks Entry 4th'!AS193,"")))))</f>
        <v/>
      </c>
      <c r="CL194" s="87" t="str">
        <f t="shared" si="208"/>
        <v/>
      </c>
      <c r="CM194" s="180" t="str">
        <f>IF(OR($E194="",$G194=""),"",IF(AND($E$3=1),'Marks Entry 1st'!AT193,IF(AND($E$3=2),'Marks Entry 2nd'!AT193,IF(AND($E$3=3),'Marks Entry 3rd'!AT193,IF(AND($E$3=4),'Marks Entry 4th'!AT193,"")))))</f>
        <v/>
      </c>
      <c r="CN194" s="180" t="str">
        <f>IF(OR($E194="",$G194=""),"",IF(AND($E$3=1),'Marks Entry 1st'!AU193,IF(AND($E$3=2),'Marks Entry 2nd'!AU193,IF(AND($E$3=3),'Marks Entry 3rd'!AU193,IF(AND($E$3=4),'Marks Entry 4th'!AU193,"")))))</f>
        <v/>
      </c>
      <c r="CO194" s="180" t="str">
        <f>IF(OR($E194="",$G194=""),"",IF(AND($E$3=1),'Marks Entry 1st'!AV193,IF(AND($E$3=2),'Marks Entry 2nd'!AV193,IF(AND($E$3=3),'Marks Entry 3rd'!AV193,IF(AND($E$3=4),'Marks Entry 4th'!AV193,"")))))</f>
        <v/>
      </c>
      <c r="CP194" s="91" t="str">
        <f t="shared" si="209"/>
        <v/>
      </c>
      <c r="CQ194" s="87">
        <f t="shared" si="210"/>
        <v>0</v>
      </c>
      <c r="CR194" s="93" t="str">
        <f>IF(OR($E194="",$G194=""),"",IF(AND($E$3=1),'Marks Entry 1st'!AW193,IF(AND($E$3=2),'Marks Entry 2nd'!AW193,IF(AND($E$3=3),'Marks Entry 3rd'!AW193,IF(AND($E$3=4),'Marks Entry 4th'!AW193,"")))))</f>
        <v/>
      </c>
      <c r="CS194" s="93" t="str">
        <f>IF(OR($E194="",$G194=""),"",IF(AND($E$3=1),'Marks Entry 1st'!AX193,IF(AND($E$3=2),'Marks Entry 2nd'!AX193,IF(AND($E$3=3),'Marks Entry 3rd'!AX193,IF(AND($E$3=4),'Marks Entry 4th'!AX193,"")))))</f>
        <v/>
      </c>
      <c r="CT194" s="93" t="str">
        <f>IF(OR($E194="",$G194=""),"",IF(AND($E$3=1),'Marks Entry 1st'!AY193,IF(AND($E$3=2),'Marks Entry 2nd'!AY193,IF(AND($E$3=3),'Marks Entry 3rd'!AY193,IF(AND($E$3=4),'Marks Entry 4th'!AY193,"")))))</f>
        <v/>
      </c>
      <c r="CU194" s="92" t="str">
        <f t="shared" si="211"/>
        <v/>
      </c>
      <c r="CV194" s="87" t="str">
        <f t="shared" si="212"/>
        <v/>
      </c>
      <c r="CW194" s="144">
        <f t="shared" si="213"/>
        <v>0</v>
      </c>
      <c r="CX194" s="144" t="str">
        <f t="shared" si="214"/>
        <v/>
      </c>
      <c r="CY194" s="144" t="str">
        <f t="shared" si="172"/>
        <v/>
      </c>
      <c r="CZ194" s="144" t="str">
        <f t="shared" si="215"/>
        <v/>
      </c>
      <c r="DA194" s="144" t="str">
        <f t="shared" si="173"/>
        <v/>
      </c>
      <c r="DB194" s="148" t="str">
        <f t="shared" si="174"/>
        <v/>
      </c>
      <c r="DC194" s="380" t="str">
        <f>IF(OR($E194="",$G194=""),"",IF(AND($E$3=1),'Marks Entry 1st'!AZ193,IF(AND($E$3=2),'Marks Entry 2nd'!AZ193,IF(AND($E$3=3),'Marks Entry 3rd'!AZ193,IF(AND($E$3=4),'Marks Entry 4th'!AZ193,"")))))</f>
        <v/>
      </c>
      <c r="DD194" s="380" t="str">
        <f>IF(OR($E194="",$G194=""),"",IF(AND($E$3=1),'Marks Entry 1st'!BA193,IF(AND($E$3=2),'Marks Entry 2nd'!BA193,IF(AND($E$3=3),'Marks Entry 3rd'!BA193,IF(AND($E$3=4),'Marks Entry 4th'!BA193,"")))))</f>
        <v/>
      </c>
      <c r="DE194" s="380" t="str">
        <f>IF(OR($E194="",$G194=""),"",IF(AND($E$3=1),'Marks Entry 1st'!BB193,IF(AND($E$3=2),'Marks Entry 2nd'!BB193,IF(AND($E$3=3),'Marks Entry 3rd'!BB193,IF(AND($E$3=4),'Marks Entry 4th'!BB193,"")))))</f>
        <v/>
      </c>
      <c r="DF194" s="181" t="str">
        <f t="shared" si="216"/>
        <v/>
      </c>
      <c r="DG194" s="182">
        <f t="shared" si="217"/>
        <v>0</v>
      </c>
      <c r="DH194" s="182" t="str">
        <f t="shared" si="218"/>
        <v/>
      </c>
      <c r="DI194" s="182" t="str">
        <f t="shared" si="219"/>
        <v/>
      </c>
      <c r="DJ194" s="147" t="str">
        <f t="shared" si="175"/>
        <v/>
      </c>
      <c r="DK194" s="380" t="str">
        <f>IF(OR($E194="",$G194=""),"",IF(AND($E$3=1),'Marks Entry 1st'!BC193,IF(AND($E$3=2),'Marks Entry 2nd'!BC193,IF(AND($E$3=3),'Marks Entry 3rd'!BC193,IF(AND($E$3=4),'Marks Entry 4th'!BC193,"")))))</f>
        <v/>
      </c>
      <c r="DL194" s="380" t="str">
        <f>IF(OR($E194="",$G194=""),"",IF(AND($E$3=1),'Marks Entry 1st'!BD193,IF(AND($E$3=2),'Marks Entry 2nd'!BD193,IF(AND($E$3=3),'Marks Entry 3rd'!BD193,IF(AND($E$3=4),'Marks Entry 4th'!BD193,"")))))</f>
        <v/>
      </c>
      <c r="DM194" s="380" t="str">
        <f>IF(OR($E194="",$G194=""),"",IF(AND($E$3=1),'Marks Entry 1st'!BE193,IF(AND($E$3=2),'Marks Entry 2nd'!BE193,IF(AND($E$3=3),'Marks Entry 3rd'!BE193,IF(AND($E$3=4),'Marks Entry 4th'!BE193,"")))))</f>
        <v/>
      </c>
      <c r="DN194" s="181" t="str">
        <f t="shared" si="220"/>
        <v/>
      </c>
      <c r="DO194" s="182">
        <f t="shared" si="221"/>
        <v>0</v>
      </c>
      <c r="DP194" s="182" t="str">
        <f t="shared" si="222"/>
        <v/>
      </c>
      <c r="DQ194" s="182" t="str">
        <f t="shared" si="223"/>
        <v/>
      </c>
      <c r="DR194" s="147" t="str">
        <f t="shared" si="176"/>
        <v/>
      </c>
      <c r="DS194" s="380" t="str">
        <f>IF(OR($E194="",$G194=""),"",IF(AND($E$3=1),'Marks Entry 1st'!BF193,IF(AND($E$3=2),'Marks Entry 2nd'!BF193,IF(AND($E$3=3),'Marks Entry 3rd'!BF193,IF(AND($E$3=4),'Marks Entry 4th'!BF193,"")))))</f>
        <v/>
      </c>
      <c r="DT194" s="380" t="str">
        <f>IF(OR($E194="",$G194=""),"",IF(AND($E$3=1),'Marks Entry 1st'!BG193,IF(AND($E$3=2),'Marks Entry 2nd'!BG193,IF(AND($E$3=3),'Marks Entry 3rd'!BG193,IF(AND($E$3=4),'Marks Entry 4th'!BG193,"")))))</f>
        <v/>
      </c>
      <c r="DU194" s="380" t="str">
        <f>IF(OR($E194="",$G194=""),"",IF(AND($E$3=1),'Marks Entry 1st'!BH193,IF(AND($E$3=2),'Marks Entry 2nd'!BH193,IF(AND($E$3=3),'Marks Entry 3rd'!BH193,IF(AND($E$3=4),'Marks Entry 4th'!BH193,"")))))</f>
        <v/>
      </c>
      <c r="DV194" s="181" t="str">
        <f t="shared" si="224"/>
        <v/>
      </c>
      <c r="DW194" s="182">
        <f t="shared" si="225"/>
        <v>0</v>
      </c>
      <c r="DX194" s="182" t="str">
        <f t="shared" si="226"/>
        <v/>
      </c>
      <c r="DY194" s="182" t="str">
        <f t="shared" si="227"/>
        <v/>
      </c>
      <c r="DZ194" s="147" t="str">
        <f t="shared" si="177"/>
        <v/>
      </c>
      <c r="EA194" s="104" t="str">
        <f t="shared" si="178"/>
        <v/>
      </c>
      <c r="EB194" s="105" t="str">
        <f t="shared" si="179"/>
        <v/>
      </c>
      <c r="EC194" s="111" t="str">
        <f t="shared" si="180"/>
        <v/>
      </c>
      <c r="ED194" s="112" t="str">
        <f t="shared" si="181"/>
        <v/>
      </c>
      <c r="EE194" s="386" t="str">
        <f t="shared" si="182"/>
        <v/>
      </c>
      <c r="EF194" s="72" t="str">
        <f>IF(OR($E194="",$G194=""),"",IF(AND($E$3=1),'Marks Entry 1st'!BI193,IF(AND($E$3=2),'Marks Entry 2nd'!BI193,IF(AND($E$3=3),'Marks Entry 3rd'!BI193,IF(AND($E$3=4),'Marks Entry 4th'!BI193,"")))))</f>
        <v/>
      </c>
      <c r="EG194" s="72" t="str">
        <f>IF(OR($E194="",$G194=""),"",IF(AND($E$3=1),'Marks Entry 1st'!BJ193,IF(AND($E$3=2),'Marks Entry 2nd'!BJ193,IF(AND($E$3=3),'Marks Entry 3rd'!BJ193,IF(AND($E$3=4),'Marks Entry 4th'!BJ193,"")))))</f>
        <v/>
      </c>
      <c r="EH194" s="328" t="str">
        <f t="shared" si="183"/>
        <v/>
      </c>
      <c r="EI194" s="73"/>
      <c r="EP194" s="75">
        <f>IF(AND($E$3=1),'Marks Entry 1st'!I193,IF(AND($E$3=2),'Marks Entry 2nd'!I193,IF(AND($E$3=3),'Marks Entry 3rd'!I193,IF(AND($E$3=4),'Marks Entry 4th'!I193,""))))</f>
        <v>0</v>
      </c>
    </row>
    <row r="195" spans="1:146" ht="18.899999999999999" customHeight="1">
      <c r="A195" s="94">
        <v>188</v>
      </c>
      <c r="B195" s="94" t="str">
        <f>IF(OR(EP195=0,EP195=""),"",IF(AND($E$3=1),'Marks Entry 1st'!I194,IF(AND($E$3=2),'Marks Entry 2nd'!I194,IF(AND($E$3=3),'Marks Entry 3rd'!I194,IF(AND($E$3=4),'Marks Entry 4th'!I194,"")))))</f>
        <v/>
      </c>
      <c r="C195" s="95" t="str">
        <f>IF(OR(B195=0,B195=""),"",IF(AND($E$3=1),'Marks Entry 1st'!B194,IF(AND($E$3=2),'Marks Entry 2nd'!B194,IF(AND($E$3=3),'Marks Entry 3rd'!B194,IF(AND($E$3=4),'Marks Entry 4th'!B194,"")))))</f>
        <v/>
      </c>
      <c r="D195" s="95" t="str">
        <f>IF(OR(B195=0,B195=""),"",IF(AND($E$3=1),'Marks Entry 1st'!C194,IF(AND($E$3=2),'Marks Entry 2nd'!C194,IF(AND($E$3=3),'Marks Entry 3rd'!C194,IF(AND($E$3=4),'Marks Entry 4th'!C194,"")))))</f>
        <v/>
      </c>
      <c r="E195" s="96" t="str">
        <f>IF(OR(B195=0,B195=""),"",IF(AND($E$3=1),'Marks Entry 1st'!E194,IF(AND($E$3=2),'Marks Entry 2nd'!E194,IF(AND($E$3=3),'Marks Entry 3rd'!E194,IF(AND($E$3=4),'Marks Entry 4th'!E194,"")))))</f>
        <v/>
      </c>
      <c r="F195" s="95" t="str">
        <f>IF(OR(B195=0,B195=""),"",IF(AND($E$3=1),'Marks Entry 1st'!D194,IF(AND($E$3=2),'Marks Entry 2nd'!D194,IF(AND($E$3=3),'Marks Entry 3rd'!D194,IF(AND($E$3=4),'Marks Entry 4th'!D194,"")))))</f>
        <v/>
      </c>
      <c r="G195" s="90" t="str">
        <f>IF(OR(B195=0,B195=""),"",IF(AND($E$3=1),'Marks Entry 1st'!F194,IF(AND($E$3=2),'Marks Entry 2nd'!F194,IF(AND($E$3=3),'Marks Entry 3rd'!F194,IF(AND($E$3=4),'Marks Entry 4th'!F194,"")))))</f>
        <v/>
      </c>
      <c r="H195" s="90" t="str">
        <f>IF(OR(B195=0,B195=""),"",IF(AND($E$3=1),'Marks Entry 1st'!G194,IF(AND($E$3=2),'Marks Entry 2nd'!G194,IF(AND($E$3=3),'Marks Entry 3rd'!G194,IF(AND($E$3=4),'Marks Entry 4th'!G194,"")))))</f>
        <v/>
      </c>
      <c r="I195" s="90" t="str">
        <f>IF(OR(B195=0,B195=""),"",IF(AND($E$3=1),'Marks Entry 1st'!H194,IF(AND($E$3=2),'Marks Entry 2nd'!H194,IF(AND($E$3=3),'Marks Entry 3rd'!H194,IF(AND($E$3=4),'Marks Entry 4th'!H194,"")))))</f>
        <v/>
      </c>
      <c r="J195" s="379" t="str">
        <f>IF(OR(B195=0,B195=""),"",IF(AND($E$3=1),'Marks Entry 1st'!J194,IF(AND($E$3=2),'Marks Entry 2nd'!J194,IF(AND($E$3=3),'Marks Entry 3rd'!J194,IF(AND($E$3=4),'Marks Entry 4th'!J194,"")))))</f>
        <v/>
      </c>
      <c r="K195" s="379" t="str">
        <f>IF(OR(B195=0,B195=""),"",IF(AND($E$3=1),'Marks Entry 1st'!K194,IF(AND($E$3=2),'Marks Entry 2nd'!K194,IF(AND($E$3=3),'Marks Entry 3rd'!K194,IF(AND($E$3=4),'Marks Entry 4th'!K194,"")))))</f>
        <v/>
      </c>
      <c r="L195" s="180" t="str">
        <f>IF(OR($E195="",$G195=""),"",IF(AND($E$3=1),'Marks Entry 1st'!L194,IF(AND($E$3=2),'Marks Entry 2nd'!L194,IF(AND($E$3=3),'Marks Entry 3rd'!L194,IF(AND($E$3=4),'Marks Entry 4th'!L194,"")))))</f>
        <v/>
      </c>
      <c r="M195" s="180" t="str">
        <f>IF(OR($E195="",$G195=""),"",IF(AND($E$3=1),'Marks Entry 1st'!M194,IF(AND($E$3=2),'Marks Entry 2nd'!M194,IF(AND($E$3=3),'Marks Entry 3rd'!M194,IF(AND($E$3=4),'Marks Entry 4th'!M194,"")))))</f>
        <v/>
      </c>
      <c r="N195" s="87" t="str">
        <f t="shared" si="184"/>
        <v/>
      </c>
      <c r="O195" s="180" t="str">
        <f>IF(OR($E195="",$G195=""),"",IF(AND($E$3=1),'Marks Entry 1st'!N194,IF(AND($E$3=2),'Marks Entry 2nd'!N194,IF(AND($E$3=3),'Marks Entry 3rd'!N194,IF(AND($E$3=4),'Marks Entry 4th'!N194,"")))))</f>
        <v/>
      </c>
      <c r="P195" s="180" t="str">
        <f>IF(OR($E195="",$G195=""),"",IF(AND($E$3=1),'Marks Entry 1st'!O194,IF(AND($E$3=2),'Marks Entry 2nd'!O194,IF(AND($E$3=3),'Marks Entry 3rd'!O194,IF(AND($E$3=4),'Marks Entry 4th'!O194,"")))))</f>
        <v/>
      </c>
      <c r="Q195" s="180" t="str">
        <f>IF(OR($E195="",$G195=""),"",IF(AND($E$3=1),'Marks Entry 1st'!P194,IF(AND($E$3=2),'Marks Entry 2nd'!P194,IF(AND($E$3=3),'Marks Entry 3rd'!P194,IF(AND($E$3=4),'Marks Entry 4th'!P194,"")))))</f>
        <v/>
      </c>
      <c r="R195" s="91" t="str">
        <f t="shared" si="185"/>
        <v/>
      </c>
      <c r="S195" s="87">
        <f t="shared" si="186"/>
        <v>0</v>
      </c>
      <c r="T195" s="93" t="str">
        <f>IF(OR($E195="",$G195=""),"",IF(AND($E$3=1),'Marks Entry 1st'!Q194,IF(AND($E$3=2),'Marks Entry 2nd'!Q194,IF(AND($E$3=3),'Marks Entry 3rd'!Q194,IF(AND($E$3=4),'Marks Entry 4th'!Q194,"")))))</f>
        <v/>
      </c>
      <c r="U195" s="93" t="str">
        <f>IF(OR($E195="",$G195=""),"",IF(AND($E$3=1),'Marks Entry 1st'!R194,IF(AND($E$3=2),'Marks Entry 2nd'!R194,IF(AND($E$3=3),'Marks Entry 3rd'!R194,IF(AND($E$3=4),'Marks Entry 4th'!R194,"")))))</f>
        <v/>
      </c>
      <c r="V195" s="93" t="str">
        <f>IF(OR($E195="",$G195=""),"",IF(AND($E$3=1),'Marks Entry 1st'!S194,IF(AND($E$3=2),'Marks Entry 2nd'!S194,IF(AND($E$3=3),'Marks Entry 3rd'!S194,IF(AND($E$3=4),'Marks Entry 4th'!S194,"")))))</f>
        <v/>
      </c>
      <c r="W195" s="92" t="str">
        <f t="shared" si="187"/>
        <v/>
      </c>
      <c r="X195" s="87" t="str">
        <f t="shared" si="188"/>
        <v/>
      </c>
      <c r="Y195" s="144">
        <f t="shared" si="189"/>
        <v>0</v>
      </c>
      <c r="Z195" s="144" t="str">
        <f t="shared" si="190"/>
        <v/>
      </c>
      <c r="AA195" s="144" t="str">
        <f t="shared" si="152"/>
        <v/>
      </c>
      <c r="AB195" s="144" t="str">
        <f t="shared" si="191"/>
        <v/>
      </c>
      <c r="AC195" s="144" t="str">
        <f t="shared" si="153"/>
        <v/>
      </c>
      <c r="AD195" s="148" t="str">
        <f t="shared" si="154"/>
        <v/>
      </c>
      <c r="AE195" s="180" t="str">
        <f>IF(OR($E195="",$G195=""),"",IF(AND($E$3=1),'Marks Entry 1st'!T194,IF(AND($E$3=2),'Marks Entry 2nd'!T194,IF(AND($E$3=3),'Marks Entry 3rd'!T194,IF(AND($E$3=4),'Marks Entry 4th'!T194,"")))))</f>
        <v/>
      </c>
      <c r="AF195" s="180" t="str">
        <f>IF(OR($E195="",$G195=""),"",IF(AND($E$3=1),'Marks Entry 1st'!U194,IF(AND($E$3=2),'Marks Entry 2nd'!U194,IF(AND($E$3=3),'Marks Entry 3rd'!U194,IF(AND($E$3=4),'Marks Entry 4th'!U194,"")))))</f>
        <v/>
      </c>
      <c r="AG195" s="87" t="str">
        <f t="shared" si="192"/>
        <v/>
      </c>
      <c r="AH195" s="180" t="str">
        <f>IF(OR($E195="",$G195=""),"",IF(AND($E$3=1),'Marks Entry 1st'!V194,IF(AND($E$3=2),'Marks Entry 2nd'!V194,IF(AND($E$3=3),'Marks Entry 3rd'!V194,IF(AND($E$3=4),'Marks Entry 4th'!V194,"")))))</f>
        <v/>
      </c>
      <c r="AI195" s="180" t="str">
        <f>IF(OR($E195="",$G195=""),"",IF(AND($E$3=1),'Marks Entry 1st'!W194,IF(AND($E$3=2),'Marks Entry 2nd'!W194,IF(AND($E$3=3),'Marks Entry 3rd'!W194,IF(AND($E$3=4),'Marks Entry 4th'!W194,"")))))</f>
        <v/>
      </c>
      <c r="AJ195" s="180" t="str">
        <f>IF(OR($E195="",$G195=""),"",IF(AND($E$3=1),'Marks Entry 1st'!X194,IF(AND($E$3=2),'Marks Entry 2nd'!X194,IF(AND($E$3=3),'Marks Entry 3rd'!X194,IF(AND($E$3=4),'Marks Entry 4th'!X194,"")))))</f>
        <v/>
      </c>
      <c r="AK195" s="91" t="str">
        <f t="shared" si="193"/>
        <v/>
      </c>
      <c r="AL195" s="87">
        <f t="shared" si="194"/>
        <v>0</v>
      </c>
      <c r="AM195" s="93" t="str">
        <f>IF(OR($E195="",$G195=""),"",IF(AND($E$3=1),'Marks Entry 1st'!Y194,IF(AND($E$3=2),'Marks Entry 2nd'!Y194,IF(AND($E$3=3),'Marks Entry 3rd'!Y194,IF(AND($E$3=4),'Marks Entry 4th'!Y194,"")))))</f>
        <v/>
      </c>
      <c r="AN195" s="93" t="str">
        <f>IF(OR($E195="",$G195=""),"",IF(AND($E$3=1),'Marks Entry 1st'!Z194,IF(AND($E$3=2),'Marks Entry 2nd'!Z194,IF(AND($E$3=3),'Marks Entry 3rd'!Z194,IF(AND($E$3=4),'Marks Entry 4th'!Z194,"")))))</f>
        <v/>
      </c>
      <c r="AO195" s="93" t="str">
        <f>IF(OR($E195="",$G195=""),"",IF(AND($E$3=1),'Marks Entry 1st'!AA194,IF(AND($E$3=2),'Marks Entry 2nd'!AA194,IF(AND($E$3=3),'Marks Entry 3rd'!AA194,IF(AND($E$3=4),'Marks Entry 4th'!AA194,"")))))</f>
        <v/>
      </c>
      <c r="AP195" s="92" t="str">
        <f t="shared" si="195"/>
        <v/>
      </c>
      <c r="AQ195" s="87" t="str">
        <f t="shared" si="196"/>
        <v/>
      </c>
      <c r="AR195" s="144">
        <f t="shared" si="197"/>
        <v>0</v>
      </c>
      <c r="AS195" s="144" t="str">
        <f t="shared" si="198"/>
        <v/>
      </c>
      <c r="AT195" s="144" t="str">
        <f t="shared" si="155"/>
        <v/>
      </c>
      <c r="AU195" s="144" t="str">
        <f t="shared" si="199"/>
        <v/>
      </c>
      <c r="AV195" s="144" t="str">
        <f t="shared" si="156"/>
        <v/>
      </c>
      <c r="AW195" s="148" t="str">
        <f t="shared" si="157"/>
        <v/>
      </c>
      <c r="AX195" s="180" t="str">
        <f>IF(OR($E195="",$G195=""),"",IF(AND($E$3=1),'Marks Entry 1st'!AB194,IF(AND($E$3=2),'Marks Entry 2nd'!AB194,IF(AND($E$3=3),'Marks Entry 3rd'!AB194,IF(AND($E$3=4),'Marks Entry 4th'!AB194,"")))))</f>
        <v/>
      </c>
      <c r="AY195" s="180" t="str">
        <f>IF(OR($E195="",$G195=""),"",IF(AND($E$3=1),'Marks Entry 1st'!AC194,IF(AND($E$3=2),'Marks Entry 2nd'!AC194,IF(AND($E$3=3),'Marks Entry 3rd'!AC194,IF(AND($E$3=4),'Marks Entry 4th'!AC194,"")))))</f>
        <v/>
      </c>
      <c r="AZ195" s="87" t="str">
        <f t="shared" si="158"/>
        <v/>
      </c>
      <c r="BA195" s="180" t="str">
        <f>IF(OR($E195="",$G195=""),"",IF(AND($E$3=1),'Marks Entry 1st'!AD194,IF(AND($E$3=2),'Marks Entry 2nd'!AD194,IF(AND($E$3=3),'Marks Entry 3rd'!AD194,IF(AND($E$3=4),'Marks Entry 4th'!AD194,"")))))</f>
        <v/>
      </c>
      <c r="BB195" s="180" t="str">
        <f>IF(OR($E195="",$G195=""),"",IF(AND($E$3=1),'Marks Entry 1st'!AE194,IF(AND($E$3=2),'Marks Entry 2nd'!AE194,IF(AND($E$3=3),'Marks Entry 3rd'!AE194,IF(AND($E$3=4),'Marks Entry 4th'!AE194,"")))))</f>
        <v/>
      </c>
      <c r="BC195" s="180" t="str">
        <f>IF(OR($E195="",$G195=""),"",IF(AND($E$3=1),'Marks Entry 1st'!AF194,IF(AND($E$3=2),'Marks Entry 2nd'!AF194,IF(AND($E$3=3),'Marks Entry 3rd'!AF194,IF(AND($E$3=4),'Marks Entry 4th'!AF194,"")))))</f>
        <v/>
      </c>
      <c r="BD195" s="91" t="str">
        <f t="shared" si="159"/>
        <v/>
      </c>
      <c r="BE195" s="87">
        <f t="shared" si="160"/>
        <v>0</v>
      </c>
      <c r="BF195" s="93" t="str">
        <f>IF(OR($E195="",$G195=""),"",IF(AND($E$3=1),'Marks Entry 1st'!AG194,IF(AND($E$3=2),'Marks Entry 2nd'!AG194,IF(AND($E$3=3),'Marks Entry 3rd'!AG194,IF(AND($E$3=4),'Marks Entry 4th'!AG194,"")))))</f>
        <v/>
      </c>
      <c r="BG195" s="93" t="str">
        <f>IF(OR($E195="",$G195=""),"",IF(AND($E$3=1),'Marks Entry 1st'!AH194,IF(AND($E$3=2),'Marks Entry 2nd'!AH194,IF(AND($E$3=3),'Marks Entry 3rd'!AH194,IF(AND($E$3=4),'Marks Entry 4th'!AH194,"")))))</f>
        <v/>
      </c>
      <c r="BH195" s="93" t="str">
        <f>IF(OR($E195="",$G195=""),"",IF(AND($E$3=1),'Marks Entry 1st'!AI194,IF(AND($E$3=2),'Marks Entry 2nd'!AI194,IF(AND($E$3=3),'Marks Entry 3rd'!AI194,IF(AND($E$3=4),'Marks Entry 4th'!AI194,"")))))</f>
        <v/>
      </c>
      <c r="BI195" s="92" t="str">
        <f t="shared" si="161"/>
        <v/>
      </c>
      <c r="BJ195" s="87" t="str">
        <f t="shared" si="162"/>
        <v/>
      </c>
      <c r="BK195" s="144">
        <f t="shared" si="163"/>
        <v>0</v>
      </c>
      <c r="BL195" s="144" t="str">
        <f t="shared" si="164"/>
        <v/>
      </c>
      <c r="BM195" s="144" t="str">
        <f t="shared" si="165"/>
        <v/>
      </c>
      <c r="BN195" s="144" t="str">
        <f t="shared" si="166"/>
        <v/>
      </c>
      <c r="BO195" s="144" t="str">
        <f t="shared" si="167"/>
        <v/>
      </c>
      <c r="BP195" s="148" t="str">
        <f t="shared" si="168"/>
        <v/>
      </c>
      <c r="BQ195" s="180" t="str">
        <f>IF(OR($E195="",$G195=""),"",IF(AND($E$3=1),'Marks Entry 1st'!AJ194,IF(AND($E$3=2),'Marks Entry 2nd'!AJ194,IF(AND($E$3=3),'Marks Entry 3rd'!AJ194,IF(AND($E$3=4),'Marks Entry 4th'!AJ194,"")))))</f>
        <v/>
      </c>
      <c r="BR195" s="180" t="str">
        <f>IF(OR($E195="",$G195=""),"",IF(AND($E$3=1),'Marks Entry 1st'!AK194,IF(AND($E$3=2),'Marks Entry 2nd'!AK194,IF(AND($E$3=3),'Marks Entry 3rd'!AK194,IF(AND($E$3=4),'Marks Entry 4th'!AK194,"")))))</f>
        <v/>
      </c>
      <c r="BS195" s="87" t="str">
        <f t="shared" si="200"/>
        <v/>
      </c>
      <c r="BT195" s="180" t="str">
        <f>IF(OR($E195="",$G195=""),"",IF(AND($E$3=1),'Marks Entry 1st'!AL194,IF(AND($E$3=2),'Marks Entry 2nd'!AL194,IF(AND($E$3=3),'Marks Entry 3rd'!AL194,IF(AND($E$3=4),'Marks Entry 4th'!AL194,"")))))</f>
        <v/>
      </c>
      <c r="BU195" s="180" t="str">
        <f>IF(OR($E195="",$G195=""),"",IF(AND($E$3=1),'Marks Entry 1st'!AM194,IF(AND($E$3=2),'Marks Entry 2nd'!AM194,IF(AND($E$3=3),'Marks Entry 3rd'!AM194,IF(AND($E$3=4),'Marks Entry 4th'!AM194,"")))))</f>
        <v/>
      </c>
      <c r="BV195" s="180" t="str">
        <f>IF(OR($E195="",$G195=""),"",IF(AND($E$3=1),'Marks Entry 1st'!AN194,IF(AND($E$3=2),'Marks Entry 2nd'!AN194,IF(AND($E$3=3),'Marks Entry 3rd'!AN194,IF(AND($E$3=4),'Marks Entry 4th'!AN194,"")))))</f>
        <v/>
      </c>
      <c r="BW195" s="91" t="str">
        <f t="shared" si="201"/>
        <v/>
      </c>
      <c r="BX195" s="87">
        <f t="shared" si="202"/>
        <v>0</v>
      </c>
      <c r="BY195" s="93" t="str">
        <f>IF(OR($E195="",$G195=""),"",IF(AND($E$3=1),'Marks Entry 1st'!AO194,IF(AND($E$3=2),'Marks Entry 2nd'!AO194,IF(AND($E$3=3),'Marks Entry 3rd'!AO194,IF(AND($E$3=4),'Marks Entry 4th'!AO194,"")))))</f>
        <v/>
      </c>
      <c r="BZ195" s="93" t="str">
        <f>IF(OR($E195="",$G195=""),"",IF(AND($E$3=1),'Marks Entry 1st'!AP194,IF(AND($E$3=2),'Marks Entry 2nd'!AP194,IF(AND($E$3=3),'Marks Entry 3rd'!AP194,IF(AND($E$3=4),'Marks Entry 4th'!AP194,"")))))</f>
        <v/>
      </c>
      <c r="CA195" s="93" t="str">
        <f>IF(OR($E195="",$G195=""),"",IF(AND($E$3=1),'Marks Entry 1st'!AQ194,IF(AND($E$3=2),'Marks Entry 2nd'!AQ194,IF(AND($E$3=3),'Marks Entry 3rd'!AQ194,IF(AND($E$3=4),'Marks Entry 4th'!AQ194,"")))))</f>
        <v/>
      </c>
      <c r="CB195" s="92" t="str">
        <f t="shared" si="203"/>
        <v/>
      </c>
      <c r="CC195" s="87" t="str">
        <f t="shared" si="204"/>
        <v/>
      </c>
      <c r="CD195" s="144">
        <f t="shared" si="205"/>
        <v>0</v>
      </c>
      <c r="CE195" s="144" t="str">
        <f t="shared" si="206"/>
        <v/>
      </c>
      <c r="CF195" s="144" t="str">
        <f t="shared" si="169"/>
        <v/>
      </c>
      <c r="CG195" s="144" t="str">
        <f t="shared" si="207"/>
        <v/>
      </c>
      <c r="CH195" s="144" t="str">
        <f t="shared" si="170"/>
        <v/>
      </c>
      <c r="CI195" s="148" t="str">
        <f t="shared" si="171"/>
        <v/>
      </c>
      <c r="CJ195" s="180" t="str">
        <f>IF(OR($E195="",$G195=""),"",IF(AND($E$3=1),'Marks Entry 1st'!AR194,IF(AND($E$3=2),'Marks Entry 2nd'!AR194,IF(AND($E$3=3),'Marks Entry 3rd'!AR194,IF(AND($E$3=4),'Marks Entry 4th'!AR194,"")))))</f>
        <v/>
      </c>
      <c r="CK195" s="180" t="str">
        <f>IF(OR($E195="",$G195=""),"",IF(AND($E$3=1),'Marks Entry 1st'!AS194,IF(AND($E$3=2),'Marks Entry 2nd'!AS194,IF(AND($E$3=3),'Marks Entry 3rd'!AS194,IF(AND($E$3=4),'Marks Entry 4th'!AS194,"")))))</f>
        <v/>
      </c>
      <c r="CL195" s="87" t="str">
        <f t="shared" si="208"/>
        <v/>
      </c>
      <c r="CM195" s="180" t="str">
        <f>IF(OR($E195="",$G195=""),"",IF(AND($E$3=1),'Marks Entry 1st'!AT194,IF(AND($E$3=2),'Marks Entry 2nd'!AT194,IF(AND($E$3=3),'Marks Entry 3rd'!AT194,IF(AND($E$3=4),'Marks Entry 4th'!AT194,"")))))</f>
        <v/>
      </c>
      <c r="CN195" s="180" t="str">
        <f>IF(OR($E195="",$G195=""),"",IF(AND($E$3=1),'Marks Entry 1st'!AU194,IF(AND($E$3=2),'Marks Entry 2nd'!AU194,IF(AND($E$3=3),'Marks Entry 3rd'!AU194,IF(AND($E$3=4),'Marks Entry 4th'!AU194,"")))))</f>
        <v/>
      </c>
      <c r="CO195" s="180" t="str">
        <f>IF(OR($E195="",$G195=""),"",IF(AND($E$3=1),'Marks Entry 1st'!AV194,IF(AND($E$3=2),'Marks Entry 2nd'!AV194,IF(AND($E$3=3),'Marks Entry 3rd'!AV194,IF(AND($E$3=4),'Marks Entry 4th'!AV194,"")))))</f>
        <v/>
      </c>
      <c r="CP195" s="91" t="str">
        <f t="shared" si="209"/>
        <v/>
      </c>
      <c r="CQ195" s="87">
        <f t="shared" si="210"/>
        <v>0</v>
      </c>
      <c r="CR195" s="93" t="str">
        <f>IF(OR($E195="",$G195=""),"",IF(AND($E$3=1),'Marks Entry 1st'!AW194,IF(AND($E$3=2),'Marks Entry 2nd'!AW194,IF(AND($E$3=3),'Marks Entry 3rd'!AW194,IF(AND($E$3=4),'Marks Entry 4th'!AW194,"")))))</f>
        <v/>
      </c>
      <c r="CS195" s="93" t="str">
        <f>IF(OR($E195="",$G195=""),"",IF(AND($E$3=1),'Marks Entry 1st'!AX194,IF(AND($E$3=2),'Marks Entry 2nd'!AX194,IF(AND($E$3=3),'Marks Entry 3rd'!AX194,IF(AND($E$3=4),'Marks Entry 4th'!AX194,"")))))</f>
        <v/>
      </c>
      <c r="CT195" s="93" t="str">
        <f>IF(OR($E195="",$G195=""),"",IF(AND($E$3=1),'Marks Entry 1st'!AY194,IF(AND($E$3=2),'Marks Entry 2nd'!AY194,IF(AND($E$3=3),'Marks Entry 3rd'!AY194,IF(AND($E$3=4),'Marks Entry 4th'!AY194,"")))))</f>
        <v/>
      </c>
      <c r="CU195" s="92" t="str">
        <f t="shared" si="211"/>
        <v/>
      </c>
      <c r="CV195" s="87" t="str">
        <f t="shared" si="212"/>
        <v/>
      </c>
      <c r="CW195" s="144">
        <f t="shared" si="213"/>
        <v>0</v>
      </c>
      <c r="CX195" s="144" t="str">
        <f t="shared" si="214"/>
        <v/>
      </c>
      <c r="CY195" s="144" t="str">
        <f t="shared" si="172"/>
        <v/>
      </c>
      <c r="CZ195" s="144" t="str">
        <f t="shared" si="215"/>
        <v/>
      </c>
      <c r="DA195" s="144" t="str">
        <f t="shared" si="173"/>
        <v/>
      </c>
      <c r="DB195" s="148" t="str">
        <f t="shared" si="174"/>
        <v/>
      </c>
      <c r="DC195" s="380" t="str">
        <f>IF(OR($E195="",$G195=""),"",IF(AND($E$3=1),'Marks Entry 1st'!AZ194,IF(AND($E$3=2),'Marks Entry 2nd'!AZ194,IF(AND($E$3=3),'Marks Entry 3rd'!AZ194,IF(AND($E$3=4),'Marks Entry 4th'!AZ194,"")))))</f>
        <v/>
      </c>
      <c r="DD195" s="380" t="str">
        <f>IF(OR($E195="",$G195=""),"",IF(AND($E$3=1),'Marks Entry 1st'!BA194,IF(AND($E$3=2),'Marks Entry 2nd'!BA194,IF(AND($E$3=3),'Marks Entry 3rd'!BA194,IF(AND($E$3=4),'Marks Entry 4th'!BA194,"")))))</f>
        <v/>
      </c>
      <c r="DE195" s="380" t="str">
        <f>IF(OR($E195="",$G195=""),"",IF(AND($E$3=1),'Marks Entry 1st'!BB194,IF(AND($E$3=2),'Marks Entry 2nd'!BB194,IF(AND($E$3=3),'Marks Entry 3rd'!BB194,IF(AND($E$3=4),'Marks Entry 4th'!BB194,"")))))</f>
        <v/>
      </c>
      <c r="DF195" s="181" t="str">
        <f t="shared" si="216"/>
        <v/>
      </c>
      <c r="DG195" s="182">
        <f t="shared" si="217"/>
        <v>0</v>
      </c>
      <c r="DH195" s="182" t="str">
        <f t="shared" si="218"/>
        <v/>
      </c>
      <c r="DI195" s="182" t="str">
        <f t="shared" si="219"/>
        <v/>
      </c>
      <c r="DJ195" s="147" t="str">
        <f t="shared" si="175"/>
        <v/>
      </c>
      <c r="DK195" s="380" t="str">
        <f>IF(OR($E195="",$G195=""),"",IF(AND($E$3=1),'Marks Entry 1st'!BC194,IF(AND($E$3=2),'Marks Entry 2nd'!BC194,IF(AND($E$3=3),'Marks Entry 3rd'!BC194,IF(AND($E$3=4),'Marks Entry 4th'!BC194,"")))))</f>
        <v/>
      </c>
      <c r="DL195" s="380" t="str">
        <f>IF(OR($E195="",$G195=""),"",IF(AND($E$3=1),'Marks Entry 1st'!BD194,IF(AND($E$3=2),'Marks Entry 2nd'!BD194,IF(AND($E$3=3),'Marks Entry 3rd'!BD194,IF(AND($E$3=4),'Marks Entry 4th'!BD194,"")))))</f>
        <v/>
      </c>
      <c r="DM195" s="380" t="str">
        <f>IF(OR($E195="",$G195=""),"",IF(AND($E$3=1),'Marks Entry 1st'!BE194,IF(AND($E$3=2),'Marks Entry 2nd'!BE194,IF(AND($E$3=3),'Marks Entry 3rd'!BE194,IF(AND($E$3=4),'Marks Entry 4th'!BE194,"")))))</f>
        <v/>
      </c>
      <c r="DN195" s="181" t="str">
        <f t="shared" si="220"/>
        <v/>
      </c>
      <c r="DO195" s="182">
        <f t="shared" si="221"/>
        <v>0</v>
      </c>
      <c r="DP195" s="182" t="str">
        <f t="shared" si="222"/>
        <v/>
      </c>
      <c r="DQ195" s="182" t="str">
        <f t="shared" si="223"/>
        <v/>
      </c>
      <c r="DR195" s="147" t="str">
        <f t="shared" si="176"/>
        <v/>
      </c>
      <c r="DS195" s="380" t="str">
        <f>IF(OR($E195="",$G195=""),"",IF(AND($E$3=1),'Marks Entry 1st'!BF194,IF(AND($E$3=2),'Marks Entry 2nd'!BF194,IF(AND($E$3=3),'Marks Entry 3rd'!BF194,IF(AND($E$3=4),'Marks Entry 4th'!BF194,"")))))</f>
        <v/>
      </c>
      <c r="DT195" s="380" t="str">
        <f>IF(OR($E195="",$G195=""),"",IF(AND($E$3=1),'Marks Entry 1st'!BG194,IF(AND($E$3=2),'Marks Entry 2nd'!BG194,IF(AND($E$3=3),'Marks Entry 3rd'!BG194,IF(AND($E$3=4),'Marks Entry 4th'!BG194,"")))))</f>
        <v/>
      </c>
      <c r="DU195" s="380" t="str">
        <f>IF(OR($E195="",$G195=""),"",IF(AND($E$3=1),'Marks Entry 1st'!BH194,IF(AND($E$3=2),'Marks Entry 2nd'!BH194,IF(AND($E$3=3),'Marks Entry 3rd'!BH194,IF(AND($E$3=4),'Marks Entry 4th'!BH194,"")))))</f>
        <v/>
      </c>
      <c r="DV195" s="181" t="str">
        <f t="shared" si="224"/>
        <v/>
      </c>
      <c r="DW195" s="182">
        <f t="shared" si="225"/>
        <v>0</v>
      </c>
      <c r="DX195" s="182" t="str">
        <f t="shared" si="226"/>
        <v/>
      </c>
      <c r="DY195" s="182" t="str">
        <f t="shared" si="227"/>
        <v/>
      </c>
      <c r="DZ195" s="147" t="str">
        <f t="shared" si="177"/>
        <v/>
      </c>
      <c r="EA195" s="104" t="str">
        <f t="shared" si="178"/>
        <v/>
      </c>
      <c r="EB195" s="105" t="str">
        <f t="shared" si="179"/>
        <v/>
      </c>
      <c r="EC195" s="111" t="str">
        <f t="shared" si="180"/>
        <v/>
      </c>
      <c r="ED195" s="112" t="str">
        <f t="shared" si="181"/>
        <v/>
      </c>
      <c r="EE195" s="386" t="str">
        <f t="shared" si="182"/>
        <v/>
      </c>
      <c r="EF195" s="72" t="str">
        <f>IF(OR($E195="",$G195=""),"",IF(AND($E$3=1),'Marks Entry 1st'!BI194,IF(AND($E$3=2),'Marks Entry 2nd'!BI194,IF(AND($E$3=3),'Marks Entry 3rd'!BI194,IF(AND($E$3=4),'Marks Entry 4th'!BI194,"")))))</f>
        <v/>
      </c>
      <c r="EG195" s="72" t="str">
        <f>IF(OR($E195="",$G195=""),"",IF(AND($E$3=1),'Marks Entry 1st'!BJ194,IF(AND($E$3=2),'Marks Entry 2nd'!BJ194,IF(AND($E$3=3),'Marks Entry 3rd'!BJ194,IF(AND($E$3=4),'Marks Entry 4th'!BJ194,"")))))</f>
        <v/>
      </c>
      <c r="EH195" s="328" t="str">
        <f t="shared" si="183"/>
        <v/>
      </c>
      <c r="EI195" s="73"/>
      <c r="EP195" s="75">
        <f>IF(AND($E$3=1),'Marks Entry 1st'!I194,IF(AND($E$3=2),'Marks Entry 2nd'!I194,IF(AND($E$3=3),'Marks Entry 3rd'!I194,IF(AND($E$3=4),'Marks Entry 4th'!I194,""))))</f>
        <v>0</v>
      </c>
    </row>
    <row r="196" spans="1:146" ht="18.899999999999999" customHeight="1">
      <c r="A196" s="94">
        <v>189</v>
      </c>
      <c r="B196" s="94" t="str">
        <f>IF(OR(EP196=0,EP196=""),"",IF(AND($E$3=1),'Marks Entry 1st'!I195,IF(AND($E$3=2),'Marks Entry 2nd'!I195,IF(AND($E$3=3),'Marks Entry 3rd'!I195,IF(AND($E$3=4),'Marks Entry 4th'!I195,"")))))</f>
        <v/>
      </c>
      <c r="C196" s="95" t="str">
        <f>IF(OR(B196=0,B196=""),"",IF(AND($E$3=1),'Marks Entry 1st'!B195,IF(AND($E$3=2),'Marks Entry 2nd'!B195,IF(AND($E$3=3),'Marks Entry 3rd'!B195,IF(AND($E$3=4),'Marks Entry 4th'!B195,"")))))</f>
        <v/>
      </c>
      <c r="D196" s="95" t="str">
        <f>IF(OR(B196=0,B196=""),"",IF(AND($E$3=1),'Marks Entry 1st'!C195,IF(AND($E$3=2),'Marks Entry 2nd'!C195,IF(AND($E$3=3),'Marks Entry 3rd'!C195,IF(AND($E$3=4),'Marks Entry 4th'!C195,"")))))</f>
        <v/>
      </c>
      <c r="E196" s="96" t="str">
        <f>IF(OR(B196=0,B196=""),"",IF(AND($E$3=1),'Marks Entry 1st'!E195,IF(AND($E$3=2),'Marks Entry 2nd'!E195,IF(AND($E$3=3),'Marks Entry 3rd'!E195,IF(AND($E$3=4),'Marks Entry 4th'!E195,"")))))</f>
        <v/>
      </c>
      <c r="F196" s="95" t="str">
        <f>IF(OR(B196=0,B196=""),"",IF(AND($E$3=1),'Marks Entry 1st'!D195,IF(AND($E$3=2),'Marks Entry 2nd'!D195,IF(AND($E$3=3),'Marks Entry 3rd'!D195,IF(AND($E$3=4),'Marks Entry 4th'!D195,"")))))</f>
        <v/>
      </c>
      <c r="G196" s="90" t="str">
        <f>IF(OR(B196=0,B196=""),"",IF(AND($E$3=1),'Marks Entry 1st'!F195,IF(AND($E$3=2),'Marks Entry 2nd'!F195,IF(AND($E$3=3),'Marks Entry 3rd'!F195,IF(AND($E$3=4),'Marks Entry 4th'!F195,"")))))</f>
        <v/>
      </c>
      <c r="H196" s="90" t="str">
        <f>IF(OR(B196=0,B196=""),"",IF(AND($E$3=1),'Marks Entry 1st'!G195,IF(AND($E$3=2),'Marks Entry 2nd'!G195,IF(AND($E$3=3),'Marks Entry 3rd'!G195,IF(AND($E$3=4),'Marks Entry 4th'!G195,"")))))</f>
        <v/>
      </c>
      <c r="I196" s="90" t="str">
        <f>IF(OR(B196=0,B196=""),"",IF(AND($E$3=1),'Marks Entry 1st'!H195,IF(AND($E$3=2),'Marks Entry 2nd'!H195,IF(AND($E$3=3),'Marks Entry 3rd'!H195,IF(AND($E$3=4),'Marks Entry 4th'!H195,"")))))</f>
        <v/>
      </c>
      <c r="J196" s="379" t="str">
        <f>IF(OR(B196=0,B196=""),"",IF(AND($E$3=1),'Marks Entry 1st'!J195,IF(AND($E$3=2),'Marks Entry 2nd'!J195,IF(AND($E$3=3),'Marks Entry 3rd'!J195,IF(AND($E$3=4),'Marks Entry 4th'!J195,"")))))</f>
        <v/>
      </c>
      <c r="K196" s="379" t="str">
        <f>IF(OR(B196=0,B196=""),"",IF(AND($E$3=1),'Marks Entry 1st'!K195,IF(AND($E$3=2),'Marks Entry 2nd'!K195,IF(AND($E$3=3),'Marks Entry 3rd'!K195,IF(AND($E$3=4),'Marks Entry 4th'!K195,"")))))</f>
        <v/>
      </c>
      <c r="L196" s="180" t="str">
        <f>IF(OR($E196="",$G196=""),"",IF(AND($E$3=1),'Marks Entry 1st'!L195,IF(AND($E$3=2),'Marks Entry 2nd'!L195,IF(AND($E$3=3),'Marks Entry 3rd'!L195,IF(AND($E$3=4),'Marks Entry 4th'!L195,"")))))</f>
        <v/>
      </c>
      <c r="M196" s="180" t="str">
        <f>IF(OR($E196="",$G196=""),"",IF(AND($E$3=1),'Marks Entry 1st'!M195,IF(AND($E$3=2),'Marks Entry 2nd'!M195,IF(AND($E$3=3),'Marks Entry 3rd'!M195,IF(AND($E$3=4),'Marks Entry 4th'!M195,"")))))</f>
        <v/>
      </c>
      <c r="N196" s="87" t="str">
        <f t="shared" si="184"/>
        <v/>
      </c>
      <c r="O196" s="180" t="str">
        <f>IF(OR($E196="",$G196=""),"",IF(AND($E$3=1),'Marks Entry 1st'!N195,IF(AND($E$3=2),'Marks Entry 2nd'!N195,IF(AND($E$3=3),'Marks Entry 3rd'!N195,IF(AND($E$3=4),'Marks Entry 4th'!N195,"")))))</f>
        <v/>
      </c>
      <c r="P196" s="180" t="str">
        <f>IF(OR($E196="",$G196=""),"",IF(AND($E$3=1),'Marks Entry 1st'!O195,IF(AND($E$3=2),'Marks Entry 2nd'!O195,IF(AND($E$3=3),'Marks Entry 3rd'!O195,IF(AND($E$3=4),'Marks Entry 4th'!O195,"")))))</f>
        <v/>
      </c>
      <c r="Q196" s="180" t="str">
        <f>IF(OR($E196="",$G196=""),"",IF(AND($E$3=1),'Marks Entry 1st'!P195,IF(AND($E$3=2),'Marks Entry 2nd'!P195,IF(AND($E$3=3),'Marks Entry 3rd'!P195,IF(AND($E$3=4),'Marks Entry 4th'!P195,"")))))</f>
        <v/>
      </c>
      <c r="R196" s="91" t="str">
        <f t="shared" si="185"/>
        <v/>
      </c>
      <c r="S196" s="87">
        <f t="shared" si="186"/>
        <v>0</v>
      </c>
      <c r="T196" s="93" t="str">
        <f>IF(OR($E196="",$G196=""),"",IF(AND($E$3=1),'Marks Entry 1st'!Q195,IF(AND($E$3=2),'Marks Entry 2nd'!Q195,IF(AND($E$3=3),'Marks Entry 3rd'!Q195,IF(AND($E$3=4),'Marks Entry 4th'!Q195,"")))))</f>
        <v/>
      </c>
      <c r="U196" s="93" t="str">
        <f>IF(OR($E196="",$G196=""),"",IF(AND($E$3=1),'Marks Entry 1st'!R195,IF(AND($E$3=2),'Marks Entry 2nd'!R195,IF(AND($E$3=3),'Marks Entry 3rd'!R195,IF(AND($E$3=4),'Marks Entry 4th'!R195,"")))))</f>
        <v/>
      </c>
      <c r="V196" s="93" t="str">
        <f>IF(OR($E196="",$G196=""),"",IF(AND($E$3=1),'Marks Entry 1st'!S195,IF(AND($E$3=2),'Marks Entry 2nd'!S195,IF(AND($E$3=3),'Marks Entry 3rd'!S195,IF(AND($E$3=4),'Marks Entry 4th'!S195,"")))))</f>
        <v/>
      </c>
      <c r="W196" s="92" t="str">
        <f t="shared" si="187"/>
        <v/>
      </c>
      <c r="X196" s="87" t="str">
        <f t="shared" si="188"/>
        <v/>
      </c>
      <c r="Y196" s="144">
        <f t="shared" si="189"/>
        <v>0</v>
      </c>
      <c r="Z196" s="144" t="str">
        <f t="shared" si="190"/>
        <v/>
      </c>
      <c r="AA196" s="144" t="str">
        <f t="shared" si="152"/>
        <v/>
      </c>
      <c r="AB196" s="144" t="str">
        <f t="shared" si="191"/>
        <v/>
      </c>
      <c r="AC196" s="144" t="str">
        <f t="shared" si="153"/>
        <v/>
      </c>
      <c r="AD196" s="148" t="str">
        <f t="shared" si="154"/>
        <v/>
      </c>
      <c r="AE196" s="180" t="str">
        <f>IF(OR($E196="",$G196=""),"",IF(AND($E$3=1),'Marks Entry 1st'!T195,IF(AND($E$3=2),'Marks Entry 2nd'!T195,IF(AND($E$3=3),'Marks Entry 3rd'!T195,IF(AND($E$3=4),'Marks Entry 4th'!T195,"")))))</f>
        <v/>
      </c>
      <c r="AF196" s="180" t="str">
        <f>IF(OR($E196="",$G196=""),"",IF(AND($E$3=1),'Marks Entry 1st'!U195,IF(AND($E$3=2),'Marks Entry 2nd'!U195,IF(AND($E$3=3),'Marks Entry 3rd'!U195,IF(AND($E$3=4),'Marks Entry 4th'!U195,"")))))</f>
        <v/>
      </c>
      <c r="AG196" s="87" t="str">
        <f t="shared" si="192"/>
        <v/>
      </c>
      <c r="AH196" s="180" t="str">
        <f>IF(OR($E196="",$G196=""),"",IF(AND($E$3=1),'Marks Entry 1st'!V195,IF(AND($E$3=2),'Marks Entry 2nd'!V195,IF(AND($E$3=3),'Marks Entry 3rd'!V195,IF(AND($E$3=4),'Marks Entry 4th'!V195,"")))))</f>
        <v/>
      </c>
      <c r="AI196" s="180" t="str">
        <f>IF(OR($E196="",$G196=""),"",IF(AND($E$3=1),'Marks Entry 1st'!W195,IF(AND($E$3=2),'Marks Entry 2nd'!W195,IF(AND($E$3=3),'Marks Entry 3rd'!W195,IF(AND($E$3=4),'Marks Entry 4th'!W195,"")))))</f>
        <v/>
      </c>
      <c r="AJ196" s="180" t="str">
        <f>IF(OR($E196="",$G196=""),"",IF(AND($E$3=1),'Marks Entry 1st'!X195,IF(AND($E$3=2),'Marks Entry 2nd'!X195,IF(AND($E$3=3),'Marks Entry 3rd'!X195,IF(AND($E$3=4),'Marks Entry 4th'!X195,"")))))</f>
        <v/>
      </c>
      <c r="AK196" s="91" t="str">
        <f t="shared" si="193"/>
        <v/>
      </c>
      <c r="AL196" s="87">
        <f t="shared" si="194"/>
        <v>0</v>
      </c>
      <c r="AM196" s="93" t="str">
        <f>IF(OR($E196="",$G196=""),"",IF(AND($E$3=1),'Marks Entry 1st'!Y195,IF(AND($E$3=2),'Marks Entry 2nd'!Y195,IF(AND($E$3=3),'Marks Entry 3rd'!Y195,IF(AND($E$3=4),'Marks Entry 4th'!Y195,"")))))</f>
        <v/>
      </c>
      <c r="AN196" s="93" t="str">
        <f>IF(OR($E196="",$G196=""),"",IF(AND($E$3=1),'Marks Entry 1st'!Z195,IF(AND($E$3=2),'Marks Entry 2nd'!Z195,IF(AND($E$3=3),'Marks Entry 3rd'!Z195,IF(AND($E$3=4),'Marks Entry 4th'!Z195,"")))))</f>
        <v/>
      </c>
      <c r="AO196" s="93" t="str">
        <f>IF(OR($E196="",$G196=""),"",IF(AND($E$3=1),'Marks Entry 1st'!AA195,IF(AND($E$3=2),'Marks Entry 2nd'!AA195,IF(AND($E$3=3),'Marks Entry 3rd'!AA195,IF(AND($E$3=4),'Marks Entry 4th'!AA195,"")))))</f>
        <v/>
      </c>
      <c r="AP196" s="92" t="str">
        <f t="shared" si="195"/>
        <v/>
      </c>
      <c r="AQ196" s="87" t="str">
        <f t="shared" si="196"/>
        <v/>
      </c>
      <c r="AR196" s="144">
        <f t="shared" si="197"/>
        <v>0</v>
      </c>
      <c r="AS196" s="144" t="str">
        <f t="shared" si="198"/>
        <v/>
      </c>
      <c r="AT196" s="144" t="str">
        <f t="shared" si="155"/>
        <v/>
      </c>
      <c r="AU196" s="144" t="str">
        <f t="shared" si="199"/>
        <v/>
      </c>
      <c r="AV196" s="144" t="str">
        <f t="shared" si="156"/>
        <v/>
      </c>
      <c r="AW196" s="148" t="str">
        <f t="shared" si="157"/>
        <v/>
      </c>
      <c r="AX196" s="180" t="str">
        <f>IF(OR($E196="",$G196=""),"",IF(AND($E$3=1),'Marks Entry 1st'!AB195,IF(AND($E$3=2),'Marks Entry 2nd'!AB195,IF(AND($E$3=3),'Marks Entry 3rd'!AB195,IF(AND($E$3=4),'Marks Entry 4th'!AB195,"")))))</f>
        <v/>
      </c>
      <c r="AY196" s="180" t="str">
        <f>IF(OR($E196="",$G196=""),"",IF(AND($E$3=1),'Marks Entry 1st'!AC195,IF(AND($E$3=2),'Marks Entry 2nd'!AC195,IF(AND($E$3=3),'Marks Entry 3rd'!AC195,IF(AND($E$3=4),'Marks Entry 4th'!AC195,"")))))</f>
        <v/>
      </c>
      <c r="AZ196" s="87" t="str">
        <f t="shared" si="158"/>
        <v/>
      </c>
      <c r="BA196" s="180" t="str">
        <f>IF(OR($E196="",$G196=""),"",IF(AND($E$3=1),'Marks Entry 1st'!AD195,IF(AND($E$3=2),'Marks Entry 2nd'!AD195,IF(AND($E$3=3),'Marks Entry 3rd'!AD195,IF(AND($E$3=4),'Marks Entry 4th'!AD195,"")))))</f>
        <v/>
      </c>
      <c r="BB196" s="180" t="str">
        <f>IF(OR($E196="",$G196=""),"",IF(AND($E$3=1),'Marks Entry 1st'!AE195,IF(AND($E$3=2),'Marks Entry 2nd'!AE195,IF(AND($E$3=3),'Marks Entry 3rd'!AE195,IF(AND($E$3=4),'Marks Entry 4th'!AE195,"")))))</f>
        <v/>
      </c>
      <c r="BC196" s="180" t="str">
        <f>IF(OR($E196="",$G196=""),"",IF(AND($E$3=1),'Marks Entry 1st'!AF195,IF(AND($E$3=2),'Marks Entry 2nd'!AF195,IF(AND($E$3=3),'Marks Entry 3rd'!AF195,IF(AND($E$3=4),'Marks Entry 4th'!AF195,"")))))</f>
        <v/>
      </c>
      <c r="BD196" s="91" t="str">
        <f t="shared" si="159"/>
        <v/>
      </c>
      <c r="BE196" s="87">
        <f t="shared" si="160"/>
        <v>0</v>
      </c>
      <c r="BF196" s="93" t="str">
        <f>IF(OR($E196="",$G196=""),"",IF(AND($E$3=1),'Marks Entry 1st'!AG195,IF(AND($E$3=2),'Marks Entry 2nd'!AG195,IF(AND($E$3=3),'Marks Entry 3rd'!AG195,IF(AND($E$3=4),'Marks Entry 4th'!AG195,"")))))</f>
        <v/>
      </c>
      <c r="BG196" s="93" t="str">
        <f>IF(OR($E196="",$G196=""),"",IF(AND($E$3=1),'Marks Entry 1st'!AH195,IF(AND($E$3=2),'Marks Entry 2nd'!AH195,IF(AND($E$3=3),'Marks Entry 3rd'!AH195,IF(AND($E$3=4),'Marks Entry 4th'!AH195,"")))))</f>
        <v/>
      </c>
      <c r="BH196" s="93" t="str">
        <f>IF(OR($E196="",$G196=""),"",IF(AND($E$3=1),'Marks Entry 1st'!AI195,IF(AND($E$3=2),'Marks Entry 2nd'!AI195,IF(AND($E$3=3),'Marks Entry 3rd'!AI195,IF(AND($E$3=4),'Marks Entry 4th'!AI195,"")))))</f>
        <v/>
      </c>
      <c r="BI196" s="92" t="str">
        <f t="shared" si="161"/>
        <v/>
      </c>
      <c r="BJ196" s="87" t="str">
        <f t="shared" si="162"/>
        <v/>
      </c>
      <c r="BK196" s="144">
        <f t="shared" si="163"/>
        <v>0</v>
      </c>
      <c r="BL196" s="144" t="str">
        <f t="shared" si="164"/>
        <v/>
      </c>
      <c r="BM196" s="144" t="str">
        <f t="shared" si="165"/>
        <v/>
      </c>
      <c r="BN196" s="144" t="str">
        <f t="shared" si="166"/>
        <v/>
      </c>
      <c r="BO196" s="144" t="str">
        <f t="shared" si="167"/>
        <v/>
      </c>
      <c r="BP196" s="148" t="str">
        <f t="shared" si="168"/>
        <v/>
      </c>
      <c r="BQ196" s="180" t="str">
        <f>IF(OR($E196="",$G196=""),"",IF(AND($E$3=1),'Marks Entry 1st'!AJ195,IF(AND($E$3=2),'Marks Entry 2nd'!AJ195,IF(AND($E$3=3),'Marks Entry 3rd'!AJ195,IF(AND($E$3=4),'Marks Entry 4th'!AJ195,"")))))</f>
        <v/>
      </c>
      <c r="BR196" s="180" t="str">
        <f>IF(OR($E196="",$G196=""),"",IF(AND($E$3=1),'Marks Entry 1st'!AK195,IF(AND($E$3=2),'Marks Entry 2nd'!AK195,IF(AND($E$3=3),'Marks Entry 3rd'!AK195,IF(AND($E$3=4),'Marks Entry 4th'!AK195,"")))))</f>
        <v/>
      </c>
      <c r="BS196" s="87" t="str">
        <f t="shared" si="200"/>
        <v/>
      </c>
      <c r="BT196" s="180" t="str">
        <f>IF(OR($E196="",$G196=""),"",IF(AND($E$3=1),'Marks Entry 1st'!AL195,IF(AND($E$3=2),'Marks Entry 2nd'!AL195,IF(AND($E$3=3),'Marks Entry 3rd'!AL195,IF(AND($E$3=4),'Marks Entry 4th'!AL195,"")))))</f>
        <v/>
      </c>
      <c r="BU196" s="180" t="str">
        <f>IF(OR($E196="",$G196=""),"",IF(AND($E$3=1),'Marks Entry 1st'!AM195,IF(AND($E$3=2),'Marks Entry 2nd'!AM195,IF(AND($E$3=3),'Marks Entry 3rd'!AM195,IF(AND($E$3=4),'Marks Entry 4th'!AM195,"")))))</f>
        <v/>
      </c>
      <c r="BV196" s="180" t="str">
        <f>IF(OR($E196="",$G196=""),"",IF(AND($E$3=1),'Marks Entry 1st'!AN195,IF(AND($E$3=2),'Marks Entry 2nd'!AN195,IF(AND($E$3=3),'Marks Entry 3rd'!AN195,IF(AND($E$3=4),'Marks Entry 4th'!AN195,"")))))</f>
        <v/>
      </c>
      <c r="BW196" s="91" t="str">
        <f t="shared" si="201"/>
        <v/>
      </c>
      <c r="BX196" s="87">
        <f t="shared" si="202"/>
        <v>0</v>
      </c>
      <c r="BY196" s="93" t="str">
        <f>IF(OR($E196="",$G196=""),"",IF(AND($E$3=1),'Marks Entry 1st'!AO195,IF(AND($E$3=2),'Marks Entry 2nd'!AO195,IF(AND($E$3=3),'Marks Entry 3rd'!AO195,IF(AND($E$3=4),'Marks Entry 4th'!AO195,"")))))</f>
        <v/>
      </c>
      <c r="BZ196" s="93" t="str">
        <f>IF(OR($E196="",$G196=""),"",IF(AND($E$3=1),'Marks Entry 1st'!AP195,IF(AND($E$3=2),'Marks Entry 2nd'!AP195,IF(AND($E$3=3),'Marks Entry 3rd'!AP195,IF(AND($E$3=4),'Marks Entry 4th'!AP195,"")))))</f>
        <v/>
      </c>
      <c r="CA196" s="93" t="str">
        <f>IF(OR($E196="",$G196=""),"",IF(AND($E$3=1),'Marks Entry 1st'!AQ195,IF(AND($E$3=2),'Marks Entry 2nd'!AQ195,IF(AND($E$3=3),'Marks Entry 3rd'!AQ195,IF(AND($E$3=4),'Marks Entry 4th'!AQ195,"")))))</f>
        <v/>
      </c>
      <c r="CB196" s="92" t="str">
        <f t="shared" si="203"/>
        <v/>
      </c>
      <c r="CC196" s="87" t="str">
        <f t="shared" si="204"/>
        <v/>
      </c>
      <c r="CD196" s="144">
        <f t="shared" si="205"/>
        <v>0</v>
      </c>
      <c r="CE196" s="144" t="str">
        <f t="shared" si="206"/>
        <v/>
      </c>
      <c r="CF196" s="144" t="str">
        <f t="shared" si="169"/>
        <v/>
      </c>
      <c r="CG196" s="144" t="str">
        <f t="shared" si="207"/>
        <v/>
      </c>
      <c r="CH196" s="144" t="str">
        <f t="shared" si="170"/>
        <v/>
      </c>
      <c r="CI196" s="148" t="str">
        <f t="shared" si="171"/>
        <v/>
      </c>
      <c r="CJ196" s="180" t="str">
        <f>IF(OR($E196="",$G196=""),"",IF(AND($E$3=1),'Marks Entry 1st'!AR195,IF(AND($E$3=2),'Marks Entry 2nd'!AR195,IF(AND($E$3=3),'Marks Entry 3rd'!AR195,IF(AND($E$3=4),'Marks Entry 4th'!AR195,"")))))</f>
        <v/>
      </c>
      <c r="CK196" s="180" t="str">
        <f>IF(OR($E196="",$G196=""),"",IF(AND($E$3=1),'Marks Entry 1st'!AS195,IF(AND($E$3=2),'Marks Entry 2nd'!AS195,IF(AND($E$3=3),'Marks Entry 3rd'!AS195,IF(AND($E$3=4),'Marks Entry 4th'!AS195,"")))))</f>
        <v/>
      </c>
      <c r="CL196" s="87" t="str">
        <f t="shared" si="208"/>
        <v/>
      </c>
      <c r="CM196" s="180" t="str">
        <f>IF(OR($E196="",$G196=""),"",IF(AND($E$3=1),'Marks Entry 1st'!AT195,IF(AND($E$3=2),'Marks Entry 2nd'!AT195,IF(AND($E$3=3),'Marks Entry 3rd'!AT195,IF(AND($E$3=4),'Marks Entry 4th'!AT195,"")))))</f>
        <v/>
      </c>
      <c r="CN196" s="180" t="str">
        <f>IF(OR($E196="",$G196=""),"",IF(AND($E$3=1),'Marks Entry 1st'!AU195,IF(AND($E$3=2),'Marks Entry 2nd'!AU195,IF(AND($E$3=3),'Marks Entry 3rd'!AU195,IF(AND($E$3=4),'Marks Entry 4th'!AU195,"")))))</f>
        <v/>
      </c>
      <c r="CO196" s="180" t="str">
        <f>IF(OR($E196="",$G196=""),"",IF(AND($E$3=1),'Marks Entry 1st'!AV195,IF(AND($E$3=2),'Marks Entry 2nd'!AV195,IF(AND($E$3=3),'Marks Entry 3rd'!AV195,IF(AND($E$3=4),'Marks Entry 4th'!AV195,"")))))</f>
        <v/>
      </c>
      <c r="CP196" s="91" t="str">
        <f t="shared" si="209"/>
        <v/>
      </c>
      <c r="CQ196" s="87">
        <f t="shared" si="210"/>
        <v>0</v>
      </c>
      <c r="CR196" s="93" t="str">
        <f>IF(OR($E196="",$G196=""),"",IF(AND($E$3=1),'Marks Entry 1st'!AW195,IF(AND($E$3=2),'Marks Entry 2nd'!AW195,IF(AND($E$3=3),'Marks Entry 3rd'!AW195,IF(AND($E$3=4),'Marks Entry 4th'!AW195,"")))))</f>
        <v/>
      </c>
      <c r="CS196" s="93" t="str">
        <f>IF(OR($E196="",$G196=""),"",IF(AND($E$3=1),'Marks Entry 1st'!AX195,IF(AND($E$3=2),'Marks Entry 2nd'!AX195,IF(AND($E$3=3),'Marks Entry 3rd'!AX195,IF(AND($E$3=4),'Marks Entry 4th'!AX195,"")))))</f>
        <v/>
      </c>
      <c r="CT196" s="93" t="str">
        <f>IF(OR($E196="",$G196=""),"",IF(AND($E$3=1),'Marks Entry 1st'!AY195,IF(AND($E$3=2),'Marks Entry 2nd'!AY195,IF(AND($E$3=3),'Marks Entry 3rd'!AY195,IF(AND($E$3=4),'Marks Entry 4th'!AY195,"")))))</f>
        <v/>
      </c>
      <c r="CU196" s="92" t="str">
        <f t="shared" si="211"/>
        <v/>
      </c>
      <c r="CV196" s="87" t="str">
        <f t="shared" si="212"/>
        <v/>
      </c>
      <c r="CW196" s="144">
        <f t="shared" si="213"/>
        <v>0</v>
      </c>
      <c r="CX196" s="144" t="str">
        <f t="shared" si="214"/>
        <v/>
      </c>
      <c r="CY196" s="144" t="str">
        <f t="shared" si="172"/>
        <v/>
      </c>
      <c r="CZ196" s="144" t="str">
        <f t="shared" si="215"/>
        <v/>
      </c>
      <c r="DA196" s="144" t="str">
        <f t="shared" si="173"/>
        <v/>
      </c>
      <c r="DB196" s="148" t="str">
        <f t="shared" si="174"/>
        <v/>
      </c>
      <c r="DC196" s="380" t="str">
        <f>IF(OR($E196="",$G196=""),"",IF(AND($E$3=1),'Marks Entry 1st'!AZ195,IF(AND($E$3=2),'Marks Entry 2nd'!AZ195,IF(AND($E$3=3),'Marks Entry 3rd'!AZ195,IF(AND($E$3=4),'Marks Entry 4th'!AZ195,"")))))</f>
        <v/>
      </c>
      <c r="DD196" s="380" t="str">
        <f>IF(OR($E196="",$G196=""),"",IF(AND($E$3=1),'Marks Entry 1st'!BA195,IF(AND($E$3=2),'Marks Entry 2nd'!BA195,IF(AND($E$3=3),'Marks Entry 3rd'!BA195,IF(AND($E$3=4),'Marks Entry 4th'!BA195,"")))))</f>
        <v/>
      </c>
      <c r="DE196" s="380" t="str">
        <f>IF(OR($E196="",$G196=""),"",IF(AND($E$3=1),'Marks Entry 1st'!BB195,IF(AND($E$3=2),'Marks Entry 2nd'!BB195,IF(AND($E$3=3),'Marks Entry 3rd'!BB195,IF(AND($E$3=4),'Marks Entry 4th'!BB195,"")))))</f>
        <v/>
      </c>
      <c r="DF196" s="181" t="str">
        <f t="shared" si="216"/>
        <v/>
      </c>
      <c r="DG196" s="182">
        <f t="shared" si="217"/>
        <v>0</v>
      </c>
      <c r="DH196" s="182" t="str">
        <f t="shared" si="218"/>
        <v/>
      </c>
      <c r="DI196" s="182" t="str">
        <f t="shared" si="219"/>
        <v/>
      </c>
      <c r="DJ196" s="147" t="str">
        <f t="shared" si="175"/>
        <v/>
      </c>
      <c r="DK196" s="380" t="str">
        <f>IF(OR($E196="",$G196=""),"",IF(AND($E$3=1),'Marks Entry 1st'!BC195,IF(AND($E$3=2),'Marks Entry 2nd'!BC195,IF(AND($E$3=3),'Marks Entry 3rd'!BC195,IF(AND($E$3=4),'Marks Entry 4th'!BC195,"")))))</f>
        <v/>
      </c>
      <c r="DL196" s="380" t="str">
        <f>IF(OR($E196="",$G196=""),"",IF(AND($E$3=1),'Marks Entry 1st'!BD195,IF(AND($E$3=2),'Marks Entry 2nd'!BD195,IF(AND($E$3=3),'Marks Entry 3rd'!BD195,IF(AND($E$3=4),'Marks Entry 4th'!BD195,"")))))</f>
        <v/>
      </c>
      <c r="DM196" s="380" t="str">
        <f>IF(OR($E196="",$G196=""),"",IF(AND($E$3=1),'Marks Entry 1st'!BE195,IF(AND($E$3=2),'Marks Entry 2nd'!BE195,IF(AND($E$3=3),'Marks Entry 3rd'!BE195,IF(AND($E$3=4),'Marks Entry 4th'!BE195,"")))))</f>
        <v/>
      </c>
      <c r="DN196" s="181" t="str">
        <f t="shared" si="220"/>
        <v/>
      </c>
      <c r="DO196" s="182">
        <f t="shared" si="221"/>
        <v>0</v>
      </c>
      <c r="DP196" s="182" t="str">
        <f t="shared" si="222"/>
        <v/>
      </c>
      <c r="DQ196" s="182" t="str">
        <f t="shared" si="223"/>
        <v/>
      </c>
      <c r="DR196" s="147" t="str">
        <f t="shared" si="176"/>
        <v/>
      </c>
      <c r="DS196" s="380" t="str">
        <f>IF(OR($E196="",$G196=""),"",IF(AND($E$3=1),'Marks Entry 1st'!BF195,IF(AND($E$3=2),'Marks Entry 2nd'!BF195,IF(AND($E$3=3),'Marks Entry 3rd'!BF195,IF(AND($E$3=4),'Marks Entry 4th'!BF195,"")))))</f>
        <v/>
      </c>
      <c r="DT196" s="380" t="str">
        <f>IF(OR($E196="",$G196=""),"",IF(AND($E$3=1),'Marks Entry 1st'!BG195,IF(AND($E$3=2),'Marks Entry 2nd'!BG195,IF(AND($E$3=3),'Marks Entry 3rd'!BG195,IF(AND($E$3=4),'Marks Entry 4th'!BG195,"")))))</f>
        <v/>
      </c>
      <c r="DU196" s="380" t="str">
        <f>IF(OR($E196="",$G196=""),"",IF(AND($E$3=1),'Marks Entry 1st'!BH195,IF(AND($E$3=2),'Marks Entry 2nd'!BH195,IF(AND($E$3=3),'Marks Entry 3rd'!BH195,IF(AND($E$3=4),'Marks Entry 4th'!BH195,"")))))</f>
        <v/>
      </c>
      <c r="DV196" s="181" t="str">
        <f t="shared" si="224"/>
        <v/>
      </c>
      <c r="DW196" s="182">
        <f t="shared" si="225"/>
        <v>0</v>
      </c>
      <c r="DX196" s="182" t="str">
        <f t="shared" si="226"/>
        <v/>
      </c>
      <c r="DY196" s="182" t="str">
        <f t="shared" si="227"/>
        <v/>
      </c>
      <c r="DZ196" s="147" t="str">
        <f t="shared" si="177"/>
        <v/>
      </c>
      <c r="EA196" s="104" t="str">
        <f t="shared" si="178"/>
        <v/>
      </c>
      <c r="EB196" s="105" t="str">
        <f t="shared" si="179"/>
        <v/>
      </c>
      <c r="EC196" s="111" t="str">
        <f t="shared" si="180"/>
        <v/>
      </c>
      <c r="ED196" s="112" t="str">
        <f t="shared" si="181"/>
        <v/>
      </c>
      <c r="EE196" s="386" t="str">
        <f t="shared" si="182"/>
        <v/>
      </c>
      <c r="EF196" s="72" t="str">
        <f>IF(OR($E196="",$G196=""),"",IF(AND($E$3=1),'Marks Entry 1st'!BI195,IF(AND($E$3=2),'Marks Entry 2nd'!BI195,IF(AND($E$3=3),'Marks Entry 3rd'!BI195,IF(AND($E$3=4),'Marks Entry 4th'!BI195,"")))))</f>
        <v/>
      </c>
      <c r="EG196" s="72" t="str">
        <f>IF(OR($E196="",$G196=""),"",IF(AND($E$3=1),'Marks Entry 1st'!BJ195,IF(AND($E$3=2),'Marks Entry 2nd'!BJ195,IF(AND($E$3=3),'Marks Entry 3rd'!BJ195,IF(AND($E$3=4),'Marks Entry 4th'!BJ195,"")))))</f>
        <v/>
      </c>
      <c r="EH196" s="328" t="str">
        <f t="shared" si="183"/>
        <v/>
      </c>
      <c r="EI196" s="73"/>
      <c r="EP196" s="75">
        <f>IF(AND($E$3=1),'Marks Entry 1st'!I195,IF(AND($E$3=2),'Marks Entry 2nd'!I195,IF(AND($E$3=3),'Marks Entry 3rd'!I195,IF(AND($E$3=4),'Marks Entry 4th'!I195,""))))</f>
        <v>0</v>
      </c>
    </row>
    <row r="197" spans="1:146" ht="18.899999999999999" customHeight="1">
      <c r="A197" s="94">
        <v>190</v>
      </c>
      <c r="B197" s="94" t="str">
        <f>IF(OR(EP197=0,EP197=""),"",IF(AND($E$3=1),'Marks Entry 1st'!I196,IF(AND($E$3=2),'Marks Entry 2nd'!I196,IF(AND($E$3=3),'Marks Entry 3rd'!I196,IF(AND($E$3=4),'Marks Entry 4th'!I196,"")))))</f>
        <v/>
      </c>
      <c r="C197" s="95" t="str">
        <f>IF(OR(B197=0,B197=""),"",IF(AND($E$3=1),'Marks Entry 1st'!B196,IF(AND($E$3=2),'Marks Entry 2nd'!B196,IF(AND($E$3=3),'Marks Entry 3rd'!B196,IF(AND($E$3=4),'Marks Entry 4th'!B196,"")))))</f>
        <v/>
      </c>
      <c r="D197" s="95" t="str">
        <f>IF(OR(B197=0,B197=""),"",IF(AND($E$3=1),'Marks Entry 1st'!C196,IF(AND($E$3=2),'Marks Entry 2nd'!C196,IF(AND($E$3=3),'Marks Entry 3rd'!C196,IF(AND($E$3=4),'Marks Entry 4th'!C196,"")))))</f>
        <v/>
      </c>
      <c r="E197" s="96" t="str">
        <f>IF(OR(B197=0,B197=""),"",IF(AND($E$3=1),'Marks Entry 1st'!E196,IF(AND($E$3=2),'Marks Entry 2nd'!E196,IF(AND($E$3=3),'Marks Entry 3rd'!E196,IF(AND($E$3=4),'Marks Entry 4th'!E196,"")))))</f>
        <v/>
      </c>
      <c r="F197" s="95" t="str">
        <f>IF(OR(B197=0,B197=""),"",IF(AND($E$3=1),'Marks Entry 1st'!D196,IF(AND($E$3=2),'Marks Entry 2nd'!D196,IF(AND($E$3=3),'Marks Entry 3rd'!D196,IF(AND($E$3=4),'Marks Entry 4th'!D196,"")))))</f>
        <v/>
      </c>
      <c r="G197" s="90" t="str">
        <f>IF(OR(B197=0,B197=""),"",IF(AND($E$3=1),'Marks Entry 1st'!F196,IF(AND($E$3=2),'Marks Entry 2nd'!F196,IF(AND($E$3=3),'Marks Entry 3rd'!F196,IF(AND($E$3=4),'Marks Entry 4th'!F196,"")))))</f>
        <v/>
      </c>
      <c r="H197" s="90" t="str">
        <f>IF(OR(B197=0,B197=""),"",IF(AND($E$3=1),'Marks Entry 1st'!G196,IF(AND($E$3=2),'Marks Entry 2nd'!G196,IF(AND($E$3=3),'Marks Entry 3rd'!G196,IF(AND($E$3=4),'Marks Entry 4th'!G196,"")))))</f>
        <v/>
      </c>
      <c r="I197" s="90" t="str">
        <f>IF(OR(B197=0,B197=""),"",IF(AND($E$3=1),'Marks Entry 1st'!H196,IF(AND($E$3=2),'Marks Entry 2nd'!H196,IF(AND($E$3=3),'Marks Entry 3rd'!H196,IF(AND($E$3=4),'Marks Entry 4th'!H196,"")))))</f>
        <v/>
      </c>
      <c r="J197" s="379" t="str">
        <f>IF(OR(B197=0,B197=""),"",IF(AND($E$3=1),'Marks Entry 1st'!J196,IF(AND($E$3=2),'Marks Entry 2nd'!J196,IF(AND($E$3=3),'Marks Entry 3rd'!J196,IF(AND($E$3=4),'Marks Entry 4th'!J196,"")))))</f>
        <v/>
      </c>
      <c r="K197" s="379" t="str">
        <f>IF(OR(B197=0,B197=""),"",IF(AND($E$3=1),'Marks Entry 1st'!K196,IF(AND($E$3=2),'Marks Entry 2nd'!K196,IF(AND($E$3=3),'Marks Entry 3rd'!K196,IF(AND($E$3=4),'Marks Entry 4th'!K196,"")))))</f>
        <v/>
      </c>
      <c r="L197" s="180" t="str">
        <f>IF(OR($E197="",$G197=""),"",IF(AND($E$3=1),'Marks Entry 1st'!L196,IF(AND($E$3=2),'Marks Entry 2nd'!L196,IF(AND($E$3=3),'Marks Entry 3rd'!L196,IF(AND($E$3=4),'Marks Entry 4th'!L196,"")))))</f>
        <v/>
      </c>
      <c r="M197" s="180" t="str">
        <f>IF(OR($E197="",$G197=""),"",IF(AND($E$3=1),'Marks Entry 1st'!M196,IF(AND($E$3=2),'Marks Entry 2nd'!M196,IF(AND($E$3=3),'Marks Entry 3rd'!M196,IF(AND($E$3=4),'Marks Entry 4th'!M196,"")))))</f>
        <v/>
      </c>
      <c r="N197" s="87" t="str">
        <f t="shared" si="184"/>
        <v/>
      </c>
      <c r="O197" s="180" t="str">
        <f>IF(OR($E197="",$G197=""),"",IF(AND($E$3=1),'Marks Entry 1st'!N196,IF(AND($E$3=2),'Marks Entry 2nd'!N196,IF(AND($E$3=3),'Marks Entry 3rd'!N196,IF(AND($E$3=4),'Marks Entry 4th'!N196,"")))))</f>
        <v/>
      </c>
      <c r="P197" s="180" t="str">
        <f>IF(OR($E197="",$G197=""),"",IF(AND($E$3=1),'Marks Entry 1st'!O196,IF(AND($E$3=2),'Marks Entry 2nd'!O196,IF(AND($E$3=3),'Marks Entry 3rd'!O196,IF(AND($E$3=4),'Marks Entry 4th'!O196,"")))))</f>
        <v/>
      </c>
      <c r="Q197" s="180" t="str">
        <f>IF(OR($E197="",$G197=""),"",IF(AND($E$3=1),'Marks Entry 1st'!P196,IF(AND($E$3=2),'Marks Entry 2nd'!P196,IF(AND($E$3=3),'Marks Entry 3rd'!P196,IF(AND($E$3=4),'Marks Entry 4th'!P196,"")))))</f>
        <v/>
      </c>
      <c r="R197" s="91" t="str">
        <f t="shared" si="185"/>
        <v/>
      </c>
      <c r="S197" s="87">
        <f t="shared" si="186"/>
        <v>0</v>
      </c>
      <c r="T197" s="93" t="str">
        <f>IF(OR($E197="",$G197=""),"",IF(AND($E$3=1),'Marks Entry 1st'!Q196,IF(AND($E$3=2),'Marks Entry 2nd'!Q196,IF(AND($E$3=3),'Marks Entry 3rd'!Q196,IF(AND($E$3=4),'Marks Entry 4th'!Q196,"")))))</f>
        <v/>
      </c>
      <c r="U197" s="93" t="str">
        <f>IF(OR($E197="",$G197=""),"",IF(AND($E$3=1),'Marks Entry 1st'!R196,IF(AND($E$3=2),'Marks Entry 2nd'!R196,IF(AND($E$3=3),'Marks Entry 3rd'!R196,IF(AND($E$3=4),'Marks Entry 4th'!R196,"")))))</f>
        <v/>
      </c>
      <c r="V197" s="93" t="str">
        <f>IF(OR($E197="",$G197=""),"",IF(AND($E$3=1),'Marks Entry 1st'!S196,IF(AND($E$3=2),'Marks Entry 2nd'!S196,IF(AND($E$3=3),'Marks Entry 3rd'!S196,IF(AND($E$3=4),'Marks Entry 4th'!S196,"")))))</f>
        <v/>
      </c>
      <c r="W197" s="92" t="str">
        <f t="shared" si="187"/>
        <v/>
      </c>
      <c r="X197" s="87" t="str">
        <f t="shared" si="188"/>
        <v/>
      </c>
      <c r="Y197" s="144">
        <f t="shared" si="189"/>
        <v>0</v>
      </c>
      <c r="Z197" s="144" t="str">
        <f t="shared" si="190"/>
        <v/>
      </c>
      <c r="AA197" s="144" t="str">
        <f t="shared" si="152"/>
        <v/>
      </c>
      <c r="AB197" s="144" t="str">
        <f t="shared" si="191"/>
        <v/>
      </c>
      <c r="AC197" s="144" t="str">
        <f t="shared" si="153"/>
        <v/>
      </c>
      <c r="AD197" s="148" t="str">
        <f t="shared" si="154"/>
        <v/>
      </c>
      <c r="AE197" s="180" t="str">
        <f>IF(OR($E197="",$G197=""),"",IF(AND($E$3=1),'Marks Entry 1st'!T196,IF(AND($E$3=2),'Marks Entry 2nd'!T196,IF(AND($E$3=3),'Marks Entry 3rd'!T196,IF(AND($E$3=4),'Marks Entry 4th'!T196,"")))))</f>
        <v/>
      </c>
      <c r="AF197" s="180" t="str">
        <f>IF(OR($E197="",$G197=""),"",IF(AND($E$3=1),'Marks Entry 1st'!U196,IF(AND($E$3=2),'Marks Entry 2nd'!U196,IF(AND($E$3=3),'Marks Entry 3rd'!U196,IF(AND($E$3=4),'Marks Entry 4th'!U196,"")))))</f>
        <v/>
      </c>
      <c r="AG197" s="87" t="str">
        <f t="shared" si="192"/>
        <v/>
      </c>
      <c r="AH197" s="180" t="str">
        <f>IF(OR($E197="",$G197=""),"",IF(AND($E$3=1),'Marks Entry 1st'!V196,IF(AND($E$3=2),'Marks Entry 2nd'!V196,IF(AND($E$3=3),'Marks Entry 3rd'!V196,IF(AND($E$3=4),'Marks Entry 4th'!V196,"")))))</f>
        <v/>
      </c>
      <c r="AI197" s="180" t="str">
        <f>IF(OR($E197="",$G197=""),"",IF(AND($E$3=1),'Marks Entry 1st'!W196,IF(AND($E$3=2),'Marks Entry 2nd'!W196,IF(AND($E$3=3),'Marks Entry 3rd'!W196,IF(AND($E$3=4),'Marks Entry 4th'!W196,"")))))</f>
        <v/>
      </c>
      <c r="AJ197" s="180" t="str">
        <f>IF(OR($E197="",$G197=""),"",IF(AND($E$3=1),'Marks Entry 1st'!X196,IF(AND($E$3=2),'Marks Entry 2nd'!X196,IF(AND($E$3=3),'Marks Entry 3rd'!X196,IF(AND($E$3=4),'Marks Entry 4th'!X196,"")))))</f>
        <v/>
      </c>
      <c r="AK197" s="91" t="str">
        <f t="shared" si="193"/>
        <v/>
      </c>
      <c r="AL197" s="87">
        <f t="shared" si="194"/>
        <v>0</v>
      </c>
      <c r="AM197" s="93" t="str">
        <f>IF(OR($E197="",$G197=""),"",IF(AND($E$3=1),'Marks Entry 1st'!Y196,IF(AND($E$3=2),'Marks Entry 2nd'!Y196,IF(AND($E$3=3),'Marks Entry 3rd'!Y196,IF(AND($E$3=4),'Marks Entry 4th'!Y196,"")))))</f>
        <v/>
      </c>
      <c r="AN197" s="93" t="str">
        <f>IF(OR($E197="",$G197=""),"",IF(AND($E$3=1),'Marks Entry 1st'!Z196,IF(AND($E$3=2),'Marks Entry 2nd'!Z196,IF(AND($E$3=3),'Marks Entry 3rd'!Z196,IF(AND($E$3=4),'Marks Entry 4th'!Z196,"")))))</f>
        <v/>
      </c>
      <c r="AO197" s="93" t="str">
        <f>IF(OR($E197="",$G197=""),"",IF(AND($E$3=1),'Marks Entry 1st'!AA196,IF(AND($E$3=2),'Marks Entry 2nd'!AA196,IF(AND($E$3=3),'Marks Entry 3rd'!AA196,IF(AND($E$3=4),'Marks Entry 4th'!AA196,"")))))</f>
        <v/>
      </c>
      <c r="AP197" s="92" t="str">
        <f t="shared" si="195"/>
        <v/>
      </c>
      <c r="AQ197" s="87" t="str">
        <f t="shared" si="196"/>
        <v/>
      </c>
      <c r="AR197" s="144">
        <f t="shared" si="197"/>
        <v>0</v>
      </c>
      <c r="AS197" s="144" t="str">
        <f t="shared" si="198"/>
        <v/>
      </c>
      <c r="AT197" s="144" t="str">
        <f t="shared" si="155"/>
        <v/>
      </c>
      <c r="AU197" s="144" t="str">
        <f t="shared" si="199"/>
        <v/>
      </c>
      <c r="AV197" s="144" t="str">
        <f t="shared" si="156"/>
        <v/>
      </c>
      <c r="AW197" s="148" t="str">
        <f t="shared" si="157"/>
        <v/>
      </c>
      <c r="AX197" s="180" t="str">
        <f>IF(OR($E197="",$G197=""),"",IF(AND($E$3=1),'Marks Entry 1st'!AB196,IF(AND($E$3=2),'Marks Entry 2nd'!AB196,IF(AND($E$3=3),'Marks Entry 3rd'!AB196,IF(AND($E$3=4),'Marks Entry 4th'!AB196,"")))))</f>
        <v/>
      </c>
      <c r="AY197" s="180" t="str">
        <f>IF(OR($E197="",$G197=""),"",IF(AND($E$3=1),'Marks Entry 1st'!AC196,IF(AND($E$3=2),'Marks Entry 2nd'!AC196,IF(AND($E$3=3),'Marks Entry 3rd'!AC196,IF(AND($E$3=4),'Marks Entry 4th'!AC196,"")))))</f>
        <v/>
      </c>
      <c r="AZ197" s="87" t="str">
        <f t="shared" si="158"/>
        <v/>
      </c>
      <c r="BA197" s="180" t="str">
        <f>IF(OR($E197="",$G197=""),"",IF(AND($E$3=1),'Marks Entry 1st'!AD196,IF(AND($E$3=2),'Marks Entry 2nd'!AD196,IF(AND($E$3=3),'Marks Entry 3rd'!AD196,IF(AND($E$3=4),'Marks Entry 4th'!AD196,"")))))</f>
        <v/>
      </c>
      <c r="BB197" s="180" t="str">
        <f>IF(OR($E197="",$G197=""),"",IF(AND($E$3=1),'Marks Entry 1st'!AE196,IF(AND($E$3=2),'Marks Entry 2nd'!AE196,IF(AND($E$3=3),'Marks Entry 3rd'!AE196,IF(AND($E$3=4),'Marks Entry 4th'!AE196,"")))))</f>
        <v/>
      </c>
      <c r="BC197" s="180" t="str">
        <f>IF(OR($E197="",$G197=""),"",IF(AND($E$3=1),'Marks Entry 1st'!AF196,IF(AND($E$3=2),'Marks Entry 2nd'!AF196,IF(AND($E$3=3),'Marks Entry 3rd'!AF196,IF(AND($E$3=4),'Marks Entry 4th'!AF196,"")))))</f>
        <v/>
      </c>
      <c r="BD197" s="91" t="str">
        <f t="shared" si="159"/>
        <v/>
      </c>
      <c r="BE197" s="87">
        <f t="shared" si="160"/>
        <v>0</v>
      </c>
      <c r="BF197" s="93" t="str">
        <f>IF(OR($E197="",$G197=""),"",IF(AND($E$3=1),'Marks Entry 1st'!AG196,IF(AND($E$3=2),'Marks Entry 2nd'!AG196,IF(AND($E$3=3),'Marks Entry 3rd'!AG196,IF(AND($E$3=4),'Marks Entry 4th'!AG196,"")))))</f>
        <v/>
      </c>
      <c r="BG197" s="93" t="str">
        <f>IF(OR($E197="",$G197=""),"",IF(AND($E$3=1),'Marks Entry 1st'!AH196,IF(AND($E$3=2),'Marks Entry 2nd'!AH196,IF(AND($E$3=3),'Marks Entry 3rd'!AH196,IF(AND($E$3=4),'Marks Entry 4th'!AH196,"")))))</f>
        <v/>
      </c>
      <c r="BH197" s="93" t="str">
        <f>IF(OR($E197="",$G197=""),"",IF(AND($E$3=1),'Marks Entry 1st'!AI196,IF(AND($E$3=2),'Marks Entry 2nd'!AI196,IF(AND($E$3=3),'Marks Entry 3rd'!AI196,IF(AND($E$3=4),'Marks Entry 4th'!AI196,"")))))</f>
        <v/>
      </c>
      <c r="BI197" s="92" t="str">
        <f t="shared" si="161"/>
        <v/>
      </c>
      <c r="BJ197" s="87" t="str">
        <f t="shared" si="162"/>
        <v/>
      </c>
      <c r="BK197" s="144">
        <f t="shared" si="163"/>
        <v>0</v>
      </c>
      <c r="BL197" s="144" t="str">
        <f t="shared" si="164"/>
        <v/>
      </c>
      <c r="BM197" s="144" t="str">
        <f t="shared" si="165"/>
        <v/>
      </c>
      <c r="BN197" s="144" t="str">
        <f t="shared" si="166"/>
        <v/>
      </c>
      <c r="BO197" s="144" t="str">
        <f t="shared" si="167"/>
        <v/>
      </c>
      <c r="BP197" s="148" t="str">
        <f t="shared" si="168"/>
        <v/>
      </c>
      <c r="BQ197" s="180" t="str">
        <f>IF(OR($E197="",$G197=""),"",IF(AND($E$3=1),'Marks Entry 1st'!AJ196,IF(AND($E$3=2),'Marks Entry 2nd'!AJ196,IF(AND($E$3=3),'Marks Entry 3rd'!AJ196,IF(AND($E$3=4),'Marks Entry 4th'!AJ196,"")))))</f>
        <v/>
      </c>
      <c r="BR197" s="180" t="str">
        <f>IF(OR($E197="",$G197=""),"",IF(AND($E$3=1),'Marks Entry 1st'!AK196,IF(AND($E$3=2),'Marks Entry 2nd'!AK196,IF(AND($E$3=3),'Marks Entry 3rd'!AK196,IF(AND($E$3=4),'Marks Entry 4th'!AK196,"")))))</f>
        <v/>
      </c>
      <c r="BS197" s="87" t="str">
        <f t="shared" si="200"/>
        <v/>
      </c>
      <c r="BT197" s="180" t="str">
        <f>IF(OR($E197="",$G197=""),"",IF(AND($E$3=1),'Marks Entry 1st'!AL196,IF(AND($E$3=2),'Marks Entry 2nd'!AL196,IF(AND($E$3=3),'Marks Entry 3rd'!AL196,IF(AND($E$3=4),'Marks Entry 4th'!AL196,"")))))</f>
        <v/>
      </c>
      <c r="BU197" s="180" t="str">
        <f>IF(OR($E197="",$G197=""),"",IF(AND($E$3=1),'Marks Entry 1st'!AM196,IF(AND($E$3=2),'Marks Entry 2nd'!AM196,IF(AND($E$3=3),'Marks Entry 3rd'!AM196,IF(AND($E$3=4),'Marks Entry 4th'!AM196,"")))))</f>
        <v/>
      </c>
      <c r="BV197" s="180" t="str">
        <f>IF(OR($E197="",$G197=""),"",IF(AND($E$3=1),'Marks Entry 1st'!AN196,IF(AND($E$3=2),'Marks Entry 2nd'!AN196,IF(AND($E$3=3),'Marks Entry 3rd'!AN196,IF(AND($E$3=4),'Marks Entry 4th'!AN196,"")))))</f>
        <v/>
      </c>
      <c r="BW197" s="91" t="str">
        <f t="shared" si="201"/>
        <v/>
      </c>
      <c r="BX197" s="87">
        <f t="shared" si="202"/>
        <v>0</v>
      </c>
      <c r="BY197" s="93" t="str">
        <f>IF(OR($E197="",$G197=""),"",IF(AND($E$3=1),'Marks Entry 1st'!AO196,IF(AND($E$3=2),'Marks Entry 2nd'!AO196,IF(AND($E$3=3),'Marks Entry 3rd'!AO196,IF(AND($E$3=4),'Marks Entry 4th'!AO196,"")))))</f>
        <v/>
      </c>
      <c r="BZ197" s="93" t="str">
        <f>IF(OR($E197="",$G197=""),"",IF(AND($E$3=1),'Marks Entry 1st'!AP196,IF(AND($E$3=2),'Marks Entry 2nd'!AP196,IF(AND($E$3=3),'Marks Entry 3rd'!AP196,IF(AND($E$3=4),'Marks Entry 4th'!AP196,"")))))</f>
        <v/>
      </c>
      <c r="CA197" s="93" t="str">
        <f>IF(OR($E197="",$G197=""),"",IF(AND($E$3=1),'Marks Entry 1st'!AQ196,IF(AND($E$3=2),'Marks Entry 2nd'!AQ196,IF(AND($E$3=3),'Marks Entry 3rd'!AQ196,IF(AND($E$3=4),'Marks Entry 4th'!AQ196,"")))))</f>
        <v/>
      </c>
      <c r="CB197" s="92" t="str">
        <f t="shared" si="203"/>
        <v/>
      </c>
      <c r="CC197" s="87" t="str">
        <f t="shared" si="204"/>
        <v/>
      </c>
      <c r="CD197" s="144">
        <f t="shared" si="205"/>
        <v>0</v>
      </c>
      <c r="CE197" s="144" t="str">
        <f t="shared" si="206"/>
        <v/>
      </c>
      <c r="CF197" s="144" t="str">
        <f t="shared" si="169"/>
        <v/>
      </c>
      <c r="CG197" s="144" t="str">
        <f t="shared" si="207"/>
        <v/>
      </c>
      <c r="CH197" s="144" t="str">
        <f t="shared" si="170"/>
        <v/>
      </c>
      <c r="CI197" s="148" t="str">
        <f t="shared" si="171"/>
        <v/>
      </c>
      <c r="CJ197" s="180" t="str">
        <f>IF(OR($E197="",$G197=""),"",IF(AND($E$3=1),'Marks Entry 1st'!AR196,IF(AND($E$3=2),'Marks Entry 2nd'!AR196,IF(AND($E$3=3),'Marks Entry 3rd'!AR196,IF(AND($E$3=4),'Marks Entry 4th'!AR196,"")))))</f>
        <v/>
      </c>
      <c r="CK197" s="180" t="str">
        <f>IF(OR($E197="",$G197=""),"",IF(AND($E$3=1),'Marks Entry 1st'!AS196,IF(AND($E$3=2),'Marks Entry 2nd'!AS196,IF(AND($E$3=3),'Marks Entry 3rd'!AS196,IF(AND($E$3=4),'Marks Entry 4th'!AS196,"")))))</f>
        <v/>
      </c>
      <c r="CL197" s="87" t="str">
        <f t="shared" si="208"/>
        <v/>
      </c>
      <c r="CM197" s="180" t="str">
        <f>IF(OR($E197="",$G197=""),"",IF(AND($E$3=1),'Marks Entry 1st'!AT196,IF(AND($E$3=2),'Marks Entry 2nd'!AT196,IF(AND($E$3=3),'Marks Entry 3rd'!AT196,IF(AND($E$3=4),'Marks Entry 4th'!AT196,"")))))</f>
        <v/>
      </c>
      <c r="CN197" s="180" t="str">
        <f>IF(OR($E197="",$G197=""),"",IF(AND($E$3=1),'Marks Entry 1st'!AU196,IF(AND($E$3=2),'Marks Entry 2nd'!AU196,IF(AND($E$3=3),'Marks Entry 3rd'!AU196,IF(AND($E$3=4),'Marks Entry 4th'!AU196,"")))))</f>
        <v/>
      </c>
      <c r="CO197" s="180" t="str">
        <f>IF(OR($E197="",$G197=""),"",IF(AND($E$3=1),'Marks Entry 1st'!AV196,IF(AND($E$3=2),'Marks Entry 2nd'!AV196,IF(AND($E$3=3),'Marks Entry 3rd'!AV196,IF(AND($E$3=4),'Marks Entry 4th'!AV196,"")))))</f>
        <v/>
      </c>
      <c r="CP197" s="91" t="str">
        <f t="shared" si="209"/>
        <v/>
      </c>
      <c r="CQ197" s="87">
        <f t="shared" si="210"/>
        <v>0</v>
      </c>
      <c r="CR197" s="93" t="str">
        <f>IF(OR($E197="",$G197=""),"",IF(AND($E$3=1),'Marks Entry 1st'!AW196,IF(AND($E$3=2),'Marks Entry 2nd'!AW196,IF(AND($E$3=3),'Marks Entry 3rd'!AW196,IF(AND($E$3=4),'Marks Entry 4th'!AW196,"")))))</f>
        <v/>
      </c>
      <c r="CS197" s="93" t="str">
        <f>IF(OR($E197="",$G197=""),"",IF(AND($E$3=1),'Marks Entry 1st'!AX196,IF(AND($E$3=2),'Marks Entry 2nd'!AX196,IF(AND($E$3=3),'Marks Entry 3rd'!AX196,IF(AND($E$3=4),'Marks Entry 4th'!AX196,"")))))</f>
        <v/>
      </c>
      <c r="CT197" s="93" t="str">
        <f>IF(OR($E197="",$G197=""),"",IF(AND($E$3=1),'Marks Entry 1st'!AY196,IF(AND($E$3=2),'Marks Entry 2nd'!AY196,IF(AND($E$3=3),'Marks Entry 3rd'!AY196,IF(AND($E$3=4),'Marks Entry 4th'!AY196,"")))))</f>
        <v/>
      </c>
      <c r="CU197" s="92" t="str">
        <f t="shared" si="211"/>
        <v/>
      </c>
      <c r="CV197" s="87" t="str">
        <f t="shared" si="212"/>
        <v/>
      </c>
      <c r="CW197" s="144">
        <f t="shared" si="213"/>
        <v>0</v>
      </c>
      <c r="CX197" s="144" t="str">
        <f t="shared" si="214"/>
        <v/>
      </c>
      <c r="CY197" s="144" t="str">
        <f t="shared" si="172"/>
        <v/>
      </c>
      <c r="CZ197" s="144" t="str">
        <f t="shared" si="215"/>
        <v/>
      </c>
      <c r="DA197" s="144" t="str">
        <f t="shared" si="173"/>
        <v/>
      </c>
      <c r="DB197" s="148" t="str">
        <f t="shared" si="174"/>
        <v/>
      </c>
      <c r="DC197" s="380" t="str">
        <f>IF(OR($E197="",$G197=""),"",IF(AND($E$3=1),'Marks Entry 1st'!AZ196,IF(AND($E$3=2),'Marks Entry 2nd'!AZ196,IF(AND($E$3=3),'Marks Entry 3rd'!AZ196,IF(AND($E$3=4),'Marks Entry 4th'!AZ196,"")))))</f>
        <v/>
      </c>
      <c r="DD197" s="380" t="str">
        <f>IF(OR($E197="",$G197=""),"",IF(AND($E$3=1),'Marks Entry 1st'!BA196,IF(AND($E$3=2),'Marks Entry 2nd'!BA196,IF(AND($E$3=3),'Marks Entry 3rd'!BA196,IF(AND($E$3=4),'Marks Entry 4th'!BA196,"")))))</f>
        <v/>
      </c>
      <c r="DE197" s="380" t="str">
        <f>IF(OR($E197="",$G197=""),"",IF(AND($E$3=1),'Marks Entry 1st'!BB196,IF(AND($E$3=2),'Marks Entry 2nd'!BB196,IF(AND($E$3=3),'Marks Entry 3rd'!BB196,IF(AND($E$3=4),'Marks Entry 4th'!BB196,"")))))</f>
        <v/>
      </c>
      <c r="DF197" s="181" t="str">
        <f t="shared" si="216"/>
        <v/>
      </c>
      <c r="DG197" s="182">
        <f t="shared" si="217"/>
        <v>0</v>
      </c>
      <c r="DH197" s="182" t="str">
        <f t="shared" si="218"/>
        <v/>
      </c>
      <c r="DI197" s="182" t="str">
        <f t="shared" si="219"/>
        <v/>
      </c>
      <c r="DJ197" s="147" t="str">
        <f t="shared" si="175"/>
        <v/>
      </c>
      <c r="DK197" s="380" t="str">
        <f>IF(OR($E197="",$G197=""),"",IF(AND($E$3=1),'Marks Entry 1st'!BC196,IF(AND($E$3=2),'Marks Entry 2nd'!BC196,IF(AND($E$3=3),'Marks Entry 3rd'!BC196,IF(AND($E$3=4),'Marks Entry 4th'!BC196,"")))))</f>
        <v/>
      </c>
      <c r="DL197" s="380" t="str">
        <f>IF(OR($E197="",$G197=""),"",IF(AND($E$3=1),'Marks Entry 1st'!BD196,IF(AND($E$3=2),'Marks Entry 2nd'!BD196,IF(AND($E$3=3),'Marks Entry 3rd'!BD196,IF(AND($E$3=4),'Marks Entry 4th'!BD196,"")))))</f>
        <v/>
      </c>
      <c r="DM197" s="380" t="str">
        <f>IF(OR($E197="",$G197=""),"",IF(AND($E$3=1),'Marks Entry 1st'!BE196,IF(AND($E$3=2),'Marks Entry 2nd'!BE196,IF(AND($E$3=3),'Marks Entry 3rd'!BE196,IF(AND($E$3=4),'Marks Entry 4th'!BE196,"")))))</f>
        <v/>
      </c>
      <c r="DN197" s="181" t="str">
        <f t="shared" si="220"/>
        <v/>
      </c>
      <c r="DO197" s="182">
        <f t="shared" si="221"/>
        <v>0</v>
      </c>
      <c r="DP197" s="182" t="str">
        <f t="shared" si="222"/>
        <v/>
      </c>
      <c r="DQ197" s="182" t="str">
        <f t="shared" si="223"/>
        <v/>
      </c>
      <c r="DR197" s="147" t="str">
        <f t="shared" si="176"/>
        <v/>
      </c>
      <c r="DS197" s="380" t="str">
        <f>IF(OR($E197="",$G197=""),"",IF(AND($E$3=1),'Marks Entry 1st'!BF196,IF(AND($E$3=2),'Marks Entry 2nd'!BF196,IF(AND($E$3=3),'Marks Entry 3rd'!BF196,IF(AND($E$3=4),'Marks Entry 4th'!BF196,"")))))</f>
        <v/>
      </c>
      <c r="DT197" s="380" t="str">
        <f>IF(OR($E197="",$G197=""),"",IF(AND($E$3=1),'Marks Entry 1st'!BG196,IF(AND($E$3=2),'Marks Entry 2nd'!BG196,IF(AND($E$3=3),'Marks Entry 3rd'!BG196,IF(AND($E$3=4),'Marks Entry 4th'!BG196,"")))))</f>
        <v/>
      </c>
      <c r="DU197" s="380" t="str">
        <f>IF(OR($E197="",$G197=""),"",IF(AND($E$3=1),'Marks Entry 1st'!BH196,IF(AND($E$3=2),'Marks Entry 2nd'!BH196,IF(AND($E$3=3),'Marks Entry 3rd'!BH196,IF(AND($E$3=4),'Marks Entry 4th'!BH196,"")))))</f>
        <v/>
      </c>
      <c r="DV197" s="181" t="str">
        <f t="shared" si="224"/>
        <v/>
      </c>
      <c r="DW197" s="182">
        <f t="shared" si="225"/>
        <v>0</v>
      </c>
      <c r="DX197" s="182" t="str">
        <f t="shared" si="226"/>
        <v/>
      </c>
      <c r="DY197" s="182" t="str">
        <f t="shared" si="227"/>
        <v/>
      </c>
      <c r="DZ197" s="147" t="str">
        <f t="shared" si="177"/>
        <v/>
      </c>
      <c r="EA197" s="104" t="str">
        <f t="shared" si="178"/>
        <v/>
      </c>
      <c r="EB197" s="105" t="str">
        <f t="shared" si="179"/>
        <v/>
      </c>
      <c r="EC197" s="111" t="str">
        <f t="shared" si="180"/>
        <v/>
      </c>
      <c r="ED197" s="112" t="str">
        <f t="shared" si="181"/>
        <v/>
      </c>
      <c r="EE197" s="386" t="str">
        <f t="shared" si="182"/>
        <v/>
      </c>
      <c r="EF197" s="72" t="str">
        <f>IF(OR($E197="",$G197=""),"",IF(AND($E$3=1),'Marks Entry 1st'!BI196,IF(AND($E$3=2),'Marks Entry 2nd'!BI196,IF(AND($E$3=3),'Marks Entry 3rd'!BI196,IF(AND($E$3=4),'Marks Entry 4th'!BI196,"")))))</f>
        <v/>
      </c>
      <c r="EG197" s="72" t="str">
        <f>IF(OR($E197="",$G197=""),"",IF(AND($E$3=1),'Marks Entry 1st'!BJ196,IF(AND($E$3=2),'Marks Entry 2nd'!BJ196,IF(AND($E$3=3),'Marks Entry 3rd'!BJ196,IF(AND($E$3=4),'Marks Entry 4th'!BJ196,"")))))</f>
        <v/>
      </c>
      <c r="EH197" s="328" t="str">
        <f t="shared" si="183"/>
        <v/>
      </c>
      <c r="EI197" s="73"/>
      <c r="EP197" s="75">
        <f>IF(AND($E$3=1),'Marks Entry 1st'!I196,IF(AND($E$3=2),'Marks Entry 2nd'!I196,IF(AND($E$3=3),'Marks Entry 3rd'!I196,IF(AND($E$3=4),'Marks Entry 4th'!I196,""))))</f>
        <v>0</v>
      </c>
    </row>
    <row r="198" spans="1:146" ht="18.899999999999999" customHeight="1">
      <c r="A198" s="94">
        <v>191</v>
      </c>
      <c r="B198" s="94" t="str">
        <f>IF(OR(EP198=0,EP198=""),"",IF(AND($E$3=1),'Marks Entry 1st'!I197,IF(AND($E$3=2),'Marks Entry 2nd'!I197,IF(AND($E$3=3),'Marks Entry 3rd'!I197,IF(AND($E$3=4),'Marks Entry 4th'!I197,"")))))</f>
        <v/>
      </c>
      <c r="C198" s="95" t="str">
        <f>IF(OR(B198=0,B198=""),"",IF(AND($E$3=1),'Marks Entry 1st'!B197,IF(AND($E$3=2),'Marks Entry 2nd'!B197,IF(AND($E$3=3),'Marks Entry 3rd'!B197,IF(AND($E$3=4),'Marks Entry 4th'!B197,"")))))</f>
        <v/>
      </c>
      <c r="D198" s="95" t="str">
        <f>IF(OR(B198=0,B198=""),"",IF(AND($E$3=1),'Marks Entry 1st'!C197,IF(AND($E$3=2),'Marks Entry 2nd'!C197,IF(AND($E$3=3),'Marks Entry 3rd'!C197,IF(AND($E$3=4),'Marks Entry 4th'!C197,"")))))</f>
        <v/>
      </c>
      <c r="E198" s="96" t="str">
        <f>IF(OR(B198=0,B198=""),"",IF(AND($E$3=1),'Marks Entry 1st'!E197,IF(AND($E$3=2),'Marks Entry 2nd'!E197,IF(AND($E$3=3),'Marks Entry 3rd'!E197,IF(AND($E$3=4),'Marks Entry 4th'!E197,"")))))</f>
        <v/>
      </c>
      <c r="F198" s="95" t="str">
        <f>IF(OR(B198=0,B198=""),"",IF(AND($E$3=1),'Marks Entry 1st'!D197,IF(AND($E$3=2),'Marks Entry 2nd'!D197,IF(AND($E$3=3),'Marks Entry 3rd'!D197,IF(AND($E$3=4),'Marks Entry 4th'!D197,"")))))</f>
        <v/>
      </c>
      <c r="G198" s="90" t="str">
        <f>IF(OR(B198=0,B198=""),"",IF(AND($E$3=1),'Marks Entry 1st'!F197,IF(AND($E$3=2),'Marks Entry 2nd'!F197,IF(AND($E$3=3),'Marks Entry 3rd'!F197,IF(AND($E$3=4),'Marks Entry 4th'!F197,"")))))</f>
        <v/>
      </c>
      <c r="H198" s="90" t="str">
        <f>IF(OR(B198=0,B198=""),"",IF(AND($E$3=1),'Marks Entry 1st'!G197,IF(AND($E$3=2),'Marks Entry 2nd'!G197,IF(AND($E$3=3),'Marks Entry 3rd'!G197,IF(AND($E$3=4),'Marks Entry 4th'!G197,"")))))</f>
        <v/>
      </c>
      <c r="I198" s="90" t="str">
        <f>IF(OR(B198=0,B198=""),"",IF(AND($E$3=1),'Marks Entry 1st'!H197,IF(AND($E$3=2),'Marks Entry 2nd'!H197,IF(AND($E$3=3),'Marks Entry 3rd'!H197,IF(AND($E$3=4),'Marks Entry 4th'!H197,"")))))</f>
        <v/>
      </c>
      <c r="J198" s="379" t="str">
        <f>IF(OR(B198=0,B198=""),"",IF(AND($E$3=1),'Marks Entry 1st'!J197,IF(AND($E$3=2),'Marks Entry 2nd'!J197,IF(AND($E$3=3),'Marks Entry 3rd'!J197,IF(AND($E$3=4),'Marks Entry 4th'!J197,"")))))</f>
        <v/>
      </c>
      <c r="K198" s="379" t="str">
        <f>IF(OR(B198=0,B198=""),"",IF(AND($E$3=1),'Marks Entry 1st'!K197,IF(AND($E$3=2),'Marks Entry 2nd'!K197,IF(AND($E$3=3),'Marks Entry 3rd'!K197,IF(AND($E$3=4),'Marks Entry 4th'!K197,"")))))</f>
        <v/>
      </c>
      <c r="L198" s="180" t="str">
        <f>IF(OR($E198="",$G198=""),"",IF(AND($E$3=1),'Marks Entry 1st'!L197,IF(AND($E$3=2),'Marks Entry 2nd'!L197,IF(AND($E$3=3),'Marks Entry 3rd'!L197,IF(AND($E$3=4),'Marks Entry 4th'!L197,"")))))</f>
        <v/>
      </c>
      <c r="M198" s="180" t="str">
        <f>IF(OR($E198="",$G198=""),"",IF(AND($E$3=1),'Marks Entry 1st'!M197,IF(AND($E$3=2),'Marks Entry 2nd'!M197,IF(AND($E$3=3),'Marks Entry 3rd'!M197,IF(AND($E$3=4),'Marks Entry 4th'!M197,"")))))</f>
        <v/>
      </c>
      <c r="N198" s="87" t="str">
        <f t="shared" si="184"/>
        <v/>
      </c>
      <c r="O198" s="180" t="str">
        <f>IF(OR($E198="",$G198=""),"",IF(AND($E$3=1),'Marks Entry 1st'!N197,IF(AND($E$3=2),'Marks Entry 2nd'!N197,IF(AND($E$3=3),'Marks Entry 3rd'!N197,IF(AND($E$3=4),'Marks Entry 4th'!N197,"")))))</f>
        <v/>
      </c>
      <c r="P198" s="180" t="str">
        <f>IF(OR($E198="",$G198=""),"",IF(AND($E$3=1),'Marks Entry 1st'!O197,IF(AND($E$3=2),'Marks Entry 2nd'!O197,IF(AND($E$3=3),'Marks Entry 3rd'!O197,IF(AND($E$3=4),'Marks Entry 4th'!O197,"")))))</f>
        <v/>
      </c>
      <c r="Q198" s="180" t="str">
        <f>IF(OR($E198="",$G198=""),"",IF(AND($E$3=1),'Marks Entry 1st'!P197,IF(AND($E$3=2),'Marks Entry 2nd'!P197,IF(AND($E$3=3),'Marks Entry 3rd'!P197,IF(AND($E$3=4),'Marks Entry 4th'!P197,"")))))</f>
        <v/>
      </c>
      <c r="R198" s="91" t="str">
        <f t="shared" si="185"/>
        <v/>
      </c>
      <c r="S198" s="87">
        <f t="shared" si="186"/>
        <v>0</v>
      </c>
      <c r="T198" s="93" t="str">
        <f>IF(OR($E198="",$G198=""),"",IF(AND($E$3=1),'Marks Entry 1st'!Q197,IF(AND($E$3=2),'Marks Entry 2nd'!Q197,IF(AND($E$3=3),'Marks Entry 3rd'!Q197,IF(AND($E$3=4),'Marks Entry 4th'!Q197,"")))))</f>
        <v/>
      </c>
      <c r="U198" s="93" t="str">
        <f>IF(OR($E198="",$G198=""),"",IF(AND($E$3=1),'Marks Entry 1st'!R197,IF(AND($E$3=2),'Marks Entry 2nd'!R197,IF(AND($E$3=3),'Marks Entry 3rd'!R197,IF(AND($E$3=4),'Marks Entry 4th'!R197,"")))))</f>
        <v/>
      </c>
      <c r="V198" s="93" t="str">
        <f>IF(OR($E198="",$G198=""),"",IF(AND($E$3=1),'Marks Entry 1st'!S197,IF(AND($E$3=2),'Marks Entry 2nd'!S197,IF(AND($E$3=3),'Marks Entry 3rd'!S197,IF(AND($E$3=4),'Marks Entry 4th'!S197,"")))))</f>
        <v/>
      </c>
      <c r="W198" s="92" t="str">
        <f t="shared" si="187"/>
        <v/>
      </c>
      <c r="X198" s="87" t="str">
        <f t="shared" si="188"/>
        <v/>
      </c>
      <c r="Y198" s="144">
        <f t="shared" si="189"/>
        <v>0</v>
      </c>
      <c r="Z198" s="144" t="str">
        <f t="shared" si="190"/>
        <v/>
      </c>
      <c r="AA198" s="144" t="str">
        <f t="shared" si="152"/>
        <v/>
      </c>
      <c r="AB198" s="144" t="str">
        <f t="shared" si="191"/>
        <v/>
      </c>
      <c r="AC198" s="144" t="str">
        <f t="shared" si="153"/>
        <v/>
      </c>
      <c r="AD198" s="148" t="str">
        <f t="shared" si="154"/>
        <v/>
      </c>
      <c r="AE198" s="180" t="str">
        <f>IF(OR($E198="",$G198=""),"",IF(AND($E$3=1),'Marks Entry 1st'!T197,IF(AND($E$3=2),'Marks Entry 2nd'!T197,IF(AND($E$3=3),'Marks Entry 3rd'!T197,IF(AND($E$3=4),'Marks Entry 4th'!T197,"")))))</f>
        <v/>
      </c>
      <c r="AF198" s="180" t="str">
        <f>IF(OR($E198="",$G198=""),"",IF(AND($E$3=1),'Marks Entry 1st'!U197,IF(AND($E$3=2),'Marks Entry 2nd'!U197,IF(AND($E$3=3),'Marks Entry 3rd'!U197,IF(AND($E$3=4),'Marks Entry 4th'!U197,"")))))</f>
        <v/>
      </c>
      <c r="AG198" s="87" t="str">
        <f t="shared" si="192"/>
        <v/>
      </c>
      <c r="AH198" s="180" t="str">
        <f>IF(OR($E198="",$G198=""),"",IF(AND($E$3=1),'Marks Entry 1st'!V197,IF(AND($E$3=2),'Marks Entry 2nd'!V197,IF(AND($E$3=3),'Marks Entry 3rd'!V197,IF(AND($E$3=4),'Marks Entry 4th'!V197,"")))))</f>
        <v/>
      </c>
      <c r="AI198" s="180" t="str">
        <f>IF(OR($E198="",$G198=""),"",IF(AND($E$3=1),'Marks Entry 1st'!W197,IF(AND($E$3=2),'Marks Entry 2nd'!W197,IF(AND($E$3=3),'Marks Entry 3rd'!W197,IF(AND($E$3=4),'Marks Entry 4th'!W197,"")))))</f>
        <v/>
      </c>
      <c r="AJ198" s="180" t="str">
        <f>IF(OR($E198="",$G198=""),"",IF(AND($E$3=1),'Marks Entry 1st'!X197,IF(AND($E$3=2),'Marks Entry 2nd'!X197,IF(AND($E$3=3),'Marks Entry 3rd'!X197,IF(AND($E$3=4),'Marks Entry 4th'!X197,"")))))</f>
        <v/>
      </c>
      <c r="AK198" s="91" t="str">
        <f t="shared" si="193"/>
        <v/>
      </c>
      <c r="AL198" s="87">
        <f t="shared" si="194"/>
        <v>0</v>
      </c>
      <c r="AM198" s="93" t="str">
        <f>IF(OR($E198="",$G198=""),"",IF(AND($E$3=1),'Marks Entry 1st'!Y197,IF(AND($E$3=2),'Marks Entry 2nd'!Y197,IF(AND($E$3=3),'Marks Entry 3rd'!Y197,IF(AND($E$3=4),'Marks Entry 4th'!Y197,"")))))</f>
        <v/>
      </c>
      <c r="AN198" s="93" t="str">
        <f>IF(OR($E198="",$G198=""),"",IF(AND($E$3=1),'Marks Entry 1st'!Z197,IF(AND($E$3=2),'Marks Entry 2nd'!Z197,IF(AND($E$3=3),'Marks Entry 3rd'!Z197,IF(AND($E$3=4),'Marks Entry 4th'!Z197,"")))))</f>
        <v/>
      </c>
      <c r="AO198" s="93" t="str">
        <f>IF(OR($E198="",$G198=""),"",IF(AND($E$3=1),'Marks Entry 1st'!AA197,IF(AND($E$3=2),'Marks Entry 2nd'!AA197,IF(AND($E$3=3),'Marks Entry 3rd'!AA197,IF(AND($E$3=4),'Marks Entry 4th'!AA197,"")))))</f>
        <v/>
      </c>
      <c r="AP198" s="92" t="str">
        <f t="shared" si="195"/>
        <v/>
      </c>
      <c r="AQ198" s="87" t="str">
        <f t="shared" si="196"/>
        <v/>
      </c>
      <c r="AR198" s="144">
        <f t="shared" si="197"/>
        <v>0</v>
      </c>
      <c r="AS198" s="144" t="str">
        <f t="shared" si="198"/>
        <v/>
      </c>
      <c r="AT198" s="144" t="str">
        <f t="shared" si="155"/>
        <v/>
      </c>
      <c r="AU198" s="144" t="str">
        <f t="shared" si="199"/>
        <v/>
      </c>
      <c r="AV198" s="144" t="str">
        <f t="shared" si="156"/>
        <v/>
      </c>
      <c r="AW198" s="148" t="str">
        <f t="shared" si="157"/>
        <v/>
      </c>
      <c r="AX198" s="180" t="str">
        <f>IF(OR($E198="",$G198=""),"",IF(AND($E$3=1),'Marks Entry 1st'!AB197,IF(AND($E$3=2),'Marks Entry 2nd'!AB197,IF(AND($E$3=3),'Marks Entry 3rd'!AB197,IF(AND($E$3=4),'Marks Entry 4th'!AB197,"")))))</f>
        <v/>
      </c>
      <c r="AY198" s="180" t="str">
        <f>IF(OR($E198="",$G198=""),"",IF(AND($E$3=1),'Marks Entry 1st'!AC197,IF(AND($E$3=2),'Marks Entry 2nd'!AC197,IF(AND($E$3=3),'Marks Entry 3rd'!AC197,IF(AND($E$3=4),'Marks Entry 4th'!AC197,"")))))</f>
        <v/>
      </c>
      <c r="AZ198" s="87" t="str">
        <f t="shared" si="158"/>
        <v/>
      </c>
      <c r="BA198" s="180" t="str">
        <f>IF(OR($E198="",$G198=""),"",IF(AND($E$3=1),'Marks Entry 1st'!AD197,IF(AND($E$3=2),'Marks Entry 2nd'!AD197,IF(AND($E$3=3),'Marks Entry 3rd'!AD197,IF(AND($E$3=4),'Marks Entry 4th'!AD197,"")))))</f>
        <v/>
      </c>
      <c r="BB198" s="180" t="str">
        <f>IF(OR($E198="",$G198=""),"",IF(AND($E$3=1),'Marks Entry 1st'!AE197,IF(AND($E$3=2),'Marks Entry 2nd'!AE197,IF(AND($E$3=3),'Marks Entry 3rd'!AE197,IF(AND($E$3=4),'Marks Entry 4th'!AE197,"")))))</f>
        <v/>
      </c>
      <c r="BC198" s="180" t="str">
        <f>IF(OR($E198="",$G198=""),"",IF(AND($E$3=1),'Marks Entry 1st'!AF197,IF(AND($E$3=2),'Marks Entry 2nd'!AF197,IF(AND($E$3=3),'Marks Entry 3rd'!AF197,IF(AND($E$3=4),'Marks Entry 4th'!AF197,"")))))</f>
        <v/>
      </c>
      <c r="BD198" s="91" t="str">
        <f t="shared" si="159"/>
        <v/>
      </c>
      <c r="BE198" s="87">
        <f t="shared" si="160"/>
        <v>0</v>
      </c>
      <c r="BF198" s="93" t="str">
        <f>IF(OR($E198="",$G198=""),"",IF(AND($E$3=1),'Marks Entry 1st'!AG197,IF(AND($E$3=2),'Marks Entry 2nd'!AG197,IF(AND($E$3=3),'Marks Entry 3rd'!AG197,IF(AND($E$3=4),'Marks Entry 4th'!AG197,"")))))</f>
        <v/>
      </c>
      <c r="BG198" s="93" t="str">
        <f>IF(OR($E198="",$G198=""),"",IF(AND($E$3=1),'Marks Entry 1st'!AH197,IF(AND($E$3=2),'Marks Entry 2nd'!AH197,IF(AND($E$3=3),'Marks Entry 3rd'!AH197,IF(AND($E$3=4),'Marks Entry 4th'!AH197,"")))))</f>
        <v/>
      </c>
      <c r="BH198" s="93" t="str">
        <f>IF(OR($E198="",$G198=""),"",IF(AND($E$3=1),'Marks Entry 1st'!AI197,IF(AND($E$3=2),'Marks Entry 2nd'!AI197,IF(AND($E$3=3),'Marks Entry 3rd'!AI197,IF(AND($E$3=4),'Marks Entry 4th'!AI197,"")))))</f>
        <v/>
      </c>
      <c r="BI198" s="92" t="str">
        <f t="shared" si="161"/>
        <v/>
      </c>
      <c r="BJ198" s="87" t="str">
        <f t="shared" si="162"/>
        <v/>
      </c>
      <c r="BK198" s="144">
        <f t="shared" si="163"/>
        <v>0</v>
      </c>
      <c r="BL198" s="144" t="str">
        <f t="shared" si="164"/>
        <v/>
      </c>
      <c r="BM198" s="144" t="str">
        <f t="shared" si="165"/>
        <v/>
      </c>
      <c r="BN198" s="144" t="str">
        <f t="shared" si="166"/>
        <v/>
      </c>
      <c r="BO198" s="144" t="str">
        <f t="shared" si="167"/>
        <v/>
      </c>
      <c r="BP198" s="148" t="str">
        <f t="shared" si="168"/>
        <v/>
      </c>
      <c r="BQ198" s="180" t="str">
        <f>IF(OR($E198="",$G198=""),"",IF(AND($E$3=1),'Marks Entry 1st'!AJ197,IF(AND($E$3=2),'Marks Entry 2nd'!AJ197,IF(AND($E$3=3),'Marks Entry 3rd'!AJ197,IF(AND($E$3=4),'Marks Entry 4th'!AJ197,"")))))</f>
        <v/>
      </c>
      <c r="BR198" s="180" t="str">
        <f>IF(OR($E198="",$G198=""),"",IF(AND($E$3=1),'Marks Entry 1st'!AK197,IF(AND($E$3=2),'Marks Entry 2nd'!AK197,IF(AND($E$3=3),'Marks Entry 3rd'!AK197,IF(AND($E$3=4),'Marks Entry 4th'!AK197,"")))))</f>
        <v/>
      </c>
      <c r="BS198" s="87" t="str">
        <f t="shared" si="200"/>
        <v/>
      </c>
      <c r="BT198" s="180" t="str">
        <f>IF(OR($E198="",$G198=""),"",IF(AND($E$3=1),'Marks Entry 1st'!AL197,IF(AND($E$3=2),'Marks Entry 2nd'!AL197,IF(AND($E$3=3),'Marks Entry 3rd'!AL197,IF(AND($E$3=4),'Marks Entry 4th'!AL197,"")))))</f>
        <v/>
      </c>
      <c r="BU198" s="180" t="str">
        <f>IF(OR($E198="",$G198=""),"",IF(AND($E$3=1),'Marks Entry 1st'!AM197,IF(AND($E$3=2),'Marks Entry 2nd'!AM197,IF(AND($E$3=3),'Marks Entry 3rd'!AM197,IF(AND($E$3=4),'Marks Entry 4th'!AM197,"")))))</f>
        <v/>
      </c>
      <c r="BV198" s="180" t="str">
        <f>IF(OR($E198="",$G198=""),"",IF(AND($E$3=1),'Marks Entry 1st'!AN197,IF(AND($E$3=2),'Marks Entry 2nd'!AN197,IF(AND($E$3=3),'Marks Entry 3rd'!AN197,IF(AND($E$3=4),'Marks Entry 4th'!AN197,"")))))</f>
        <v/>
      </c>
      <c r="BW198" s="91" t="str">
        <f t="shared" si="201"/>
        <v/>
      </c>
      <c r="BX198" s="87">
        <f t="shared" si="202"/>
        <v>0</v>
      </c>
      <c r="BY198" s="93" t="str">
        <f>IF(OR($E198="",$G198=""),"",IF(AND($E$3=1),'Marks Entry 1st'!AO197,IF(AND($E$3=2),'Marks Entry 2nd'!AO197,IF(AND($E$3=3),'Marks Entry 3rd'!AO197,IF(AND($E$3=4),'Marks Entry 4th'!AO197,"")))))</f>
        <v/>
      </c>
      <c r="BZ198" s="93" t="str">
        <f>IF(OR($E198="",$G198=""),"",IF(AND($E$3=1),'Marks Entry 1st'!AP197,IF(AND($E$3=2),'Marks Entry 2nd'!AP197,IF(AND($E$3=3),'Marks Entry 3rd'!AP197,IF(AND($E$3=4),'Marks Entry 4th'!AP197,"")))))</f>
        <v/>
      </c>
      <c r="CA198" s="93" t="str">
        <f>IF(OR($E198="",$G198=""),"",IF(AND($E$3=1),'Marks Entry 1st'!AQ197,IF(AND($E$3=2),'Marks Entry 2nd'!AQ197,IF(AND($E$3=3),'Marks Entry 3rd'!AQ197,IF(AND($E$3=4),'Marks Entry 4th'!AQ197,"")))))</f>
        <v/>
      </c>
      <c r="CB198" s="92" t="str">
        <f t="shared" si="203"/>
        <v/>
      </c>
      <c r="CC198" s="87" t="str">
        <f t="shared" si="204"/>
        <v/>
      </c>
      <c r="CD198" s="144">
        <f t="shared" si="205"/>
        <v>0</v>
      </c>
      <c r="CE198" s="144" t="str">
        <f t="shared" si="206"/>
        <v/>
      </c>
      <c r="CF198" s="144" t="str">
        <f t="shared" si="169"/>
        <v/>
      </c>
      <c r="CG198" s="144" t="str">
        <f t="shared" si="207"/>
        <v/>
      </c>
      <c r="CH198" s="144" t="str">
        <f t="shared" si="170"/>
        <v/>
      </c>
      <c r="CI198" s="148" t="str">
        <f t="shared" si="171"/>
        <v/>
      </c>
      <c r="CJ198" s="180" t="str">
        <f>IF(OR($E198="",$G198=""),"",IF(AND($E$3=1),'Marks Entry 1st'!AR197,IF(AND($E$3=2),'Marks Entry 2nd'!AR197,IF(AND($E$3=3),'Marks Entry 3rd'!AR197,IF(AND($E$3=4),'Marks Entry 4th'!AR197,"")))))</f>
        <v/>
      </c>
      <c r="CK198" s="180" t="str">
        <f>IF(OR($E198="",$G198=""),"",IF(AND($E$3=1),'Marks Entry 1st'!AS197,IF(AND($E$3=2),'Marks Entry 2nd'!AS197,IF(AND($E$3=3),'Marks Entry 3rd'!AS197,IF(AND($E$3=4),'Marks Entry 4th'!AS197,"")))))</f>
        <v/>
      </c>
      <c r="CL198" s="87" t="str">
        <f t="shared" si="208"/>
        <v/>
      </c>
      <c r="CM198" s="180" t="str">
        <f>IF(OR($E198="",$G198=""),"",IF(AND($E$3=1),'Marks Entry 1st'!AT197,IF(AND($E$3=2),'Marks Entry 2nd'!AT197,IF(AND($E$3=3),'Marks Entry 3rd'!AT197,IF(AND($E$3=4),'Marks Entry 4th'!AT197,"")))))</f>
        <v/>
      </c>
      <c r="CN198" s="180" t="str">
        <f>IF(OR($E198="",$G198=""),"",IF(AND($E$3=1),'Marks Entry 1st'!AU197,IF(AND($E$3=2),'Marks Entry 2nd'!AU197,IF(AND($E$3=3),'Marks Entry 3rd'!AU197,IF(AND($E$3=4),'Marks Entry 4th'!AU197,"")))))</f>
        <v/>
      </c>
      <c r="CO198" s="180" t="str">
        <f>IF(OR($E198="",$G198=""),"",IF(AND($E$3=1),'Marks Entry 1st'!AV197,IF(AND($E$3=2),'Marks Entry 2nd'!AV197,IF(AND($E$3=3),'Marks Entry 3rd'!AV197,IF(AND($E$3=4),'Marks Entry 4th'!AV197,"")))))</f>
        <v/>
      </c>
      <c r="CP198" s="91" t="str">
        <f t="shared" si="209"/>
        <v/>
      </c>
      <c r="CQ198" s="87">
        <f t="shared" si="210"/>
        <v>0</v>
      </c>
      <c r="CR198" s="93" t="str">
        <f>IF(OR($E198="",$G198=""),"",IF(AND($E$3=1),'Marks Entry 1st'!AW197,IF(AND($E$3=2),'Marks Entry 2nd'!AW197,IF(AND($E$3=3),'Marks Entry 3rd'!AW197,IF(AND($E$3=4),'Marks Entry 4th'!AW197,"")))))</f>
        <v/>
      </c>
      <c r="CS198" s="93" t="str">
        <f>IF(OR($E198="",$G198=""),"",IF(AND($E$3=1),'Marks Entry 1st'!AX197,IF(AND($E$3=2),'Marks Entry 2nd'!AX197,IF(AND($E$3=3),'Marks Entry 3rd'!AX197,IF(AND($E$3=4),'Marks Entry 4th'!AX197,"")))))</f>
        <v/>
      </c>
      <c r="CT198" s="93" t="str">
        <f>IF(OR($E198="",$G198=""),"",IF(AND($E$3=1),'Marks Entry 1st'!AY197,IF(AND($E$3=2),'Marks Entry 2nd'!AY197,IF(AND($E$3=3),'Marks Entry 3rd'!AY197,IF(AND($E$3=4),'Marks Entry 4th'!AY197,"")))))</f>
        <v/>
      </c>
      <c r="CU198" s="92" t="str">
        <f t="shared" si="211"/>
        <v/>
      </c>
      <c r="CV198" s="87" t="str">
        <f t="shared" si="212"/>
        <v/>
      </c>
      <c r="CW198" s="144">
        <f t="shared" si="213"/>
        <v>0</v>
      </c>
      <c r="CX198" s="144" t="str">
        <f t="shared" si="214"/>
        <v/>
      </c>
      <c r="CY198" s="144" t="str">
        <f t="shared" si="172"/>
        <v/>
      </c>
      <c r="CZ198" s="144" t="str">
        <f t="shared" si="215"/>
        <v/>
      </c>
      <c r="DA198" s="144" t="str">
        <f t="shared" si="173"/>
        <v/>
      </c>
      <c r="DB198" s="148" t="str">
        <f t="shared" si="174"/>
        <v/>
      </c>
      <c r="DC198" s="380" t="str">
        <f>IF(OR($E198="",$G198=""),"",IF(AND($E$3=1),'Marks Entry 1st'!AZ197,IF(AND($E$3=2),'Marks Entry 2nd'!AZ197,IF(AND($E$3=3),'Marks Entry 3rd'!AZ197,IF(AND($E$3=4),'Marks Entry 4th'!AZ197,"")))))</f>
        <v/>
      </c>
      <c r="DD198" s="380" t="str">
        <f>IF(OR($E198="",$G198=""),"",IF(AND($E$3=1),'Marks Entry 1st'!BA197,IF(AND($E$3=2),'Marks Entry 2nd'!BA197,IF(AND($E$3=3),'Marks Entry 3rd'!BA197,IF(AND($E$3=4),'Marks Entry 4th'!BA197,"")))))</f>
        <v/>
      </c>
      <c r="DE198" s="380" t="str">
        <f>IF(OR($E198="",$G198=""),"",IF(AND($E$3=1),'Marks Entry 1st'!BB197,IF(AND($E$3=2),'Marks Entry 2nd'!BB197,IF(AND($E$3=3),'Marks Entry 3rd'!BB197,IF(AND($E$3=4),'Marks Entry 4th'!BB197,"")))))</f>
        <v/>
      </c>
      <c r="DF198" s="181" t="str">
        <f t="shared" si="216"/>
        <v/>
      </c>
      <c r="DG198" s="182">
        <f t="shared" si="217"/>
        <v>0</v>
      </c>
      <c r="DH198" s="182" t="str">
        <f t="shared" si="218"/>
        <v/>
      </c>
      <c r="DI198" s="182" t="str">
        <f t="shared" si="219"/>
        <v/>
      </c>
      <c r="DJ198" s="147" t="str">
        <f t="shared" si="175"/>
        <v/>
      </c>
      <c r="DK198" s="380" t="str">
        <f>IF(OR($E198="",$G198=""),"",IF(AND($E$3=1),'Marks Entry 1st'!BC197,IF(AND($E$3=2),'Marks Entry 2nd'!BC197,IF(AND($E$3=3),'Marks Entry 3rd'!BC197,IF(AND($E$3=4),'Marks Entry 4th'!BC197,"")))))</f>
        <v/>
      </c>
      <c r="DL198" s="380" t="str">
        <f>IF(OR($E198="",$G198=""),"",IF(AND($E$3=1),'Marks Entry 1st'!BD197,IF(AND($E$3=2),'Marks Entry 2nd'!BD197,IF(AND($E$3=3),'Marks Entry 3rd'!BD197,IF(AND($E$3=4),'Marks Entry 4th'!BD197,"")))))</f>
        <v/>
      </c>
      <c r="DM198" s="380" t="str">
        <f>IF(OR($E198="",$G198=""),"",IF(AND($E$3=1),'Marks Entry 1st'!BE197,IF(AND($E$3=2),'Marks Entry 2nd'!BE197,IF(AND($E$3=3),'Marks Entry 3rd'!BE197,IF(AND($E$3=4),'Marks Entry 4th'!BE197,"")))))</f>
        <v/>
      </c>
      <c r="DN198" s="181" t="str">
        <f t="shared" si="220"/>
        <v/>
      </c>
      <c r="DO198" s="182">
        <f t="shared" si="221"/>
        <v>0</v>
      </c>
      <c r="DP198" s="182" t="str">
        <f t="shared" si="222"/>
        <v/>
      </c>
      <c r="DQ198" s="182" t="str">
        <f t="shared" si="223"/>
        <v/>
      </c>
      <c r="DR198" s="147" t="str">
        <f t="shared" si="176"/>
        <v/>
      </c>
      <c r="DS198" s="380" t="str">
        <f>IF(OR($E198="",$G198=""),"",IF(AND($E$3=1),'Marks Entry 1st'!BF197,IF(AND($E$3=2),'Marks Entry 2nd'!BF197,IF(AND($E$3=3),'Marks Entry 3rd'!BF197,IF(AND($E$3=4),'Marks Entry 4th'!BF197,"")))))</f>
        <v/>
      </c>
      <c r="DT198" s="380" t="str">
        <f>IF(OR($E198="",$G198=""),"",IF(AND($E$3=1),'Marks Entry 1st'!BG197,IF(AND($E$3=2),'Marks Entry 2nd'!BG197,IF(AND($E$3=3),'Marks Entry 3rd'!BG197,IF(AND($E$3=4),'Marks Entry 4th'!BG197,"")))))</f>
        <v/>
      </c>
      <c r="DU198" s="380" t="str">
        <f>IF(OR($E198="",$G198=""),"",IF(AND($E$3=1),'Marks Entry 1st'!BH197,IF(AND($E$3=2),'Marks Entry 2nd'!BH197,IF(AND($E$3=3),'Marks Entry 3rd'!BH197,IF(AND($E$3=4),'Marks Entry 4th'!BH197,"")))))</f>
        <v/>
      </c>
      <c r="DV198" s="181" t="str">
        <f t="shared" si="224"/>
        <v/>
      </c>
      <c r="DW198" s="182">
        <f t="shared" si="225"/>
        <v>0</v>
      </c>
      <c r="DX198" s="182" t="str">
        <f t="shared" si="226"/>
        <v/>
      </c>
      <c r="DY198" s="182" t="str">
        <f t="shared" si="227"/>
        <v/>
      </c>
      <c r="DZ198" s="147" t="str">
        <f t="shared" si="177"/>
        <v/>
      </c>
      <c r="EA198" s="104" t="str">
        <f t="shared" si="178"/>
        <v/>
      </c>
      <c r="EB198" s="105" t="str">
        <f t="shared" si="179"/>
        <v/>
      </c>
      <c r="EC198" s="111" t="str">
        <f t="shared" si="180"/>
        <v/>
      </c>
      <c r="ED198" s="112" t="str">
        <f t="shared" si="181"/>
        <v/>
      </c>
      <c r="EE198" s="386" t="str">
        <f t="shared" si="182"/>
        <v/>
      </c>
      <c r="EF198" s="72" t="str">
        <f>IF(OR($E198="",$G198=""),"",IF(AND($E$3=1),'Marks Entry 1st'!BI197,IF(AND($E$3=2),'Marks Entry 2nd'!BI197,IF(AND($E$3=3),'Marks Entry 3rd'!BI197,IF(AND($E$3=4),'Marks Entry 4th'!BI197,"")))))</f>
        <v/>
      </c>
      <c r="EG198" s="72" t="str">
        <f>IF(OR($E198="",$G198=""),"",IF(AND($E$3=1),'Marks Entry 1st'!BJ197,IF(AND($E$3=2),'Marks Entry 2nd'!BJ197,IF(AND($E$3=3),'Marks Entry 3rd'!BJ197,IF(AND($E$3=4),'Marks Entry 4th'!BJ197,"")))))</f>
        <v/>
      </c>
      <c r="EH198" s="328" t="str">
        <f t="shared" si="183"/>
        <v/>
      </c>
      <c r="EI198" s="73"/>
      <c r="EP198" s="75">
        <f>IF(AND($E$3=1),'Marks Entry 1st'!I197,IF(AND($E$3=2),'Marks Entry 2nd'!I197,IF(AND($E$3=3),'Marks Entry 3rd'!I197,IF(AND($E$3=4),'Marks Entry 4th'!I197,""))))</f>
        <v>0</v>
      </c>
    </row>
    <row r="199" spans="1:146" ht="18.899999999999999" customHeight="1">
      <c r="A199" s="94">
        <v>192</v>
      </c>
      <c r="B199" s="94" t="str">
        <f>IF(OR(EP199=0,EP199=""),"",IF(AND($E$3=1),'Marks Entry 1st'!I198,IF(AND($E$3=2),'Marks Entry 2nd'!I198,IF(AND($E$3=3),'Marks Entry 3rd'!I198,IF(AND($E$3=4),'Marks Entry 4th'!I198,"")))))</f>
        <v/>
      </c>
      <c r="C199" s="95" t="str">
        <f>IF(OR(B199=0,B199=""),"",IF(AND($E$3=1),'Marks Entry 1st'!B198,IF(AND($E$3=2),'Marks Entry 2nd'!B198,IF(AND($E$3=3),'Marks Entry 3rd'!B198,IF(AND($E$3=4),'Marks Entry 4th'!B198,"")))))</f>
        <v/>
      </c>
      <c r="D199" s="95" t="str">
        <f>IF(OR(B199=0,B199=""),"",IF(AND($E$3=1),'Marks Entry 1st'!C198,IF(AND($E$3=2),'Marks Entry 2nd'!C198,IF(AND($E$3=3),'Marks Entry 3rd'!C198,IF(AND($E$3=4),'Marks Entry 4th'!C198,"")))))</f>
        <v/>
      </c>
      <c r="E199" s="96" t="str">
        <f>IF(OR(B199=0,B199=""),"",IF(AND($E$3=1),'Marks Entry 1st'!E198,IF(AND($E$3=2),'Marks Entry 2nd'!E198,IF(AND($E$3=3),'Marks Entry 3rd'!E198,IF(AND($E$3=4),'Marks Entry 4th'!E198,"")))))</f>
        <v/>
      </c>
      <c r="F199" s="95" t="str">
        <f>IF(OR(B199=0,B199=""),"",IF(AND($E$3=1),'Marks Entry 1st'!D198,IF(AND($E$3=2),'Marks Entry 2nd'!D198,IF(AND($E$3=3),'Marks Entry 3rd'!D198,IF(AND($E$3=4),'Marks Entry 4th'!D198,"")))))</f>
        <v/>
      </c>
      <c r="G199" s="90" t="str">
        <f>IF(OR(B199=0,B199=""),"",IF(AND($E$3=1),'Marks Entry 1st'!F198,IF(AND($E$3=2),'Marks Entry 2nd'!F198,IF(AND($E$3=3),'Marks Entry 3rd'!F198,IF(AND($E$3=4),'Marks Entry 4th'!F198,"")))))</f>
        <v/>
      </c>
      <c r="H199" s="90" t="str">
        <f>IF(OR(B199=0,B199=""),"",IF(AND($E$3=1),'Marks Entry 1st'!G198,IF(AND($E$3=2),'Marks Entry 2nd'!G198,IF(AND($E$3=3),'Marks Entry 3rd'!G198,IF(AND($E$3=4),'Marks Entry 4th'!G198,"")))))</f>
        <v/>
      </c>
      <c r="I199" s="90" t="str">
        <f>IF(OR(B199=0,B199=""),"",IF(AND($E$3=1),'Marks Entry 1st'!H198,IF(AND($E$3=2),'Marks Entry 2nd'!H198,IF(AND($E$3=3),'Marks Entry 3rd'!H198,IF(AND($E$3=4),'Marks Entry 4th'!H198,"")))))</f>
        <v/>
      </c>
      <c r="J199" s="379" t="str">
        <f>IF(OR(B199=0,B199=""),"",IF(AND($E$3=1),'Marks Entry 1st'!J198,IF(AND($E$3=2),'Marks Entry 2nd'!J198,IF(AND($E$3=3),'Marks Entry 3rd'!J198,IF(AND($E$3=4),'Marks Entry 4th'!J198,"")))))</f>
        <v/>
      </c>
      <c r="K199" s="379" t="str">
        <f>IF(OR(B199=0,B199=""),"",IF(AND($E$3=1),'Marks Entry 1st'!K198,IF(AND($E$3=2),'Marks Entry 2nd'!K198,IF(AND($E$3=3),'Marks Entry 3rd'!K198,IF(AND($E$3=4),'Marks Entry 4th'!K198,"")))))</f>
        <v/>
      </c>
      <c r="L199" s="180" t="str">
        <f>IF(OR($E199="",$G199=""),"",IF(AND($E$3=1),'Marks Entry 1st'!L198,IF(AND($E$3=2),'Marks Entry 2nd'!L198,IF(AND($E$3=3),'Marks Entry 3rd'!L198,IF(AND($E$3=4),'Marks Entry 4th'!L198,"")))))</f>
        <v/>
      </c>
      <c r="M199" s="180" t="str">
        <f>IF(OR($E199="",$G199=""),"",IF(AND($E$3=1),'Marks Entry 1st'!M198,IF(AND($E$3=2),'Marks Entry 2nd'!M198,IF(AND($E$3=3),'Marks Entry 3rd'!M198,IF(AND($E$3=4),'Marks Entry 4th'!M198,"")))))</f>
        <v/>
      </c>
      <c r="N199" s="87" t="str">
        <f t="shared" si="184"/>
        <v/>
      </c>
      <c r="O199" s="180" t="str">
        <f>IF(OR($E199="",$G199=""),"",IF(AND($E$3=1),'Marks Entry 1st'!N198,IF(AND($E$3=2),'Marks Entry 2nd'!N198,IF(AND($E$3=3),'Marks Entry 3rd'!N198,IF(AND($E$3=4),'Marks Entry 4th'!N198,"")))))</f>
        <v/>
      </c>
      <c r="P199" s="180" t="str">
        <f>IF(OR($E199="",$G199=""),"",IF(AND($E$3=1),'Marks Entry 1st'!O198,IF(AND($E$3=2),'Marks Entry 2nd'!O198,IF(AND($E$3=3),'Marks Entry 3rd'!O198,IF(AND($E$3=4),'Marks Entry 4th'!O198,"")))))</f>
        <v/>
      </c>
      <c r="Q199" s="180" t="str">
        <f>IF(OR($E199="",$G199=""),"",IF(AND($E$3=1),'Marks Entry 1st'!P198,IF(AND($E$3=2),'Marks Entry 2nd'!P198,IF(AND($E$3=3),'Marks Entry 3rd'!P198,IF(AND($E$3=4),'Marks Entry 4th'!P198,"")))))</f>
        <v/>
      </c>
      <c r="R199" s="91" t="str">
        <f t="shared" si="185"/>
        <v/>
      </c>
      <c r="S199" s="87">
        <f t="shared" si="186"/>
        <v>0</v>
      </c>
      <c r="T199" s="93" t="str">
        <f>IF(OR($E199="",$G199=""),"",IF(AND($E$3=1),'Marks Entry 1st'!Q198,IF(AND($E$3=2),'Marks Entry 2nd'!Q198,IF(AND($E$3=3),'Marks Entry 3rd'!Q198,IF(AND($E$3=4),'Marks Entry 4th'!Q198,"")))))</f>
        <v/>
      </c>
      <c r="U199" s="93" t="str">
        <f>IF(OR($E199="",$G199=""),"",IF(AND($E$3=1),'Marks Entry 1st'!R198,IF(AND($E$3=2),'Marks Entry 2nd'!R198,IF(AND($E$3=3),'Marks Entry 3rd'!R198,IF(AND($E$3=4),'Marks Entry 4th'!R198,"")))))</f>
        <v/>
      </c>
      <c r="V199" s="93" t="str">
        <f>IF(OR($E199="",$G199=""),"",IF(AND($E$3=1),'Marks Entry 1st'!S198,IF(AND($E$3=2),'Marks Entry 2nd'!S198,IF(AND($E$3=3),'Marks Entry 3rd'!S198,IF(AND($E$3=4),'Marks Entry 4th'!S198,"")))))</f>
        <v/>
      </c>
      <c r="W199" s="92" t="str">
        <f t="shared" si="187"/>
        <v/>
      </c>
      <c r="X199" s="87" t="str">
        <f t="shared" si="188"/>
        <v/>
      </c>
      <c r="Y199" s="144">
        <f t="shared" si="189"/>
        <v>0</v>
      </c>
      <c r="Z199" s="144" t="str">
        <f t="shared" si="190"/>
        <v/>
      </c>
      <c r="AA199" s="144" t="str">
        <f t="shared" si="152"/>
        <v/>
      </c>
      <c r="AB199" s="144" t="str">
        <f t="shared" si="191"/>
        <v/>
      </c>
      <c r="AC199" s="144" t="str">
        <f t="shared" si="153"/>
        <v/>
      </c>
      <c r="AD199" s="148" t="str">
        <f t="shared" si="154"/>
        <v/>
      </c>
      <c r="AE199" s="180" t="str">
        <f>IF(OR($E199="",$G199=""),"",IF(AND($E$3=1),'Marks Entry 1st'!T198,IF(AND($E$3=2),'Marks Entry 2nd'!T198,IF(AND($E$3=3),'Marks Entry 3rd'!T198,IF(AND($E$3=4),'Marks Entry 4th'!T198,"")))))</f>
        <v/>
      </c>
      <c r="AF199" s="180" t="str">
        <f>IF(OR($E199="",$G199=""),"",IF(AND($E$3=1),'Marks Entry 1st'!U198,IF(AND($E$3=2),'Marks Entry 2nd'!U198,IF(AND($E$3=3),'Marks Entry 3rd'!U198,IF(AND($E$3=4),'Marks Entry 4th'!U198,"")))))</f>
        <v/>
      </c>
      <c r="AG199" s="87" t="str">
        <f t="shared" si="192"/>
        <v/>
      </c>
      <c r="AH199" s="180" t="str">
        <f>IF(OR($E199="",$G199=""),"",IF(AND($E$3=1),'Marks Entry 1st'!V198,IF(AND($E$3=2),'Marks Entry 2nd'!V198,IF(AND($E$3=3),'Marks Entry 3rd'!V198,IF(AND($E$3=4),'Marks Entry 4th'!V198,"")))))</f>
        <v/>
      </c>
      <c r="AI199" s="180" t="str">
        <f>IF(OR($E199="",$G199=""),"",IF(AND($E$3=1),'Marks Entry 1st'!W198,IF(AND($E$3=2),'Marks Entry 2nd'!W198,IF(AND($E$3=3),'Marks Entry 3rd'!W198,IF(AND($E$3=4),'Marks Entry 4th'!W198,"")))))</f>
        <v/>
      </c>
      <c r="AJ199" s="180" t="str">
        <f>IF(OR($E199="",$G199=""),"",IF(AND($E$3=1),'Marks Entry 1st'!X198,IF(AND($E$3=2),'Marks Entry 2nd'!X198,IF(AND($E$3=3),'Marks Entry 3rd'!X198,IF(AND($E$3=4),'Marks Entry 4th'!X198,"")))))</f>
        <v/>
      </c>
      <c r="AK199" s="91" t="str">
        <f t="shared" si="193"/>
        <v/>
      </c>
      <c r="AL199" s="87">
        <f t="shared" si="194"/>
        <v>0</v>
      </c>
      <c r="AM199" s="93" t="str">
        <f>IF(OR($E199="",$G199=""),"",IF(AND($E$3=1),'Marks Entry 1st'!Y198,IF(AND($E$3=2),'Marks Entry 2nd'!Y198,IF(AND($E$3=3),'Marks Entry 3rd'!Y198,IF(AND($E$3=4),'Marks Entry 4th'!Y198,"")))))</f>
        <v/>
      </c>
      <c r="AN199" s="93" t="str">
        <f>IF(OR($E199="",$G199=""),"",IF(AND($E$3=1),'Marks Entry 1st'!Z198,IF(AND($E$3=2),'Marks Entry 2nd'!Z198,IF(AND($E$3=3),'Marks Entry 3rd'!Z198,IF(AND($E$3=4),'Marks Entry 4th'!Z198,"")))))</f>
        <v/>
      </c>
      <c r="AO199" s="93" t="str">
        <f>IF(OR($E199="",$G199=""),"",IF(AND($E$3=1),'Marks Entry 1st'!AA198,IF(AND($E$3=2),'Marks Entry 2nd'!AA198,IF(AND($E$3=3),'Marks Entry 3rd'!AA198,IF(AND($E$3=4),'Marks Entry 4th'!AA198,"")))))</f>
        <v/>
      </c>
      <c r="AP199" s="92" t="str">
        <f t="shared" si="195"/>
        <v/>
      </c>
      <c r="AQ199" s="87" t="str">
        <f t="shared" si="196"/>
        <v/>
      </c>
      <c r="AR199" s="144">
        <f t="shared" si="197"/>
        <v>0</v>
      </c>
      <c r="AS199" s="144" t="str">
        <f t="shared" si="198"/>
        <v/>
      </c>
      <c r="AT199" s="144" t="str">
        <f t="shared" si="155"/>
        <v/>
      </c>
      <c r="AU199" s="144" t="str">
        <f t="shared" si="199"/>
        <v/>
      </c>
      <c r="AV199" s="144" t="str">
        <f t="shared" si="156"/>
        <v/>
      </c>
      <c r="AW199" s="148" t="str">
        <f t="shared" si="157"/>
        <v/>
      </c>
      <c r="AX199" s="180" t="str">
        <f>IF(OR($E199="",$G199=""),"",IF(AND($E$3=1),'Marks Entry 1st'!AB198,IF(AND($E$3=2),'Marks Entry 2nd'!AB198,IF(AND($E$3=3),'Marks Entry 3rd'!AB198,IF(AND($E$3=4),'Marks Entry 4th'!AB198,"")))))</f>
        <v/>
      </c>
      <c r="AY199" s="180" t="str">
        <f>IF(OR($E199="",$G199=""),"",IF(AND($E$3=1),'Marks Entry 1st'!AC198,IF(AND($E$3=2),'Marks Entry 2nd'!AC198,IF(AND($E$3=3),'Marks Entry 3rd'!AC198,IF(AND($E$3=4),'Marks Entry 4th'!AC198,"")))))</f>
        <v/>
      </c>
      <c r="AZ199" s="87" t="str">
        <f t="shared" si="158"/>
        <v/>
      </c>
      <c r="BA199" s="180" t="str">
        <f>IF(OR($E199="",$G199=""),"",IF(AND($E$3=1),'Marks Entry 1st'!AD198,IF(AND($E$3=2),'Marks Entry 2nd'!AD198,IF(AND($E$3=3),'Marks Entry 3rd'!AD198,IF(AND($E$3=4),'Marks Entry 4th'!AD198,"")))))</f>
        <v/>
      </c>
      <c r="BB199" s="180" t="str">
        <f>IF(OR($E199="",$G199=""),"",IF(AND($E$3=1),'Marks Entry 1st'!AE198,IF(AND($E$3=2),'Marks Entry 2nd'!AE198,IF(AND($E$3=3),'Marks Entry 3rd'!AE198,IF(AND($E$3=4),'Marks Entry 4th'!AE198,"")))))</f>
        <v/>
      </c>
      <c r="BC199" s="180" t="str">
        <f>IF(OR($E199="",$G199=""),"",IF(AND($E$3=1),'Marks Entry 1st'!AF198,IF(AND($E$3=2),'Marks Entry 2nd'!AF198,IF(AND($E$3=3),'Marks Entry 3rd'!AF198,IF(AND($E$3=4),'Marks Entry 4th'!AF198,"")))))</f>
        <v/>
      </c>
      <c r="BD199" s="91" t="str">
        <f t="shared" si="159"/>
        <v/>
      </c>
      <c r="BE199" s="87">
        <f t="shared" si="160"/>
        <v>0</v>
      </c>
      <c r="BF199" s="93" t="str">
        <f>IF(OR($E199="",$G199=""),"",IF(AND($E$3=1),'Marks Entry 1st'!AG198,IF(AND($E$3=2),'Marks Entry 2nd'!AG198,IF(AND($E$3=3),'Marks Entry 3rd'!AG198,IF(AND($E$3=4),'Marks Entry 4th'!AG198,"")))))</f>
        <v/>
      </c>
      <c r="BG199" s="93" t="str">
        <f>IF(OR($E199="",$G199=""),"",IF(AND($E$3=1),'Marks Entry 1st'!AH198,IF(AND($E$3=2),'Marks Entry 2nd'!AH198,IF(AND($E$3=3),'Marks Entry 3rd'!AH198,IF(AND($E$3=4),'Marks Entry 4th'!AH198,"")))))</f>
        <v/>
      </c>
      <c r="BH199" s="93" t="str">
        <f>IF(OR($E199="",$G199=""),"",IF(AND($E$3=1),'Marks Entry 1st'!AI198,IF(AND($E$3=2),'Marks Entry 2nd'!AI198,IF(AND($E$3=3),'Marks Entry 3rd'!AI198,IF(AND($E$3=4),'Marks Entry 4th'!AI198,"")))))</f>
        <v/>
      </c>
      <c r="BI199" s="92" t="str">
        <f t="shared" si="161"/>
        <v/>
      </c>
      <c r="BJ199" s="87" t="str">
        <f t="shared" si="162"/>
        <v/>
      </c>
      <c r="BK199" s="144">
        <f t="shared" si="163"/>
        <v>0</v>
      </c>
      <c r="BL199" s="144" t="str">
        <f t="shared" si="164"/>
        <v/>
      </c>
      <c r="BM199" s="144" t="str">
        <f t="shared" si="165"/>
        <v/>
      </c>
      <c r="BN199" s="144" t="str">
        <f t="shared" si="166"/>
        <v/>
      </c>
      <c r="BO199" s="144" t="str">
        <f t="shared" si="167"/>
        <v/>
      </c>
      <c r="BP199" s="148" t="str">
        <f t="shared" si="168"/>
        <v/>
      </c>
      <c r="BQ199" s="180" t="str">
        <f>IF(OR($E199="",$G199=""),"",IF(AND($E$3=1),'Marks Entry 1st'!AJ198,IF(AND($E$3=2),'Marks Entry 2nd'!AJ198,IF(AND($E$3=3),'Marks Entry 3rd'!AJ198,IF(AND($E$3=4),'Marks Entry 4th'!AJ198,"")))))</f>
        <v/>
      </c>
      <c r="BR199" s="180" t="str">
        <f>IF(OR($E199="",$G199=""),"",IF(AND($E$3=1),'Marks Entry 1st'!AK198,IF(AND($E$3=2),'Marks Entry 2nd'!AK198,IF(AND($E$3=3),'Marks Entry 3rd'!AK198,IF(AND($E$3=4),'Marks Entry 4th'!AK198,"")))))</f>
        <v/>
      </c>
      <c r="BS199" s="87" t="str">
        <f t="shared" si="200"/>
        <v/>
      </c>
      <c r="BT199" s="180" t="str">
        <f>IF(OR($E199="",$G199=""),"",IF(AND($E$3=1),'Marks Entry 1st'!AL198,IF(AND($E$3=2),'Marks Entry 2nd'!AL198,IF(AND($E$3=3),'Marks Entry 3rd'!AL198,IF(AND($E$3=4),'Marks Entry 4th'!AL198,"")))))</f>
        <v/>
      </c>
      <c r="BU199" s="180" t="str">
        <f>IF(OR($E199="",$G199=""),"",IF(AND($E$3=1),'Marks Entry 1st'!AM198,IF(AND($E$3=2),'Marks Entry 2nd'!AM198,IF(AND($E$3=3),'Marks Entry 3rd'!AM198,IF(AND($E$3=4),'Marks Entry 4th'!AM198,"")))))</f>
        <v/>
      </c>
      <c r="BV199" s="180" t="str">
        <f>IF(OR($E199="",$G199=""),"",IF(AND($E$3=1),'Marks Entry 1st'!AN198,IF(AND($E$3=2),'Marks Entry 2nd'!AN198,IF(AND($E$3=3),'Marks Entry 3rd'!AN198,IF(AND($E$3=4),'Marks Entry 4th'!AN198,"")))))</f>
        <v/>
      </c>
      <c r="BW199" s="91" t="str">
        <f t="shared" si="201"/>
        <v/>
      </c>
      <c r="BX199" s="87">
        <f t="shared" si="202"/>
        <v>0</v>
      </c>
      <c r="BY199" s="93" t="str">
        <f>IF(OR($E199="",$G199=""),"",IF(AND($E$3=1),'Marks Entry 1st'!AO198,IF(AND($E$3=2),'Marks Entry 2nd'!AO198,IF(AND($E$3=3),'Marks Entry 3rd'!AO198,IF(AND($E$3=4),'Marks Entry 4th'!AO198,"")))))</f>
        <v/>
      </c>
      <c r="BZ199" s="93" t="str">
        <f>IF(OR($E199="",$G199=""),"",IF(AND($E$3=1),'Marks Entry 1st'!AP198,IF(AND($E$3=2),'Marks Entry 2nd'!AP198,IF(AND($E$3=3),'Marks Entry 3rd'!AP198,IF(AND($E$3=4),'Marks Entry 4th'!AP198,"")))))</f>
        <v/>
      </c>
      <c r="CA199" s="93" t="str">
        <f>IF(OR($E199="",$G199=""),"",IF(AND($E$3=1),'Marks Entry 1st'!AQ198,IF(AND($E$3=2),'Marks Entry 2nd'!AQ198,IF(AND($E$3=3),'Marks Entry 3rd'!AQ198,IF(AND($E$3=4),'Marks Entry 4th'!AQ198,"")))))</f>
        <v/>
      </c>
      <c r="CB199" s="92" t="str">
        <f t="shared" si="203"/>
        <v/>
      </c>
      <c r="CC199" s="87" t="str">
        <f t="shared" si="204"/>
        <v/>
      </c>
      <c r="CD199" s="144">
        <f t="shared" si="205"/>
        <v>0</v>
      </c>
      <c r="CE199" s="144" t="str">
        <f t="shared" si="206"/>
        <v/>
      </c>
      <c r="CF199" s="144" t="str">
        <f t="shared" si="169"/>
        <v/>
      </c>
      <c r="CG199" s="144" t="str">
        <f t="shared" si="207"/>
        <v/>
      </c>
      <c r="CH199" s="144" t="str">
        <f t="shared" si="170"/>
        <v/>
      </c>
      <c r="CI199" s="148" t="str">
        <f t="shared" si="171"/>
        <v/>
      </c>
      <c r="CJ199" s="180" t="str">
        <f>IF(OR($E199="",$G199=""),"",IF(AND($E$3=1),'Marks Entry 1st'!AR198,IF(AND($E$3=2),'Marks Entry 2nd'!AR198,IF(AND($E$3=3),'Marks Entry 3rd'!AR198,IF(AND($E$3=4),'Marks Entry 4th'!AR198,"")))))</f>
        <v/>
      </c>
      <c r="CK199" s="180" t="str">
        <f>IF(OR($E199="",$G199=""),"",IF(AND($E$3=1),'Marks Entry 1st'!AS198,IF(AND($E$3=2),'Marks Entry 2nd'!AS198,IF(AND($E$3=3),'Marks Entry 3rd'!AS198,IF(AND($E$3=4),'Marks Entry 4th'!AS198,"")))))</f>
        <v/>
      </c>
      <c r="CL199" s="87" t="str">
        <f t="shared" si="208"/>
        <v/>
      </c>
      <c r="CM199" s="180" t="str">
        <f>IF(OR($E199="",$G199=""),"",IF(AND($E$3=1),'Marks Entry 1st'!AT198,IF(AND($E$3=2),'Marks Entry 2nd'!AT198,IF(AND($E$3=3),'Marks Entry 3rd'!AT198,IF(AND($E$3=4),'Marks Entry 4th'!AT198,"")))))</f>
        <v/>
      </c>
      <c r="CN199" s="180" t="str">
        <f>IF(OR($E199="",$G199=""),"",IF(AND($E$3=1),'Marks Entry 1st'!AU198,IF(AND($E$3=2),'Marks Entry 2nd'!AU198,IF(AND($E$3=3),'Marks Entry 3rd'!AU198,IF(AND($E$3=4),'Marks Entry 4th'!AU198,"")))))</f>
        <v/>
      </c>
      <c r="CO199" s="180" t="str">
        <f>IF(OR($E199="",$G199=""),"",IF(AND($E$3=1),'Marks Entry 1st'!AV198,IF(AND($E$3=2),'Marks Entry 2nd'!AV198,IF(AND($E$3=3),'Marks Entry 3rd'!AV198,IF(AND($E$3=4),'Marks Entry 4th'!AV198,"")))))</f>
        <v/>
      </c>
      <c r="CP199" s="91" t="str">
        <f t="shared" si="209"/>
        <v/>
      </c>
      <c r="CQ199" s="87">
        <f t="shared" si="210"/>
        <v>0</v>
      </c>
      <c r="CR199" s="93" t="str">
        <f>IF(OR($E199="",$G199=""),"",IF(AND($E$3=1),'Marks Entry 1st'!AW198,IF(AND($E$3=2),'Marks Entry 2nd'!AW198,IF(AND($E$3=3),'Marks Entry 3rd'!AW198,IF(AND($E$3=4),'Marks Entry 4th'!AW198,"")))))</f>
        <v/>
      </c>
      <c r="CS199" s="93" t="str">
        <f>IF(OR($E199="",$G199=""),"",IF(AND($E$3=1),'Marks Entry 1st'!AX198,IF(AND($E$3=2),'Marks Entry 2nd'!AX198,IF(AND($E$3=3),'Marks Entry 3rd'!AX198,IF(AND($E$3=4),'Marks Entry 4th'!AX198,"")))))</f>
        <v/>
      </c>
      <c r="CT199" s="93" t="str">
        <f>IF(OR($E199="",$G199=""),"",IF(AND($E$3=1),'Marks Entry 1st'!AY198,IF(AND($E$3=2),'Marks Entry 2nd'!AY198,IF(AND($E$3=3),'Marks Entry 3rd'!AY198,IF(AND($E$3=4),'Marks Entry 4th'!AY198,"")))))</f>
        <v/>
      </c>
      <c r="CU199" s="92" t="str">
        <f t="shared" si="211"/>
        <v/>
      </c>
      <c r="CV199" s="87" t="str">
        <f t="shared" si="212"/>
        <v/>
      </c>
      <c r="CW199" s="144">
        <f t="shared" si="213"/>
        <v>0</v>
      </c>
      <c r="CX199" s="144" t="str">
        <f t="shared" si="214"/>
        <v/>
      </c>
      <c r="CY199" s="144" t="str">
        <f t="shared" si="172"/>
        <v/>
      </c>
      <c r="CZ199" s="144" t="str">
        <f t="shared" si="215"/>
        <v/>
      </c>
      <c r="DA199" s="144" t="str">
        <f t="shared" si="173"/>
        <v/>
      </c>
      <c r="DB199" s="148" t="str">
        <f t="shared" si="174"/>
        <v/>
      </c>
      <c r="DC199" s="380" t="str">
        <f>IF(OR($E199="",$G199=""),"",IF(AND($E$3=1),'Marks Entry 1st'!AZ198,IF(AND($E$3=2),'Marks Entry 2nd'!AZ198,IF(AND($E$3=3),'Marks Entry 3rd'!AZ198,IF(AND($E$3=4),'Marks Entry 4th'!AZ198,"")))))</f>
        <v/>
      </c>
      <c r="DD199" s="380" t="str">
        <f>IF(OR($E199="",$G199=""),"",IF(AND($E$3=1),'Marks Entry 1st'!BA198,IF(AND($E$3=2),'Marks Entry 2nd'!BA198,IF(AND($E$3=3),'Marks Entry 3rd'!BA198,IF(AND($E$3=4),'Marks Entry 4th'!BA198,"")))))</f>
        <v/>
      </c>
      <c r="DE199" s="380" t="str">
        <f>IF(OR($E199="",$G199=""),"",IF(AND($E$3=1),'Marks Entry 1st'!BB198,IF(AND($E$3=2),'Marks Entry 2nd'!BB198,IF(AND($E$3=3),'Marks Entry 3rd'!BB198,IF(AND($E$3=4),'Marks Entry 4th'!BB198,"")))))</f>
        <v/>
      </c>
      <c r="DF199" s="181" t="str">
        <f t="shared" si="216"/>
        <v/>
      </c>
      <c r="DG199" s="182">
        <f t="shared" si="217"/>
        <v>0</v>
      </c>
      <c r="DH199" s="182" t="str">
        <f t="shared" si="218"/>
        <v/>
      </c>
      <c r="DI199" s="182" t="str">
        <f t="shared" si="219"/>
        <v/>
      </c>
      <c r="DJ199" s="147" t="str">
        <f t="shared" si="175"/>
        <v/>
      </c>
      <c r="DK199" s="380" t="str">
        <f>IF(OR($E199="",$G199=""),"",IF(AND($E$3=1),'Marks Entry 1st'!BC198,IF(AND($E$3=2),'Marks Entry 2nd'!BC198,IF(AND($E$3=3),'Marks Entry 3rd'!BC198,IF(AND($E$3=4),'Marks Entry 4th'!BC198,"")))))</f>
        <v/>
      </c>
      <c r="DL199" s="380" t="str">
        <f>IF(OR($E199="",$G199=""),"",IF(AND($E$3=1),'Marks Entry 1st'!BD198,IF(AND($E$3=2),'Marks Entry 2nd'!BD198,IF(AND($E$3=3),'Marks Entry 3rd'!BD198,IF(AND($E$3=4),'Marks Entry 4th'!BD198,"")))))</f>
        <v/>
      </c>
      <c r="DM199" s="380" t="str">
        <f>IF(OR($E199="",$G199=""),"",IF(AND($E$3=1),'Marks Entry 1st'!BE198,IF(AND($E$3=2),'Marks Entry 2nd'!BE198,IF(AND($E$3=3),'Marks Entry 3rd'!BE198,IF(AND($E$3=4),'Marks Entry 4th'!BE198,"")))))</f>
        <v/>
      </c>
      <c r="DN199" s="181" t="str">
        <f t="shared" si="220"/>
        <v/>
      </c>
      <c r="DO199" s="182">
        <f t="shared" si="221"/>
        <v>0</v>
      </c>
      <c r="DP199" s="182" t="str">
        <f t="shared" si="222"/>
        <v/>
      </c>
      <c r="DQ199" s="182" t="str">
        <f t="shared" si="223"/>
        <v/>
      </c>
      <c r="DR199" s="147" t="str">
        <f t="shared" si="176"/>
        <v/>
      </c>
      <c r="DS199" s="380" t="str">
        <f>IF(OR($E199="",$G199=""),"",IF(AND($E$3=1),'Marks Entry 1st'!BF198,IF(AND($E$3=2),'Marks Entry 2nd'!BF198,IF(AND($E$3=3),'Marks Entry 3rd'!BF198,IF(AND($E$3=4),'Marks Entry 4th'!BF198,"")))))</f>
        <v/>
      </c>
      <c r="DT199" s="380" t="str">
        <f>IF(OR($E199="",$G199=""),"",IF(AND($E$3=1),'Marks Entry 1st'!BG198,IF(AND($E$3=2),'Marks Entry 2nd'!BG198,IF(AND($E$3=3),'Marks Entry 3rd'!BG198,IF(AND($E$3=4),'Marks Entry 4th'!BG198,"")))))</f>
        <v/>
      </c>
      <c r="DU199" s="380" t="str">
        <f>IF(OR($E199="",$G199=""),"",IF(AND($E$3=1),'Marks Entry 1st'!BH198,IF(AND($E$3=2),'Marks Entry 2nd'!BH198,IF(AND($E$3=3),'Marks Entry 3rd'!BH198,IF(AND($E$3=4),'Marks Entry 4th'!BH198,"")))))</f>
        <v/>
      </c>
      <c r="DV199" s="181" t="str">
        <f t="shared" si="224"/>
        <v/>
      </c>
      <c r="DW199" s="182">
        <f t="shared" si="225"/>
        <v>0</v>
      </c>
      <c r="DX199" s="182" t="str">
        <f t="shared" si="226"/>
        <v/>
      </c>
      <c r="DY199" s="182" t="str">
        <f t="shared" si="227"/>
        <v/>
      </c>
      <c r="DZ199" s="147" t="str">
        <f t="shared" si="177"/>
        <v/>
      </c>
      <c r="EA199" s="104" t="str">
        <f t="shared" si="178"/>
        <v/>
      </c>
      <c r="EB199" s="105" t="str">
        <f t="shared" si="179"/>
        <v/>
      </c>
      <c r="EC199" s="111" t="str">
        <f t="shared" si="180"/>
        <v/>
      </c>
      <c r="ED199" s="112" t="str">
        <f t="shared" si="181"/>
        <v/>
      </c>
      <c r="EE199" s="386" t="str">
        <f t="shared" si="182"/>
        <v/>
      </c>
      <c r="EF199" s="72" t="str">
        <f>IF(OR($E199="",$G199=""),"",IF(AND($E$3=1),'Marks Entry 1st'!BI198,IF(AND($E$3=2),'Marks Entry 2nd'!BI198,IF(AND($E$3=3),'Marks Entry 3rd'!BI198,IF(AND($E$3=4),'Marks Entry 4th'!BI198,"")))))</f>
        <v/>
      </c>
      <c r="EG199" s="72" t="str">
        <f>IF(OR($E199="",$G199=""),"",IF(AND($E$3=1),'Marks Entry 1st'!BJ198,IF(AND($E$3=2),'Marks Entry 2nd'!BJ198,IF(AND($E$3=3),'Marks Entry 3rd'!BJ198,IF(AND($E$3=4),'Marks Entry 4th'!BJ198,"")))))</f>
        <v/>
      </c>
      <c r="EH199" s="328" t="str">
        <f t="shared" si="183"/>
        <v/>
      </c>
      <c r="EI199" s="73"/>
      <c r="EP199" s="75">
        <f>IF(AND($E$3=1),'Marks Entry 1st'!I198,IF(AND($E$3=2),'Marks Entry 2nd'!I198,IF(AND($E$3=3),'Marks Entry 3rd'!I198,IF(AND($E$3=4),'Marks Entry 4th'!I198,""))))</f>
        <v>0</v>
      </c>
    </row>
    <row r="200" spans="1:146" ht="18.899999999999999" customHeight="1">
      <c r="A200" s="94">
        <v>193</v>
      </c>
      <c r="B200" s="94" t="str">
        <f>IF(OR(EP200=0,EP200=""),"",IF(AND($E$3=1),'Marks Entry 1st'!I199,IF(AND($E$3=2),'Marks Entry 2nd'!I199,IF(AND($E$3=3),'Marks Entry 3rd'!I199,IF(AND($E$3=4),'Marks Entry 4th'!I199,"")))))</f>
        <v/>
      </c>
      <c r="C200" s="95" t="str">
        <f>IF(OR(B200=0,B200=""),"",IF(AND($E$3=1),'Marks Entry 1st'!B199,IF(AND($E$3=2),'Marks Entry 2nd'!B199,IF(AND($E$3=3),'Marks Entry 3rd'!B199,IF(AND($E$3=4),'Marks Entry 4th'!B199,"")))))</f>
        <v/>
      </c>
      <c r="D200" s="95" t="str">
        <f>IF(OR(B200=0,B200=""),"",IF(AND($E$3=1),'Marks Entry 1st'!C199,IF(AND($E$3=2),'Marks Entry 2nd'!C199,IF(AND($E$3=3),'Marks Entry 3rd'!C199,IF(AND($E$3=4),'Marks Entry 4th'!C199,"")))))</f>
        <v/>
      </c>
      <c r="E200" s="96" t="str">
        <f>IF(OR(B200=0,B200=""),"",IF(AND($E$3=1),'Marks Entry 1st'!E199,IF(AND($E$3=2),'Marks Entry 2nd'!E199,IF(AND($E$3=3),'Marks Entry 3rd'!E199,IF(AND($E$3=4),'Marks Entry 4th'!E199,"")))))</f>
        <v/>
      </c>
      <c r="F200" s="95" t="str">
        <f>IF(OR(B200=0,B200=""),"",IF(AND($E$3=1),'Marks Entry 1st'!D199,IF(AND($E$3=2),'Marks Entry 2nd'!D199,IF(AND($E$3=3),'Marks Entry 3rd'!D199,IF(AND($E$3=4),'Marks Entry 4th'!D199,"")))))</f>
        <v/>
      </c>
      <c r="G200" s="90" t="str">
        <f>IF(OR(B200=0,B200=""),"",IF(AND($E$3=1),'Marks Entry 1st'!F199,IF(AND($E$3=2),'Marks Entry 2nd'!F199,IF(AND($E$3=3),'Marks Entry 3rd'!F199,IF(AND($E$3=4),'Marks Entry 4th'!F199,"")))))</f>
        <v/>
      </c>
      <c r="H200" s="90" t="str">
        <f>IF(OR(B200=0,B200=""),"",IF(AND($E$3=1),'Marks Entry 1st'!G199,IF(AND($E$3=2),'Marks Entry 2nd'!G199,IF(AND($E$3=3),'Marks Entry 3rd'!G199,IF(AND($E$3=4),'Marks Entry 4th'!G199,"")))))</f>
        <v/>
      </c>
      <c r="I200" s="90" t="str">
        <f>IF(OR(B200=0,B200=""),"",IF(AND($E$3=1),'Marks Entry 1st'!H199,IF(AND($E$3=2),'Marks Entry 2nd'!H199,IF(AND($E$3=3),'Marks Entry 3rd'!H199,IF(AND($E$3=4),'Marks Entry 4th'!H199,"")))))</f>
        <v/>
      </c>
      <c r="J200" s="379" t="str">
        <f>IF(OR(B200=0,B200=""),"",IF(AND($E$3=1),'Marks Entry 1st'!J199,IF(AND($E$3=2),'Marks Entry 2nd'!J199,IF(AND($E$3=3),'Marks Entry 3rd'!J199,IF(AND($E$3=4),'Marks Entry 4th'!J199,"")))))</f>
        <v/>
      </c>
      <c r="K200" s="379" t="str">
        <f>IF(OR(B200=0,B200=""),"",IF(AND($E$3=1),'Marks Entry 1st'!K199,IF(AND($E$3=2),'Marks Entry 2nd'!K199,IF(AND($E$3=3),'Marks Entry 3rd'!K199,IF(AND($E$3=4),'Marks Entry 4th'!K199,"")))))</f>
        <v/>
      </c>
      <c r="L200" s="180" t="str">
        <f>IF(OR($E200="",$G200=""),"",IF(AND($E$3=1),'Marks Entry 1st'!L199,IF(AND($E$3=2),'Marks Entry 2nd'!L199,IF(AND($E$3=3),'Marks Entry 3rd'!L199,IF(AND($E$3=4),'Marks Entry 4th'!L199,"")))))</f>
        <v/>
      </c>
      <c r="M200" s="180" t="str">
        <f>IF(OR($E200="",$G200=""),"",IF(AND($E$3=1),'Marks Entry 1st'!M199,IF(AND($E$3=2),'Marks Entry 2nd'!M199,IF(AND($E$3=3),'Marks Entry 3rd'!M199,IF(AND($E$3=4),'Marks Entry 4th'!M199,"")))))</f>
        <v/>
      </c>
      <c r="N200" s="87" t="str">
        <f t="shared" si="184"/>
        <v/>
      </c>
      <c r="O200" s="180" t="str">
        <f>IF(OR($E200="",$G200=""),"",IF(AND($E$3=1),'Marks Entry 1st'!N199,IF(AND($E$3=2),'Marks Entry 2nd'!N199,IF(AND($E$3=3),'Marks Entry 3rd'!N199,IF(AND($E$3=4),'Marks Entry 4th'!N199,"")))))</f>
        <v/>
      </c>
      <c r="P200" s="180" t="str">
        <f>IF(OR($E200="",$G200=""),"",IF(AND($E$3=1),'Marks Entry 1st'!O199,IF(AND($E$3=2),'Marks Entry 2nd'!O199,IF(AND($E$3=3),'Marks Entry 3rd'!O199,IF(AND($E$3=4),'Marks Entry 4th'!O199,"")))))</f>
        <v/>
      </c>
      <c r="Q200" s="180" t="str">
        <f>IF(OR($E200="",$G200=""),"",IF(AND($E$3=1),'Marks Entry 1st'!P199,IF(AND($E$3=2),'Marks Entry 2nd'!P199,IF(AND($E$3=3),'Marks Entry 3rd'!P199,IF(AND($E$3=4),'Marks Entry 4th'!P199,"")))))</f>
        <v/>
      </c>
      <c r="R200" s="91" t="str">
        <f t="shared" si="185"/>
        <v/>
      </c>
      <c r="S200" s="87">
        <f t="shared" si="186"/>
        <v>0</v>
      </c>
      <c r="T200" s="93" t="str">
        <f>IF(OR($E200="",$G200=""),"",IF(AND($E$3=1),'Marks Entry 1st'!Q199,IF(AND($E$3=2),'Marks Entry 2nd'!Q199,IF(AND($E$3=3),'Marks Entry 3rd'!Q199,IF(AND($E$3=4),'Marks Entry 4th'!Q199,"")))))</f>
        <v/>
      </c>
      <c r="U200" s="93" t="str">
        <f>IF(OR($E200="",$G200=""),"",IF(AND($E$3=1),'Marks Entry 1st'!R199,IF(AND($E$3=2),'Marks Entry 2nd'!R199,IF(AND($E$3=3),'Marks Entry 3rd'!R199,IF(AND($E$3=4),'Marks Entry 4th'!R199,"")))))</f>
        <v/>
      </c>
      <c r="V200" s="93" t="str">
        <f>IF(OR($E200="",$G200=""),"",IF(AND($E$3=1),'Marks Entry 1st'!S199,IF(AND($E$3=2),'Marks Entry 2nd'!S199,IF(AND($E$3=3),'Marks Entry 3rd'!S199,IF(AND($E$3=4),'Marks Entry 4th'!S199,"")))))</f>
        <v/>
      </c>
      <c r="W200" s="92" t="str">
        <f t="shared" si="187"/>
        <v/>
      </c>
      <c r="X200" s="87" t="str">
        <f t="shared" si="188"/>
        <v/>
      </c>
      <c r="Y200" s="144">
        <f t="shared" si="189"/>
        <v>0</v>
      </c>
      <c r="Z200" s="144" t="str">
        <f t="shared" si="190"/>
        <v/>
      </c>
      <c r="AA200" s="144" t="str">
        <f t="shared" si="152"/>
        <v/>
      </c>
      <c r="AB200" s="144" t="str">
        <f t="shared" si="191"/>
        <v/>
      </c>
      <c r="AC200" s="144" t="str">
        <f t="shared" si="153"/>
        <v/>
      </c>
      <c r="AD200" s="148" t="str">
        <f t="shared" si="154"/>
        <v/>
      </c>
      <c r="AE200" s="180" t="str">
        <f>IF(OR($E200="",$G200=""),"",IF(AND($E$3=1),'Marks Entry 1st'!T199,IF(AND($E$3=2),'Marks Entry 2nd'!T199,IF(AND($E$3=3),'Marks Entry 3rd'!T199,IF(AND($E$3=4),'Marks Entry 4th'!T199,"")))))</f>
        <v/>
      </c>
      <c r="AF200" s="180" t="str">
        <f>IF(OR($E200="",$G200=""),"",IF(AND($E$3=1),'Marks Entry 1st'!U199,IF(AND($E$3=2),'Marks Entry 2nd'!U199,IF(AND($E$3=3),'Marks Entry 3rd'!U199,IF(AND($E$3=4),'Marks Entry 4th'!U199,"")))))</f>
        <v/>
      </c>
      <c r="AG200" s="87" t="str">
        <f t="shared" si="192"/>
        <v/>
      </c>
      <c r="AH200" s="180" t="str">
        <f>IF(OR($E200="",$G200=""),"",IF(AND($E$3=1),'Marks Entry 1st'!V199,IF(AND($E$3=2),'Marks Entry 2nd'!V199,IF(AND($E$3=3),'Marks Entry 3rd'!V199,IF(AND($E$3=4),'Marks Entry 4th'!V199,"")))))</f>
        <v/>
      </c>
      <c r="AI200" s="180" t="str">
        <f>IF(OR($E200="",$G200=""),"",IF(AND($E$3=1),'Marks Entry 1st'!W199,IF(AND($E$3=2),'Marks Entry 2nd'!W199,IF(AND($E$3=3),'Marks Entry 3rd'!W199,IF(AND($E$3=4),'Marks Entry 4th'!W199,"")))))</f>
        <v/>
      </c>
      <c r="AJ200" s="180" t="str">
        <f>IF(OR($E200="",$G200=""),"",IF(AND($E$3=1),'Marks Entry 1st'!X199,IF(AND($E$3=2),'Marks Entry 2nd'!X199,IF(AND($E$3=3),'Marks Entry 3rd'!X199,IF(AND($E$3=4),'Marks Entry 4th'!X199,"")))))</f>
        <v/>
      </c>
      <c r="AK200" s="91" t="str">
        <f t="shared" si="193"/>
        <v/>
      </c>
      <c r="AL200" s="87">
        <f t="shared" si="194"/>
        <v>0</v>
      </c>
      <c r="AM200" s="93" t="str">
        <f>IF(OR($E200="",$G200=""),"",IF(AND($E$3=1),'Marks Entry 1st'!Y199,IF(AND($E$3=2),'Marks Entry 2nd'!Y199,IF(AND($E$3=3),'Marks Entry 3rd'!Y199,IF(AND($E$3=4),'Marks Entry 4th'!Y199,"")))))</f>
        <v/>
      </c>
      <c r="AN200" s="93" t="str">
        <f>IF(OR($E200="",$G200=""),"",IF(AND($E$3=1),'Marks Entry 1st'!Z199,IF(AND($E$3=2),'Marks Entry 2nd'!Z199,IF(AND($E$3=3),'Marks Entry 3rd'!Z199,IF(AND($E$3=4),'Marks Entry 4th'!Z199,"")))))</f>
        <v/>
      </c>
      <c r="AO200" s="93" t="str">
        <f>IF(OR($E200="",$G200=""),"",IF(AND($E$3=1),'Marks Entry 1st'!AA199,IF(AND($E$3=2),'Marks Entry 2nd'!AA199,IF(AND($E$3=3),'Marks Entry 3rd'!AA199,IF(AND($E$3=4),'Marks Entry 4th'!AA199,"")))))</f>
        <v/>
      </c>
      <c r="AP200" s="92" t="str">
        <f t="shared" si="195"/>
        <v/>
      </c>
      <c r="AQ200" s="87" t="str">
        <f t="shared" si="196"/>
        <v/>
      </c>
      <c r="AR200" s="144">
        <f t="shared" si="197"/>
        <v>0</v>
      </c>
      <c r="AS200" s="144" t="str">
        <f t="shared" si="198"/>
        <v/>
      </c>
      <c r="AT200" s="144" t="str">
        <f t="shared" si="155"/>
        <v/>
      </c>
      <c r="AU200" s="144" t="str">
        <f t="shared" si="199"/>
        <v/>
      </c>
      <c r="AV200" s="144" t="str">
        <f t="shared" si="156"/>
        <v/>
      </c>
      <c r="AW200" s="148" t="str">
        <f t="shared" si="157"/>
        <v/>
      </c>
      <c r="AX200" s="180" t="str">
        <f>IF(OR($E200="",$G200=""),"",IF(AND($E$3=1),'Marks Entry 1st'!AB199,IF(AND($E$3=2),'Marks Entry 2nd'!AB199,IF(AND($E$3=3),'Marks Entry 3rd'!AB199,IF(AND($E$3=4),'Marks Entry 4th'!AB199,"")))))</f>
        <v/>
      </c>
      <c r="AY200" s="180" t="str">
        <f>IF(OR($E200="",$G200=""),"",IF(AND($E$3=1),'Marks Entry 1st'!AC199,IF(AND($E$3=2),'Marks Entry 2nd'!AC199,IF(AND($E$3=3),'Marks Entry 3rd'!AC199,IF(AND($E$3=4),'Marks Entry 4th'!AC199,"")))))</f>
        <v/>
      </c>
      <c r="AZ200" s="87" t="str">
        <f t="shared" si="158"/>
        <v/>
      </c>
      <c r="BA200" s="180" t="str">
        <f>IF(OR($E200="",$G200=""),"",IF(AND($E$3=1),'Marks Entry 1st'!AD199,IF(AND($E$3=2),'Marks Entry 2nd'!AD199,IF(AND($E$3=3),'Marks Entry 3rd'!AD199,IF(AND($E$3=4),'Marks Entry 4th'!AD199,"")))))</f>
        <v/>
      </c>
      <c r="BB200" s="180" t="str">
        <f>IF(OR($E200="",$G200=""),"",IF(AND($E$3=1),'Marks Entry 1st'!AE199,IF(AND($E$3=2),'Marks Entry 2nd'!AE199,IF(AND($E$3=3),'Marks Entry 3rd'!AE199,IF(AND($E$3=4),'Marks Entry 4th'!AE199,"")))))</f>
        <v/>
      </c>
      <c r="BC200" s="180" t="str">
        <f>IF(OR($E200="",$G200=""),"",IF(AND($E$3=1),'Marks Entry 1st'!AF199,IF(AND($E$3=2),'Marks Entry 2nd'!AF199,IF(AND($E$3=3),'Marks Entry 3rd'!AF199,IF(AND($E$3=4),'Marks Entry 4th'!AF199,"")))))</f>
        <v/>
      </c>
      <c r="BD200" s="91" t="str">
        <f t="shared" si="159"/>
        <v/>
      </c>
      <c r="BE200" s="87">
        <f t="shared" si="160"/>
        <v>0</v>
      </c>
      <c r="BF200" s="93" t="str">
        <f>IF(OR($E200="",$G200=""),"",IF(AND($E$3=1),'Marks Entry 1st'!AG199,IF(AND($E$3=2),'Marks Entry 2nd'!AG199,IF(AND($E$3=3),'Marks Entry 3rd'!AG199,IF(AND($E$3=4),'Marks Entry 4th'!AG199,"")))))</f>
        <v/>
      </c>
      <c r="BG200" s="93" t="str">
        <f>IF(OR($E200="",$G200=""),"",IF(AND($E$3=1),'Marks Entry 1st'!AH199,IF(AND($E$3=2),'Marks Entry 2nd'!AH199,IF(AND($E$3=3),'Marks Entry 3rd'!AH199,IF(AND($E$3=4),'Marks Entry 4th'!AH199,"")))))</f>
        <v/>
      </c>
      <c r="BH200" s="93" t="str">
        <f>IF(OR($E200="",$G200=""),"",IF(AND($E$3=1),'Marks Entry 1st'!AI199,IF(AND($E$3=2),'Marks Entry 2nd'!AI199,IF(AND($E$3=3),'Marks Entry 3rd'!AI199,IF(AND($E$3=4),'Marks Entry 4th'!AI199,"")))))</f>
        <v/>
      </c>
      <c r="BI200" s="92" t="str">
        <f t="shared" si="161"/>
        <v/>
      </c>
      <c r="BJ200" s="87" t="str">
        <f t="shared" si="162"/>
        <v/>
      </c>
      <c r="BK200" s="144">
        <f t="shared" si="163"/>
        <v>0</v>
      </c>
      <c r="BL200" s="144" t="str">
        <f t="shared" si="164"/>
        <v/>
      </c>
      <c r="BM200" s="144" t="str">
        <f t="shared" si="165"/>
        <v/>
      </c>
      <c r="BN200" s="144" t="str">
        <f t="shared" si="166"/>
        <v/>
      </c>
      <c r="BO200" s="144" t="str">
        <f t="shared" si="167"/>
        <v/>
      </c>
      <c r="BP200" s="148" t="str">
        <f t="shared" si="168"/>
        <v/>
      </c>
      <c r="BQ200" s="180" t="str">
        <f>IF(OR($E200="",$G200=""),"",IF(AND($E$3=1),'Marks Entry 1st'!AJ199,IF(AND($E$3=2),'Marks Entry 2nd'!AJ199,IF(AND($E$3=3),'Marks Entry 3rd'!AJ199,IF(AND($E$3=4),'Marks Entry 4th'!AJ199,"")))))</f>
        <v/>
      </c>
      <c r="BR200" s="180" t="str">
        <f>IF(OR($E200="",$G200=""),"",IF(AND($E$3=1),'Marks Entry 1st'!AK199,IF(AND($E$3=2),'Marks Entry 2nd'!AK199,IF(AND($E$3=3),'Marks Entry 3rd'!AK199,IF(AND($E$3=4),'Marks Entry 4th'!AK199,"")))))</f>
        <v/>
      </c>
      <c r="BS200" s="87" t="str">
        <f t="shared" si="200"/>
        <v/>
      </c>
      <c r="BT200" s="180" t="str">
        <f>IF(OR($E200="",$G200=""),"",IF(AND($E$3=1),'Marks Entry 1st'!AL199,IF(AND($E$3=2),'Marks Entry 2nd'!AL199,IF(AND($E$3=3),'Marks Entry 3rd'!AL199,IF(AND($E$3=4),'Marks Entry 4th'!AL199,"")))))</f>
        <v/>
      </c>
      <c r="BU200" s="180" t="str">
        <f>IF(OR($E200="",$G200=""),"",IF(AND($E$3=1),'Marks Entry 1st'!AM199,IF(AND($E$3=2),'Marks Entry 2nd'!AM199,IF(AND($E$3=3),'Marks Entry 3rd'!AM199,IF(AND($E$3=4),'Marks Entry 4th'!AM199,"")))))</f>
        <v/>
      </c>
      <c r="BV200" s="180" t="str">
        <f>IF(OR($E200="",$G200=""),"",IF(AND($E$3=1),'Marks Entry 1st'!AN199,IF(AND($E$3=2),'Marks Entry 2nd'!AN199,IF(AND($E$3=3),'Marks Entry 3rd'!AN199,IF(AND($E$3=4),'Marks Entry 4th'!AN199,"")))))</f>
        <v/>
      </c>
      <c r="BW200" s="91" t="str">
        <f t="shared" si="201"/>
        <v/>
      </c>
      <c r="BX200" s="87">
        <f t="shared" si="202"/>
        <v>0</v>
      </c>
      <c r="BY200" s="93" t="str">
        <f>IF(OR($E200="",$G200=""),"",IF(AND($E$3=1),'Marks Entry 1st'!AO199,IF(AND($E$3=2),'Marks Entry 2nd'!AO199,IF(AND($E$3=3),'Marks Entry 3rd'!AO199,IF(AND($E$3=4),'Marks Entry 4th'!AO199,"")))))</f>
        <v/>
      </c>
      <c r="BZ200" s="93" t="str">
        <f>IF(OR($E200="",$G200=""),"",IF(AND($E$3=1),'Marks Entry 1st'!AP199,IF(AND($E$3=2),'Marks Entry 2nd'!AP199,IF(AND($E$3=3),'Marks Entry 3rd'!AP199,IF(AND($E$3=4),'Marks Entry 4th'!AP199,"")))))</f>
        <v/>
      </c>
      <c r="CA200" s="93" t="str">
        <f>IF(OR($E200="",$G200=""),"",IF(AND($E$3=1),'Marks Entry 1st'!AQ199,IF(AND($E$3=2),'Marks Entry 2nd'!AQ199,IF(AND($E$3=3),'Marks Entry 3rd'!AQ199,IF(AND($E$3=4),'Marks Entry 4th'!AQ199,"")))))</f>
        <v/>
      </c>
      <c r="CB200" s="92" t="str">
        <f t="shared" si="203"/>
        <v/>
      </c>
      <c r="CC200" s="87" t="str">
        <f t="shared" si="204"/>
        <v/>
      </c>
      <c r="CD200" s="144">
        <f t="shared" si="205"/>
        <v>0</v>
      </c>
      <c r="CE200" s="144" t="str">
        <f t="shared" si="206"/>
        <v/>
      </c>
      <c r="CF200" s="144" t="str">
        <f t="shared" si="169"/>
        <v/>
      </c>
      <c r="CG200" s="144" t="str">
        <f t="shared" si="207"/>
        <v/>
      </c>
      <c r="CH200" s="144" t="str">
        <f t="shared" si="170"/>
        <v/>
      </c>
      <c r="CI200" s="148" t="str">
        <f t="shared" si="171"/>
        <v/>
      </c>
      <c r="CJ200" s="180" t="str">
        <f>IF(OR($E200="",$G200=""),"",IF(AND($E$3=1),'Marks Entry 1st'!AR199,IF(AND($E$3=2),'Marks Entry 2nd'!AR199,IF(AND($E$3=3),'Marks Entry 3rd'!AR199,IF(AND($E$3=4),'Marks Entry 4th'!AR199,"")))))</f>
        <v/>
      </c>
      <c r="CK200" s="180" t="str">
        <f>IF(OR($E200="",$G200=""),"",IF(AND($E$3=1),'Marks Entry 1st'!AS199,IF(AND($E$3=2),'Marks Entry 2nd'!AS199,IF(AND($E$3=3),'Marks Entry 3rd'!AS199,IF(AND($E$3=4),'Marks Entry 4th'!AS199,"")))))</f>
        <v/>
      </c>
      <c r="CL200" s="87" t="str">
        <f t="shared" si="208"/>
        <v/>
      </c>
      <c r="CM200" s="180" t="str">
        <f>IF(OR($E200="",$G200=""),"",IF(AND($E$3=1),'Marks Entry 1st'!AT199,IF(AND($E$3=2),'Marks Entry 2nd'!AT199,IF(AND($E$3=3),'Marks Entry 3rd'!AT199,IF(AND($E$3=4),'Marks Entry 4th'!AT199,"")))))</f>
        <v/>
      </c>
      <c r="CN200" s="180" t="str">
        <f>IF(OR($E200="",$G200=""),"",IF(AND($E$3=1),'Marks Entry 1st'!AU199,IF(AND($E$3=2),'Marks Entry 2nd'!AU199,IF(AND($E$3=3),'Marks Entry 3rd'!AU199,IF(AND($E$3=4),'Marks Entry 4th'!AU199,"")))))</f>
        <v/>
      </c>
      <c r="CO200" s="180" t="str">
        <f>IF(OR($E200="",$G200=""),"",IF(AND($E$3=1),'Marks Entry 1st'!AV199,IF(AND($E$3=2),'Marks Entry 2nd'!AV199,IF(AND($E$3=3),'Marks Entry 3rd'!AV199,IF(AND($E$3=4),'Marks Entry 4th'!AV199,"")))))</f>
        <v/>
      </c>
      <c r="CP200" s="91" t="str">
        <f t="shared" si="209"/>
        <v/>
      </c>
      <c r="CQ200" s="87">
        <f t="shared" si="210"/>
        <v>0</v>
      </c>
      <c r="CR200" s="93" t="str">
        <f>IF(OR($E200="",$G200=""),"",IF(AND($E$3=1),'Marks Entry 1st'!AW199,IF(AND($E$3=2),'Marks Entry 2nd'!AW199,IF(AND($E$3=3),'Marks Entry 3rd'!AW199,IF(AND($E$3=4),'Marks Entry 4th'!AW199,"")))))</f>
        <v/>
      </c>
      <c r="CS200" s="93" t="str">
        <f>IF(OR($E200="",$G200=""),"",IF(AND($E$3=1),'Marks Entry 1st'!AX199,IF(AND($E$3=2),'Marks Entry 2nd'!AX199,IF(AND($E$3=3),'Marks Entry 3rd'!AX199,IF(AND($E$3=4),'Marks Entry 4th'!AX199,"")))))</f>
        <v/>
      </c>
      <c r="CT200" s="93" t="str">
        <f>IF(OR($E200="",$G200=""),"",IF(AND($E$3=1),'Marks Entry 1st'!AY199,IF(AND($E$3=2),'Marks Entry 2nd'!AY199,IF(AND($E$3=3),'Marks Entry 3rd'!AY199,IF(AND($E$3=4),'Marks Entry 4th'!AY199,"")))))</f>
        <v/>
      </c>
      <c r="CU200" s="92" t="str">
        <f t="shared" si="211"/>
        <v/>
      </c>
      <c r="CV200" s="87" t="str">
        <f t="shared" si="212"/>
        <v/>
      </c>
      <c r="CW200" s="144">
        <f t="shared" si="213"/>
        <v>0</v>
      </c>
      <c r="CX200" s="144" t="str">
        <f t="shared" si="214"/>
        <v/>
      </c>
      <c r="CY200" s="144" t="str">
        <f t="shared" si="172"/>
        <v/>
      </c>
      <c r="CZ200" s="144" t="str">
        <f t="shared" si="215"/>
        <v/>
      </c>
      <c r="DA200" s="144" t="str">
        <f t="shared" si="173"/>
        <v/>
      </c>
      <c r="DB200" s="148" t="str">
        <f t="shared" si="174"/>
        <v/>
      </c>
      <c r="DC200" s="380" t="str">
        <f>IF(OR($E200="",$G200=""),"",IF(AND($E$3=1),'Marks Entry 1st'!AZ199,IF(AND($E$3=2),'Marks Entry 2nd'!AZ199,IF(AND($E$3=3),'Marks Entry 3rd'!AZ199,IF(AND($E$3=4),'Marks Entry 4th'!AZ199,"")))))</f>
        <v/>
      </c>
      <c r="DD200" s="380" t="str">
        <f>IF(OR($E200="",$G200=""),"",IF(AND($E$3=1),'Marks Entry 1st'!BA199,IF(AND($E$3=2),'Marks Entry 2nd'!BA199,IF(AND($E$3=3),'Marks Entry 3rd'!BA199,IF(AND($E$3=4),'Marks Entry 4th'!BA199,"")))))</f>
        <v/>
      </c>
      <c r="DE200" s="380" t="str">
        <f>IF(OR($E200="",$G200=""),"",IF(AND($E$3=1),'Marks Entry 1st'!BB199,IF(AND($E$3=2),'Marks Entry 2nd'!BB199,IF(AND($E$3=3),'Marks Entry 3rd'!BB199,IF(AND($E$3=4),'Marks Entry 4th'!BB199,"")))))</f>
        <v/>
      </c>
      <c r="DF200" s="181" t="str">
        <f t="shared" si="216"/>
        <v/>
      </c>
      <c r="DG200" s="182">
        <f t="shared" si="217"/>
        <v>0</v>
      </c>
      <c r="DH200" s="182" t="str">
        <f t="shared" si="218"/>
        <v/>
      </c>
      <c r="DI200" s="182" t="str">
        <f t="shared" si="219"/>
        <v/>
      </c>
      <c r="DJ200" s="147" t="str">
        <f t="shared" si="175"/>
        <v/>
      </c>
      <c r="DK200" s="380" t="str">
        <f>IF(OR($E200="",$G200=""),"",IF(AND($E$3=1),'Marks Entry 1st'!BC199,IF(AND($E$3=2),'Marks Entry 2nd'!BC199,IF(AND($E$3=3),'Marks Entry 3rd'!BC199,IF(AND($E$3=4),'Marks Entry 4th'!BC199,"")))))</f>
        <v/>
      </c>
      <c r="DL200" s="380" t="str">
        <f>IF(OR($E200="",$G200=""),"",IF(AND($E$3=1),'Marks Entry 1st'!BD199,IF(AND($E$3=2),'Marks Entry 2nd'!BD199,IF(AND($E$3=3),'Marks Entry 3rd'!BD199,IF(AND($E$3=4),'Marks Entry 4th'!BD199,"")))))</f>
        <v/>
      </c>
      <c r="DM200" s="380" t="str">
        <f>IF(OR($E200="",$G200=""),"",IF(AND($E$3=1),'Marks Entry 1st'!BE199,IF(AND($E$3=2),'Marks Entry 2nd'!BE199,IF(AND($E$3=3),'Marks Entry 3rd'!BE199,IF(AND($E$3=4),'Marks Entry 4th'!BE199,"")))))</f>
        <v/>
      </c>
      <c r="DN200" s="181" t="str">
        <f t="shared" si="220"/>
        <v/>
      </c>
      <c r="DO200" s="182">
        <f t="shared" si="221"/>
        <v>0</v>
      </c>
      <c r="DP200" s="182" t="str">
        <f t="shared" si="222"/>
        <v/>
      </c>
      <c r="DQ200" s="182" t="str">
        <f t="shared" si="223"/>
        <v/>
      </c>
      <c r="DR200" s="147" t="str">
        <f t="shared" si="176"/>
        <v/>
      </c>
      <c r="DS200" s="380" t="str">
        <f>IF(OR($E200="",$G200=""),"",IF(AND($E$3=1),'Marks Entry 1st'!BF199,IF(AND($E$3=2),'Marks Entry 2nd'!BF199,IF(AND($E$3=3),'Marks Entry 3rd'!BF199,IF(AND($E$3=4),'Marks Entry 4th'!BF199,"")))))</f>
        <v/>
      </c>
      <c r="DT200" s="380" t="str">
        <f>IF(OR($E200="",$G200=""),"",IF(AND($E$3=1),'Marks Entry 1st'!BG199,IF(AND($E$3=2),'Marks Entry 2nd'!BG199,IF(AND($E$3=3),'Marks Entry 3rd'!BG199,IF(AND($E$3=4),'Marks Entry 4th'!BG199,"")))))</f>
        <v/>
      </c>
      <c r="DU200" s="380" t="str">
        <f>IF(OR($E200="",$G200=""),"",IF(AND($E$3=1),'Marks Entry 1st'!BH199,IF(AND($E$3=2),'Marks Entry 2nd'!BH199,IF(AND($E$3=3),'Marks Entry 3rd'!BH199,IF(AND($E$3=4),'Marks Entry 4th'!BH199,"")))))</f>
        <v/>
      </c>
      <c r="DV200" s="181" t="str">
        <f t="shared" si="224"/>
        <v/>
      </c>
      <c r="DW200" s="182">
        <f t="shared" si="225"/>
        <v>0</v>
      </c>
      <c r="DX200" s="182" t="str">
        <f t="shared" si="226"/>
        <v/>
      </c>
      <c r="DY200" s="182" t="str">
        <f t="shared" si="227"/>
        <v/>
      </c>
      <c r="DZ200" s="147" t="str">
        <f t="shared" si="177"/>
        <v/>
      </c>
      <c r="EA200" s="104" t="str">
        <f t="shared" si="178"/>
        <v/>
      </c>
      <c r="EB200" s="105" t="str">
        <f t="shared" si="179"/>
        <v/>
      </c>
      <c r="EC200" s="111" t="str">
        <f t="shared" si="180"/>
        <v/>
      </c>
      <c r="ED200" s="112" t="str">
        <f t="shared" si="181"/>
        <v/>
      </c>
      <c r="EE200" s="386" t="str">
        <f t="shared" si="182"/>
        <v/>
      </c>
      <c r="EF200" s="72" t="str">
        <f>IF(OR($E200="",$G200=""),"",IF(AND($E$3=1),'Marks Entry 1st'!BI199,IF(AND($E$3=2),'Marks Entry 2nd'!BI199,IF(AND($E$3=3),'Marks Entry 3rd'!BI199,IF(AND($E$3=4),'Marks Entry 4th'!BI199,"")))))</f>
        <v/>
      </c>
      <c r="EG200" s="72" t="str">
        <f>IF(OR($E200="",$G200=""),"",IF(AND($E$3=1),'Marks Entry 1st'!BJ199,IF(AND($E$3=2),'Marks Entry 2nd'!BJ199,IF(AND($E$3=3),'Marks Entry 3rd'!BJ199,IF(AND($E$3=4),'Marks Entry 4th'!BJ199,"")))))</f>
        <v/>
      </c>
      <c r="EH200" s="328" t="str">
        <f t="shared" si="183"/>
        <v/>
      </c>
      <c r="EI200" s="73"/>
      <c r="EP200" s="75">
        <f>IF(AND($E$3=1),'Marks Entry 1st'!I199,IF(AND($E$3=2),'Marks Entry 2nd'!I199,IF(AND($E$3=3),'Marks Entry 3rd'!I199,IF(AND($E$3=4),'Marks Entry 4th'!I199,""))))</f>
        <v>0</v>
      </c>
    </row>
    <row r="201" spans="1:146" ht="18.899999999999999" customHeight="1">
      <c r="A201" s="94">
        <v>194</v>
      </c>
      <c r="B201" s="94" t="str">
        <f>IF(OR(EP201=0,EP201=""),"",IF(AND($E$3=1),'Marks Entry 1st'!I200,IF(AND($E$3=2),'Marks Entry 2nd'!I200,IF(AND($E$3=3),'Marks Entry 3rd'!I200,IF(AND($E$3=4),'Marks Entry 4th'!I200,"")))))</f>
        <v/>
      </c>
      <c r="C201" s="95" t="str">
        <f>IF(OR(B201=0,B201=""),"",IF(AND($E$3=1),'Marks Entry 1st'!B200,IF(AND($E$3=2),'Marks Entry 2nd'!B200,IF(AND($E$3=3),'Marks Entry 3rd'!B200,IF(AND($E$3=4),'Marks Entry 4th'!B200,"")))))</f>
        <v/>
      </c>
      <c r="D201" s="95" t="str">
        <f>IF(OR(B201=0,B201=""),"",IF(AND($E$3=1),'Marks Entry 1st'!C200,IF(AND($E$3=2),'Marks Entry 2nd'!C200,IF(AND($E$3=3),'Marks Entry 3rd'!C200,IF(AND($E$3=4),'Marks Entry 4th'!C200,"")))))</f>
        <v/>
      </c>
      <c r="E201" s="96" t="str">
        <f>IF(OR(B201=0,B201=""),"",IF(AND($E$3=1),'Marks Entry 1st'!E200,IF(AND($E$3=2),'Marks Entry 2nd'!E200,IF(AND($E$3=3),'Marks Entry 3rd'!E200,IF(AND($E$3=4),'Marks Entry 4th'!E200,"")))))</f>
        <v/>
      </c>
      <c r="F201" s="95" t="str">
        <f>IF(OR(B201=0,B201=""),"",IF(AND($E$3=1),'Marks Entry 1st'!D200,IF(AND($E$3=2),'Marks Entry 2nd'!D200,IF(AND($E$3=3),'Marks Entry 3rd'!D200,IF(AND($E$3=4),'Marks Entry 4th'!D200,"")))))</f>
        <v/>
      </c>
      <c r="G201" s="90" t="str">
        <f>IF(OR(B201=0,B201=""),"",IF(AND($E$3=1),'Marks Entry 1st'!F200,IF(AND($E$3=2),'Marks Entry 2nd'!F200,IF(AND($E$3=3),'Marks Entry 3rd'!F200,IF(AND($E$3=4),'Marks Entry 4th'!F200,"")))))</f>
        <v/>
      </c>
      <c r="H201" s="90" t="str">
        <f>IF(OR(B201=0,B201=""),"",IF(AND($E$3=1),'Marks Entry 1st'!G200,IF(AND($E$3=2),'Marks Entry 2nd'!G200,IF(AND($E$3=3),'Marks Entry 3rd'!G200,IF(AND($E$3=4),'Marks Entry 4th'!G200,"")))))</f>
        <v/>
      </c>
      <c r="I201" s="90" t="str">
        <f>IF(OR(B201=0,B201=""),"",IF(AND($E$3=1),'Marks Entry 1st'!H200,IF(AND($E$3=2),'Marks Entry 2nd'!H200,IF(AND($E$3=3),'Marks Entry 3rd'!H200,IF(AND($E$3=4),'Marks Entry 4th'!H200,"")))))</f>
        <v/>
      </c>
      <c r="J201" s="379" t="str">
        <f>IF(OR(B201=0,B201=""),"",IF(AND($E$3=1),'Marks Entry 1st'!J200,IF(AND($E$3=2),'Marks Entry 2nd'!J200,IF(AND($E$3=3),'Marks Entry 3rd'!J200,IF(AND($E$3=4),'Marks Entry 4th'!J200,"")))))</f>
        <v/>
      </c>
      <c r="K201" s="379" t="str">
        <f>IF(OR(B201=0,B201=""),"",IF(AND($E$3=1),'Marks Entry 1st'!K200,IF(AND($E$3=2),'Marks Entry 2nd'!K200,IF(AND($E$3=3),'Marks Entry 3rd'!K200,IF(AND($E$3=4),'Marks Entry 4th'!K200,"")))))</f>
        <v/>
      </c>
      <c r="L201" s="180" t="str">
        <f>IF(OR($E201="",$G201=""),"",IF(AND($E$3=1),'Marks Entry 1st'!L200,IF(AND($E$3=2),'Marks Entry 2nd'!L200,IF(AND($E$3=3),'Marks Entry 3rd'!L200,IF(AND($E$3=4),'Marks Entry 4th'!L200,"")))))</f>
        <v/>
      </c>
      <c r="M201" s="180" t="str">
        <f>IF(OR($E201="",$G201=""),"",IF(AND($E$3=1),'Marks Entry 1st'!M200,IF(AND($E$3=2),'Marks Entry 2nd'!M200,IF(AND($E$3=3),'Marks Entry 3rd'!M200,IF(AND($E$3=4),'Marks Entry 4th'!M200,"")))))</f>
        <v/>
      </c>
      <c r="N201" s="87" t="str">
        <f t="shared" si="184"/>
        <v/>
      </c>
      <c r="O201" s="180" t="str">
        <f>IF(OR($E201="",$G201=""),"",IF(AND($E$3=1),'Marks Entry 1st'!N200,IF(AND($E$3=2),'Marks Entry 2nd'!N200,IF(AND($E$3=3),'Marks Entry 3rd'!N200,IF(AND($E$3=4),'Marks Entry 4th'!N200,"")))))</f>
        <v/>
      </c>
      <c r="P201" s="180" t="str">
        <f>IF(OR($E201="",$G201=""),"",IF(AND($E$3=1),'Marks Entry 1st'!O200,IF(AND($E$3=2),'Marks Entry 2nd'!O200,IF(AND($E$3=3),'Marks Entry 3rd'!O200,IF(AND($E$3=4),'Marks Entry 4th'!O200,"")))))</f>
        <v/>
      </c>
      <c r="Q201" s="180" t="str">
        <f>IF(OR($E201="",$G201=""),"",IF(AND($E$3=1),'Marks Entry 1st'!P200,IF(AND($E$3=2),'Marks Entry 2nd'!P200,IF(AND($E$3=3),'Marks Entry 3rd'!P200,IF(AND($E$3=4),'Marks Entry 4th'!P200,"")))))</f>
        <v/>
      </c>
      <c r="R201" s="91" t="str">
        <f t="shared" si="185"/>
        <v/>
      </c>
      <c r="S201" s="87">
        <f t="shared" si="186"/>
        <v>0</v>
      </c>
      <c r="T201" s="93" t="str">
        <f>IF(OR($E201="",$G201=""),"",IF(AND($E$3=1),'Marks Entry 1st'!Q200,IF(AND($E$3=2),'Marks Entry 2nd'!Q200,IF(AND($E$3=3),'Marks Entry 3rd'!Q200,IF(AND($E$3=4),'Marks Entry 4th'!Q200,"")))))</f>
        <v/>
      </c>
      <c r="U201" s="93" t="str">
        <f>IF(OR($E201="",$G201=""),"",IF(AND($E$3=1),'Marks Entry 1st'!R200,IF(AND($E$3=2),'Marks Entry 2nd'!R200,IF(AND($E$3=3),'Marks Entry 3rd'!R200,IF(AND($E$3=4),'Marks Entry 4th'!R200,"")))))</f>
        <v/>
      </c>
      <c r="V201" s="93" t="str">
        <f>IF(OR($E201="",$G201=""),"",IF(AND($E$3=1),'Marks Entry 1st'!S200,IF(AND($E$3=2),'Marks Entry 2nd'!S200,IF(AND($E$3=3),'Marks Entry 3rd'!S200,IF(AND($E$3=4),'Marks Entry 4th'!S200,"")))))</f>
        <v/>
      </c>
      <c r="W201" s="92" t="str">
        <f t="shared" si="187"/>
        <v/>
      </c>
      <c r="X201" s="87" t="str">
        <f t="shared" si="188"/>
        <v/>
      </c>
      <c r="Y201" s="144">
        <f t="shared" si="189"/>
        <v>0</v>
      </c>
      <c r="Z201" s="144" t="str">
        <f t="shared" si="190"/>
        <v/>
      </c>
      <c r="AA201" s="144" t="str">
        <f t="shared" ref="AA201:AA207" si="228">IF(AND(OR(L201="ab",L201="ml"),OR(M201="ab",M201="ml"),OR(O201="ab",O201="ml")),"E",IF(AND(OR(L201="ab",L201="ml"),OR(O201="ab",O201="ml"),OR(T201="ab",T201="ml")),"AB",IF(AND(OR(M201="ab",M201="ml"),OR(O201="ab",O201="ml"),OR(T201="ab",T201="ml")),"AB","")))</f>
        <v/>
      </c>
      <c r="AB201" s="144" t="str">
        <f t="shared" si="191"/>
        <v/>
      </c>
      <c r="AC201" s="144" t="str">
        <f t="shared" ref="AC201:AC207" si="229">IF(OR(AB201="",AB201=0,AB201="RE",AB201="AB"),"",IF(X201&gt;=75%*Z201,"D",IF(X201&gt;=60%*Z201,"I",IF(X201&gt;=48%*Z201,"II",IF(X201&gt;=36%*Z201,"III","P")))))</f>
        <v/>
      </c>
      <c r="AD201" s="148" t="str">
        <f t="shared" ref="AD201:AD207" si="230">IF(X201="","",IF(OR(AB201="",AB201=0,AB201="RE",AB201="AB"),"",IF(X201&gt;85%*Z201,"A",IF(X201&gt;70%*Z201,"B",IF(X201&gt;=50%*Z201,"C",IF(X201&gt;=30%*Z201,"D","E"))))))</f>
        <v/>
      </c>
      <c r="AE201" s="180" t="str">
        <f>IF(OR($E201="",$G201=""),"",IF(AND($E$3=1),'Marks Entry 1st'!T200,IF(AND($E$3=2),'Marks Entry 2nd'!T200,IF(AND($E$3=3),'Marks Entry 3rd'!T200,IF(AND($E$3=4),'Marks Entry 4th'!T200,"")))))</f>
        <v/>
      </c>
      <c r="AF201" s="180" t="str">
        <f>IF(OR($E201="",$G201=""),"",IF(AND($E$3=1),'Marks Entry 1st'!U200,IF(AND($E$3=2),'Marks Entry 2nd'!U200,IF(AND($E$3=3),'Marks Entry 3rd'!U200,IF(AND($E$3=4),'Marks Entry 4th'!U200,"")))))</f>
        <v/>
      </c>
      <c r="AG201" s="87" t="str">
        <f t="shared" si="192"/>
        <v/>
      </c>
      <c r="AH201" s="180" t="str">
        <f>IF(OR($E201="",$G201=""),"",IF(AND($E$3=1),'Marks Entry 1st'!V200,IF(AND($E$3=2),'Marks Entry 2nd'!V200,IF(AND($E$3=3),'Marks Entry 3rd'!V200,IF(AND($E$3=4),'Marks Entry 4th'!V200,"")))))</f>
        <v/>
      </c>
      <c r="AI201" s="180" t="str">
        <f>IF(OR($E201="",$G201=""),"",IF(AND($E$3=1),'Marks Entry 1st'!W200,IF(AND($E$3=2),'Marks Entry 2nd'!W200,IF(AND($E$3=3),'Marks Entry 3rd'!W200,IF(AND($E$3=4),'Marks Entry 4th'!W200,"")))))</f>
        <v/>
      </c>
      <c r="AJ201" s="180" t="str">
        <f>IF(OR($E201="",$G201=""),"",IF(AND($E$3=1),'Marks Entry 1st'!X200,IF(AND($E$3=2),'Marks Entry 2nd'!X200,IF(AND($E$3=3),'Marks Entry 3rd'!X200,IF(AND($E$3=4),'Marks Entry 4th'!X200,"")))))</f>
        <v/>
      </c>
      <c r="AK201" s="91" t="str">
        <f t="shared" si="193"/>
        <v/>
      </c>
      <c r="AL201" s="87">
        <f t="shared" si="194"/>
        <v>0</v>
      </c>
      <c r="AM201" s="93" t="str">
        <f>IF(OR($E201="",$G201=""),"",IF(AND($E$3=1),'Marks Entry 1st'!Y200,IF(AND($E$3=2),'Marks Entry 2nd'!Y200,IF(AND($E$3=3),'Marks Entry 3rd'!Y200,IF(AND($E$3=4),'Marks Entry 4th'!Y200,"")))))</f>
        <v/>
      </c>
      <c r="AN201" s="93" t="str">
        <f>IF(OR($E201="",$G201=""),"",IF(AND($E$3=1),'Marks Entry 1st'!Z200,IF(AND($E$3=2),'Marks Entry 2nd'!Z200,IF(AND($E$3=3),'Marks Entry 3rd'!Z200,IF(AND($E$3=4),'Marks Entry 4th'!Z200,"")))))</f>
        <v/>
      </c>
      <c r="AO201" s="93" t="str">
        <f>IF(OR($E201="",$G201=""),"",IF(AND($E$3=1),'Marks Entry 1st'!AA200,IF(AND($E$3=2),'Marks Entry 2nd'!AA200,IF(AND($E$3=3),'Marks Entry 3rd'!AA200,IF(AND($E$3=4),'Marks Entry 4th'!AA200,"")))))</f>
        <v/>
      </c>
      <c r="AP201" s="92" t="str">
        <f t="shared" si="195"/>
        <v/>
      </c>
      <c r="AQ201" s="87" t="str">
        <f t="shared" si="196"/>
        <v/>
      </c>
      <c r="AR201" s="144">
        <f t="shared" si="197"/>
        <v>0</v>
      </c>
      <c r="AS201" s="144" t="str">
        <f t="shared" si="198"/>
        <v/>
      </c>
      <c r="AT201" s="144" t="str">
        <f t="shared" ref="AT201:AT207" si="231">IF(AND(OR(AE201="ab",AE201="ml"),OR(AF201="ab",AF201="ml"),OR(AH201="ab",AH201="ml")),"E",IF(AND(OR(AE201="ab",AE201="ml"),OR(AH201="ab",AH201="ml"),OR(AM201="ab",AM201="ml")),"AB",IF(AND(OR(AF201="ab",AF201="ml"),OR(AH201="ab",AH201="ml"),OR(AM201="ab",AM201="ml")),"AB","")))</f>
        <v/>
      </c>
      <c r="AU201" s="144" t="str">
        <f t="shared" si="199"/>
        <v/>
      </c>
      <c r="AV201" s="144" t="str">
        <f t="shared" ref="AV201:AV207" si="232">IF(OR(AU201="",AU201=0,AU201="RE",AU201="AB"),"",IF(AQ201&gt;=75%*AS201,"D",IF(AQ201&gt;=60%*AS201,"I",IF(AQ201&gt;=48%*AS201,"II",IF(AQ201&gt;=36%*AS201,"III","P")))))</f>
        <v/>
      </c>
      <c r="AW201" s="148" t="str">
        <f t="shared" ref="AW201:AW207" si="233">IF(AQ201="","",IF(OR(AU201="",AU201=0,AU201="RE",AU201="AB"),"",IF(AQ201&gt;85%*AS201,"A",IF(AQ201&gt;70%*AS201,"B",IF(AQ201&gt;50%*AS201,"C",IF(AQ201&gt;30%*AS201,"D","E"))))))</f>
        <v/>
      </c>
      <c r="AX201" s="180" t="str">
        <f>IF(OR($E201="",$G201=""),"",IF(AND($E$3=1),'Marks Entry 1st'!AB200,IF(AND($E$3=2),'Marks Entry 2nd'!AB200,IF(AND($E$3=3),'Marks Entry 3rd'!AB200,IF(AND($E$3=4),'Marks Entry 4th'!AB200,"")))))</f>
        <v/>
      </c>
      <c r="AY201" s="180" t="str">
        <f>IF(OR($E201="",$G201=""),"",IF(AND($E$3=1),'Marks Entry 1st'!AC200,IF(AND($E$3=2),'Marks Entry 2nd'!AC200,IF(AND($E$3=3),'Marks Entry 3rd'!AC200,IF(AND($E$3=4),'Marks Entry 4th'!AC200,"")))))</f>
        <v/>
      </c>
      <c r="AZ201" s="87" t="str">
        <f t="shared" ref="AZ201:AZ207" si="234">IF(AND(AX201="",AY201=""),"",IF(AND(AX201="NA",AY201="NA"),"NA",IF(AND(AX201="AB",AY201="AB"),"AB",SUM(AX201:AY201))))</f>
        <v/>
      </c>
      <c r="BA201" s="180" t="str">
        <f>IF(OR($E201="",$G201=""),"",IF(AND($E$3=1),'Marks Entry 1st'!AD200,IF(AND($E$3=2),'Marks Entry 2nd'!AD200,IF(AND($E$3=3),'Marks Entry 3rd'!AD200,IF(AND($E$3=4),'Marks Entry 4th'!AD200,"")))))</f>
        <v/>
      </c>
      <c r="BB201" s="180" t="str">
        <f>IF(OR($E201="",$G201=""),"",IF(AND($E$3=1),'Marks Entry 1st'!AE200,IF(AND($E$3=2),'Marks Entry 2nd'!AE200,IF(AND($E$3=3),'Marks Entry 3rd'!AE200,IF(AND($E$3=4),'Marks Entry 4th'!AE200,"")))))</f>
        <v/>
      </c>
      <c r="BC201" s="180" t="str">
        <f>IF(OR($E201="",$G201=""),"",IF(AND($E$3=1),'Marks Entry 1st'!AF200,IF(AND($E$3=2),'Marks Entry 2nd'!AF200,IF(AND($E$3=3),'Marks Entry 3rd'!AF200,IF(AND($E$3=4),'Marks Entry 4th'!AF200,"")))))</f>
        <v/>
      </c>
      <c r="BD201" s="91" t="str">
        <f t="shared" ref="BD201:BD207" si="235">IF(AND(BA201="",BB201="",BC201=""),"",IF(AND(BA201="NA",BB201="NA",BC201="NA"),"NA",IF(AND(BA201="AB",BB201="AB",BC201="AB"),"AB",SUM(BA201:BC201))))</f>
        <v/>
      </c>
      <c r="BE201" s="87">
        <f t="shared" ref="BE201:BE207" si="236">IF(AND(AZ201="NA",BD201="NA"),"NA",IF(AND(AZ201="AB",BD201="AB"),"AB",SUM(AZ201,BD201)))</f>
        <v>0</v>
      </c>
      <c r="BF201" s="93" t="str">
        <f>IF(OR($E201="",$G201=""),"",IF(AND($E$3=1),'Marks Entry 1st'!AG200,IF(AND($E$3=2),'Marks Entry 2nd'!AG200,IF(AND($E$3=3),'Marks Entry 3rd'!AG200,IF(AND($E$3=4),'Marks Entry 4th'!AG200,"")))))</f>
        <v/>
      </c>
      <c r="BG201" s="93" t="str">
        <f>IF(OR($E201="",$G201=""),"",IF(AND($E$3=1),'Marks Entry 1st'!AH200,IF(AND($E$3=2),'Marks Entry 2nd'!AH200,IF(AND($E$3=3),'Marks Entry 3rd'!AH200,IF(AND($E$3=4),'Marks Entry 4th'!AH200,"")))))</f>
        <v/>
      </c>
      <c r="BH201" s="93" t="str">
        <f>IF(OR($E201="",$G201=""),"",IF(AND($E$3=1),'Marks Entry 1st'!AI200,IF(AND($E$3=2),'Marks Entry 2nd'!AI200,IF(AND($E$3=3),'Marks Entry 3rd'!AI200,IF(AND($E$3=4),'Marks Entry 4th'!AI200,"")))))</f>
        <v/>
      </c>
      <c r="BI201" s="92" t="str">
        <f t="shared" ref="BI201:BI207" si="237">IF(AND(BF201="",BG201="",BH201=""),"",IF(AND(BF201="AB",BG201="AB",BH201="AB"),"AB",SUM(BF201:BH201)))</f>
        <v/>
      </c>
      <c r="BJ201" s="87" t="str">
        <f t="shared" ref="BJ201:BJ207" si="238">IF(BI201="","",IF(AND(BE201="AB",BI201="AB"),"AB",SUM(BE201,BI201)))</f>
        <v/>
      </c>
      <c r="BK201" s="144">
        <f t="shared" ref="BK201:BK207" si="239">COUNTIF(AX201:AY201,"NA")*20+(COUNTIF(AX201:AY201,"ML")*20)+(COUNTIF(BA201,"ML")*$BA$7)+(COUNTIF(BF201,"ML")*$BF$7)</f>
        <v>0</v>
      </c>
      <c r="BL201" s="144" t="str">
        <f t="shared" ref="BL201:BL207" si="240">IF(OR(U201="NSO",U201=0,U201=""),"",IF(AND(AX201="",AY201="",BA201="",BF201=""),"",IF(AND(AY201="",BA201="",BF201=""),$AY$7-BK201,IF(AND(BA201="",BF201=""),$BA$7-BK201,IF(AND(BF201=""),$BF$7-BK201,$BJ$7-BK201)))))</f>
        <v/>
      </c>
      <c r="BM201" s="144" t="str">
        <f t="shared" ref="BM201:BM207" si="241">IF(AND(OR(AX201="ab",AX201="ml"),OR(AY201="ab",AY201="ml"),OR(BA201="ab",BA201="ml")),"E",IF(AND(OR(AX201="ab",AX201="ml"),OR(BA201="ab",BA201="ml"),OR(BF201="ab",BF201="ml")),"AB",IF(AND(OR(AY201="ab",AY201="ml"),OR(BA201="ab",BA201="ml"),OR(BF201="ab",BF201="ml")),"AB","")))</f>
        <v/>
      </c>
      <c r="BN201" s="144" t="str">
        <f t="shared" ref="BN201:BN207" si="242">IF(OR(U201="NSO",U201="",BF201=""),"",IF(OR(BM201="AB",BF201="ab"),"AB",IF(BF201="ML","RE",IF(AND(BJ201&gt;=36%*BL201,BF201&gt;=14),"P",IF(AND(BJ201&gt;=34%*BL201,BF201&gt;=14),"G2",IF(AND(BJ201&gt;=31%*BL201,BF201&gt;=14),"G1",IF(BJ201&gt;=25%*BL201,"S","F")))))))</f>
        <v/>
      </c>
      <c r="BO201" s="144" t="str">
        <f t="shared" ref="BO201:BO207" si="243">IF(OR(BN201="",BN201=0,BN201="RE",BN201="AB"),"",IF(BJ201&gt;=75%*BL201,"D",IF(BJ201&gt;=60%*BL201,"I",IF(BJ201&gt;=48%*BL201,"II",IF(BJ201&gt;=36%*BL201,"III","P")))))</f>
        <v/>
      </c>
      <c r="BP201" s="148" t="str">
        <f t="shared" ref="BP201:BP207" si="244">IF(BJ201="","",IF(OR(BN201="",BN201=0,BN201="RE",BN201="AB"),"",IF(BJ201&gt;85%*BL201,"A",IF(BJ201&gt;70%*BL201,"B",IF(BJ201&gt;50%*BL201,"C",IF(BJ201&gt;30%*BL201,"D","E"))))))</f>
        <v/>
      </c>
      <c r="BQ201" s="180" t="str">
        <f>IF(OR($E201="",$G201=""),"",IF(AND($E$3=1),'Marks Entry 1st'!AJ200,IF(AND($E$3=2),'Marks Entry 2nd'!AJ200,IF(AND($E$3=3),'Marks Entry 3rd'!AJ200,IF(AND($E$3=4),'Marks Entry 4th'!AJ200,"")))))</f>
        <v/>
      </c>
      <c r="BR201" s="180" t="str">
        <f>IF(OR($E201="",$G201=""),"",IF(AND($E$3=1),'Marks Entry 1st'!AK200,IF(AND($E$3=2),'Marks Entry 2nd'!AK200,IF(AND($E$3=3),'Marks Entry 3rd'!AK200,IF(AND($E$3=4),'Marks Entry 4th'!AK200,"")))))</f>
        <v/>
      </c>
      <c r="BS201" s="87" t="str">
        <f t="shared" si="200"/>
        <v/>
      </c>
      <c r="BT201" s="180" t="str">
        <f>IF(OR($E201="",$G201=""),"",IF(AND($E$3=1),'Marks Entry 1st'!AL200,IF(AND($E$3=2),'Marks Entry 2nd'!AL200,IF(AND($E$3=3),'Marks Entry 3rd'!AL200,IF(AND($E$3=4),'Marks Entry 4th'!AL200,"")))))</f>
        <v/>
      </c>
      <c r="BU201" s="180" t="str">
        <f>IF(OR($E201="",$G201=""),"",IF(AND($E$3=1),'Marks Entry 1st'!AM200,IF(AND($E$3=2),'Marks Entry 2nd'!AM200,IF(AND($E$3=3),'Marks Entry 3rd'!AM200,IF(AND($E$3=4),'Marks Entry 4th'!AM200,"")))))</f>
        <v/>
      </c>
      <c r="BV201" s="180" t="str">
        <f>IF(OR($E201="",$G201=""),"",IF(AND($E$3=1),'Marks Entry 1st'!AN200,IF(AND($E$3=2),'Marks Entry 2nd'!AN200,IF(AND($E$3=3),'Marks Entry 3rd'!AN200,IF(AND($E$3=4),'Marks Entry 4th'!AN200,"")))))</f>
        <v/>
      </c>
      <c r="BW201" s="91" t="str">
        <f t="shared" si="201"/>
        <v/>
      </c>
      <c r="BX201" s="87">
        <f t="shared" si="202"/>
        <v>0</v>
      </c>
      <c r="BY201" s="93" t="str">
        <f>IF(OR($E201="",$G201=""),"",IF(AND($E$3=1),'Marks Entry 1st'!AO200,IF(AND($E$3=2),'Marks Entry 2nd'!AO200,IF(AND($E$3=3),'Marks Entry 3rd'!AO200,IF(AND($E$3=4),'Marks Entry 4th'!AO200,"")))))</f>
        <v/>
      </c>
      <c r="BZ201" s="93" t="str">
        <f>IF(OR($E201="",$G201=""),"",IF(AND($E$3=1),'Marks Entry 1st'!AP200,IF(AND($E$3=2),'Marks Entry 2nd'!AP200,IF(AND($E$3=3),'Marks Entry 3rd'!AP200,IF(AND($E$3=4),'Marks Entry 4th'!AP200,"")))))</f>
        <v/>
      </c>
      <c r="CA201" s="93" t="str">
        <f>IF(OR($E201="",$G201=""),"",IF(AND($E$3=1),'Marks Entry 1st'!AQ200,IF(AND($E$3=2),'Marks Entry 2nd'!AQ200,IF(AND($E$3=3),'Marks Entry 3rd'!AQ200,IF(AND($E$3=4),'Marks Entry 4th'!AQ200,"")))))</f>
        <v/>
      </c>
      <c r="CB201" s="92" t="str">
        <f t="shared" si="203"/>
        <v/>
      </c>
      <c r="CC201" s="87" t="str">
        <f t="shared" si="204"/>
        <v/>
      </c>
      <c r="CD201" s="144">
        <f t="shared" si="205"/>
        <v>0</v>
      </c>
      <c r="CE201" s="144" t="str">
        <f t="shared" si="206"/>
        <v/>
      </c>
      <c r="CF201" s="144" t="str">
        <f t="shared" ref="CF201:CF207" si="245">IF(AND(OR(BQ201="ab",BQ201="ml"),OR(BR201="ab",BR201="ml"),OR(BT201="ab",BT201="ml")),"E",IF(AND(OR(BQ201="ab",BQ201="ml"),OR(BT201="ab",BT201="ml"),OR(BY201="ab",BY201="ml")),"AB",IF(AND(OR(BR201="ab",BR201="ml"),OR(BT201="ab",BT201="ml"),OR(BY201="ab",BY201="ml")),"AB","")))</f>
        <v/>
      </c>
      <c r="CG201" s="144" t="str">
        <f t="shared" si="207"/>
        <v/>
      </c>
      <c r="CH201" s="144" t="str">
        <f t="shared" ref="CH201:CH207" si="246">IF(OR(CG201="",CG201=0,CG201="RE",CG201="AB"),"",IF(CC201&gt;=75%*CE201,"D",IF(CC201&gt;=60%*CE201,"I",IF(CC201&gt;=48%*CE201,"II",IF(CC201&gt;=36%*CE201,"III","P")))))</f>
        <v/>
      </c>
      <c r="CI201" s="148" t="str">
        <f t="shared" ref="CI201:CI207" si="247">IF(CC201="","",IF(OR(CG201="",CG201=0,CG201="RE",CG201="AB"),"",IF(CC201&gt;85%*CE201,"A",IF(CC201&gt;70%*CE201,"B",IF(CC201&gt;50%*CE201,"C",IF(CC201&gt;30%*CE201,"D","E"))))))</f>
        <v/>
      </c>
      <c r="CJ201" s="180" t="str">
        <f>IF(OR($E201="",$G201=""),"",IF(AND($E$3=1),'Marks Entry 1st'!AR200,IF(AND($E$3=2),'Marks Entry 2nd'!AR200,IF(AND($E$3=3),'Marks Entry 3rd'!AR200,IF(AND($E$3=4),'Marks Entry 4th'!AR200,"")))))</f>
        <v/>
      </c>
      <c r="CK201" s="180" t="str">
        <f>IF(OR($E201="",$G201=""),"",IF(AND($E$3=1),'Marks Entry 1st'!AS200,IF(AND($E$3=2),'Marks Entry 2nd'!AS200,IF(AND($E$3=3),'Marks Entry 3rd'!AS200,IF(AND($E$3=4),'Marks Entry 4th'!AS200,"")))))</f>
        <v/>
      </c>
      <c r="CL201" s="87" t="str">
        <f t="shared" si="208"/>
        <v/>
      </c>
      <c r="CM201" s="180" t="str">
        <f>IF(OR($E201="",$G201=""),"",IF(AND($E$3=1),'Marks Entry 1st'!AT200,IF(AND($E$3=2),'Marks Entry 2nd'!AT200,IF(AND($E$3=3),'Marks Entry 3rd'!AT200,IF(AND($E$3=4),'Marks Entry 4th'!AT200,"")))))</f>
        <v/>
      </c>
      <c r="CN201" s="180" t="str">
        <f>IF(OR($E201="",$G201=""),"",IF(AND($E$3=1),'Marks Entry 1st'!AU200,IF(AND($E$3=2),'Marks Entry 2nd'!AU200,IF(AND($E$3=3),'Marks Entry 3rd'!AU200,IF(AND($E$3=4),'Marks Entry 4th'!AU200,"")))))</f>
        <v/>
      </c>
      <c r="CO201" s="180" t="str">
        <f>IF(OR($E201="",$G201=""),"",IF(AND($E$3=1),'Marks Entry 1st'!AV200,IF(AND($E$3=2),'Marks Entry 2nd'!AV200,IF(AND($E$3=3),'Marks Entry 3rd'!AV200,IF(AND($E$3=4),'Marks Entry 4th'!AV200,"")))))</f>
        <v/>
      </c>
      <c r="CP201" s="91" t="str">
        <f t="shared" si="209"/>
        <v/>
      </c>
      <c r="CQ201" s="87">
        <f t="shared" si="210"/>
        <v>0</v>
      </c>
      <c r="CR201" s="93" t="str">
        <f>IF(OR($E201="",$G201=""),"",IF(AND($E$3=1),'Marks Entry 1st'!AW200,IF(AND($E$3=2),'Marks Entry 2nd'!AW200,IF(AND($E$3=3),'Marks Entry 3rd'!AW200,IF(AND($E$3=4),'Marks Entry 4th'!AW200,"")))))</f>
        <v/>
      </c>
      <c r="CS201" s="93" t="str">
        <f>IF(OR($E201="",$G201=""),"",IF(AND($E$3=1),'Marks Entry 1st'!AX200,IF(AND($E$3=2),'Marks Entry 2nd'!AX200,IF(AND($E$3=3),'Marks Entry 3rd'!AX200,IF(AND($E$3=4),'Marks Entry 4th'!AX200,"")))))</f>
        <v/>
      </c>
      <c r="CT201" s="93" t="str">
        <f>IF(OR($E201="",$G201=""),"",IF(AND($E$3=1),'Marks Entry 1st'!AY200,IF(AND($E$3=2),'Marks Entry 2nd'!AY200,IF(AND($E$3=3),'Marks Entry 3rd'!AY200,IF(AND($E$3=4),'Marks Entry 4th'!AY200,"")))))</f>
        <v/>
      </c>
      <c r="CU201" s="92" t="str">
        <f t="shared" si="211"/>
        <v/>
      </c>
      <c r="CV201" s="87" t="str">
        <f t="shared" si="212"/>
        <v/>
      </c>
      <c r="CW201" s="144">
        <f t="shared" si="213"/>
        <v>0</v>
      </c>
      <c r="CX201" s="144" t="str">
        <f t="shared" si="214"/>
        <v/>
      </c>
      <c r="CY201" s="144" t="str">
        <f t="shared" ref="CY201:CY207" si="248">IF(AND(OR(CJ201="ab",CJ201="ml"),OR(CK201="ab",CK201="ml"),OR(CM201="ab",CM201="ml")),"E",IF(AND(OR(CJ201="ab",CJ201="ml"),OR(CM201="ab",CM201="ml"),OR(CR201="ab",CR201="ml")),"AB",IF(AND(OR(CK201="ab",CK201="ml"),OR(CM201="ab",CM201="ml"),OR(CR201="ab",CR201="ml")),"AB","")))</f>
        <v/>
      </c>
      <c r="CZ201" s="144" t="str">
        <f t="shared" si="215"/>
        <v/>
      </c>
      <c r="DA201" s="144" t="str">
        <f t="shared" ref="DA201:DA207" si="249">IF(OR(CZ201="",CZ201=0,CZ201="RE",CZ201="AB"),"",IF(CV201&gt;=75%*CX201,"D",IF(CV201&gt;=60%*CX201,"I",IF(CV201&gt;=48%*CX201,"II",IF(CV201&gt;=36%*CX201,"III","P")))))</f>
        <v/>
      </c>
      <c r="DB201" s="148" t="str">
        <f t="shared" ref="DB201:DB207" si="250">IF(CV201="","",IF(OR(CZ201="",CZ201=0,CZ201="RE",CZ201="AB"),"",IF(CV201&gt;85%*CX201,"A",IF(CV201&gt;70%*CX201,"B",IF(CV201&gt;50%*CX201,"C",IF(CV201&gt;30%*CX201,"D","E"))))))</f>
        <v/>
      </c>
      <c r="DC201" s="380" t="str">
        <f>IF(OR($E201="",$G201=""),"",IF(AND($E$3=1),'Marks Entry 1st'!AZ200,IF(AND($E$3=2),'Marks Entry 2nd'!AZ200,IF(AND($E$3=3),'Marks Entry 3rd'!AZ200,IF(AND($E$3=4),'Marks Entry 4th'!AZ200,"")))))</f>
        <v/>
      </c>
      <c r="DD201" s="380" t="str">
        <f>IF(OR($E201="",$G201=""),"",IF(AND($E$3=1),'Marks Entry 1st'!BA200,IF(AND($E$3=2),'Marks Entry 2nd'!BA200,IF(AND($E$3=3),'Marks Entry 3rd'!BA200,IF(AND($E$3=4),'Marks Entry 4th'!BA200,"")))))</f>
        <v/>
      </c>
      <c r="DE201" s="380" t="str">
        <f>IF(OR($E201="",$G201=""),"",IF(AND($E$3=1),'Marks Entry 1st'!BB200,IF(AND($E$3=2),'Marks Entry 2nd'!BB200,IF(AND($E$3=3),'Marks Entry 3rd'!BB200,IF(AND($E$3=4),'Marks Entry 4th'!BB200,"")))))</f>
        <v/>
      </c>
      <c r="DF201" s="181" t="str">
        <f t="shared" si="216"/>
        <v/>
      </c>
      <c r="DG201" s="182">
        <f t="shared" si="217"/>
        <v>0</v>
      </c>
      <c r="DH201" s="182" t="str">
        <f t="shared" si="218"/>
        <v/>
      </c>
      <c r="DI201" s="182" t="str">
        <f t="shared" si="219"/>
        <v/>
      </c>
      <c r="DJ201" s="147" t="str">
        <f t="shared" ref="DJ201:DJ207" si="251">IF(DF201="","",IF(OR(DI201="",DI201=0,DI201="S",DI201="RE",DI201="F",DI201="AB"),"",IF(DF201&gt;90%*DH201,"A+",IF(DF201&gt;75%*DH201,"A",IF(DF201&gt;60%*DH201,"B",IF(DF201&gt;40%*DH201,"C","D"))))))</f>
        <v/>
      </c>
      <c r="DK201" s="380" t="str">
        <f>IF(OR($E201="",$G201=""),"",IF(AND($E$3=1),'Marks Entry 1st'!BC200,IF(AND($E$3=2),'Marks Entry 2nd'!BC200,IF(AND($E$3=3),'Marks Entry 3rd'!BC200,IF(AND($E$3=4),'Marks Entry 4th'!BC200,"")))))</f>
        <v/>
      </c>
      <c r="DL201" s="380" t="str">
        <f>IF(OR($E201="",$G201=""),"",IF(AND($E$3=1),'Marks Entry 1st'!BD200,IF(AND($E$3=2),'Marks Entry 2nd'!BD200,IF(AND($E$3=3),'Marks Entry 3rd'!BD200,IF(AND($E$3=4),'Marks Entry 4th'!BD200,"")))))</f>
        <v/>
      </c>
      <c r="DM201" s="380" t="str">
        <f>IF(OR($E201="",$G201=""),"",IF(AND($E$3=1),'Marks Entry 1st'!BE200,IF(AND($E$3=2),'Marks Entry 2nd'!BE200,IF(AND($E$3=3),'Marks Entry 3rd'!BE200,IF(AND($E$3=4),'Marks Entry 4th'!BE200,"")))))</f>
        <v/>
      </c>
      <c r="DN201" s="181" t="str">
        <f t="shared" si="220"/>
        <v/>
      </c>
      <c r="DO201" s="182">
        <f t="shared" si="221"/>
        <v>0</v>
      </c>
      <c r="DP201" s="182" t="str">
        <f t="shared" si="222"/>
        <v/>
      </c>
      <c r="DQ201" s="182" t="str">
        <f t="shared" si="223"/>
        <v/>
      </c>
      <c r="DR201" s="147" t="str">
        <f t="shared" ref="DR201:DR207" si="252">IF(DN201="","",IF(OR(DQ201="",DQ201=0,DQ201="S",DQ201="RE",DQ201="F",DQ201="AB"),"",IF(DN201&gt;90%*DP201,"A+",IF(DN201&gt;75%*DP201,"A",IF(DN201&gt;60%*DP201,"B",IF(DN201&gt;40%*DP201,"C","D"))))))</f>
        <v/>
      </c>
      <c r="DS201" s="380" t="str">
        <f>IF(OR($E201="",$G201=""),"",IF(AND($E$3=1),'Marks Entry 1st'!BF200,IF(AND($E$3=2),'Marks Entry 2nd'!BF200,IF(AND($E$3=3),'Marks Entry 3rd'!BF200,IF(AND($E$3=4),'Marks Entry 4th'!BF200,"")))))</f>
        <v/>
      </c>
      <c r="DT201" s="380" t="str">
        <f>IF(OR($E201="",$G201=""),"",IF(AND($E$3=1),'Marks Entry 1st'!BG200,IF(AND($E$3=2),'Marks Entry 2nd'!BG200,IF(AND($E$3=3),'Marks Entry 3rd'!BG200,IF(AND($E$3=4),'Marks Entry 4th'!BG200,"")))))</f>
        <v/>
      </c>
      <c r="DU201" s="380" t="str">
        <f>IF(OR($E201="",$G201=""),"",IF(AND($E$3=1),'Marks Entry 1st'!BH200,IF(AND($E$3=2),'Marks Entry 2nd'!BH200,IF(AND($E$3=3),'Marks Entry 3rd'!BH200,IF(AND($E$3=4),'Marks Entry 4th'!BH200,"")))))</f>
        <v/>
      </c>
      <c r="DV201" s="181" t="str">
        <f t="shared" si="224"/>
        <v/>
      </c>
      <c r="DW201" s="182">
        <f t="shared" si="225"/>
        <v>0</v>
      </c>
      <c r="DX201" s="182" t="str">
        <f t="shared" si="226"/>
        <v/>
      </c>
      <c r="DY201" s="182" t="str">
        <f t="shared" si="227"/>
        <v/>
      </c>
      <c r="DZ201" s="147" t="str">
        <f t="shared" ref="DZ201:DZ207" si="253">IF(DV201="","",IF(OR(DY201="",DY201=0,DY201="S",DY201="RE",DY201="F",DY201="AB"),"",IF(DV201&gt;90%*DX201,"A+",IF(DV201&gt;75%*DX201,"A",IF(DV201&gt;60%*DX201,"B",IF(DV201&gt;40%*DX201,"C","D"))))))</f>
        <v/>
      </c>
      <c r="EA201" s="104" t="str">
        <f t="shared" ref="EA201:EA207" si="254">IF($E$3="","",IF(OR(E201="",G201=""),"",IF(OR($E$3=1,$E$3=2),SUM(X201,AQ201,BJ201,CC201),SUM(X201,AQ201,BJ201,CC201,CV201))))</f>
        <v/>
      </c>
      <c r="EB201" s="105" t="str">
        <f t="shared" ref="EB201:EB207" si="255">IF(OR(EA201="",EA201=0),"",EA201*100/$EA$7)</f>
        <v/>
      </c>
      <c r="EC201" s="111" t="str">
        <f t="shared" ref="EC201:EC207" si="256">IF(OR(EB201="",B201="NSO"),"",IF(AND(EB201&gt;=60),"I",IF(AND(EB201&gt;=48),"II",IF(AND(EB201&gt;=36),"III",""))))</f>
        <v/>
      </c>
      <c r="ED201" s="112" t="str">
        <f t="shared" ref="ED201:ED207" si="257">IF(OR(EB201="",B201="NSO",EA201=0),"",SUMPRODUCT((EB201&lt;$EB$8:$EB$207)/COUNTIF($EB$8:$EB$207,$EB$8:$EB$207)))</f>
        <v/>
      </c>
      <c r="EE201" s="386" t="str">
        <f t="shared" ref="EE201:EE207" si="258">IF(B201="NSO","NSO",IF(OR(D201="",G201="",F201="",B201="",EA201=0),"","Promoted"))</f>
        <v/>
      </c>
      <c r="EF201" s="72" t="str">
        <f>IF(OR($E201="",$G201=""),"",IF(AND($E$3=1),'Marks Entry 1st'!BI200,IF(AND($E$3=2),'Marks Entry 2nd'!BI200,IF(AND($E$3=3),'Marks Entry 3rd'!BI200,IF(AND($E$3=4),'Marks Entry 4th'!BI200,"")))))</f>
        <v/>
      </c>
      <c r="EG201" s="72" t="str">
        <f>IF(OR($E201="",$G201=""),"",IF(AND($E$3=1),'Marks Entry 1st'!BJ200,IF(AND($E$3=2),'Marks Entry 2nd'!BJ200,IF(AND($E$3=3),'Marks Entry 3rd'!BJ200,IF(AND($E$3=4),'Marks Entry 4th'!BJ200,"")))))</f>
        <v/>
      </c>
      <c r="EH201" s="328" t="str">
        <f t="shared" ref="EH201:EH207" si="259">IF(OR(B201="",G201="",EA201="",B201="NSO"),"",IF(EA201&gt;85%*$EA$7,"A",IF(EA201&gt;70%*$EA$7,"B",IF(EA201&gt;50%*$EA$7,"C",IF(EA201&gt;30%*$EA$7,"D","E")))))</f>
        <v/>
      </c>
      <c r="EI201" s="73"/>
      <c r="EP201" s="75">
        <f>IF(AND($E$3=1),'Marks Entry 1st'!I200,IF(AND($E$3=2),'Marks Entry 2nd'!I200,IF(AND($E$3=3),'Marks Entry 3rd'!I200,IF(AND($E$3=4),'Marks Entry 4th'!I200,""))))</f>
        <v>0</v>
      </c>
    </row>
    <row r="202" spans="1:146" ht="18.899999999999999" customHeight="1">
      <c r="A202" s="94">
        <v>195</v>
      </c>
      <c r="B202" s="94" t="str">
        <f>IF(OR(EP202=0,EP202=""),"",IF(AND($E$3=1),'Marks Entry 1st'!I201,IF(AND($E$3=2),'Marks Entry 2nd'!I201,IF(AND($E$3=3),'Marks Entry 3rd'!I201,IF(AND($E$3=4),'Marks Entry 4th'!I201,"")))))</f>
        <v/>
      </c>
      <c r="C202" s="95" t="str">
        <f>IF(OR(B202=0,B202=""),"",IF(AND($E$3=1),'Marks Entry 1st'!B201,IF(AND($E$3=2),'Marks Entry 2nd'!B201,IF(AND($E$3=3),'Marks Entry 3rd'!B201,IF(AND($E$3=4),'Marks Entry 4th'!B201,"")))))</f>
        <v/>
      </c>
      <c r="D202" s="95" t="str">
        <f>IF(OR(B202=0,B202=""),"",IF(AND($E$3=1),'Marks Entry 1st'!C201,IF(AND($E$3=2),'Marks Entry 2nd'!C201,IF(AND($E$3=3),'Marks Entry 3rd'!C201,IF(AND($E$3=4),'Marks Entry 4th'!C201,"")))))</f>
        <v/>
      </c>
      <c r="E202" s="96" t="str">
        <f>IF(OR(B202=0,B202=""),"",IF(AND($E$3=1),'Marks Entry 1st'!E201,IF(AND($E$3=2),'Marks Entry 2nd'!E201,IF(AND($E$3=3),'Marks Entry 3rd'!E201,IF(AND($E$3=4),'Marks Entry 4th'!E201,"")))))</f>
        <v/>
      </c>
      <c r="F202" s="95" t="str">
        <f>IF(OR(B202=0,B202=""),"",IF(AND($E$3=1),'Marks Entry 1st'!D201,IF(AND($E$3=2),'Marks Entry 2nd'!D201,IF(AND($E$3=3),'Marks Entry 3rd'!D201,IF(AND($E$3=4),'Marks Entry 4th'!D201,"")))))</f>
        <v/>
      </c>
      <c r="G202" s="90" t="str">
        <f>IF(OR(B202=0,B202=""),"",IF(AND($E$3=1),'Marks Entry 1st'!F201,IF(AND($E$3=2),'Marks Entry 2nd'!F201,IF(AND($E$3=3),'Marks Entry 3rd'!F201,IF(AND($E$3=4),'Marks Entry 4th'!F201,"")))))</f>
        <v/>
      </c>
      <c r="H202" s="90" t="str">
        <f>IF(OR(B202=0,B202=""),"",IF(AND($E$3=1),'Marks Entry 1st'!G201,IF(AND($E$3=2),'Marks Entry 2nd'!G201,IF(AND($E$3=3),'Marks Entry 3rd'!G201,IF(AND($E$3=4),'Marks Entry 4th'!G201,"")))))</f>
        <v/>
      </c>
      <c r="I202" s="90" t="str">
        <f>IF(OR(B202=0,B202=""),"",IF(AND($E$3=1),'Marks Entry 1st'!H201,IF(AND($E$3=2),'Marks Entry 2nd'!H201,IF(AND($E$3=3),'Marks Entry 3rd'!H201,IF(AND($E$3=4),'Marks Entry 4th'!H201,"")))))</f>
        <v/>
      </c>
      <c r="J202" s="379" t="str">
        <f>IF(OR(B202=0,B202=""),"",IF(AND($E$3=1),'Marks Entry 1st'!J201,IF(AND($E$3=2),'Marks Entry 2nd'!J201,IF(AND($E$3=3),'Marks Entry 3rd'!J201,IF(AND($E$3=4),'Marks Entry 4th'!J201,"")))))</f>
        <v/>
      </c>
      <c r="K202" s="379" t="str">
        <f>IF(OR(B202=0,B202=""),"",IF(AND($E$3=1),'Marks Entry 1st'!K201,IF(AND($E$3=2),'Marks Entry 2nd'!K201,IF(AND($E$3=3),'Marks Entry 3rd'!K201,IF(AND($E$3=4),'Marks Entry 4th'!K201,"")))))</f>
        <v/>
      </c>
      <c r="L202" s="180" t="str">
        <f>IF(OR($E202="",$G202=""),"",IF(AND($E$3=1),'Marks Entry 1st'!L201,IF(AND($E$3=2),'Marks Entry 2nd'!L201,IF(AND($E$3=3),'Marks Entry 3rd'!L201,IF(AND($E$3=4),'Marks Entry 4th'!L201,"")))))</f>
        <v/>
      </c>
      <c r="M202" s="180" t="str">
        <f>IF(OR($E202="",$G202=""),"",IF(AND($E$3=1),'Marks Entry 1st'!M201,IF(AND($E$3=2),'Marks Entry 2nd'!M201,IF(AND($E$3=3),'Marks Entry 3rd'!M201,IF(AND($E$3=4),'Marks Entry 4th'!M201,"")))))</f>
        <v/>
      </c>
      <c r="N202" s="87" t="str">
        <f t="shared" ref="N202:N207" si="260">IF(AND(L202="",M202=""),"",IF(AND(L202="NA",M202="NA"),"NA",IF(AND(L202="AB",M202="AB"),"AB",SUM(L202:M202))))</f>
        <v/>
      </c>
      <c r="O202" s="180" t="str">
        <f>IF(OR($E202="",$G202=""),"",IF(AND($E$3=1),'Marks Entry 1st'!N201,IF(AND($E$3=2),'Marks Entry 2nd'!N201,IF(AND($E$3=3),'Marks Entry 3rd'!N201,IF(AND($E$3=4),'Marks Entry 4th'!N201,"")))))</f>
        <v/>
      </c>
      <c r="P202" s="180" t="str">
        <f>IF(OR($E202="",$G202=""),"",IF(AND($E$3=1),'Marks Entry 1st'!O201,IF(AND($E$3=2),'Marks Entry 2nd'!O201,IF(AND($E$3=3),'Marks Entry 3rd'!O201,IF(AND($E$3=4),'Marks Entry 4th'!O201,"")))))</f>
        <v/>
      </c>
      <c r="Q202" s="180" t="str">
        <f>IF(OR($E202="",$G202=""),"",IF(AND($E$3=1),'Marks Entry 1st'!P201,IF(AND($E$3=2),'Marks Entry 2nd'!P201,IF(AND($E$3=3),'Marks Entry 3rd'!P201,IF(AND($E$3=4),'Marks Entry 4th'!P201,"")))))</f>
        <v/>
      </c>
      <c r="R202" s="91" t="str">
        <f t="shared" ref="R202:R207" si="261">IF(AND(O202="",P202="",Q202=""),"",IF(AND(O202="NA",P202="NA",Q202="NA"),"NA",IF(AND(O202="AB",P202="AB",Q202="AB"),"AB",SUM(O202:Q202))))</f>
        <v/>
      </c>
      <c r="S202" s="87">
        <f t="shared" ref="S202:S207" si="262">IF(AND(N202="NA",R202="NA"),"NA",IF(AND(N202="AB",R202="AB"),"AB",SUM(N202,R202)))</f>
        <v>0</v>
      </c>
      <c r="T202" s="93" t="str">
        <f>IF(OR($E202="",$G202=""),"",IF(AND($E$3=1),'Marks Entry 1st'!Q201,IF(AND($E$3=2),'Marks Entry 2nd'!Q201,IF(AND($E$3=3),'Marks Entry 3rd'!Q201,IF(AND($E$3=4),'Marks Entry 4th'!Q201,"")))))</f>
        <v/>
      </c>
      <c r="U202" s="93" t="str">
        <f>IF(OR($E202="",$G202=""),"",IF(AND($E$3=1),'Marks Entry 1st'!R201,IF(AND($E$3=2),'Marks Entry 2nd'!R201,IF(AND($E$3=3),'Marks Entry 3rd'!R201,IF(AND($E$3=4),'Marks Entry 4th'!R201,"")))))</f>
        <v/>
      </c>
      <c r="V202" s="93" t="str">
        <f>IF(OR($E202="",$G202=""),"",IF(AND($E$3=1),'Marks Entry 1st'!S201,IF(AND($E$3=2),'Marks Entry 2nd'!S201,IF(AND($E$3=3),'Marks Entry 3rd'!S201,IF(AND($E$3=4),'Marks Entry 4th'!S201,"")))))</f>
        <v/>
      </c>
      <c r="W202" s="92" t="str">
        <f t="shared" ref="W202:W207" si="263">IF(AND(T202="",U202="",V202=""),"",IF(AND(T202="AB",U202="AB",V202="AB"),"AB",SUM(T202:V202)))</f>
        <v/>
      </c>
      <c r="X202" s="87" t="str">
        <f t="shared" ref="X202:X207" si="264">IF(W202="","",IF(AND(S202="AB",W202="AB"),"AB",SUM(S202,W202)))</f>
        <v/>
      </c>
      <c r="Y202" s="144">
        <f t="shared" ref="Y202:Y207" si="265">COUNTIF(L202:M202,"NA")*20+(COUNTIF(L202:M202,"ML")*20)+(COUNTIF(O202,"ML")*42)+(COUNTIF(T202,"ML")*70)</f>
        <v>0</v>
      </c>
      <c r="Z202" s="144" t="str">
        <f t="shared" ref="Z202:Z207" si="266">IF(OR(B202="NSO",B202=0,B202=""),"",IF(AND(L202="",M202="",O202="",T202=""),"",IF(AND(M202="",O202="",T202=""),20-Y202,IF(AND(O202="",T202=""),40-Y202,IF(AND(T202=""),100-Y202,200-Y202)))))</f>
        <v/>
      </c>
      <c r="AA202" s="144" t="str">
        <f t="shared" si="228"/>
        <v/>
      </c>
      <c r="AB202" s="144" t="str">
        <f t="shared" ref="AB202:AB207" si="267">IF(OR(B202="NSO",B202="",T202=""),"",IF(OR(AA202="AB",T202="ab"),"AB",IF(T202="ML","RE",IF(AND(X202&gt;=36%*Z202,T202&gt;=14),"P",IF(AND(X202&gt;=34%*Z202,T202&gt;=14),"G2",IF(AND(X202&gt;=31%*Z202,T202&gt;=14),"G1",IF(X202&gt;=25%*Z202,"S","F")))))))</f>
        <v/>
      </c>
      <c r="AC202" s="144" t="str">
        <f t="shared" si="229"/>
        <v/>
      </c>
      <c r="AD202" s="148" t="str">
        <f t="shared" si="230"/>
        <v/>
      </c>
      <c r="AE202" s="180" t="str">
        <f>IF(OR($E202="",$G202=""),"",IF(AND($E$3=1),'Marks Entry 1st'!T201,IF(AND($E$3=2),'Marks Entry 2nd'!T201,IF(AND($E$3=3),'Marks Entry 3rd'!T201,IF(AND($E$3=4),'Marks Entry 4th'!T201,"")))))</f>
        <v/>
      </c>
      <c r="AF202" s="180" t="str">
        <f>IF(OR($E202="",$G202=""),"",IF(AND($E$3=1),'Marks Entry 1st'!U201,IF(AND($E$3=2),'Marks Entry 2nd'!U201,IF(AND($E$3=3),'Marks Entry 3rd'!U201,IF(AND($E$3=4),'Marks Entry 4th'!U201,"")))))</f>
        <v/>
      </c>
      <c r="AG202" s="87" t="str">
        <f t="shared" ref="AG202:AG207" si="268">IF(AND(AE202="",AF202=""),"",IF(AND(AE202="NA",AF202="NA"),"NA",IF(AND(AE202="AB",AF202="AB"),"AB",SUM(AE202:AF202))))</f>
        <v/>
      </c>
      <c r="AH202" s="180" t="str">
        <f>IF(OR($E202="",$G202=""),"",IF(AND($E$3=1),'Marks Entry 1st'!V201,IF(AND($E$3=2),'Marks Entry 2nd'!V201,IF(AND($E$3=3),'Marks Entry 3rd'!V201,IF(AND($E$3=4),'Marks Entry 4th'!V201,"")))))</f>
        <v/>
      </c>
      <c r="AI202" s="180" t="str">
        <f>IF(OR($E202="",$G202=""),"",IF(AND($E$3=1),'Marks Entry 1st'!W201,IF(AND($E$3=2),'Marks Entry 2nd'!W201,IF(AND($E$3=3),'Marks Entry 3rd'!W201,IF(AND($E$3=4),'Marks Entry 4th'!W201,"")))))</f>
        <v/>
      </c>
      <c r="AJ202" s="180" t="str">
        <f>IF(OR($E202="",$G202=""),"",IF(AND($E$3=1),'Marks Entry 1st'!X201,IF(AND($E$3=2),'Marks Entry 2nd'!X201,IF(AND($E$3=3),'Marks Entry 3rd'!X201,IF(AND($E$3=4),'Marks Entry 4th'!X201,"")))))</f>
        <v/>
      </c>
      <c r="AK202" s="91" t="str">
        <f t="shared" ref="AK202:AK207" si="269">IF(AND(AH202="",AI202="",AJ202=""),"",IF(AND(AH202="NA",AI202="NA",AJ202="NA"),"NA",IF(AND(AH202="AB",AI202="AB",AJ202="AB"),"AB",SUM(AH202:AJ202))))</f>
        <v/>
      </c>
      <c r="AL202" s="87">
        <f t="shared" ref="AL202:AL207" si="270">IF(AND(AG202="NA",AK202="NA"),"NA",IF(AND(AG202="AB",AK202="AB"),"AB",SUM(AG202,AK202)))</f>
        <v>0</v>
      </c>
      <c r="AM202" s="93" t="str">
        <f>IF(OR($E202="",$G202=""),"",IF(AND($E$3=1),'Marks Entry 1st'!Y201,IF(AND($E$3=2),'Marks Entry 2nd'!Y201,IF(AND($E$3=3),'Marks Entry 3rd'!Y201,IF(AND($E$3=4),'Marks Entry 4th'!Y201,"")))))</f>
        <v/>
      </c>
      <c r="AN202" s="93" t="str">
        <f>IF(OR($E202="",$G202=""),"",IF(AND($E$3=1),'Marks Entry 1st'!Z201,IF(AND($E$3=2),'Marks Entry 2nd'!Z201,IF(AND($E$3=3),'Marks Entry 3rd'!Z201,IF(AND($E$3=4),'Marks Entry 4th'!Z201,"")))))</f>
        <v/>
      </c>
      <c r="AO202" s="93" t="str">
        <f>IF(OR($E202="",$G202=""),"",IF(AND($E$3=1),'Marks Entry 1st'!AA201,IF(AND($E$3=2),'Marks Entry 2nd'!AA201,IF(AND($E$3=3),'Marks Entry 3rd'!AA201,IF(AND($E$3=4),'Marks Entry 4th'!AA201,"")))))</f>
        <v/>
      </c>
      <c r="AP202" s="92" t="str">
        <f t="shared" ref="AP202:AP207" si="271">IF(AND(AM202="",AN202="",AO202=""),"",IF(AND(AM202="AB",AN202="AB",AO202="AB"),"AB",SUM(AM202:AO202)))</f>
        <v/>
      </c>
      <c r="AQ202" s="87" t="str">
        <f t="shared" ref="AQ202:AQ207" si="272">IF(AP202="","",IF(AND(AL202="AB",AP202="AB"),"AB",SUM(AL202,AP202)))</f>
        <v/>
      </c>
      <c r="AR202" s="144">
        <f t="shared" ref="AR202:AR207" si="273">COUNTIF(AE202:AF202,"NA")*20+(COUNTIF(AE202:AF202,"ML")*20)+(COUNTIF(AH202,"ML")*42)+(COUNTIF(AM202,"ML")*70)</f>
        <v>0</v>
      </c>
      <c r="AS202" s="144" t="str">
        <f t="shared" ref="AS202:AS207" si="274">IF(OR(B202="NSO",B202=0,B202=""),"",IF(AND(AE202="",AF202="",AH202="",AM202=""),"",IF(AND(AF202="",AH202="",AM202=""),20-AR202,IF(AND(AH202="",AM202=""),40-AR202,IF(AND(AM202=""),100-AR202,200-AR202)))))</f>
        <v/>
      </c>
      <c r="AT202" s="144" t="str">
        <f t="shared" si="231"/>
        <v/>
      </c>
      <c r="AU202" s="144" t="str">
        <f t="shared" ref="AU202:AU207" si="275">IF(OR(B202="NSO",B202="",AM202=""),"",IF(OR(AT202="AB",AM202="ab"),"AB",IF(AM202="ML","RE",IF(AND(AQ202&gt;=36%*AS202,AM202&gt;=14),"P",IF(AND(AQ202&gt;=34%*AS202,AM202&gt;=14),"G2",IF(AND(AQ202&gt;=31%*AS202,AM202&gt;=14),"G1",IF(AQ202&gt;=25%*AS202,"S","F")))))))</f>
        <v/>
      </c>
      <c r="AV202" s="144" t="str">
        <f t="shared" si="232"/>
        <v/>
      </c>
      <c r="AW202" s="148" t="str">
        <f t="shared" si="233"/>
        <v/>
      </c>
      <c r="AX202" s="180" t="str">
        <f>IF(OR($E202="",$G202=""),"",IF(AND($E$3=1),'Marks Entry 1st'!AB201,IF(AND($E$3=2),'Marks Entry 2nd'!AB201,IF(AND($E$3=3),'Marks Entry 3rd'!AB201,IF(AND($E$3=4),'Marks Entry 4th'!AB201,"")))))</f>
        <v/>
      </c>
      <c r="AY202" s="180" t="str">
        <f>IF(OR($E202="",$G202=""),"",IF(AND($E$3=1),'Marks Entry 1st'!AC201,IF(AND($E$3=2),'Marks Entry 2nd'!AC201,IF(AND($E$3=3),'Marks Entry 3rd'!AC201,IF(AND($E$3=4),'Marks Entry 4th'!AC201,"")))))</f>
        <v/>
      </c>
      <c r="AZ202" s="87" t="str">
        <f t="shared" si="234"/>
        <v/>
      </c>
      <c r="BA202" s="180" t="str">
        <f>IF(OR($E202="",$G202=""),"",IF(AND($E$3=1),'Marks Entry 1st'!AD201,IF(AND($E$3=2),'Marks Entry 2nd'!AD201,IF(AND($E$3=3),'Marks Entry 3rd'!AD201,IF(AND($E$3=4),'Marks Entry 4th'!AD201,"")))))</f>
        <v/>
      </c>
      <c r="BB202" s="180" t="str">
        <f>IF(OR($E202="",$G202=""),"",IF(AND($E$3=1),'Marks Entry 1st'!AE201,IF(AND($E$3=2),'Marks Entry 2nd'!AE201,IF(AND($E$3=3),'Marks Entry 3rd'!AE201,IF(AND($E$3=4),'Marks Entry 4th'!AE201,"")))))</f>
        <v/>
      </c>
      <c r="BC202" s="180" t="str">
        <f>IF(OR($E202="",$G202=""),"",IF(AND($E$3=1),'Marks Entry 1st'!AF201,IF(AND($E$3=2),'Marks Entry 2nd'!AF201,IF(AND($E$3=3),'Marks Entry 3rd'!AF201,IF(AND($E$3=4),'Marks Entry 4th'!AF201,"")))))</f>
        <v/>
      </c>
      <c r="BD202" s="91" t="str">
        <f t="shared" si="235"/>
        <v/>
      </c>
      <c r="BE202" s="87">
        <f t="shared" si="236"/>
        <v>0</v>
      </c>
      <c r="BF202" s="93" t="str">
        <f>IF(OR($E202="",$G202=""),"",IF(AND($E$3=1),'Marks Entry 1st'!AG201,IF(AND($E$3=2),'Marks Entry 2nd'!AG201,IF(AND($E$3=3),'Marks Entry 3rd'!AG201,IF(AND($E$3=4),'Marks Entry 4th'!AG201,"")))))</f>
        <v/>
      </c>
      <c r="BG202" s="93" t="str">
        <f>IF(OR($E202="",$G202=""),"",IF(AND($E$3=1),'Marks Entry 1st'!AH201,IF(AND($E$3=2),'Marks Entry 2nd'!AH201,IF(AND($E$3=3),'Marks Entry 3rd'!AH201,IF(AND($E$3=4),'Marks Entry 4th'!AH201,"")))))</f>
        <v/>
      </c>
      <c r="BH202" s="93" t="str">
        <f>IF(OR($E202="",$G202=""),"",IF(AND($E$3=1),'Marks Entry 1st'!AI201,IF(AND($E$3=2),'Marks Entry 2nd'!AI201,IF(AND($E$3=3),'Marks Entry 3rd'!AI201,IF(AND($E$3=4),'Marks Entry 4th'!AI201,"")))))</f>
        <v/>
      </c>
      <c r="BI202" s="92" t="str">
        <f t="shared" si="237"/>
        <v/>
      </c>
      <c r="BJ202" s="87" t="str">
        <f t="shared" si="238"/>
        <v/>
      </c>
      <c r="BK202" s="144">
        <f t="shared" si="239"/>
        <v>0</v>
      </c>
      <c r="BL202" s="144" t="str">
        <f t="shared" si="240"/>
        <v/>
      </c>
      <c r="BM202" s="144" t="str">
        <f t="shared" si="241"/>
        <v/>
      </c>
      <c r="BN202" s="144" t="str">
        <f t="shared" si="242"/>
        <v/>
      </c>
      <c r="BO202" s="144" t="str">
        <f t="shared" si="243"/>
        <v/>
      </c>
      <c r="BP202" s="148" t="str">
        <f t="shared" si="244"/>
        <v/>
      </c>
      <c r="BQ202" s="180" t="str">
        <f>IF(OR($E202="",$G202=""),"",IF(AND($E$3=1),'Marks Entry 1st'!AJ201,IF(AND($E$3=2),'Marks Entry 2nd'!AJ201,IF(AND($E$3=3),'Marks Entry 3rd'!AJ201,IF(AND($E$3=4),'Marks Entry 4th'!AJ201,"")))))</f>
        <v/>
      </c>
      <c r="BR202" s="180" t="str">
        <f>IF(OR($E202="",$G202=""),"",IF(AND($E$3=1),'Marks Entry 1st'!AK201,IF(AND($E$3=2),'Marks Entry 2nd'!AK201,IF(AND($E$3=3),'Marks Entry 3rd'!AK201,IF(AND($E$3=4),'Marks Entry 4th'!AK201,"")))))</f>
        <v/>
      </c>
      <c r="BS202" s="87" t="str">
        <f t="shared" ref="BS202:BS207" si="276">IF(AND(BQ202="",BR202=""),"",IF(AND(BQ202="NA",BR202="NA"),"NA",IF(AND(BQ202="AB",BR202="AB"),"AB",SUM(BQ202:BR202))))</f>
        <v/>
      </c>
      <c r="BT202" s="180" t="str">
        <f>IF(OR($E202="",$G202=""),"",IF(AND($E$3=1),'Marks Entry 1st'!AL201,IF(AND($E$3=2),'Marks Entry 2nd'!AL201,IF(AND($E$3=3),'Marks Entry 3rd'!AL201,IF(AND($E$3=4),'Marks Entry 4th'!AL201,"")))))</f>
        <v/>
      </c>
      <c r="BU202" s="180" t="str">
        <f>IF(OR($E202="",$G202=""),"",IF(AND($E$3=1),'Marks Entry 1st'!AM201,IF(AND($E$3=2),'Marks Entry 2nd'!AM201,IF(AND($E$3=3),'Marks Entry 3rd'!AM201,IF(AND($E$3=4),'Marks Entry 4th'!AM201,"")))))</f>
        <v/>
      </c>
      <c r="BV202" s="180" t="str">
        <f>IF(OR($E202="",$G202=""),"",IF(AND($E$3=1),'Marks Entry 1st'!AN201,IF(AND($E$3=2),'Marks Entry 2nd'!AN201,IF(AND($E$3=3),'Marks Entry 3rd'!AN201,IF(AND($E$3=4),'Marks Entry 4th'!AN201,"")))))</f>
        <v/>
      </c>
      <c r="BW202" s="91" t="str">
        <f t="shared" ref="BW202:BW207" si="277">IF(AND(BT202="",BU202="",BV202=""),"",IF(AND(BT202="NA",BU202="NA",BV202="NA"),"NA",IF(AND(BT202="AB",BU202="AB",BV202="AB"),"AB",SUM(BT202:BV202))))</f>
        <v/>
      </c>
      <c r="BX202" s="87">
        <f t="shared" ref="BX202:BX207" si="278">IF(AND(BS202="NA",BW202="NA"),"NA",IF(AND(BS202="AB",BW202="AB"),"AB",SUM(BS202,BW202)))</f>
        <v>0</v>
      </c>
      <c r="BY202" s="93" t="str">
        <f>IF(OR($E202="",$G202=""),"",IF(AND($E$3=1),'Marks Entry 1st'!AO201,IF(AND($E$3=2),'Marks Entry 2nd'!AO201,IF(AND($E$3=3),'Marks Entry 3rd'!AO201,IF(AND($E$3=4),'Marks Entry 4th'!AO201,"")))))</f>
        <v/>
      </c>
      <c r="BZ202" s="93" t="str">
        <f>IF(OR($E202="",$G202=""),"",IF(AND($E$3=1),'Marks Entry 1st'!AP201,IF(AND($E$3=2),'Marks Entry 2nd'!AP201,IF(AND($E$3=3),'Marks Entry 3rd'!AP201,IF(AND($E$3=4),'Marks Entry 4th'!AP201,"")))))</f>
        <v/>
      </c>
      <c r="CA202" s="93" t="str">
        <f>IF(OR($E202="",$G202=""),"",IF(AND($E$3=1),'Marks Entry 1st'!AQ201,IF(AND($E$3=2),'Marks Entry 2nd'!AQ201,IF(AND($E$3=3),'Marks Entry 3rd'!AQ201,IF(AND($E$3=4),'Marks Entry 4th'!AQ201,"")))))</f>
        <v/>
      </c>
      <c r="CB202" s="92" t="str">
        <f t="shared" ref="CB202:CB207" si="279">IF(AND(BY202="",BZ202="",CA202=""),"",IF(AND(BY202="AB",BZ202="AB",CA202="AB"),"AB",SUM(BY202:CA202)))</f>
        <v/>
      </c>
      <c r="CC202" s="87" t="str">
        <f t="shared" ref="CC202:CC207" si="280">IF(CB202="","",IF(AND(BX202="AB",CB202="AB"),"AB",SUM(BX202,CB202)))</f>
        <v/>
      </c>
      <c r="CD202" s="144">
        <f t="shared" ref="CD202:CD207" si="281">COUNTIF(BQ202:BR202,"NA")*20+(COUNTIF(BQ202:BR202,"ML")*20)+(COUNTIF(BT202,"ML")*42)+(COUNTIF(BY202,"ML")*70)</f>
        <v>0</v>
      </c>
      <c r="CE202" s="144" t="str">
        <f t="shared" ref="CE202:CE207" si="282">IF(OR(B202="NSO",B202=0,B202=""),"",IF(AND(BQ202="",BR202="",BT202="",BY202=""),"",IF(AND(BR202="",BT202="",BY202=""),20-CD202,IF(AND(BT202="",BY202=""),40-CD202,IF(AND(BY202=""),100-CD202,200-CD202)))))</f>
        <v/>
      </c>
      <c r="CF202" s="144" t="str">
        <f t="shared" si="245"/>
        <v/>
      </c>
      <c r="CG202" s="144" t="str">
        <f t="shared" ref="CG202:CG207" si="283">IF(OR(B202="NSO",B202="",BY202=""),"",IF(OR(CF202="AB",BY202="ab"),"AB",IF(BY202="ML","RE",IF(AND(CC202&gt;=36%*CE202,BY202&gt;=14),"P",IF(AND(CC202&gt;=34%*CE202,BY202&gt;=14),"G2",IF(AND(CC202&gt;=31%*CE202,BY202&gt;=14),"G1",IF(CC202&gt;=25%*CE202,"S","F")))))))</f>
        <v/>
      </c>
      <c r="CH202" s="144" t="str">
        <f t="shared" si="246"/>
        <v/>
      </c>
      <c r="CI202" s="148" t="str">
        <f t="shared" si="247"/>
        <v/>
      </c>
      <c r="CJ202" s="180" t="str">
        <f>IF(OR($E202="",$G202=""),"",IF(AND($E$3=1),'Marks Entry 1st'!AR201,IF(AND($E$3=2),'Marks Entry 2nd'!AR201,IF(AND($E$3=3),'Marks Entry 3rd'!AR201,IF(AND($E$3=4),'Marks Entry 4th'!AR201,"")))))</f>
        <v/>
      </c>
      <c r="CK202" s="180" t="str">
        <f>IF(OR($E202="",$G202=""),"",IF(AND($E$3=1),'Marks Entry 1st'!AS201,IF(AND($E$3=2),'Marks Entry 2nd'!AS201,IF(AND($E$3=3),'Marks Entry 3rd'!AS201,IF(AND($E$3=4),'Marks Entry 4th'!AS201,"")))))</f>
        <v/>
      </c>
      <c r="CL202" s="87" t="str">
        <f t="shared" ref="CL202:CL207" si="284">IF(AND(CJ202="",CK202=""),"",IF(AND(CJ202="NA",CK202="NA"),"NA",IF(AND(CJ202="AB",CK202="AB"),"AB",SUM(CJ202:CK202))))</f>
        <v/>
      </c>
      <c r="CM202" s="180" t="str">
        <f>IF(OR($E202="",$G202=""),"",IF(AND($E$3=1),'Marks Entry 1st'!AT201,IF(AND($E$3=2),'Marks Entry 2nd'!AT201,IF(AND($E$3=3),'Marks Entry 3rd'!AT201,IF(AND($E$3=4),'Marks Entry 4th'!AT201,"")))))</f>
        <v/>
      </c>
      <c r="CN202" s="180" t="str">
        <f>IF(OR($E202="",$G202=""),"",IF(AND($E$3=1),'Marks Entry 1st'!AU201,IF(AND($E$3=2),'Marks Entry 2nd'!AU201,IF(AND($E$3=3),'Marks Entry 3rd'!AU201,IF(AND($E$3=4),'Marks Entry 4th'!AU201,"")))))</f>
        <v/>
      </c>
      <c r="CO202" s="180" t="str">
        <f>IF(OR($E202="",$G202=""),"",IF(AND($E$3=1),'Marks Entry 1st'!AV201,IF(AND($E$3=2),'Marks Entry 2nd'!AV201,IF(AND($E$3=3),'Marks Entry 3rd'!AV201,IF(AND($E$3=4),'Marks Entry 4th'!AV201,"")))))</f>
        <v/>
      </c>
      <c r="CP202" s="91" t="str">
        <f t="shared" ref="CP202:CP207" si="285">IF(AND(CM202="",CN202="",CO202=""),"",IF(AND(CM202="NA",CN202="NA",CO202="NA"),"NA",IF(AND(CM202="AB",CN202="AB",CO202="AB"),"AB",SUM(CM202:CO202))))</f>
        <v/>
      </c>
      <c r="CQ202" s="87">
        <f t="shared" ref="CQ202:CQ207" si="286">IF(AND(CL202="NA",CP202="NA"),"NA",IF(AND(CL202="AB",CP202="AB"),"AB",SUM(CL202,CP202)))</f>
        <v>0</v>
      </c>
      <c r="CR202" s="93" t="str">
        <f>IF(OR($E202="",$G202=""),"",IF(AND($E$3=1),'Marks Entry 1st'!AW201,IF(AND($E$3=2),'Marks Entry 2nd'!AW201,IF(AND($E$3=3),'Marks Entry 3rd'!AW201,IF(AND($E$3=4),'Marks Entry 4th'!AW201,"")))))</f>
        <v/>
      </c>
      <c r="CS202" s="93" t="str">
        <f>IF(OR($E202="",$G202=""),"",IF(AND($E$3=1),'Marks Entry 1st'!AX201,IF(AND($E$3=2),'Marks Entry 2nd'!AX201,IF(AND($E$3=3),'Marks Entry 3rd'!AX201,IF(AND($E$3=4),'Marks Entry 4th'!AX201,"")))))</f>
        <v/>
      </c>
      <c r="CT202" s="93" t="str">
        <f>IF(OR($E202="",$G202=""),"",IF(AND($E$3=1),'Marks Entry 1st'!AY201,IF(AND($E$3=2),'Marks Entry 2nd'!AY201,IF(AND($E$3=3),'Marks Entry 3rd'!AY201,IF(AND($E$3=4),'Marks Entry 4th'!AY201,"")))))</f>
        <v/>
      </c>
      <c r="CU202" s="92" t="str">
        <f t="shared" ref="CU202:CU207" si="287">IF(AND(CR202="",CS202="",CT202=""),"",IF(AND(CR202="AB",CS202="AB",CT202="AB"),"AB",SUM(CR202:CT202)))</f>
        <v/>
      </c>
      <c r="CV202" s="87" t="str">
        <f t="shared" ref="CV202:CV207" si="288">IF(CU202="","",IF(AND(CQ202="AB",CU202="AB"),"AB",SUM(CQ202,CU202)))</f>
        <v/>
      </c>
      <c r="CW202" s="144">
        <f t="shared" ref="CW202:CW207" si="289">COUNTIF(CJ202:CK202,"NA")*20+(COUNTIF(CJ202:CK202,"ML")*20)+(COUNTIF(CM202,"ML")*42)+(COUNTIF(CR202,"ML")*70)</f>
        <v>0</v>
      </c>
      <c r="CX202" s="144" t="str">
        <f t="shared" ref="CX202:CX207" si="290">IF(OR(B202="NSO",B202=0,B202=""),"",IF(AND(CJ202="",CK202="",CM202="",CR202=""),"",IF(AND(CK202="",CM202="",CR202=""),20-CW202,IF(AND(CM202="",CR202=""),40-CW202,IF(AND(CR202=""),100-CW202,200-CW202)))))</f>
        <v/>
      </c>
      <c r="CY202" s="144" t="str">
        <f t="shared" si="248"/>
        <v/>
      </c>
      <c r="CZ202" s="144" t="str">
        <f t="shared" ref="CZ202:CZ207" si="291">IF(OR(B202="NSO",B202="",CR202=""),"",IF(OR(CY202="AB",CR202="ab"),"AB",IF(CR202="ML","RE",IF(AND(CV202&gt;=36%*CX202,CR202&gt;=14),"P",IF(AND(CV202&gt;=34%*CX202,CR202&gt;=14),"G2",IF(AND(CV202&gt;=31%*CX202,CR202&gt;=14),"G1",IF(CV202&gt;=25%*CX202,"S","F")))))))</f>
        <v/>
      </c>
      <c r="DA202" s="144" t="str">
        <f t="shared" si="249"/>
        <v/>
      </c>
      <c r="DB202" s="148" t="str">
        <f t="shared" si="250"/>
        <v/>
      </c>
      <c r="DC202" s="380" t="str">
        <f>IF(OR($E202="",$G202=""),"",IF(AND($E$3=1),'Marks Entry 1st'!AZ201,IF(AND($E$3=2),'Marks Entry 2nd'!AZ201,IF(AND($E$3=3),'Marks Entry 3rd'!AZ201,IF(AND($E$3=4),'Marks Entry 4th'!AZ201,"")))))</f>
        <v/>
      </c>
      <c r="DD202" s="380" t="str">
        <f>IF(OR($E202="",$G202=""),"",IF(AND($E$3=1),'Marks Entry 1st'!BA201,IF(AND($E$3=2),'Marks Entry 2nd'!BA201,IF(AND($E$3=3),'Marks Entry 3rd'!BA201,IF(AND($E$3=4),'Marks Entry 4th'!BA201,"")))))</f>
        <v/>
      </c>
      <c r="DE202" s="380" t="str">
        <f>IF(OR($E202="",$G202=""),"",IF(AND($E$3=1),'Marks Entry 1st'!BB201,IF(AND($E$3=2),'Marks Entry 2nd'!BB201,IF(AND($E$3=3),'Marks Entry 3rd'!BB201,IF(AND($E$3=4),'Marks Entry 4th'!BB201,"")))))</f>
        <v/>
      </c>
      <c r="DF202" s="181" t="str">
        <f t="shared" ref="DF202:DF207" si="292">IF(AND(DC202="",DD202="",DE202=""),"",SUM(DC202:DE202))</f>
        <v/>
      </c>
      <c r="DG202" s="182">
        <f t="shared" ref="DG202:DG207" si="293">COUNTIF(DC202,"ML")*$DC$7+COUNTIF(DD202,"ML")*$DD$7+COUNTIF(DE202,"ML")*$DE$7</f>
        <v>0</v>
      </c>
      <c r="DH202" s="182" t="str">
        <f t="shared" ref="DH202:DH207" si="294">IF(OR(B202="NSO",B202="",DF202="",DF202=0),"",IF(AND(DC202="",DD202="",DE202=""),"",IF(AND(DD202="",DE202=""),$DC$7-DG202,IF(DE202="",($DC$7+$DD$7)-DG202,$DF$7-DG202))))</f>
        <v/>
      </c>
      <c r="DI202" s="182" t="str">
        <f t="shared" ref="DI202:DI207" si="295">IF(OR(B202="NSO",B202="",DF202="",DF202=0),"",IF(OR(DE202="AB",DD202="AB"),"AB",IF(DF202&gt;=36%*DH202,"P","S")))</f>
        <v/>
      </c>
      <c r="DJ202" s="147" t="str">
        <f t="shared" si="251"/>
        <v/>
      </c>
      <c r="DK202" s="380" t="str">
        <f>IF(OR($E202="",$G202=""),"",IF(AND($E$3=1),'Marks Entry 1st'!BC201,IF(AND($E$3=2),'Marks Entry 2nd'!BC201,IF(AND($E$3=3),'Marks Entry 3rd'!BC201,IF(AND($E$3=4),'Marks Entry 4th'!BC201,"")))))</f>
        <v/>
      </c>
      <c r="DL202" s="380" t="str">
        <f>IF(OR($E202="",$G202=""),"",IF(AND($E$3=1),'Marks Entry 1st'!BD201,IF(AND($E$3=2),'Marks Entry 2nd'!BD201,IF(AND($E$3=3),'Marks Entry 3rd'!BD201,IF(AND($E$3=4),'Marks Entry 4th'!BD201,"")))))</f>
        <v/>
      </c>
      <c r="DM202" s="380" t="str">
        <f>IF(OR($E202="",$G202=""),"",IF(AND($E$3=1),'Marks Entry 1st'!BE201,IF(AND($E$3=2),'Marks Entry 2nd'!BE201,IF(AND($E$3=3),'Marks Entry 3rd'!BE201,IF(AND($E$3=4),'Marks Entry 4th'!BE201,"")))))</f>
        <v/>
      </c>
      <c r="DN202" s="181" t="str">
        <f t="shared" ref="DN202:DN207" si="296">IF(AND(DK202="",DL202="",DM202=""),"",SUM(DK202:DM202))</f>
        <v/>
      </c>
      <c r="DO202" s="182">
        <f t="shared" ref="DO202:DO207" si="297">COUNTIF(DK202,"ML")*$DK$7+COUNTIF(DL202,"ML")*$DL$7+COUNTIF(DM202,"ML")*$DM$7</f>
        <v>0</v>
      </c>
      <c r="DP202" s="182" t="str">
        <f t="shared" ref="DP202:DP207" si="298">IF(OR(B202="NSO",B202="",DN202="",DN202=0),"",IF(AND(DK202="",DL202="",DM202=""),"",IF(AND(DL202="",DM202=""),$DK$7-DO202,IF(DM202="",($DK$7+$DL$7)-DO202,$DN$7-DO202))))</f>
        <v/>
      </c>
      <c r="DQ202" s="182" t="str">
        <f t="shared" ref="DQ202:DQ207" si="299">IF(OR(B202="NSO",B202="",DN202="",DN202=0),"",IF(OR(DM202="AB",DL202="AB"),"AB",IF(DN202&gt;=36%*DP202,"P","S")))</f>
        <v/>
      </c>
      <c r="DR202" s="147" t="str">
        <f t="shared" si="252"/>
        <v/>
      </c>
      <c r="DS202" s="380" t="str">
        <f>IF(OR($E202="",$G202=""),"",IF(AND($E$3=1),'Marks Entry 1st'!BF201,IF(AND($E$3=2),'Marks Entry 2nd'!BF201,IF(AND($E$3=3),'Marks Entry 3rd'!BF201,IF(AND($E$3=4),'Marks Entry 4th'!BF201,"")))))</f>
        <v/>
      </c>
      <c r="DT202" s="380" t="str">
        <f>IF(OR($E202="",$G202=""),"",IF(AND($E$3=1),'Marks Entry 1st'!BG201,IF(AND($E$3=2),'Marks Entry 2nd'!BG201,IF(AND($E$3=3),'Marks Entry 3rd'!BG201,IF(AND($E$3=4),'Marks Entry 4th'!BG201,"")))))</f>
        <v/>
      </c>
      <c r="DU202" s="380" t="str">
        <f>IF(OR($E202="",$G202=""),"",IF(AND($E$3=1),'Marks Entry 1st'!BH201,IF(AND($E$3=2),'Marks Entry 2nd'!BH201,IF(AND($E$3=3),'Marks Entry 3rd'!BH201,IF(AND($E$3=4),'Marks Entry 4th'!BH201,"")))))</f>
        <v/>
      </c>
      <c r="DV202" s="181" t="str">
        <f t="shared" ref="DV202:DV207" si="300">IF(AND(DS202="",DT202="",DU202=""),"",SUM(DS202:DU202))</f>
        <v/>
      </c>
      <c r="DW202" s="182">
        <f t="shared" ref="DW202:DW207" si="301">COUNTIF(DS202,"ML")*$DS$7+COUNTIF(DT202,"ML")*$DT$7+COUNTIF(DU202,"ML")*$DU$7</f>
        <v>0</v>
      </c>
      <c r="DX202" s="182" t="str">
        <f t="shared" ref="DX202:DX207" si="302">IF(OR(B202="NSO",B202="",DV202="",DV202=0),"",IF(AND(DS202="",DT202="",DU202=""),"",IF(AND(DT202="",DU202=""),$DS$7-DW202,IF(DU202="",($DS$7+$DT$7)-DW202,$DV$7-DW202))))</f>
        <v/>
      </c>
      <c r="DY202" s="182" t="str">
        <f t="shared" ref="DY202:DY207" si="303">IF(OR(B202="NSO",B202="",DV202="",DV202=0),"",IF(OR(DU202="AB",DT202="AB"),"AB",IF(DV202&gt;=36%*DX202,"P","S")))</f>
        <v/>
      </c>
      <c r="DZ202" s="147" t="str">
        <f t="shared" si="253"/>
        <v/>
      </c>
      <c r="EA202" s="104" t="str">
        <f t="shared" si="254"/>
        <v/>
      </c>
      <c r="EB202" s="105" t="str">
        <f t="shared" si="255"/>
        <v/>
      </c>
      <c r="EC202" s="111" t="str">
        <f t="shared" si="256"/>
        <v/>
      </c>
      <c r="ED202" s="112" t="str">
        <f t="shared" si="257"/>
        <v/>
      </c>
      <c r="EE202" s="386" t="str">
        <f t="shared" si="258"/>
        <v/>
      </c>
      <c r="EF202" s="72" t="str">
        <f>IF(OR($E202="",$G202=""),"",IF(AND($E$3=1),'Marks Entry 1st'!BI201,IF(AND($E$3=2),'Marks Entry 2nd'!BI201,IF(AND($E$3=3),'Marks Entry 3rd'!BI201,IF(AND($E$3=4),'Marks Entry 4th'!BI201,"")))))</f>
        <v/>
      </c>
      <c r="EG202" s="72" t="str">
        <f>IF(OR($E202="",$G202=""),"",IF(AND($E$3=1),'Marks Entry 1st'!BJ201,IF(AND($E$3=2),'Marks Entry 2nd'!BJ201,IF(AND($E$3=3),'Marks Entry 3rd'!BJ201,IF(AND($E$3=4),'Marks Entry 4th'!BJ201,"")))))</f>
        <v/>
      </c>
      <c r="EH202" s="328" t="str">
        <f t="shared" si="259"/>
        <v/>
      </c>
      <c r="EI202" s="73"/>
      <c r="EP202" s="75">
        <f>IF(AND($E$3=1),'Marks Entry 1st'!I201,IF(AND($E$3=2),'Marks Entry 2nd'!I201,IF(AND($E$3=3),'Marks Entry 3rd'!I201,IF(AND($E$3=4),'Marks Entry 4th'!I201,""))))</f>
        <v>0</v>
      </c>
    </row>
    <row r="203" spans="1:146" ht="18.899999999999999" customHeight="1">
      <c r="A203" s="94">
        <v>196</v>
      </c>
      <c r="B203" s="94" t="str">
        <f>IF(OR(EP203=0,EP203=""),"",IF(AND($E$3=1),'Marks Entry 1st'!I202,IF(AND($E$3=2),'Marks Entry 2nd'!I202,IF(AND($E$3=3),'Marks Entry 3rd'!I202,IF(AND($E$3=4),'Marks Entry 4th'!I202,"")))))</f>
        <v/>
      </c>
      <c r="C203" s="95" t="str">
        <f>IF(OR(B203=0,B203=""),"",IF(AND($E$3=1),'Marks Entry 1st'!B202,IF(AND($E$3=2),'Marks Entry 2nd'!B202,IF(AND($E$3=3),'Marks Entry 3rd'!B202,IF(AND($E$3=4),'Marks Entry 4th'!B202,"")))))</f>
        <v/>
      </c>
      <c r="D203" s="95" t="str">
        <f>IF(OR(B203=0,B203=""),"",IF(AND($E$3=1),'Marks Entry 1st'!C202,IF(AND($E$3=2),'Marks Entry 2nd'!C202,IF(AND($E$3=3),'Marks Entry 3rd'!C202,IF(AND($E$3=4),'Marks Entry 4th'!C202,"")))))</f>
        <v/>
      </c>
      <c r="E203" s="96" t="str">
        <f>IF(OR(B203=0,B203=""),"",IF(AND($E$3=1),'Marks Entry 1st'!E202,IF(AND($E$3=2),'Marks Entry 2nd'!E202,IF(AND($E$3=3),'Marks Entry 3rd'!E202,IF(AND($E$3=4),'Marks Entry 4th'!E202,"")))))</f>
        <v/>
      </c>
      <c r="F203" s="95" t="str">
        <f>IF(OR(B203=0,B203=""),"",IF(AND($E$3=1),'Marks Entry 1st'!D202,IF(AND($E$3=2),'Marks Entry 2nd'!D202,IF(AND($E$3=3),'Marks Entry 3rd'!D202,IF(AND($E$3=4),'Marks Entry 4th'!D202,"")))))</f>
        <v/>
      </c>
      <c r="G203" s="90" t="str">
        <f>IF(OR(B203=0,B203=""),"",IF(AND($E$3=1),'Marks Entry 1st'!F202,IF(AND($E$3=2),'Marks Entry 2nd'!F202,IF(AND($E$3=3),'Marks Entry 3rd'!F202,IF(AND($E$3=4),'Marks Entry 4th'!F202,"")))))</f>
        <v/>
      </c>
      <c r="H203" s="90" t="str">
        <f>IF(OR(B203=0,B203=""),"",IF(AND($E$3=1),'Marks Entry 1st'!G202,IF(AND($E$3=2),'Marks Entry 2nd'!G202,IF(AND($E$3=3),'Marks Entry 3rd'!G202,IF(AND($E$3=4),'Marks Entry 4th'!G202,"")))))</f>
        <v/>
      </c>
      <c r="I203" s="90" t="str">
        <f>IF(OR(B203=0,B203=""),"",IF(AND($E$3=1),'Marks Entry 1st'!H202,IF(AND($E$3=2),'Marks Entry 2nd'!H202,IF(AND($E$3=3),'Marks Entry 3rd'!H202,IF(AND($E$3=4),'Marks Entry 4th'!H202,"")))))</f>
        <v/>
      </c>
      <c r="J203" s="379" t="str">
        <f>IF(OR(B203=0,B203=""),"",IF(AND($E$3=1),'Marks Entry 1st'!J202,IF(AND($E$3=2),'Marks Entry 2nd'!J202,IF(AND($E$3=3),'Marks Entry 3rd'!J202,IF(AND($E$3=4),'Marks Entry 4th'!J202,"")))))</f>
        <v/>
      </c>
      <c r="K203" s="379" t="str">
        <f>IF(OR(B203=0,B203=""),"",IF(AND($E$3=1),'Marks Entry 1st'!K202,IF(AND($E$3=2),'Marks Entry 2nd'!K202,IF(AND($E$3=3),'Marks Entry 3rd'!K202,IF(AND($E$3=4),'Marks Entry 4th'!K202,"")))))</f>
        <v/>
      </c>
      <c r="L203" s="180" t="str">
        <f>IF(OR($E203="",$G203=""),"",IF(AND($E$3=1),'Marks Entry 1st'!L202,IF(AND($E$3=2),'Marks Entry 2nd'!L202,IF(AND($E$3=3),'Marks Entry 3rd'!L202,IF(AND($E$3=4),'Marks Entry 4th'!L202,"")))))</f>
        <v/>
      </c>
      <c r="M203" s="180" t="str">
        <f>IF(OR($E203="",$G203=""),"",IF(AND($E$3=1),'Marks Entry 1st'!M202,IF(AND($E$3=2),'Marks Entry 2nd'!M202,IF(AND($E$3=3),'Marks Entry 3rd'!M202,IF(AND($E$3=4),'Marks Entry 4th'!M202,"")))))</f>
        <v/>
      </c>
      <c r="N203" s="87" t="str">
        <f t="shared" si="260"/>
        <v/>
      </c>
      <c r="O203" s="180" t="str">
        <f>IF(OR($E203="",$G203=""),"",IF(AND($E$3=1),'Marks Entry 1st'!N202,IF(AND($E$3=2),'Marks Entry 2nd'!N202,IF(AND($E$3=3),'Marks Entry 3rd'!N202,IF(AND($E$3=4),'Marks Entry 4th'!N202,"")))))</f>
        <v/>
      </c>
      <c r="P203" s="180" t="str">
        <f>IF(OR($E203="",$G203=""),"",IF(AND($E$3=1),'Marks Entry 1st'!O202,IF(AND($E$3=2),'Marks Entry 2nd'!O202,IF(AND($E$3=3),'Marks Entry 3rd'!O202,IF(AND($E$3=4),'Marks Entry 4th'!O202,"")))))</f>
        <v/>
      </c>
      <c r="Q203" s="180" t="str">
        <f>IF(OR($E203="",$G203=""),"",IF(AND($E$3=1),'Marks Entry 1st'!P202,IF(AND($E$3=2),'Marks Entry 2nd'!P202,IF(AND($E$3=3),'Marks Entry 3rd'!P202,IF(AND($E$3=4),'Marks Entry 4th'!P202,"")))))</f>
        <v/>
      </c>
      <c r="R203" s="91" t="str">
        <f t="shared" si="261"/>
        <v/>
      </c>
      <c r="S203" s="87">
        <f t="shared" si="262"/>
        <v>0</v>
      </c>
      <c r="T203" s="93" t="str">
        <f>IF(OR($E203="",$G203=""),"",IF(AND($E$3=1),'Marks Entry 1st'!Q202,IF(AND($E$3=2),'Marks Entry 2nd'!Q202,IF(AND($E$3=3),'Marks Entry 3rd'!Q202,IF(AND($E$3=4),'Marks Entry 4th'!Q202,"")))))</f>
        <v/>
      </c>
      <c r="U203" s="93" t="str">
        <f>IF(OR($E203="",$G203=""),"",IF(AND($E$3=1),'Marks Entry 1st'!R202,IF(AND($E$3=2),'Marks Entry 2nd'!R202,IF(AND($E$3=3),'Marks Entry 3rd'!R202,IF(AND($E$3=4),'Marks Entry 4th'!R202,"")))))</f>
        <v/>
      </c>
      <c r="V203" s="93" t="str">
        <f>IF(OR($E203="",$G203=""),"",IF(AND($E$3=1),'Marks Entry 1st'!S202,IF(AND($E$3=2),'Marks Entry 2nd'!S202,IF(AND($E$3=3),'Marks Entry 3rd'!S202,IF(AND($E$3=4),'Marks Entry 4th'!S202,"")))))</f>
        <v/>
      </c>
      <c r="W203" s="92" t="str">
        <f t="shared" si="263"/>
        <v/>
      </c>
      <c r="X203" s="87" t="str">
        <f t="shared" si="264"/>
        <v/>
      </c>
      <c r="Y203" s="144">
        <f t="shared" si="265"/>
        <v>0</v>
      </c>
      <c r="Z203" s="144" t="str">
        <f t="shared" si="266"/>
        <v/>
      </c>
      <c r="AA203" s="144" t="str">
        <f t="shared" si="228"/>
        <v/>
      </c>
      <c r="AB203" s="144" t="str">
        <f t="shared" si="267"/>
        <v/>
      </c>
      <c r="AC203" s="144" t="str">
        <f t="shared" si="229"/>
        <v/>
      </c>
      <c r="AD203" s="148" t="str">
        <f t="shared" si="230"/>
        <v/>
      </c>
      <c r="AE203" s="180" t="str">
        <f>IF(OR($E203="",$G203=""),"",IF(AND($E$3=1),'Marks Entry 1st'!T202,IF(AND($E$3=2),'Marks Entry 2nd'!T202,IF(AND($E$3=3),'Marks Entry 3rd'!T202,IF(AND($E$3=4),'Marks Entry 4th'!T202,"")))))</f>
        <v/>
      </c>
      <c r="AF203" s="180" t="str">
        <f>IF(OR($E203="",$G203=""),"",IF(AND($E$3=1),'Marks Entry 1st'!U202,IF(AND($E$3=2),'Marks Entry 2nd'!U202,IF(AND($E$3=3),'Marks Entry 3rd'!U202,IF(AND($E$3=4),'Marks Entry 4th'!U202,"")))))</f>
        <v/>
      </c>
      <c r="AG203" s="87" t="str">
        <f t="shared" si="268"/>
        <v/>
      </c>
      <c r="AH203" s="180" t="str">
        <f>IF(OR($E203="",$G203=""),"",IF(AND($E$3=1),'Marks Entry 1st'!V202,IF(AND($E$3=2),'Marks Entry 2nd'!V202,IF(AND($E$3=3),'Marks Entry 3rd'!V202,IF(AND($E$3=4),'Marks Entry 4th'!V202,"")))))</f>
        <v/>
      </c>
      <c r="AI203" s="180" t="str">
        <f>IF(OR($E203="",$G203=""),"",IF(AND($E$3=1),'Marks Entry 1st'!W202,IF(AND($E$3=2),'Marks Entry 2nd'!W202,IF(AND($E$3=3),'Marks Entry 3rd'!W202,IF(AND($E$3=4),'Marks Entry 4th'!W202,"")))))</f>
        <v/>
      </c>
      <c r="AJ203" s="180" t="str">
        <f>IF(OR($E203="",$G203=""),"",IF(AND($E$3=1),'Marks Entry 1st'!X202,IF(AND($E$3=2),'Marks Entry 2nd'!X202,IF(AND($E$3=3),'Marks Entry 3rd'!X202,IF(AND($E$3=4),'Marks Entry 4th'!X202,"")))))</f>
        <v/>
      </c>
      <c r="AK203" s="91" t="str">
        <f t="shared" si="269"/>
        <v/>
      </c>
      <c r="AL203" s="87">
        <f t="shared" si="270"/>
        <v>0</v>
      </c>
      <c r="AM203" s="93" t="str">
        <f>IF(OR($E203="",$G203=""),"",IF(AND($E$3=1),'Marks Entry 1st'!Y202,IF(AND($E$3=2),'Marks Entry 2nd'!Y202,IF(AND($E$3=3),'Marks Entry 3rd'!Y202,IF(AND($E$3=4),'Marks Entry 4th'!Y202,"")))))</f>
        <v/>
      </c>
      <c r="AN203" s="93" t="str">
        <f>IF(OR($E203="",$G203=""),"",IF(AND($E$3=1),'Marks Entry 1st'!Z202,IF(AND($E$3=2),'Marks Entry 2nd'!Z202,IF(AND($E$3=3),'Marks Entry 3rd'!Z202,IF(AND($E$3=4),'Marks Entry 4th'!Z202,"")))))</f>
        <v/>
      </c>
      <c r="AO203" s="93" t="str">
        <f>IF(OR($E203="",$G203=""),"",IF(AND($E$3=1),'Marks Entry 1st'!AA202,IF(AND($E$3=2),'Marks Entry 2nd'!AA202,IF(AND($E$3=3),'Marks Entry 3rd'!AA202,IF(AND($E$3=4),'Marks Entry 4th'!AA202,"")))))</f>
        <v/>
      </c>
      <c r="AP203" s="92" t="str">
        <f t="shared" si="271"/>
        <v/>
      </c>
      <c r="AQ203" s="87" t="str">
        <f t="shared" si="272"/>
        <v/>
      </c>
      <c r="AR203" s="144">
        <f t="shared" si="273"/>
        <v>0</v>
      </c>
      <c r="AS203" s="144" t="str">
        <f t="shared" si="274"/>
        <v/>
      </c>
      <c r="AT203" s="144" t="str">
        <f t="shared" si="231"/>
        <v/>
      </c>
      <c r="AU203" s="144" t="str">
        <f t="shared" si="275"/>
        <v/>
      </c>
      <c r="AV203" s="144" t="str">
        <f t="shared" si="232"/>
        <v/>
      </c>
      <c r="AW203" s="148" t="str">
        <f t="shared" si="233"/>
        <v/>
      </c>
      <c r="AX203" s="180" t="str">
        <f>IF(OR($E203="",$G203=""),"",IF(AND($E$3=1),'Marks Entry 1st'!AB202,IF(AND($E$3=2),'Marks Entry 2nd'!AB202,IF(AND($E$3=3),'Marks Entry 3rd'!AB202,IF(AND($E$3=4),'Marks Entry 4th'!AB202,"")))))</f>
        <v/>
      </c>
      <c r="AY203" s="180" t="str">
        <f>IF(OR($E203="",$G203=""),"",IF(AND($E$3=1),'Marks Entry 1st'!AC202,IF(AND($E$3=2),'Marks Entry 2nd'!AC202,IF(AND($E$3=3),'Marks Entry 3rd'!AC202,IF(AND($E$3=4),'Marks Entry 4th'!AC202,"")))))</f>
        <v/>
      </c>
      <c r="AZ203" s="87" t="str">
        <f t="shared" si="234"/>
        <v/>
      </c>
      <c r="BA203" s="180" t="str">
        <f>IF(OR($E203="",$G203=""),"",IF(AND($E$3=1),'Marks Entry 1st'!AD202,IF(AND($E$3=2),'Marks Entry 2nd'!AD202,IF(AND($E$3=3),'Marks Entry 3rd'!AD202,IF(AND($E$3=4),'Marks Entry 4th'!AD202,"")))))</f>
        <v/>
      </c>
      <c r="BB203" s="180" t="str">
        <f>IF(OR($E203="",$G203=""),"",IF(AND($E$3=1),'Marks Entry 1st'!AE202,IF(AND($E$3=2),'Marks Entry 2nd'!AE202,IF(AND($E$3=3),'Marks Entry 3rd'!AE202,IF(AND($E$3=4),'Marks Entry 4th'!AE202,"")))))</f>
        <v/>
      </c>
      <c r="BC203" s="180" t="str">
        <f>IF(OR($E203="",$G203=""),"",IF(AND($E$3=1),'Marks Entry 1st'!AF202,IF(AND($E$3=2),'Marks Entry 2nd'!AF202,IF(AND($E$3=3),'Marks Entry 3rd'!AF202,IF(AND($E$3=4),'Marks Entry 4th'!AF202,"")))))</f>
        <v/>
      </c>
      <c r="BD203" s="91" t="str">
        <f t="shared" si="235"/>
        <v/>
      </c>
      <c r="BE203" s="87">
        <f t="shared" si="236"/>
        <v>0</v>
      </c>
      <c r="BF203" s="93" t="str">
        <f>IF(OR($E203="",$G203=""),"",IF(AND($E$3=1),'Marks Entry 1st'!AG202,IF(AND($E$3=2),'Marks Entry 2nd'!AG202,IF(AND($E$3=3),'Marks Entry 3rd'!AG202,IF(AND($E$3=4),'Marks Entry 4th'!AG202,"")))))</f>
        <v/>
      </c>
      <c r="BG203" s="93" t="str">
        <f>IF(OR($E203="",$G203=""),"",IF(AND($E$3=1),'Marks Entry 1st'!AH202,IF(AND($E$3=2),'Marks Entry 2nd'!AH202,IF(AND($E$3=3),'Marks Entry 3rd'!AH202,IF(AND($E$3=4),'Marks Entry 4th'!AH202,"")))))</f>
        <v/>
      </c>
      <c r="BH203" s="93" t="str">
        <f>IF(OR($E203="",$G203=""),"",IF(AND($E$3=1),'Marks Entry 1st'!AI202,IF(AND($E$3=2),'Marks Entry 2nd'!AI202,IF(AND($E$3=3),'Marks Entry 3rd'!AI202,IF(AND($E$3=4),'Marks Entry 4th'!AI202,"")))))</f>
        <v/>
      </c>
      <c r="BI203" s="92" t="str">
        <f t="shared" si="237"/>
        <v/>
      </c>
      <c r="BJ203" s="87" t="str">
        <f t="shared" si="238"/>
        <v/>
      </c>
      <c r="BK203" s="144">
        <f t="shared" si="239"/>
        <v>0</v>
      </c>
      <c r="BL203" s="144" t="str">
        <f t="shared" si="240"/>
        <v/>
      </c>
      <c r="BM203" s="144" t="str">
        <f t="shared" si="241"/>
        <v/>
      </c>
      <c r="BN203" s="144" t="str">
        <f t="shared" si="242"/>
        <v/>
      </c>
      <c r="BO203" s="144" t="str">
        <f t="shared" si="243"/>
        <v/>
      </c>
      <c r="BP203" s="148" t="str">
        <f t="shared" si="244"/>
        <v/>
      </c>
      <c r="BQ203" s="180" t="str">
        <f>IF(OR($E203="",$G203=""),"",IF(AND($E$3=1),'Marks Entry 1st'!AJ202,IF(AND($E$3=2),'Marks Entry 2nd'!AJ202,IF(AND($E$3=3),'Marks Entry 3rd'!AJ202,IF(AND($E$3=4),'Marks Entry 4th'!AJ202,"")))))</f>
        <v/>
      </c>
      <c r="BR203" s="180" t="str">
        <f>IF(OR($E203="",$G203=""),"",IF(AND($E$3=1),'Marks Entry 1st'!AK202,IF(AND($E$3=2),'Marks Entry 2nd'!AK202,IF(AND($E$3=3),'Marks Entry 3rd'!AK202,IF(AND($E$3=4),'Marks Entry 4th'!AK202,"")))))</f>
        <v/>
      </c>
      <c r="BS203" s="87" t="str">
        <f t="shared" si="276"/>
        <v/>
      </c>
      <c r="BT203" s="180" t="str">
        <f>IF(OR($E203="",$G203=""),"",IF(AND($E$3=1),'Marks Entry 1st'!AL202,IF(AND($E$3=2),'Marks Entry 2nd'!AL202,IF(AND($E$3=3),'Marks Entry 3rd'!AL202,IF(AND($E$3=4),'Marks Entry 4th'!AL202,"")))))</f>
        <v/>
      </c>
      <c r="BU203" s="180" t="str">
        <f>IF(OR($E203="",$G203=""),"",IF(AND($E$3=1),'Marks Entry 1st'!AM202,IF(AND($E$3=2),'Marks Entry 2nd'!AM202,IF(AND($E$3=3),'Marks Entry 3rd'!AM202,IF(AND($E$3=4),'Marks Entry 4th'!AM202,"")))))</f>
        <v/>
      </c>
      <c r="BV203" s="180" t="str">
        <f>IF(OR($E203="",$G203=""),"",IF(AND($E$3=1),'Marks Entry 1st'!AN202,IF(AND($E$3=2),'Marks Entry 2nd'!AN202,IF(AND($E$3=3),'Marks Entry 3rd'!AN202,IF(AND($E$3=4),'Marks Entry 4th'!AN202,"")))))</f>
        <v/>
      </c>
      <c r="BW203" s="91" t="str">
        <f t="shared" si="277"/>
        <v/>
      </c>
      <c r="BX203" s="87">
        <f t="shared" si="278"/>
        <v>0</v>
      </c>
      <c r="BY203" s="93" t="str">
        <f>IF(OR($E203="",$G203=""),"",IF(AND($E$3=1),'Marks Entry 1st'!AO202,IF(AND($E$3=2),'Marks Entry 2nd'!AO202,IF(AND($E$3=3),'Marks Entry 3rd'!AO202,IF(AND($E$3=4),'Marks Entry 4th'!AO202,"")))))</f>
        <v/>
      </c>
      <c r="BZ203" s="93" t="str">
        <f>IF(OR($E203="",$G203=""),"",IF(AND($E$3=1),'Marks Entry 1st'!AP202,IF(AND($E$3=2),'Marks Entry 2nd'!AP202,IF(AND($E$3=3),'Marks Entry 3rd'!AP202,IF(AND($E$3=4),'Marks Entry 4th'!AP202,"")))))</f>
        <v/>
      </c>
      <c r="CA203" s="93" t="str">
        <f>IF(OR($E203="",$G203=""),"",IF(AND($E$3=1),'Marks Entry 1st'!AQ202,IF(AND($E$3=2),'Marks Entry 2nd'!AQ202,IF(AND($E$3=3),'Marks Entry 3rd'!AQ202,IF(AND($E$3=4),'Marks Entry 4th'!AQ202,"")))))</f>
        <v/>
      </c>
      <c r="CB203" s="92" t="str">
        <f t="shared" si="279"/>
        <v/>
      </c>
      <c r="CC203" s="87" t="str">
        <f t="shared" si="280"/>
        <v/>
      </c>
      <c r="CD203" s="144">
        <f t="shared" si="281"/>
        <v>0</v>
      </c>
      <c r="CE203" s="144" t="str">
        <f t="shared" si="282"/>
        <v/>
      </c>
      <c r="CF203" s="144" t="str">
        <f t="shared" si="245"/>
        <v/>
      </c>
      <c r="CG203" s="144" t="str">
        <f t="shared" si="283"/>
        <v/>
      </c>
      <c r="CH203" s="144" t="str">
        <f t="shared" si="246"/>
        <v/>
      </c>
      <c r="CI203" s="148" t="str">
        <f t="shared" si="247"/>
        <v/>
      </c>
      <c r="CJ203" s="180" t="str">
        <f>IF(OR($E203="",$G203=""),"",IF(AND($E$3=1),'Marks Entry 1st'!AR202,IF(AND($E$3=2),'Marks Entry 2nd'!AR202,IF(AND($E$3=3),'Marks Entry 3rd'!AR202,IF(AND($E$3=4),'Marks Entry 4th'!AR202,"")))))</f>
        <v/>
      </c>
      <c r="CK203" s="180" t="str">
        <f>IF(OR($E203="",$G203=""),"",IF(AND($E$3=1),'Marks Entry 1st'!AS202,IF(AND($E$3=2),'Marks Entry 2nd'!AS202,IF(AND($E$3=3),'Marks Entry 3rd'!AS202,IF(AND($E$3=4),'Marks Entry 4th'!AS202,"")))))</f>
        <v/>
      </c>
      <c r="CL203" s="87" t="str">
        <f t="shared" si="284"/>
        <v/>
      </c>
      <c r="CM203" s="180" t="str">
        <f>IF(OR($E203="",$G203=""),"",IF(AND($E$3=1),'Marks Entry 1st'!AT202,IF(AND($E$3=2),'Marks Entry 2nd'!AT202,IF(AND($E$3=3),'Marks Entry 3rd'!AT202,IF(AND($E$3=4),'Marks Entry 4th'!AT202,"")))))</f>
        <v/>
      </c>
      <c r="CN203" s="180" t="str">
        <f>IF(OR($E203="",$G203=""),"",IF(AND($E$3=1),'Marks Entry 1st'!AU202,IF(AND($E$3=2),'Marks Entry 2nd'!AU202,IF(AND($E$3=3),'Marks Entry 3rd'!AU202,IF(AND($E$3=4),'Marks Entry 4th'!AU202,"")))))</f>
        <v/>
      </c>
      <c r="CO203" s="180" t="str">
        <f>IF(OR($E203="",$G203=""),"",IF(AND($E$3=1),'Marks Entry 1st'!AV202,IF(AND($E$3=2),'Marks Entry 2nd'!AV202,IF(AND($E$3=3),'Marks Entry 3rd'!AV202,IF(AND($E$3=4),'Marks Entry 4th'!AV202,"")))))</f>
        <v/>
      </c>
      <c r="CP203" s="91" t="str">
        <f t="shared" si="285"/>
        <v/>
      </c>
      <c r="CQ203" s="87">
        <f t="shared" si="286"/>
        <v>0</v>
      </c>
      <c r="CR203" s="93" t="str">
        <f>IF(OR($E203="",$G203=""),"",IF(AND($E$3=1),'Marks Entry 1st'!AW202,IF(AND($E$3=2),'Marks Entry 2nd'!AW202,IF(AND($E$3=3),'Marks Entry 3rd'!AW202,IF(AND($E$3=4),'Marks Entry 4th'!AW202,"")))))</f>
        <v/>
      </c>
      <c r="CS203" s="93" t="str">
        <f>IF(OR($E203="",$G203=""),"",IF(AND($E$3=1),'Marks Entry 1st'!AX202,IF(AND($E$3=2),'Marks Entry 2nd'!AX202,IF(AND($E$3=3),'Marks Entry 3rd'!AX202,IF(AND($E$3=4),'Marks Entry 4th'!AX202,"")))))</f>
        <v/>
      </c>
      <c r="CT203" s="93" t="str">
        <f>IF(OR($E203="",$G203=""),"",IF(AND($E$3=1),'Marks Entry 1st'!AY202,IF(AND($E$3=2),'Marks Entry 2nd'!AY202,IF(AND($E$3=3),'Marks Entry 3rd'!AY202,IF(AND($E$3=4),'Marks Entry 4th'!AY202,"")))))</f>
        <v/>
      </c>
      <c r="CU203" s="92" t="str">
        <f t="shared" si="287"/>
        <v/>
      </c>
      <c r="CV203" s="87" t="str">
        <f t="shared" si="288"/>
        <v/>
      </c>
      <c r="CW203" s="144">
        <f t="shared" si="289"/>
        <v>0</v>
      </c>
      <c r="CX203" s="144" t="str">
        <f t="shared" si="290"/>
        <v/>
      </c>
      <c r="CY203" s="144" t="str">
        <f t="shared" si="248"/>
        <v/>
      </c>
      <c r="CZ203" s="144" t="str">
        <f t="shared" si="291"/>
        <v/>
      </c>
      <c r="DA203" s="144" t="str">
        <f t="shared" si="249"/>
        <v/>
      </c>
      <c r="DB203" s="148" t="str">
        <f t="shared" si="250"/>
        <v/>
      </c>
      <c r="DC203" s="380" t="str">
        <f>IF(OR($E203="",$G203=""),"",IF(AND($E$3=1),'Marks Entry 1st'!AZ202,IF(AND($E$3=2),'Marks Entry 2nd'!AZ202,IF(AND($E$3=3),'Marks Entry 3rd'!AZ202,IF(AND($E$3=4),'Marks Entry 4th'!AZ202,"")))))</f>
        <v/>
      </c>
      <c r="DD203" s="380" t="str">
        <f>IF(OR($E203="",$G203=""),"",IF(AND($E$3=1),'Marks Entry 1st'!BA202,IF(AND($E$3=2),'Marks Entry 2nd'!BA202,IF(AND($E$3=3),'Marks Entry 3rd'!BA202,IF(AND($E$3=4),'Marks Entry 4th'!BA202,"")))))</f>
        <v/>
      </c>
      <c r="DE203" s="380" t="str">
        <f>IF(OR($E203="",$G203=""),"",IF(AND($E$3=1),'Marks Entry 1st'!BB202,IF(AND($E$3=2),'Marks Entry 2nd'!BB202,IF(AND($E$3=3),'Marks Entry 3rd'!BB202,IF(AND($E$3=4),'Marks Entry 4th'!BB202,"")))))</f>
        <v/>
      </c>
      <c r="DF203" s="181" t="str">
        <f t="shared" si="292"/>
        <v/>
      </c>
      <c r="DG203" s="182">
        <f t="shared" si="293"/>
        <v>0</v>
      </c>
      <c r="DH203" s="182" t="str">
        <f t="shared" si="294"/>
        <v/>
      </c>
      <c r="DI203" s="182" t="str">
        <f t="shared" si="295"/>
        <v/>
      </c>
      <c r="DJ203" s="147" t="str">
        <f t="shared" si="251"/>
        <v/>
      </c>
      <c r="DK203" s="380" t="str">
        <f>IF(OR($E203="",$G203=""),"",IF(AND($E$3=1),'Marks Entry 1st'!BC202,IF(AND($E$3=2),'Marks Entry 2nd'!BC202,IF(AND($E$3=3),'Marks Entry 3rd'!BC202,IF(AND($E$3=4),'Marks Entry 4th'!BC202,"")))))</f>
        <v/>
      </c>
      <c r="DL203" s="380" t="str">
        <f>IF(OR($E203="",$G203=""),"",IF(AND($E$3=1),'Marks Entry 1st'!BD202,IF(AND($E$3=2),'Marks Entry 2nd'!BD202,IF(AND($E$3=3),'Marks Entry 3rd'!BD202,IF(AND($E$3=4),'Marks Entry 4th'!BD202,"")))))</f>
        <v/>
      </c>
      <c r="DM203" s="380" t="str">
        <f>IF(OR($E203="",$G203=""),"",IF(AND($E$3=1),'Marks Entry 1st'!BE202,IF(AND($E$3=2),'Marks Entry 2nd'!BE202,IF(AND($E$3=3),'Marks Entry 3rd'!BE202,IF(AND($E$3=4),'Marks Entry 4th'!BE202,"")))))</f>
        <v/>
      </c>
      <c r="DN203" s="181" t="str">
        <f t="shared" si="296"/>
        <v/>
      </c>
      <c r="DO203" s="182">
        <f t="shared" si="297"/>
        <v>0</v>
      </c>
      <c r="DP203" s="182" t="str">
        <f t="shared" si="298"/>
        <v/>
      </c>
      <c r="DQ203" s="182" t="str">
        <f t="shared" si="299"/>
        <v/>
      </c>
      <c r="DR203" s="147" t="str">
        <f t="shared" si="252"/>
        <v/>
      </c>
      <c r="DS203" s="380" t="str">
        <f>IF(OR($E203="",$G203=""),"",IF(AND($E$3=1),'Marks Entry 1st'!BF202,IF(AND($E$3=2),'Marks Entry 2nd'!BF202,IF(AND($E$3=3),'Marks Entry 3rd'!BF202,IF(AND($E$3=4),'Marks Entry 4th'!BF202,"")))))</f>
        <v/>
      </c>
      <c r="DT203" s="380" t="str">
        <f>IF(OR($E203="",$G203=""),"",IF(AND($E$3=1),'Marks Entry 1st'!BG202,IF(AND($E$3=2),'Marks Entry 2nd'!BG202,IF(AND($E$3=3),'Marks Entry 3rd'!BG202,IF(AND($E$3=4),'Marks Entry 4th'!BG202,"")))))</f>
        <v/>
      </c>
      <c r="DU203" s="380" t="str">
        <f>IF(OR($E203="",$G203=""),"",IF(AND($E$3=1),'Marks Entry 1st'!BH202,IF(AND($E$3=2),'Marks Entry 2nd'!BH202,IF(AND($E$3=3),'Marks Entry 3rd'!BH202,IF(AND($E$3=4),'Marks Entry 4th'!BH202,"")))))</f>
        <v/>
      </c>
      <c r="DV203" s="181" t="str">
        <f t="shared" si="300"/>
        <v/>
      </c>
      <c r="DW203" s="182">
        <f t="shared" si="301"/>
        <v>0</v>
      </c>
      <c r="DX203" s="182" t="str">
        <f t="shared" si="302"/>
        <v/>
      </c>
      <c r="DY203" s="182" t="str">
        <f t="shared" si="303"/>
        <v/>
      </c>
      <c r="DZ203" s="147" t="str">
        <f t="shared" si="253"/>
        <v/>
      </c>
      <c r="EA203" s="104" t="str">
        <f t="shared" si="254"/>
        <v/>
      </c>
      <c r="EB203" s="105" t="str">
        <f t="shared" si="255"/>
        <v/>
      </c>
      <c r="EC203" s="111" t="str">
        <f t="shared" si="256"/>
        <v/>
      </c>
      <c r="ED203" s="112" t="str">
        <f t="shared" si="257"/>
        <v/>
      </c>
      <c r="EE203" s="386" t="str">
        <f t="shared" si="258"/>
        <v/>
      </c>
      <c r="EF203" s="72" t="str">
        <f>IF(OR($E203="",$G203=""),"",IF(AND($E$3=1),'Marks Entry 1st'!BI202,IF(AND($E$3=2),'Marks Entry 2nd'!BI202,IF(AND($E$3=3),'Marks Entry 3rd'!BI202,IF(AND($E$3=4),'Marks Entry 4th'!BI202,"")))))</f>
        <v/>
      </c>
      <c r="EG203" s="72" t="str">
        <f>IF(OR($E203="",$G203=""),"",IF(AND($E$3=1),'Marks Entry 1st'!BJ202,IF(AND($E$3=2),'Marks Entry 2nd'!BJ202,IF(AND($E$3=3),'Marks Entry 3rd'!BJ202,IF(AND($E$3=4),'Marks Entry 4th'!BJ202,"")))))</f>
        <v/>
      </c>
      <c r="EH203" s="328" t="str">
        <f t="shared" si="259"/>
        <v/>
      </c>
      <c r="EI203" s="73"/>
      <c r="EP203" s="75">
        <f>IF(AND($E$3=1),'Marks Entry 1st'!I202,IF(AND($E$3=2),'Marks Entry 2nd'!I202,IF(AND($E$3=3),'Marks Entry 3rd'!I202,IF(AND($E$3=4),'Marks Entry 4th'!I202,""))))</f>
        <v>0</v>
      </c>
    </row>
    <row r="204" spans="1:146" ht="18.899999999999999" customHeight="1">
      <c r="A204" s="94">
        <v>197</v>
      </c>
      <c r="B204" s="94" t="str">
        <f>IF(OR(EP204=0,EP204=""),"",IF(AND($E$3=1),'Marks Entry 1st'!I203,IF(AND($E$3=2),'Marks Entry 2nd'!I203,IF(AND($E$3=3),'Marks Entry 3rd'!I203,IF(AND($E$3=4),'Marks Entry 4th'!I203,"")))))</f>
        <v/>
      </c>
      <c r="C204" s="95" t="str">
        <f>IF(OR(B204=0,B204=""),"",IF(AND($E$3=1),'Marks Entry 1st'!B203,IF(AND($E$3=2),'Marks Entry 2nd'!B203,IF(AND($E$3=3),'Marks Entry 3rd'!B203,IF(AND($E$3=4),'Marks Entry 4th'!B203,"")))))</f>
        <v/>
      </c>
      <c r="D204" s="95" t="str">
        <f>IF(OR(B204=0,B204=""),"",IF(AND($E$3=1),'Marks Entry 1st'!C203,IF(AND($E$3=2),'Marks Entry 2nd'!C203,IF(AND($E$3=3),'Marks Entry 3rd'!C203,IF(AND($E$3=4),'Marks Entry 4th'!C203,"")))))</f>
        <v/>
      </c>
      <c r="E204" s="96" t="str">
        <f>IF(OR(B204=0,B204=""),"",IF(AND($E$3=1),'Marks Entry 1st'!E203,IF(AND($E$3=2),'Marks Entry 2nd'!E203,IF(AND($E$3=3),'Marks Entry 3rd'!E203,IF(AND($E$3=4),'Marks Entry 4th'!E203,"")))))</f>
        <v/>
      </c>
      <c r="F204" s="95" t="str">
        <f>IF(OR(B204=0,B204=""),"",IF(AND($E$3=1),'Marks Entry 1st'!D203,IF(AND($E$3=2),'Marks Entry 2nd'!D203,IF(AND($E$3=3),'Marks Entry 3rd'!D203,IF(AND($E$3=4),'Marks Entry 4th'!D203,"")))))</f>
        <v/>
      </c>
      <c r="G204" s="90" t="str">
        <f>IF(OR(B204=0,B204=""),"",IF(AND($E$3=1),'Marks Entry 1st'!F203,IF(AND($E$3=2),'Marks Entry 2nd'!F203,IF(AND($E$3=3),'Marks Entry 3rd'!F203,IF(AND($E$3=4),'Marks Entry 4th'!F203,"")))))</f>
        <v/>
      </c>
      <c r="H204" s="90" t="str">
        <f>IF(OR(B204=0,B204=""),"",IF(AND($E$3=1),'Marks Entry 1st'!G203,IF(AND($E$3=2),'Marks Entry 2nd'!G203,IF(AND($E$3=3),'Marks Entry 3rd'!G203,IF(AND($E$3=4),'Marks Entry 4th'!G203,"")))))</f>
        <v/>
      </c>
      <c r="I204" s="90" t="str">
        <f>IF(OR(B204=0,B204=""),"",IF(AND($E$3=1),'Marks Entry 1st'!H203,IF(AND($E$3=2),'Marks Entry 2nd'!H203,IF(AND($E$3=3),'Marks Entry 3rd'!H203,IF(AND($E$3=4),'Marks Entry 4th'!H203,"")))))</f>
        <v/>
      </c>
      <c r="J204" s="379" t="str">
        <f>IF(OR(B204=0,B204=""),"",IF(AND($E$3=1),'Marks Entry 1st'!J203,IF(AND($E$3=2),'Marks Entry 2nd'!J203,IF(AND($E$3=3),'Marks Entry 3rd'!J203,IF(AND($E$3=4),'Marks Entry 4th'!J203,"")))))</f>
        <v/>
      </c>
      <c r="K204" s="379" t="str">
        <f>IF(OR(B204=0,B204=""),"",IF(AND($E$3=1),'Marks Entry 1st'!K203,IF(AND($E$3=2),'Marks Entry 2nd'!K203,IF(AND($E$3=3),'Marks Entry 3rd'!K203,IF(AND($E$3=4),'Marks Entry 4th'!K203,"")))))</f>
        <v/>
      </c>
      <c r="L204" s="180" t="str">
        <f>IF(OR($E204="",$G204=""),"",IF(AND($E$3=1),'Marks Entry 1st'!L203,IF(AND($E$3=2),'Marks Entry 2nd'!L203,IF(AND($E$3=3),'Marks Entry 3rd'!L203,IF(AND($E$3=4),'Marks Entry 4th'!L203,"")))))</f>
        <v/>
      </c>
      <c r="M204" s="180" t="str">
        <f>IF(OR($E204="",$G204=""),"",IF(AND($E$3=1),'Marks Entry 1st'!M203,IF(AND($E$3=2),'Marks Entry 2nd'!M203,IF(AND($E$3=3),'Marks Entry 3rd'!M203,IF(AND($E$3=4),'Marks Entry 4th'!M203,"")))))</f>
        <v/>
      </c>
      <c r="N204" s="87" t="str">
        <f t="shared" si="260"/>
        <v/>
      </c>
      <c r="O204" s="180" t="str">
        <f>IF(OR($E204="",$G204=""),"",IF(AND($E$3=1),'Marks Entry 1st'!N203,IF(AND($E$3=2),'Marks Entry 2nd'!N203,IF(AND($E$3=3),'Marks Entry 3rd'!N203,IF(AND($E$3=4),'Marks Entry 4th'!N203,"")))))</f>
        <v/>
      </c>
      <c r="P204" s="180" t="str">
        <f>IF(OR($E204="",$G204=""),"",IF(AND($E$3=1),'Marks Entry 1st'!O203,IF(AND($E$3=2),'Marks Entry 2nd'!O203,IF(AND($E$3=3),'Marks Entry 3rd'!O203,IF(AND($E$3=4),'Marks Entry 4th'!O203,"")))))</f>
        <v/>
      </c>
      <c r="Q204" s="180" t="str">
        <f>IF(OR($E204="",$G204=""),"",IF(AND($E$3=1),'Marks Entry 1st'!P203,IF(AND($E$3=2),'Marks Entry 2nd'!P203,IF(AND($E$3=3),'Marks Entry 3rd'!P203,IF(AND($E$3=4),'Marks Entry 4th'!P203,"")))))</f>
        <v/>
      </c>
      <c r="R204" s="91" t="str">
        <f t="shared" si="261"/>
        <v/>
      </c>
      <c r="S204" s="87">
        <f t="shared" si="262"/>
        <v>0</v>
      </c>
      <c r="T204" s="93" t="str">
        <f>IF(OR($E204="",$G204=""),"",IF(AND($E$3=1),'Marks Entry 1st'!Q203,IF(AND($E$3=2),'Marks Entry 2nd'!Q203,IF(AND($E$3=3),'Marks Entry 3rd'!Q203,IF(AND($E$3=4),'Marks Entry 4th'!Q203,"")))))</f>
        <v/>
      </c>
      <c r="U204" s="93" t="str">
        <f>IF(OR($E204="",$G204=""),"",IF(AND($E$3=1),'Marks Entry 1st'!R203,IF(AND($E$3=2),'Marks Entry 2nd'!R203,IF(AND($E$3=3),'Marks Entry 3rd'!R203,IF(AND($E$3=4),'Marks Entry 4th'!R203,"")))))</f>
        <v/>
      </c>
      <c r="V204" s="93" t="str">
        <f>IF(OR($E204="",$G204=""),"",IF(AND($E$3=1),'Marks Entry 1st'!S203,IF(AND($E$3=2),'Marks Entry 2nd'!S203,IF(AND($E$3=3),'Marks Entry 3rd'!S203,IF(AND($E$3=4),'Marks Entry 4th'!S203,"")))))</f>
        <v/>
      </c>
      <c r="W204" s="92" t="str">
        <f t="shared" si="263"/>
        <v/>
      </c>
      <c r="X204" s="87" t="str">
        <f t="shared" si="264"/>
        <v/>
      </c>
      <c r="Y204" s="144">
        <f t="shared" si="265"/>
        <v>0</v>
      </c>
      <c r="Z204" s="144" t="str">
        <f t="shared" si="266"/>
        <v/>
      </c>
      <c r="AA204" s="144" t="str">
        <f t="shared" si="228"/>
        <v/>
      </c>
      <c r="AB204" s="144" t="str">
        <f t="shared" si="267"/>
        <v/>
      </c>
      <c r="AC204" s="144" t="str">
        <f t="shared" si="229"/>
        <v/>
      </c>
      <c r="AD204" s="148" t="str">
        <f t="shared" si="230"/>
        <v/>
      </c>
      <c r="AE204" s="180" t="str">
        <f>IF(OR($E204="",$G204=""),"",IF(AND($E$3=1),'Marks Entry 1st'!T203,IF(AND($E$3=2),'Marks Entry 2nd'!T203,IF(AND($E$3=3),'Marks Entry 3rd'!T203,IF(AND($E$3=4),'Marks Entry 4th'!T203,"")))))</f>
        <v/>
      </c>
      <c r="AF204" s="180" t="str">
        <f>IF(OR($E204="",$G204=""),"",IF(AND($E$3=1),'Marks Entry 1st'!U203,IF(AND($E$3=2),'Marks Entry 2nd'!U203,IF(AND($E$3=3),'Marks Entry 3rd'!U203,IF(AND($E$3=4),'Marks Entry 4th'!U203,"")))))</f>
        <v/>
      </c>
      <c r="AG204" s="87" t="str">
        <f t="shared" si="268"/>
        <v/>
      </c>
      <c r="AH204" s="180" t="str">
        <f>IF(OR($E204="",$G204=""),"",IF(AND($E$3=1),'Marks Entry 1st'!V203,IF(AND($E$3=2),'Marks Entry 2nd'!V203,IF(AND($E$3=3),'Marks Entry 3rd'!V203,IF(AND($E$3=4),'Marks Entry 4th'!V203,"")))))</f>
        <v/>
      </c>
      <c r="AI204" s="180" t="str">
        <f>IF(OR($E204="",$G204=""),"",IF(AND($E$3=1),'Marks Entry 1st'!W203,IF(AND($E$3=2),'Marks Entry 2nd'!W203,IF(AND($E$3=3),'Marks Entry 3rd'!W203,IF(AND($E$3=4),'Marks Entry 4th'!W203,"")))))</f>
        <v/>
      </c>
      <c r="AJ204" s="180" t="str">
        <f>IF(OR($E204="",$G204=""),"",IF(AND($E$3=1),'Marks Entry 1st'!X203,IF(AND($E$3=2),'Marks Entry 2nd'!X203,IF(AND($E$3=3),'Marks Entry 3rd'!X203,IF(AND($E$3=4),'Marks Entry 4th'!X203,"")))))</f>
        <v/>
      </c>
      <c r="AK204" s="91" t="str">
        <f t="shared" si="269"/>
        <v/>
      </c>
      <c r="AL204" s="87">
        <f t="shared" si="270"/>
        <v>0</v>
      </c>
      <c r="AM204" s="93" t="str">
        <f>IF(OR($E204="",$G204=""),"",IF(AND($E$3=1),'Marks Entry 1st'!Y203,IF(AND($E$3=2),'Marks Entry 2nd'!Y203,IF(AND($E$3=3),'Marks Entry 3rd'!Y203,IF(AND($E$3=4),'Marks Entry 4th'!Y203,"")))))</f>
        <v/>
      </c>
      <c r="AN204" s="93" t="str">
        <f>IF(OR($E204="",$G204=""),"",IF(AND($E$3=1),'Marks Entry 1st'!Z203,IF(AND($E$3=2),'Marks Entry 2nd'!Z203,IF(AND($E$3=3),'Marks Entry 3rd'!Z203,IF(AND($E$3=4),'Marks Entry 4th'!Z203,"")))))</f>
        <v/>
      </c>
      <c r="AO204" s="93" t="str">
        <f>IF(OR($E204="",$G204=""),"",IF(AND($E$3=1),'Marks Entry 1st'!AA203,IF(AND($E$3=2),'Marks Entry 2nd'!AA203,IF(AND($E$3=3),'Marks Entry 3rd'!AA203,IF(AND($E$3=4),'Marks Entry 4th'!AA203,"")))))</f>
        <v/>
      </c>
      <c r="AP204" s="92" t="str">
        <f t="shared" si="271"/>
        <v/>
      </c>
      <c r="AQ204" s="87" t="str">
        <f t="shared" si="272"/>
        <v/>
      </c>
      <c r="AR204" s="144">
        <f t="shared" si="273"/>
        <v>0</v>
      </c>
      <c r="AS204" s="144" t="str">
        <f t="shared" si="274"/>
        <v/>
      </c>
      <c r="AT204" s="144" t="str">
        <f t="shared" si="231"/>
        <v/>
      </c>
      <c r="AU204" s="144" t="str">
        <f t="shared" si="275"/>
        <v/>
      </c>
      <c r="AV204" s="144" t="str">
        <f t="shared" si="232"/>
        <v/>
      </c>
      <c r="AW204" s="148" t="str">
        <f t="shared" si="233"/>
        <v/>
      </c>
      <c r="AX204" s="180" t="str">
        <f>IF(OR($E204="",$G204=""),"",IF(AND($E$3=1),'Marks Entry 1st'!AB203,IF(AND($E$3=2),'Marks Entry 2nd'!AB203,IF(AND($E$3=3),'Marks Entry 3rd'!AB203,IF(AND($E$3=4),'Marks Entry 4th'!AB203,"")))))</f>
        <v/>
      </c>
      <c r="AY204" s="180" t="str">
        <f>IF(OR($E204="",$G204=""),"",IF(AND($E$3=1),'Marks Entry 1st'!AC203,IF(AND($E$3=2),'Marks Entry 2nd'!AC203,IF(AND($E$3=3),'Marks Entry 3rd'!AC203,IF(AND($E$3=4),'Marks Entry 4th'!AC203,"")))))</f>
        <v/>
      </c>
      <c r="AZ204" s="87" t="str">
        <f t="shared" si="234"/>
        <v/>
      </c>
      <c r="BA204" s="180" t="str">
        <f>IF(OR($E204="",$G204=""),"",IF(AND($E$3=1),'Marks Entry 1st'!AD203,IF(AND($E$3=2),'Marks Entry 2nd'!AD203,IF(AND($E$3=3),'Marks Entry 3rd'!AD203,IF(AND($E$3=4),'Marks Entry 4th'!AD203,"")))))</f>
        <v/>
      </c>
      <c r="BB204" s="180" t="str">
        <f>IF(OR($E204="",$G204=""),"",IF(AND($E$3=1),'Marks Entry 1st'!AE203,IF(AND($E$3=2),'Marks Entry 2nd'!AE203,IF(AND($E$3=3),'Marks Entry 3rd'!AE203,IF(AND($E$3=4),'Marks Entry 4th'!AE203,"")))))</f>
        <v/>
      </c>
      <c r="BC204" s="180" t="str">
        <f>IF(OR($E204="",$G204=""),"",IF(AND($E$3=1),'Marks Entry 1st'!AF203,IF(AND($E$3=2),'Marks Entry 2nd'!AF203,IF(AND($E$3=3),'Marks Entry 3rd'!AF203,IF(AND($E$3=4),'Marks Entry 4th'!AF203,"")))))</f>
        <v/>
      </c>
      <c r="BD204" s="91" t="str">
        <f t="shared" si="235"/>
        <v/>
      </c>
      <c r="BE204" s="87">
        <f t="shared" si="236"/>
        <v>0</v>
      </c>
      <c r="BF204" s="93" t="str">
        <f>IF(OR($E204="",$G204=""),"",IF(AND($E$3=1),'Marks Entry 1st'!AG203,IF(AND($E$3=2),'Marks Entry 2nd'!AG203,IF(AND($E$3=3),'Marks Entry 3rd'!AG203,IF(AND($E$3=4),'Marks Entry 4th'!AG203,"")))))</f>
        <v/>
      </c>
      <c r="BG204" s="93" t="str">
        <f>IF(OR($E204="",$G204=""),"",IF(AND($E$3=1),'Marks Entry 1st'!AH203,IF(AND($E$3=2),'Marks Entry 2nd'!AH203,IF(AND($E$3=3),'Marks Entry 3rd'!AH203,IF(AND($E$3=4),'Marks Entry 4th'!AH203,"")))))</f>
        <v/>
      </c>
      <c r="BH204" s="93" t="str">
        <f>IF(OR($E204="",$G204=""),"",IF(AND($E$3=1),'Marks Entry 1st'!AI203,IF(AND($E$3=2),'Marks Entry 2nd'!AI203,IF(AND($E$3=3),'Marks Entry 3rd'!AI203,IF(AND($E$3=4),'Marks Entry 4th'!AI203,"")))))</f>
        <v/>
      </c>
      <c r="BI204" s="92" t="str">
        <f t="shared" si="237"/>
        <v/>
      </c>
      <c r="BJ204" s="87" t="str">
        <f t="shared" si="238"/>
        <v/>
      </c>
      <c r="BK204" s="144">
        <f t="shared" si="239"/>
        <v>0</v>
      </c>
      <c r="BL204" s="144" t="str">
        <f t="shared" si="240"/>
        <v/>
      </c>
      <c r="BM204" s="144" t="str">
        <f t="shared" si="241"/>
        <v/>
      </c>
      <c r="BN204" s="144" t="str">
        <f t="shared" si="242"/>
        <v/>
      </c>
      <c r="BO204" s="144" t="str">
        <f t="shared" si="243"/>
        <v/>
      </c>
      <c r="BP204" s="148" t="str">
        <f t="shared" si="244"/>
        <v/>
      </c>
      <c r="BQ204" s="180" t="str">
        <f>IF(OR($E204="",$G204=""),"",IF(AND($E$3=1),'Marks Entry 1st'!AJ203,IF(AND($E$3=2),'Marks Entry 2nd'!AJ203,IF(AND($E$3=3),'Marks Entry 3rd'!AJ203,IF(AND($E$3=4),'Marks Entry 4th'!AJ203,"")))))</f>
        <v/>
      </c>
      <c r="BR204" s="180" t="str">
        <f>IF(OR($E204="",$G204=""),"",IF(AND($E$3=1),'Marks Entry 1st'!AK203,IF(AND($E$3=2),'Marks Entry 2nd'!AK203,IF(AND($E$3=3),'Marks Entry 3rd'!AK203,IF(AND($E$3=4),'Marks Entry 4th'!AK203,"")))))</f>
        <v/>
      </c>
      <c r="BS204" s="87" t="str">
        <f t="shared" si="276"/>
        <v/>
      </c>
      <c r="BT204" s="180" t="str">
        <f>IF(OR($E204="",$G204=""),"",IF(AND($E$3=1),'Marks Entry 1st'!AL203,IF(AND($E$3=2),'Marks Entry 2nd'!AL203,IF(AND($E$3=3),'Marks Entry 3rd'!AL203,IF(AND($E$3=4),'Marks Entry 4th'!AL203,"")))))</f>
        <v/>
      </c>
      <c r="BU204" s="180" t="str">
        <f>IF(OR($E204="",$G204=""),"",IF(AND($E$3=1),'Marks Entry 1st'!AM203,IF(AND($E$3=2),'Marks Entry 2nd'!AM203,IF(AND($E$3=3),'Marks Entry 3rd'!AM203,IF(AND($E$3=4),'Marks Entry 4th'!AM203,"")))))</f>
        <v/>
      </c>
      <c r="BV204" s="180" t="str">
        <f>IF(OR($E204="",$G204=""),"",IF(AND($E$3=1),'Marks Entry 1st'!AN203,IF(AND($E$3=2),'Marks Entry 2nd'!AN203,IF(AND($E$3=3),'Marks Entry 3rd'!AN203,IF(AND($E$3=4),'Marks Entry 4th'!AN203,"")))))</f>
        <v/>
      </c>
      <c r="BW204" s="91" t="str">
        <f t="shared" si="277"/>
        <v/>
      </c>
      <c r="BX204" s="87">
        <f t="shared" si="278"/>
        <v>0</v>
      </c>
      <c r="BY204" s="93" t="str">
        <f>IF(OR($E204="",$G204=""),"",IF(AND($E$3=1),'Marks Entry 1st'!AO203,IF(AND($E$3=2),'Marks Entry 2nd'!AO203,IF(AND($E$3=3),'Marks Entry 3rd'!AO203,IF(AND($E$3=4),'Marks Entry 4th'!AO203,"")))))</f>
        <v/>
      </c>
      <c r="BZ204" s="93" t="str">
        <f>IF(OR($E204="",$G204=""),"",IF(AND($E$3=1),'Marks Entry 1st'!AP203,IF(AND($E$3=2),'Marks Entry 2nd'!AP203,IF(AND($E$3=3),'Marks Entry 3rd'!AP203,IF(AND($E$3=4),'Marks Entry 4th'!AP203,"")))))</f>
        <v/>
      </c>
      <c r="CA204" s="93" t="str">
        <f>IF(OR($E204="",$G204=""),"",IF(AND($E$3=1),'Marks Entry 1st'!AQ203,IF(AND($E$3=2),'Marks Entry 2nd'!AQ203,IF(AND($E$3=3),'Marks Entry 3rd'!AQ203,IF(AND($E$3=4),'Marks Entry 4th'!AQ203,"")))))</f>
        <v/>
      </c>
      <c r="CB204" s="92" t="str">
        <f t="shared" si="279"/>
        <v/>
      </c>
      <c r="CC204" s="87" t="str">
        <f t="shared" si="280"/>
        <v/>
      </c>
      <c r="CD204" s="144">
        <f t="shared" si="281"/>
        <v>0</v>
      </c>
      <c r="CE204" s="144" t="str">
        <f t="shared" si="282"/>
        <v/>
      </c>
      <c r="CF204" s="144" t="str">
        <f t="shared" si="245"/>
        <v/>
      </c>
      <c r="CG204" s="144" t="str">
        <f t="shared" si="283"/>
        <v/>
      </c>
      <c r="CH204" s="144" t="str">
        <f t="shared" si="246"/>
        <v/>
      </c>
      <c r="CI204" s="148" t="str">
        <f t="shared" si="247"/>
        <v/>
      </c>
      <c r="CJ204" s="180" t="str">
        <f>IF(OR($E204="",$G204=""),"",IF(AND($E$3=1),'Marks Entry 1st'!AR203,IF(AND($E$3=2),'Marks Entry 2nd'!AR203,IF(AND($E$3=3),'Marks Entry 3rd'!AR203,IF(AND($E$3=4),'Marks Entry 4th'!AR203,"")))))</f>
        <v/>
      </c>
      <c r="CK204" s="180" t="str">
        <f>IF(OR($E204="",$G204=""),"",IF(AND($E$3=1),'Marks Entry 1st'!AS203,IF(AND($E$3=2),'Marks Entry 2nd'!AS203,IF(AND($E$3=3),'Marks Entry 3rd'!AS203,IF(AND($E$3=4),'Marks Entry 4th'!AS203,"")))))</f>
        <v/>
      </c>
      <c r="CL204" s="87" t="str">
        <f t="shared" si="284"/>
        <v/>
      </c>
      <c r="CM204" s="180" t="str">
        <f>IF(OR($E204="",$G204=""),"",IF(AND($E$3=1),'Marks Entry 1st'!AT203,IF(AND($E$3=2),'Marks Entry 2nd'!AT203,IF(AND($E$3=3),'Marks Entry 3rd'!AT203,IF(AND($E$3=4),'Marks Entry 4th'!AT203,"")))))</f>
        <v/>
      </c>
      <c r="CN204" s="180" t="str">
        <f>IF(OR($E204="",$G204=""),"",IF(AND($E$3=1),'Marks Entry 1st'!AU203,IF(AND($E$3=2),'Marks Entry 2nd'!AU203,IF(AND($E$3=3),'Marks Entry 3rd'!AU203,IF(AND($E$3=4),'Marks Entry 4th'!AU203,"")))))</f>
        <v/>
      </c>
      <c r="CO204" s="180" t="str">
        <f>IF(OR($E204="",$G204=""),"",IF(AND($E$3=1),'Marks Entry 1st'!AV203,IF(AND($E$3=2),'Marks Entry 2nd'!AV203,IF(AND($E$3=3),'Marks Entry 3rd'!AV203,IF(AND($E$3=4),'Marks Entry 4th'!AV203,"")))))</f>
        <v/>
      </c>
      <c r="CP204" s="91" t="str">
        <f t="shared" si="285"/>
        <v/>
      </c>
      <c r="CQ204" s="87">
        <f t="shared" si="286"/>
        <v>0</v>
      </c>
      <c r="CR204" s="93" t="str">
        <f>IF(OR($E204="",$G204=""),"",IF(AND($E$3=1),'Marks Entry 1st'!AW203,IF(AND($E$3=2),'Marks Entry 2nd'!AW203,IF(AND($E$3=3),'Marks Entry 3rd'!AW203,IF(AND($E$3=4),'Marks Entry 4th'!AW203,"")))))</f>
        <v/>
      </c>
      <c r="CS204" s="93" t="str">
        <f>IF(OR($E204="",$G204=""),"",IF(AND($E$3=1),'Marks Entry 1st'!AX203,IF(AND($E$3=2),'Marks Entry 2nd'!AX203,IF(AND($E$3=3),'Marks Entry 3rd'!AX203,IF(AND($E$3=4),'Marks Entry 4th'!AX203,"")))))</f>
        <v/>
      </c>
      <c r="CT204" s="93" t="str">
        <f>IF(OR($E204="",$G204=""),"",IF(AND($E$3=1),'Marks Entry 1st'!AY203,IF(AND($E$3=2),'Marks Entry 2nd'!AY203,IF(AND($E$3=3),'Marks Entry 3rd'!AY203,IF(AND($E$3=4),'Marks Entry 4th'!AY203,"")))))</f>
        <v/>
      </c>
      <c r="CU204" s="92" t="str">
        <f t="shared" si="287"/>
        <v/>
      </c>
      <c r="CV204" s="87" t="str">
        <f t="shared" si="288"/>
        <v/>
      </c>
      <c r="CW204" s="144">
        <f t="shared" si="289"/>
        <v>0</v>
      </c>
      <c r="CX204" s="144" t="str">
        <f t="shared" si="290"/>
        <v/>
      </c>
      <c r="CY204" s="144" t="str">
        <f t="shared" si="248"/>
        <v/>
      </c>
      <c r="CZ204" s="144" t="str">
        <f t="shared" si="291"/>
        <v/>
      </c>
      <c r="DA204" s="144" t="str">
        <f t="shared" si="249"/>
        <v/>
      </c>
      <c r="DB204" s="148" t="str">
        <f t="shared" si="250"/>
        <v/>
      </c>
      <c r="DC204" s="380" t="str">
        <f>IF(OR($E204="",$G204=""),"",IF(AND($E$3=1),'Marks Entry 1st'!AZ203,IF(AND($E$3=2),'Marks Entry 2nd'!AZ203,IF(AND($E$3=3),'Marks Entry 3rd'!AZ203,IF(AND($E$3=4),'Marks Entry 4th'!AZ203,"")))))</f>
        <v/>
      </c>
      <c r="DD204" s="380" t="str">
        <f>IF(OR($E204="",$G204=""),"",IF(AND($E$3=1),'Marks Entry 1st'!BA203,IF(AND($E$3=2),'Marks Entry 2nd'!BA203,IF(AND($E$3=3),'Marks Entry 3rd'!BA203,IF(AND($E$3=4),'Marks Entry 4th'!BA203,"")))))</f>
        <v/>
      </c>
      <c r="DE204" s="380" t="str">
        <f>IF(OR($E204="",$G204=""),"",IF(AND($E$3=1),'Marks Entry 1st'!BB203,IF(AND($E$3=2),'Marks Entry 2nd'!BB203,IF(AND($E$3=3),'Marks Entry 3rd'!BB203,IF(AND($E$3=4),'Marks Entry 4th'!BB203,"")))))</f>
        <v/>
      </c>
      <c r="DF204" s="181" t="str">
        <f t="shared" si="292"/>
        <v/>
      </c>
      <c r="DG204" s="182">
        <f t="shared" si="293"/>
        <v>0</v>
      </c>
      <c r="DH204" s="182" t="str">
        <f t="shared" si="294"/>
        <v/>
      </c>
      <c r="DI204" s="182" t="str">
        <f t="shared" si="295"/>
        <v/>
      </c>
      <c r="DJ204" s="147" t="str">
        <f t="shared" si="251"/>
        <v/>
      </c>
      <c r="DK204" s="380" t="str">
        <f>IF(OR($E204="",$G204=""),"",IF(AND($E$3=1),'Marks Entry 1st'!BC203,IF(AND($E$3=2),'Marks Entry 2nd'!BC203,IF(AND($E$3=3),'Marks Entry 3rd'!BC203,IF(AND($E$3=4),'Marks Entry 4th'!BC203,"")))))</f>
        <v/>
      </c>
      <c r="DL204" s="380" t="str">
        <f>IF(OR($E204="",$G204=""),"",IF(AND($E$3=1),'Marks Entry 1st'!BD203,IF(AND($E$3=2),'Marks Entry 2nd'!BD203,IF(AND($E$3=3),'Marks Entry 3rd'!BD203,IF(AND($E$3=4),'Marks Entry 4th'!BD203,"")))))</f>
        <v/>
      </c>
      <c r="DM204" s="380" t="str">
        <f>IF(OR($E204="",$G204=""),"",IF(AND($E$3=1),'Marks Entry 1st'!BE203,IF(AND($E$3=2),'Marks Entry 2nd'!BE203,IF(AND($E$3=3),'Marks Entry 3rd'!BE203,IF(AND($E$3=4),'Marks Entry 4th'!BE203,"")))))</f>
        <v/>
      </c>
      <c r="DN204" s="181" t="str">
        <f t="shared" si="296"/>
        <v/>
      </c>
      <c r="DO204" s="182">
        <f t="shared" si="297"/>
        <v>0</v>
      </c>
      <c r="DP204" s="182" t="str">
        <f t="shared" si="298"/>
        <v/>
      </c>
      <c r="DQ204" s="182" t="str">
        <f t="shared" si="299"/>
        <v/>
      </c>
      <c r="DR204" s="147" t="str">
        <f t="shared" si="252"/>
        <v/>
      </c>
      <c r="DS204" s="380" t="str">
        <f>IF(OR($E204="",$G204=""),"",IF(AND($E$3=1),'Marks Entry 1st'!BF203,IF(AND($E$3=2),'Marks Entry 2nd'!BF203,IF(AND($E$3=3),'Marks Entry 3rd'!BF203,IF(AND($E$3=4),'Marks Entry 4th'!BF203,"")))))</f>
        <v/>
      </c>
      <c r="DT204" s="380" t="str">
        <f>IF(OR($E204="",$G204=""),"",IF(AND($E$3=1),'Marks Entry 1st'!BG203,IF(AND($E$3=2),'Marks Entry 2nd'!BG203,IF(AND($E$3=3),'Marks Entry 3rd'!BG203,IF(AND($E$3=4),'Marks Entry 4th'!BG203,"")))))</f>
        <v/>
      </c>
      <c r="DU204" s="380" t="str">
        <f>IF(OR($E204="",$G204=""),"",IF(AND($E$3=1),'Marks Entry 1st'!BH203,IF(AND($E$3=2),'Marks Entry 2nd'!BH203,IF(AND($E$3=3),'Marks Entry 3rd'!BH203,IF(AND($E$3=4),'Marks Entry 4th'!BH203,"")))))</f>
        <v/>
      </c>
      <c r="DV204" s="181" t="str">
        <f t="shared" si="300"/>
        <v/>
      </c>
      <c r="DW204" s="182">
        <f t="shared" si="301"/>
        <v>0</v>
      </c>
      <c r="DX204" s="182" t="str">
        <f t="shared" si="302"/>
        <v/>
      </c>
      <c r="DY204" s="182" t="str">
        <f t="shared" si="303"/>
        <v/>
      </c>
      <c r="DZ204" s="147" t="str">
        <f t="shared" si="253"/>
        <v/>
      </c>
      <c r="EA204" s="104" t="str">
        <f t="shared" si="254"/>
        <v/>
      </c>
      <c r="EB204" s="105" t="str">
        <f t="shared" si="255"/>
        <v/>
      </c>
      <c r="EC204" s="111" t="str">
        <f t="shared" si="256"/>
        <v/>
      </c>
      <c r="ED204" s="112" t="str">
        <f t="shared" si="257"/>
        <v/>
      </c>
      <c r="EE204" s="386" t="str">
        <f t="shared" si="258"/>
        <v/>
      </c>
      <c r="EF204" s="72" t="str">
        <f>IF(OR($E204="",$G204=""),"",IF(AND($E$3=1),'Marks Entry 1st'!BI203,IF(AND($E$3=2),'Marks Entry 2nd'!BI203,IF(AND($E$3=3),'Marks Entry 3rd'!BI203,IF(AND($E$3=4),'Marks Entry 4th'!BI203,"")))))</f>
        <v/>
      </c>
      <c r="EG204" s="72" t="str">
        <f>IF(OR($E204="",$G204=""),"",IF(AND($E$3=1),'Marks Entry 1st'!BJ203,IF(AND($E$3=2),'Marks Entry 2nd'!BJ203,IF(AND($E$3=3),'Marks Entry 3rd'!BJ203,IF(AND($E$3=4),'Marks Entry 4th'!BJ203,"")))))</f>
        <v/>
      </c>
      <c r="EH204" s="328" t="str">
        <f t="shared" si="259"/>
        <v/>
      </c>
      <c r="EI204" s="73"/>
      <c r="EP204" s="75">
        <f>IF(AND($E$3=1),'Marks Entry 1st'!I203,IF(AND($E$3=2),'Marks Entry 2nd'!I203,IF(AND($E$3=3),'Marks Entry 3rd'!I203,IF(AND($E$3=4),'Marks Entry 4th'!I203,""))))</f>
        <v>0</v>
      </c>
    </row>
    <row r="205" spans="1:146" ht="18.899999999999999" customHeight="1">
      <c r="A205" s="94">
        <v>198</v>
      </c>
      <c r="B205" s="94" t="str">
        <f>IF(OR(EP205=0,EP205=""),"",IF(AND($E$3=1),'Marks Entry 1st'!I204,IF(AND($E$3=2),'Marks Entry 2nd'!I204,IF(AND($E$3=3),'Marks Entry 3rd'!I204,IF(AND($E$3=4),'Marks Entry 4th'!I204,"")))))</f>
        <v/>
      </c>
      <c r="C205" s="95" t="str">
        <f>IF(OR(B205=0,B205=""),"",IF(AND($E$3=1),'Marks Entry 1st'!B204,IF(AND($E$3=2),'Marks Entry 2nd'!B204,IF(AND($E$3=3),'Marks Entry 3rd'!B204,IF(AND($E$3=4),'Marks Entry 4th'!B204,"")))))</f>
        <v/>
      </c>
      <c r="D205" s="95" t="str">
        <f>IF(OR(B205=0,B205=""),"",IF(AND($E$3=1),'Marks Entry 1st'!C204,IF(AND($E$3=2),'Marks Entry 2nd'!C204,IF(AND($E$3=3),'Marks Entry 3rd'!C204,IF(AND($E$3=4),'Marks Entry 4th'!C204,"")))))</f>
        <v/>
      </c>
      <c r="E205" s="96" t="str">
        <f>IF(OR(B205=0,B205=""),"",IF(AND($E$3=1),'Marks Entry 1st'!E204,IF(AND($E$3=2),'Marks Entry 2nd'!E204,IF(AND($E$3=3),'Marks Entry 3rd'!E204,IF(AND($E$3=4),'Marks Entry 4th'!E204,"")))))</f>
        <v/>
      </c>
      <c r="F205" s="95" t="str">
        <f>IF(OR(B205=0,B205=""),"",IF(AND($E$3=1),'Marks Entry 1st'!D204,IF(AND($E$3=2),'Marks Entry 2nd'!D204,IF(AND($E$3=3),'Marks Entry 3rd'!D204,IF(AND($E$3=4),'Marks Entry 4th'!D204,"")))))</f>
        <v/>
      </c>
      <c r="G205" s="90" t="str">
        <f>IF(OR(B205=0,B205=""),"",IF(AND($E$3=1),'Marks Entry 1st'!F204,IF(AND($E$3=2),'Marks Entry 2nd'!F204,IF(AND($E$3=3),'Marks Entry 3rd'!F204,IF(AND($E$3=4),'Marks Entry 4th'!F204,"")))))</f>
        <v/>
      </c>
      <c r="H205" s="90" t="str">
        <f>IF(OR(B205=0,B205=""),"",IF(AND($E$3=1),'Marks Entry 1st'!G204,IF(AND($E$3=2),'Marks Entry 2nd'!G204,IF(AND($E$3=3),'Marks Entry 3rd'!G204,IF(AND($E$3=4),'Marks Entry 4th'!G204,"")))))</f>
        <v/>
      </c>
      <c r="I205" s="90" t="str">
        <f>IF(OR(B205=0,B205=""),"",IF(AND($E$3=1),'Marks Entry 1st'!H204,IF(AND($E$3=2),'Marks Entry 2nd'!H204,IF(AND($E$3=3),'Marks Entry 3rd'!H204,IF(AND($E$3=4),'Marks Entry 4th'!H204,"")))))</f>
        <v/>
      </c>
      <c r="J205" s="379" t="str">
        <f>IF(OR(B205=0,B205=""),"",IF(AND($E$3=1),'Marks Entry 1st'!J204,IF(AND($E$3=2),'Marks Entry 2nd'!J204,IF(AND($E$3=3),'Marks Entry 3rd'!J204,IF(AND($E$3=4),'Marks Entry 4th'!J204,"")))))</f>
        <v/>
      </c>
      <c r="K205" s="379" t="str">
        <f>IF(OR(B205=0,B205=""),"",IF(AND($E$3=1),'Marks Entry 1st'!K204,IF(AND($E$3=2),'Marks Entry 2nd'!K204,IF(AND($E$3=3),'Marks Entry 3rd'!K204,IF(AND($E$3=4),'Marks Entry 4th'!K204,"")))))</f>
        <v/>
      </c>
      <c r="L205" s="180" t="str">
        <f>IF(OR($E205="",$G205=""),"",IF(AND($E$3=1),'Marks Entry 1st'!L204,IF(AND($E$3=2),'Marks Entry 2nd'!L204,IF(AND($E$3=3),'Marks Entry 3rd'!L204,IF(AND($E$3=4),'Marks Entry 4th'!L204,"")))))</f>
        <v/>
      </c>
      <c r="M205" s="180" t="str">
        <f>IF(OR($E205="",$G205=""),"",IF(AND($E$3=1),'Marks Entry 1st'!M204,IF(AND($E$3=2),'Marks Entry 2nd'!M204,IF(AND($E$3=3),'Marks Entry 3rd'!M204,IF(AND($E$3=4),'Marks Entry 4th'!M204,"")))))</f>
        <v/>
      </c>
      <c r="N205" s="87" t="str">
        <f t="shared" si="260"/>
        <v/>
      </c>
      <c r="O205" s="180" t="str">
        <f>IF(OR($E205="",$G205=""),"",IF(AND($E$3=1),'Marks Entry 1st'!N204,IF(AND($E$3=2),'Marks Entry 2nd'!N204,IF(AND($E$3=3),'Marks Entry 3rd'!N204,IF(AND($E$3=4),'Marks Entry 4th'!N204,"")))))</f>
        <v/>
      </c>
      <c r="P205" s="180" t="str">
        <f>IF(OR($E205="",$G205=""),"",IF(AND($E$3=1),'Marks Entry 1st'!O204,IF(AND($E$3=2),'Marks Entry 2nd'!O204,IF(AND($E$3=3),'Marks Entry 3rd'!O204,IF(AND($E$3=4),'Marks Entry 4th'!O204,"")))))</f>
        <v/>
      </c>
      <c r="Q205" s="180" t="str">
        <f>IF(OR($E205="",$G205=""),"",IF(AND($E$3=1),'Marks Entry 1st'!P204,IF(AND($E$3=2),'Marks Entry 2nd'!P204,IF(AND($E$3=3),'Marks Entry 3rd'!P204,IF(AND($E$3=4),'Marks Entry 4th'!P204,"")))))</f>
        <v/>
      </c>
      <c r="R205" s="91" t="str">
        <f t="shared" si="261"/>
        <v/>
      </c>
      <c r="S205" s="87">
        <f t="shared" si="262"/>
        <v>0</v>
      </c>
      <c r="T205" s="93" t="str">
        <f>IF(OR($E205="",$G205=""),"",IF(AND($E$3=1),'Marks Entry 1st'!Q204,IF(AND($E$3=2),'Marks Entry 2nd'!Q204,IF(AND($E$3=3),'Marks Entry 3rd'!Q204,IF(AND($E$3=4),'Marks Entry 4th'!Q204,"")))))</f>
        <v/>
      </c>
      <c r="U205" s="93" t="str">
        <f>IF(OR($E205="",$G205=""),"",IF(AND($E$3=1),'Marks Entry 1st'!R204,IF(AND($E$3=2),'Marks Entry 2nd'!R204,IF(AND($E$3=3),'Marks Entry 3rd'!R204,IF(AND($E$3=4),'Marks Entry 4th'!R204,"")))))</f>
        <v/>
      </c>
      <c r="V205" s="93" t="str">
        <f>IF(OR($E205="",$G205=""),"",IF(AND($E$3=1),'Marks Entry 1st'!S204,IF(AND($E$3=2),'Marks Entry 2nd'!S204,IF(AND($E$3=3),'Marks Entry 3rd'!S204,IF(AND($E$3=4),'Marks Entry 4th'!S204,"")))))</f>
        <v/>
      </c>
      <c r="W205" s="92" t="str">
        <f t="shared" si="263"/>
        <v/>
      </c>
      <c r="X205" s="87" t="str">
        <f t="shared" si="264"/>
        <v/>
      </c>
      <c r="Y205" s="144">
        <f t="shared" si="265"/>
        <v>0</v>
      </c>
      <c r="Z205" s="144" t="str">
        <f t="shared" si="266"/>
        <v/>
      </c>
      <c r="AA205" s="144" t="str">
        <f t="shared" si="228"/>
        <v/>
      </c>
      <c r="AB205" s="144" t="str">
        <f t="shared" si="267"/>
        <v/>
      </c>
      <c r="AC205" s="144" t="str">
        <f t="shared" si="229"/>
        <v/>
      </c>
      <c r="AD205" s="148" t="str">
        <f t="shared" si="230"/>
        <v/>
      </c>
      <c r="AE205" s="180" t="str">
        <f>IF(OR($E205="",$G205=""),"",IF(AND($E$3=1),'Marks Entry 1st'!T204,IF(AND($E$3=2),'Marks Entry 2nd'!T204,IF(AND($E$3=3),'Marks Entry 3rd'!T204,IF(AND($E$3=4),'Marks Entry 4th'!T204,"")))))</f>
        <v/>
      </c>
      <c r="AF205" s="180" t="str">
        <f>IF(OR($E205="",$G205=""),"",IF(AND($E$3=1),'Marks Entry 1st'!U204,IF(AND($E$3=2),'Marks Entry 2nd'!U204,IF(AND($E$3=3),'Marks Entry 3rd'!U204,IF(AND($E$3=4),'Marks Entry 4th'!U204,"")))))</f>
        <v/>
      </c>
      <c r="AG205" s="87" t="str">
        <f t="shared" si="268"/>
        <v/>
      </c>
      <c r="AH205" s="180" t="str">
        <f>IF(OR($E205="",$G205=""),"",IF(AND($E$3=1),'Marks Entry 1st'!V204,IF(AND($E$3=2),'Marks Entry 2nd'!V204,IF(AND($E$3=3),'Marks Entry 3rd'!V204,IF(AND($E$3=4),'Marks Entry 4th'!V204,"")))))</f>
        <v/>
      </c>
      <c r="AI205" s="180" t="str">
        <f>IF(OR($E205="",$G205=""),"",IF(AND($E$3=1),'Marks Entry 1st'!W204,IF(AND($E$3=2),'Marks Entry 2nd'!W204,IF(AND($E$3=3),'Marks Entry 3rd'!W204,IF(AND($E$3=4),'Marks Entry 4th'!W204,"")))))</f>
        <v/>
      </c>
      <c r="AJ205" s="180" t="str">
        <f>IF(OR($E205="",$G205=""),"",IF(AND($E$3=1),'Marks Entry 1st'!X204,IF(AND($E$3=2),'Marks Entry 2nd'!X204,IF(AND($E$3=3),'Marks Entry 3rd'!X204,IF(AND($E$3=4),'Marks Entry 4th'!X204,"")))))</f>
        <v/>
      </c>
      <c r="AK205" s="91" t="str">
        <f t="shared" si="269"/>
        <v/>
      </c>
      <c r="AL205" s="87">
        <f t="shared" si="270"/>
        <v>0</v>
      </c>
      <c r="AM205" s="93" t="str">
        <f>IF(OR($E205="",$G205=""),"",IF(AND($E$3=1),'Marks Entry 1st'!Y204,IF(AND($E$3=2),'Marks Entry 2nd'!Y204,IF(AND($E$3=3),'Marks Entry 3rd'!Y204,IF(AND($E$3=4),'Marks Entry 4th'!Y204,"")))))</f>
        <v/>
      </c>
      <c r="AN205" s="93" t="str">
        <f>IF(OR($E205="",$G205=""),"",IF(AND($E$3=1),'Marks Entry 1st'!Z204,IF(AND($E$3=2),'Marks Entry 2nd'!Z204,IF(AND($E$3=3),'Marks Entry 3rd'!Z204,IF(AND($E$3=4),'Marks Entry 4th'!Z204,"")))))</f>
        <v/>
      </c>
      <c r="AO205" s="93" t="str">
        <f>IF(OR($E205="",$G205=""),"",IF(AND($E$3=1),'Marks Entry 1st'!AA204,IF(AND($E$3=2),'Marks Entry 2nd'!AA204,IF(AND($E$3=3),'Marks Entry 3rd'!AA204,IF(AND($E$3=4),'Marks Entry 4th'!AA204,"")))))</f>
        <v/>
      </c>
      <c r="AP205" s="92" t="str">
        <f t="shared" si="271"/>
        <v/>
      </c>
      <c r="AQ205" s="87" t="str">
        <f t="shared" si="272"/>
        <v/>
      </c>
      <c r="AR205" s="144">
        <f t="shared" si="273"/>
        <v>0</v>
      </c>
      <c r="AS205" s="144" t="str">
        <f t="shared" si="274"/>
        <v/>
      </c>
      <c r="AT205" s="144" t="str">
        <f t="shared" si="231"/>
        <v/>
      </c>
      <c r="AU205" s="144" t="str">
        <f t="shared" si="275"/>
        <v/>
      </c>
      <c r="AV205" s="144" t="str">
        <f t="shared" si="232"/>
        <v/>
      </c>
      <c r="AW205" s="148" t="str">
        <f t="shared" si="233"/>
        <v/>
      </c>
      <c r="AX205" s="180" t="str">
        <f>IF(OR($E205="",$G205=""),"",IF(AND($E$3=1),'Marks Entry 1st'!AB204,IF(AND($E$3=2),'Marks Entry 2nd'!AB204,IF(AND($E$3=3),'Marks Entry 3rd'!AB204,IF(AND($E$3=4),'Marks Entry 4th'!AB204,"")))))</f>
        <v/>
      </c>
      <c r="AY205" s="180" t="str">
        <f>IF(OR($E205="",$G205=""),"",IF(AND($E$3=1),'Marks Entry 1st'!AC204,IF(AND($E$3=2),'Marks Entry 2nd'!AC204,IF(AND($E$3=3),'Marks Entry 3rd'!AC204,IF(AND($E$3=4),'Marks Entry 4th'!AC204,"")))))</f>
        <v/>
      </c>
      <c r="AZ205" s="87" t="str">
        <f t="shared" si="234"/>
        <v/>
      </c>
      <c r="BA205" s="180" t="str">
        <f>IF(OR($E205="",$G205=""),"",IF(AND($E$3=1),'Marks Entry 1st'!AD204,IF(AND($E$3=2),'Marks Entry 2nd'!AD204,IF(AND($E$3=3),'Marks Entry 3rd'!AD204,IF(AND($E$3=4),'Marks Entry 4th'!AD204,"")))))</f>
        <v/>
      </c>
      <c r="BB205" s="180" t="str">
        <f>IF(OR($E205="",$G205=""),"",IF(AND($E$3=1),'Marks Entry 1st'!AE204,IF(AND($E$3=2),'Marks Entry 2nd'!AE204,IF(AND($E$3=3),'Marks Entry 3rd'!AE204,IF(AND($E$3=4),'Marks Entry 4th'!AE204,"")))))</f>
        <v/>
      </c>
      <c r="BC205" s="180" t="str">
        <f>IF(OR($E205="",$G205=""),"",IF(AND($E$3=1),'Marks Entry 1st'!AF204,IF(AND($E$3=2),'Marks Entry 2nd'!AF204,IF(AND($E$3=3),'Marks Entry 3rd'!AF204,IF(AND($E$3=4),'Marks Entry 4th'!AF204,"")))))</f>
        <v/>
      </c>
      <c r="BD205" s="91" t="str">
        <f t="shared" si="235"/>
        <v/>
      </c>
      <c r="BE205" s="87">
        <f t="shared" si="236"/>
        <v>0</v>
      </c>
      <c r="BF205" s="93" t="str">
        <f>IF(OR($E205="",$G205=""),"",IF(AND($E$3=1),'Marks Entry 1st'!AG204,IF(AND($E$3=2),'Marks Entry 2nd'!AG204,IF(AND($E$3=3),'Marks Entry 3rd'!AG204,IF(AND($E$3=4),'Marks Entry 4th'!AG204,"")))))</f>
        <v/>
      </c>
      <c r="BG205" s="93" t="str">
        <f>IF(OR($E205="",$G205=""),"",IF(AND($E$3=1),'Marks Entry 1st'!AH204,IF(AND($E$3=2),'Marks Entry 2nd'!AH204,IF(AND($E$3=3),'Marks Entry 3rd'!AH204,IF(AND($E$3=4),'Marks Entry 4th'!AH204,"")))))</f>
        <v/>
      </c>
      <c r="BH205" s="93" t="str">
        <f>IF(OR($E205="",$G205=""),"",IF(AND($E$3=1),'Marks Entry 1st'!AI204,IF(AND($E$3=2),'Marks Entry 2nd'!AI204,IF(AND($E$3=3),'Marks Entry 3rd'!AI204,IF(AND($E$3=4),'Marks Entry 4th'!AI204,"")))))</f>
        <v/>
      </c>
      <c r="BI205" s="92" t="str">
        <f t="shared" si="237"/>
        <v/>
      </c>
      <c r="BJ205" s="87" t="str">
        <f t="shared" si="238"/>
        <v/>
      </c>
      <c r="BK205" s="144">
        <f t="shared" si="239"/>
        <v>0</v>
      </c>
      <c r="BL205" s="144" t="str">
        <f t="shared" si="240"/>
        <v/>
      </c>
      <c r="BM205" s="144" t="str">
        <f t="shared" si="241"/>
        <v/>
      </c>
      <c r="BN205" s="144" t="str">
        <f t="shared" si="242"/>
        <v/>
      </c>
      <c r="BO205" s="144" t="str">
        <f t="shared" si="243"/>
        <v/>
      </c>
      <c r="BP205" s="148" t="str">
        <f t="shared" si="244"/>
        <v/>
      </c>
      <c r="BQ205" s="180" t="str">
        <f>IF(OR($E205="",$G205=""),"",IF(AND($E$3=1),'Marks Entry 1st'!AJ204,IF(AND($E$3=2),'Marks Entry 2nd'!AJ204,IF(AND($E$3=3),'Marks Entry 3rd'!AJ204,IF(AND($E$3=4),'Marks Entry 4th'!AJ204,"")))))</f>
        <v/>
      </c>
      <c r="BR205" s="180" t="str">
        <f>IF(OR($E205="",$G205=""),"",IF(AND($E$3=1),'Marks Entry 1st'!AK204,IF(AND($E$3=2),'Marks Entry 2nd'!AK204,IF(AND($E$3=3),'Marks Entry 3rd'!AK204,IF(AND($E$3=4),'Marks Entry 4th'!AK204,"")))))</f>
        <v/>
      </c>
      <c r="BS205" s="87" t="str">
        <f t="shared" si="276"/>
        <v/>
      </c>
      <c r="BT205" s="180" t="str">
        <f>IF(OR($E205="",$G205=""),"",IF(AND($E$3=1),'Marks Entry 1st'!AL204,IF(AND($E$3=2),'Marks Entry 2nd'!AL204,IF(AND($E$3=3),'Marks Entry 3rd'!AL204,IF(AND($E$3=4),'Marks Entry 4th'!AL204,"")))))</f>
        <v/>
      </c>
      <c r="BU205" s="180" t="str">
        <f>IF(OR($E205="",$G205=""),"",IF(AND($E$3=1),'Marks Entry 1st'!AM204,IF(AND($E$3=2),'Marks Entry 2nd'!AM204,IF(AND($E$3=3),'Marks Entry 3rd'!AM204,IF(AND($E$3=4),'Marks Entry 4th'!AM204,"")))))</f>
        <v/>
      </c>
      <c r="BV205" s="180" t="str">
        <f>IF(OR($E205="",$G205=""),"",IF(AND($E$3=1),'Marks Entry 1st'!AN204,IF(AND($E$3=2),'Marks Entry 2nd'!AN204,IF(AND($E$3=3),'Marks Entry 3rd'!AN204,IF(AND($E$3=4),'Marks Entry 4th'!AN204,"")))))</f>
        <v/>
      </c>
      <c r="BW205" s="91" t="str">
        <f t="shared" si="277"/>
        <v/>
      </c>
      <c r="BX205" s="87">
        <f t="shared" si="278"/>
        <v>0</v>
      </c>
      <c r="BY205" s="93" t="str">
        <f>IF(OR($E205="",$G205=""),"",IF(AND($E$3=1),'Marks Entry 1st'!AO204,IF(AND($E$3=2),'Marks Entry 2nd'!AO204,IF(AND($E$3=3),'Marks Entry 3rd'!AO204,IF(AND($E$3=4),'Marks Entry 4th'!AO204,"")))))</f>
        <v/>
      </c>
      <c r="BZ205" s="93" t="str">
        <f>IF(OR($E205="",$G205=""),"",IF(AND($E$3=1),'Marks Entry 1st'!AP204,IF(AND($E$3=2),'Marks Entry 2nd'!AP204,IF(AND($E$3=3),'Marks Entry 3rd'!AP204,IF(AND($E$3=4),'Marks Entry 4th'!AP204,"")))))</f>
        <v/>
      </c>
      <c r="CA205" s="93" t="str">
        <f>IF(OR($E205="",$G205=""),"",IF(AND($E$3=1),'Marks Entry 1st'!AQ204,IF(AND($E$3=2),'Marks Entry 2nd'!AQ204,IF(AND($E$3=3),'Marks Entry 3rd'!AQ204,IF(AND($E$3=4),'Marks Entry 4th'!AQ204,"")))))</f>
        <v/>
      </c>
      <c r="CB205" s="92" t="str">
        <f t="shared" si="279"/>
        <v/>
      </c>
      <c r="CC205" s="87" t="str">
        <f t="shared" si="280"/>
        <v/>
      </c>
      <c r="CD205" s="144">
        <f t="shared" si="281"/>
        <v>0</v>
      </c>
      <c r="CE205" s="144" t="str">
        <f t="shared" si="282"/>
        <v/>
      </c>
      <c r="CF205" s="144" t="str">
        <f t="shared" si="245"/>
        <v/>
      </c>
      <c r="CG205" s="144" t="str">
        <f t="shared" si="283"/>
        <v/>
      </c>
      <c r="CH205" s="144" t="str">
        <f t="shared" si="246"/>
        <v/>
      </c>
      <c r="CI205" s="148" t="str">
        <f t="shared" si="247"/>
        <v/>
      </c>
      <c r="CJ205" s="180" t="str">
        <f>IF(OR($E205="",$G205=""),"",IF(AND($E$3=1),'Marks Entry 1st'!AR204,IF(AND($E$3=2),'Marks Entry 2nd'!AR204,IF(AND($E$3=3),'Marks Entry 3rd'!AR204,IF(AND($E$3=4),'Marks Entry 4th'!AR204,"")))))</f>
        <v/>
      </c>
      <c r="CK205" s="180" t="str">
        <f>IF(OR($E205="",$G205=""),"",IF(AND($E$3=1),'Marks Entry 1st'!AS204,IF(AND($E$3=2),'Marks Entry 2nd'!AS204,IF(AND($E$3=3),'Marks Entry 3rd'!AS204,IF(AND($E$3=4),'Marks Entry 4th'!AS204,"")))))</f>
        <v/>
      </c>
      <c r="CL205" s="87" t="str">
        <f t="shared" si="284"/>
        <v/>
      </c>
      <c r="CM205" s="180" t="str">
        <f>IF(OR($E205="",$G205=""),"",IF(AND($E$3=1),'Marks Entry 1st'!AT204,IF(AND($E$3=2),'Marks Entry 2nd'!AT204,IF(AND($E$3=3),'Marks Entry 3rd'!AT204,IF(AND($E$3=4),'Marks Entry 4th'!AT204,"")))))</f>
        <v/>
      </c>
      <c r="CN205" s="180" t="str">
        <f>IF(OR($E205="",$G205=""),"",IF(AND($E$3=1),'Marks Entry 1st'!AU204,IF(AND($E$3=2),'Marks Entry 2nd'!AU204,IF(AND($E$3=3),'Marks Entry 3rd'!AU204,IF(AND($E$3=4),'Marks Entry 4th'!AU204,"")))))</f>
        <v/>
      </c>
      <c r="CO205" s="180" t="str">
        <f>IF(OR($E205="",$G205=""),"",IF(AND($E$3=1),'Marks Entry 1st'!AV204,IF(AND($E$3=2),'Marks Entry 2nd'!AV204,IF(AND($E$3=3),'Marks Entry 3rd'!AV204,IF(AND($E$3=4),'Marks Entry 4th'!AV204,"")))))</f>
        <v/>
      </c>
      <c r="CP205" s="91" t="str">
        <f t="shared" si="285"/>
        <v/>
      </c>
      <c r="CQ205" s="87">
        <f t="shared" si="286"/>
        <v>0</v>
      </c>
      <c r="CR205" s="93" t="str">
        <f>IF(OR($E205="",$G205=""),"",IF(AND($E$3=1),'Marks Entry 1st'!AW204,IF(AND($E$3=2),'Marks Entry 2nd'!AW204,IF(AND($E$3=3),'Marks Entry 3rd'!AW204,IF(AND($E$3=4),'Marks Entry 4th'!AW204,"")))))</f>
        <v/>
      </c>
      <c r="CS205" s="93" t="str">
        <f>IF(OR($E205="",$G205=""),"",IF(AND($E$3=1),'Marks Entry 1st'!AX204,IF(AND($E$3=2),'Marks Entry 2nd'!AX204,IF(AND($E$3=3),'Marks Entry 3rd'!AX204,IF(AND($E$3=4),'Marks Entry 4th'!AX204,"")))))</f>
        <v/>
      </c>
      <c r="CT205" s="93" t="str">
        <f>IF(OR($E205="",$G205=""),"",IF(AND($E$3=1),'Marks Entry 1st'!AY204,IF(AND($E$3=2),'Marks Entry 2nd'!AY204,IF(AND($E$3=3),'Marks Entry 3rd'!AY204,IF(AND($E$3=4),'Marks Entry 4th'!AY204,"")))))</f>
        <v/>
      </c>
      <c r="CU205" s="92" t="str">
        <f t="shared" si="287"/>
        <v/>
      </c>
      <c r="CV205" s="87" t="str">
        <f t="shared" si="288"/>
        <v/>
      </c>
      <c r="CW205" s="144">
        <f t="shared" si="289"/>
        <v>0</v>
      </c>
      <c r="CX205" s="144" t="str">
        <f t="shared" si="290"/>
        <v/>
      </c>
      <c r="CY205" s="144" t="str">
        <f t="shared" si="248"/>
        <v/>
      </c>
      <c r="CZ205" s="144" t="str">
        <f t="shared" si="291"/>
        <v/>
      </c>
      <c r="DA205" s="144" t="str">
        <f t="shared" si="249"/>
        <v/>
      </c>
      <c r="DB205" s="148" t="str">
        <f t="shared" si="250"/>
        <v/>
      </c>
      <c r="DC205" s="380" t="str">
        <f>IF(OR($E205="",$G205=""),"",IF(AND($E$3=1),'Marks Entry 1st'!AZ204,IF(AND($E$3=2),'Marks Entry 2nd'!AZ204,IF(AND($E$3=3),'Marks Entry 3rd'!AZ204,IF(AND($E$3=4),'Marks Entry 4th'!AZ204,"")))))</f>
        <v/>
      </c>
      <c r="DD205" s="380" t="str">
        <f>IF(OR($E205="",$G205=""),"",IF(AND($E$3=1),'Marks Entry 1st'!BA204,IF(AND($E$3=2),'Marks Entry 2nd'!BA204,IF(AND($E$3=3),'Marks Entry 3rd'!BA204,IF(AND($E$3=4),'Marks Entry 4th'!BA204,"")))))</f>
        <v/>
      </c>
      <c r="DE205" s="380" t="str">
        <f>IF(OR($E205="",$G205=""),"",IF(AND($E$3=1),'Marks Entry 1st'!BB204,IF(AND($E$3=2),'Marks Entry 2nd'!BB204,IF(AND($E$3=3),'Marks Entry 3rd'!BB204,IF(AND($E$3=4),'Marks Entry 4th'!BB204,"")))))</f>
        <v/>
      </c>
      <c r="DF205" s="181" t="str">
        <f t="shared" si="292"/>
        <v/>
      </c>
      <c r="DG205" s="182">
        <f t="shared" si="293"/>
        <v>0</v>
      </c>
      <c r="DH205" s="182" t="str">
        <f t="shared" si="294"/>
        <v/>
      </c>
      <c r="DI205" s="182" t="str">
        <f t="shared" si="295"/>
        <v/>
      </c>
      <c r="DJ205" s="147" t="str">
        <f t="shared" si="251"/>
        <v/>
      </c>
      <c r="DK205" s="380" t="str">
        <f>IF(OR($E205="",$G205=""),"",IF(AND($E$3=1),'Marks Entry 1st'!BC204,IF(AND($E$3=2),'Marks Entry 2nd'!BC204,IF(AND($E$3=3),'Marks Entry 3rd'!BC204,IF(AND($E$3=4),'Marks Entry 4th'!BC204,"")))))</f>
        <v/>
      </c>
      <c r="DL205" s="380" t="str">
        <f>IF(OR($E205="",$G205=""),"",IF(AND($E$3=1),'Marks Entry 1st'!BD204,IF(AND($E$3=2),'Marks Entry 2nd'!BD204,IF(AND($E$3=3),'Marks Entry 3rd'!BD204,IF(AND($E$3=4),'Marks Entry 4th'!BD204,"")))))</f>
        <v/>
      </c>
      <c r="DM205" s="380" t="str">
        <f>IF(OR($E205="",$G205=""),"",IF(AND($E$3=1),'Marks Entry 1st'!BE204,IF(AND($E$3=2),'Marks Entry 2nd'!BE204,IF(AND($E$3=3),'Marks Entry 3rd'!BE204,IF(AND($E$3=4),'Marks Entry 4th'!BE204,"")))))</f>
        <v/>
      </c>
      <c r="DN205" s="181" t="str">
        <f t="shared" si="296"/>
        <v/>
      </c>
      <c r="DO205" s="182">
        <f t="shared" si="297"/>
        <v>0</v>
      </c>
      <c r="DP205" s="182" t="str">
        <f t="shared" si="298"/>
        <v/>
      </c>
      <c r="DQ205" s="182" t="str">
        <f t="shared" si="299"/>
        <v/>
      </c>
      <c r="DR205" s="147" t="str">
        <f t="shared" si="252"/>
        <v/>
      </c>
      <c r="DS205" s="380" t="str">
        <f>IF(OR($E205="",$G205=""),"",IF(AND($E$3=1),'Marks Entry 1st'!BF204,IF(AND($E$3=2),'Marks Entry 2nd'!BF204,IF(AND($E$3=3),'Marks Entry 3rd'!BF204,IF(AND($E$3=4),'Marks Entry 4th'!BF204,"")))))</f>
        <v/>
      </c>
      <c r="DT205" s="380" t="str">
        <f>IF(OR($E205="",$G205=""),"",IF(AND($E$3=1),'Marks Entry 1st'!BG204,IF(AND($E$3=2),'Marks Entry 2nd'!BG204,IF(AND($E$3=3),'Marks Entry 3rd'!BG204,IF(AND($E$3=4),'Marks Entry 4th'!BG204,"")))))</f>
        <v/>
      </c>
      <c r="DU205" s="380" t="str">
        <f>IF(OR($E205="",$G205=""),"",IF(AND($E$3=1),'Marks Entry 1st'!BH204,IF(AND($E$3=2),'Marks Entry 2nd'!BH204,IF(AND($E$3=3),'Marks Entry 3rd'!BH204,IF(AND($E$3=4),'Marks Entry 4th'!BH204,"")))))</f>
        <v/>
      </c>
      <c r="DV205" s="181" t="str">
        <f t="shared" si="300"/>
        <v/>
      </c>
      <c r="DW205" s="182">
        <f t="shared" si="301"/>
        <v>0</v>
      </c>
      <c r="DX205" s="182" t="str">
        <f t="shared" si="302"/>
        <v/>
      </c>
      <c r="DY205" s="182" t="str">
        <f t="shared" si="303"/>
        <v/>
      </c>
      <c r="DZ205" s="147" t="str">
        <f t="shared" si="253"/>
        <v/>
      </c>
      <c r="EA205" s="104" t="str">
        <f t="shared" si="254"/>
        <v/>
      </c>
      <c r="EB205" s="105" t="str">
        <f t="shared" si="255"/>
        <v/>
      </c>
      <c r="EC205" s="111" t="str">
        <f t="shared" si="256"/>
        <v/>
      </c>
      <c r="ED205" s="112" t="str">
        <f t="shared" si="257"/>
        <v/>
      </c>
      <c r="EE205" s="386" t="str">
        <f t="shared" si="258"/>
        <v/>
      </c>
      <c r="EF205" s="72" t="str">
        <f>IF(OR($E205="",$G205=""),"",IF(AND($E$3=1),'Marks Entry 1st'!BI204,IF(AND($E$3=2),'Marks Entry 2nd'!BI204,IF(AND($E$3=3),'Marks Entry 3rd'!BI204,IF(AND($E$3=4),'Marks Entry 4th'!BI204,"")))))</f>
        <v/>
      </c>
      <c r="EG205" s="72" t="str">
        <f>IF(OR($E205="",$G205=""),"",IF(AND($E$3=1),'Marks Entry 1st'!BJ204,IF(AND($E$3=2),'Marks Entry 2nd'!BJ204,IF(AND($E$3=3),'Marks Entry 3rd'!BJ204,IF(AND($E$3=4),'Marks Entry 4th'!BJ204,"")))))</f>
        <v/>
      </c>
      <c r="EH205" s="328" t="str">
        <f t="shared" si="259"/>
        <v/>
      </c>
      <c r="EI205" s="73"/>
      <c r="EP205" s="75">
        <f>IF(AND($E$3=1),'Marks Entry 1st'!I204,IF(AND($E$3=2),'Marks Entry 2nd'!I204,IF(AND($E$3=3),'Marks Entry 3rd'!I204,IF(AND($E$3=4),'Marks Entry 4th'!I204,""))))</f>
        <v>0</v>
      </c>
    </row>
    <row r="206" spans="1:146" ht="18.899999999999999" customHeight="1">
      <c r="A206" s="94">
        <v>199</v>
      </c>
      <c r="B206" s="94" t="str">
        <f>IF(OR(EP206=0,EP206=""),"",IF(AND($E$3=1),'Marks Entry 1st'!I205,IF(AND($E$3=2),'Marks Entry 2nd'!I205,IF(AND($E$3=3),'Marks Entry 3rd'!I205,IF(AND($E$3=4),'Marks Entry 4th'!I205,"")))))</f>
        <v/>
      </c>
      <c r="C206" s="95" t="str">
        <f>IF(OR(B206=0,B206=""),"",IF(AND($E$3=1),'Marks Entry 1st'!B205,IF(AND($E$3=2),'Marks Entry 2nd'!B205,IF(AND($E$3=3),'Marks Entry 3rd'!B205,IF(AND($E$3=4),'Marks Entry 4th'!B205,"")))))</f>
        <v/>
      </c>
      <c r="D206" s="95" t="str">
        <f>IF(OR(B206=0,B206=""),"",IF(AND($E$3=1),'Marks Entry 1st'!C205,IF(AND($E$3=2),'Marks Entry 2nd'!C205,IF(AND($E$3=3),'Marks Entry 3rd'!C205,IF(AND($E$3=4),'Marks Entry 4th'!C205,"")))))</f>
        <v/>
      </c>
      <c r="E206" s="96" t="str">
        <f>IF(OR(B206=0,B206=""),"",IF(AND($E$3=1),'Marks Entry 1st'!E205,IF(AND($E$3=2),'Marks Entry 2nd'!E205,IF(AND($E$3=3),'Marks Entry 3rd'!E205,IF(AND($E$3=4),'Marks Entry 4th'!E205,"")))))</f>
        <v/>
      </c>
      <c r="F206" s="95" t="str">
        <f>IF(OR(B206=0,B206=""),"",IF(AND($E$3=1),'Marks Entry 1st'!D205,IF(AND($E$3=2),'Marks Entry 2nd'!D205,IF(AND($E$3=3),'Marks Entry 3rd'!D205,IF(AND($E$3=4),'Marks Entry 4th'!D205,"")))))</f>
        <v/>
      </c>
      <c r="G206" s="90" t="str">
        <f>IF(OR(B206=0,B206=""),"",IF(AND($E$3=1),'Marks Entry 1st'!F205,IF(AND($E$3=2),'Marks Entry 2nd'!F205,IF(AND($E$3=3),'Marks Entry 3rd'!F205,IF(AND($E$3=4),'Marks Entry 4th'!F205,"")))))</f>
        <v/>
      </c>
      <c r="H206" s="90" t="str">
        <f>IF(OR(B206=0,B206=""),"",IF(AND($E$3=1),'Marks Entry 1st'!G205,IF(AND($E$3=2),'Marks Entry 2nd'!G205,IF(AND($E$3=3),'Marks Entry 3rd'!G205,IF(AND($E$3=4),'Marks Entry 4th'!G205,"")))))</f>
        <v/>
      </c>
      <c r="I206" s="90" t="str">
        <f>IF(OR(B206=0,B206=""),"",IF(AND($E$3=1),'Marks Entry 1st'!H205,IF(AND($E$3=2),'Marks Entry 2nd'!H205,IF(AND($E$3=3),'Marks Entry 3rd'!H205,IF(AND($E$3=4),'Marks Entry 4th'!H205,"")))))</f>
        <v/>
      </c>
      <c r="J206" s="379" t="str">
        <f>IF(OR(B206=0,B206=""),"",IF(AND($E$3=1),'Marks Entry 1st'!J205,IF(AND($E$3=2),'Marks Entry 2nd'!J205,IF(AND($E$3=3),'Marks Entry 3rd'!J205,IF(AND($E$3=4),'Marks Entry 4th'!J205,"")))))</f>
        <v/>
      </c>
      <c r="K206" s="379" t="str">
        <f>IF(OR(B206=0,B206=""),"",IF(AND($E$3=1),'Marks Entry 1st'!K205,IF(AND($E$3=2),'Marks Entry 2nd'!K205,IF(AND($E$3=3),'Marks Entry 3rd'!K205,IF(AND($E$3=4),'Marks Entry 4th'!K205,"")))))</f>
        <v/>
      </c>
      <c r="L206" s="180" t="str">
        <f>IF(OR($E206="",$G206=""),"",IF(AND($E$3=1),'Marks Entry 1st'!L205,IF(AND($E$3=2),'Marks Entry 2nd'!L205,IF(AND($E$3=3),'Marks Entry 3rd'!L205,IF(AND($E$3=4),'Marks Entry 4th'!L205,"")))))</f>
        <v/>
      </c>
      <c r="M206" s="180" t="str">
        <f>IF(OR($E206="",$G206=""),"",IF(AND($E$3=1),'Marks Entry 1st'!M205,IF(AND($E$3=2),'Marks Entry 2nd'!M205,IF(AND($E$3=3),'Marks Entry 3rd'!M205,IF(AND($E$3=4),'Marks Entry 4th'!M205,"")))))</f>
        <v/>
      </c>
      <c r="N206" s="87" t="str">
        <f t="shared" si="260"/>
        <v/>
      </c>
      <c r="O206" s="180" t="str">
        <f>IF(OR($E206="",$G206=""),"",IF(AND($E$3=1),'Marks Entry 1st'!N205,IF(AND($E$3=2),'Marks Entry 2nd'!N205,IF(AND($E$3=3),'Marks Entry 3rd'!N205,IF(AND($E$3=4),'Marks Entry 4th'!N205,"")))))</f>
        <v/>
      </c>
      <c r="P206" s="180" t="str">
        <f>IF(OR($E206="",$G206=""),"",IF(AND($E$3=1),'Marks Entry 1st'!O205,IF(AND($E$3=2),'Marks Entry 2nd'!O205,IF(AND($E$3=3),'Marks Entry 3rd'!O205,IF(AND($E$3=4),'Marks Entry 4th'!O205,"")))))</f>
        <v/>
      </c>
      <c r="Q206" s="180" t="str">
        <f>IF(OR($E206="",$G206=""),"",IF(AND($E$3=1),'Marks Entry 1st'!P205,IF(AND($E$3=2),'Marks Entry 2nd'!P205,IF(AND($E$3=3),'Marks Entry 3rd'!P205,IF(AND($E$3=4),'Marks Entry 4th'!P205,"")))))</f>
        <v/>
      </c>
      <c r="R206" s="91" t="str">
        <f t="shared" si="261"/>
        <v/>
      </c>
      <c r="S206" s="87">
        <f t="shared" si="262"/>
        <v>0</v>
      </c>
      <c r="T206" s="93" t="str">
        <f>IF(OR($E206="",$G206=""),"",IF(AND($E$3=1),'Marks Entry 1st'!Q205,IF(AND($E$3=2),'Marks Entry 2nd'!Q205,IF(AND($E$3=3),'Marks Entry 3rd'!Q205,IF(AND($E$3=4),'Marks Entry 4th'!Q205,"")))))</f>
        <v/>
      </c>
      <c r="U206" s="93" t="str">
        <f>IF(OR($E206="",$G206=""),"",IF(AND($E$3=1),'Marks Entry 1st'!R205,IF(AND($E$3=2),'Marks Entry 2nd'!R205,IF(AND($E$3=3),'Marks Entry 3rd'!R205,IF(AND($E$3=4),'Marks Entry 4th'!R205,"")))))</f>
        <v/>
      </c>
      <c r="V206" s="93" t="str">
        <f>IF(OR($E206="",$G206=""),"",IF(AND($E$3=1),'Marks Entry 1st'!S205,IF(AND($E$3=2),'Marks Entry 2nd'!S205,IF(AND($E$3=3),'Marks Entry 3rd'!S205,IF(AND($E$3=4),'Marks Entry 4th'!S205,"")))))</f>
        <v/>
      </c>
      <c r="W206" s="92" t="str">
        <f t="shared" si="263"/>
        <v/>
      </c>
      <c r="X206" s="87" t="str">
        <f t="shared" si="264"/>
        <v/>
      </c>
      <c r="Y206" s="144">
        <f t="shared" si="265"/>
        <v>0</v>
      </c>
      <c r="Z206" s="144" t="str">
        <f t="shared" si="266"/>
        <v/>
      </c>
      <c r="AA206" s="144" t="str">
        <f t="shared" si="228"/>
        <v/>
      </c>
      <c r="AB206" s="144" t="str">
        <f t="shared" si="267"/>
        <v/>
      </c>
      <c r="AC206" s="144" t="str">
        <f t="shared" si="229"/>
        <v/>
      </c>
      <c r="AD206" s="148" t="str">
        <f t="shared" si="230"/>
        <v/>
      </c>
      <c r="AE206" s="180" t="str">
        <f>IF(OR($E206="",$G206=""),"",IF(AND($E$3=1),'Marks Entry 1st'!T205,IF(AND($E$3=2),'Marks Entry 2nd'!T205,IF(AND($E$3=3),'Marks Entry 3rd'!T205,IF(AND($E$3=4),'Marks Entry 4th'!T205,"")))))</f>
        <v/>
      </c>
      <c r="AF206" s="180" t="str">
        <f>IF(OR($E206="",$G206=""),"",IF(AND($E$3=1),'Marks Entry 1st'!U205,IF(AND($E$3=2),'Marks Entry 2nd'!U205,IF(AND($E$3=3),'Marks Entry 3rd'!U205,IF(AND($E$3=4),'Marks Entry 4th'!U205,"")))))</f>
        <v/>
      </c>
      <c r="AG206" s="87" t="str">
        <f t="shared" si="268"/>
        <v/>
      </c>
      <c r="AH206" s="180" t="str">
        <f>IF(OR($E206="",$G206=""),"",IF(AND($E$3=1),'Marks Entry 1st'!V205,IF(AND($E$3=2),'Marks Entry 2nd'!V205,IF(AND($E$3=3),'Marks Entry 3rd'!V205,IF(AND($E$3=4),'Marks Entry 4th'!V205,"")))))</f>
        <v/>
      </c>
      <c r="AI206" s="180" t="str">
        <f>IF(OR($E206="",$G206=""),"",IF(AND($E$3=1),'Marks Entry 1st'!W205,IF(AND($E$3=2),'Marks Entry 2nd'!W205,IF(AND($E$3=3),'Marks Entry 3rd'!W205,IF(AND($E$3=4),'Marks Entry 4th'!W205,"")))))</f>
        <v/>
      </c>
      <c r="AJ206" s="180" t="str">
        <f>IF(OR($E206="",$G206=""),"",IF(AND($E$3=1),'Marks Entry 1st'!X205,IF(AND($E$3=2),'Marks Entry 2nd'!X205,IF(AND($E$3=3),'Marks Entry 3rd'!X205,IF(AND($E$3=4),'Marks Entry 4th'!X205,"")))))</f>
        <v/>
      </c>
      <c r="AK206" s="91" t="str">
        <f t="shared" si="269"/>
        <v/>
      </c>
      <c r="AL206" s="87">
        <f t="shared" si="270"/>
        <v>0</v>
      </c>
      <c r="AM206" s="93" t="str">
        <f>IF(OR($E206="",$G206=""),"",IF(AND($E$3=1),'Marks Entry 1st'!Y205,IF(AND($E$3=2),'Marks Entry 2nd'!Y205,IF(AND($E$3=3),'Marks Entry 3rd'!Y205,IF(AND($E$3=4),'Marks Entry 4th'!Y205,"")))))</f>
        <v/>
      </c>
      <c r="AN206" s="93" t="str">
        <f>IF(OR($E206="",$G206=""),"",IF(AND($E$3=1),'Marks Entry 1st'!Z205,IF(AND($E$3=2),'Marks Entry 2nd'!Z205,IF(AND($E$3=3),'Marks Entry 3rd'!Z205,IF(AND($E$3=4),'Marks Entry 4th'!Z205,"")))))</f>
        <v/>
      </c>
      <c r="AO206" s="93" t="str">
        <f>IF(OR($E206="",$G206=""),"",IF(AND($E$3=1),'Marks Entry 1st'!AA205,IF(AND($E$3=2),'Marks Entry 2nd'!AA205,IF(AND($E$3=3),'Marks Entry 3rd'!AA205,IF(AND($E$3=4),'Marks Entry 4th'!AA205,"")))))</f>
        <v/>
      </c>
      <c r="AP206" s="92" t="str">
        <f t="shared" si="271"/>
        <v/>
      </c>
      <c r="AQ206" s="87" t="str">
        <f t="shared" si="272"/>
        <v/>
      </c>
      <c r="AR206" s="144">
        <f t="shared" si="273"/>
        <v>0</v>
      </c>
      <c r="AS206" s="144" t="str">
        <f t="shared" si="274"/>
        <v/>
      </c>
      <c r="AT206" s="144" t="str">
        <f t="shared" si="231"/>
        <v/>
      </c>
      <c r="AU206" s="144" t="str">
        <f t="shared" si="275"/>
        <v/>
      </c>
      <c r="AV206" s="144" t="str">
        <f t="shared" si="232"/>
        <v/>
      </c>
      <c r="AW206" s="148" t="str">
        <f t="shared" si="233"/>
        <v/>
      </c>
      <c r="AX206" s="180" t="str">
        <f>IF(OR($E206="",$G206=""),"",IF(AND($E$3=1),'Marks Entry 1st'!AB205,IF(AND($E$3=2),'Marks Entry 2nd'!AB205,IF(AND($E$3=3),'Marks Entry 3rd'!AB205,IF(AND($E$3=4),'Marks Entry 4th'!AB205,"")))))</f>
        <v/>
      </c>
      <c r="AY206" s="180" t="str">
        <f>IF(OR($E206="",$G206=""),"",IF(AND($E$3=1),'Marks Entry 1st'!AC205,IF(AND($E$3=2),'Marks Entry 2nd'!AC205,IF(AND($E$3=3),'Marks Entry 3rd'!AC205,IF(AND($E$3=4),'Marks Entry 4th'!AC205,"")))))</f>
        <v/>
      </c>
      <c r="AZ206" s="87" t="str">
        <f t="shared" si="234"/>
        <v/>
      </c>
      <c r="BA206" s="180" t="str">
        <f>IF(OR($E206="",$G206=""),"",IF(AND($E$3=1),'Marks Entry 1st'!AD205,IF(AND($E$3=2),'Marks Entry 2nd'!AD205,IF(AND($E$3=3),'Marks Entry 3rd'!AD205,IF(AND($E$3=4),'Marks Entry 4th'!AD205,"")))))</f>
        <v/>
      </c>
      <c r="BB206" s="180" t="str">
        <f>IF(OR($E206="",$G206=""),"",IF(AND($E$3=1),'Marks Entry 1st'!AE205,IF(AND($E$3=2),'Marks Entry 2nd'!AE205,IF(AND($E$3=3),'Marks Entry 3rd'!AE205,IF(AND($E$3=4),'Marks Entry 4th'!AE205,"")))))</f>
        <v/>
      </c>
      <c r="BC206" s="180" t="str">
        <f>IF(OR($E206="",$G206=""),"",IF(AND($E$3=1),'Marks Entry 1st'!AF205,IF(AND($E$3=2),'Marks Entry 2nd'!AF205,IF(AND($E$3=3),'Marks Entry 3rd'!AF205,IF(AND($E$3=4),'Marks Entry 4th'!AF205,"")))))</f>
        <v/>
      </c>
      <c r="BD206" s="91" t="str">
        <f t="shared" si="235"/>
        <v/>
      </c>
      <c r="BE206" s="87">
        <f t="shared" si="236"/>
        <v>0</v>
      </c>
      <c r="BF206" s="93" t="str">
        <f>IF(OR($E206="",$G206=""),"",IF(AND($E$3=1),'Marks Entry 1st'!AG205,IF(AND($E$3=2),'Marks Entry 2nd'!AG205,IF(AND($E$3=3),'Marks Entry 3rd'!AG205,IF(AND($E$3=4),'Marks Entry 4th'!AG205,"")))))</f>
        <v/>
      </c>
      <c r="BG206" s="93" t="str">
        <f>IF(OR($E206="",$G206=""),"",IF(AND($E$3=1),'Marks Entry 1st'!AH205,IF(AND($E$3=2),'Marks Entry 2nd'!AH205,IF(AND($E$3=3),'Marks Entry 3rd'!AH205,IF(AND($E$3=4),'Marks Entry 4th'!AH205,"")))))</f>
        <v/>
      </c>
      <c r="BH206" s="93" t="str">
        <f>IF(OR($E206="",$G206=""),"",IF(AND($E$3=1),'Marks Entry 1st'!AI205,IF(AND($E$3=2),'Marks Entry 2nd'!AI205,IF(AND($E$3=3),'Marks Entry 3rd'!AI205,IF(AND($E$3=4),'Marks Entry 4th'!AI205,"")))))</f>
        <v/>
      </c>
      <c r="BI206" s="92" t="str">
        <f t="shared" si="237"/>
        <v/>
      </c>
      <c r="BJ206" s="87" t="str">
        <f t="shared" si="238"/>
        <v/>
      </c>
      <c r="BK206" s="144">
        <f t="shared" si="239"/>
        <v>0</v>
      </c>
      <c r="BL206" s="144" t="str">
        <f t="shared" si="240"/>
        <v/>
      </c>
      <c r="BM206" s="144" t="str">
        <f t="shared" si="241"/>
        <v/>
      </c>
      <c r="BN206" s="144" t="str">
        <f t="shared" si="242"/>
        <v/>
      </c>
      <c r="BO206" s="144" t="str">
        <f t="shared" si="243"/>
        <v/>
      </c>
      <c r="BP206" s="148" t="str">
        <f t="shared" si="244"/>
        <v/>
      </c>
      <c r="BQ206" s="180" t="str">
        <f>IF(OR($E206="",$G206=""),"",IF(AND($E$3=1),'Marks Entry 1st'!AJ205,IF(AND($E$3=2),'Marks Entry 2nd'!AJ205,IF(AND($E$3=3),'Marks Entry 3rd'!AJ205,IF(AND($E$3=4),'Marks Entry 4th'!AJ205,"")))))</f>
        <v/>
      </c>
      <c r="BR206" s="180" t="str">
        <f>IF(OR($E206="",$G206=""),"",IF(AND($E$3=1),'Marks Entry 1st'!AK205,IF(AND($E$3=2),'Marks Entry 2nd'!AK205,IF(AND($E$3=3),'Marks Entry 3rd'!AK205,IF(AND($E$3=4),'Marks Entry 4th'!AK205,"")))))</f>
        <v/>
      </c>
      <c r="BS206" s="87" t="str">
        <f t="shared" si="276"/>
        <v/>
      </c>
      <c r="BT206" s="180" t="str">
        <f>IF(OR($E206="",$G206=""),"",IF(AND($E$3=1),'Marks Entry 1st'!AL205,IF(AND($E$3=2),'Marks Entry 2nd'!AL205,IF(AND($E$3=3),'Marks Entry 3rd'!AL205,IF(AND($E$3=4),'Marks Entry 4th'!AL205,"")))))</f>
        <v/>
      </c>
      <c r="BU206" s="180" t="str">
        <f>IF(OR($E206="",$G206=""),"",IF(AND($E$3=1),'Marks Entry 1st'!AM205,IF(AND($E$3=2),'Marks Entry 2nd'!AM205,IF(AND($E$3=3),'Marks Entry 3rd'!AM205,IF(AND($E$3=4),'Marks Entry 4th'!AM205,"")))))</f>
        <v/>
      </c>
      <c r="BV206" s="180" t="str">
        <f>IF(OR($E206="",$G206=""),"",IF(AND($E$3=1),'Marks Entry 1st'!AN205,IF(AND($E$3=2),'Marks Entry 2nd'!AN205,IF(AND($E$3=3),'Marks Entry 3rd'!AN205,IF(AND($E$3=4),'Marks Entry 4th'!AN205,"")))))</f>
        <v/>
      </c>
      <c r="BW206" s="91" t="str">
        <f t="shared" si="277"/>
        <v/>
      </c>
      <c r="BX206" s="87">
        <f t="shared" si="278"/>
        <v>0</v>
      </c>
      <c r="BY206" s="93" t="str">
        <f>IF(OR($E206="",$G206=""),"",IF(AND($E$3=1),'Marks Entry 1st'!AO205,IF(AND($E$3=2),'Marks Entry 2nd'!AO205,IF(AND($E$3=3),'Marks Entry 3rd'!AO205,IF(AND($E$3=4),'Marks Entry 4th'!AO205,"")))))</f>
        <v/>
      </c>
      <c r="BZ206" s="93" t="str">
        <f>IF(OR($E206="",$G206=""),"",IF(AND($E$3=1),'Marks Entry 1st'!AP205,IF(AND($E$3=2),'Marks Entry 2nd'!AP205,IF(AND($E$3=3),'Marks Entry 3rd'!AP205,IF(AND($E$3=4),'Marks Entry 4th'!AP205,"")))))</f>
        <v/>
      </c>
      <c r="CA206" s="93" t="str">
        <f>IF(OR($E206="",$G206=""),"",IF(AND($E$3=1),'Marks Entry 1st'!AQ205,IF(AND($E$3=2),'Marks Entry 2nd'!AQ205,IF(AND($E$3=3),'Marks Entry 3rd'!AQ205,IF(AND($E$3=4),'Marks Entry 4th'!AQ205,"")))))</f>
        <v/>
      </c>
      <c r="CB206" s="92" t="str">
        <f t="shared" si="279"/>
        <v/>
      </c>
      <c r="CC206" s="87" t="str">
        <f t="shared" si="280"/>
        <v/>
      </c>
      <c r="CD206" s="144">
        <f t="shared" si="281"/>
        <v>0</v>
      </c>
      <c r="CE206" s="144" t="str">
        <f t="shared" si="282"/>
        <v/>
      </c>
      <c r="CF206" s="144" t="str">
        <f t="shared" si="245"/>
        <v/>
      </c>
      <c r="CG206" s="144" t="str">
        <f t="shared" si="283"/>
        <v/>
      </c>
      <c r="CH206" s="144" t="str">
        <f t="shared" si="246"/>
        <v/>
      </c>
      <c r="CI206" s="148" t="str">
        <f t="shared" si="247"/>
        <v/>
      </c>
      <c r="CJ206" s="180" t="str">
        <f>IF(OR($E206="",$G206=""),"",IF(AND($E$3=1),'Marks Entry 1st'!AR205,IF(AND($E$3=2),'Marks Entry 2nd'!AR205,IF(AND($E$3=3),'Marks Entry 3rd'!AR205,IF(AND($E$3=4),'Marks Entry 4th'!AR205,"")))))</f>
        <v/>
      </c>
      <c r="CK206" s="180" t="str">
        <f>IF(OR($E206="",$G206=""),"",IF(AND($E$3=1),'Marks Entry 1st'!AS205,IF(AND($E$3=2),'Marks Entry 2nd'!AS205,IF(AND($E$3=3),'Marks Entry 3rd'!AS205,IF(AND($E$3=4),'Marks Entry 4th'!AS205,"")))))</f>
        <v/>
      </c>
      <c r="CL206" s="87" t="str">
        <f t="shared" si="284"/>
        <v/>
      </c>
      <c r="CM206" s="180" t="str">
        <f>IF(OR($E206="",$G206=""),"",IF(AND($E$3=1),'Marks Entry 1st'!AT205,IF(AND($E$3=2),'Marks Entry 2nd'!AT205,IF(AND($E$3=3),'Marks Entry 3rd'!AT205,IF(AND($E$3=4),'Marks Entry 4th'!AT205,"")))))</f>
        <v/>
      </c>
      <c r="CN206" s="180" t="str">
        <f>IF(OR($E206="",$G206=""),"",IF(AND($E$3=1),'Marks Entry 1st'!AU205,IF(AND($E$3=2),'Marks Entry 2nd'!AU205,IF(AND($E$3=3),'Marks Entry 3rd'!AU205,IF(AND($E$3=4),'Marks Entry 4th'!AU205,"")))))</f>
        <v/>
      </c>
      <c r="CO206" s="180" t="str">
        <f>IF(OR($E206="",$G206=""),"",IF(AND($E$3=1),'Marks Entry 1st'!AV205,IF(AND($E$3=2),'Marks Entry 2nd'!AV205,IF(AND($E$3=3),'Marks Entry 3rd'!AV205,IF(AND($E$3=4),'Marks Entry 4th'!AV205,"")))))</f>
        <v/>
      </c>
      <c r="CP206" s="91" t="str">
        <f t="shared" si="285"/>
        <v/>
      </c>
      <c r="CQ206" s="87">
        <f t="shared" si="286"/>
        <v>0</v>
      </c>
      <c r="CR206" s="93" t="str">
        <f>IF(OR($E206="",$G206=""),"",IF(AND($E$3=1),'Marks Entry 1st'!AW205,IF(AND($E$3=2),'Marks Entry 2nd'!AW205,IF(AND($E$3=3),'Marks Entry 3rd'!AW205,IF(AND($E$3=4),'Marks Entry 4th'!AW205,"")))))</f>
        <v/>
      </c>
      <c r="CS206" s="93" t="str">
        <f>IF(OR($E206="",$G206=""),"",IF(AND($E$3=1),'Marks Entry 1st'!AX205,IF(AND($E$3=2),'Marks Entry 2nd'!AX205,IF(AND($E$3=3),'Marks Entry 3rd'!AX205,IF(AND($E$3=4),'Marks Entry 4th'!AX205,"")))))</f>
        <v/>
      </c>
      <c r="CT206" s="93" t="str">
        <f>IF(OR($E206="",$G206=""),"",IF(AND($E$3=1),'Marks Entry 1st'!AY205,IF(AND($E$3=2),'Marks Entry 2nd'!AY205,IF(AND($E$3=3),'Marks Entry 3rd'!AY205,IF(AND($E$3=4),'Marks Entry 4th'!AY205,"")))))</f>
        <v/>
      </c>
      <c r="CU206" s="92" t="str">
        <f t="shared" si="287"/>
        <v/>
      </c>
      <c r="CV206" s="87" t="str">
        <f t="shared" si="288"/>
        <v/>
      </c>
      <c r="CW206" s="144">
        <f t="shared" si="289"/>
        <v>0</v>
      </c>
      <c r="CX206" s="144" t="str">
        <f t="shared" si="290"/>
        <v/>
      </c>
      <c r="CY206" s="144" t="str">
        <f t="shared" si="248"/>
        <v/>
      </c>
      <c r="CZ206" s="144" t="str">
        <f t="shared" si="291"/>
        <v/>
      </c>
      <c r="DA206" s="144" t="str">
        <f t="shared" si="249"/>
        <v/>
      </c>
      <c r="DB206" s="148" t="str">
        <f t="shared" si="250"/>
        <v/>
      </c>
      <c r="DC206" s="380" t="str">
        <f>IF(OR($E206="",$G206=""),"",IF(AND($E$3=1),'Marks Entry 1st'!AZ205,IF(AND($E$3=2),'Marks Entry 2nd'!AZ205,IF(AND($E$3=3),'Marks Entry 3rd'!AZ205,IF(AND($E$3=4),'Marks Entry 4th'!AZ205,"")))))</f>
        <v/>
      </c>
      <c r="DD206" s="380" t="str">
        <f>IF(OR($E206="",$G206=""),"",IF(AND($E$3=1),'Marks Entry 1st'!BA205,IF(AND($E$3=2),'Marks Entry 2nd'!BA205,IF(AND($E$3=3),'Marks Entry 3rd'!BA205,IF(AND($E$3=4),'Marks Entry 4th'!BA205,"")))))</f>
        <v/>
      </c>
      <c r="DE206" s="380" t="str">
        <f>IF(OR($E206="",$G206=""),"",IF(AND($E$3=1),'Marks Entry 1st'!BB205,IF(AND($E$3=2),'Marks Entry 2nd'!BB205,IF(AND($E$3=3),'Marks Entry 3rd'!BB205,IF(AND($E$3=4),'Marks Entry 4th'!BB205,"")))))</f>
        <v/>
      </c>
      <c r="DF206" s="181" t="str">
        <f t="shared" si="292"/>
        <v/>
      </c>
      <c r="DG206" s="182">
        <f t="shared" si="293"/>
        <v>0</v>
      </c>
      <c r="DH206" s="182" t="str">
        <f t="shared" si="294"/>
        <v/>
      </c>
      <c r="DI206" s="182" t="str">
        <f t="shared" si="295"/>
        <v/>
      </c>
      <c r="DJ206" s="147" t="str">
        <f t="shared" si="251"/>
        <v/>
      </c>
      <c r="DK206" s="380" t="str">
        <f>IF(OR($E206="",$G206=""),"",IF(AND($E$3=1),'Marks Entry 1st'!BC205,IF(AND($E$3=2),'Marks Entry 2nd'!BC205,IF(AND($E$3=3),'Marks Entry 3rd'!BC205,IF(AND($E$3=4),'Marks Entry 4th'!BC205,"")))))</f>
        <v/>
      </c>
      <c r="DL206" s="380" t="str">
        <f>IF(OR($E206="",$G206=""),"",IF(AND($E$3=1),'Marks Entry 1st'!BD205,IF(AND($E$3=2),'Marks Entry 2nd'!BD205,IF(AND($E$3=3),'Marks Entry 3rd'!BD205,IF(AND($E$3=4),'Marks Entry 4th'!BD205,"")))))</f>
        <v/>
      </c>
      <c r="DM206" s="380" t="str">
        <f>IF(OR($E206="",$G206=""),"",IF(AND($E$3=1),'Marks Entry 1st'!BE205,IF(AND($E$3=2),'Marks Entry 2nd'!BE205,IF(AND($E$3=3),'Marks Entry 3rd'!BE205,IF(AND($E$3=4),'Marks Entry 4th'!BE205,"")))))</f>
        <v/>
      </c>
      <c r="DN206" s="181" t="str">
        <f t="shared" si="296"/>
        <v/>
      </c>
      <c r="DO206" s="182">
        <f t="shared" si="297"/>
        <v>0</v>
      </c>
      <c r="DP206" s="182" t="str">
        <f t="shared" si="298"/>
        <v/>
      </c>
      <c r="DQ206" s="182" t="str">
        <f t="shared" si="299"/>
        <v/>
      </c>
      <c r="DR206" s="147" t="str">
        <f t="shared" si="252"/>
        <v/>
      </c>
      <c r="DS206" s="380" t="str">
        <f>IF(OR($E206="",$G206=""),"",IF(AND($E$3=1),'Marks Entry 1st'!BF205,IF(AND($E$3=2),'Marks Entry 2nd'!BF205,IF(AND($E$3=3),'Marks Entry 3rd'!BF205,IF(AND($E$3=4),'Marks Entry 4th'!BF205,"")))))</f>
        <v/>
      </c>
      <c r="DT206" s="380" t="str">
        <f>IF(OR($E206="",$G206=""),"",IF(AND($E$3=1),'Marks Entry 1st'!BG205,IF(AND($E$3=2),'Marks Entry 2nd'!BG205,IF(AND($E$3=3),'Marks Entry 3rd'!BG205,IF(AND($E$3=4),'Marks Entry 4th'!BG205,"")))))</f>
        <v/>
      </c>
      <c r="DU206" s="380" t="str">
        <f>IF(OR($E206="",$G206=""),"",IF(AND($E$3=1),'Marks Entry 1st'!BH205,IF(AND($E$3=2),'Marks Entry 2nd'!BH205,IF(AND($E$3=3),'Marks Entry 3rd'!BH205,IF(AND($E$3=4),'Marks Entry 4th'!BH205,"")))))</f>
        <v/>
      </c>
      <c r="DV206" s="181" t="str">
        <f t="shared" si="300"/>
        <v/>
      </c>
      <c r="DW206" s="182">
        <f t="shared" si="301"/>
        <v>0</v>
      </c>
      <c r="DX206" s="182" t="str">
        <f t="shared" si="302"/>
        <v/>
      </c>
      <c r="DY206" s="182" t="str">
        <f t="shared" si="303"/>
        <v/>
      </c>
      <c r="DZ206" s="147" t="str">
        <f t="shared" si="253"/>
        <v/>
      </c>
      <c r="EA206" s="104" t="str">
        <f t="shared" si="254"/>
        <v/>
      </c>
      <c r="EB206" s="105" t="str">
        <f t="shared" si="255"/>
        <v/>
      </c>
      <c r="EC206" s="111" t="str">
        <f t="shared" si="256"/>
        <v/>
      </c>
      <c r="ED206" s="112" t="str">
        <f t="shared" si="257"/>
        <v/>
      </c>
      <c r="EE206" s="386" t="str">
        <f t="shared" si="258"/>
        <v/>
      </c>
      <c r="EF206" s="72" t="str">
        <f>IF(OR($E206="",$G206=""),"",IF(AND($E$3=1),'Marks Entry 1st'!BI205,IF(AND($E$3=2),'Marks Entry 2nd'!BI205,IF(AND($E$3=3),'Marks Entry 3rd'!BI205,IF(AND($E$3=4),'Marks Entry 4th'!BI205,"")))))</f>
        <v/>
      </c>
      <c r="EG206" s="72" t="str">
        <f>IF(OR($E206="",$G206=""),"",IF(AND($E$3=1),'Marks Entry 1st'!BJ205,IF(AND($E$3=2),'Marks Entry 2nd'!BJ205,IF(AND($E$3=3),'Marks Entry 3rd'!BJ205,IF(AND($E$3=4),'Marks Entry 4th'!BJ205,"")))))</f>
        <v/>
      </c>
      <c r="EH206" s="328" t="str">
        <f t="shared" si="259"/>
        <v/>
      </c>
      <c r="EI206" s="73"/>
      <c r="EP206" s="75">
        <f>IF(AND($E$3=1),'Marks Entry 1st'!I205,IF(AND($E$3=2),'Marks Entry 2nd'!I205,IF(AND($E$3=3),'Marks Entry 3rd'!I205,IF(AND($E$3=4),'Marks Entry 4th'!I205,""))))</f>
        <v>0</v>
      </c>
    </row>
    <row r="207" spans="1:146" ht="18.899999999999999" customHeight="1">
      <c r="A207" s="94">
        <v>200</v>
      </c>
      <c r="B207" s="94" t="str">
        <f>IF(OR(EP207=0,EP207=""),"",IF(AND($E$3=1),'Marks Entry 1st'!I206,IF(AND($E$3=2),'Marks Entry 2nd'!I206,IF(AND($E$3=3),'Marks Entry 3rd'!I206,IF(AND($E$3=4),'Marks Entry 4th'!I206,"")))))</f>
        <v/>
      </c>
      <c r="C207" s="95" t="str">
        <f>IF(OR(B207=0,B207=""),"",IF(AND($E$3=1),'Marks Entry 1st'!B206,IF(AND($E$3=2),'Marks Entry 2nd'!B206,IF(AND($E$3=3),'Marks Entry 3rd'!B206,IF(AND($E$3=4),'Marks Entry 4th'!B206,"")))))</f>
        <v/>
      </c>
      <c r="D207" s="95" t="str">
        <f>IF(OR(B207=0,B207=""),"",IF(AND($E$3=1),'Marks Entry 1st'!C206,IF(AND($E$3=2),'Marks Entry 2nd'!C206,IF(AND($E$3=3),'Marks Entry 3rd'!C206,IF(AND($E$3=4),'Marks Entry 4th'!C206,"")))))</f>
        <v/>
      </c>
      <c r="E207" s="96" t="str">
        <f>IF(OR(B207=0,B207=""),"",IF(AND($E$3=1),'Marks Entry 1st'!E206,IF(AND($E$3=2),'Marks Entry 2nd'!E206,IF(AND($E$3=3),'Marks Entry 3rd'!E206,IF(AND($E$3=4),'Marks Entry 4th'!E206,"")))))</f>
        <v/>
      </c>
      <c r="F207" s="95" t="str">
        <f>IF(OR(B207=0,B207=""),"",IF(AND($E$3=1),'Marks Entry 1st'!D206,IF(AND($E$3=2),'Marks Entry 2nd'!D206,IF(AND($E$3=3),'Marks Entry 3rd'!D206,IF(AND($E$3=4),'Marks Entry 4th'!D206,"")))))</f>
        <v/>
      </c>
      <c r="G207" s="90" t="str">
        <f>IF(OR(B207=0,B207=""),"",IF(AND($E$3=1),'Marks Entry 1st'!F206,IF(AND($E$3=2),'Marks Entry 2nd'!F206,IF(AND($E$3=3),'Marks Entry 3rd'!F206,IF(AND($E$3=4),'Marks Entry 4th'!F206,"")))))</f>
        <v/>
      </c>
      <c r="H207" s="90" t="str">
        <f>IF(OR(B207=0,B207=""),"",IF(AND($E$3=1),'Marks Entry 1st'!G206,IF(AND($E$3=2),'Marks Entry 2nd'!G206,IF(AND($E$3=3),'Marks Entry 3rd'!G206,IF(AND($E$3=4),'Marks Entry 4th'!G206,"")))))</f>
        <v/>
      </c>
      <c r="I207" s="90" t="str">
        <f>IF(OR(B207=0,B207=""),"",IF(AND($E$3=1),'Marks Entry 1st'!H206,IF(AND($E$3=2),'Marks Entry 2nd'!H206,IF(AND($E$3=3),'Marks Entry 3rd'!H206,IF(AND($E$3=4),'Marks Entry 4th'!H206,"")))))</f>
        <v/>
      </c>
      <c r="J207" s="379" t="str">
        <f>IF(OR(B207=0,B207=""),"",IF(AND($E$3=1),'Marks Entry 1st'!J206,IF(AND($E$3=2),'Marks Entry 2nd'!J206,IF(AND($E$3=3),'Marks Entry 3rd'!J206,IF(AND($E$3=4),'Marks Entry 4th'!J206,"")))))</f>
        <v/>
      </c>
      <c r="K207" s="379" t="str">
        <f>IF(OR(B207=0,B207=""),"",IF(AND($E$3=1),'Marks Entry 1st'!K206,IF(AND($E$3=2),'Marks Entry 2nd'!K206,IF(AND($E$3=3),'Marks Entry 3rd'!K206,IF(AND($E$3=4),'Marks Entry 4th'!K206,"")))))</f>
        <v/>
      </c>
      <c r="L207" s="180" t="str">
        <f>IF(OR($E207="",$G207=""),"",IF(AND($E$3=1),'Marks Entry 1st'!L206,IF(AND($E$3=2),'Marks Entry 2nd'!L206,IF(AND($E$3=3),'Marks Entry 3rd'!L206,IF(AND($E$3=4),'Marks Entry 4th'!L206,"")))))</f>
        <v/>
      </c>
      <c r="M207" s="180" t="str">
        <f>IF(OR($E207="",$G207=""),"",IF(AND($E$3=1),'Marks Entry 1st'!M206,IF(AND($E$3=2),'Marks Entry 2nd'!M206,IF(AND($E$3=3),'Marks Entry 3rd'!M206,IF(AND($E$3=4),'Marks Entry 4th'!M206,"")))))</f>
        <v/>
      </c>
      <c r="N207" s="87" t="str">
        <f t="shared" si="260"/>
        <v/>
      </c>
      <c r="O207" s="180" t="str">
        <f>IF(OR($E207="",$G207=""),"",IF(AND($E$3=1),'Marks Entry 1st'!N206,IF(AND($E$3=2),'Marks Entry 2nd'!N206,IF(AND($E$3=3),'Marks Entry 3rd'!N206,IF(AND($E$3=4),'Marks Entry 4th'!N206,"")))))</f>
        <v/>
      </c>
      <c r="P207" s="180" t="str">
        <f>IF(OR($E207="",$G207=""),"",IF(AND($E$3=1),'Marks Entry 1st'!O206,IF(AND($E$3=2),'Marks Entry 2nd'!O206,IF(AND($E$3=3),'Marks Entry 3rd'!O206,IF(AND($E$3=4),'Marks Entry 4th'!O206,"")))))</f>
        <v/>
      </c>
      <c r="Q207" s="180" t="str">
        <f>IF(OR($E207="",$G207=""),"",IF(AND($E$3=1),'Marks Entry 1st'!P206,IF(AND($E$3=2),'Marks Entry 2nd'!P206,IF(AND($E$3=3),'Marks Entry 3rd'!P206,IF(AND($E$3=4),'Marks Entry 4th'!P206,"")))))</f>
        <v/>
      </c>
      <c r="R207" s="91" t="str">
        <f t="shared" si="261"/>
        <v/>
      </c>
      <c r="S207" s="87">
        <f t="shared" si="262"/>
        <v>0</v>
      </c>
      <c r="T207" s="93" t="str">
        <f>IF(OR($E207="",$G207=""),"",IF(AND($E$3=1),'Marks Entry 1st'!Q206,IF(AND($E$3=2),'Marks Entry 2nd'!Q206,IF(AND($E$3=3),'Marks Entry 3rd'!Q206,IF(AND($E$3=4),'Marks Entry 4th'!Q206,"")))))</f>
        <v/>
      </c>
      <c r="U207" s="93" t="str">
        <f>IF(OR($E207="",$G207=""),"",IF(AND($E$3=1),'Marks Entry 1st'!R206,IF(AND($E$3=2),'Marks Entry 2nd'!R206,IF(AND($E$3=3),'Marks Entry 3rd'!R206,IF(AND($E$3=4),'Marks Entry 4th'!R206,"")))))</f>
        <v/>
      </c>
      <c r="V207" s="93" t="str">
        <f>IF(OR($E207="",$G207=""),"",IF(AND($E$3=1),'Marks Entry 1st'!S206,IF(AND($E$3=2),'Marks Entry 2nd'!S206,IF(AND($E$3=3),'Marks Entry 3rd'!S206,IF(AND($E$3=4),'Marks Entry 4th'!S206,"")))))</f>
        <v/>
      </c>
      <c r="W207" s="92" t="str">
        <f t="shared" si="263"/>
        <v/>
      </c>
      <c r="X207" s="87" t="str">
        <f t="shared" si="264"/>
        <v/>
      </c>
      <c r="Y207" s="144">
        <f t="shared" si="265"/>
        <v>0</v>
      </c>
      <c r="Z207" s="144" t="str">
        <f t="shared" si="266"/>
        <v/>
      </c>
      <c r="AA207" s="144" t="str">
        <f t="shared" si="228"/>
        <v/>
      </c>
      <c r="AB207" s="144" t="str">
        <f t="shared" si="267"/>
        <v/>
      </c>
      <c r="AC207" s="144" t="str">
        <f t="shared" si="229"/>
        <v/>
      </c>
      <c r="AD207" s="148" t="str">
        <f t="shared" si="230"/>
        <v/>
      </c>
      <c r="AE207" s="180" t="str">
        <f>IF(OR($E207="",$G207=""),"",IF(AND($E$3=1),'Marks Entry 1st'!T206,IF(AND($E$3=2),'Marks Entry 2nd'!T206,IF(AND($E$3=3),'Marks Entry 3rd'!T206,IF(AND($E$3=4),'Marks Entry 4th'!T206,"")))))</f>
        <v/>
      </c>
      <c r="AF207" s="180" t="str">
        <f>IF(OR($E207="",$G207=""),"",IF(AND($E$3=1),'Marks Entry 1st'!U206,IF(AND($E$3=2),'Marks Entry 2nd'!U206,IF(AND($E$3=3),'Marks Entry 3rd'!U206,IF(AND($E$3=4),'Marks Entry 4th'!U206,"")))))</f>
        <v/>
      </c>
      <c r="AG207" s="87" t="str">
        <f t="shared" si="268"/>
        <v/>
      </c>
      <c r="AH207" s="180" t="str">
        <f>IF(OR($E207="",$G207=""),"",IF(AND($E$3=1),'Marks Entry 1st'!V206,IF(AND($E$3=2),'Marks Entry 2nd'!V206,IF(AND($E$3=3),'Marks Entry 3rd'!V206,IF(AND($E$3=4),'Marks Entry 4th'!V206,"")))))</f>
        <v/>
      </c>
      <c r="AI207" s="180" t="str">
        <f>IF(OR($E207="",$G207=""),"",IF(AND($E$3=1),'Marks Entry 1st'!W206,IF(AND($E$3=2),'Marks Entry 2nd'!W206,IF(AND($E$3=3),'Marks Entry 3rd'!W206,IF(AND($E$3=4),'Marks Entry 4th'!W206,"")))))</f>
        <v/>
      </c>
      <c r="AJ207" s="180" t="str">
        <f>IF(OR($E207="",$G207=""),"",IF(AND($E$3=1),'Marks Entry 1st'!X206,IF(AND($E$3=2),'Marks Entry 2nd'!X206,IF(AND($E$3=3),'Marks Entry 3rd'!X206,IF(AND($E$3=4),'Marks Entry 4th'!X206,"")))))</f>
        <v/>
      </c>
      <c r="AK207" s="91" t="str">
        <f t="shared" si="269"/>
        <v/>
      </c>
      <c r="AL207" s="87">
        <f t="shared" si="270"/>
        <v>0</v>
      </c>
      <c r="AM207" s="93" t="str">
        <f>IF(OR($E207="",$G207=""),"",IF(AND($E$3=1),'Marks Entry 1st'!Y206,IF(AND($E$3=2),'Marks Entry 2nd'!Y206,IF(AND($E$3=3),'Marks Entry 3rd'!Y206,IF(AND($E$3=4),'Marks Entry 4th'!Y206,"")))))</f>
        <v/>
      </c>
      <c r="AN207" s="93" t="str">
        <f>IF(OR($E207="",$G207=""),"",IF(AND($E$3=1),'Marks Entry 1st'!Z206,IF(AND($E$3=2),'Marks Entry 2nd'!Z206,IF(AND($E$3=3),'Marks Entry 3rd'!Z206,IF(AND($E$3=4),'Marks Entry 4th'!Z206,"")))))</f>
        <v/>
      </c>
      <c r="AO207" s="93" t="str">
        <f>IF(OR($E207="",$G207=""),"",IF(AND($E$3=1),'Marks Entry 1st'!AA206,IF(AND($E$3=2),'Marks Entry 2nd'!AA206,IF(AND($E$3=3),'Marks Entry 3rd'!AA206,IF(AND($E$3=4),'Marks Entry 4th'!AA206,"")))))</f>
        <v/>
      </c>
      <c r="AP207" s="92" t="str">
        <f t="shared" si="271"/>
        <v/>
      </c>
      <c r="AQ207" s="87" t="str">
        <f t="shared" si="272"/>
        <v/>
      </c>
      <c r="AR207" s="144">
        <f t="shared" si="273"/>
        <v>0</v>
      </c>
      <c r="AS207" s="144" t="str">
        <f t="shared" si="274"/>
        <v/>
      </c>
      <c r="AT207" s="144" t="str">
        <f t="shared" si="231"/>
        <v/>
      </c>
      <c r="AU207" s="144" t="str">
        <f t="shared" si="275"/>
        <v/>
      </c>
      <c r="AV207" s="144" t="str">
        <f t="shared" si="232"/>
        <v/>
      </c>
      <c r="AW207" s="148" t="str">
        <f t="shared" si="233"/>
        <v/>
      </c>
      <c r="AX207" s="180" t="str">
        <f>IF(OR($E207="",$G207=""),"",IF(AND($E$3=1),'Marks Entry 1st'!AB206,IF(AND($E$3=2),'Marks Entry 2nd'!AB206,IF(AND($E$3=3),'Marks Entry 3rd'!AB206,IF(AND($E$3=4),'Marks Entry 4th'!AB206,"")))))</f>
        <v/>
      </c>
      <c r="AY207" s="180" t="str">
        <f>IF(OR($E207="",$G207=""),"",IF(AND($E$3=1),'Marks Entry 1st'!AC206,IF(AND($E$3=2),'Marks Entry 2nd'!AC206,IF(AND($E$3=3),'Marks Entry 3rd'!AC206,IF(AND($E$3=4),'Marks Entry 4th'!AC206,"")))))</f>
        <v/>
      </c>
      <c r="AZ207" s="87" t="str">
        <f t="shared" si="234"/>
        <v/>
      </c>
      <c r="BA207" s="180" t="str">
        <f>IF(OR($E207="",$G207=""),"",IF(AND($E$3=1),'Marks Entry 1st'!AD206,IF(AND($E$3=2),'Marks Entry 2nd'!AD206,IF(AND($E$3=3),'Marks Entry 3rd'!AD206,IF(AND($E$3=4),'Marks Entry 4th'!AD206,"")))))</f>
        <v/>
      </c>
      <c r="BB207" s="180" t="str">
        <f>IF(OR($E207="",$G207=""),"",IF(AND($E$3=1),'Marks Entry 1st'!AE206,IF(AND($E$3=2),'Marks Entry 2nd'!AE206,IF(AND($E$3=3),'Marks Entry 3rd'!AE206,IF(AND($E$3=4),'Marks Entry 4th'!AE206,"")))))</f>
        <v/>
      </c>
      <c r="BC207" s="180" t="str">
        <f>IF(OR($E207="",$G207=""),"",IF(AND($E$3=1),'Marks Entry 1st'!AF206,IF(AND($E$3=2),'Marks Entry 2nd'!AF206,IF(AND($E$3=3),'Marks Entry 3rd'!AF206,IF(AND($E$3=4),'Marks Entry 4th'!AF206,"")))))</f>
        <v/>
      </c>
      <c r="BD207" s="91" t="str">
        <f t="shared" si="235"/>
        <v/>
      </c>
      <c r="BE207" s="87">
        <f t="shared" si="236"/>
        <v>0</v>
      </c>
      <c r="BF207" s="93" t="str">
        <f>IF(OR($E207="",$G207=""),"",IF(AND($E$3=1),'Marks Entry 1st'!AG206,IF(AND($E$3=2),'Marks Entry 2nd'!AG206,IF(AND($E$3=3),'Marks Entry 3rd'!AG206,IF(AND($E$3=4),'Marks Entry 4th'!AG206,"")))))</f>
        <v/>
      </c>
      <c r="BG207" s="93" t="str">
        <f>IF(OR($E207="",$G207=""),"",IF(AND($E$3=1),'Marks Entry 1st'!AH206,IF(AND($E$3=2),'Marks Entry 2nd'!AH206,IF(AND($E$3=3),'Marks Entry 3rd'!AH206,IF(AND($E$3=4),'Marks Entry 4th'!AH206,"")))))</f>
        <v/>
      </c>
      <c r="BH207" s="93" t="str">
        <f>IF(OR($E207="",$G207=""),"",IF(AND($E$3=1),'Marks Entry 1st'!AI206,IF(AND($E$3=2),'Marks Entry 2nd'!AI206,IF(AND($E$3=3),'Marks Entry 3rd'!AI206,IF(AND($E$3=4),'Marks Entry 4th'!AI206,"")))))</f>
        <v/>
      </c>
      <c r="BI207" s="92" t="str">
        <f t="shared" si="237"/>
        <v/>
      </c>
      <c r="BJ207" s="87" t="str">
        <f t="shared" si="238"/>
        <v/>
      </c>
      <c r="BK207" s="144">
        <f t="shared" si="239"/>
        <v>0</v>
      </c>
      <c r="BL207" s="144" t="str">
        <f t="shared" si="240"/>
        <v/>
      </c>
      <c r="BM207" s="144" t="str">
        <f t="shared" si="241"/>
        <v/>
      </c>
      <c r="BN207" s="144" t="str">
        <f t="shared" si="242"/>
        <v/>
      </c>
      <c r="BO207" s="144" t="str">
        <f t="shared" si="243"/>
        <v/>
      </c>
      <c r="BP207" s="148" t="str">
        <f t="shared" si="244"/>
        <v/>
      </c>
      <c r="BQ207" s="180" t="str">
        <f>IF(OR($E207="",$G207=""),"",IF(AND($E$3=1),'Marks Entry 1st'!AJ206,IF(AND($E$3=2),'Marks Entry 2nd'!AJ206,IF(AND($E$3=3),'Marks Entry 3rd'!AJ206,IF(AND($E$3=4),'Marks Entry 4th'!AJ206,"")))))</f>
        <v/>
      </c>
      <c r="BR207" s="180" t="str">
        <f>IF(OR($E207="",$G207=""),"",IF(AND($E$3=1),'Marks Entry 1st'!AK206,IF(AND($E$3=2),'Marks Entry 2nd'!AK206,IF(AND($E$3=3),'Marks Entry 3rd'!AK206,IF(AND($E$3=4),'Marks Entry 4th'!AK206,"")))))</f>
        <v/>
      </c>
      <c r="BS207" s="87" t="str">
        <f t="shared" si="276"/>
        <v/>
      </c>
      <c r="BT207" s="180" t="str">
        <f>IF(OR($E207="",$G207=""),"",IF(AND($E$3=1),'Marks Entry 1st'!AL206,IF(AND($E$3=2),'Marks Entry 2nd'!AL206,IF(AND($E$3=3),'Marks Entry 3rd'!AL206,IF(AND($E$3=4),'Marks Entry 4th'!AL206,"")))))</f>
        <v/>
      </c>
      <c r="BU207" s="180" t="str">
        <f>IF(OR($E207="",$G207=""),"",IF(AND($E$3=1),'Marks Entry 1st'!AM206,IF(AND($E$3=2),'Marks Entry 2nd'!AM206,IF(AND($E$3=3),'Marks Entry 3rd'!AM206,IF(AND($E$3=4),'Marks Entry 4th'!AM206,"")))))</f>
        <v/>
      </c>
      <c r="BV207" s="180" t="str">
        <f>IF(OR($E207="",$G207=""),"",IF(AND($E$3=1),'Marks Entry 1st'!AN206,IF(AND($E$3=2),'Marks Entry 2nd'!AN206,IF(AND($E$3=3),'Marks Entry 3rd'!AN206,IF(AND($E$3=4),'Marks Entry 4th'!AN206,"")))))</f>
        <v/>
      </c>
      <c r="BW207" s="91" t="str">
        <f t="shared" si="277"/>
        <v/>
      </c>
      <c r="BX207" s="87">
        <f t="shared" si="278"/>
        <v>0</v>
      </c>
      <c r="BY207" s="93" t="str">
        <f>IF(OR($E207="",$G207=""),"",IF(AND($E$3=1),'Marks Entry 1st'!AO206,IF(AND($E$3=2),'Marks Entry 2nd'!AO206,IF(AND($E$3=3),'Marks Entry 3rd'!AO206,IF(AND($E$3=4),'Marks Entry 4th'!AO206,"")))))</f>
        <v/>
      </c>
      <c r="BZ207" s="93" t="str">
        <f>IF(OR($E207="",$G207=""),"",IF(AND($E$3=1),'Marks Entry 1st'!AP206,IF(AND($E$3=2),'Marks Entry 2nd'!AP206,IF(AND($E$3=3),'Marks Entry 3rd'!AP206,IF(AND($E$3=4),'Marks Entry 4th'!AP206,"")))))</f>
        <v/>
      </c>
      <c r="CA207" s="93" t="str">
        <f>IF(OR($E207="",$G207=""),"",IF(AND($E$3=1),'Marks Entry 1st'!AQ206,IF(AND($E$3=2),'Marks Entry 2nd'!AQ206,IF(AND($E$3=3),'Marks Entry 3rd'!AQ206,IF(AND($E$3=4),'Marks Entry 4th'!AQ206,"")))))</f>
        <v/>
      </c>
      <c r="CB207" s="92" t="str">
        <f t="shared" si="279"/>
        <v/>
      </c>
      <c r="CC207" s="87" t="str">
        <f t="shared" si="280"/>
        <v/>
      </c>
      <c r="CD207" s="144">
        <f t="shared" si="281"/>
        <v>0</v>
      </c>
      <c r="CE207" s="144" t="str">
        <f t="shared" si="282"/>
        <v/>
      </c>
      <c r="CF207" s="144" t="str">
        <f t="shared" si="245"/>
        <v/>
      </c>
      <c r="CG207" s="144" t="str">
        <f t="shared" si="283"/>
        <v/>
      </c>
      <c r="CH207" s="144" t="str">
        <f t="shared" si="246"/>
        <v/>
      </c>
      <c r="CI207" s="148" t="str">
        <f t="shared" si="247"/>
        <v/>
      </c>
      <c r="CJ207" s="180" t="str">
        <f>IF(OR($E207="",$G207=""),"",IF(AND($E$3=1),'Marks Entry 1st'!AR206,IF(AND($E$3=2),'Marks Entry 2nd'!AR206,IF(AND($E$3=3),'Marks Entry 3rd'!AR206,IF(AND($E$3=4),'Marks Entry 4th'!AR206,"")))))</f>
        <v/>
      </c>
      <c r="CK207" s="180" t="str">
        <f>IF(OR($E207="",$G207=""),"",IF(AND($E$3=1),'Marks Entry 1st'!AS206,IF(AND($E$3=2),'Marks Entry 2nd'!AS206,IF(AND($E$3=3),'Marks Entry 3rd'!AS206,IF(AND($E$3=4),'Marks Entry 4th'!AS206,"")))))</f>
        <v/>
      </c>
      <c r="CL207" s="87" t="str">
        <f t="shared" si="284"/>
        <v/>
      </c>
      <c r="CM207" s="180" t="str">
        <f>IF(OR($E207="",$G207=""),"",IF(AND($E$3=1),'Marks Entry 1st'!AT206,IF(AND($E$3=2),'Marks Entry 2nd'!AT206,IF(AND($E$3=3),'Marks Entry 3rd'!AT206,IF(AND($E$3=4),'Marks Entry 4th'!AT206,"")))))</f>
        <v/>
      </c>
      <c r="CN207" s="180" t="str">
        <f>IF(OR($E207="",$G207=""),"",IF(AND($E$3=1),'Marks Entry 1st'!AU206,IF(AND($E$3=2),'Marks Entry 2nd'!AU206,IF(AND($E$3=3),'Marks Entry 3rd'!AU206,IF(AND($E$3=4),'Marks Entry 4th'!AU206,"")))))</f>
        <v/>
      </c>
      <c r="CO207" s="180" t="str">
        <f>IF(OR($E207="",$G207=""),"",IF(AND($E$3=1),'Marks Entry 1st'!AV206,IF(AND($E$3=2),'Marks Entry 2nd'!AV206,IF(AND($E$3=3),'Marks Entry 3rd'!AV206,IF(AND($E$3=4),'Marks Entry 4th'!AV206,"")))))</f>
        <v/>
      </c>
      <c r="CP207" s="91" t="str">
        <f t="shared" si="285"/>
        <v/>
      </c>
      <c r="CQ207" s="87">
        <f t="shared" si="286"/>
        <v>0</v>
      </c>
      <c r="CR207" s="93" t="str">
        <f>IF(OR($E207="",$G207=""),"",IF(AND($E$3=1),'Marks Entry 1st'!AW206,IF(AND($E$3=2),'Marks Entry 2nd'!AW206,IF(AND($E$3=3),'Marks Entry 3rd'!AW206,IF(AND($E$3=4),'Marks Entry 4th'!AW206,"")))))</f>
        <v/>
      </c>
      <c r="CS207" s="93" t="str">
        <f>IF(OR($E207="",$G207=""),"",IF(AND($E$3=1),'Marks Entry 1st'!AX206,IF(AND($E$3=2),'Marks Entry 2nd'!AX206,IF(AND($E$3=3),'Marks Entry 3rd'!AX206,IF(AND($E$3=4),'Marks Entry 4th'!AX206,"")))))</f>
        <v/>
      </c>
      <c r="CT207" s="93" t="str">
        <f>IF(OR($E207="",$G207=""),"",IF(AND($E$3=1),'Marks Entry 1st'!AY206,IF(AND($E$3=2),'Marks Entry 2nd'!AY206,IF(AND($E$3=3),'Marks Entry 3rd'!AY206,IF(AND($E$3=4),'Marks Entry 4th'!AY206,"")))))</f>
        <v/>
      </c>
      <c r="CU207" s="92" t="str">
        <f t="shared" si="287"/>
        <v/>
      </c>
      <c r="CV207" s="87" t="str">
        <f t="shared" si="288"/>
        <v/>
      </c>
      <c r="CW207" s="144">
        <f t="shared" si="289"/>
        <v>0</v>
      </c>
      <c r="CX207" s="144" t="str">
        <f t="shared" si="290"/>
        <v/>
      </c>
      <c r="CY207" s="144" t="str">
        <f t="shared" si="248"/>
        <v/>
      </c>
      <c r="CZ207" s="144" t="str">
        <f t="shared" si="291"/>
        <v/>
      </c>
      <c r="DA207" s="144" t="str">
        <f t="shared" si="249"/>
        <v/>
      </c>
      <c r="DB207" s="148" t="str">
        <f t="shared" si="250"/>
        <v/>
      </c>
      <c r="DC207" s="380" t="str">
        <f>IF(OR($E207="",$G207=""),"",IF(AND($E$3=1),'Marks Entry 1st'!AZ206,IF(AND($E$3=2),'Marks Entry 2nd'!AZ206,IF(AND($E$3=3),'Marks Entry 3rd'!AZ206,IF(AND($E$3=4),'Marks Entry 4th'!AZ206,"")))))</f>
        <v/>
      </c>
      <c r="DD207" s="380" t="str">
        <f>IF(OR($E207="",$G207=""),"",IF(AND($E$3=1),'Marks Entry 1st'!BA206,IF(AND($E$3=2),'Marks Entry 2nd'!BA206,IF(AND($E$3=3),'Marks Entry 3rd'!BA206,IF(AND($E$3=4),'Marks Entry 4th'!BA206,"")))))</f>
        <v/>
      </c>
      <c r="DE207" s="380" t="str">
        <f>IF(OR($E207="",$G207=""),"",IF(AND($E$3=1),'Marks Entry 1st'!BB206,IF(AND($E$3=2),'Marks Entry 2nd'!BB206,IF(AND($E$3=3),'Marks Entry 3rd'!BB206,IF(AND($E$3=4),'Marks Entry 4th'!BB206,"")))))</f>
        <v/>
      </c>
      <c r="DF207" s="181" t="str">
        <f t="shared" si="292"/>
        <v/>
      </c>
      <c r="DG207" s="182">
        <f t="shared" si="293"/>
        <v>0</v>
      </c>
      <c r="DH207" s="182" t="str">
        <f t="shared" si="294"/>
        <v/>
      </c>
      <c r="DI207" s="182" t="str">
        <f t="shared" si="295"/>
        <v/>
      </c>
      <c r="DJ207" s="147" t="str">
        <f t="shared" si="251"/>
        <v/>
      </c>
      <c r="DK207" s="380" t="str">
        <f>IF(OR($E207="",$G207=""),"",IF(AND($E$3=1),'Marks Entry 1st'!BC206,IF(AND($E$3=2),'Marks Entry 2nd'!BC206,IF(AND($E$3=3),'Marks Entry 3rd'!BC206,IF(AND($E$3=4),'Marks Entry 4th'!BC206,"")))))</f>
        <v/>
      </c>
      <c r="DL207" s="380" t="str">
        <f>IF(OR($E207="",$G207=""),"",IF(AND($E$3=1),'Marks Entry 1st'!BD206,IF(AND($E$3=2),'Marks Entry 2nd'!BD206,IF(AND($E$3=3),'Marks Entry 3rd'!BD206,IF(AND($E$3=4),'Marks Entry 4th'!BD206,"")))))</f>
        <v/>
      </c>
      <c r="DM207" s="380" t="str">
        <f>IF(OR($E207="",$G207=""),"",IF(AND($E$3=1),'Marks Entry 1st'!BE206,IF(AND($E$3=2),'Marks Entry 2nd'!BE206,IF(AND($E$3=3),'Marks Entry 3rd'!BE206,IF(AND($E$3=4),'Marks Entry 4th'!BE206,"")))))</f>
        <v/>
      </c>
      <c r="DN207" s="181" t="str">
        <f t="shared" si="296"/>
        <v/>
      </c>
      <c r="DO207" s="182">
        <f t="shared" si="297"/>
        <v>0</v>
      </c>
      <c r="DP207" s="182" t="str">
        <f t="shared" si="298"/>
        <v/>
      </c>
      <c r="DQ207" s="182" t="str">
        <f t="shared" si="299"/>
        <v/>
      </c>
      <c r="DR207" s="147" t="str">
        <f t="shared" si="252"/>
        <v/>
      </c>
      <c r="DS207" s="380" t="str">
        <f>IF(OR($E207="",$G207=""),"",IF(AND($E$3=1),'Marks Entry 1st'!BF206,IF(AND($E$3=2),'Marks Entry 2nd'!BF206,IF(AND($E$3=3),'Marks Entry 3rd'!BF206,IF(AND($E$3=4),'Marks Entry 4th'!BF206,"")))))</f>
        <v/>
      </c>
      <c r="DT207" s="380" t="str">
        <f>IF(OR($E207="",$G207=""),"",IF(AND($E$3=1),'Marks Entry 1st'!BG206,IF(AND($E$3=2),'Marks Entry 2nd'!BG206,IF(AND($E$3=3),'Marks Entry 3rd'!BG206,IF(AND($E$3=4),'Marks Entry 4th'!BG206,"")))))</f>
        <v/>
      </c>
      <c r="DU207" s="380" t="str">
        <f>IF(OR($E207="",$G207=""),"",IF(AND($E$3=1),'Marks Entry 1st'!BH206,IF(AND($E$3=2),'Marks Entry 2nd'!BH206,IF(AND($E$3=3),'Marks Entry 3rd'!BH206,IF(AND($E$3=4),'Marks Entry 4th'!BH206,"")))))</f>
        <v/>
      </c>
      <c r="DV207" s="181" t="str">
        <f t="shared" si="300"/>
        <v/>
      </c>
      <c r="DW207" s="182">
        <f t="shared" si="301"/>
        <v>0</v>
      </c>
      <c r="DX207" s="182" t="str">
        <f t="shared" si="302"/>
        <v/>
      </c>
      <c r="DY207" s="182" t="str">
        <f t="shared" si="303"/>
        <v/>
      </c>
      <c r="DZ207" s="147" t="str">
        <f t="shared" si="253"/>
        <v/>
      </c>
      <c r="EA207" s="104" t="str">
        <f t="shared" si="254"/>
        <v/>
      </c>
      <c r="EB207" s="105" t="str">
        <f t="shared" si="255"/>
        <v/>
      </c>
      <c r="EC207" s="111" t="str">
        <f t="shared" si="256"/>
        <v/>
      </c>
      <c r="ED207" s="112" t="str">
        <f t="shared" si="257"/>
        <v/>
      </c>
      <c r="EE207" s="386" t="str">
        <f t="shared" si="258"/>
        <v/>
      </c>
      <c r="EF207" s="72" t="str">
        <f>IF(OR($E207="",$G207=""),"",IF(AND($E$3=1),'Marks Entry 1st'!BI206,IF(AND($E$3=2),'Marks Entry 2nd'!BI206,IF(AND($E$3=3),'Marks Entry 3rd'!BI206,IF(AND($E$3=4),'Marks Entry 4th'!BI206,"")))))</f>
        <v/>
      </c>
      <c r="EG207" s="72" t="str">
        <f>IF(OR($E207="",$G207=""),"",IF(AND($E$3=1),'Marks Entry 1st'!BJ206,IF(AND($E$3=2),'Marks Entry 2nd'!BJ206,IF(AND($E$3=3),'Marks Entry 3rd'!BJ206,IF(AND($E$3=4),'Marks Entry 4th'!BJ206,"")))))</f>
        <v/>
      </c>
      <c r="EH207" s="328" t="str">
        <f t="shared" si="259"/>
        <v/>
      </c>
      <c r="EI207" s="73"/>
      <c r="EP207" s="75">
        <f>IF(AND($E$3=1),'Marks Entry 1st'!I206,IF(AND($E$3=2),'Marks Entry 2nd'!I206,IF(AND($E$3=3),'Marks Entry 3rd'!I206,IF(AND($E$3=4),'Marks Entry 4th'!I206,""))))</f>
        <v>0</v>
      </c>
    </row>
    <row r="208" spans="1:146" s="168" customFormat="1" ht="24.75" customHeight="1">
      <c r="A208" s="613" t="s">
        <v>255</v>
      </c>
      <c r="B208" s="613"/>
      <c r="C208" s="613"/>
      <c r="D208" s="613"/>
      <c r="E208" s="613"/>
      <c r="F208" s="613"/>
      <c r="G208" s="613"/>
      <c r="H208" s="614" t="s">
        <v>256</v>
      </c>
      <c r="I208" s="614"/>
      <c r="J208" s="183" t="s">
        <v>257</v>
      </c>
      <c r="K208" s="586" t="str">
        <f>L4</f>
        <v xml:space="preserve">हिन्दी </v>
      </c>
      <c r="L208" s="586"/>
      <c r="M208" s="586"/>
      <c r="N208" s="586"/>
      <c r="O208" s="586"/>
      <c r="P208" s="586"/>
      <c r="Q208" s="586"/>
      <c r="R208" s="586"/>
      <c r="S208" s="586"/>
      <c r="T208" s="586"/>
      <c r="U208" s="586"/>
      <c r="V208" s="586"/>
      <c r="W208" s="586"/>
      <c r="X208" s="586"/>
      <c r="AD208" s="184"/>
      <c r="AE208" s="586" t="str">
        <f>AE4</f>
        <v xml:space="preserve">अंग्रेजी </v>
      </c>
      <c r="AF208" s="586"/>
      <c r="AG208" s="586"/>
      <c r="AH208" s="586"/>
      <c r="AI208" s="586"/>
      <c r="AJ208" s="586"/>
      <c r="AK208" s="586"/>
      <c r="AL208" s="586"/>
      <c r="AM208" s="586"/>
      <c r="AN208" s="586"/>
      <c r="AO208" s="586"/>
      <c r="AP208" s="586"/>
      <c r="AQ208" s="586"/>
      <c r="AR208" s="586"/>
      <c r="AW208" s="586" t="str">
        <f>AX4</f>
        <v>संस्कृत</v>
      </c>
      <c r="AX208" s="586"/>
      <c r="AY208" s="586"/>
      <c r="AZ208" s="586"/>
      <c r="BA208" s="586"/>
      <c r="BB208" s="586"/>
      <c r="BC208" s="586"/>
      <c r="BD208" s="586"/>
      <c r="BE208" s="586"/>
      <c r="BF208" s="586"/>
      <c r="BG208" s="586"/>
      <c r="BH208" s="586"/>
      <c r="BI208" s="586"/>
      <c r="BJ208" s="586"/>
      <c r="BK208" s="184"/>
      <c r="BL208" s="184"/>
      <c r="BM208" s="184"/>
      <c r="BN208" s="184"/>
      <c r="BO208" s="184"/>
      <c r="BP208" s="184"/>
      <c r="BQ208" s="586" t="str">
        <f>BQ4</f>
        <v xml:space="preserve">गणित </v>
      </c>
      <c r="BR208" s="586"/>
      <c r="BS208" s="586"/>
      <c r="BT208" s="586"/>
      <c r="BU208" s="586"/>
      <c r="BV208" s="586"/>
      <c r="BW208" s="586"/>
      <c r="BX208" s="586"/>
      <c r="BY208" s="586"/>
      <c r="BZ208" s="586"/>
      <c r="CA208" s="586"/>
      <c r="CB208" s="586"/>
      <c r="CC208" s="586"/>
      <c r="CD208" s="586"/>
      <c r="CI208" s="184"/>
      <c r="CJ208" s="586" t="str">
        <f>CJ4</f>
        <v xml:space="preserve">पर्यावरण अध्ययन </v>
      </c>
      <c r="CK208" s="586"/>
      <c r="CL208" s="586"/>
      <c r="CM208" s="586"/>
      <c r="CN208" s="586"/>
      <c r="CO208" s="586"/>
      <c r="CP208" s="586"/>
      <c r="CQ208" s="586"/>
      <c r="CR208" s="586"/>
      <c r="CS208" s="586"/>
      <c r="CT208" s="586"/>
      <c r="CU208" s="586"/>
      <c r="CV208" s="586"/>
      <c r="CW208" s="586"/>
      <c r="DB208" s="184"/>
      <c r="DC208" s="600" t="str">
        <f>DC4</f>
        <v xml:space="preserve">कार्यानुभव </v>
      </c>
      <c r="DD208" s="600"/>
      <c r="DE208" s="600"/>
      <c r="DF208" s="600"/>
      <c r="DG208" s="600"/>
      <c r="DH208" s="600"/>
      <c r="DI208" s="600"/>
      <c r="DJ208" s="600"/>
      <c r="DK208" s="600" t="str">
        <f>DK4</f>
        <v xml:space="preserve">कलाशिक्षा </v>
      </c>
      <c r="DL208" s="600"/>
      <c r="DM208" s="600"/>
      <c r="DN208" s="600"/>
      <c r="DO208" s="600"/>
      <c r="DP208" s="600"/>
      <c r="DQ208" s="600"/>
      <c r="DR208" s="600"/>
      <c r="DS208" s="600" t="str">
        <f>DS4</f>
        <v xml:space="preserve">स्वा. एवं शा. शिक्षा </v>
      </c>
      <c r="DT208" s="600"/>
      <c r="DU208" s="600"/>
      <c r="DV208" s="600"/>
      <c r="DW208" s="600"/>
      <c r="DX208" s="600"/>
      <c r="DY208" s="600"/>
      <c r="DZ208" s="600"/>
      <c r="EA208" s="579" t="s">
        <v>272</v>
      </c>
      <c r="EB208" s="580"/>
      <c r="EC208" s="583">
        <f>COUNTA(EC8:EC207)-COUNTIF(EC8:EC207,"0")-COUNTIF(EC8:EC207,"blank")-COUNTIF(EC8:EC207,"")</f>
        <v>30</v>
      </c>
      <c r="ED208" s="583"/>
      <c r="EE208" s="599" t="s">
        <v>281</v>
      </c>
      <c r="EF208" s="599"/>
      <c r="EG208" s="598">
        <f>IF('Master sheet'!C10="","",'Master sheet'!C10)</f>
        <v>44697</v>
      </c>
      <c r="EH208" s="598"/>
      <c r="EI208" s="598"/>
    </row>
    <row r="209" spans="1:139" ht="21" customHeight="1">
      <c r="A209" s="613"/>
      <c r="B209" s="613"/>
      <c r="C209" s="613"/>
      <c r="D209" s="613"/>
      <c r="E209" s="613"/>
      <c r="F209" s="613"/>
      <c r="G209" s="613"/>
      <c r="H209" s="609" t="s">
        <v>258</v>
      </c>
      <c r="I209" s="609"/>
      <c r="J209" s="183" t="s">
        <v>257</v>
      </c>
      <c r="K209" s="586" t="str">
        <f>O4</f>
        <v>MANOJ KUMAR PACHORI</v>
      </c>
      <c r="L209" s="586"/>
      <c r="M209" s="586"/>
      <c r="N209" s="586"/>
      <c r="O209" s="586"/>
      <c r="P209" s="586"/>
      <c r="Q209" s="586"/>
      <c r="R209" s="586"/>
      <c r="S209" s="586"/>
      <c r="T209" s="586"/>
      <c r="U209" s="586"/>
      <c r="V209" s="586"/>
      <c r="W209" s="586"/>
      <c r="X209" s="586"/>
      <c r="AD209" s="185"/>
      <c r="AE209" s="586" t="str">
        <f>AH4</f>
        <v>SAMPAT RAJ</v>
      </c>
      <c r="AF209" s="586"/>
      <c r="AG209" s="586"/>
      <c r="AH209" s="586"/>
      <c r="AI209" s="586"/>
      <c r="AJ209" s="586"/>
      <c r="AK209" s="586"/>
      <c r="AL209" s="586"/>
      <c r="AM209" s="586"/>
      <c r="AN209" s="586"/>
      <c r="AO209" s="586"/>
      <c r="AP209" s="586"/>
      <c r="AQ209" s="586"/>
      <c r="AR209" s="586"/>
      <c r="AW209" s="586" t="str">
        <f>BA4</f>
        <v>PRADIP SINGH</v>
      </c>
      <c r="AX209" s="586"/>
      <c r="AY209" s="586"/>
      <c r="AZ209" s="586"/>
      <c r="BA209" s="586"/>
      <c r="BB209" s="586"/>
      <c r="BC209" s="586"/>
      <c r="BD209" s="586"/>
      <c r="BE209" s="586"/>
      <c r="BF209" s="586"/>
      <c r="BG209" s="586"/>
      <c r="BH209" s="586"/>
      <c r="BI209" s="586"/>
      <c r="BJ209" s="586"/>
      <c r="BK209" s="185"/>
      <c r="BL209" s="185"/>
      <c r="BM209" s="185"/>
      <c r="BN209" s="185"/>
      <c r="BO209" s="185"/>
      <c r="BP209" s="185"/>
      <c r="BQ209" s="586" t="str">
        <f>BT4</f>
        <v>PRADIP SINGH</v>
      </c>
      <c r="BR209" s="586"/>
      <c r="BS209" s="586"/>
      <c r="BT209" s="586"/>
      <c r="BU209" s="586"/>
      <c r="BV209" s="586"/>
      <c r="BW209" s="586"/>
      <c r="BX209" s="586"/>
      <c r="BY209" s="586"/>
      <c r="BZ209" s="586"/>
      <c r="CA209" s="586"/>
      <c r="CB209" s="586"/>
      <c r="CC209" s="586"/>
      <c r="CD209" s="586"/>
      <c r="CI209" s="185"/>
      <c r="CJ209" s="586" t="str">
        <f>CM4</f>
        <v>PUSHPENDRA JAWRA</v>
      </c>
      <c r="CK209" s="586"/>
      <c r="CL209" s="586"/>
      <c r="CM209" s="586"/>
      <c r="CN209" s="586"/>
      <c r="CO209" s="586"/>
      <c r="CP209" s="586"/>
      <c r="CQ209" s="586"/>
      <c r="CR209" s="586"/>
      <c r="CS209" s="586"/>
      <c r="CT209" s="586"/>
      <c r="CU209" s="586"/>
      <c r="CV209" s="586"/>
      <c r="CW209" s="586"/>
      <c r="DB209" s="185"/>
      <c r="DC209" s="592" t="str">
        <f>IF(DC208="","",IF(AND($E$3=1),UPPER('Marks Entry 1st'!AZ4),IF(AND($E$3=2),UPPER('Marks Entry 2nd'!AZ4),IF(AND($E$3=3),UPPER('Marks Entry 3rd'!AZ4),IF(AND($E$3=4),UPPER('Marks Entry 4th'!AZ4),"")))))</f>
        <v>MANOJ KUMAR</v>
      </c>
      <c r="DD209" s="593"/>
      <c r="DE209" s="593"/>
      <c r="DF209" s="593"/>
      <c r="DG209" s="593"/>
      <c r="DH209" s="593"/>
      <c r="DI209" s="593"/>
      <c r="DJ209" s="594"/>
      <c r="DK209" s="592" t="str">
        <f>IF(DK208="","",IF(AND($E$3=1),UPPER('Marks Entry 1st'!BC4),IF(AND($E$3=2),UPPER('Marks Entry 2nd'!BC4),IF(AND($E$3=3),UPPER('Marks Entry 3rd'!BC4),IF(AND($E$3=4),UPPER('Marks Entry 4th'!BC4),"")))))</f>
        <v>PRADIP SINGH</v>
      </c>
      <c r="DL209" s="593"/>
      <c r="DM209" s="593"/>
      <c r="DN209" s="593"/>
      <c r="DO209" s="593"/>
      <c r="DP209" s="593"/>
      <c r="DQ209" s="593"/>
      <c r="DR209" s="594"/>
      <c r="DS209" s="592" t="str">
        <f>IF(DS208="","",IF(AND($E$3=1),UPPER('Marks Entry 1st'!BF4),IF(AND($E$3=2),UPPER('Marks Entry 2nd'!BF4),IF(AND($E$3=3),UPPER('Marks Entry 3rd'!BF4),IF(AND($E$3=4),UPPER('Marks Entry 4th'!BF4),"")))))</f>
        <v>SAMPAT RAJ</v>
      </c>
      <c r="DT209" s="593"/>
      <c r="DU209" s="593"/>
      <c r="DV209" s="593"/>
      <c r="DW209" s="593"/>
      <c r="DX209" s="593"/>
      <c r="DY209" s="593"/>
      <c r="DZ209" s="594"/>
      <c r="EA209" s="581" t="s">
        <v>273</v>
      </c>
      <c r="EB209" s="582"/>
      <c r="EC209" s="584">
        <f>COUNTIF(EC8:EC207,"I")</f>
        <v>25</v>
      </c>
      <c r="ED209" s="584"/>
      <c r="EE209" s="572" t="s">
        <v>282</v>
      </c>
      <c r="EF209" s="572"/>
      <c r="EG209" s="573" t="str">
        <f>IF(AND($E$3=1),CONCATENATE("( ",UPPER('Master sheet'!F10)," )"),IF(AND($E$3=2),CONCATENATE("( ",UPPER('Master sheet'!F18)," )"),IF(AND($E$3=3),CONCATENATE("( ",UPPER('Master sheet'!J10)," )"),IF(AND($E$3=4),CONCATENATE("( ",UPPER('Master sheet'!J18)," )"),""))))</f>
        <v>( PUSHPENDRA JAWRA )</v>
      </c>
      <c r="EH209" s="574"/>
      <c r="EI209" s="575"/>
    </row>
    <row r="210" spans="1:139" ht="21" customHeight="1">
      <c r="A210" s="613"/>
      <c r="B210" s="613"/>
      <c r="C210" s="613"/>
      <c r="D210" s="613"/>
      <c r="E210" s="613"/>
      <c r="F210" s="613"/>
      <c r="G210" s="613"/>
      <c r="H210" s="609" t="s">
        <v>259</v>
      </c>
      <c r="I210" s="609"/>
      <c r="J210" s="183" t="s">
        <v>257</v>
      </c>
      <c r="K210" s="587">
        <f>IF(AND(K208="",K209=""),"",COUNTA(AC8:AC207)-COUNTIF(AC8:AC207,"RE")-COUNTIF(AC8:AC207,"AB")-COUNTIF(AC8:AC207,""))</f>
        <v>30</v>
      </c>
      <c r="L210" s="587"/>
      <c r="M210" s="587"/>
      <c r="N210" s="587"/>
      <c r="O210" s="587"/>
      <c r="P210" s="587"/>
      <c r="Q210" s="587"/>
      <c r="R210" s="587"/>
      <c r="S210" s="587"/>
      <c r="T210" s="587"/>
      <c r="U210" s="587"/>
      <c r="V210" s="587"/>
      <c r="W210" s="587"/>
      <c r="X210" s="587"/>
      <c r="AD210" s="185"/>
      <c r="AE210" s="587">
        <f>IF(AND(AE208="",AE209=""),"",COUNTA(AV8:AV207)-COUNTIF(AV8:AV207,"RE")-COUNTIF(AV8:AV207,"AB")-COUNTIF(AV8:AV207,""))</f>
        <v>30</v>
      </c>
      <c r="AF210" s="587"/>
      <c r="AG210" s="587"/>
      <c r="AH210" s="587"/>
      <c r="AI210" s="587"/>
      <c r="AJ210" s="587"/>
      <c r="AK210" s="587"/>
      <c r="AL210" s="587"/>
      <c r="AM210" s="587"/>
      <c r="AN210" s="587"/>
      <c r="AO210" s="587"/>
      <c r="AP210" s="587"/>
      <c r="AQ210" s="587"/>
      <c r="AR210" s="587"/>
      <c r="AW210" s="587">
        <f>IF(AND(AW208="",AW209=""),"",COUNTA(BO8:BO207)-COUNTIF(BO8:BO207,"RE")-COUNTIF(BO8:BO207,"AB")-COUNTIF(BO8:BO207,""))</f>
        <v>30</v>
      </c>
      <c r="AX210" s="587"/>
      <c r="AY210" s="587"/>
      <c r="AZ210" s="587"/>
      <c r="BA210" s="587"/>
      <c r="BB210" s="587"/>
      <c r="BC210" s="587"/>
      <c r="BD210" s="587"/>
      <c r="BE210" s="587"/>
      <c r="BF210" s="587"/>
      <c r="BG210" s="587"/>
      <c r="BH210" s="587"/>
      <c r="BI210" s="587"/>
      <c r="BJ210" s="587"/>
      <c r="BK210" s="185"/>
      <c r="BL210" s="185"/>
      <c r="BM210" s="185"/>
      <c r="BN210" s="185"/>
      <c r="BO210" s="185"/>
      <c r="BP210" s="185"/>
      <c r="BQ210" s="587">
        <f>IF(AND(BQ208="",BQ209=""),"",COUNTA(CH8:CH207)-COUNTIF(CH8:CH207,"RE")-COUNTIF(CH8:CH207,"AB")-COUNTIF(CH8:CH207,""))</f>
        <v>30</v>
      </c>
      <c r="BR210" s="587"/>
      <c r="BS210" s="587"/>
      <c r="BT210" s="587"/>
      <c r="BU210" s="587"/>
      <c r="BV210" s="587"/>
      <c r="BW210" s="587"/>
      <c r="BX210" s="587"/>
      <c r="BY210" s="587"/>
      <c r="BZ210" s="587"/>
      <c r="CA210" s="587"/>
      <c r="CB210" s="587"/>
      <c r="CC210" s="587"/>
      <c r="CD210" s="587"/>
      <c r="CI210" s="185"/>
      <c r="CJ210" s="587">
        <f>IF(AND(CJ208="",CJ209=""),"",COUNTA(DA8:DA207)-COUNTIF(DA8:DA207,"RE")-COUNTIF(DA8:DA207,"AB")-COUNTIF(DA8:DA207,""))</f>
        <v>30</v>
      </c>
      <c r="CK210" s="587"/>
      <c r="CL210" s="587"/>
      <c r="CM210" s="587"/>
      <c r="CN210" s="587"/>
      <c r="CO210" s="587"/>
      <c r="CP210" s="587"/>
      <c r="CQ210" s="587"/>
      <c r="CR210" s="587"/>
      <c r="CS210" s="587"/>
      <c r="CT210" s="587"/>
      <c r="CU210" s="587"/>
      <c r="CV210" s="587"/>
      <c r="CW210" s="587"/>
      <c r="DB210" s="185"/>
      <c r="DC210" s="592">
        <f>IF(AND(DC208="",DC209=""),"",COUNTA(DJ8:DJ207)-COUNTIF(DJ8:DJ207,"RE")-COUNTIF(DJ8:DJ207,"AB")-COUNTIF(DJ8:DJ207,""))</f>
        <v>13</v>
      </c>
      <c r="DD210" s="593"/>
      <c r="DE210" s="593"/>
      <c r="DF210" s="593"/>
      <c r="DG210" s="593"/>
      <c r="DH210" s="593"/>
      <c r="DI210" s="593"/>
      <c r="DJ210" s="594"/>
      <c r="DK210" s="592">
        <f>IF(AND(DK208="",DK209=""),"",COUNTA(DR8:DR207)-COUNTIF(DR8:DR207,"RE")-COUNTIF(DR8:DR207,"AB")-COUNTIF(DR8:DR207,""))</f>
        <v>13</v>
      </c>
      <c r="DL210" s="593"/>
      <c r="DM210" s="593"/>
      <c r="DN210" s="593"/>
      <c r="DO210" s="593"/>
      <c r="DP210" s="593"/>
      <c r="DQ210" s="593"/>
      <c r="DR210" s="594"/>
      <c r="DS210" s="592">
        <f>IF(AND(DS208="",DS209=""),"",COUNTA(DZ8:DZ207)-COUNTIF(DZ8:DZ207,"RE")-COUNTIF(DZ8:DZ207,"AB")-COUNTIF(DZ8:DZ207,""))</f>
        <v>13</v>
      </c>
      <c r="DT210" s="593"/>
      <c r="DU210" s="593"/>
      <c r="DV210" s="593"/>
      <c r="DW210" s="593"/>
      <c r="DX210" s="593"/>
      <c r="DY210" s="593"/>
      <c r="DZ210" s="594"/>
      <c r="EA210" s="581" t="s">
        <v>274</v>
      </c>
      <c r="EB210" s="582"/>
      <c r="EC210" s="584">
        <f>COUNTIF(EC8:EC207,"II")</f>
        <v>5</v>
      </c>
      <c r="ED210" s="584"/>
      <c r="EE210" s="572"/>
      <c r="EF210" s="572"/>
      <c r="EG210" s="576"/>
      <c r="EH210" s="577"/>
      <c r="EI210" s="578"/>
    </row>
    <row r="211" spans="1:139" ht="21" customHeight="1">
      <c r="A211" s="613"/>
      <c r="B211" s="613"/>
      <c r="C211" s="613"/>
      <c r="D211" s="613"/>
      <c r="E211" s="613"/>
      <c r="F211" s="613"/>
      <c r="G211" s="613"/>
      <c r="H211" s="609" t="s">
        <v>260</v>
      </c>
      <c r="I211" s="609"/>
      <c r="J211" s="183" t="s">
        <v>257</v>
      </c>
      <c r="K211" s="322" t="s">
        <v>17</v>
      </c>
      <c r="L211" s="588" t="s">
        <v>269</v>
      </c>
      <c r="M211" s="588"/>
      <c r="N211" s="588" t="s">
        <v>270</v>
      </c>
      <c r="O211" s="588"/>
      <c r="P211" s="588" t="s">
        <v>271</v>
      </c>
      <c r="Q211" s="588"/>
      <c r="R211" s="588" t="s">
        <v>530</v>
      </c>
      <c r="S211" s="588"/>
      <c r="T211" s="588" t="s">
        <v>261</v>
      </c>
      <c r="U211" s="588"/>
      <c r="V211" s="604"/>
      <c r="W211" s="604"/>
      <c r="X211" s="186"/>
      <c r="AD211" s="185"/>
      <c r="AE211" s="322" t="s">
        <v>17</v>
      </c>
      <c r="AF211" s="588" t="s">
        <v>269</v>
      </c>
      <c r="AG211" s="588"/>
      <c r="AH211" s="588" t="s">
        <v>270</v>
      </c>
      <c r="AI211" s="588"/>
      <c r="AJ211" s="588" t="s">
        <v>271</v>
      </c>
      <c r="AK211" s="588"/>
      <c r="AL211" s="588" t="s">
        <v>530</v>
      </c>
      <c r="AM211" s="588"/>
      <c r="AN211" s="588" t="s">
        <v>261</v>
      </c>
      <c r="AO211" s="588"/>
      <c r="AP211" s="604"/>
      <c r="AQ211" s="604"/>
      <c r="AR211" s="186"/>
      <c r="AW211" s="392" t="s">
        <v>17</v>
      </c>
      <c r="AX211" s="588" t="s">
        <v>269</v>
      </c>
      <c r="AY211" s="588"/>
      <c r="AZ211" s="588" t="s">
        <v>270</v>
      </c>
      <c r="BA211" s="588"/>
      <c r="BB211" s="588" t="s">
        <v>271</v>
      </c>
      <c r="BC211" s="588"/>
      <c r="BD211" s="588" t="s">
        <v>530</v>
      </c>
      <c r="BE211" s="588"/>
      <c r="BF211" s="588" t="s">
        <v>261</v>
      </c>
      <c r="BG211" s="588"/>
      <c r="BH211" s="604"/>
      <c r="BI211" s="604"/>
      <c r="BJ211" s="186"/>
      <c r="BK211" s="185"/>
      <c r="BL211" s="185"/>
      <c r="BM211" s="185"/>
      <c r="BN211" s="185"/>
      <c r="BO211" s="185"/>
      <c r="BP211" s="185"/>
      <c r="BQ211" s="322" t="s">
        <v>17</v>
      </c>
      <c r="BR211" s="588" t="s">
        <v>269</v>
      </c>
      <c r="BS211" s="588"/>
      <c r="BT211" s="588" t="s">
        <v>270</v>
      </c>
      <c r="BU211" s="588"/>
      <c r="BV211" s="588" t="s">
        <v>271</v>
      </c>
      <c r="BW211" s="588"/>
      <c r="BX211" s="588" t="s">
        <v>530</v>
      </c>
      <c r="BY211" s="588"/>
      <c r="BZ211" s="588" t="s">
        <v>261</v>
      </c>
      <c r="CA211" s="588"/>
      <c r="CB211" s="604"/>
      <c r="CC211" s="604"/>
      <c r="CD211" s="186"/>
      <c r="CI211" s="185"/>
      <c r="CJ211" s="322" t="s">
        <v>17</v>
      </c>
      <c r="CK211" s="588" t="s">
        <v>269</v>
      </c>
      <c r="CL211" s="588"/>
      <c r="CM211" s="588" t="s">
        <v>270</v>
      </c>
      <c r="CN211" s="588"/>
      <c r="CO211" s="588" t="s">
        <v>271</v>
      </c>
      <c r="CP211" s="588"/>
      <c r="CQ211" s="588" t="s">
        <v>530</v>
      </c>
      <c r="CR211" s="588"/>
      <c r="CS211" s="588" t="s">
        <v>261</v>
      </c>
      <c r="CT211" s="588"/>
      <c r="CU211" s="604"/>
      <c r="CV211" s="604"/>
      <c r="CW211" s="186"/>
      <c r="DB211" s="185"/>
      <c r="DC211" s="327" t="s">
        <v>354</v>
      </c>
      <c r="DD211" s="327" t="s">
        <v>17</v>
      </c>
      <c r="DE211" s="327" t="s">
        <v>269</v>
      </c>
      <c r="DF211" s="327" t="s">
        <v>270</v>
      </c>
      <c r="DG211" s="187" t="s">
        <v>271</v>
      </c>
      <c r="DH211" s="187" t="s">
        <v>271</v>
      </c>
      <c r="DI211" s="187" t="s">
        <v>271</v>
      </c>
      <c r="DJ211" s="187" t="s">
        <v>261</v>
      </c>
      <c r="DK211" s="327" t="s">
        <v>354</v>
      </c>
      <c r="DL211" s="327" t="s">
        <v>17</v>
      </c>
      <c r="DM211" s="327" t="s">
        <v>269</v>
      </c>
      <c r="DN211" s="327" t="s">
        <v>270</v>
      </c>
      <c r="DO211" s="187" t="s">
        <v>271</v>
      </c>
      <c r="DP211" s="187" t="s">
        <v>271</v>
      </c>
      <c r="DQ211" s="187" t="s">
        <v>271</v>
      </c>
      <c r="DR211" s="187" t="s">
        <v>261</v>
      </c>
      <c r="DS211" s="327" t="s">
        <v>354</v>
      </c>
      <c r="DT211" s="327" t="s">
        <v>17</v>
      </c>
      <c r="DU211" s="327" t="s">
        <v>269</v>
      </c>
      <c r="DV211" s="327" t="s">
        <v>270</v>
      </c>
      <c r="DW211" s="187" t="s">
        <v>271</v>
      </c>
      <c r="DX211" s="187" t="s">
        <v>271</v>
      </c>
      <c r="DY211" s="187" t="s">
        <v>271</v>
      </c>
      <c r="DZ211" s="187" t="s">
        <v>261</v>
      </c>
      <c r="EA211" s="581" t="s">
        <v>275</v>
      </c>
      <c r="EB211" s="582"/>
      <c r="EC211" s="584">
        <f>COUNTIF(EC8:EC207,"III")</f>
        <v>0</v>
      </c>
      <c r="ED211" s="584"/>
      <c r="EE211" s="572" t="s">
        <v>283</v>
      </c>
      <c r="EF211" s="572"/>
      <c r="EG211" s="573" t="str">
        <f>IF(AND($E$3=1),CONCATENATE("( ",UPPER('Master sheet'!F10)," )"),IF(AND($E$3=2),CONCATENATE("( ",UPPER('Master sheet'!F18)," )"),IF(AND($E$3=3),CONCATENATE("( ",UPPER('Master sheet'!J10)," )"),IF(AND($E$3=4),CONCATENATE("( ",UPPER('Master sheet'!J18)," )"),""))))</f>
        <v>( PUSHPENDRA JAWRA )</v>
      </c>
      <c r="EH211" s="574"/>
      <c r="EI211" s="575"/>
    </row>
    <row r="212" spans="1:139" ht="21" customHeight="1">
      <c r="A212" s="613"/>
      <c r="B212" s="613"/>
      <c r="C212" s="613"/>
      <c r="D212" s="613"/>
      <c r="E212" s="613"/>
      <c r="F212" s="613"/>
      <c r="G212" s="613"/>
      <c r="H212" s="609" t="s">
        <v>262</v>
      </c>
      <c r="I212" s="609"/>
      <c r="J212" s="183" t="s">
        <v>257</v>
      </c>
      <c r="K212" s="188">
        <f>IF(AND(K208="",K209=""),"",COUNTIF(AD8:AD207,"A"))</f>
        <v>0</v>
      </c>
      <c r="L212" s="605">
        <f>IF(AND(K208="",K209=""),"",COUNTIF(AD8:AD207,"B"))</f>
        <v>0</v>
      </c>
      <c r="M212" s="605"/>
      <c r="N212" s="606">
        <f>IF(AND(K208="",K209=""),"",COUNTIF(AD8:AD207,"C"))</f>
        <v>23</v>
      </c>
      <c r="O212" s="606"/>
      <c r="P212" s="606">
        <f>IF(AND(K208="",K209=""),"",COUNTIF(AD8:AD207,"D"))</f>
        <v>7</v>
      </c>
      <c r="Q212" s="606"/>
      <c r="R212" s="606">
        <f>IF(AND(K208="",K209=""),"",COUNTIF(AD8:AD207,"E"))</f>
        <v>0</v>
      </c>
      <c r="S212" s="606"/>
      <c r="T212" s="607">
        <f>IF(AND(K208="",K209=""),"",SUM(K212,L212,N212,P212,R212))</f>
        <v>30</v>
      </c>
      <c r="U212" s="607"/>
      <c r="V212" s="608"/>
      <c r="W212" s="608"/>
      <c r="X212" s="189"/>
      <c r="AD212" s="185"/>
      <c r="AE212" s="188">
        <f>IF(AND(AE208="",AE209=""),"",COUNTIF(AW8:AW207,"A"))</f>
        <v>0</v>
      </c>
      <c r="AF212" s="605">
        <f>IF(AND(AE208="",AE209=""),"",COUNTIF(AW8:AW207,"B"))</f>
        <v>0</v>
      </c>
      <c r="AG212" s="605"/>
      <c r="AH212" s="606">
        <f>IF(AND(AE208="",AE209=""),"",COUNTIF(AW8:AW207,"C"))</f>
        <v>28</v>
      </c>
      <c r="AI212" s="606"/>
      <c r="AJ212" s="606">
        <f>IF(AND(AE208="",AE209=""),"",COUNTIF(AW8:AW207,"D"))</f>
        <v>2</v>
      </c>
      <c r="AK212" s="606"/>
      <c r="AL212" s="606">
        <f>IF(AND(AE208="",AE209=""),"",COUNTIF(AW8:AW207,"E"))</f>
        <v>0</v>
      </c>
      <c r="AM212" s="606"/>
      <c r="AN212" s="607">
        <f>IF(AND(AE208="",AE209=""),"",SUM(AE212,AF212,AH212,AJ212,AL212))</f>
        <v>30</v>
      </c>
      <c r="AO212" s="607"/>
      <c r="AP212" s="608"/>
      <c r="AQ212" s="608"/>
      <c r="AR212" s="189"/>
      <c r="AW212" s="393">
        <f>IF(AND(AW208="",AW209=""),"",COUNTIF(BP8:BP207,"A"))</f>
        <v>26</v>
      </c>
      <c r="AX212" s="605">
        <f>IF(AND(AW208="",AW209=""),"",COUNTIF(BP8:BP207,"B"))</f>
        <v>0</v>
      </c>
      <c r="AY212" s="605"/>
      <c r="AZ212" s="606">
        <f>IF(AND(AW208="",AW209=""),"",COUNTIF(BP8:BP207,"C"))</f>
        <v>4</v>
      </c>
      <c r="BA212" s="606"/>
      <c r="BB212" s="606">
        <f>IF(AND(AW208="",AW209=""),"",COUNTIF(BP8:BP207,"D"))</f>
        <v>0</v>
      </c>
      <c r="BC212" s="606"/>
      <c r="BD212" s="606">
        <f>IF(AND(AW208="",AW209=""),"",COUNTIF(BP8:BP207,"E"))</f>
        <v>0</v>
      </c>
      <c r="BE212" s="606"/>
      <c r="BF212" s="607">
        <f>IF(AND(AW208="",AW209=""),"",SUM(AW212,AX212,AZ212,BB212,BD212))</f>
        <v>30</v>
      </c>
      <c r="BG212" s="607"/>
      <c r="BH212" s="608"/>
      <c r="BI212" s="608"/>
      <c r="BJ212" s="189"/>
      <c r="BK212" s="185"/>
      <c r="BL212" s="185"/>
      <c r="BM212" s="185"/>
      <c r="BN212" s="185"/>
      <c r="BO212" s="185"/>
      <c r="BP212" s="185"/>
      <c r="BQ212" s="188">
        <f>IF(AND(BQ208="",BQ209=""),"",COUNTIF(CI8:CI207,"A"))</f>
        <v>0</v>
      </c>
      <c r="BR212" s="605">
        <f>IF(AND(BQ208="",BQ209=""),"",COUNTIF(CI8:CI207,"B"))</f>
        <v>0</v>
      </c>
      <c r="BS212" s="605"/>
      <c r="BT212" s="606">
        <f>IF(AND(BQ208="",BQ209=""),"",COUNTIF(CI8:CI207,"C"))</f>
        <v>28</v>
      </c>
      <c r="BU212" s="606"/>
      <c r="BV212" s="606">
        <f>IF(AND(BQ208="",BQ209=""),"",COUNTIF(CI8:CI207,"D"))</f>
        <v>2</v>
      </c>
      <c r="BW212" s="606"/>
      <c r="BX212" s="606">
        <f>IF(AND(BQ208="",BQ209=""),"",COUNTIF(CI8:CI207,"E"))</f>
        <v>0</v>
      </c>
      <c r="BY212" s="606"/>
      <c r="BZ212" s="607">
        <f>IF(AND(BQ208="",BQ209=""),"",SUM(BQ212,BR212,BT212,BV212,BX212))</f>
        <v>30</v>
      </c>
      <c r="CA212" s="607"/>
      <c r="CB212" s="608"/>
      <c r="CC212" s="608"/>
      <c r="CD212" s="189"/>
      <c r="CI212" s="185"/>
      <c r="CJ212" s="188">
        <f>IF(AND(CJ208="",CJ209=""),"",COUNTIF(DB8:DB207,"A"))</f>
        <v>0</v>
      </c>
      <c r="CK212" s="605">
        <f>IF(AND(CJ208="",CJ209=""),"",COUNTIF(DB8:DB207,"B"))</f>
        <v>0</v>
      </c>
      <c r="CL212" s="605"/>
      <c r="CM212" s="606">
        <f>IF(AND(CJ208="",CJ209=""),"",COUNTIF(DB8:DB207,"C"))</f>
        <v>29</v>
      </c>
      <c r="CN212" s="606"/>
      <c r="CO212" s="606">
        <f>IF(AND(CJ208="",CJ209=""),"",COUNTIF(DB8:DB207,"D"))</f>
        <v>1</v>
      </c>
      <c r="CP212" s="606"/>
      <c r="CQ212" s="606">
        <f>IF(AND(CJ208="",CJ209=""),"",COUNTIF(DB8:DB207,"E"))</f>
        <v>0</v>
      </c>
      <c r="CR212" s="606"/>
      <c r="CS212" s="607">
        <f>IF(AND(CJ208="",CJ209=""),"",SUM(CJ212,CK212,CM212,CO212,CQ212))</f>
        <v>30</v>
      </c>
      <c r="CT212" s="607"/>
      <c r="CU212" s="608"/>
      <c r="CV212" s="608"/>
      <c r="CW212" s="189"/>
      <c r="DB212" s="185"/>
      <c r="DC212" s="190">
        <f>IF(AND(DC208="",DC209=""),"",COUNTIF(DJ8:DJ207,"A+"))</f>
        <v>2</v>
      </c>
      <c r="DD212" s="190">
        <f>IF(AND(DC208="",DC209=""),"",COUNTIF(DJ8:DJ207,"A"))</f>
        <v>11</v>
      </c>
      <c r="DE212" s="190">
        <f>IF(AND(DC208="",DC209=""),"",COUNTIF(DJ8:DJ207,"B"))</f>
        <v>0</v>
      </c>
      <c r="DF212" s="190">
        <f>IF(AND(DC208="",DC209=""),"",COUNTIF(DJ8:DJ207,"C"))</f>
        <v>0</v>
      </c>
      <c r="DG212" s="190">
        <f>IF(AND(DC208="",DC209=""),"",COUNTIF(DJ8:DJ207,"D"))</f>
        <v>0</v>
      </c>
      <c r="DH212" s="190"/>
      <c r="DI212" s="190"/>
      <c r="DJ212" s="191">
        <f>IF(AND(DC208="",DC209=""),"",SUM(DC212,DD212,DE212,DF212,DG212))</f>
        <v>13</v>
      </c>
      <c r="DK212" s="190">
        <f>IF(AND(DK208="",DK209=""),"",COUNTIF(DR8:DR207,"A+"))</f>
        <v>0</v>
      </c>
      <c r="DL212" s="190">
        <f>IF(AND(DK208="",DK209=""),"",COUNTIF(DR8:DR207,"A"))</f>
        <v>2</v>
      </c>
      <c r="DM212" s="190">
        <f>IF(AND(DK208="",DK209=""),"",COUNTIF(DR8:DR207,"B"))</f>
        <v>11</v>
      </c>
      <c r="DN212" s="190">
        <f>IF(AND(DK208="",DK209=""),"",COUNTIF(DR8:DR207,"C"))</f>
        <v>0</v>
      </c>
      <c r="DO212" s="190">
        <f>IF(AND(DK208="",DK209=""),"",COUNTIF(DR8:DR207,"D"))</f>
        <v>0</v>
      </c>
      <c r="DP212" s="190"/>
      <c r="DQ212" s="190"/>
      <c r="DR212" s="191">
        <f>IF(AND(DK208="",DK209=""),"",SUM(DK212,DL212,DM212,DN212,DO212))</f>
        <v>13</v>
      </c>
      <c r="DS212" s="190">
        <f>IF(AND(DS208="",DS209=""),"",COUNTIF(DZ8:DZ207,"A+"))</f>
        <v>0</v>
      </c>
      <c r="DT212" s="190">
        <f>IF(AND(DS208="",DS209=""),"",COUNTIF(DZ8:DZ207,"A"))</f>
        <v>5</v>
      </c>
      <c r="DU212" s="190">
        <f>IF(AND(DS208="",DS209=""),"",COUNTIF(DZ8:DZ207,"B"))</f>
        <v>8</v>
      </c>
      <c r="DV212" s="190">
        <f>IF(AND(DS208="",DS209=""),"",COUNTIF(DZ8:DZ207,"C"))</f>
        <v>0</v>
      </c>
      <c r="DW212" s="190">
        <f>IF(AND(DS208="",DS209=""),"",COUNTIF(DZ8:DZ207,"D"))</f>
        <v>0</v>
      </c>
      <c r="DX212" s="190"/>
      <c r="DY212" s="190"/>
      <c r="DZ212" s="191">
        <f>IF(AND(DS208="",DS209=""),"",SUM(DS212,DT212,DU212,DV212))</f>
        <v>13</v>
      </c>
      <c r="EA212" s="581" t="s">
        <v>276</v>
      </c>
      <c r="EB212" s="582"/>
      <c r="EC212" s="585">
        <f>SUM(EC209:ED211)</f>
        <v>30</v>
      </c>
      <c r="ED212" s="585"/>
      <c r="EE212" s="572"/>
      <c r="EF212" s="572"/>
      <c r="EG212" s="576"/>
      <c r="EH212" s="577"/>
      <c r="EI212" s="578"/>
    </row>
    <row r="213" spans="1:139" ht="21" customHeight="1">
      <c r="A213" s="613"/>
      <c r="B213" s="613"/>
      <c r="C213" s="613"/>
      <c r="D213" s="613"/>
      <c r="E213" s="613"/>
      <c r="F213" s="613"/>
      <c r="G213" s="613"/>
      <c r="H213" s="609" t="s">
        <v>263</v>
      </c>
      <c r="I213" s="609"/>
      <c r="J213" s="183" t="s">
        <v>257</v>
      </c>
      <c r="K213" s="611">
        <f>IF(AND(K208="",K209=""),"",IF(K210=0,0,T212/K210*100))</f>
        <v>100</v>
      </c>
      <c r="L213" s="611"/>
      <c r="M213" s="611"/>
      <c r="N213" s="611"/>
      <c r="O213" s="611"/>
      <c r="P213" s="611"/>
      <c r="Q213" s="611"/>
      <c r="R213" s="611"/>
      <c r="S213" s="611"/>
      <c r="T213" s="611"/>
      <c r="U213" s="611"/>
      <c r="V213" s="611"/>
      <c r="W213" s="611"/>
      <c r="X213" s="611"/>
      <c r="AD213" s="185"/>
      <c r="AE213" s="611">
        <f>IF(AND(AE208="",AE209=""),"",IF(AE210=0,0,AN212/AE210*100))</f>
        <v>100</v>
      </c>
      <c r="AF213" s="611"/>
      <c r="AG213" s="611"/>
      <c r="AH213" s="611"/>
      <c r="AI213" s="611"/>
      <c r="AJ213" s="611"/>
      <c r="AK213" s="611"/>
      <c r="AL213" s="611"/>
      <c r="AM213" s="611"/>
      <c r="AN213" s="611"/>
      <c r="AO213" s="611"/>
      <c r="AP213" s="611"/>
      <c r="AQ213" s="611"/>
      <c r="AR213" s="611"/>
      <c r="AW213" s="611">
        <f>IF(AND(AW208="",AW209=""),"",IF(AW210=0,0,BF212/AW210*100))</f>
        <v>100</v>
      </c>
      <c r="AX213" s="611"/>
      <c r="AY213" s="611"/>
      <c r="AZ213" s="611"/>
      <c r="BA213" s="611"/>
      <c r="BB213" s="611"/>
      <c r="BC213" s="611"/>
      <c r="BD213" s="611"/>
      <c r="BE213" s="611"/>
      <c r="BF213" s="611"/>
      <c r="BG213" s="611"/>
      <c r="BH213" s="611"/>
      <c r="BI213" s="611"/>
      <c r="BJ213" s="611"/>
      <c r="BK213" s="185"/>
      <c r="BL213" s="185"/>
      <c r="BM213" s="185"/>
      <c r="BN213" s="185"/>
      <c r="BO213" s="185"/>
      <c r="BP213" s="185"/>
      <c r="BQ213" s="611">
        <f>IF(AND(BQ208="",BQ209=""),"",IF(BQ210=0,0,BZ212/BQ210*100))</f>
        <v>100</v>
      </c>
      <c r="BR213" s="611"/>
      <c r="BS213" s="611"/>
      <c r="BT213" s="611"/>
      <c r="BU213" s="611"/>
      <c r="BV213" s="611"/>
      <c r="BW213" s="611"/>
      <c r="BX213" s="611"/>
      <c r="BY213" s="611"/>
      <c r="BZ213" s="611"/>
      <c r="CA213" s="611"/>
      <c r="CB213" s="611"/>
      <c r="CC213" s="611"/>
      <c r="CD213" s="611"/>
      <c r="CI213" s="185"/>
      <c r="CJ213" s="611">
        <f>IF(AND(CJ208="",CJ209=""),"",IF(CJ210=0,0,CS212/CJ210*100))</f>
        <v>100</v>
      </c>
      <c r="CK213" s="611"/>
      <c r="CL213" s="611"/>
      <c r="CM213" s="611"/>
      <c r="CN213" s="611"/>
      <c r="CO213" s="611"/>
      <c r="CP213" s="611"/>
      <c r="CQ213" s="611"/>
      <c r="CR213" s="611"/>
      <c r="CS213" s="611"/>
      <c r="CT213" s="611"/>
      <c r="CU213" s="611"/>
      <c r="CV213" s="611"/>
      <c r="CW213" s="611"/>
      <c r="DB213" s="185"/>
      <c r="DC213" s="595">
        <f>IF(AND(DC208="",DC209=""),"",IF(DJ212=0,0,DJ212/DC210*100))</f>
        <v>100</v>
      </c>
      <c r="DD213" s="596"/>
      <c r="DE213" s="596"/>
      <c r="DF213" s="596"/>
      <c r="DG213" s="596"/>
      <c r="DH213" s="596"/>
      <c r="DI213" s="596"/>
      <c r="DJ213" s="597"/>
      <c r="DK213" s="595">
        <f>IF(AND(DK208="",DK209=""),"",IF(DR212=0,0,DR212/DK210*100))</f>
        <v>100</v>
      </c>
      <c r="DL213" s="596"/>
      <c r="DM213" s="596"/>
      <c r="DN213" s="596"/>
      <c r="DO213" s="596"/>
      <c r="DP213" s="596"/>
      <c r="DQ213" s="596"/>
      <c r="DR213" s="597"/>
      <c r="DS213" s="595">
        <f>IF(AND(DS208="",DS209=""),"",IF(DZ212=0,0,DZ212/DS210*100))</f>
        <v>100</v>
      </c>
      <c r="DT213" s="596"/>
      <c r="DU213" s="596"/>
      <c r="DV213" s="596"/>
      <c r="DW213" s="596"/>
      <c r="DX213" s="596"/>
      <c r="DY213" s="596"/>
      <c r="DZ213" s="597"/>
      <c r="EA213" s="581" t="s">
        <v>277</v>
      </c>
      <c r="EB213" s="582"/>
      <c r="EC213" s="601">
        <f>COUNTIF(EC8:EC207,"Supplementary")</f>
        <v>0</v>
      </c>
      <c r="ED213" s="601"/>
      <c r="EE213" s="572" t="s">
        <v>284</v>
      </c>
      <c r="EF213" s="572"/>
      <c r="EG213" s="573" t="str">
        <f>CONCATENATE("( ",UPPER('Master sheet'!C15)," )")</f>
        <v>( RAKESH KUMAR )</v>
      </c>
      <c r="EH213" s="574"/>
      <c r="EI213" s="575"/>
    </row>
    <row r="214" spans="1:139" ht="21" customHeight="1">
      <c r="A214" s="613"/>
      <c r="B214" s="613"/>
      <c r="C214" s="613"/>
      <c r="D214" s="613"/>
      <c r="E214" s="613"/>
      <c r="F214" s="613"/>
      <c r="G214" s="613"/>
      <c r="H214" s="609" t="s">
        <v>264</v>
      </c>
      <c r="I214" s="609"/>
      <c r="J214" s="183" t="s">
        <v>257</v>
      </c>
      <c r="K214" s="610">
        <v>0</v>
      </c>
      <c r="L214" s="610"/>
      <c r="M214" s="610"/>
      <c r="N214" s="610"/>
      <c r="O214" s="610"/>
      <c r="P214" s="610"/>
      <c r="Q214" s="610"/>
      <c r="R214" s="610"/>
      <c r="S214" s="610"/>
      <c r="T214" s="610"/>
      <c r="U214" s="610"/>
      <c r="V214" s="610"/>
      <c r="W214" s="610"/>
      <c r="X214" s="610"/>
      <c r="AD214" s="185"/>
      <c r="AE214" s="610">
        <v>0</v>
      </c>
      <c r="AF214" s="610"/>
      <c r="AG214" s="610"/>
      <c r="AH214" s="610"/>
      <c r="AI214" s="610"/>
      <c r="AJ214" s="610"/>
      <c r="AK214" s="610"/>
      <c r="AL214" s="610"/>
      <c r="AM214" s="610"/>
      <c r="AN214" s="610"/>
      <c r="AO214" s="610"/>
      <c r="AP214" s="610"/>
      <c r="AQ214" s="610"/>
      <c r="AR214" s="610"/>
      <c r="AW214" s="610">
        <v>0</v>
      </c>
      <c r="AX214" s="610"/>
      <c r="AY214" s="610"/>
      <c r="AZ214" s="610"/>
      <c r="BA214" s="610"/>
      <c r="BB214" s="610"/>
      <c r="BC214" s="610"/>
      <c r="BD214" s="610"/>
      <c r="BE214" s="610"/>
      <c r="BF214" s="610"/>
      <c r="BG214" s="610"/>
      <c r="BH214" s="610"/>
      <c r="BI214" s="610"/>
      <c r="BJ214" s="610"/>
      <c r="BK214" s="185"/>
      <c r="BL214" s="185"/>
      <c r="BM214" s="185"/>
      <c r="BN214" s="185"/>
      <c r="BO214" s="185"/>
      <c r="BP214" s="185"/>
      <c r="BQ214" s="610">
        <v>0</v>
      </c>
      <c r="BR214" s="610"/>
      <c r="BS214" s="610"/>
      <c r="BT214" s="610"/>
      <c r="BU214" s="610"/>
      <c r="BV214" s="610"/>
      <c r="BW214" s="610"/>
      <c r="BX214" s="610"/>
      <c r="BY214" s="610"/>
      <c r="BZ214" s="610"/>
      <c r="CA214" s="610"/>
      <c r="CB214" s="610"/>
      <c r="CC214" s="610"/>
      <c r="CD214" s="610"/>
      <c r="CI214" s="185"/>
      <c r="CJ214" s="610">
        <v>0</v>
      </c>
      <c r="CK214" s="610"/>
      <c r="CL214" s="610"/>
      <c r="CM214" s="610"/>
      <c r="CN214" s="610"/>
      <c r="CO214" s="610"/>
      <c r="CP214" s="610"/>
      <c r="CQ214" s="610"/>
      <c r="CR214" s="610"/>
      <c r="CS214" s="610"/>
      <c r="CT214" s="610"/>
      <c r="CU214" s="610"/>
      <c r="CV214" s="610"/>
      <c r="CW214" s="610"/>
      <c r="DB214" s="185"/>
      <c r="DC214" s="591">
        <v>0</v>
      </c>
      <c r="DD214" s="591"/>
      <c r="DE214" s="591"/>
      <c r="DF214" s="591"/>
      <c r="DG214" s="591"/>
      <c r="DH214" s="591"/>
      <c r="DI214" s="591"/>
      <c r="DJ214" s="591"/>
      <c r="DK214" s="591">
        <v>0</v>
      </c>
      <c r="DL214" s="591"/>
      <c r="DM214" s="591"/>
      <c r="DN214" s="591"/>
      <c r="DO214" s="591"/>
      <c r="DP214" s="591"/>
      <c r="DQ214" s="591"/>
      <c r="DR214" s="591"/>
      <c r="DS214" s="591">
        <v>0</v>
      </c>
      <c r="DT214" s="591"/>
      <c r="DU214" s="591"/>
      <c r="DV214" s="591"/>
      <c r="DW214" s="591"/>
      <c r="DX214" s="591"/>
      <c r="DY214" s="591"/>
      <c r="DZ214" s="591"/>
      <c r="EA214" s="581" t="s">
        <v>265</v>
      </c>
      <c r="EB214" s="582"/>
      <c r="EC214" s="583">
        <f>COUNTIF(EC8:EC207,"Fail")</f>
        <v>0</v>
      </c>
      <c r="ED214" s="583"/>
      <c r="EE214" s="572"/>
      <c r="EF214" s="572"/>
      <c r="EG214" s="576"/>
      <c r="EH214" s="577"/>
      <c r="EI214" s="578"/>
    </row>
    <row r="215" spans="1:139" ht="21" customHeight="1">
      <c r="A215" s="613"/>
      <c r="B215" s="613"/>
      <c r="C215" s="613"/>
      <c r="D215" s="613"/>
      <c r="E215" s="613"/>
      <c r="F215" s="613"/>
      <c r="G215" s="613"/>
      <c r="H215" s="612" t="s">
        <v>265</v>
      </c>
      <c r="I215" s="612"/>
      <c r="J215" s="183" t="s">
        <v>257</v>
      </c>
      <c r="K215" s="610">
        <v>0</v>
      </c>
      <c r="L215" s="610"/>
      <c r="M215" s="610"/>
      <c r="N215" s="610"/>
      <c r="O215" s="610"/>
      <c r="P215" s="610"/>
      <c r="Q215" s="610"/>
      <c r="R215" s="610"/>
      <c r="S215" s="610"/>
      <c r="T215" s="610"/>
      <c r="U215" s="610"/>
      <c r="V215" s="610"/>
      <c r="W215" s="610"/>
      <c r="X215" s="610"/>
      <c r="AD215" s="185"/>
      <c r="AE215" s="610">
        <v>0</v>
      </c>
      <c r="AF215" s="610"/>
      <c r="AG215" s="610"/>
      <c r="AH215" s="610"/>
      <c r="AI215" s="610"/>
      <c r="AJ215" s="610"/>
      <c r="AK215" s="610"/>
      <c r="AL215" s="610"/>
      <c r="AM215" s="610"/>
      <c r="AN215" s="610"/>
      <c r="AO215" s="610"/>
      <c r="AP215" s="610"/>
      <c r="AQ215" s="610"/>
      <c r="AR215" s="610"/>
      <c r="AW215" s="610">
        <v>0</v>
      </c>
      <c r="AX215" s="610"/>
      <c r="AY215" s="610"/>
      <c r="AZ215" s="610"/>
      <c r="BA215" s="610"/>
      <c r="BB215" s="610"/>
      <c r="BC215" s="610"/>
      <c r="BD215" s="610"/>
      <c r="BE215" s="610"/>
      <c r="BF215" s="610"/>
      <c r="BG215" s="610"/>
      <c r="BH215" s="610"/>
      <c r="BI215" s="610"/>
      <c r="BJ215" s="610"/>
      <c r="BK215" s="185"/>
      <c r="BL215" s="185"/>
      <c r="BM215" s="185"/>
      <c r="BN215" s="185"/>
      <c r="BO215" s="185"/>
      <c r="BP215" s="185"/>
      <c r="BQ215" s="610">
        <v>0</v>
      </c>
      <c r="BR215" s="610"/>
      <c r="BS215" s="610"/>
      <c r="BT215" s="610"/>
      <c r="BU215" s="610"/>
      <c r="BV215" s="610"/>
      <c r="BW215" s="610"/>
      <c r="BX215" s="610"/>
      <c r="BY215" s="610"/>
      <c r="BZ215" s="610"/>
      <c r="CA215" s="610"/>
      <c r="CB215" s="610"/>
      <c r="CC215" s="610"/>
      <c r="CD215" s="610"/>
      <c r="CI215" s="185"/>
      <c r="CJ215" s="610">
        <v>0</v>
      </c>
      <c r="CK215" s="610"/>
      <c r="CL215" s="610"/>
      <c r="CM215" s="610"/>
      <c r="CN215" s="610"/>
      <c r="CO215" s="610"/>
      <c r="CP215" s="610"/>
      <c r="CQ215" s="610"/>
      <c r="CR215" s="610"/>
      <c r="CS215" s="610"/>
      <c r="CT215" s="610"/>
      <c r="CU215" s="610"/>
      <c r="CV215" s="610"/>
      <c r="CW215" s="610"/>
      <c r="DB215" s="185"/>
      <c r="DC215" s="591">
        <v>0</v>
      </c>
      <c r="DD215" s="591"/>
      <c r="DE215" s="591"/>
      <c r="DF215" s="591"/>
      <c r="DG215" s="591"/>
      <c r="DH215" s="591"/>
      <c r="DI215" s="591"/>
      <c r="DJ215" s="591"/>
      <c r="DK215" s="591">
        <v>0</v>
      </c>
      <c r="DL215" s="591"/>
      <c r="DM215" s="591"/>
      <c r="DN215" s="591"/>
      <c r="DO215" s="591"/>
      <c r="DP215" s="591"/>
      <c r="DQ215" s="591"/>
      <c r="DR215" s="591"/>
      <c r="DS215" s="591">
        <v>0</v>
      </c>
      <c r="DT215" s="591"/>
      <c r="DU215" s="591"/>
      <c r="DV215" s="591"/>
      <c r="DW215" s="591"/>
      <c r="DX215" s="591"/>
      <c r="DY215" s="591"/>
      <c r="DZ215" s="591"/>
      <c r="EA215" s="581" t="s">
        <v>278</v>
      </c>
      <c r="EB215" s="582"/>
      <c r="EC215" s="602">
        <f>IF(EC208=0,0,EC212/EC208*100)</f>
        <v>100</v>
      </c>
      <c r="ED215" s="602"/>
      <c r="EE215" s="572" t="s">
        <v>285</v>
      </c>
      <c r="EF215" s="572"/>
      <c r="EG215" s="573" t="str">
        <f>CONCATENATE("( ",UPPER('Master sheet'!C14)," )")</f>
        <v>( SURESH KUMAR )</v>
      </c>
      <c r="EH215" s="574"/>
      <c r="EI215" s="575"/>
    </row>
    <row r="216" spans="1:139" ht="21" customHeight="1">
      <c r="A216" s="613"/>
      <c r="B216" s="613"/>
      <c r="C216" s="613"/>
      <c r="D216" s="613"/>
      <c r="E216" s="613"/>
      <c r="F216" s="613"/>
      <c r="G216" s="613"/>
      <c r="H216" s="612" t="s">
        <v>266</v>
      </c>
      <c r="I216" s="612"/>
      <c r="J216" s="183" t="s">
        <v>257</v>
      </c>
      <c r="K216" s="610">
        <f>IF(AND(K208="",K209=""),"",COUNTIF(AC8:AC207,"RW"))</f>
        <v>0</v>
      </c>
      <c r="L216" s="610"/>
      <c r="M216" s="610"/>
      <c r="N216" s="610"/>
      <c r="O216" s="610"/>
      <c r="P216" s="610"/>
      <c r="Q216" s="610"/>
      <c r="R216" s="610"/>
      <c r="S216" s="610"/>
      <c r="T216" s="610"/>
      <c r="U216" s="610"/>
      <c r="V216" s="610"/>
      <c r="W216" s="610"/>
      <c r="X216" s="610"/>
      <c r="AD216" s="185"/>
      <c r="AE216" s="610">
        <f>IF(AND(AE208="",AE209=""),"",COUNTIF(AV8:AV207,"RW"))</f>
        <v>0</v>
      </c>
      <c r="AF216" s="610"/>
      <c r="AG216" s="610"/>
      <c r="AH216" s="610"/>
      <c r="AI216" s="610"/>
      <c r="AJ216" s="610"/>
      <c r="AK216" s="610"/>
      <c r="AL216" s="610"/>
      <c r="AM216" s="610"/>
      <c r="AN216" s="610"/>
      <c r="AO216" s="610"/>
      <c r="AP216" s="610"/>
      <c r="AQ216" s="610"/>
      <c r="AR216" s="610"/>
      <c r="AW216" s="610">
        <f>IF(AND(AW208="",AW209=""),"",COUNTIF(BN8:BN207,"RW"))</f>
        <v>0</v>
      </c>
      <c r="AX216" s="610"/>
      <c r="AY216" s="610"/>
      <c r="AZ216" s="610"/>
      <c r="BA216" s="610"/>
      <c r="BB216" s="610"/>
      <c r="BC216" s="610"/>
      <c r="BD216" s="610"/>
      <c r="BE216" s="610"/>
      <c r="BF216" s="610"/>
      <c r="BG216" s="610"/>
      <c r="BH216" s="610"/>
      <c r="BI216" s="610"/>
      <c r="BJ216" s="610"/>
      <c r="BK216" s="185"/>
      <c r="BL216" s="185"/>
      <c r="BM216" s="185"/>
      <c r="BN216" s="185"/>
      <c r="BO216" s="185"/>
      <c r="BP216" s="185"/>
      <c r="BQ216" s="610">
        <f>IF(AND(BQ208="",BQ209=""),"",COUNTIF(CH8:CH207,"RW"))</f>
        <v>0</v>
      </c>
      <c r="BR216" s="610"/>
      <c r="BS216" s="610"/>
      <c r="BT216" s="610"/>
      <c r="BU216" s="610"/>
      <c r="BV216" s="610"/>
      <c r="BW216" s="610"/>
      <c r="BX216" s="610"/>
      <c r="BY216" s="610"/>
      <c r="BZ216" s="610"/>
      <c r="CA216" s="610"/>
      <c r="CB216" s="610"/>
      <c r="CC216" s="610"/>
      <c r="CD216" s="610"/>
      <c r="CI216" s="185"/>
      <c r="CJ216" s="610">
        <f>IF(AND(CJ208="",CJ209=""),"",COUNTIF(DA8:DA207,"RW"))</f>
        <v>0</v>
      </c>
      <c r="CK216" s="610"/>
      <c r="CL216" s="610"/>
      <c r="CM216" s="610"/>
      <c r="CN216" s="610"/>
      <c r="CO216" s="610"/>
      <c r="CP216" s="610"/>
      <c r="CQ216" s="610"/>
      <c r="CR216" s="610"/>
      <c r="CS216" s="610"/>
      <c r="CT216" s="610"/>
      <c r="CU216" s="610"/>
      <c r="CV216" s="610"/>
      <c r="CW216" s="610"/>
      <c r="DB216" s="185"/>
      <c r="DC216" s="591">
        <f>IF(AND(DC208="",DC209=""),"",COUNTIF(DJ8:DJ207,"RW"))</f>
        <v>0</v>
      </c>
      <c r="DD216" s="591"/>
      <c r="DE216" s="591"/>
      <c r="DF216" s="591"/>
      <c r="DG216" s="591"/>
      <c r="DH216" s="591"/>
      <c r="DI216" s="591"/>
      <c r="DJ216" s="591"/>
      <c r="DK216" s="591">
        <f>IF(AND(DK208="",DK209=""),"",COUNTIF(DR8:DR207,"RW"))</f>
        <v>0</v>
      </c>
      <c r="DL216" s="591"/>
      <c r="DM216" s="591"/>
      <c r="DN216" s="591"/>
      <c r="DO216" s="591"/>
      <c r="DP216" s="591"/>
      <c r="DQ216" s="591"/>
      <c r="DR216" s="591"/>
      <c r="DS216" s="591">
        <f>IF(AND(DS208="",DS209=""),"",COUNTIF(DZ8:DZ207,"RW"))</f>
        <v>0</v>
      </c>
      <c r="DT216" s="591"/>
      <c r="DU216" s="591"/>
      <c r="DV216" s="591"/>
      <c r="DW216" s="591"/>
      <c r="DX216" s="591"/>
      <c r="DY216" s="591"/>
      <c r="DZ216" s="591"/>
      <c r="EA216" s="581" t="s">
        <v>279</v>
      </c>
      <c r="EB216" s="582"/>
      <c r="EC216" s="603">
        <f>COUNTIF(EE8:EE207,"Re-Exam")</f>
        <v>0</v>
      </c>
      <c r="ED216" s="603"/>
      <c r="EE216" s="572"/>
      <c r="EF216" s="572"/>
      <c r="EG216" s="576"/>
      <c r="EH216" s="577"/>
      <c r="EI216" s="578"/>
    </row>
    <row r="217" spans="1:139" ht="21" customHeight="1">
      <c r="A217" s="613"/>
      <c r="B217" s="613"/>
      <c r="C217" s="613"/>
      <c r="D217" s="613"/>
      <c r="E217" s="613"/>
      <c r="F217" s="613"/>
      <c r="G217" s="613"/>
      <c r="H217" s="609" t="s">
        <v>267</v>
      </c>
      <c r="I217" s="609"/>
      <c r="J217" s="183" t="s">
        <v>257</v>
      </c>
      <c r="K217" s="610">
        <f>IF(AND(K208="",K209=""),"",COUNTIF(AC8:AC207,"AB"))</f>
        <v>0</v>
      </c>
      <c r="L217" s="610"/>
      <c r="M217" s="610"/>
      <c r="N217" s="610"/>
      <c r="O217" s="610"/>
      <c r="P217" s="610"/>
      <c r="Q217" s="610"/>
      <c r="R217" s="610"/>
      <c r="S217" s="610"/>
      <c r="T217" s="610"/>
      <c r="U217" s="610"/>
      <c r="V217" s="610"/>
      <c r="W217" s="610"/>
      <c r="X217" s="610"/>
      <c r="AD217" s="185"/>
      <c r="AE217" s="610">
        <f>IF(AND(AE208="",AE209=""),"",COUNTIF(AV8:AV207,"AB"))</f>
        <v>0</v>
      </c>
      <c r="AF217" s="610"/>
      <c r="AG217" s="610"/>
      <c r="AH217" s="610"/>
      <c r="AI217" s="610"/>
      <c r="AJ217" s="610"/>
      <c r="AK217" s="610"/>
      <c r="AL217" s="610"/>
      <c r="AM217" s="610"/>
      <c r="AN217" s="610"/>
      <c r="AO217" s="610"/>
      <c r="AP217" s="610"/>
      <c r="AQ217" s="610"/>
      <c r="AR217" s="610"/>
      <c r="AW217" s="610">
        <f>IF(AND(AW208="",AW209=""),"",COUNTIF(BN8:BN207,"AB"))</f>
        <v>0</v>
      </c>
      <c r="AX217" s="610"/>
      <c r="AY217" s="610"/>
      <c r="AZ217" s="610"/>
      <c r="BA217" s="610"/>
      <c r="BB217" s="610"/>
      <c r="BC217" s="610"/>
      <c r="BD217" s="610"/>
      <c r="BE217" s="610"/>
      <c r="BF217" s="610"/>
      <c r="BG217" s="610"/>
      <c r="BH217" s="610"/>
      <c r="BI217" s="610"/>
      <c r="BJ217" s="610"/>
      <c r="BK217" s="185"/>
      <c r="BL217" s="185"/>
      <c r="BM217" s="185"/>
      <c r="BN217" s="185"/>
      <c r="BO217" s="185"/>
      <c r="BP217" s="185"/>
      <c r="BQ217" s="610">
        <f>IF(AND(BQ208="",BQ209=""),"",COUNTIF(CH8:CH207,"AB"))</f>
        <v>0</v>
      </c>
      <c r="BR217" s="610"/>
      <c r="BS217" s="610"/>
      <c r="BT217" s="610"/>
      <c r="BU217" s="610"/>
      <c r="BV217" s="610"/>
      <c r="BW217" s="610"/>
      <c r="BX217" s="610"/>
      <c r="BY217" s="610"/>
      <c r="BZ217" s="610"/>
      <c r="CA217" s="610"/>
      <c r="CB217" s="610"/>
      <c r="CC217" s="610"/>
      <c r="CD217" s="610"/>
      <c r="CI217" s="185"/>
      <c r="CJ217" s="610">
        <f>IF(AND(CJ208="",CJ209=""),"",COUNTIF(DA8:DA207,"AB"))</f>
        <v>0</v>
      </c>
      <c r="CK217" s="610"/>
      <c r="CL217" s="610"/>
      <c r="CM217" s="610"/>
      <c r="CN217" s="610"/>
      <c r="CO217" s="610"/>
      <c r="CP217" s="610"/>
      <c r="CQ217" s="610"/>
      <c r="CR217" s="610"/>
      <c r="CS217" s="610"/>
      <c r="CT217" s="610"/>
      <c r="CU217" s="610"/>
      <c r="CV217" s="610"/>
      <c r="CW217" s="610"/>
      <c r="DB217" s="185"/>
      <c r="DC217" s="591">
        <f>IF(AND(DC208="",DC209=""),"",COUNTIF(DJ8:DJ207,"AB"))</f>
        <v>0</v>
      </c>
      <c r="DD217" s="591"/>
      <c r="DE217" s="591"/>
      <c r="DF217" s="591"/>
      <c r="DG217" s="591"/>
      <c r="DH217" s="591"/>
      <c r="DI217" s="591"/>
      <c r="DJ217" s="591"/>
      <c r="DK217" s="591">
        <f>IF(AND(DK208="",DK209=""),"",COUNTIF(DR8:DR207,"AB"))</f>
        <v>0</v>
      </c>
      <c r="DL217" s="591"/>
      <c r="DM217" s="591"/>
      <c r="DN217" s="591"/>
      <c r="DO217" s="591"/>
      <c r="DP217" s="591"/>
      <c r="DQ217" s="591"/>
      <c r="DR217" s="591"/>
      <c r="DS217" s="591">
        <f>IF(AND(DS208="",DS209=""),"",COUNTIF(DZ8:DZ207,"AB"))</f>
        <v>0</v>
      </c>
      <c r="DT217" s="591"/>
      <c r="DU217" s="591"/>
      <c r="DV217" s="591"/>
      <c r="DW217" s="591"/>
      <c r="DX217" s="591"/>
      <c r="DY217" s="591"/>
      <c r="DZ217" s="591"/>
      <c r="EA217" s="581" t="s">
        <v>280</v>
      </c>
      <c r="EB217" s="582"/>
      <c r="EC217" s="589">
        <f>COUNTIF(B8:B207,"NSO")</f>
        <v>0</v>
      </c>
      <c r="ED217" s="589"/>
      <c r="EE217" s="572" t="s">
        <v>286</v>
      </c>
      <c r="EF217" s="572"/>
      <c r="EG217" s="573" t="str">
        <f>CONCATENATE("( ",UPPER('Master sheet'!C12)," )")</f>
        <v>( USHA PALIYA )</v>
      </c>
      <c r="EH217" s="574"/>
      <c r="EI217" s="575"/>
    </row>
    <row r="218" spans="1:139" ht="21" customHeight="1">
      <c r="A218" s="613"/>
      <c r="B218" s="613"/>
      <c r="C218" s="613"/>
      <c r="D218" s="613"/>
      <c r="E218" s="613"/>
      <c r="F218" s="613"/>
      <c r="G218" s="613"/>
      <c r="H218" s="609" t="s">
        <v>268</v>
      </c>
      <c r="I218" s="609"/>
      <c r="J218" s="183" t="s">
        <v>257</v>
      </c>
      <c r="K218" s="610">
        <f>IF(AND(K208="",K209=""),"",COUNTIF(AC8:AC207,"RE"))</f>
        <v>0</v>
      </c>
      <c r="L218" s="610"/>
      <c r="M218" s="610"/>
      <c r="N218" s="610"/>
      <c r="O218" s="610"/>
      <c r="P218" s="610"/>
      <c r="Q218" s="610"/>
      <c r="R218" s="610"/>
      <c r="S218" s="610"/>
      <c r="T218" s="610"/>
      <c r="U218" s="610"/>
      <c r="V218" s="610"/>
      <c r="W218" s="610"/>
      <c r="X218" s="610"/>
      <c r="AD218" s="192"/>
      <c r="AE218" s="610">
        <f>IF(AND(AE208="",AE209=""),"",COUNTIF(AV8:AV207,"RE"))</f>
        <v>0</v>
      </c>
      <c r="AF218" s="610"/>
      <c r="AG218" s="610"/>
      <c r="AH218" s="610"/>
      <c r="AI218" s="610"/>
      <c r="AJ218" s="610"/>
      <c r="AK218" s="610"/>
      <c r="AL218" s="610"/>
      <c r="AM218" s="610"/>
      <c r="AN218" s="610"/>
      <c r="AO218" s="610"/>
      <c r="AP218" s="610"/>
      <c r="AQ218" s="610"/>
      <c r="AR218" s="610"/>
      <c r="AW218" s="610">
        <f>IF(AND(AW208="",AW209=""),"",COUNTIF(BN8:BN207,"RE"))</f>
        <v>0</v>
      </c>
      <c r="AX218" s="610"/>
      <c r="AY218" s="610"/>
      <c r="AZ218" s="610"/>
      <c r="BA218" s="610"/>
      <c r="BB218" s="610"/>
      <c r="BC218" s="610"/>
      <c r="BD218" s="610"/>
      <c r="BE218" s="610"/>
      <c r="BF218" s="610"/>
      <c r="BG218" s="610"/>
      <c r="BH218" s="610"/>
      <c r="BI218" s="610"/>
      <c r="BJ218" s="610"/>
      <c r="BK218" s="192"/>
      <c r="BL218" s="192"/>
      <c r="BM218" s="192"/>
      <c r="BN218" s="192"/>
      <c r="BO218" s="192"/>
      <c r="BP218" s="192"/>
      <c r="BQ218" s="610">
        <f>IF(AND(BQ208="",BQ209=""),"",COUNTIF(CH8:CH207,"RE"))</f>
        <v>0</v>
      </c>
      <c r="BR218" s="610"/>
      <c r="BS218" s="610"/>
      <c r="BT218" s="610"/>
      <c r="BU218" s="610"/>
      <c r="BV218" s="610"/>
      <c r="BW218" s="610"/>
      <c r="BX218" s="610"/>
      <c r="BY218" s="610"/>
      <c r="BZ218" s="610"/>
      <c r="CA218" s="610"/>
      <c r="CB218" s="610"/>
      <c r="CC218" s="610"/>
      <c r="CD218" s="610"/>
      <c r="CI218" s="192"/>
      <c r="CJ218" s="610">
        <f>IF(AND(CJ208="",CJ209=""),"",COUNTIF(DA8:DA207,"RE"))</f>
        <v>0</v>
      </c>
      <c r="CK218" s="610"/>
      <c r="CL218" s="610"/>
      <c r="CM218" s="610"/>
      <c r="CN218" s="610"/>
      <c r="CO218" s="610"/>
      <c r="CP218" s="610"/>
      <c r="CQ218" s="610"/>
      <c r="CR218" s="610"/>
      <c r="CS218" s="610"/>
      <c r="CT218" s="610"/>
      <c r="CU218" s="610"/>
      <c r="CV218" s="610"/>
      <c r="CW218" s="610"/>
      <c r="DB218" s="192"/>
      <c r="DC218" s="591">
        <f>IF(AND(DC208="",DC209=""),"",COUNTIF(DJ8:DJ207,"RE"))</f>
        <v>0</v>
      </c>
      <c r="DD218" s="591"/>
      <c r="DE218" s="591"/>
      <c r="DF218" s="591"/>
      <c r="DG218" s="591"/>
      <c r="DH218" s="591"/>
      <c r="DI218" s="591"/>
      <c r="DJ218" s="591"/>
      <c r="DK218" s="591">
        <f>IF(AND(DK208="",DK209=""),"",COUNTIF(DR8:DR207,"RE"))</f>
        <v>0</v>
      </c>
      <c r="DL218" s="591"/>
      <c r="DM218" s="591"/>
      <c r="DN218" s="591"/>
      <c r="DO218" s="591"/>
      <c r="DP218" s="591"/>
      <c r="DQ218" s="591"/>
      <c r="DR218" s="591"/>
      <c r="DS218" s="591">
        <f>IF(AND(DS208="",DS209=""),"",COUNTIF(DZ8:DZ207,"RE"))</f>
        <v>0</v>
      </c>
      <c r="DT218" s="591"/>
      <c r="DU218" s="591"/>
      <c r="DV218" s="591"/>
      <c r="DW218" s="591"/>
      <c r="DX218" s="591"/>
      <c r="DY218" s="591"/>
      <c r="DZ218" s="591"/>
      <c r="EA218" s="581" t="s">
        <v>261</v>
      </c>
      <c r="EB218" s="582"/>
      <c r="EC218" s="590">
        <f>EC212+EC213+EC214+EC216+EC217</f>
        <v>30</v>
      </c>
      <c r="ED218" s="590"/>
      <c r="EE218" s="572"/>
      <c r="EF218" s="572"/>
      <c r="EG218" s="576"/>
      <c r="EH218" s="577"/>
      <c r="EI218" s="578"/>
    </row>
  </sheetData>
  <sheetProtection password="D498" sheet="1" objects="1" scenarios="1" formatColumns="0" formatRows="0"/>
  <protectedRanges>
    <protectedRange sqref="E3" name="Range1"/>
    <protectedRange password="EA02" sqref="CX6:DA6 CW5:DA5 CU8:CV8 O7:AC7 CV5:CV7 DH6 BT5 DG5:DH5 CM6:CP6 DI5:DI6 DQ5:DQ6 DP6 DO5:DP5 DY5:DY6 DX6 DW5:DX5 BV5:BW5 O5 L5:N7 Q5:R5 Z6:AC6 AE5:AG6 AH5 AH6:AK6 AJ5:AM5 T6:X6 V5:AC5 AS6:AV6 AO5:AV5 BQ5:BS7 BT6:BW7 AE7:AQ7 BY6:CB7 CE6:CH6 CD5:CH5 BX5:BX7 BY5 CA5:CB5 CC5:CC7 CB8:CC8 CJ5:CL6 CM5 CO5:CP5 AM6:AQ6 AL5:AL6 O6:R6 T5 S5:S6 CQ5:CQ6 CR5 CT5:CU5 CR6:CU6 CJ7:CU7 AR7:AV8 CW7:DA8 AP9:AS9 CB9:CE9 AP8:AQ207 CB10:CC10 CB12:CC12 CB14:CC14 CB16:CC16 CB18:CC18 CB20:CC20 CB22:CC22 CB24:CC24 CB26:CC26 CB28:CC28 CB30:CC30 CB32:CC32 CB34:CC34 CB36:CC36 CB38:CC38 CB40:CC40 CB42:CC42 CB44:CC44 CB46:CC46 CB48:CC48 CB50:CC50 CB52:CC52 CB54:CC54 CB56:CC56 CB58:CC58 CB60:CC60 CB62:CC62 CB64:CC64 CB66:CC66 CB68:CC68 CB70:CC70 CB72:CC72 CB74:CC74 CB76:CC76 CB78:CC78 CB80:CC80 CB82:CC82 CB84:CC84 CB86:CC86 CB88:CC88 CB90:CC90 CB92:CC92 CB94:CC94 CB96:CC96 CB98:CC98 CB100:CC100 CB102:CC102 CB104:CC104 CB106:CC106 CB108:CC108 CB110:CC110 CB112:CC112 CB114:CC114 CB116:CC116 CB118:CC118 CB120:CC120 CB122:CC122 CB124:CC124 CB126:CC126 CB128:CC128 CB130:CC130 CB132:CC132 CB134:CC134 CB136:CC136 CB138:CC138 CB140:CC140 CB142:CC142 CB144:CC144 CB146:CC146 CB148:CC148 CB150:CC150 CB152:CC152 CB154:CC154 CB156:CC156 CB158:CC158 CB160:CC160 CB162:CC162 CB164:CC164 CB166:CC166 CB168:CC168 CB170:CC170 CB172:CC172 CB174:CC174 CB176:CC176 CB178:CC178 CB180:CC180 CB182:CC182 CB184:CC184 CB186:CC186 CB188:CC188 CB190:CC190 CB192:CC192 CB194:CC194 CB196:CC196 CB198:CC198 CB200:CC200 CB202:CC202 CB204:CC204 CB206:CC206 AR10:AS10 AR12:AU12 AR14:AS14 AR16:AU16 AR18:AS18 AR20:AU20 AR22:AS22 AR24:AU24 AR26:AS26 AR28:AU28 AR30:AS30 AR32:AU32 AR34:AS34 AR36:AU36 AR38:AS38 AR40:AU40 AR42:AS42 AR44:AU44 AR46:AS46 AR48:AU48 AR50:AS50 AR52:AU52 AR54:AS54 AR56:AU56 AR58:AS58 AR60:AU60 AR62:AS62 AR64:AU64 AR66:AS66 AR68:AU68 AR70:AS70 AR72:AU72 AR74:AS74 AR76:AU76 AR78:AS78 AR80:AU80 AR82:AS82 AR84:AU84 AR86:AS86 AR88:AU88 AR90:AS90 AR92:AU92 AR94:AS94 AR96:AU96 AR98:AS98 AR100:AU100 AR102:AS102 AR104:AU104 AR106:AS106 AR108:AU108 AR110:AS110 AR112:AU112 AR114:AS114 AR116:AU116 AR118:AS118 AR120:AU120 AR122:AS122 AR124:AU124 AR126:AS126 AR128:AU128 AR130:AS130 AR132:AU132 AR134:AS134 AR136:AU136 AR138:AS138 AR140:AU140 AR142:AS142 AR144:AU144 AR146:AS146 AR148:AU148 AR150:AS150 AR152:AU152 AR154:AS154 AR156:AU156 AR158:AS158 AR160:AU160 AR162:AS162 AR164:AU164 AR166:AS166 AR168:AU168 AR170:AS170 AR172:AU172 AR174:AS174 AR176:AU176 AR178:AS178 AR180:AU180 AR182:AS182 AR184:AU184 AR186:AS186 AR188:AU188 AR190:AS190 AR192:AU192 AR194:AS194 AR196:AU196 AR198:AS198 AR200:AU200 AR202:AS202 AR204:AU204 AR206:AS206 N8:N207 R8:S207 AG8:AG207 AK8:AL207 BS8:BS207 CL8:CL207 BW8:BX207 CP8:CQ207 AP11:AS11 AP13:AU13 AP15:AS15 AP17:AU17 AP19:AS19 AP21:AU21 AP23:AS23 AP25:AU25 AP27:AS27 AP29:AU29 AP31:AS31 AP33:AU33 AP35:AS35 AP37:AU37 AP39:AS39 AP41:AU41 AP43:AS43 AP45:AU45 AP47:AS47 AP49:AU49 AP51:AS51 AP53:AU53 AP55:AS55 AP57:AU57 AP59:AS59 AP61:AU61 AP63:AS63 AP65:AU65 AP67:AS67 AP69:AU69 AP71:AS71 AP73:AU73 AP75:AS75 AP77:AU77 AP79:AS79 AP81:AU81 AP83:AS83 AP85:AU85 AP87:AS87 AP89:AU89 AP91:AS91 AP93:AU93 AP95:AS95 AP97:AU97 AP99:AS99 AP101:AU101 AP103:AS103 AP105:AU105 AP107:AS107 AP109:AU109 AP111:AS111 AP113:AU113 AP115:AS115 AP117:AU117 AP119:AS119 AP121:AU121 AP123:AS123 AP125:AU125 AP127:AS127 AP129:AU129 AP131:AS131 AP133:AU133 AP135:AS135 AP137:AU137 AP139:AS139 AP141:AU141 AP143:AS143 AP145:AU145 AP147:AS147 AP149:AU149 AP151:AS151 AP153:AU153 AP155:AS155 AP157:AU157 AP159:AS159 AP161:AU161 AP163:AS163 AP165:AU165 AP167:AS167 AP169:AU169 AP171:AS171 AP173:AU173 AP175:AS175 AP177:AU177 AP179:AS179 AP181:AU181 AP183:AS183 AP185:AU185 AP187:AS187 AP189:AU189 AP191:AS191 AP193:AU193 AP195:AS195 AP197:AU197 AP199:AS199 AP201:AU201 AP203:AS203 AP205:AU205 AP207:AS207 CB11:CE11 CB13:CG13 CB15:CE15 CB17:CG17 CB19:CE19 CB21:CG21 CB23:CE23 CB25:CG25 CB27:CE27 CB29:CG29 CB31:CE31 CB33:CG33 CB35:CE35 CB37:CG37 CB39:CE39 CB41:CG41 CB43:CE43 CB45:CG45 CB47:CE47 CB49:CG49 CB51:CE51 CB53:CG53 CB55:CE55 CB57:CG57 CB59:CE59 CB61:CG61 CB63:CE63 CB65:CG65 CB67:CE67 CB69:CG69 CB71:CE71 CB73:CG73 CB75:CE75 CB77:CG77 CB79:CE79 CB81:CG81 CB83:CE83 CB85:CG85 CB87:CE87 CB89:CG89 CB91:CE91 CB93:CG93 CB95:CE95 CB97:CG97 CB99:CE99 CB101:CG101 CB103:CE103 CB105:CG105 CB107:CE107 CB109:CG109 CB111:CE111 CB113:CG113 CB115:CE115 CB117:CG117 CB119:CE119 CB121:CG121 CB123:CE123 CB125:CG125 CB127:CE127 CB129:CG129 CB131:CE131 CB133:CG133 CB135:CE135 CB137:CG137 CB139:CE139 CB141:CG141 CB143:CE143 CB145:CG145 CB147:CE147 CB149:CG149 CB151:CE151 CB153:CG153 CB155:CE155 CB157:CG157 CB159:CE159 CB161:CG161 CB163:CE163 CB165:CG165 CB167:CE167 CB169:CG169 CB171:CE171 CB173:CG173 CB175:CE175 CB177:CG177 CB179:CE179 CB181:CG181 CB183:CE183 CB185:CG185 CB187:CE187 CB189:CG189 CB191:CE191 CB193:CG193 CB195:CE195 CB197:CG197 CB199:CE199 CB201:CG201 CB203:CE203 CB205:CG205 CB207:CE207 DN7:DQ207 DF7:DI207 DV7:DY207 AU9:AU11 AU14:AU15 AU18:AU19 AU22:AU23 AU26:AU27 AU30:AU31 AU34:AU35 AU38:AU39 AU42:AU43 AU46:AU47 AU50:AU51 AU54:AU55 AU58:AU59 AU62:AU63 AU66:AU67 AU70:AU71 AU74:AU75 AU78:AU79 AU82:AU83 AU86:AU87 AU90:AU91 AU94:AU95 AU98:AU99 AU102:AU103 AU106:AU107 AU110:AU111 AU114:AU115 AU118:AU119 AU122:AU123 AU126:AU127 AU130:AU131 AU134:AU135 AU138:AU139 AU142:AU143 AU146:AU147 AU150:AU151 AU154:AU155 AU158:AU159 AU162:AU163 AU166:AU167 AU170:AU171 AU174:AU175 AU178:AU179 AU182:AU183 AU186:AU187 AU190:AU191 AU194:AU195 AU198:AU199 AU202:AU203 AU206:AU207 AT9:AT207 AX5:AZ6 BA5 BA6:BD6 BC5:BF5 BL6:BO6 BH5:BO5 BF6:BJ6 BE5:BE6 AX7:BO7 AZ8:AZ207 BD8:BE207 CU9:DA207 BI8:BO207 W8:AC207 AV9:AV207 CD7:CH207" name="mark sheet"/>
    <protectedRange password="DC77" sqref="K211:L211 K212:X218 K209:X210 A208:X208 A209:J218 AE213:AR218 AE208:AR210 CJ213:CW218 CJ208:CW210 BQ213:CD218 BQ208:CD210 AH211:AK211 AE211:AF211 BT211:BW211 BQ211:BR211 CM211:CP211 CJ211:CK211 N211:X211 AE212:AK212 AL211:AR212 BQ212:BW212 BX211:CD212 CJ212:CP212 CQ211:CW212 AW213:BJ218 AW208:BJ210 AZ211:BC211 AW211:AX211 AW212:BC212 BD211:BJ212" name="Range1_1"/>
    <protectedRange password="DC77" sqref="DC212:DZ212" name="Range1_2"/>
    <protectedRange password="DC77" sqref="EA208:ED218 EG208:EI218" name="Range1_3"/>
    <protectedRange password="DC77" sqref="EE208:EF218" name="Range1_4"/>
  </protectedRanges>
  <mergeCells count="296">
    <mergeCell ref="BH212:BI212"/>
    <mergeCell ref="AW213:BJ213"/>
    <mergeCell ref="AW214:BJ214"/>
    <mergeCell ref="AW215:BJ215"/>
    <mergeCell ref="AW216:BJ216"/>
    <mergeCell ref="AW217:BJ217"/>
    <mergeCell ref="AW218:BJ218"/>
    <mergeCell ref="BN5:BN6"/>
    <mergeCell ref="BO5:BO6"/>
    <mergeCell ref="BP5:BP6"/>
    <mergeCell ref="AW208:BJ208"/>
    <mergeCell ref="AW209:BJ209"/>
    <mergeCell ref="AW210:BJ210"/>
    <mergeCell ref="AX211:AY211"/>
    <mergeCell ref="AZ211:BA211"/>
    <mergeCell ref="BB211:BC211"/>
    <mergeCell ref="BD211:BE211"/>
    <mergeCell ref="BF211:BG211"/>
    <mergeCell ref="BH211:BI211"/>
    <mergeCell ref="BA4:BJ4"/>
    <mergeCell ref="AX5:AZ5"/>
    <mergeCell ref="BA5:BD5"/>
    <mergeCell ref="BE5:BE6"/>
    <mergeCell ref="BF5:BI5"/>
    <mergeCell ref="BJ5:BJ6"/>
    <mergeCell ref="BK5:BK6"/>
    <mergeCell ref="BL5:BL6"/>
    <mergeCell ref="BM5:BM6"/>
    <mergeCell ref="CM4:CV4"/>
    <mergeCell ref="DC4:DF4"/>
    <mergeCell ref="DG5:DG6"/>
    <mergeCell ref="CR5:CU5"/>
    <mergeCell ref="CQ5:CQ6"/>
    <mergeCell ref="G1:AI1"/>
    <mergeCell ref="CD5:CD6"/>
    <mergeCell ref="CE5:CE6"/>
    <mergeCell ref="CF5:CF6"/>
    <mergeCell ref="BT4:CC4"/>
    <mergeCell ref="AH4:AQ4"/>
    <mergeCell ref="AT5:AT6"/>
    <mergeCell ref="AU5:AU6"/>
    <mergeCell ref="AV5:AV6"/>
    <mergeCell ref="BQ5:BS5"/>
    <mergeCell ref="BT5:BW5"/>
    <mergeCell ref="CC5:CC6"/>
    <mergeCell ref="AI2:AW2"/>
    <mergeCell ref="CI5:CI6"/>
    <mergeCell ref="CJ5:CL5"/>
    <mergeCell ref="CM5:CP5"/>
    <mergeCell ref="CG5:CG6"/>
    <mergeCell ref="CH5:CH6"/>
    <mergeCell ref="AX4:AZ4"/>
    <mergeCell ref="A5:A7"/>
    <mergeCell ref="D5:D7"/>
    <mergeCell ref="AW5:AW6"/>
    <mergeCell ref="F5:F7"/>
    <mergeCell ref="G5:G7"/>
    <mergeCell ref="H5:H7"/>
    <mergeCell ref="I5:I7"/>
    <mergeCell ref="A4:K4"/>
    <mergeCell ref="AL5:AL6"/>
    <mergeCell ref="AM5:AP5"/>
    <mergeCell ref="AQ5:AQ6"/>
    <mergeCell ref="Y5:Y6"/>
    <mergeCell ref="Z5:Z6"/>
    <mergeCell ref="AA5:AA6"/>
    <mergeCell ref="AB5:AB6"/>
    <mergeCell ref="AC5:AC6"/>
    <mergeCell ref="O4:X4"/>
    <mergeCell ref="T5:W5"/>
    <mergeCell ref="X5:X6"/>
    <mergeCell ref="E5:E7"/>
    <mergeCell ref="AD5:AD6"/>
    <mergeCell ref="AR5:AR6"/>
    <mergeCell ref="AS5:AS6"/>
    <mergeCell ref="A2:E2"/>
    <mergeCell ref="F2:P2"/>
    <mergeCell ref="C5:C7"/>
    <mergeCell ref="B5:B7"/>
    <mergeCell ref="L4:N4"/>
    <mergeCell ref="AE4:AG4"/>
    <mergeCell ref="EB4:EB6"/>
    <mergeCell ref="DO5:DO6"/>
    <mergeCell ref="DP5:DP6"/>
    <mergeCell ref="DQ5:DQ6"/>
    <mergeCell ref="DX5:DX6"/>
    <mergeCell ref="J3:O3"/>
    <mergeCell ref="AE5:AG5"/>
    <mergeCell ref="L5:N5"/>
    <mergeCell ref="BQ4:BS4"/>
    <mergeCell ref="CJ4:CL4"/>
    <mergeCell ref="BX5:BX6"/>
    <mergeCell ref="BY5:CB5"/>
    <mergeCell ref="A3:D3"/>
    <mergeCell ref="G3:I3"/>
    <mergeCell ref="AI3:AW3"/>
    <mergeCell ref="O5:R5"/>
    <mergeCell ref="AH5:AK5"/>
    <mergeCell ref="S5:S6"/>
    <mergeCell ref="DW5:DW6"/>
    <mergeCell ref="EI4:EI7"/>
    <mergeCell ref="DF5:DF6"/>
    <mergeCell ref="DJ5:DJ6"/>
    <mergeCell ref="DK5:DK6"/>
    <mergeCell ref="DL5:DL6"/>
    <mergeCell ref="DT5:DT6"/>
    <mergeCell ref="DU5:DU6"/>
    <mergeCell ref="DV5:DV6"/>
    <mergeCell ref="DZ5:DZ6"/>
    <mergeCell ref="DM5:DM6"/>
    <mergeCell ref="DN5:DN6"/>
    <mergeCell ref="DR5:DR6"/>
    <mergeCell ref="ED4:ED6"/>
    <mergeCell ref="EE4:EE7"/>
    <mergeCell ref="DS4:DV4"/>
    <mergeCell ref="EA4:EA6"/>
    <mergeCell ref="EC4:EC6"/>
    <mergeCell ref="EF4:EG5"/>
    <mergeCell ref="DY5:DY6"/>
    <mergeCell ref="DS5:DS6"/>
    <mergeCell ref="DK4:DN4"/>
    <mergeCell ref="EH4:EH6"/>
    <mergeCell ref="BQ218:CD218"/>
    <mergeCell ref="CJ215:CW215"/>
    <mergeCell ref="CJ218:CW218"/>
    <mergeCell ref="CJ214:CW214"/>
    <mergeCell ref="CJ213:CW213"/>
    <mergeCell ref="CJ208:CW208"/>
    <mergeCell ref="DK208:DR208"/>
    <mergeCell ref="DD5:DD6"/>
    <mergeCell ref="DE5:DE6"/>
    <mergeCell ref="CV5:CV6"/>
    <mergeCell ref="DB5:DB6"/>
    <mergeCell ref="CW5:CW6"/>
    <mergeCell ref="CX5:CX6"/>
    <mergeCell ref="CY5:CY6"/>
    <mergeCell ref="CZ5:CZ6"/>
    <mergeCell ref="DA5:DA6"/>
    <mergeCell ref="DC5:DC6"/>
    <mergeCell ref="DC208:DJ208"/>
    <mergeCell ref="DH5:DH6"/>
    <mergeCell ref="DI5:DI6"/>
    <mergeCell ref="BQ208:CD208"/>
    <mergeCell ref="BQ209:CD209"/>
    <mergeCell ref="BQ210:CD210"/>
    <mergeCell ref="BR211:BS211"/>
    <mergeCell ref="BQ216:CD216"/>
    <mergeCell ref="BQ217:CD217"/>
    <mergeCell ref="CJ216:CW216"/>
    <mergeCell ref="CJ217:CW217"/>
    <mergeCell ref="CB212:CC212"/>
    <mergeCell ref="BQ213:CD213"/>
    <mergeCell ref="BQ214:CD214"/>
    <mergeCell ref="BQ215:CD215"/>
    <mergeCell ref="BR212:BS212"/>
    <mergeCell ref="BT212:BU212"/>
    <mergeCell ref="BV212:BW212"/>
    <mergeCell ref="BX212:BY212"/>
    <mergeCell ref="BZ212:CA212"/>
    <mergeCell ref="A208:G218"/>
    <mergeCell ref="K208:X208"/>
    <mergeCell ref="K209:X209"/>
    <mergeCell ref="K210:X210"/>
    <mergeCell ref="K213:X213"/>
    <mergeCell ref="K214:X214"/>
    <mergeCell ref="K215:X215"/>
    <mergeCell ref="K216:X216"/>
    <mergeCell ref="K217:X217"/>
    <mergeCell ref="K218:X218"/>
    <mergeCell ref="H208:I208"/>
    <mergeCell ref="H209:I209"/>
    <mergeCell ref="H210:I210"/>
    <mergeCell ref="H211:I211"/>
    <mergeCell ref="R211:S211"/>
    <mergeCell ref="P212:Q212"/>
    <mergeCell ref="L211:M211"/>
    <mergeCell ref="N211:O211"/>
    <mergeCell ref="P211:Q211"/>
    <mergeCell ref="L212:M212"/>
    <mergeCell ref="N212:O212"/>
    <mergeCell ref="R212:S212"/>
    <mergeCell ref="T212:U212"/>
    <mergeCell ref="V212:W212"/>
    <mergeCell ref="AE208:AR208"/>
    <mergeCell ref="AE209:AR209"/>
    <mergeCell ref="H213:I213"/>
    <mergeCell ref="H214:I214"/>
    <mergeCell ref="BT211:BU211"/>
    <mergeCell ref="BV211:BW211"/>
    <mergeCell ref="BX211:BY211"/>
    <mergeCell ref="BZ211:CA211"/>
    <mergeCell ref="CB211:CC211"/>
    <mergeCell ref="AF212:AG212"/>
    <mergeCell ref="AE210:AR210"/>
    <mergeCell ref="AJ211:AK211"/>
    <mergeCell ref="AL211:AM211"/>
    <mergeCell ref="AN211:AO211"/>
    <mergeCell ref="AP211:AQ211"/>
    <mergeCell ref="AJ212:AK212"/>
    <mergeCell ref="AL212:AM212"/>
    <mergeCell ref="AN212:AO212"/>
    <mergeCell ref="AP212:AQ212"/>
    <mergeCell ref="AX212:AY212"/>
    <mergeCell ref="AZ212:BA212"/>
    <mergeCell ref="BB212:BC212"/>
    <mergeCell ref="BD212:BE212"/>
    <mergeCell ref="BF212:BG212"/>
    <mergeCell ref="H218:I218"/>
    <mergeCell ref="AH212:AI212"/>
    <mergeCell ref="AE216:AR216"/>
    <mergeCell ref="AE217:AR217"/>
    <mergeCell ref="AE213:AR213"/>
    <mergeCell ref="AE214:AR214"/>
    <mergeCell ref="AE215:AR215"/>
    <mergeCell ref="AF211:AG211"/>
    <mergeCell ref="AH211:AI211"/>
    <mergeCell ref="H212:I212"/>
    <mergeCell ref="AE218:AR218"/>
    <mergeCell ref="H216:I216"/>
    <mergeCell ref="H217:I217"/>
    <mergeCell ref="H215:I215"/>
    <mergeCell ref="T211:U211"/>
    <mergeCell ref="V211:W211"/>
    <mergeCell ref="CQ211:CR211"/>
    <mergeCell ref="CS211:CT211"/>
    <mergeCell ref="CU211:CV211"/>
    <mergeCell ref="CK212:CL212"/>
    <mergeCell ref="CM212:CN212"/>
    <mergeCell ref="CO212:CP212"/>
    <mergeCell ref="CQ212:CR212"/>
    <mergeCell ref="CS212:CT212"/>
    <mergeCell ref="CU212:CV212"/>
    <mergeCell ref="DC215:DJ215"/>
    <mergeCell ref="DC216:DJ216"/>
    <mergeCell ref="DC217:DJ217"/>
    <mergeCell ref="DC218:DJ218"/>
    <mergeCell ref="EG208:EI208"/>
    <mergeCell ref="EE208:EF208"/>
    <mergeCell ref="EE209:EF210"/>
    <mergeCell ref="EE211:EF212"/>
    <mergeCell ref="EG209:EI210"/>
    <mergeCell ref="EG211:EI212"/>
    <mergeCell ref="DK216:DR216"/>
    <mergeCell ref="DK217:DR217"/>
    <mergeCell ref="DK218:DR218"/>
    <mergeCell ref="DS208:DZ208"/>
    <mergeCell ref="DS209:DZ209"/>
    <mergeCell ref="DS210:DZ210"/>
    <mergeCell ref="DS213:DZ213"/>
    <mergeCell ref="DS214:DZ214"/>
    <mergeCell ref="DS215:DZ215"/>
    <mergeCell ref="DS216:DZ216"/>
    <mergeCell ref="EC213:ED213"/>
    <mergeCell ref="EC214:ED214"/>
    <mergeCell ref="EC215:ED215"/>
    <mergeCell ref="EC216:ED216"/>
    <mergeCell ref="CJ209:CW209"/>
    <mergeCell ref="CJ210:CW210"/>
    <mergeCell ref="CK211:CL211"/>
    <mergeCell ref="CM211:CN211"/>
    <mergeCell ref="CO211:CP211"/>
    <mergeCell ref="EA216:EB216"/>
    <mergeCell ref="EA217:EB217"/>
    <mergeCell ref="EA218:EB218"/>
    <mergeCell ref="EC217:ED217"/>
    <mergeCell ref="EC218:ED218"/>
    <mergeCell ref="DS217:DZ217"/>
    <mergeCell ref="DS218:DZ218"/>
    <mergeCell ref="DK209:DR209"/>
    <mergeCell ref="DK210:DR210"/>
    <mergeCell ref="DK213:DR213"/>
    <mergeCell ref="DK214:DR214"/>
    <mergeCell ref="DK215:DR215"/>
    <mergeCell ref="EA213:EB213"/>
    <mergeCell ref="EA214:EB214"/>
    <mergeCell ref="EA215:EB215"/>
    <mergeCell ref="DC209:DJ209"/>
    <mergeCell ref="DC210:DJ210"/>
    <mergeCell ref="DC213:DJ213"/>
    <mergeCell ref="DC214:DJ214"/>
    <mergeCell ref="EE213:EF214"/>
    <mergeCell ref="EE215:EF216"/>
    <mergeCell ref="EE217:EF218"/>
    <mergeCell ref="EG213:EI214"/>
    <mergeCell ref="EG215:EI216"/>
    <mergeCell ref="EG217:EI218"/>
    <mergeCell ref="EA208:EB208"/>
    <mergeCell ref="EA209:EB209"/>
    <mergeCell ref="EA210:EB210"/>
    <mergeCell ref="EA211:EB211"/>
    <mergeCell ref="EA212:EB212"/>
    <mergeCell ref="EC208:ED208"/>
    <mergeCell ref="EC209:ED209"/>
    <mergeCell ref="EC210:ED210"/>
    <mergeCell ref="EC211:ED211"/>
    <mergeCell ref="EC212:ED212"/>
  </mergeCells>
  <conditionalFormatting sqref="BS7:BS207 BW7:BX207 CL7:CL207 CP7:CQ207 AG7:AG207 AK7:AL207 N7:N207 R7:S207 DN7:DQ207 DF7:DI207 DV7:DY207 CU7:DA207 W7:AC207 AP7:AV207 CB7:CH207">
    <cfRule type="cellIs" dxfId="59" priority="27" operator="equal">
      <formula>0</formula>
    </cfRule>
  </conditionalFormatting>
  <conditionalFormatting sqref="EE8:EE207">
    <cfRule type="cellIs" dxfId="58" priority="3" operator="equal">
      <formula>"NSO"</formula>
    </cfRule>
    <cfRule type="expression" dxfId="57" priority="23">
      <formula>$EE8="Promoted"</formula>
    </cfRule>
  </conditionalFormatting>
  <conditionalFormatting sqref="EG209:EH209 EC209 EE209 EG211:EH211 EG213:EH213 EG215:EH215 EG217:EH217">
    <cfRule type="containsText" dxfId="56" priority="20" operator="containsText" text="jk">
      <formula>NOT(ISERROR(SEARCH("jk",EC209)))</formula>
    </cfRule>
    <cfRule type="containsText" dxfId="55" priority="21" operator="containsText" text="fo">
      <formula>NOT(ISERROR(SEARCH("fo",EC209)))</formula>
    </cfRule>
    <cfRule type="containsText" dxfId="54" priority="22" operator="containsText" text="f'k">
      <formula>NOT(ISERROR(SEARCH("f'k",EC209)))</formula>
    </cfRule>
  </conditionalFormatting>
  <conditionalFormatting sqref="B8:B207">
    <cfRule type="cellIs" dxfId="53" priority="4" stopIfTrue="1" operator="equal">
      <formula>"NSO"</formula>
    </cfRule>
  </conditionalFormatting>
  <conditionalFormatting sqref="AZ7 BD7:BE7 BI7:BO7">
    <cfRule type="cellIs" dxfId="52" priority="2" operator="equal">
      <formula>0</formula>
    </cfRule>
  </conditionalFormatting>
  <conditionalFormatting sqref="AZ8:AZ207 BD8:BE207 BI8:BO207">
    <cfRule type="cellIs" dxfId="51" priority="1" operator="equal">
      <formula>0</formula>
    </cfRule>
  </conditionalFormatting>
  <dataValidations count="1">
    <dataValidation type="list" allowBlank="1" showInputMessage="1" showErrorMessage="1" sqref="E3">
      <formula1>"1, 2, 3, 4"</formula1>
    </dataValidation>
  </dataValidations>
  <pageMargins left="0.45" right="0.2" top="0.25" bottom="0.25" header="0.3" footer="0.3"/>
  <pageSetup paperSize="9" scale="65" fitToHeight="2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4"/>
  <sheetViews>
    <sheetView showGridLines="0" view="pageBreakPreview" zoomScaleSheetLayoutView="100" workbookViewId="0">
      <selection activeCell="E4" sqref="E4"/>
    </sheetView>
  </sheetViews>
  <sheetFormatPr defaultColWidth="9" defaultRowHeight="14.4"/>
  <cols>
    <col min="1" max="1" width="21.33203125" style="243" customWidth="1"/>
    <col min="2" max="2" width="18" style="244" customWidth="1"/>
    <col min="3" max="4" width="7.77734375" style="243" customWidth="1"/>
    <col min="5" max="5" width="8.77734375" style="243" customWidth="1"/>
    <col min="6" max="6" width="7" style="243" customWidth="1"/>
    <col min="7" max="13" width="6.77734375" style="243" customWidth="1"/>
    <col min="14" max="14" width="7" style="243" customWidth="1"/>
    <col min="15" max="15" width="8.33203125" style="243" customWidth="1"/>
    <col min="16" max="16" width="4.21875" style="243" customWidth="1"/>
    <col min="17" max="16384" width="9" style="75"/>
  </cols>
  <sheetData>
    <row r="1" spans="1:19" ht="40.5" customHeight="1" thickBot="1">
      <c r="A1" s="668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193"/>
    </row>
    <row r="2" spans="1:19" ht="20.25" customHeight="1" thickTop="1" thickBot="1">
      <c r="A2" s="669" t="s">
        <v>287</v>
      </c>
      <c r="B2" s="669"/>
      <c r="C2" s="669"/>
      <c r="D2" s="669"/>
      <c r="E2" s="670"/>
      <c r="F2" s="671" t="s">
        <v>288</v>
      </c>
      <c r="G2" s="672"/>
      <c r="H2" s="675">
        <f>IF('Result Sheet'!E3="","",'Result Sheet'!E3)</f>
        <v>1</v>
      </c>
      <c r="I2" s="676"/>
      <c r="J2" s="679" t="s">
        <v>289</v>
      </c>
      <c r="K2" s="680"/>
      <c r="L2" s="680"/>
      <c r="M2" s="675" t="str">
        <f>IF('Result Sheet'!J3="","",'Result Sheet'!J3)</f>
        <v xml:space="preserve"> 2021-2022</v>
      </c>
      <c r="N2" s="675"/>
      <c r="O2" s="676"/>
      <c r="P2" s="194"/>
    </row>
    <row r="3" spans="1:19" ht="20.25" customHeight="1" thickTop="1" thickBot="1">
      <c r="A3" s="669"/>
      <c r="B3" s="669"/>
      <c r="C3" s="669"/>
      <c r="D3" s="669"/>
      <c r="E3" s="670"/>
      <c r="F3" s="673"/>
      <c r="G3" s="674"/>
      <c r="H3" s="677"/>
      <c r="I3" s="678"/>
      <c r="J3" s="681"/>
      <c r="K3" s="682"/>
      <c r="L3" s="682"/>
      <c r="M3" s="677"/>
      <c r="N3" s="677"/>
      <c r="O3" s="678"/>
      <c r="P3" s="194"/>
      <c r="R3" s="400"/>
      <c r="S3" s="400"/>
    </row>
    <row r="4" spans="1:19" ht="79.5" customHeight="1" thickTop="1" thickBot="1">
      <c r="A4" s="149" t="s">
        <v>290</v>
      </c>
      <c r="B4" s="150" t="s">
        <v>291</v>
      </c>
      <c r="C4" s="151" t="s">
        <v>259</v>
      </c>
      <c r="D4" s="152" t="s">
        <v>292</v>
      </c>
      <c r="E4" s="153" t="s">
        <v>293</v>
      </c>
      <c r="F4" s="152" t="s">
        <v>342</v>
      </c>
      <c r="G4" s="152" t="s">
        <v>343</v>
      </c>
      <c r="H4" s="152" t="s">
        <v>344</v>
      </c>
      <c r="I4" s="152" t="s">
        <v>345</v>
      </c>
      <c r="J4" s="154" t="s">
        <v>531</v>
      </c>
      <c r="K4" s="154" t="s">
        <v>532</v>
      </c>
      <c r="L4" s="154" t="s">
        <v>294</v>
      </c>
      <c r="M4" s="155" t="s">
        <v>279</v>
      </c>
      <c r="N4" s="155" t="s">
        <v>280</v>
      </c>
      <c r="O4" s="155" t="s">
        <v>295</v>
      </c>
      <c r="P4" s="194"/>
    </row>
    <row r="5" spans="1:19" ht="24" customHeight="1" thickTop="1">
      <c r="A5" s="195" t="str">
        <f>'Result Sheet'!O4</f>
        <v>MANOJ KUMAR PACHORI</v>
      </c>
      <c r="B5" s="196" t="str">
        <f>'Result Sheet'!K208</f>
        <v xml:space="preserve">हिन्दी </v>
      </c>
      <c r="C5" s="197">
        <f>'Result Sheet'!K210</f>
        <v>30</v>
      </c>
      <c r="D5" s="197">
        <f>'Result Sheet'!T212</f>
        <v>30</v>
      </c>
      <c r="E5" s="198">
        <f>'Result Sheet'!K213</f>
        <v>100</v>
      </c>
      <c r="F5" s="199">
        <f>'Result Sheet'!K212</f>
        <v>0</v>
      </c>
      <c r="G5" s="199">
        <f>'Result Sheet'!L212</f>
        <v>0</v>
      </c>
      <c r="H5" s="199">
        <f>'Result Sheet'!N212</f>
        <v>23</v>
      </c>
      <c r="I5" s="199">
        <f>'Result Sheet'!P212</f>
        <v>7</v>
      </c>
      <c r="J5" s="197">
        <f>'Result Sheet'!R214</f>
        <v>0</v>
      </c>
      <c r="K5" s="199">
        <f>'Result Sheet'!K215</f>
        <v>0</v>
      </c>
      <c r="L5" s="199">
        <f>'Result Sheet'!K217</f>
        <v>0</v>
      </c>
      <c r="M5" s="199">
        <f>'Result Sheet'!K218</f>
        <v>0</v>
      </c>
      <c r="N5" s="200">
        <f>IF(D5="","",'Result Sheet'!$EC$217)</f>
        <v>0</v>
      </c>
      <c r="O5" s="201">
        <f>IF(D5="","",SUM(D5,K5,M5,N5,L5))</f>
        <v>30</v>
      </c>
      <c r="P5" s="202"/>
    </row>
    <row r="6" spans="1:19" ht="24" customHeight="1">
      <c r="A6" s="203" t="str">
        <f>'Result Sheet'!AH4</f>
        <v>SAMPAT RAJ</v>
      </c>
      <c r="B6" s="204" t="str">
        <f>'Result Sheet'!AE208</f>
        <v xml:space="preserve">अंग्रेजी </v>
      </c>
      <c r="C6" s="205">
        <f>'Result Sheet'!AE210</f>
        <v>30</v>
      </c>
      <c r="D6" s="205">
        <f>'Result Sheet'!AN212</f>
        <v>30</v>
      </c>
      <c r="E6" s="206">
        <f>'Result Sheet'!AE213</f>
        <v>100</v>
      </c>
      <c r="F6" s="207">
        <f>'Result Sheet'!AE212</f>
        <v>0</v>
      </c>
      <c r="G6" s="207">
        <f>'Result Sheet'!AF212</f>
        <v>0</v>
      </c>
      <c r="H6" s="207">
        <f>'Result Sheet'!AH212</f>
        <v>28</v>
      </c>
      <c r="I6" s="207">
        <f>'Result Sheet'!AJ212</f>
        <v>2</v>
      </c>
      <c r="J6" s="205">
        <f>'Result Sheet'!AL212</f>
        <v>0</v>
      </c>
      <c r="K6" s="207">
        <f>'Result Sheet'!AE215</f>
        <v>0</v>
      </c>
      <c r="L6" s="207">
        <f>'Result Sheet'!AE217</f>
        <v>0</v>
      </c>
      <c r="M6" s="207">
        <f>'Result Sheet'!AE218</f>
        <v>0</v>
      </c>
      <c r="N6" s="207">
        <f>IF(D6="","",'Result Sheet'!$EC$217)</f>
        <v>0</v>
      </c>
      <c r="O6" s="201">
        <f>IF(D6="","",SUM(D6,K6,M6,N6,L6))</f>
        <v>30</v>
      </c>
      <c r="P6" s="202"/>
    </row>
    <row r="7" spans="1:19" ht="24" customHeight="1">
      <c r="A7" s="208" t="str">
        <f>'Result Sheet'!AW209</f>
        <v>PRADIP SINGH</v>
      </c>
      <c r="B7" s="209" t="str">
        <f>'Result Sheet'!AW208</f>
        <v>संस्कृत</v>
      </c>
      <c r="C7" s="205">
        <f>'Result Sheet'!AW210</f>
        <v>30</v>
      </c>
      <c r="D7" s="211">
        <f>'Result Sheet'!BF212</f>
        <v>30</v>
      </c>
      <c r="E7" s="206">
        <f>'Result Sheet'!AW213</f>
        <v>100</v>
      </c>
      <c r="F7" s="207">
        <f>'Result Sheet'!AW212</f>
        <v>26</v>
      </c>
      <c r="G7" s="207">
        <f>'Result Sheet'!AX212</f>
        <v>0</v>
      </c>
      <c r="H7" s="207">
        <f>'Result Sheet'!AZ212</f>
        <v>4</v>
      </c>
      <c r="I7" s="207">
        <f>'Result Sheet'!BB212</f>
        <v>0</v>
      </c>
      <c r="J7" s="210">
        <f>'Result Sheet'!BD212</f>
        <v>0</v>
      </c>
      <c r="K7" s="210">
        <f>'Result Sheet'!AW215</f>
        <v>0</v>
      </c>
      <c r="L7" s="210">
        <f>'Result Sheet'!AW217</f>
        <v>0</v>
      </c>
      <c r="M7" s="210">
        <f>'Result Sheet'!AW218</f>
        <v>0</v>
      </c>
      <c r="N7" s="207">
        <f>IF(D7="","",'Result Sheet'!$EC$217)</f>
        <v>0</v>
      </c>
      <c r="O7" s="201">
        <f t="shared" ref="O7:O13" si="0">IF(D7="","",SUM(D7,K7,M7,N7,L7))</f>
        <v>30</v>
      </c>
      <c r="P7" s="202"/>
    </row>
    <row r="8" spans="1:19" ht="24" customHeight="1">
      <c r="A8" s="208" t="str">
        <f>'Result Sheet'!BQ209</f>
        <v>PRADIP SINGH</v>
      </c>
      <c r="B8" s="209" t="str">
        <f>'Result Sheet'!BQ208</f>
        <v xml:space="preserve">गणित </v>
      </c>
      <c r="C8" s="205">
        <f>'Result Sheet'!BQ210</f>
        <v>30</v>
      </c>
      <c r="D8" s="205">
        <f>'Result Sheet'!BZ212</f>
        <v>30</v>
      </c>
      <c r="E8" s="206">
        <f>'Result Sheet'!BQ213</f>
        <v>100</v>
      </c>
      <c r="F8" s="207">
        <f>'Result Sheet'!BQ212</f>
        <v>0</v>
      </c>
      <c r="G8" s="207">
        <f>'Result Sheet'!BR212</f>
        <v>0</v>
      </c>
      <c r="H8" s="207">
        <f>'Result Sheet'!BT212</f>
        <v>28</v>
      </c>
      <c r="I8" s="207">
        <f>'Result Sheet'!BV212</f>
        <v>2</v>
      </c>
      <c r="J8" s="210">
        <f>'Result Sheet'!BX212</f>
        <v>0</v>
      </c>
      <c r="K8" s="210">
        <f>'Result Sheet'!BQ215</f>
        <v>0</v>
      </c>
      <c r="L8" s="210">
        <f>'Result Sheet'!BQ217</f>
        <v>0</v>
      </c>
      <c r="M8" s="210">
        <f>'Result Sheet'!BQ218</f>
        <v>0</v>
      </c>
      <c r="N8" s="207">
        <f>IF(D8="","",'Result Sheet'!$EC$217)</f>
        <v>0</v>
      </c>
      <c r="O8" s="201">
        <f t="shared" si="0"/>
        <v>30</v>
      </c>
      <c r="P8" s="202"/>
    </row>
    <row r="9" spans="1:19" ht="24" customHeight="1">
      <c r="A9" s="208" t="str">
        <f>'Result Sheet'!CJ209</f>
        <v>PUSHPENDRA JAWRA</v>
      </c>
      <c r="B9" s="209" t="str">
        <f>'Result Sheet'!CJ208</f>
        <v xml:space="preserve">पर्यावरण अध्ययन </v>
      </c>
      <c r="C9" s="205">
        <f>'Result Sheet'!CJ210</f>
        <v>30</v>
      </c>
      <c r="D9" s="205">
        <f>'Result Sheet'!CS212</f>
        <v>30</v>
      </c>
      <c r="E9" s="206">
        <f>'Result Sheet'!CJ213</f>
        <v>100</v>
      </c>
      <c r="F9" s="207">
        <f>'Result Sheet'!CJ212</f>
        <v>0</v>
      </c>
      <c r="G9" s="207">
        <f>'Result Sheet'!CK212</f>
        <v>0</v>
      </c>
      <c r="H9" s="207">
        <f>'Result Sheet'!CM212</f>
        <v>29</v>
      </c>
      <c r="I9" s="207">
        <f>'Result Sheet'!CO212</f>
        <v>1</v>
      </c>
      <c r="J9" s="210">
        <f>'Result Sheet'!CQ212</f>
        <v>0</v>
      </c>
      <c r="K9" s="210">
        <f>'Result Sheet'!CJ215</f>
        <v>0</v>
      </c>
      <c r="L9" s="210">
        <f>'Result Sheet'!CJ217</f>
        <v>0</v>
      </c>
      <c r="M9" s="210">
        <f>'Result Sheet'!CJ218</f>
        <v>0</v>
      </c>
      <c r="N9" s="207">
        <f>IF(D9="","",'Result Sheet'!$EC$217)</f>
        <v>0</v>
      </c>
      <c r="O9" s="201">
        <f t="shared" si="0"/>
        <v>30</v>
      </c>
      <c r="P9" s="202"/>
    </row>
    <row r="10" spans="1:19" ht="24" customHeight="1">
      <c r="A10" s="208" t="str">
        <f>'Result Sheet'!DC209</f>
        <v>MANOJ KUMAR</v>
      </c>
      <c r="B10" s="209" t="str">
        <f>'Result Sheet'!DC208</f>
        <v xml:space="preserve">कार्यानुभव </v>
      </c>
      <c r="C10" s="205">
        <f>'Result Sheet'!DC210</f>
        <v>13</v>
      </c>
      <c r="D10" s="205">
        <f>'Result Sheet'!DJ212</f>
        <v>13</v>
      </c>
      <c r="E10" s="206">
        <f>'Result Sheet'!DC213</f>
        <v>100</v>
      </c>
      <c r="F10" s="207">
        <f>'Result Sheet'!DC212</f>
        <v>2</v>
      </c>
      <c r="G10" s="207">
        <f>'Result Sheet'!DD212</f>
        <v>11</v>
      </c>
      <c r="H10" s="207">
        <f>'Result Sheet'!DE212</f>
        <v>0</v>
      </c>
      <c r="I10" s="207">
        <f>'Result Sheet'!DF212</f>
        <v>0</v>
      </c>
      <c r="J10" s="210">
        <f>'Result Sheet'!DG212</f>
        <v>0</v>
      </c>
      <c r="K10" s="210">
        <f>'Result Sheet'!DC215</f>
        <v>0</v>
      </c>
      <c r="L10" s="210">
        <f>'Result Sheet'!DC217</f>
        <v>0</v>
      </c>
      <c r="M10" s="210">
        <f>'Result Sheet'!DC218</f>
        <v>0</v>
      </c>
      <c r="N10" s="207">
        <f>IF(D10="","",'Result Sheet'!$EC$217)</f>
        <v>0</v>
      </c>
      <c r="O10" s="201">
        <f t="shared" si="0"/>
        <v>13</v>
      </c>
      <c r="P10" s="202"/>
    </row>
    <row r="11" spans="1:19" ht="24" customHeight="1">
      <c r="A11" s="208" t="str">
        <f>'Result Sheet'!DK209</f>
        <v>PRADIP SINGH</v>
      </c>
      <c r="B11" s="209" t="str">
        <f>'Result Sheet'!DK208</f>
        <v xml:space="preserve">कलाशिक्षा </v>
      </c>
      <c r="C11" s="205">
        <f>'Result Sheet'!DK210</f>
        <v>13</v>
      </c>
      <c r="D11" s="211">
        <f>'Result Sheet'!DR212</f>
        <v>13</v>
      </c>
      <c r="E11" s="206">
        <f>'Result Sheet'!DK213</f>
        <v>100</v>
      </c>
      <c r="F11" s="207">
        <f>'Result Sheet'!DK212</f>
        <v>0</v>
      </c>
      <c r="G11" s="207">
        <f>'Result Sheet'!DL212</f>
        <v>2</v>
      </c>
      <c r="H11" s="207">
        <f>'Result Sheet'!DM212</f>
        <v>11</v>
      </c>
      <c r="I11" s="207">
        <f>'Result Sheet'!DN212</f>
        <v>0</v>
      </c>
      <c r="J11" s="207">
        <f>'Result Sheet'!DO212</f>
        <v>0</v>
      </c>
      <c r="K11" s="207">
        <f>'Result Sheet'!DK215</f>
        <v>0</v>
      </c>
      <c r="L11" s="207">
        <f>'Result Sheet'!DK217</f>
        <v>0</v>
      </c>
      <c r="M11" s="207">
        <f>'Result Sheet'!DK218</f>
        <v>0</v>
      </c>
      <c r="N11" s="207">
        <f>IF(D11="","",'Result Sheet'!$EC$217)</f>
        <v>0</v>
      </c>
      <c r="O11" s="201">
        <f t="shared" si="0"/>
        <v>13</v>
      </c>
      <c r="P11" s="202"/>
    </row>
    <row r="12" spans="1:19" ht="24" customHeight="1">
      <c r="A12" s="208" t="str">
        <f>'Result Sheet'!DS209</f>
        <v>SAMPAT RAJ</v>
      </c>
      <c r="B12" s="209" t="str">
        <f>'Result Sheet'!DS208</f>
        <v xml:space="preserve">स्वा. एवं शा. शिक्षा </v>
      </c>
      <c r="C12" s="205">
        <f>'Result Sheet'!DS210</f>
        <v>13</v>
      </c>
      <c r="D12" s="205">
        <f>'Result Sheet'!DZ212</f>
        <v>13</v>
      </c>
      <c r="E12" s="206">
        <f>'Result Sheet'!DS213</f>
        <v>100</v>
      </c>
      <c r="F12" s="207">
        <f>'Result Sheet'!DS212</f>
        <v>0</v>
      </c>
      <c r="G12" s="207">
        <f>'Result Sheet'!DT212</f>
        <v>5</v>
      </c>
      <c r="H12" s="207">
        <f>'Result Sheet'!DU212</f>
        <v>8</v>
      </c>
      <c r="I12" s="207">
        <f>'Result Sheet'!DV212</f>
        <v>0</v>
      </c>
      <c r="J12" s="210">
        <f>'Result Sheet'!CW212</f>
        <v>0</v>
      </c>
      <c r="K12" s="210">
        <f>'Result Sheet'!DS215</f>
        <v>0</v>
      </c>
      <c r="L12" s="210">
        <f>'Result Sheet'!DS217</f>
        <v>0</v>
      </c>
      <c r="M12" s="210">
        <f>'Result Sheet'!DS218</f>
        <v>0</v>
      </c>
      <c r="N12" s="207">
        <f>IF(D12="","",'Result Sheet'!$EC$217)</f>
        <v>0</v>
      </c>
      <c r="O12" s="201">
        <f t="shared" si="0"/>
        <v>13</v>
      </c>
      <c r="P12" s="202"/>
    </row>
    <row r="13" spans="1:19" ht="24" customHeight="1">
      <c r="A13" s="208"/>
      <c r="B13" s="209"/>
      <c r="C13" s="205"/>
      <c r="D13" s="205"/>
      <c r="E13" s="206"/>
      <c r="F13" s="207"/>
      <c r="G13" s="207"/>
      <c r="H13" s="207"/>
      <c r="I13" s="207"/>
      <c r="J13" s="210"/>
      <c r="K13" s="210"/>
      <c r="L13" s="210"/>
      <c r="M13" s="210"/>
      <c r="N13" s="212"/>
      <c r="O13" s="201" t="str">
        <f t="shared" si="0"/>
        <v/>
      </c>
      <c r="P13" s="202"/>
    </row>
    <row r="14" spans="1:19" ht="24" customHeight="1" thickBot="1">
      <c r="A14" s="213"/>
      <c r="B14" s="214"/>
      <c r="C14" s="215"/>
      <c r="D14" s="216"/>
      <c r="E14" s="217"/>
      <c r="F14" s="218"/>
      <c r="G14" s="218"/>
      <c r="H14" s="218"/>
      <c r="I14" s="218"/>
      <c r="J14" s="218"/>
      <c r="K14" s="218"/>
      <c r="L14" s="218"/>
      <c r="M14" s="218"/>
      <c r="N14" s="218"/>
      <c r="O14" s="219"/>
      <c r="P14" s="202"/>
    </row>
    <row r="15" spans="1:19" ht="21" customHeight="1" thickTop="1">
      <c r="A15" s="220"/>
      <c r="B15" s="221"/>
      <c r="C15" s="222"/>
      <c r="D15" s="223"/>
      <c r="E15" s="224"/>
      <c r="F15" s="225"/>
      <c r="G15" s="222"/>
      <c r="H15" s="225"/>
      <c r="I15" s="222"/>
      <c r="J15" s="225"/>
      <c r="K15" s="225"/>
      <c r="L15" s="225"/>
      <c r="M15" s="225"/>
      <c r="N15" s="225"/>
      <c r="O15" s="225"/>
      <c r="P15" s="202"/>
    </row>
    <row r="16" spans="1:19" ht="39" customHeight="1">
      <c r="A16" s="686" t="str">
        <f>CONCATENATE("( ",UPPER('Master sheet'!C14)," )")</f>
        <v>( SURESH KUMAR )</v>
      </c>
      <c r="B16" s="686"/>
      <c r="C16" s="686"/>
      <c r="D16" s="223"/>
      <c r="E16" s="224"/>
      <c r="F16" s="225"/>
      <c r="G16" s="222"/>
      <c r="H16" s="225"/>
      <c r="I16" s="222"/>
      <c r="J16" s="687" t="str">
        <f>CONCATENATE("( ",UPPER('Master sheet'!C12)," )")</f>
        <v>( USHA PALIYA )</v>
      </c>
      <c r="K16" s="687"/>
      <c r="L16" s="687"/>
      <c r="M16" s="687"/>
      <c r="N16" s="687"/>
      <c r="O16" s="687"/>
      <c r="P16" s="202"/>
    </row>
    <row r="17" spans="1:16" ht="30" customHeight="1">
      <c r="A17" s="688" t="s">
        <v>285</v>
      </c>
      <c r="B17" s="688"/>
      <c r="C17" s="688"/>
      <c r="D17" s="226"/>
      <c r="E17" s="227"/>
      <c r="F17" s="228"/>
      <c r="G17" s="229"/>
      <c r="H17" s="228"/>
      <c r="I17" s="229"/>
      <c r="J17" s="689" t="s">
        <v>296</v>
      </c>
      <c r="K17" s="689"/>
      <c r="L17" s="689"/>
      <c r="M17" s="689"/>
      <c r="N17" s="689"/>
      <c r="O17" s="689"/>
      <c r="P17" s="202"/>
    </row>
    <row r="18" spans="1:16" ht="15.6">
      <c r="A18" s="202"/>
      <c r="B18" s="230"/>
      <c r="C18" s="229"/>
      <c r="D18" s="226"/>
      <c r="E18" s="227"/>
      <c r="F18" s="228"/>
      <c r="G18" s="229"/>
      <c r="H18" s="228"/>
      <c r="I18" s="229"/>
      <c r="J18" s="231"/>
      <c r="K18" s="231"/>
      <c r="L18" s="231"/>
      <c r="M18" s="231"/>
      <c r="N18" s="231"/>
      <c r="O18" s="231"/>
      <c r="P18" s="202"/>
    </row>
    <row r="19" spans="1:16">
      <c r="A19" s="690" t="s">
        <v>330</v>
      </c>
      <c r="B19" s="690"/>
      <c r="C19" s="690"/>
      <c r="D19" s="690"/>
      <c r="E19" s="690"/>
      <c r="F19" s="690"/>
      <c r="G19" s="690"/>
      <c r="H19" s="690"/>
      <c r="I19" s="690"/>
      <c r="J19" s="690"/>
      <c r="K19" s="690"/>
      <c r="L19" s="690"/>
      <c r="M19" s="690"/>
      <c r="N19" s="690"/>
      <c r="O19" s="690"/>
      <c r="P19" s="232"/>
    </row>
    <row r="20" spans="1:16" ht="15.75" customHeight="1">
      <c r="A20" s="690"/>
      <c r="B20" s="690"/>
      <c r="C20" s="690"/>
      <c r="D20" s="690"/>
      <c r="E20" s="690"/>
      <c r="F20" s="690"/>
      <c r="G20" s="690"/>
      <c r="H20" s="690"/>
      <c r="I20" s="690"/>
      <c r="J20" s="690"/>
      <c r="K20" s="690"/>
      <c r="L20" s="690"/>
      <c r="M20" s="690"/>
      <c r="N20" s="690"/>
      <c r="O20" s="690"/>
      <c r="P20" s="233"/>
    </row>
    <row r="21" spans="1:16" ht="15.6">
      <c r="A21" s="202"/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</row>
    <row r="22" spans="1:16" ht="16.5" customHeight="1">
      <c r="A22" s="691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22" s="691"/>
      <c r="C22" s="691"/>
      <c r="D22" s="691"/>
      <c r="E22" s="691"/>
      <c r="F22" s="691"/>
      <c r="G22" s="691"/>
      <c r="H22" s="691"/>
      <c r="I22" s="691"/>
      <c r="J22" s="691"/>
      <c r="K22" s="691"/>
      <c r="L22" s="691"/>
      <c r="M22" s="691"/>
      <c r="N22" s="691"/>
      <c r="O22" s="691"/>
      <c r="P22" s="202"/>
    </row>
    <row r="23" spans="1:16" ht="16.2" thickBot="1">
      <c r="A23" s="691"/>
      <c r="B23" s="691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202"/>
    </row>
    <row r="24" spans="1:16" ht="35.25" customHeight="1" thickTop="1" thickBot="1">
      <c r="A24" s="694" t="s">
        <v>297</v>
      </c>
      <c r="B24" s="695"/>
      <c r="C24" s="695"/>
      <c r="D24" s="695"/>
      <c r="E24" s="695"/>
      <c r="F24" s="695"/>
      <c r="G24" s="696" t="s">
        <v>288</v>
      </c>
      <c r="H24" s="696"/>
      <c r="I24" s="683">
        <f>IF('Result Sheet'!E3="","",'Result Sheet'!E3)</f>
        <v>1</v>
      </c>
      <c r="J24" s="683"/>
      <c r="K24" s="683"/>
      <c r="L24" s="696" t="s">
        <v>289</v>
      </c>
      <c r="M24" s="696"/>
      <c r="N24" s="683" t="str">
        <f>IF('Result Sheet'!J3="","",'Result Sheet'!J3)</f>
        <v xml:space="preserve"> 2021-2022</v>
      </c>
      <c r="O24" s="684"/>
      <c r="P24" s="202"/>
    </row>
    <row r="25" spans="1:16" ht="33.75" customHeight="1" thickTop="1" thickBot="1">
      <c r="A25" s="685" t="s">
        <v>298</v>
      </c>
      <c r="B25" s="685"/>
      <c r="C25" s="234" t="s">
        <v>299</v>
      </c>
      <c r="D25" s="234" t="s">
        <v>300</v>
      </c>
      <c r="E25" s="234" t="s">
        <v>301</v>
      </c>
      <c r="F25" s="234" t="s">
        <v>302</v>
      </c>
      <c r="G25" s="234" t="s">
        <v>303</v>
      </c>
      <c r="H25" s="234" t="s">
        <v>304</v>
      </c>
      <c r="I25" s="234" t="s">
        <v>305</v>
      </c>
      <c r="J25" s="234" t="s">
        <v>306</v>
      </c>
      <c r="K25" s="234" t="s">
        <v>307</v>
      </c>
      <c r="L25" s="234" t="s">
        <v>308</v>
      </c>
      <c r="M25" s="234" t="s">
        <v>309</v>
      </c>
      <c r="N25" s="234" t="s">
        <v>310</v>
      </c>
      <c r="O25" s="235" t="s">
        <v>295</v>
      </c>
      <c r="P25" s="202"/>
    </row>
    <row r="26" spans="1:16" ht="23.1" customHeight="1" thickTop="1">
      <c r="A26" s="697" t="s">
        <v>346</v>
      </c>
      <c r="B26" s="698"/>
      <c r="C26" s="236">
        <f>'Result Aggregate'!BT208</f>
        <v>0</v>
      </c>
      <c r="D26" s="236">
        <f>'Result Aggregate'!BU208</f>
        <v>0</v>
      </c>
      <c r="E26" s="236">
        <f>'Result Aggregate'!BV208</f>
        <v>0</v>
      </c>
      <c r="F26" s="236">
        <f>'Result Aggregate'!BW208</f>
        <v>0</v>
      </c>
      <c r="G26" s="236">
        <f>'Result Aggregate'!BX208</f>
        <v>0</v>
      </c>
      <c r="H26" s="236">
        <f>'Result Aggregate'!BY208</f>
        <v>0</v>
      </c>
      <c r="I26" s="236">
        <f>'Result Aggregate'!BZ208</f>
        <v>0</v>
      </c>
      <c r="J26" s="236">
        <f>'Result Aggregate'!CA208</f>
        <v>0</v>
      </c>
      <c r="K26" s="236">
        <f>'Result Aggregate'!CB208</f>
        <v>0</v>
      </c>
      <c r="L26" s="236">
        <f>'Result Aggregate'!CC208</f>
        <v>0</v>
      </c>
      <c r="M26" s="236">
        <f>'Result Aggregate'!CD208</f>
        <v>0</v>
      </c>
      <c r="N26" s="236">
        <f>'Result Aggregate'!CE208</f>
        <v>0</v>
      </c>
      <c r="O26" s="383">
        <f>'Result Aggregate'!CF208</f>
        <v>0</v>
      </c>
      <c r="P26" s="202"/>
    </row>
    <row r="27" spans="1:16" ht="23.1" customHeight="1">
      <c r="A27" s="697" t="s">
        <v>347</v>
      </c>
      <c r="B27" s="698"/>
      <c r="C27" s="236">
        <f>'Result Aggregate'!BT209</f>
        <v>0</v>
      </c>
      <c r="D27" s="236">
        <f>'Result Aggregate'!BU209</f>
        <v>0</v>
      </c>
      <c r="E27" s="236">
        <f>'Result Aggregate'!BV209</f>
        <v>0</v>
      </c>
      <c r="F27" s="236">
        <f>'Result Aggregate'!BW209</f>
        <v>0</v>
      </c>
      <c r="G27" s="236">
        <f>'Result Aggregate'!BX209</f>
        <v>0</v>
      </c>
      <c r="H27" s="236">
        <f>'Result Aggregate'!BY209</f>
        <v>0</v>
      </c>
      <c r="I27" s="236">
        <f>'Result Aggregate'!BZ209</f>
        <v>0</v>
      </c>
      <c r="J27" s="236">
        <f>'Result Aggregate'!CA209</f>
        <v>0</v>
      </c>
      <c r="K27" s="236">
        <f>'Result Aggregate'!CB209</f>
        <v>0</v>
      </c>
      <c r="L27" s="236">
        <f>'Result Aggregate'!CC209</f>
        <v>0</v>
      </c>
      <c r="M27" s="236">
        <f>'Result Aggregate'!CD209</f>
        <v>0</v>
      </c>
      <c r="N27" s="236">
        <f>'Result Aggregate'!CE209</f>
        <v>0</v>
      </c>
      <c r="O27" s="383">
        <f>'Result Aggregate'!CF209</f>
        <v>0</v>
      </c>
      <c r="P27" s="202"/>
    </row>
    <row r="28" spans="1:16" ht="23.1" customHeight="1">
      <c r="A28" s="697" t="s">
        <v>348</v>
      </c>
      <c r="B28" s="698"/>
      <c r="C28" s="236">
        <f>'Result Aggregate'!BT210</f>
        <v>2</v>
      </c>
      <c r="D28" s="236">
        <f>'Result Aggregate'!BU210</f>
        <v>1</v>
      </c>
      <c r="E28" s="236">
        <f>'Result Aggregate'!BV210</f>
        <v>0</v>
      </c>
      <c r="F28" s="236">
        <f>'Result Aggregate'!BW210</f>
        <v>0</v>
      </c>
      <c r="G28" s="236">
        <f>'Result Aggregate'!BX210</f>
        <v>15</v>
      </c>
      <c r="H28" s="236">
        <f>'Result Aggregate'!BY210</f>
        <v>8</v>
      </c>
      <c r="I28" s="236">
        <f>'Result Aggregate'!BZ210</f>
        <v>1</v>
      </c>
      <c r="J28" s="236">
        <f>'Result Aggregate'!CA210</f>
        <v>1</v>
      </c>
      <c r="K28" s="236">
        <f>'Result Aggregate'!CB210</f>
        <v>0</v>
      </c>
      <c r="L28" s="236">
        <f>'Result Aggregate'!CC210</f>
        <v>0</v>
      </c>
      <c r="M28" s="236">
        <f>'Result Aggregate'!CD210</f>
        <v>2</v>
      </c>
      <c r="N28" s="236">
        <f>'Result Aggregate'!CE210</f>
        <v>0</v>
      </c>
      <c r="O28" s="383">
        <f>'Result Aggregate'!CF210</f>
        <v>30</v>
      </c>
      <c r="P28" s="202"/>
    </row>
    <row r="29" spans="1:16" ht="23.1" customHeight="1">
      <c r="A29" s="697" t="s">
        <v>349</v>
      </c>
      <c r="B29" s="698"/>
      <c r="C29" s="236">
        <f>'Result Aggregate'!BT211</f>
        <v>0</v>
      </c>
      <c r="D29" s="236">
        <f>'Result Aggregate'!BU211</f>
        <v>0</v>
      </c>
      <c r="E29" s="236">
        <f>'Result Aggregate'!BV211</f>
        <v>0</v>
      </c>
      <c r="F29" s="236">
        <f>'Result Aggregate'!BW211</f>
        <v>0</v>
      </c>
      <c r="G29" s="236">
        <f>'Result Aggregate'!BX211</f>
        <v>0</v>
      </c>
      <c r="H29" s="236">
        <f>'Result Aggregate'!BY211</f>
        <v>0</v>
      </c>
      <c r="I29" s="236">
        <f>'Result Aggregate'!BZ211</f>
        <v>0</v>
      </c>
      <c r="J29" s="236">
        <f>'Result Aggregate'!CA211</f>
        <v>0</v>
      </c>
      <c r="K29" s="236">
        <f>'Result Aggregate'!CB211</f>
        <v>0</v>
      </c>
      <c r="L29" s="236">
        <f>'Result Aggregate'!CC211</f>
        <v>0</v>
      </c>
      <c r="M29" s="236">
        <f>'Result Aggregate'!CD211</f>
        <v>0</v>
      </c>
      <c r="N29" s="236">
        <f>'Result Aggregate'!CE211</f>
        <v>0</v>
      </c>
      <c r="O29" s="383">
        <f>'Result Aggregate'!CF211</f>
        <v>0</v>
      </c>
      <c r="P29" s="202"/>
    </row>
    <row r="30" spans="1:16" ht="23.1" customHeight="1">
      <c r="A30" s="697" t="s">
        <v>533</v>
      </c>
      <c r="B30" s="698"/>
      <c r="C30" s="236">
        <f>'Result Aggregate'!BT212</f>
        <v>0</v>
      </c>
      <c r="D30" s="236">
        <f>'Result Aggregate'!BU212</f>
        <v>0</v>
      </c>
      <c r="E30" s="236">
        <f>'Result Aggregate'!BV212</f>
        <v>0</v>
      </c>
      <c r="F30" s="236">
        <f>'Result Aggregate'!BW212</f>
        <v>0</v>
      </c>
      <c r="G30" s="236">
        <f>'Result Aggregate'!BX212</f>
        <v>0</v>
      </c>
      <c r="H30" s="236">
        <f>'Result Aggregate'!BY212</f>
        <v>0</v>
      </c>
      <c r="I30" s="236">
        <f>'Result Aggregate'!BZ212</f>
        <v>0</v>
      </c>
      <c r="J30" s="236">
        <f>'Result Aggregate'!CA212</f>
        <v>0</v>
      </c>
      <c r="K30" s="236">
        <f>'Result Aggregate'!CB212</f>
        <v>0</v>
      </c>
      <c r="L30" s="236">
        <f>'Result Aggregate'!CC212</f>
        <v>0</v>
      </c>
      <c r="M30" s="236">
        <f>'Result Aggregate'!CD212</f>
        <v>0</v>
      </c>
      <c r="N30" s="236">
        <f>'Result Aggregate'!CE212</f>
        <v>0</v>
      </c>
      <c r="O30" s="383">
        <f>'Result Aggregate'!CF212</f>
        <v>0</v>
      </c>
      <c r="P30" s="237"/>
    </row>
    <row r="31" spans="1:16" ht="23.1" customHeight="1">
      <c r="A31" s="692" t="s">
        <v>276</v>
      </c>
      <c r="B31" s="693"/>
      <c r="C31" s="236">
        <f>'Result Aggregate'!BT213</f>
        <v>2</v>
      </c>
      <c r="D31" s="236">
        <f>'Result Aggregate'!BU213</f>
        <v>1</v>
      </c>
      <c r="E31" s="236">
        <f>'Result Aggregate'!BV213</f>
        <v>0</v>
      </c>
      <c r="F31" s="236">
        <f>'Result Aggregate'!BW213</f>
        <v>0</v>
      </c>
      <c r="G31" s="236">
        <f>'Result Aggregate'!BX213</f>
        <v>15</v>
      </c>
      <c r="H31" s="236">
        <f>'Result Aggregate'!BY213</f>
        <v>8</v>
      </c>
      <c r="I31" s="236">
        <f>'Result Aggregate'!BZ213</f>
        <v>1</v>
      </c>
      <c r="J31" s="236">
        <f>'Result Aggregate'!CA213</f>
        <v>1</v>
      </c>
      <c r="K31" s="236">
        <f>'Result Aggregate'!CB213</f>
        <v>0</v>
      </c>
      <c r="L31" s="236">
        <f>'Result Aggregate'!CC213</f>
        <v>0</v>
      </c>
      <c r="M31" s="236">
        <f>'Result Aggregate'!CD213</f>
        <v>2</v>
      </c>
      <c r="N31" s="236">
        <f>'Result Aggregate'!CE213</f>
        <v>0</v>
      </c>
      <c r="O31" s="383">
        <f>'Result Aggregate'!CF213</f>
        <v>30</v>
      </c>
      <c r="P31" s="238"/>
    </row>
    <row r="32" spans="1:16" ht="23.1" customHeight="1">
      <c r="A32" s="699" t="s">
        <v>279</v>
      </c>
      <c r="B32" s="700"/>
      <c r="C32" s="236">
        <f>'Result Aggregate'!BT214</f>
        <v>0</v>
      </c>
      <c r="D32" s="236">
        <f>'Result Aggregate'!BU214</f>
        <v>0</v>
      </c>
      <c r="E32" s="236">
        <f>'Result Aggregate'!BV214</f>
        <v>0</v>
      </c>
      <c r="F32" s="236">
        <f>'Result Aggregate'!BW214</f>
        <v>0</v>
      </c>
      <c r="G32" s="236">
        <f>'Result Aggregate'!BX214</f>
        <v>0</v>
      </c>
      <c r="H32" s="236">
        <f>'Result Aggregate'!BY214</f>
        <v>0</v>
      </c>
      <c r="I32" s="236">
        <f>'Result Aggregate'!BZ214</f>
        <v>0</v>
      </c>
      <c r="J32" s="236">
        <f>'Result Aggregate'!CA214</f>
        <v>0</v>
      </c>
      <c r="K32" s="236">
        <f>'Result Aggregate'!CB214</f>
        <v>0</v>
      </c>
      <c r="L32" s="236">
        <f>'Result Aggregate'!CC214</f>
        <v>0</v>
      </c>
      <c r="M32" s="236">
        <f>'Result Aggregate'!CD214</f>
        <v>0</v>
      </c>
      <c r="N32" s="236">
        <f>'Result Aggregate'!CE214</f>
        <v>0</v>
      </c>
      <c r="O32" s="383">
        <f>'Result Aggregate'!CF214</f>
        <v>0</v>
      </c>
      <c r="P32" s="239"/>
    </row>
    <row r="33" spans="1:16" ht="23.1" customHeight="1">
      <c r="A33" s="692" t="s">
        <v>259</v>
      </c>
      <c r="B33" s="693"/>
      <c r="C33" s="236">
        <f>'Result Aggregate'!BT215</f>
        <v>2</v>
      </c>
      <c r="D33" s="236">
        <f>'Result Aggregate'!BU215</f>
        <v>1</v>
      </c>
      <c r="E33" s="236">
        <f>'Result Aggregate'!BV215</f>
        <v>0</v>
      </c>
      <c r="F33" s="236">
        <f>'Result Aggregate'!BW215</f>
        <v>0</v>
      </c>
      <c r="G33" s="236">
        <f>'Result Aggregate'!BX215</f>
        <v>15</v>
      </c>
      <c r="H33" s="236">
        <f>'Result Aggregate'!BY215</f>
        <v>8</v>
      </c>
      <c r="I33" s="236">
        <f>'Result Aggregate'!BZ215</f>
        <v>1</v>
      </c>
      <c r="J33" s="236">
        <f>'Result Aggregate'!CA215</f>
        <v>1</v>
      </c>
      <c r="K33" s="236">
        <f>'Result Aggregate'!CB215</f>
        <v>0</v>
      </c>
      <c r="L33" s="236">
        <f>'Result Aggregate'!CC215</f>
        <v>0</v>
      </c>
      <c r="M33" s="236">
        <f>'Result Aggregate'!CD215</f>
        <v>2</v>
      </c>
      <c r="N33" s="236">
        <f>'Result Aggregate'!CE215</f>
        <v>0</v>
      </c>
      <c r="O33" s="383">
        <f>'Result Aggregate'!CF215</f>
        <v>30</v>
      </c>
      <c r="P33" s="239"/>
    </row>
    <row r="34" spans="1:16" ht="23.1" customHeight="1" thickBot="1">
      <c r="A34" s="701" t="s">
        <v>311</v>
      </c>
      <c r="B34" s="702"/>
      <c r="C34" s="384">
        <f>'Result Aggregate'!BT216</f>
        <v>100</v>
      </c>
      <c r="D34" s="384">
        <f>'Result Aggregate'!BU216</f>
        <v>100</v>
      </c>
      <c r="E34" s="384" t="str">
        <f>'Result Aggregate'!BV216</f>
        <v/>
      </c>
      <c r="F34" s="384" t="str">
        <f>'Result Aggregate'!BW216</f>
        <v/>
      </c>
      <c r="G34" s="384">
        <f>'Result Aggregate'!BX216</f>
        <v>100</v>
      </c>
      <c r="H34" s="384">
        <f>'Result Aggregate'!BY216</f>
        <v>100</v>
      </c>
      <c r="I34" s="384">
        <f>'Result Aggregate'!BZ216</f>
        <v>100</v>
      </c>
      <c r="J34" s="384">
        <f>'Result Aggregate'!CA216</f>
        <v>100</v>
      </c>
      <c r="K34" s="384" t="str">
        <f>'Result Aggregate'!CB216</f>
        <v/>
      </c>
      <c r="L34" s="384" t="str">
        <f>'Result Aggregate'!CC216</f>
        <v/>
      </c>
      <c r="M34" s="384">
        <f>'Result Aggregate'!CD216</f>
        <v>100</v>
      </c>
      <c r="N34" s="384" t="str">
        <f>'Result Aggregate'!CE216</f>
        <v/>
      </c>
      <c r="O34" s="385">
        <f>'Result Aggregate'!CF216</f>
        <v>100</v>
      </c>
      <c r="P34" s="239"/>
    </row>
    <row r="35" spans="1:16" ht="18.600000000000001" thickTop="1">
      <c r="A35" s="202"/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40"/>
    </row>
    <row r="36" spans="1:16" ht="39" customHeight="1">
      <c r="A36" s="686" t="str">
        <f>CONCATENATE("( ",UPPER('Master sheet'!C14)," )")</f>
        <v>( SURESH KUMAR )</v>
      </c>
      <c r="B36" s="686"/>
      <c r="C36" s="686"/>
      <c r="D36" s="223"/>
      <c r="E36" s="224"/>
      <c r="F36" s="225"/>
      <c r="G36" s="222"/>
      <c r="H36" s="225"/>
      <c r="I36" s="222"/>
      <c r="J36" s="687" t="str">
        <f>CONCATENATE("( ",UPPER('Master sheet'!C12)," )")</f>
        <v>( USHA PALIYA )</v>
      </c>
      <c r="K36" s="687"/>
      <c r="L36" s="687"/>
      <c r="M36" s="687"/>
      <c r="N36" s="687"/>
      <c r="O36" s="687"/>
      <c r="P36" s="202"/>
    </row>
    <row r="37" spans="1:16" ht="21.75" customHeight="1">
      <c r="A37" s="688" t="s">
        <v>285</v>
      </c>
      <c r="B37" s="688"/>
      <c r="C37" s="688"/>
      <c r="D37" s="226"/>
      <c r="E37" s="227"/>
      <c r="F37" s="228"/>
      <c r="G37" s="229"/>
      <c r="H37" s="228"/>
      <c r="I37" s="229"/>
      <c r="J37" s="689" t="s">
        <v>296</v>
      </c>
      <c r="K37" s="689"/>
      <c r="L37" s="689"/>
      <c r="M37" s="689"/>
      <c r="N37" s="689"/>
      <c r="O37" s="689"/>
      <c r="P37" s="202"/>
    </row>
    <row r="38" spans="1:16" ht="18">
      <c r="A38" s="202"/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41"/>
    </row>
    <row r="39" spans="1:16" ht="15.6">
      <c r="A39" s="202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42"/>
    </row>
    <row r="40" spans="1:16" ht="25.2">
      <c r="A40" s="202"/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37"/>
    </row>
    <row r="41" spans="1:16" ht="15.6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38"/>
    </row>
    <row r="42" spans="1:16" ht="18">
      <c r="A42" s="202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39"/>
    </row>
    <row r="43" spans="1:16" ht="18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39"/>
    </row>
    <row r="44" spans="1:16" ht="18">
      <c r="A44" s="202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39"/>
    </row>
  </sheetData>
  <sheetProtection password="D498" sheet="1" objects="1" scenarios="1" formatColumns="0" formatRows="0"/>
  <protectedRanges>
    <protectedRange password="DC77" sqref="A17:I18 A36:O36 A37:I37 A19:O34 A1:O16" name="Range1"/>
    <protectedRange password="DC77" sqref="J17:O18 J37:O37" name="Range1_1"/>
  </protectedRanges>
  <mergeCells count="31">
    <mergeCell ref="A37:C37"/>
    <mergeCell ref="J37:O37"/>
    <mergeCell ref="A32:B32"/>
    <mergeCell ref="A33:B33"/>
    <mergeCell ref="A34:B34"/>
    <mergeCell ref="A36:C36"/>
    <mergeCell ref="J36:O36"/>
    <mergeCell ref="A31:B31"/>
    <mergeCell ref="A24:F24"/>
    <mergeCell ref="G24:H24"/>
    <mergeCell ref="I24:K24"/>
    <mergeCell ref="L24:M24"/>
    <mergeCell ref="A26:B26"/>
    <mergeCell ref="A27:B27"/>
    <mergeCell ref="A28:B28"/>
    <mergeCell ref="A29:B29"/>
    <mergeCell ref="A30:B30"/>
    <mergeCell ref="N24:O24"/>
    <mergeCell ref="A25:B25"/>
    <mergeCell ref="A16:C16"/>
    <mergeCell ref="J16:O16"/>
    <mergeCell ref="A17:C17"/>
    <mergeCell ref="J17:O17"/>
    <mergeCell ref="A19:O20"/>
    <mergeCell ref="A22:O23"/>
    <mergeCell ref="A1:O1"/>
    <mergeCell ref="A2:E3"/>
    <mergeCell ref="F2:G3"/>
    <mergeCell ref="H2:I3"/>
    <mergeCell ref="J2:L3"/>
    <mergeCell ref="M2:O3"/>
  </mergeCells>
  <conditionalFormatting sqref="A45:A65199 P45:P65199 B45:O65201 P17:P18 P21:P25">
    <cfRule type="containsText" dxfId="50" priority="22" stopIfTrue="1" operator="containsText" text="G1">
      <formula>NOT(ISERROR(SEARCH("G1",A17)))</formula>
    </cfRule>
    <cfRule type="containsText" dxfId="49" priority="23" stopIfTrue="1" operator="containsText" text="G2">
      <formula>NOT(ISERROR(SEARCH("G2",A17)))</formula>
    </cfRule>
    <cfRule type="containsText" dxfId="48" priority="24" stopIfTrue="1" operator="containsText" text="G1">
      <formula>NOT(ISERROR(SEARCH("G1",A17)))</formula>
    </cfRule>
    <cfRule type="containsText" dxfId="47" priority="25" stopIfTrue="1" operator="containsText" text="S">
      <formula>NOT(ISERROR(SEARCH("S",A17)))</formula>
    </cfRule>
    <cfRule type="containsText" dxfId="46" priority="26" stopIfTrue="1" operator="containsText" text="F">
      <formula>NOT(ISERROR(SEARCH("F",A17)))</formula>
    </cfRule>
  </conditionalFormatting>
  <conditionalFormatting sqref="P30:P44 C25:O34 C7:C13 B5:B15 A4:A16 J17">
    <cfRule type="cellIs" dxfId="45" priority="21" stopIfTrue="1" operator="equal">
      <formula>0</formula>
    </cfRule>
  </conditionalFormatting>
  <conditionalFormatting sqref="P17:P18 P21:P25">
    <cfRule type="containsText" dxfId="44" priority="18" stopIfTrue="1" operator="containsText" text="RA">
      <formula>NOT(ISERROR(SEARCH("RA",P17)))</formula>
    </cfRule>
    <cfRule type="containsText" dxfId="43" priority="19" stopIfTrue="1" operator="containsText" text="ML">
      <formula>NOT(ISERROR(SEARCH("ML",P17)))</formula>
    </cfRule>
    <cfRule type="containsText" dxfId="42" priority="20" stopIfTrue="1" operator="containsText" text="ML">
      <formula>NOT(ISERROR(SEARCH("ML",P17)))</formula>
    </cfRule>
  </conditionalFormatting>
  <conditionalFormatting sqref="P17:P18 P21:P25">
    <cfRule type="containsText" dxfId="41" priority="17" stopIfTrue="1" operator="containsText" text="S">
      <formula>NOT(ISERROR(SEARCH("S",P17)))</formula>
    </cfRule>
  </conditionalFormatting>
  <conditionalFormatting sqref="J17">
    <cfRule type="containsText" dxfId="40" priority="13" stopIfTrue="1" operator="containsText" text="iwjd">
      <formula>NOT(ISERROR(SEARCH("iwjd",J17)))</formula>
    </cfRule>
  </conditionalFormatting>
  <conditionalFormatting sqref="P37">
    <cfRule type="containsText" dxfId="39" priority="8" stopIfTrue="1" operator="containsText" text="G1">
      <formula>NOT(ISERROR(SEARCH("G1",P37)))</formula>
    </cfRule>
    <cfRule type="containsText" dxfId="38" priority="9" stopIfTrue="1" operator="containsText" text="G2">
      <formula>NOT(ISERROR(SEARCH("G2",P37)))</formula>
    </cfRule>
    <cfRule type="containsText" dxfId="37" priority="10" stopIfTrue="1" operator="containsText" text="G1">
      <formula>NOT(ISERROR(SEARCH("G1",P37)))</formula>
    </cfRule>
    <cfRule type="containsText" dxfId="36" priority="11" stopIfTrue="1" operator="containsText" text="S">
      <formula>NOT(ISERROR(SEARCH("S",P37)))</formula>
    </cfRule>
    <cfRule type="containsText" dxfId="35" priority="12" stopIfTrue="1" operator="containsText" text="F">
      <formula>NOT(ISERROR(SEARCH("F",P37)))</formula>
    </cfRule>
  </conditionalFormatting>
  <conditionalFormatting sqref="A36">
    <cfRule type="cellIs" dxfId="34" priority="7" stopIfTrue="1" operator="equal">
      <formula>0</formula>
    </cfRule>
  </conditionalFormatting>
  <conditionalFormatting sqref="P37">
    <cfRule type="containsText" dxfId="33" priority="4" stopIfTrue="1" operator="containsText" text="RA">
      <formula>NOT(ISERROR(SEARCH("RA",P37)))</formula>
    </cfRule>
    <cfRule type="containsText" dxfId="32" priority="5" stopIfTrue="1" operator="containsText" text="ML">
      <formula>NOT(ISERROR(SEARCH("ML",P37)))</formula>
    </cfRule>
    <cfRule type="containsText" dxfId="31" priority="6" stopIfTrue="1" operator="containsText" text="ML">
      <formula>NOT(ISERROR(SEARCH("ML",P37)))</formula>
    </cfRule>
  </conditionalFormatting>
  <conditionalFormatting sqref="P37">
    <cfRule type="containsText" dxfId="30" priority="3" stopIfTrue="1" operator="containsText" text="S">
      <formula>NOT(ISERROR(SEARCH("S",P37)))</formula>
    </cfRule>
  </conditionalFormatting>
  <conditionalFormatting sqref="J37">
    <cfRule type="cellIs" dxfId="29" priority="2" stopIfTrue="1" operator="equal">
      <formula>0</formula>
    </cfRule>
  </conditionalFormatting>
  <conditionalFormatting sqref="J37">
    <cfRule type="containsText" dxfId="28" priority="1" stopIfTrue="1" operator="containsText" text="iwjd">
      <formula>NOT(ISERROR(SEARCH("iwjd",J37)))</formula>
    </cfRule>
  </conditionalFormatting>
  <pageMargins left="0.7" right="0.45" top="0.2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G244"/>
  <sheetViews>
    <sheetView showGridLines="0" view="pageBreakPreview" zoomScaleSheetLayoutView="100" workbookViewId="0">
      <selection activeCell="O5" sqref="O5"/>
    </sheetView>
  </sheetViews>
  <sheetFormatPr defaultColWidth="9.109375" defaultRowHeight="14.4" zeroHeight="1"/>
  <cols>
    <col min="1" max="1" width="5" style="168" customWidth="1"/>
    <col min="2" max="2" width="5.6640625" style="168" customWidth="1"/>
    <col min="3" max="3" width="5.21875" style="168" customWidth="1"/>
    <col min="4" max="4" width="10" style="168" customWidth="1"/>
    <col min="5" max="5" width="13.77734375" style="168" customWidth="1"/>
    <col min="6" max="6" width="13.33203125" style="168" customWidth="1"/>
    <col min="7" max="7" width="14.44140625" style="168" bestFit="1" customWidth="1"/>
    <col min="8" max="8" width="4.77734375" style="126" customWidth="1"/>
    <col min="9" max="9" width="4.109375" style="126" customWidth="1"/>
    <col min="10" max="10" width="10.44140625" style="168" customWidth="1"/>
    <col min="11" max="11" width="5.6640625" style="168" customWidth="1"/>
    <col min="12" max="12" width="7.88671875" style="168" customWidth="1"/>
    <col min="13" max="14" width="4.88671875" style="168" customWidth="1"/>
    <col min="15" max="22" width="4.109375" style="168" customWidth="1"/>
    <col min="23" max="24" width="4.109375" style="301" customWidth="1"/>
    <col min="25" max="25" width="6.6640625" style="168" customWidth="1"/>
    <col min="26" max="67" width="5.21875" style="168" customWidth="1"/>
    <col min="68" max="69" width="5.21875" style="168" hidden="1" customWidth="1"/>
    <col min="70" max="70" width="5.33203125" style="168" hidden="1" customWidth="1"/>
    <col min="71" max="71" width="19.33203125" style="168" hidden="1" customWidth="1"/>
    <col min="72" max="84" width="6.77734375" style="168" hidden="1" customWidth="1"/>
    <col min="85" max="85" width="9.109375" style="168" hidden="1" customWidth="1"/>
    <col min="86" max="86" width="9.109375" style="168" customWidth="1"/>
    <col min="87" max="16384" width="9.109375" style="168"/>
  </cols>
  <sheetData>
    <row r="1" spans="1:84" ht="36.75" customHeight="1" thickTop="1">
      <c r="A1" s="704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60" t="str">
        <f>CONCATENATE("Aggregate result of the class"," - ",'Result Sheet'!E3," &amp; Subject-wise Result")</f>
        <v>Aggregate result of the class - 1 &amp; Subject-wise Result</v>
      </c>
      <c r="O1" s="760"/>
      <c r="P1" s="760"/>
      <c r="Q1" s="760"/>
      <c r="R1" s="760"/>
      <c r="S1" s="760"/>
      <c r="T1" s="760"/>
      <c r="U1" s="760"/>
      <c r="V1" s="760"/>
      <c r="W1" s="760"/>
      <c r="X1" s="760"/>
      <c r="Y1" s="760"/>
      <c r="BS1" s="705" t="s">
        <v>312</v>
      </c>
      <c r="BT1" s="706"/>
      <c r="BU1" s="706"/>
      <c r="BV1" s="706"/>
      <c r="BW1" s="706"/>
      <c r="BX1" s="706"/>
      <c r="BY1" s="706"/>
      <c r="BZ1" s="706"/>
      <c r="CA1" s="706"/>
      <c r="CB1" s="706"/>
      <c r="CC1" s="706"/>
      <c r="CD1" s="706"/>
      <c r="CE1" s="706"/>
      <c r="CF1" s="707"/>
    </row>
    <row r="2" spans="1:84" ht="23.25" customHeight="1">
      <c r="A2" s="737" t="s">
        <v>313</v>
      </c>
      <c r="B2" s="738"/>
      <c r="C2" s="156">
        <f>IF('Result Sheet'!E3="","",'Result Sheet'!E3)</f>
        <v>1</v>
      </c>
      <c r="D2" s="714" t="s">
        <v>314</v>
      </c>
      <c r="E2" s="714" t="s">
        <v>315</v>
      </c>
      <c r="F2" s="714" t="s">
        <v>316</v>
      </c>
      <c r="G2" s="714" t="s">
        <v>317</v>
      </c>
      <c r="H2" s="711" t="s">
        <v>289</v>
      </c>
      <c r="I2" s="712"/>
      <c r="J2" s="319" t="str">
        <f>IF('Result Sheet'!J3="","",'Result Sheet'!J3)</f>
        <v xml:space="preserve"> 2021-2022</v>
      </c>
      <c r="K2" s="722" t="s">
        <v>318</v>
      </c>
      <c r="L2" s="739" t="s">
        <v>327</v>
      </c>
      <c r="M2" s="725" t="s">
        <v>260</v>
      </c>
      <c r="N2" s="761" t="s">
        <v>535</v>
      </c>
      <c r="O2" s="721" t="str">
        <f>'Result Sheet'!L4</f>
        <v xml:space="preserve">हिन्दी </v>
      </c>
      <c r="P2" s="722"/>
      <c r="Q2" s="721" t="str">
        <f>'Result Sheet'!AE4</f>
        <v xml:space="preserve">अंग्रेजी </v>
      </c>
      <c r="R2" s="722"/>
      <c r="S2" s="721" t="str">
        <f>'Result Sheet'!AX4</f>
        <v>संस्कृत</v>
      </c>
      <c r="T2" s="722"/>
      <c r="U2" s="721" t="str">
        <f>'Result Sheet'!BQ4</f>
        <v xml:space="preserve">गणित </v>
      </c>
      <c r="V2" s="722"/>
      <c r="W2" s="721" t="str">
        <f>'Result Sheet'!CJ4</f>
        <v xml:space="preserve">पर्यावरण अध्ययन </v>
      </c>
      <c r="X2" s="722"/>
      <c r="Y2" s="713" t="s">
        <v>199</v>
      </c>
      <c r="BS2" s="708"/>
      <c r="BT2" s="709"/>
      <c r="BU2" s="709"/>
      <c r="BV2" s="709"/>
      <c r="BW2" s="709"/>
      <c r="BX2" s="709"/>
      <c r="BY2" s="709"/>
      <c r="BZ2" s="709"/>
      <c r="CA2" s="709"/>
      <c r="CB2" s="709"/>
      <c r="CC2" s="709"/>
      <c r="CD2" s="709"/>
      <c r="CE2" s="709"/>
      <c r="CF2" s="710"/>
    </row>
    <row r="3" spans="1:84" s="245" customFormat="1" ht="50.25" customHeight="1">
      <c r="A3" s="728" t="s">
        <v>319</v>
      </c>
      <c r="B3" s="728" t="s">
        <v>320</v>
      </c>
      <c r="C3" s="728" t="s">
        <v>321</v>
      </c>
      <c r="D3" s="715"/>
      <c r="E3" s="715"/>
      <c r="F3" s="715"/>
      <c r="G3" s="717"/>
      <c r="H3" s="719" t="s">
        <v>16</v>
      </c>
      <c r="I3" s="719" t="s">
        <v>15</v>
      </c>
      <c r="J3" s="720" t="s">
        <v>322</v>
      </c>
      <c r="K3" s="753"/>
      <c r="L3" s="740"/>
      <c r="M3" s="726"/>
      <c r="N3" s="762"/>
      <c r="O3" s="723"/>
      <c r="P3" s="724"/>
      <c r="Q3" s="723"/>
      <c r="R3" s="724"/>
      <c r="S3" s="723"/>
      <c r="T3" s="724"/>
      <c r="U3" s="723"/>
      <c r="V3" s="724"/>
      <c r="W3" s="723"/>
      <c r="X3" s="724"/>
      <c r="Y3" s="713"/>
      <c r="BS3" s="246" t="str">
        <f>'Result Sheet'!G5</f>
        <v>विद्यार्थी का नाम</v>
      </c>
      <c r="BT3" s="247" t="s">
        <v>299</v>
      </c>
      <c r="BU3" s="247" t="s">
        <v>300</v>
      </c>
      <c r="BV3" s="247" t="s">
        <v>301</v>
      </c>
      <c r="BW3" s="247" t="s">
        <v>302</v>
      </c>
      <c r="BX3" s="247" t="s">
        <v>303</v>
      </c>
      <c r="BY3" s="247" t="s">
        <v>304</v>
      </c>
      <c r="BZ3" s="247" t="s">
        <v>305</v>
      </c>
      <c r="CA3" s="247" t="s">
        <v>306</v>
      </c>
      <c r="CB3" s="247" t="s">
        <v>307</v>
      </c>
      <c r="CC3" s="247" t="s">
        <v>308</v>
      </c>
      <c r="CD3" s="247" t="s">
        <v>309</v>
      </c>
      <c r="CE3" s="247" t="s">
        <v>310</v>
      </c>
      <c r="CF3" s="248" t="s">
        <v>295</v>
      </c>
    </row>
    <row r="4" spans="1:84" s="245" customFormat="1" ht="20.25" customHeight="1">
      <c r="A4" s="729"/>
      <c r="B4" s="729"/>
      <c r="C4" s="729"/>
      <c r="D4" s="716"/>
      <c r="E4" s="716"/>
      <c r="F4" s="716"/>
      <c r="G4" s="718"/>
      <c r="H4" s="719"/>
      <c r="I4" s="719"/>
      <c r="J4" s="720"/>
      <c r="K4" s="724"/>
      <c r="L4" s="741"/>
      <c r="M4" s="727"/>
      <c r="N4" s="763"/>
      <c r="O4" s="249" t="s">
        <v>328</v>
      </c>
      <c r="P4" s="249" t="s">
        <v>329</v>
      </c>
      <c r="Q4" s="249" t="s">
        <v>328</v>
      </c>
      <c r="R4" s="249" t="s">
        <v>329</v>
      </c>
      <c r="S4" s="249" t="s">
        <v>328</v>
      </c>
      <c r="T4" s="249" t="s">
        <v>329</v>
      </c>
      <c r="U4" s="249" t="s">
        <v>328</v>
      </c>
      <c r="V4" s="249" t="s">
        <v>329</v>
      </c>
      <c r="W4" s="249" t="s">
        <v>328</v>
      </c>
      <c r="X4" s="249" t="s">
        <v>329</v>
      </c>
      <c r="Y4" s="250"/>
      <c r="BS4" s="246"/>
      <c r="BT4" s="251"/>
      <c r="BU4" s="251"/>
      <c r="BV4" s="251"/>
      <c r="BW4" s="251"/>
      <c r="BX4" s="251"/>
      <c r="BY4" s="251"/>
      <c r="BZ4" s="251"/>
      <c r="CA4" s="251"/>
      <c r="CB4" s="251"/>
      <c r="CC4" s="251"/>
      <c r="CD4" s="251"/>
      <c r="CE4" s="251"/>
      <c r="CF4" s="252"/>
    </row>
    <row r="5" spans="1:84" ht="15.9" customHeight="1">
      <c r="A5" s="253">
        <f>IF('[1]Statement of Marks'!A8="","",'[1]Statement of Marks'!A8)</f>
        <v>1</v>
      </c>
      <c r="B5" s="254">
        <f>IF('Result Sheet'!B8="","",'Result Sheet'!B8)</f>
        <v>101</v>
      </c>
      <c r="C5" s="255">
        <f>IF('Result Sheet'!F8="","",'Result Sheet'!F8)</f>
        <v>936</v>
      </c>
      <c r="D5" s="256" t="str">
        <f>IF('Result Sheet'!E8="","",'Result Sheet'!E8)</f>
        <v>28-10-2014</v>
      </c>
      <c r="E5" s="257" t="str">
        <f>IF('Result Sheet'!G8="","",'Result Sheet'!G8)</f>
        <v>AAKIFA BANO</v>
      </c>
      <c r="F5" s="257" t="str">
        <f>IF('Result Sheet'!H8="","",'Result Sheet'!H8)</f>
        <v>SHABBIR MOHAMMAD</v>
      </c>
      <c r="G5" s="257" t="str">
        <f>IF('Result Sheet'!I8="","",'Result Sheet'!I8)</f>
        <v>HEENA KOUSER</v>
      </c>
      <c r="H5" s="258" t="str">
        <f>IF('Result Sheet'!K8="","",'Result Sheet'!K8)</f>
        <v>OBC</v>
      </c>
      <c r="I5" s="258" t="str">
        <f>IF('Result Sheet'!J8="","",'Result Sheet'!J8)</f>
        <v>F</v>
      </c>
      <c r="J5" s="387" t="str">
        <f>IF('Result Sheet'!EE8="","",'Result Sheet'!EE8)</f>
        <v>Promoted</v>
      </c>
      <c r="K5" s="259">
        <f>IF('Result Sheet'!EA8="","",'Result Sheet'!EA8)</f>
        <v>449</v>
      </c>
      <c r="L5" s="260">
        <f>IF('Result Sheet'!EB8="","",'Result Sheet'!EB8)</f>
        <v>56.125</v>
      </c>
      <c r="M5" s="259" t="str">
        <f>IF('Result Sheet'!EC8="","",'Result Sheet'!EC8)</f>
        <v>II</v>
      </c>
      <c r="N5" s="330" t="str">
        <f>IF('Result Sheet'!EH8="","",'Result Sheet'!EH8)</f>
        <v>C</v>
      </c>
      <c r="O5" s="261" t="str">
        <f>IF('Result Sheet'!AC8="","",'Result Sheet'!AC8)</f>
        <v>II</v>
      </c>
      <c r="P5" s="262" t="str">
        <f>IF('Result Sheet'!AD8="","",'Result Sheet'!AD8)</f>
        <v>C</v>
      </c>
      <c r="Q5" s="261" t="str">
        <f>IF('Result Sheet'!AV8="","",'Result Sheet'!AV8)</f>
        <v>I</v>
      </c>
      <c r="R5" s="262" t="str">
        <f>IF('Result Sheet'!AW8="","",'Result Sheet'!AW8)</f>
        <v>C</v>
      </c>
      <c r="S5" s="261" t="str">
        <f>IF('Result Sheet'!BO8="","",'Result Sheet'!BO8)</f>
        <v>I</v>
      </c>
      <c r="T5" s="262" t="str">
        <f>IF('Result Sheet'!BP8="","",'Result Sheet'!BP8)</f>
        <v>C</v>
      </c>
      <c r="U5" s="261" t="str">
        <f>IF('Result Sheet'!CH8="","",'Result Sheet'!CH8)</f>
        <v>III</v>
      </c>
      <c r="V5" s="262" t="str">
        <f>IF('Result Sheet'!CI8="","",'Result Sheet'!CI8)</f>
        <v>D</v>
      </c>
      <c r="W5" s="261" t="str">
        <f>IF('Result Sheet'!DA8="","",'Result Sheet'!DA8)</f>
        <v>II</v>
      </c>
      <c r="X5" s="262" t="str">
        <f>IF('Result Sheet'!DB8="","",'Result Sheet'!DB8)</f>
        <v>C</v>
      </c>
      <c r="Y5" s="263">
        <f>IF('Result Sheet'!EG8="","",'Result Sheet'!EG8)</f>
        <v>113</v>
      </c>
      <c r="BS5" s="264" t="str">
        <f>'Result Sheet'!G8</f>
        <v>AAKIFA BANO</v>
      </c>
      <c r="BT5" s="265" t="str">
        <f>IFERROR(IF(AND(N5="",J5=""),"",IF(AND(H5="SC",I5="M"),N5,"")),"")</f>
        <v/>
      </c>
      <c r="BU5" s="265" t="str">
        <f>IFERROR(IF(AND(N5="",J5=""),"",IF(AND(H5="SC",I5="F"),N5,"")),"")</f>
        <v/>
      </c>
      <c r="BV5" s="265" t="str">
        <f>IFERROR(IF(AND(N5="",J5=""),"",IF(AND(H5="ST",I5="M"),N5,"")),"")</f>
        <v/>
      </c>
      <c r="BW5" s="265" t="str">
        <f>IFERROR(IF(AND(N5="",J5=""),"",IF(AND(H5="ST",I5="F"),N5,"")),"")</f>
        <v/>
      </c>
      <c r="BX5" s="265" t="str">
        <f>IFERROR(IF(AND(N5="",J5=""),"",IF(AND(H5="OBC",I5="M"),N5,"")),"")</f>
        <v/>
      </c>
      <c r="BY5" s="265" t="str">
        <f>IFERROR(IF(AND(N5="",J5=""),"",IF(AND(H5="OBC",I5="F"),N5,"")),"")</f>
        <v>C</v>
      </c>
      <c r="BZ5" s="265" t="str">
        <f>IFERROR(IF(AND(N5="",J5=""),"",IF(AND(H5="GEN",I5="M"),N5,"")),"")</f>
        <v/>
      </c>
      <c r="CA5" s="265" t="str">
        <f>IFERROR(IF(AND(N5="",J5=""),"",IF(AND(H5="GEN",I5="F"),N5,"")),"")</f>
        <v/>
      </c>
      <c r="CB5" s="265" t="str">
        <f>IFERROR(IF(AND(N5="",J5=""),"",IF(AND(H5="MIN",I5="M"),N5,"")),"")</f>
        <v/>
      </c>
      <c r="CC5" s="265" t="str">
        <f>IFERROR(IF(AND(N5="",J5=""),"",IF(AND(H5="MIN",I5="M"),N5,"")),"")</f>
        <v/>
      </c>
      <c r="CD5" s="265" t="str">
        <f>IFERROR(IF(AND(N5="",J5=""),"",IF(AND(H5="SBC",I5="M"),N5,"")),"")</f>
        <v/>
      </c>
      <c r="CE5" s="265" t="str">
        <f>IFERROR(IF(AND(N5="",J5=""),"",IF(AND(H5="SBC",I5="F"),N5,"")),"")</f>
        <v/>
      </c>
      <c r="CF5" s="266"/>
    </row>
    <row r="6" spans="1:84" ht="15.9" customHeight="1">
      <c r="A6" s="253">
        <f>IF('[1]Statement of Marks'!A9="","",'[1]Statement of Marks'!A9)</f>
        <v>2</v>
      </c>
      <c r="B6" s="254">
        <f>IF('Result Sheet'!B9="","",'Result Sheet'!B9)</f>
        <v>102</v>
      </c>
      <c r="C6" s="255">
        <f>IF('Result Sheet'!F9="","",'Result Sheet'!F9)</f>
        <v>944</v>
      </c>
      <c r="D6" s="256">
        <f>IF('Result Sheet'!E9="","",'Result Sheet'!E9)</f>
        <v>42005</v>
      </c>
      <c r="E6" s="257" t="str">
        <f>IF('Result Sheet'!G9="","",'Result Sheet'!G9)</f>
        <v>ANUJ GIRI</v>
      </c>
      <c r="F6" s="257" t="str">
        <f>IF('Result Sheet'!H9="","",'Result Sheet'!H9)</f>
        <v>BHAGWAT GIRI</v>
      </c>
      <c r="G6" s="257" t="str">
        <f>IF('Result Sheet'!I9="","",'Result Sheet'!I9)</f>
        <v>KANTA DEVI</v>
      </c>
      <c r="H6" s="258" t="str">
        <f>IF('Result Sheet'!K9="","",'Result Sheet'!K9)</f>
        <v>OBC</v>
      </c>
      <c r="I6" s="258" t="str">
        <f>IF('Result Sheet'!J9="","",'Result Sheet'!J9)</f>
        <v>M</v>
      </c>
      <c r="J6" s="388" t="str">
        <f>IF('Result Sheet'!EE9="","",'Result Sheet'!EE9)</f>
        <v>Promoted</v>
      </c>
      <c r="K6" s="259">
        <f>IF('Result Sheet'!EA9="","",'Result Sheet'!EA9)</f>
        <v>411</v>
      </c>
      <c r="L6" s="260">
        <f>IF('Result Sheet'!EB9="","",'Result Sheet'!EB9)</f>
        <v>51.375</v>
      </c>
      <c r="M6" s="259" t="str">
        <f>IF('Result Sheet'!EC9="","",'Result Sheet'!EC9)</f>
        <v>II</v>
      </c>
      <c r="N6" s="330" t="str">
        <f>IF('Result Sheet'!EH9="","",'Result Sheet'!EH9)</f>
        <v>C</v>
      </c>
      <c r="O6" s="261" t="str">
        <f>IF('Result Sheet'!AC9="","",'Result Sheet'!AC9)</f>
        <v>II</v>
      </c>
      <c r="P6" s="262" t="str">
        <f>IF('Result Sheet'!AD9="","",'Result Sheet'!AD9)</f>
        <v>C</v>
      </c>
      <c r="Q6" s="261" t="str">
        <f>IF('Result Sheet'!AV9="","",'Result Sheet'!AV9)</f>
        <v>II</v>
      </c>
      <c r="R6" s="262" t="str">
        <f>IF('Result Sheet'!AW9="","",'Result Sheet'!AW9)</f>
        <v>C</v>
      </c>
      <c r="S6" s="261" t="str">
        <f>IF('Result Sheet'!BO9="","",'Result Sheet'!BO9)</f>
        <v>II</v>
      </c>
      <c r="T6" s="262" t="str">
        <f>IF('Result Sheet'!BP9="","",'Result Sheet'!BP9)</f>
        <v>C</v>
      </c>
      <c r="U6" s="261" t="str">
        <f>IF('Result Sheet'!CH9="","",'Result Sheet'!CH9)</f>
        <v>III</v>
      </c>
      <c r="V6" s="262" t="str">
        <f>IF('Result Sheet'!CI9="","",'Result Sheet'!CI9)</f>
        <v>D</v>
      </c>
      <c r="W6" s="261" t="str">
        <f>IF('Result Sheet'!DA9="","",'Result Sheet'!DA9)</f>
        <v>P</v>
      </c>
      <c r="X6" s="262" t="str">
        <f>IF('Result Sheet'!DB9="","",'Result Sheet'!DB9)</f>
        <v>D</v>
      </c>
      <c r="Y6" s="263">
        <f>IF('Result Sheet'!EG9="","",'Result Sheet'!EG9)</f>
        <v>24</v>
      </c>
      <c r="BS6" s="264" t="str">
        <f>'Result Sheet'!G9</f>
        <v>ANUJ GIRI</v>
      </c>
      <c r="BT6" s="265" t="str">
        <f t="shared" ref="BT6:BT69" si="0">IFERROR(IF(AND(N6="",J6=""),"",IF(AND(H6="SC",I6="M"),N6,"")),"")</f>
        <v/>
      </c>
      <c r="BU6" s="265" t="str">
        <f t="shared" ref="BU6:BU69" si="1">IFERROR(IF(AND(N6="",J6=""),"",IF(AND(H6="SC",I6="F"),N6,"")),"")</f>
        <v/>
      </c>
      <c r="BV6" s="265" t="str">
        <f t="shared" ref="BV6:BV69" si="2">IFERROR(IF(AND(N6="",J6=""),"",IF(AND(H6="ST",I6="M"),N6,"")),"")</f>
        <v/>
      </c>
      <c r="BW6" s="265" t="str">
        <f t="shared" ref="BW6:BW69" si="3">IFERROR(IF(AND(N6="",J6=""),"",IF(AND(H6="ST",I6="F"),N6,"")),"")</f>
        <v/>
      </c>
      <c r="BX6" s="265" t="str">
        <f t="shared" ref="BX6:BX69" si="4">IFERROR(IF(AND(N6="",J6=""),"",IF(AND(H6="OBC",I6="M"),N6,"")),"")</f>
        <v>C</v>
      </c>
      <c r="BY6" s="265" t="str">
        <f t="shared" ref="BY6:BY69" si="5">IFERROR(IF(AND(N6="",J6=""),"",IF(AND(H6="OBC",I6="F"),N6,"")),"")</f>
        <v/>
      </c>
      <c r="BZ6" s="265" t="str">
        <f t="shared" ref="BZ6:BZ69" si="6">IFERROR(IF(AND(N6="",J6=""),"",IF(AND(H6="GEN",I6="M"),N6,"")),"")</f>
        <v/>
      </c>
      <c r="CA6" s="265" t="str">
        <f t="shared" ref="CA6:CA69" si="7">IFERROR(IF(AND(N6="",J6=""),"",IF(AND(H6="GEN",I6="F"),N6,"")),"")</f>
        <v/>
      </c>
      <c r="CB6" s="265" t="str">
        <f t="shared" ref="CB6:CB69" si="8">IFERROR(IF(AND(N6="",J6=""),"",IF(AND(H6="MIN",I6="M"),N6,"")),"")</f>
        <v/>
      </c>
      <c r="CC6" s="265" t="str">
        <f t="shared" ref="CC6:CC69" si="9">IFERROR(IF(AND(N6="",J6=""),"",IF(AND(H6="MIN",I6="M"),N6,"")),"")</f>
        <v/>
      </c>
      <c r="CD6" s="265" t="str">
        <f t="shared" ref="CD6:CD69" si="10">IFERROR(IF(AND(N6="",J6=""),"",IF(AND(H6="SBC",I6="M"),N6,"")),"")</f>
        <v/>
      </c>
      <c r="CE6" s="265" t="str">
        <f t="shared" ref="CE6:CE69" si="11">IFERROR(IF(AND(N6="",J6=""),"",IF(AND(H6="SBC",I6="F"),N6,"")),"")</f>
        <v/>
      </c>
      <c r="CF6" s="266"/>
    </row>
    <row r="7" spans="1:84" ht="15.9" customHeight="1">
      <c r="A7" s="253">
        <f>IF('[1]Statement of Marks'!A10="","",'[1]Statement of Marks'!A10)</f>
        <v>3</v>
      </c>
      <c r="B7" s="254">
        <f>IF('Result Sheet'!B10="","",'Result Sheet'!B10)</f>
        <v>103</v>
      </c>
      <c r="C7" s="255">
        <f>IF('Result Sheet'!F10="","",'Result Sheet'!F10)</f>
        <v>934</v>
      </c>
      <c r="D7" s="256">
        <f>IF('Result Sheet'!E10="","",'Result Sheet'!E10)</f>
        <v>42348</v>
      </c>
      <c r="E7" s="257" t="str">
        <f>IF('Result Sheet'!G10="","",'Result Sheet'!G10)</f>
        <v>ARMAN HUSSAIN</v>
      </c>
      <c r="F7" s="257" t="str">
        <f>IF('Result Sheet'!H10="","",'Result Sheet'!H10)</f>
        <v>AARIF HUSSAIN</v>
      </c>
      <c r="G7" s="257" t="str">
        <f>IF('Result Sheet'!I10="","",'Result Sheet'!I10)</f>
        <v>SALMA BANO</v>
      </c>
      <c r="H7" s="258" t="str">
        <f>IF('Result Sheet'!K10="","",'Result Sheet'!K10)</f>
        <v>OBC</v>
      </c>
      <c r="I7" s="258" t="str">
        <f>IF('Result Sheet'!J10="","",'Result Sheet'!J10)</f>
        <v>M</v>
      </c>
      <c r="J7" s="388" t="str">
        <f>IF('Result Sheet'!EE10="","",'Result Sheet'!EE10)</f>
        <v>Promoted</v>
      </c>
      <c r="K7" s="259">
        <f>IF('Result Sheet'!EA10="","",'Result Sheet'!EA10)</f>
        <v>440</v>
      </c>
      <c r="L7" s="260">
        <f>IF('Result Sheet'!EB10="","",'Result Sheet'!EB10)</f>
        <v>55</v>
      </c>
      <c r="M7" s="259" t="str">
        <f>IF('Result Sheet'!EC10="","",'Result Sheet'!EC10)</f>
        <v>II</v>
      </c>
      <c r="N7" s="330" t="str">
        <f>IF('Result Sheet'!EH10="","",'Result Sheet'!EH10)</f>
        <v>C</v>
      </c>
      <c r="O7" s="261" t="str">
        <f>IF('Result Sheet'!AC10="","",'Result Sheet'!AC10)</f>
        <v>II</v>
      </c>
      <c r="P7" s="262" t="str">
        <f>IF('Result Sheet'!AD10="","",'Result Sheet'!AD10)</f>
        <v>C</v>
      </c>
      <c r="Q7" s="261" t="str">
        <f>IF('Result Sheet'!AV10="","",'Result Sheet'!AV10)</f>
        <v>II</v>
      </c>
      <c r="R7" s="262" t="str">
        <f>IF('Result Sheet'!AW10="","",'Result Sheet'!AW10)</f>
        <v>C</v>
      </c>
      <c r="S7" s="261" t="str">
        <f>IF('Result Sheet'!BO10="","",'Result Sheet'!BO10)</f>
        <v>II</v>
      </c>
      <c r="T7" s="262" t="str">
        <f>IF('Result Sheet'!BP10="","",'Result Sheet'!BP10)</f>
        <v>C</v>
      </c>
      <c r="U7" s="261" t="str">
        <f>IF('Result Sheet'!CH10="","",'Result Sheet'!CH10)</f>
        <v>I</v>
      </c>
      <c r="V7" s="262" t="str">
        <f>IF('Result Sheet'!CI10="","",'Result Sheet'!CI10)</f>
        <v>C</v>
      </c>
      <c r="W7" s="261" t="str">
        <f>IF('Result Sheet'!DA10="","",'Result Sheet'!DA10)</f>
        <v>I</v>
      </c>
      <c r="X7" s="262" t="str">
        <f>IF('Result Sheet'!DB10="","",'Result Sheet'!DB10)</f>
        <v>C</v>
      </c>
      <c r="Y7" s="263">
        <f>IF('Result Sheet'!EG10="","",'Result Sheet'!EG10)</f>
        <v>36</v>
      </c>
      <c r="BS7" s="264" t="str">
        <f>'Result Sheet'!G10</f>
        <v>ARMAN HUSSAIN</v>
      </c>
      <c r="BT7" s="265" t="str">
        <f t="shared" si="0"/>
        <v/>
      </c>
      <c r="BU7" s="265" t="str">
        <f t="shared" si="1"/>
        <v/>
      </c>
      <c r="BV7" s="265" t="str">
        <f t="shared" si="2"/>
        <v/>
      </c>
      <c r="BW7" s="265" t="str">
        <f t="shared" si="3"/>
        <v/>
      </c>
      <c r="BX7" s="265" t="str">
        <f t="shared" si="4"/>
        <v>C</v>
      </c>
      <c r="BY7" s="265" t="str">
        <f t="shared" si="5"/>
        <v/>
      </c>
      <c r="BZ7" s="265" t="str">
        <f t="shared" si="6"/>
        <v/>
      </c>
      <c r="CA7" s="265" t="str">
        <f t="shared" si="7"/>
        <v/>
      </c>
      <c r="CB7" s="265" t="str">
        <f t="shared" si="8"/>
        <v/>
      </c>
      <c r="CC7" s="265" t="str">
        <f t="shared" si="9"/>
        <v/>
      </c>
      <c r="CD7" s="265" t="str">
        <f t="shared" si="10"/>
        <v/>
      </c>
      <c r="CE7" s="265" t="str">
        <f t="shared" si="11"/>
        <v/>
      </c>
      <c r="CF7" s="266"/>
    </row>
    <row r="8" spans="1:84" ht="15.9" customHeight="1">
      <c r="A8" s="253">
        <f>IF('[1]Statement of Marks'!A11="","",'[1]Statement of Marks'!A11)</f>
        <v>4</v>
      </c>
      <c r="B8" s="254">
        <f>IF('Result Sheet'!B11="","",'Result Sheet'!B11)</f>
        <v>104</v>
      </c>
      <c r="C8" s="255">
        <f>IF('Result Sheet'!F11="","",'Result Sheet'!F11)</f>
        <v>926</v>
      </c>
      <c r="D8" s="256">
        <f>IF('Result Sheet'!E11="","",'Result Sheet'!E11)</f>
        <v>42491</v>
      </c>
      <c r="E8" s="257" t="str">
        <f>IF('Result Sheet'!G11="","",'Result Sheet'!G11)</f>
        <v>ARMAN SHAH</v>
      </c>
      <c r="F8" s="257" t="str">
        <f>IF('Result Sheet'!H11="","",'Result Sheet'!H11)</f>
        <v>JAKIR SHAH</v>
      </c>
      <c r="G8" s="257" t="str">
        <f>IF('Result Sheet'!I11="","",'Result Sheet'!I11)</f>
        <v>HEENA BANU</v>
      </c>
      <c r="H8" s="258" t="str">
        <f>IF('Result Sheet'!K11="","",'Result Sheet'!K11)</f>
        <v>OBC</v>
      </c>
      <c r="I8" s="258" t="str">
        <f>IF('Result Sheet'!J11="","",'Result Sheet'!J11)</f>
        <v>M</v>
      </c>
      <c r="J8" s="388" t="str">
        <f>IF('Result Sheet'!EE11="","",'Result Sheet'!EE11)</f>
        <v>Promoted</v>
      </c>
      <c r="K8" s="259">
        <f>IF('Result Sheet'!EA11="","",'Result Sheet'!EA11)</f>
        <v>432</v>
      </c>
      <c r="L8" s="260">
        <f>IF('Result Sheet'!EB11="","",'Result Sheet'!EB11)</f>
        <v>54</v>
      </c>
      <c r="M8" s="259" t="str">
        <f>IF('Result Sheet'!EC11="","",'Result Sheet'!EC11)</f>
        <v>II</v>
      </c>
      <c r="N8" s="330" t="str">
        <f>IF('Result Sheet'!EH11="","",'Result Sheet'!EH11)</f>
        <v>C</v>
      </c>
      <c r="O8" s="261" t="str">
        <f>IF('Result Sheet'!AC11="","",'Result Sheet'!AC11)</f>
        <v>II</v>
      </c>
      <c r="P8" s="262" t="str">
        <f>IF('Result Sheet'!AD11="","",'Result Sheet'!AD11)</f>
        <v>C</v>
      </c>
      <c r="Q8" s="261" t="str">
        <f>IF('Result Sheet'!AV11="","",'Result Sheet'!AV11)</f>
        <v>III</v>
      </c>
      <c r="R8" s="262" t="str">
        <f>IF('Result Sheet'!AW11="","",'Result Sheet'!AW11)</f>
        <v>D</v>
      </c>
      <c r="S8" s="261" t="str">
        <f>IF('Result Sheet'!BO11="","",'Result Sheet'!BO11)</f>
        <v>II</v>
      </c>
      <c r="T8" s="262" t="str">
        <f>IF('Result Sheet'!BP11="","",'Result Sheet'!BP11)</f>
        <v>C</v>
      </c>
      <c r="U8" s="261" t="str">
        <f>IF('Result Sheet'!CH11="","",'Result Sheet'!CH11)</f>
        <v>I</v>
      </c>
      <c r="V8" s="262" t="str">
        <f>IF('Result Sheet'!CI11="","",'Result Sheet'!CI11)</f>
        <v>C</v>
      </c>
      <c r="W8" s="261" t="str">
        <f>IF('Result Sheet'!DA11="","",'Result Sheet'!DA11)</f>
        <v>I</v>
      </c>
      <c r="X8" s="262" t="str">
        <f>IF('Result Sheet'!DB11="","",'Result Sheet'!DB11)</f>
        <v>C</v>
      </c>
      <c r="Y8" s="263">
        <f>IF('Result Sheet'!EG11="","",'Result Sheet'!EG11)</f>
        <v>36</v>
      </c>
      <c r="BS8" s="264" t="str">
        <f>'Result Sheet'!G11</f>
        <v>ARMAN SHAH</v>
      </c>
      <c r="BT8" s="265" t="str">
        <f t="shared" si="0"/>
        <v/>
      </c>
      <c r="BU8" s="265" t="str">
        <f t="shared" si="1"/>
        <v/>
      </c>
      <c r="BV8" s="265" t="str">
        <f t="shared" si="2"/>
        <v/>
      </c>
      <c r="BW8" s="265" t="str">
        <f t="shared" si="3"/>
        <v/>
      </c>
      <c r="BX8" s="265" t="str">
        <f t="shared" si="4"/>
        <v>C</v>
      </c>
      <c r="BY8" s="265" t="str">
        <f t="shared" si="5"/>
        <v/>
      </c>
      <c r="BZ8" s="265" t="str">
        <f t="shared" si="6"/>
        <v/>
      </c>
      <c r="CA8" s="265" t="str">
        <f t="shared" si="7"/>
        <v/>
      </c>
      <c r="CB8" s="265" t="str">
        <f t="shared" si="8"/>
        <v/>
      </c>
      <c r="CC8" s="265" t="str">
        <f t="shared" si="9"/>
        <v/>
      </c>
      <c r="CD8" s="265" t="str">
        <f t="shared" si="10"/>
        <v/>
      </c>
      <c r="CE8" s="265" t="str">
        <f t="shared" si="11"/>
        <v/>
      </c>
      <c r="CF8" s="266"/>
    </row>
    <row r="9" spans="1:84" ht="15.9" customHeight="1">
      <c r="A9" s="253">
        <f>IF('[1]Statement of Marks'!A12="","",'[1]Statement of Marks'!A12)</f>
        <v>5</v>
      </c>
      <c r="B9" s="254">
        <f>IF('Result Sheet'!B12="","",'Result Sheet'!B12)</f>
        <v>105</v>
      </c>
      <c r="C9" s="255">
        <f>IF('Result Sheet'!F12="","",'Result Sheet'!F12)</f>
        <v>951</v>
      </c>
      <c r="D9" s="256" t="str">
        <f>IF('Result Sheet'!E12="","",'Result Sheet'!E12)</f>
        <v>25-08-2015</v>
      </c>
      <c r="E9" s="257" t="str">
        <f>IF('Result Sheet'!G12="","",'Result Sheet'!G12)</f>
        <v>BHAVYANSH SINGH CHOUHAN</v>
      </c>
      <c r="F9" s="257" t="str">
        <f>IF('Result Sheet'!H12="","",'Result Sheet'!H12)</f>
        <v>AJIT SINGH</v>
      </c>
      <c r="G9" s="257" t="str">
        <f>IF('Result Sheet'!I12="","",'Result Sheet'!I12)</f>
        <v>MEENA</v>
      </c>
      <c r="H9" s="258" t="str">
        <f>IF('Result Sheet'!K12="","",'Result Sheet'!K12)</f>
        <v>OBC</v>
      </c>
      <c r="I9" s="258" t="str">
        <f>IF('Result Sheet'!J12="","",'Result Sheet'!J12)</f>
        <v>M</v>
      </c>
      <c r="J9" s="388" t="str">
        <f>IF('Result Sheet'!EE12="","",'Result Sheet'!EE12)</f>
        <v>Promoted</v>
      </c>
      <c r="K9" s="259">
        <f>IF('Result Sheet'!EA12="","",'Result Sheet'!EA12)</f>
        <v>475</v>
      </c>
      <c r="L9" s="260">
        <f>IF('Result Sheet'!EB12="","",'Result Sheet'!EB12)</f>
        <v>59.375</v>
      </c>
      <c r="M9" s="259" t="str">
        <f>IF('Result Sheet'!EC12="","",'Result Sheet'!EC12)</f>
        <v>II</v>
      </c>
      <c r="N9" s="330" t="str">
        <f>IF('Result Sheet'!EH12="","",'Result Sheet'!EH12)</f>
        <v>C</v>
      </c>
      <c r="O9" s="261" t="str">
        <f>IF('Result Sheet'!AC12="","",'Result Sheet'!AC12)</f>
        <v>II</v>
      </c>
      <c r="P9" s="262" t="str">
        <f>IF('Result Sheet'!AD12="","",'Result Sheet'!AD12)</f>
        <v>C</v>
      </c>
      <c r="Q9" s="261" t="str">
        <f>IF('Result Sheet'!AV12="","",'Result Sheet'!AV12)</f>
        <v>II</v>
      </c>
      <c r="R9" s="262" t="str">
        <f>IF('Result Sheet'!AW12="","",'Result Sheet'!AW12)</f>
        <v>D</v>
      </c>
      <c r="S9" s="261" t="str">
        <f>IF('Result Sheet'!BO12="","",'Result Sheet'!BO12)</f>
        <v>D</v>
      </c>
      <c r="T9" s="262" t="str">
        <f>IF('Result Sheet'!BP12="","",'Result Sheet'!BP12)</f>
        <v>A</v>
      </c>
      <c r="U9" s="261" t="str">
        <f>IF('Result Sheet'!CH12="","",'Result Sheet'!CH12)</f>
        <v>I</v>
      </c>
      <c r="V9" s="262" t="str">
        <f>IF('Result Sheet'!CI12="","",'Result Sheet'!CI12)</f>
        <v>C</v>
      </c>
      <c r="W9" s="261" t="str">
        <f>IF('Result Sheet'!DA12="","",'Result Sheet'!DA12)</f>
        <v>I</v>
      </c>
      <c r="X9" s="262" t="str">
        <f>IF('Result Sheet'!DB12="","",'Result Sheet'!DB12)</f>
        <v>C</v>
      </c>
      <c r="Y9" s="263">
        <f>IF('Result Sheet'!EG12="","",'Result Sheet'!EG12)</f>
        <v>0</v>
      </c>
      <c r="BS9" s="264" t="str">
        <f>'Result Sheet'!G12</f>
        <v>BHAVYANSH SINGH CHOUHAN</v>
      </c>
      <c r="BT9" s="265" t="str">
        <f t="shared" si="0"/>
        <v/>
      </c>
      <c r="BU9" s="265" t="str">
        <f t="shared" si="1"/>
        <v/>
      </c>
      <c r="BV9" s="265" t="str">
        <f t="shared" si="2"/>
        <v/>
      </c>
      <c r="BW9" s="265" t="str">
        <f t="shared" si="3"/>
        <v/>
      </c>
      <c r="BX9" s="265" t="str">
        <f t="shared" si="4"/>
        <v>C</v>
      </c>
      <c r="BY9" s="265" t="str">
        <f t="shared" si="5"/>
        <v/>
      </c>
      <c r="BZ9" s="265" t="str">
        <f t="shared" si="6"/>
        <v/>
      </c>
      <c r="CA9" s="265" t="str">
        <f t="shared" si="7"/>
        <v/>
      </c>
      <c r="CB9" s="265" t="str">
        <f t="shared" si="8"/>
        <v/>
      </c>
      <c r="CC9" s="265" t="str">
        <f t="shared" si="9"/>
        <v/>
      </c>
      <c r="CD9" s="265" t="str">
        <f t="shared" si="10"/>
        <v/>
      </c>
      <c r="CE9" s="265" t="str">
        <f t="shared" si="11"/>
        <v/>
      </c>
      <c r="CF9" s="266"/>
    </row>
    <row r="10" spans="1:84" ht="15.9" customHeight="1">
      <c r="A10" s="253">
        <f>IF('[1]Statement of Marks'!A13="","",'[1]Statement of Marks'!A13)</f>
        <v>6</v>
      </c>
      <c r="B10" s="254">
        <f>IF('Result Sheet'!B13="","",'Result Sheet'!B13)</f>
        <v>106</v>
      </c>
      <c r="C10" s="255">
        <f>IF('Result Sheet'!F13="","",'Result Sheet'!F13)</f>
        <v>939</v>
      </c>
      <c r="D10" s="256" t="str">
        <f>IF('Result Sheet'!E13="","",'Result Sheet'!E13)</f>
        <v>16-06-2014</v>
      </c>
      <c r="E10" s="257" t="str">
        <f>IF('Result Sheet'!G13="","",'Result Sheet'!G13)</f>
        <v>BHUMIKA BAGRI</v>
      </c>
      <c r="F10" s="257" t="str">
        <f>IF('Result Sheet'!H13="","",'Result Sheet'!H13)</f>
        <v>MUKESH BAGRI</v>
      </c>
      <c r="G10" s="257" t="str">
        <f>IF('Result Sheet'!I13="","",'Result Sheet'!I13)</f>
        <v>SEEMA BAGRI</v>
      </c>
      <c r="H10" s="258" t="str">
        <f>IF('Result Sheet'!K13="","",'Result Sheet'!K13)</f>
        <v>OBC</v>
      </c>
      <c r="I10" s="258" t="str">
        <f>IF('Result Sheet'!J13="","",'Result Sheet'!J13)</f>
        <v>F</v>
      </c>
      <c r="J10" s="388" t="str">
        <f>IF('Result Sheet'!EE13="","",'Result Sheet'!EE13)</f>
        <v>Promoted</v>
      </c>
      <c r="K10" s="259">
        <f>IF('Result Sheet'!EA13="","",'Result Sheet'!EA13)</f>
        <v>504</v>
      </c>
      <c r="L10" s="260">
        <f>IF('Result Sheet'!EB13="","",'Result Sheet'!EB13)</f>
        <v>63</v>
      </c>
      <c r="M10" s="259" t="str">
        <f>IF('Result Sheet'!EC13="","",'Result Sheet'!EC13)</f>
        <v>I</v>
      </c>
      <c r="N10" s="330" t="str">
        <f>IF('Result Sheet'!EH13="","",'Result Sheet'!EH13)</f>
        <v>C</v>
      </c>
      <c r="O10" s="261" t="str">
        <f>IF('Result Sheet'!AC13="","",'Result Sheet'!AC13)</f>
        <v>II</v>
      </c>
      <c r="P10" s="262" t="str">
        <f>IF('Result Sheet'!AD13="","",'Result Sheet'!AD13)</f>
        <v>C</v>
      </c>
      <c r="Q10" s="261" t="str">
        <f>IF('Result Sheet'!AV13="","",'Result Sheet'!AV13)</f>
        <v>II</v>
      </c>
      <c r="R10" s="262" t="str">
        <f>IF('Result Sheet'!AW13="","",'Result Sheet'!AW13)</f>
        <v>C</v>
      </c>
      <c r="S10" s="261" t="str">
        <f>IF('Result Sheet'!BO13="","",'Result Sheet'!BO13)</f>
        <v>D</v>
      </c>
      <c r="T10" s="262" t="str">
        <f>IF('Result Sheet'!BP13="","",'Result Sheet'!BP13)</f>
        <v>A</v>
      </c>
      <c r="U10" s="261" t="str">
        <f>IF('Result Sheet'!CH13="","",'Result Sheet'!CH13)</f>
        <v>I</v>
      </c>
      <c r="V10" s="262" t="str">
        <f>IF('Result Sheet'!CI13="","",'Result Sheet'!CI13)</f>
        <v>C</v>
      </c>
      <c r="W10" s="261" t="str">
        <f>IF('Result Sheet'!DA13="","",'Result Sheet'!DA13)</f>
        <v>I</v>
      </c>
      <c r="X10" s="262" t="str">
        <f>IF('Result Sheet'!DB13="","",'Result Sheet'!DB13)</f>
        <v>C</v>
      </c>
      <c r="Y10" s="263">
        <f>IF('Result Sheet'!EG13="","",'Result Sheet'!EG13)</f>
        <v>26</v>
      </c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S10" s="264" t="str">
        <f>'Result Sheet'!G13</f>
        <v>BHUMIKA BAGRI</v>
      </c>
      <c r="BT10" s="265" t="str">
        <f t="shared" si="0"/>
        <v/>
      </c>
      <c r="BU10" s="265" t="str">
        <f t="shared" si="1"/>
        <v/>
      </c>
      <c r="BV10" s="265" t="str">
        <f t="shared" si="2"/>
        <v/>
      </c>
      <c r="BW10" s="265" t="str">
        <f t="shared" si="3"/>
        <v/>
      </c>
      <c r="BX10" s="265" t="str">
        <f t="shared" si="4"/>
        <v/>
      </c>
      <c r="BY10" s="265" t="str">
        <f t="shared" si="5"/>
        <v>C</v>
      </c>
      <c r="BZ10" s="265" t="str">
        <f t="shared" si="6"/>
        <v/>
      </c>
      <c r="CA10" s="265" t="str">
        <f t="shared" si="7"/>
        <v/>
      </c>
      <c r="CB10" s="265" t="str">
        <f t="shared" si="8"/>
        <v/>
      </c>
      <c r="CC10" s="265" t="str">
        <f t="shared" si="9"/>
        <v/>
      </c>
      <c r="CD10" s="265" t="str">
        <f t="shared" si="10"/>
        <v/>
      </c>
      <c r="CE10" s="265" t="str">
        <f t="shared" si="11"/>
        <v/>
      </c>
      <c r="CF10" s="266"/>
    </row>
    <row r="11" spans="1:84" ht="15.9" customHeight="1">
      <c r="A11" s="253">
        <f>IF('[1]Statement of Marks'!A14="","",'[1]Statement of Marks'!A14)</f>
        <v>7</v>
      </c>
      <c r="B11" s="254">
        <f>IF('Result Sheet'!B14="","",'Result Sheet'!B14)</f>
        <v>108</v>
      </c>
      <c r="C11" s="255">
        <f>IF('Result Sheet'!F14="","",'Result Sheet'!F14)</f>
        <v>942</v>
      </c>
      <c r="D11" s="256" t="str">
        <f>IF('Result Sheet'!E14="","",'Result Sheet'!E14)</f>
        <v>28-09-2015</v>
      </c>
      <c r="E11" s="257" t="str">
        <f>IF('Result Sheet'!G14="","",'Result Sheet'!G14)</f>
        <v>DAKSH PRAJAPAT</v>
      </c>
      <c r="F11" s="257" t="str">
        <f>IF('Result Sheet'!H14="","",'Result Sheet'!H14)</f>
        <v>PRAKASH PRAJAPAT</v>
      </c>
      <c r="G11" s="257" t="str">
        <f>IF('Result Sheet'!I14="","",'Result Sheet'!I14)</f>
        <v>REKHA PRAJAPATI</v>
      </c>
      <c r="H11" s="258" t="str">
        <f>IF('Result Sheet'!K14="","",'Result Sheet'!K14)</f>
        <v>OBC</v>
      </c>
      <c r="I11" s="258" t="str">
        <f>IF('Result Sheet'!J14="","",'Result Sheet'!J14)</f>
        <v>M</v>
      </c>
      <c r="J11" s="388" t="str">
        <f>IF('Result Sheet'!EE14="","",'Result Sheet'!EE14)</f>
        <v>Promoted</v>
      </c>
      <c r="K11" s="259">
        <f>IF('Result Sheet'!EA14="","",'Result Sheet'!EA14)</f>
        <v>521</v>
      </c>
      <c r="L11" s="260">
        <f>IF('Result Sheet'!EB14="","",'Result Sheet'!EB14)</f>
        <v>65.125</v>
      </c>
      <c r="M11" s="259" t="str">
        <f>IF('Result Sheet'!EC14="","",'Result Sheet'!EC14)</f>
        <v>I</v>
      </c>
      <c r="N11" s="330" t="str">
        <f>IF('Result Sheet'!EH14="","",'Result Sheet'!EH14)</f>
        <v>C</v>
      </c>
      <c r="O11" s="261" t="str">
        <f>IF('Result Sheet'!AC14="","",'Result Sheet'!AC14)</f>
        <v>II</v>
      </c>
      <c r="P11" s="262" t="str">
        <f>IF('Result Sheet'!AD14="","",'Result Sheet'!AD14)</f>
        <v>C</v>
      </c>
      <c r="Q11" s="261" t="str">
        <f>IF('Result Sheet'!AV14="","",'Result Sheet'!AV14)</f>
        <v>II</v>
      </c>
      <c r="R11" s="262" t="str">
        <f>IF('Result Sheet'!AW14="","",'Result Sheet'!AW14)</f>
        <v>C</v>
      </c>
      <c r="S11" s="261" t="str">
        <f>IF('Result Sheet'!BO14="","",'Result Sheet'!BO14)</f>
        <v>D</v>
      </c>
      <c r="T11" s="262" t="str">
        <f>IF('Result Sheet'!BP14="","",'Result Sheet'!BP14)</f>
        <v>A</v>
      </c>
      <c r="U11" s="261" t="str">
        <f>IF('Result Sheet'!CH14="","",'Result Sheet'!CH14)</f>
        <v>I</v>
      </c>
      <c r="V11" s="262" t="str">
        <f>IF('Result Sheet'!CI14="","",'Result Sheet'!CI14)</f>
        <v>C</v>
      </c>
      <c r="W11" s="261" t="str">
        <f>IF('Result Sheet'!DA14="","",'Result Sheet'!DA14)</f>
        <v>I</v>
      </c>
      <c r="X11" s="262" t="str">
        <f>IF('Result Sheet'!DB14="","",'Result Sheet'!DB14)</f>
        <v>C</v>
      </c>
      <c r="Y11" s="263">
        <f>IF('Result Sheet'!EG14="","",'Result Sheet'!EG14)</f>
        <v>36</v>
      </c>
      <c r="BS11" s="264" t="str">
        <f>'Result Sheet'!G14</f>
        <v>DAKSH PRAJAPAT</v>
      </c>
      <c r="BT11" s="265" t="str">
        <f t="shared" si="0"/>
        <v/>
      </c>
      <c r="BU11" s="265" t="str">
        <f t="shared" si="1"/>
        <v/>
      </c>
      <c r="BV11" s="265" t="str">
        <f t="shared" si="2"/>
        <v/>
      </c>
      <c r="BW11" s="265" t="str">
        <f t="shared" si="3"/>
        <v/>
      </c>
      <c r="BX11" s="265" t="str">
        <f t="shared" si="4"/>
        <v>C</v>
      </c>
      <c r="BY11" s="265" t="str">
        <f t="shared" si="5"/>
        <v/>
      </c>
      <c r="BZ11" s="265" t="str">
        <f t="shared" si="6"/>
        <v/>
      </c>
      <c r="CA11" s="265" t="str">
        <f t="shared" si="7"/>
        <v/>
      </c>
      <c r="CB11" s="265" t="str">
        <f t="shared" si="8"/>
        <v/>
      </c>
      <c r="CC11" s="265" t="str">
        <f t="shared" si="9"/>
        <v/>
      </c>
      <c r="CD11" s="265" t="str">
        <f t="shared" si="10"/>
        <v/>
      </c>
      <c r="CE11" s="265" t="str">
        <f t="shared" si="11"/>
        <v/>
      </c>
      <c r="CF11" s="266"/>
    </row>
    <row r="12" spans="1:84" ht="15.9" customHeight="1">
      <c r="A12" s="253">
        <f>IF('[1]Statement of Marks'!A15="","",'[1]Statement of Marks'!A15)</f>
        <v>8</v>
      </c>
      <c r="B12" s="254">
        <f>IF('Result Sheet'!B15="","",'Result Sheet'!B15)</f>
        <v>109</v>
      </c>
      <c r="C12" s="255">
        <f>IF('Result Sheet'!F15="","",'Result Sheet'!F15)</f>
        <v>925</v>
      </c>
      <c r="D12" s="256" t="str">
        <f>IF('Result Sheet'!E15="","",'Result Sheet'!E15)</f>
        <v>26-10-2015</v>
      </c>
      <c r="E12" s="257" t="str">
        <f>IF('Result Sheet'!G15="","",'Result Sheet'!G15)</f>
        <v>DIVYA BAGRI</v>
      </c>
      <c r="F12" s="257" t="str">
        <f>IF('Result Sheet'!H15="","",'Result Sheet'!H15)</f>
        <v>MUKESH</v>
      </c>
      <c r="G12" s="257" t="str">
        <f>IF('Result Sheet'!I15="","",'Result Sheet'!I15)</f>
        <v>SEEMA</v>
      </c>
      <c r="H12" s="258" t="str">
        <f>IF('Result Sheet'!K15="","",'Result Sheet'!K15)</f>
        <v>OBC</v>
      </c>
      <c r="I12" s="258" t="str">
        <f>IF('Result Sheet'!J15="","",'Result Sheet'!J15)</f>
        <v>F</v>
      </c>
      <c r="J12" s="388" t="str">
        <f>IF('Result Sheet'!EE15="","",'Result Sheet'!EE15)</f>
        <v>Promoted</v>
      </c>
      <c r="K12" s="259">
        <f>IF('Result Sheet'!EA15="","",'Result Sheet'!EA15)</f>
        <v>516</v>
      </c>
      <c r="L12" s="260">
        <f>IF('Result Sheet'!EB15="","",'Result Sheet'!EB15)</f>
        <v>64.5</v>
      </c>
      <c r="M12" s="259" t="str">
        <f>IF('Result Sheet'!EC15="","",'Result Sheet'!EC15)</f>
        <v>I</v>
      </c>
      <c r="N12" s="330" t="str">
        <f>IF('Result Sheet'!EH15="","",'Result Sheet'!EH15)</f>
        <v>C</v>
      </c>
      <c r="O12" s="261" t="str">
        <f>IF('Result Sheet'!AC15="","",'Result Sheet'!AC15)</f>
        <v>II</v>
      </c>
      <c r="P12" s="262" t="str">
        <f>IF('Result Sheet'!AD15="","",'Result Sheet'!AD15)</f>
        <v>C</v>
      </c>
      <c r="Q12" s="261" t="str">
        <f>IF('Result Sheet'!AV15="","",'Result Sheet'!AV15)</f>
        <v>II</v>
      </c>
      <c r="R12" s="262" t="str">
        <f>IF('Result Sheet'!AW15="","",'Result Sheet'!AW15)</f>
        <v>C</v>
      </c>
      <c r="S12" s="261" t="str">
        <f>IF('Result Sheet'!BO15="","",'Result Sheet'!BO15)</f>
        <v>D</v>
      </c>
      <c r="T12" s="262" t="str">
        <f>IF('Result Sheet'!BP15="","",'Result Sheet'!BP15)</f>
        <v>A</v>
      </c>
      <c r="U12" s="261" t="str">
        <f>IF('Result Sheet'!CH15="","",'Result Sheet'!CH15)</f>
        <v>I</v>
      </c>
      <c r="V12" s="262" t="str">
        <f>IF('Result Sheet'!CI15="","",'Result Sheet'!CI15)</f>
        <v>C</v>
      </c>
      <c r="W12" s="261" t="str">
        <f>IF('Result Sheet'!DA15="","",'Result Sheet'!DA15)</f>
        <v>I</v>
      </c>
      <c r="X12" s="262" t="str">
        <f>IF('Result Sheet'!DB15="","",'Result Sheet'!DB15)</f>
        <v>C</v>
      </c>
      <c r="Y12" s="263">
        <f>IF('Result Sheet'!EG15="","",'Result Sheet'!EG15)</f>
        <v>28</v>
      </c>
      <c r="BS12" s="264" t="str">
        <f>'Result Sheet'!G15</f>
        <v>DIVYA BAGRI</v>
      </c>
      <c r="BT12" s="265" t="str">
        <f t="shared" si="0"/>
        <v/>
      </c>
      <c r="BU12" s="265" t="str">
        <f t="shared" si="1"/>
        <v/>
      </c>
      <c r="BV12" s="265" t="str">
        <f t="shared" si="2"/>
        <v/>
      </c>
      <c r="BW12" s="265" t="str">
        <f t="shared" si="3"/>
        <v/>
      </c>
      <c r="BX12" s="265" t="str">
        <f t="shared" si="4"/>
        <v/>
      </c>
      <c r="BY12" s="265" t="str">
        <f t="shared" si="5"/>
        <v>C</v>
      </c>
      <c r="BZ12" s="265" t="str">
        <f t="shared" si="6"/>
        <v/>
      </c>
      <c r="CA12" s="265" t="str">
        <f t="shared" si="7"/>
        <v/>
      </c>
      <c r="CB12" s="265" t="str">
        <f t="shared" si="8"/>
        <v/>
      </c>
      <c r="CC12" s="265" t="str">
        <f t="shared" si="9"/>
        <v/>
      </c>
      <c r="CD12" s="265" t="str">
        <f t="shared" si="10"/>
        <v/>
      </c>
      <c r="CE12" s="265" t="str">
        <f t="shared" si="11"/>
        <v/>
      </c>
      <c r="CF12" s="266"/>
    </row>
    <row r="13" spans="1:84" ht="15.9" customHeight="1">
      <c r="A13" s="253">
        <f>IF('[1]Statement of Marks'!A16="","",'[1]Statement of Marks'!A16)</f>
        <v>9</v>
      </c>
      <c r="B13" s="254">
        <f>IF('Result Sheet'!B16="","",'Result Sheet'!B16)</f>
        <v>110</v>
      </c>
      <c r="C13" s="255">
        <f>IF('Result Sheet'!F16="","",'Result Sheet'!F16)</f>
        <v>952</v>
      </c>
      <c r="D13" s="256">
        <f>IF('Result Sheet'!E16="","",'Result Sheet'!E16)</f>
        <v>42047</v>
      </c>
      <c r="E13" s="257" t="str">
        <f>IF('Result Sheet'!G16="","",'Result Sheet'!G16)</f>
        <v>DUSHYANT DAYAMA</v>
      </c>
      <c r="F13" s="257" t="str">
        <f>IF('Result Sheet'!H16="","",'Result Sheet'!H16)</f>
        <v>BASANT KUMAR DAYAMA</v>
      </c>
      <c r="G13" s="257" t="str">
        <f>IF('Result Sheet'!I16="","",'Result Sheet'!I16)</f>
        <v>PUSHPA DAYAMA</v>
      </c>
      <c r="H13" s="258" t="str">
        <f>IF('Result Sheet'!K16="","",'Result Sheet'!K16)</f>
        <v>SC</v>
      </c>
      <c r="I13" s="258" t="str">
        <f>IF('Result Sheet'!J16="","",'Result Sheet'!J16)</f>
        <v>M</v>
      </c>
      <c r="J13" s="388" t="str">
        <f>IF('Result Sheet'!EE16="","",'Result Sheet'!EE16)</f>
        <v>Promoted</v>
      </c>
      <c r="K13" s="259">
        <f>IF('Result Sheet'!EA16="","",'Result Sheet'!EA16)</f>
        <v>515</v>
      </c>
      <c r="L13" s="260">
        <f>IF('Result Sheet'!EB16="","",'Result Sheet'!EB16)</f>
        <v>64.375</v>
      </c>
      <c r="M13" s="259" t="str">
        <f>IF('Result Sheet'!EC16="","",'Result Sheet'!EC16)</f>
        <v>I</v>
      </c>
      <c r="N13" s="330" t="str">
        <f>IF('Result Sheet'!EH16="","",'Result Sheet'!EH16)</f>
        <v>C</v>
      </c>
      <c r="O13" s="261" t="str">
        <f>IF('Result Sheet'!AC16="","",'Result Sheet'!AC16)</f>
        <v>II</v>
      </c>
      <c r="P13" s="262" t="str">
        <f>IF('Result Sheet'!AD16="","",'Result Sheet'!AD16)</f>
        <v>C</v>
      </c>
      <c r="Q13" s="261" t="str">
        <f>IF('Result Sheet'!AV16="","",'Result Sheet'!AV16)</f>
        <v>II</v>
      </c>
      <c r="R13" s="262" t="str">
        <f>IF('Result Sheet'!AW16="","",'Result Sheet'!AW16)</f>
        <v>C</v>
      </c>
      <c r="S13" s="261" t="str">
        <f>IF('Result Sheet'!BO16="","",'Result Sheet'!BO16)</f>
        <v>D</v>
      </c>
      <c r="T13" s="262" t="str">
        <f>IF('Result Sheet'!BP16="","",'Result Sheet'!BP16)</f>
        <v>A</v>
      </c>
      <c r="U13" s="261" t="str">
        <f>IF('Result Sheet'!CH16="","",'Result Sheet'!CH16)</f>
        <v>I</v>
      </c>
      <c r="V13" s="262" t="str">
        <f>IF('Result Sheet'!CI16="","",'Result Sheet'!CI16)</f>
        <v>C</v>
      </c>
      <c r="W13" s="261" t="str">
        <f>IF('Result Sheet'!DA16="","",'Result Sheet'!DA16)</f>
        <v>I</v>
      </c>
      <c r="X13" s="262" t="str">
        <f>IF('Result Sheet'!DB16="","",'Result Sheet'!DB16)</f>
        <v>C</v>
      </c>
      <c r="Y13" s="263">
        <f>IF('Result Sheet'!EG16="","",'Result Sheet'!EG16)</f>
        <v>18</v>
      </c>
      <c r="BS13" s="264" t="str">
        <f>'Result Sheet'!G16</f>
        <v>DUSHYANT DAYAMA</v>
      </c>
      <c r="BT13" s="265" t="str">
        <f t="shared" si="0"/>
        <v>C</v>
      </c>
      <c r="BU13" s="265" t="str">
        <f t="shared" si="1"/>
        <v/>
      </c>
      <c r="BV13" s="265" t="str">
        <f t="shared" si="2"/>
        <v/>
      </c>
      <c r="BW13" s="265" t="str">
        <f t="shared" si="3"/>
        <v/>
      </c>
      <c r="BX13" s="265" t="str">
        <f t="shared" si="4"/>
        <v/>
      </c>
      <c r="BY13" s="265" t="str">
        <f t="shared" si="5"/>
        <v/>
      </c>
      <c r="BZ13" s="265" t="str">
        <f t="shared" si="6"/>
        <v/>
      </c>
      <c r="CA13" s="265" t="str">
        <f t="shared" si="7"/>
        <v/>
      </c>
      <c r="CB13" s="265" t="str">
        <f t="shared" si="8"/>
        <v/>
      </c>
      <c r="CC13" s="265" t="str">
        <f t="shared" si="9"/>
        <v/>
      </c>
      <c r="CD13" s="265" t="str">
        <f t="shared" si="10"/>
        <v/>
      </c>
      <c r="CE13" s="265" t="str">
        <f t="shared" si="11"/>
        <v/>
      </c>
      <c r="CF13" s="266"/>
    </row>
    <row r="14" spans="1:84" ht="15.9" customHeight="1">
      <c r="A14" s="253">
        <f>IF('[1]Statement of Marks'!A17="","",'[1]Statement of Marks'!A17)</f>
        <v>10</v>
      </c>
      <c r="B14" s="254">
        <f>IF('Result Sheet'!B17="","",'Result Sheet'!B17)</f>
        <v>111</v>
      </c>
      <c r="C14" s="255">
        <f>IF('Result Sheet'!F17="","",'Result Sheet'!F17)</f>
        <v>931</v>
      </c>
      <c r="D14" s="256" t="str">
        <f>IF('Result Sheet'!E17="","",'Result Sheet'!E17)</f>
        <v>23-10-2015</v>
      </c>
      <c r="E14" s="257" t="str">
        <f>IF('Result Sheet'!G17="","",'Result Sheet'!G17)</f>
        <v>GUNEET CHOUHAN</v>
      </c>
      <c r="F14" s="257" t="str">
        <f>IF('Result Sheet'!H17="","",'Result Sheet'!H17)</f>
        <v>KAILASH CHOUHAN</v>
      </c>
      <c r="G14" s="257" t="str">
        <f>IF('Result Sheet'!I17="","",'Result Sheet'!I17)</f>
        <v>PUSHPA DEVI</v>
      </c>
      <c r="H14" s="258" t="str">
        <f>IF('Result Sheet'!K17="","",'Result Sheet'!K17)</f>
        <v>OBC</v>
      </c>
      <c r="I14" s="258" t="str">
        <f>IF('Result Sheet'!J17="","",'Result Sheet'!J17)</f>
        <v>M</v>
      </c>
      <c r="J14" s="388" t="str">
        <f>IF('Result Sheet'!EE17="","",'Result Sheet'!EE17)</f>
        <v>Promoted</v>
      </c>
      <c r="K14" s="259">
        <f>IF('Result Sheet'!EA17="","",'Result Sheet'!EA17)</f>
        <v>504</v>
      </c>
      <c r="L14" s="260">
        <f>IF('Result Sheet'!EB17="","",'Result Sheet'!EB17)</f>
        <v>63</v>
      </c>
      <c r="M14" s="259" t="str">
        <f>IF('Result Sheet'!EC17="","",'Result Sheet'!EC17)</f>
        <v>I</v>
      </c>
      <c r="N14" s="330" t="str">
        <f>IF('Result Sheet'!EH17="","",'Result Sheet'!EH17)</f>
        <v>C</v>
      </c>
      <c r="O14" s="261" t="str">
        <f>IF('Result Sheet'!AC17="","",'Result Sheet'!AC17)</f>
        <v>II</v>
      </c>
      <c r="P14" s="262" t="str">
        <f>IF('Result Sheet'!AD17="","",'Result Sheet'!AD17)</f>
        <v>D</v>
      </c>
      <c r="Q14" s="261" t="str">
        <f>IF('Result Sheet'!AV17="","",'Result Sheet'!AV17)</f>
        <v>II</v>
      </c>
      <c r="R14" s="262" t="str">
        <f>IF('Result Sheet'!AW17="","",'Result Sheet'!AW17)</f>
        <v>C</v>
      </c>
      <c r="S14" s="261" t="str">
        <f>IF('Result Sheet'!BO17="","",'Result Sheet'!BO17)</f>
        <v>D</v>
      </c>
      <c r="T14" s="262" t="str">
        <f>IF('Result Sheet'!BP17="","",'Result Sheet'!BP17)</f>
        <v>A</v>
      </c>
      <c r="U14" s="261" t="str">
        <f>IF('Result Sheet'!CH17="","",'Result Sheet'!CH17)</f>
        <v>II</v>
      </c>
      <c r="V14" s="262" t="str">
        <f>IF('Result Sheet'!CI17="","",'Result Sheet'!CI17)</f>
        <v>C</v>
      </c>
      <c r="W14" s="261" t="str">
        <f>IF('Result Sheet'!DA17="","",'Result Sheet'!DA17)</f>
        <v>I</v>
      </c>
      <c r="X14" s="262" t="str">
        <f>IF('Result Sheet'!DB17="","",'Result Sheet'!DB17)</f>
        <v>C</v>
      </c>
      <c r="Y14" s="263">
        <f>IF('Result Sheet'!EG17="","",'Result Sheet'!EG17)</f>
        <v>36</v>
      </c>
      <c r="BS14" s="264" t="str">
        <f>'Result Sheet'!G17</f>
        <v>GUNEET CHOUHAN</v>
      </c>
      <c r="BT14" s="265" t="str">
        <f t="shared" si="0"/>
        <v/>
      </c>
      <c r="BU14" s="265" t="str">
        <f t="shared" si="1"/>
        <v/>
      </c>
      <c r="BV14" s="265" t="str">
        <f t="shared" si="2"/>
        <v/>
      </c>
      <c r="BW14" s="265" t="str">
        <f t="shared" si="3"/>
        <v/>
      </c>
      <c r="BX14" s="265" t="str">
        <f t="shared" si="4"/>
        <v>C</v>
      </c>
      <c r="BY14" s="265" t="str">
        <f t="shared" si="5"/>
        <v/>
      </c>
      <c r="BZ14" s="265" t="str">
        <f t="shared" si="6"/>
        <v/>
      </c>
      <c r="CA14" s="265" t="str">
        <f t="shared" si="7"/>
        <v/>
      </c>
      <c r="CB14" s="265" t="str">
        <f t="shared" si="8"/>
        <v/>
      </c>
      <c r="CC14" s="265" t="str">
        <f t="shared" si="9"/>
        <v/>
      </c>
      <c r="CD14" s="265" t="str">
        <f t="shared" si="10"/>
        <v/>
      </c>
      <c r="CE14" s="265" t="str">
        <f t="shared" si="11"/>
        <v/>
      </c>
      <c r="CF14" s="266"/>
    </row>
    <row r="15" spans="1:84" ht="15.9" customHeight="1">
      <c r="A15" s="253">
        <f>IF('[1]Statement of Marks'!A18="","",'[1]Statement of Marks'!A18)</f>
        <v>11</v>
      </c>
      <c r="B15" s="254">
        <f>IF('Result Sheet'!B18="","",'Result Sheet'!B18)</f>
        <v>112</v>
      </c>
      <c r="C15" s="255">
        <f>IF('Result Sheet'!F18="","",'Result Sheet'!F18)</f>
        <v>923</v>
      </c>
      <c r="D15" s="256" t="str">
        <f>IF('Result Sheet'!E18="","",'Result Sheet'!E18)</f>
        <v>23-10-2015</v>
      </c>
      <c r="E15" s="257" t="str">
        <f>IF('Result Sheet'!G18="","",'Result Sheet'!G18)</f>
        <v>GUNJAN TAK</v>
      </c>
      <c r="F15" s="257" t="str">
        <f>IF('Result Sheet'!H18="","",'Result Sheet'!H18)</f>
        <v>DINESH KUMAR TAK</v>
      </c>
      <c r="G15" s="257" t="str">
        <f>IF('Result Sheet'!I18="","",'Result Sheet'!I18)</f>
        <v>SHARDA TAK</v>
      </c>
      <c r="H15" s="258" t="str">
        <f>IF('Result Sheet'!K18="","",'Result Sheet'!K18)</f>
        <v>OBC</v>
      </c>
      <c r="I15" s="258" t="str">
        <f>IF('Result Sheet'!J18="","",'Result Sheet'!J18)</f>
        <v>F</v>
      </c>
      <c r="J15" s="388" t="str">
        <f>IF('Result Sheet'!EE18="","",'Result Sheet'!EE18)</f>
        <v>Promoted</v>
      </c>
      <c r="K15" s="259">
        <f>IF('Result Sheet'!EA18="","",'Result Sheet'!EA18)</f>
        <v>525</v>
      </c>
      <c r="L15" s="260">
        <f>IF('Result Sheet'!EB18="","",'Result Sheet'!EB18)</f>
        <v>65.625</v>
      </c>
      <c r="M15" s="259" t="str">
        <f>IF('Result Sheet'!EC18="","",'Result Sheet'!EC18)</f>
        <v>I</v>
      </c>
      <c r="N15" s="330" t="str">
        <f>IF('Result Sheet'!EH18="","",'Result Sheet'!EH18)</f>
        <v>C</v>
      </c>
      <c r="O15" s="261" t="str">
        <f>IF('Result Sheet'!AC18="","",'Result Sheet'!AC18)</f>
        <v>II</v>
      </c>
      <c r="P15" s="262" t="str">
        <f>IF('Result Sheet'!AD18="","",'Result Sheet'!AD18)</f>
        <v>C</v>
      </c>
      <c r="Q15" s="261" t="str">
        <f>IF('Result Sheet'!AV18="","",'Result Sheet'!AV18)</f>
        <v>II</v>
      </c>
      <c r="R15" s="262" t="str">
        <f>IF('Result Sheet'!AW18="","",'Result Sheet'!AW18)</f>
        <v>C</v>
      </c>
      <c r="S15" s="261" t="str">
        <f>IF('Result Sheet'!BO18="","",'Result Sheet'!BO18)</f>
        <v>D</v>
      </c>
      <c r="T15" s="262" t="str">
        <f>IF('Result Sheet'!BP18="","",'Result Sheet'!BP18)</f>
        <v>A</v>
      </c>
      <c r="U15" s="261" t="str">
        <f>IF('Result Sheet'!CH18="","",'Result Sheet'!CH18)</f>
        <v>II</v>
      </c>
      <c r="V15" s="262" t="str">
        <f>IF('Result Sheet'!CI18="","",'Result Sheet'!CI18)</f>
        <v>C</v>
      </c>
      <c r="W15" s="261" t="str">
        <f>IF('Result Sheet'!DA18="","",'Result Sheet'!DA18)</f>
        <v>I</v>
      </c>
      <c r="X15" s="262" t="str">
        <f>IF('Result Sheet'!DB18="","",'Result Sheet'!DB18)</f>
        <v>C</v>
      </c>
      <c r="Y15" s="263">
        <f>IF('Result Sheet'!EG18="","",'Result Sheet'!EG18)</f>
        <v>28</v>
      </c>
      <c r="BS15" s="264" t="str">
        <f>'Result Sheet'!G18</f>
        <v>GUNJAN TAK</v>
      </c>
      <c r="BT15" s="265" t="str">
        <f t="shared" si="0"/>
        <v/>
      </c>
      <c r="BU15" s="265" t="str">
        <f t="shared" si="1"/>
        <v/>
      </c>
      <c r="BV15" s="265" t="str">
        <f t="shared" si="2"/>
        <v/>
      </c>
      <c r="BW15" s="265" t="str">
        <f t="shared" si="3"/>
        <v/>
      </c>
      <c r="BX15" s="265" t="str">
        <f t="shared" si="4"/>
        <v/>
      </c>
      <c r="BY15" s="265" t="str">
        <f t="shared" si="5"/>
        <v>C</v>
      </c>
      <c r="BZ15" s="265" t="str">
        <f t="shared" si="6"/>
        <v/>
      </c>
      <c r="CA15" s="265" t="str">
        <f t="shared" si="7"/>
        <v/>
      </c>
      <c r="CB15" s="265" t="str">
        <f t="shared" si="8"/>
        <v/>
      </c>
      <c r="CC15" s="265" t="str">
        <f t="shared" si="9"/>
        <v/>
      </c>
      <c r="CD15" s="265" t="str">
        <f t="shared" si="10"/>
        <v/>
      </c>
      <c r="CE15" s="265" t="str">
        <f t="shared" si="11"/>
        <v/>
      </c>
      <c r="CF15" s="266"/>
    </row>
    <row r="16" spans="1:84" ht="15.9" customHeight="1">
      <c r="A16" s="253">
        <f>IF('[1]Statement of Marks'!A19="","",'[1]Statement of Marks'!A19)</f>
        <v>12</v>
      </c>
      <c r="B16" s="254">
        <f>IF('Result Sheet'!B19="","",'Result Sheet'!B19)</f>
        <v>113</v>
      </c>
      <c r="C16" s="255">
        <f>IF('Result Sheet'!F19="","",'Result Sheet'!F19)</f>
        <v>949</v>
      </c>
      <c r="D16" s="256" t="str">
        <f>IF('Result Sheet'!E19="","",'Result Sheet'!E19)</f>
        <v>30-10-2014</v>
      </c>
      <c r="E16" s="257" t="str">
        <f>IF('Result Sheet'!G19="","",'Result Sheet'!G19)</f>
        <v>JAGRAT SOLANKI</v>
      </c>
      <c r="F16" s="257" t="str">
        <f>IF('Result Sheet'!H19="","",'Result Sheet'!H19)</f>
        <v>KRISHAN KAMAL SOLANKI</v>
      </c>
      <c r="G16" s="257" t="str">
        <f>IF('Result Sheet'!I19="","",'Result Sheet'!I19)</f>
        <v>GEETA DEVI</v>
      </c>
      <c r="H16" s="258" t="str">
        <f>IF('Result Sheet'!K19="","",'Result Sheet'!K19)</f>
        <v>OBC</v>
      </c>
      <c r="I16" s="258" t="str">
        <f>IF('Result Sheet'!J19="","",'Result Sheet'!J19)</f>
        <v>M</v>
      </c>
      <c r="J16" s="388" t="str">
        <f>IF('Result Sheet'!EE19="","",'Result Sheet'!EE19)</f>
        <v>Promoted</v>
      </c>
      <c r="K16" s="259">
        <f>IF('Result Sheet'!EA19="","",'Result Sheet'!EA19)</f>
        <v>507</v>
      </c>
      <c r="L16" s="260">
        <f>IF('Result Sheet'!EB19="","",'Result Sheet'!EB19)</f>
        <v>63.375</v>
      </c>
      <c r="M16" s="259" t="str">
        <f>IF('Result Sheet'!EC19="","",'Result Sheet'!EC19)</f>
        <v>I</v>
      </c>
      <c r="N16" s="330" t="str">
        <f>IF('Result Sheet'!EH19="","",'Result Sheet'!EH19)</f>
        <v>C</v>
      </c>
      <c r="O16" s="261" t="str">
        <f>IF('Result Sheet'!AC19="","",'Result Sheet'!AC19)</f>
        <v>II</v>
      </c>
      <c r="P16" s="262" t="str">
        <f>IF('Result Sheet'!AD19="","",'Result Sheet'!AD19)</f>
        <v>C</v>
      </c>
      <c r="Q16" s="261" t="str">
        <f>IF('Result Sheet'!AV19="","",'Result Sheet'!AV19)</f>
        <v>II</v>
      </c>
      <c r="R16" s="262" t="str">
        <f>IF('Result Sheet'!AW19="","",'Result Sheet'!AW19)</f>
        <v>C</v>
      </c>
      <c r="S16" s="261" t="str">
        <f>IF('Result Sheet'!BO19="","",'Result Sheet'!BO19)</f>
        <v>D</v>
      </c>
      <c r="T16" s="262" t="str">
        <f>IF('Result Sheet'!BP19="","",'Result Sheet'!BP19)</f>
        <v>A</v>
      </c>
      <c r="U16" s="261" t="str">
        <f>IF('Result Sheet'!CH19="","",'Result Sheet'!CH19)</f>
        <v>I</v>
      </c>
      <c r="V16" s="262" t="str">
        <f>IF('Result Sheet'!CI19="","",'Result Sheet'!CI19)</f>
        <v>C</v>
      </c>
      <c r="W16" s="261" t="str">
        <f>IF('Result Sheet'!DA19="","",'Result Sheet'!DA19)</f>
        <v>I</v>
      </c>
      <c r="X16" s="262" t="str">
        <f>IF('Result Sheet'!DB19="","",'Result Sheet'!DB19)</f>
        <v>C</v>
      </c>
      <c r="Y16" s="263">
        <f>IF('Result Sheet'!EG19="","",'Result Sheet'!EG19)</f>
        <v>12</v>
      </c>
      <c r="BS16" s="264" t="str">
        <f>'Result Sheet'!G19</f>
        <v>JAGRAT SOLANKI</v>
      </c>
      <c r="BT16" s="265" t="str">
        <f t="shared" si="0"/>
        <v/>
      </c>
      <c r="BU16" s="265" t="str">
        <f t="shared" si="1"/>
        <v/>
      </c>
      <c r="BV16" s="265" t="str">
        <f t="shared" si="2"/>
        <v/>
      </c>
      <c r="BW16" s="265" t="str">
        <f t="shared" si="3"/>
        <v/>
      </c>
      <c r="BX16" s="265" t="str">
        <f t="shared" si="4"/>
        <v>C</v>
      </c>
      <c r="BY16" s="265" t="str">
        <f t="shared" si="5"/>
        <v/>
      </c>
      <c r="BZ16" s="265" t="str">
        <f t="shared" si="6"/>
        <v/>
      </c>
      <c r="CA16" s="265" t="str">
        <f t="shared" si="7"/>
        <v/>
      </c>
      <c r="CB16" s="265" t="str">
        <f t="shared" si="8"/>
        <v/>
      </c>
      <c r="CC16" s="265" t="str">
        <f t="shared" si="9"/>
        <v/>
      </c>
      <c r="CD16" s="265" t="str">
        <f t="shared" si="10"/>
        <v/>
      </c>
      <c r="CE16" s="265" t="str">
        <f t="shared" si="11"/>
        <v/>
      </c>
      <c r="CF16" s="266"/>
    </row>
    <row r="17" spans="1:84" ht="15.9" customHeight="1">
      <c r="A17" s="253">
        <f>IF('[1]Statement of Marks'!A20="","",'[1]Statement of Marks'!A20)</f>
        <v>13</v>
      </c>
      <c r="B17" s="254">
        <f>IF('Result Sheet'!B20="","",'Result Sheet'!B20)</f>
        <v>114</v>
      </c>
      <c r="C17" s="255">
        <f>IF('Result Sheet'!F20="","",'Result Sheet'!F20)</f>
        <v>933</v>
      </c>
      <c r="D17" s="256" t="str">
        <f>IF('Result Sheet'!E20="","",'Result Sheet'!E20)</f>
        <v>26-05-2014</v>
      </c>
      <c r="E17" s="257" t="str">
        <f>IF('Result Sheet'!G20="","",'Result Sheet'!G20)</f>
        <v>JOYA KHAN</v>
      </c>
      <c r="F17" s="257" t="str">
        <f>IF('Result Sheet'!H20="","",'Result Sheet'!H20)</f>
        <v>BARGAT KHAN</v>
      </c>
      <c r="G17" s="257" t="str">
        <f>IF('Result Sheet'!I20="","",'Result Sheet'!I20)</f>
        <v>MADINA BANO</v>
      </c>
      <c r="H17" s="258" t="str">
        <f>IF('Result Sheet'!K20="","",'Result Sheet'!K20)</f>
        <v>OBC</v>
      </c>
      <c r="I17" s="258" t="str">
        <f>IF('Result Sheet'!J20="","",'Result Sheet'!J20)</f>
        <v>F</v>
      </c>
      <c r="J17" s="388" t="str">
        <f>IF('Result Sheet'!EE20="","",'Result Sheet'!EE20)</f>
        <v>Promoted</v>
      </c>
      <c r="K17" s="259">
        <f>IF('Result Sheet'!EA20="","",'Result Sheet'!EA20)</f>
        <v>501</v>
      </c>
      <c r="L17" s="260">
        <f>IF('Result Sheet'!EB20="","",'Result Sheet'!EB20)</f>
        <v>62.625</v>
      </c>
      <c r="M17" s="259" t="str">
        <f>IF('Result Sheet'!EC20="","",'Result Sheet'!EC20)</f>
        <v>I</v>
      </c>
      <c r="N17" s="330" t="str">
        <f>IF('Result Sheet'!EH20="","",'Result Sheet'!EH20)</f>
        <v>C</v>
      </c>
      <c r="O17" s="261" t="str">
        <f>IF('Result Sheet'!AC20="","",'Result Sheet'!AC20)</f>
        <v>III</v>
      </c>
      <c r="P17" s="262" t="str">
        <f>IF('Result Sheet'!AD20="","",'Result Sheet'!AD20)</f>
        <v>D</v>
      </c>
      <c r="Q17" s="261" t="str">
        <f>IF('Result Sheet'!AV20="","",'Result Sheet'!AV20)</f>
        <v>II</v>
      </c>
      <c r="R17" s="262" t="str">
        <f>IF('Result Sheet'!AW20="","",'Result Sheet'!AW20)</f>
        <v>C</v>
      </c>
      <c r="S17" s="261" t="str">
        <f>IF('Result Sheet'!BO20="","",'Result Sheet'!BO20)</f>
        <v>D</v>
      </c>
      <c r="T17" s="262" t="str">
        <f>IF('Result Sheet'!BP20="","",'Result Sheet'!BP20)</f>
        <v>A</v>
      </c>
      <c r="U17" s="261" t="str">
        <f>IF('Result Sheet'!CH20="","",'Result Sheet'!CH20)</f>
        <v>II</v>
      </c>
      <c r="V17" s="262" t="str">
        <f>IF('Result Sheet'!CI20="","",'Result Sheet'!CI20)</f>
        <v>C</v>
      </c>
      <c r="W17" s="261" t="str">
        <f>IF('Result Sheet'!DA20="","",'Result Sheet'!DA20)</f>
        <v>I</v>
      </c>
      <c r="X17" s="262" t="str">
        <f>IF('Result Sheet'!DB20="","",'Result Sheet'!DB20)</f>
        <v>C</v>
      </c>
      <c r="Y17" s="263">
        <f>IF('Result Sheet'!EG20="","",'Result Sheet'!EG20)</f>
        <v>22</v>
      </c>
      <c r="BS17" s="264" t="str">
        <f>'Result Sheet'!G20</f>
        <v>JOYA KHAN</v>
      </c>
      <c r="BT17" s="265" t="str">
        <f t="shared" si="0"/>
        <v/>
      </c>
      <c r="BU17" s="265" t="str">
        <f t="shared" si="1"/>
        <v/>
      </c>
      <c r="BV17" s="265" t="str">
        <f t="shared" si="2"/>
        <v/>
      </c>
      <c r="BW17" s="265" t="str">
        <f t="shared" si="3"/>
        <v/>
      </c>
      <c r="BX17" s="265" t="str">
        <f t="shared" si="4"/>
        <v/>
      </c>
      <c r="BY17" s="265" t="str">
        <f t="shared" si="5"/>
        <v>C</v>
      </c>
      <c r="BZ17" s="265" t="str">
        <f t="shared" si="6"/>
        <v/>
      </c>
      <c r="CA17" s="265" t="str">
        <f t="shared" si="7"/>
        <v/>
      </c>
      <c r="CB17" s="265" t="str">
        <f t="shared" si="8"/>
        <v/>
      </c>
      <c r="CC17" s="265" t="str">
        <f t="shared" si="9"/>
        <v/>
      </c>
      <c r="CD17" s="265" t="str">
        <f t="shared" si="10"/>
        <v/>
      </c>
      <c r="CE17" s="265" t="str">
        <f t="shared" si="11"/>
        <v/>
      </c>
      <c r="CF17" s="266"/>
    </row>
    <row r="18" spans="1:84" ht="15.9" customHeight="1">
      <c r="A18" s="253">
        <f>IF('[1]Statement of Marks'!A21="","",'[1]Statement of Marks'!A21)</f>
        <v>14</v>
      </c>
      <c r="B18" s="254">
        <f>IF('Result Sheet'!B21="","",'Result Sheet'!B21)</f>
        <v>115</v>
      </c>
      <c r="C18" s="255">
        <f>IF('Result Sheet'!F21="","",'Result Sheet'!F21)</f>
        <v>946</v>
      </c>
      <c r="D18" s="256" t="str">
        <f>IF('Result Sheet'!E21="","",'Result Sheet'!E21)</f>
        <v>18-02-2015</v>
      </c>
      <c r="E18" s="257" t="str">
        <f>IF('Result Sheet'!G21="","",'Result Sheet'!G21)</f>
        <v>JOYA KHAN</v>
      </c>
      <c r="F18" s="257" t="str">
        <f>IF('Result Sheet'!H21="","",'Result Sheet'!H21)</f>
        <v>SAHIMAN LOHAR</v>
      </c>
      <c r="G18" s="257" t="str">
        <f>IF('Result Sheet'!I21="","",'Result Sheet'!I21)</f>
        <v>SABINA BANO</v>
      </c>
      <c r="H18" s="258" t="str">
        <f>IF('Result Sheet'!K21="","",'Result Sheet'!K21)</f>
        <v>OBC</v>
      </c>
      <c r="I18" s="258" t="str">
        <f>IF('Result Sheet'!J21="","",'Result Sheet'!J21)</f>
        <v>F</v>
      </c>
      <c r="J18" s="388" t="str">
        <f>IF('Result Sheet'!EE21="","",'Result Sheet'!EE21)</f>
        <v>Promoted</v>
      </c>
      <c r="K18" s="259">
        <f>IF('Result Sheet'!EA21="","",'Result Sheet'!EA21)</f>
        <v>508</v>
      </c>
      <c r="L18" s="260">
        <f>IF('Result Sheet'!EB21="","",'Result Sheet'!EB21)</f>
        <v>63.5</v>
      </c>
      <c r="M18" s="259" t="str">
        <f>IF('Result Sheet'!EC21="","",'Result Sheet'!EC21)</f>
        <v>I</v>
      </c>
      <c r="N18" s="330" t="str">
        <f>IF('Result Sheet'!EH21="","",'Result Sheet'!EH21)</f>
        <v>C</v>
      </c>
      <c r="O18" s="261" t="str">
        <f>IF('Result Sheet'!AC21="","",'Result Sheet'!AC21)</f>
        <v>II</v>
      </c>
      <c r="P18" s="262" t="str">
        <f>IF('Result Sheet'!AD21="","",'Result Sheet'!AD21)</f>
        <v>C</v>
      </c>
      <c r="Q18" s="261" t="str">
        <f>IF('Result Sheet'!AV21="","",'Result Sheet'!AV21)</f>
        <v>II</v>
      </c>
      <c r="R18" s="262" t="str">
        <f>IF('Result Sheet'!AW21="","",'Result Sheet'!AW21)</f>
        <v>C</v>
      </c>
      <c r="S18" s="261" t="str">
        <f>IF('Result Sheet'!BO21="","",'Result Sheet'!BO21)</f>
        <v>D</v>
      </c>
      <c r="T18" s="262" t="str">
        <f>IF('Result Sheet'!BP21="","",'Result Sheet'!BP21)</f>
        <v>A</v>
      </c>
      <c r="U18" s="261" t="str">
        <f>IF('Result Sheet'!CH21="","",'Result Sheet'!CH21)</f>
        <v>II</v>
      </c>
      <c r="V18" s="262" t="str">
        <f>IF('Result Sheet'!CI21="","",'Result Sheet'!CI21)</f>
        <v>C</v>
      </c>
      <c r="W18" s="261" t="str">
        <f>IF('Result Sheet'!DA21="","",'Result Sheet'!DA21)</f>
        <v>I</v>
      </c>
      <c r="X18" s="262" t="str">
        <f>IF('Result Sheet'!DB21="","",'Result Sheet'!DB21)</f>
        <v>C</v>
      </c>
      <c r="Y18" s="263">
        <f>IF('Result Sheet'!EG21="","",'Result Sheet'!EG21)</f>
        <v>40</v>
      </c>
      <c r="BS18" s="264" t="str">
        <f>'Result Sheet'!G21</f>
        <v>JOYA KHAN</v>
      </c>
      <c r="BT18" s="265" t="str">
        <f t="shared" si="0"/>
        <v/>
      </c>
      <c r="BU18" s="265" t="str">
        <f t="shared" si="1"/>
        <v/>
      </c>
      <c r="BV18" s="265" t="str">
        <f t="shared" si="2"/>
        <v/>
      </c>
      <c r="BW18" s="265" t="str">
        <f t="shared" si="3"/>
        <v/>
      </c>
      <c r="BX18" s="265" t="str">
        <f t="shared" si="4"/>
        <v/>
      </c>
      <c r="BY18" s="265" t="str">
        <f t="shared" si="5"/>
        <v>C</v>
      </c>
      <c r="BZ18" s="265" t="str">
        <f t="shared" si="6"/>
        <v/>
      </c>
      <c r="CA18" s="265" t="str">
        <f t="shared" si="7"/>
        <v/>
      </c>
      <c r="CB18" s="265" t="str">
        <f t="shared" si="8"/>
        <v/>
      </c>
      <c r="CC18" s="265" t="str">
        <f t="shared" si="9"/>
        <v/>
      </c>
      <c r="CD18" s="265" t="str">
        <f t="shared" si="10"/>
        <v/>
      </c>
      <c r="CE18" s="265" t="str">
        <f t="shared" si="11"/>
        <v/>
      </c>
      <c r="CF18" s="266"/>
    </row>
    <row r="19" spans="1:84" ht="15.9" customHeight="1">
      <c r="A19" s="253">
        <f>IF('[1]Statement of Marks'!A22="","",'[1]Statement of Marks'!A22)</f>
        <v>15</v>
      </c>
      <c r="B19" s="254">
        <f>IF('Result Sheet'!B22="","",'Result Sheet'!B22)</f>
        <v>117</v>
      </c>
      <c r="C19" s="255">
        <f>IF('Result Sheet'!F22="","",'Result Sheet'!F22)</f>
        <v>935</v>
      </c>
      <c r="D19" s="256" t="str">
        <f>IF('Result Sheet'!E22="","",'Result Sheet'!E22)</f>
        <v>24-09-2015</v>
      </c>
      <c r="E19" s="257" t="str">
        <f>IF('Result Sheet'!G22="","",'Result Sheet'!G22)</f>
        <v>KHUSHVEER SINGH</v>
      </c>
      <c r="F19" s="257" t="str">
        <f>IF('Result Sheet'!H22="","",'Result Sheet'!H22)</f>
        <v>PUSA RAM</v>
      </c>
      <c r="G19" s="257" t="str">
        <f>IF('Result Sheet'!I22="","",'Result Sheet'!I22)</f>
        <v>POOJA</v>
      </c>
      <c r="H19" s="258" t="str">
        <f>IF('Result Sheet'!K22="","",'Result Sheet'!K22)</f>
        <v>SC</v>
      </c>
      <c r="I19" s="258" t="str">
        <f>IF('Result Sheet'!J22="","",'Result Sheet'!J22)</f>
        <v>M</v>
      </c>
      <c r="J19" s="388" t="str">
        <f>IF('Result Sheet'!EE22="","",'Result Sheet'!EE22)</f>
        <v>Promoted</v>
      </c>
      <c r="K19" s="259">
        <f>IF('Result Sheet'!EA22="","",'Result Sheet'!EA22)</f>
        <v>517</v>
      </c>
      <c r="L19" s="260">
        <f>IF('Result Sheet'!EB22="","",'Result Sheet'!EB22)</f>
        <v>64.625</v>
      </c>
      <c r="M19" s="259" t="str">
        <f>IF('Result Sheet'!EC22="","",'Result Sheet'!EC22)</f>
        <v>I</v>
      </c>
      <c r="N19" s="330" t="str">
        <f>IF('Result Sheet'!EH22="","",'Result Sheet'!EH22)</f>
        <v>C</v>
      </c>
      <c r="O19" s="261" t="str">
        <f>IF('Result Sheet'!AC22="","",'Result Sheet'!AC22)</f>
        <v>II</v>
      </c>
      <c r="P19" s="262" t="str">
        <f>IF('Result Sheet'!AD22="","",'Result Sheet'!AD22)</f>
        <v>C</v>
      </c>
      <c r="Q19" s="261" t="str">
        <f>IF('Result Sheet'!AV22="","",'Result Sheet'!AV22)</f>
        <v>II</v>
      </c>
      <c r="R19" s="262" t="str">
        <f>IF('Result Sheet'!AW22="","",'Result Sheet'!AW22)</f>
        <v>C</v>
      </c>
      <c r="S19" s="261" t="str">
        <f>IF('Result Sheet'!BO22="","",'Result Sheet'!BO22)</f>
        <v>D</v>
      </c>
      <c r="T19" s="262" t="str">
        <f>IF('Result Sheet'!BP22="","",'Result Sheet'!BP22)</f>
        <v>A</v>
      </c>
      <c r="U19" s="261" t="str">
        <f>IF('Result Sheet'!CH22="","",'Result Sheet'!CH22)</f>
        <v>I</v>
      </c>
      <c r="V19" s="262" t="str">
        <f>IF('Result Sheet'!CI22="","",'Result Sheet'!CI22)</f>
        <v>C</v>
      </c>
      <c r="W19" s="261" t="str">
        <f>IF('Result Sheet'!DA22="","",'Result Sheet'!DA22)</f>
        <v>I</v>
      </c>
      <c r="X19" s="262" t="str">
        <f>IF('Result Sheet'!DB22="","",'Result Sheet'!DB22)</f>
        <v>C</v>
      </c>
      <c r="Y19" s="263">
        <f>IF('Result Sheet'!EG22="","",'Result Sheet'!EG22)</f>
        <v>120</v>
      </c>
      <c r="BS19" s="264" t="str">
        <f>'Result Sheet'!G22</f>
        <v>KHUSHVEER SINGH</v>
      </c>
      <c r="BT19" s="265" t="str">
        <f t="shared" si="0"/>
        <v>C</v>
      </c>
      <c r="BU19" s="265" t="str">
        <f t="shared" si="1"/>
        <v/>
      </c>
      <c r="BV19" s="265" t="str">
        <f t="shared" si="2"/>
        <v/>
      </c>
      <c r="BW19" s="265" t="str">
        <f t="shared" si="3"/>
        <v/>
      </c>
      <c r="BX19" s="265" t="str">
        <f t="shared" si="4"/>
        <v/>
      </c>
      <c r="BY19" s="265" t="str">
        <f t="shared" si="5"/>
        <v/>
      </c>
      <c r="BZ19" s="265" t="str">
        <f t="shared" si="6"/>
        <v/>
      </c>
      <c r="CA19" s="265" t="str">
        <f t="shared" si="7"/>
        <v/>
      </c>
      <c r="CB19" s="265" t="str">
        <f t="shared" si="8"/>
        <v/>
      </c>
      <c r="CC19" s="265" t="str">
        <f t="shared" si="9"/>
        <v/>
      </c>
      <c r="CD19" s="265" t="str">
        <f t="shared" si="10"/>
        <v/>
      </c>
      <c r="CE19" s="265" t="str">
        <f t="shared" si="11"/>
        <v/>
      </c>
      <c r="CF19" s="266"/>
    </row>
    <row r="20" spans="1:84" ht="15.9" customHeight="1">
      <c r="A20" s="253">
        <f>IF('[1]Statement of Marks'!A23="","",'[1]Statement of Marks'!A23)</f>
        <v>16</v>
      </c>
      <c r="B20" s="254">
        <f>IF('Result Sheet'!B23="","",'Result Sheet'!B23)</f>
        <v>118</v>
      </c>
      <c r="C20" s="255">
        <f>IF('Result Sheet'!F23="","",'Result Sheet'!F23)</f>
        <v>940</v>
      </c>
      <c r="D20" s="256" t="str">
        <f>IF('Result Sheet'!E23="","",'Result Sheet'!E23)</f>
        <v>21-01-2016</v>
      </c>
      <c r="E20" s="257" t="str">
        <f>IF('Result Sheet'!G23="","",'Result Sheet'!G23)</f>
        <v>KINJAL SAINI</v>
      </c>
      <c r="F20" s="257" t="str">
        <f>IF('Result Sheet'!H23="","",'Result Sheet'!H23)</f>
        <v>DURGESH CHAND BAGRI</v>
      </c>
      <c r="G20" s="257" t="str">
        <f>IF('Result Sheet'!I23="","",'Result Sheet'!I23)</f>
        <v>PUSHPA DEVI</v>
      </c>
      <c r="H20" s="258" t="str">
        <f>IF('Result Sheet'!K23="","",'Result Sheet'!K23)</f>
        <v>OBC</v>
      </c>
      <c r="I20" s="258" t="str">
        <f>IF('Result Sheet'!J23="","",'Result Sheet'!J23)</f>
        <v>F</v>
      </c>
      <c r="J20" s="388" t="str">
        <f>IF('Result Sheet'!EE23="","",'Result Sheet'!EE23)</f>
        <v>Promoted</v>
      </c>
      <c r="K20" s="259">
        <f>IF('Result Sheet'!EA23="","",'Result Sheet'!EA23)</f>
        <v>518</v>
      </c>
      <c r="L20" s="260">
        <f>IF('Result Sheet'!EB23="","",'Result Sheet'!EB23)</f>
        <v>64.75</v>
      </c>
      <c r="M20" s="259" t="str">
        <f>IF('Result Sheet'!EC23="","",'Result Sheet'!EC23)</f>
        <v>I</v>
      </c>
      <c r="N20" s="330" t="str">
        <f>IF('Result Sheet'!EH23="","",'Result Sheet'!EH23)</f>
        <v>C</v>
      </c>
      <c r="O20" s="261" t="str">
        <f>IF('Result Sheet'!AC23="","",'Result Sheet'!AC23)</f>
        <v>II</v>
      </c>
      <c r="P20" s="262" t="str">
        <f>IF('Result Sheet'!AD23="","",'Result Sheet'!AD23)</f>
        <v>C</v>
      </c>
      <c r="Q20" s="261" t="str">
        <f>IF('Result Sheet'!AV23="","",'Result Sheet'!AV23)</f>
        <v>II</v>
      </c>
      <c r="R20" s="262" t="str">
        <f>IF('Result Sheet'!AW23="","",'Result Sheet'!AW23)</f>
        <v>C</v>
      </c>
      <c r="S20" s="261" t="str">
        <f>IF('Result Sheet'!BO23="","",'Result Sheet'!BO23)</f>
        <v>D</v>
      </c>
      <c r="T20" s="262" t="str">
        <f>IF('Result Sheet'!BP23="","",'Result Sheet'!BP23)</f>
        <v>A</v>
      </c>
      <c r="U20" s="261" t="str">
        <f>IF('Result Sheet'!CH23="","",'Result Sheet'!CH23)</f>
        <v>I</v>
      </c>
      <c r="V20" s="262" t="str">
        <f>IF('Result Sheet'!CI23="","",'Result Sheet'!CI23)</f>
        <v>C</v>
      </c>
      <c r="W20" s="261" t="str">
        <f>IF('Result Sheet'!DA23="","",'Result Sheet'!DA23)</f>
        <v>I</v>
      </c>
      <c r="X20" s="262" t="str">
        <f>IF('Result Sheet'!DB23="","",'Result Sheet'!DB23)</f>
        <v>C</v>
      </c>
      <c r="Y20" s="263">
        <f>IF('Result Sheet'!EG23="","",'Result Sheet'!EG23)</f>
        <v>26</v>
      </c>
      <c r="BS20" s="264" t="str">
        <f>'Result Sheet'!G23</f>
        <v>KINJAL SAINI</v>
      </c>
      <c r="BT20" s="265" t="str">
        <f t="shared" si="0"/>
        <v/>
      </c>
      <c r="BU20" s="265" t="str">
        <f t="shared" si="1"/>
        <v/>
      </c>
      <c r="BV20" s="265" t="str">
        <f t="shared" si="2"/>
        <v/>
      </c>
      <c r="BW20" s="265" t="str">
        <f t="shared" si="3"/>
        <v/>
      </c>
      <c r="BX20" s="265" t="str">
        <f t="shared" si="4"/>
        <v/>
      </c>
      <c r="BY20" s="265" t="str">
        <f t="shared" si="5"/>
        <v>C</v>
      </c>
      <c r="BZ20" s="265" t="str">
        <f t="shared" si="6"/>
        <v/>
      </c>
      <c r="CA20" s="265" t="str">
        <f t="shared" si="7"/>
        <v/>
      </c>
      <c r="CB20" s="265" t="str">
        <f t="shared" si="8"/>
        <v/>
      </c>
      <c r="CC20" s="265" t="str">
        <f t="shared" si="9"/>
        <v/>
      </c>
      <c r="CD20" s="265" t="str">
        <f t="shared" si="10"/>
        <v/>
      </c>
      <c r="CE20" s="265" t="str">
        <f t="shared" si="11"/>
        <v/>
      </c>
      <c r="CF20" s="266"/>
    </row>
    <row r="21" spans="1:84" ht="15.9" customHeight="1">
      <c r="A21" s="253">
        <f>IF('[1]Statement of Marks'!A24="","",'[1]Statement of Marks'!A24)</f>
        <v>17</v>
      </c>
      <c r="B21" s="254">
        <f>IF('Result Sheet'!B24="","",'Result Sheet'!B24)</f>
        <v>119</v>
      </c>
      <c r="C21" s="255">
        <f>IF('Result Sheet'!F24="","",'Result Sheet'!F24)</f>
        <v>924</v>
      </c>
      <c r="D21" s="256" t="str">
        <f>IF('Result Sheet'!E24="","",'Result Sheet'!E24)</f>
        <v>14-02-2016</v>
      </c>
      <c r="E21" s="257" t="str">
        <f>IF('Result Sheet'!G24="","",'Result Sheet'!G24)</f>
        <v>LUCKY PRAJAPATI</v>
      </c>
      <c r="F21" s="257" t="str">
        <f>IF('Result Sheet'!H24="","",'Result Sheet'!H24)</f>
        <v>NAR SINGH</v>
      </c>
      <c r="G21" s="257" t="str">
        <f>IF('Result Sheet'!I24="","",'Result Sheet'!I24)</f>
        <v>BHAWNA</v>
      </c>
      <c r="H21" s="258" t="str">
        <f>IF('Result Sheet'!K24="","",'Result Sheet'!K24)</f>
        <v>OBC</v>
      </c>
      <c r="I21" s="258" t="str">
        <f>IF('Result Sheet'!J24="","",'Result Sheet'!J24)</f>
        <v>M</v>
      </c>
      <c r="J21" s="388" t="str">
        <f>IF('Result Sheet'!EE24="","",'Result Sheet'!EE24)</f>
        <v>Promoted</v>
      </c>
      <c r="K21" s="259">
        <f>IF('Result Sheet'!EA24="","",'Result Sheet'!EA24)</f>
        <v>520</v>
      </c>
      <c r="L21" s="260">
        <f>IF('Result Sheet'!EB24="","",'Result Sheet'!EB24)</f>
        <v>65</v>
      </c>
      <c r="M21" s="259" t="str">
        <f>IF('Result Sheet'!EC24="","",'Result Sheet'!EC24)</f>
        <v>I</v>
      </c>
      <c r="N21" s="330" t="str">
        <f>IF('Result Sheet'!EH24="","",'Result Sheet'!EH24)</f>
        <v>C</v>
      </c>
      <c r="O21" s="261" t="str">
        <f>IF('Result Sheet'!AC24="","",'Result Sheet'!AC24)</f>
        <v>II</v>
      </c>
      <c r="P21" s="262" t="str">
        <f>IF('Result Sheet'!AD24="","",'Result Sheet'!AD24)</f>
        <v>C</v>
      </c>
      <c r="Q21" s="261" t="str">
        <f>IF('Result Sheet'!AV24="","",'Result Sheet'!AV24)</f>
        <v>II</v>
      </c>
      <c r="R21" s="262" t="str">
        <f>IF('Result Sheet'!AW24="","",'Result Sheet'!AW24)</f>
        <v>C</v>
      </c>
      <c r="S21" s="261" t="str">
        <f>IF('Result Sheet'!BO24="","",'Result Sheet'!BO24)</f>
        <v>D</v>
      </c>
      <c r="T21" s="262" t="str">
        <f>IF('Result Sheet'!BP24="","",'Result Sheet'!BP24)</f>
        <v>A</v>
      </c>
      <c r="U21" s="261" t="str">
        <f>IF('Result Sheet'!CH24="","",'Result Sheet'!CH24)</f>
        <v>I</v>
      </c>
      <c r="V21" s="262" t="str">
        <f>IF('Result Sheet'!CI24="","",'Result Sheet'!CI24)</f>
        <v>C</v>
      </c>
      <c r="W21" s="261" t="str">
        <f>IF('Result Sheet'!DA24="","",'Result Sheet'!DA24)</f>
        <v>I</v>
      </c>
      <c r="X21" s="262" t="str">
        <f>IF('Result Sheet'!DB24="","",'Result Sheet'!DB24)</f>
        <v>C</v>
      </c>
      <c r="Y21" s="263">
        <f>IF('Result Sheet'!EG24="","",'Result Sheet'!EG24)</f>
        <v>38</v>
      </c>
      <c r="BS21" s="264" t="str">
        <f>'Result Sheet'!G24</f>
        <v>LUCKY PRAJAPATI</v>
      </c>
      <c r="BT21" s="265" t="str">
        <f t="shared" si="0"/>
        <v/>
      </c>
      <c r="BU21" s="265" t="str">
        <f t="shared" si="1"/>
        <v/>
      </c>
      <c r="BV21" s="265" t="str">
        <f t="shared" si="2"/>
        <v/>
      </c>
      <c r="BW21" s="265" t="str">
        <f t="shared" si="3"/>
        <v/>
      </c>
      <c r="BX21" s="265" t="str">
        <f t="shared" si="4"/>
        <v>C</v>
      </c>
      <c r="BY21" s="265" t="str">
        <f t="shared" si="5"/>
        <v/>
      </c>
      <c r="BZ21" s="265" t="str">
        <f t="shared" si="6"/>
        <v/>
      </c>
      <c r="CA21" s="265" t="str">
        <f t="shared" si="7"/>
        <v/>
      </c>
      <c r="CB21" s="265" t="str">
        <f t="shared" si="8"/>
        <v/>
      </c>
      <c r="CC21" s="265" t="str">
        <f t="shared" si="9"/>
        <v/>
      </c>
      <c r="CD21" s="265" t="str">
        <f t="shared" si="10"/>
        <v/>
      </c>
      <c r="CE21" s="265" t="str">
        <f t="shared" si="11"/>
        <v/>
      </c>
      <c r="CF21" s="266"/>
    </row>
    <row r="22" spans="1:84" ht="15.9" customHeight="1">
      <c r="A22" s="253">
        <f>IF('[1]Statement of Marks'!A25="","",'[1]Statement of Marks'!A25)</f>
        <v>18</v>
      </c>
      <c r="B22" s="254">
        <f>IF('Result Sheet'!B25="","",'Result Sheet'!B25)</f>
        <v>120</v>
      </c>
      <c r="C22" s="255">
        <f>IF('Result Sheet'!F25="","",'Result Sheet'!F25)</f>
        <v>921</v>
      </c>
      <c r="D22" s="256">
        <f>IF('Result Sheet'!E25="","",'Result Sheet'!E25)</f>
        <v>42008</v>
      </c>
      <c r="E22" s="257" t="str">
        <f>IF('Result Sheet'!G25="","",'Result Sheet'!G25)</f>
        <v>MAHENDRA PARTAP SINGH CHUNDAWAT</v>
      </c>
      <c r="F22" s="257" t="str">
        <f>IF('Result Sheet'!H25="","",'Result Sheet'!H25)</f>
        <v>CHANDRA SINGH CHUNDAWAT</v>
      </c>
      <c r="G22" s="257" t="str">
        <f>IF('Result Sheet'!I25="","",'Result Sheet'!I25)</f>
        <v>RITU KANWAR</v>
      </c>
      <c r="H22" s="258" t="str">
        <f>IF('Result Sheet'!K25="","",'Result Sheet'!K25)</f>
        <v>GEN</v>
      </c>
      <c r="I22" s="258" t="str">
        <f>IF('Result Sheet'!J25="","",'Result Sheet'!J25)</f>
        <v>M</v>
      </c>
      <c r="J22" s="388" t="str">
        <f>IF('Result Sheet'!EE25="","",'Result Sheet'!EE25)</f>
        <v>Promoted</v>
      </c>
      <c r="K22" s="259">
        <f>IF('Result Sheet'!EA25="","",'Result Sheet'!EA25)</f>
        <v>517</v>
      </c>
      <c r="L22" s="260">
        <f>IF('Result Sheet'!EB25="","",'Result Sheet'!EB25)</f>
        <v>64.625</v>
      </c>
      <c r="M22" s="259" t="str">
        <f>IF('Result Sheet'!EC25="","",'Result Sheet'!EC25)</f>
        <v>I</v>
      </c>
      <c r="N22" s="330" t="str">
        <f>IF('Result Sheet'!EH25="","",'Result Sheet'!EH25)</f>
        <v>C</v>
      </c>
      <c r="O22" s="261" t="str">
        <f>IF('Result Sheet'!AC25="","",'Result Sheet'!AC25)</f>
        <v>II</v>
      </c>
      <c r="P22" s="262" t="str">
        <f>IF('Result Sheet'!AD25="","",'Result Sheet'!AD25)</f>
        <v>C</v>
      </c>
      <c r="Q22" s="261" t="str">
        <f>IF('Result Sheet'!AV25="","",'Result Sheet'!AV25)</f>
        <v>II</v>
      </c>
      <c r="R22" s="262" t="str">
        <f>IF('Result Sheet'!AW25="","",'Result Sheet'!AW25)</f>
        <v>C</v>
      </c>
      <c r="S22" s="261" t="str">
        <f>IF('Result Sheet'!BO25="","",'Result Sheet'!BO25)</f>
        <v>D</v>
      </c>
      <c r="T22" s="262" t="str">
        <f>IF('Result Sheet'!BP25="","",'Result Sheet'!BP25)</f>
        <v>A</v>
      </c>
      <c r="U22" s="261" t="str">
        <f>IF('Result Sheet'!CH25="","",'Result Sheet'!CH25)</f>
        <v>I</v>
      </c>
      <c r="V22" s="262" t="str">
        <f>IF('Result Sheet'!CI25="","",'Result Sheet'!CI25)</f>
        <v>C</v>
      </c>
      <c r="W22" s="261" t="str">
        <f>IF('Result Sheet'!DA25="","",'Result Sheet'!DA25)</f>
        <v>I</v>
      </c>
      <c r="X22" s="262" t="str">
        <f>IF('Result Sheet'!DB25="","",'Result Sheet'!DB25)</f>
        <v>C</v>
      </c>
      <c r="Y22" s="263">
        <f>IF('Result Sheet'!EG25="","",'Result Sheet'!EG25)</f>
        <v>22</v>
      </c>
      <c r="BS22" s="264" t="str">
        <f>'Result Sheet'!G25</f>
        <v>MAHENDRA PARTAP SINGH CHUNDAWAT</v>
      </c>
      <c r="BT22" s="265" t="str">
        <f t="shared" si="0"/>
        <v/>
      </c>
      <c r="BU22" s="265" t="str">
        <f t="shared" si="1"/>
        <v/>
      </c>
      <c r="BV22" s="265" t="str">
        <f t="shared" si="2"/>
        <v/>
      </c>
      <c r="BW22" s="265" t="str">
        <f t="shared" si="3"/>
        <v/>
      </c>
      <c r="BX22" s="265" t="str">
        <f t="shared" si="4"/>
        <v/>
      </c>
      <c r="BY22" s="265" t="str">
        <f t="shared" si="5"/>
        <v/>
      </c>
      <c r="BZ22" s="265" t="str">
        <f t="shared" si="6"/>
        <v>C</v>
      </c>
      <c r="CA22" s="265" t="str">
        <f t="shared" si="7"/>
        <v/>
      </c>
      <c r="CB22" s="265" t="str">
        <f t="shared" si="8"/>
        <v/>
      </c>
      <c r="CC22" s="265" t="str">
        <f t="shared" si="9"/>
        <v/>
      </c>
      <c r="CD22" s="265" t="str">
        <f t="shared" si="10"/>
        <v/>
      </c>
      <c r="CE22" s="265" t="str">
        <f t="shared" si="11"/>
        <v/>
      </c>
      <c r="CF22" s="266"/>
    </row>
    <row r="23" spans="1:84" ht="15.9" customHeight="1">
      <c r="A23" s="253">
        <f>IF('[1]Statement of Marks'!A26="","",'[1]Statement of Marks'!A26)</f>
        <v>19</v>
      </c>
      <c r="B23" s="254">
        <f>IF('Result Sheet'!B26="","",'Result Sheet'!B26)</f>
        <v>121</v>
      </c>
      <c r="C23" s="255">
        <f>IF('Result Sheet'!F26="","",'Result Sheet'!F26)</f>
        <v>948</v>
      </c>
      <c r="D23" s="256">
        <f>IF('Result Sheet'!E26="","",'Result Sheet'!E26)</f>
        <v>42257</v>
      </c>
      <c r="E23" s="257" t="str">
        <f>IF('Result Sheet'!G26="","",'Result Sheet'!G26)</f>
        <v>MANVEER GURJAR</v>
      </c>
      <c r="F23" s="257" t="str">
        <f>IF('Result Sheet'!H26="","",'Result Sheet'!H26)</f>
        <v>VIKRAM SINGH</v>
      </c>
      <c r="G23" s="257" t="str">
        <f>IF('Result Sheet'!I26="","",'Result Sheet'!I26)</f>
        <v>BARKHA</v>
      </c>
      <c r="H23" s="258" t="str">
        <f>IF('Result Sheet'!K26="","",'Result Sheet'!K26)</f>
        <v>SBC</v>
      </c>
      <c r="I23" s="258" t="str">
        <f>IF('Result Sheet'!J26="","",'Result Sheet'!J26)</f>
        <v>M</v>
      </c>
      <c r="J23" s="388" t="str">
        <f>IF('Result Sheet'!EE26="","",'Result Sheet'!EE26)</f>
        <v>Promoted</v>
      </c>
      <c r="K23" s="259">
        <f>IF('Result Sheet'!EA26="","",'Result Sheet'!EA26)</f>
        <v>512</v>
      </c>
      <c r="L23" s="260">
        <f>IF('Result Sheet'!EB26="","",'Result Sheet'!EB26)</f>
        <v>64</v>
      </c>
      <c r="M23" s="259" t="str">
        <f>IF('Result Sheet'!EC26="","",'Result Sheet'!EC26)</f>
        <v>I</v>
      </c>
      <c r="N23" s="330" t="str">
        <f>IF('Result Sheet'!EH26="","",'Result Sheet'!EH26)</f>
        <v>C</v>
      </c>
      <c r="O23" s="261" t="str">
        <f>IF('Result Sheet'!AC26="","",'Result Sheet'!AC26)</f>
        <v>II</v>
      </c>
      <c r="P23" s="262" t="str">
        <f>IF('Result Sheet'!AD26="","",'Result Sheet'!AD26)</f>
        <v>D</v>
      </c>
      <c r="Q23" s="261" t="str">
        <f>IF('Result Sheet'!AV26="","",'Result Sheet'!AV26)</f>
        <v>II</v>
      </c>
      <c r="R23" s="262" t="str">
        <f>IF('Result Sheet'!AW26="","",'Result Sheet'!AW26)</f>
        <v>C</v>
      </c>
      <c r="S23" s="261" t="str">
        <f>IF('Result Sheet'!BO26="","",'Result Sheet'!BO26)</f>
        <v>D</v>
      </c>
      <c r="T23" s="262" t="str">
        <f>IF('Result Sheet'!BP26="","",'Result Sheet'!BP26)</f>
        <v>A</v>
      </c>
      <c r="U23" s="261" t="str">
        <f>IF('Result Sheet'!CH26="","",'Result Sheet'!CH26)</f>
        <v>I</v>
      </c>
      <c r="V23" s="262" t="str">
        <f>IF('Result Sheet'!CI26="","",'Result Sheet'!CI26)</f>
        <v>C</v>
      </c>
      <c r="W23" s="261" t="str">
        <f>IF('Result Sheet'!DA26="","",'Result Sheet'!DA26)</f>
        <v>I</v>
      </c>
      <c r="X23" s="262" t="str">
        <f>IF('Result Sheet'!DB26="","",'Result Sheet'!DB26)</f>
        <v>C</v>
      </c>
      <c r="Y23" s="263">
        <f>IF('Result Sheet'!EG26="","",'Result Sheet'!EG26)</f>
        <v>24</v>
      </c>
      <c r="BS23" s="264" t="str">
        <f>'Result Sheet'!G26</f>
        <v>MANVEER GURJAR</v>
      </c>
      <c r="BT23" s="265" t="str">
        <f t="shared" si="0"/>
        <v/>
      </c>
      <c r="BU23" s="265" t="str">
        <f t="shared" si="1"/>
        <v/>
      </c>
      <c r="BV23" s="265" t="str">
        <f t="shared" si="2"/>
        <v/>
      </c>
      <c r="BW23" s="265" t="str">
        <f t="shared" si="3"/>
        <v/>
      </c>
      <c r="BX23" s="265" t="str">
        <f t="shared" si="4"/>
        <v/>
      </c>
      <c r="BY23" s="265" t="str">
        <f t="shared" si="5"/>
        <v/>
      </c>
      <c r="BZ23" s="265" t="str">
        <f t="shared" si="6"/>
        <v/>
      </c>
      <c r="CA23" s="265" t="str">
        <f t="shared" si="7"/>
        <v/>
      </c>
      <c r="CB23" s="265" t="str">
        <f t="shared" si="8"/>
        <v/>
      </c>
      <c r="CC23" s="265" t="str">
        <f t="shared" si="9"/>
        <v/>
      </c>
      <c r="CD23" s="265" t="str">
        <f t="shared" si="10"/>
        <v>C</v>
      </c>
      <c r="CE23" s="265" t="str">
        <f t="shared" si="11"/>
        <v/>
      </c>
      <c r="CF23" s="266"/>
    </row>
    <row r="24" spans="1:84" ht="15.9" customHeight="1">
      <c r="A24" s="253">
        <f>IF('[1]Statement of Marks'!A27="","",'[1]Statement of Marks'!A27)</f>
        <v>20</v>
      </c>
      <c r="B24" s="254">
        <f>IF('Result Sheet'!B27="","",'Result Sheet'!B27)</f>
        <v>122</v>
      </c>
      <c r="C24" s="255">
        <f>IF('Result Sheet'!F27="","",'Result Sheet'!F27)</f>
        <v>943</v>
      </c>
      <c r="D24" s="256" t="str">
        <f>IF('Result Sheet'!E27="","",'Result Sheet'!E27)</f>
        <v>13-01-2015</v>
      </c>
      <c r="E24" s="257" t="str">
        <f>IF('Result Sheet'!G27="","",'Result Sheet'!G27)</f>
        <v>PALAK DAMER</v>
      </c>
      <c r="F24" s="257" t="str">
        <f>IF('Result Sheet'!H27="","",'Result Sheet'!H27)</f>
        <v>GOVIND LAL</v>
      </c>
      <c r="G24" s="257" t="str">
        <f>IF('Result Sheet'!I27="","",'Result Sheet'!I27)</f>
        <v>LEELA</v>
      </c>
      <c r="H24" s="258" t="str">
        <f>IF('Result Sheet'!K27="","",'Result Sheet'!K27)</f>
        <v>SC</v>
      </c>
      <c r="I24" s="258" t="str">
        <f>IF('Result Sheet'!J27="","",'Result Sheet'!J27)</f>
        <v>F</v>
      </c>
      <c r="J24" s="388" t="str">
        <f>IF('Result Sheet'!EE27="","",'Result Sheet'!EE27)</f>
        <v>Promoted</v>
      </c>
      <c r="K24" s="259">
        <f>IF('Result Sheet'!EA27="","",'Result Sheet'!EA27)</f>
        <v>510</v>
      </c>
      <c r="L24" s="260">
        <f>IF('Result Sheet'!EB27="","",'Result Sheet'!EB27)</f>
        <v>63.75</v>
      </c>
      <c r="M24" s="259" t="str">
        <f>IF('Result Sheet'!EC27="","",'Result Sheet'!EC27)</f>
        <v>I</v>
      </c>
      <c r="N24" s="330" t="str">
        <f>IF('Result Sheet'!EH27="","",'Result Sheet'!EH27)</f>
        <v>C</v>
      </c>
      <c r="O24" s="261" t="str">
        <f>IF('Result Sheet'!AC27="","",'Result Sheet'!AC27)</f>
        <v>II</v>
      </c>
      <c r="P24" s="262" t="str">
        <f>IF('Result Sheet'!AD27="","",'Result Sheet'!AD27)</f>
        <v>C</v>
      </c>
      <c r="Q24" s="261" t="str">
        <f>IF('Result Sheet'!AV27="","",'Result Sheet'!AV27)</f>
        <v>II</v>
      </c>
      <c r="R24" s="262" t="str">
        <f>IF('Result Sheet'!AW27="","",'Result Sheet'!AW27)</f>
        <v>C</v>
      </c>
      <c r="S24" s="261" t="str">
        <f>IF('Result Sheet'!BO27="","",'Result Sheet'!BO27)</f>
        <v>D</v>
      </c>
      <c r="T24" s="262" t="str">
        <f>IF('Result Sheet'!BP27="","",'Result Sheet'!BP27)</f>
        <v>A</v>
      </c>
      <c r="U24" s="261" t="str">
        <f>IF('Result Sheet'!CH27="","",'Result Sheet'!CH27)</f>
        <v>I</v>
      </c>
      <c r="V24" s="262" t="str">
        <f>IF('Result Sheet'!CI27="","",'Result Sheet'!CI27)</f>
        <v>C</v>
      </c>
      <c r="W24" s="261" t="str">
        <f>IF('Result Sheet'!DA27="","",'Result Sheet'!DA27)</f>
        <v>I</v>
      </c>
      <c r="X24" s="262" t="str">
        <f>IF('Result Sheet'!DB27="","",'Result Sheet'!DB27)</f>
        <v>C</v>
      </c>
      <c r="Y24" s="263">
        <f>IF('Result Sheet'!EG27="","",'Result Sheet'!EG27)</f>
        <v>16</v>
      </c>
      <c r="BS24" s="264" t="str">
        <f>'Result Sheet'!G27</f>
        <v>PALAK DAMER</v>
      </c>
      <c r="BT24" s="265" t="str">
        <f t="shared" si="0"/>
        <v/>
      </c>
      <c r="BU24" s="265" t="str">
        <f t="shared" si="1"/>
        <v>C</v>
      </c>
      <c r="BV24" s="265" t="str">
        <f t="shared" si="2"/>
        <v/>
      </c>
      <c r="BW24" s="265" t="str">
        <f t="shared" si="3"/>
        <v/>
      </c>
      <c r="BX24" s="265" t="str">
        <f t="shared" si="4"/>
        <v/>
      </c>
      <c r="BY24" s="265" t="str">
        <f t="shared" si="5"/>
        <v/>
      </c>
      <c r="BZ24" s="265" t="str">
        <f t="shared" si="6"/>
        <v/>
      </c>
      <c r="CA24" s="265" t="str">
        <f t="shared" si="7"/>
        <v/>
      </c>
      <c r="CB24" s="265" t="str">
        <f t="shared" si="8"/>
        <v/>
      </c>
      <c r="CC24" s="265" t="str">
        <f t="shared" si="9"/>
        <v/>
      </c>
      <c r="CD24" s="265" t="str">
        <f t="shared" si="10"/>
        <v/>
      </c>
      <c r="CE24" s="265" t="str">
        <f t="shared" si="11"/>
        <v/>
      </c>
      <c r="CF24" s="266"/>
    </row>
    <row r="25" spans="1:84" ht="15.9" customHeight="1">
      <c r="A25" s="253">
        <f>IF('[1]Statement of Marks'!A28="","",'[1]Statement of Marks'!A28)</f>
        <v>21</v>
      </c>
      <c r="B25" s="254">
        <f>IF('Result Sheet'!B28="","",'Result Sheet'!B28)</f>
        <v>123</v>
      </c>
      <c r="C25" s="255">
        <f>IF('Result Sheet'!F28="","",'Result Sheet'!F28)</f>
        <v>929</v>
      </c>
      <c r="D25" s="256" t="str">
        <f>IF('Result Sheet'!E28="","",'Result Sheet'!E28)</f>
        <v>21-10-2014</v>
      </c>
      <c r="E25" s="257" t="str">
        <f>IF('Result Sheet'!G28="","",'Result Sheet'!G28)</f>
        <v>PAWAN CHOUHAN</v>
      </c>
      <c r="F25" s="257" t="str">
        <f>IF('Result Sheet'!H28="","",'Result Sheet'!H28)</f>
        <v>NARENDRA SINGH</v>
      </c>
      <c r="G25" s="257" t="str">
        <f>IF('Result Sheet'!I28="","",'Result Sheet'!I28)</f>
        <v>SHOBHA</v>
      </c>
      <c r="H25" s="258" t="str">
        <f>IF('Result Sheet'!K28="","",'Result Sheet'!K28)</f>
        <v>OBC</v>
      </c>
      <c r="I25" s="258" t="str">
        <f>IF('Result Sheet'!J28="","",'Result Sheet'!J28)</f>
        <v>M</v>
      </c>
      <c r="J25" s="388" t="str">
        <f>IF('Result Sheet'!EE28="","",'Result Sheet'!EE28)</f>
        <v>Promoted</v>
      </c>
      <c r="K25" s="259">
        <f>IF('Result Sheet'!EA28="","",'Result Sheet'!EA28)</f>
        <v>519</v>
      </c>
      <c r="L25" s="260">
        <f>IF('Result Sheet'!EB28="","",'Result Sheet'!EB28)</f>
        <v>64.875</v>
      </c>
      <c r="M25" s="259" t="str">
        <f>IF('Result Sheet'!EC28="","",'Result Sheet'!EC28)</f>
        <v>I</v>
      </c>
      <c r="N25" s="330" t="str">
        <f>IF('Result Sheet'!EH28="","",'Result Sheet'!EH28)</f>
        <v>C</v>
      </c>
      <c r="O25" s="261" t="str">
        <f>IF('Result Sheet'!AC28="","",'Result Sheet'!AC28)</f>
        <v>II</v>
      </c>
      <c r="P25" s="262" t="str">
        <f>IF('Result Sheet'!AD28="","",'Result Sheet'!AD28)</f>
        <v>C</v>
      </c>
      <c r="Q25" s="261" t="str">
        <f>IF('Result Sheet'!AV28="","",'Result Sheet'!AV28)</f>
        <v>II</v>
      </c>
      <c r="R25" s="262" t="str">
        <f>IF('Result Sheet'!AW28="","",'Result Sheet'!AW28)</f>
        <v>C</v>
      </c>
      <c r="S25" s="261" t="str">
        <f>IF('Result Sheet'!BO28="","",'Result Sheet'!BO28)</f>
        <v>D</v>
      </c>
      <c r="T25" s="262" t="str">
        <f>IF('Result Sheet'!BP28="","",'Result Sheet'!BP28)</f>
        <v>A</v>
      </c>
      <c r="U25" s="261" t="str">
        <f>IF('Result Sheet'!CH28="","",'Result Sheet'!CH28)</f>
        <v>I</v>
      </c>
      <c r="V25" s="262" t="str">
        <f>IF('Result Sheet'!CI28="","",'Result Sheet'!CI28)</f>
        <v>C</v>
      </c>
      <c r="W25" s="261" t="str">
        <f>IF('Result Sheet'!DA28="","",'Result Sheet'!DA28)</f>
        <v>II</v>
      </c>
      <c r="X25" s="262" t="str">
        <f>IF('Result Sheet'!DB28="","",'Result Sheet'!DB28)</f>
        <v>C</v>
      </c>
      <c r="Y25" s="263">
        <f>IF('Result Sheet'!EG28="","",'Result Sheet'!EG28)</f>
        <v>34</v>
      </c>
      <c r="BS25" s="264" t="str">
        <f>'Result Sheet'!G28</f>
        <v>PAWAN CHOUHAN</v>
      </c>
      <c r="BT25" s="265" t="str">
        <f t="shared" si="0"/>
        <v/>
      </c>
      <c r="BU25" s="265" t="str">
        <f t="shared" si="1"/>
        <v/>
      </c>
      <c r="BV25" s="265" t="str">
        <f t="shared" si="2"/>
        <v/>
      </c>
      <c r="BW25" s="265" t="str">
        <f t="shared" si="3"/>
        <v/>
      </c>
      <c r="BX25" s="265" t="str">
        <f t="shared" si="4"/>
        <v>C</v>
      </c>
      <c r="BY25" s="265" t="str">
        <f t="shared" si="5"/>
        <v/>
      </c>
      <c r="BZ25" s="265" t="str">
        <f t="shared" si="6"/>
        <v/>
      </c>
      <c r="CA25" s="265" t="str">
        <f t="shared" si="7"/>
        <v/>
      </c>
      <c r="CB25" s="265" t="str">
        <f t="shared" si="8"/>
        <v/>
      </c>
      <c r="CC25" s="265" t="str">
        <f t="shared" si="9"/>
        <v/>
      </c>
      <c r="CD25" s="265" t="str">
        <f t="shared" si="10"/>
        <v/>
      </c>
      <c r="CE25" s="265" t="str">
        <f t="shared" si="11"/>
        <v/>
      </c>
      <c r="CF25" s="266"/>
    </row>
    <row r="26" spans="1:84" ht="15.9" customHeight="1">
      <c r="A26" s="253">
        <f>IF('[1]Statement of Marks'!A29="","",'[1]Statement of Marks'!A29)</f>
        <v>22</v>
      </c>
      <c r="B26" s="254">
        <f>IF('Result Sheet'!B29="","",'Result Sheet'!B29)</f>
        <v>124</v>
      </c>
      <c r="C26" s="255">
        <f>IF('Result Sheet'!F29="","",'Result Sheet'!F29)</f>
        <v>932</v>
      </c>
      <c r="D26" s="256" t="str">
        <f>IF('Result Sheet'!E29="","",'Result Sheet'!E29)</f>
        <v>15-11-2014</v>
      </c>
      <c r="E26" s="257" t="str">
        <f>IF('Result Sheet'!G29="","",'Result Sheet'!G29)</f>
        <v>PRAGYA</v>
      </c>
      <c r="F26" s="257" t="str">
        <f>IF('Result Sheet'!H29="","",'Result Sheet'!H29)</f>
        <v>SUGANDAS</v>
      </c>
      <c r="G26" s="257" t="str">
        <f>IF('Result Sheet'!I29="","",'Result Sheet'!I29)</f>
        <v>ANITA</v>
      </c>
      <c r="H26" s="258" t="str">
        <f>IF('Result Sheet'!K29="","",'Result Sheet'!K29)</f>
        <v>OBC</v>
      </c>
      <c r="I26" s="258" t="str">
        <f>IF('Result Sheet'!J29="","",'Result Sheet'!J29)</f>
        <v>F</v>
      </c>
      <c r="J26" s="388" t="str">
        <f>IF('Result Sheet'!EE29="","",'Result Sheet'!EE29)</f>
        <v>Promoted</v>
      </c>
      <c r="K26" s="259">
        <f>IF('Result Sheet'!EA29="","",'Result Sheet'!EA29)</f>
        <v>513</v>
      </c>
      <c r="L26" s="260">
        <f>IF('Result Sheet'!EB29="","",'Result Sheet'!EB29)</f>
        <v>64.125</v>
      </c>
      <c r="M26" s="259" t="str">
        <f>IF('Result Sheet'!EC29="","",'Result Sheet'!EC29)</f>
        <v>I</v>
      </c>
      <c r="N26" s="330" t="str">
        <f>IF('Result Sheet'!EH29="","",'Result Sheet'!EH29)</f>
        <v>C</v>
      </c>
      <c r="O26" s="261" t="str">
        <f>IF('Result Sheet'!AC29="","",'Result Sheet'!AC29)</f>
        <v>II</v>
      </c>
      <c r="P26" s="262" t="str">
        <f>IF('Result Sheet'!AD29="","",'Result Sheet'!AD29)</f>
        <v>C</v>
      </c>
      <c r="Q26" s="261" t="str">
        <f>IF('Result Sheet'!AV29="","",'Result Sheet'!AV29)</f>
        <v>II</v>
      </c>
      <c r="R26" s="262" t="str">
        <f>IF('Result Sheet'!AW29="","",'Result Sheet'!AW29)</f>
        <v>C</v>
      </c>
      <c r="S26" s="261" t="str">
        <f>IF('Result Sheet'!BO29="","",'Result Sheet'!BO29)</f>
        <v>D</v>
      </c>
      <c r="T26" s="262" t="str">
        <f>IF('Result Sheet'!BP29="","",'Result Sheet'!BP29)</f>
        <v>A</v>
      </c>
      <c r="U26" s="261" t="str">
        <f>IF('Result Sheet'!CH29="","",'Result Sheet'!CH29)</f>
        <v>I</v>
      </c>
      <c r="V26" s="262" t="str">
        <f>IF('Result Sheet'!CI29="","",'Result Sheet'!CI29)</f>
        <v>C</v>
      </c>
      <c r="W26" s="261" t="str">
        <f>IF('Result Sheet'!DA29="","",'Result Sheet'!DA29)</f>
        <v>II</v>
      </c>
      <c r="X26" s="262" t="str">
        <f>IF('Result Sheet'!DB29="","",'Result Sheet'!DB29)</f>
        <v>C</v>
      </c>
      <c r="Y26" s="263">
        <f>IF('Result Sheet'!EG29="","",'Result Sheet'!EG29)</f>
        <v>22</v>
      </c>
      <c r="BS26" s="264" t="str">
        <f>'Result Sheet'!G29</f>
        <v>PRAGYA</v>
      </c>
      <c r="BT26" s="265" t="str">
        <f t="shared" si="0"/>
        <v/>
      </c>
      <c r="BU26" s="265" t="str">
        <f t="shared" si="1"/>
        <v/>
      </c>
      <c r="BV26" s="265" t="str">
        <f t="shared" si="2"/>
        <v/>
      </c>
      <c r="BW26" s="265" t="str">
        <f t="shared" si="3"/>
        <v/>
      </c>
      <c r="BX26" s="265" t="str">
        <f t="shared" si="4"/>
        <v/>
      </c>
      <c r="BY26" s="265" t="str">
        <f t="shared" si="5"/>
        <v>C</v>
      </c>
      <c r="BZ26" s="265" t="str">
        <f t="shared" si="6"/>
        <v/>
      </c>
      <c r="CA26" s="265" t="str">
        <f t="shared" si="7"/>
        <v/>
      </c>
      <c r="CB26" s="265" t="str">
        <f t="shared" si="8"/>
        <v/>
      </c>
      <c r="CC26" s="265" t="str">
        <f t="shared" si="9"/>
        <v/>
      </c>
      <c r="CD26" s="265" t="str">
        <f t="shared" si="10"/>
        <v/>
      </c>
      <c r="CE26" s="265" t="str">
        <f t="shared" si="11"/>
        <v/>
      </c>
      <c r="CF26" s="266"/>
    </row>
    <row r="27" spans="1:84" ht="15.9" customHeight="1">
      <c r="A27" s="253">
        <f>IF('[1]Statement of Marks'!A30="","",'[1]Statement of Marks'!A30)</f>
        <v>23</v>
      </c>
      <c r="B27" s="254">
        <f>IF('Result Sheet'!B30="","",'Result Sheet'!B30)</f>
        <v>125</v>
      </c>
      <c r="C27" s="255">
        <f>IF('Result Sheet'!F30="","",'Result Sheet'!F30)</f>
        <v>927</v>
      </c>
      <c r="D27" s="256" t="str">
        <f>IF('Result Sheet'!E30="","",'Result Sheet'!E30)</f>
        <v>31-01-2016</v>
      </c>
      <c r="E27" s="257" t="str">
        <f>IF('Result Sheet'!G30="","",'Result Sheet'!G30)</f>
        <v>PRAMOD BHATI</v>
      </c>
      <c r="F27" s="257" t="str">
        <f>IF('Result Sheet'!H30="","",'Result Sheet'!H30)</f>
        <v>PANKAJ</v>
      </c>
      <c r="G27" s="257" t="str">
        <f>IF('Result Sheet'!I30="","",'Result Sheet'!I30)</f>
        <v>PINKI</v>
      </c>
      <c r="H27" s="258" t="str">
        <f>IF('Result Sheet'!K30="","",'Result Sheet'!K30)</f>
        <v>OBC</v>
      </c>
      <c r="I27" s="258" t="str">
        <f>IF('Result Sheet'!J30="","",'Result Sheet'!J30)</f>
        <v>M</v>
      </c>
      <c r="J27" s="388" t="str">
        <f>IF('Result Sheet'!EE30="","",'Result Sheet'!EE30)</f>
        <v>Promoted</v>
      </c>
      <c r="K27" s="259">
        <f>IF('Result Sheet'!EA30="","",'Result Sheet'!EA30)</f>
        <v>509</v>
      </c>
      <c r="L27" s="260">
        <f>IF('Result Sheet'!EB30="","",'Result Sheet'!EB30)</f>
        <v>63.625</v>
      </c>
      <c r="M27" s="259" t="str">
        <f>IF('Result Sheet'!EC30="","",'Result Sheet'!EC30)</f>
        <v>I</v>
      </c>
      <c r="N27" s="330" t="str">
        <f>IF('Result Sheet'!EH30="","",'Result Sheet'!EH30)</f>
        <v>C</v>
      </c>
      <c r="O27" s="261" t="str">
        <f>IF('Result Sheet'!AC30="","",'Result Sheet'!AC30)</f>
        <v>II</v>
      </c>
      <c r="P27" s="262" t="str">
        <f>IF('Result Sheet'!AD30="","",'Result Sheet'!AD30)</f>
        <v>C</v>
      </c>
      <c r="Q27" s="261" t="str">
        <f>IF('Result Sheet'!AV30="","",'Result Sheet'!AV30)</f>
        <v>II</v>
      </c>
      <c r="R27" s="262" t="str">
        <f>IF('Result Sheet'!AW30="","",'Result Sheet'!AW30)</f>
        <v>C</v>
      </c>
      <c r="S27" s="261" t="str">
        <f>IF('Result Sheet'!BO30="","",'Result Sheet'!BO30)</f>
        <v>D</v>
      </c>
      <c r="T27" s="262" t="str">
        <f>IF('Result Sheet'!BP30="","",'Result Sheet'!BP30)</f>
        <v>A</v>
      </c>
      <c r="U27" s="261" t="str">
        <f>IF('Result Sheet'!CH30="","",'Result Sheet'!CH30)</f>
        <v>I</v>
      </c>
      <c r="V27" s="262" t="str">
        <f>IF('Result Sheet'!CI30="","",'Result Sheet'!CI30)</f>
        <v>C</v>
      </c>
      <c r="W27" s="261" t="str">
        <f>IF('Result Sheet'!DA30="","",'Result Sheet'!DA30)</f>
        <v>I</v>
      </c>
      <c r="X27" s="262" t="str">
        <f>IF('Result Sheet'!DB30="","",'Result Sheet'!DB30)</f>
        <v>C</v>
      </c>
      <c r="Y27" s="263">
        <f>IF('Result Sheet'!EG30="","",'Result Sheet'!EG30)</f>
        <v>32</v>
      </c>
      <c r="BS27" s="264" t="str">
        <f>'Result Sheet'!G30</f>
        <v>PRAMOD BHATI</v>
      </c>
      <c r="BT27" s="265" t="str">
        <f t="shared" si="0"/>
        <v/>
      </c>
      <c r="BU27" s="265" t="str">
        <f t="shared" si="1"/>
        <v/>
      </c>
      <c r="BV27" s="265" t="str">
        <f t="shared" si="2"/>
        <v/>
      </c>
      <c r="BW27" s="265" t="str">
        <f t="shared" si="3"/>
        <v/>
      </c>
      <c r="BX27" s="265" t="str">
        <f t="shared" si="4"/>
        <v>C</v>
      </c>
      <c r="BY27" s="265" t="str">
        <f t="shared" si="5"/>
        <v/>
      </c>
      <c r="BZ27" s="265" t="str">
        <f t="shared" si="6"/>
        <v/>
      </c>
      <c r="CA27" s="265" t="str">
        <f t="shared" si="7"/>
        <v/>
      </c>
      <c r="CB27" s="265" t="str">
        <f t="shared" si="8"/>
        <v/>
      </c>
      <c r="CC27" s="265" t="str">
        <f t="shared" si="9"/>
        <v/>
      </c>
      <c r="CD27" s="265" t="str">
        <f t="shared" si="10"/>
        <v/>
      </c>
      <c r="CE27" s="265" t="str">
        <f t="shared" si="11"/>
        <v/>
      </c>
      <c r="CF27" s="266"/>
    </row>
    <row r="28" spans="1:84" ht="15.9" customHeight="1">
      <c r="A28" s="253">
        <f>IF('[1]Statement of Marks'!A31="","",'[1]Statement of Marks'!A31)</f>
        <v>24</v>
      </c>
      <c r="B28" s="254">
        <f>IF('Result Sheet'!B31="","",'Result Sheet'!B31)</f>
        <v>126</v>
      </c>
      <c r="C28" s="255">
        <f>IF('Result Sheet'!F31="","",'Result Sheet'!F31)</f>
        <v>938</v>
      </c>
      <c r="D28" s="256" t="str">
        <f>IF('Result Sheet'!E31="","",'Result Sheet'!E31)</f>
        <v>24-06-2015</v>
      </c>
      <c r="E28" s="257" t="str">
        <f>IF('Result Sheet'!G31="","",'Result Sheet'!G31)</f>
        <v>PRAVEEN GURJAR</v>
      </c>
      <c r="F28" s="257" t="str">
        <f>IF('Result Sheet'!H31="","",'Result Sheet'!H31)</f>
        <v>SUKHDEV</v>
      </c>
      <c r="G28" s="257" t="str">
        <f>IF('Result Sheet'!I31="","",'Result Sheet'!I31)</f>
        <v>MANJU DEVI</v>
      </c>
      <c r="H28" s="258" t="str">
        <f>IF('Result Sheet'!K31="","",'Result Sheet'!K31)</f>
        <v>SBC</v>
      </c>
      <c r="I28" s="258" t="str">
        <f>IF('Result Sheet'!J31="","",'Result Sheet'!J31)</f>
        <v>M</v>
      </c>
      <c r="J28" s="388" t="str">
        <f>IF('Result Sheet'!EE31="","",'Result Sheet'!EE31)</f>
        <v>Promoted</v>
      </c>
      <c r="K28" s="259">
        <f>IF('Result Sheet'!EA31="","",'Result Sheet'!EA31)</f>
        <v>512</v>
      </c>
      <c r="L28" s="260">
        <f>IF('Result Sheet'!EB31="","",'Result Sheet'!EB31)</f>
        <v>64</v>
      </c>
      <c r="M28" s="259" t="str">
        <f>IF('Result Sheet'!EC31="","",'Result Sheet'!EC31)</f>
        <v>I</v>
      </c>
      <c r="N28" s="330" t="str">
        <f>IF('Result Sheet'!EH31="","",'Result Sheet'!EH31)</f>
        <v>C</v>
      </c>
      <c r="O28" s="261" t="str">
        <f>IF('Result Sheet'!AC31="","",'Result Sheet'!AC31)</f>
        <v>II</v>
      </c>
      <c r="P28" s="262" t="str">
        <f>IF('Result Sheet'!AD31="","",'Result Sheet'!AD31)</f>
        <v>C</v>
      </c>
      <c r="Q28" s="261" t="str">
        <f>IF('Result Sheet'!AV31="","",'Result Sheet'!AV31)</f>
        <v>II</v>
      </c>
      <c r="R28" s="262" t="str">
        <f>IF('Result Sheet'!AW31="","",'Result Sheet'!AW31)</f>
        <v>C</v>
      </c>
      <c r="S28" s="261" t="str">
        <f>IF('Result Sheet'!BO31="","",'Result Sheet'!BO31)</f>
        <v>D</v>
      </c>
      <c r="T28" s="262" t="str">
        <f>IF('Result Sheet'!BP31="","",'Result Sheet'!BP31)</f>
        <v>A</v>
      </c>
      <c r="U28" s="261" t="str">
        <f>IF('Result Sheet'!CH31="","",'Result Sheet'!CH31)</f>
        <v>I</v>
      </c>
      <c r="V28" s="262" t="str">
        <f>IF('Result Sheet'!CI31="","",'Result Sheet'!CI31)</f>
        <v>C</v>
      </c>
      <c r="W28" s="261" t="str">
        <f>IF('Result Sheet'!DA31="","",'Result Sheet'!DA31)</f>
        <v>I</v>
      </c>
      <c r="X28" s="262" t="str">
        <f>IF('Result Sheet'!DB31="","",'Result Sheet'!DB31)</f>
        <v>C</v>
      </c>
      <c r="Y28" s="263">
        <f>IF('Result Sheet'!EG31="","",'Result Sheet'!EG31)</f>
        <v>20</v>
      </c>
      <c r="BS28" s="264" t="str">
        <f>'Result Sheet'!G31</f>
        <v>PRAVEEN GURJAR</v>
      </c>
      <c r="BT28" s="265" t="str">
        <f t="shared" si="0"/>
        <v/>
      </c>
      <c r="BU28" s="265" t="str">
        <f t="shared" si="1"/>
        <v/>
      </c>
      <c r="BV28" s="265" t="str">
        <f t="shared" si="2"/>
        <v/>
      </c>
      <c r="BW28" s="265" t="str">
        <f t="shared" si="3"/>
        <v/>
      </c>
      <c r="BX28" s="265" t="str">
        <f t="shared" si="4"/>
        <v/>
      </c>
      <c r="BY28" s="265" t="str">
        <f t="shared" si="5"/>
        <v/>
      </c>
      <c r="BZ28" s="265" t="str">
        <f t="shared" si="6"/>
        <v/>
      </c>
      <c r="CA28" s="265" t="str">
        <f t="shared" si="7"/>
        <v/>
      </c>
      <c r="CB28" s="265" t="str">
        <f t="shared" si="8"/>
        <v/>
      </c>
      <c r="CC28" s="265" t="str">
        <f t="shared" si="9"/>
        <v/>
      </c>
      <c r="CD28" s="265" t="str">
        <f t="shared" si="10"/>
        <v>C</v>
      </c>
      <c r="CE28" s="265" t="str">
        <f t="shared" si="11"/>
        <v/>
      </c>
      <c r="CF28" s="266"/>
    </row>
    <row r="29" spans="1:84" ht="15.9" customHeight="1">
      <c r="A29" s="253">
        <f>IF('[1]Statement of Marks'!A32="","",'[1]Statement of Marks'!A32)</f>
        <v>25</v>
      </c>
      <c r="B29" s="254">
        <f>IF('Result Sheet'!B32="","",'Result Sheet'!B32)</f>
        <v>127</v>
      </c>
      <c r="C29" s="255">
        <f>IF('Result Sheet'!F32="","",'Result Sheet'!F32)</f>
        <v>950</v>
      </c>
      <c r="D29" s="256" t="str">
        <f>IF('Result Sheet'!E32="","",'Result Sheet'!E32)</f>
        <v>27-02-2016</v>
      </c>
      <c r="E29" s="257" t="str">
        <f>IF('Result Sheet'!G32="","",'Result Sheet'!G32)</f>
        <v>PRIYANSHU</v>
      </c>
      <c r="F29" s="257" t="str">
        <f>IF('Result Sheet'!H32="","",'Result Sheet'!H32)</f>
        <v>KULDEEP</v>
      </c>
      <c r="G29" s="257" t="str">
        <f>IF('Result Sheet'!I32="","",'Result Sheet'!I32)</f>
        <v>KHUSBOO MALI</v>
      </c>
      <c r="H29" s="258" t="str">
        <f>IF('Result Sheet'!K32="","",'Result Sheet'!K32)</f>
        <v>OBC</v>
      </c>
      <c r="I29" s="258" t="str">
        <f>IF('Result Sheet'!J32="","",'Result Sheet'!J32)</f>
        <v>M</v>
      </c>
      <c r="J29" s="388" t="str">
        <f>IF('Result Sheet'!EE32="","",'Result Sheet'!EE32)</f>
        <v>Promoted</v>
      </c>
      <c r="K29" s="259">
        <f>IF('Result Sheet'!EA32="","",'Result Sheet'!EA32)</f>
        <v>519</v>
      </c>
      <c r="L29" s="260">
        <f>IF('Result Sheet'!EB32="","",'Result Sheet'!EB32)</f>
        <v>64.875</v>
      </c>
      <c r="M29" s="259" t="str">
        <f>IF('Result Sheet'!EC32="","",'Result Sheet'!EC32)</f>
        <v>I</v>
      </c>
      <c r="N29" s="330" t="str">
        <f>IF('Result Sheet'!EH32="","",'Result Sheet'!EH32)</f>
        <v>C</v>
      </c>
      <c r="O29" s="261" t="str">
        <f>IF('Result Sheet'!AC32="","",'Result Sheet'!AC32)</f>
        <v>II</v>
      </c>
      <c r="P29" s="262" t="str">
        <f>IF('Result Sheet'!AD32="","",'Result Sheet'!AD32)</f>
        <v>C</v>
      </c>
      <c r="Q29" s="261" t="str">
        <f>IF('Result Sheet'!AV32="","",'Result Sheet'!AV32)</f>
        <v>II</v>
      </c>
      <c r="R29" s="262" t="str">
        <f>IF('Result Sheet'!AW32="","",'Result Sheet'!AW32)</f>
        <v>C</v>
      </c>
      <c r="S29" s="261" t="str">
        <f>IF('Result Sheet'!BO32="","",'Result Sheet'!BO32)</f>
        <v>D</v>
      </c>
      <c r="T29" s="262" t="str">
        <f>IF('Result Sheet'!BP32="","",'Result Sheet'!BP32)</f>
        <v>A</v>
      </c>
      <c r="U29" s="261" t="str">
        <f>IF('Result Sheet'!CH32="","",'Result Sheet'!CH32)</f>
        <v>I</v>
      </c>
      <c r="V29" s="262" t="str">
        <f>IF('Result Sheet'!CI32="","",'Result Sheet'!CI32)</f>
        <v>C</v>
      </c>
      <c r="W29" s="261" t="str">
        <f>IF('Result Sheet'!DA32="","",'Result Sheet'!DA32)</f>
        <v>I</v>
      </c>
      <c r="X29" s="262" t="str">
        <f>IF('Result Sheet'!DB32="","",'Result Sheet'!DB32)</f>
        <v>C</v>
      </c>
      <c r="Y29" s="263">
        <f>IF('Result Sheet'!EG32="","",'Result Sheet'!EG32)</f>
        <v>12</v>
      </c>
      <c r="BS29" s="264" t="str">
        <f>'Result Sheet'!G32</f>
        <v>PRIYANSHU</v>
      </c>
      <c r="BT29" s="265" t="str">
        <f t="shared" si="0"/>
        <v/>
      </c>
      <c r="BU29" s="265" t="str">
        <f t="shared" si="1"/>
        <v/>
      </c>
      <c r="BV29" s="265" t="str">
        <f t="shared" si="2"/>
        <v/>
      </c>
      <c r="BW29" s="265" t="str">
        <f t="shared" si="3"/>
        <v/>
      </c>
      <c r="BX29" s="265" t="str">
        <f t="shared" si="4"/>
        <v>C</v>
      </c>
      <c r="BY29" s="265" t="str">
        <f t="shared" si="5"/>
        <v/>
      </c>
      <c r="BZ29" s="265" t="str">
        <f t="shared" si="6"/>
        <v/>
      </c>
      <c r="CA29" s="265" t="str">
        <f t="shared" si="7"/>
        <v/>
      </c>
      <c r="CB29" s="265" t="str">
        <f t="shared" si="8"/>
        <v/>
      </c>
      <c r="CC29" s="265" t="str">
        <f t="shared" si="9"/>
        <v/>
      </c>
      <c r="CD29" s="265" t="str">
        <f t="shared" si="10"/>
        <v/>
      </c>
      <c r="CE29" s="265" t="str">
        <f t="shared" si="11"/>
        <v/>
      </c>
      <c r="CF29" s="266"/>
    </row>
    <row r="30" spans="1:84" ht="15.9" customHeight="1">
      <c r="A30" s="253">
        <f>IF('[1]Statement of Marks'!A33="","",'[1]Statement of Marks'!A33)</f>
        <v>26</v>
      </c>
      <c r="B30" s="254">
        <f>IF('Result Sheet'!B33="","",'Result Sheet'!B33)</f>
        <v>128</v>
      </c>
      <c r="C30" s="255">
        <f>IF('Result Sheet'!F33="","",'Result Sheet'!F33)</f>
        <v>945</v>
      </c>
      <c r="D30" s="256" t="str">
        <f>IF('Result Sheet'!E33="","",'Result Sheet'!E33)</f>
        <v>22-07-2015</v>
      </c>
      <c r="E30" s="257" t="str">
        <f>IF('Result Sheet'!G33="","",'Result Sheet'!G33)</f>
        <v>PRIYANSHU RAWAT</v>
      </c>
      <c r="F30" s="257" t="str">
        <f>IF('Result Sheet'!H33="","",'Result Sheet'!H33)</f>
        <v>MANOHAR SINGH</v>
      </c>
      <c r="G30" s="257" t="str">
        <f>IF('Result Sheet'!I33="","",'Result Sheet'!I33)</f>
        <v>SAPNA</v>
      </c>
      <c r="H30" s="258" t="str">
        <f>IF('Result Sheet'!K33="","",'Result Sheet'!K33)</f>
        <v>OBC</v>
      </c>
      <c r="I30" s="258" t="str">
        <f>IF('Result Sheet'!J33="","",'Result Sheet'!J33)</f>
        <v>M</v>
      </c>
      <c r="J30" s="388" t="str">
        <f>IF('Result Sheet'!EE33="","",'Result Sheet'!EE33)</f>
        <v>Promoted</v>
      </c>
      <c r="K30" s="259">
        <f>IF('Result Sheet'!EA33="","",'Result Sheet'!EA33)</f>
        <v>507</v>
      </c>
      <c r="L30" s="260">
        <f>IF('Result Sheet'!EB33="","",'Result Sheet'!EB33)</f>
        <v>63.375</v>
      </c>
      <c r="M30" s="259" t="str">
        <f>IF('Result Sheet'!EC33="","",'Result Sheet'!EC33)</f>
        <v>I</v>
      </c>
      <c r="N30" s="330" t="str">
        <f>IF('Result Sheet'!EH33="","",'Result Sheet'!EH33)</f>
        <v>C</v>
      </c>
      <c r="O30" s="261" t="str">
        <f>IF('Result Sheet'!AC33="","",'Result Sheet'!AC33)</f>
        <v>II</v>
      </c>
      <c r="P30" s="262" t="str">
        <f>IF('Result Sheet'!AD33="","",'Result Sheet'!AD33)</f>
        <v>D</v>
      </c>
      <c r="Q30" s="261" t="str">
        <f>IF('Result Sheet'!AV33="","",'Result Sheet'!AV33)</f>
        <v>II</v>
      </c>
      <c r="R30" s="262" t="str">
        <f>IF('Result Sheet'!AW33="","",'Result Sheet'!AW33)</f>
        <v>C</v>
      </c>
      <c r="S30" s="261" t="str">
        <f>IF('Result Sheet'!BO33="","",'Result Sheet'!BO33)</f>
        <v>D</v>
      </c>
      <c r="T30" s="262" t="str">
        <f>IF('Result Sheet'!BP33="","",'Result Sheet'!BP33)</f>
        <v>A</v>
      </c>
      <c r="U30" s="261" t="str">
        <f>IF('Result Sheet'!CH33="","",'Result Sheet'!CH33)</f>
        <v>II</v>
      </c>
      <c r="V30" s="262" t="str">
        <f>IF('Result Sheet'!CI33="","",'Result Sheet'!CI33)</f>
        <v>C</v>
      </c>
      <c r="W30" s="261" t="str">
        <f>IF('Result Sheet'!DA33="","",'Result Sheet'!DA33)</f>
        <v>I</v>
      </c>
      <c r="X30" s="262" t="str">
        <f>IF('Result Sheet'!DB33="","",'Result Sheet'!DB33)</f>
        <v>C</v>
      </c>
      <c r="Y30" s="263">
        <f>IF('Result Sheet'!EG33="","",'Result Sheet'!EG33)</f>
        <v>22</v>
      </c>
      <c r="BS30" s="264" t="str">
        <f>'Result Sheet'!G33</f>
        <v>PRIYANSHU RAWAT</v>
      </c>
      <c r="BT30" s="265" t="str">
        <f t="shared" si="0"/>
        <v/>
      </c>
      <c r="BU30" s="265" t="str">
        <f t="shared" si="1"/>
        <v/>
      </c>
      <c r="BV30" s="265" t="str">
        <f t="shared" si="2"/>
        <v/>
      </c>
      <c r="BW30" s="265" t="str">
        <f t="shared" si="3"/>
        <v/>
      </c>
      <c r="BX30" s="265" t="str">
        <f t="shared" si="4"/>
        <v>C</v>
      </c>
      <c r="BY30" s="265" t="str">
        <f t="shared" si="5"/>
        <v/>
      </c>
      <c r="BZ30" s="265" t="str">
        <f t="shared" si="6"/>
        <v/>
      </c>
      <c r="CA30" s="265" t="str">
        <f t="shared" si="7"/>
        <v/>
      </c>
      <c r="CB30" s="265" t="str">
        <f t="shared" si="8"/>
        <v/>
      </c>
      <c r="CC30" s="265" t="str">
        <f t="shared" si="9"/>
        <v/>
      </c>
      <c r="CD30" s="265" t="str">
        <f t="shared" si="10"/>
        <v/>
      </c>
      <c r="CE30" s="265" t="str">
        <f t="shared" si="11"/>
        <v/>
      </c>
      <c r="CF30" s="266"/>
    </row>
    <row r="31" spans="1:84" ht="15.9" customHeight="1">
      <c r="A31" s="253">
        <f>IF('[1]Statement of Marks'!A34="","",'[1]Statement of Marks'!A34)</f>
        <v>27</v>
      </c>
      <c r="B31" s="254">
        <f>IF('Result Sheet'!B34="","",'Result Sheet'!B34)</f>
        <v>129</v>
      </c>
      <c r="C31" s="255">
        <f>IF('Result Sheet'!F34="","",'Result Sheet'!F34)</f>
        <v>928</v>
      </c>
      <c r="D31" s="256">
        <f>IF('Result Sheet'!E34="","",'Result Sheet'!E34)</f>
        <v>42676</v>
      </c>
      <c r="E31" s="257" t="str">
        <f>IF('Result Sheet'!G34="","",'Result Sheet'!G34)</f>
        <v>RANVEER</v>
      </c>
      <c r="F31" s="257" t="str">
        <f>IF('Result Sheet'!H34="","",'Result Sheet'!H34)</f>
        <v>TOTA RAM</v>
      </c>
      <c r="G31" s="257" t="str">
        <f>IF('Result Sheet'!I34="","",'Result Sheet'!I34)</f>
        <v>JAYA</v>
      </c>
      <c r="H31" s="258" t="str">
        <f>IF('Result Sheet'!K34="","",'Result Sheet'!K34)</f>
        <v>OBC</v>
      </c>
      <c r="I31" s="258" t="str">
        <f>IF('Result Sheet'!J34="","",'Result Sheet'!J34)</f>
        <v>M</v>
      </c>
      <c r="J31" s="388" t="str">
        <f>IF('Result Sheet'!EE34="","",'Result Sheet'!EE34)</f>
        <v>Promoted</v>
      </c>
      <c r="K31" s="259">
        <f>IF('Result Sheet'!EA34="","",'Result Sheet'!EA34)</f>
        <v>513</v>
      </c>
      <c r="L31" s="260">
        <f>IF('Result Sheet'!EB34="","",'Result Sheet'!EB34)</f>
        <v>64.125</v>
      </c>
      <c r="M31" s="259" t="str">
        <f>IF('Result Sheet'!EC34="","",'Result Sheet'!EC34)</f>
        <v>I</v>
      </c>
      <c r="N31" s="330" t="str">
        <f>IF('Result Sheet'!EH34="","",'Result Sheet'!EH34)</f>
        <v>C</v>
      </c>
      <c r="O31" s="261" t="str">
        <f>IF('Result Sheet'!AC34="","",'Result Sheet'!AC34)</f>
        <v>II</v>
      </c>
      <c r="P31" s="262" t="str">
        <f>IF('Result Sheet'!AD34="","",'Result Sheet'!AD34)</f>
        <v>D</v>
      </c>
      <c r="Q31" s="261" t="str">
        <f>IF('Result Sheet'!AV34="","",'Result Sheet'!AV34)</f>
        <v>II</v>
      </c>
      <c r="R31" s="262" t="str">
        <f>IF('Result Sheet'!AW34="","",'Result Sheet'!AW34)</f>
        <v>C</v>
      </c>
      <c r="S31" s="261" t="str">
        <f>IF('Result Sheet'!BO34="","",'Result Sheet'!BO34)</f>
        <v>D</v>
      </c>
      <c r="T31" s="262" t="str">
        <f>IF('Result Sheet'!BP34="","",'Result Sheet'!BP34)</f>
        <v>A</v>
      </c>
      <c r="U31" s="261" t="str">
        <f>IF('Result Sheet'!CH34="","",'Result Sheet'!CH34)</f>
        <v>I</v>
      </c>
      <c r="V31" s="262" t="str">
        <f>IF('Result Sheet'!CI34="","",'Result Sheet'!CI34)</f>
        <v>C</v>
      </c>
      <c r="W31" s="261" t="str">
        <f>IF('Result Sheet'!DA34="","",'Result Sheet'!DA34)</f>
        <v>I</v>
      </c>
      <c r="X31" s="262" t="str">
        <f>IF('Result Sheet'!DB34="","",'Result Sheet'!DB34)</f>
        <v>C</v>
      </c>
      <c r="Y31" s="263">
        <f>IF('Result Sheet'!EG34="","",'Result Sheet'!EG34)</f>
        <v>24</v>
      </c>
      <c r="BS31" s="264" t="str">
        <f>'Result Sheet'!G34</f>
        <v>RANVEER</v>
      </c>
      <c r="BT31" s="265" t="str">
        <f t="shared" si="0"/>
        <v/>
      </c>
      <c r="BU31" s="265" t="str">
        <f t="shared" si="1"/>
        <v/>
      </c>
      <c r="BV31" s="265" t="str">
        <f t="shared" si="2"/>
        <v/>
      </c>
      <c r="BW31" s="265" t="str">
        <f t="shared" si="3"/>
        <v/>
      </c>
      <c r="BX31" s="265" t="str">
        <f t="shared" si="4"/>
        <v>C</v>
      </c>
      <c r="BY31" s="265" t="str">
        <f t="shared" si="5"/>
        <v/>
      </c>
      <c r="BZ31" s="265" t="str">
        <f t="shared" si="6"/>
        <v/>
      </c>
      <c r="CA31" s="265" t="str">
        <f t="shared" si="7"/>
        <v/>
      </c>
      <c r="CB31" s="265" t="str">
        <f t="shared" si="8"/>
        <v/>
      </c>
      <c r="CC31" s="265" t="str">
        <f t="shared" si="9"/>
        <v/>
      </c>
      <c r="CD31" s="265" t="str">
        <f t="shared" si="10"/>
        <v/>
      </c>
      <c r="CE31" s="265" t="str">
        <f t="shared" si="11"/>
        <v/>
      </c>
      <c r="CF31" s="266"/>
    </row>
    <row r="32" spans="1:84" ht="15.9" customHeight="1">
      <c r="A32" s="253">
        <f>IF('[1]Statement of Marks'!A35="","",'[1]Statement of Marks'!A35)</f>
        <v>28</v>
      </c>
      <c r="B32" s="254">
        <f>IF('Result Sheet'!B35="","",'Result Sheet'!B35)</f>
        <v>130</v>
      </c>
      <c r="C32" s="255">
        <f>IF('Result Sheet'!F35="","",'Result Sheet'!F35)</f>
        <v>947</v>
      </c>
      <c r="D32" s="256" t="str">
        <f>IF('Result Sheet'!E35="","",'Result Sheet'!E35)</f>
        <v>18-07-2015</v>
      </c>
      <c r="E32" s="257" t="str">
        <f>IF('Result Sheet'!G35="","",'Result Sheet'!G35)</f>
        <v>SURAJ BHATI</v>
      </c>
      <c r="F32" s="257" t="str">
        <f>IF('Result Sheet'!H35="","",'Result Sheet'!H35)</f>
        <v>RAJURAM BHATI</v>
      </c>
      <c r="G32" s="257" t="str">
        <f>IF('Result Sheet'!I35="","",'Result Sheet'!I35)</f>
        <v>REKHA DEVI</v>
      </c>
      <c r="H32" s="258" t="str">
        <f>IF('Result Sheet'!K35="","",'Result Sheet'!K35)</f>
        <v>OBC</v>
      </c>
      <c r="I32" s="258" t="str">
        <f>IF('Result Sheet'!J35="","",'Result Sheet'!J35)</f>
        <v>M</v>
      </c>
      <c r="J32" s="388" t="str">
        <f>IF('Result Sheet'!EE35="","",'Result Sheet'!EE35)</f>
        <v>Promoted</v>
      </c>
      <c r="K32" s="259">
        <f>IF('Result Sheet'!EA35="","",'Result Sheet'!EA35)</f>
        <v>512</v>
      </c>
      <c r="L32" s="260">
        <f>IF('Result Sheet'!EB35="","",'Result Sheet'!EB35)</f>
        <v>64</v>
      </c>
      <c r="M32" s="259" t="str">
        <f>IF('Result Sheet'!EC35="","",'Result Sheet'!EC35)</f>
        <v>I</v>
      </c>
      <c r="N32" s="330" t="str">
        <f>IF('Result Sheet'!EH35="","",'Result Sheet'!EH35)</f>
        <v>C</v>
      </c>
      <c r="O32" s="261" t="str">
        <f>IF('Result Sheet'!AC35="","",'Result Sheet'!AC35)</f>
        <v>II</v>
      </c>
      <c r="P32" s="262" t="str">
        <f>IF('Result Sheet'!AD35="","",'Result Sheet'!AD35)</f>
        <v>D</v>
      </c>
      <c r="Q32" s="261" t="str">
        <f>IF('Result Sheet'!AV35="","",'Result Sheet'!AV35)</f>
        <v>II</v>
      </c>
      <c r="R32" s="262" t="str">
        <f>IF('Result Sheet'!AW35="","",'Result Sheet'!AW35)</f>
        <v>C</v>
      </c>
      <c r="S32" s="261" t="str">
        <f>IF('Result Sheet'!BO35="","",'Result Sheet'!BO35)</f>
        <v>D</v>
      </c>
      <c r="T32" s="262" t="str">
        <f>IF('Result Sheet'!BP35="","",'Result Sheet'!BP35)</f>
        <v>A</v>
      </c>
      <c r="U32" s="261" t="str">
        <f>IF('Result Sheet'!CH35="","",'Result Sheet'!CH35)</f>
        <v>I</v>
      </c>
      <c r="V32" s="262" t="str">
        <f>IF('Result Sheet'!CI35="","",'Result Sheet'!CI35)</f>
        <v>C</v>
      </c>
      <c r="W32" s="261" t="str">
        <f>IF('Result Sheet'!DA35="","",'Result Sheet'!DA35)</f>
        <v>I</v>
      </c>
      <c r="X32" s="262" t="str">
        <f>IF('Result Sheet'!DB35="","",'Result Sheet'!DB35)</f>
        <v>C</v>
      </c>
      <c r="Y32" s="263">
        <f>IF('Result Sheet'!EG35="","",'Result Sheet'!EG35)</f>
        <v>20</v>
      </c>
      <c r="BS32" s="264" t="str">
        <f>'Result Sheet'!G35</f>
        <v>SURAJ BHATI</v>
      </c>
      <c r="BT32" s="265" t="str">
        <f t="shared" si="0"/>
        <v/>
      </c>
      <c r="BU32" s="265" t="str">
        <f t="shared" si="1"/>
        <v/>
      </c>
      <c r="BV32" s="265" t="str">
        <f t="shared" si="2"/>
        <v/>
      </c>
      <c r="BW32" s="265" t="str">
        <f t="shared" si="3"/>
        <v/>
      </c>
      <c r="BX32" s="265" t="str">
        <f t="shared" si="4"/>
        <v>C</v>
      </c>
      <c r="BY32" s="265" t="str">
        <f t="shared" si="5"/>
        <v/>
      </c>
      <c r="BZ32" s="265" t="str">
        <f t="shared" si="6"/>
        <v/>
      </c>
      <c r="CA32" s="265" t="str">
        <f t="shared" si="7"/>
        <v/>
      </c>
      <c r="CB32" s="265" t="str">
        <f t="shared" si="8"/>
        <v/>
      </c>
      <c r="CC32" s="265" t="str">
        <f t="shared" si="9"/>
        <v/>
      </c>
      <c r="CD32" s="265" t="str">
        <f t="shared" si="10"/>
        <v/>
      </c>
      <c r="CE32" s="265" t="str">
        <f t="shared" si="11"/>
        <v/>
      </c>
      <c r="CF32" s="266"/>
    </row>
    <row r="33" spans="1:84" ht="15.9" customHeight="1">
      <c r="A33" s="253">
        <f>IF('[1]Statement of Marks'!A36="","",'[1]Statement of Marks'!A36)</f>
        <v>29</v>
      </c>
      <c r="B33" s="254">
        <f>IF('Result Sheet'!B36="","",'Result Sheet'!B36)</f>
        <v>131</v>
      </c>
      <c r="C33" s="255">
        <f>IF('Result Sheet'!F36="","",'Result Sheet'!F36)</f>
        <v>930</v>
      </c>
      <c r="D33" s="256" t="str">
        <f>IF('Result Sheet'!E36="","",'Result Sheet'!E36)</f>
        <v>13-03-2015</v>
      </c>
      <c r="E33" s="257" t="str">
        <f>IF('Result Sheet'!G36="","",'Result Sheet'!G36)</f>
        <v>YUVRAJ SHARMA</v>
      </c>
      <c r="F33" s="257" t="str">
        <f>IF('Result Sheet'!H36="","",'Result Sheet'!H36)</f>
        <v>ARVIND SHARMA</v>
      </c>
      <c r="G33" s="257" t="str">
        <f>IF('Result Sheet'!I36="","",'Result Sheet'!I36)</f>
        <v>ANKITA SHARMA</v>
      </c>
      <c r="H33" s="258" t="str">
        <f>IF('Result Sheet'!K36="","",'Result Sheet'!K36)</f>
        <v>OBC</v>
      </c>
      <c r="I33" s="258" t="str">
        <f>IF('Result Sheet'!J36="","",'Result Sheet'!J36)</f>
        <v>M</v>
      </c>
      <c r="J33" s="388" t="str">
        <f>IF('Result Sheet'!EE36="","",'Result Sheet'!EE36)</f>
        <v>Promoted</v>
      </c>
      <c r="K33" s="259">
        <f>IF('Result Sheet'!EA36="","",'Result Sheet'!EA36)</f>
        <v>513</v>
      </c>
      <c r="L33" s="260">
        <f>IF('Result Sheet'!EB36="","",'Result Sheet'!EB36)</f>
        <v>64.125</v>
      </c>
      <c r="M33" s="259" t="str">
        <f>IF('Result Sheet'!EC36="","",'Result Sheet'!EC36)</f>
        <v>I</v>
      </c>
      <c r="N33" s="330" t="str">
        <f>IF('Result Sheet'!EH36="","",'Result Sheet'!EH36)</f>
        <v>C</v>
      </c>
      <c r="O33" s="261" t="str">
        <f>IF('Result Sheet'!AC36="","",'Result Sheet'!AC36)</f>
        <v>II</v>
      </c>
      <c r="P33" s="262" t="str">
        <f>IF('Result Sheet'!AD36="","",'Result Sheet'!AD36)</f>
        <v>D</v>
      </c>
      <c r="Q33" s="261" t="str">
        <f>IF('Result Sheet'!AV36="","",'Result Sheet'!AV36)</f>
        <v>II</v>
      </c>
      <c r="R33" s="262" t="str">
        <f>IF('Result Sheet'!AW36="","",'Result Sheet'!AW36)</f>
        <v>C</v>
      </c>
      <c r="S33" s="261" t="str">
        <f>IF('Result Sheet'!BO36="","",'Result Sheet'!BO36)</f>
        <v>D</v>
      </c>
      <c r="T33" s="262" t="str">
        <f>IF('Result Sheet'!BP36="","",'Result Sheet'!BP36)</f>
        <v>A</v>
      </c>
      <c r="U33" s="261" t="str">
        <f>IF('Result Sheet'!CH36="","",'Result Sheet'!CH36)</f>
        <v>I</v>
      </c>
      <c r="V33" s="262" t="str">
        <f>IF('Result Sheet'!CI36="","",'Result Sheet'!CI36)</f>
        <v>C</v>
      </c>
      <c r="W33" s="261" t="str">
        <f>IF('Result Sheet'!DA36="","",'Result Sheet'!DA36)</f>
        <v>I</v>
      </c>
      <c r="X33" s="262" t="str">
        <f>IF('Result Sheet'!DB36="","",'Result Sheet'!DB36)</f>
        <v>C</v>
      </c>
      <c r="Y33" s="263">
        <f>IF('Result Sheet'!EG36="","",'Result Sheet'!EG36)</f>
        <v>34</v>
      </c>
      <c r="BS33" s="264" t="str">
        <f>'Result Sheet'!G36</f>
        <v>YUVRAJ SHARMA</v>
      </c>
      <c r="BT33" s="265" t="str">
        <f t="shared" si="0"/>
        <v/>
      </c>
      <c r="BU33" s="265" t="str">
        <f t="shared" si="1"/>
        <v/>
      </c>
      <c r="BV33" s="265" t="str">
        <f t="shared" si="2"/>
        <v/>
      </c>
      <c r="BW33" s="265" t="str">
        <f t="shared" si="3"/>
        <v/>
      </c>
      <c r="BX33" s="265" t="str">
        <f t="shared" si="4"/>
        <v>C</v>
      </c>
      <c r="BY33" s="265" t="str">
        <f t="shared" si="5"/>
        <v/>
      </c>
      <c r="BZ33" s="265" t="str">
        <f t="shared" si="6"/>
        <v/>
      </c>
      <c r="CA33" s="265" t="str">
        <f t="shared" si="7"/>
        <v/>
      </c>
      <c r="CB33" s="265" t="str">
        <f t="shared" si="8"/>
        <v/>
      </c>
      <c r="CC33" s="265" t="str">
        <f t="shared" si="9"/>
        <v/>
      </c>
      <c r="CD33" s="265" t="str">
        <f t="shared" si="10"/>
        <v/>
      </c>
      <c r="CE33" s="265" t="str">
        <f t="shared" si="11"/>
        <v/>
      </c>
      <c r="CF33" s="266"/>
    </row>
    <row r="34" spans="1:84" ht="15.9" customHeight="1">
      <c r="A34" s="253">
        <f>IF('[1]Statement of Marks'!A37="","",'[1]Statement of Marks'!A37)</f>
        <v>30</v>
      </c>
      <c r="B34" s="254">
        <f>IF('Result Sheet'!B37="","",'Result Sheet'!B37)</f>
        <v>132</v>
      </c>
      <c r="C34" s="255">
        <f>IF('Result Sheet'!F37="","",'Result Sheet'!F37)</f>
        <v>941</v>
      </c>
      <c r="D34" s="256">
        <f>IF('Result Sheet'!E37="","",'Result Sheet'!E37)</f>
        <v>42219</v>
      </c>
      <c r="E34" s="257" t="str">
        <f>IF('Result Sheet'!G37="","",'Result Sheet'!G37)</f>
        <v>ZEENAT SHEIKH</v>
      </c>
      <c r="F34" s="257" t="str">
        <f>IF('Result Sheet'!H37="","",'Result Sheet'!H37)</f>
        <v>SAMEER SHEIKH</v>
      </c>
      <c r="G34" s="257" t="str">
        <f>IF('Result Sheet'!I37="","",'Result Sheet'!I37)</f>
        <v>SHABNAM KHNAM</v>
      </c>
      <c r="H34" s="258" t="str">
        <f>IF('Result Sheet'!K37="","",'Result Sheet'!K37)</f>
        <v>GEN</v>
      </c>
      <c r="I34" s="258" t="str">
        <f>IF('Result Sheet'!J37="","",'Result Sheet'!J37)</f>
        <v>F</v>
      </c>
      <c r="J34" s="388" t="str">
        <f>IF('Result Sheet'!EE37="","",'Result Sheet'!EE37)</f>
        <v>Promoted</v>
      </c>
      <c r="K34" s="259">
        <f>IF('Result Sheet'!EA37="","",'Result Sheet'!EA37)</f>
        <v>515</v>
      </c>
      <c r="L34" s="260">
        <f>IF('Result Sheet'!EB37="","",'Result Sheet'!EB37)</f>
        <v>64.375</v>
      </c>
      <c r="M34" s="259" t="str">
        <f>IF('Result Sheet'!EC37="","",'Result Sheet'!EC37)</f>
        <v>I</v>
      </c>
      <c r="N34" s="330" t="str">
        <f>IF('Result Sheet'!EH37="","",'Result Sheet'!EH37)</f>
        <v>C</v>
      </c>
      <c r="O34" s="261" t="str">
        <f>IF('Result Sheet'!AC37="","",'Result Sheet'!AC37)</f>
        <v>II</v>
      </c>
      <c r="P34" s="262" t="str">
        <f>IF('Result Sheet'!AD37="","",'Result Sheet'!AD37)</f>
        <v>C</v>
      </c>
      <c r="Q34" s="261" t="str">
        <f>IF('Result Sheet'!AV37="","",'Result Sheet'!AV37)</f>
        <v>II</v>
      </c>
      <c r="R34" s="262" t="str">
        <f>IF('Result Sheet'!AW37="","",'Result Sheet'!AW37)</f>
        <v>C</v>
      </c>
      <c r="S34" s="261" t="str">
        <f>IF('Result Sheet'!BO37="","",'Result Sheet'!BO37)</f>
        <v>D</v>
      </c>
      <c r="T34" s="262" t="str">
        <f>IF('Result Sheet'!BP37="","",'Result Sheet'!BP37)</f>
        <v>A</v>
      </c>
      <c r="U34" s="261" t="str">
        <f>IF('Result Sheet'!CH37="","",'Result Sheet'!CH37)</f>
        <v>I</v>
      </c>
      <c r="V34" s="262" t="str">
        <f>IF('Result Sheet'!CI37="","",'Result Sheet'!CI37)</f>
        <v>C</v>
      </c>
      <c r="W34" s="261" t="str">
        <f>IF('Result Sheet'!DA37="","",'Result Sheet'!DA37)</f>
        <v>I</v>
      </c>
      <c r="X34" s="262" t="str">
        <f>IF('Result Sheet'!DB37="","",'Result Sheet'!DB37)</f>
        <v>C</v>
      </c>
      <c r="Y34" s="263">
        <f>IF('Result Sheet'!EG37="","",'Result Sheet'!EG37)</f>
        <v>28</v>
      </c>
      <c r="BS34" s="264" t="str">
        <f>'Result Sheet'!G37</f>
        <v>ZEENAT SHEIKH</v>
      </c>
      <c r="BT34" s="265" t="str">
        <f t="shared" si="0"/>
        <v/>
      </c>
      <c r="BU34" s="265" t="str">
        <f t="shared" si="1"/>
        <v/>
      </c>
      <c r="BV34" s="265" t="str">
        <f t="shared" si="2"/>
        <v/>
      </c>
      <c r="BW34" s="265" t="str">
        <f t="shared" si="3"/>
        <v/>
      </c>
      <c r="BX34" s="265" t="str">
        <f t="shared" si="4"/>
        <v/>
      </c>
      <c r="BY34" s="265" t="str">
        <f t="shared" si="5"/>
        <v/>
      </c>
      <c r="BZ34" s="265" t="str">
        <f t="shared" si="6"/>
        <v/>
      </c>
      <c r="CA34" s="265" t="str">
        <f t="shared" si="7"/>
        <v>C</v>
      </c>
      <c r="CB34" s="265" t="str">
        <f t="shared" si="8"/>
        <v/>
      </c>
      <c r="CC34" s="265" t="str">
        <f t="shared" si="9"/>
        <v/>
      </c>
      <c r="CD34" s="265" t="str">
        <f t="shared" si="10"/>
        <v/>
      </c>
      <c r="CE34" s="265" t="str">
        <f t="shared" si="11"/>
        <v/>
      </c>
      <c r="CF34" s="266"/>
    </row>
    <row r="35" spans="1:84" ht="15.9" customHeight="1">
      <c r="A35" s="253">
        <f>IF('[1]Statement of Marks'!A38="","",'[1]Statement of Marks'!A38)</f>
        <v>31</v>
      </c>
      <c r="B35" s="254" t="str">
        <f>IF('Result Sheet'!B38="","",'Result Sheet'!B38)</f>
        <v/>
      </c>
      <c r="C35" s="255" t="str">
        <f>IF('Result Sheet'!F38="","",'Result Sheet'!F38)</f>
        <v/>
      </c>
      <c r="D35" s="256" t="str">
        <f>IF('Result Sheet'!E38="","",'Result Sheet'!E38)</f>
        <v/>
      </c>
      <c r="E35" s="257" t="str">
        <f>IF('Result Sheet'!G38="","",'Result Sheet'!G38)</f>
        <v/>
      </c>
      <c r="F35" s="257" t="str">
        <f>IF('Result Sheet'!H38="","",'Result Sheet'!H38)</f>
        <v/>
      </c>
      <c r="G35" s="257" t="str">
        <f>IF('Result Sheet'!I38="","",'Result Sheet'!I38)</f>
        <v/>
      </c>
      <c r="H35" s="258" t="str">
        <f>IF('Result Sheet'!K38="","",'Result Sheet'!K38)</f>
        <v/>
      </c>
      <c r="I35" s="258" t="str">
        <f>IF('Result Sheet'!J38="","",'Result Sheet'!J38)</f>
        <v/>
      </c>
      <c r="J35" s="388" t="str">
        <f>IF('Result Sheet'!EE38="","",'Result Sheet'!EE38)</f>
        <v/>
      </c>
      <c r="K35" s="259" t="str">
        <f>IF('Result Sheet'!EA38="","",'Result Sheet'!EA38)</f>
        <v/>
      </c>
      <c r="L35" s="260" t="str">
        <f>IF('Result Sheet'!EB38="","",'Result Sheet'!EB38)</f>
        <v/>
      </c>
      <c r="M35" s="259" t="str">
        <f>IF('Result Sheet'!EC38="","",'Result Sheet'!EC38)</f>
        <v/>
      </c>
      <c r="N35" s="330" t="str">
        <f>IF('Result Sheet'!EH38="","",'Result Sheet'!EH38)</f>
        <v/>
      </c>
      <c r="O35" s="261" t="str">
        <f>IF('Result Sheet'!AC38="","",'Result Sheet'!AC38)</f>
        <v/>
      </c>
      <c r="P35" s="262" t="str">
        <f>IF('Result Sheet'!AD38="","",'Result Sheet'!AD38)</f>
        <v/>
      </c>
      <c r="Q35" s="261" t="str">
        <f>IF('Result Sheet'!AV38="","",'Result Sheet'!AV38)</f>
        <v/>
      </c>
      <c r="R35" s="262" t="str">
        <f>IF('Result Sheet'!AW38="","",'Result Sheet'!AW38)</f>
        <v/>
      </c>
      <c r="S35" s="261" t="str">
        <f>IF('Result Sheet'!BO38="","",'Result Sheet'!BO38)</f>
        <v/>
      </c>
      <c r="T35" s="262" t="str">
        <f>IF('Result Sheet'!BP38="","",'Result Sheet'!BP38)</f>
        <v/>
      </c>
      <c r="U35" s="261" t="str">
        <f>IF('Result Sheet'!CH38="","",'Result Sheet'!CH38)</f>
        <v/>
      </c>
      <c r="V35" s="262" t="str">
        <f>IF('Result Sheet'!CI38="","",'Result Sheet'!CI38)</f>
        <v/>
      </c>
      <c r="W35" s="261" t="str">
        <f>IF('Result Sheet'!DA38="","",'Result Sheet'!DA38)</f>
        <v/>
      </c>
      <c r="X35" s="262" t="str">
        <f>IF('Result Sheet'!DB38="","",'Result Sheet'!DB38)</f>
        <v/>
      </c>
      <c r="Y35" s="263" t="str">
        <f>IF('Result Sheet'!EG38="","",'Result Sheet'!EG38)</f>
        <v/>
      </c>
      <c r="BS35" s="264" t="str">
        <f>'Result Sheet'!G38</f>
        <v/>
      </c>
      <c r="BT35" s="265" t="str">
        <f t="shared" si="0"/>
        <v/>
      </c>
      <c r="BU35" s="265" t="str">
        <f t="shared" si="1"/>
        <v/>
      </c>
      <c r="BV35" s="265" t="str">
        <f t="shared" si="2"/>
        <v/>
      </c>
      <c r="BW35" s="265" t="str">
        <f t="shared" si="3"/>
        <v/>
      </c>
      <c r="BX35" s="265" t="str">
        <f t="shared" si="4"/>
        <v/>
      </c>
      <c r="BY35" s="265" t="str">
        <f t="shared" si="5"/>
        <v/>
      </c>
      <c r="BZ35" s="265" t="str">
        <f t="shared" si="6"/>
        <v/>
      </c>
      <c r="CA35" s="265" t="str">
        <f t="shared" si="7"/>
        <v/>
      </c>
      <c r="CB35" s="265" t="str">
        <f t="shared" si="8"/>
        <v/>
      </c>
      <c r="CC35" s="265" t="str">
        <f t="shared" si="9"/>
        <v/>
      </c>
      <c r="CD35" s="265" t="str">
        <f t="shared" si="10"/>
        <v/>
      </c>
      <c r="CE35" s="265" t="str">
        <f t="shared" si="11"/>
        <v/>
      </c>
      <c r="CF35" s="266"/>
    </row>
    <row r="36" spans="1:84" ht="15.9" customHeight="1">
      <c r="A36" s="253">
        <f>IF('[1]Statement of Marks'!A39="","",'[1]Statement of Marks'!A39)</f>
        <v>32</v>
      </c>
      <c r="B36" s="254" t="str">
        <f>IF('Result Sheet'!B39="","",'Result Sheet'!B39)</f>
        <v/>
      </c>
      <c r="C36" s="255" t="str">
        <f>IF('Result Sheet'!F39="","",'Result Sheet'!F39)</f>
        <v/>
      </c>
      <c r="D36" s="256" t="str">
        <f>IF('Result Sheet'!E39="","",'Result Sheet'!E39)</f>
        <v/>
      </c>
      <c r="E36" s="257" t="str">
        <f>IF('Result Sheet'!G39="","",'Result Sheet'!G39)</f>
        <v/>
      </c>
      <c r="F36" s="257" t="str">
        <f>IF('Result Sheet'!H39="","",'Result Sheet'!H39)</f>
        <v/>
      </c>
      <c r="G36" s="257" t="str">
        <f>IF('Result Sheet'!I39="","",'Result Sheet'!I39)</f>
        <v/>
      </c>
      <c r="H36" s="258" t="str">
        <f>IF('Result Sheet'!K39="","",'Result Sheet'!K39)</f>
        <v/>
      </c>
      <c r="I36" s="258" t="str">
        <f>IF('Result Sheet'!J39="","",'Result Sheet'!J39)</f>
        <v/>
      </c>
      <c r="J36" s="388" t="str">
        <f>IF('Result Sheet'!EE39="","",'Result Sheet'!EE39)</f>
        <v/>
      </c>
      <c r="K36" s="259" t="str">
        <f>IF('Result Sheet'!EA39="","",'Result Sheet'!EA39)</f>
        <v/>
      </c>
      <c r="L36" s="260" t="str">
        <f>IF('Result Sheet'!EB39="","",'Result Sheet'!EB39)</f>
        <v/>
      </c>
      <c r="M36" s="259" t="str">
        <f>IF('Result Sheet'!EC39="","",'Result Sheet'!EC39)</f>
        <v/>
      </c>
      <c r="N36" s="330" t="str">
        <f>IF('Result Sheet'!EH39="","",'Result Sheet'!EH39)</f>
        <v/>
      </c>
      <c r="O36" s="261" t="str">
        <f>IF('Result Sheet'!AC39="","",'Result Sheet'!AC39)</f>
        <v/>
      </c>
      <c r="P36" s="262" t="str">
        <f>IF('Result Sheet'!AD39="","",'Result Sheet'!AD39)</f>
        <v/>
      </c>
      <c r="Q36" s="261" t="str">
        <f>IF('Result Sheet'!AV39="","",'Result Sheet'!AV39)</f>
        <v/>
      </c>
      <c r="R36" s="262" t="str">
        <f>IF('Result Sheet'!AW39="","",'Result Sheet'!AW39)</f>
        <v/>
      </c>
      <c r="S36" s="261" t="str">
        <f>IF('Result Sheet'!BO39="","",'Result Sheet'!BO39)</f>
        <v/>
      </c>
      <c r="T36" s="262" t="str">
        <f>IF('Result Sheet'!BP39="","",'Result Sheet'!BP39)</f>
        <v/>
      </c>
      <c r="U36" s="261" t="str">
        <f>IF('Result Sheet'!CH39="","",'Result Sheet'!CH39)</f>
        <v/>
      </c>
      <c r="V36" s="262" t="str">
        <f>IF('Result Sheet'!CI39="","",'Result Sheet'!CI39)</f>
        <v/>
      </c>
      <c r="W36" s="261" t="str">
        <f>IF('Result Sheet'!DA39="","",'Result Sheet'!DA39)</f>
        <v/>
      </c>
      <c r="X36" s="262" t="str">
        <f>IF('Result Sheet'!DB39="","",'Result Sheet'!DB39)</f>
        <v/>
      </c>
      <c r="Y36" s="263" t="str">
        <f>IF('Result Sheet'!EG39="","",'Result Sheet'!EG39)</f>
        <v/>
      </c>
      <c r="BS36" s="264" t="str">
        <f>'Result Sheet'!G39</f>
        <v/>
      </c>
      <c r="BT36" s="265" t="str">
        <f t="shared" si="0"/>
        <v/>
      </c>
      <c r="BU36" s="265" t="str">
        <f t="shared" si="1"/>
        <v/>
      </c>
      <c r="BV36" s="265" t="str">
        <f t="shared" si="2"/>
        <v/>
      </c>
      <c r="BW36" s="265" t="str">
        <f t="shared" si="3"/>
        <v/>
      </c>
      <c r="BX36" s="265" t="str">
        <f t="shared" si="4"/>
        <v/>
      </c>
      <c r="BY36" s="265" t="str">
        <f t="shared" si="5"/>
        <v/>
      </c>
      <c r="BZ36" s="265" t="str">
        <f t="shared" si="6"/>
        <v/>
      </c>
      <c r="CA36" s="265" t="str">
        <f t="shared" si="7"/>
        <v/>
      </c>
      <c r="CB36" s="265" t="str">
        <f t="shared" si="8"/>
        <v/>
      </c>
      <c r="CC36" s="265" t="str">
        <f t="shared" si="9"/>
        <v/>
      </c>
      <c r="CD36" s="265" t="str">
        <f t="shared" si="10"/>
        <v/>
      </c>
      <c r="CE36" s="265" t="str">
        <f t="shared" si="11"/>
        <v/>
      </c>
      <c r="CF36" s="266"/>
    </row>
    <row r="37" spans="1:84" ht="15.9" customHeight="1">
      <c r="A37" s="253">
        <f>IF('[1]Statement of Marks'!A40="","",'[1]Statement of Marks'!A40)</f>
        <v>33</v>
      </c>
      <c r="B37" s="254" t="str">
        <f>IF('Result Sheet'!B40="","",'Result Sheet'!B40)</f>
        <v/>
      </c>
      <c r="C37" s="255" t="str">
        <f>IF('Result Sheet'!F40="","",'Result Sheet'!F40)</f>
        <v/>
      </c>
      <c r="D37" s="256" t="str">
        <f>IF('Result Sheet'!E40="","",'Result Sheet'!E40)</f>
        <v/>
      </c>
      <c r="E37" s="257" t="str">
        <f>IF('Result Sheet'!G40="","",'Result Sheet'!G40)</f>
        <v/>
      </c>
      <c r="F37" s="257" t="str">
        <f>IF('Result Sheet'!H40="","",'Result Sheet'!H40)</f>
        <v/>
      </c>
      <c r="G37" s="257" t="str">
        <f>IF('Result Sheet'!I40="","",'Result Sheet'!I40)</f>
        <v/>
      </c>
      <c r="H37" s="258" t="str">
        <f>IF('Result Sheet'!K40="","",'Result Sheet'!K40)</f>
        <v/>
      </c>
      <c r="I37" s="258" t="str">
        <f>IF('Result Sheet'!J40="","",'Result Sheet'!J40)</f>
        <v/>
      </c>
      <c r="J37" s="388" t="str">
        <f>IF('Result Sheet'!EE40="","",'Result Sheet'!EE40)</f>
        <v/>
      </c>
      <c r="K37" s="259" t="str">
        <f>IF('Result Sheet'!EA40="","",'Result Sheet'!EA40)</f>
        <v/>
      </c>
      <c r="L37" s="260" t="str">
        <f>IF('Result Sheet'!EB40="","",'Result Sheet'!EB40)</f>
        <v/>
      </c>
      <c r="M37" s="259" t="str">
        <f>IF('Result Sheet'!EC40="","",'Result Sheet'!EC40)</f>
        <v/>
      </c>
      <c r="N37" s="330" t="str">
        <f>IF('Result Sheet'!EH40="","",'Result Sheet'!EH40)</f>
        <v/>
      </c>
      <c r="O37" s="261" t="str">
        <f>IF('Result Sheet'!AC40="","",'Result Sheet'!AC40)</f>
        <v/>
      </c>
      <c r="P37" s="262" t="str">
        <f>IF('Result Sheet'!AD40="","",'Result Sheet'!AD40)</f>
        <v/>
      </c>
      <c r="Q37" s="261" t="str">
        <f>IF('Result Sheet'!AV40="","",'Result Sheet'!AV40)</f>
        <v/>
      </c>
      <c r="R37" s="262" t="str">
        <f>IF('Result Sheet'!AW40="","",'Result Sheet'!AW40)</f>
        <v/>
      </c>
      <c r="S37" s="261" t="str">
        <f>IF('Result Sheet'!BO40="","",'Result Sheet'!BO40)</f>
        <v/>
      </c>
      <c r="T37" s="262" t="str">
        <f>IF('Result Sheet'!BP40="","",'Result Sheet'!BP40)</f>
        <v/>
      </c>
      <c r="U37" s="261" t="str">
        <f>IF('Result Sheet'!CH40="","",'Result Sheet'!CH40)</f>
        <v/>
      </c>
      <c r="V37" s="262" t="str">
        <f>IF('Result Sheet'!CI40="","",'Result Sheet'!CI40)</f>
        <v/>
      </c>
      <c r="W37" s="261" t="str">
        <f>IF('Result Sheet'!DA40="","",'Result Sheet'!DA40)</f>
        <v/>
      </c>
      <c r="X37" s="262" t="str">
        <f>IF('Result Sheet'!DB40="","",'Result Sheet'!DB40)</f>
        <v/>
      </c>
      <c r="Y37" s="263" t="str">
        <f>IF('Result Sheet'!EG40="","",'Result Sheet'!EG40)</f>
        <v/>
      </c>
      <c r="BS37" s="264" t="str">
        <f>'Result Sheet'!G40</f>
        <v/>
      </c>
      <c r="BT37" s="265" t="str">
        <f t="shared" si="0"/>
        <v/>
      </c>
      <c r="BU37" s="265" t="str">
        <f t="shared" si="1"/>
        <v/>
      </c>
      <c r="BV37" s="265" t="str">
        <f t="shared" si="2"/>
        <v/>
      </c>
      <c r="BW37" s="265" t="str">
        <f t="shared" si="3"/>
        <v/>
      </c>
      <c r="BX37" s="265" t="str">
        <f t="shared" si="4"/>
        <v/>
      </c>
      <c r="BY37" s="265" t="str">
        <f t="shared" si="5"/>
        <v/>
      </c>
      <c r="BZ37" s="265" t="str">
        <f t="shared" si="6"/>
        <v/>
      </c>
      <c r="CA37" s="265" t="str">
        <f t="shared" si="7"/>
        <v/>
      </c>
      <c r="CB37" s="265" t="str">
        <f t="shared" si="8"/>
        <v/>
      </c>
      <c r="CC37" s="265" t="str">
        <f t="shared" si="9"/>
        <v/>
      </c>
      <c r="CD37" s="265" t="str">
        <f t="shared" si="10"/>
        <v/>
      </c>
      <c r="CE37" s="265" t="str">
        <f t="shared" si="11"/>
        <v/>
      </c>
      <c r="CF37" s="266"/>
    </row>
    <row r="38" spans="1:84" ht="15.9" customHeight="1">
      <c r="A38" s="253">
        <f>IF('[1]Statement of Marks'!A41="","",'[1]Statement of Marks'!A41)</f>
        <v>34</v>
      </c>
      <c r="B38" s="254" t="str">
        <f>IF('Result Sheet'!B41="","",'Result Sheet'!B41)</f>
        <v/>
      </c>
      <c r="C38" s="255" t="str">
        <f>IF('Result Sheet'!F41="","",'Result Sheet'!F41)</f>
        <v/>
      </c>
      <c r="D38" s="256" t="str">
        <f>IF('Result Sheet'!E41="","",'Result Sheet'!E41)</f>
        <v/>
      </c>
      <c r="E38" s="257" t="str">
        <f>IF('Result Sheet'!G41="","",'Result Sheet'!G41)</f>
        <v/>
      </c>
      <c r="F38" s="257" t="str">
        <f>IF('Result Sheet'!H41="","",'Result Sheet'!H41)</f>
        <v/>
      </c>
      <c r="G38" s="257" t="str">
        <f>IF('Result Sheet'!I41="","",'Result Sheet'!I41)</f>
        <v/>
      </c>
      <c r="H38" s="258" t="str">
        <f>IF('Result Sheet'!K41="","",'Result Sheet'!K41)</f>
        <v/>
      </c>
      <c r="I38" s="258" t="str">
        <f>IF('Result Sheet'!J41="","",'Result Sheet'!J41)</f>
        <v/>
      </c>
      <c r="J38" s="388" t="str">
        <f>IF('Result Sheet'!EE41="","",'Result Sheet'!EE41)</f>
        <v/>
      </c>
      <c r="K38" s="259" t="str">
        <f>IF('Result Sheet'!EA41="","",'Result Sheet'!EA41)</f>
        <v/>
      </c>
      <c r="L38" s="260" t="str">
        <f>IF('Result Sheet'!EB41="","",'Result Sheet'!EB41)</f>
        <v/>
      </c>
      <c r="M38" s="259" t="str">
        <f>IF('Result Sheet'!EC41="","",'Result Sheet'!EC41)</f>
        <v/>
      </c>
      <c r="N38" s="330" t="str">
        <f>IF('Result Sheet'!EH41="","",'Result Sheet'!EH41)</f>
        <v/>
      </c>
      <c r="O38" s="261" t="str">
        <f>IF('Result Sheet'!AC41="","",'Result Sheet'!AC41)</f>
        <v/>
      </c>
      <c r="P38" s="262" t="str">
        <f>IF('Result Sheet'!AD41="","",'Result Sheet'!AD41)</f>
        <v/>
      </c>
      <c r="Q38" s="261" t="str">
        <f>IF('Result Sheet'!AV41="","",'Result Sheet'!AV41)</f>
        <v/>
      </c>
      <c r="R38" s="262" t="str">
        <f>IF('Result Sheet'!AW41="","",'Result Sheet'!AW41)</f>
        <v/>
      </c>
      <c r="S38" s="261" t="str">
        <f>IF('Result Sheet'!BO41="","",'Result Sheet'!BO41)</f>
        <v/>
      </c>
      <c r="T38" s="262" t="str">
        <f>IF('Result Sheet'!BP41="","",'Result Sheet'!BP41)</f>
        <v/>
      </c>
      <c r="U38" s="261" t="str">
        <f>IF('Result Sheet'!CH41="","",'Result Sheet'!CH41)</f>
        <v/>
      </c>
      <c r="V38" s="262" t="str">
        <f>IF('Result Sheet'!CI41="","",'Result Sheet'!CI41)</f>
        <v/>
      </c>
      <c r="W38" s="261" t="str">
        <f>IF('Result Sheet'!DA41="","",'Result Sheet'!DA41)</f>
        <v/>
      </c>
      <c r="X38" s="262" t="str">
        <f>IF('Result Sheet'!DB41="","",'Result Sheet'!DB41)</f>
        <v/>
      </c>
      <c r="Y38" s="263" t="str">
        <f>IF('Result Sheet'!EG41="","",'Result Sheet'!EG41)</f>
        <v/>
      </c>
      <c r="BS38" s="264" t="str">
        <f>'Result Sheet'!G41</f>
        <v/>
      </c>
      <c r="BT38" s="265" t="str">
        <f t="shared" si="0"/>
        <v/>
      </c>
      <c r="BU38" s="265" t="str">
        <f t="shared" si="1"/>
        <v/>
      </c>
      <c r="BV38" s="265" t="str">
        <f t="shared" si="2"/>
        <v/>
      </c>
      <c r="BW38" s="265" t="str">
        <f t="shared" si="3"/>
        <v/>
      </c>
      <c r="BX38" s="265" t="str">
        <f t="shared" si="4"/>
        <v/>
      </c>
      <c r="BY38" s="265" t="str">
        <f t="shared" si="5"/>
        <v/>
      </c>
      <c r="BZ38" s="265" t="str">
        <f t="shared" si="6"/>
        <v/>
      </c>
      <c r="CA38" s="265" t="str">
        <f t="shared" si="7"/>
        <v/>
      </c>
      <c r="CB38" s="265" t="str">
        <f t="shared" si="8"/>
        <v/>
      </c>
      <c r="CC38" s="265" t="str">
        <f t="shared" si="9"/>
        <v/>
      </c>
      <c r="CD38" s="265" t="str">
        <f t="shared" si="10"/>
        <v/>
      </c>
      <c r="CE38" s="265" t="str">
        <f t="shared" si="11"/>
        <v/>
      </c>
      <c r="CF38" s="266"/>
    </row>
    <row r="39" spans="1:84" ht="15.9" customHeight="1">
      <c r="A39" s="253">
        <f>IF('[1]Statement of Marks'!A42="","",'[1]Statement of Marks'!A42)</f>
        <v>35</v>
      </c>
      <c r="B39" s="254" t="str">
        <f>IF('Result Sheet'!B42="","",'Result Sheet'!B42)</f>
        <v/>
      </c>
      <c r="C39" s="255" t="str">
        <f>IF('Result Sheet'!F42="","",'Result Sheet'!F42)</f>
        <v/>
      </c>
      <c r="D39" s="256" t="str">
        <f>IF('Result Sheet'!E42="","",'Result Sheet'!E42)</f>
        <v/>
      </c>
      <c r="E39" s="257" t="str">
        <f>IF('Result Sheet'!G42="","",'Result Sheet'!G42)</f>
        <v/>
      </c>
      <c r="F39" s="257" t="str">
        <f>IF('Result Sheet'!H42="","",'Result Sheet'!H42)</f>
        <v/>
      </c>
      <c r="G39" s="257" t="str">
        <f>IF('Result Sheet'!I42="","",'Result Sheet'!I42)</f>
        <v/>
      </c>
      <c r="H39" s="258" t="str">
        <f>IF('Result Sheet'!K42="","",'Result Sheet'!K42)</f>
        <v/>
      </c>
      <c r="I39" s="258" t="str">
        <f>IF('Result Sheet'!J42="","",'Result Sheet'!J42)</f>
        <v/>
      </c>
      <c r="J39" s="388" t="str">
        <f>IF('Result Sheet'!EE42="","",'Result Sheet'!EE42)</f>
        <v/>
      </c>
      <c r="K39" s="259" t="str">
        <f>IF('Result Sheet'!EA42="","",'Result Sheet'!EA42)</f>
        <v/>
      </c>
      <c r="L39" s="260" t="str">
        <f>IF('Result Sheet'!EB42="","",'Result Sheet'!EB42)</f>
        <v/>
      </c>
      <c r="M39" s="259" t="str">
        <f>IF('Result Sheet'!EC42="","",'Result Sheet'!EC42)</f>
        <v/>
      </c>
      <c r="N39" s="330" t="str">
        <f>IF('Result Sheet'!EH42="","",'Result Sheet'!EH42)</f>
        <v/>
      </c>
      <c r="O39" s="261" t="str">
        <f>IF('Result Sheet'!AC42="","",'Result Sheet'!AC42)</f>
        <v/>
      </c>
      <c r="P39" s="262" t="str">
        <f>IF('Result Sheet'!AD42="","",'Result Sheet'!AD42)</f>
        <v/>
      </c>
      <c r="Q39" s="261" t="str">
        <f>IF('Result Sheet'!AV42="","",'Result Sheet'!AV42)</f>
        <v/>
      </c>
      <c r="R39" s="262" t="str">
        <f>IF('Result Sheet'!AW42="","",'Result Sheet'!AW42)</f>
        <v/>
      </c>
      <c r="S39" s="261" t="str">
        <f>IF('Result Sheet'!BO42="","",'Result Sheet'!BO42)</f>
        <v/>
      </c>
      <c r="T39" s="262" t="str">
        <f>IF('Result Sheet'!BP42="","",'Result Sheet'!BP42)</f>
        <v/>
      </c>
      <c r="U39" s="261" t="str">
        <f>IF('Result Sheet'!CH42="","",'Result Sheet'!CH42)</f>
        <v/>
      </c>
      <c r="V39" s="262" t="str">
        <f>IF('Result Sheet'!CI42="","",'Result Sheet'!CI42)</f>
        <v/>
      </c>
      <c r="W39" s="261" t="str">
        <f>IF('Result Sheet'!DA42="","",'Result Sheet'!DA42)</f>
        <v/>
      </c>
      <c r="X39" s="262" t="str">
        <f>IF('Result Sheet'!DB42="","",'Result Sheet'!DB42)</f>
        <v/>
      </c>
      <c r="Y39" s="263" t="str">
        <f>IF('Result Sheet'!EG42="","",'Result Sheet'!EG42)</f>
        <v/>
      </c>
      <c r="BS39" s="264" t="str">
        <f>'Result Sheet'!G42</f>
        <v/>
      </c>
      <c r="BT39" s="265" t="str">
        <f t="shared" si="0"/>
        <v/>
      </c>
      <c r="BU39" s="265" t="str">
        <f t="shared" si="1"/>
        <v/>
      </c>
      <c r="BV39" s="265" t="str">
        <f t="shared" si="2"/>
        <v/>
      </c>
      <c r="BW39" s="265" t="str">
        <f t="shared" si="3"/>
        <v/>
      </c>
      <c r="BX39" s="265" t="str">
        <f t="shared" si="4"/>
        <v/>
      </c>
      <c r="BY39" s="265" t="str">
        <f t="shared" si="5"/>
        <v/>
      </c>
      <c r="BZ39" s="265" t="str">
        <f t="shared" si="6"/>
        <v/>
      </c>
      <c r="CA39" s="265" t="str">
        <f t="shared" si="7"/>
        <v/>
      </c>
      <c r="CB39" s="265" t="str">
        <f t="shared" si="8"/>
        <v/>
      </c>
      <c r="CC39" s="265" t="str">
        <f t="shared" si="9"/>
        <v/>
      </c>
      <c r="CD39" s="265" t="str">
        <f t="shared" si="10"/>
        <v/>
      </c>
      <c r="CE39" s="265" t="str">
        <f t="shared" si="11"/>
        <v/>
      </c>
      <c r="CF39" s="266"/>
    </row>
    <row r="40" spans="1:84" ht="15.9" customHeight="1">
      <c r="A40" s="253">
        <f>IF('[1]Statement of Marks'!A43="","",'[1]Statement of Marks'!A43)</f>
        <v>36</v>
      </c>
      <c r="B40" s="254" t="str">
        <f>IF('Result Sheet'!B43="","",'Result Sheet'!B43)</f>
        <v/>
      </c>
      <c r="C40" s="255" t="str">
        <f>IF('Result Sheet'!F43="","",'Result Sheet'!F43)</f>
        <v/>
      </c>
      <c r="D40" s="256" t="str">
        <f>IF('Result Sheet'!E43="","",'Result Sheet'!E43)</f>
        <v/>
      </c>
      <c r="E40" s="257" t="str">
        <f>IF('Result Sheet'!G43="","",'Result Sheet'!G43)</f>
        <v/>
      </c>
      <c r="F40" s="257" t="str">
        <f>IF('Result Sheet'!H43="","",'Result Sheet'!H43)</f>
        <v/>
      </c>
      <c r="G40" s="257" t="str">
        <f>IF('Result Sheet'!I43="","",'Result Sheet'!I43)</f>
        <v/>
      </c>
      <c r="H40" s="258" t="str">
        <f>IF('Result Sheet'!K43="","",'Result Sheet'!K43)</f>
        <v/>
      </c>
      <c r="I40" s="258" t="str">
        <f>IF('Result Sheet'!J43="","",'Result Sheet'!J43)</f>
        <v/>
      </c>
      <c r="J40" s="388" t="str">
        <f>IF('Result Sheet'!EE43="","",'Result Sheet'!EE43)</f>
        <v/>
      </c>
      <c r="K40" s="259" t="str">
        <f>IF('Result Sheet'!EA43="","",'Result Sheet'!EA43)</f>
        <v/>
      </c>
      <c r="L40" s="260" t="str">
        <f>IF('Result Sheet'!EB43="","",'Result Sheet'!EB43)</f>
        <v/>
      </c>
      <c r="M40" s="259" t="str">
        <f>IF('Result Sheet'!EC43="","",'Result Sheet'!EC43)</f>
        <v/>
      </c>
      <c r="N40" s="330" t="str">
        <f>IF('Result Sheet'!EH43="","",'Result Sheet'!EH43)</f>
        <v/>
      </c>
      <c r="O40" s="261" t="str">
        <f>IF('Result Sheet'!AC43="","",'Result Sheet'!AC43)</f>
        <v/>
      </c>
      <c r="P40" s="262" t="str">
        <f>IF('Result Sheet'!AD43="","",'Result Sheet'!AD43)</f>
        <v/>
      </c>
      <c r="Q40" s="261" t="str">
        <f>IF('Result Sheet'!AV43="","",'Result Sheet'!AV43)</f>
        <v/>
      </c>
      <c r="R40" s="262" t="str">
        <f>IF('Result Sheet'!AW43="","",'Result Sheet'!AW43)</f>
        <v/>
      </c>
      <c r="S40" s="261" t="str">
        <f>IF('Result Sheet'!BO43="","",'Result Sheet'!BO43)</f>
        <v/>
      </c>
      <c r="T40" s="262" t="str">
        <f>IF('Result Sheet'!BP43="","",'Result Sheet'!BP43)</f>
        <v/>
      </c>
      <c r="U40" s="261" t="str">
        <f>IF('Result Sheet'!CH43="","",'Result Sheet'!CH43)</f>
        <v/>
      </c>
      <c r="V40" s="262" t="str">
        <f>IF('Result Sheet'!CI43="","",'Result Sheet'!CI43)</f>
        <v/>
      </c>
      <c r="W40" s="261" t="str">
        <f>IF('Result Sheet'!DA43="","",'Result Sheet'!DA43)</f>
        <v/>
      </c>
      <c r="X40" s="262" t="str">
        <f>IF('Result Sheet'!DB43="","",'Result Sheet'!DB43)</f>
        <v/>
      </c>
      <c r="Y40" s="263" t="str">
        <f>IF('Result Sheet'!EG43="","",'Result Sheet'!EG43)</f>
        <v/>
      </c>
      <c r="BS40" s="264" t="str">
        <f>'Result Sheet'!G43</f>
        <v/>
      </c>
      <c r="BT40" s="265" t="str">
        <f t="shared" si="0"/>
        <v/>
      </c>
      <c r="BU40" s="265" t="str">
        <f t="shared" si="1"/>
        <v/>
      </c>
      <c r="BV40" s="265" t="str">
        <f t="shared" si="2"/>
        <v/>
      </c>
      <c r="BW40" s="265" t="str">
        <f t="shared" si="3"/>
        <v/>
      </c>
      <c r="BX40" s="265" t="str">
        <f t="shared" si="4"/>
        <v/>
      </c>
      <c r="BY40" s="265" t="str">
        <f t="shared" si="5"/>
        <v/>
      </c>
      <c r="BZ40" s="265" t="str">
        <f t="shared" si="6"/>
        <v/>
      </c>
      <c r="CA40" s="265" t="str">
        <f t="shared" si="7"/>
        <v/>
      </c>
      <c r="CB40" s="265" t="str">
        <f t="shared" si="8"/>
        <v/>
      </c>
      <c r="CC40" s="265" t="str">
        <f t="shared" si="9"/>
        <v/>
      </c>
      <c r="CD40" s="265" t="str">
        <f t="shared" si="10"/>
        <v/>
      </c>
      <c r="CE40" s="265" t="str">
        <f t="shared" si="11"/>
        <v/>
      </c>
      <c r="CF40" s="266"/>
    </row>
    <row r="41" spans="1:84" ht="15.9" customHeight="1">
      <c r="A41" s="253">
        <f>IF('[1]Statement of Marks'!A44="","",'[1]Statement of Marks'!A44)</f>
        <v>37</v>
      </c>
      <c r="B41" s="254" t="str">
        <f>IF('Result Sheet'!B44="","",'Result Sheet'!B44)</f>
        <v/>
      </c>
      <c r="C41" s="255" t="str">
        <f>IF('Result Sheet'!F44="","",'Result Sheet'!F44)</f>
        <v/>
      </c>
      <c r="D41" s="256" t="str">
        <f>IF('Result Sheet'!E44="","",'Result Sheet'!E44)</f>
        <v/>
      </c>
      <c r="E41" s="257" t="str">
        <f>IF('Result Sheet'!G44="","",'Result Sheet'!G44)</f>
        <v/>
      </c>
      <c r="F41" s="257" t="str">
        <f>IF('Result Sheet'!H44="","",'Result Sheet'!H44)</f>
        <v/>
      </c>
      <c r="G41" s="257" t="str">
        <f>IF('Result Sheet'!I44="","",'Result Sheet'!I44)</f>
        <v/>
      </c>
      <c r="H41" s="258" t="str">
        <f>IF('Result Sheet'!K44="","",'Result Sheet'!K44)</f>
        <v/>
      </c>
      <c r="I41" s="258" t="str">
        <f>IF('Result Sheet'!J44="","",'Result Sheet'!J44)</f>
        <v/>
      </c>
      <c r="J41" s="388" t="str">
        <f>IF('Result Sheet'!EE44="","",'Result Sheet'!EE44)</f>
        <v/>
      </c>
      <c r="K41" s="259" t="str">
        <f>IF('Result Sheet'!EA44="","",'Result Sheet'!EA44)</f>
        <v/>
      </c>
      <c r="L41" s="260" t="str">
        <f>IF('Result Sheet'!EB44="","",'Result Sheet'!EB44)</f>
        <v/>
      </c>
      <c r="M41" s="259" t="str">
        <f>IF('Result Sheet'!EC44="","",'Result Sheet'!EC44)</f>
        <v/>
      </c>
      <c r="N41" s="330" t="str">
        <f>IF('Result Sheet'!EH44="","",'Result Sheet'!EH44)</f>
        <v/>
      </c>
      <c r="O41" s="261" t="str">
        <f>IF('Result Sheet'!AC44="","",'Result Sheet'!AC44)</f>
        <v/>
      </c>
      <c r="P41" s="262" t="str">
        <f>IF('Result Sheet'!AD44="","",'Result Sheet'!AD44)</f>
        <v/>
      </c>
      <c r="Q41" s="261" t="str">
        <f>IF('Result Sheet'!AV44="","",'Result Sheet'!AV44)</f>
        <v/>
      </c>
      <c r="R41" s="262" t="str">
        <f>IF('Result Sheet'!AW44="","",'Result Sheet'!AW44)</f>
        <v/>
      </c>
      <c r="S41" s="261" t="str">
        <f>IF('Result Sheet'!BO44="","",'Result Sheet'!BO44)</f>
        <v/>
      </c>
      <c r="T41" s="262" t="str">
        <f>IF('Result Sheet'!BP44="","",'Result Sheet'!BP44)</f>
        <v/>
      </c>
      <c r="U41" s="261" t="str">
        <f>IF('Result Sheet'!CH44="","",'Result Sheet'!CH44)</f>
        <v/>
      </c>
      <c r="V41" s="262" t="str">
        <f>IF('Result Sheet'!CI44="","",'Result Sheet'!CI44)</f>
        <v/>
      </c>
      <c r="W41" s="261" t="str">
        <f>IF('Result Sheet'!DA44="","",'Result Sheet'!DA44)</f>
        <v/>
      </c>
      <c r="X41" s="262" t="str">
        <f>IF('Result Sheet'!DB44="","",'Result Sheet'!DB44)</f>
        <v/>
      </c>
      <c r="Y41" s="263" t="str">
        <f>IF('Result Sheet'!EG44="","",'Result Sheet'!EG44)</f>
        <v/>
      </c>
      <c r="BS41" s="264" t="str">
        <f>'Result Sheet'!G44</f>
        <v/>
      </c>
      <c r="BT41" s="265" t="str">
        <f t="shared" si="0"/>
        <v/>
      </c>
      <c r="BU41" s="265" t="str">
        <f t="shared" si="1"/>
        <v/>
      </c>
      <c r="BV41" s="265" t="str">
        <f t="shared" si="2"/>
        <v/>
      </c>
      <c r="BW41" s="265" t="str">
        <f t="shared" si="3"/>
        <v/>
      </c>
      <c r="BX41" s="265" t="str">
        <f t="shared" si="4"/>
        <v/>
      </c>
      <c r="BY41" s="265" t="str">
        <f t="shared" si="5"/>
        <v/>
      </c>
      <c r="BZ41" s="265" t="str">
        <f t="shared" si="6"/>
        <v/>
      </c>
      <c r="CA41" s="265" t="str">
        <f t="shared" si="7"/>
        <v/>
      </c>
      <c r="CB41" s="265" t="str">
        <f t="shared" si="8"/>
        <v/>
      </c>
      <c r="CC41" s="265" t="str">
        <f t="shared" si="9"/>
        <v/>
      </c>
      <c r="CD41" s="265" t="str">
        <f t="shared" si="10"/>
        <v/>
      </c>
      <c r="CE41" s="265" t="str">
        <f t="shared" si="11"/>
        <v/>
      </c>
      <c r="CF41" s="266"/>
    </row>
    <row r="42" spans="1:84" ht="15.9" customHeight="1">
      <c r="A42" s="253">
        <f>IF('[1]Statement of Marks'!A45="","",'[1]Statement of Marks'!A45)</f>
        <v>38</v>
      </c>
      <c r="B42" s="254" t="str">
        <f>IF('Result Sheet'!B45="","",'Result Sheet'!B45)</f>
        <v/>
      </c>
      <c r="C42" s="255" t="str">
        <f>IF('Result Sheet'!F45="","",'Result Sheet'!F45)</f>
        <v/>
      </c>
      <c r="D42" s="256" t="str">
        <f>IF('Result Sheet'!E45="","",'Result Sheet'!E45)</f>
        <v/>
      </c>
      <c r="E42" s="257" t="str">
        <f>IF('Result Sheet'!G45="","",'Result Sheet'!G45)</f>
        <v/>
      </c>
      <c r="F42" s="257" t="str">
        <f>IF('Result Sheet'!H45="","",'Result Sheet'!H45)</f>
        <v/>
      </c>
      <c r="G42" s="257" t="str">
        <f>IF('Result Sheet'!I45="","",'Result Sheet'!I45)</f>
        <v/>
      </c>
      <c r="H42" s="258" t="str">
        <f>IF('Result Sheet'!K45="","",'Result Sheet'!K45)</f>
        <v/>
      </c>
      <c r="I42" s="258" t="str">
        <f>IF('Result Sheet'!J45="","",'Result Sheet'!J45)</f>
        <v/>
      </c>
      <c r="J42" s="388" t="str">
        <f>IF('Result Sheet'!EE45="","",'Result Sheet'!EE45)</f>
        <v/>
      </c>
      <c r="K42" s="259" t="str">
        <f>IF('Result Sheet'!EA45="","",'Result Sheet'!EA45)</f>
        <v/>
      </c>
      <c r="L42" s="260" t="str">
        <f>IF('Result Sheet'!EB45="","",'Result Sheet'!EB45)</f>
        <v/>
      </c>
      <c r="M42" s="259" t="str">
        <f>IF('Result Sheet'!EC45="","",'Result Sheet'!EC45)</f>
        <v/>
      </c>
      <c r="N42" s="330" t="str">
        <f>IF('Result Sheet'!EH45="","",'Result Sheet'!EH45)</f>
        <v/>
      </c>
      <c r="O42" s="261" t="str">
        <f>IF('Result Sheet'!AC45="","",'Result Sheet'!AC45)</f>
        <v/>
      </c>
      <c r="P42" s="262" t="str">
        <f>IF('Result Sheet'!AD45="","",'Result Sheet'!AD45)</f>
        <v/>
      </c>
      <c r="Q42" s="261" t="str">
        <f>IF('Result Sheet'!AV45="","",'Result Sheet'!AV45)</f>
        <v/>
      </c>
      <c r="R42" s="262" t="str">
        <f>IF('Result Sheet'!AW45="","",'Result Sheet'!AW45)</f>
        <v/>
      </c>
      <c r="S42" s="261" t="str">
        <f>IF('Result Sheet'!BO45="","",'Result Sheet'!BO45)</f>
        <v/>
      </c>
      <c r="T42" s="262" t="str">
        <f>IF('Result Sheet'!BP45="","",'Result Sheet'!BP45)</f>
        <v/>
      </c>
      <c r="U42" s="261" t="str">
        <f>IF('Result Sheet'!CH45="","",'Result Sheet'!CH45)</f>
        <v/>
      </c>
      <c r="V42" s="262" t="str">
        <f>IF('Result Sheet'!CI45="","",'Result Sheet'!CI45)</f>
        <v/>
      </c>
      <c r="W42" s="261" t="str">
        <f>IF('Result Sheet'!DA45="","",'Result Sheet'!DA45)</f>
        <v/>
      </c>
      <c r="X42" s="262" t="str">
        <f>IF('Result Sheet'!DB45="","",'Result Sheet'!DB45)</f>
        <v/>
      </c>
      <c r="Y42" s="263" t="str">
        <f>IF('Result Sheet'!EG45="","",'Result Sheet'!EG45)</f>
        <v/>
      </c>
      <c r="BS42" s="264" t="str">
        <f>'Result Sheet'!G45</f>
        <v/>
      </c>
      <c r="BT42" s="265" t="str">
        <f t="shared" si="0"/>
        <v/>
      </c>
      <c r="BU42" s="265" t="str">
        <f t="shared" si="1"/>
        <v/>
      </c>
      <c r="BV42" s="265" t="str">
        <f t="shared" si="2"/>
        <v/>
      </c>
      <c r="BW42" s="265" t="str">
        <f t="shared" si="3"/>
        <v/>
      </c>
      <c r="BX42" s="265" t="str">
        <f t="shared" si="4"/>
        <v/>
      </c>
      <c r="BY42" s="265" t="str">
        <f t="shared" si="5"/>
        <v/>
      </c>
      <c r="BZ42" s="265" t="str">
        <f t="shared" si="6"/>
        <v/>
      </c>
      <c r="CA42" s="265" t="str">
        <f t="shared" si="7"/>
        <v/>
      </c>
      <c r="CB42" s="265" t="str">
        <f t="shared" si="8"/>
        <v/>
      </c>
      <c r="CC42" s="265" t="str">
        <f t="shared" si="9"/>
        <v/>
      </c>
      <c r="CD42" s="265" t="str">
        <f t="shared" si="10"/>
        <v/>
      </c>
      <c r="CE42" s="265" t="str">
        <f t="shared" si="11"/>
        <v/>
      </c>
      <c r="CF42" s="266"/>
    </row>
    <row r="43" spans="1:84" ht="15.9" customHeight="1">
      <c r="A43" s="253">
        <f>IF('[1]Statement of Marks'!A46="","",'[1]Statement of Marks'!A46)</f>
        <v>39</v>
      </c>
      <c r="B43" s="254" t="str">
        <f>IF('Result Sheet'!B46="","",'Result Sheet'!B46)</f>
        <v/>
      </c>
      <c r="C43" s="255" t="str">
        <f>IF('Result Sheet'!F46="","",'Result Sheet'!F46)</f>
        <v/>
      </c>
      <c r="D43" s="256" t="str">
        <f>IF('Result Sheet'!E46="","",'Result Sheet'!E46)</f>
        <v/>
      </c>
      <c r="E43" s="257" t="str">
        <f>IF('Result Sheet'!G46="","",'Result Sheet'!G46)</f>
        <v/>
      </c>
      <c r="F43" s="257" t="str">
        <f>IF('Result Sheet'!H46="","",'Result Sheet'!H46)</f>
        <v/>
      </c>
      <c r="G43" s="257" t="str">
        <f>IF('Result Sheet'!I46="","",'Result Sheet'!I46)</f>
        <v/>
      </c>
      <c r="H43" s="258" t="str">
        <f>IF('Result Sheet'!K46="","",'Result Sheet'!K46)</f>
        <v/>
      </c>
      <c r="I43" s="258" t="str">
        <f>IF('Result Sheet'!J46="","",'Result Sheet'!J46)</f>
        <v/>
      </c>
      <c r="J43" s="388" t="str">
        <f>IF('Result Sheet'!EE46="","",'Result Sheet'!EE46)</f>
        <v/>
      </c>
      <c r="K43" s="259" t="str">
        <f>IF('Result Sheet'!EA46="","",'Result Sheet'!EA46)</f>
        <v/>
      </c>
      <c r="L43" s="260" t="str">
        <f>IF('Result Sheet'!EB46="","",'Result Sheet'!EB46)</f>
        <v/>
      </c>
      <c r="M43" s="259" t="str">
        <f>IF('Result Sheet'!EC46="","",'Result Sheet'!EC46)</f>
        <v/>
      </c>
      <c r="N43" s="330" t="str">
        <f>IF('Result Sheet'!EH46="","",'Result Sheet'!EH46)</f>
        <v/>
      </c>
      <c r="O43" s="261" t="str">
        <f>IF('Result Sheet'!AC46="","",'Result Sheet'!AC46)</f>
        <v/>
      </c>
      <c r="P43" s="262" t="str">
        <f>IF('Result Sheet'!AD46="","",'Result Sheet'!AD46)</f>
        <v/>
      </c>
      <c r="Q43" s="261" t="str">
        <f>IF('Result Sheet'!AV46="","",'Result Sheet'!AV46)</f>
        <v/>
      </c>
      <c r="R43" s="262" t="str">
        <f>IF('Result Sheet'!AW46="","",'Result Sheet'!AW46)</f>
        <v/>
      </c>
      <c r="S43" s="261" t="str">
        <f>IF('Result Sheet'!BO46="","",'Result Sheet'!BO46)</f>
        <v/>
      </c>
      <c r="T43" s="262" t="str">
        <f>IF('Result Sheet'!BP46="","",'Result Sheet'!BP46)</f>
        <v/>
      </c>
      <c r="U43" s="261" t="str">
        <f>IF('Result Sheet'!CH46="","",'Result Sheet'!CH46)</f>
        <v/>
      </c>
      <c r="V43" s="262" t="str">
        <f>IF('Result Sheet'!CI46="","",'Result Sheet'!CI46)</f>
        <v/>
      </c>
      <c r="W43" s="261" t="str">
        <f>IF('Result Sheet'!DA46="","",'Result Sheet'!DA46)</f>
        <v/>
      </c>
      <c r="X43" s="262" t="str">
        <f>IF('Result Sheet'!DB46="","",'Result Sheet'!DB46)</f>
        <v/>
      </c>
      <c r="Y43" s="263" t="str">
        <f>IF('Result Sheet'!EG46="","",'Result Sheet'!EG46)</f>
        <v/>
      </c>
      <c r="BS43" s="264" t="str">
        <f>'Result Sheet'!G46</f>
        <v/>
      </c>
      <c r="BT43" s="265" t="str">
        <f t="shared" si="0"/>
        <v/>
      </c>
      <c r="BU43" s="265" t="str">
        <f t="shared" si="1"/>
        <v/>
      </c>
      <c r="BV43" s="265" t="str">
        <f t="shared" si="2"/>
        <v/>
      </c>
      <c r="BW43" s="265" t="str">
        <f t="shared" si="3"/>
        <v/>
      </c>
      <c r="BX43" s="265" t="str">
        <f t="shared" si="4"/>
        <v/>
      </c>
      <c r="BY43" s="265" t="str">
        <f t="shared" si="5"/>
        <v/>
      </c>
      <c r="BZ43" s="265" t="str">
        <f t="shared" si="6"/>
        <v/>
      </c>
      <c r="CA43" s="265" t="str">
        <f t="shared" si="7"/>
        <v/>
      </c>
      <c r="CB43" s="265" t="str">
        <f t="shared" si="8"/>
        <v/>
      </c>
      <c r="CC43" s="265" t="str">
        <f t="shared" si="9"/>
        <v/>
      </c>
      <c r="CD43" s="265" t="str">
        <f t="shared" si="10"/>
        <v/>
      </c>
      <c r="CE43" s="265" t="str">
        <f t="shared" si="11"/>
        <v/>
      </c>
      <c r="CF43" s="266"/>
    </row>
    <row r="44" spans="1:84" ht="15.9" customHeight="1">
      <c r="A44" s="253">
        <f>IF('[1]Statement of Marks'!A47="","",'[1]Statement of Marks'!A47)</f>
        <v>40</v>
      </c>
      <c r="B44" s="254" t="str">
        <f>IF('Result Sheet'!B47="","",'Result Sheet'!B47)</f>
        <v/>
      </c>
      <c r="C44" s="255" t="str">
        <f>IF('Result Sheet'!F47="","",'Result Sheet'!F47)</f>
        <v/>
      </c>
      <c r="D44" s="256" t="str">
        <f>IF('Result Sheet'!E47="","",'Result Sheet'!E47)</f>
        <v/>
      </c>
      <c r="E44" s="257" t="str">
        <f>IF('Result Sheet'!G47="","",'Result Sheet'!G47)</f>
        <v/>
      </c>
      <c r="F44" s="257" t="str">
        <f>IF('Result Sheet'!H47="","",'Result Sheet'!H47)</f>
        <v/>
      </c>
      <c r="G44" s="257" t="str">
        <f>IF('Result Sheet'!I47="","",'Result Sheet'!I47)</f>
        <v/>
      </c>
      <c r="H44" s="258" t="str">
        <f>IF('Result Sheet'!K47="","",'Result Sheet'!K47)</f>
        <v/>
      </c>
      <c r="I44" s="258" t="str">
        <f>IF('Result Sheet'!J47="","",'Result Sheet'!J47)</f>
        <v/>
      </c>
      <c r="J44" s="388" t="str">
        <f>IF('Result Sheet'!EE47="","",'Result Sheet'!EE47)</f>
        <v/>
      </c>
      <c r="K44" s="259" t="str">
        <f>IF('Result Sheet'!EA47="","",'Result Sheet'!EA47)</f>
        <v/>
      </c>
      <c r="L44" s="260" t="str">
        <f>IF('Result Sheet'!EB47="","",'Result Sheet'!EB47)</f>
        <v/>
      </c>
      <c r="M44" s="259" t="str">
        <f>IF('Result Sheet'!EC47="","",'Result Sheet'!EC47)</f>
        <v/>
      </c>
      <c r="N44" s="330" t="str">
        <f>IF('Result Sheet'!EH47="","",'Result Sheet'!EH47)</f>
        <v/>
      </c>
      <c r="O44" s="261" t="str">
        <f>IF('Result Sheet'!AC47="","",'Result Sheet'!AC47)</f>
        <v/>
      </c>
      <c r="P44" s="262" t="str">
        <f>IF('Result Sheet'!AD47="","",'Result Sheet'!AD47)</f>
        <v/>
      </c>
      <c r="Q44" s="261" t="str">
        <f>IF('Result Sheet'!AV47="","",'Result Sheet'!AV47)</f>
        <v/>
      </c>
      <c r="R44" s="262" t="str">
        <f>IF('Result Sheet'!AW47="","",'Result Sheet'!AW47)</f>
        <v/>
      </c>
      <c r="S44" s="261" t="str">
        <f>IF('Result Sheet'!BO47="","",'Result Sheet'!BO47)</f>
        <v/>
      </c>
      <c r="T44" s="262" t="str">
        <f>IF('Result Sheet'!BP47="","",'Result Sheet'!BP47)</f>
        <v/>
      </c>
      <c r="U44" s="261" t="str">
        <f>IF('Result Sheet'!CH47="","",'Result Sheet'!CH47)</f>
        <v/>
      </c>
      <c r="V44" s="262" t="str">
        <f>IF('Result Sheet'!CI47="","",'Result Sheet'!CI47)</f>
        <v/>
      </c>
      <c r="W44" s="261" t="str">
        <f>IF('Result Sheet'!DA47="","",'Result Sheet'!DA47)</f>
        <v/>
      </c>
      <c r="X44" s="262" t="str">
        <f>IF('Result Sheet'!DB47="","",'Result Sheet'!DB47)</f>
        <v/>
      </c>
      <c r="Y44" s="263" t="str">
        <f>IF('Result Sheet'!EG47="","",'Result Sheet'!EG47)</f>
        <v/>
      </c>
      <c r="BS44" s="264" t="str">
        <f>'Result Sheet'!G47</f>
        <v/>
      </c>
      <c r="BT44" s="265" t="str">
        <f t="shared" si="0"/>
        <v/>
      </c>
      <c r="BU44" s="265" t="str">
        <f t="shared" si="1"/>
        <v/>
      </c>
      <c r="BV44" s="265" t="str">
        <f t="shared" si="2"/>
        <v/>
      </c>
      <c r="BW44" s="265" t="str">
        <f t="shared" si="3"/>
        <v/>
      </c>
      <c r="BX44" s="265" t="str">
        <f t="shared" si="4"/>
        <v/>
      </c>
      <c r="BY44" s="265" t="str">
        <f t="shared" si="5"/>
        <v/>
      </c>
      <c r="BZ44" s="265" t="str">
        <f t="shared" si="6"/>
        <v/>
      </c>
      <c r="CA44" s="265" t="str">
        <f t="shared" si="7"/>
        <v/>
      </c>
      <c r="CB44" s="265" t="str">
        <f t="shared" si="8"/>
        <v/>
      </c>
      <c r="CC44" s="265" t="str">
        <f t="shared" si="9"/>
        <v/>
      </c>
      <c r="CD44" s="265" t="str">
        <f t="shared" si="10"/>
        <v/>
      </c>
      <c r="CE44" s="265" t="str">
        <f t="shared" si="11"/>
        <v/>
      </c>
      <c r="CF44" s="266"/>
    </row>
    <row r="45" spans="1:84" ht="15.9" customHeight="1">
      <c r="A45" s="253">
        <f>IF('[1]Statement of Marks'!A48="","",'[1]Statement of Marks'!A48)</f>
        <v>41</v>
      </c>
      <c r="B45" s="254" t="str">
        <f>IF('Result Sheet'!B48="","",'Result Sheet'!B48)</f>
        <v/>
      </c>
      <c r="C45" s="255" t="str">
        <f>IF('Result Sheet'!F48="","",'Result Sheet'!F48)</f>
        <v/>
      </c>
      <c r="D45" s="256" t="str">
        <f>IF('Result Sheet'!E48="","",'Result Sheet'!E48)</f>
        <v/>
      </c>
      <c r="E45" s="257" t="str">
        <f>IF('Result Sheet'!G48="","",'Result Sheet'!G48)</f>
        <v/>
      </c>
      <c r="F45" s="257" t="str">
        <f>IF('Result Sheet'!H48="","",'Result Sheet'!H48)</f>
        <v/>
      </c>
      <c r="G45" s="257" t="str">
        <f>IF('Result Sheet'!I48="","",'Result Sheet'!I48)</f>
        <v/>
      </c>
      <c r="H45" s="258" t="str">
        <f>IF('Result Sheet'!K48="","",'Result Sheet'!K48)</f>
        <v/>
      </c>
      <c r="I45" s="258" t="str">
        <f>IF('Result Sheet'!J48="","",'Result Sheet'!J48)</f>
        <v/>
      </c>
      <c r="J45" s="388" t="str">
        <f>IF('Result Sheet'!EE48="","",'Result Sheet'!EE48)</f>
        <v/>
      </c>
      <c r="K45" s="259" t="str">
        <f>IF('Result Sheet'!EA48="","",'Result Sheet'!EA48)</f>
        <v/>
      </c>
      <c r="L45" s="260" t="str">
        <f>IF('Result Sheet'!EB48="","",'Result Sheet'!EB48)</f>
        <v/>
      </c>
      <c r="M45" s="259" t="str">
        <f>IF('Result Sheet'!EC48="","",'Result Sheet'!EC48)</f>
        <v/>
      </c>
      <c r="N45" s="330" t="str">
        <f>IF('Result Sheet'!EH48="","",'Result Sheet'!EH48)</f>
        <v/>
      </c>
      <c r="O45" s="261" t="str">
        <f>IF('Result Sheet'!AC48="","",'Result Sheet'!AC48)</f>
        <v/>
      </c>
      <c r="P45" s="262" t="str">
        <f>IF('Result Sheet'!AD48="","",'Result Sheet'!AD48)</f>
        <v/>
      </c>
      <c r="Q45" s="261" t="str">
        <f>IF('Result Sheet'!AV48="","",'Result Sheet'!AV48)</f>
        <v/>
      </c>
      <c r="R45" s="262" t="str">
        <f>IF('Result Sheet'!AW48="","",'Result Sheet'!AW48)</f>
        <v/>
      </c>
      <c r="S45" s="261" t="str">
        <f>IF('Result Sheet'!BO48="","",'Result Sheet'!BO48)</f>
        <v/>
      </c>
      <c r="T45" s="262" t="str">
        <f>IF('Result Sheet'!BP48="","",'Result Sheet'!BP48)</f>
        <v/>
      </c>
      <c r="U45" s="261" t="str">
        <f>IF('Result Sheet'!CH48="","",'Result Sheet'!CH48)</f>
        <v/>
      </c>
      <c r="V45" s="262" t="str">
        <f>IF('Result Sheet'!CI48="","",'Result Sheet'!CI48)</f>
        <v/>
      </c>
      <c r="W45" s="261" t="str">
        <f>IF('Result Sheet'!DA48="","",'Result Sheet'!DA48)</f>
        <v/>
      </c>
      <c r="X45" s="262" t="str">
        <f>IF('Result Sheet'!DB48="","",'Result Sheet'!DB48)</f>
        <v/>
      </c>
      <c r="Y45" s="263" t="str">
        <f>IF('Result Sheet'!EG48="","",'Result Sheet'!EG48)</f>
        <v/>
      </c>
      <c r="BS45" s="264" t="str">
        <f>'Result Sheet'!G48</f>
        <v/>
      </c>
      <c r="BT45" s="265" t="str">
        <f t="shared" si="0"/>
        <v/>
      </c>
      <c r="BU45" s="265" t="str">
        <f t="shared" si="1"/>
        <v/>
      </c>
      <c r="BV45" s="265" t="str">
        <f t="shared" si="2"/>
        <v/>
      </c>
      <c r="BW45" s="265" t="str">
        <f t="shared" si="3"/>
        <v/>
      </c>
      <c r="BX45" s="265" t="str">
        <f t="shared" si="4"/>
        <v/>
      </c>
      <c r="BY45" s="265" t="str">
        <f t="shared" si="5"/>
        <v/>
      </c>
      <c r="BZ45" s="265" t="str">
        <f t="shared" si="6"/>
        <v/>
      </c>
      <c r="CA45" s="265" t="str">
        <f t="shared" si="7"/>
        <v/>
      </c>
      <c r="CB45" s="265" t="str">
        <f t="shared" si="8"/>
        <v/>
      </c>
      <c r="CC45" s="265" t="str">
        <f t="shared" si="9"/>
        <v/>
      </c>
      <c r="CD45" s="265" t="str">
        <f t="shared" si="10"/>
        <v/>
      </c>
      <c r="CE45" s="265" t="str">
        <f t="shared" si="11"/>
        <v/>
      </c>
      <c r="CF45" s="266"/>
    </row>
    <row r="46" spans="1:84" ht="15.9" customHeight="1">
      <c r="A46" s="253">
        <f>IF('[1]Statement of Marks'!A49="","",'[1]Statement of Marks'!A49)</f>
        <v>42</v>
      </c>
      <c r="B46" s="254" t="str">
        <f>IF('Result Sheet'!B49="","",'Result Sheet'!B49)</f>
        <v/>
      </c>
      <c r="C46" s="255" t="str">
        <f>IF('Result Sheet'!F49="","",'Result Sheet'!F49)</f>
        <v/>
      </c>
      <c r="D46" s="256" t="str">
        <f>IF('Result Sheet'!E49="","",'Result Sheet'!E49)</f>
        <v/>
      </c>
      <c r="E46" s="257" t="str">
        <f>IF('Result Sheet'!G49="","",'Result Sheet'!G49)</f>
        <v/>
      </c>
      <c r="F46" s="257" t="str">
        <f>IF('Result Sheet'!H49="","",'Result Sheet'!H49)</f>
        <v/>
      </c>
      <c r="G46" s="257" t="str">
        <f>IF('Result Sheet'!I49="","",'Result Sheet'!I49)</f>
        <v/>
      </c>
      <c r="H46" s="258" t="str">
        <f>IF('Result Sheet'!K49="","",'Result Sheet'!K49)</f>
        <v/>
      </c>
      <c r="I46" s="258" t="str">
        <f>IF('Result Sheet'!J49="","",'Result Sheet'!J49)</f>
        <v/>
      </c>
      <c r="J46" s="388" t="str">
        <f>IF('Result Sheet'!EE49="","",'Result Sheet'!EE49)</f>
        <v/>
      </c>
      <c r="K46" s="259" t="str">
        <f>IF('Result Sheet'!EA49="","",'Result Sheet'!EA49)</f>
        <v/>
      </c>
      <c r="L46" s="260" t="str">
        <f>IF('Result Sheet'!EB49="","",'Result Sheet'!EB49)</f>
        <v/>
      </c>
      <c r="M46" s="259" t="str">
        <f>IF('Result Sheet'!EC49="","",'Result Sheet'!EC49)</f>
        <v/>
      </c>
      <c r="N46" s="330" t="str">
        <f>IF('Result Sheet'!EH49="","",'Result Sheet'!EH49)</f>
        <v/>
      </c>
      <c r="O46" s="261" t="str">
        <f>IF('Result Sheet'!AC49="","",'Result Sheet'!AC49)</f>
        <v/>
      </c>
      <c r="P46" s="262" t="str">
        <f>IF('Result Sheet'!AD49="","",'Result Sheet'!AD49)</f>
        <v/>
      </c>
      <c r="Q46" s="261" t="str">
        <f>IF('Result Sheet'!AV49="","",'Result Sheet'!AV49)</f>
        <v/>
      </c>
      <c r="R46" s="262" t="str">
        <f>IF('Result Sheet'!AW49="","",'Result Sheet'!AW49)</f>
        <v/>
      </c>
      <c r="S46" s="261" t="str">
        <f>IF('Result Sheet'!BO49="","",'Result Sheet'!BO49)</f>
        <v/>
      </c>
      <c r="T46" s="262" t="str">
        <f>IF('Result Sheet'!BP49="","",'Result Sheet'!BP49)</f>
        <v/>
      </c>
      <c r="U46" s="261" t="str">
        <f>IF('Result Sheet'!CH49="","",'Result Sheet'!CH49)</f>
        <v/>
      </c>
      <c r="V46" s="262" t="str">
        <f>IF('Result Sheet'!CI49="","",'Result Sheet'!CI49)</f>
        <v/>
      </c>
      <c r="W46" s="261" t="str">
        <f>IF('Result Sheet'!DA49="","",'Result Sheet'!DA49)</f>
        <v/>
      </c>
      <c r="X46" s="262" t="str">
        <f>IF('Result Sheet'!DB49="","",'Result Sheet'!DB49)</f>
        <v/>
      </c>
      <c r="Y46" s="263" t="str">
        <f>IF('Result Sheet'!EG49="","",'Result Sheet'!EG49)</f>
        <v/>
      </c>
      <c r="BS46" s="264" t="str">
        <f>'Result Sheet'!G49</f>
        <v/>
      </c>
      <c r="BT46" s="265" t="str">
        <f t="shared" si="0"/>
        <v/>
      </c>
      <c r="BU46" s="265" t="str">
        <f t="shared" si="1"/>
        <v/>
      </c>
      <c r="BV46" s="265" t="str">
        <f t="shared" si="2"/>
        <v/>
      </c>
      <c r="BW46" s="265" t="str">
        <f t="shared" si="3"/>
        <v/>
      </c>
      <c r="BX46" s="265" t="str">
        <f t="shared" si="4"/>
        <v/>
      </c>
      <c r="BY46" s="265" t="str">
        <f t="shared" si="5"/>
        <v/>
      </c>
      <c r="BZ46" s="265" t="str">
        <f t="shared" si="6"/>
        <v/>
      </c>
      <c r="CA46" s="265" t="str">
        <f t="shared" si="7"/>
        <v/>
      </c>
      <c r="CB46" s="265" t="str">
        <f t="shared" si="8"/>
        <v/>
      </c>
      <c r="CC46" s="265" t="str">
        <f t="shared" si="9"/>
        <v/>
      </c>
      <c r="CD46" s="265" t="str">
        <f t="shared" si="10"/>
        <v/>
      </c>
      <c r="CE46" s="265" t="str">
        <f t="shared" si="11"/>
        <v/>
      </c>
      <c r="CF46" s="266"/>
    </row>
    <row r="47" spans="1:84" ht="15.9" customHeight="1">
      <c r="A47" s="253">
        <f>IF('[1]Statement of Marks'!A50="","",'[1]Statement of Marks'!A50)</f>
        <v>43</v>
      </c>
      <c r="B47" s="254" t="str">
        <f>IF('Result Sheet'!B50="","",'Result Sheet'!B50)</f>
        <v/>
      </c>
      <c r="C47" s="255" t="str">
        <f>IF('Result Sheet'!F50="","",'Result Sheet'!F50)</f>
        <v/>
      </c>
      <c r="D47" s="256" t="str">
        <f>IF('Result Sheet'!E50="","",'Result Sheet'!E50)</f>
        <v/>
      </c>
      <c r="E47" s="257" t="str">
        <f>IF('Result Sheet'!G50="","",'Result Sheet'!G50)</f>
        <v/>
      </c>
      <c r="F47" s="257" t="str">
        <f>IF('Result Sheet'!H50="","",'Result Sheet'!H50)</f>
        <v/>
      </c>
      <c r="G47" s="257" t="str">
        <f>IF('Result Sheet'!I50="","",'Result Sheet'!I50)</f>
        <v/>
      </c>
      <c r="H47" s="258" t="str">
        <f>IF('Result Sheet'!K50="","",'Result Sheet'!K50)</f>
        <v/>
      </c>
      <c r="I47" s="258" t="str">
        <f>IF('Result Sheet'!J50="","",'Result Sheet'!J50)</f>
        <v/>
      </c>
      <c r="J47" s="388" t="str">
        <f>IF('Result Sheet'!EE50="","",'Result Sheet'!EE50)</f>
        <v/>
      </c>
      <c r="K47" s="259" t="str">
        <f>IF('Result Sheet'!EA50="","",'Result Sheet'!EA50)</f>
        <v/>
      </c>
      <c r="L47" s="260" t="str">
        <f>IF('Result Sheet'!EB50="","",'Result Sheet'!EB50)</f>
        <v/>
      </c>
      <c r="M47" s="259" t="str">
        <f>IF('Result Sheet'!EC50="","",'Result Sheet'!EC50)</f>
        <v/>
      </c>
      <c r="N47" s="330" t="str">
        <f>IF('Result Sheet'!EH50="","",'Result Sheet'!EH50)</f>
        <v/>
      </c>
      <c r="O47" s="261" t="str">
        <f>IF('Result Sheet'!AC50="","",'Result Sheet'!AC50)</f>
        <v/>
      </c>
      <c r="P47" s="262" t="str">
        <f>IF('Result Sheet'!AD50="","",'Result Sheet'!AD50)</f>
        <v/>
      </c>
      <c r="Q47" s="261" t="str">
        <f>IF('Result Sheet'!AV50="","",'Result Sheet'!AV50)</f>
        <v/>
      </c>
      <c r="R47" s="262" t="str">
        <f>IF('Result Sheet'!AW50="","",'Result Sheet'!AW50)</f>
        <v/>
      </c>
      <c r="S47" s="261" t="str">
        <f>IF('Result Sheet'!BO50="","",'Result Sheet'!BO50)</f>
        <v/>
      </c>
      <c r="T47" s="262" t="str">
        <f>IF('Result Sheet'!BP50="","",'Result Sheet'!BP50)</f>
        <v/>
      </c>
      <c r="U47" s="261" t="str">
        <f>IF('Result Sheet'!CH50="","",'Result Sheet'!CH50)</f>
        <v/>
      </c>
      <c r="V47" s="262" t="str">
        <f>IF('Result Sheet'!CI50="","",'Result Sheet'!CI50)</f>
        <v/>
      </c>
      <c r="W47" s="261" t="str">
        <f>IF('Result Sheet'!DA50="","",'Result Sheet'!DA50)</f>
        <v/>
      </c>
      <c r="X47" s="262" t="str">
        <f>IF('Result Sheet'!DB50="","",'Result Sheet'!DB50)</f>
        <v/>
      </c>
      <c r="Y47" s="263" t="str">
        <f>IF('Result Sheet'!EG50="","",'Result Sheet'!EG50)</f>
        <v/>
      </c>
      <c r="BS47" s="264" t="str">
        <f>'Result Sheet'!G50</f>
        <v/>
      </c>
      <c r="BT47" s="265" t="str">
        <f t="shared" si="0"/>
        <v/>
      </c>
      <c r="BU47" s="265" t="str">
        <f t="shared" si="1"/>
        <v/>
      </c>
      <c r="BV47" s="265" t="str">
        <f t="shared" si="2"/>
        <v/>
      </c>
      <c r="BW47" s="265" t="str">
        <f t="shared" si="3"/>
        <v/>
      </c>
      <c r="BX47" s="265" t="str">
        <f t="shared" si="4"/>
        <v/>
      </c>
      <c r="BY47" s="265" t="str">
        <f t="shared" si="5"/>
        <v/>
      </c>
      <c r="BZ47" s="265" t="str">
        <f t="shared" si="6"/>
        <v/>
      </c>
      <c r="CA47" s="265" t="str">
        <f t="shared" si="7"/>
        <v/>
      </c>
      <c r="CB47" s="265" t="str">
        <f t="shared" si="8"/>
        <v/>
      </c>
      <c r="CC47" s="265" t="str">
        <f t="shared" si="9"/>
        <v/>
      </c>
      <c r="CD47" s="265" t="str">
        <f t="shared" si="10"/>
        <v/>
      </c>
      <c r="CE47" s="265" t="str">
        <f t="shared" si="11"/>
        <v/>
      </c>
      <c r="CF47" s="266"/>
    </row>
    <row r="48" spans="1:84" ht="15.9" customHeight="1">
      <c r="A48" s="253">
        <f>IF('[1]Statement of Marks'!A51="","",'[1]Statement of Marks'!A51)</f>
        <v>44</v>
      </c>
      <c r="B48" s="254" t="str">
        <f>IF('Result Sheet'!B51="","",'Result Sheet'!B51)</f>
        <v/>
      </c>
      <c r="C48" s="255" t="str">
        <f>IF('Result Sheet'!F51="","",'Result Sheet'!F51)</f>
        <v/>
      </c>
      <c r="D48" s="256" t="str">
        <f>IF('Result Sheet'!E51="","",'Result Sheet'!E51)</f>
        <v/>
      </c>
      <c r="E48" s="257" t="str">
        <f>IF('Result Sheet'!G51="","",'Result Sheet'!G51)</f>
        <v/>
      </c>
      <c r="F48" s="257" t="str">
        <f>IF('Result Sheet'!H51="","",'Result Sheet'!H51)</f>
        <v/>
      </c>
      <c r="G48" s="257" t="str">
        <f>IF('Result Sheet'!I51="","",'Result Sheet'!I51)</f>
        <v/>
      </c>
      <c r="H48" s="258" t="str">
        <f>IF('Result Sheet'!K51="","",'Result Sheet'!K51)</f>
        <v/>
      </c>
      <c r="I48" s="258" t="str">
        <f>IF('Result Sheet'!J51="","",'Result Sheet'!J51)</f>
        <v/>
      </c>
      <c r="J48" s="388" t="str">
        <f>IF('Result Sheet'!EE51="","",'Result Sheet'!EE51)</f>
        <v/>
      </c>
      <c r="K48" s="259" t="str">
        <f>IF('Result Sheet'!EA51="","",'Result Sheet'!EA51)</f>
        <v/>
      </c>
      <c r="L48" s="260" t="str">
        <f>IF('Result Sheet'!EB51="","",'Result Sheet'!EB51)</f>
        <v/>
      </c>
      <c r="M48" s="259" t="str">
        <f>IF('Result Sheet'!EC51="","",'Result Sheet'!EC51)</f>
        <v/>
      </c>
      <c r="N48" s="330" t="str">
        <f>IF('Result Sheet'!EH51="","",'Result Sheet'!EH51)</f>
        <v/>
      </c>
      <c r="O48" s="261" t="str">
        <f>IF('Result Sheet'!AC51="","",'Result Sheet'!AC51)</f>
        <v/>
      </c>
      <c r="P48" s="262" t="str">
        <f>IF('Result Sheet'!AD51="","",'Result Sheet'!AD51)</f>
        <v/>
      </c>
      <c r="Q48" s="261" t="str">
        <f>IF('Result Sheet'!AV51="","",'Result Sheet'!AV51)</f>
        <v/>
      </c>
      <c r="R48" s="262" t="str">
        <f>IF('Result Sheet'!AW51="","",'Result Sheet'!AW51)</f>
        <v/>
      </c>
      <c r="S48" s="261" t="str">
        <f>IF('Result Sheet'!BO51="","",'Result Sheet'!BO51)</f>
        <v/>
      </c>
      <c r="T48" s="262" t="str">
        <f>IF('Result Sheet'!BP51="","",'Result Sheet'!BP51)</f>
        <v/>
      </c>
      <c r="U48" s="261" t="str">
        <f>IF('Result Sheet'!CH51="","",'Result Sheet'!CH51)</f>
        <v/>
      </c>
      <c r="V48" s="262" t="str">
        <f>IF('Result Sheet'!CI51="","",'Result Sheet'!CI51)</f>
        <v/>
      </c>
      <c r="W48" s="261" t="str">
        <f>IF('Result Sheet'!DA51="","",'Result Sheet'!DA51)</f>
        <v/>
      </c>
      <c r="X48" s="262" t="str">
        <f>IF('Result Sheet'!DB51="","",'Result Sheet'!DB51)</f>
        <v/>
      </c>
      <c r="Y48" s="263" t="str">
        <f>IF('Result Sheet'!EG51="","",'Result Sheet'!EG51)</f>
        <v/>
      </c>
      <c r="BS48" s="264" t="str">
        <f>'Result Sheet'!G51</f>
        <v/>
      </c>
      <c r="BT48" s="265" t="str">
        <f t="shared" si="0"/>
        <v/>
      </c>
      <c r="BU48" s="265" t="str">
        <f t="shared" si="1"/>
        <v/>
      </c>
      <c r="BV48" s="265" t="str">
        <f t="shared" si="2"/>
        <v/>
      </c>
      <c r="BW48" s="265" t="str">
        <f t="shared" si="3"/>
        <v/>
      </c>
      <c r="BX48" s="265" t="str">
        <f t="shared" si="4"/>
        <v/>
      </c>
      <c r="BY48" s="265" t="str">
        <f t="shared" si="5"/>
        <v/>
      </c>
      <c r="BZ48" s="265" t="str">
        <f t="shared" si="6"/>
        <v/>
      </c>
      <c r="CA48" s="265" t="str">
        <f t="shared" si="7"/>
        <v/>
      </c>
      <c r="CB48" s="265" t="str">
        <f t="shared" si="8"/>
        <v/>
      </c>
      <c r="CC48" s="265" t="str">
        <f t="shared" si="9"/>
        <v/>
      </c>
      <c r="CD48" s="265" t="str">
        <f t="shared" si="10"/>
        <v/>
      </c>
      <c r="CE48" s="265" t="str">
        <f t="shared" si="11"/>
        <v/>
      </c>
      <c r="CF48" s="266"/>
    </row>
    <row r="49" spans="1:84" ht="15.9" customHeight="1">
      <c r="A49" s="253">
        <f>IF('[1]Statement of Marks'!A52="","",'[1]Statement of Marks'!A52)</f>
        <v>45</v>
      </c>
      <c r="B49" s="254" t="str">
        <f>IF('Result Sheet'!B52="","",'Result Sheet'!B52)</f>
        <v/>
      </c>
      <c r="C49" s="255" t="str">
        <f>IF('Result Sheet'!F52="","",'Result Sheet'!F52)</f>
        <v/>
      </c>
      <c r="D49" s="256" t="str">
        <f>IF('Result Sheet'!E52="","",'Result Sheet'!E52)</f>
        <v/>
      </c>
      <c r="E49" s="257" t="str">
        <f>IF('Result Sheet'!G52="","",'Result Sheet'!G52)</f>
        <v/>
      </c>
      <c r="F49" s="257" t="str">
        <f>IF('Result Sheet'!H52="","",'Result Sheet'!H52)</f>
        <v/>
      </c>
      <c r="G49" s="257" t="str">
        <f>IF('Result Sheet'!I52="","",'Result Sheet'!I52)</f>
        <v/>
      </c>
      <c r="H49" s="258" t="str">
        <f>IF('Result Sheet'!K52="","",'Result Sheet'!K52)</f>
        <v/>
      </c>
      <c r="I49" s="258" t="str">
        <f>IF('Result Sheet'!J52="","",'Result Sheet'!J52)</f>
        <v/>
      </c>
      <c r="J49" s="388" t="str">
        <f>IF('Result Sheet'!EE52="","",'Result Sheet'!EE52)</f>
        <v/>
      </c>
      <c r="K49" s="259" t="str">
        <f>IF('Result Sheet'!EA52="","",'Result Sheet'!EA52)</f>
        <v/>
      </c>
      <c r="L49" s="260" t="str">
        <f>IF('Result Sheet'!EB52="","",'Result Sheet'!EB52)</f>
        <v/>
      </c>
      <c r="M49" s="259" t="str">
        <f>IF('Result Sheet'!EC52="","",'Result Sheet'!EC52)</f>
        <v/>
      </c>
      <c r="N49" s="330" t="str">
        <f>IF('Result Sheet'!EH52="","",'Result Sheet'!EH52)</f>
        <v/>
      </c>
      <c r="O49" s="261" t="str">
        <f>IF('Result Sheet'!AC52="","",'Result Sheet'!AC52)</f>
        <v/>
      </c>
      <c r="P49" s="262" t="str">
        <f>IF('Result Sheet'!AD52="","",'Result Sheet'!AD52)</f>
        <v/>
      </c>
      <c r="Q49" s="261" t="str">
        <f>IF('Result Sheet'!AV52="","",'Result Sheet'!AV52)</f>
        <v/>
      </c>
      <c r="R49" s="262" t="str">
        <f>IF('Result Sheet'!AW52="","",'Result Sheet'!AW52)</f>
        <v/>
      </c>
      <c r="S49" s="261" t="str">
        <f>IF('Result Sheet'!BO52="","",'Result Sheet'!BO52)</f>
        <v/>
      </c>
      <c r="T49" s="262" t="str">
        <f>IF('Result Sheet'!BP52="","",'Result Sheet'!BP52)</f>
        <v/>
      </c>
      <c r="U49" s="261" t="str">
        <f>IF('Result Sheet'!CH52="","",'Result Sheet'!CH52)</f>
        <v/>
      </c>
      <c r="V49" s="262" t="str">
        <f>IF('Result Sheet'!CI52="","",'Result Sheet'!CI52)</f>
        <v/>
      </c>
      <c r="W49" s="261" t="str">
        <f>IF('Result Sheet'!DA52="","",'Result Sheet'!DA52)</f>
        <v/>
      </c>
      <c r="X49" s="262" t="str">
        <f>IF('Result Sheet'!DB52="","",'Result Sheet'!DB52)</f>
        <v/>
      </c>
      <c r="Y49" s="263" t="str">
        <f>IF('Result Sheet'!EG52="","",'Result Sheet'!EG52)</f>
        <v/>
      </c>
      <c r="BS49" s="264" t="str">
        <f>'Result Sheet'!G52</f>
        <v/>
      </c>
      <c r="BT49" s="265" t="str">
        <f t="shared" si="0"/>
        <v/>
      </c>
      <c r="BU49" s="265" t="str">
        <f t="shared" si="1"/>
        <v/>
      </c>
      <c r="BV49" s="265" t="str">
        <f t="shared" si="2"/>
        <v/>
      </c>
      <c r="BW49" s="265" t="str">
        <f t="shared" si="3"/>
        <v/>
      </c>
      <c r="BX49" s="265" t="str">
        <f t="shared" si="4"/>
        <v/>
      </c>
      <c r="BY49" s="265" t="str">
        <f t="shared" si="5"/>
        <v/>
      </c>
      <c r="BZ49" s="265" t="str">
        <f t="shared" si="6"/>
        <v/>
      </c>
      <c r="CA49" s="265" t="str">
        <f t="shared" si="7"/>
        <v/>
      </c>
      <c r="CB49" s="265" t="str">
        <f t="shared" si="8"/>
        <v/>
      </c>
      <c r="CC49" s="265" t="str">
        <f t="shared" si="9"/>
        <v/>
      </c>
      <c r="CD49" s="265" t="str">
        <f t="shared" si="10"/>
        <v/>
      </c>
      <c r="CE49" s="265" t="str">
        <f t="shared" si="11"/>
        <v/>
      </c>
      <c r="CF49" s="266"/>
    </row>
    <row r="50" spans="1:84" ht="15.9" customHeight="1">
      <c r="A50" s="253">
        <f>IF('[1]Statement of Marks'!A53="","",'[1]Statement of Marks'!A53)</f>
        <v>46</v>
      </c>
      <c r="B50" s="254" t="str">
        <f>IF('Result Sheet'!B53="","",'Result Sheet'!B53)</f>
        <v/>
      </c>
      <c r="C50" s="255" t="str">
        <f>IF('Result Sheet'!F53="","",'Result Sheet'!F53)</f>
        <v/>
      </c>
      <c r="D50" s="256" t="str">
        <f>IF('Result Sheet'!E53="","",'Result Sheet'!E53)</f>
        <v/>
      </c>
      <c r="E50" s="257" t="str">
        <f>IF('Result Sheet'!G53="","",'Result Sheet'!G53)</f>
        <v/>
      </c>
      <c r="F50" s="257" t="str">
        <f>IF('Result Sheet'!H53="","",'Result Sheet'!H53)</f>
        <v/>
      </c>
      <c r="G50" s="257" t="str">
        <f>IF('Result Sheet'!I53="","",'Result Sheet'!I53)</f>
        <v/>
      </c>
      <c r="H50" s="258" t="str">
        <f>IF('Result Sheet'!K53="","",'Result Sheet'!K53)</f>
        <v/>
      </c>
      <c r="I50" s="258" t="str">
        <f>IF('Result Sheet'!J53="","",'Result Sheet'!J53)</f>
        <v/>
      </c>
      <c r="J50" s="388" t="str">
        <f>IF('Result Sheet'!EE53="","",'Result Sheet'!EE53)</f>
        <v/>
      </c>
      <c r="K50" s="259" t="str">
        <f>IF('Result Sheet'!EA53="","",'Result Sheet'!EA53)</f>
        <v/>
      </c>
      <c r="L50" s="260" t="str">
        <f>IF('Result Sheet'!EB53="","",'Result Sheet'!EB53)</f>
        <v/>
      </c>
      <c r="M50" s="259" t="str">
        <f>IF('Result Sheet'!EC53="","",'Result Sheet'!EC53)</f>
        <v/>
      </c>
      <c r="N50" s="330" t="str">
        <f>IF('Result Sheet'!EH53="","",'Result Sheet'!EH53)</f>
        <v/>
      </c>
      <c r="O50" s="261" t="str">
        <f>IF('Result Sheet'!AC53="","",'Result Sheet'!AC53)</f>
        <v/>
      </c>
      <c r="P50" s="262" t="str">
        <f>IF('Result Sheet'!AD53="","",'Result Sheet'!AD53)</f>
        <v/>
      </c>
      <c r="Q50" s="261" t="str">
        <f>IF('Result Sheet'!AV53="","",'Result Sheet'!AV53)</f>
        <v/>
      </c>
      <c r="R50" s="262" t="str">
        <f>IF('Result Sheet'!AW53="","",'Result Sheet'!AW53)</f>
        <v/>
      </c>
      <c r="S50" s="261" t="str">
        <f>IF('Result Sheet'!BO53="","",'Result Sheet'!BO53)</f>
        <v/>
      </c>
      <c r="T50" s="262" t="str">
        <f>IF('Result Sheet'!BP53="","",'Result Sheet'!BP53)</f>
        <v/>
      </c>
      <c r="U50" s="261" t="str">
        <f>IF('Result Sheet'!CH53="","",'Result Sheet'!CH53)</f>
        <v/>
      </c>
      <c r="V50" s="262" t="str">
        <f>IF('Result Sheet'!CI53="","",'Result Sheet'!CI53)</f>
        <v/>
      </c>
      <c r="W50" s="261" t="str">
        <f>IF('Result Sheet'!DA53="","",'Result Sheet'!DA53)</f>
        <v/>
      </c>
      <c r="X50" s="262" t="str">
        <f>IF('Result Sheet'!DB53="","",'Result Sheet'!DB53)</f>
        <v/>
      </c>
      <c r="Y50" s="263" t="str">
        <f>IF('Result Sheet'!EG53="","",'Result Sheet'!EG53)</f>
        <v/>
      </c>
      <c r="BS50" s="264" t="str">
        <f>'Result Sheet'!G53</f>
        <v/>
      </c>
      <c r="BT50" s="265" t="str">
        <f t="shared" si="0"/>
        <v/>
      </c>
      <c r="BU50" s="265" t="str">
        <f t="shared" si="1"/>
        <v/>
      </c>
      <c r="BV50" s="265" t="str">
        <f t="shared" si="2"/>
        <v/>
      </c>
      <c r="BW50" s="265" t="str">
        <f t="shared" si="3"/>
        <v/>
      </c>
      <c r="BX50" s="265" t="str">
        <f t="shared" si="4"/>
        <v/>
      </c>
      <c r="BY50" s="265" t="str">
        <f t="shared" si="5"/>
        <v/>
      </c>
      <c r="BZ50" s="265" t="str">
        <f t="shared" si="6"/>
        <v/>
      </c>
      <c r="CA50" s="265" t="str">
        <f t="shared" si="7"/>
        <v/>
      </c>
      <c r="CB50" s="265" t="str">
        <f t="shared" si="8"/>
        <v/>
      </c>
      <c r="CC50" s="265" t="str">
        <f t="shared" si="9"/>
        <v/>
      </c>
      <c r="CD50" s="265" t="str">
        <f t="shared" si="10"/>
        <v/>
      </c>
      <c r="CE50" s="265" t="str">
        <f t="shared" si="11"/>
        <v/>
      </c>
      <c r="CF50" s="266"/>
    </row>
    <row r="51" spans="1:84" ht="15.9" customHeight="1">
      <c r="A51" s="253">
        <f>IF('[1]Statement of Marks'!A54="","",'[1]Statement of Marks'!A54)</f>
        <v>47</v>
      </c>
      <c r="B51" s="254" t="str">
        <f>IF('Result Sheet'!B54="","",'Result Sheet'!B54)</f>
        <v/>
      </c>
      <c r="C51" s="255" t="str">
        <f>IF('Result Sheet'!F54="","",'Result Sheet'!F54)</f>
        <v/>
      </c>
      <c r="D51" s="256" t="str">
        <f>IF('Result Sheet'!E54="","",'Result Sheet'!E54)</f>
        <v/>
      </c>
      <c r="E51" s="257" t="str">
        <f>IF('Result Sheet'!G54="","",'Result Sheet'!G54)</f>
        <v/>
      </c>
      <c r="F51" s="257" t="str">
        <f>IF('Result Sheet'!H54="","",'Result Sheet'!H54)</f>
        <v/>
      </c>
      <c r="G51" s="257" t="str">
        <f>IF('Result Sheet'!I54="","",'Result Sheet'!I54)</f>
        <v/>
      </c>
      <c r="H51" s="258" t="str">
        <f>IF('Result Sheet'!K54="","",'Result Sheet'!K54)</f>
        <v/>
      </c>
      <c r="I51" s="258" t="str">
        <f>IF('Result Sheet'!J54="","",'Result Sheet'!J54)</f>
        <v/>
      </c>
      <c r="J51" s="388" t="str">
        <f>IF('Result Sheet'!EE54="","",'Result Sheet'!EE54)</f>
        <v/>
      </c>
      <c r="K51" s="259" t="str">
        <f>IF('Result Sheet'!EA54="","",'Result Sheet'!EA54)</f>
        <v/>
      </c>
      <c r="L51" s="260" t="str">
        <f>IF('Result Sheet'!EB54="","",'Result Sheet'!EB54)</f>
        <v/>
      </c>
      <c r="M51" s="259" t="str">
        <f>IF('Result Sheet'!EC54="","",'Result Sheet'!EC54)</f>
        <v/>
      </c>
      <c r="N51" s="330" t="str">
        <f>IF('Result Sheet'!EH54="","",'Result Sheet'!EH54)</f>
        <v/>
      </c>
      <c r="O51" s="261" t="str">
        <f>IF('Result Sheet'!AC54="","",'Result Sheet'!AC54)</f>
        <v/>
      </c>
      <c r="P51" s="262" t="str">
        <f>IF('Result Sheet'!AD54="","",'Result Sheet'!AD54)</f>
        <v/>
      </c>
      <c r="Q51" s="261" t="str">
        <f>IF('Result Sheet'!AV54="","",'Result Sheet'!AV54)</f>
        <v/>
      </c>
      <c r="R51" s="262" t="str">
        <f>IF('Result Sheet'!AW54="","",'Result Sheet'!AW54)</f>
        <v/>
      </c>
      <c r="S51" s="261" t="str">
        <f>IF('Result Sheet'!BO54="","",'Result Sheet'!BO54)</f>
        <v/>
      </c>
      <c r="T51" s="262" t="str">
        <f>IF('Result Sheet'!BP54="","",'Result Sheet'!BP54)</f>
        <v/>
      </c>
      <c r="U51" s="261" t="str">
        <f>IF('Result Sheet'!CH54="","",'Result Sheet'!CH54)</f>
        <v/>
      </c>
      <c r="V51" s="262" t="str">
        <f>IF('Result Sheet'!CI54="","",'Result Sheet'!CI54)</f>
        <v/>
      </c>
      <c r="W51" s="261" t="str">
        <f>IF('Result Sheet'!DA54="","",'Result Sheet'!DA54)</f>
        <v/>
      </c>
      <c r="X51" s="262" t="str">
        <f>IF('Result Sheet'!DB54="","",'Result Sheet'!DB54)</f>
        <v/>
      </c>
      <c r="Y51" s="263" t="str">
        <f>IF('Result Sheet'!EG54="","",'Result Sheet'!EG54)</f>
        <v/>
      </c>
      <c r="BS51" s="264" t="str">
        <f>'Result Sheet'!G54</f>
        <v/>
      </c>
      <c r="BT51" s="265" t="str">
        <f t="shared" si="0"/>
        <v/>
      </c>
      <c r="BU51" s="265" t="str">
        <f t="shared" si="1"/>
        <v/>
      </c>
      <c r="BV51" s="265" t="str">
        <f t="shared" si="2"/>
        <v/>
      </c>
      <c r="BW51" s="265" t="str">
        <f t="shared" si="3"/>
        <v/>
      </c>
      <c r="BX51" s="265" t="str">
        <f t="shared" si="4"/>
        <v/>
      </c>
      <c r="BY51" s="265" t="str">
        <f t="shared" si="5"/>
        <v/>
      </c>
      <c r="BZ51" s="265" t="str">
        <f t="shared" si="6"/>
        <v/>
      </c>
      <c r="CA51" s="265" t="str">
        <f t="shared" si="7"/>
        <v/>
      </c>
      <c r="CB51" s="265" t="str">
        <f t="shared" si="8"/>
        <v/>
      </c>
      <c r="CC51" s="265" t="str">
        <f t="shared" si="9"/>
        <v/>
      </c>
      <c r="CD51" s="265" t="str">
        <f t="shared" si="10"/>
        <v/>
      </c>
      <c r="CE51" s="265" t="str">
        <f t="shared" si="11"/>
        <v/>
      </c>
      <c r="CF51" s="266"/>
    </row>
    <row r="52" spans="1:84" ht="15.9" customHeight="1">
      <c r="A52" s="253">
        <f>IF('[1]Statement of Marks'!A55="","",'[1]Statement of Marks'!A55)</f>
        <v>48</v>
      </c>
      <c r="B52" s="254" t="str">
        <f>IF('Result Sheet'!B55="","",'Result Sheet'!B55)</f>
        <v/>
      </c>
      <c r="C52" s="255" t="str">
        <f>IF('Result Sheet'!F55="","",'Result Sheet'!F55)</f>
        <v/>
      </c>
      <c r="D52" s="256" t="str">
        <f>IF('Result Sheet'!E55="","",'Result Sheet'!E55)</f>
        <v/>
      </c>
      <c r="E52" s="257" t="str">
        <f>IF('Result Sheet'!G55="","",'Result Sheet'!G55)</f>
        <v/>
      </c>
      <c r="F52" s="257" t="str">
        <f>IF('Result Sheet'!H55="","",'Result Sheet'!H55)</f>
        <v/>
      </c>
      <c r="G52" s="257" t="str">
        <f>IF('Result Sheet'!I55="","",'Result Sheet'!I55)</f>
        <v/>
      </c>
      <c r="H52" s="258" t="str">
        <f>IF('Result Sheet'!K55="","",'Result Sheet'!K55)</f>
        <v/>
      </c>
      <c r="I52" s="258" t="str">
        <f>IF('Result Sheet'!J55="","",'Result Sheet'!J55)</f>
        <v/>
      </c>
      <c r="J52" s="388" t="str">
        <f>IF('Result Sheet'!EE55="","",'Result Sheet'!EE55)</f>
        <v/>
      </c>
      <c r="K52" s="259" t="str">
        <f>IF('Result Sheet'!EA55="","",'Result Sheet'!EA55)</f>
        <v/>
      </c>
      <c r="L52" s="260" t="str">
        <f>IF('Result Sheet'!EB55="","",'Result Sheet'!EB55)</f>
        <v/>
      </c>
      <c r="M52" s="259" t="str">
        <f>IF('Result Sheet'!EC55="","",'Result Sheet'!EC55)</f>
        <v/>
      </c>
      <c r="N52" s="330" t="str">
        <f>IF('Result Sheet'!EH55="","",'Result Sheet'!EH55)</f>
        <v/>
      </c>
      <c r="O52" s="261" t="str">
        <f>IF('Result Sheet'!AC55="","",'Result Sheet'!AC55)</f>
        <v/>
      </c>
      <c r="P52" s="262" t="str">
        <f>IF('Result Sheet'!AD55="","",'Result Sheet'!AD55)</f>
        <v/>
      </c>
      <c r="Q52" s="261" t="str">
        <f>IF('Result Sheet'!AV55="","",'Result Sheet'!AV55)</f>
        <v/>
      </c>
      <c r="R52" s="262" t="str">
        <f>IF('Result Sheet'!AW55="","",'Result Sheet'!AW55)</f>
        <v/>
      </c>
      <c r="S52" s="261" t="str">
        <f>IF('Result Sheet'!BO55="","",'Result Sheet'!BO55)</f>
        <v/>
      </c>
      <c r="T52" s="262" t="str">
        <f>IF('Result Sheet'!BP55="","",'Result Sheet'!BP55)</f>
        <v/>
      </c>
      <c r="U52" s="261" t="str">
        <f>IF('Result Sheet'!CH55="","",'Result Sheet'!CH55)</f>
        <v/>
      </c>
      <c r="V52" s="262" t="str">
        <f>IF('Result Sheet'!CI55="","",'Result Sheet'!CI55)</f>
        <v/>
      </c>
      <c r="W52" s="261" t="str">
        <f>IF('Result Sheet'!DA55="","",'Result Sheet'!DA55)</f>
        <v/>
      </c>
      <c r="X52" s="262" t="str">
        <f>IF('Result Sheet'!DB55="","",'Result Sheet'!DB55)</f>
        <v/>
      </c>
      <c r="Y52" s="263" t="str">
        <f>IF('Result Sheet'!EG55="","",'Result Sheet'!EG55)</f>
        <v/>
      </c>
      <c r="BS52" s="264" t="str">
        <f>'Result Sheet'!G55</f>
        <v/>
      </c>
      <c r="BT52" s="265" t="str">
        <f t="shared" si="0"/>
        <v/>
      </c>
      <c r="BU52" s="265" t="str">
        <f t="shared" si="1"/>
        <v/>
      </c>
      <c r="BV52" s="265" t="str">
        <f t="shared" si="2"/>
        <v/>
      </c>
      <c r="BW52" s="265" t="str">
        <f t="shared" si="3"/>
        <v/>
      </c>
      <c r="BX52" s="265" t="str">
        <f t="shared" si="4"/>
        <v/>
      </c>
      <c r="BY52" s="265" t="str">
        <f t="shared" si="5"/>
        <v/>
      </c>
      <c r="BZ52" s="265" t="str">
        <f t="shared" si="6"/>
        <v/>
      </c>
      <c r="CA52" s="265" t="str">
        <f t="shared" si="7"/>
        <v/>
      </c>
      <c r="CB52" s="265" t="str">
        <f t="shared" si="8"/>
        <v/>
      </c>
      <c r="CC52" s="265" t="str">
        <f t="shared" si="9"/>
        <v/>
      </c>
      <c r="CD52" s="265" t="str">
        <f t="shared" si="10"/>
        <v/>
      </c>
      <c r="CE52" s="265" t="str">
        <f t="shared" si="11"/>
        <v/>
      </c>
      <c r="CF52" s="266"/>
    </row>
    <row r="53" spans="1:84" ht="15.9" customHeight="1">
      <c r="A53" s="253">
        <f>IF('[1]Statement of Marks'!A56="","",'[1]Statement of Marks'!A56)</f>
        <v>49</v>
      </c>
      <c r="B53" s="254" t="str">
        <f>IF('Result Sheet'!B56="","",'Result Sheet'!B56)</f>
        <v/>
      </c>
      <c r="C53" s="255" t="str">
        <f>IF('Result Sheet'!F56="","",'Result Sheet'!F56)</f>
        <v/>
      </c>
      <c r="D53" s="256" t="str">
        <f>IF('Result Sheet'!E56="","",'Result Sheet'!E56)</f>
        <v/>
      </c>
      <c r="E53" s="257" t="str">
        <f>IF('Result Sheet'!G56="","",'Result Sheet'!G56)</f>
        <v/>
      </c>
      <c r="F53" s="257" t="str">
        <f>IF('Result Sheet'!H56="","",'Result Sheet'!H56)</f>
        <v/>
      </c>
      <c r="G53" s="257" t="str">
        <f>IF('Result Sheet'!I56="","",'Result Sheet'!I56)</f>
        <v/>
      </c>
      <c r="H53" s="258" t="str">
        <f>IF('Result Sheet'!K56="","",'Result Sheet'!K56)</f>
        <v/>
      </c>
      <c r="I53" s="258" t="str">
        <f>IF('Result Sheet'!J56="","",'Result Sheet'!J56)</f>
        <v/>
      </c>
      <c r="J53" s="388" t="str">
        <f>IF('Result Sheet'!EE56="","",'Result Sheet'!EE56)</f>
        <v/>
      </c>
      <c r="K53" s="259" t="str">
        <f>IF('Result Sheet'!EA56="","",'Result Sheet'!EA56)</f>
        <v/>
      </c>
      <c r="L53" s="260" t="str">
        <f>IF('Result Sheet'!EB56="","",'Result Sheet'!EB56)</f>
        <v/>
      </c>
      <c r="M53" s="259" t="str">
        <f>IF('Result Sheet'!EC56="","",'Result Sheet'!EC56)</f>
        <v/>
      </c>
      <c r="N53" s="330" t="str">
        <f>IF('Result Sheet'!EH56="","",'Result Sheet'!EH56)</f>
        <v/>
      </c>
      <c r="O53" s="261" t="str">
        <f>IF('Result Sheet'!AC56="","",'Result Sheet'!AC56)</f>
        <v/>
      </c>
      <c r="P53" s="262" t="str">
        <f>IF('Result Sheet'!AD56="","",'Result Sheet'!AD56)</f>
        <v/>
      </c>
      <c r="Q53" s="261" t="str">
        <f>IF('Result Sheet'!AV56="","",'Result Sheet'!AV56)</f>
        <v/>
      </c>
      <c r="R53" s="262" t="str">
        <f>IF('Result Sheet'!AW56="","",'Result Sheet'!AW56)</f>
        <v/>
      </c>
      <c r="S53" s="261" t="str">
        <f>IF('Result Sheet'!BO56="","",'Result Sheet'!BO56)</f>
        <v/>
      </c>
      <c r="T53" s="262" t="str">
        <f>IF('Result Sheet'!BP56="","",'Result Sheet'!BP56)</f>
        <v/>
      </c>
      <c r="U53" s="261" t="str">
        <f>IF('Result Sheet'!CH56="","",'Result Sheet'!CH56)</f>
        <v/>
      </c>
      <c r="V53" s="262" t="str">
        <f>IF('Result Sheet'!CI56="","",'Result Sheet'!CI56)</f>
        <v/>
      </c>
      <c r="W53" s="261" t="str">
        <f>IF('Result Sheet'!DA56="","",'Result Sheet'!DA56)</f>
        <v/>
      </c>
      <c r="X53" s="262" t="str">
        <f>IF('Result Sheet'!DB56="","",'Result Sheet'!DB56)</f>
        <v/>
      </c>
      <c r="Y53" s="263" t="str">
        <f>IF('Result Sheet'!EG56="","",'Result Sheet'!EG56)</f>
        <v/>
      </c>
      <c r="BS53" s="264" t="str">
        <f>'Result Sheet'!G56</f>
        <v/>
      </c>
      <c r="BT53" s="265" t="str">
        <f t="shared" si="0"/>
        <v/>
      </c>
      <c r="BU53" s="265" t="str">
        <f t="shared" si="1"/>
        <v/>
      </c>
      <c r="BV53" s="265" t="str">
        <f t="shared" si="2"/>
        <v/>
      </c>
      <c r="BW53" s="265" t="str">
        <f t="shared" si="3"/>
        <v/>
      </c>
      <c r="BX53" s="265" t="str">
        <f t="shared" si="4"/>
        <v/>
      </c>
      <c r="BY53" s="265" t="str">
        <f t="shared" si="5"/>
        <v/>
      </c>
      <c r="BZ53" s="265" t="str">
        <f t="shared" si="6"/>
        <v/>
      </c>
      <c r="CA53" s="265" t="str">
        <f t="shared" si="7"/>
        <v/>
      </c>
      <c r="CB53" s="265" t="str">
        <f t="shared" si="8"/>
        <v/>
      </c>
      <c r="CC53" s="265" t="str">
        <f t="shared" si="9"/>
        <v/>
      </c>
      <c r="CD53" s="265" t="str">
        <f t="shared" si="10"/>
        <v/>
      </c>
      <c r="CE53" s="265" t="str">
        <f t="shared" si="11"/>
        <v/>
      </c>
      <c r="CF53" s="266"/>
    </row>
    <row r="54" spans="1:84" ht="15.9" customHeight="1">
      <c r="A54" s="253">
        <f>IF('[1]Statement of Marks'!A57="","",'[1]Statement of Marks'!A57)</f>
        <v>50</v>
      </c>
      <c r="B54" s="254" t="str">
        <f>IF('Result Sheet'!B57="","",'Result Sheet'!B57)</f>
        <v/>
      </c>
      <c r="C54" s="255" t="str">
        <f>IF('Result Sheet'!F57="","",'Result Sheet'!F57)</f>
        <v/>
      </c>
      <c r="D54" s="256" t="str">
        <f>IF('Result Sheet'!E57="","",'Result Sheet'!E57)</f>
        <v/>
      </c>
      <c r="E54" s="257" t="str">
        <f>IF('Result Sheet'!G57="","",'Result Sheet'!G57)</f>
        <v/>
      </c>
      <c r="F54" s="257" t="str">
        <f>IF('Result Sheet'!H57="","",'Result Sheet'!H57)</f>
        <v/>
      </c>
      <c r="G54" s="257" t="str">
        <f>IF('Result Sheet'!I57="","",'Result Sheet'!I57)</f>
        <v/>
      </c>
      <c r="H54" s="258" t="str">
        <f>IF('Result Sheet'!K57="","",'Result Sheet'!K57)</f>
        <v/>
      </c>
      <c r="I54" s="258" t="str">
        <f>IF('Result Sheet'!J57="","",'Result Sheet'!J57)</f>
        <v/>
      </c>
      <c r="J54" s="388" t="str">
        <f>IF('Result Sheet'!EE57="","",'Result Sheet'!EE57)</f>
        <v/>
      </c>
      <c r="K54" s="259" t="str">
        <f>IF('Result Sheet'!EA57="","",'Result Sheet'!EA57)</f>
        <v/>
      </c>
      <c r="L54" s="260" t="str">
        <f>IF('Result Sheet'!EB57="","",'Result Sheet'!EB57)</f>
        <v/>
      </c>
      <c r="M54" s="259" t="str">
        <f>IF('Result Sheet'!EC57="","",'Result Sheet'!EC57)</f>
        <v/>
      </c>
      <c r="N54" s="330" t="str">
        <f>IF('Result Sheet'!EH57="","",'Result Sheet'!EH57)</f>
        <v/>
      </c>
      <c r="O54" s="261" t="str">
        <f>IF('Result Sheet'!AC57="","",'Result Sheet'!AC57)</f>
        <v/>
      </c>
      <c r="P54" s="262" t="str">
        <f>IF('Result Sheet'!AD57="","",'Result Sheet'!AD57)</f>
        <v/>
      </c>
      <c r="Q54" s="261" t="str">
        <f>IF('Result Sheet'!AV57="","",'Result Sheet'!AV57)</f>
        <v/>
      </c>
      <c r="R54" s="262" t="str">
        <f>IF('Result Sheet'!AW57="","",'Result Sheet'!AW57)</f>
        <v/>
      </c>
      <c r="S54" s="261" t="str">
        <f>IF('Result Sheet'!BO57="","",'Result Sheet'!BO57)</f>
        <v/>
      </c>
      <c r="T54" s="262" t="str">
        <f>IF('Result Sheet'!BP57="","",'Result Sheet'!BP57)</f>
        <v/>
      </c>
      <c r="U54" s="261" t="str">
        <f>IF('Result Sheet'!CH57="","",'Result Sheet'!CH57)</f>
        <v/>
      </c>
      <c r="V54" s="262" t="str">
        <f>IF('Result Sheet'!CI57="","",'Result Sheet'!CI57)</f>
        <v/>
      </c>
      <c r="W54" s="261" t="str">
        <f>IF('Result Sheet'!DA57="","",'Result Sheet'!DA57)</f>
        <v/>
      </c>
      <c r="X54" s="262" t="str">
        <f>IF('Result Sheet'!DB57="","",'Result Sheet'!DB57)</f>
        <v/>
      </c>
      <c r="Y54" s="263" t="str">
        <f>IF('Result Sheet'!EG57="","",'Result Sheet'!EG57)</f>
        <v/>
      </c>
      <c r="BS54" s="264" t="str">
        <f>'Result Sheet'!G57</f>
        <v/>
      </c>
      <c r="BT54" s="265" t="str">
        <f t="shared" si="0"/>
        <v/>
      </c>
      <c r="BU54" s="265" t="str">
        <f t="shared" si="1"/>
        <v/>
      </c>
      <c r="BV54" s="265" t="str">
        <f t="shared" si="2"/>
        <v/>
      </c>
      <c r="BW54" s="265" t="str">
        <f t="shared" si="3"/>
        <v/>
      </c>
      <c r="BX54" s="265" t="str">
        <f t="shared" si="4"/>
        <v/>
      </c>
      <c r="BY54" s="265" t="str">
        <f t="shared" si="5"/>
        <v/>
      </c>
      <c r="BZ54" s="265" t="str">
        <f t="shared" si="6"/>
        <v/>
      </c>
      <c r="CA54" s="265" t="str">
        <f t="shared" si="7"/>
        <v/>
      </c>
      <c r="CB54" s="265" t="str">
        <f t="shared" si="8"/>
        <v/>
      </c>
      <c r="CC54" s="265" t="str">
        <f t="shared" si="9"/>
        <v/>
      </c>
      <c r="CD54" s="265" t="str">
        <f t="shared" si="10"/>
        <v/>
      </c>
      <c r="CE54" s="265" t="str">
        <f t="shared" si="11"/>
        <v/>
      </c>
      <c r="CF54" s="266"/>
    </row>
    <row r="55" spans="1:84" ht="15.9" customHeight="1">
      <c r="A55" s="253">
        <f>IF('[1]Statement of Marks'!A58="","",'[1]Statement of Marks'!A58)</f>
        <v>51</v>
      </c>
      <c r="B55" s="254" t="str">
        <f>IF('Result Sheet'!B58="","",'Result Sheet'!B58)</f>
        <v/>
      </c>
      <c r="C55" s="255" t="str">
        <f>IF('Result Sheet'!F58="","",'Result Sheet'!F58)</f>
        <v/>
      </c>
      <c r="D55" s="256" t="str">
        <f>IF('Result Sheet'!E58="","",'Result Sheet'!E58)</f>
        <v/>
      </c>
      <c r="E55" s="257" t="str">
        <f>IF('Result Sheet'!G58="","",'Result Sheet'!G58)</f>
        <v/>
      </c>
      <c r="F55" s="257" t="str">
        <f>IF('Result Sheet'!H58="","",'Result Sheet'!H58)</f>
        <v/>
      </c>
      <c r="G55" s="257" t="str">
        <f>IF('Result Sheet'!I58="","",'Result Sheet'!I58)</f>
        <v/>
      </c>
      <c r="H55" s="258" t="str">
        <f>IF('Result Sheet'!K58="","",'Result Sheet'!K58)</f>
        <v/>
      </c>
      <c r="I55" s="258" t="str">
        <f>IF('Result Sheet'!J58="","",'Result Sheet'!J58)</f>
        <v/>
      </c>
      <c r="J55" s="388" t="str">
        <f>IF('Result Sheet'!EE58="","",'Result Sheet'!EE58)</f>
        <v/>
      </c>
      <c r="K55" s="259" t="str">
        <f>IF('Result Sheet'!EA58="","",'Result Sheet'!EA58)</f>
        <v/>
      </c>
      <c r="L55" s="260" t="str">
        <f>IF('Result Sheet'!EB58="","",'Result Sheet'!EB58)</f>
        <v/>
      </c>
      <c r="M55" s="259" t="str">
        <f>IF('Result Sheet'!EC58="","",'Result Sheet'!EC58)</f>
        <v/>
      </c>
      <c r="N55" s="330" t="str">
        <f>IF('Result Sheet'!EH58="","",'Result Sheet'!EH58)</f>
        <v/>
      </c>
      <c r="O55" s="261" t="str">
        <f>IF('Result Sheet'!AC58="","",'Result Sheet'!AC58)</f>
        <v/>
      </c>
      <c r="P55" s="262" t="str">
        <f>IF('Result Sheet'!AD58="","",'Result Sheet'!AD58)</f>
        <v/>
      </c>
      <c r="Q55" s="261" t="str">
        <f>IF('Result Sheet'!AV58="","",'Result Sheet'!AV58)</f>
        <v/>
      </c>
      <c r="R55" s="262" t="str">
        <f>IF('Result Sheet'!AW58="","",'Result Sheet'!AW58)</f>
        <v/>
      </c>
      <c r="S55" s="261" t="str">
        <f>IF('Result Sheet'!BO58="","",'Result Sheet'!BO58)</f>
        <v/>
      </c>
      <c r="T55" s="262" t="str">
        <f>IF('Result Sheet'!BP58="","",'Result Sheet'!BP58)</f>
        <v/>
      </c>
      <c r="U55" s="261" t="str">
        <f>IF('Result Sheet'!CH58="","",'Result Sheet'!CH58)</f>
        <v/>
      </c>
      <c r="V55" s="262" t="str">
        <f>IF('Result Sheet'!CI58="","",'Result Sheet'!CI58)</f>
        <v/>
      </c>
      <c r="W55" s="261" t="str">
        <f>IF('Result Sheet'!DA58="","",'Result Sheet'!DA58)</f>
        <v/>
      </c>
      <c r="X55" s="262" t="str">
        <f>IF('Result Sheet'!DB58="","",'Result Sheet'!DB58)</f>
        <v/>
      </c>
      <c r="Y55" s="263" t="str">
        <f>IF('Result Sheet'!EG58="","",'Result Sheet'!EG58)</f>
        <v/>
      </c>
      <c r="BS55" s="264" t="str">
        <f>'Result Sheet'!G58</f>
        <v/>
      </c>
      <c r="BT55" s="265" t="str">
        <f t="shared" si="0"/>
        <v/>
      </c>
      <c r="BU55" s="265" t="str">
        <f t="shared" si="1"/>
        <v/>
      </c>
      <c r="BV55" s="265" t="str">
        <f t="shared" si="2"/>
        <v/>
      </c>
      <c r="BW55" s="265" t="str">
        <f t="shared" si="3"/>
        <v/>
      </c>
      <c r="BX55" s="265" t="str">
        <f t="shared" si="4"/>
        <v/>
      </c>
      <c r="BY55" s="265" t="str">
        <f t="shared" si="5"/>
        <v/>
      </c>
      <c r="BZ55" s="265" t="str">
        <f t="shared" si="6"/>
        <v/>
      </c>
      <c r="CA55" s="265" t="str">
        <f t="shared" si="7"/>
        <v/>
      </c>
      <c r="CB55" s="265" t="str">
        <f t="shared" si="8"/>
        <v/>
      </c>
      <c r="CC55" s="265" t="str">
        <f t="shared" si="9"/>
        <v/>
      </c>
      <c r="CD55" s="265" t="str">
        <f t="shared" si="10"/>
        <v/>
      </c>
      <c r="CE55" s="265" t="str">
        <f t="shared" si="11"/>
        <v/>
      </c>
      <c r="CF55" s="266"/>
    </row>
    <row r="56" spans="1:84" ht="15.9" customHeight="1">
      <c r="A56" s="253">
        <f>IF('[1]Statement of Marks'!A59="","",'[1]Statement of Marks'!A59)</f>
        <v>52</v>
      </c>
      <c r="B56" s="254" t="str">
        <f>IF('Result Sheet'!B59="","",'Result Sheet'!B59)</f>
        <v/>
      </c>
      <c r="C56" s="255" t="str">
        <f>IF('Result Sheet'!F59="","",'Result Sheet'!F59)</f>
        <v/>
      </c>
      <c r="D56" s="256" t="str">
        <f>IF('Result Sheet'!E59="","",'Result Sheet'!E59)</f>
        <v/>
      </c>
      <c r="E56" s="257" t="str">
        <f>IF('Result Sheet'!G59="","",'Result Sheet'!G59)</f>
        <v/>
      </c>
      <c r="F56" s="257" t="str">
        <f>IF('Result Sheet'!H59="","",'Result Sheet'!H59)</f>
        <v/>
      </c>
      <c r="G56" s="257" t="str">
        <f>IF('Result Sheet'!I59="","",'Result Sheet'!I59)</f>
        <v/>
      </c>
      <c r="H56" s="258" t="str">
        <f>IF('Result Sheet'!K59="","",'Result Sheet'!K59)</f>
        <v/>
      </c>
      <c r="I56" s="258" t="str">
        <f>IF('Result Sheet'!J59="","",'Result Sheet'!J59)</f>
        <v/>
      </c>
      <c r="J56" s="388" t="str">
        <f>IF('Result Sheet'!EE59="","",'Result Sheet'!EE59)</f>
        <v/>
      </c>
      <c r="K56" s="259" t="str">
        <f>IF('Result Sheet'!EA59="","",'Result Sheet'!EA59)</f>
        <v/>
      </c>
      <c r="L56" s="260" t="str">
        <f>IF('Result Sheet'!EB59="","",'Result Sheet'!EB59)</f>
        <v/>
      </c>
      <c r="M56" s="259" t="str">
        <f>IF('Result Sheet'!EC59="","",'Result Sheet'!EC59)</f>
        <v/>
      </c>
      <c r="N56" s="330" t="str">
        <f>IF('Result Sheet'!EH59="","",'Result Sheet'!EH59)</f>
        <v/>
      </c>
      <c r="O56" s="261" t="str">
        <f>IF('Result Sheet'!AC59="","",'Result Sheet'!AC59)</f>
        <v/>
      </c>
      <c r="P56" s="262" t="str">
        <f>IF('Result Sheet'!AD59="","",'Result Sheet'!AD59)</f>
        <v/>
      </c>
      <c r="Q56" s="261" t="str">
        <f>IF('Result Sheet'!AV59="","",'Result Sheet'!AV59)</f>
        <v/>
      </c>
      <c r="R56" s="262" t="str">
        <f>IF('Result Sheet'!AW59="","",'Result Sheet'!AW59)</f>
        <v/>
      </c>
      <c r="S56" s="261" t="str">
        <f>IF('Result Sheet'!BO59="","",'Result Sheet'!BO59)</f>
        <v/>
      </c>
      <c r="T56" s="262" t="str">
        <f>IF('Result Sheet'!BP59="","",'Result Sheet'!BP59)</f>
        <v/>
      </c>
      <c r="U56" s="261" t="str">
        <f>IF('Result Sheet'!CH59="","",'Result Sheet'!CH59)</f>
        <v/>
      </c>
      <c r="V56" s="262" t="str">
        <f>IF('Result Sheet'!CI59="","",'Result Sheet'!CI59)</f>
        <v/>
      </c>
      <c r="W56" s="261" t="str">
        <f>IF('Result Sheet'!DA59="","",'Result Sheet'!DA59)</f>
        <v/>
      </c>
      <c r="X56" s="262" t="str">
        <f>IF('Result Sheet'!DB59="","",'Result Sheet'!DB59)</f>
        <v/>
      </c>
      <c r="Y56" s="263" t="str">
        <f>IF('Result Sheet'!EG59="","",'Result Sheet'!EG59)</f>
        <v/>
      </c>
      <c r="BS56" s="264" t="str">
        <f>'Result Sheet'!G59</f>
        <v/>
      </c>
      <c r="BT56" s="265" t="str">
        <f t="shared" si="0"/>
        <v/>
      </c>
      <c r="BU56" s="265" t="str">
        <f t="shared" si="1"/>
        <v/>
      </c>
      <c r="BV56" s="265" t="str">
        <f t="shared" si="2"/>
        <v/>
      </c>
      <c r="BW56" s="265" t="str">
        <f t="shared" si="3"/>
        <v/>
      </c>
      <c r="BX56" s="265" t="str">
        <f t="shared" si="4"/>
        <v/>
      </c>
      <c r="BY56" s="265" t="str">
        <f t="shared" si="5"/>
        <v/>
      </c>
      <c r="BZ56" s="265" t="str">
        <f t="shared" si="6"/>
        <v/>
      </c>
      <c r="CA56" s="265" t="str">
        <f t="shared" si="7"/>
        <v/>
      </c>
      <c r="CB56" s="265" t="str">
        <f t="shared" si="8"/>
        <v/>
      </c>
      <c r="CC56" s="265" t="str">
        <f t="shared" si="9"/>
        <v/>
      </c>
      <c r="CD56" s="265" t="str">
        <f t="shared" si="10"/>
        <v/>
      </c>
      <c r="CE56" s="265" t="str">
        <f t="shared" si="11"/>
        <v/>
      </c>
      <c r="CF56" s="266"/>
    </row>
    <row r="57" spans="1:84" ht="15.9" customHeight="1">
      <c r="A57" s="253">
        <f>IF('[1]Statement of Marks'!A60="","",'[1]Statement of Marks'!A60)</f>
        <v>53</v>
      </c>
      <c r="B57" s="254" t="str">
        <f>IF('Result Sheet'!B60="","",'Result Sheet'!B60)</f>
        <v/>
      </c>
      <c r="C57" s="255" t="str">
        <f>IF('Result Sheet'!F60="","",'Result Sheet'!F60)</f>
        <v/>
      </c>
      <c r="D57" s="256" t="str">
        <f>IF('Result Sheet'!E60="","",'Result Sheet'!E60)</f>
        <v/>
      </c>
      <c r="E57" s="257" t="str">
        <f>IF('Result Sheet'!G60="","",'Result Sheet'!G60)</f>
        <v/>
      </c>
      <c r="F57" s="257" t="str">
        <f>IF('Result Sheet'!H60="","",'Result Sheet'!H60)</f>
        <v/>
      </c>
      <c r="G57" s="257" t="str">
        <f>IF('Result Sheet'!I60="","",'Result Sheet'!I60)</f>
        <v/>
      </c>
      <c r="H57" s="258" t="str">
        <f>IF('Result Sheet'!K60="","",'Result Sheet'!K60)</f>
        <v/>
      </c>
      <c r="I57" s="258" t="str">
        <f>IF('Result Sheet'!J60="","",'Result Sheet'!J60)</f>
        <v/>
      </c>
      <c r="J57" s="388" t="str">
        <f>IF('Result Sheet'!EE60="","",'Result Sheet'!EE60)</f>
        <v/>
      </c>
      <c r="K57" s="259" t="str">
        <f>IF('Result Sheet'!EA60="","",'Result Sheet'!EA60)</f>
        <v/>
      </c>
      <c r="L57" s="260" t="str">
        <f>IF('Result Sheet'!EB60="","",'Result Sheet'!EB60)</f>
        <v/>
      </c>
      <c r="M57" s="259" t="str">
        <f>IF('Result Sheet'!EC60="","",'Result Sheet'!EC60)</f>
        <v/>
      </c>
      <c r="N57" s="330" t="str">
        <f>IF('Result Sheet'!EH60="","",'Result Sheet'!EH60)</f>
        <v/>
      </c>
      <c r="O57" s="261" t="str">
        <f>IF('Result Sheet'!AC60="","",'Result Sheet'!AC60)</f>
        <v/>
      </c>
      <c r="P57" s="262" t="str">
        <f>IF('Result Sheet'!AD60="","",'Result Sheet'!AD60)</f>
        <v/>
      </c>
      <c r="Q57" s="261" t="str">
        <f>IF('Result Sheet'!AV60="","",'Result Sheet'!AV60)</f>
        <v/>
      </c>
      <c r="R57" s="262" t="str">
        <f>IF('Result Sheet'!AW60="","",'Result Sheet'!AW60)</f>
        <v/>
      </c>
      <c r="S57" s="261" t="str">
        <f>IF('Result Sheet'!BO60="","",'Result Sheet'!BO60)</f>
        <v/>
      </c>
      <c r="T57" s="262" t="str">
        <f>IF('Result Sheet'!BP60="","",'Result Sheet'!BP60)</f>
        <v/>
      </c>
      <c r="U57" s="261" t="str">
        <f>IF('Result Sheet'!CH60="","",'Result Sheet'!CH60)</f>
        <v/>
      </c>
      <c r="V57" s="262" t="str">
        <f>IF('Result Sheet'!CI60="","",'Result Sheet'!CI60)</f>
        <v/>
      </c>
      <c r="W57" s="261" t="str">
        <f>IF('Result Sheet'!DA60="","",'Result Sheet'!DA60)</f>
        <v/>
      </c>
      <c r="X57" s="262" t="str">
        <f>IF('Result Sheet'!DB60="","",'Result Sheet'!DB60)</f>
        <v/>
      </c>
      <c r="Y57" s="263" t="str">
        <f>IF('Result Sheet'!EG60="","",'Result Sheet'!EG60)</f>
        <v/>
      </c>
      <c r="BS57" s="264" t="str">
        <f>'Result Sheet'!G60</f>
        <v/>
      </c>
      <c r="BT57" s="265" t="str">
        <f t="shared" si="0"/>
        <v/>
      </c>
      <c r="BU57" s="265" t="str">
        <f t="shared" si="1"/>
        <v/>
      </c>
      <c r="BV57" s="265" t="str">
        <f t="shared" si="2"/>
        <v/>
      </c>
      <c r="BW57" s="265" t="str">
        <f t="shared" si="3"/>
        <v/>
      </c>
      <c r="BX57" s="265" t="str">
        <f t="shared" si="4"/>
        <v/>
      </c>
      <c r="BY57" s="265" t="str">
        <f t="shared" si="5"/>
        <v/>
      </c>
      <c r="BZ57" s="265" t="str">
        <f t="shared" si="6"/>
        <v/>
      </c>
      <c r="CA57" s="265" t="str">
        <f t="shared" si="7"/>
        <v/>
      </c>
      <c r="CB57" s="265" t="str">
        <f t="shared" si="8"/>
        <v/>
      </c>
      <c r="CC57" s="265" t="str">
        <f t="shared" si="9"/>
        <v/>
      </c>
      <c r="CD57" s="265" t="str">
        <f t="shared" si="10"/>
        <v/>
      </c>
      <c r="CE57" s="265" t="str">
        <f t="shared" si="11"/>
        <v/>
      </c>
      <c r="CF57" s="266"/>
    </row>
    <row r="58" spans="1:84" ht="15.9" customHeight="1">
      <c r="A58" s="253">
        <f>IF('[1]Statement of Marks'!A61="","",'[1]Statement of Marks'!A61)</f>
        <v>54</v>
      </c>
      <c r="B58" s="254" t="str">
        <f>IF('Result Sheet'!B61="","",'Result Sheet'!B61)</f>
        <v/>
      </c>
      <c r="C58" s="255" t="str">
        <f>IF('Result Sheet'!F61="","",'Result Sheet'!F61)</f>
        <v/>
      </c>
      <c r="D58" s="256" t="str">
        <f>IF('Result Sheet'!E61="","",'Result Sheet'!E61)</f>
        <v/>
      </c>
      <c r="E58" s="257" t="str">
        <f>IF('Result Sheet'!G61="","",'Result Sheet'!G61)</f>
        <v/>
      </c>
      <c r="F58" s="257" t="str">
        <f>IF('Result Sheet'!H61="","",'Result Sheet'!H61)</f>
        <v/>
      </c>
      <c r="G58" s="257" t="str">
        <f>IF('Result Sheet'!I61="","",'Result Sheet'!I61)</f>
        <v/>
      </c>
      <c r="H58" s="258" t="str">
        <f>IF('Result Sheet'!K61="","",'Result Sheet'!K61)</f>
        <v/>
      </c>
      <c r="I58" s="258" t="str">
        <f>IF('Result Sheet'!J61="","",'Result Sheet'!J61)</f>
        <v/>
      </c>
      <c r="J58" s="388" t="str">
        <f>IF('Result Sheet'!EE61="","",'Result Sheet'!EE61)</f>
        <v/>
      </c>
      <c r="K58" s="259" t="str">
        <f>IF('Result Sheet'!EA61="","",'Result Sheet'!EA61)</f>
        <v/>
      </c>
      <c r="L58" s="260" t="str">
        <f>IF('Result Sheet'!EB61="","",'Result Sheet'!EB61)</f>
        <v/>
      </c>
      <c r="M58" s="259" t="str">
        <f>IF('Result Sheet'!EC61="","",'Result Sheet'!EC61)</f>
        <v/>
      </c>
      <c r="N58" s="330" t="str">
        <f>IF('Result Sheet'!EH61="","",'Result Sheet'!EH61)</f>
        <v/>
      </c>
      <c r="O58" s="261" t="str">
        <f>IF('Result Sheet'!AC61="","",'Result Sheet'!AC61)</f>
        <v/>
      </c>
      <c r="P58" s="262" t="str">
        <f>IF('Result Sheet'!AD61="","",'Result Sheet'!AD61)</f>
        <v/>
      </c>
      <c r="Q58" s="261" t="str">
        <f>IF('Result Sheet'!AV61="","",'Result Sheet'!AV61)</f>
        <v/>
      </c>
      <c r="R58" s="262" t="str">
        <f>IF('Result Sheet'!AW61="","",'Result Sheet'!AW61)</f>
        <v/>
      </c>
      <c r="S58" s="261" t="str">
        <f>IF('Result Sheet'!BO61="","",'Result Sheet'!BO61)</f>
        <v/>
      </c>
      <c r="T58" s="262" t="str">
        <f>IF('Result Sheet'!BP61="","",'Result Sheet'!BP61)</f>
        <v/>
      </c>
      <c r="U58" s="261" t="str">
        <f>IF('Result Sheet'!CH61="","",'Result Sheet'!CH61)</f>
        <v/>
      </c>
      <c r="V58" s="262" t="str">
        <f>IF('Result Sheet'!CI61="","",'Result Sheet'!CI61)</f>
        <v/>
      </c>
      <c r="W58" s="261" t="str">
        <f>IF('Result Sheet'!DA61="","",'Result Sheet'!DA61)</f>
        <v/>
      </c>
      <c r="X58" s="262" t="str">
        <f>IF('Result Sheet'!DB61="","",'Result Sheet'!DB61)</f>
        <v/>
      </c>
      <c r="Y58" s="263" t="str">
        <f>IF('Result Sheet'!EG61="","",'Result Sheet'!EG61)</f>
        <v/>
      </c>
      <c r="BS58" s="264" t="str">
        <f>'Result Sheet'!G61</f>
        <v/>
      </c>
      <c r="BT58" s="265" t="str">
        <f t="shared" si="0"/>
        <v/>
      </c>
      <c r="BU58" s="265" t="str">
        <f t="shared" si="1"/>
        <v/>
      </c>
      <c r="BV58" s="265" t="str">
        <f t="shared" si="2"/>
        <v/>
      </c>
      <c r="BW58" s="265" t="str">
        <f t="shared" si="3"/>
        <v/>
      </c>
      <c r="BX58" s="265" t="str">
        <f t="shared" si="4"/>
        <v/>
      </c>
      <c r="BY58" s="265" t="str">
        <f t="shared" si="5"/>
        <v/>
      </c>
      <c r="BZ58" s="265" t="str">
        <f t="shared" si="6"/>
        <v/>
      </c>
      <c r="CA58" s="265" t="str">
        <f t="shared" si="7"/>
        <v/>
      </c>
      <c r="CB58" s="265" t="str">
        <f t="shared" si="8"/>
        <v/>
      </c>
      <c r="CC58" s="265" t="str">
        <f t="shared" si="9"/>
        <v/>
      </c>
      <c r="CD58" s="265" t="str">
        <f t="shared" si="10"/>
        <v/>
      </c>
      <c r="CE58" s="265" t="str">
        <f t="shared" si="11"/>
        <v/>
      </c>
      <c r="CF58" s="266"/>
    </row>
    <row r="59" spans="1:84" ht="15.9" customHeight="1">
      <c r="A59" s="253">
        <f>IF('[1]Statement of Marks'!A62="","",'[1]Statement of Marks'!A62)</f>
        <v>55</v>
      </c>
      <c r="B59" s="254" t="str">
        <f>IF('Result Sheet'!B62="","",'Result Sheet'!B62)</f>
        <v/>
      </c>
      <c r="C59" s="255" t="str">
        <f>IF('Result Sheet'!F62="","",'Result Sheet'!F62)</f>
        <v/>
      </c>
      <c r="D59" s="256" t="str">
        <f>IF('Result Sheet'!E62="","",'Result Sheet'!E62)</f>
        <v/>
      </c>
      <c r="E59" s="257" t="str">
        <f>IF('Result Sheet'!G62="","",'Result Sheet'!G62)</f>
        <v/>
      </c>
      <c r="F59" s="257" t="str">
        <f>IF('Result Sheet'!H62="","",'Result Sheet'!H62)</f>
        <v/>
      </c>
      <c r="G59" s="257" t="str">
        <f>IF('Result Sheet'!I62="","",'Result Sheet'!I62)</f>
        <v/>
      </c>
      <c r="H59" s="258" t="str">
        <f>IF('Result Sheet'!K62="","",'Result Sheet'!K62)</f>
        <v/>
      </c>
      <c r="I59" s="258" t="str">
        <f>IF('Result Sheet'!J62="","",'Result Sheet'!J62)</f>
        <v/>
      </c>
      <c r="J59" s="388" t="str">
        <f>IF('Result Sheet'!EE62="","",'Result Sheet'!EE62)</f>
        <v/>
      </c>
      <c r="K59" s="259" t="str">
        <f>IF('Result Sheet'!EA62="","",'Result Sheet'!EA62)</f>
        <v/>
      </c>
      <c r="L59" s="260" t="str">
        <f>IF('Result Sheet'!EB62="","",'Result Sheet'!EB62)</f>
        <v/>
      </c>
      <c r="M59" s="259" t="str">
        <f>IF('Result Sheet'!EC62="","",'Result Sheet'!EC62)</f>
        <v/>
      </c>
      <c r="N59" s="330" t="str">
        <f>IF('Result Sheet'!EH62="","",'Result Sheet'!EH62)</f>
        <v/>
      </c>
      <c r="O59" s="261" t="str">
        <f>IF('Result Sheet'!AC62="","",'Result Sheet'!AC62)</f>
        <v/>
      </c>
      <c r="P59" s="262" t="str">
        <f>IF('Result Sheet'!AD62="","",'Result Sheet'!AD62)</f>
        <v/>
      </c>
      <c r="Q59" s="261" t="str">
        <f>IF('Result Sheet'!AV62="","",'Result Sheet'!AV62)</f>
        <v/>
      </c>
      <c r="R59" s="262" t="str">
        <f>IF('Result Sheet'!AW62="","",'Result Sheet'!AW62)</f>
        <v/>
      </c>
      <c r="S59" s="261" t="str">
        <f>IF('Result Sheet'!BO62="","",'Result Sheet'!BO62)</f>
        <v/>
      </c>
      <c r="T59" s="262" t="str">
        <f>IF('Result Sheet'!BP62="","",'Result Sheet'!BP62)</f>
        <v/>
      </c>
      <c r="U59" s="261" t="str">
        <f>IF('Result Sheet'!CH62="","",'Result Sheet'!CH62)</f>
        <v/>
      </c>
      <c r="V59" s="262" t="str">
        <f>IF('Result Sheet'!CI62="","",'Result Sheet'!CI62)</f>
        <v/>
      </c>
      <c r="W59" s="261" t="str">
        <f>IF('Result Sheet'!DA62="","",'Result Sheet'!DA62)</f>
        <v/>
      </c>
      <c r="X59" s="262" t="str">
        <f>IF('Result Sheet'!DB62="","",'Result Sheet'!DB62)</f>
        <v/>
      </c>
      <c r="Y59" s="263" t="str">
        <f>IF('Result Sheet'!EG62="","",'Result Sheet'!EG62)</f>
        <v/>
      </c>
      <c r="BS59" s="264" t="str">
        <f>'Result Sheet'!G62</f>
        <v/>
      </c>
      <c r="BT59" s="265" t="str">
        <f t="shared" si="0"/>
        <v/>
      </c>
      <c r="BU59" s="265" t="str">
        <f t="shared" si="1"/>
        <v/>
      </c>
      <c r="BV59" s="265" t="str">
        <f t="shared" si="2"/>
        <v/>
      </c>
      <c r="BW59" s="265" t="str">
        <f t="shared" si="3"/>
        <v/>
      </c>
      <c r="BX59" s="265" t="str">
        <f t="shared" si="4"/>
        <v/>
      </c>
      <c r="BY59" s="265" t="str">
        <f t="shared" si="5"/>
        <v/>
      </c>
      <c r="BZ59" s="265" t="str">
        <f t="shared" si="6"/>
        <v/>
      </c>
      <c r="CA59" s="265" t="str">
        <f t="shared" si="7"/>
        <v/>
      </c>
      <c r="CB59" s="265" t="str">
        <f t="shared" si="8"/>
        <v/>
      </c>
      <c r="CC59" s="265" t="str">
        <f t="shared" si="9"/>
        <v/>
      </c>
      <c r="CD59" s="265" t="str">
        <f t="shared" si="10"/>
        <v/>
      </c>
      <c r="CE59" s="265" t="str">
        <f t="shared" si="11"/>
        <v/>
      </c>
      <c r="CF59" s="266"/>
    </row>
    <row r="60" spans="1:84" ht="15.9" customHeight="1">
      <c r="A60" s="253">
        <f>IF('[1]Statement of Marks'!A63="","",'[1]Statement of Marks'!A63)</f>
        <v>56</v>
      </c>
      <c r="B60" s="254" t="str">
        <f>IF('Result Sheet'!B63="","",'Result Sheet'!B63)</f>
        <v/>
      </c>
      <c r="C60" s="255" t="str">
        <f>IF('Result Sheet'!F63="","",'Result Sheet'!F63)</f>
        <v/>
      </c>
      <c r="D60" s="256" t="str">
        <f>IF('Result Sheet'!E63="","",'Result Sheet'!E63)</f>
        <v/>
      </c>
      <c r="E60" s="257" t="str">
        <f>IF('Result Sheet'!G63="","",'Result Sheet'!G63)</f>
        <v/>
      </c>
      <c r="F60" s="257" t="str">
        <f>IF('Result Sheet'!H63="","",'Result Sheet'!H63)</f>
        <v/>
      </c>
      <c r="G60" s="257" t="str">
        <f>IF('Result Sheet'!I63="","",'Result Sheet'!I63)</f>
        <v/>
      </c>
      <c r="H60" s="258" t="str">
        <f>IF('Result Sheet'!K63="","",'Result Sheet'!K63)</f>
        <v/>
      </c>
      <c r="I60" s="258" t="str">
        <f>IF('Result Sheet'!J63="","",'Result Sheet'!J63)</f>
        <v/>
      </c>
      <c r="J60" s="388" t="str">
        <f>IF('Result Sheet'!EE63="","",'Result Sheet'!EE63)</f>
        <v/>
      </c>
      <c r="K60" s="259" t="str">
        <f>IF('Result Sheet'!EA63="","",'Result Sheet'!EA63)</f>
        <v/>
      </c>
      <c r="L60" s="260" t="str">
        <f>IF('Result Sheet'!EB63="","",'Result Sheet'!EB63)</f>
        <v/>
      </c>
      <c r="M60" s="259" t="str">
        <f>IF('Result Sheet'!EC63="","",'Result Sheet'!EC63)</f>
        <v/>
      </c>
      <c r="N60" s="330" t="str">
        <f>IF('Result Sheet'!EH63="","",'Result Sheet'!EH63)</f>
        <v/>
      </c>
      <c r="O60" s="261" t="str">
        <f>IF('Result Sheet'!AC63="","",'Result Sheet'!AC63)</f>
        <v/>
      </c>
      <c r="P60" s="262" t="str">
        <f>IF('Result Sheet'!AD63="","",'Result Sheet'!AD63)</f>
        <v/>
      </c>
      <c r="Q60" s="261" t="str">
        <f>IF('Result Sheet'!AV63="","",'Result Sheet'!AV63)</f>
        <v/>
      </c>
      <c r="R60" s="262" t="str">
        <f>IF('Result Sheet'!AW63="","",'Result Sheet'!AW63)</f>
        <v/>
      </c>
      <c r="S60" s="261" t="str">
        <f>IF('Result Sheet'!BO63="","",'Result Sheet'!BO63)</f>
        <v/>
      </c>
      <c r="T60" s="262" t="str">
        <f>IF('Result Sheet'!BP63="","",'Result Sheet'!BP63)</f>
        <v/>
      </c>
      <c r="U60" s="261" t="str">
        <f>IF('Result Sheet'!CH63="","",'Result Sheet'!CH63)</f>
        <v/>
      </c>
      <c r="V60" s="262" t="str">
        <f>IF('Result Sheet'!CI63="","",'Result Sheet'!CI63)</f>
        <v/>
      </c>
      <c r="W60" s="261" t="str">
        <f>IF('Result Sheet'!DA63="","",'Result Sheet'!DA63)</f>
        <v/>
      </c>
      <c r="X60" s="262" t="str">
        <f>IF('Result Sheet'!DB63="","",'Result Sheet'!DB63)</f>
        <v/>
      </c>
      <c r="Y60" s="263" t="str">
        <f>IF('Result Sheet'!EG63="","",'Result Sheet'!EG63)</f>
        <v/>
      </c>
      <c r="BS60" s="264" t="str">
        <f>'Result Sheet'!G63</f>
        <v/>
      </c>
      <c r="BT60" s="265" t="str">
        <f t="shared" si="0"/>
        <v/>
      </c>
      <c r="BU60" s="265" t="str">
        <f t="shared" si="1"/>
        <v/>
      </c>
      <c r="BV60" s="265" t="str">
        <f t="shared" si="2"/>
        <v/>
      </c>
      <c r="BW60" s="265" t="str">
        <f t="shared" si="3"/>
        <v/>
      </c>
      <c r="BX60" s="265" t="str">
        <f t="shared" si="4"/>
        <v/>
      </c>
      <c r="BY60" s="265" t="str">
        <f t="shared" si="5"/>
        <v/>
      </c>
      <c r="BZ60" s="265" t="str">
        <f t="shared" si="6"/>
        <v/>
      </c>
      <c r="CA60" s="265" t="str">
        <f t="shared" si="7"/>
        <v/>
      </c>
      <c r="CB60" s="265" t="str">
        <f t="shared" si="8"/>
        <v/>
      </c>
      <c r="CC60" s="265" t="str">
        <f t="shared" si="9"/>
        <v/>
      </c>
      <c r="CD60" s="265" t="str">
        <f t="shared" si="10"/>
        <v/>
      </c>
      <c r="CE60" s="265" t="str">
        <f t="shared" si="11"/>
        <v/>
      </c>
      <c r="CF60" s="266"/>
    </row>
    <row r="61" spans="1:84" ht="15.9" customHeight="1">
      <c r="A61" s="253">
        <f>IF('[1]Statement of Marks'!A64="","",'[1]Statement of Marks'!A64)</f>
        <v>57</v>
      </c>
      <c r="B61" s="254" t="str">
        <f>IF('Result Sheet'!B64="","",'Result Sheet'!B64)</f>
        <v/>
      </c>
      <c r="C61" s="255" t="str">
        <f>IF('Result Sheet'!F64="","",'Result Sheet'!F64)</f>
        <v/>
      </c>
      <c r="D61" s="256" t="str">
        <f>IF('Result Sheet'!E64="","",'Result Sheet'!E64)</f>
        <v/>
      </c>
      <c r="E61" s="257" t="str">
        <f>IF('Result Sheet'!G64="","",'Result Sheet'!G64)</f>
        <v/>
      </c>
      <c r="F61" s="257" t="str">
        <f>IF('Result Sheet'!H64="","",'Result Sheet'!H64)</f>
        <v/>
      </c>
      <c r="G61" s="257" t="str">
        <f>IF('Result Sheet'!I64="","",'Result Sheet'!I64)</f>
        <v/>
      </c>
      <c r="H61" s="258" t="str">
        <f>IF('Result Sheet'!K64="","",'Result Sheet'!K64)</f>
        <v/>
      </c>
      <c r="I61" s="258" t="str">
        <f>IF('Result Sheet'!J64="","",'Result Sheet'!J64)</f>
        <v/>
      </c>
      <c r="J61" s="388" t="str">
        <f>IF('Result Sheet'!EE64="","",'Result Sheet'!EE64)</f>
        <v/>
      </c>
      <c r="K61" s="259" t="str">
        <f>IF('Result Sheet'!EA64="","",'Result Sheet'!EA64)</f>
        <v/>
      </c>
      <c r="L61" s="260" t="str">
        <f>IF('Result Sheet'!EB64="","",'Result Sheet'!EB64)</f>
        <v/>
      </c>
      <c r="M61" s="259" t="str">
        <f>IF('Result Sheet'!EC64="","",'Result Sheet'!EC64)</f>
        <v/>
      </c>
      <c r="N61" s="330" t="str">
        <f>IF('Result Sheet'!EH64="","",'Result Sheet'!EH64)</f>
        <v/>
      </c>
      <c r="O61" s="261" t="str">
        <f>IF('Result Sheet'!AC64="","",'Result Sheet'!AC64)</f>
        <v/>
      </c>
      <c r="P61" s="262" t="str">
        <f>IF('Result Sheet'!AD64="","",'Result Sheet'!AD64)</f>
        <v/>
      </c>
      <c r="Q61" s="261" t="str">
        <f>IF('Result Sheet'!AV64="","",'Result Sheet'!AV64)</f>
        <v/>
      </c>
      <c r="R61" s="262" t="str">
        <f>IF('Result Sheet'!AW64="","",'Result Sheet'!AW64)</f>
        <v/>
      </c>
      <c r="S61" s="261" t="str">
        <f>IF('Result Sheet'!BO64="","",'Result Sheet'!BO64)</f>
        <v/>
      </c>
      <c r="T61" s="262" t="str">
        <f>IF('Result Sheet'!BP64="","",'Result Sheet'!BP64)</f>
        <v/>
      </c>
      <c r="U61" s="261" t="str">
        <f>IF('Result Sheet'!CH64="","",'Result Sheet'!CH64)</f>
        <v/>
      </c>
      <c r="V61" s="262" t="str">
        <f>IF('Result Sheet'!CI64="","",'Result Sheet'!CI64)</f>
        <v/>
      </c>
      <c r="W61" s="261" t="str">
        <f>IF('Result Sheet'!DA64="","",'Result Sheet'!DA64)</f>
        <v/>
      </c>
      <c r="X61" s="262" t="str">
        <f>IF('Result Sheet'!DB64="","",'Result Sheet'!DB64)</f>
        <v/>
      </c>
      <c r="Y61" s="263" t="str">
        <f>IF('Result Sheet'!EG64="","",'Result Sheet'!EG64)</f>
        <v/>
      </c>
      <c r="BS61" s="264" t="str">
        <f>'Result Sheet'!G64</f>
        <v/>
      </c>
      <c r="BT61" s="265" t="str">
        <f t="shared" si="0"/>
        <v/>
      </c>
      <c r="BU61" s="265" t="str">
        <f t="shared" si="1"/>
        <v/>
      </c>
      <c r="BV61" s="265" t="str">
        <f t="shared" si="2"/>
        <v/>
      </c>
      <c r="BW61" s="265" t="str">
        <f t="shared" si="3"/>
        <v/>
      </c>
      <c r="BX61" s="265" t="str">
        <f t="shared" si="4"/>
        <v/>
      </c>
      <c r="BY61" s="265" t="str">
        <f t="shared" si="5"/>
        <v/>
      </c>
      <c r="BZ61" s="265" t="str">
        <f t="shared" si="6"/>
        <v/>
      </c>
      <c r="CA61" s="265" t="str">
        <f t="shared" si="7"/>
        <v/>
      </c>
      <c r="CB61" s="265" t="str">
        <f t="shared" si="8"/>
        <v/>
      </c>
      <c r="CC61" s="265" t="str">
        <f t="shared" si="9"/>
        <v/>
      </c>
      <c r="CD61" s="265" t="str">
        <f t="shared" si="10"/>
        <v/>
      </c>
      <c r="CE61" s="265" t="str">
        <f t="shared" si="11"/>
        <v/>
      </c>
      <c r="CF61" s="266"/>
    </row>
    <row r="62" spans="1:84" ht="15.9" customHeight="1">
      <c r="A62" s="253">
        <f>IF('[1]Statement of Marks'!A65="","",'[1]Statement of Marks'!A65)</f>
        <v>58</v>
      </c>
      <c r="B62" s="254" t="str">
        <f>IF('Result Sheet'!B65="","",'Result Sheet'!B65)</f>
        <v/>
      </c>
      <c r="C62" s="255" t="str">
        <f>IF('Result Sheet'!F65="","",'Result Sheet'!F65)</f>
        <v/>
      </c>
      <c r="D62" s="256" t="str">
        <f>IF('Result Sheet'!E65="","",'Result Sheet'!E65)</f>
        <v/>
      </c>
      <c r="E62" s="257" t="str">
        <f>IF('Result Sheet'!G65="","",'Result Sheet'!G65)</f>
        <v/>
      </c>
      <c r="F62" s="257" t="str">
        <f>IF('Result Sheet'!H65="","",'Result Sheet'!H65)</f>
        <v/>
      </c>
      <c r="G62" s="257" t="str">
        <f>IF('Result Sheet'!I65="","",'Result Sheet'!I65)</f>
        <v/>
      </c>
      <c r="H62" s="258" t="str">
        <f>IF('Result Sheet'!K65="","",'Result Sheet'!K65)</f>
        <v/>
      </c>
      <c r="I62" s="258" t="str">
        <f>IF('Result Sheet'!J65="","",'Result Sheet'!J65)</f>
        <v/>
      </c>
      <c r="J62" s="388" t="str">
        <f>IF('Result Sheet'!EE65="","",'Result Sheet'!EE65)</f>
        <v/>
      </c>
      <c r="K62" s="259" t="str">
        <f>IF('Result Sheet'!EA65="","",'Result Sheet'!EA65)</f>
        <v/>
      </c>
      <c r="L62" s="260" t="str">
        <f>IF('Result Sheet'!EB65="","",'Result Sheet'!EB65)</f>
        <v/>
      </c>
      <c r="M62" s="259" t="str">
        <f>IF('Result Sheet'!EC65="","",'Result Sheet'!EC65)</f>
        <v/>
      </c>
      <c r="N62" s="330" t="str">
        <f>IF('Result Sheet'!EH65="","",'Result Sheet'!EH65)</f>
        <v/>
      </c>
      <c r="O62" s="261" t="str">
        <f>IF('Result Sheet'!AC65="","",'Result Sheet'!AC65)</f>
        <v/>
      </c>
      <c r="P62" s="262" t="str">
        <f>IF('Result Sheet'!AD65="","",'Result Sheet'!AD65)</f>
        <v/>
      </c>
      <c r="Q62" s="261" t="str">
        <f>IF('Result Sheet'!AV65="","",'Result Sheet'!AV65)</f>
        <v/>
      </c>
      <c r="R62" s="262" t="str">
        <f>IF('Result Sheet'!AW65="","",'Result Sheet'!AW65)</f>
        <v/>
      </c>
      <c r="S62" s="261" t="str">
        <f>IF('Result Sheet'!BO65="","",'Result Sheet'!BO65)</f>
        <v/>
      </c>
      <c r="T62" s="262" t="str">
        <f>IF('Result Sheet'!BP65="","",'Result Sheet'!BP65)</f>
        <v/>
      </c>
      <c r="U62" s="261" t="str">
        <f>IF('Result Sheet'!CH65="","",'Result Sheet'!CH65)</f>
        <v/>
      </c>
      <c r="V62" s="262" t="str">
        <f>IF('Result Sheet'!CI65="","",'Result Sheet'!CI65)</f>
        <v/>
      </c>
      <c r="W62" s="261" t="str">
        <f>IF('Result Sheet'!DA65="","",'Result Sheet'!DA65)</f>
        <v/>
      </c>
      <c r="X62" s="262" t="str">
        <f>IF('Result Sheet'!DB65="","",'Result Sheet'!DB65)</f>
        <v/>
      </c>
      <c r="Y62" s="263" t="str">
        <f>IF('Result Sheet'!EG65="","",'Result Sheet'!EG65)</f>
        <v/>
      </c>
      <c r="BS62" s="264" t="str">
        <f>'Result Sheet'!G65</f>
        <v/>
      </c>
      <c r="BT62" s="265" t="str">
        <f t="shared" si="0"/>
        <v/>
      </c>
      <c r="BU62" s="265" t="str">
        <f t="shared" si="1"/>
        <v/>
      </c>
      <c r="BV62" s="265" t="str">
        <f t="shared" si="2"/>
        <v/>
      </c>
      <c r="BW62" s="265" t="str">
        <f t="shared" si="3"/>
        <v/>
      </c>
      <c r="BX62" s="265" t="str">
        <f t="shared" si="4"/>
        <v/>
      </c>
      <c r="BY62" s="265" t="str">
        <f t="shared" si="5"/>
        <v/>
      </c>
      <c r="BZ62" s="265" t="str">
        <f t="shared" si="6"/>
        <v/>
      </c>
      <c r="CA62" s="265" t="str">
        <f t="shared" si="7"/>
        <v/>
      </c>
      <c r="CB62" s="265" t="str">
        <f t="shared" si="8"/>
        <v/>
      </c>
      <c r="CC62" s="265" t="str">
        <f t="shared" si="9"/>
        <v/>
      </c>
      <c r="CD62" s="265" t="str">
        <f t="shared" si="10"/>
        <v/>
      </c>
      <c r="CE62" s="265" t="str">
        <f t="shared" si="11"/>
        <v/>
      </c>
      <c r="CF62" s="266"/>
    </row>
    <row r="63" spans="1:84" ht="15.9" customHeight="1">
      <c r="A63" s="253">
        <f>IF('[1]Statement of Marks'!A66="","",'[1]Statement of Marks'!A66)</f>
        <v>59</v>
      </c>
      <c r="B63" s="254" t="str">
        <f>IF('Result Sheet'!B66="","",'Result Sheet'!B66)</f>
        <v/>
      </c>
      <c r="C63" s="255" t="str">
        <f>IF('Result Sheet'!F66="","",'Result Sheet'!F66)</f>
        <v/>
      </c>
      <c r="D63" s="256" t="str">
        <f>IF('Result Sheet'!E66="","",'Result Sheet'!E66)</f>
        <v/>
      </c>
      <c r="E63" s="257" t="str">
        <f>IF('Result Sheet'!G66="","",'Result Sheet'!G66)</f>
        <v/>
      </c>
      <c r="F63" s="257" t="str">
        <f>IF('Result Sheet'!H66="","",'Result Sheet'!H66)</f>
        <v/>
      </c>
      <c r="G63" s="257" t="str">
        <f>IF('Result Sheet'!I66="","",'Result Sheet'!I66)</f>
        <v/>
      </c>
      <c r="H63" s="258" t="str">
        <f>IF('Result Sheet'!K66="","",'Result Sheet'!K66)</f>
        <v/>
      </c>
      <c r="I63" s="258" t="str">
        <f>IF('Result Sheet'!J66="","",'Result Sheet'!J66)</f>
        <v/>
      </c>
      <c r="J63" s="388" t="str">
        <f>IF('Result Sheet'!EE66="","",'Result Sheet'!EE66)</f>
        <v/>
      </c>
      <c r="K63" s="259" t="str">
        <f>IF('Result Sheet'!EA66="","",'Result Sheet'!EA66)</f>
        <v/>
      </c>
      <c r="L63" s="260" t="str">
        <f>IF('Result Sheet'!EB66="","",'Result Sheet'!EB66)</f>
        <v/>
      </c>
      <c r="M63" s="259" t="str">
        <f>IF('Result Sheet'!EC66="","",'Result Sheet'!EC66)</f>
        <v/>
      </c>
      <c r="N63" s="330" t="str">
        <f>IF('Result Sheet'!EH66="","",'Result Sheet'!EH66)</f>
        <v/>
      </c>
      <c r="O63" s="261" t="str">
        <f>IF('Result Sheet'!AC66="","",'Result Sheet'!AC66)</f>
        <v/>
      </c>
      <c r="P63" s="262" t="str">
        <f>IF('Result Sheet'!AD66="","",'Result Sheet'!AD66)</f>
        <v/>
      </c>
      <c r="Q63" s="261" t="str">
        <f>IF('Result Sheet'!AV66="","",'Result Sheet'!AV66)</f>
        <v/>
      </c>
      <c r="R63" s="262" t="str">
        <f>IF('Result Sheet'!AW66="","",'Result Sheet'!AW66)</f>
        <v/>
      </c>
      <c r="S63" s="261" t="str">
        <f>IF('Result Sheet'!BO66="","",'Result Sheet'!BO66)</f>
        <v/>
      </c>
      <c r="T63" s="262" t="str">
        <f>IF('Result Sheet'!BP66="","",'Result Sheet'!BP66)</f>
        <v/>
      </c>
      <c r="U63" s="261" t="str">
        <f>IF('Result Sheet'!CH66="","",'Result Sheet'!CH66)</f>
        <v/>
      </c>
      <c r="V63" s="262" t="str">
        <f>IF('Result Sheet'!CI66="","",'Result Sheet'!CI66)</f>
        <v/>
      </c>
      <c r="W63" s="261" t="str">
        <f>IF('Result Sheet'!DA66="","",'Result Sheet'!DA66)</f>
        <v/>
      </c>
      <c r="X63" s="262" t="str">
        <f>IF('Result Sheet'!DB66="","",'Result Sheet'!DB66)</f>
        <v/>
      </c>
      <c r="Y63" s="263" t="str">
        <f>IF('Result Sheet'!EG66="","",'Result Sheet'!EG66)</f>
        <v/>
      </c>
      <c r="BS63" s="264" t="str">
        <f>'Result Sheet'!G66</f>
        <v/>
      </c>
      <c r="BT63" s="265" t="str">
        <f t="shared" si="0"/>
        <v/>
      </c>
      <c r="BU63" s="265" t="str">
        <f t="shared" si="1"/>
        <v/>
      </c>
      <c r="BV63" s="265" t="str">
        <f t="shared" si="2"/>
        <v/>
      </c>
      <c r="BW63" s="265" t="str">
        <f t="shared" si="3"/>
        <v/>
      </c>
      <c r="BX63" s="265" t="str">
        <f t="shared" si="4"/>
        <v/>
      </c>
      <c r="BY63" s="265" t="str">
        <f t="shared" si="5"/>
        <v/>
      </c>
      <c r="BZ63" s="265" t="str">
        <f t="shared" si="6"/>
        <v/>
      </c>
      <c r="CA63" s="265" t="str">
        <f t="shared" si="7"/>
        <v/>
      </c>
      <c r="CB63" s="265" t="str">
        <f t="shared" si="8"/>
        <v/>
      </c>
      <c r="CC63" s="265" t="str">
        <f t="shared" si="9"/>
        <v/>
      </c>
      <c r="CD63" s="265" t="str">
        <f t="shared" si="10"/>
        <v/>
      </c>
      <c r="CE63" s="265" t="str">
        <f t="shared" si="11"/>
        <v/>
      </c>
      <c r="CF63" s="266"/>
    </row>
    <row r="64" spans="1:84" ht="15.9" customHeight="1">
      <c r="A64" s="253">
        <f>IF('[1]Statement of Marks'!A67="","",'[1]Statement of Marks'!A67)</f>
        <v>60</v>
      </c>
      <c r="B64" s="254" t="str">
        <f>IF('Result Sheet'!B67="","",'Result Sheet'!B67)</f>
        <v/>
      </c>
      <c r="C64" s="255" t="str">
        <f>IF('Result Sheet'!F67="","",'Result Sheet'!F67)</f>
        <v/>
      </c>
      <c r="D64" s="256" t="str">
        <f>IF('Result Sheet'!E67="","",'Result Sheet'!E67)</f>
        <v/>
      </c>
      <c r="E64" s="257" t="str">
        <f>IF('Result Sheet'!G67="","",'Result Sheet'!G67)</f>
        <v/>
      </c>
      <c r="F64" s="257" t="str">
        <f>IF('Result Sheet'!H67="","",'Result Sheet'!H67)</f>
        <v/>
      </c>
      <c r="G64" s="257" t="str">
        <f>IF('Result Sheet'!I67="","",'Result Sheet'!I67)</f>
        <v/>
      </c>
      <c r="H64" s="258" t="str">
        <f>IF('Result Sheet'!K67="","",'Result Sheet'!K67)</f>
        <v/>
      </c>
      <c r="I64" s="258" t="str">
        <f>IF('Result Sheet'!J67="","",'Result Sheet'!J67)</f>
        <v/>
      </c>
      <c r="J64" s="388" t="str">
        <f>IF('Result Sheet'!EE67="","",'Result Sheet'!EE67)</f>
        <v/>
      </c>
      <c r="K64" s="259" t="str">
        <f>IF('Result Sheet'!EA67="","",'Result Sheet'!EA67)</f>
        <v/>
      </c>
      <c r="L64" s="260" t="str">
        <f>IF('Result Sheet'!EB67="","",'Result Sheet'!EB67)</f>
        <v/>
      </c>
      <c r="M64" s="259" t="str">
        <f>IF('Result Sheet'!EC67="","",'Result Sheet'!EC67)</f>
        <v/>
      </c>
      <c r="N64" s="330" t="str">
        <f>IF('Result Sheet'!EH67="","",'Result Sheet'!EH67)</f>
        <v/>
      </c>
      <c r="O64" s="261" t="str">
        <f>IF('Result Sheet'!AC67="","",'Result Sheet'!AC67)</f>
        <v/>
      </c>
      <c r="P64" s="262" t="str">
        <f>IF('Result Sheet'!AD67="","",'Result Sheet'!AD67)</f>
        <v/>
      </c>
      <c r="Q64" s="261" t="str">
        <f>IF('Result Sheet'!AV67="","",'Result Sheet'!AV67)</f>
        <v/>
      </c>
      <c r="R64" s="262" t="str">
        <f>IF('Result Sheet'!AW67="","",'Result Sheet'!AW67)</f>
        <v/>
      </c>
      <c r="S64" s="261" t="str">
        <f>IF('Result Sheet'!BO67="","",'Result Sheet'!BO67)</f>
        <v/>
      </c>
      <c r="T64" s="262" t="str">
        <f>IF('Result Sheet'!BP67="","",'Result Sheet'!BP67)</f>
        <v/>
      </c>
      <c r="U64" s="261" t="str">
        <f>IF('Result Sheet'!CH67="","",'Result Sheet'!CH67)</f>
        <v/>
      </c>
      <c r="V64" s="262" t="str">
        <f>IF('Result Sheet'!CI67="","",'Result Sheet'!CI67)</f>
        <v/>
      </c>
      <c r="W64" s="261" t="str">
        <f>IF('Result Sheet'!DA67="","",'Result Sheet'!DA67)</f>
        <v/>
      </c>
      <c r="X64" s="262" t="str">
        <f>IF('Result Sheet'!DB67="","",'Result Sheet'!DB67)</f>
        <v/>
      </c>
      <c r="Y64" s="263" t="str">
        <f>IF('Result Sheet'!EG67="","",'Result Sheet'!EG67)</f>
        <v/>
      </c>
      <c r="BS64" s="264" t="str">
        <f>'Result Sheet'!G67</f>
        <v/>
      </c>
      <c r="BT64" s="265" t="str">
        <f t="shared" si="0"/>
        <v/>
      </c>
      <c r="BU64" s="265" t="str">
        <f t="shared" si="1"/>
        <v/>
      </c>
      <c r="BV64" s="265" t="str">
        <f t="shared" si="2"/>
        <v/>
      </c>
      <c r="BW64" s="265" t="str">
        <f t="shared" si="3"/>
        <v/>
      </c>
      <c r="BX64" s="265" t="str">
        <f t="shared" si="4"/>
        <v/>
      </c>
      <c r="BY64" s="265" t="str">
        <f t="shared" si="5"/>
        <v/>
      </c>
      <c r="BZ64" s="265" t="str">
        <f t="shared" si="6"/>
        <v/>
      </c>
      <c r="CA64" s="265" t="str">
        <f t="shared" si="7"/>
        <v/>
      </c>
      <c r="CB64" s="265" t="str">
        <f t="shared" si="8"/>
        <v/>
      </c>
      <c r="CC64" s="265" t="str">
        <f t="shared" si="9"/>
        <v/>
      </c>
      <c r="CD64" s="265" t="str">
        <f t="shared" si="10"/>
        <v/>
      </c>
      <c r="CE64" s="265" t="str">
        <f t="shared" si="11"/>
        <v/>
      </c>
      <c r="CF64" s="266"/>
    </row>
    <row r="65" spans="1:84" ht="15.9" customHeight="1">
      <c r="A65" s="253">
        <f>IF('[1]Statement of Marks'!A68="","",'[1]Statement of Marks'!A68)</f>
        <v>61</v>
      </c>
      <c r="B65" s="254" t="str">
        <f>IF('Result Sheet'!B68="","",'Result Sheet'!B68)</f>
        <v/>
      </c>
      <c r="C65" s="255" t="str">
        <f>IF('Result Sheet'!F68="","",'Result Sheet'!F68)</f>
        <v/>
      </c>
      <c r="D65" s="256" t="str">
        <f>IF('Result Sheet'!E68="","",'Result Sheet'!E68)</f>
        <v/>
      </c>
      <c r="E65" s="257" t="str">
        <f>IF('Result Sheet'!G68="","",'Result Sheet'!G68)</f>
        <v/>
      </c>
      <c r="F65" s="257" t="str">
        <f>IF('Result Sheet'!H68="","",'Result Sheet'!H68)</f>
        <v/>
      </c>
      <c r="G65" s="257" t="str">
        <f>IF('Result Sheet'!I68="","",'Result Sheet'!I68)</f>
        <v/>
      </c>
      <c r="H65" s="258" t="str">
        <f>IF('Result Sheet'!K68="","",'Result Sheet'!K68)</f>
        <v/>
      </c>
      <c r="I65" s="258" t="str">
        <f>IF('Result Sheet'!J68="","",'Result Sheet'!J68)</f>
        <v/>
      </c>
      <c r="J65" s="388" t="str">
        <f>IF('Result Sheet'!EE68="","",'Result Sheet'!EE68)</f>
        <v/>
      </c>
      <c r="K65" s="259" t="str">
        <f>IF('Result Sheet'!EA68="","",'Result Sheet'!EA68)</f>
        <v/>
      </c>
      <c r="L65" s="260" t="str">
        <f>IF('Result Sheet'!EB68="","",'Result Sheet'!EB68)</f>
        <v/>
      </c>
      <c r="M65" s="259" t="str">
        <f>IF('Result Sheet'!EC68="","",'Result Sheet'!EC68)</f>
        <v/>
      </c>
      <c r="N65" s="330" t="str">
        <f>IF('Result Sheet'!EH68="","",'Result Sheet'!EH68)</f>
        <v/>
      </c>
      <c r="O65" s="261" t="str">
        <f>IF('Result Sheet'!AC68="","",'Result Sheet'!AC68)</f>
        <v/>
      </c>
      <c r="P65" s="262" t="str">
        <f>IF('Result Sheet'!AD68="","",'Result Sheet'!AD68)</f>
        <v/>
      </c>
      <c r="Q65" s="261" t="str">
        <f>IF('Result Sheet'!AV68="","",'Result Sheet'!AV68)</f>
        <v/>
      </c>
      <c r="R65" s="262" t="str">
        <f>IF('Result Sheet'!AW68="","",'Result Sheet'!AW68)</f>
        <v/>
      </c>
      <c r="S65" s="261" t="str">
        <f>IF('Result Sheet'!BO68="","",'Result Sheet'!BO68)</f>
        <v/>
      </c>
      <c r="T65" s="262" t="str">
        <f>IF('Result Sheet'!BP68="","",'Result Sheet'!BP68)</f>
        <v/>
      </c>
      <c r="U65" s="261" t="str">
        <f>IF('Result Sheet'!CH68="","",'Result Sheet'!CH68)</f>
        <v/>
      </c>
      <c r="V65" s="262" t="str">
        <f>IF('Result Sheet'!CI68="","",'Result Sheet'!CI68)</f>
        <v/>
      </c>
      <c r="W65" s="261" t="str">
        <f>IF('Result Sheet'!DA68="","",'Result Sheet'!DA68)</f>
        <v/>
      </c>
      <c r="X65" s="262" t="str">
        <f>IF('Result Sheet'!DB68="","",'Result Sheet'!DB68)</f>
        <v/>
      </c>
      <c r="Y65" s="263" t="str">
        <f>IF('Result Sheet'!EG68="","",'Result Sheet'!EG68)</f>
        <v/>
      </c>
      <c r="BS65" s="264" t="str">
        <f>'Result Sheet'!G68</f>
        <v/>
      </c>
      <c r="BT65" s="265" t="str">
        <f t="shared" si="0"/>
        <v/>
      </c>
      <c r="BU65" s="265" t="str">
        <f t="shared" si="1"/>
        <v/>
      </c>
      <c r="BV65" s="265" t="str">
        <f t="shared" si="2"/>
        <v/>
      </c>
      <c r="BW65" s="265" t="str">
        <f t="shared" si="3"/>
        <v/>
      </c>
      <c r="BX65" s="265" t="str">
        <f t="shared" si="4"/>
        <v/>
      </c>
      <c r="BY65" s="265" t="str">
        <f t="shared" si="5"/>
        <v/>
      </c>
      <c r="BZ65" s="265" t="str">
        <f t="shared" si="6"/>
        <v/>
      </c>
      <c r="CA65" s="265" t="str">
        <f t="shared" si="7"/>
        <v/>
      </c>
      <c r="CB65" s="265" t="str">
        <f t="shared" si="8"/>
        <v/>
      </c>
      <c r="CC65" s="265" t="str">
        <f t="shared" si="9"/>
        <v/>
      </c>
      <c r="CD65" s="265" t="str">
        <f t="shared" si="10"/>
        <v/>
      </c>
      <c r="CE65" s="265" t="str">
        <f t="shared" si="11"/>
        <v/>
      </c>
      <c r="CF65" s="266"/>
    </row>
    <row r="66" spans="1:84" ht="15.9" customHeight="1">
      <c r="A66" s="253">
        <f>IF('[1]Statement of Marks'!A69="","",'[1]Statement of Marks'!A69)</f>
        <v>62</v>
      </c>
      <c r="B66" s="254" t="str">
        <f>IF('Result Sheet'!B69="","",'Result Sheet'!B69)</f>
        <v/>
      </c>
      <c r="C66" s="255" t="str">
        <f>IF('Result Sheet'!F69="","",'Result Sheet'!F69)</f>
        <v/>
      </c>
      <c r="D66" s="256" t="str">
        <f>IF('Result Sheet'!E69="","",'Result Sheet'!E69)</f>
        <v/>
      </c>
      <c r="E66" s="257" t="str">
        <f>IF('Result Sheet'!G69="","",'Result Sheet'!G69)</f>
        <v/>
      </c>
      <c r="F66" s="257" t="str">
        <f>IF('Result Sheet'!H69="","",'Result Sheet'!H69)</f>
        <v/>
      </c>
      <c r="G66" s="257" t="str">
        <f>IF('Result Sheet'!I69="","",'Result Sheet'!I69)</f>
        <v/>
      </c>
      <c r="H66" s="258" t="str">
        <f>IF('Result Sheet'!K69="","",'Result Sheet'!K69)</f>
        <v/>
      </c>
      <c r="I66" s="258" t="str">
        <f>IF('Result Sheet'!J69="","",'Result Sheet'!J69)</f>
        <v/>
      </c>
      <c r="J66" s="388" t="str">
        <f>IF('Result Sheet'!EE69="","",'Result Sheet'!EE69)</f>
        <v/>
      </c>
      <c r="K66" s="259" t="str">
        <f>IF('Result Sheet'!EA69="","",'Result Sheet'!EA69)</f>
        <v/>
      </c>
      <c r="L66" s="260" t="str">
        <f>IF('Result Sheet'!EB69="","",'Result Sheet'!EB69)</f>
        <v/>
      </c>
      <c r="M66" s="259" t="str">
        <f>IF('Result Sheet'!EC69="","",'Result Sheet'!EC69)</f>
        <v/>
      </c>
      <c r="N66" s="330" t="str">
        <f>IF('Result Sheet'!EH69="","",'Result Sheet'!EH69)</f>
        <v/>
      </c>
      <c r="O66" s="261" t="str">
        <f>IF('Result Sheet'!AC69="","",'Result Sheet'!AC69)</f>
        <v/>
      </c>
      <c r="P66" s="262" t="str">
        <f>IF('Result Sheet'!AD69="","",'Result Sheet'!AD69)</f>
        <v/>
      </c>
      <c r="Q66" s="261" t="str">
        <f>IF('Result Sheet'!AV69="","",'Result Sheet'!AV69)</f>
        <v/>
      </c>
      <c r="R66" s="262" t="str">
        <f>IF('Result Sheet'!AW69="","",'Result Sheet'!AW69)</f>
        <v/>
      </c>
      <c r="S66" s="261" t="str">
        <f>IF('Result Sheet'!BO69="","",'Result Sheet'!BO69)</f>
        <v/>
      </c>
      <c r="T66" s="262" t="str">
        <f>IF('Result Sheet'!BP69="","",'Result Sheet'!BP69)</f>
        <v/>
      </c>
      <c r="U66" s="261" t="str">
        <f>IF('Result Sheet'!CH69="","",'Result Sheet'!CH69)</f>
        <v/>
      </c>
      <c r="V66" s="262" t="str">
        <f>IF('Result Sheet'!CI69="","",'Result Sheet'!CI69)</f>
        <v/>
      </c>
      <c r="W66" s="261" t="str">
        <f>IF('Result Sheet'!DA69="","",'Result Sheet'!DA69)</f>
        <v/>
      </c>
      <c r="X66" s="262" t="str">
        <f>IF('Result Sheet'!DB69="","",'Result Sheet'!DB69)</f>
        <v/>
      </c>
      <c r="Y66" s="263" t="str">
        <f>IF('Result Sheet'!EG69="","",'Result Sheet'!EG69)</f>
        <v/>
      </c>
      <c r="BS66" s="264" t="str">
        <f>'Result Sheet'!G69</f>
        <v/>
      </c>
      <c r="BT66" s="265" t="str">
        <f t="shared" si="0"/>
        <v/>
      </c>
      <c r="BU66" s="265" t="str">
        <f t="shared" si="1"/>
        <v/>
      </c>
      <c r="BV66" s="265" t="str">
        <f t="shared" si="2"/>
        <v/>
      </c>
      <c r="BW66" s="265" t="str">
        <f t="shared" si="3"/>
        <v/>
      </c>
      <c r="BX66" s="265" t="str">
        <f t="shared" si="4"/>
        <v/>
      </c>
      <c r="BY66" s="265" t="str">
        <f t="shared" si="5"/>
        <v/>
      </c>
      <c r="BZ66" s="265" t="str">
        <f t="shared" si="6"/>
        <v/>
      </c>
      <c r="CA66" s="265" t="str">
        <f t="shared" si="7"/>
        <v/>
      </c>
      <c r="CB66" s="265" t="str">
        <f t="shared" si="8"/>
        <v/>
      </c>
      <c r="CC66" s="265" t="str">
        <f t="shared" si="9"/>
        <v/>
      </c>
      <c r="CD66" s="265" t="str">
        <f t="shared" si="10"/>
        <v/>
      </c>
      <c r="CE66" s="265" t="str">
        <f t="shared" si="11"/>
        <v/>
      </c>
      <c r="CF66" s="266"/>
    </row>
    <row r="67" spans="1:84" ht="15.9" customHeight="1">
      <c r="A67" s="253">
        <f>IF('[1]Statement of Marks'!A70="","",'[1]Statement of Marks'!A70)</f>
        <v>63</v>
      </c>
      <c r="B67" s="254" t="str">
        <f>IF('Result Sheet'!B70="","",'Result Sheet'!B70)</f>
        <v/>
      </c>
      <c r="C67" s="255" t="str">
        <f>IF('Result Sheet'!F70="","",'Result Sheet'!F70)</f>
        <v/>
      </c>
      <c r="D67" s="256" t="str">
        <f>IF('Result Sheet'!E70="","",'Result Sheet'!E70)</f>
        <v/>
      </c>
      <c r="E67" s="257" t="str">
        <f>IF('Result Sheet'!G70="","",'Result Sheet'!G70)</f>
        <v/>
      </c>
      <c r="F67" s="257" t="str">
        <f>IF('Result Sheet'!H70="","",'Result Sheet'!H70)</f>
        <v/>
      </c>
      <c r="G67" s="257" t="str">
        <f>IF('Result Sheet'!I70="","",'Result Sheet'!I70)</f>
        <v/>
      </c>
      <c r="H67" s="258" t="str">
        <f>IF('Result Sheet'!K70="","",'Result Sheet'!K70)</f>
        <v/>
      </c>
      <c r="I67" s="258" t="str">
        <f>IF('Result Sheet'!J70="","",'Result Sheet'!J70)</f>
        <v/>
      </c>
      <c r="J67" s="388" t="str">
        <f>IF('Result Sheet'!EE70="","",'Result Sheet'!EE70)</f>
        <v/>
      </c>
      <c r="K67" s="259" t="str">
        <f>IF('Result Sheet'!EA70="","",'Result Sheet'!EA70)</f>
        <v/>
      </c>
      <c r="L67" s="260" t="str">
        <f>IF('Result Sheet'!EB70="","",'Result Sheet'!EB70)</f>
        <v/>
      </c>
      <c r="M67" s="259" t="str">
        <f>IF('Result Sheet'!EC70="","",'Result Sheet'!EC70)</f>
        <v/>
      </c>
      <c r="N67" s="330" t="str">
        <f>IF('Result Sheet'!EH70="","",'Result Sheet'!EH70)</f>
        <v/>
      </c>
      <c r="O67" s="261" t="str">
        <f>IF('Result Sheet'!AC70="","",'Result Sheet'!AC70)</f>
        <v/>
      </c>
      <c r="P67" s="262" t="str">
        <f>IF('Result Sheet'!AD70="","",'Result Sheet'!AD70)</f>
        <v/>
      </c>
      <c r="Q67" s="261" t="str">
        <f>IF('Result Sheet'!AV70="","",'Result Sheet'!AV70)</f>
        <v/>
      </c>
      <c r="R67" s="262" t="str">
        <f>IF('Result Sheet'!AW70="","",'Result Sheet'!AW70)</f>
        <v/>
      </c>
      <c r="S67" s="261" t="str">
        <f>IF('Result Sheet'!BO70="","",'Result Sheet'!BO70)</f>
        <v/>
      </c>
      <c r="T67" s="262" t="str">
        <f>IF('Result Sheet'!BP70="","",'Result Sheet'!BP70)</f>
        <v/>
      </c>
      <c r="U67" s="261" t="str">
        <f>IF('Result Sheet'!CH70="","",'Result Sheet'!CH70)</f>
        <v/>
      </c>
      <c r="V67" s="262" t="str">
        <f>IF('Result Sheet'!CI70="","",'Result Sheet'!CI70)</f>
        <v/>
      </c>
      <c r="W67" s="261" t="str">
        <f>IF('Result Sheet'!DA70="","",'Result Sheet'!DA70)</f>
        <v/>
      </c>
      <c r="X67" s="262" t="str">
        <f>IF('Result Sheet'!DB70="","",'Result Sheet'!DB70)</f>
        <v/>
      </c>
      <c r="Y67" s="263" t="str">
        <f>IF('Result Sheet'!EG70="","",'Result Sheet'!EG70)</f>
        <v/>
      </c>
      <c r="BS67" s="264" t="str">
        <f>'Result Sheet'!G70</f>
        <v/>
      </c>
      <c r="BT67" s="265" t="str">
        <f t="shared" si="0"/>
        <v/>
      </c>
      <c r="BU67" s="265" t="str">
        <f t="shared" si="1"/>
        <v/>
      </c>
      <c r="BV67" s="265" t="str">
        <f t="shared" si="2"/>
        <v/>
      </c>
      <c r="BW67" s="265" t="str">
        <f t="shared" si="3"/>
        <v/>
      </c>
      <c r="BX67" s="265" t="str">
        <f t="shared" si="4"/>
        <v/>
      </c>
      <c r="BY67" s="265" t="str">
        <f t="shared" si="5"/>
        <v/>
      </c>
      <c r="BZ67" s="265" t="str">
        <f t="shared" si="6"/>
        <v/>
      </c>
      <c r="CA67" s="265" t="str">
        <f t="shared" si="7"/>
        <v/>
      </c>
      <c r="CB67" s="265" t="str">
        <f t="shared" si="8"/>
        <v/>
      </c>
      <c r="CC67" s="265" t="str">
        <f t="shared" si="9"/>
        <v/>
      </c>
      <c r="CD67" s="265" t="str">
        <f t="shared" si="10"/>
        <v/>
      </c>
      <c r="CE67" s="265" t="str">
        <f t="shared" si="11"/>
        <v/>
      </c>
      <c r="CF67" s="266"/>
    </row>
    <row r="68" spans="1:84" ht="15.9" customHeight="1">
      <c r="A68" s="253">
        <f>IF('[1]Statement of Marks'!A71="","",'[1]Statement of Marks'!A71)</f>
        <v>64</v>
      </c>
      <c r="B68" s="254" t="str">
        <f>IF('Result Sheet'!B71="","",'Result Sheet'!B71)</f>
        <v/>
      </c>
      <c r="C68" s="255" t="str">
        <f>IF('Result Sheet'!F71="","",'Result Sheet'!F71)</f>
        <v/>
      </c>
      <c r="D68" s="256" t="str">
        <f>IF('Result Sheet'!E71="","",'Result Sheet'!E71)</f>
        <v/>
      </c>
      <c r="E68" s="257" t="str">
        <f>IF('Result Sheet'!G71="","",'Result Sheet'!G71)</f>
        <v/>
      </c>
      <c r="F68" s="257" t="str">
        <f>IF('Result Sheet'!H71="","",'Result Sheet'!H71)</f>
        <v/>
      </c>
      <c r="G68" s="257" t="str">
        <f>IF('Result Sheet'!I71="","",'Result Sheet'!I71)</f>
        <v/>
      </c>
      <c r="H68" s="258" t="str">
        <f>IF('Result Sheet'!K71="","",'Result Sheet'!K71)</f>
        <v/>
      </c>
      <c r="I68" s="258" t="str">
        <f>IF('Result Sheet'!J71="","",'Result Sheet'!J71)</f>
        <v/>
      </c>
      <c r="J68" s="388" t="str">
        <f>IF('Result Sheet'!EE71="","",'Result Sheet'!EE71)</f>
        <v/>
      </c>
      <c r="K68" s="259" t="str">
        <f>IF('Result Sheet'!EA71="","",'Result Sheet'!EA71)</f>
        <v/>
      </c>
      <c r="L68" s="260" t="str">
        <f>IF('Result Sheet'!EB71="","",'Result Sheet'!EB71)</f>
        <v/>
      </c>
      <c r="M68" s="259" t="str">
        <f>IF('Result Sheet'!EC71="","",'Result Sheet'!EC71)</f>
        <v/>
      </c>
      <c r="N68" s="330" t="str">
        <f>IF('Result Sheet'!EH71="","",'Result Sheet'!EH71)</f>
        <v/>
      </c>
      <c r="O68" s="261" t="str">
        <f>IF('Result Sheet'!AC71="","",'Result Sheet'!AC71)</f>
        <v/>
      </c>
      <c r="P68" s="262" t="str">
        <f>IF('Result Sheet'!AD71="","",'Result Sheet'!AD71)</f>
        <v/>
      </c>
      <c r="Q68" s="261" t="str">
        <f>IF('Result Sheet'!AV71="","",'Result Sheet'!AV71)</f>
        <v/>
      </c>
      <c r="R68" s="262" t="str">
        <f>IF('Result Sheet'!AW71="","",'Result Sheet'!AW71)</f>
        <v/>
      </c>
      <c r="S68" s="261" t="str">
        <f>IF('Result Sheet'!BO71="","",'Result Sheet'!BO71)</f>
        <v/>
      </c>
      <c r="T68" s="262" t="str">
        <f>IF('Result Sheet'!BP71="","",'Result Sheet'!BP71)</f>
        <v/>
      </c>
      <c r="U68" s="261" t="str">
        <f>IF('Result Sheet'!CH71="","",'Result Sheet'!CH71)</f>
        <v/>
      </c>
      <c r="V68" s="262" t="str">
        <f>IF('Result Sheet'!CI71="","",'Result Sheet'!CI71)</f>
        <v/>
      </c>
      <c r="W68" s="261" t="str">
        <f>IF('Result Sheet'!DA71="","",'Result Sheet'!DA71)</f>
        <v/>
      </c>
      <c r="X68" s="262" t="str">
        <f>IF('Result Sheet'!DB71="","",'Result Sheet'!DB71)</f>
        <v/>
      </c>
      <c r="Y68" s="263" t="str">
        <f>IF('Result Sheet'!EG71="","",'Result Sheet'!EG71)</f>
        <v/>
      </c>
      <c r="BS68" s="264" t="str">
        <f>'Result Sheet'!G71</f>
        <v/>
      </c>
      <c r="BT68" s="265" t="str">
        <f t="shared" si="0"/>
        <v/>
      </c>
      <c r="BU68" s="265" t="str">
        <f t="shared" si="1"/>
        <v/>
      </c>
      <c r="BV68" s="265" t="str">
        <f t="shared" si="2"/>
        <v/>
      </c>
      <c r="BW68" s="265" t="str">
        <f t="shared" si="3"/>
        <v/>
      </c>
      <c r="BX68" s="265" t="str">
        <f t="shared" si="4"/>
        <v/>
      </c>
      <c r="BY68" s="265" t="str">
        <f t="shared" si="5"/>
        <v/>
      </c>
      <c r="BZ68" s="265" t="str">
        <f t="shared" si="6"/>
        <v/>
      </c>
      <c r="CA68" s="265" t="str">
        <f t="shared" si="7"/>
        <v/>
      </c>
      <c r="CB68" s="265" t="str">
        <f t="shared" si="8"/>
        <v/>
      </c>
      <c r="CC68" s="265" t="str">
        <f t="shared" si="9"/>
        <v/>
      </c>
      <c r="CD68" s="265" t="str">
        <f t="shared" si="10"/>
        <v/>
      </c>
      <c r="CE68" s="265" t="str">
        <f t="shared" si="11"/>
        <v/>
      </c>
      <c r="CF68" s="266"/>
    </row>
    <row r="69" spans="1:84" ht="15.9" customHeight="1">
      <c r="A69" s="253">
        <f>IF('[1]Statement of Marks'!A72="","",'[1]Statement of Marks'!A72)</f>
        <v>65</v>
      </c>
      <c r="B69" s="254" t="str">
        <f>IF('Result Sheet'!B72="","",'Result Sheet'!B72)</f>
        <v/>
      </c>
      <c r="C69" s="255" t="str">
        <f>IF('Result Sheet'!F72="","",'Result Sheet'!F72)</f>
        <v/>
      </c>
      <c r="D69" s="256" t="str">
        <f>IF('Result Sheet'!E72="","",'Result Sheet'!E72)</f>
        <v/>
      </c>
      <c r="E69" s="257" t="str">
        <f>IF('Result Sheet'!G72="","",'Result Sheet'!G72)</f>
        <v/>
      </c>
      <c r="F69" s="257" t="str">
        <f>IF('Result Sheet'!H72="","",'Result Sheet'!H72)</f>
        <v/>
      </c>
      <c r="G69" s="257" t="str">
        <f>IF('Result Sheet'!I72="","",'Result Sheet'!I72)</f>
        <v/>
      </c>
      <c r="H69" s="258" t="str">
        <f>IF('Result Sheet'!K72="","",'Result Sheet'!K72)</f>
        <v/>
      </c>
      <c r="I69" s="258" t="str">
        <f>IF('Result Sheet'!J72="","",'Result Sheet'!J72)</f>
        <v/>
      </c>
      <c r="J69" s="388" t="str">
        <f>IF('Result Sheet'!EE72="","",'Result Sheet'!EE72)</f>
        <v/>
      </c>
      <c r="K69" s="259" t="str">
        <f>IF('Result Sheet'!EA72="","",'Result Sheet'!EA72)</f>
        <v/>
      </c>
      <c r="L69" s="260" t="str">
        <f>IF('Result Sheet'!EB72="","",'Result Sheet'!EB72)</f>
        <v/>
      </c>
      <c r="M69" s="259" t="str">
        <f>IF('Result Sheet'!EC72="","",'Result Sheet'!EC72)</f>
        <v/>
      </c>
      <c r="N69" s="330" t="str">
        <f>IF('Result Sheet'!EH72="","",'Result Sheet'!EH72)</f>
        <v/>
      </c>
      <c r="O69" s="261" t="str">
        <f>IF('Result Sheet'!AC72="","",'Result Sheet'!AC72)</f>
        <v/>
      </c>
      <c r="P69" s="262" t="str">
        <f>IF('Result Sheet'!AD72="","",'Result Sheet'!AD72)</f>
        <v/>
      </c>
      <c r="Q69" s="261" t="str">
        <f>IF('Result Sheet'!AV72="","",'Result Sheet'!AV72)</f>
        <v/>
      </c>
      <c r="R69" s="262" t="str">
        <f>IF('Result Sheet'!AW72="","",'Result Sheet'!AW72)</f>
        <v/>
      </c>
      <c r="S69" s="261" t="str">
        <f>IF('Result Sheet'!BO72="","",'Result Sheet'!BO72)</f>
        <v/>
      </c>
      <c r="T69" s="262" t="str">
        <f>IF('Result Sheet'!BP72="","",'Result Sheet'!BP72)</f>
        <v/>
      </c>
      <c r="U69" s="261" t="str">
        <f>IF('Result Sheet'!CH72="","",'Result Sheet'!CH72)</f>
        <v/>
      </c>
      <c r="V69" s="262" t="str">
        <f>IF('Result Sheet'!CI72="","",'Result Sheet'!CI72)</f>
        <v/>
      </c>
      <c r="W69" s="261" t="str">
        <f>IF('Result Sheet'!DA72="","",'Result Sheet'!DA72)</f>
        <v/>
      </c>
      <c r="X69" s="262" t="str">
        <f>IF('Result Sheet'!DB72="","",'Result Sheet'!DB72)</f>
        <v/>
      </c>
      <c r="Y69" s="263" t="str">
        <f>IF('Result Sheet'!EG72="","",'Result Sheet'!EG72)</f>
        <v/>
      </c>
      <c r="BS69" s="264" t="str">
        <f>'Result Sheet'!G72</f>
        <v/>
      </c>
      <c r="BT69" s="265" t="str">
        <f t="shared" si="0"/>
        <v/>
      </c>
      <c r="BU69" s="265" t="str">
        <f t="shared" si="1"/>
        <v/>
      </c>
      <c r="BV69" s="265" t="str">
        <f t="shared" si="2"/>
        <v/>
      </c>
      <c r="BW69" s="265" t="str">
        <f t="shared" si="3"/>
        <v/>
      </c>
      <c r="BX69" s="265" t="str">
        <f t="shared" si="4"/>
        <v/>
      </c>
      <c r="BY69" s="265" t="str">
        <f t="shared" si="5"/>
        <v/>
      </c>
      <c r="BZ69" s="265" t="str">
        <f t="shared" si="6"/>
        <v/>
      </c>
      <c r="CA69" s="265" t="str">
        <f t="shared" si="7"/>
        <v/>
      </c>
      <c r="CB69" s="265" t="str">
        <f t="shared" si="8"/>
        <v/>
      </c>
      <c r="CC69" s="265" t="str">
        <f t="shared" si="9"/>
        <v/>
      </c>
      <c r="CD69" s="265" t="str">
        <f t="shared" si="10"/>
        <v/>
      </c>
      <c r="CE69" s="265" t="str">
        <f t="shared" si="11"/>
        <v/>
      </c>
      <c r="CF69" s="266"/>
    </row>
    <row r="70" spans="1:84" ht="15.9" customHeight="1">
      <c r="A70" s="253">
        <f>IF('[1]Statement of Marks'!A73="","",'[1]Statement of Marks'!A73)</f>
        <v>66</v>
      </c>
      <c r="B70" s="254" t="str">
        <f>IF('Result Sheet'!B73="","",'Result Sheet'!B73)</f>
        <v/>
      </c>
      <c r="C70" s="255" t="str">
        <f>IF('Result Sheet'!F73="","",'Result Sheet'!F73)</f>
        <v/>
      </c>
      <c r="D70" s="256" t="str">
        <f>IF('Result Sheet'!E73="","",'Result Sheet'!E73)</f>
        <v/>
      </c>
      <c r="E70" s="257" t="str">
        <f>IF('Result Sheet'!G73="","",'Result Sheet'!G73)</f>
        <v/>
      </c>
      <c r="F70" s="257" t="str">
        <f>IF('Result Sheet'!H73="","",'Result Sheet'!H73)</f>
        <v/>
      </c>
      <c r="G70" s="257" t="str">
        <f>IF('Result Sheet'!I73="","",'Result Sheet'!I73)</f>
        <v/>
      </c>
      <c r="H70" s="258" t="str">
        <f>IF('Result Sheet'!K73="","",'Result Sheet'!K73)</f>
        <v/>
      </c>
      <c r="I70" s="258" t="str">
        <f>IF('Result Sheet'!J73="","",'Result Sheet'!J73)</f>
        <v/>
      </c>
      <c r="J70" s="388" t="str">
        <f>IF('Result Sheet'!EE73="","",'Result Sheet'!EE73)</f>
        <v/>
      </c>
      <c r="K70" s="259" t="str">
        <f>IF('Result Sheet'!EA73="","",'Result Sheet'!EA73)</f>
        <v/>
      </c>
      <c r="L70" s="260" t="str">
        <f>IF('Result Sheet'!EB73="","",'Result Sheet'!EB73)</f>
        <v/>
      </c>
      <c r="M70" s="259" t="str">
        <f>IF('Result Sheet'!EC73="","",'Result Sheet'!EC73)</f>
        <v/>
      </c>
      <c r="N70" s="330" t="str">
        <f>IF('Result Sheet'!EH73="","",'Result Sheet'!EH73)</f>
        <v/>
      </c>
      <c r="O70" s="261" t="str">
        <f>IF('Result Sheet'!AC73="","",'Result Sheet'!AC73)</f>
        <v/>
      </c>
      <c r="P70" s="262" t="str">
        <f>IF('Result Sheet'!AD73="","",'Result Sheet'!AD73)</f>
        <v/>
      </c>
      <c r="Q70" s="261" t="str">
        <f>IF('Result Sheet'!AV73="","",'Result Sheet'!AV73)</f>
        <v/>
      </c>
      <c r="R70" s="262" t="str">
        <f>IF('Result Sheet'!AW73="","",'Result Sheet'!AW73)</f>
        <v/>
      </c>
      <c r="S70" s="261" t="str">
        <f>IF('Result Sheet'!BO73="","",'Result Sheet'!BO73)</f>
        <v/>
      </c>
      <c r="T70" s="262" t="str">
        <f>IF('Result Sheet'!BP73="","",'Result Sheet'!BP73)</f>
        <v/>
      </c>
      <c r="U70" s="261" t="str">
        <f>IF('Result Sheet'!CH73="","",'Result Sheet'!CH73)</f>
        <v/>
      </c>
      <c r="V70" s="262" t="str">
        <f>IF('Result Sheet'!CI73="","",'Result Sheet'!CI73)</f>
        <v/>
      </c>
      <c r="W70" s="261" t="str">
        <f>IF('Result Sheet'!DA73="","",'Result Sheet'!DA73)</f>
        <v/>
      </c>
      <c r="X70" s="262" t="str">
        <f>IF('Result Sheet'!DB73="","",'Result Sheet'!DB73)</f>
        <v/>
      </c>
      <c r="Y70" s="263" t="str">
        <f>IF('Result Sheet'!EG73="","",'Result Sheet'!EG73)</f>
        <v/>
      </c>
      <c r="BS70" s="264" t="str">
        <f>'Result Sheet'!G73</f>
        <v/>
      </c>
      <c r="BT70" s="265" t="str">
        <f t="shared" ref="BT70:BT133" si="12">IFERROR(IF(AND(N70="",J70=""),"",IF(AND(H70="SC",I70="M"),N70,"")),"")</f>
        <v/>
      </c>
      <c r="BU70" s="265" t="str">
        <f t="shared" ref="BU70:BU133" si="13">IFERROR(IF(AND(N70="",J70=""),"",IF(AND(H70="SC",I70="F"),N70,"")),"")</f>
        <v/>
      </c>
      <c r="BV70" s="265" t="str">
        <f t="shared" ref="BV70:BV133" si="14">IFERROR(IF(AND(N70="",J70=""),"",IF(AND(H70="ST",I70="M"),N70,"")),"")</f>
        <v/>
      </c>
      <c r="BW70" s="265" t="str">
        <f t="shared" ref="BW70:BW133" si="15">IFERROR(IF(AND(N70="",J70=""),"",IF(AND(H70="ST",I70="F"),N70,"")),"")</f>
        <v/>
      </c>
      <c r="BX70" s="265" t="str">
        <f t="shared" ref="BX70:BX133" si="16">IFERROR(IF(AND(N70="",J70=""),"",IF(AND(H70="OBC",I70="M"),N70,"")),"")</f>
        <v/>
      </c>
      <c r="BY70" s="265" t="str">
        <f t="shared" ref="BY70:BY133" si="17">IFERROR(IF(AND(N70="",J70=""),"",IF(AND(H70="OBC",I70="F"),N70,"")),"")</f>
        <v/>
      </c>
      <c r="BZ70" s="265" t="str">
        <f t="shared" ref="BZ70:BZ133" si="18">IFERROR(IF(AND(N70="",J70=""),"",IF(AND(H70="GEN",I70="M"),N70,"")),"")</f>
        <v/>
      </c>
      <c r="CA70" s="265" t="str">
        <f t="shared" ref="CA70:CA133" si="19">IFERROR(IF(AND(N70="",J70=""),"",IF(AND(H70="GEN",I70="F"),N70,"")),"")</f>
        <v/>
      </c>
      <c r="CB70" s="265" t="str">
        <f t="shared" ref="CB70:CB133" si="20">IFERROR(IF(AND(N70="",J70=""),"",IF(AND(H70="MIN",I70="M"),N70,"")),"")</f>
        <v/>
      </c>
      <c r="CC70" s="265" t="str">
        <f t="shared" ref="CC70:CC133" si="21">IFERROR(IF(AND(N70="",J70=""),"",IF(AND(H70="MIN",I70="M"),N70,"")),"")</f>
        <v/>
      </c>
      <c r="CD70" s="265" t="str">
        <f t="shared" ref="CD70:CD133" si="22">IFERROR(IF(AND(N70="",J70=""),"",IF(AND(H70="SBC",I70="M"),N70,"")),"")</f>
        <v/>
      </c>
      <c r="CE70" s="265" t="str">
        <f t="shared" ref="CE70:CE133" si="23">IFERROR(IF(AND(N70="",J70=""),"",IF(AND(H70="SBC",I70="F"),N70,"")),"")</f>
        <v/>
      </c>
      <c r="CF70" s="266"/>
    </row>
    <row r="71" spans="1:84" ht="15.9" customHeight="1">
      <c r="A71" s="253">
        <f>IF('[1]Statement of Marks'!A74="","",'[1]Statement of Marks'!A74)</f>
        <v>67</v>
      </c>
      <c r="B71" s="254" t="str">
        <f>IF('Result Sheet'!B74="","",'Result Sheet'!B74)</f>
        <v/>
      </c>
      <c r="C71" s="255" t="str">
        <f>IF('Result Sheet'!F74="","",'Result Sheet'!F74)</f>
        <v/>
      </c>
      <c r="D71" s="256" t="str">
        <f>IF('Result Sheet'!E74="","",'Result Sheet'!E74)</f>
        <v/>
      </c>
      <c r="E71" s="257" t="str">
        <f>IF('Result Sheet'!G74="","",'Result Sheet'!G74)</f>
        <v/>
      </c>
      <c r="F71" s="257" t="str">
        <f>IF('Result Sheet'!H74="","",'Result Sheet'!H74)</f>
        <v/>
      </c>
      <c r="G71" s="257" t="str">
        <f>IF('Result Sheet'!I74="","",'Result Sheet'!I74)</f>
        <v/>
      </c>
      <c r="H71" s="258" t="str">
        <f>IF('Result Sheet'!K74="","",'Result Sheet'!K74)</f>
        <v/>
      </c>
      <c r="I71" s="258" t="str">
        <f>IF('Result Sheet'!J74="","",'Result Sheet'!J74)</f>
        <v/>
      </c>
      <c r="J71" s="388" t="str">
        <f>IF('Result Sheet'!EE74="","",'Result Sheet'!EE74)</f>
        <v/>
      </c>
      <c r="K71" s="259" t="str">
        <f>IF('Result Sheet'!EA74="","",'Result Sheet'!EA74)</f>
        <v/>
      </c>
      <c r="L71" s="260" t="str">
        <f>IF('Result Sheet'!EB74="","",'Result Sheet'!EB74)</f>
        <v/>
      </c>
      <c r="M71" s="259" t="str">
        <f>IF('Result Sheet'!EC74="","",'Result Sheet'!EC74)</f>
        <v/>
      </c>
      <c r="N71" s="330" t="str">
        <f>IF('Result Sheet'!EH74="","",'Result Sheet'!EH74)</f>
        <v/>
      </c>
      <c r="O71" s="261" t="str">
        <f>IF('Result Sheet'!AC74="","",'Result Sheet'!AC74)</f>
        <v/>
      </c>
      <c r="P71" s="262" t="str">
        <f>IF('Result Sheet'!AD74="","",'Result Sheet'!AD74)</f>
        <v/>
      </c>
      <c r="Q71" s="261" t="str">
        <f>IF('Result Sheet'!AV74="","",'Result Sheet'!AV74)</f>
        <v/>
      </c>
      <c r="R71" s="262" t="str">
        <f>IF('Result Sheet'!AW74="","",'Result Sheet'!AW74)</f>
        <v/>
      </c>
      <c r="S71" s="261" t="str">
        <f>IF('Result Sheet'!BO74="","",'Result Sheet'!BO74)</f>
        <v/>
      </c>
      <c r="T71" s="262" t="str">
        <f>IF('Result Sheet'!BP74="","",'Result Sheet'!BP74)</f>
        <v/>
      </c>
      <c r="U71" s="261" t="str">
        <f>IF('Result Sheet'!CH74="","",'Result Sheet'!CH74)</f>
        <v/>
      </c>
      <c r="V71" s="262" t="str">
        <f>IF('Result Sheet'!CI74="","",'Result Sheet'!CI74)</f>
        <v/>
      </c>
      <c r="W71" s="261" t="str">
        <f>IF('Result Sheet'!DA74="","",'Result Sheet'!DA74)</f>
        <v/>
      </c>
      <c r="X71" s="262" t="str">
        <f>IF('Result Sheet'!DB74="","",'Result Sheet'!DB74)</f>
        <v/>
      </c>
      <c r="Y71" s="263" t="str">
        <f>IF('Result Sheet'!EG74="","",'Result Sheet'!EG74)</f>
        <v/>
      </c>
      <c r="BS71" s="264" t="str">
        <f>'Result Sheet'!G74</f>
        <v/>
      </c>
      <c r="BT71" s="265" t="str">
        <f t="shared" si="12"/>
        <v/>
      </c>
      <c r="BU71" s="265" t="str">
        <f t="shared" si="13"/>
        <v/>
      </c>
      <c r="BV71" s="265" t="str">
        <f t="shared" si="14"/>
        <v/>
      </c>
      <c r="BW71" s="265" t="str">
        <f t="shared" si="15"/>
        <v/>
      </c>
      <c r="BX71" s="265" t="str">
        <f t="shared" si="16"/>
        <v/>
      </c>
      <c r="BY71" s="265" t="str">
        <f t="shared" si="17"/>
        <v/>
      </c>
      <c r="BZ71" s="265" t="str">
        <f t="shared" si="18"/>
        <v/>
      </c>
      <c r="CA71" s="265" t="str">
        <f t="shared" si="19"/>
        <v/>
      </c>
      <c r="CB71" s="265" t="str">
        <f t="shared" si="20"/>
        <v/>
      </c>
      <c r="CC71" s="265" t="str">
        <f t="shared" si="21"/>
        <v/>
      </c>
      <c r="CD71" s="265" t="str">
        <f t="shared" si="22"/>
        <v/>
      </c>
      <c r="CE71" s="265" t="str">
        <f t="shared" si="23"/>
        <v/>
      </c>
      <c r="CF71" s="266"/>
    </row>
    <row r="72" spans="1:84" ht="15.9" customHeight="1">
      <c r="A72" s="253">
        <f>IF('[1]Statement of Marks'!A75="","",'[1]Statement of Marks'!A75)</f>
        <v>68</v>
      </c>
      <c r="B72" s="254" t="str">
        <f>IF('Result Sheet'!B75="","",'Result Sheet'!B75)</f>
        <v/>
      </c>
      <c r="C72" s="255" t="str">
        <f>IF('Result Sheet'!F75="","",'Result Sheet'!F75)</f>
        <v/>
      </c>
      <c r="D72" s="256" t="str">
        <f>IF('Result Sheet'!E75="","",'Result Sheet'!E75)</f>
        <v/>
      </c>
      <c r="E72" s="257" t="str">
        <f>IF('Result Sheet'!G75="","",'Result Sheet'!G75)</f>
        <v/>
      </c>
      <c r="F72" s="257" t="str">
        <f>IF('Result Sheet'!H75="","",'Result Sheet'!H75)</f>
        <v/>
      </c>
      <c r="G72" s="257" t="str">
        <f>IF('Result Sheet'!I75="","",'Result Sheet'!I75)</f>
        <v/>
      </c>
      <c r="H72" s="258" t="str">
        <f>IF('Result Sheet'!K75="","",'Result Sheet'!K75)</f>
        <v/>
      </c>
      <c r="I72" s="258" t="str">
        <f>IF('Result Sheet'!J75="","",'Result Sheet'!J75)</f>
        <v/>
      </c>
      <c r="J72" s="388" t="str">
        <f>IF('Result Sheet'!EE75="","",'Result Sheet'!EE75)</f>
        <v/>
      </c>
      <c r="K72" s="259" t="str">
        <f>IF('Result Sheet'!EA75="","",'Result Sheet'!EA75)</f>
        <v/>
      </c>
      <c r="L72" s="260" t="str">
        <f>IF('Result Sheet'!EB75="","",'Result Sheet'!EB75)</f>
        <v/>
      </c>
      <c r="M72" s="259" t="str">
        <f>IF('Result Sheet'!EC75="","",'Result Sheet'!EC75)</f>
        <v/>
      </c>
      <c r="N72" s="330" t="str">
        <f>IF('Result Sheet'!EH75="","",'Result Sheet'!EH75)</f>
        <v/>
      </c>
      <c r="O72" s="261" t="str">
        <f>IF('Result Sheet'!AC75="","",'Result Sheet'!AC75)</f>
        <v/>
      </c>
      <c r="P72" s="262" t="str">
        <f>IF('Result Sheet'!AD75="","",'Result Sheet'!AD75)</f>
        <v/>
      </c>
      <c r="Q72" s="261" t="str">
        <f>IF('Result Sheet'!AV75="","",'Result Sheet'!AV75)</f>
        <v/>
      </c>
      <c r="R72" s="262" t="str">
        <f>IF('Result Sheet'!AW75="","",'Result Sheet'!AW75)</f>
        <v/>
      </c>
      <c r="S72" s="261" t="str">
        <f>IF('Result Sheet'!BO75="","",'Result Sheet'!BO75)</f>
        <v/>
      </c>
      <c r="T72" s="262" t="str">
        <f>IF('Result Sheet'!BP75="","",'Result Sheet'!BP75)</f>
        <v/>
      </c>
      <c r="U72" s="261" t="str">
        <f>IF('Result Sheet'!CH75="","",'Result Sheet'!CH75)</f>
        <v/>
      </c>
      <c r="V72" s="262" t="str">
        <f>IF('Result Sheet'!CI75="","",'Result Sheet'!CI75)</f>
        <v/>
      </c>
      <c r="W72" s="261" t="str">
        <f>IF('Result Sheet'!DA75="","",'Result Sheet'!DA75)</f>
        <v/>
      </c>
      <c r="X72" s="262" t="str">
        <f>IF('Result Sheet'!DB75="","",'Result Sheet'!DB75)</f>
        <v/>
      </c>
      <c r="Y72" s="263" t="str">
        <f>IF('Result Sheet'!EG75="","",'Result Sheet'!EG75)</f>
        <v/>
      </c>
      <c r="BS72" s="264" t="str">
        <f>'Result Sheet'!G75</f>
        <v/>
      </c>
      <c r="BT72" s="265" t="str">
        <f t="shared" si="12"/>
        <v/>
      </c>
      <c r="BU72" s="265" t="str">
        <f t="shared" si="13"/>
        <v/>
      </c>
      <c r="BV72" s="265" t="str">
        <f t="shared" si="14"/>
        <v/>
      </c>
      <c r="BW72" s="265" t="str">
        <f t="shared" si="15"/>
        <v/>
      </c>
      <c r="BX72" s="265" t="str">
        <f t="shared" si="16"/>
        <v/>
      </c>
      <c r="BY72" s="265" t="str">
        <f t="shared" si="17"/>
        <v/>
      </c>
      <c r="BZ72" s="265" t="str">
        <f t="shared" si="18"/>
        <v/>
      </c>
      <c r="CA72" s="265" t="str">
        <f t="shared" si="19"/>
        <v/>
      </c>
      <c r="CB72" s="265" t="str">
        <f t="shared" si="20"/>
        <v/>
      </c>
      <c r="CC72" s="265" t="str">
        <f t="shared" si="21"/>
        <v/>
      </c>
      <c r="CD72" s="265" t="str">
        <f t="shared" si="22"/>
        <v/>
      </c>
      <c r="CE72" s="265" t="str">
        <f t="shared" si="23"/>
        <v/>
      </c>
      <c r="CF72" s="266"/>
    </row>
    <row r="73" spans="1:84" ht="15.9" customHeight="1">
      <c r="A73" s="253">
        <f>IF('[1]Statement of Marks'!A76="","",'[1]Statement of Marks'!A76)</f>
        <v>69</v>
      </c>
      <c r="B73" s="254" t="str">
        <f>IF('Result Sheet'!B76="","",'Result Sheet'!B76)</f>
        <v/>
      </c>
      <c r="C73" s="255" t="str">
        <f>IF('Result Sheet'!F76="","",'Result Sheet'!F76)</f>
        <v/>
      </c>
      <c r="D73" s="256" t="str">
        <f>IF('Result Sheet'!E76="","",'Result Sheet'!E76)</f>
        <v/>
      </c>
      <c r="E73" s="257" t="str">
        <f>IF('Result Sheet'!G76="","",'Result Sheet'!G76)</f>
        <v/>
      </c>
      <c r="F73" s="257" t="str">
        <f>IF('Result Sheet'!H76="","",'Result Sheet'!H76)</f>
        <v/>
      </c>
      <c r="G73" s="257" t="str">
        <f>IF('Result Sheet'!I76="","",'Result Sheet'!I76)</f>
        <v/>
      </c>
      <c r="H73" s="258" t="str">
        <f>IF('Result Sheet'!K76="","",'Result Sheet'!K76)</f>
        <v/>
      </c>
      <c r="I73" s="258" t="str">
        <f>IF('Result Sheet'!J76="","",'Result Sheet'!J76)</f>
        <v/>
      </c>
      <c r="J73" s="388" t="str">
        <f>IF('Result Sheet'!EE76="","",'Result Sheet'!EE76)</f>
        <v/>
      </c>
      <c r="K73" s="259" t="str">
        <f>IF('Result Sheet'!EA76="","",'Result Sheet'!EA76)</f>
        <v/>
      </c>
      <c r="L73" s="260" t="str">
        <f>IF('Result Sheet'!EB76="","",'Result Sheet'!EB76)</f>
        <v/>
      </c>
      <c r="M73" s="259" t="str">
        <f>IF('Result Sheet'!EC76="","",'Result Sheet'!EC76)</f>
        <v/>
      </c>
      <c r="N73" s="330" t="str">
        <f>IF('Result Sheet'!EH76="","",'Result Sheet'!EH76)</f>
        <v/>
      </c>
      <c r="O73" s="261" t="str">
        <f>IF('Result Sheet'!AC76="","",'Result Sheet'!AC76)</f>
        <v/>
      </c>
      <c r="P73" s="262" t="str">
        <f>IF('Result Sheet'!AD76="","",'Result Sheet'!AD76)</f>
        <v/>
      </c>
      <c r="Q73" s="261" t="str">
        <f>IF('Result Sheet'!AV76="","",'Result Sheet'!AV76)</f>
        <v/>
      </c>
      <c r="R73" s="262" t="str">
        <f>IF('Result Sheet'!AW76="","",'Result Sheet'!AW76)</f>
        <v/>
      </c>
      <c r="S73" s="261" t="str">
        <f>IF('Result Sheet'!BO76="","",'Result Sheet'!BO76)</f>
        <v/>
      </c>
      <c r="T73" s="262" t="str">
        <f>IF('Result Sheet'!BP76="","",'Result Sheet'!BP76)</f>
        <v/>
      </c>
      <c r="U73" s="261" t="str">
        <f>IF('Result Sheet'!CH76="","",'Result Sheet'!CH76)</f>
        <v/>
      </c>
      <c r="V73" s="262" t="str">
        <f>IF('Result Sheet'!CI76="","",'Result Sheet'!CI76)</f>
        <v/>
      </c>
      <c r="W73" s="261" t="str">
        <f>IF('Result Sheet'!DA76="","",'Result Sheet'!DA76)</f>
        <v/>
      </c>
      <c r="X73" s="262" t="str">
        <f>IF('Result Sheet'!DB76="","",'Result Sheet'!DB76)</f>
        <v/>
      </c>
      <c r="Y73" s="263" t="str">
        <f>IF('Result Sheet'!EG76="","",'Result Sheet'!EG76)</f>
        <v/>
      </c>
      <c r="BS73" s="264" t="str">
        <f>'Result Sheet'!G76</f>
        <v/>
      </c>
      <c r="BT73" s="265" t="str">
        <f t="shared" si="12"/>
        <v/>
      </c>
      <c r="BU73" s="265" t="str">
        <f t="shared" si="13"/>
        <v/>
      </c>
      <c r="BV73" s="265" t="str">
        <f t="shared" si="14"/>
        <v/>
      </c>
      <c r="BW73" s="265" t="str">
        <f t="shared" si="15"/>
        <v/>
      </c>
      <c r="BX73" s="265" t="str">
        <f t="shared" si="16"/>
        <v/>
      </c>
      <c r="BY73" s="265" t="str">
        <f t="shared" si="17"/>
        <v/>
      </c>
      <c r="BZ73" s="265" t="str">
        <f t="shared" si="18"/>
        <v/>
      </c>
      <c r="CA73" s="265" t="str">
        <f t="shared" si="19"/>
        <v/>
      </c>
      <c r="CB73" s="265" t="str">
        <f t="shared" si="20"/>
        <v/>
      </c>
      <c r="CC73" s="265" t="str">
        <f t="shared" si="21"/>
        <v/>
      </c>
      <c r="CD73" s="265" t="str">
        <f t="shared" si="22"/>
        <v/>
      </c>
      <c r="CE73" s="265" t="str">
        <f t="shared" si="23"/>
        <v/>
      </c>
      <c r="CF73" s="266"/>
    </row>
    <row r="74" spans="1:84" ht="15.9" customHeight="1">
      <c r="A74" s="253">
        <f>IF('[1]Statement of Marks'!A77="","",'[1]Statement of Marks'!A77)</f>
        <v>70</v>
      </c>
      <c r="B74" s="254" t="str">
        <f>IF('Result Sheet'!B77="","",'Result Sheet'!B77)</f>
        <v/>
      </c>
      <c r="C74" s="255" t="str">
        <f>IF('Result Sheet'!F77="","",'Result Sheet'!F77)</f>
        <v/>
      </c>
      <c r="D74" s="256" t="str">
        <f>IF('Result Sheet'!E77="","",'Result Sheet'!E77)</f>
        <v/>
      </c>
      <c r="E74" s="257" t="str">
        <f>IF('Result Sheet'!G77="","",'Result Sheet'!G77)</f>
        <v/>
      </c>
      <c r="F74" s="257" t="str">
        <f>IF('Result Sheet'!H77="","",'Result Sheet'!H77)</f>
        <v/>
      </c>
      <c r="G74" s="257" t="str">
        <f>IF('Result Sheet'!I77="","",'Result Sheet'!I77)</f>
        <v/>
      </c>
      <c r="H74" s="258" t="str">
        <f>IF('Result Sheet'!K77="","",'Result Sheet'!K77)</f>
        <v/>
      </c>
      <c r="I74" s="258" t="str">
        <f>IF('Result Sheet'!J77="","",'Result Sheet'!J77)</f>
        <v/>
      </c>
      <c r="J74" s="388" t="str">
        <f>IF('Result Sheet'!EE77="","",'Result Sheet'!EE77)</f>
        <v/>
      </c>
      <c r="K74" s="259" t="str">
        <f>IF('Result Sheet'!EA77="","",'Result Sheet'!EA77)</f>
        <v/>
      </c>
      <c r="L74" s="260" t="str">
        <f>IF('Result Sheet'!EB77="","",'Result Sheet'!EB77)</f>
        <v/>
      </c>
      <c r="M74" s="259" t="str">
        <f>IF('Result Sheet'!EC77="","",'Result Sheet'!EC77)</f>
        <v/>
      </c>
      <c r="N74" s="330" t="str">
        <f>IF('Result Sheet'!EH77="","",'Result Sheet'!EH77)</f>
        <v/>
      </c>
      <c r="O74" s="261" t="str">
        <f>IF('Result Sheet'!AC77="","",'Result Sheet'!AC77)</f>
        <v/>
      </c>
      <c r="P74" s="262" t="str">
        <f>IF('Result Sheet'!AD77="","",'Result Sheet'!AD77)</f>
        <v/>
      </c>
      <c r="Q74" s="261" t="str">
        <f>IF('Result Sheet'!AV77="","",'Result Sheet'!AV77)</f>
        <v/>
      </c>
      <c r="R74" s="262" t="str">
        <f>IF('Result Sheet'!AW77="","",'Result Sheet'!AW77)</f>
        <v/>
      </c>
      <c r="S74" s="261" t="str">
        <f>IF('Result Sheet'!BO77="","",'Result Sheet'!BO77)</f>
        <v/>
      </c>
      <c r="T74" s="262" t="str">
        <f>IF('Result Sheet'!BP77="","",'Result Sheet'!BP77)</f>
        <v/>
      </c>
      <c r="U74" s="261" t="str">
        <f>IF('Result Sheet'!CH77="","",'Result Sheet'!CH77)</f>
        <v/>
      </c>
      <c r="V74" s="262" t="str">
        <f>IF('Result Sheet'!CI77="","",'Result Sheet'!CI77)</f>
        <v/>
      </c>
      <c r="W74" s="261" t="str">
        <f>IF('Result Sheet'!DA77="","",'Result Sheet'!DA77)</f>
        <v/>
      </c>
      <c r="X74" s="262" t="str">
        <f>IF('Result Sheet'!DB77="","",'Result Sheet'!DB77)</f>
        <v/>
      </c>
      <c r="Y74" s="263" t="str">
        <f>IF('Result Sheet'!EG77="","",'Result Sheet'!EG77)</f>
        <v/>
      </c>
      <c r="BS74" s="264" t="str">
        <f>'Result Sheet'!G77</f>
        <v/>
      </c>
      <c r="BT74" s="265" t="str">
        <f t="shared" si="12"/>
        <v/>
      </c>
      <c r="BU74" s="265" t="str">
        <f t="shared" si="13"/>
        <v/>
      </c>
      <c r="BV74" s="265" t="str">
        <f t="shared" si="14"/>
        <v/>
      </c>
      <c r="BW74" s="265" t="str">
        <f t="shared" si="15"/>
        <v/>
      </c>
      <c r="BX74" s="265" t="str">
        <f t="shared" si="16"/>
        <v/>
      </c>
      <c r="BY74" s="265" t="str">
        <f t="shared" si="17"/>
        <v/>
      </c>
      <c r="BZ74" s="265" t="str">
        <f t="shared" si="18"/>
        <v/>
      </c>
      <c r="CA74" s="265" t="str">
        <f t="shared" si="19"/>
        <v/>
      </c>
      <c r="CB74" s="265" t="str">
        <f t="shared" si="20"/>
        <v/>
      </c>
      <c r="CC74" s="265" t="str">
        <f t="shared" si="21"/>
        <v/>
      </c>
      <c r="CD74" s="265" t="str">
        <f t="shared" si="22"/>
        <v/>
      </c>
      <c r="CE74" s="265" t="str">
        <f t="shared" si="23"/>
        <v/>
      </c>
      <c r="CF74" s="266"/>
    </row>
    <row r="75" spans="1:84" ht="15.9" customHeight="1">
      <c r="A75" s="253">
        <f>IF('[1]Statement of Marks'!A78="","",'[1]Statement of Marks'!A78)</f>
        <v>71</v>
      </c>
      <c r="B75" s="254" t="str">
        <f>IF('Result Sheet'!B78="","",'Result Sheet'!B78)</f>
        <v/>
      </c>
      <c r="C75" s="255" t="str">
        <f>IF('Result Sheet'!F78="","",'Result Sheet'!F78)</f>
        <v/>
      </c>
      <c r="D75" s="256" t="str">
        <f>IF('Result Sheet'!E78="","",'Result Sheet'!E78)</f>
        <v/>
      </c>
      <c r="E75" s="257" t="str">
        <f>IF('Result Sheet'!G78="","",'Result Sheet'!G78)</f>
        <v/>
      </c>
      <c r="F75" s="257" t="str">
        <f>IF('Result Sheet'!H78="","",'Result Sheet'!H78)</f>
        <v/>
      </c>
      <c r="G75" s="257" t="str">
        <f>IF('Result Sheet'!I78="","",'Result Sheet'!I78)</f>
        <v/>
      </c>
      <c r="H75" s="258" t="str">
        <f>IF('Result Sheet'!K78="","",'Result Sheet'!K78)</f>
        <v/>
      </c>
      <c r="I75" s="258" t="str">
        <f>IF('Result Sheet'!J78="","",'Result Sheet'!J78)</f>
        <v/>
      </c>
      <c r="J75" s="388" t="str">
        <f>IF('Result Sheet'!EE78="","",'Result Sheet'!EE78)</f>
        <v/>
      </c>
      <c r="K75" s="259" t="str">
        <f>IF('Result Sheet'!EA78="","",'Result Sheet'!EA78)</f>
        <v/>
      </c>
      <c r="L75" s="260" t="str">
        <f>IF('Result Sheet'!EB78="","",'Result Sheet'!EB78)</f>
        <v/>
      </c>
      <c r="M75" s="259" t="str">
        <f>IF('Result Sheet'!EC78="","",'Result Sheet'!EC78)</f>
        <v/>
      </c>
      <c r="N75" s="330" t="str">
        <f>IF('Result Sheet'!EH78="","",'Result Sheet'!EH78)</f>
        <v/>
      </c>
      <c r="O75" s="261" t="str">
        <f>IF('Result Sheet'!AC78="","",'Result Sheet'!AC78)</f>
        <v/>
      </c>
      <c r="P75" s="262" t="str">
        <f>IF('Result Sheet'!AD78="","",'Result Sheet'!AD78)</f>
        <v/>
      </c>
      <c r="Q75" s="261" t="str">
        <f>IF('Result Sheet'!AV78="","",'Result Sheet'!AV78)</f>
        <v/>
      </c>
      <c r="R75" s="262" t="str">
        <f>IF('Result Sheet'!AW78="","",'Result Sheet'!AW78)</f>
        <v/>
      </c>
      <c r="S75" s="261" t="str">
        <f>IF('Result Sheet'!BO78="","",'Result Sheet'!BO78)</f>
        <v/>
      </c>
      <c r="T75" s="262" t="str">
        <f>IF('Result Sheet'!BP78="","",'Result Sheet'!BP78)</f>
        <v/>
      </c>
      <c r="U75" s="261" t="str">
        <f>IF('Result Sheet'!CH78="","",'Result Sheet'!CH78)</f>
        <v/>
      </c>
      <c r="V75" s="262" t="str">
        <f>IF('Result Sheet'!CI78="","",'Result Sheet'!CI78)</f>
        <v/>
      </c>
      <c r="W75" s="261" t="str">
        <f>IF('Result Sheet'!DA78="","",'Result Sheet'!DA78)</f>
        <v/>
      </c>
      <c r="X75" s="262" t="str">
        <f>IF('Result Sheet'!DB78="","",'Result Sheet'!DB78)</f>
        <v/>
      </c>
      <c r="Y75" s="263" t="str">
        <f>IF('Result Sheet'!EG78="","",'Result Sheet'!EG78)</f>
        <v/>
      </c>
      <c r="BS75" s="264" t="str">
        <f>'Result Sheet'!G78</f>
        <v/>
      </c>
      <c r="BT75" s="265" t="str">
        <f t="shared" si="12"/>
        <v/>
      </c>
      <c r="BU75" s="265" t="str">
        <f t="shared" si="13"/>
        <v/>
      </c>
      <c r="BV75" s="265" t="str">
        <f t="shared" si="14"/>
        <v/>
      </c>
      <c r="BW75" s="265" t="str">
        <f t="shared" si="15"/>
        <v/>
      </c>
      <c r="BX75" s="265" t="str">
        <f t="shared" si="16"/>
        <v/>
      </c>
      <c r="BY75" s="265" t="str">
        <f t="shared" si="17"/>
        <v/>
      </c>
      <c r="BZ75" s="265" t="str">
        <f t="shared" si="18"/>
        <v/>
      </c>
      <c r="CA75" s="265" t="str">
        <f t="shared" si="19"/>
        <v/>
      </c>
      <c r="CB75" s="265" t="str">
        <f t="shared" si="20"/>
        <v/>
      </c>
      <c r="CC75" s="265" t="str">
        <f t="shared" si="21"/>
        <v/>
      </c>
      <c r="CD75" s="265" t="str">
        <f t="shared" si="22"/>
        <v/>
      </c>
      <c r="CE75" s="265" t="str">
        <f t="shared" si="23"/>
        <v/>
      </c>
      <c r="CF75" s="266"/>
    </row>
    <row r="76" spans="1:84" ht="15.9" customHeight="1">
      <c r="A76" s="253">
        <f>IF('[1]Statement of Marks'!A79="","",'[1]Statement of Marks'!A79)</f>
        <v>72</v>
      </c>
      <c r="B76" s="254" t="str">
        <f>IF('Result Sheet'!B79="","",'Result Sheet'!B79)</f>
        <v/>
      </c>
      <c r="C76" s="255" t="str">
        <f>IF('Result Sheet'!F79="","",'Result Sheet'!F79)</f>
        <v/>
      </c>
      <c r="D76" s="256" t="str">
        <f>IF('Result Sheet'!E79="","",'Result Sheet'!E79)</f>
        <v/>
      </c>
      <c r="E76" s="257" t="str">
        <f>IF('Result Sheet'!G79="","",'Result Sheet'!G79)</f>
        <v/>
      </c>
      <c r="F76" s="257" t="str">
        <f>IF('Result Sheet'!H79="","",'Result Sheet'!H79)</f>
        <v/>
      </c>
      <c r="G76" s="257" t="str">
        <f>IF('Result Sheet'!I79="","",'Result Sheet'!I79)</f>
        <v/>
      </c>
      <c r="H76" s="258" t="str">
        <f>IF('Result Sheet'!K79="","",'Result Sheet'!K79)</f>
        <v/>
      </c>
      <c r="I76" s="258" t="str">
        <f>IF('Result Sheet'!J79="","",'Result Sheet'!J79)</f>
        <v/>
      </c>
      <c r="J76" s="388" t="str">
        <f>IF('Result Sheet'!EE79="","",'Result Sheet'!EE79)</f>
        <v/>
      </c>
      <c r="K76" s="259" t="str">
        <f>IF('Result Sheet'!EA79="","",'Result Sheet'!EA79)</f>
        <v/>
      </c>
      <c r="L76" s="260" t="str">
        <f>IF('Result Sheet'!EB79="","",'Result Sheet'!EB79)</f>
        <v/>
      </c>
      <c r="M76" s="259" t="str">
        <f>IF('Result Sheet'!EC79="","",'Result Sheet'!EC79)</f>
        <v/>
      </c>
      <c r="N76" s="330" t="str">
        <f>IF('Result Sheet'!EH79="","",'Result Sheet'!EH79)</f>
        <v/>
      </c>
      <c r="O76" s="261" t="str">
        <f>IF('Result Sheet'!AC79="","",'Result Sheet'!AC79)</f>
        <v/>
      </c>
      <c r="P76" s="262" t="str">
        <f>IF('Result Sheet'!AD79="","",'Result Sheet'!AD79)</f>
        <v/>
      </c>
      <c r="Q76" s="261" t="str">
        <f>IF('Result Sheet'!AV79="","",'Result Sheet'!AV79)</f>
        <v/>
      </c>
      <c r="R76" s="262" t="str">
        <f>IF('Result Sheet'!AW79="","",'Result Sheet'!AW79)</f>
        <v/>
      </c>
      <c r="S76" s="261" t="str">
        <f>IF('Result Sheet'!BO79="","",'Result Sheet'!BO79)</f>
        <v/>
      </c>
      <c r="T76" s="262" t="str">
        <f>IF('Result Sheet'!BP79="","",'Result Sheet'!BP79)</f>
        <v/>
      </c>
      <c r="U76" s="261" t="str">
        <f>IF('Result Sheet'!CH79="","",'Result Sheet'!CH79)</f>
        <v/>
      </c>
      <c r="V76" s="262" t="str">
        <f>IF('Result Sheet'!CI79="","",'Result Sheet'!CI79)</f>
        <v/>
      </c>
      <c r="W76" s="261" t="str">
        <f>IF('Result Sheet'!DA79="","",'Result Sheet'!DA79)</f>
        <v/>
      </c>
      <c r="X76" s="262" t="str">
        <f>IF('Result Sheet'!DB79="","",'Result Sheet'!DB79)</f>
        <v/>
      </c>
      <c r="Y76" s="263" t="str">
        <f>IF('Result Sheet'!EG79="","",'Result Sheet'!EG79)</f>
        <v/>
      </c>
      <c r="BS76" s="264" t="str">
        <f>'Result Sheet'!G79</f>
        <v/>
      </c>
      <c r="BT76" s="265" t="str">
        <f t="shared" si="12"/>
        <v/>
      </c>
      <c r="BU76" s="265" t="str">
        <f t="shared" si="13"/>
        <v/>
      </c>
      <c r="BV76" s="265" t="str">
        <f t="shared" si="14"/>
        <v/>
      </c>
      <c r="BW76" s="265" t="str">
        <f t="shared" si="15"/>
        <v/>
      </c>
      <c r="BX76" s="265" t="str">
        <f t="shared" si="16"/>
        <v/>
      </c>
      <c r="BY76" s="265" t="str">
        <f t="shared" si="17"/>
        <v/>
      </c>
      <c r="BZ76" s="265" t="str">
        <f t="shared" si="18"/>
        <v/>
      </c>
      <c r="CA76" s="265" t="str">
        <f t="shared" si="19"/>
        <v/>
      </c>
      <c r="CB76" s="265" t="str">
        <f t="shared" si="20"/>
        <v/>
      </c>
      <c r="CC76" s="265" t="str">
        <f t="shared" si="21"/>
        <v/>
      </c>
      <c r="CD76" s="265" t="str">
        <f t="shared" si="22"/>
        <v/>
      </c>
      <c r="CE76" s="265" t="str">
        <f t="shared" si="23"/>
        <v/>
      </c>
      <c r="CF76" s="266"/>
    </row>
    <row r="77" spans="1:84" ht="15.9" customHeight="1">
      <c r="A77" s="253">
        <f>IF('[1]Statement of Marks'!A80="","",'[1]Statement of Marks'!A80)</f>
        <v>73</v>
      </c>
      <c r="B77" s="254" t="str">
        <f>IF('Result Sheet'!B80="","",'Result Sheet'!B80)</f>
        <v/>
      </c>
      <c r="C77" s="255" t="str">
        <f>IF('Result Sheet'!F80="","",'Result Sheet'!F80)</f>
        <v/>
      </c>
      <c r="D77" s="256" t="str">
        <f>IF('Result Sheet'!E80="","",'Result Sheet'!E80)</f>
        <v/>
      </c>
      <c r="E77" s="257" t="str">
        <f>IF('Result Sheet'!G80="","",'Result Sheet'!G80)</f>
        <v/>
      </c>
      <c r="F77" s="257" t="str">
        <f>IF('Result Sheet'!H80="","",'Result Sheet'!H80)</f>
        <v/>
      </c>
      <c r="G77" s="257" t="str">
        <f>IF('Result Sheet'!I80="","",'Result Sheet'!I80)</f>
        <v/>
      </c>
      <c r="H77" s="258" t="str">
        <f>IF('Result Sheet'!K80="","",'Result Sheet'!K80)</f>
        <v/>
      </c>
      <c r="I77" s="258" t="str">
        <f>IF('Result Sheet'!J80="","",'Result Sheet'!J80)</f>
        <v/>
      </c>
      <c r="J77" s="388" t="str">
        <f>IF('Result Sheet'!EE80="","",'Result Sheet'!EE80)</f>
        <v/>
      </c>
      <c r="K77" s="259" t="str">
        <f>IF('Result Sheet'!EA80="","",'Result Sheet'!EA80)</f>
        <v/>
      </c>
      <c r="L77" s="260" t="str">
        <f>IF('Result Sheet'!EB80="","",'Result Sheet'!EB80)</f>
        <v/>
      </c>
      <c r="M77" s="259" t="str">
        <f>IF('Result Sheet'!EC80="","",'Result Sheet'!EC80)</f>
        <v/>
      </c>
      <c r="N77" s="330" t="str">
        <f>IF('Result Sheet'!EH80="","",'Result Sheet'!EH80)</f>
        <v/>
      </c>
      <c r="O77" s="261" t="str">
        <f>IF('Result Sheet'!AC80="","",'Result Sheet'!AC80)</f>
        <v/>
      </c>
      <c r="P77" s="262" t="str">
        <f>IF('Result Sheet'!AD80="","",'Result Sheet'!AD80)</f>
        <v/>
      </c>
      <c r="Q77" s="261" t="str">
        <f>IF('Result Sheet'!AV80="","",'Result Sheet'!AV80)</f>
        <v/>
      </c>
      <c r="R77" s="262" t="str">
        <f>IF('Result Sheet'!AW80="","",'Result Sheet'!AW80)</f>
        <v/>
      </c>
      <c r="S77" s="261" t="str">
        <f>IF('Result Sheet'!BO80="","",'Result Sheet'!BO80)</f>
        <v/>
      </c>
      <c r="T77" s="262" t="str">
        <f>IF('Result Sheet'!BP80="","",'Result Sheet'!BP80)</f>
        <v/>
      </c>
      <c r="U77" s="261" t="str">
        <f>IF('Result Sheet'!CH80="","",'Result Sheet'!CH80)</f>
        <v/>
      </c>
      <c r="V77" s="262" t="str">
        <f>IF('Result Sheet'!CI80="","",'Result Sheet'!CI80)</f>
        <v/>
      </c>
      <c r="W77" s="261" t="str">
        <f>IF('Result Sheet'!DA80="","",'Result Sheet'!DA80)</f>
        <v/>
      </c>
      <c r="X77" s="262" t="str">
        <f>IF('Result Sheet'!DB80="","",'Result Sheet'!DB80)</f>
        <v/>
      </c>
      <c r="Y77" s="263" t="str">
        <f>IF('Result Sheet'!EG80="","",'Result Sheet'!EG80)</f>
        <v/>
      </c>
      <c r="BS77" s="264" t="str">
        <f>'Result Sheet'!G80</f>
        <v/>
      </c>
      <c r="BT77" s="265" t="str">
        <f t="shared" si="12"/>
        <v/>
      </c>
      <c r="BU77" s="265" t="str">
        <f t="shared" si="13"/>
        <v/>
      </c>
      <c r="BV77" s="265" t="str">
        <f t="shared" si="14"/>
        <v/>
      </c>
      <c r="BW77" s="265" t="str">
        <f t="shared" si="15"/>
        <v/>
      </c>
      <c r="BX77" s="265" t="str">
        <f t="shared" si="16"/>
        <v/>
      </c>
      <c r="BY77" s="265" t="str">
        <f t="shared" si="17"/>
        <v/>
      </c>
      <c r="BZ77" s="265" t="str">
        <f t="shared" si="18"/>
        <v/>
      </c>
      <c r="CA77" s="265" t="str">
        <f t="shared" si="19"/>
        <v/>
      </c>
      <c r="CB77" s="265" t="str">
        <f t="shared" si="20"/>
        <v/>
      </c>
      <c r="CC77" s="265" t="str">
        <f t="shared" si="21"/>
        <v/>
      </c>
      <c r="CD77" s="265" t="str">
        <f t="shared" si="22"/>
        <v/>
      </c>
      <c r="CE77" s="265" t="str">
        <f t="shared" si="23"/>
        <v/>
      </c>
      <c r="CF77" s="266"/>
    </row>
    <row r="78" spans="1:84" ht="15.9" customHeight="1">
      <c r="A78" s="253">
        <f>IF('[1]Statement of Marks'!A81="","",'[1]Statement of Marks'!A81)</f>
        <v>74</v>
      </c>
      <c r="B78" s="254" t="str">
        <f>IF('Result Sheet'!B81="","",'Result Sheet'!B81)</f>
        <v/>
      </c>
      <c r="C78" s="255" t="str">
        <f>IF('Result Sheet'!F81="","",'Result Sheet'!F81)</f>
        <v/>
      </c>
      <c r="D78" s="256" t="str">
        <f>IF('Result Sheet'!E81="","",'Result Sheet'!E81)</f>
        <v/>
      </c>
      <c r="E78" s="257" t="str">
        <f>IF('Result Sheet'!G81="","",'Result Sheet'!G81)</f>
        <v/>
      </c>
      <c r="F78" s="257" t="str">
        <f>IF('Result Sheet'!H81="","",'Result Sheet'!H81)</f>
        <v/>
      </c>
      <c r="G78" s="257" t="str">
        <f>IF('Result Sheet'!I81="","",'Result Sheet'!I81)</f>
        <v/>
      </c>
      <c r="H78" s="258" t="str">
        <f>IF('Result Sheet'!K81="","",'Result Sheet'!K81)</f>
        <v/>
      </c>
      <c r="I78" s="258" t="str">
        <f>IF('Result Sheet'!J81="","",'Result Sheet'!J81)</f>
        <v/>
      </c>
      <c r="J78" s="388" t="str">
        <f>IF('Result Sheet'!EE81="","",'Result Sheet'!EE81)</f>
        <v/>
      </c>
      <c r="K78" s="259" t="str">
        <f>IF('Result Sheet'!EA81="","",'Result Sheet'!EA81)</f>
        <v/>
      </c>
      <c r="L78" s="260" t="str">
        <f>IF('Result Sheet'!EB81="","",'Result Sheet'!EB81)</f>
        <v/>
      </c>
      <c r="M78" s="259" t="str">
        <f>IF('Result Sheet'!EC81="","",'Result Sheet'!EC81)</f>
        <v/>
      </c>
      <c r="N78" s="330" t="str">
        <f>IF('Result Sheet'!EH81="","",'Result Sheet'!EH81)</f>
        <v/>
      </c>
      <c r="O78" s="261" t="str">
        <f>IF('Result Sheet'!AC81="","",'Result Sheet'!AC81)</f>
        <v/>
      </c>
      <c r="P78" s="262" t="str">
        <f>IF('Result Sheet'!AD81="","",'Result Sheet'!AD81)</f>
        <v/>
      </c>
      <c r="Q78" s="261" t="str">
        <f>IF('Result Sheet'!AV81="","",'Result Sheet'!AV81)</f>
        <v/>
      </c>
      <c r="R78" s="262" t="str">
        <f>IF('Result Sheet'!AW81="","",'Result Sheet'!AW81)</f>
        <v/>
      </c>
      <c r="S78" s="261" t="str">
        <f>IF('Result Sheet'!BO81="","",'Result Sheet'!BO81)</f>
        <v/>
      </c>
      <c r="T78" s="262" t="str">
        <f>IF('Result Sheet'!BP81="","",'Result Sheet'!BP81)</f>
        <v/>
      </c>
      <c r="U78" s="261" t="str">
        <f>IF('Result Sheet'!CH81="","",'Result Sheet'!CH81)</f>
        <v/>
      </c>
      <c r="V78" s="262" t="str">
        <f>IF('Result Sheet'!CI81="","",'Result Sheet'!CI81)</f>
        <v/>
      </c>
      <c r="W78" s="261" t="str">
        <f>IF('Result Sheet'!DA81="","",'Result Sheet'!DA81)</f>
        <v/>
      </c>
      <c r="X78" s="262" t="str">
        <f>IF('Result Sheet'!DB81="","",'Result Sheet'!DB81)</f>
        <v/>
      </c>
      <c r="Y78" s="263" t="str">
        <f>IF('Result Sheet'!EG81="","",'Result Sheet'!EG81)</f>
        <v/>
      </c>
      <c r="BS78" s="264" t="str">
        <f>'Result Sheet'!G81</f>
        <v/>
      </c>
      <c r="BT78" s="265" t="str">
        <f t="shared" si="12"/>
        <v/>
      </c>
      <c r="BU78" s="265" t="str">
        <f t="shared" si="13"/>
        <v/>
      </c>
      <c r="BV78" s="265" t="str">
        <f t="shared" si="14"/>
        <v/>
      </c>
      <c r="BW78" s="265" t="str">
        <f t="shared" si="15"/>
        <v/>
      </c>
      <c r="BX78" s="265" t="str">
        <f t="shared" si="16"/>
        <v/>
      </c>
      <c r="BY78" s="265" t="str">
        <f t="shared" si="17"/>
        <v/>
      </c>
      <c r="BZ78" s="265" t="str">
        <f t="shared" si="18"/>
        <v/>
      </c>
      <c r="CA78" s="265" t="str">
        <f t="shared" si="19"/>
        <v/>
      </c>
      <c r="CB78" s="265" t="str">
        <f t="shared" si="20"/>
        <v/>
      </c>
      <c r="CC78" s="265" t="str">
        <f t="shared" si="21"/>
        <v/>
      </c>
      <c r="CD78" s="265" t="str">
        <f t="shared" si="22"/>
        <v/>
      </c>
      <c r="CE78" s="265" t="str">
        <f t="shared" si="23"/>
        <v/>
      </c>
      <c r="CF78" s="266"/>
    </row>
    <row r="79" spans="1:84" ht="15.9" customHeight="1">
      <c r="A79" s="253">
        <f>IF('[1]Statement of Marks'!A82="","",'[1]Statement of Marks'!A82)</f>
        <v>75</v>
      </c>
      <c r="B79" s="254" t="str">
        <f>IF('Result Sheet'!B82="","",'Result Sheet'!B82)</f>
        <v/>
      </c>
      <c r="C79" s="255" t="str">
        <f>IF('Result Sheet'!F82="","",'Result Sheet'!F82)</f>
        <v/>
      </c>
      <c r="D79" s="256" t="str">
        <f>IF('Result Sheet'!E82="","",'Result Sheet'!E82)</f>
        <v/>
      </c>
      <c r="E79" s="257" t="str">
        <f>IF('Result Sheet'!G82="","",'Result Sheet'!G82)</f>
        <v/>
      </c>
      <c r="F79" s="257" t="str">
        <f>IF('Result Sheet'!H82="","",'Result Sheet'!H82)</f>
        <v/>
      </c>
      <c r="G79" s="257" t="str">
        <f>IF('Result Sheet'!I82="","",'Result Sheet'!I82)</f>
        <v/>
      </c>
      <c r="H79" s="258" t="str">
        <f>IF('Result Sheet'!K82="","",'Result Sheet'!K82)</f>
        <v/>
      </c>
      <c r="I79" s="258" t="str">
        <f>IF('Result Sheet'!J82="","",'Result Sheet'!J82)</f>
        <v/>
      </c>
      <c r="J79" s="388" t="str">
        <f>IF('Result Sheet'!EE82="","",'Result Sheet'!EE82)</f>
        <v/>
      </c>
      <c r="K79" s="259" t="str">
        <f>IF('Result Sheet'!EA82="","",'Result Sheet'!EA82)</f>
        <v/>
      </c>
      <c r="L79" s="260" t="str">
        <f>IF('Result Sheet'!EB82="","",'Result Sheet'!EB82)</f>
        <v/>
      </c>
      <c r="M79" s="259" t="str">
        <f>IF('Result Sheet'!EC82="","",'Result Sheet'!EC82)</f>
        <v/>
      </c>
      <c r="N79" s="330" t="str">
        <f>IF('Result Sheet'!EH82="","",'Result Sheet'!EH82)</f>
        <v/>
      </c>
      <c r="O79" s="261" t="str">
        <f>IF('Result Sheet'!AC82="","",'Result Sheet'!AC82)</f>
        <v/>
      </c>
      <c r="P79" s="262" t="str">
        <f>IF('Result Sheet'!AD82="","",'Result Sheet'!AD82)</f>
        <v/>
      </c>
      <c r="Q79" s="261" t="str">
        <f>IF('Result Sheet'!AV82="","",'Result Sheet'!AV82)</f>
        <v/>
      </c>
      <c r="R79" s="262" t="str">
        <f>IF('Result Sheet'!AW82="","",'Result Sheet'!AW82)</f>
        <v/>
      </c>
      <c r="S79" s="261" t="str">
        <f>IF('Result Sheet'!BO82="","",'Result Sheet'!BO82)</f>
        <v/>
      </c>
      <c r="T79" s="262" t="str">
        <f>IF('Result Sheet'!BP82="","",'Result Sheet'!BP82)</f>
        <v/>
      </c>
      <c r="U79" s="261" t="str">
        <f>IF('Result Sheet'!CH82="","",'Result Sheet'!CH82)</f>
        <v/>
      </c>
      <c r="V79" s="262" t="str">
        <f>IF('Result Sheet'!CI82="","",'Result Sheet'!CI82)</f>
        <v/>
      </c>
      <c r="W79" s="261" t="str">
        <f>IF('Result Sheet'!DA82="","",'Result Sheet'!DA82)</f>
        <v/>
      </c>
      <c r="X79" s="262" t="str">
        <f>IF('Result Sheet'!DB82="","",'Result Sheet'!DB82)</f>
        <v/>
      </c>
      <c r="Y79" s="263" t="str">
        <f>IF('Result Sheet'!EG82="","",'Result Sheet'!EG82)</f>
        <v/>
      </c>
      <c r="BS79" s="264" t="str">
        <f>'Result Sheet'!G82</f>
        <v/>
      </c>
      <c r="BT79" s="265" t="str">
        <f t="shared" si="12"/>
        <v/>
      </c>
      <c r="BU79" s="265" t="str">
        <f t="shared" si="13"/>
        <v/>
      </c>
      <c r="BV79" s="265" t="str">
        <f t="shared" si="14"/>
        <v/>
      </c>
      <c r="BW79" s="265" t="str">
        <f t="shared" si="15"/>
        <v/>
      </c>
      <c r="BX79" s="265" t="str">
        <f t="shared" si="16"/>
        <v/>
      </c>
      <c r="BY79" s="265" t="str">
        <f t="shared" si="17"/>
        <v/>
      </c>
      <c r="BZ79" s="265" t="str">
        <f t="shared" si="18"/>
        <v/>
      </c>
      <c r="CA79" s="265" t="str">
        <f t="shared" si="19"/>
        <v/>
      </c>
      <c r="CB79" s="265" t="str">
        <f t="shared" si="20"/>
        <v/>
      </c>
      <c r="CC79" s="265" t="str">
        <f t="shared" si="21"/>
        <v/>
      </c>
      <c r="CD79" s="265" t="str">
        <f t="shared" si="22"/>
        <v/>
      </c>
      <c r="CE79" s="265" t="str">
        <f t="shared" si="23"/>
        <v/>
      </c>
      <c r="CF79" s="266"/>
    </row>
    <row r="80" spans="1:84" ht="15.9" customHeight="1">
      <c r="A80" s="253">
        <f>IF('[1]Statement of Marks'!A83="","",'[1]Statement of Marks'!A83)</f>
        <v>76</v>
      </c>
      <c r="B80" s="254" t="str">
        <f>IF('Result Sheet'!B83="","",'Result Sheet'!B83)</f>
        <v/>
      </c>
      <c r="C80" s="255" t="str">
        <f>IF('Result Sheet'!F83="","",'Result Sheet'!F83)</f>
        <v/>
      </c>
      <c r="D80" s="256" t="str">
        <f>IF('Result Sheet'!E83="","",'Result Sheet'!E83)</f>
        <v/>
      </c>
      <c r="E80" s="257" t="str">
        <f>IF('Result Sheet'!G83="","",'Result Sheet'!G83)</f>
        <v/>
      </c>
      <c r="F80" s="257" t="str">
        <f>IF('Result Sheet'!H83="","",'Result Sheet'!H83)</f>
        <v/>
      </c>
      <c r="G80" s="257" t="str">
        <f>IF('Result Sheet'!I83="","",'Result Sheet'!I83)</f>
        <v/>
      </c>
      <c r="H80" s="258" t="str">
        <f>IF('Result Sheet'!K83="","",'Result Sheet'!K83)</f>
        <v/>
      </c>
      <c r="I80" s="258" t="str">
        <f>IF('Result Sheet'!J83="","",'Result Sheet'!J83)</f>
        <v/>
      </c>
      <c r="J80" s="388" t="str">
        <f>IF('Result Sheet'!EE83="","",'Result Sheet'!EE83)</f>
        <v/>
      </c>
      <c r="K80" s="259" t="str">
        <f>IF('Result Sheet'!EA83="","",'Result Sheet'!EA83)</f>
        <v/>
      </c>
      <c r="L80" s="260" t="str">
        <f>IF('Result Sheet'!EB83="","",'Result Sheet'!EB83)</f>
        <v/>
      </c>
      <c r="M80" s="259" t="str">
        <f>IF('Result Sheet'!EC83="","",'Result Sheet'!EC83)</f>
        <v/>
      </c>
      <c r="N80" s="330" t="str">
        <f>IF('Result Sheet'!EH83="","",'Result Sheet'!EH83)</f>
        <v/>
      </c>
      <c r="O80" s="261" t="str">
        <f>IF('Result Sheet'!AC83="","",'Result Sheet'!AC83)</f>
        <v/>
      </c>
      <c r="P80" s="262" t="str">
        <f>IF('Result Sheet'!AD83="","",'Result Sheet'!AD83)</f>
        <v/>
      </c>
      <c r="Q80" s="261" t="str">
        <f>IF('Result Sheet'!AV83="","",'Result Sheet'!AV83)</f>
        <v/>
      </c>
      <c r="R80" s="262" t="str">
        <f>IF('Result Sheet'!AW83="","",'Result Sheet'!AW83)</f>
        <v/>
      </c>
      <c r="S80" s="261" t="str">
        <f>IF('Result Sheet'!BO83="","",'Result Sheet'!BO83)</f>
        <v/>
      </c>
      <c r="T80" s="262" t="str">
        <f>IF('Result Sheet'!BP83="","",'Result Sheet'!BP83)</f>
        <v/>
      </c>
      <c r="U80" s="261" t="str">
        <f>IF('Result Sheet'!CH83="","",'Result Sheet'!CH83)</f>
        <v/>
      </c>
      <c r="V80" s="262" t="str">
        <f>IF('Result Sheet'!CI83="","",'Result Sheet'!CI83)</f>
        <v/>
      </c>
      <c r="W80" s="261" t="str">
        <f>IF('Result Sheet'!DA83="","",'Result Sheet'!DA83)</f>
        <v/>
      </c>
      <c r="X80" s="262" t="str">
        <f>IF('Result Sheet'!DB83="","",'Result Sheet'!DB83)</f>
        <v/>
      </c>
      <c r="Y80" s="263" t="str">
        <f>IF('Result Sheet'!EG83="","",'Result Sheet'!EG83)</f>
        <v/>
      </c>
      <c r="BS80" s="264" t="str">
        <f>'Result Sheet'!G83</f>
        <v/>
      </c>
      <c r="BT80" s="265" t="str">
        <f t="shared" si="12"/>
        <v/>
      </c>
      <c r="BU80" s="265" t="str">
        <f t="shared" si="13"/>
        <v/>
      </c>
      <c r="BV80" s="265" t="str">
        <f t="shared" si="14"/>
        <v/>
      </c>
      <c r="BW80" s="265" t="str">
        <f t="shared" si="15"/>
        <v/>
      </c>
      <c r="BX80" s="265" t="str">
        <f t="shared" si="16"/>
        <v/>
      </c>
      <c r="BY80" s="265" t="str">
        <f t="shared" si="17"/>
        <v/>
      </c>
      <c r="BZ80" s="265" t="str">
        <f t="shared" si="18"/>
        <v/>
      </c>
      <c r="CA80" s="265" t="str">
        <f t="shared" si="19"/>
        <v/>
      </c>
      <c r="CB80" s="265" t="str">
        <f t="shared" si="20"/>
        <v/>
      </c>
      <c r="CC80" s="265" t="str">
        <f t="shared" si="21"/>
        <v/>
      </c>
      <c r="CD80" s="265" t="str">
        <f t="shared" si="22"/>
        <v/>
      </c>
      <c r="CE80" s="265" t="str">
        <f t="shared" si="23"/>
        <v/>
      </c>
      <c r="CF80" s="266"/>
    </row>
    <row r="81" spans="1:84" ht="15.9" customHeight="1">
      <c r="A81" s="253">
        <f>IF('[1]Statement of Marks'!A84="","",'[1]Statement of Marks'!A84)</f>
        <v>77</v>
      </c>
      <c r="B81" s="254" t="str">
        <f>IF('Result Sheet'!B84="","",'Result Sheet'!B84)</f>
        <v/>
      </c>
      <c r="C81" s="255" t="str">
        <f>IF('Result Sheet'!F84="","",'Result Sheet'!F84)</f>
        <v/>
      </c>
      <c r="D81" s="256" t="str">
        <f>IF('Result Sheet'!E84="","",'Result Sheet'!E84)</f>
        <v/>
      </c>
      <c r="E81" s="257" t="str">
        <f>IF('Result Sheet'!G84="","",'Result Sheet'!G84)</f>
        <v/>
      </c>
      <c r="F81" s="257" t="str">
        <f>IF('Result Sheet'!H84="","",'Result Sheet'!H84)</f>
        <v/>
      </c>
      <c r="G81" s="257" t="str">
        <f>IF('Result Sheet'!I84="","",'Result Sheet'!I84)</f>
        <v/>
      </c>
      <c r="H81" s="258" t="str">
        <f>IF('Result Sheet'!K84="","",'Result Sheet'!K84)</f>
        <v/>
      </c>
      <c r="I81" s="258" t="str">
        <f>IF('Result Sheet'!J84="","",'Result Sheet'!J84)</f>
        <v/>
      </c>
      <c r="J81" s="388" t="str">
        <f>IF('Result Sheet'!EE84="","",'Result Sheet'!EE84)</f>
        <v/>
      </c>
      <c r="K81" s="259" t="str">
        <f>IF('Result Sheet'!EA84="","",'Result Sheet'!EA84)</f>
        <v/>
      </c>
      <c r="L81" s="260" t="str">
        <f>IF('Result Sheet'!EB84="","",'Result Sheet'!EB84)</f>
        <v/>
      </c>
      <c r="M81" s="259" t="str">
        <f>IF('Result Sheet'!EC84="","",'Result Sheet'!EC84)</f>
        <v/>
      </c>
      <c r="N81" s="330" t="str">
        <f>IF('Result Sheet'!EH84="","",'Result Sheet'!EH84)</f>
        <v/>
      </c>
      <c r="O81" s="261" t="str">
        <f>IF('Result Sheet'!AC84="","",'Result Sheet'!AC84)</f>
        <v/>
      </c>
      <c r="P81" s="262" t="str">
        <f>IF('Result Sheet'!AD84="","",'Result Sheet'!AD84)</f>
        <v/>
      </c>
      <c r="Q81" s="261" t="str">
        <f>IF('Result Sheet'!AV84="","",'Result Sheet'!AV84)</f>
        <v/>
      </c>
      <c r="R81" s="262" t="str">
        <f>IF('Result Sheet'!AW84="","",'Result Sheet'!AW84)</f>
        <v/>
      </c>
      <c r="S81" s="261" t="str">
        <f>IF('Result Sheet'!BO84="","",'Result Sheet'!BO84)</f>
        <v/>
      </c>
      <c r="T81" s="262" t="str">
        <f>IF('Result Sheet'!BP84="","",'Result Sheet'!BP84)</f>
        <v/>
      </c>
      <c r="U81" s="261" t="str">
        <f>IF('Result Sheet'!CH84="","",'Result Sheet'!CH84)</f>
        <v/>
      </c>
      <c r="V81" s="262" t="str">
        <f>IF('Result Sheet'!CI84="","",'Result Sheet'!CI84)</f>
        <v/>
      </c>
      <c r="W81" s="261" t="str">
        <f>IF('Result Sheet'!DA84="","",'Result Sheet'!DA84)</f>
        <v/>
      </c>
      <c r="X81" s="262" t="str">
        <f>IF('Result Sheet'!DB84="","",'Result Sheet'!DB84)</f>
        <v/>
      </c>
      <c r="Y81" s="263" t="str">
        <f>IF('Result Sheet'!EG84="","",'Result Sheet'!EG84)</f>
        <v/>
      </c>
      <c r="BS81" s="264" t="str">
        <f>'Result Sheet'!G84</f>
        <v/>
      </c>
      <c r="BT81" s="265" t="str">
        <f t="shared" si="12"/>
        <v/>
      </c>
      <c r="BU81" s="265" t="str">
        <f t="shared" si="13"/>
        <v/>
      </c>
      <c r="BV81" s="265" t="str">
        <f t="shared" si="14"/>
        <v/>
      </c>
      <c r="BW81" s="265" t="str">
        <f t="shared" si="15"/>
        <v/>
      </c>
      <c r="BX81" s="265" t="str">
        <f t="shared" si="16"/>
        <v/>
      </c>
      <c r="BY81" s="265" t="str">
        <f t="shared" si="17"/>
        <v/>
      </c>
      <c r="BZ81" s="265" t="str">
        <f t="shared" si="18"/>
        <v/>
      </c>
      <c r="CA81" s="265" t="str">
        <f t="shared" si="19"/>
        <v/>
      </c>
      <c r="CB81" s="265" t="str">
        <f t="shared" si="20"/>
        <v/>
      </c>
      <c r="CC81" s="265" t="str">
        <f t="shared" si="21"/>
        <v/>
      </c>
      <c r="CD81" s="265" t="str">
        <f t="shared" si="22"/>
        <v/>
      </c>
      <c r="CE81" s="265" t="str">
        <f t="shared" si="23"/>
        <v/>
      </c>
      <c r="CF81" s="266"/>
    </row>
    <row r="82" spans="1:84" ht="15.9" customHeight="1">
      <c r="A82" s="253">
        <f>IF('[1]Statement of Marks'!A85="","",'[1]Statement of Marks'!A85)</f>
        <v>78</v>
      </c>
      <c r="B82" s="254" t="str">
        <f>IF('Result Sheet'!B85="","",'Result Sheet'!B85)</f>
        <v/>
      </c>
      <c r="C82" s="255" t="str">
        <f>IF('Result Sheet'!F85="","",'Result Sheet'!F85)</f>
        <v/>
      </c>
      <c r="D82" s="256" t="str">
        <f>IF('Result Sheet'!E85="","",'Result Sheet'!E85)</f>
        <v/>
      </c>
      <c r="E82" s="257" t="str">
        <f>IF('Result Sheet'!G85="","",'Result Sheet'!G85)</f>
        <v/>
      </c>
      <c r="F82" s="257" t="str">
        <f>IF('Result Sheet'!H85="","",'Result Sheet'!H85)</f>
        <v/>
      </c>
      <c r="G82" s="257" t="str">
        <f>IF('Result Sheet'!I85="","",'Result Sheet'!I85)</f>
        <v/>
      </c>
      <c r="H82" s="258" t="str">
        <f>IF('Result Sheet'!K85="","",'Result Sheet'!K85)</f>
        <v/>
      </c>
      <c r="I82" s="258" t="str">
        <f>IF('Result Sheet'!J85="","",'Result Sheet'!J85)</f>
        <v/>
      </c>
      <c r="J82" s="388" t="str">
        <f>IF('Result Sheet'!EE85="","",'Result Sheet'!EE85)</f>
        <v/>
      </c>
      <c r="K82" s="259" t="str">
        <f>IF('Result Sheet'!EA85="","",'Result Sheet'!EA85)</f>
        <v/>
      </c>
      <c r="L82" s="260" t="str">
        <f>IF('Result Sheet'!EB85="","",'Result Sheet'!EB85)</f>
        <v/>
      </c>
      <c r="M82" s="259" t="str">
        <f>IF('Result Sheet'!EC85="","",'Result Sheet'!EC85)</f>
        <v/>
      </c>
      <c r="N82" s="330" t="str">
        <f>IF('Result Sheet'!EH85="","",'Result Sheet'!EH85)</f>
        <v/>
      </c>
      <c r="O82" s="261" t="str">
        <f>IF('Result Sheet'!AC85="","",'Result Sheet'!AC85)</f>
        <v/>
      </c>
      <c r="P82" s="262" t="str">
        <f>IF('Result Sheet'!AD85="","",'Result Sheet'!AD85)</f>
        <v/>
      </c>
      <c r="Q82" s="261" t="str">
        <f>IF('Result Sheet'!AV85="","",'Result Sheet'!AV85)</f>
        <v/>
      </c>
      <c r="R82" s="262" t="str">
        <f>IF('Result Sheet'!AW85="","",'Result Sheet'!AW85)</f>
        <v/>
      </c>
      <c r="S82" s="261" t="str">
        <f>IF('Result Sheet'!BO85="","",'Result Sheet'!BO85)</f>
        <v/>
      </c>
      <c r="T82" s="262" t="str">
        <f>IF('Result Sheet'!BP85="","",'Result Sheet'!BP85)</f>
        <v/>
      </c>
      <c r="U82" s="261" t="str">
        <f>IF('Result Sheet'!CH85="","",'Result Sheet'!CH85)</f>
        <v/>
      </c>
      <c r="V82" s="262" t="str">
        <f>IF('Result Sheet'!CI85="","",'Result Sheet'!CI85)</f>
        <v/>
      </c>
      <c r="W82" s="261" t="str">
        <f>IF('Result Sheet'!DA85="","",'Result Sheet'!DA85)</f>
        <v/>
      </c>
      <c r="X82" s="262" t="str">
        <f>IF('Result Sheet'!DB85="","",'Result Sheet'!DB85)</f>
        <v/>
      </c>
      <c r="Y82" s="263" t="str">
        <f>IF('Result Sheet'!EG85="","",'Result Sheet'!EG85)</f>
        <v/>
      </c>
      <c r="BS82" s="264" t="str">
        <f>'Result Sheet'!G85</f>
        <v/>
      </c>
      <c r="BT82" s="265" t="str">
        <f t="shared" si="12"/>
        <v/>
      </c>
      <c r="BU82" s="265" t="str">
        <f t="shared" si="13"/>
        <v/>
      </c>
      <c r="BV82" s="265" t="str">
        <f t="shared" si="14"/>
        <v/>
      </c>
      <c r="BW82" s="265" t="str">
        <f t="shared" si="15"/>
        <v/>
      </c>
      <c r="BX82" s="265" t="str">
        <f t="shared" si="16"/>
        <v/>
      </c>
      <c r="BY82" s="265" t="str">
        <f t="shared" si="17"/>
        <v/>
      </c>
      <c r="BZ82" s="265" t="str">
        <f t="shared" si="18"/>
        <v/>
      </c>
      <c r="CA82" s="265" t="str">
        <f t="shared" si="19"/>
        <v/>
      </c>
      <c r="CB82" s="265" t="str">
        <f t="shared" si="20"/>
        <v/>
      </c>
      <c r="CC82" s="265" t="str">
        <f t="shared" si="21"/>
        <v/>
      </c>
      <c r="CD82" s="265" t="str">
        <f t="shared" si="22"/>
        <v/>
      </c>
      <c r="CE82" s="265" t="str">
        <f t="shared" si="23"/>
        <v/>
      </c>
      <c r="CF82" s="266"/>
    </row>
    <row r="83" spans="1:84" ht="15.9" customHeight="1">
      <c r="A83" s="253">
        <f>IF('[1]Statement of Marks'!A86="","",'[1]Statement of Marks'!A86)</f>
        <v>79</v>
      </c>
      <c r="B83" s="254" t="str">
        <f>IF('Result Sheet'!B86="","",'Result Sheet'!B86)</f>
        <v/>
      </c>
      <c r="C83" s="255" t="str">
        <f>IF('Result Sheet'!F86="","",'Result Sheet'!F86)</f>
        <v/>
      </c>
      <c r="D83" s="256" t="str">
        <f>IF('Result Sheet'!E86="","",'Result Sheet'!E86)</f>
        <v/>
      </c>
      <c r="E83" s="257" t="str">
        <f>IF('Result Sheet'!G86="","",'Result Sheet'!G86)</f>
        <v/>
      </c>
      <c r="F83" s="257" t="str">
        <f>IF('Result Sheet'!H86="","",'Result Sheet'!H86)</f>
        <v/>
      </c>
      <c r="G83" s="257" t="str">
        <f>IF('Result Sheet'!I86="","",'Result Sheet'!I86)</f>
        <v/>
      </c>
      <c r="H83" s="258" t="str">
        <f>IF('Result Sheet'!K86="","",'Result Sheet'!K86)</f>
        <v/>
      </c>
      <c r="I83" s="258" t="str">
        <f>IF('Result Sheet'!J86="","",'Result Sheet'!J86)</f>
        <v/>
      </c>
      <c r="J83" s="388" t="str">
        <f>IF('Result Sheet'!EE86="","",'Result Sheet'!EE86)</f>
        <v/>
      </c>
      <c r="K83" s="259" t="str">
        <f>IF('Result Sheet'!EA86="","",'Result Sheet'!EA86)</f>
        <v/>
      </c>
      <c r="L83" s="260" t="str">
        <f>IF('Result Sheet'!EB86="","",'Result Sheet'!EB86)</f>
        <v/>
      </c>
      <c r="M83" s="259" t="str">
        <f>IF('Result Sheet'!EC86="","",'Result Sheet'!EC86)</f>
        <v/>
      </c>
      <c r="N83" s="330" t="str">
        <f>IF('Result Sheet'!EH86="","",'Result Sheet'!EH86)</f>
        <v/>
      </c>
      <c r="O83" s="261" t="str">
        <f>IF('Result Sheet'!AC86="","",'Result Sheet'!AC86)</f>
        <v/>
      </c>
      <c r="P83" s="262" t="str">
        <f>IF('Result Sheet'!AD86="","",'Result Sheet'!AD86)</f>
        <v/>
      </c>
      <c r="Q83" s="261" t="str">
        <f>IF('Result Sheet'!AV86="","",'Result Sheet'!AV86)</f>
        <v/>
      </c>
      <c r="R83" s="262" t="str">
        <f>IF('Result Sheet'!AW86="","",'Result Sheet'!AW86)</f>
        <v/>
      </c>
      <c r="S83" s="261" t="str">
        <f>IF('Result Sheet'!BO86="","",'Result Sheet'!BO86)</f>
        <v/>
      </c>
      <c r="T83" s="262" t="str">
        <f>IF('Result Sheet'!BP86="","",'Result Sheet'!BP86)</f>
        <v/>
      </c>
      <c r="U83" s="261" t="str">
        <f>IF('Result Sheet'!CH86="","",'Result Sheet'!CH86)</f>
        <v/>
      </c>
      <c r="V83" s="262" t="str">
        <f>IF('Result Sheet'!CI86="","",'Result Sheet'!CI86)</f>
        <v/>
      </c>
      <c r="W83" s="261" t="str">
        <f>IF('Result Sheet'!DA86="","",'Result Sheet'!DA86)</f>
        <v/>
      </c>
      <c r="X83" s="262" t="str">
        <f>IF('Result Sheet'!DB86="","",'Result Sheet'!DB86)</f>
        <v/>
      </c>
      <c r="Y83" s="263" t="str">
        <f>IF('Result Sheet'!EG86="","",'Result Sheet'!EG86)</f>
        <v/>
      </c>
      <c r="BS83" s="264" t="str">
        <f>'Result Sheet'!G86</f>
        <v/>
      </c>
      <c r="BT83" s="265" t="str">
        <f t="shared" si="12"/>
        <v/>
      </c>
      <c r="BU83" s="265" t="str">
        <f t="shared" si="13"/>
        <v/>
      </c>
      <c r="BV83" s="265" t="str">
        <f t="shared" si="14"/>
        <v/>
      </c>
      <c r="BW83" s="265" t="str">
        <f t="shared" si="15"/>
        <v/>
      </c>
      <c r="BX83" s="265" t="str">
        <f t="shared" si="16"/>
        <v/>
      </c>
      <c r="BY83" s="265" t="str">
        <f t="shared" si="17"/>
        <v/>
      </c>
      <c r="BZ83" s="265" t="str">
        <f t="shared" si="18"/>
        <v/>
      </c>
      <c r="CA83" s="265" t="str">
        <f t="shared" si="19"/>
        <v/>
      </c>
      <c r="CB83" s="265" t="str">
        <f t="shared" si="20"/>
        <v/>
      </c>
      <c r="CC83" s="265" t="str">
        <f t="shared" si="21"/>
        <v/>
      </c>
      <c r="CD83" s="265" t="str">
        <f t="shared" si="22"/>
        <v/>
      </c>
      <c r="CE83" s="265" t="str">
        <f t="shared" si="23"/>
        <v/>
      </c>
      <c r="CF83" s="266"/>
    </row>
    <row r="84" spans="1:84" ht="15.9" customHeight="1">
      <c r="A84" s="253">
        <f>IF('[1]Statement of Marks'!A87="","",'[1]Statement of Marks'!A87)</f>
        <v>80</v>
      </c>
      <c r="B84" s="254" t="str">
        <f>IF('Result Sheet'!B87="","",'Result Sheet'!B87)</f>
        <v/>
      </c>
      <c r="C84" s="255" t="str">
        <f>IF('Result Sheet'!F87="","",'Result Sheet'!F87)</f>
        <v/>
      </c>
      <c r="D84" s="256" t="str">
        <f>IF('Result Sheet'!E87="","",'Result Sheet'!E87)</f>
        <v/>
      </c>
      <c r="E84" s="257" t="str">
        <f>IF('Result Sheet'!G87="","",'Result Sheet'!G87)</f>
        <v/>
      </c>
      <c r="F84" s="257" t="str">
        <f>IF('Result Sheet'!H87="","",'Result Sheet'!H87)</f>
        <v/>
      </c>
      <c r="G84" s="257" t="str">
        <f>IF('Result Sheet'!I87="","",'Result Sheet'!I87)</f>
        <v/>
      </c>
      <c r="H84" s="258" t="str">
        <f>IF('Result Sheet'!K87="","",'Result Sheet'!K87)</f>
        <v/>
      </c>
      <c r="I84" s="258" t="str">
        <f>IF('Result Sheet'!J87="","",'Result Sheet'!J87)</f>
        <v/>
      </c>
      <c r="J84" s="388" t="str">
        <f>IF('Result Sheet'!EE87="","",'Result Sheet'!EE87)</f>
        <v/>
      </c>
      <c r="K84" s="259" t="str">
        <f>IF('Result Sheet'!EA87="","",'Result Sheet'!EA87)</f>
        <v/>
      </c>
      <c r="L84" s="260" t="str">
        <f>IF('Result Sheet'!EB87="","",'Result Sheet'!EB87)</f>
        <v/>
      </c>
      <c r="M84" s="259" t="str">
        <f>IF('Result Sheet'!EC87="","",'Result Sheet'!EC87)</f>
        <v/>
      </c>
      <c r="N84" s="330" t="str">
        <f>IF('Result Sheet'!EH87="","",'Result Sheet'!EH87)</f>
        <v/>
      </c>
      <c r="O84" s="261" t="str">
        <f>IF('Result Sheet'!AC87="","",'Result Sheet'!AC87)</f>
        <v/>
      </c>
      <c r="P84" s="262" t="str">
        <f>IF('Result Sheet'!AD87="","",'Result Sheet'!AD87)</f>
        <v/>
      </c>
      <c r="Q84" s="261" t="str">
        <f>IF('Result Sheet'!AV87="","",'Result Sheet'!AV87)</f>
        <v/>
      </c>
      <c r="R84" s="262" t="str">
        <f>IF('Result Sheet'!AW87="","",'Result Sheet'!AW87)</f>
        <v/>
      </c>
      <c r="S84" s="261" t="str">
        <f>IF('Result Sheet'!BO87="","",'Result Sheet'!BO87)</f>
        <v/>
      </c>
      <c r="T84" s="262" t="str">
        <f>IF('Result Sheet'!BP87="","",'Result Sheet'!BP87)</f>
        <v/>
      </c>
      <c r="U84" s="261" t="str">
        <f>IF('Result Sheet'!CH87="","",'Result Sheet'!CH87)</f>
        <v/>
      </c>
      <c r="V84" s="262" t="str">
        <f>IF('Result Sheet'!CI87="","",'Result Sheet'!CI87)</f>
        <v/>
      </c>
      <c r="W84" s="261" t="str">
        <f>IF('Result Sheet'!DA87="","",'Result Sheet'!DA87)</f>
        <v/>
      </c>
      <c r="X84" s="262" t="str">
        <f>IF('Result Sheet'!DB87="","",'Result Sheet'!DB87)</f>
        <v/>
      </c>
      <c r="Y84" s="263" t="str">
        <f>IF('Result Sheet'!EG87="","",'Result Sheet'!EG87)</f>
        <v/>
      </c>
      <c r="BS84" s="264" t="str">
        <f>'Result Sheet'!G87</f>
        <v/>
      </c>
      <c r="BT84" s="265" t="str">
        <f t="shared" si="12"/>
        <v/>
      </c>
      <c r="BU84" s="265" t="str">
        <f t="shared" si="13"/>
        <v/>
      </c>
      <c r="BV84" s="265" t="str">
        <f t="shared" si="14"/>
        <v/>
      </c>
      <c r="BW84" s="265" t="str">
        <f t="shared" si="15"/>
        <v/>
      </c>
      <c r="BX84" s="265" t="str">
        <f t="shared" si="16"/>
        <v/>
      </c>
      <c r="BY84" s="265" t="str">
        <f t="shared" si="17"/>
        <v/>
      </c>
      <c r="BZ84" s="265" t="str">
        <f t="shared" si="18"/>
        <v/>
      </c>
      <c r="CA84" s="265" t="str">
        <f t="shared" si="19"/>
        <v/>
      </c>
      <c r="CB84" s="265" t="str">
        <f t="shared" si="20"/>
        <v/>
      </c>
      <c r="CC84" s="265" t="str">
        <f t="shared" si="21"/>
        <v/>
      </c>
      <c r="CD84" s="265" t="str">
        <f t="shared" si="22"/>
        <v/>
      </c>
      <c r="CE84" s="265" t="str">
        <f t="shared" si="23"/>
        <v/>
      </c>
      <c r="CF84" s="266"/>
    </row>
    <row r="85" spans="1:84" ht="15.9" customHeight="1">
      <c r="A85" s="253">
        <f>IF('[1]Statement of Marks'!A88="","",'[1]Statement of Marks'!A88)</f>
        <v>81</v>
      </c>
      <c r="B85" s="254" t="str">
        <f>IF('Result Sheet'!B88="","",'Result Sheet'!B88)</f>
        <v/>
      </c>
      <c r="C85" s="255" t="str">
        <f>IF('Result Sheet'!F88="","",'Result Sheet'!F88)</f>
        <v/>
      </c>
      <c r="D85" s="256" t="str">
        <f>IF('Result Sheet'!E88="","",'Result Sheet'!E88)</f>
        <v/>
      </c>
      <c r="E85" s="257" t="str">
        <f>IF('Result Sheet'!G88="","",'Result Sheet'!G88)</f>
        <v/>
      </c>
      <c r="F85" s="257" t="str">
        <f>IF('Result Sheet'!H88="","",'Result Sheet'!H88)</f>
        <v/>
      </c>
      <c r="G85" s="257" t="str">
        <f>IF('Result Sheet'!I88="","",'Result Sheet'!I88)</f>
        <v/>
      </c>
      <c r="H85" s="258" t="str">
        <f>IF('Result Sheet'!K88="","",'Result Sheet'!K88)</f>
        <v/>
      </c>
      <c r="I85" s="258" t="str">
        <f>IF('Result Sheet'!J88="","",'Result Sheet'!J88)</f>
        <v/>
      </c>
      <c r="J85" s="388" t="str">
        <f>IF('Result Sheet'!EE88="","",'Result Sheet'!EE88)</f>
        <v/>
      </c>
      <c r="K85" s="259" t="str">
        <f>IF('Result Sheet'!EA88="","",'Result Sheet'!EA88)</f>
        <v/>
      </c>
      <c r="L85" s="260" t="str">
        <f>IF('Result Sheet'!EB88="","",'Result Sheet'!EB88)</f>
        <v/>
      </c>
      <c r="M85" s="259" t="str">
        <f>IF('Result Sheet'!EC88="","",'Result Sheet'!EC88)</f>
        <v/>
      </c>
      <c r="N85" s="330" t="str">
        <f>IF('Result Sheet'!EH88="","",'Result Sheet'!EH88)</f>
        <v/>
      </c>
      <c r="O85" s="261" t="str">
        <f>IF('Result Sheet'!AC88="","",'Result Sheet'!AC88)</f>
        <v/>
      </c>
      <c r="P85" s="262" t="str">
        <f>IF('Result Sheet'!AD88="","",'Result Sheet'!AD88)</f>
        <v/>
      </c>
      <c r="Q85" s="261" t="str">
        <f>IF('Result Sheet'!AV88="","",'Result Sheet'!AV88)</f>
        <v/>
      </c>
      <c r="R85" s="262" t="str">
        <f>IF('Result Sheet'!AW88="","",'Result Sheet'!AW88)</f>
        <v/>
      </c>
      <c r="S85" s="261" t="str">
        <f>IF('Result Sheet'!BO88="","",'Result Sheet'!BO88)</f>
        <v/>
      </c>
      <c r="T85" s="262" t="str">
        <f>IF('Result Sheet'!BP88="","",'Result Sheet'!BP88)</f>
        <v/>
      </c>
      <c r="U85" s="261" t="str">
        <f>IF('Result Sheet'!CH88="","",'Result Sheet'!CH88)</f>
        <v/>
      </c>
      <c r="V85" s="262" t="str">
        <f>IF('Result Sheet'!CI88="","",'Result Sheet'!CI88)</f>
        <v/>
      </c>
      <c r="W85" s="261" t="str">
        <f>IF('Result Sheet'!DA88="","",'Result Sheet'!DA88)</f>
        <v/>
      </c>
      <c r="X85" s="262" t="str">
        <f>IF('Result Sheet'!DB88="","",'Result Sheet'!DB88)</f>
        <v/>
      </c>
      <c r="Y85" s="263" t="str">
        <f>IF('Result Sheet'!EG88="","",'Result Sheet'!EG88)</f>
        <v/>
      </c>
      <c r="BS85" s="264" t="str">
        <f>'Result Sheet'!G88</f>
        <v/>
      </c>
      <c r="BT85" s="265" t="str">
        <f t="shared" si="12"/>
        <v/>
      </c>
      <c r="BU85" s="265" t="str">
        <f t="shared" si="13"/>
        <v/>
      </c>
      <c r="BV85" s="265" t="str">
        <f t="shared" si="14"/>
        <v/>
      </c>
      <c r="BW85" s="265" t="str">
        <f t="shared" si="15"/>
        <v/>
      </c>
      <c r="BX85" s="265" t="str">
        <f t="shared" si="16"/>
        <v/>
      </c>
      <c r="BY85" s="265" t="str">
        <f t="shared" si="17"/>
        <v/>
      </c>
      <c r="BZ85" s="265" t="str">
        <f t="shared" si="18"/>
        <v/>
      </c>
      <c r="CA85" s="265" t="str">
        <f t="shared" si="19"/>
        <v/>
      </c>
      <c r="CB85" s="265" t="str">
        <f t="shared" si="20"/>
        <v/>
      </c>
      <c r="CC85" s="265" t="str">
        <f t="shared" si="21"/>
        <v/>
      </c>
      <c r="CD85" s="265" t="str">
        <f t="shared" si="22"/>
        <v/>
      </c>
      <c r="CE85" s="265" t="str">
        <f t="shared" si="23"/>
        <v/>
      </c>
      <c r="CF85" s="266"/>
    </row>
    <row r="86" spans="1:84" ht="15.9" customHeight="1">
      <c r="A86" s="253">
        <f>IF('[1]Statement of Marks'!A89="","",'[1]Statement of Marks'!A89)</f>
        <v>82</v>
      </c>
      <c r="B86" s="254" t="str">
        <f>IF('Result Sheet'!B89="","",'Result Sheet'!B89)</f>
        <v/>
      </c>
      <c r="C86" s="255" t="str">
        <f>IF('Result Sheet'!F89="","",'Result Sheet'!F89)</f>
        <v/>
      </c>
      <c r="D86" s="256" t="str">
        <f>IF('Result Sheet'!E89="","",'Result Sheet'!E89)</f>
        <v/>
      </c>
      <c r="E86" s="257" t="str">
        <f>IF('Result Sheet'!G89="","",'Result Sheet'!G89)</f>
        <v/>
      </c>
      <c r="F86" s="257" t="str">
        <f>IF('Result Sheet'!H89="","",'Result Sheet'!H89)</f>
        <v/>
      </c>
      <c r="G86" s="257" t="str">
        <f>IF('Result Sheet'!I89="","",'Result Sheet'!I89)</f>
        <v/>
      </c>
      <c r="H86" s="258" t="str">
        <f>IF('Result Sheet'!K89="","",'Result Sheet'!K89)</f>
        <v/>
      </c>
      <c r="I86" s="258" t="str">
        <f>IF('Result Sheet'!J89="","",'Result Sheet'!J89)</f>
        <v/>
      </c>
      <c r="J86" s="388" t="str">
        <f>IF('Result Sheet'!EE89="","",'Result Sheet'!EE89)</f>
        <v/>
      </c>
      <c r="K86" s="259" t="str">
        <f>IF('Result Sheet'!EA89="","",'Result Sheet'!EA89)</f>
        <v/>
      </c>
      <c r="L86" s="260" t="str">
        <f>IF('Result Sheet'!EB89="","",'Result Sheet'!EB89)</f>
        <v/>
      </c>
      <c r="M86" s="259" t="str">
        <f>IF('Result Sheet'!EC89="","",'Result Sheet'!EC89)</f>
        <v/>
      </c>
      <c r="N86" s="330" t="str">
        <f>IF('Result Sheet'!EH89="","",'Result Sheet'!EH89)</f>
        <v/>
      </c>
      <c r="O86" s="261" t="str">
        <f>IF('Result Sheet'!AC89="","",'Result Sheet'!AC89)</f>
        <v/>
      </c>
      <c r="P86" s="262" t="str">
        <f>IF('Result Sheet'!AD89="","",'Result Sheet'!AD89)</f>
        <v/>
      </c>
      <c r="Q86" s="261" t="str">
        <f>IF('Result Sheet'!AV89="","",'Result Sheet'!AV89)</f>
        <v/>
      </c>
      <c r="R86" s="262" t="str">
        <f>IF('Result Sheet'!AW89="","",'Result Sheet'!AW89)</f>
        <v/>
      </c>
      <c r="S86" s="261" t="str">
        <f>IF('Result Sheet'!BO89="","",'Result Sheet'!BO89)</f>
        <v/>
      </c>
      <c r="T86" s="262" t="str">
        <f>IF('Result Sheet'!BP89="","",'Result Sheet'!BP89)</f>
        <v/>
      </c>
      <c r="U86" s="261" t="str">
        <f>IF('Result Sheet'!CH89="","",'Result Sheet'!CH89)</f>
        <v/>
      </c>
      <c r="V86" s="262" t="str">
        <f>IF('Result Sheet'!CI89="","",'Result Sheet'!CI89)</f>
        <v/>
      </c>
      <c r="W86" s="261" t="str">
        <f>IF('Result Sheet'!DA89="","",'Result Sheet'!DA89)</f>
        <v/>
      </c>
      <c r="X86" s="262" t="str">
        <f>IF('Result Sheet'!DB89="","",'Result Sheet'!DB89)</f>
        <v/>
      </c>
      <c r="Y86" s="263" t="str">
        <f>IF('Result Sheet'!EG89="","",'Result Sheet'!EG89)</f>
        <v/>
      </c>
      <c r="BS86" s="264" t="str">
        <f>'Result Sheet'!G89</f>
        <v/>
      </c>
      <c r="BT86" s="265" t="str">
        <f t="shared" si="12"/>
        <v/>
      </c>
      <c r="BU86" s="265" t="str">
        <f t="shared" si="13"/>
        <v/>
      </c>
      <c r="BV86" s="265" t="str">
        <f t="shared" si="14"/>
        <v/>
      </c>
      <c r="BW86" s="265" t="str">
        <f t="shared" si="15"/>
        <v/>
      </c>
      <c r="BX86" s="265" t="str">
        <f t="shared" si="16"/>
        <v/>
      </c>
      <c r="BY86" s="265" t="str">
        <f t="shared" si="17"/>
        <v/>
      </c>
      <c r="BZ86" s="265" t="str">
        <f t="shared" si="18"/>
        <v/>
      </c>
      <c r="CA86" s="265" t="str">
        <f t="shared" si="19"/>
        <v/>
      </c>
      <c r="CB86" s="265" t="str">
        <f t="shared" si="20"/>
        <v/>
      </c>
      <c r="CC86" s="265" t="str">
        <f t="shared" si="21"/>
        <v/>
      </c>
      <c r="CD86" s="265" t="str">
        <f t="shared" si="22"/>
        <v/>
      </c>
      <c r="CE86" s="265" t="str">
        <f t="shared" si="23"/>
        <v/>
      </c>
      <c r="CF86" s="266"/>
    </row>
    <row r="87" spans="1:84" ht="15.9" customHeight="1">
      <c r="A87" s="253">
        <f>IF('[1]Statement of Marks'!A90="","",'[1]Statement of Marks'!A90)</f>
        <v>83</v>
      </c>
      <c r="B87" s="254" t="str">
        <f>IF('Result Sheet'!B90="","",'Result Sheet'!B90)</f>
        <v/>
      </c>
      <c r="C87" s="255" t="str">
        <f>IF('Result Sheet'!F90="","",'Result Sheet'!F90)</f>
        <v/>
      </c>
      <c r="D87" s="256" t="str">
        <f>IF('Result Sheet'!E90="","",'Result Sheet'!E90)</f>
        <v/>
      </c>
      <c r="E87" s="257" t="str">
        <f>IF('Result Sheet'!G90="","",'Result Sheet'!G90)</f>
        <v/>
      </c>
      <c r="F87" s="257" t="str">
        <f>IF('Result Sheet'!H90="","",'Result Sheet'!H90)</f>
        <v/>
      </c>
      <c r="G87" s="257" t="str">
        <f>IF('Result Sheet'!I90="","",'Result Sheet'!I90)</f>
        <v/>
      </c>
      <c r="H87" s="258" t="str">
        <f>IF('Result Sheet'!K90="","",'Result Sheet'!K90)</f>
        <v/>
      </c>
      <c r="I87" s="258" t="str">
        <f>IF('Result Sheet'!J90="","",'Result Sheet'!J90)</f>
        <v/>
      </c>
      <c r="J87" s="388" t="str">
        <f>IF('Result Sheet'!EE90="","",'Result Sheet'!EE90)</f>
        <v/>
      </c>
      <c r="K87" s="259" t="str">
        <f>IF('Result Sheet'!EA90="","",'Result Sheet'!EA90)</f>
        <v/>
      </c>
      <c r="L87" s="260" t="str">
        <f>IF('Result Sheet'!EB90="","",'Result Sheet'!EB90)</f>
        <v/>
      </c>
      <c r="M87" s="259" t="str">
        <f>IF('Result Sheet'!EC90="","",'Result Sheet'!EC90)</f>
        <v/>
      </c>
      <c r="N87" s="330" t="str">
        <f>IF('Result Sheet'!EH90="","",'Result Sheet'!EH90)</f>
        <v/>
      </c>
      <c r="O87" s="261" t="str">
        <f>IF('Result Sheet'!AC90="","",'Result Sheet'!AC90)</f>
        <v/>
      </c>
      <c r="P87" s="262" t="str">
        <f>IF('Result Sheet'!AD90="","",'Result Sheet'!AD90)</f>
        <v/>
      </c>
      <c r="Q87" s="261" t="str">
        <f>IF('Result Sheet'!AV90="","",'Result Sheet'!AV90)</f>
        <v/>
      </c>
      <c r="R87" s="262" t="str">
        <f>IF('Result Sheet'!AW90="","",'Result Sheet'!AW90)</f>
        <v/>
      </c>
      <c r="S87" s="261" t="str">
        <f>IF('Result Sheet'!BO90="","",'Result Sheet'!BO90)</f>
        <v/>
      </c>
      <c r="T87" s="262" t="str">
        <f>IF('Result Sheet'!BP90="","",'Result Sheet'!BP90)</f>
        <v/>
      </c>
      <c r="U87" s="261" t="str">
        <f>IF('Result Sheet'!CH90="","",'Result Sheet'!CH90)</f>
        <v/>
      </c>
      <c r="V87" s="262" t="str">
        <f>IF('Result Sheet'!CI90="","",'Result Sheet'!CI90)</f>
        <v/>
      </c>
      <c r="W87" s="261" t="str">
        <f>IF('Result Sheet'!DA90="","",'Result Sheet'!DA90)</f>
        <v/>
      </c>
      <c r="X87" s="262" t="str">
        <f>IF('Result Sheet'!DB90="","",'Result Sheet'!DB90)</f>
        <v/>
      </c>
      <c r="Y87" s="263" t="str">
        <f>IF('Result Sheet'!EG90="","",'Result Sheet'!EG90)</f>
        <v/>
      </c>
      <c r="BS87" s="264" t="str">
        <f>'Result Sheet'!G90</f>
        <v/>
      </c>
      <c r="BT87" s="265" t="str">
        <f t="shared" si="12"/>
        <v/>
      </c>
      <c r="BU87" s="265" t="str">
        <f t="shared" si="13"/>
        <v/>
      </c>
      <c r="BV87" s="265" t="str">
        <f t="shared" si="14"/>
        <v/>
      </c>
      <c r="BW87" s="265" t="str">
        <f t="shared" si="15"/>
        <v/>
      </c>
      <c r="BX87" s="265" t="str">
        <f t="shared" si="16"/>
        <v/>
      </c>
      <c r="BY87" s="265" t="str">
        <f t="shared" si="17"/>
        <v/>
      </c>
      <c r="BZ87" s="265" t="str">
        <f t="shared" si="18"/>
        <v/>
      </c>
      <c r="CA87" s="265" t="str">
        <f t="shared" si="19"/>
        <v/>
      </c>
      <c r="CB87" s="265" t="str">
        <f t="shared" si="20"/>
        <v/>
      </c>
      <c r="CC87" s="265" t="str">
        <f t="shared" si="21"/>
        <v/>
      </c>
      <c r="CD87" s="265" t="str">
        <f t="shared" si="22"/>
        <v/>
      </c>
      <c r="CE87" s="265" t="str">
        <f t="shared" si="23"/>
        <v/>
      </c>
      <c r="CF87" s="266"/>
    </row>
    <row r="88" spans="1:84" ht="15.9" customHeight="1">
      <c r="A88" s="253">
        <f>IF('[1]Statement of Marks'!A91="","",'[1]Statement of Marks'!A91)</f>
        <v>84</v>
      </c>
      <c r="B88" s="254" t="str">
        <f>IF('Result Sheet'!B91="","",'Result Sheet'!B91)</f>
        <v/>
      </c>
      <c r="C88" s="255" t="str">
        <f>IF('Result Sheet'!F91="","",'Result Sheet'!F91)</f>
        <v/>
      </c>
      <c r="D88" s="256" t="str">
        <f>IF('Result Sheet'!E91="","",'Result Sheet'!E91)</f>
        <v/>
      </c>
      <c r="E88" s="257" t="str">
        <f>IF('Result Sheet'!G91="","",'Result Sheet'!G91)</f>
        <v/>
      </c>
      <c r="F88" s="257" t="str">
        <f>IF('Result Sheet'!H91="","",'Result Sheet'!H91)</f>
        <v/>
      </c>
      <c r="G88" s="257" t="str">
        <f>IF('Result Sheet'!I91="","",'Result Sheet'!I91)</f>
        <v/>
      </c>
      <c r="H88" s="258" t="str">
        <f>IF('Result Sheet'!K91="","",'Result Sheet'!K91)</f>
        <v/>
      </c>
      <c r="I88" s="258" t="str">
        <f>IF('Result Sheet'!J91="","",'Result Sheet'!J91)</f>
        <v/>
      </c>
      <c r="J88" s="388" t="str">
        <f>IF('Result Sheet'!EE91="","",'Result Sheet'!EE91)</f>
        <v/>
      </c>
      <c r="K88" s="259" t="str">
        <f>IF('Result Sheet'!EA91="","",'Result Sheet'!EA91)</f>
        <v/>
      </c>
      <c r="L88" s="260" t="str">
        <f>IF('Result Sheet'!EB91="","",'Result Sheet'!EB91)</f>
        <v/>
      </c>
      <c r="M88" s="259" t="str">
        <f>IF('Result Sheet'!EC91="","",'Result Sheet'!EC91)</f>
        <v/>
      </c>
      <c r="N88" s="330" t="str">
        <f>IF('Result Sheet'!EH91="","",'Result Sheet'!EH91)</f>
        <v/>
      </c>
      <c r="O88" s="261" t="str">
        <f>IF('Result Sheet'!AC91="","",'Result Sheet'!AC91)</f>
        <v/>
      </c>
      <c r="P88" s="262" t="str">
        <f>IF('Result Sheet'!AD91="","",'Result Sheet'!AD91)</f>
        <v/>
      </c>
      <c r="Q88" s="261" t="str">
        <f>IF('Result Sheet'!AV91="","",'Result Sheet'!AV91)</f>
        <v/>
      </c>
      <c r="R88" s="262" t="str">
        <f>IF('Result Sheet'!AW91="","",'Result Sheet'!AW91)</f>
        <v/>
      </c>
      <c r="S88" s="261" t="str">
        <f>IF('Result Sheet'!BO91="","",'Result Sheet'!BO91)</f>
        <v/>
      </c>
      <c r="T88" s="262" t="str">
        <f>IF('Result Sheet'!BP91="","",'Result Sheet'!BP91)</f>
        <v/>
      </c>
      <c r="U88" s="261" t="str">
        <f>IF('Result Sheet'!CH91="","",'Result Sheet'!CH91)</f>
        <v/>
      </c>
      <c r="V88" s="262" t="str">
        <f>IF('Result Sheet'!CI91="","",'Result Sheet'!CI91)</f>
        <v/>
      </c>
      <c r="W88" s="261" t="str">
        <f>IF('Result Sheet'!DA91="","",'Result Sheet'!DA91)</f>
        <v/>
      </c>
      <c r="X88" s="262" t="str">
        <f>IF('Result Sheet'!DB91="","",'Result Sheet'!DB91)</f>
        <v/>
      </c>
      <c r="Y88" s="263" t="str">
        <f>IF('Result Sheet'!EG91="","",'Result Sheet'!EG91)</f>
        <v/>
      </c>
      <c r="BS88" s="264" t="str">
        <f>'Result Sheet'!G91</f>
        <v/>
      </c>
      <c r="BT88" s="265" t="str">
        <f t="shared" si="12"/>
        <v/>
      </c>
      <c r="BU88" s="265" t="str">
        <f t="shared" si="13"/>
        <v/>
      </c>
      <c r="BV88" s="265" t="str">
        <f t="shared" si="14"/>
        <v/>
      </c>
      <c r="BW88" s="265" t="str">
        <f t="shared" si="15"/>
        <v/>
      </c>
      <c r="BX88" s="265" t="str">
        <f t="shared" si="16"/>
        <v/>
      </c>
      <c r="BY88" s="265" t="str">
        <f t="shared" si="17"/>
        <v/>
      </c>
      <c r="BZ88" s="265" t="str">
        <f t="shared" si="18"/>
        <v/>
      </c>
      <c r="CA88" s="265" t="str">
        <f t="shared" si="19"/>
        <v/>
      </c>
      <c r="CB88" s="265" t="str">
        <f t="shared" si="20"/>
        <v/>
      </c>
      <c r="CC88" s="265" t="str">
        <f t="shared" si="21"/>
        <v/>
      </c>
      <c r="CD88" s="265" t="str">
        <f t="shared" si="22"/>
        <v/>
      </c>
      <c r="CE88" s="265" t="str">
        <f t="shared" si="23"/>
        <v/>
      </c>
      <c r="CF88" s="266"/>
    </row>
    <row r="89" spans="1:84" ht="15.9" customHeight="1">
      <c r="A89" s="253">
        <f>IF('[1]Statement of Marks'!A92="","",'[1]Statement of Marks'!A92)</f>
        <v>85</v>
      </c>
      <c r="B89" s="254" t="str">
        <f>IF('Result Sheet'!B92="","",'Result Sheet'!B92)</f>
        <v/>
      </c>
      <c r="C89" s="255" t="str">
        <f>IF('Result Sheet'!F92="","",'Result Sheet'!F92)</f>
        <v/>
      </c>
      <c r="D89" s="256" t="str">
        <f>IF('Result Sheet'!E92="","",'Result Sheet'!E92)</f>
        <v/>
      </c>
      <c r="E89" s="257" t="str">
        <f>IF('Result Sheet'!G92="","",'Result Sheet'!G92)</f>
        <v/>
      </c>
      <c r="F89" s="257" t="str">
        <f>IF('Result Sheet'!H92="","",'Result Sheet'!H92)</f>
        <v/>
      </c>
      <c r="G89" s="257" t="str">
        <f>IF('Result Sheet'!I92="","",'Result Sheet'!I92)</f>
        <v/>
      </c>
      <c r="H89" s="258" t="str">
        <f>IF('Result Sheet'!K92="","",'Result Sheet'!K92)</f>
        <v/>
      </c>
      <c r="I89" s="258" t="str">
        <f>IF('Result Sheet'!J92="","",'Result Sheet'!J92)</f>
        <v/>
      </c>
      <c r="J89" s="388" t="str">
        <f>IF('Result Sheet'!EE92="","",'Result Sheet'!EE92)</f>
        <v/>
      </c>
      <c r="K89" s="259" t="str">
        <f>IF('Result Sheet'!EA92="","",'Result Sheet'!EA92)</f>
        <v/>
      </c>
      <c r="L89" s="260" t="str">
        <f>IF('Result Sheet'!EB92="","",'Result Sheet'!EB92)</f>
        <v/>
      </c>
      <c r="M89" s="259" t="str">
        <f>IF('Result Sheet'!EC92="","",'Result Sheet'!EC92)</f>
        <v/>
      </c>
      <c r="N89" s="330" t="str">
        <f>IF('Result Sheet'!EH92="","",'Result Sheet'!EH92)</f>
        <v/>
      </c>
      <c r="O89" s="261" t="str">
        <f>IF('Result Sheet'!AC92="","",'Result Sheet'!AC92)</f>
        <v/>
      </c>
      <c r="P89" s="262" t="str">
        <f>IF('Result Sheet'!AD92="","",'Result Sheet'!AD92)</f>
        <v/>
      </c>
      <c r="Q89" s="261" t="str">
        <f>IF('Result Sheet'!AV92="","",'Result Sheet'!AV92)</f>
        <v/>
      </c>
      <c r="R89" s="262" t="str">
        <f>IF('Result Sheet'!AW92="","",'Result Sheet'!AW92)</f>
        <v/>
      </c>
      <c r="S89" s="261" t="str">
        <f>IF('Result Sheet'!BO92="","",'Result Sheet'!BO92)</f>
        <v/>
      </c>
      <c r="T89" s="262" t="str">
        <f>IF('Result Sheet'!BP92="","",'Result Sheet'!BP92)</f>
        <v/>
      </c>
      <c r="U89" s="261" t="str">
        <f>IF('Result Sheet'!CH92="","",'Result Sheet'!CH92)</f>
        <v/>
      </c>
      <c r="V89" s="262" t="str">
        <f>IF('Result Sheet'!CI92="","",'Result Sheet'!CI92)</f>
        <v/>
      </c>
      <c r="W89" s="261" t="str">
        <f>IF('Result Sheet'!DA92="","",'Result Sheet'!DA92)</f>
        <v/>
      </c>
      <c r="X89" s="262" t="str">
        <f>IF('Result Sheet'!DB92="","",'Result Sheet'!DB92)</f>
        <v/>
      </c>
      <c r="Y89" s="263" t="str">
        <f>IF('Result Sheet'!EG92="","",'Result Sheet'!EG92)</f>
        <v/>
      </c>
      <c r="BS89" s="264" t="str">
        <f>'Result Sheet'!G92</f>
        <v/>
      </c>
      <c r="BT89" s="265" t="str">
        <f t="shared" si="12"/>
        <v/>
      </c>
      <c r="BU89" s="265" t="str">
        <f t="shared" si="13"/>
        <v/>
      </c>
      <c r="BV89" s="265" t="str">
        <f t="shared" si="14"/>
        <v/>
      </c>
      <c r="BW89" s="265" t="str">
        <f t="shared" si="15"/>
        <v/>
      </c>
      <c r="BX89" s="265" t="str">
        <f t="shared" si="16"/>
        <v/>
      </c>
      <c r="BY89" s="265" t="str">
        <f t="shared" si="17"/>
        <v/>
      </c>
      <c r="BZ89" s="265" t="str">
        <f t="shared" si="18"/>
        <v/>
      </c>
      <c r="CA89" s="265" t="str">
        <f t="shared" si="19"/>
        <v/>
      </c>
      <c r="CB89" s="265" t="str">
        <f t="shared" si="20"/>
        <v/>
      </c>
      <c r="CC89" s="265" t="str">
        <f t="shared" si="21"/>
        <v/>
      </c>
      <c r="CD89" s="265" t="str">
        <f t="shared" si="22"/>
        <v/>
      </c>
      <c r="CE89" s="265" t="str">
        <f t="shared" si="23"/>
        <v/>
      </c>
      <c r="CF89" s="266"/>
    </row>
    <row r="90" spans="1:84" ht="15.9" customHeight="1">
      <c r="A90" s="253">
        <f>IF('[1]Statement of Marks'!A93="","",'[1]Statement of Marks'!A93)</f>
        <v>86</v>
      </c>
      <c r="B90" s="254" t="str">
        <f>IF('Result Sheet'!B93="","",'Result Sheet'!B93)</f>
        <v/>
      </c>
      <c r="C90" s="255" t="str">
        <f>IF('Result Sheet'!F93="","",'Result Sheet'!F93)</f>
        <v/>
      </c>
      <c r="D90" s="256" t="str">
        <f>IF('Result Sheet'!E93="","",'Result Sheet'!E93)</f>
        <v/>
      </c>
      <c r="E90" s="257" t="str">
        <f>IF('Result Sheet'!G93="","",'Result Sheet'!G93)</f>
        <v/>
      </c>
      <c r="F90" s="257" t="str">
        <f>IF('Result Sheet'!H93="","",'Result Sheet'!H93)</f>
        <v/>
      </c>
      <c r="G90" s="257" t="str">
        <f>IF('Result Sheet'!I93="","",'Result Sheet'!I93)</f>
        <v/>
      </c>
      <c r="H90" s="258" t="str">
        <f>IF('Result Sheet'!K93="","",'Result Sheet'!K93)</f>
        <v/>
      </c>
      <c r="I90" s="258" t="str">
        <f>IF('Result Sheet'!J93="","",'Result Sheet'!J93)</f>
        <v/>
      </c>
      <c r="J90" s="388" t="str">
        <f>IF('Result Sheet'!EE93="","",'Result Sheet'!EE93)</f>
        <v/>
      </c>
      <c r="K90" s="259" t="str">
        <f>IF('Result Sheet'!EA93="","",'Result Sheet'!EA93)</f>
        <v/>
      </c>
      <c r="L90" s="260" t="str">
        <f>IF('Result Sheet'!EB93="","",'Result Sheet'!EB93)</f>
        <v/>
      </c>
      <c r="M90" s="259" t="str">
        <f>IF('Result Sheet'!EC93="","",'Result Sheet'!EC93)</f>
        <v/>
      </c>
      <c r="N90" s="330" t="str">
        <f>IF('Result Sheet'!EH93="","",'Result Sheet'!EH93)</f>
        <v/>
      </c>
      <c r="O90" s="261" t="str">
        <f>IF('Result Sheet'!AC93="","",'Result Sheet'!AC93)</f>
        <v/>
      </c>
      <c r="P90" s="262" t="str">
        <f>IF('Result Sheet'!AD93="","",'Result Sheet'!AD93)</f>
        <v/>
      </c>
      <c r="Q90" s="261" t="str">
        <f>IF('Result Sheet'!AV93="","",'Result Sheet'!AV93)</f>
        <v/>
      </c>
      <c r="R90" s="262" t="str">
        <f>IF('Result Sheet'!AW93="","",'Result Sheet'!AW93)</f>
        <v/>
      </c>
      <c r="S90" s="261" t="str">
        <f>IF('Result Sheet'!BO93="","",'Result Sheet'!BO93)</f>
        <v/>
      </c>
      <c r="T90" s="262" t="str">
        <f>IF('Result Sheet'!BP93="","",'Result Sheet'!BP93)</f>
        <v/>
      </c>
      <c r="U90" s="261" t="str">
        <f>IF('Result Sheet'!CH93="","",'Result Sheet'!CH93)</f>
        <v/>
      </c>
      <c r="V90" s="262" t="str">
        <f>IF('Result Sheet'!CI93="","",'Result Sheet'!CI93)</f>
        <v/>
      </c>
      <c r="W90" s="261" t="str">
        <f>IF('Result Sheet'!DA93="","",'Result Sheet'!DA93)</f>
        <v/>
      </c>
      <c r="X90" s="262" t="str">
        <f>IF('Result Sheet'!DB93="","",'Result Sheet'!DB93)</f>
        <v/>
      </c>
      <c r="Y90" s="263" t="str">
        <f>IF('Result Sheet'!EG93="","",'Result Sheet'!EG93)</f>
        <v/>
      </c>
      <c r="BS90" s="264" t="str">
        <f>'Result Sheet'!G93</f>
        <v/>
      </c>
      <c r="BT90" s="265" t="str">
        <f t="shared" si="12"/>
        <v/>
      </c>
      <c r="BU90" s="265" t="str">
        <f t="shared" si="13"/>
        <v/>
      </c>
      <c r="BV90" s="265" t="str">
        <f t="shared" si="14"/>
        <v/>
      </c>
      <c r="BW90" s="265" t="str">
        <f t="shared" si="15"/>
        <v/>
      </c>
      <c r="BX90" s="265" t="str">
        <f t="shared" si="16"/>
        <v/>
      </c>
      <c r="BY90" s="265" t="str">
        <f t="shared" si="17"/>
        <v/>
      </c>
      <c r="BZ90" s="265" t="str">
        <f t="shared" si="18"/>
        <v/>
      </c>
      <c r="CA90" s="265" t="str">
        <f t="shared" si="19"/>
        <v/>
      </c>
      <c r="CB90" s="265" t="str">
        <f t="shared" si="20"/>
        <v/>
      </c>
      <c r="CC90" s="265" t="str">
        <f t="shared" si="21"/>
        <v/>
      </c>
      <c r="CD90" s="265" t="str">
        <f t="shared" si="22"/>
        <v/>
      </c>
      <c r="CE90" s="265" t="str">
        <f t="shared" si="23"/>
        <v/>
      </c>
      <c r="CF90" s="266"/>
    </row>
    <row r="91" spans="1:84" ht="15.9" customHeight="1">
      <c r="A91" s="253">
        <f>IF('[1]Statement of Marks'!A94="","",'[1]Statement of Marks'!A94)</f>
        <v>87</v>
      </c>
      <c r="B91" s="254" t="str">
        <f>IF('Result Sheet'!B94="","",'Result Sheet'!B94)</f>
        <v/>
      </c>
      <c r="C91" s="255" t="str">
        <f>IF('Result Sheet'!F94="","",'Result Sheet'!F94)</f>
        <v/>
      </c>
      <c r="D91" s="256" t="str">
        <f>IF('Result Sheet'!E94="","",'Result Sheet'!E94)</f>
        <v/>
      </c>
      <c r="E91" s="257" t="str">
        <f>IF('Result Sheet'!G94="","",'Result Sheet'!G94)</f>
        <v/>
      </c>
      <c r="F91" s="257" t="str">
        <f>IF('Result Sheet'!H94="","",'Result Sheet'!H94)</f>
        <v/>
      </c>
      <c r="G91" s="257" t="str">
        <f>IF('Result Sheet'!I94="","",'Result Sheet'!I94)</f>
        <v/>
      </c>
      <c r="H91" s="258" t="str">
        <f>IF('Result Sheet'!K94="","",'Result Sheet'!K94)</f>
        <v/>
      </c>
      <c r="I91" s="258" t="str">
        <f>IF('Result Sheet'!J94="","",'Result Sheet'!J94)</f>
        <v/>
      </c>
      <c r="J91" s="388" t="str">
        <f>IF('Result Sheet'!EE94="","",'Result Sheet'!EE94)</f>
        <v/>
      </c>
      <c r="K91" s="259" t="str">
        <f>IF('Result Sheet'!EA94="","",'Result Sheet'!EA94)</f>
        <v/>
      </c>
      <c r="L91" s="260" t="str">
        <f>IF('Result Sheet'!EB94="","",'Result Sheet'!EB94)</f>
        <v/>
      </c>
      <c r="M91" s="259" t="str">
        <f>IF('Result Sheet'!EC94="","",'Result Sheet'!EC94)</f>
        <v/>
      </c>
      <c r="N91" s="330" t="str">
        <f>IF('Result Sheet'!EH94="","",'Result Sheet'!EH94)</f>
        <v/>
      </c>
      <c r="O91" s="261" t="str">
        <f>IF('Result Sheet'!AC94="","",'Result Sheet'!AC94)</f>
        <v/>
      </c>
      <c r="P91" s="262" t="str">
        <f>IF('Result Sheet'!AD94="","",'Result Sheet'!AD94)</f>
        <v/>
      </c>
      <c r="Q91" s="261" t="str">
        <f>IF('Result Sheet'!AV94="","",'Result Sheet'!AV94)</f>
        <v/>
      </c>
      <c r="R91" s="262" t="str">
        <f>IF('Result Sheet'!AW94="","",'Result Sheet'!AW94)</f>
        <v/>
      </c>
      <c r="S91" s="261" t="str">
        <f>IF('Result Sheet'!BO94="","",'Result Sheet'!BO94)</f>
        <v/>
      </c>
      <c r="T91" s="262" t="str">
        <f>IF('Result Sheet'!BP94="","",'Result Sheet'!BP94)</f>
        <v/>
      </c>
      <c r="U91" s="261" t="str">
        <f>IF('Result Sheet'!CH94="","",'Result Sheet'!CH94)</f>
        <v/>
      </c>
      <c r="V91" s="262" t="str">
        <f>IF('Result Sheet'!CI94="","",'Result Sheet'!CI94)</f>
        <v/>
      </c>
      <c r="W91" s="261" t="str">
        <f>IF('Result Sheet'!DA94="","",'Result Sheet'!DA94)</f>
        <v/>
      </c>
      <c r="X91" s="262" t="str">
        <f>IF('Result Sheet'!DB94="","",'Result Sheet'!DB94)</f>
        <v/>
      </c>
      <c r="Y91" s="263" t="str">
        <f>IF('Result Sheet'!EG94="","",'Result Sheet'!EG94)</f>
        <v/>
      </c>
      <c r="BS91" s="264" t="str">
        <f>'Result Sheet'!G94</f>
        <v/>
      </c>
      <c r="BT91" s="265" t="str">
        <f t="shared" si="12"/>
        <v/>
      </c>
      <c r="BU91" s="265" t="str">
        <f t="shared" si="13"/>
        <v/>
      </c>
      <c r="BV91" s="265" t="str">
        <f t="shared" si="14"/>
        <v/>
      </c>
      <c r="BW91" s="265" t="str">
        <f t="shared" si="15"/>
        <v/>
      </c>
      <c r="BX91" s="265" t="str">
        <f t="shared" si="16"/>
        <v/>
      </c>
      <c r="BY91" s="265" t="str">
        <f t="shared" si="17"/>
        <v/>
      </c>
      <c r="BZ91" s="265" t="str">
        <f t="shared" si="18"/>
        <v/>
      </c>
      <c r="CA91" s="265" t="str">
        <f t="shared" si="19"/>
        <v/>
      </c>
      <c r="CB91" s="265" t="str">
        <f t="shared" si="20"/>
        <v/>
      </c>
      <c r="CC91" s="265" t="str">
        <f t="shared" si="21"/>
        <v/>
      </c>
      <c r="CD91" s="265" t="str">
        <f t="shared" si="22"/>
        <v/>
      </c>
      <c r="CE91" s="265" t="str">
        <f t="shared" si="23"/>
        <v/>
      </c>
      <c r="CF91" s="266"/>
    </row>
    <row r="92" spans="1:84" ht="15.9" customHeight="1">
      <c r="A92" s="253">
        <f>IF('[1]Statement of Marks'!A95="","",'[1]Statement of Marks'!A95)</f>
        <v>88</v>
      </c>
      <c r="B92" s="254" t="str">
        <f>IF('Result Sheet'!B95="","",'Result Sheet'!B95)</f>
        <v/>
      </c>
      <c r="C92" s="255" t="str">
        <f>IF('Result Sheet'!F95="","",'Result Sheet'!F95)</f>
        <v/>
      </c>
      <c r="D92" s="256" t="str">
        <f>IF('Result Sheet'!E95="","",'Result Sheet'!E95)</f>
        <v/>
      </c>
      <c r="E92" s="257" t="str">
        <f>IF('Result Sheet'!G95="","",'Result Sheet'!G95)</f>
        <v/>
      </c>
      <c r="F92" s="257" t="str">
        <f>IF('Result Sheet'!H95="","",'Result Sheet'!H95)</f>
        <v/>
      </c>
      <c r="G92" s="257" t="str">
        <f>IF('Result Sheet'!I95="","",'Result Sheet'!I95)</f>
        <v/>
      </c>
      <c r="H92" s="258" t="str">
        <f>IF('Result Sheet'!K95="","",'Result Sheet'!K95)</f>
        <v/>
      </c>
      <c r="I92" s="258" t="str">
        <f>IF('Result Sheet'!J95="","",'Result Sheet'!J95)</f>
        <v/>
      </c>
      <c r="J92" s="388" t="str">
        <f>IF('Result Sheet'!EE95="","",'Result Sheet'!EE95)</f>
        <v/>
      </c>
      <c r="K92" s="259" t="str">
        <f>IF('Result Sheet'!EA95="","",'Result Sheet'!EA95)</f>
        <v/>
      </c>
      <c r="L92" s="260" t="str">
        <f>IF('Result Sheet'!EB95="","",'Result Sheet'!EB95)</f>
        <v/>
      </c>
      <c r="M92" s="259" t="str">
        <f>IF('Result Sheet'!EC95="","",'Result Sheet'!EC95)</f>
        <v/>
      </c>
      <c r="N92" s="330" t="str">
        <f>IF('Result Sheet'!EH95="","",'Result Sheet'!EH95)</f>
        <v/>
      </c>
      <c r="O92" s="261" t="str">
        <f>IF('Result Sheet'!AC95="","",'Result Sheet'!AC95)</f>
        <v/>
      </c>
      <c r="P92" s="262" t="str">
        <f>IF('Result Sheet'!AD95="","",'Result Sheet'!AD95)</f>
        <v/>
      </c>
      <c r="Q92" s="261" t="str">
        <f>IF('Result Sheet'!AV95="","",'Result Sheet'!AV95)</f>
        <v/>
      </c>
      <c r="R92" s="262" t="str">
        <f>IF('Result Sheet'!AW95="","",'Result Sheet'!AW95)</f>
        <v/>
      </c>
      <c r="S92" s="261" t="str">
        <f>IF('Result Sheet'!BO95="","",'Result Sheet'!BO95)</f>
        <v/>
      </c>
      <c r="T92" s="262" t="str">
        <f>IF('Result Sheet'!BP95="","",'Result Sheet'!BP95)</f>
        <v/>
      </c>
      <c r="U92" s="261" t="str">
        <f>IF('Result Sheet'!CH95="","",'Result Sheet'!CH95)</f>
        <v/>
      </c>
      <c r="V92" s="262" t="str">
        <f>IF('Result Sheet'!CI95="","",'Result Sheet'!CI95)</f>
        <v/>
      </c>
      <c r="W92" s="261" t="str">
        <f>IF('Result Sheet'!DA95="","",'Result Sheet'!DA95)</f>
        <v/>
      </c>
      <c r="X92" s="262" t="str">
        <f>IF('Result Sheet'!DB95="","",'Result Sheet'!DB95)</f>
        <v/>
      </c>
      <c r="Y92" s="263" t="str">
        <f>IF('Result Sheet'!EG95="","",'Result Sheet'!EG95)</f>
        <v/>
      </c>
      <c r="BS92" s="264" t="str">
        <f>'Result Sheet'!G95</f>
        <v/>
      </c>
      <c r="BT92" s="265" t="str">
        <f t="shared" si="12"/>
        <v/>
      </c>
      <c r="BU92" s="265" t="str">
        <f t="shared" si="13"/>
        <v/>
      </c>
      <c r="BV92" s="265" t="str">
        <f t="shared" si="14"/>
        <v/>
      </c>
      <c r="BW92" s="265" t="str">
        <f t="shared" si="15"/>
        <v/>
      </c>
      <c r="BX92" s="265" t="str">
        <f t="shared" si="16"/>
        <v/>
      </c>
      <c r="BY92" s="265" t="str">
        <f t="shared" si="17"/>
        <v/>
      </c>
      <c r="BZ92" s="265" t="str">
        <f t="shared" si="18"/>
        <v/>
      </c>
      <c r="CA92" s="265" t="str">
        <f t="shared" si="19"/>
        <v/>
      </c>
      <c r="CB92" s="265" t="str">
        <f t="shared" si="20"/>
        <v/>
      </c>
      <c r="CC92" s="265" t="str">
        <f t="shared" si="21"/>
        <v/>
      </c>
      <c r="CD92" s="265" t="str">
        <f t="shared" si="22"/>
        <v/>
      </c>
      <c r="CE92" s="265" t="str">
        <f t="shared" si="23"/>
        <v/>
      </c>
      <c r="CF92" s="266"/>
    </row>
    <row r="93" spans="1:84" ht="15.9" customHeight="1">
      <c r="A93" s="253">
        <f>IF('[1]Statement of Marks'!A96="","",'[1]Statement of Marks'!A96)</f>
        <v>89</v>
      </c>
      <c r="B93" s="254" t="str">
        <f>IF('Result Sheet'!B96="","",'Result Sheet'!B96)</f>
        <v/>
      </c>
      <c r="C93" s="255" t="str">
        <f>IF('Result Sheet'!F96="","",'Result Sheet'!F96)</f>
        <v/>
      </c>
      <c r="D93" s="256" t="str">
        <f>IF('Result Sheet'!E96="","",'Result Sheet'!E96)</f>
        <v/>
      </c>
      <c r="E93" s="257" t="str">
        <f>IF('Result Sheet'!G96="","",'Result Sheet'!G96)</f>
        <v/>
      </c>
      <c r="F93" s="257" t="str">
        <f>IF('Result Sheet'!H96="","",'Result Sheet'!H96)</f>
        <v/>
      </c>
      <c r="G93" s="257" t="str">
        <f>IF('Result Sheet'!I96="","",'Result Sheet'!I96)</f>
        <v/>
      </c>
      <c r="H93" s="258" t="str">
        <f>IF('Result Sheet'!K96="","",'Result Sheet'!K96)</f>
        <v/>
      </c>
      <c r="I93" s="258" t="str">
        <f>IF('Result Sheet'!J96="","",'Result Sheet'!J96)</f>
        <v/>
      </c>
      <c r="J93" s="388" t="str">
        <f>IF('Result Sheet'!EE96="","",'Result Sheet'!EE96)</f>
        <v/>
      </c>
      <c r="K93" s="259" t="str">
        <f>IF('Result Sheet'!EA96="","",'Result Sheet'!EA96)</f>
        <v/>
      </c>
      <c r="L93" s="260" t="str">
        <f>IF('Result Sheet'!EB96="","",'Result Sheet'!EB96)</f>
        <v/>
      </c>
      <c r="M93" s="259" t="str">
        <f>IF('Result Sheet'!EC96="","",'Result Sheet'!EC96)</f>
        <v/>
      </c>
      <c r="N93" s="330" t="str">
        <f>IF('Result Sheet'!EH96="","",'Result Sheet'!EH96)</f>
        <v/>
      </c>
      <c r="O93" s="261" t="str">
        <f>IF('Result Sheet'!AC96="","",'Result Sheet'!AC96)</f>
        <v/>
      </c>
      <c r="P93" s="262" t="str">
        <f>IF('Result Sheet'!AD96="","",'Result Sheet'!AD96)</f>
        <v/>
      </c>
      <c r="Q93" s="261" t="str">
        <f>IF('Result Sheet'!AV96="","",'Result Sheet'!AV96)</f>
        <v/>
      </c>
      <c r="R93" s="262" t="str">
        <f>IF('Result Sheet'!AW96="","",'Result Sheet'!AW96)</f>
        <v/>
      </c>
      <c r="S93" s="261" t="str">
        <f>IF('Result Sheet'!BO96="","",'Result Sheet'!BO96)</f>
        <v/>
      </c>
      <c r="T93" s="262" t="str">
        <f>IF('Result Sheet'!BP96="","",'Result Sheet'!BP96)</f>
        <v/>
      </c>
      <c r="U93" s="261" t="str">
        <f>IF('Result Sheet'!CH96="","",'Result Sheet'!CH96)</f>
        <v/>
      </c>
      <c r="V93" s="262" t="str">
        <f>IF('Result Sheet'!CI96="","",'Result Sheet'!CI96)</f>
        <v/>
      </c>
      <c r="W93" s="261" t="str">
        <f>IF('Result Sheet'!DA96="","",'Result Sheet'!DA96)</f>
        <v/>
      </c>
      <c r="X93" s="262" t="str">
        <f>IF('Result Sheet'!DB96="","",'Result Sheet'!DB96)</f>
        <v/>
      </c>
      <c r="Y93" s="263" t="str">
        <f>IF('Result Sheet'!EG96="","",'Result Sheet'!EG96)</f>
        <v/>
      </c>
      <c r="BS93" s="264" t="str">
        <f>'Result Sheet'!G96</f>
        <v/>
      </c>
      <c r="BT93" s="265" t="str">
        <f t="shared" si="12"/>
        <v/>
      </c>
      <c r="BU93" s="265" t="str">
        <f t="shared" si="13"/>
        <v/>
      </c>
      <c r="BV93" s="265" t="str">
        <f t="shared" si="14"/>
        <v/>
      </c>
      <c r="BW93" s="265" t="str">
        <f t="shared" si="15"/>
        <v/>
      </c>
      <c r="BX93" s="265" t="str">
        <f t="shared" si="16"/>
        <v/>
      </c>
      <c r="BY93" s="265" t="str">
        <f t="shared" si="17"/>
        <v/>
      </c>
      <c r="BZ93" s="265" t="str">
        <f t="shared" si="18"/>
        <v/>
      </c>
      <c r="CA93" s="265" t="str">
        <f t="shared" si="19"/>
        <v/>
      </c>
      <c r="CB93" s="265" t="str">
        <f t="shared" si="20"/>
        <v/>
      </c>
      <c r="CC93" s="265" t="str">
        <f t="shared" si="21"/>
        <v/>
      </c>
      <c r="CD93" s="265" t="str">
        <f t="shared" si="22"/>
        <v/>
      </c>
      <c r="CE93" s="265" t="str">
        <f t="shared" si="23"/>
        <v/>
      </c>
      <c r="CF93" s="266"/>
    </row>
    <row r="94" spans="1:84" ht="15.9" customHeight="1">
      <c r="A94" s="253">
        <f>IF('[1]Statement of Marks'!A97="","",'[1]Statement of Marks'!A97)</f>
        <v>90</v>
      </c>
      <c r="B94" s="254" t="str">
        <f>IF('Result Sheet'!B97="","",'Result Sheet'!B97)</f>
        <v/>
      </c>
      <c r="C94" s="255" t="str">
        <f>IF('Result Sheet'!F97="","",'Result Sheet'!F97)</f>
        <v/>
      </c>
      <c r="D94" s="256" t="str">
        <f>IF('Result Sheet'!E97="","",'Result Sheet'!E97)</f>
        <v/>
      </c>
      <c r="E94" s="257" t="str">
        <f>IF('Result Sheet'!G97="","",'Result Sheet'!G97)</f>
        <v/>
      </c>
      <c r="F94" s="257" t="str">
        <f>IF('Result Sheet'!H97="","",'Result Sheet'!H97)</f>
        <v/>
      </c>
      <c r="G94" s="257" t="str">
        <f>IF('Result Sheet'!I97="","",'Result Sheet'!I97)</f>
        <v/>
      </c>
      <c r="H94" s="258" t="str">
        <f>IF('Result Sheet'!K97="","",'Result Sheet'!K97)</f>
        <v/>
      </c>
      <c r="I94" s="258" t="str">
        <f>IF('Result Sheet'!J97="","",'Result Sheet'!J97)</f>
        <v/>
      </c>
      <c r="J94" s="388" t="str">
        <f>IF('Result Sheet'!EE97="","",'Result Sheet'!EE97)</f>
        <v/>
      </c>
      <c r="K94" s="259" t="str">
        <f>IF('Result Sheet'!EA97="","",'Result Sheet'!EA97)</f>
        <v/>
      </c>
      <c r="L94" s="260" t="str">
        <f>IF('Result Sheet'!EB97="","",'Result Sheet'!EB97)</f>
        <v/>
      </c>
      <c r="M94" s="259" t="str">
        <f>IF('Result Sheet'!EC97="","",'Result Sheet'!EC97)</f>
        <v/>
      </c>
      <c r="N94" s="330" t="str">
        <f>IF('Result Sheet'!EH97="","",'Result Sheet'!EH97)</f>
        <v/>
      </c>
      <c r="O94" s="261" t="str">
        <f>IF('Result Sheet'!AC97="","",'Result Sheet'!AC97)</f>
        <v/>
      </c>
      <c r="P94" s="262" t="str">
        <f>IF('Result Sheet'!AD97="","",'Result Sheet'!AD97)</f>
        <v/>
      </c>
      <c r="Q94" s="261" t="str">
        <f>IF('Result Sheet'!AV97="","",'Result Sheet'!AV97)</f>
        <v/>
      </c>
      <c r="R94" s="262" t="str">
        <f>IF('Result Sheet'!AW97="","",'Result Sheet'!AW97)</f>
        <v/>
      </c>
      <c r="S94" s="261" t="str">
        <f>IF('Result Sheet'!BO97="","",'Result Sheet'!BO97)</f>
        <v/>
      </c>
      <c r="T94" s="262" t="str">
        <f>IF('Result Sheet'!BP97="","",'Result Sheet'!BP97)</f>
        <v/>
      </c>
      <c r="U94" s="261" t="str">
        <f>IF('Result Sheet'!CH97="","",'Result Sheet'!CH97)</f>
        <v/>
      </c>
      <c r="V94" s="262" t="str">
        <f>IF('Result Sheet'!CI97="","",'Result Sheet'!CI97)</f>
        <v/>
      </c>
      <c r="W94" s="261" t="str">
        <f>IF('Result Sheet'!DA97="","",'Result Sheet'!DA97)</f>
        <v/>
      </c>
      <c r="X94" s="262" t="str">
        <f>IF('Result Sheet'!DB97="","",'Result Sheet'!DB97)</f>
        <v/>
      </c>
      <c r="Y94" s="263" t="str">
        <f>IF('Result Sheet'!EG97="","",'Result Sheet'!EG97)</f>
        <v/>
      </c>
      <c r="BS94" s="264" t="str">
        <f>'Result Sheet'!G97</f>
        <v/>
      </c>
      <c r="BT94" s="265" t="str">
        <f t="shared" si="12"/>
        <v/>
      </c>
      <c r="BU94" s="265" t="str">
        <f t="shared" si="13"/>
        <v/>
      </c>
      <c r="BV94" s="265" t="str">
        <f t="shared" si="14"/>
        <v/>
      </c>
      <c r="BW94" s="265" t="str">
        <f t="shared" si="15"/>
        <v/>
      </c>
      <c r="BX94" s="265" t="str">
        <f t="shared" si="16"/>
        <v/>
      </c>
      <c r="BY94" s="265" t="str">
        <f t="shared" si="17"/>
        <v/>
      </c>
      <c r="BZ94" s="265" t="str">
        <f t="shared" si="18"/>
        <v/>
      </c>
      <c r="CA94" s="265" t="str">
        <f t="shared" si="19"/>
        <v/>
      </c>
      <c r="CB94" s="265" t="str">
        <f t="shared" si="20"/>
        <v/>
      </c>
      <c r="CC94" s="265" t="str">
        <f t="shared" si="21"/>
        <v/>
      </c>
      <c r="CD94" s="265" t="str">
        <f t="shared" si="22"/>
        <v/>
      </c>
      <c r="CE94" s="265" t="str">
        <f t="shared" si="23"/>
        <v/>
      </c>
      <c r="CF94" s="266"/>
    </row>
    <row r="95" spans="1:84" ht="15.9" customHeight="1">
      <c r="A95" s="253">
        <f>IF('[1]Statement of Marks'!A98="","",'[1]Statement of Marks'!A98)</f>
        <v>91</v>
      </c>
      <c r="B95" s="254" t="str">
        <f>IF('Result Sheet'!B98="","",'Result Sheet'!B98)</f>
        <v/>
      </c>
      <c r="C95" s="255" t="str">
        <f>IF('Result Sheet'!F98="","",'Result Sheet'!F98)</f>
        <v/>
      </c>
      <c r="D95" s="256" t="str">
        <f>IF('Result Sheet'!E98="","",'Result Sheet'!E98)</f>
        <v/>
      </c>
      <c r="E95" s="257" t="str">
        <f>IF('Result Sheet'!G98="","",'Result Sheet'!G98)</f>
        <v/>
      </c>
      <c r="F95" s="257" t="str">
        <f>IF('Result Sheet'!H98="","",'Result Sheet'!H98)</f>
        <v/>
      </c>
      <c r="G95" s="257" t="str">
        <f>IF('Result Sheet'!I98="","",'Result Sheet'!I98)</f>
        <v/>
      </c>
      <c r="H95" s="258" t="str">
        <f>IF('Result Sheet'!K98="","",'Result Sheet'!K98)</f>
        <v/>
      </c>
      <c r="I95" s="258" t="str">
        <f>IF('Result Sheet'!J98="","",'Result Sheet'!J98)</f>
        <v/>
      </c>
      <c r="J95" s="388" t="str">
        <f>IF('Result Sheet'!EE98="","",'Result Sheet'!EE98)</f>
        <v/>
      </c>
      <c r="K95" s="259" t="str">
        <f>IF('Result Sheet'!EA98="","",'Result Sheet'!EA98)</f>
        <v/>
      </c>
      <c r="L95" s="260" t="str">
        <f>IF('Result Sheet'!EB98="","",'Result Sheet'!EB98)</f>
        <v/>
      </c>
      <c r="M95" s="259" t="str">
        <f>IF('Result Sheet'!EC98="","",'Result Sheet'!EC98)</f>
        <v/>
      </c>
      <c r="N95" s="330" t="str">
        <f>IF('Result Sheet'!EH98="","",'Result Sheet'!EH98)</f>
        <v/>
      </c>
      <c r="O95" s="261" t="str">
        <f>IF('Result Sheet'!AC98="","",'Result Sheet'!AC98)</f>
        <v/>
      </c>
      <c r="P95" s="262" t="str">
        <f>IF('Result Sheet'!AD98="","",'Result Sheet'!AD98)</f>
        <v/>
      </c>
      <c r="Q95" s="261" t="str">
        <f>IF('Result Sheet'!AV98="","",'Result Sheet'!AV98)</f>
        <v/>
      </c>
      <c r="R95" s="262" t="str">
        <f>IF('Result Sheet'!AW98="","",'Result Sheet'!AW98)</f>
        <v/>
      </c>
      <c r="S95" s="261" t="str">
        <f>IF('Result Sheet'!BO98="","",'Result Sheet'!BO98)</f>
        <v/>
      </c>
      <c r="T95" s="262" t="str">
        <f>IF('Result Sheet'!BP98="","",'Result Sheet'!BP98)</f>
        <v/>
      </c>
      <c r="U95" s="261" t="str">
        <f>IF('Result Sheet'!CH98="","",'Result Sheet'!CH98)</f>
        <v/>
      </c>
      <c r="V95" s="262" t="str">
        <f>IF('Result Sheet'!CI98="","",'Result Sheet'!CI98)</f>
        <v/>
      </c>
      <c r="W95" s="261" t="str">
        <f>IF('Result Sheet'!DA98="","",'Result Sheet'!DA98)</f>
        <v/>
      </c>
      <c r="X95" s="262" t="str">
        <f>IF('Result Sheet'!DB98="","",'Result Sheet'!DB98)</f>
        <v/>
      </c>
      <c r="Y95" s="263" t="str">
        <f>IF('Result Sheet'!EG98="","",'Result Sheet'!EG98)</f>
        <v/>
      </c>
      <c r="BS95" s="264" t="str">
        <f>'Result Sheet'!G98</f>
        <v/>
      </c>
      <c r="BT95" s="265" t="str">
        <f t="shared" si="12"/>
        <v/>
      </c>
      <c r="BU95" s="265" t="str">
        <f t="shared" si="13"/>
        <v/>
      </c>
      <c r="BV95" s="265" t="str">
        <f t="shared" si="14"/>
        <v/>
      </c>
      <c r="BW95" s="265" t="str">
        <f t="shared" si="15"/>
        <v/>
      </c>
      <c r="BX95" s="265" t="str">
        <f t="shared" si="16"/>
        <v/>
      </c>
      <c r="BY95" s="265" t="str">
        <f t="shared" si="17"/>
        <v/>
      </c>
      <c r="BZ95" s="265" t="str">
        <f t="shared" si="18"/>
        <v/>
      </c>
      <c r="CA95" s="265" t="str">
        <f t="shared" si="19"/>
        <v/>
      </c>
      <c r="CB95" s="265" t="str">
        <f t="shared" si="20"/>
        <v/>
      </c>
      <c r="CC95" s="265" t="str">
        <f t="shared" si="21"/>
        <v/>
      </c>
      <c r="CD95" s="265" t="str">
        <f t="shared" si="22"/>
        <v/>
      </c>
      <c r="CE95" s="265" t="str">
        <f t="shared" si="23"/>
        <v/>
      </c>
      <c r="CF95" s="266"/>
    </row>
    <row r="96" spans="1:84" ht="15.9" customHeight="1">
      <c r="A96" s="253">
        <f>IF('[1]Statement of Marks'!A99="","",'[1]Statement of Marks'!A99)</f>
        <v>92</v>
      </c>
      <c r="B96" s="254" t="str">
        <f>IF('Result Sheet'!B99="","",'Result Sheet'!B99)</f>
        <v/>
      </c>
      <c r="C96" s="255" t="str">
        <f>IF('Result Sheet'!F99="","",'Result Sheet'!F99)</f>
        <v/>
      </c>
      <c r="D96" s="256" t="str">
        <f>IF('Result Sheet'!E99="","",'Result Sheet'!E99)</f>
        <v/>
      </c>
      <c r="E96" s="257" t="str">
        <f>IF('Result Sheet'!G99="","",'Result Sheet'!G99)</f>
        <v/>
      </c>
      <c r="F96" s="257" t="str">
        <f>IF('Result Sheet'!H99="","",'Result Sheet'!H99)</f>
        <v/>
      </c>
      <c r="G96" s="257" t="str">
        <f>IF('Result Sheet'!I99="","",'Result Sheet'!I99)</f>
        <v/>
      </c>
      <c r="H96" s="258" t="str">
        <f>IF('Result Sheet'!K99="","",'Result Sheet'!K99)</f>
        <v/>
      </c>
      <c r="I96" s="258" t="str">
        <f>IF('Result Sheet'!J99="","",'Result Sheet'!J99)</f>
        <v/>
      </c>
      <c r="J96" s="388" t="str">
        <f>IF('Result Sheet'!EE99="","",'Result Sheet'!EE99)</f>
        <v/>
      </c>
      <c r="K96" s="259" t="str">
        <f>IF('Result Sheet'!EA99="","",'Result Sheet'!EA99)</f>
        <v/>
      </c>
      <c r="L96" s="260" t="str">
        <f>IF('Result Sheet'!EB99="","",'Result Sheet'!EB99)</f>
        <v/>
      </c>
      <c r="M96" s="259" t="str">
        <f>IF('Result Sheet'!EC99="","",'Result Sheet'!EC99)</f>
        <v/>
      </c>
      <c r="N96" s="330" t="str">
        <f>IF('Result Sheet'!EH99="","",'Result Sheet'!EH99)</f>
        <v/>
      </c>
      <c r="O96" s="261" t="str">
        <f>IF('Result Sheet'!AC99="","",'Result Sheet'!AC99)</f>
        <v/>
      </c>
      <c r="P96" s="262" t="str">
        <f>IF('Result Sheet'!AD99="","",'Result Sheet'!AD99)</f>
        <v/>
      </c>
      <c r="Q96" s="261" t="str">
        <f>IF('Result Sheet'!AV99="","",'Result Sheet'!AV99)</f>
        <v/>
      </c>
      <c r="R96" s="262" t="str">
        <f>IF('Result Sheet'!AW99="","",'Result Sheet'!AW99)</f>
        <v/>
      </c>
      <c r="S96" s="261" t="str">
        <f>IF('Result Sheet'!BO99="","",'Result Sheet'!BO99)</f>
        <v/>
      </c>
      <c r="T96" s="262" t="str">
        <f>IF('Result Sheet'!BP99="","",'Result Sheet'!BP99)</f>
        <v/>
      </c>
      <c r="U96" s="261" t="str">
        <f>IF('Result Sheet'!CH99="","",'Result Sheet'!CH99)</f>
        <v/>
      </c>
      <c r="V96" s="262" t="str">
        <f>IF('Result Sheet'!CI99="","",'Result Sheet'!CI99)</f>
        <v/>
      </c>
      <c r="W96" s="261" t="str">
        <f>IF('Result Sheet'!DA99="","",'Result Sheet'!DA99)</f>
        <v/>
      </c>
      <c r="X96" s="262" t="str">
        <f>IF('Result Sheet'!DB99="","",'Result Sheet'!DB99)</f>
        <v/>
      </c>
      <c r="Y96" s="263" t="str">
        <f>IF('Result Sheet'!EG99="","",'Result Sheet'!EG99)</f>
        <v/>
      </c>
      <c r="BS96" s="264" t="str">
        <f>'Result Sheet'!G99</f>
        <v/>
      </c>
      <c r="BT96" s="265" t="str">
        <f t="shared" si="12"/>
        <v/>
      </c>
      <c r="BU96" s="265" t="str">
        <f t="shared" si="13"/>
        <v/>
      </c>
      <c r="BV96" s="265" t="str">
        <f t="shared" si="14"/>
        <v/>
      </c>
      <c r="BW96" s="265" t="str">
        <f t="shared" si="15"/>
        <v/>
      </c>
      <c r="BX96" s="265" t="str">
        <f t="shared" si="16"/>
        <v/>
      </c>
      <c r="BY96" s="265" t="str">
        <f t="shared" si="17"/>
        <v/>
      </c>
      <c r="BZ96" s="265" t="str">
        <f t="shared" si="18"/>
        <v/>
      </c>
      <c r="CA96" s="265" t="str">
        <f t="shared" si="19"/>
        <v/>
      </c>
      <c r="CB96" s="265" t="str">
        <f t="shared" si="20"/>
        <v/>
      </c>
      <c r="CC96" s="265" t="str">
        <f t="shared" si="21"/>
        <v/>
      </c>
      <c r="CD96" s="265" t="str">
        <f t="shared" si="22"/>
        <v/>
      </c>
      <c r="CE96" s="265" t="str">
        <f t="shared" si="23"/>
        <v/>
      </c>
      <c r="CF96" s="266"/>
    </row>
    <row r="97" spans="1:84" ht="15.9" customHeight="1">
      <c r="A97" s="253">
        <f>IF('[1]Statement of Marks'!A100="","",'[1]Statement of Marks'!A100)</f>
        <v>93</v>
      </c>
      <c r="B97" s="254" t="str">
        <f>IF('Result Sheet'!B100="","",'Result Sheet'!B100)</f>
        <v/>
      </c>
      <c r="C97" s="255" t="str">
        <f>IF('Result Sheet'!F100="","",'Result Sheet'!F100)</f>
        <v/>
      </c>
      <c r="D97" s="256" t="str">
        <f>IF('Result Sheet'!E100="","",'Result Sheet'!E100)</f>
        <v/>
      </c>
      <c r="E97" s="257" t="str">
        <f>IF('Result Sheet'!G100="","",'Result Sheet'!G100)</f>
        <v/>
      </c>
      <c r="F97" s="257" t="str">
        <f>IF('Result Sheet'!H100="","",'Result Sheet'!H100)</f>
        <v/>
      </c>
      <c r="G97" s="257" t="str">
        <f>IF('Result Sheet'!I100="","",'Result Sheet'!I100)</f>
        <v/>
      </c>
      <c r="H97" s="258" t="str">
        <f>IF('Result Sheet'!K100="","",'Result Sheet'!K100)</f>
        <v/>
      </c>
      <c r="I97" s="258" t="str">
        <f>IF('Result Sheet'!J100="","",'Result Sheet'!J100)</f>
        <v/>
      </c>
      <c r="J97" s="388" t="str">
        <f>IF('Result Sheet'!EE100="","",'Result Sheet'!EE100)</f>
        <v/>
      </c>
      <c r="K97" s="259" t="str">
        <f>IF('Result Sheet'!EA100="","",'Result Sheet'!EA100)</f>
        <v/>
      </c>
      <c r="L97" s="260" t="str">
        <f>IF('Result Sheet'!EB100="","",'Result Sheet'!EB100)</f>
        <v/>
      </c>
      <c r="M97" s="259" t="str">
        <f>IF('Result Sheet'!EC100="","",'Result Sheet'!EC100)</f>
        <v/>
      </c>
      <c r="N97" s="330" t="str">
        <f>IF('Result Sheet'!EH100="","",'Result Sheet'!EH100)</f>
        <v/>
      </c>
      <c r="O97" s="261" t="str">
        <f>IF('Result Sheet'!AC100="","",'Result Sheet'!AC100)</f>
        <v/>
      </c>
      <c r="P97" s="262" t="str">
        <f>IF('Result Sheet'!AD100="","",'Result Sheet'!AD100)</f>
        <v/>
      </c>
      <c r="Q97" s="261" t="str">
        <f>IF('Result Sheet'!AV100="","",'Result Sheet'!AV100)</f>
        <v/>
      </c>
      <c r="R97" s="262" t="str">
        <f>IF('Result Sheet'!AW100="","",'Result Sheet'!AW100)</f>
        <v/>
      </c>
      <c r="S97" s="261" t="str">
        <f>IF('Result Sheet'!BO100="","",'Result Sheet'!BO100)</f>
        <v/>
      </c>
      <c r="T97" s="262" t="str">
        <f>IF('Result Sheet'!BP100="","",'Result Sheet'!BP100)</f>
        <v/>
      </c>
      <c r="U97" s="261" t="str">
        <f>IF('Result Sheet'!CH100="","",'Result Sheet'!CH100)</f>
        <v/>
      </c>
      <c r="V97" s="262" t="str">
        <f>IF('Result Sheet'!CI100="","",'Result Sheet'!CI100)</f>
        <v/>
      </c>
      <c r="W97" s="261" t="str">
        <f>IF('Result Sheet'!DA100="","",'Result Sheet'!DA100)</f>
        <v/>
      </c>
      <c r="X97" s="262" t="str">
        <f>IF('Result Sheet'!DB100="","",'Result Sheet'!DB100)</f>
        <v/>
      </c>
      <c r="Y97" s="263" t="str">
        <f>IF('Result Sheet'!EG100="","",'Result Sheet'!EG100)</f>
        <v/>
      </c>
      <c r="BS97" s="264" t="str">
        <f>'Result Sheet'!G100</f>
        <v/>
      </c>
      <c r="BT97" s="265" t="str">
        <f t="shared" si="12"/>
        <v/>
      </c>
      <c r="BU97" s="265" t="str">
        <f t="shared" si="13"/>
        <v/>
      </c>
      <c r="BV97" s="265" t="str">
        <f t="shared" si="14"/>
        <v/>
      </c>
      <c r="BW97" s="265" t="str">
        <f t="shared" si="15"/>
        <v/>
      </c>
      <c r="BX97" s="265" t="str">
        <f t="shared" si="16"/>
        <v/>
      </c>
      <c r="BY97" s="265" t="str">
        <f t="shared" si="17"/>
        <v/>
      </c>
      <c r="BZ97" s="265" t="str">
        <f t="shared" si="18"/>
        <v/>
      </c>
      <c r="CA97" s="265" t="str">
        <f t="shared" si="19"/>
        <v/>
      </c>
      <c r="CB97" s="265" t="str">
        <f t="shared" si="20"/>
        <v/>
      </c>
      <c r="CC97" s="265" t="str">
        <f t="shared" si="21"/>
        <v/>
      </c>
      <c r="CD97" s="265" t="str">
        <f t="shared" si="22"/>
        <v/>
      </c>
      <c r="CE97" s="265" t="str">
        <f t="shared" si="23"/>
        <v/>
      </c>
      <c r="CF97" s="266"/>
    </row>
    <row r="98" spans="1:84" ht="15.9" customHeight="1">
      <c r="A98" s="253">
        <f>IF('[1]Statement of Marks'!A101="","",'[1]Statement of Marks'!A101)</f>
        <v>94</v>
      </c>
      <c r="B98" s="254" t="str">
        <f>IF('Result Sheet'!B101="","",'Result Sheet'!B101)</f>
        <v/>
      </c>
      <c r="C98" s="255" t="str">
        <f>IF('Result Sheet'!F101="","",'Result Sheet'!F101)</f>
        <v/>
      </c>
      <c r="D98" s="256" t="str">
        <f>IF('Result Sheet'!E101="","",'Result Sheet'!E101)</f>
        <v/>
      </c>
      <c r="E98" s="257" t="str">
        <f>IF('Result Sheet'!G101="","",'Result Sheet'!G101)</f>
        <v/>
      </c>
      <c r="F98" s="257" t="str">
        <f>IF('Result Sheet'!H101="","",'Result Sheet'!H101)</f>
        <v/>
      </c>
      <c r="G98" s="257" t="str">
        <f>IF('Result Sheet'!I101="","",'Result Sheet'!I101)</f>
        <v/>
      </c>
      <c r="H98" s="258" t="str">
        <f>IF('Result Sheet'!K101="","",'Result Sheet'!K101)</f>
        <v/>
      </c>
      <c r="I98" s="258" t="str">
        <f>IF('Result Sheet'!J101="","",'Result Sheet'!J101)</f>
        <v/>
      </c>
      <c r="J98" s="388" t="str">
        <f>IF('Result Sheet'!EE101="","",'Result Sheet'!EE101)</f>
        <v/>
      </c>
      <c r="K98" s="259" t="str">
        <f>IF('Result Sheet'!EA101="","",'Result Sheet'!EA101)</f>
        <v/>
      </c>
      <c r="L98" s="260" t="str">
        <f>IF('Result Sheet'!EB101="","",'Result Sheet'!EB101)</f>
        <v/>
      </c>
      <c r="M98" s="259" t="str">
        <f>IF('Result Sheet'!EC101="","",'Result Sheet'!EC101)</f>
        <v/>
      </c>
      <c r="N98" s="330" t="str">
        <f>IF('Result Sheet'!EH101="","",'Result Sheet'!EH101)</f>
        <v/>
      </c>
      <c r="O98" s="261" t="str">
        <f>IF('Result Sheet'!AC101="","",'Result Sheet'!AC101)</f>
        <v/>
      </c>
      <c r="P98" s="262" t="str">
        <f>IF('Result Sheet'!AD101="","",'Result Sheet'!AD101)</f>
        <v/>
      </c>
      <c r="Q98" s="261" t="str">
        <f>IF('Result Sheet'!AV101="","",'Result Sheet'!AV101)</f>
        <v/>
      </c>
      <c r="R98" s="262" t="str">
        <f>IF('Result Sheet'!AW101="","",'Result Sheet'!AW101)</f>
        <v/>
      </c>
      <c r="S98" s="261" t="str">
        <f>IF('Result Sheet'!BO101="","",'Result Sheet'!BO101)</f>
        <v/>
      </c>
      <c r="T98" s="262" t="str">
        <f>IF('Result Sheet'!BP101="","",'Result Sheet'!BP101)</f>
        <v/>
      </c>
      <c r="U98" s="261" t="str">
        <f>IF('Result Sheet'!CH101="","",'Result Sheet'!CH101)</f>
        <v/>
      </c>
      <c r="V98" s="262" t="str">
        <f>IF('Result Sheet'!CI101="","",'Result Sheet'!CI101)</f>
        <v/>
      </c>
      <c r="W98" s="261" t="str">
        <f>IF('Result Sheet'!DA101="","",'Result Sheet'!DA101)</f>
        <v/>
      </c>
      <c r="X98" s="262" t="str">
        <f>IF('Result Sheet'!DB101="","",'Result Sheet'!DB101)</f>
        <v/>
      </c>
      <c r="Y98" s="263" t="str">
        <f>IF('Result Sheet'!EG101="","",'Result Sheet'!EG101)</f>
        <v/>
      </c>
      <c r="BS98" s="264" t="str">
        <f>'Result Sheet'!G101</f>
        <v/>
      </c>
      <c r="BT98" s="265" t="str">
        <f t="shared" si="12"/>
        <v/>
      </c>
      <c r="BU98" s="265" t="str">
        <f t="shared" si="13"/>
        <v/>
      </c>
      <c r="BV98" s="265" t="str">
        <f t="shared" si="14"/>
        <v/>
      </c>
      <c r="BW98" s="265" t="str">
        <f t="shared" si="15"/>
        <v/>
      </c>
      <c r="BX98" s="265" t="str">
        <f t="shared" si="16"/>
        <v/>
      </c>
      <c r="BY98" s="265" t="str">
        <f t="shared" si="17"/>
        <v/>
      </c>
      <c r="BZ98" s="265" t="str">
        <f t="shared" si="18"/>
        <v/>
      </c>
      <c r="CA98" s="265" t="str">
        <f t="shared" si="19"/>
        <v/>
      </c>
      <c r="CB98" s="265" t="str">
        <f t="shared" si="20"/>
        <v/>
      </c>
      <c r="CC98" s="265" t="str">
        <f t="shared" si="21"/>
        <v/>
      </c>
      <c r="CD98" s="265" t="str">
        <f t="shared" si="22"/>
        <v/>
      </c>
      <c r="CE98" s="265" t="str">
        <f t="shared" si="23"/>
        <v/>
      </c>
      <c r="CF98" s="266"/>
    </row>
    <row r="99" spans="1:84" ht="15.9" customHeight="1">
      <c r="A99" s="253">
        <f>IF('[1]Statement of Marks'!A102="","",'[1]Statement of Marks'!A102)</f>
        <v>95</v>
      </c>
      <c r="B99" s="254" t="str">
        <f>IF('Result Sheet'!B102="","",'Result Sheet'!B102)</f>
        <v/>
      </c>
      <c r="C99" s="255" t="str">
        <f>IF('Result Sheet'!F102="","",'Result Sheet'!F102)</f>
        <v/>
      </c>
      <c r="D99" s="256" t="str">
        <f>IF('Result Sheet'!E102="","",'Result Sheet'!E102)</f>
        <v/>
      </c>
      <c r="E99" s="257" t="str">
        <f>IF('Result Sheet'!G102="","",'Result Sheet'!G102)</f>
        <v/>
      </c>
      <c r="F99" s="257" t="str">
        <f>IF('Result Sheet'!H102="","",'Result Sheet'!H102)</f>
        <v/>
      </c>
      <c r="G99" s="257" t="str">
        <f>IF('Result Sheet'!I102="","",'Result Sheet'!I102)</f>
        <v/>
      </c>
      <c r="H99" s="258" t="str">
        <f>IF('Result Sheet'!K102="","",'Result Sheet'!K102)</f>
        <v/>
      </c>
      <c r="I99" s="258" t="str">
        <f>IF('Result Sheet'!J102="","",'Result Sheet'!J102)</f>
        <v/>
      </c>
      <c r="J99" s="388" t="str">
        <f>IF('Result Sheet'!EE102="","",'Result Sheet'!EE102)</f>
        <v/>
      </c>
      <c r="K99" s="259" t="str">
        <f>IF('Result Sheet'!EA102="","",'Result Sheet'!EA102)</f>
        <v/>
      </c>
      <c r="L99" s="260" t="str">
        <f>IF('Result Sheet'!EB102="","",'Result Sheet'!EB102)</f>
        <v/>
      </c>
      <c r="M99" s="259" t="str">
        <f>IF('Result Sheet'!EC102="","",'Result Sheet'!EC102)</f>
        <v/>
      </c>
      <c r="N99" s="330" t="str">
        <f>IF('Result Sheet'!EH102="","",'Result Sheet'!EH102)</f>
        <v/>
      </c>
      <c r="O99" s="261" t="str">
        <f>IF('Result Sheet'!AC102="","",'Result Sheet'!AC102)</f>
        <v/>
      </c>
      <c r="P99" s="262" t="str">
        <f>IF('Result Sheet'!AD102="","",'Result Sheet'!AD102)</f>
        <v/>
      </c>
      <c r="Q99" s="261" t="str">
        <f>IF('Result Sheet'!AV102="","",'Result Sheet'!AV102)</f>
        <v/>
      </c>
      <c r="R99" s="262" t="str">
        <f>IF('Result Sheet'!AW102="","",'Result Sheet'!AW102)</f>
        <v/>
      </c>
      <c r="S99" s="261" t="str">
        <f>IF('Result Sheet'!BO102="","",'Result Sheet'!BO102)</f>
        <v/>
      </c>
      <c r="T99" s="262" t="str">
        <f>IF('Result Sheet'!BP102="","",'Result Sheet'!BP102)</f>
        <v/>
      </c>
      <c r="U99" s="261" t="str">
        <f>IF('Result Sheet'!CH102="","",'Result Sheet'!CH102)</f>
        <v/>
      </c>
      <c r="V99" s="262" t="str">
        <f>IF('Result Sheet'!CI102="","",'Result Sheet'!CI102)</f>
        <v/>
      </c>
      <c r="W99" s="261" t="str">
        <f>IF('Result Sheet'!DA102="","",'Result Sheet'!DA102)</f>
        <v/>
      </c>
      <c r="X99" s="262" t="str">
        <f>IF('Result Sheet'!DB102="","",'Result Sheet'!DB102)</f>
        <v/>
      </c>
      <c r="Y99" s="263" t="str">
        <f>IF('Result Sheet'!EG102="","",'Result Sheet'!EG102)</f>
        <v/>
      </c>
      <c r="BS99" s="264" t="str">
        <f>'Result Sheet'!G102</f>
        <v/>
      </c>
      <c r="BT99" s="265" t="str">
        <f t="shared" si="12"/>
        <v/>
      </c>
      <c r="BU99" s="265" t="str">
        <f t="shared" si="13"/>
        <v/>
      </c>
      <c r="BV99" s="265" t="str">
        <f t="shared" si="14"/>
        <v/>
      </c>
      <c r="BW99" s="265" t="str">
        <f t="shared" si="15"/>
        <v/>
      </c>
      <c r="BX99" s="265" t="str">
        <f t="shared" si="16"/>
        <v/>
      </c>
      <c r="BY99" s="265" t="str">
        <f t="shared" si="17"/>
        <v/>
      </c>
      <c r="BZ99" s="265" t="str">
        <f t="shared" si="18"/>
        <v/>
      </c>
      <c r="CA99" s="265" t="str">
        <f t="shared" si="19"/>
        <v/>
      </c>
      <c r="CB99" s="265" t="str">
        <f t="shared" si="20"/>
        <v/>
      </c>
      <c r="CC99" s="265" t="str">
        <f t="shared" si="21"/>
        <v/>
      </c>
      <c r="CD99" s="265" t="str">
        <f t="shared" si="22"/>
        <v/>
      </c>
      <c r="CE99" s="265" t="str">
        <f t="shared" si="23"/>
        <v/>
      </c>
      <c r="CF99" s="266"/>
    </row>
    <row r="100" spans="1:84" ht="15.9" customHeight="1">
      <c r="A100" s="253">
        <f>IF('[1]Statement of Marks'!A103="","",'[1]Statement of Marks'!A103)</f>
        <v>96</v>
      </c>
      <c r="B100" s="254" t="str">
        <f>IF('Result Sheet'!B103="","",'Result Sheet'!B103)</f>
        <v/>
      </c>
      <c r="C100" s="255" t="str">
        <f>IF('Result Sheet'!F103="","",'Result Sheet'!F103)</f>
        <v/>
      </c>
      <c r="D100" s="256" t="str">
        <f>IF('Result Sheet'!E103="","",'Result Sheet'!E103)</f>
        <v/>
      </c>
      <c r="E100" s="257" t="str">
        <f>IF('Result Sheet'!G103="","",'Result Sheet'!G103)</f>
        <v/>
      </c>
      <c r="F100" s="257" t="str">
        <f>IF('Result Sheet'!H103="","",'Result Sheet'!H103)</f>
        <v/>
      </c>
      <c r="G100" s="257" t="str">
        <f>IF('Result Sheet'!I103="","",'Result Sheet'!I103)</f>
        <v/>
      </c>
      <c r="H100" s="258" t="str">
        <f>IF('Result Sheet'!K103="","",'Result Sheet'!K103)</f>
        <v/>
      </c>
      <c r="I100" s="258" t="str">
        <f>IF('Result Sheet'!J103="","",'Result Sheet'!J103)</f>
        <v/>
      </c>
      <c r="J100" s="388" t="str">
        <f>IF('Result Sheet'!EE103="","",'Result Sheet'!EE103)</f>
        <v/>
      </c>
      <c r="K100" s="259" t="str">
        <f>IF('Result Sheet'!EA103="","",'Result Sheet'!EA103)</f>
        <v/>
      </c>
      <c r="L100" s="260" t="str">
        <f>IF('Result Sheet'!EB103="","",'Result Sheet'!EB103)</f>
        <v/>
      </c>
      <c r="M100" s="259" t="str">
        <f>IF('Result Sheet'!EC103="","",'Result Sheet'!EC103)</f>
        <v/>
      </c>
      <c r="N100" s="330" t="str">
        <f>IF('Result Sheet'!EH103="","",'Result Sheet'!EH103)</f>
        <v/>
      </c>
      <c r="O100" s="261" t="str">
        <f>IF('Result Sheet'!AC103="","",'Result Sheet'!AC103)</f>
        <v/>
      </c>
      <c r="P100" s="262" t="str">
        <f>IF('Result Sheet'!AD103="","",'Result Sheet'!AD103)</f>
        <v/>
      </c>
      <c r="Q100" s="261" t="str">
        <f>IF('Result Sheet'!AV103="","",'Result Sheet'!AV103)</f>
        <v/>
      </c>
      <c r="R100" s="262" t="str">
        <f>IF('Result Sheet'!AW103="","",'Result Sheet'!AW103)</f>
        <v/>
      </c>
      <c r="S100" s="261" t="str">
        <f>IF('Result Sheet'!BO103="","",'Result Sheet'!BO103)</f>
        <v/>
      </c>
      <c r="T100" s="262" t="str">
        <f>IF('Result Sheet'!BP103="","",'Result Sheet'!BP103)</f>
        <v/>
      </c>
      <c r="U100" s="261" t="str">
        <f>IF('Result Sheet'!CH103="","",'Result Sheet'!CH103)</f>
        <v/>
      </c>
      <c r="V100" s="262" t="str">
        <f>IF('Result Sheet'!CI103="","",'Result Sheet'!CI103)</f>
        <v/>
      </c>
      <c r="W100" s="261" t="str">
        <f>IF('Result Sheet'!DA103="","",'Result Sheet'!DA103)</f>
        <v/>
      </c>
      <c r="X100" s="262" t="str">
        <f>IF('Result Sheet'!DB103="","",'Result Sheet'!DB103)</f>
        <v/>
      </c>
      <c r="Y100" s="263" t="str">
        <f>IF('Result Sheet'!EG103="","",'Result Sheet'!EG103)</f>
        <v/>
      </c>
      <c r="BS100" s="264" t="str">
        <f>'Result Sheet'!G103</f>
        <v/>
      </c>
      <c r="BT100" s="265" t="str">
        <f t="shared" si="12"/>
        <v/>
      </c>
      <c r="BU100" s="265" t="str">
        <f t="shared" si="13"/>
        <v/>
      </c>
      <c r="BV100" s="265" t="str">
        <f t="shared" si="14"/>
        <v/>
      </c>
      <c r="BW100" s="265" t="str">
        <f t="shared" si="15"/>
        <v/>
      </c>
      <c r="BX100" s="265" t="str">
        <f t="shared" si="16"/>
        <v/>
      </c>
      <c r="BY100" s="265" t="str">
        <f t="shared" si="17"/>
        <v/>
      </c>
      <c r="BZ100" s="265" t="str">
        <f t="shared" si="18"/>
        <v/>
      </c>
      <c r="CA100" s="265" t="str">
        <f t="shared" si="19"/>
        <v/>
      </c>
      <c r="CB100" s="265" t="str">
        <f t="shared" si="20"/>
        <v/>
      </c>
      <c r="CC100" s="265" t="str">
        <f t="shared" si="21"/>
        <v/>
      </c>
      <c r="CD100" s="265" t="str">
        <f t="shared" si="22"/>
        <v/>
      </c>
      <c r="CE100" s="265" t="str">
        <f t="shared" si="23"/>
        <v/>
      </c>
      <c r="CF100" s="266"/>
    </row>
    <row r="101" spans="1:84" ht="15.9" customHeight="1">
      <c r="A101" s="253">
        <f>IF('[1]Statement of Marks'!A104="","",'[1]Statement of Marks'!A104)</f>
        <v>97</v>
      </c>
      <c r="B101" s="254" t="str">
        <f>IF('Result Sheet'!B104="","",'Result Sheet'!B104)</f>
        <v/>
      </c>
      <c r="C101" s="255" t="str">
        <f>IF('Result Sheet'!F104="","",'Result Sheet'!F104)</f>
        <v/>
      </c>
      <c r="D101" s="256" t="str">
        <f>IF('Result Sheet'!E104="","",'Result Sheet'!E104)</f>
        <v/>
      </c>
      <c r="E101" s="257" t="str">
        <f>IF('Result Sheet'!G104="","",'Result Sheet'!G104)</f>
        <v/>
      </c>
      <c r="F101" s="257" t="str">
        <f>IF('Result Sheet'!H104="","",'Result Sheet'!H104)</f>
        <v/>
      </c>
      <c r="G101" s="257" t="str">
        <f>IF('Result Sheet'!I104="","",'Result Sheet'!I104)</f>
        <v/>
      </c>
      <c r="H101" s="258" t="str">
        <f>IF('Result Sheet'!K104="","",'Result Sheet'!K104)</f>
        <v/>
      </c>
      <c r="I101" s="258" t="str">
        <f>IF('Result Sheet'!J104="","",'Result Sheet'!J104)</f>
        <v/>
      </c>
      <c r="J101" s="388" t="str">
        <f>IF('Result Sheet'!EE104="","",'Result Sheet'!EE104)</f>
        <v/>
      </c>
      <c r="K101" s="259" t="str">
        <f>IF('Result Sheet'!EA104="","",'Result Sheet'!EA104)</f>
        <v/>
      </c>
      <c r="L101" s="260" t="str">
        <f>IF('Result Sheet'!EB104="","",'Result Sheet'!EB104)</f>
        <v/>
      </c>
      <c r="M101" s="259" t="str">
        <f>IF('Result Sheet'!EC104="","",'Result Sheet'!EC104)</f>
        <v/>
      </c>
      <c r="N101" s="330" t="str">
        <f>IF('Result Sheet'!EH104="","",'Result Sheet'!EH104)</f>
        <v/>
      </c>
      <c r="O101" s="261" t="str">
        <f>IF('Result Sheet'!AC104="","",'Result Sheet'!AC104)</f>
        <v/>
      </c>
      <c r="P101" s="262" t="str">
        <f>IF('Result Sheet'!AD104="","",'Result Sheet'!AD104)</f>
        <v/>
      </c>
      <c r="Q101" s="261" t="str">
        <f>IF('Result Sheet'!AV104="","",'Result Sheet'!AV104)</f>
        <v/>
      </c>
      <c r="R101" s="262" t="str">
        <f>IF('Result Sheet'!AW104="","",'Result Sheet'!AW104)</f>
        <v/>
      </c>
      <c r="S101" s="261" t="str">
        <f>IF('Result Sheet'!BO104="","",'Result Sheet'!BO104)</f>
        <v/>
      </c>
      <c r="T101" s="262" t="str">
        <f>IF('Result Sheet'!BP104="","",'Result Sheet'!BP104)</f>
        <v/>
      </c>
      <c r="U101" s="261" t="str">
        <f>IF('Result Sheet'!CH104="","",'Result Sheet'!CH104)</f>
        <v/>
      </c>
      <c r="V101" s="262" t="str">
        <f>IF('Result Sheet'!CI104="","",'Result Sheet'!CI104)</f>
        <v/>
      </c>
      <c r="W101" s="261" t="str">
        <f>IF('Result Sheet'!DA104="","",'Result Sheet'!DA104)</f>
        <v/>
      </c>
      <c r="X101" s="262" t="str">
        <f>IF('Result Sheet'!DB104="","",'Result Sheet'!DB104)</f>
        <v/>
      </c>
      <c r="Y101" s="263" t="str">
        <f>IF('Result Sheet'!EG104="","",'Result Sheet'!EG104)</f>
        <v/>
      </c>
      <c r="BS101" s="264" t="str">
        <f>'Result Sheet'!G104</f>
        <v/>
      </c>
      <c r="BT101" s="265" t="str">
        <f t="shared" si="12"/>
        <v/>
      </c>
      <c r="BU101" s="265" t="str">
        <f t="shared" si="13"/>
        <v/>
      </c>
      <c r="BV101" s="265" t="str">
        <f t="shared" si="14"/>
        <v/>
      </c>
      <c r="BW101" s="265" t="str">
        <f t="shared" si="15"/>
        <v/>
      </c>
      <c r="BX101" s="265" t="str">
        <f t="shared" si="16"/>
        <v/>
      </c>
      <c r="BY101" s="265" t="str">
        <f t="shared" si="17"/>
        <v/>
      </c>
      <c r="BZ101" s="265" t="str">
        <f t="shared" si="18"/>
        <v/>
      </c>
      <c r="CA101" s="265" t="str">
        <f t="shared" si="19"/>
        <v/>
      </c>
      <c r="CB101" s="265" t="str">
        <f t="shared" si="20"/>
        <v/>
      </c>
      <c r="CC101" s="265" t="str">
        <f t="shared" si="21"/>
        <v/>
      </c>
      <c r="CD101" s="265" t="str">
        <f t="shared" si="22"/>
        <v/>
      </c>
      <c r="CE101" s="265" t="str">
        <f t="shared" si="23"/>
        <v/>
      </c>
      <c r="CF101" s="266"/>
    </row>
    <row r="102" spans="1:84" ht="15.9" customHeight="1">
      <c r="A102" s="253">
        <f>IF('[1]Statement of Marks'!A105="","",'[1]Statement of Marks'!A105)</f>
        <v>98</v>
      </c>
      <c r="B102" s="254" t="str">
        <f>IF('Result Sheet'!B105="","",'Result Sheet'!B105)</f>
        <v/>
      </c>
      <c r="C102" s="255" t="str">
        <f>IF('Result Sheet'!F105="","",'Result Sheet'!F105)</f>
        <v/>
      </c>
      <c r="D102" s="256" t="str">
        <f>IF('Result Sheet'!E105="","",'Result Sheet'!E105)</f>
        <v/>
      </c>
      <c r="E102" s="257" t="str">
        <f>IF('Result Sheet'!G105="","",'Result Sheet'!G105)</f>
        <v/>
      </c>
      <c r="F102" s="257" t="str">
        <f>IF('Result Sheet'!H105="","",'Result Sheet'!H105)</f>
        <v/>
      </c>
      <c r="G102" s="257" t="str">
        <f>IF('Result Sheet'!I105="","",'Result Sheet'!I105)</f>
        <v/>
      </c>
      <c r="H102" s="258" t="str">
        <f>IF('Result Sheet'!K105="","",'Result Sheet'!K105)</f>
        <v/>
      </c>
      <c r="I102" s="258" t="str">
        <f>IF('Result Sheet'!J105="","",'Result Sheet'!J105)</f>
        <v/>
      </c>
      <c r="J102" s="388" t="str">
        <f>IF('Result Sheet'!EE105="","",'Result Sheet'!EE105)</f>
        <v/>
      </c>
      <c r="K102" s="259" t="str">
        <f>IF('Result Sheet'!EA105="","",'Result Sheet'!EA105)</f>
        <v/>
      </c>
      <c r="L102" s="260" t="str">
        <f>IF('Result Sheet'!EB105="","",'Result Sheet'!EB105)</f>
        <v/>
      </c>
      <c r="M102" s="259" t="str">
        <f>IF('Result Sheet'!EC105="","",'Result Sheet'!EC105)</f>
        <v/>
      </c>
      <c r="N102" s="330" t="str">
        <f>IF('Result Sheet'!EH105="","",'Result Sheet'!EH105)</f>
        <v/>
      </c>
      <c r="O102" s="261" t="str">
        <f>IF('Result Sheet'!AC105="","",'Result Sheet'!AC105)</f>
        <v/>
      </c>
      <c r="P102" s="262" t="str">
        <f>IF('Result Sheet'!AD105="","",'Result Sheet'!AD105)</f>
        <v/>
      </c>
      <c r="Q102" s="261" t="str">
        <f>IF('Result Sheet'!AV105="","",'Result Sheet'!AV105)</f>
        <v/>
      </c>
      <c r="R102" s="262" t="str">
        <f>IF('Result Sheet'!AW105="","",'Result Sheet'!AW105)</f>
        <v/>
      </c>
      <c r="S102" s="261" t="str">
        <f>IF('Result Sheet'!BO105="","",'Result Sheet'!BO105)</f>
        <v/>
      </c>
      <c r="T102" s="262" t="str">
        <f>IF('Result Sheet'!BP105="","",'Result Sheet'!BP105)</f>
        <v/>
      </c>
      <c r="U102" s="261" t="str">
        <f>IF('Result Sheet'!CH105="","",'Result Sheet'!CH105)</f>
        <v/>
      </c>
      <c r="V102" s="262" t="str">
        <f>IF('Result Sheet'!CI105="","",'Result Sheet'!CI105)</f>
        <v/>
      </c>
      <c r="W102" s="261" t="str">
        <f>IF('Result Sheet'!DA105="","",'Result Sheet'!DA105)</f>
        <v/>
      </c>
      <c r="X102" s="262" t="str">
        <f>IF('Result Sheet'!DB105="","",'Result Sheet'!DB105)</f>
        <v/>
      </c>
      <c r="Y102" s="263" t="str">
        <f>IF('Result Sheet'!EG105="","",'Result Sheet'!EG105)</f>
        <v/>
      </c>
      <c r="BS102" s="264" t="str">
        <f>'Result Sheet'!G105</f>
        <v/>
      </c>
      <c r="BT102" s="265" t="str">
        <f t="shared" si="12"/>
        <v/>
      </c>
      <c r="BU102" s="265" t="str">
        <f t="shared" si="13"/>
        <v/>
      </c>
      <c r="BV102" s="265" t="str">
        <f t="shared" si="14"/>
        <v/>
      </c>
      <c r="BW102" s="265" t="str">
        <f t="shared" si="15"/>
        <v/>
      </c>
      <c r="BX102" s="265" t="str">
        <f t="shared" si="16"/>
        <v/>
      </c>
      <c r="BY102" s="265" t="str">
        <f t="shared" si="17"/>
        <v/>
      </c>
      <c r="BZ102" s="265" t="str">
        <f t="shared" si="18"/>
        <v/>
      </c>
      <c r="CA102" s="265" t="str">
        <f t="shared" si="19"/>
        <v/>
      </c>
      <c r="CB102" s="265" t="str">
        <f t="shared" si="20"/>
        <v/>
      </c>
      <c r="CC102" s="265" t="str">
        <f t="shared" si="21"/>
        <v/>
      </c>
      <c r="CD102" s="265" t="str">
        <f t="shared" si="22"/>
        <v/>
      </c>
      <c r="CE102" s="265" t="str">
        <f t="shared" si="23"/>
        <v/>
      </c>
      <c r="CF102" s="266"/>
    </row>
    <row r="103" spans="1:84" ht="15.9" customHeight="1">
      <c r="A103" s="253">
        <f>IF('[1]Statement of Marks'!A106="","",'[1]Statement of Marks'!A106)</f>
        <v>99</v>
      </c>
      <c r="B103" s="254" t="str">
        <f>IF('Result Sheet'!B106="","",'Result Sheet'!B106)</f>
        <v/>
      </c>
      <c r="C103" s="255" t="str">
        <f>IF('Result Sheet'!F106="","",'Result Sheet'!F106)</f>
        <v/>
      </c>
      <c r="D103" s="256" t="str">
        <f>IF('Result Sheet'!E106="","",'Result Sheet'!E106)</f>
        <v/>
      </c>
      <c r="E103" s="257" t="str">
        <f>IF('Result Sheet'!G106="","",'Result Sheet'!G106)</f>
        <v/>
      </c>
      <c r="F103" s="257" t="str">
        <f>IF('Result Sheet'!H106="","",'Result Sheet'!H106)</f>
        <v/>
      </c>
      <c r="G103" s="257" t="str">
        <f>IF('Result Sheet'!I106="","",'Result Sheet'!I106)</f>
        <v/>
      </c>
      <c r="H103" s="258" t="str">
        <f>IF('Result Sheet'!K106="","",'Result Sheet'!K106)</f>
        <v/>
      </c>
      <c r="I103" s="258" t="str">
        <f>IF('Result Sheet'!J106="","",'Result Sheet'!J106)</f>
        <v/>
      </c>
      <c r="J103" s="388" t="str">
        <f>IF('Result Sheet'!EE106="","",'Result Sheet'!EE106)</f>
        <v/>
      </c>
      <c r="K103" s="259" t="str">
        <f>IF('Result Sheet'!EA106="","",'Result Sheet'!EA106)</f>
        <v/>
      </c>
      <c r="L103" s="260" t="str">
        <f>IF('Result Sheet'!EB106="","",'Result Sheet'!EB106)</f>
        <v/>
      </c>
      <c r="M103" s="259" t="str">
        <f>IF('Result Sheet'!EC106="","",'Result Sheet'!EC106)</f>
        <v/>
      </c>
      <c r="N103" s="330" t="str">
        <f>IF('Result Sheet'!EH106="","",'Result Sheet'!EH106)</f>
        <v/>
      </c>
      <c r="O103" s="261" t="str">
        <f>IF('Result Sheet'!AC106="","",'Result Sheet'!AC106)</f>
        <v/>
      </c>
      <c r="P103" s="262" t="str">
        <f>IF('Result Sheet'!AD106="","",'Result Sheet'!AD106)</f>
        <v/>
      </c>
      <c r="Q103" s="261" t="str">
        <f>IF('Result Sheet'!AV106="","",'Result Sheet'!AV106)</f>
        <v/>
      </c>
      <c r="R103" s="262" t="str">
        <f>IF('Result Sheet'!AW106="","",'Result Sheet'!AW106)</f>
        <v/>
      </c>
      <c r="S103" s="261" t="str">
        <f>IF('Result Sheet'!BO106="","",'Result Sheet'!BO106)</f>
        <v/>
      </c>
      <c r="T103" s="262" t="str">
        <f>IF('Result Sheet'!BP106="","",'Result Sheet'!BP106)</f>
        <v/>
      </c>
      <c r="U103" s="261" t="str">
        <f>IF('Result Sheet'!CH106="","",'Result Sheet'!CH106)</f>
        <v/>
      </c>
      <c r="V103" s="262" t="str">
        <f>IF('Result Sheet'!CI106="","",'Result Sheet'!CI106)</f>
        <v/>
      </c>
      <c r="W103" s="261" t="str">
        <f>IF('Result Sheet'!DA106="","",'Result Sheet'!DA106)</f>
        <v/>
      </c>
      <c r="X103" s="262" t="str">
        <f>IF('Result Sheet'!DB106="","",'Result Sheet'!DB106)</f>
        <v/>
      </c>
      <c r="Y103" s="263" t="str">
        <f>IF('Result Sheet'!EG106="","",'Result Sheet'!EG106)</f>
        <v/>
      </c>
      <c r="BS103" s="264" t="str">
        <f>'Result Sheet'!G106</f>
        <v/>
      </c>
      <c r="BT103" s="265" t="str">
        <f t="shared" si="12"/>
        <v/>
      </c>
      <c r="BU103" s="265" t="str">
        <f t="shared" si="13"/>
        <v/>
      </c>
      <c r="BV103" s="265" t="str">
        <f t="shared" si="14"/>
        <v/>
      </c>
      <c r="BW103" s="265" t="str">
        <f t="shared" si="15"/>
        <v/>
      </c>
      <c r="BX103" s="265" t="str">
        <f t="shared" si="16"/>
        <v/>
      </c>
      <c r="BY103" s="265" t="str">
        <f t="shared" si="17"/>
        <v/>
      </c>
      <c r="BZ103" s="265" t="str">
        <f t="shared" si="18"/>
        <v/>
      </c>
      <c r="CA103" s="265" t="str">
        <f t="shared" si="19"/>
        <v/>
      </c>
      <c r="CB103" s="265" t="str">
        <f t="shared" si="20"/>
        <v/>
      </c>
      <c r="CC103" s="265" t="str">
        <f t="shared" si="21"/>
        <v/>
      </c>
      <c r="CD103" s="265" t="str">
        <f t="shared" si="22"/>
        <v/>
      </c>
      <c r="CE103" s="265" t="str">
        <f t="shared" si="23"/>
        <v/>
      </c>
      <c r="CF103" s="266"/>
    </row>
    <row r="104" spans="1:84" ht="15.9" customHeight="1">
      <c r="A104" s="253">
        <f>IF('[1]Statement of Marks'!A107="","",'[1]Statement of Marks'!A107)</f>
        <v>100</v>
      </c>
      <c r="B104" s="254" t="str">
        <f>IF('Result Sheet'!B107="","",'Result Sheet'!B107)</f>
        <v/>
      </c>
      <c r="C104" s="255" t="str">
        <f>IF('Result Sheet'!F107="","",'Result Sheet'!F107)</f>
        <v/>
      </c>
      <c r="D104" s="256" t="str">
        <f>IF('Result Sheet'!E107="","",'Result Sheet'!E107)</f>
        <v/>
      </c>
      <c r="E104" s="257" t="str">
        <f>IF('Result Sheet'!G107="","",'Result Sheet'!G107)</f>
        <v/>
      </c>
      <c r="F104" s="257" t="str">
        <f>IF('Result Sheet'!H107="","",'Result Sheet'!H107)</f>
        <v/>
      </c>
      <c r="G104" s="257" t="str">
        <f>IF('Result Sheet'!I107="","",'Result Sheet'!I107)</f>
        <v/>
      </c>
      <c r="H104" s="258" t="str">
        <f>IF('Result Sheet'!K107="","",'Result Sheet'!K107)</f>
        <v/>
      </c>
      <c r="I104" s="258" t="str">
        <f>IF('Result Sheet'!J107="","",'Result Sheet'!J107)</f>
        <v/>
      </c>
      <c r="J104" s="388" t="str">
        <f>IF('Result Sheet'!EE107="","",'Result Sheet'!EE107)</f>
        <v/>
      </c>
      <c r="K104" s="259" t="str">
        <f>IF('Result Sheet'!EA107="","",'Result Sheet'!EA107)</f>
        <v/>
      </c>
      <c r="L104" s="260" t="str">
        <f>IF('Result Sheet'!EB107="","",'Result Sheet'!EB107)</f>
        <v/>
      </c>
      <c r="M104" s="259" t="str">
        <f>IF('Result Sheet'!EC107="","",'Result Sheet'!EC107)</f>
        <v/>
      </c>
      <c r="N104" s="330" t="str">
        <f>IF('Result Sheet'!EH107="","",'Result Sheet'!EH107)</f>
        <v/>
      </c>
      <c r="O104" s="261" t="str">
        <f>IF('Result Sheet'!AC107="","",'Result Sheet'!AC107)</f>
        <v/>
      </c>
      <c r="P104" s="262" t="str">
        <f>IF('Result Sheet'!AD107="","",'Result Sheet'!AD107)</f>
        <v/>
      </c>
      <c r="Q104" s="261" t="str">
        <f>IF('Result Sheet'!AV107="","",'Result Sheet'!AV107)</f>
        <v/>
      </c>
      <c r="R104" s="262" t="str">
        <f>IF('Result Sheet'!AW107="","",'Result Sheet'!AW107)</f>
        <v/>
      </c>
      <c r="S104" s="261" t="str">
        <f>IF('Result Sheet'!BO107="","",'Result Sheet'!BO107)</f>
        <v/>
      </c>
      <c r="T104" s="262" t="str">
        <f>IF('Result Sheet'!BP107="","",'Result Sheet'!BP107)</f>
        <v/>
      </c>
      <c r="U104" s="261" t="str">
        <f>IF('Result Sheet'!CH107="","",'Result Sheet'!CH107)</f>
        <v/>
      </c>
      <c r="V104" s="262" t="str">
        <f>IF('Result Sheet'!CI107="","",'Result Sheet'!CI107)</f>
        <v/>
      </c>
      <c r="W104" s="261" t="str">
        <f>IF('Result Sheet'!DA107="","",'Result Sheet'!DA107)</f>
        <v/>
      </c>
      <c r="X104" s="262" t="str">
        <f>IF('Result Sheet'!DB107="","",'Result Sheet'!DB107)</f>
        <v/>
      </c>
      <c r="Y104" s="263" t="str">
        <f>IF('Result Sheet'!EG107="","",'Result Sheet'!EG107)</f>
        <v/>
      </c>
      <c r="BS104" s="264" t="str">
        <f>'Result Sheet'!G107</f>
        <v/>
      </c>
      <c r="BT104" s="265" t="str">
        <f t="shared" si="12"/>
        <v/>
      </c>
      <c r="BU104" s="265" t="str">
        <f t="shared" si="13"/>
        <v/>
      </c>
      <c r="BV104" s="265" t="str">
        <f t="shared" si="14"/>
        <v/>
      </c>
      <c r="BW104" s="265" t="str">
        <f t="shared" si="15"/>
        <v/>
      </c>
      <c r="BX104" s="265" t="str">
        <f t="shared" si="16"/>
        <v/>
      </c>
      <c r="BY104" s="265" t="str">
        <f t="shared" si="17"/>
        <v/>
      </c>
      <c r="BZ104" s="265" t="str">
        <f t="shared" si="18"/>
        <v/>
      </c>
      <c r="CA104" s="265" t="str">
        <f t="shared" si="19"/>
        <v/>
      </c>
      <c r="CB104" s="265" t="str">
        <f t="shared" si="20"/>
        <v/>
      </c>
      <c r="CC104" s="265" t="str">
        <f t="shared" si="21"/>
        <v/>
      </c>
      <c r="CD104" s="265" t="str">
        <f t="shared" si="22"/>
        <v/>
      </c>
      <c r="CE104" s="265" t="str">
        <f t="shared" si="23"/>
        <v/>
      </c>
      <c r="CF104" s="266"/>
    </row>
    <row r="105" spans="1:84" ht="15.9" customHeight="1">
      <c r="A105" s="253">
        <f>IF('[1]Statement of Marks'!A108="","",'[1]Statement of Marks'!A108)</f>
        <v>101</v>
      </c>
      <c r="B105" s="254" t="str">
        <f>IF('Result Sheet'!B108="","",'Result Sheet'!B108)</f>
        <v/>
      </c>
      <c r="C105" s="255" t="str">
        <f>IF('Result Sheet'!F108="","",'Result Sheet'!F108)</f>
        <v/>
      </c>
      <c r="D105" s="256" t="str">
        <f>IF('Result Sheet'!E108="","",'Result Sheet'!E108)</f>
        <v/>
      </c>
      <c r="E105" s="257" t="str">
        <f>IF('Result Sheet'!G108="","",'Result Sheet'!G108)</f>
        <v/>
      </c>
      <c r="F105" s="257" t="str">
        <f>IF('Result Sheet'!H108="","",'Result Sheet'!H108)</f>
        <v/>
      </c>
      <c r="G105" s="257" t="str">
        <f>IF('Result Sheet'!I108="","",'Result Sheet'!I108)</f>
        <v/>
      </c>
      <c r="H105" s="258" t="str">
        <f>IF('Result Sheet'!K108="","",'Result Sheet'!K108)</f>
        <v/>
      </c>
      <c r="I105" s="258" t="str">
        <f>IF('Result Sheet'!J108="","",'Result Sheet'!J108)</f>
        <v/>
      </c>
      <c r="J105" s="388" t="str">
        <f>IF('Result Sheet'!EE108="","",'Result Sheet'!EE108)</f>
        <v/>
      </c>
      <c r="K105" s="259" t="str">
        <f>IF('Result Sheet'!EA108="","",'Result Sheet'!EA108)</f>
        <v/>
      </c>
      <c r="L105" s="260" t="str">
        <f>IF('Result Sheet'!EB108="","",'Result Sheet'!EB108)</f>
        <v/>
      </c>
      <c r="M105" s="259" t="str">
        <f>IF('Result Sheet'!EC108="","",'Result Sheet'!EC108)</f>
        <v/>
      </c>
      <c r="N105" s="330" t="str">
        <f>IF('Result Sheet'!EH108="","",'Result Sheet'!EH108)</f>
        <v/>
      </c>
      <c r="O105" s="261" t="str">
        <f>IF('Result Sheet'!AC108="","",'Result Sheet'!AC108)</f>
        <v/>
      </c>
      <c r="P105" s="262" t="str">
        <f>IF('Result Sheet'!AD108="","",'Result Sheet'!AD108)</f>
        <v/>
      </c>
      <c r="Q105" s="261" t="str">
        <f>IF('Result Sheet'!AV108="","",'Result Sheet'!AV108)</f>
        <v/>
      </c>
      <c r="R105" s="262" t="str">
        <f>IF('Result Sheet'!AW108="","",'Result Sheet'!AW108)</f>
        <v/>
      </c>
      <c r="S105" s="261" t="str">
        <f>IF('Result Sheet'!BO108="","",'Result Sheet'!BO108)</f>
        <v/>
      </c>
      <c r="T105" s="262" t="str">
        <f>IF('Result Sheet'!BP108="","",'Result Sheet'!BP108)</f>
        <v/>
      </c>
      <c r="U105" s="261" t="str">
        <f>IF('Result Sheet'!CH108="","",'Result Sheet'!CH108)</f>
        <v/>
      </c>
      <c r="V105" s="262" t="str">
        <f>IF('Result Sheet'!CI108="","",'Result Sheet'!CI108)</f>
        <v/>
      </c>
      <c r="W105" s="261" t="str">
        <f>IF('Result Sheet'!DA108="","",'Result Sheet'!DA108)</f>
        <v/>
      </c>
      <c r="X105" s="262" t="str">
        <f>IF('Result Sheet'!DB108="","",'Result Sheet'!DB108)</f>
        <v/>
      </c>
      <c r="Y105" s="263" t="str">
        <f>IF('Result Sheet'!EG108="","",'Result Sheet'!EG108)</f>
        <v/>
      </c>
      <c r="BS105" s="264" t="str">
        <f>'Result Sheet'!G108</f>
        <v/>
      </c>
      <c r="BT105" s="265" t="str">
        <f t="shared" si="12"/>
        <v/>
      </c>
      <c r="BU105" s="265" t="str">
        <f t="shared" si="13"/>
        <v/>
      </c>
      <c r="BV105" s="265" t="str">
        <f t="shared" si="14"/>
        <v/>
      </c>
      <c r="BW105" s="265" t="str">
        <f t="shared" si="15"/>
        <v/>
      </c>
      <c r="BX105" s="265" t="str">
        <f t="shared" si="16"/>
        <v/>
      </c>
      <c r="BY105" s="265" t="str">
        <f t="shared" si="17"/>
        <v/>
      </c>
      <c r="BZ105" s="265" t="str">
        <f t="shared" si="18"/>
        <v/>
      </c>
      <c r="CA105" s="265" t="str">
        <f t="shared" si="19"/>
        <v/>
      </c>
      <c r="CB105" s="265" t="str">
        <f t="shared" si="20"/>
        <v/>
      </c>
      <c r="CC105" s="265" t="str">
        <f t="shared" si="21"/>
        <v/>
      </c>
      <c r="CD105" s="265" t="str">
        <f t="shared" si="22"/>
        <v/>
      </c>
      <c r="CE105" s="265" t="str">
        <f t="shared" si="23"/>
        <v/>
      </c>
      <c r="CF105" s="266"/>
    </row>
    <row r="106" spans="1:84" ht="15.9" customHeight="1">
      <c r="A106" s="253">
        <f>IF('[1]Statement of Marks'!A109="","",'[1]Statement of Marks'!A109)</f>
        <v>102</v>
      </c>
      <c r="B106" s="254" t="str">
        <f>IF('Result Sheet'!B109="","",'Result Sheet'!B109)</f>
        <v/>
      </c>
      <c r="C106" s="255" t="str">
        <f>IF('Result Sheet'!F109="","",'Result Sheet'!F109)</f>
        <v/>
      </c>
      <c r="D106" s="256" t="str">
        <f>IF('Result Sheet'!E109="","",'Result Sheet'!E109)</f>
        <v/>
      </c>
      <c r="E106" s="257" t="str">
        <f>IF('Result Sheet'!G109="","",'Result Sheet'!G109)</f>
        <v/>
      </c>
      <c r="F106" s="257" t="str">
        <f>IF('Result Sheet'!H109="","",'Result Sheet'!H109)</f>
        <v/>
      </c>
      <c r="G106" s="257" t="str">
        <f>IF('Result Sheet'!I109="","",'Result Sheet'!I109)</f>
        <v/>
      </c>
      <c r="H106" s="258" t="str">
        <f>IF('Result Sheet'!K109="","",'Result Sheet'!K109)</f>
        <v/>
      </c>
      <c r="I106" s="258" t="str">
        <f>IF('Result Sheet'!J109="","",'Result Sheet'!J109)</f>
        <v/>
      </c>
      <c r="J106" s="388" t="str">
        <f>IF('Result Sheet'!EE109="","",'Result Sheet'!EE109)</f>
        <v/>
      </c>
      <c r="K106" s="259" t="str">
        <f>IF('Result Sheet'!EA109="","",'Result Sheet'!EA109)</f>
        <v/>
      </c>
      <c r="L106" s="260" t="str">
        <f>IF('Result Sheet'!EB109="","",'Result Sheet'!EB109)</f>
        <v/>
      </c>
      <c r="M106" s="259" t="str">
        <f>IF('Result Sheet'!EC109="","",'Result Sheet'!EC109)</f>
        <v/>
      </c>
      <c r="N106" s="330" t="str">
        <f>IF('Result Sheet'!EH109="","",'Result Sheet'!EH109)</f>
        <v/>
      </c>
      <c r="O106" s="261" t="str">
        <f>IF('Result Sheet'!AC109="","",'Result Sheet'!AC109)</f>
        <v/>
      </c>
      <c r="P106" s="262" t="str">
        <f>IF('Result Sheet'!AD109="","",'Result Sheet'!AD109)</f>
        <v/>
      </c>
      <c r="Q106" s="261" t="str">
        <f>IF('Result Sheet'!AV109="","",'Result Sheet'!AV109)</f>
        <v/>
      </c>
      <c r="R106" s="262" t="str">
        <f>IF('Result Sheet'!AW109="","",'Result Sheet'!AW109)</f>
        <v/>
      </c>
      <c r="S106" s="261" t="str">
        <f>IF('Result Sheet'!BO109="","",'Result Sheet'!BO109)</f>
        <v/>
      </c>
      <c r="T106" s="262" t="str">
        <f>IF('Result Sheet'!BP109="","",'Result Sheet'!BP109)</f>
        <v/>
      </c>
      <c r="U106" s="261" t="str">
        <f>IF('Result Sheet'!CH109="","",'Result Sheet'!CH109)</f>
        <v/>
      </c>
      <c r="V106" s="262" t="str">
        <f>IF('Result Sheet'!CI109="","",'Result Sheet'!CI109)</f>
        <v/>
      </c>
      <c r="W106" s="261" t="str">
        <f>IF('Result Sheet'!DA109="","",'Result Sheet'!DA109)</f>
        <v/>
      </c>
      <c r="X106" s="262" t="str">
        <f>IF('Result Sheet'!DB109="","",'Result Sheet'!DB109)</f>
        <v/>
      </c>
      <c r="Y106" s="263" t="str">
        <f>IF('Result Sheet'!EG109="","",'Result Sheet'!EG109)</f>
        <v/>
      </c>
      <c r="BS106" s="264" t="str">
        <f>'Result Sheet'!G109</f>
        <v/>
      </c>
      <c r="BT106" s="265" t="str">
        <f t="shared" si="12"/>
        <v/>
      </c>
      <c r="BU106" s="265" t="str">
        <f t="shared" si="13"/>
        <v/>
      </c>
      <c r="BV106" s="265" t="str">
        <f t="shared" si="14"/>
        <v/>
      </c>
      <c r="BW106" s="265" t="str">
        <f t="shared" si="15"/>
        <v/>
      </c>
      <c r="BX106" s="265" t="str">
        <f t="shared" si="16"/>
        <v/>
      </c>
      <c r="BY106" s="265" t="str">
        <f t="shared" si="17"/>
        <v/>
      </c>
      <c r="BZ106" s="265" t="str">
        <f t="shared" si="18"/>
        <v/>
      </c>
      <c r="CA106" s="265" t="str">
        <f t="shared" si="19"/>
        <v/>
      </c>
      <c r="CB106" s="265" t="str">
        <f t="shared" si="20"/>
        <v/>
      </c>
      <c r="CC106" s="265" t="str">
        <f t="shared" si="21"/>
        <v/>
      </c>
      <c r="CD106" s="265" t="str">
        <f t="shared" si="22"/>
        <v/>
      </c>
      <c r="CE106" s="265" t="str">
        <f t="shared" si="23"/>
        <v/>
      </c>
      <c r="CF106" s="266"/>
    </row>
    <row r="107" spans="1:84" ht="15.9" customHeight="1">
      <c r="A107" s="253">
        <f>IF('[1]Statement of Marks'!A110="","",'[1]Statement of Marks'!A110)</f>
        <v>103</v>
      </c>
      <c r="B107" s="254" t="str">
        <f>IF('Result Sheet'!B110="","",'Result Sheet'!B110)</f>
        <v/>
      </c>
      <c r="C107" s="255" t="str">
        <f>IF('Result Sheet'!F110="","",'Result Sheet'!F110)</f>
        <v/>
      </c>
      <c r="D107" s="256" t="str">
        <f>IF('Result Sheet'!E110="","",'Result Sheet'!E110)</f>
        <v/>
      </c>
      <c r="E107" s="257" t="str">
        <f>IF('Result Sheet'!G110="","",'Result Sheet'!G110)</f>
        <v/>
      </c>
      <c r="F107" s="257" t="str">
        <f>IF('Result Sheet'!H110="","",'Result Sheet'!H110)</f>
        <v/>
      </c>
      <c r="G107" s="257" t="str">
        <f>IF('Result Sheet'!I110="","",'Result Sheet'!I110)</f>
        <v/>
      </c>
      <c r="H107" s="258" t="str">
        <f>IF('Result Sheet'!K110="","",'Result Sheet'!K110)</f>
        <v/>
      </c>
      <c r="I107" s="258" t="str">
        <f>IF('Result Sheet'!J110="","",'Result Sheet'!J110)</f>
        <v/>
      </c>
      <c r="J107" s="388" t="str">
        <f>IF('Result Sheet'!EE110="","",'Result Sheet'!EE110)</f>
        <v/>
      </c>
      <c r="K107" s="259" t="str">
        <f>IF('Result Sheet'!EA110="","",'Result Sheet'!EA110)</f>
        <v/>
      </c>
      <c r="L107" s="260" t="str">
        <f>IF('Result Sheet'!EB110="","",'Result Sheet'!EB110)</f>
        <v/>
      </c>
      <c r="M107" s="259" t="str">
        <f>IF('Result Sheet'!EC110="","",'Result Sheet'!EC110)</f>
        <v/>
      </c>
      <c r="N107" s="330" t="str">
        <f>IF('Result Sheet'!EH110="","",'Result Sheet'!EH110)</f>
        <v/>
      </c>
      <c r="O107" s="261" t="str">
        <f>IF('Result Sheet'!AC110="","",'Result Sheet'!AC110)</f>
        <v/>
      </c>
      <c r="P107" s="262" t="str">
        <f>IF('Result Sheet'!AD110="","",'Result Sheet'!AD110)</f>
        <v/>
      </c>
      <c r="Q107" s="261" t="str">
        <f>IF('Result Sheet'!AV110="","",'Result Sheet'!AV110)</f>
        <v/>
      </c>
      <c r="R107" s="262" t="str">
        <f>IF('Result Sheet'!AW110="","",'Result Sheet'!AW110)</f>
        <v/>
      </c>
      <c r="S107" s="261" t="str">
        <f>IF('Result Sheet'!BO110="","",'Result Sheet'!BO110)</f>
        <v/>
      </c>
      <c r="T107" s="262" t="str">
        <f>IF('Result Sheet'!BP110="","",'Result Sheet'!BP110)</f>
        <v/>
      </c>
      <c r="U107" s="261" t="str">
        <f>IF('Result Sheet'!CH110="","",'Result Sheet'!CH110)</f>
        <v/>
      </c>
      <c r="V107" s="262" t="str">
        <f>IF('Result Sheet'!CI110="","",'Result Sheet'!CI110)</f>
        <v/>
      </c>
      <c r="W107" s="261" t="str">
        <f>IF('Result Sheet'!DA110="","",'Result Sheet'!DA110)</f>
        <v/>
      </c>
      <c r="X107" s="262" t="str">
        <f>IF('Result Sheet'!DB110="","",'Result Sheet'!DB110)</f>
        <v/>
      </c>
      <c r="Y107" s="263" t="str">
        <f>IF('Result Sheet'!EG110="","",'Result Sheet'!EG110)</f>
        <v/>
      </c>
      <c r="BS107" s="264" t="str">
        <f>'Result Sheet'!G110</f>
        <v/>
      </c>
      <c r="BT107" s="265" t="str">
        <f t="shared" si="12"/>
        <v/>
      </c>
      <c r="BU107" s="265" t="str">
        <f t="shared" si="13"/>
        <v/>
      </c>
      <c r="BV107" s="265" t="str">
        <f t="shared" si="14"/>
        <v/>
      </c>
      <c r="BW107" s="265" t="str">
        <f t="shared" si="15"/>
        <v/>
      </c>
      <c r="BX107" s="265" t="str">
        <f t="shared" si="16"/>
        <v/>
      </c>
      <c r="BY107" s="265" t="str">
        <f t="shared" si="17"/>
        <v/>
      </c>
      <c r="BZ107" s="265" t="str">
        <f t="shared" si="18"/>
        <v/>
      </c>
      <c r="CA107" s="265" t="str">
        <f t="shared" si="19"/>
        <v/>
      </c>
      <c r="CB107" s="265" t="str">
        <f t="shared" si="20"/>
        <v/>
      </c>
      <c r="CC107" s="265" t="str">
        <f t="shared" si="21"/>
        <v/>
      </c>
      <c r="CD107" s="265" t="str">
        <f t="shared" si="22"/>
        <v/>
      </c>
      <c r="CE107" s="265" t="str">
        <f t="shared" si="23"/>
        <v/>
      </c>
      <c r="CF107" s="266"/>
    </row>
    <row r="108" spans="1:84" ht="15.9" customHeight="1">
      <c r="A108" s="253">
        <f>IF('[1]Statement of Marks'!A111="","",'[1]Statement of Marks'!A111)</f>
        <v>104</v>
      </c>
      <c r="B108" s="254" t="str">
        <f>IF('Result Sheet'!B111="","",'Result Sheet'!B111)</f>
        <v/>
      </c>
      <c r="C108" s="255" t="str">
        <f>IF('Result Sheet'!F111="","",'Result Sheet'!F111)</f>
        <v/>
      </c>
      <c r="D108" s="256" t="str">
        <f>IF('Result Sheet'!E111="","",'Result Sheet'!E111)</f>
        <v/>
      </c>
      <c r="E108" s="257" t="str">
        <f>IF('Result Sheet'!G111="","",'Result Sheet'!G111)</f>
        <v/>
      </c>
      <c r="F108" s="257" t="str">
        <f>IF('Result Sheet'!H111="","",'Result Sheet'!H111)</f>
        <v/>
      </c>
      <c r="G108" s="257" t="str">
        <f>IF('Result Sheet'!I111="","",'Result Sheet'!I111)</f>
        <v/>
      </c>
      <c r="H108" s="258" t="str">
        <f>IF('Result Sheet'!K111="","",'Result Sheet'!K111)</f>
        <v/>
      </c>
      <c r="I108" s="258" t="str">
        <f>IF('Result Sheet'!J111="","",'Result Sheet'!J111)</f>
        <v/>
      </c>
      <c r="J108" s="388" t="str">
        <f>IF('Result Sheet'!EE111="","",'Result Sheet'!EE111)</f>
        <v/>
      </c>
      <c r="K108" s="259" t="str">
        <f>IF('Result Sheet'!EA111="","",'Result Sheet'!EA111)</f>
        <v/>
      </c>
      <c r="L108" s="260" t="str">
        <f>IF('Result Sheet'!EB111="","",'Result Sheet'!EB111)</f>
        <v/>
      </c>
      <c r="M108" s="259" t="str">
        <f>IF('Result Sheet'!EC111="","",'Result Sheet'!EC111)</f>
        <v/>
      </c>
      <c r="N108" s="330" t="str">
        <f>IF('Result Sheet'!EH111="","",'Result Sheet'!EH111)</f>
        <v/>
      </c>
      <c r="O108" s="261" t="str">
        <f>IF('Result Sheet'!AC111="","",'Result Sheet'!AC111)</f>
        <v/>
      </c>
      <c r="P108" s="262" t="str">
        <f>IF('Result Sheet'!AD111="","",'Result Sheet'!AD111)</f>
        <v/>
      </c>
      <c r="Q108" s="261" t="str">
        <f>IF('Result Sheet'!AV111="","",'Result Sheet'!AV111)</f>
        <v/>
      </c>
      <c r="R108" s="262" t="str">
        <f>IF('Result Sheet'!AW111="","",'Result Sheet'!AW111)</f>
        <v/>
      </c>
      <c r="S108" s="261" t="str">
        <f>IF('Result Sheet'!BO111="","",'Result Sheet'!BO111)</f>
        <v/>
      </c>
      <c r="T108" s="262" t="str">
        <f>IF('Result Sheet'!BP111="","",'Result Sheet'!BP111)</f>
        <v/>
      </c>
      <c r="U108" s="261" t="str">
        <f>IF('Result Sheet'!CH111="","",'Result Sheet'!CH111)</f>
        <v/>
      </c>
      <c r="V108" s="262" t="str">
        <f>IF('Result Sheet'!CI111="","",'Result Sheet'!CI111)</f>
        <v/>
      </c>
      <c r="W108" s="261" t="str">
        <f>IF('Result Sheet'!DA111="","",'Result Sheet'!DA111)</f>
        <v/>
      </c>
      <c r="X108" s="262" t="str">
        <f>IF('Result Sheet'!DB111="","",'Result Sheet'!DB111)</f>
        <v/>
      </c>
      <c r="Y108" s="263" t="str">
        <f>IF('Result Sheet'!EG111="","",'Result Sheet'!EG111)</f>
        <v/>
      </c>
      <c r="BS108" s="264" t="str">
        <f>'Result Sheet'!G111</f>
        <v/>
      </c>
      <c r="BT108" s="265" t="str">
        <f t="shared" si="12"/>
        <v/>
      </c>
      <c r="BU108" s="265" t="str">
        <f t="shared" si="13"/>
        <v/>
      </c>
      <c r="BV108" s="265" t="str">
        <f t="shared" si="14"/>
        <v/>
      </c>
      <c r="BW108" s="265" t="str">
        <f t="shared" si="15"/>
        <v/>
      </c>
      <c r="BX108" s="265" t="str">
        <f t="shared" si="16"/>
        <v/>
      </c>
      <c r="BY108" s="265" t="str">
        <f t="shared" si="17"/>
        <v/>
      </c>
      <c r="BZ108" s="265" t="str">
        <f t="shared" si="18"/>
        <v/>
      </c>
      <c r="CA108" s="265" t="str">
        <f t="shared" si="19"/>
        <v/>
      </c>
      <c r="CB108" s="265" t="str">
        <f t="shared" si="20"/>
        <v/>
      </c>
      <c r="CC108" s="265" t="str">
        <f t="shared" si="21"/>
        <v/>
      </c>
      <c r="CD108" s="265" t="str">
        <f t="shared" si="22"/>
        <v/>
      </c>
      <c r="CE108" s="265" t="str">
        <f t="shared" si="23"/>
        <v/>
      </c>
      <c r="CF108" s="266"/>
    </row>
    <row r="109" spans="1:84" ht="15.9" customHeight="1">
      <c r="A109" s="253">
        <f>IF('[1]Statement of Marks'!A112="","",'[1]Statement of Marks'!A112)</f>
        <v>105</v>
      </c>
      <c r="B109" s="254" t="str">
        <f>IF('Result Sheet'!B112="","",'Result Sheet'!B112)</f>
        <v/>
      </c>
      <c r="C109" s="255" t="str">
        <f>IF('Result Sheet'!F112="","",'Result Sheet'!F112)</f>
        <v/>
      </c>
      <c r="D109" s="256" t="str">
        <f>IF('Result Sheet'!E112="","",'Result Sheet'!E112)</f>
        <v/>
      </c>
      <c r="E109" s="257" t="str">
        <f>IF('Result Sheet'!G112="","",'Result Sheet'!G112)</f>
        <v/>
      </c>
      <c r="F109" s="257" t="str">
        <f>IF('Result Sheet'!H112="","",'Result Sheet'!H112)</f>
        <v/>
      </c>
      <c r="G109" s="257" t="str">
        <f>IF('Result Sheet'!I112="","",'Result Sheet'!I112)</f>
        <v/>
      </c>
      <c r="H109" s="258" t="str">
        <f>IF('Result Sheet'!K112="","",'Result Sheet'!K112)</f>
        <v/>
      </c>
      <c r="I109" s="258" t="str">
        <f>IF('Result Sheet'!J112="","",'Result Sheet'!J112)</f>
        <v/>
      </c>
      <c r="J109" s="388" t="str">
        <f>IF('Result Sheet'!EE112="","",'Result Sheet'!EE112)</f>
        <v/>
      </c>
      <c r="K109" s="259" t="str">
        <f>IF('Result Sheet'!EA112="","",'Result Sheet'!EA112)</f>
        <v/>
      </c>
      <c r="L109" s="260" t="str">
        <f>IF('Result Sheet'!EB112="","",'Result Sheet'!EB112)</f>
        <v/>
      </c>
      <c r="M109" s="259" t="str">
        <f>IF('Result Sheet'!EC112="","",'Result Sheet'!EC112)</f>
        <v/>
      </c>
      <c r="N109" s="330" t="str">
        <f>IF('Result Sheet'!EH112="","",'Result Sheet'!EH112)</f>
        <v/>
      </c>
      <c r="O109" s="261" t="str">
        <f>IF('Result Sheet'!AC112="","",'Result Sheet'!AC112)</f>
        <v/>
      </c>
      <c r="P109" s="262" t="str">
        <f>IF('Result Sheet'!AD112="","",'Result Sheet'!AD112)</f>
        <v/>
      </c>
      <c r="Q109" s="261" t="str">
        <f>IF('Result Sheet'!AV112="","",'Result Sheet'!AV112)</f>
        <v/>
      </c>
      <c r="R109" s="262" t="str">
        <f>IF('Result Sheet'!AW112="","",'Result Sheet'!AW112)</f>
        <v/>
      </c>
      <c r="S109" s="261" t="str">
        <f>IF('Result Sheet'!BO112="","",'Result Sheet'!BO112)</f>
        <v/>
      </c>
      <c r="T109" s="262" t="str">
        <f>IF('Result Sheet'!BP112="","",'Result Sheet'!BP112)</f>
        <v/>
      </c>
      <c r="U109" s="261" t="str">
        <f>IF('Result Sheet'!CH112="","",'Result Sheet'!CH112)</f>
        <v/>
      </c>
      <c r="V109" s="262" t="str">
        <f>IF('Result Sheet'!CI112="","",'Result Sheet'!CI112)</f>
        <v/>
      </c>
      <c r="W109" s="261" t="str">
        <f>IF('Result Sheet'!DA112="","",'Result Sheet'!DA112)</f>
        <v/>
      </c>
      <c r="X109" s="262" t="str">
        <f>IF('Result Sheet'!DB112="","",'Result Sheet'!DB112)</f>
        <v/>
      </c>
      <c r="Y109" s="263" t="str">
        <f>IF('Result Sheet'!EG112="","",'Result Sheet'!EG112)</f>
        <v/>
      </c>
      <c r="BS109" s="264" t="str">
        <f>'Result Sheet'!G112</f>
        <v/>
      </c>
      <c r="BT109" s="265" t="str">
        <f t="shared" si="12"/>
        <v/>
      </c>
      <c r="BU109" s="265" t="str">
        <f t="shared" si="13"/>
        <v/>
      </c>
      <c r="BV109" s="265" t="str">
        <f t="shared" si="14"/>
        <v/>
      </c>
      <c r="BW109" s="265" t="str">
        <f t="shared" si="15"/>
        <v/>
      </c>
      <c r="BX109" s="265" t="str">
        <f t="shared" si="16"/>
        <v/>
      </c>
      <c r="BY109" s="265" t="str">
        <f t="shared" si="17"/>
        <v/>
      </c>
      <c r="BZ109" s="265" t="str">
        <f t="shared" si="18"/>
        <v/>
      </c>
      <c r="CA109" s="265" t="str">
        <f t="shared" si="19"/>
        <v/>
      </c>
      <c r="CB109" s="265" t="str">
        <f t="shared" si="20"/>
        <v/>
      </c>
      <c r="CC109" s="265" t="str">
        <f t="shared" si="21"/>
        <v/>
      </c>
      <c r="CD109" s="265" t="str">
        <f t="shared" si="22"/>
        <v/>
      </c>
      <c r="CE109" s="265" t="str">
        <f t="shared" si="23"/>
        <v/>
      </c>
      <c r="CF109" s="266"/>
    </row>
    <row r="110" spans="1:84" ht="15.9" customHeight="1">
      <c r="A110" s="253">
        <f>IF('[1]Statement of Marks'!A113="","",'[1]Statement of Marks'!A113)</f>
        <v>106</v>
      </c>
      <c r="B110" s="254" t="str">
        <f>IF('Result Sheet'!B113="","",'Result Sheet'!B113)</f>
        <v/>
      </c>
      <c r="C110" s="255" t="str">
        <f>IF('Result Sheet'!F113="","",'Result Sheet'!F113)</f>
        <v/>
      </c>
      <c r="D110" s="256" t="str">
        <f>IF('Result Sheet'!E113="","",'Result Sheet'!E113)</f>
        <v/>
      </c>
      <c r="E110" s="257" t="str">
        <f>IF('Result Sheet'!G113="","",'Result Sheet'!G113)</f>
        <v/>
      </c>
      <c r="F110" s="257" t="str">
        <f>IF('Result Sheet'!H113="","",'Result Sheet'!H113)</f>
        <v/>
      </c>
      <c r="G110" s="257" t="str">
        <f>IF('Result Sheet'!I113="","",'Result Sheet'!I113)</f>
        <v/>
      </c>
      <c r="H110" s="258" t="str">
        <f>IF('Result Sheet'!K113="","",'Result Sheet'!K113)</f>
        <v/>
      </c>
      <c r="I110" s="258" t="str">
        <f>IF('Result Sheet'!J113="","",'Result Sheet'!J113)</f>
        <v/>
      </c>
      <c r="J110" s="388" t="str">
        <f>IF('Result Sheet'!EE113="","",'Result Sheet'!EE113)</f>
        <v/>
      </c>
      <c r="K110" s="259" t="str">
        <f>IF('Result Sheet'!EA113="","",'Result Sheet'!EA113)</f>
        <v/>
      </c>
      <c r="L110" s="260" t="str">
        <f>IF('Result Sheet'!EB113="","",'Result Sheet'!EB113)</f>
        <v/>
      </c>
      <c r="M110" s="259" t="str">
        <f>IF('Result Sheet'!EC113="","",'Result Sheet'!EC113)</f>
        <v/>
      </c>
      <c r="N110" s="330" t="str">
        <f>IF('Result Sheet'!EH113="","",'Result Sheet'!EH113)</f>
        <v/>
      </c>
      <c r="O110" s="261" t="str">
        <f>IF('Result Sheet'!AC113="","",'Result Sheet'!AC113)</f>
        <v/>
      </c>
      <c r="P110" s="262" t="str">
        <f>IF('Result Sheet'!AD113="","",'Result Sheet'!AD113)</f>
        <v/>
      </c>
      <c r="Q110" s="261" t="str">
        <f>IF('Result Sheet'!AV113="","",'Result Sheet'!AV113)</f>
        <v/>
      </c>
      <c r="R110" s="262" t="str">
        <f>IF('Result Sheet'!AW113="","",'Result Sheet'!AW113)</f>
        <v/>
      </c>
      <c r="S110" s="261" t="str">
        <f>IF('Result Sheet'!BO113="","",'Result Sheet'!BO113)</f>
        <v/>
      </c>
      <c r="T110" s="262" t="str">
        <f>IF('Result Sheet'!BP113="","",'Result Sheet'!BP113)</f>
        <v/>
      </c>
      <c r="U110" s="261" t="str">
        <f>IF('Result Sheet'!CH113="","",'Result Sheet'!CH113)</f>
        <v/>
      </c>
      <c r="V110" s="262" t="str">
        <f>IF('Result Sheet'!CI113="","",'Result Sheet'!CI113)</f>
        <v/>
      </c>
      <c r="W110" s="261" t="str">
        <f>IF('Result Sheet'!DA113="","",'Result Sheet'!DA113)</f>
        <v/>
      </c>
      <c r="X110" s="262" t="str">
        <f>IF('Result Sheet'!DB113="","",'Result Sheet'!DB113)</f>
        <v/>
      </c>
      <c r="Y110" s="263" t="str">
        <f>IF('Result Sheet'!EG113="","",'Result Sheet'!EG113)</f>
        <v/>
      </c>
      <c r="BS110" s="264" t="str">
        <f>'Result Sheet'!G113</f>
        <v/>
      </c>
      <c r="BT110" s="265" t="str">
        <f t="shared" si="12"/>
        <v/>
      </c>
      <c r="BU110" s="265" t="str">
        <f t="shared" si="13"/>
        <v/>
      </c>
      <c r="BV110" s="265" t="str">
        <f t="shared" si="14"/>
        <v/>
      </c>
      <c r="BW110" s="265" t="str">
        <f t="shared" si="15"/>
        <v/>
      </c>
      <c r="BX110" s="265" t="str">
        <f t="shared" si="16"/>
        <v/>
      </c>
      <c r="BY110" s="265" t="str">
        <f t="shared" si="17"/>
        <v/>
      </c>
      <c r="BZ110" s="265" t="str">
        <f t="shared" si="18"/>
        <v/>
      </c>
      <c r="CA110" s="265" t="str">
        <f t="shared" si="19"/>
        <v/>
      </c>
      <c r="CB110" s="265" t="str">
        <f t="shared" si="20"/>
        <v/>
      </c>
      <c r="CC110" s="265" t="str">
        <f t="shared" si="21"/>
        <v/>
      </c>
      <c r="CD110" s="265" t="str">
        <f t="shared" si="22"/>
        <v/>
      </c>
      <c r="CE110" s="265" t="str">
        <f t="shared" si="23"/>
        <v/>
      </c>
      <c r="CF110" s="266"/>
    </row>
    <row r="111" spans="1:84" ht="15.9" customHeight="1">
      <c r="A111" s="253">
        <f>IF('[1]Statement of Marks'!A114="","",'[1]Statement of Marks'!A114)</f>
        <v>107</v>
      </c>
      <c r="B111" s="254" t="str">
        <f>IF('Result Sheet'!B114="","",'Result Sheet'!B114)</f>
        <v/>
      </c>
      <c r="C111" s="255" t="str">
        <f>IF('Result Sheet'!F114="","",'Result Sheet'!F114)</f>
        <v/>
      </c>
      <c r="D111" s="256" t="str">
        <f>IF('Result Sheet'!E114="","",'Result Sheet'!E114)</f>
        <v/>
      </c>
      <c r="E111" s="257" t="str">
        <f>IF('Result Sheet'!G114="","",'Result Sheet'!G114)</f>
        <v/>
      </c>
      <c r="F111" s="257" t="str">
        <f>IF('Result Sheet'!H114="","",'Result Sheet'!H114)</f>
        <v/>
      </c>
      <c r="G111" s="257" t="str">
        <f>IF('Result Sheet'!I114="","",'Result Sheet'!I114)</f>
        <v/>
      </c>
      <c r="H111" s="258" t="str">
        <f>IF('Result Sheet'!K114="","",'Result Sheet'!K114)</f>
        <v/>
      </c>
      <c r="I111" s="258" t="str">
        <f>IF('Result Sheet'!J114="","",'Result Sheet'!J114)</f>
        <v/>
      </c>
      <c r="J111" s="388" t="str">
        <f>IF('Result Sheet'!EE114="","",'Result Sheet'!EE114)</f>
        <v/>
      </c>
      <c r="K111" s="259" t="str">
        <f>IF('Result Sheet'!EA114="","",'Result Sheet'!EA114)</f>
        <v/>
      </c>
      <c r="L111" s="260" t="str">
        <f>IF('Result Sheet'!EB114="","",'Result Sheet'!EB114)</f>
        <v/>
      </c>
      <c r="M111" s="259" t="str">
        <f>IF('Result Sheet'!EC114="","",'Result Sheet'!EC114)</f>
        <v/>
      </c>
      <c r="N111" s="330" t="str">
        <f>IF('Result Sheet'!EH114="","",'Result Sheet'!EH114)</f>
        <v/>
      </c>
      <c r="O111" s="261" t="str">
        <f>IF('Result Sheet'!AC114="","",'Result Sheet'!AC114)</f>
        <v/>
      </c>
      <c r="P111" s="262" t="str">
        <f>IF('Result Sheet'!AD114="","",'Result Sheet'!AD114)</f>
        <v/>
      </c>
      <c r="Q111" s="261" t="str">
        <f>IF('Result Sheet'!AV114="","",'Result Sheet'!AV114)</f>
        <v/>
      </c>
      <c r="R111" s="262" t="str">
        <f>IF('Result Sheet'!AW114="","",'Result Sheet'!AW114)</f>
        <v/>
      </c>
      <c r="S111" s="261" t="str">
        <f>IF('Result Sheet'!BO114="","",'Result Sheet'!BO114)</f>
        <v/>
      </c>
      <c r="T111" s="262" t="str">
        <f>IF('Result Sheet'!BP114="","",'Result Sheet'!BP114)</f>
        <v/>
      </c>
      <c r="U111" s="261" t="str">
        <f>IF('Result Sheet'!CH114="","",'Result Sheet'!CH114)</f>
        <v/>
      </c>
      <c r="V111" s="262" t="str">
        <f>IF('Result Sheet'!CI114="","",'Result Sheet'!CI114)</f>
        <v/>
      </c>
      <c r="W111" s="261" t="str">
        <f>IF('Result Sheet'!DA114="","",'Result Sheet'!DA114)</f>
        <v/>
      </c>
      <c r="X111" s="262" t="str">
        <f>IF('Result Sheet'!DB114="","",'Result Sheet'!DB114)</f>
        <v/>
      </c>
      <c r="Y111" s="263" t="str">
        <f>IF('Result Sheet'!EG114="","",'Result Sheet'!EG114)</f>
        <v/>
      </c>
      <c r="BS111" s="264" t="str">
        <f>'Result Sheet'!G114</f>
        <v/>
      </c>
      <c r="BT111" s="265" t="str">
        <f t="shared" si="12"/>
        <v/>
      </c>
      <c r="BU111" s="265" t="str">
        <f t="shared" si="13"/>
        <v/>
      </c>
      <c r="BV111" s="265" t="str">
        <f t="shared" si="14"/>
        <v/>
      </c>
      <c r="BW111" s="265" t="str">
        <f t="shared" si="15"/>
        <v/>
      </c>
      <c r="BX111" s="265" t="str">
        <f t="shared" si="16"/>
        <v/>
      </c>
      <c r="BY111" s="265" t="str">
        <f t="shared" si="17"/>
        <v/>
      </c>
      <c r="BZ111" s="265" t="str">
        <f t="shared" si="18"/>
        <v/>
      </c>
      <c r="CA111" s="265" t="str">
        <f t="shared" si="19"/>
        <v/>
      </c>
      <c r="CB111" s="265" t="str">
        <f t="shared" si="20"/>
        <v/>
      </c>
      <c r="CC111" s="265" t="str">
        <f t="shared" si="21"/>
        <v/>
      </c>
      <c r="CD111" s="265" t="str">
        <f t="shared" si="22"/>
        <v/>
      </c>
      <c r="CE111" s="265" t="str">
        <f t="shared" si="23"/>
        <v/>
      </c>
      <c r="CF111" s="266"/>
    </row>
    <row r="112" spans="1:84" ht="15.9" customHeight="1">
      <c r="A112" s="253">
        <f>IF('[1]Statement of Marks'!A115="","",'[1]Statement of Marks'!A115)</f>
        <v>108</v>
      </c>
      <c r="B112" s="254" t="str">
        <f>IF('Result Sheet'!B115="","",'Result Sheet'!B115)</f>
        <v/>
      </c>
      <c r="C112" s="255" t="str">
        <f>IF('Result Sheet'!F115="","",'Result Sheet'!F115)</f>
        <v/>
      </c>
      <c r="D112" s="256" t="str">
        <f>IF('Result Sheet'!E115="","",'Result Sheet'!E115)</f>
        <v/>
      </c>
      <c r="E112" s="257" t="str">
        <f>IF('Result Sheet'!G115="","",'Result Sheet'!G115)</f>
        <v/>
      </c>
      <c r="F112" s="257" t="str">
        <f>IF('Result Sheet'!H115="","",'Result Sheet'!H115)</f>
        <v/>
      </c>
      <c r="G112" s="257" t="str">
        <f>IF('Result Sheet'!I115="","",'Result Sheet'!I115)</f>
        <v/>
      </c>
      <c r="H112" s="258" t="str">
        <f>IF('Result Sheet'!K115="","",'Result Sheet'!K115)</f>
        <v/>
      </c>
      <c r="I112" s="258" t="str">
        <f>IF('Result Sheet'!J115="","",'Result Sheet'!J115)</f>
        <v/>
      </c>
      <c r="J112" s="388" t="str">
        <f>IF('Result Sheet'!EE115="","",'Result Sheet'!EE115)</f>
        <v/>
      </c>
      <c r="K112" s="259" t="str">
        <f>IF('Result Sheet'!EA115="","",'Result Sheet'!EA115)</f>
        <v/>
      </c>
      <c r="L112" s="260" t="str">
        <f>IF('Result Sheet'!EB115="","",'Result Sheet'!EB115)</f>
        <v/>
      </c>
      <c r="M112" s="259" t="str">
        <f>IF('Result Sheet'!EC115="","",'Result Sheet'!EC115)</f>
        <v/>
      </c>
      <c r="N112" s="330" t="str">
        <f>IF('Result Sheet'!EH115="","",'Result Sheet'!EH115)</f>
        <v/>
      </c>
      <c r="O112" s="261" t="str">
        <f>IF('Result Sheet'!AC115="","",'Result Sheet'!AC115)</f>
        <v/>
      </c>
      <c r="P112" s="262" t="str">
        <f>IF('Result Sheet'!AD115="","",'Result Sheet'!AD115)</f>
        <v/>
      </c>
      <c r="Q112" s="261" t="str">
        <f>IF('Result Sheet'!AV115="","",'Result Sheet'!AV115)</f>
        <v/>
      </c>
      <c r="R112" s="262" t="str">
        <f>IF('Result Sheet'!AW115="","",'Result Sheet'!AW115)</f>
        <v/>
      </c>
      <c r="S112" s="261" t="str">
        <f>IF('Result Sheet'!BO115="","",'Result Sheet'!BO115)</f>
        <v/>
      </c>
      <c r="T112" s="262" t="str">
        <f>IF('Result Sheet'!BP115="","",'Result Sheet'!BP115)</f>
        <v/>
      </c>
      <c r="U112" s="261" t="str">
        <f>IF('Result Sheet'!CH115="","",'Result Sheet'!CH115)</f>
        <v/>
      </c>
      <c r="V112" s="262" t="str">
        <f>IF('Result Sheet'!CI115="","",'Result Sheet'!CI115)</f>
        <v/>
      </c>
      <c r="W112" s="261" t="str">
        <f>IF('Result Sheet'!DA115="","",'Result Sheet'!DA115)</f>
        <v/>
      </c>
      <c r="X112" s="262" t="str">
        <f>IF('Result Sheet'!DB115="","",'Result Sheet'!DB115)</f>
        <v/>
      </c>
      <c r="Y112" s="263" t="str">
        <f>IF('Result Sheet'!EG115="","",'Result Sheet'!EG115)</f>
        <v/>
      </c>
      <c r="BS112" s="264" t="str">
        <f>'Result Sheet'!G115</f>
        <v/>
      </c>
      <c r="BT112" s="265" t="str">
        <f t="shared" si="12"/>
        <v/>
      </c>
      <c r="BU112" s="265" t="str">
        <f t="shared" si="13"/>
        <v/>
      </c>
      <c r="BV112" s="265" t="str">
        <f t="shared" si="14"/>
        <v/>
      </c>
      <c r="BW112" s="265" t="str">
        <f t="shared" si="15"/>
        <v/>
      </c>
      <c r="BX112" s="265" t="str">
        <f t="shared" si="16"/>
        <v/>
      </c>
      <c r="BY112" s="265" t="str">
        <f t="shared" si="17"/>
        <v/>
      </c>
      <c r="BZ112" s="265" t="str">
        <f t="shared" si="18"/>
        <v/>
      </c>
      <c r="CA112" s="265" t="str">
        <f t="shared" si="19"/>
        <v/>
      </c>
      <c r="CB112" s="265" t="str">
        <f t="shared" si="20"/>
        <v/>
      </c>
      <c r="CC112" s="265" t="str">
        <f t="shared" si="21"/>
        <v/>
      </c>
      <c r="CD112" s="265" t="str">
        <f t="shared" si="22"/>
        <v/>
      </c>
      <c r="CE112" s="265" t="str">
        <f t="shared" si="23"/>
        <v/>
      </c>
      <c r="CF112" s="266"/>
    </row>
    <row r="113" spans="1:84" ht="15.9" customHeight="1">
      <c r="A113" s="253">
        <f>IF('[1]Statement of Marks'!A116="","",'[1]Statement of Marks'!A116)</f>
        <v>109</v>
      </c>
      <c r="B113" s="254" t="str">
        <f>IF('Result Sheet'!B116="","",'Result Sheet'!B116)</f>
        <v/>
      </c>
      <c r="C113" s="255" t="str">
        <f>IF('Result Sheet'!F116="","",'Result Sheet'!F116)</f>
        <v/>
      </c>
      <c r="D113" s="256" t="str">
        <f>IF('Result Sheet'!E116="","",'Result Sheet'!E116)</f>
        <v/>
      </c>
      <c r="E113" s="257" t="str">
        <f>IF('Result Sheet'!G116="","",'Result Sheet'!G116)</f>
        <v/>
      </c>
      <c r="F113" s="257" t="str">
        <f>IF('Result Sheet'!H116="","",'Result Sheet'!H116)</f>
        <v/>
      </c>
      <c r="G113" s="257" t="str">
        <f>IF('Result Sheet'!I116="","",'Result Sheet'!I116)</f>
        <v/>
      </c>
      <c r="H113" s="258" t="str">
        <f>IF('Result Sheet'!K116="","",'Result Sheet'!K116)</f>
        <v/>
      </c>
      <c r="I113" s="258" t="str">
        <f>IF('Result Sheet'!J116="","",'Result Sheet'!J116)</f>
        <v/>
      </c>
      <c r="J113" s="388" t="str">
        <f>IF('Result Sheet'!EE116="","",'Result Sheet'!EE116)</f>
        <v/>
      </c>
      <c r="K113" s="259" t="str">
        <f>IF('Result Sheet'!EA116="","",'Result Sheet'!EA116)</f>
        <v/>
      </c>
      <c r="L113" s="260" t="str">
        <f>IF('Result Sheet'!EB116="","",'Result Sheet'!EB116)</f>
        <v/>
      </c>
      <c r="M113" s="259" t="str">
        <f>IF('Result Sheet'!EC116="","",'Result Sheet'!EC116)</f>
        <v/>
      </c>
      <c r="N113" s="330" t="str">
        <f>IF('Result Sheet'!EH116="","",'Result Sheet'!EH116)</f>
        <v/>
      </c>
      <c r="O113" s="261" t="str">
        <f>IF('Result Sheet'!AC116="","",'Result Sheet'!AC116)</f>
        <v/>
      </c>
      <c r="P113" s="262" t="str">
        <f>IF('Result Sheet'!AD116="","",'Result Sheet'!AD116)</f>
        <v/>
      </c>
      <c r="Q113" s="261" t="str">
        <f>IF('Result Sheet'!AV116="","",'Result Sheet'!AV116)</f>
        <v/>
      </c>
      <c r="R113" s="262" t="str">
        <f>IF('Result Sheet'!AW116="","",'Result Sheet'!AW116)</f>
        <v/>
      </c>
      <c r="S113" s="261" t="str">
        <f>IF('Result Sheet'!BO116="","",'Result Sheet'!BO116)</f>
        <v/>
      </c>
      <c r="T113" s="262" t="str">
        <f>IF('Result Sheet'!BP116="","",'Result Sheet'!BP116)</f>
        <v/>
      </c>
      <c r="U113" s="261" t="str">
        <f>IF('Result Sheet'!CH116="","",'Result Sheet'!CH116)</f>
        <v/>
      </c>
      <c r="V113" s="262" t="str">
        <f>IF('Result Sheet'!CI116="","",'Result Sheet'!CI116)</f>
        <v/>
      </c>
      <c r="W113" s="261" t="str">
        <f>IF('Result Sheet'!DA116="","",'Result Sheet'!DA116)</f>
        <v/>
      </c>
      <c r="X113" s="262" t="str">
        <f>IF('Result Sheet'!DB116="","",'Result Sheet'!DB116)</f>
        <v/>
      </c>
      <c r="Y113" s="263" t="str">
        <f>IF('Result Sheet'!EG116="","",'Result Sheet'!EG116)</f>
        <v/>
      </c>
      <c r="BS113" s="264" t="str">
        <f>'Result Sheet'!G116</f>
        <v/>
      </c>
      <c r="BT113" s="265" t="str">
        <f t="shared" si="12"/>
        <v/>
      </c>
      <c r="BU113" s="265" t="str">
        <f t="shared" si="13"/>
        <v/>
      </c>
      <c r="BV113" s="265" t="str">
        <f t="shared" si="14"/>
        <v/>
      </c>
      <c r="BW113" s="265" t="str">
        <f t="shared" si="15"/>
        <v/>
      </c>
      <c r="BX113" s="265" t="str">
        <f t="shared" si="16"/>
        <v/>
      </c>
      <c r="BY113" s="265" t="str">
        <f t="shared" si="17"/>
        <v/>
      </c>
      <c r="BZ113" s="265" t="str">
        <f t="shared" si="18"/>
        <v/>
      </c>
      <c r="CA113" s="265" t="str">
        <f t="shared" si="19"/>
        <v/>
      </c>
      <c r="CB113" s="265" t="str">
        <f t="shared" si="20"/>
        <v/>
      </c>
      <c r="CC113" s="265" t="str">
        <f t="shared" si="21"/>
        <v/>
      </c>
      <c r="CD113" s="265" t="str">
        <f t="shared" si="22"/>
        <v/>
      </c>
      <c r="CE113" s="265" t="str">
        <f t="shared" si="23"/>
        <v/>
      </c>
      <c r="CF113" s="266"/>
    </row>
    <row r="114" spans="1:84" ht="15.9" customHeight="1">
      <c r="A114" s="253">
        <f>IF('[1]Statement of Marks'!A117="","",'[1]Statement of Marks'!A117)</f>
        <v>110</v>
      </c>
      <c r="B114" s="254" t="str">
        <f>IF('Result Sheet'!B117="","",'Result Sheet'!B117)</f>
        <v/>
      </c>
      <c r="C114" s="255" t="str">
        <f>IF('Result Sheet'!F117="","",'Result Sheet'!F117)</f>
        <v/>
      </c>
      <c r="D114" s="256" t="str">
        <f>IF('Result Sheet'!E117="","",'Result Sheet'!E117)</f>
        <v/>
      </c>
      <c r="E114" s="257" t="str">
        <f>IF('Result Sheet'!G117="","",'Result Sheet'!G117)</f>
        <v/>
      </c>
      <c r="F114" s="257" t="str">
        <f>IF('Result Sheet'!H117="","",'Result Sheet'!H117)</f>
        <v/>
      </c>
      <c r="G114" s="257" t="str">
        <f>IF('Result Sheet'!I117="","",'Result Sheet'!I117)</f>
        <v/>
      </c>
      <c r="H114" s="258" t="str">
        <f>IF('Result Sheet'!K117="","",'Result Sheet'!K117)</f>
        <v/>
      </c>
      <c r="I114" s="258" t="str">
        <f>IF('Result Sheet'!J117="","",'Result Sheet'!J117)</f>
        <v/>
      </c>
      <c r="J114" s="388" t="str">
        <f>IF('Result Sheet'!EE117="","",'Result Sheet'!EE117)</f>
        <v/>
      </c>
      <c r="K114" s="259" t="str">
        <f>IF('Result Sheet'!EA117="","",'Result Sheet'!EA117)</f>
        <v/>
      </c>
      <c r="L114" s="260" t="str">
        <f>IF('Result Sheet'!EB117="","",'Result Sheet'!EB117)</f>
        <v/>
      </c>
      <c r="M114" s="259" t="str">
        <f>IF('Result Sheet'!EC117="","",'Result Sheet'!EC117)</f>
        <v/>
      </c>
      <c r="N114" s="330" t="str">
        <f>IF('Result Sheet'!EH117="","",'Result Sheet'!EH117)</f>
        <v/>
      </c>
      <c r="O114" s="261" t="str">
        <f>IF('Result Sheet'!AC117="","",'Result Sheet'!AC117)</f>
        <v/>
      </c>
      <c r="P114" s="262" t="str">
        <f>IF('Result Sheet'!AD117="","",'Result Sheet'!AD117)</f>
        <v/>
      </c>
      <c r="Q114" s="261" t="str">
        <f>IF('Result Sheet'!AV117="","",'Result Sheet'!AV117)</f>
        <v/>
      </c>
      <c r="R114" s="262" t="str">
        <f>IF('Result Sheet'!AW117="","",'Result Sheet'!AW117)</f>
        <v/>
      </c>
      <c r="S114" s="261" t="str">
        <f>IF('Result Sheet'!BO117="","",'Result Sheet'!BO117)</f>
        <v/>
      </c>
      <c r="T114" s="262" t="str">
        <f>IF('Result Sheet'!BP117="","",'Result Sheet'!BP117)</f>
        <v/>
      </c>
      <c r="U114" s="261" t="str">
        <f>IF('Result Sheet'!CH117="","",'Result Sheet'!CH117)</f>
        <v/>
      </c>
      <c r="V114" s="262" t="str">
        <f>IF('Result Sheet'!CI117="","",'Result Sheet'!CI117)</f>
        <v/>
      </c>
      <c r="W114" s="261" t="str">
        <f>IF('Result Sheet'!DA117="","",'Result Sheet'!DA117)</f>
        <v/>
      </c>
      <c r="X114" s="262" t="str">
        <f>IF('Result Sheet'!DB117="","",'Result Sheet'!DB117)</f>
        <v/>
      </c>
      <c r="Y114" s="263" t="str">
        <f>IF('Result Sheet'!EG117="","",'Result Sheet'!EG117)</f>
        <v/>
      </c>
      <c r="BS114" s="264" t="str">
        <f>'Result Sheet'!G117</f>
        <v/>
      </c>
      <c r="BT114" s="265" t="str">
        <f t="shared" si="12"/>
        <v/>
      </c>
      <c r="BU114" s="265" t="str">
        <f t="shared" si="13"/>
        <v/>
      </c>
      <c r="BV114" s="265" t="str">
        <f t="shared" si="14"/>
        <v/>
      </c>
      <c r="BW114" s="265" t="str">
        <f t="shared" si="15"/>
        <v/>
      </c>
      <c r="BX114" s="265" t="str">
        <f t="shared" si="16"/>
        <v/>
      </c>
      <c r="BY114" s="265" t="str">
        <f t="shared" si="17"/>
        <v/>
      </c>
      <c r="BZ114" s="265" t="str">
        <f t="shared" si="18"/>
        <v/>
      </c>
      <c r="CA114" s="265" t="str">
        <f t="shared" si="19"/>
        <v/>
      </c>
      <c r="CB114" s="265" t="str">
        <f t="shared" si="20"/>
        <v/>
      </c>
      <c r="CC114" s="265" t="str">
        <f t="shared" si="21"/>
        <v/>
      </c>
      <c r="CD114" s="265" t="str">
        <f t="shared" si="22"/>
        <v/>
      </c>
      <c r="CE114" s="265" t="str">
        <f t="shared" si="23"/>
        <v/>
      </c>
      <c r="CF114" s="266"/>
    </row>
    <row r="115" spans="1:84" ht="15.9" customHeight="1">
      <c r="A115" s="253">
        <f>IF('[1]Statement of Marks'!A118="","",'[1]Statement of Marks'!A118)</f>
        <v>111</v>
      </c>
      <c r="B115" s="254" t="str">
        <f>IF('Result Sheet'!B118="","",'Result Sheet'!B118)</f>
        <v/>
      </c>
      <c r="C115" s="255" t="str">
        <f>IF('Result Sheet'!F118="","",'Result Sheet'!F118)</f>
        <v/>
      </c>
      <c r="D115" s="256" t="str">
        <f>IF('Result Sheet'!E118="","",'Result Sheet'!E118)</f>
        <v/>
      </c>
      <c r="E115" s="257" t="str">
        <f>IF('Result Sheet'!G118="","",'Result Sheet'!G118)</f>
        <v/>
      </c>
      <c r="F115" s="257" t="str">
        <f>IF('Result Sheet'!H118="","",'Result Sheet'!H118)</f>
        <v/>
      </c>
      <c r="G115" s="257" t="str">
        <f>IF('Result Sheet'!I118="","",'Result Sheet'!I118)</f>
        <v/>
      </c>
      <c r="H115" s="258" t="str">
        <f>IF('Result Sheet'!K118="","",'Result Sheet'!K118)</f>
        <v/>
      </c>
      <c r="I115" s="258" t="str">
        <f>IF('Result Sheet'!J118="","",'Result Sheet'!J118)</f>
        <v/>
      </c>
      <c r="J115" s="388" t="str">
        <f>IF('Result Sheet'!EE118="","",'Result Sheet'!EE118)</f>
        <v/>
      </c>
      <c r="K115" s="259" t="str">
        <f>IF('Result Sheet'!EA118="","",'Result Sheet'!EA118)</f>
        <v/>
      </c>
      <c r="L115" s="260" t="str">
        <f>IF('Result Sheet'!EB118="","",'Result Sheet'!EB118)</f>
        <v/>
      </c>
      <c r="M115" s="259" t="str">
        <f>IF('Result Sheet'!EC118="","",'Result Sheet'!EC118)</f>
        <v/>
      </c>
      <c r="N115" s="330" t="str">
        <f>IF('Result Sheet'!EH118="","",'Result Sheet'!EH118)</f>
        <v/>
      </c>
      <c r="O115" s="261" t="str">
        <f>IF('Result Sheet'!AC118="","",'Result Sheet'!AC118)</f>
        <v/>
      </c>
      <c r="P115" s="262" t="str">
        <f>IF('Result Sheet'!AD118="","",'Result Sheet'!AD118)</f>
        <v/>
      </c>
      <c r="Q115" s="261" t="str">
        <f>IF('Result Sheet'!AV118="","",'Result Sheet'!AV118)</f>
        <v/>
      </c>
      <c r="R115" s="262" t="str">
        <f>IF('Result Sheet'!AW118="","",'Result Sheet'!AW118)</f>
        <v/>
      </c>
      <c r="S115" s="261" t="str">
        <f>IF('Result Sheet'!BO118="","",'Result Sheet'!BO118)</f>
        <v/>
      </c>
      <c r="T115" s="262" t="str">
        <f>IF('Result Sheet'!BP118="","",'Result Sheet'!BP118)</f>
        <v/>
      </c>
      <c r="U115" s="261" t="str">
        <f>IF('Result Sheet'!CH118="","",'Result Sheet'!CH118)</f>
        <v/>
      </c>
      <c r="V115" s="262" t="str">
        <f>IF('Result Sheet'!CI118="","",'Result Sheet'!CI118)</f>
        <v/>
      </c>
      <c r="W115" s="261" t="str">
        <f>IF('Result Sheet'!DA118="","",'Result Sheet'!DA118)</f>
        <v/>
      </c>
      <c r="X115" s="262" t="str">
        <f>IF('Result Sheet'!DB118="","",'Result Sheet'!DB118)</f>
        <v/>
      </c>
      <c r="Y115" s="263" t="str">
        <f>IF('Result Sheet'!EG118="","",'Result Sheet'!EG118)</f>
        <v/>
      </c>
      <c r="BS115" s="264" t="str">
        <f>'Result Sheet'!G118</f>
        <v/>
      </c>
      <c r="BT115" s="265" t="str">
        <f t="shared" si="12"/>
        <v/>
      </c>
      <c r="BU115" s="265" t="str">
        <f t="shared" si="13"/>
        <v/>
      </c>
      <c r="BV115" s="265" t="str">
        <f t="shared" si="14"/>
        <v/>
      </c>
      <c r="BW115" s="265" t="str">
        <f t="shared" si="15"/>
        <v/>
      </c>
      <c r="BX115" s="265" t="str">
        <f t="shared" si="16"/>
        <v/>
      </c>
      <c r="BY115" s="265" t="str">
        <f t="shared" si="17"/>
        <v/>
      </c>
      <c r="BZ115" s="265" t="str">
        <f t="shared" si="18"/>
        <v/>
      </c>
      <c r="CA115" s="265" t="str">
        <f t="shared" si="19"/>
        <v/>
      </c>
      <c r="CB115" s="265" t="str">
        <f t="shared" si="20"/>
        <v/>
      </c>
      <c r="CC115" s="265" t="str">
        <f t="shared" si="21"/>
        <v/>
      </c>
      <c r="CD115" s="265" t="str">
        <f t="shared" si="22"/>
        <v/>
      </c>
      <c r="CE115" s="265" t="str">
        <f t="shared" si="23"/>
        <v/>
      </c>
      <c r="CF115" s="266"/>
    </row>
    <row r="116" spans="1:84" ht="15.9" customHeight="1">
      <c r="A116" s="253">
        <f>IF('[1]Statement of Marks'!A119="","",'[1]Statement of Marks'!A119)</f>
        <v>112</v>
      </c>
      <c r="B116" s="254" t="str">
        <f>IF('Result Sheet'!B119="","",'Result Sheet'!B119)</f>
        <v/>
      </c>
      <c r="C116" s="255" t="str">
        <f>IF('Result Sheet'!F119="","",'Result Sheet'!F119)</f>
        <v/>
      </c>
      <c r="D116" s="256" t="str">
        <f>IF('Result Sheet'!E119="","",'Result Sheet'!E119)</f>
        <v/>
      </c>
      <c r="E116" s="257" t="str">
        <f>IF('Result Sheet'!G119="","",'Result Sheet'!G119)</f>
        <v/>
      </c>
      <c r="F116" s="257" t="str">
        <f>IF('Result Sheet'!H119="","",'Result Sheet'!H119)</f>
        <v/>
      </c>
      <c r="G116" s="257" t="str">
        <f>IF('Result Sheet'!I119="","",'Result Sheet'!I119)</f>
        <v/>
      </c>
      <c r="H116" s="258" t="str">
        <f>IF('Result Sheet'!K119="","",'Result Sheet'!K119)</f>
        <v/>
      </c>
      <c r="I116" s="258" t="str">
        <f>IF('Result Sheet'!J119="","",'Result Sheet'!J119)</f>
        <v/>
      </c>
      <c r="J116" s="388" t="str">
        <f>IF('Result Sheet'!EE119="","",'Result Sheet'!EE119)</f>
        <v/>
      </c>
      <c r="K116" s="259" t="str">
        <f>IF('Result Sheet'!EA119="","",'Result Sheet'!EA119)</f>
        <v/>
      </c>
      <c r="L116" s="260" t="str">
        <f>IF('Result Sheet'!EB119="","",'Result Sheet'!EB119)</f>
        <v/>
      </c>
      <c r="M116" s="259" t="str">
        <f>IF('Result Sheet'!EC119="","",'Result Sheet'!EC119)</f>
        <v/>
      </c>
      <c r="N116" s="330" t="str">
        <f>IF('Result Sheet'!EH119="","",'Result Sheet'!EH119)</f>
        <v/>
      </c>
      <c r="O116" s="261" t="str">
        <f>IF('Result Sheet'!AC119="","",'Result Sheet'!AC119)</f>
        <v/>
      </c>
      <c r="P116" s="262" t="str">
        <f>IF('Result Sheet'!AD119="","",'Result Sheet'!AD119)</f>
        <v/>
      </c>
      <c r="Q116" s="261" t="str">
        <f>IF('Result Sheet'!AV119="","",'Result Sheet'!AV119)</f>
        <v/>
      </c>
      <c r="R116" s="262" t="str">
        <f>IF('Result Sheet'!AW119="","",'Result Sheet'!AW119)</f>
        <v/>
      </c>
      <c r="S116" s="261" t="str">
        <f>IF('Result Sheet'!BO119="","",'Result Sheet'!BO119)</f>
        <v/>
      </c>
      <c r="T116" s="262" t="str">
        <f>IF('Result Sheet'!BP119="","",'Result Sheet'!BP119)</f>
        <v/>
      </c>
      <c r="U116" s="261" t="str">
        <f>IF('Result Sheet'!CH119="","",'Result Sheet'!CH119)</f>
        <v/>
      </c>
      <c r="V116" s="262" t="str">
        <f>IF('Result Sheet'!CI119="","",'Result Sheet'!CI119)</f>
        <v/>
      </c>
      <c r="W116" s="261" t="str">
        <f>IF('Result Sheet'!DA119="","",'Result Sheet'!DA119)</f>
        <v/>
      </c>
      <c r="X116" s="262" t="str">
        <f>IF('Result Sheet'!DB119="","",'Result Sheet'!DB119)</f>
        <v/>
      </c>
      <c r="Y116" s="263" t="str">
        <f>IF('Result Sheet'!EG119="","",'Result Sheet'!EG119)</f>
        <v/>
      </c>
      <c r="BS116" s="264" t="str">
        <f>'Result Sheet'!G119</f>
        <v/>
      </c>
      <c r="BT116" s="265" t="str">
        <f t="shared" si="12"/>
        <v/>
      </c>
      <c r="BU116" s="265" t="str">
        <f t="shared" si="13"/>
        <v/>
      </c>
      <c r="BV116" s="265" t="str">
        <f t="shared" si="14"/>
        <v/>
      </c>
      <c r="BW116" s="265" t="str">
        <f t="shared" si="15"/>
        <v/>
      </c>
      <c r="BX116" s="265" t="str">
        <f t="shared" si="16"/>
        <v/>
      </c>
      <c r="BY116" s="265" t="str">
        <f t="shared" si="17"/>
        <v/>
      </c>
      <c r="BZ116" s="265" t="str">
        <f t="shared" si="18"/>
        <v/>
      </c>
      <c r="CA116" s="265" t="str">
        <f t="shared" si="19"/>
        <v/>
      </c>
      <c r="CB116" s="265" t="str">
        <f t="shared" si="20"/>
        <v/>
      </c>
      <c r="CC116" s="265" t="str">
        <f t="shared" si="21"/>
        <v/>
      </c>
      <c r="CD116" s="265" t="str">
        <f t="shared" si="22"/>
        <v/>
      </c>
      <c r="CE116" s="265" t="str">
        <f t="shared" si="23"/>
        <v/>
      </c>
      <c r="CF116" s="266"/>
    </row>
    <row r="117" spans="1:84" ht="15.9" customHeight="1">
      <c r="A117" s="253">
        <f>IF('[1]Statement of Marks'!A120="","",'[1]Statement of Marks'!A120)</f>
        <v>113</v>
      </c>
      <c r="B117" s="254" t="str">
        <f>IF('Result Sheet'!B120="","",'Result Sheet'!B120)</f>
        <v/>
      </c>
      <c r="C117" s="255" t="str">
        <f>IF('Result Sheet'!F120="","",'Result Sheet'!F120)</f>
        <v/>
      </c>
      <c r="D117" s="256" t="str">
        <f>IF('Result Sheet'!E120="","",'Result Sheet'!E120)</f>
        <v/>
      </c>
      <c r="E117" s="257" t="str">
        <f>IF('Result Sheet'!G120="","",'Result Sheet'!G120)</f>
        <v/>
      </c>
      <c r="F117" s="257" t="str">
        <f>IF('Result Sheet'!H120="","",'Result Sheet'!H120)</f>
        <v/>
      </c>
      <c r="G117" s="257" t="str">
        <f>IF('Result Sheet'!I120="","",'Result Sheet'!I120)</f>
        <v/>
      </c>
      <c r="H117" s="258" t="str">
        <f>IF('Result Sheet'!K120="","",'Result Sheet'!K120)</f>
        <v/>
      </c>
      <c r="I117" s="258" t="str">
        <f>IF('Result Sheet'!J120="","",'Result Sheet'!J120)</f>
        <v/>
      </c>
      <c r="J117" s="388" t="str">
        <f>IF('Result Sheet'!EE120="","",'Result Sheet'!EE120)</f>
        <v/>
      </c>
      <c r="K117" s="259" t="str">
        <f>IF('Result Sheet'!EA120="","",'Result Sheet'!EA120)</f>
        <v/>
      </c>
      <c r="L117" s="260" t="str">
        <f>IF('Result Sheet'!EB120="","",'Result Sheet'!EB120)</f>
        <v/>
      </c>
      <c r="M117" s="259" t="str">
        <f>IF('Result Sheet'!EC120="","",'Result Sheet'!EC120)</f>
        <v/>
      </c>
      <c r="N117" s="330" t="str">
        <f>IF('Result Sheet'!EH120="","",'Result Sheet'!EH120)</f>
        <v/>
      </c>
      <c r="O117" s="261" t="str">
        <f>IF('Result Sheet'!AC120="","",'Result Sheet'!AC120)</f>
        <v/>
      </c>
      <c r="P117" s="262" t="str">
        <f>IF('Result Sheet'!AD120="","",'Result Sheet'!AD120)</f>
        <v/>
      </c>
      <c r="Q117" s="261" t="str">
        <f>IF('Result Sheet'!AV120="","",'Result Sheet'!AV120)</f>
        <v/>
      </c>
      <c r="R117" s="262" t="str">
        <f>IF('Result Sheet'!AW120="","",'Result Sheet'!AW120)</f>
        <v/>
      </c>
      <c r="S117" s="261" t="str">
        <f>IF('Result Sheet'!BO120="","",'Result Sheet'!BO120)</f>
        <v/>
      </c>
      <c r="T117" s="262" t="str">
        <f>IF('Result Sheet'!BP120="","",'Result Sheet'!BP120)</f>
        <v/>
      </c>
      <c r="U117" s="261" t="str">
        <f>IF('Result Sheet'!CH120="","",'Result Sheet'!CH120)</f>
        <v/>
      </c>
      <c r="V117" s="262" t="str">
        <f>IF('Result Sheet'!CI120="","",'Result Sheet'!CI120)</f>
        <v/>
      </c>
      <c r="W117" s="261" t="str">
        <f>IF('Result Sheet'!DA120="","",'Result Sheet'!DA120)</f>
        <v/>
      </c>
      <c r="X117" s="262" t="str">
        <f>IF('Result Sheet'!DB120="","",'Result Sheet'!DB120)</f>
        <v/>
      </c>
      <c r="Y117" s="263" t="str">
        <f>IF('Result Sheet'!EG120="","",'Result Sheet'!EG120)</f>
        <v/>
      </c>
      <c r="BS117" s="264" t="str">
        <f>'Result Sheet'!G120</f>
        <v/>
      </c>
      <c r="BT117" s="265" t="str">
        <f t="shared" si="12"/>
        <v/>
      </c>
      <c r="BU117" s="265" t="str">
        <f t="shared" si="13"/>
        <v/>
      </c>
      <c r="BV117" s="265" t="str">
        <f t="shared" si="14"/>
        <v/>
      </c>
      <c r="BW117" s="265" t="str">
        <f t="shared" si="15"/>
        <v/>
      </c>
      <c r="BX117" s="265" t="str">
        <f t="shared" si="16"/>
        <v/>
      </c>
      <c r="BY117" s="265" t="str">
        <f t="shared" si="17"/>
        <v/>
      </c>
      <c r="BZ117" s="265" t="str">
        <f t="shared" si="18"/>
        <v/>
      </c>
      <c r="CA117" s="265" t="str">
        <f t="shared" si="19"/>
        <v/>
      </c>
      <c r="CB117" s="265" t="str">
        <f t="shared" si="20"/>
        <v/>
      </c>
      <c r="CC117" s="265" t="str">
        <f t="shared" si="21"/>
        <v/>
      </c>
      <c r="CD117" s="265" t="str">
        <f t="shared" si="22"/>
        <v/>
      </c>
      <c r="CE117" s="265" t="str">
        <f t="shared" si="23"/>
        <v/>
      </c>
      <c r="CF117" s="266"/>
    </row>
    <row r="118" spans="1:84" ht="15.9" customHeight="1">
      <c r="A118" s="253">
        <f>IF('[1]Statement of Marks'!A121="","",'[1]Statement of Marks'!A121)</f>
        <v>114</v>
      </c>
      <c r="B118" s="254" t="str">
        <f>IF('Result Sheet'!B121="","",'Result Sheet'!B121)</f>
        <v/>
      </c>
      <c r="C118" s="255" t="str">
        <f>IF('Result Sheet'!F121="","",'Result Sheet'!F121)</f>
        <v/>
      </c>
      <c r="D118" s="256" t="str">
        <f>IF('Result Sheet'!E121="","",'Result Sheet'!E121)</f>
        <v/>
      </c>
      <c r="E118" s="257" t="str">
        <f>IF('Result Sheet'!G121="","",'Result Sheet'!G121)</f>
        <v/>
      </c>
      <c r="F118" s="257" t="str">
        <f>IF('Result Sheet'!H121="","",'Result Sheet'!H121)</f>
        <v/>
      </c>
      <c r="G118" s="257" t="str">
        <f>IF('Result Sheet'!I121="","",'Result Sheet'!I121)</f>
        <v/>
      </c>
      <c r="H118" s="258" t="str">
        <f>IF('Result Sheet'!K121="","",'Result Sheet'!K121)</f>
        <v/>
      </c>
      <c r="I118" s="258" t="str">
        <f>IF('Result Sheet'!J121="","",'Result Sheet'!J121)</f>
        <v/>
      </c>
      <c r="J118" s="388" t="str">
        <f>IF('Result Sheet'!EE121="","",'Result Sheet'!EE121)</f>
        <v/>
      </c>
      <c r="K118" s="259" t="str">
        <f>IF('Result Sheet'!EA121="","",'Result Sheet'!EA121)</f>
        <v/>
      </c>
      <c r="L118" s="260" t="str">
        <f>IF('Result Sheet'!EB121="","",'Result Sheet'!EB121)</f>
        <v/>
      </c>
      <c r="M118" s="259" t="str">
        <f>IF('Result Sheet'!EC121="","",'Result Sheet'!EC121)</f>
        <v/>
      </c>
      <c r="N118" s="330" t="str">
        <f>IF('Result Sheet'!EH121="","",'Result Sheet'!EH121)</f>
        <v/>
      </c>
      <c r="O118" s="261" t="str">
        <f>IF('Result Sheet'!AC121="","",'Result Sheet'!AC121)</f>
        <v/>
      </c>
      <c r="P118" s="262" t="str">
        <f>IF('Result Sheet'!AD121="","",'Result Sheet'!AD121)</f>
        <v/>
      </c>
      <c r="Q118" s="261" t="str">
        <f>IF('Result Sheet'!AV121="","",'Result Sheet'!AV121)</f>
        <v/>
      </c>
      <c r="R118" s="262" t="str">
        <f>IF('Result Sheet'!AW121="","",'Result Sheet'!AW121)</f>
        <v/>
      </c>
      <c r="S118" s="261" t="str">
        <f>IF('Result Sheet'!BO121="","",'Result Sheet'!BO121)</f>
        <v/>
      </c>
      <c r="T118" s="262" t="str">
        <f>IF('Result Sheet'!BP121="","",'Result Sheet'!BP121)</f>
        <v/>
      </c>
      <c r="U118" s="261" t="str">
        <f>IF('Result Sheet'!CH121="","",'Result Sheet'!CH121)</f>
        <v/>
      </c>
      <c r="V118" s="262" t="str">
        <f>IF('Result Sheet'!CI121="","",'Result Sheet'!CI121)</f>
        <v/>
      </c>
      <c r="W118" s="261" t="str">
        <f>IF('Result Sheet'!DA121="","",'Result Sheet'!DA121)</f>
        <v/>
      </c>
      <c r="X118" s="262" t="str">
        <f>IF('Result Sheet'!DB121="","",'Result Sheet'!DB121)</f>
        <v/>
      </c>
      <c r="Y118" s="263" t="str">
        <f>IF('Result Sheet'!EG121="","",'Result Sheet'!EG121)</f>
        <v/>
      </c>
      <c r="BS118" s="264" t="str">
        <f>'Result Sheet'!G121</f>
        <v/>
      </c>
      <c r="BT118" s="265" t="str">
        <f t="shared" si="12"/>
        <v/>
      </c>
      <c r="BU118" s="265" t="str">
        <f t="shared" si="13"/>
        <v/>
      </c>
      <c r="BV118" s="265" t="str">
        <f t="shared" si="14"/>
        <v/>
      </c>
      <c r="BW118" s="265" t="str">
        <f t="shared" si="15"/>
        <v/>
      </c>
      <c r="BX118" s="265" t="str">
        <f t="shared" si="16"/>
        <v/>
      </c>
      <c r="BY118" s="265" t="str">
        <f t="shared" si="17"/>
        <v/>
      </c>
      <c r="BZ118" s="265" t="str">
        <f t="shared" si="18"/>
        <v/>
      </c>
      <c r="CA118" s="265" t="str">
        <f t="shared" si="19"/>
        <v/>
      </c>
      <c r="CB118" s="265" t="str">
        <f t="shared" si="20"/>
        <v/>
      </c>
      <c r="CC118" s="265" t="str">
        <f t="shared" si="21"/>
        <v/>
      </c>
      <c r="CD118" s="265" t="str">
        <f t="shared" si="22"/>
        <v/>
      </c>
      <c r="CE118" s="265" t="str">
        <f t="shared" si="23"/>
        <v/>
      </c>
      <c r="CF118" s="266"/>
    </row>
    <row r="119" spans="1:84" ht="15.9" customHeight="1">
      <c r="A119" s="253">
        <f>IF('[1]Statement of Marks'!A122="","",'[1]Statement of Marks'!A122)</f>
        <v>115</v>
      </c>
      <c r="B119" s="254" t="str">
        <f>IF('Result Sheet'!B122="","",'Result Sheet'!B122)</f>
        <v/>
      </c>
      <c r="C119" s="255" t="str">
        <f>IF('Result Sheet'!F122="","",'Result Sheet'!F122)</f>
        <v/>
      </c>
      <c r="D119" s="256" t="str">
        <f>IF('Result Sheet'!E122="","",'Result Sheet'!E122)</f>
        <v/>
      </c>
      <c r="E119" s="257" t="str">
        <f>IF('Result Sheet'!G122="","",'Result Sheet'!G122)</f>
        <v/>
      </c>
      <c r="F119" s="257" t="str">
        <f>IF('Result Sheet'!H122="","",'Result Sheet'!H122)</f>
        <v/>
      </c>
      <c r="G119" s="257" t="str">
        <f>IF('Result Sheet'!I122="","",'Result Sheet'!I122)</f>
        <v/>
      </c>
      <c r="H119" s="258" t="str">
        <f>IF('Result Sheet'!K122="","",'Result Sheet'!K122)</f>
        <v/>
      </c>
      <c r="I119" s="258" t="str">
        <f>IF('Result Sheet'!J122="","",'Result Sheet'!J122)</f>
        <v/>
      </c>
      <c r="J119" s="388" t="str">
        <f>IF('Result Sheet'!EE122="","",'Result Sheet'!EE122)</f>
        <v/>
      </c>
      <c r="K119" s="259" t="str">
        <f>IF('Result Sheet'!EA122="","",'Result Sheet'!EA122)</f>
        <v/>
      </c>
      <c r="L119" s="260" t="str">
        <f>IF('Result Sheet'!EB122="","",'Result Sheet'!EB122)</f>
        <v/>
      </c>
      <c r="M119" s="259" t="str">
        <f>IF('Result Sheet'!EC122="","",'Result Sheet'!EC122)</f>
        <v/>
      </c>
      <c r="N119" s="330" t="str">
        <f>IF('Result Sheet'!EH122="","",'Result Sheet'!EH122)</f>
        <v/>
      </c>
      <c r="O119" s="261" t="str">
        <f>IF('Result Sheet'!AC122="","",'Result Sheet'!AC122)</f>
        <v/>
      </c>
      <c r="P119" s="262" t="str">
        <f>IF('Result Sheet'!AD122="","",'Result Sheet'!AD122)</f>
        <v/>
      </c>
      <c r="Q119" s="261" t="str">
        <f>IF('Result Sheet'!AV122="","",'Result Sheet'!AV122)</f>
        <v/>
      </c>
      <c r="R119" s="262" t="str">
        <f>IF('Result Sheet'!AW122="","",'Result Sheet'!AW122)</f>
        <v/>
      </c>
      <c r="S119" s="261" t="str">
        <f>IF('Result Sheet'!BO122="","",'Result Sheet'!BO122)</f>
        <v/>
      </c>
      <c r="T119" s="262" t="str">
        <f>IF('Result Sheet'!BP122="","",'Result Sheet'!BP122)</f>
        <v/>
      </c>
      <c r="U119" s="261" t="str">
        <f>IF('Result Sheet'!CH122="","",'Result Sheet'!CH122)</f>
        <v/>
      </c>
      <c r="V119" s="262" t="str">
        <f>IF('Result Sheet'!CI122="","",'Result Sheet'!CI122)</f>
        <v/>
      </c>
      <c r="W119" s="261" t="str">
        <f>IF('Result Sheet'!DA122="","",'Result Sheet'!DA122)</f>
        <v/>
      </c>
      <c r="X119" s="262" t="str">
        <f>IF('Result Sheet'!DB122="","",'Result Sheet'!DB122)</f>
        <v/>
      </c>
      <c r="Y119" s="263" t="str">
        <f>IF('Result Sheet'!EG122="","",'Result Sheet'!EG122)</f>
        <v/>
      </c>
      <c r="BS119" s="264" t="str">
        <f>'Result Sheet'!G122</f>
        <v/>
      </c>
      <c r="BT119" s="265" t="str">
        <f t="shared" si="12"/>
        <v/>
      </c>
      <c r="BU119" s="265" t="str">
        <f t="shared" si="13"/>
        <v/>
      </c>
      <c r="BV119" s="265" t="str">
        <f t="shared" si="14"/>
        <v/>
      </c>
      <c r="BW119" s="265" t="str">
        <f t="shared" si="15"/>
        <v/>
      </c>
      <c r="BX119" s="265" t="str">
        <f t="shared" si="16"/>
        <v/>
      </c>
      <c r="BY119" s="265" t="str">
        <f t="shared" si="17"/>
        <v/>
      </c>
      <c r="BZ119" s="265" t="str">
        <f t="shared" si="18"/>
        <v/>
      </c>
      <c r="CA119" s="265" t="str">
        <f t="shared" si="19"/>
        <v/>
      </c>
      <c r="CB119" s="265" t="str">
        <f t="shared" si="20"/>
        <v/>
      </c>
      <c r="CC119" s="265" t="str">
        <f t="shared" si="21"/>
        <v/>
      </c>
      <c r="CD119" s="265" t="str">
        <f t="shared" si="22"/>
        <v/>
      </c>
      <c r="CE119" s="265" t="str">
        <f t="shared" si="23"/>
        <v/>
      </c>
      <c r="CF119" s="266"/>
    </row>
    <row r="120" spans="1:84" ht="15.9" customHeight="1">
      <c r="A120" s="253">
        <f>IF('[1]Statement of Marks'!A123="","",'[1]Statement of Marks'!A123)</f>
        <v>116</v>
      </c>
      <c r="B120" s="254" t="str">
        <f>IF('Result Sheet'!B123="","",'Result Sheet'!B123)</f>
        <v/>
      </c>
      <c r="C120" s="255" t="str">
        <f>IF('Result Sheet'!F123="","",'Result Sheet'!F123)</f>
        <v/>
      </c>
      <c r="D120" s="256" t="str">
        <f>IF('Result Sheet'!E123="","",'Result Sheet'!E123)</f>
        <v/>
      </c>
      <c r="E120" s="257" t="str">
        <f>IF('Result Sheet'!G123="","",'Result Sheet'!G123)</f>
        <v/>
      </c>
      <c r="F120" s="257" t="str">
        <f>IF('Result Sheet'!H123="","",'Result Sheet'!H123)</f>
        <v/>
      </c>
      <c r="G120" s="257" t="str">
        <f>IF('Result Sheet'!I123="","",'Result Sheet'!I123)</f>
        <v/>
      </c>
      <c r="H120" s="258" t="str">
        <f>IF('Result Sheet'!K123="","",'Result Sheet'!K123)</f>
        <v/>
      </c>
      <c r="I120" s="258" t="str">
        <f>IF('Result Sheet'!J123="","",'Result Sheet'!J123)</f>
        <v/>
      </c>
      <c r="J120" s="388" t="str">
        <f>IF('Result Sheet'!EE123="","",'Result Sheet'!EE123)</f>
        <v/>
      </c>
      <c r="K120" s="259" t="str">
        <f>IF('Result Sheet'!EA123="","",'Result Sheet'!EA123)</f>
        <v/>
      </c>
      <c r="L120" s="260" t="str">
        <f>IF('Result Sheet'!EB123="","",'Result Sheet'!EB123)</f>
        <v/>
      </c>
      <c r="M120" s="259" t="str">
        <f>IF('Result Sheet'!EC123="","",'Result Sheet'!EC123)</f>
        <v/>
      </c>
      <c r="N120" s="330" t="str">
        <f>IF('Result Sheet'!EH123="","",'Result Sheet'!EH123)</f>
        <v/>
      </c>
      <c r="O120" s="261" t="str">
        <f>IF('Result Sheet'!AC123="","",'Result Sheet'!AC123)</f>
        <v/>
      </c>
      <c r="P120" s="262" t="str">
        <f>IF('Result Sheet'!AD123="","",'Result Sheet'!AD123)</f>
        <v/>
      </c>
      <c r="Q120" s="261" t="str">
        <f>IF('Result Sheet'!AV123="","",'Result Sheet'!AV123)</f>
        <v/>
      </c>
      <c r="R120" s="262" t="str">
        <f>IF('Result Sheet'!AW123="","",'Result Sheet'!AW123)</f>
        <v/>
      </c>
      <c r="S120" s="261" t="str">
        <f>IF('Result Sheet'!BO123="","",'Result Sheet'!BO123)</f>
        <v/>
      </c>
      <c r="T120" s="262" t="str">
        <f>IF('Result Sheet'!BP123="","",'Result Sheet'!BP123)</f>
        <v/>
      </c>
      <c r="U120" s="261" t="str">
        <f>IF('Result Sheet'!CH123="","",'Result Sheet'!CH123)</f>
        <v/>
      </c>
      <c r="V120" s="262" t="str">
        <f>IF('Result Sheet'!CI123="","",'Result Sheet'!CI123)</f>
        <v/>
      </c>
      <c r="W120" s="261" t="str">
        <f>IF('Result Sheet'!DA123="","",'Result Sheet'!DA123)</f>
        <v/>
      </c>
      <c r="X120" s="262" t="str">
        <f>IF('Result Sheet'!DB123="","",'Result Sheet'!DB123)</f>
        <v/>
      </c>
      <c r="Y120" s="263" t="str">
        <f>IF('Result Sheet'!EG123="","",'Result Sheet'!EG123)</f>
        <v/>
      </c>
      <c r="BS120" s="264" t="str">
        <f>'Result Sheet'!G123</f>
        <v/>
      </c>
      <c r="BT120" s="265" t="str">
        <f t="shared" si="12"/>
        <v/>
      </c>
      <c r="BU120" s="265" t="str">
        <f t="shared" si="13"/>
        <v/>
      </c>
      <c r="BV120" s="265" t="str">
        <f t="shared" si="14"/>
        <v/>
      </c>
      <c r="BW120" s="265" t="str">
        <f t="shared" si="15"/>
        <v/>
      </c>
      <c r="BX120" s="265" t="str">
        <f t="shared" si="16"/>
        <v/>
      </c>
      <c r="BY120" s="265" t="str">
        <f t="shared" si="17"/>
        <v/>
      </c>
      <c r="BZ120" s="265" t="str">
        <f t="shared" si="18"/>
        <v/>
      </c>
      <c r="CA120" s="265" t="str">
        <f t="shared" si="19"/>
        <v/>
      </c>
      <c r="CB120" s="265" t="str">
        <f t="shared" si="20"/>
        <v/>
      </c>
      <c r="CC120" s="265" t="str">
        <f t="shared" si="21"/>
        <v/>
      </c>
      <c r="CD120" s="265" t="str">
        <f t="shared" si="22"/>
        <v/>
      </c>
      <c r="CE120" s="265" t="str">
        <f t="shared" si="23"/>
        <v/>
      </c>
      <c r="CF120" s="266"/>
    </row>
    <row r="121" spans="1:84" ht="15.9" customHeight="1">
      <c r="A121" s="253">
        <f>IF('[1]Statement of Marks'!A124="","",'[1]Statement of Marks'!A124)</f>
        <v>117</v>
      </c>
      <c r="B121" s="254" t="str">
        <f>IF('Result Sheet'!B124="","",'Result Sheet'!B124)</f>
        <v/>
      </c>
      <c r="C121" s="255" t="str">
        <f>IF('Result Sheet'!F124="","",'Result Sheet'!F124)</f>
        <v/>
      </c>
      <c r="D121" s="256" t="str">
        <f>IF('Result Sheet'!E124="","",'Result Sheet'!E124)</f>
        <v/>
      </c>
      <c r="E121" s="257" t="str">
        <f>IF('Result Sheet'!G124="","",'Result Sheet'!G124)</f>
        <v/>
      </c>
      <c r="F121" s="257" t="str">
        <f>IF('Result Sheet'!H124="","",'Result Sheet'!H124)</f>
        <v/>
      </c>
      <c r="G121" s="257" t="str">
        <f>IF('Result Sheet'!I124="","",'Result Sheet'!I124)</f>
        <v/>
      </c>
      <c r="H121" s="258" t="str">
        <f>IF('Result Sheet'!K124="","",'Result Sheet'!K124)</f>
        <v/>
      </c>
      <c r="I121" s="258" t="str">
        <f>IF('Result Sheet'!J124="","",'Result Sheet'!J124)</f>
        <v/>
      </c>
      <c r="J121" s="388" t="str">
        <f>IF('Result Sheet'!EE124="","",'Result Sheet'!EE124)</f>
        <v/>
      </c>
      <c r="K121" s="259" t="str">
        <f>IF('Result Sheet'!EA124="","",'Result Sheet'!EA124)</f>
        <v/>
      </c>
      <c r="L121" s="260" t="str">
        <f>IF('Result Sheet'!EB124="","",'Result Sheet'!EB124)</f>
        <v/>
      </c>
      <c r="M121" s="259" t="str">
        <f>IF('Result Sheet'!EC124="","",'Result Sheet'!EC124)</f>
        <v/>
      </c>
      <c r="N121" s="330" t="str">
        <f>IF('Result Sheet'!EH124="","",'Result Sheet'!EH124)</f>
        <v/>
      </c>
      <c r="O121" s="261" t="str">
        <f>IF('Result Sheet'!AC124="","",'Result Sheet'!AC124)</f>
        <v/>
      </c>
      <c r="P121" s="262" t="str">
        <f>IF('Result Sheet'!AD124="","",'Result Sheet'!AD124)</f>
        <v/>
      </c>
      <c r="Q121" s="261" t="str">
        <f>IF('Result Sheet'!AV124="","",'Result Sheet'!AV124)</f>
        <v/>
      </c>
      <c r="R121" s="262" t="str">
        <f>IF('Result Sheet'!AW124="","",'Result Sheet'!AW124)</f>
        <v/>
      </c>
      <c r="S121" s="261" t="str">
        <f>IF('Result Sheet'!BO124="","",'Result Sheet'!BO124)</f>
        <v/>
      </c>
      <c r="T121" s="262" t="str">
        <f>IF('Result Sheet'!BP124="","",'Result Sheet'!BP124)</f>
        <v/>
      </c>
      <c r="U121" s="261" t="str">
        <f>IF('Result Sheet'!CH124="","",'Result Sheet'!CH124)</f>
        <v/>
      </c>
      <c r="V121" s="262" t="str">
        <f>IF('Result Sheet'!CI124="","",'Result Sheet'!CI124)</f>
        <v/>
      </c>
      <c r="W121" s="261" t="str">
        <f>IF('Result Sheet'!DA124="","",'Result Sheet'!DA124)</f>
        <v/>
      </c>
      <c r="X121" s="262" t="str">
        <f>IF('Result Sheet'!DB124="","",'Result Sheet'!DB124)</f>
        <v/>
      </c>
      <c r="Y121" s="263" t="str">
        <f>IF('Result Sheet'!EG124="","",'Result Sheet'!EG124)</f>
        <v/>
      </c>
      <c r="BS121" s="264" t="str">
        <f>'Result Sheet'!G124</f>
        <v/>
      </c>
      <c r="BT121" s="265" t="str">
        <f t="shared" si="12"/>
        <v/>
      </c>
      <c r="BU121" s="265" t="str">
        <f t="shared" si="13"/>
        <v/>
      </c>
      <c r="BV121" s="265" t="str">
        <f t="shared" si="14"/>
        <v/>
      </c>
      <c r="BW121" s="265" t="str">
        <f t="shared" si="15"/>
        <v/>
      </c>
      <c r="BX121" s="265" t="str">
        <f t="shared" si="16"/>
        <v/>
      </c>
      <c r="BY121" s="265" t="str">
        <f t="shared" si="17"/>
        <v/>
      </c>
      <c r="BZ121" s="265" t="str">
        <f t="shared" si="18"/>
        <v/>
      </c>
      <c r="CA121" s="265" t="str">
        <f t="shared" si="19"/>
        <v/>
      </c>
      <c r="CB121" s="265" t="str">
        <f t="shared" si="20"/>
        <v/>
      </c>
      <c r="CC121" s="265" t="str">
        <f t="shared" si="21"/>
        <v/>
      </c>
      <c r="CD121" s="265" t="str">
        <f t="shared" si="22"/>
        <v/>
      </c>
      <c r="CE121" s="265" t="str">
        <f t="shared" si="23"/>
        <v/>
      </c>
      <c r="CF121" s="266"/>
    </row>
    <row r="122" spans="1:84" ht="15.9" customHeight="1">
      <c r="A122" s="253">
        <f>IF('[1]Statement of Marks'!A125="","",'[1]Statement of Marks'!A125)</f>
        <v>118</v>
      </c>
      <c r="B122" s="254" t="str">
        <f>IF('Result Sheet'!B125="","",'Result Sheet'!B125)</f>
        <v/>
      </c>
      <c r="C122" s="255" t="str">
        <f>IF('Result Sheet'!F125="","",'Result Sheet'!F125)</f>
        <v/>
      </c>
      <c r="D122" s="256" t="str">
        <f>IF('Result Sheet'!E125="","",'Result Sheet'!E125)</f>
        <v/>
      </c>
      <c r="E122" s="257" t="str">
        <f>IF('Result Sheet'!G125="","",'Result Sheet'!G125)</f>
        <v/>
      </c>
      <c r="F122" s="257" t="str">
        <f>IF('Result Sheet'!H125="","",'Result Sheet'!H125)</f>
        <v/>
      </c>
      <c r="G122" s="257" t="str">
        <f>IF('Result Sheet'!I125="","",'Result Sheet'!I125)</f>
        <v/>
      </c>
      <c r="H122" s="258" t="str">
        <f>IF('Result Sheet'!K125="","",'Result Sheet'!K125)</f>
        <v/>
      </c>
      <c r="I122" s="258" t="str">
        <f>IF('Result Sheet'!J125="","",'Result Sheet'!J125)</f>
        <v/>
      </c>
      <c r="J122" s="388" t="str">
        <f>IF('Result Sheet'!EE125="","",'Result Sheet'!EE125)</f>
        <v/>
      </c>
      <c r="K122" s="259" t="str">
        <f>IF('Result Sheet'!EA125="","",'Result Sheet'!EA125)</f>
        <v/>
      </c>
      <c r="L122" s="260" t="str">
        <f>IF('Result Sheet'!EB125="","",'Result Sheet'!EB125)</f>
        <v/>
      </c>
      <c r="M122" s="259" t="str">
        <f>IF('Result Sheet'!EC125="","",'Result Sheet'!EC125)</f>
        <v/>
      </c>
      <c r="N122" s="330" t="str">
        <f>IF('Result Sheet'!EH125="","",'Result Sheet'!EH125)</f>
        <v/>
      </c>
      <c r="O122" s="261" t="str">
        <f>IF('Result Sheet'!AC125="","",'Result Sheet'!AC125)</f>
        <v/>
      </c>
      <c r="P122" s="262" t="str">
        <f>IF('Result Sheet'!AD125="","",'Result Sheet'!AD125)</f>
        <v/>
      </c>
      <c r="Q122" s="261" t="str">
        <f>IF('Result Sheet'!AV125="","",'Result Sheet'!AV125)</f>
        <v/>
      </c>
      <c r="R122" s="262" t="str">
        <f>IF('Result Sheet'!AW125="","",'Result Sheet'!AW125)</f>
        <v/>
      </c>
      <c r="S122" s="261" t="str">
        <f>IF('Result Sheet'!BO125="","",'Result Sheet'!BO125)</f>
        <v/>
      </c>
      <c r="T122" s="262" t="str">
        <f>IF('Result Sheet'!BP125="","",'Result Sheet'!BP125)</f>
        <v/>
      </c>
      <c r="U122" s="261" t="str">
        <f>IF('Result Sheet'!CH125="","",'Result Sheet'!CH125)</f>
        <v/>
      </c>
      <c r="V122" s="262" t="str">
        <f>IF('Result Sheet'!CI125="","",'Result Sheet'!CI125)</f>
        <v/>
      </c>
      <c r="W122" s="261" t="str">
        <f>IF('Result Sheet'!DA125="","",'Result Sheet'!DA125)</f>
        <v/>
      </c>
      <c r="X122" s="262" t="str">
        <f>IF('Result Sheet'!DB125="","",'Result Sheet'!DB125)</f>
        <v/>
      </c>
      <c r="Y122" s="263" t="str">
        <f>IF('Result Sheet'!EG125="","",'Result Sheet'!EG125)</f>
        <v/>
      </c>
      <c r="BS122" s="264" t="str">
        <f>'Result Sheet'!G125</f>
        <v/>
      </c>
      <c r="BT122" s="265" t="str">
        <f t="shared" si="12"/>
        <v/>
      </c>
      <c r="BU122" s="265" t="str">
        <f t="shared" si="13"/>
        <v/>
      </c>
      <c r="BV122" s="265" t="str">
        <f t="shared" si="14"/>
        <v/>
      </c>
      <c r="BW122" s="265" t="str">
        <f t="shared" si="15"/>
        <v/>
      </c>
      <c r="BX122" s="265" t="str">
        <f t="shared" si="16"/>
        <v/>
      </c>
      <c r="BY122" s="265" t="str">
        <f t="shared" si="17"/>
        <v/>
      </c>
      <c r="BZ122" s="265" t="str">
        <f t="shared" si="18"/>
        <v/>
      </c>
      <c r="CA122" s="265" t="str">
        <f t="shared" si="19"/>
        <v/>
      </c>
      <c r="CB122" s="265" t="str">
        <f t="shared" si="20"/>
        <v/>
      </c>
      <c r="CC122" s="265" t="str">
        <f t="shared" si="21"/>
        <v/>
      </c>
      <c r="CD122" s="265" t="str">
        <f t="shared" si="22"/>
        <v/>
      </c>
      <c r="CE122" s="265" t="str">
        <f t="shared" si="23"/>
        <v/>
      </c>
      <c r="CF122" s="266"/>
    </row>
    <row r="123" spans="1:84" ht="15.9" customHeight="1">
      <c r="A123" s="253">
        <f>IF('[1]Statement of Marks'!A126="","",'[1]Statement of Marks'!A126)</f>
        <v>119</v>
      </c>
      <c r="B123" s="254" t="str">
        <f>IF('Result Sheet'!B126="","",'Result Sheet'!B126)</f>
        <v/>
      </c>
      <c r="C123" s="255" t="str">
        <f>IF('Result Sheet'!F126="","",'Result Sheet'!F126)</f>
        <v/>
      </c>
      <c r="D123" s="256" t="str">
        <f>IF('Result Sheet'!E126="","",'Result Sheet'!E126)</f>
        <v/>
      </c>
      <c r="E123" s="257" t="str">
        <f>IF('Result Sheet'!G126="","",'Result Sheet'!G126)</f>
        <v/>
      </c>
      <c r="F123" s="257" t="str">
        <f>IF('Result Sheet'!H126="","",'Result Sheet'!H126)</f>
        <v/>
      </c>
      <c r="G123" s="257" t="str">
        <f>IF('Result Sheet'!I126="","",'Result Sheet'!I126)</f>
        <v/>
      </c>
      <c r="H123" s="258" t="str">
        <f>IF('Result Sheet'!K126="","",'Result Sheet'!K126)</f>
        <v/>
      </c>
      <c r="I123" s="258" t="str">
        <f>IF('Result Sheet'!J126="","",'Result Sheet'!J126)</f>
        <v/>
      </c>
      <c r="J123" s="388" t="str">
        <f>IF('Result Sheet'!EE126="","",'Result Sheet'!EE126)</f>
        <v/>
      </c>
      <c r="K123" s="259" t="str">
        <f>IF('Result Sheet'!EA126="","",'Result Sheet'!EA126)</f>
        <v/>
      </c>
      <c r="L123" s="260" t="str">
        <f>IF('Result Sheet'!EB126="","",'Result Sheet'!EB126)</f>
        <v/>
      </c>
      <c r="M123" s="259" t="str">
        <f>IF('Result Sheet'!EC126="","",'Result Sheet'!EC126)</f>
        <v/>
      </c>
      <c r="N123" s="330" t="str">
        <f>IF('Result Sheet'!EH126="","",'Result Sheet'!EH126)</f>
        <v/>
      </c>
      <c r="O123" s="261" t="str">
        <f>IF('Result Sheet'!AC126="","",'Result Sheet'!AC126)</f>
        <v/>
      </c>
      <c r="P123" s="262" t="str">
        <f>IF('Result Sheet'!AD126="","",'Result Sheet'!AD126)</f>
        <v/>
      </c>
      <c r="Q123" s="261" t="str">
        <f>IF('Result Sheet'!AV126="","",'Result Sheet'!AV126)</f>
        <v/>
      </c>
      <c r="R123" s="262" t="str">
        <f>IF('Result Sheet'!AW126="","",'Result Sheet'!AW126)</f>
        <v/>
      </c>
      <c r="S123" s="261" t="str">
        <f>IF('Result Sheet'!BO126="","",'Result Sheet'!BO126)</f>
        <v/>
      </c>
      <c r="T123" s="262" t="str">
        <f>IF('Result Sheet'!BP126="","",'Result Sheet'!BP126)</f>
        <v/>
      </c>
      <c r="U123" s="261" t="str">
        <f>IF('Result Sheet'!CH126="","",'Result Sheet'!CH126)</f>
        <v/>
      </c>
      <c r="V123" s="262" t="str">
        <f>IF('Result Sheet'!CI126="","",'Result Sheet'!CI126)</f>
        <v/>
      </c>
      <c r="W123" s="261" t="str">
        <f>IF('Result Sheet'!DA126="","",'Result Sheet'!DA126)</f>
        <v/>
      </c>
      <c r="X123" s="262" t="str">
        <f>IF('Result Sheet'!DB126="","",'Result Sheet'!DB126)</f>
        <v/>
      </c>
      <c r="Y123" s="263" t="str">
        <f>IF('Result Sheet'!EG126="","",'Result Sheet'!EG126)</f>
        <v/>
      </c>
      <c r="BS123" s="264" t="str">
        <f>'Result Sheet'!G126</f>
        <v/>
      </c>
      <c r="BT123" s="265" t="str">
        <f t="shared" si="12"/>
        <v/>
      </c>
      <c r="BU123" s="265" t="str">
        <f t="shared" si="13"/>
        <v/>
      </c>
      <c r="BV123" s="265" t="str">
        <f t="shared" si="14"/>
        <v/>
      </c>
      <c r="BW123" s="265" t="str">
        <f t="shared" si="15"/>
        <v/>
      </c>
      <c r="BX123" s="265" t="str">
        <f t="shared" si="16"/>
        <v/>
      </c>
      <c r="BY123" s="265" t="str">
        <f t="shared" si="17"/>
        <v/>
      </c>
      <c r="BZ123" s="265" t="str">
        <f t="shared" si="18"/>
        <v/>
      </c>
      <c r="CA123" s="265" t="str">
        <f t="shared" si="19"/>
        <v/>
      </c>
      <c r="CB123" s="265" t="str">
        <f t="shared" si="20"/>
        <v/>
      </c>
      <c r="CC123" s="265" t="str">
        <f t="shared" si="21"/>
        <v/>
      </c>
      <c r="CD123" s="265" t="str">
        <f t="shared" si="22"/>
        <v/>
      </c>
      <c r="CE123" s="265" t="str">
        <f t="shared" si="23"/>
        <v/>
      </c>
      <c r="CF123" s="266"/>
    </row>
    <row r="124" spans="1:84" ht="15.9" customHeight="1">
      <c r="A124" s="253">
        <f>IF('[1]Statement of Marks'!A127="","",'[1]Statement of Marks'!A127)</f>
        <v>120</v>
      </c>
      <c r="B124" s="254" t="str">
        <f>IF('Result Sheet'!B127="","",'Result Sheet'!B127)</f>
        <v/>
      </c>
      <c r="C124" s="255" t="str">
        <f>IF('Result Sheet'!F127="","",'Result Sheet'!F127)</f>
        <v/>
      </c>
      <c r="D124" s="256" t="str">
        <f>IF('Result Sheet'!E127="","",'Result Sheet'!E127)</f>
        <v/>
      </c>
      <c r="E124" s="257" t="str">
        <f>IF('Result Sheet'!G127="","",'Result Sheet'!G127)</f>
        <v/>
      </c>
      <c r="F124" s="257" t="str">
        <f>IF('Result Sheet'!H127="","",'Result Sheet'!H127)</f>
        <v/>
      </c>
      <c r="G124" s="257" t="str">
        <f>IF('Result Sheet'!I127="","",'Result Sheet'!I127)</f>
        <v/>
      </c>
      <c r="H124" s="258" t="str">
        <f>IF('Result Sheet'!K127="","",'Result Sheet'!K127)</f>
        <v/>
      </c>
      <c r="I124" s="258" t="str">
        <f>IF('Result Sheet'!J127="","",'Result Sheet'!J127)</f>
        <v/>
      </c>
      <c r="J124" s="388" t="str">
        <f>IF('Result Sheet'!EE127="","",'Result Sheet'!EE127)</f>
        <v/>
      </c>
      <c r="K124" s="259" t="str">
        <f>IF('Result Sheet'!EA127="","",'Result Sheet'!EA127)</f>
        <v/>
      </c>
      <c r="L124" s="260" t="str">
        <f>IF('Result Sheet'!EB127="","",'Result Sheet'!EB127)</f>
        <v/>
      </c>
      <c r="M124" s="259" t="str">
        <f>IF('Result Sheet'!EC127="","",'Result Sheet'!EC127)</f>
        <v/>
      </c>
      <c r="N124" s="330" t="str">
        <f>IF('Result Sheet'!EH127="","",'Result Sheet'!EH127)</f>
        <v/>
      </c>
      <c r="O124" s="261" t="str">
        <f>IF('Result Sheet'!AC127="","",'Result Sheet'!AC127)</f>
        <v/>
      </c>
      <c r="P124" s="262" t="str">
        <f>IF('Result Sheet'!AD127="","",'Result Sheet'!AD127)</f>
        <v/>
      </c>
      <c r="Q124" s="261" t="str">
        <f>IF('Result Sheet'!AV127="","",'Result Sheet'!AV127)</f>
        <v/>
      </c>
      <c r="R124" s="262" t="str">
        <f>IF('Result Sheet'!AW127="","",'Result Sheet'!AW127)</f>
        <v/>
      </c>
      <c r="S124" s="261" t="str">
        <f>IF('Result Sheet'!BO127="","",'Result Sheet'!BO127)</f>
        <v/>
      </c>
      <c r="T124" s="262" t="str">
        <f>IF('Result Sheet'!BP127="","",'Result Sheet'!BP127)</f>
        <v/>
      </c>
      <c r="U124" s="261" t="str">
        <f>IF('Result Sheet'!CH127="","",'Result Sheet'!CH127)</f>
        <v/>
      </c>
      <c r="V124" s="262" t="str">
        <f>IF('Result Sheet'!CI127="","",'Result Sheet'!CI127)</f>
        <v/>
      </c>
      <c r="W124" s="261" t="str">
        <f>IF('Result Sheet'!DA127="","",'Result Sheet'!DA127)</f>
        <v/>
      </c>
      <c r="X124" s="262" t="str">
        <f>IF('Result Sheet'!DB127="","",'Result Sheet'!DB127)</f>
        <v/>
      </c>
      <c r="Y124" s="263" t="str">
        <f>IF('Result Sheet'!EG127="","",'Result Sheet'!EG127)</f>
        <v/>
      </c>
      <c r="BS124" s="264" t="str">
        <f>'Result Sheet'!G127</f>
        <v/>
      </c>
      <c r="BT124" s="265" t="str">
        <f t="shared" si="12"/>
        <v/>
      </c>
      <c r="BU124" s="265" t="str">
        <f t="shared" si="13"/>
        <v/>
      </c>
      <c r="BV124" s="265" t="str">
        <f t="shared" si="14"/>
        <v/>
      </c>
      <c r="BW124" s="265" t="str">
        <f t="shared" si="15"/>
        <v/>
      </c>
      <c r="BX124" s="265" t="str">
        <f t="shared" si="16"/>
        <v/>
      </c>
      <c r="BY124" s="265" t="str">
        <f t="shared" si="17"/>
        <v/>
      </c>
      <c r="BZ124" s="265" t="str">
        <f t="shared" si="18"/>
        <v/>
      </c>
      <c r="CA124" s="265" t="str">
        <f t="shared" si="19"/>
        <v/>
      </c>
      <c r="CB124" s="265" t="str">
        <f t="shared" si="20"/>
        <v/>
      </c>
      <c r="CC124" s="265" t="str">
        <f t="shared" si="21"/>
        <v/>
      </c>
      <c r="CD124" s="265" t="str">
        <f t="shared" si="22"/>
        <v/>
      </c>
      <c r="CE124" s="265" t="str">
        <f t="shared" si="23"/>
        <v/>
      </c>
      <c r="CF124" s="266"/>
    </row>
    <row r="125" spans="1:84" ht="15.9" customHeight="1">
      <c r="A125" s="253">
        <f>IF('[1]Statement of Marks'!A128="","",'[1]Statement of Marks'!A128)</f>
        <v>121</v>
      </c>
      <c r="B125" s="254" t="str">
        <f>IF('Result Sheet'!B128="","",'Result Sheet'!B128)</f>
        <v/>
      </c>
      <c r="C125" s="255" t="str">
        <f>IF('Result Sheet'!F128="","",'Result Sheet'!F128)</f>
        <v/>
      </c>
      <c r="D125" s="256" t="str">
        <f>IF('Result Sheet'!E128="","",'Result Sheet'!E128)</f>
        <v/>
      </c>
      <c r="E125" s="257" t="str">
        <f>IF('Result Sheet'!G128="","",'Result Sheet'!G128)</f>
        <v/>
      </c>
      <c r="F125" s="257" t="str">
        <f>IF('Result Sheet'!H128="","",'Result Sheet'!H128)</f>
        <v/>
      </c>
      <c r="G125" s="257" t="str">
        <f>IF('Result Sheet'!I128="","",'Result Sheet'!I128)</f>
        <v/>
      </c>
      <c r="H125" s="258" t="str">
        <f>IF('Result Sheet'!K128="","",'Result Sheet'!K128)</f>
        <v/>
      </c>
      <c r="I125" s="258" t="str">
        <f>IF('Result Sheet'!J128="","",'Result Sheet'!J128)</f>
        <v/>
      </c>
      <c r="J125" s="388" t="str">
        <f>IF('Result Sheet'!EE128="","",'Result Sheet'!EE128)</f>
        <v/>
      </c>
      <c r="K125" s="259" t="str">
        <f>IF('Result Sheet'!EA128="","",'Result Sheet'!EA128)</f>
        <v/>
      </c>
      <c r="L125" s="260" t="str">
        <f>IF('Result Sheet'!EB128="","",'Result Sheet'!EB128)</f>
        <v/>
      </c>
      <c r="M125" s="259" t="str">
        <f>IF('Result Sheet'!EC128="","",'Result Sheet'!EC128)</f>
        <v/>
      </c>
      <c r="N125" s="330" t="str">
        <f>IF('Result Sheet'!EH128="","",'Result Sheet'!EH128)</f>
        <v/>
      </c>
      <c r="O125" s="261" t="str">
        <f>IF('Result Sheet'!AC128="","",'Result Sheet'!AC128)</f>
        <v/>
      </c>
      <c r="P125" s="262" t="str">
        <f>IF('Result Sheet'!AD128="","",'Result Sheet'!AD128)</f>
        <v/>
      </c>
      <c r="Q125" s="261" t="str">
        <f>IF('Result Sheet'!AV128="","",'Result Sheet'!AV128)</f>
        <v/>
      </c>
      <c r="R125" s="262" t="str">
        <f>IF('Result Sheet'!AW128="","",'Result Sheet'!AW128)</f>
        <v/>
      </c>
      <c r="S125" s="261" t="str">
        <f>IF('Result Sheet'!BO128="","",'Result Sheet'!BO128)</f>
        <v/>
      </c>
      <c r="T125" s="262" t="str">
        <f>IF('Result Sheet'!BP128="","",'Result Sheet'!BP128)</f>
        <v/>
      </c>
      <c r="U125" s="261" t="str">
        <f>IF('Result Sheet'!CH128="","",'Result Sheet'!CH128)</f>
        <v/>
      </c>
      <c r="V125" s="262" t="str">
        <f>IF('Result Sheet'!CI128="","",'Result Sheet'!CI128)</f>
        <v/>
      </c>
      <c r="W125" s="261" t="str">
        <f>IF('Result Sheet'!DA128="","",'Result Sheet'!DA128)</f>
        <v/>
      </c>
      <c r="X125" s="262" t="str">
        <f>IF('Result Sheet'!DB128="","",'Result Sheet'!DB128)</f>
        <v/>
      </c>
      <c r="Y125" s="263" t="str">
        <f>IF('Result Sheet'!EG128="","",'Result Sheet'!EG128)</f>
        <v/>
      </c>
      <c r="BS125" s="264" t="str">
        <f>'Result Sheet'!G128</f>
        <v/>
      </c>
      <c r="BT125" s="265" t="str">
        <f t="shared" si="12"/>
        <v/>
      </c>
      <c r="BU125" s="265" t="str">
        <f t="shared" si="13"/>
        <v/>
      </c>
      <c r="BV125" s="265" t="str">
        <f t="shared" si="14"/>
        <v/>
      </c>
      <c r="BW125" s="265" t="str">
        <f t="shared" si="15"/>
        <v/>
      </c>
      <c r="BX125" s="265" t="str">
        <f t="shared" si="16"/>
        <v/>
      </c>
      <c r="BY125" s="265" t="str">
        <f t="shared" si="17"/>
        <v/>
      </c>
      <c r="BZ125" s="265" t="str">
        <f t="shared" si="18"/>
        <v/>
      </c>
      <c r="CA125" s="265" t="str">
        <f t="shared" si="19"/>
        <v/>
      </c>
      <c r="CB125" s="265" t="str">
        <f t="shared" si="20"/>
        <v/>
      </c>
      <c r="CC125" s="265" t="str">
        <f t="shared" si="21"/>
        <v/>
      </c>
      <c r="CD125" s="265" t="str">
        <f t="shared" si="22"/>
        <v/>
      </c>
      <c r="CE125" s="265" t="str">
        <f t="shared" si="23"/>
        <v/>
      </c>
      <c r="CF125" s="266"/>
    </row>
    <row r="126" spans="1:84" ht="15.9" customHeight="1">
      <c r="A126" s="253">
        <f>IF('[1]Statement of Marks'!A129="","",'[1]Statement of Marks'!A129)</f>
        <v>122</v>
      </c>
      <c r="B126" s="254" t="str">
        <f>IF('Result Sheet'!B129="","",'Result Sheet'!B129)</f>
        <v/>
      </c>
      <c r="C126" s="255" t="str">
        <f>IF('Result Sheet'!F129="","",'Result Sheet'!F129)</f>
        <v/>
      </c>
      <c r="D126" s="256" t="str">
        <f>IF('Result Sheet'!E129="","",'Result Sheet'!E129)</f>
        <v/>
      </c>
      <c r="E126" s="257" t="str">
        <f>IF('Result Sheet'!G129="","",'Result Sheet'!G129)</f>
        <v/>
      </c>
      <c r="F126" s="257" t="str">
        <f>IF('Result Sheet'!H129="","",'Result Sheet'!H129)</f>
        <v/>
      </c>
      <c r="G126" s="257" t="str">
        <f>IF('Result Sheet'!I129="","",'Result Sheet'!I129)</f>
        <v/>
      </c>
      <c r="H126" s="258" t="str">
        <f>IF('Result Sheet'!K129="","",'Result Sheet'!K129)</f>
        <v/>
      </c>
      <c r="I126" s="258" t="str">
        <f>IF('Result Sheet'!J129="","",'Result Sheet'!J129)</f>
        <v/>
      </c>
      <c r="J126" s="388" t="str">
        <f>IF('Result Sheet'!EE129="","",'Result Sheet'!EE129)</f>
        <v/>
      </c>
      <c r="K126" s="259" t="str">
        <f>IF('Result Sheet'!EA129="","",'Result Sheet'!EA129)</f>
        <v/>
      </c>
      <c r="L126" s="260" t="str">
        <f>IF('Result Sheet'!EB129="","",'Result Sheet'!EB129)</f>
        <v/>
      </c>
      <c r="M126" s="259" t="str">
        <f>IF('Result Sheet'!EC129="","",'Result Sheet'!EC129)</f>
        <v/>
      </c>
      <c r="N126" s="330" t="str">
        <f>IF('Result Sheet'!EH129="","",'Result Sheet'!EH129)</f>
        <v/>
      </c>
      <c r="O126" s="261" t="str">
        <f>IF('Result Sheet'!AC129="","",'Result Sheet'!AC129)</f>
        <v/>
      </c>
      <c r="P126" s="262" t="str">
        <f>IF('Result Sheet'!AD129="","",'Result Sheet'!AD129)</f>
        <v/>
      </c>
      <c r="Q126" s="261" t="str">
        <f>IF('Result Sheet'!AV129="","",'Result Sheet'!AV129)</f>
        <v/>
      </c>
      <c r="R126" s="262" t="str">
        <f>IF('Result Sheet'!AW129="","",'Result Sheet'!AW129)</f>
        <v/>
      </c>
      <c r="S126" s="261" t="str">
        <f>IF('Result Sheet'!BO129="","",'Result Sheet'!BO129)</f>
        <v/>
      </c>
      <c r="T126" s="262" t="str">
        <f>IF('Result Sheet'!BP129="","",'Result Sheet'!BP129)</f>
        <v/>
      </c>
      <c r="U126" s="261" t="str">
        <f>IF('Result Sheet'!CH129="","",'Result Sheet'!CH129)</f>
        <v/>
      </c>
      <c r="V126" s="262" t="str">
        <f>IF('Result Sheet'!CI129="","",'Result Sheet'!CI129)</f>
        <v/>
      </c>
      <c r="W126" s="261" t="str">
        <f>IF('Result Sheet'!DA129="","",'Result Sheet'!DA129)</f>
        <v/>
      </c>
      <c r="X126" s="262" t="str">
        <f>IF('Result Sheet'!DB129="","",'Result Sheet'!DB129)</f>
        <v/>
      </c>
      <c r="Y126" s="263" t="str">
        <f>IF('Result Sheet'!EG129="","",'Result Sheet'!EG129)</f>
        <v/>
      </c>
      <c r="BS126" s="264" t="str">
        <f>'Result Sheet'!G129</f>
        <v/>
      </c>
      <c r="BT126" s="265" t="str">
        <f t="shared" si="12"/>
        <v/>
      </c>
      <c r="BU126" s="265" t="str">
        <f t="shared" si="13"/>
        <v/>
      </c>
      <c r="BV126" s="265" t="str">
        <f t="shared" si="14"/>
        <v/>
      </c>
      <c r="BW126" s="265" t="str">
        <f t="shared" si="15"/>
        <v/>
      </c>
      <c r="BX126" s="265" t="str">
        <f t="shared" si="16"/>
        <v/>
      </c>
      <c r="BY126" s="265" t="str">
        <f t="shared" si="17"/>
        <v/>
      </c>
      <c r="BZ126" s="265" t="str">
        <f t="shared" si="18"/>
        <v/>
      </c>
      <c r="CA126" s="265" t="str">
        <f t="shared" si="19"/>
        <v/>
      </c>
      <c r="CB126" s="265" t="str">
        <f t="shared" si="20"/>
        <v/>
      </c>
      <c r="CC126" s="265" t="str">
        <f t="shared" si="21"/>
        <v/>
      </c>
      <c r="CD126" s="265" t="str">
        <f t="shared" si="22"/>
        <v/>
      </c>
      <c r="CE126" s="265" t="str">
        <f t="shared" si="23"/>
        <v/>
      </c>
      <c r="CF126" s="266"/>
    </row>
    <row r="127" spans="1:84" ht="15.9" customHeight="1">
      <c r="A127" s="253">
        <f>IF('[1]Statement of Marks'!A130="","",'[1]Statement of Marks'!A130)</f>
        <v>123</v>
      </c>
      <c r="B127" s="254" t="str">
        <f>IF('Result Sheet'!B130="","",'Result Sheet'!B130)</f>
        <v/>
      </c>
      <c r="C127" s="255" t="str">
        <f>IF('Result Sheet'!F130="","",'Result Sheet'!F130)</f>
        <v/>
      </c>
      <c r="D127" s="256" t="str">
        <f>IF('Result Sheet'!E130="","",'Result Sheet'!E130)</f>
        <v/>
      </c>
      <c r="E127" s="257" t="str">
        <f>IF('Result Sheet'!G130="","",'Result Sheet'!G130)</f>
        <v/>
      </c>
      <c r="F127" s="257" t="str">
        <f>IF('Result Sheet'!H130="","",'Result Sheet'!H130)</f>
        <v/>
      </c>
      <c r="G127" s="257" t="str">
        <f>IF('Result Sheet'!I130="","",'Result Sheet'!I130)</f>
        <v/>
      </c>
      <c r="H127" s="258" t="str">
        <f>IF('Result Sheet'!K130="","",'Result Sheet'!K130)</f>
        <v/>
      </c>
      <c r="I127" s="258" t="str">
        <f>IF('Result Sheet'!J130="","",'Result Sheet'!J130)</f>
        <v/>
      </c>
      <c r="J127" s="388" t="str">
        <f>IF('Result Sheet'!EE130="","",'Result Sheet'!EE130)</f>
        <v/>
      </c>
      <c r="K127" s="259" t="str">
        <f>IF('Result Sheet'!EA130="","",'Result Sheet'!EA130)</f>
        <v/>
      </c>
      <c r="L127" s="260" t="str">
        <f>IF('Result Sheet'!EB130="","",'Result Sheet'!EB130)</f>
        <v/>
      </c>
      <c r="M127" s="259" t="str">
        <f>IF('Result Sheet'!EC130="","",'Result Sheet'!EC130)</f>
        <v/>
      </c>
      <c r="N127" s="330" t="str">
        <f>IF('Result Sheet'!EH130="","",'Result Sheet'!EH130)</f>
        <v/>
      </c>
      <c r="O127" s="261" t="str">
        <f>IF('Result Sheet'!AC130="","",'Result Sheet'!AC130)</f>
        <v/>
      </c>
      <c r="P127" s="262" t="str">
        <f>IF('Result Sheet'!AD130="","",'Result Sheet'!AD130)</f>
        <v/>
      </c>
      <c r="Q127" s="261" t="str">
        <f>IF('Result Sheet'!AV130="","",'Result Sheet'!AV130)</f>
        <v/>
      </c>
      <c r="R127" s="262" t="str">
        <f>IF('Result Sheet'!AW130="","",'Result Sheet'!AW130)</f>
        <v/>
      </c>
      <c r="S127" s="261" t="str">
        <f>IF('Result Sheet'!BO130="","",'Result Sheet'!BO130)</f>
        <v/>
      </c>
      <c r="T127" s="262" t="str">
        <f>IF('Result Sheet'!BP130="","",'Result Sheet'!BP130)</f>
        <v/>
      </c>
      <c r="U127" s="261" t="str">
        <f>IF('Result Sheet'!CH130="","",'Result Sheet'!CH130)</f>
        <v/>
      </c>
      <c r="V127" s="262" t="str">
        <f>IF('Result Sheet'!CI130="","",'Result Sheet'!CI130)</f>
        <v/>
      </c>
      <c r="W127" s="261" t="str">
        <f>IF('Result Sheet'!DA130="","",'Result Sheet'!DA130)</f>
        <v/>
      </c>
      <c r="X127" s="262" t="str">
        <f>IF('Result Sheet'!DB130="","",'Result Sheet'!DB130)</f>
        <v/>
      </c>
      <c r="Y127" s="263" t="str">
        <f>IF('Result Sheet'!EG130="","",'Result Sheet'!EG130)</f>
        <v/>
      </c>
      <c r="BS127" s="264" t="str">
        <f>'Result Sheet'!G130</f>
        <v/>
      </c>
      <c r="BT127" s="265" t="str">
        <f t="shared" si="12"/>
        <v/>
      </c>
      <c r="BU127" s="265" t="str">
        <f t="shared" si="13"/>
        <v/>
      </c>
      <c r="BV127" s="265" t="str">
        <f t="shared" si="14"/>
        <v/>
      </c>
      <c r="BW127" s="265" t="str">
        <f t="shared" si="15"/>
        <v/>
      </c>
      <c r="BX127" s="265" t="str">
        <f t="shared" si="16"/>
        <v/>
      </c>
      <c r="BY127" s="265" t="str">
        <f t="shared" si="17"/>
        <v/>
      </c>
      <c r="BZ127" s="265" t="str">
        <f t="shared" si="18"/>
        <v/>
      </c>
      <c r="CA127" s="265" t="str">
        <f t="shared" si="19"/>
        <v/>
      </c>
      <c r="CB127" s="265" t="str">
        <f t="shared" si="20"/>
        <v/>
      </c>
      <c r="CC127" s="265" t="str">
        <f t="shared" si="21"/>
        <v/>
      </c>
      <c r="CD127" s="265" t="str">
        <f t="shared" si="22"/>
        <v/>
      </c>
      <c r="CE127" s="265" t="str">
        <f t="shared" si="23"/>
        <v/>
      </c>
      <c r="CF127" s="266"/>
    </row>
    <row r="128" spans="1:84" ht="15.9" customHeight="1">
      <c r="A128" s="253">
        <f>IF('[1]Statement of Marks'!A131="","",'[1]Statement of Marks'!A131)</f>
        <v>124</v>
      </c>
      <c r="B128" s="254" t="str">
        <f>IF('Result Sheet'!B131="","",'Result Sheet'!B131)</f>
        <v/>
      </c>
      <c r="C128" s="255" t="str">
        <f>IF('Result Sheet'!F131="","",'Result Sheet'!F131)</f>
        <v/>
      </c>
      <c r="D128" s="256" t="str">
        <f>IF('Result Sheet'!E131="","",'Result Sheet'!E131)</f>
        <v/>
      </c>
      <c r="E128" s="257" t="str">
        <f>IF('Result Sheet'!G131="","",'Result Sheet'!G131)</f>
        <v/>
      </c>
      <c r="F128" s="257" t="str">
        <f>IF('Result Sheet'!H131="","",'Result Sheet'!H131)</f>
        <v/>
      </c>
      <c r="G128" s="257" t="str">
        <f>IF('Result Sheet'!I131="","",'Result Sheet'!I131)</f>
        <v/>
      </c>
      <c r="H128" s="258" t="str">
        <f>IF('Result Sheet'!K131="","",'Result Sheet'!K131)</f>
        <v/>
      </c>
      <c r="I128" s="258" t="str">
        <f>IF('Result Sheet'!J131="","",'Result Sheet'!J131)</f>
        <v/>
      </c>
      <c r="J128" s="388" t="str">
        <f>IF('Result Sheet'!EE131="","",'Result Sheet'!EE131)</f>
        <v/>
      </c>
      <c r="K128" s="259" t="str">
        <f>IF('Result Sheet'!EA131="","",'Result Sheet'!EA131)</f>
        <v/>
      </c>
      <c r="L128" s="260" t="str">
        <f>IF('Result Sheet'!EB131="","",'Result Sheet'!EB131)</f>
        <v/>
      </c>
      <c r="M128" s="259" t="str">
        <f>IF('Result Sheet'!EC131="","",'Result Sheet'!EC131)</f>
        <v/>
      </c>
      <c r="N128" s="330" t="str">
        <f>IF('Result Sheet'!EH131="","",'Result Sheet'!EH131)</f>
        <v/>
      </c>
      <c r="O128" s="261" t="str">
        <f>IF('Result Sheet'!AC131="","",'Result Sheet'!AC131)</f>
        <v/>
      </c>
      <c r="P128" s="262" t="str">
        <f>IF('Result Sheet'!AD131="","",'Result Sheet'!AD131)</f>
        <v/>
      </c>
      <c r="Q128" s="261" t="str">
        <f>IF('Result Sheet'!AV131="","",'Result Sheet'!AV131)</f>
        <v/>
      </c>
      <c r="R128" s="262" t="str">
        <f>IF('Result Sheet'!AW131="","",'Result Sheet'!AW131)</f>
        <v/>
      </c>
      <c r="S128" s="261" t="str">
        <f>IF('Result Sheet'!BO131="","",'Result Sheet'!BO131)</f>
        <v/>
      </c>
      <c r="T128" s="262" t="str">
        <f>IF('Result Sheet'!BP131="","",'Result Sheet'!BP131)</f>
        <v/>
      </c>
      <c r="U128" s="261" t="str">
        <f>IF('Result Sheet'!CH131="","",'Result Sheet'!CH131)</f>
        <v/>
      </c>
      <c r="V128" s="262" t="str">
        <f>IF('Result Sheet'!CI131="","",'Result Sheet'!CI131)</f>
        <v/>
      </c>
      <c r="W128" s="261" t="str">
        <f>IF('Result Sheet'!DA131="","",'Result Sheet'!DA131)</f>
        <v/>
      </c>
      <c r="X128" s="262" t="str">
        <f>IF('Result Sheet'!DB131="","",'Result Sheet'!DB131)</f>
        <v/>
      </c>
      <c r="Y128" s="263" t="str">
        <f>IF('Result Sheet'!EG131="","",'Result Sheet'!EG131)</f>
        <v/>
      </c>
      <c r="BS128" s="264" t="str">
        <f>'Result Sheet'!G131</f>
        <v/>
      </c>
      <c r="BT128" s="265" t="str">
        <f t="shared" si="12"/>
        <v/>
      </c>
      <c r="BU128" s="265" t="str">
        <f t="shared" si="13"/>
        <v/>
      </c>
      <c r="BV128" s="265" t="str">
        <f t="shared" si="14"/>
        <v/>
      </c>
      <c r="BW128" s="265" t="str">
        <f t="shared" si="15"/>
        <v/>
      </c>
      <c r="BX128" s="265" t="str">
        <f t="shared" si="16"/>
        <v/>
      </c>
      <c r="BY128" s="265" t="str">
        <f t="shared" si="17"/>
        <v/>
      </c>
      <c r="BZ128" s="265" t="str">
        <f t="shared" si="18"/>
        <v/>
      </c>
      <c r="CA128" s="265" t="str">
        <f t="shared" si="19"/>
        <v/>
      </c>
      <c r="CB128" s="265" t="str">
        <f t="shared" si="20"/>
        <v/>
      </c>
      <c r="CC128" s="265" t="str">
        <f t="shared" si="21"/>
        <v/>
      </c>
      <c r="CD128" s="265" t="str">
        <f t="shared" si="22"/>
        <v/>
      </c>
      <c r="CE128" s="265" t="str">
        <f t="shared" si="23"/>
        <v/>
      </c>
      <c r="CF128" s="266"/>
    </row>
    <row r="129" spans="1:84" ht="15.9" customHeight="1">
      <c r="A129" s="253">
        <f>IF('[1]Statement of Marks'!A132="","",'[1]Statement of Marks'!A132)</f>
        <v>125</v>
      </c>
      <c r="B129" s="254" t="str">
        <f>IF('Result Sheet'!B132="","",'Result Sheet'!B132)</f>
        <v/>
      </c>
      <c r="C129" s="255" t="str">
        <f>IF('Result Sheet'!F132="","",'Result Sheet'!F132)</f>
        <v/>
      </c>
      <c r="D129" s="256" t="str">
        <f>IF('Result Sheet'!E132="","",'Result Sheet'!E132)</f>
        <v/>
      </c>
      <c r="E129" s="257" t="str">
        <f>IF('Result Sheet'!G132="","",'Result Sheet'!G132)</f>
        <v/>
      </c>
      <c r="F129" s="257" t="str">
        <f>IF('Result Sheet'!H132="","",'Result Sheet'!H132)</f>
        <v/>
      </c>
      <c r="G129" s="257" t="str">
        <f>IF('Result Sheet'!I132="","",'Result Sheet'!I132)</f>
        <v/>
      </c>
      <c r="H129" s="258" t="str">
        <f>IF('Result Sheet'!K132="","",'Result Sheet'!K132)</f>
        <v/>
      </c>
      <c r="I129" s="258" t="str">
        <f>IF('Result Sheet'!J132="","",'Result Sheet'!J132)</f>
        <v/>
      </c>
      <c r="J129" s="388" t="str">
        <f>IF('Result Sheet'!EE132="","",'Result Sheet'!EE132)</f>
        <v/>
      </c>
      <c r="K129" s="259" t="str">
        <f>IF('Result Sheet'!EA132="","",'Result Sheet'!EA132)</f>
        <v/>
      </c>
      <c r="L129" s="260" t="str">
        <f>IF('Result Sheet'!EB132="","",'Result Sheet'!EB132)</f>
        <v/>
      </c>
      <c r="M129" s="259" t="str">
        <f>IF('Result Sheet'!EC132="","",'Result Sheet'!EC132)</f>
        <v/>
      </c>
      <c r="N129" s="330" t="str">
        <f>IF('Result Sheet'!EH132="","",'Result Sheet'!EH132)</f>
        <v/>
      </c>
      <c r="O129" s="261" t="str">
        <f>IF('Result Sheet'!AC132="","",'Result Sheet'!AC132)</f>
        <v/>
      </c>
      <c r="P129" s="262" t="str">
        <f>IF('Result Sheet'!AD132="","",'Result Sheet'!AD132)</f>
        <v/>
      </c>
      <c r="Q129" s="261" t="str">
        <f>IF('Result Sheet'!AV132="","",'Result Sheet'!AV132)</f>
        <v/>
      </c>
      <c r="R129" s="262" t="str">
        <f>IF('Result Sheet'!AW132="","",'Result Sheet'!AW132)</f>
        <v/>
      </c>
      <c r="S129" s="261" t="str">
        <f>IF('Result Sheet'!BO132="","",'Result Sheet'!BO132)</f>
        <v/>
      </c>
      <c r="T129" s="262" t="str">
        <f>IF('Result Sheet'!BP132="","",'Result Sheet'!BP132)</f>
        <v/>
      </c>
      <c r="U129" s="261" t="str">
        <f>IF('Result Sheet'!CH132="","",'Result Sheet'!CH132)</f>
        <v/>
      </c>
      <c r="V129" s="262" t="str">
        <f>IF('Result Sheet'!CI132="","",'Result Sheet'!CI132)</f>
        <v/>
      </c>
      <c r="W129" s="261" t="str">
        <f>IF('Result Sheet'!DA132="","",'Result Sheet'!DA132)</f>
        <v/>
      </c>
      <c r="X129" s="262" t="str">
        <f>IF('Result Sheet'!DB132="","",'Result Sheet'!DB132)</f>
        <v/>
      </c>
      <c r="Y129" s="263" t="str">
        <f>IF('Result Sheet'!EG132="","",'Result Sheet'!EG132)</f>
        <v/>
      </c>
      <c r="BS129" s="264" t="str">
        <f>'Result Sheet'!G132</f>
        <v/>
      </c>
      <c r="BT129" s="265" t="str">
        <f t="shared" si="12"/>
        <v/>
      </c>
      <c r="BU129" s="265" t="str">
        <f t="shared" si="13"/>
        <v/>
      </c>
      <c r="BV129" s="265" t="str">
        <f t="shared" si="14"/>
        <v/>
      </c>
      <c r="BW129" s="265" t="str">
        <f t="shared" si="15"/>
        <v/>
      </c>
      <c r="BX129" s="265" t="str">
        <f t="shared" si="16"/>
        <v/>
      </c>
      <c r="BY129" s="265" t="str">
        <f t="shared" si="17"/>
        <v/>
      </c>
      <c r="BZ129" s="265" t="str">
        <f t="shared" si="18"/>
        <v/>
      </c>
      <c r="CA129" s="265" t="str">
        <f t="shared" si="19"/>
        <v/>
      </c>
      <c r="CB129" s="265" t="str">
        <f t="shared" si="20"/>
        <v/>
      </c>
      <c r="CC129" s="265" t="str">
        <f t="shared" si="21"/>
        <v/>
      </c>
      <c r="CD129" s="265" t="str">
        <f t="shared" si="22"/>
        <v/>
      </c>
      <c r="CE129" s="265" t="str">
        <f t="shared" si="23"/>
        <v/>
      </c>
      <c r="CF129" s="266"/>
    </row>
    <row r="130" spans="1:84" ht="15.9" customHeight="1">
      <c r="A130" s="253">
        <f>IF('[1]Statement of Marks'!A133="","",'[1]Statement of Marks'!A133)</f>
        <v>126</v>
      </c>
      <c r="B130" s="254" t="str">
        <f>IF('Result Sheet'!B133="","",'Result Sheet'!B133)</f>
        <v/>
      </c>
      <c r="C130" s="255" t="str">
        <f>IF('Result Sheet'!F133="","",'Result Sheet'!F133)</f>
        <v/>
      </c>
      <c r="D130" s="256" t="str">
        <f>IF('Result Sheet'!E133="","",'Result Sheet'!E133)</f>
        <v/>
      </c>
      <c r="E130" s="257" t="str">
        <f>IF('Result Sheet'!G133="","",'Result Sheet'!G133)</f>
        <v/>
      </c>
      <c r="F130" s="257" t="str">
        <f>IF('Result Sheet'!H133="","",'Result Sheet'!H133)</f>
        <v/>
      </c>
      <c r="G130" s="257" t="str">
        <f>IF('Result Sheet'!I133="","",'Result Sheet'!I133)</f>
        <v/>
      </c>
      <c r="H130" s="258" t="str">
        <f>IF('Result Sheet'!K133="","",'Result Sheet'!K133)</f>
        <v/>
      </c>
      <c r="I130" s="258" t="str">
        <f>IF('Result Sheet'!J133="","",'Result Sheet'!J133)</f>
        <v/>
      </c>
      <c r="J130" s="388" t="str">
        <f>IF('Result Sheet'!EE133="","",'Result Sheet'!EE133)</f>
        <v/>
      </c>
      <c r="K130" s="259" t="str">
        <f>IF('Result Sheet'!EA133="","",'Result Sheet'!EA133)</f>
        <v/>
      </c>
      <c r="L130" s="260" t="str">
        <f>IF('Result Sheet'!EB133="","",'Result Sheet'!EB133)</f>
        <v/>
      </c>
      <c r="M130" s="259" t="str">
        <f>IF('Result Sheet'!EC133="","",'Result Sheet'!EC133)</f>
        <v/>
      </c>
      <c r="N130" s="330" t="str">
        <f>IF('Result Sheet'!EH133="","",'Result Sheet'!EH133)</f>
        <v/>
      </c>
      <c r="O130" s="261" t="str">
        <f>IF('Result Sheet'!AC133="","",'Result Sheet'!AC133)</f>
        <v/>
      </c>
      <c r="P130" s="262" t="str">
        <f>IF('Result Sheet'!AD133="","",'Result Sheet'!AD133)</f>
        <v/>
      </c>
      <c r="Q130" s="261" t="str">
        <f>IF('Result Sheet'!AV133="","",'Result Sheet'!AV133)</f>
        <v/>
      </c>
      <c r="R130" s="262" t="str">
        <f>IF('Result Sheet'!AW133="","",'Result Sheet'!AW133)</f>
        <v/>
      </c>
      <c r="S130" s="261" t="str">
        <f>IF('Result Sheet'!BO133="","",'Result Sheet'!BO133)</f>
        <v/>
      </c>
      <c r="T130" s="262" t="str">
        <f>IF('Result Sheet'!BP133="","",'Result Sheet'!BP133)</f>
        <v/>
      </c>
      <c r="U130" s="261" t="str">
        <f>IF('Result Sheet'!CH133="","",'Result Sheet'!CH133)</f>
        <v/>
      </c>
      <c r="V130" s="262" t="str">
        <f>IF('Result Sheet'!CI133="","",'Result Sheet'!CI133)</f>
        <v/>
      </c>
      <c r="W130" s="261" t="str">
        <f>IF('Result Sheet'!DA133="","",'Result Sheet'!DA133)</f>
        <v/>
      </c>
      <c r="X130" s="262" t="str">
        <f>IF('Result Sheet'!DB133="","",'Result Sheet'!DB133)</f>
        <v/>
      </c>
      <c r="Y130" s="263" t="str">
        <f>IF('Result Sheet'!EG133="","",'Result Sheet'!EG133)</f>
        <v/>
      </c>
      <c r="BS130" s="264" t="str">
        <f>'Result Sheet'!G133</f>
        <v/>
      </c>
      <c r="BT130" s="265" t="str">
        <f t="shared" si="12"/>
        <v/>
      </c>
      <c r="BU130" s="265" t="str">
        <f t="shared" si="13"/>
        <v/>
      </c>
      <c r="BV130" s="265" t="str">
        <f t="shared" si="14"/>
        <v/>
      </c>
      <c r="BW130" s="265" t="str">
        <f t="shared" si="15"/>
        <v/>
      </c>
      <c r="BX130" s="265" t="str">
        <f t="shared" si="16"/>
        <v/>
      </c>
      <c r="BY130" s="265" t="str">
        <f t="shared" si="17"/>
        <v/>
      </c>
      <c r="BZ130" s="265" t="str">
        <f t="shared" si="18"/>
        <v/>
      </c>
      <c r="CA130" s="265" t="str">
        <f t="shared" si="19"/>
        <v/>
      </c>
      <c r="CB130" s="265" t="str">
        <f t="shared" si="20"/>
        <v/>
      </c>
      <c r="CC130" s="265" t="str">
        <f t="shared" si="21"/>
        <v/>
      </c>
      <c r="CD130" s="265" t="str">
        <f t="shared" si="22"/>
        <v/>
      </c>
      <c r="CE130" s="265" t="str">
        <f t="shared" si="23"/>
        <v/>
      </c>
      <c r="CF130" s="266"/>
    </row>
    <row r="131" spans="1:84" ht="15.9" customHeight="1">
      <c r="A131" s="253">
        <f>IF('[1]Statement of Marks'!A134="","",'[1]Statement of Marks'!A134)</f>
        <v>127</v>
      </c>
      <c r="B131" s="254" t="str">
        <f>IF('Result Sheet'!B134="","",'Result Sheet'!B134)</f>
        <v/>
      </c>
      <c r="C131" s="255" t="str">
        <f>IF('Result Sheet'!F134="","",'Result Sheet'!F134)</f>
        <v/>
      </c>
      <c r="D131" s="256" t="str">
        <f>IF('Result Sheet'!E134="","",'Result Sheet'!E134)</f>
        <v/>
      </c>
      <c r="E131" s="257" t="str">
        <f>IF('Result Sheet'!G134="","",'Result Sheet'!G134)</f>
        <v/>
      </c>
      <c r="F131" s="257" t="str">
        <f>IF('Result Sheet'!H134="","",'Result Sheet'!H134)</f>
        <v/>
      </c>
      <c r="G131" s="257" t="str">
        <f>IF('Result Sheet'!I134="","",'Result Sheet'!I134)</f>
        <v/>
      </c>
      <c r="H131" s="258" t="str">
        <f>IF('Result Sheet'!K134="","",'Result Sheet'!K134)</f>
        <v/>
      </c>
      <c r="I131" s="258" t="str">
        <f>IF('Result Sheet'!J134="","",'Result Sheet'!J134)</f>
        <v/>
      </c>
      <c r="J131" s="388" t="str">
        <f>IF('Result Sheet'!EE134="","",'Result Sheet'!EE134)</f>
        <v/>
      </c>
      <c r="K131" s="259" t="str">
        <f>IF('Result Sheet'!EA134="","",'Result Sheet'!EA134)</f>
        <v/>
      </c>
      <c r="L131" s="260" t="str">
        <f>IF('Result Sheet'!EB134="","",'Result Sheet'!EB134)</f>
        <v/>
      </c>
      <c r="M131" s="259" t="str">
        <f>IF('Result Sheet'!EC134="","",'Result Sheet'!EC134)</f>
        <v/>
      </c>
      <c r="N131" s="330" t="str">
        <f>IF('Result Sheet'!EH134="","",'Result Sheet'!EH134)</f>
        <v/>
      </c>
      <c r="O131" s="261" t="str">
        <f>IF('Result Sheet'!AC134="","",'Result Sheet'!AC134)</f>
        <v/>
      </c>
      <c r="P131" s="262" t="str">
        <f>IF('Result Sheet'!AD134="","",'Result Sheet'!AD134)</f>
        <v/>
      </c>
      <c r="Q131" s="261" t="str">
        <f>IF('Result Sheet'!AV134="","",'Result Sheet'!AV134)</f>
        <v/>
      </c>
      <c r="R131" s="262" t="str">
        <f>IF('Result Sheet'!AW134="","",'Result Sheet'!AW134)</f>
        <v/>
      </c>
      <c r="S131" s="261" t="str">
        <f>IF('Result Sheet'!BO134="","",'Result Sheet'!BO134)</f>
        <v/>
      </c>
      <c r="T131" s="262" t="str">
        <f>IF('Result Sheet'!BP134="","",'Result Sheet'!BP134)</f>
        <v/>
      </c>
      <c r="U131" s="261" t="str">
        <f>IF('Result Sheet'!CH134="","",'Result Sheet'!CH134)</f>
        <v/>
      </c>
      <c r="V131" s="262" t="str">
        <f>IF('Result Sheet'!CI134="","",'Result Sheet'!CI134)</f>
        <v/>
      </c>
      <c r="W131" s="261" t="str">
        <f>IF('Result Sheet'!DA134="","",'Result Sheet'!DA134)</f>
        <v/>
      </c>
      <c r="X131" s="262" t="str">
        <f>IF('Result Sheet'!DB134="","",'Result Sheet'!DB134)</f>
        <v/>
      </c>
      <c r="Y131" s="263" t="str">
        <f>IF('Result Sheet'!EG134="","",'Result Sheet'!EG134)</f>
        <v/>
      </c>
      <c r="BS131" s="264" t="str">
        <f>'Result Sheet'!G134</f>
        <v/>
      </c>
      <c r="BT131" s="265" t="str">
        <f t="shared" si="12"/>
        <v/>
      </c>
      <c r="BU131" s="265" t="str">
        <f t="shared" si="13"/>
        <v/>
      </c>
      <c r="BV131" s="265" t="str">
        <f t="shared" si="14"/>
        <v/>
      </c>
      <c r="BW131" s="265" t="str">
        <f t="shared" si="15"/>
        <v/>
      </c>
      <c r="BX131" s="265" t="str">
        <f t="shared" si="16"/>
        <v/>
      </c>
      <c r="BY131" s="265" t="str">
        <f t="shared" si="17"/>
        <v/>
      </c>
      <c r="BZ131" s="265" t="str">
        <f t="shared" si="18"/>
        <v/>
      </c>
      <c r="CA131" s="265" t="str">
        <f t="shared" si="19"/>
        <v/>
      </c>
      <c r="CB131" s="265" t="str">
        <f t="shared" si="20"/>
        <v/>
      </c>
      <c r="CC131" s="265" t="str">
        <f t="shared" si="21"/>
        <v/>
      </c>
      <c r="CD131" s="265" t="str">
        <f t="shared" si="22"/>
        <v/>
      </c>
      <c r="CE131" s="265" t="str">
        <f t="shared" si="23"/>
        <v/>
      </c>
      <c r="CF131" s="266"/>
    </row>
    <row r="132" spans="1:84" ht="15.9" customHeight="1">
      <c r="A132" s="253">
        <f>IF('[1]Statement of Marks'!A135="","",'[1]Statement of Marks'!A135)</f>
        <v>128</v>
      </c>
      <c r="B132" s="254" t="str">
        <f>IF('Result Sheet'!B135="","",'Result Sheet'!B135)</f>
        <v/>
      </c>
      <c r="C132" s="255" t="str">
        <f>IF('Result Sheet'!F135="","",'Result Sheet'!F135)</f>
        <v/>
      </c>
      <c r="D132" s="256" t="str">
        <f>IF('Result Sheet'!E135="","",'Result Sheet'!E135)</f>
        <v/>
      </c>
      <c r="E132" s="257" t="str">
        <f>IF('Result Sheet'!G135="","",'Result Sheet'!G135)</f>
        <v/>
      </c>
      <c r="F132" s="257" t="str">
        <f>IF('Result Sheet'!H135="","",'Result Sheet'!H135)</f>
        <v/>
      </c>
      <c r="G132" s="257" t="str">
        <f>IF('Result Sheet'!I135="","",'Result Sheet'!I135)</f>
        <v/>
      </c>
      <c r="H132" s="258" t="str">
        <f>IF('Result Sheet'!K135="","",'Result Sheet'!K135)</f>
        <v/>
      </c>
      <c r="I132" s="258" t="str">
        <f>IF('Result Sheet'!J135="","",'Result Sheet'!J135)</f>
        <v/>
      </c>
      <c r="J132" s="388" t="str">
        <f>IF('Result Sheet'!EE135="","",'Result Sheet'!EE135)</f>
        <v/>
      </c>
      <c r="K132" s="259" t="str">
        <f>IF('Result Sheet'!EA135="","",'Result Sheet'!EA135)</f>
        <v/>
      </c>
      <c r="L132" s="260" t="str">
        <f>IF('Result Sheet'!EB135="","",'Result Sheet'!EB135)</f>
        <v/>
      </c>
      <c r="M132" s="259" t="str">
        <f>IF('Result Sheet'!EC135="","",'Result Sheet'!EC135)</f>
        <v/>
      </c>
      <c r="N132" s="330" t="str">
        <f>IF('Result Sheet'!EH135="","",'Result Sheet'!EH135)</f>
        <v/>
      </c>
      <c r="O132" s="261" t="str">
        <f>IF('Result Sheet'!AC135="","",'Result Sheet'!AC135)</f>
        <v/>
      </c>
      <c r="P132" s="262" t="str">
        <f>IF('Result Sheet'!AD135="","",'Result Sheet'!AD135)</f>
        <v/>
      </c>
      <c r="Q132" s="261" t="str">
        <f>IF('Result Sheet'!AV135="","",'Result Sheet'!AV135)</f>
        <v/>
      </c>
      <c r="R132" s="262" t="str">
        <f>IF('Result Sheet'!AW135="","",'Result Sheet'!AW135)</f>
        <v/>
      </c>
      <c r="S132" s="261" t="str">
        <f>IF('Result Sheet'!BO135="","",'Result Sheet'!BO135)</f>
        <v/>
      </c>
      <c r="T132" s="262" t="str">
        <f>IF('Result Sheet'!BP135="","",'Result Sheet'!BP135)</f>
        <v/>
      </c>
      <c r="U132" s="261" t="str">
        <f>IF('Result Sheet'!CH135="","",'Result Sheet'!CH135)</f>
        <v/>
      </c>
      <c r="V132" s="262" t="str">
        <f>IF('Result Sheet'!CI135="","",'Result Sheet'!CI135)</f>
        <v/>
      </c>
      <c r="W132" s="261" t="str">
        <f>IF('Result Sheet'!DA135="","",'Result Sheet'!DA135)</f>
        <v/>
      </c>
      <c r="X132" s="262" t="str">
        <f>IF('Result Sheet'!DB135="","",'Result Sheet'!DB135)</f>
        <v/>
      </c>
      <c r="Y132" s="263" t="str">
        <f>IF('Result Sheet'!EG135="","",'Result Sheet'!EG135)</f>
        <v/>
      </c>
      <c r="BS132" s="264" t="str">
        <f>'Result Sheet'!G135</f>
        <v/>
      </c>
      <c r="BT132" s="265" t="str">
        <f t="shared" si="12"/>
        <v/>
      </c>
      <c r="BU132" s="265" t="str">
        <f t="shared" si="13"/>
        <v/>
      </c>
      <c r="BV132" s="265" t="str">
        <f t="shared" si="14"/>
        <v/>
      </c>
      <c r="BW132" s="265" t="str">
        <f t="shared" si="15"/>
        <v/>
      </c>
      <c r="BX132" s="265" t="str">
        <f t="shared" si="16"/>
        <v/>
      </c>
      <c r="BY132" s="265" t="str">
        <f t="shared" si="17"/>
        <v/>
      </c>
      <c r="BZ132" s="265" t="str">
        <f t="shared" si="18"/>
        <v/>
      </c>
      <c r="CA132" s="265" t="str">
        <f t="shared" si="19"/>
        <v/>
      </c>
      <c r="CB132" s="265" t="str">
        <f t="shared" si="20"/>
        <v/>
      </c>
      <c r="CC132" s="265" t="str">
        <f t="shared" si="21"/>
        <v/>
      </c>
      <c r="CD132" s="265" t="str">
        <f t="shared" si="22"/>
        <v/>
      </c>
      <c r="CE132" s="265" t="str">
        <f t="shared" si="23"/>
        <v/>
      </c>
      <c r="CF132" s="266"/>
    </row>
    <row r="133" spans="1:84" ht="15.9" customHeight="1">
      <c r="A133" s="253">
        <f>IF('[1]Statement of Marks'!A136="","",'[1]Statement of Marks'!A136)</f>
        <v>129</v>
      </c>
      <c r="B133" s="254" t="str">
        <f>IF('Result Sheet'!B136="","",'Result Sheet'!B136)</f>
        <v/>
      </c>
      <c r="C133" s="255" t="str">
        <f>IF('Result Sheet'!F136="","",'Result Sheet'!F136)</f>
        <v/>
      </c>
      <c r="D133" s="256" t="str">
        <f>IF('Result Sheet'!E136="","",'Result Sheet'!E136)</f>
        <v/>
      </c>
      <c r="E133" s="257" t="str">
        <f>IF('Result Sheet'!G136="","",'Result Sheet'!G136)</f>
        <v/>
      </c>
      <c r="F133" s="257" t="str">
        <f>IF('Result Sheet'!H136="","",'Result Sheet'!H136)</f>
        <v/>
      </c>
      <c r="G133" s="257" t="str">
        <f>IF('Result Sheet'!I136="","",'Result Sheet'!I136)</f>
        <v/>
      </c>
      <c r="H133" s="258" t="str">
        <f>IF('Result Sheet'!K136="","",'Result Sheet'!K136)</f>
        <v/>
      </c>
      <c r="I133" s="258" t="str">
        <f>IF('Result Sheet'!J136="","",'Result Sheet'!J136)</f>
        <v/>
      </c>
      <c r="J133" s="388" t="str">
        <f>IF('Result Sheet'!EE136="","",'Result Sheet'!EE136)</f>
        <v/>
      </c>
      <c r="K133" s="259" t="str">
        <f>IF('Result Sheet'!EA136="","",'Result Sheet'!EA136)</f>
        <v/>
      </c>
      <c r="L133" s="260" t="str">
        <f>IF('Result Sheet'!EB136="","",'Result Sheet'!EB136)</f>
        <v/>
      </c>
      <c r="M133" s="259" t="str">
        <f>IF('Result Sheet'!EC136="","",'Result Sheet'!EC136)</f>
        <v/>
      </c>
      <c r="N133" s="330" t="str">
        <f>IF('Result Sheet'!EH136="","",'Result Sheet'!EH136)</f>
        <v/>
      </c>
      <c r="O133" s="261" t="str">
        <f>IF('Result Sheet'!AC136="","",'Result Sheet'!AC136)</f>
        <v/>
      </c>
      <c r="P133" s="262" t="str">
        <f>IF('Result Sheet'!AD136="","",'Result Sheet'!AD136)</f>
        <v/>
      </c>
      <c r="Q133" s="261" t="str">
        <f>IF('Result Sheet'!AV136="","",'Result Sheet'!AV136)</f>
        <v/>
      </c>
      <c r="R133" s="262" t="str">
        <f>IF('Result Sheet'!AW136="","",'Result Sheet'!AW136)</f>
        <v/>
      </c>
      <c r="S133" s="261" t="str">
        <f>IF('Result Sheet'!BO136="","",'Result Sheet'!BO136)</f>
        <v/>
      </c>
      <c r="T133" s="262" t="str">
        <f>IF('Result Sheet'!BP136="","",'Result Sheet'!BP136)</f>
        <v/>
      </c>
      <c r="U133" s="261" t="str">
        <f>IF('Result Sheet'!CH136="","",'Result Sheet'!CH136)</f>
        <v/>
      </c>
      <c r="V133" s="262" t="str">
        <f>IF('Result Sheet'!CI136="","",'Result Sheet'!CI136)</f>
        <v/>
      </c>
      <c r="W133" s="261" t="str">
        <f>IF('Result Sheet'!DA136="","",'Result Sheet'!DA136)</f>
        <v/>
      </c>
      <c r="X133" s="262" t="str">
        <f>IF('Result Sheet'!DB136="","",'Result Sheet'!DB136)</f>
        <v/>
      </c>
      <c r="Y133" s="263" t="str">
        <f>IF('Result Sheet'!EG136="","",'Result Sheet'!EG136)</f>
        <v/>
      </c>
      <c r="BS133" s="264" t="str">
        <f>'Result Sheet'!G136</f>
        <v/>
      </c>
      <c r="BT133" s="265" t="str">
        <f t="shared" si="12"/>
        <v/>
      </c>
      <c r="BU133" s="265" t="str">
        <f t="shared" si="13"/>
        <v/>
      </c>
      <c r="BV133" s="265" t="str">
        <f t="shared" si="14"/>
        <v/>
      </c>
      <c r="BW133" s="265" t="str">
        <f t="shared" si="15"/>
        <v/>
      </c>
      <c r="BX133" s="265" t="str">
        <f t="shared" si="16"/>
        <v/>
      </c>
      <c r="BY133" s="265" t="str">
        <f t="shared" si="17"/>
        <v/>
      </c>
      <c r="BZ133" s="265" t="str">
        <f t="shared" si="18"/>
        <v/>
      </c>
      <c r="CA133" s="265" t="str">
        <f t="shared" si="19"/>
        <v/>
      </c>
      <c r="CB133" s="265" t="str">
        <f t="shared" si="20"/>
        <v/>
      </c>
      <c r="CC133" s="265" t="str">
        <f t="shared" si="21"/>
        <v/>
      </c>
      <c r="CD133" s="265" t="str">
        <f t="shared" si="22"/>
        <v/>
      </c>
      <c r="CE133" s="265" t="str">
        <f t="shared" si="23"/>
        <v/>
      </c>
      <c r="CF133" s="266"/>
    </row>
    <row r="134" spans="1:84" ht="15.9" customHeight="1">
      <c r="A134" s="253">
        <f>IF('[1]Statement of Marks'!A137="","",'[1]Statement of Marks'!A137)</f>
        <v>130</v>
      </c>
      <c r="B134" s="254" t="str">
        <f>IF('Result Sheet'!B137="","",'Result Sheet'!B137)</f>
        <v/>
      </c>
      <c r="C134" s="255" t="str">
        <f>IF('Result Sheet'!F137="","",'Result Sheet'!F137)</f>
        <v/>
      </c>
      <c r="D134" s="256" t="str">
        <f>IF('Result Sheet'!E137="","",'Result Sheet'!E137)</f>
        <v/>
      </c>
      <c r="E134" s="257" t="str">
        <f>IF('Result Sheet'!G137="","",'Result Sheet'!G137)</f>
        <v/>
      </c>
      <c r="F134" s="257" t="str">
        <f>IF('Result Sheet'!H137="","",'Result Sheet'!H137)</f>
        <v/>
      </c>
      <c r="G134" s="257" t="str">
        <f>IF('Result Sheet'!I137="","",'Result Sheet'!I137)</f>
        <v/>
      </c>
      <c r="H134" s="258" t="str">
        <f>IF('Result Sheet'!K137="","",'Result Sheet'!K137)</f>
        <v/>
      </c>
      <c r="I134" s="258" t="str">
        <f>IF('Result Sheet'!J137="","",'Result Sheet'!J137)</f>
        <v/>
      </c>
      <c r="J134" s="388" t="str">
        <f>IF('Result Sheet'!EE137="","",'Result Sheet'!EE137)</f>
        <v/>
      </c>
      <c r="K134" s="259" t="str">
        <f>IF('Result Sheet'!EA137="","",'Result Sheet'!EA137)</f>
        <v/>
      </c>
      <c r="L134" s="260" t="str">
        <f>IF('Result Sheet'!EB137="","",'Result Sheet'!EB137)</f>
        <v/>
      </c>
      <c r="M134" s="259" t="str">
        <f>IF('Result Sheet'!EC137="","",'Result Sheet'!EC137)</f>
        <v/>
      </c>
      <c r="N134" s="330" t="str">
        <f>IF('Result Sheet'!EH137="","",'Result Sheet'!EH137)</f>
        <v/>
      </c>
      <c r="O134" s="261" t="str">
        <f>IF('Result Sheet'!AC137="","",'Result Sheet'!AC137)</f>
        <v/>
      </c>
      <c r="P134" s="262" t="str">
        <f>IF('Result Sheet'!AD137="","",'Result Sheet'!AD137)</f>
        <v/>
      </c>
      <c r="Q134" s="261" t="str">
        <f>IF('Result Sheet'!AV137="","",'Result Sheet'!AV137)</f>
        <v/>
      </c>
      <c r="R134" s="262" t="str">
        <f>IF('Result Sheet'!AW137="","",'Result Sheet'!AW137)</f>
        <v/>
      </c>
      <c r="S134" s="261" t="str">
        <f>IF('Result Sheet'!BO137="","",'Result Sheet'!BO137)</f>
        <v/>
      </c>
      <c r="T134" s="262" t="str">
        <f>IF('Result Sheet'!BP137="","",'Result Sheet'!BP137)</f>
        <v/>
      </c>
      <c r="U134" s="261" t="str">
        <f>IF('Result Sheet'!CH137="","",'Result Sheet'!CH137)</f>
        <v/>
      </c>
      <c r="V134" s="262" t="str">
        <f>IF('Result Sheet'!CI137="","",'Result Sheet'!CI137)</f>
        <v/>
      </c>
      <c r="W134" s="261" t="str">
        <f>IF('Result Sheet'!DA137="","",'Result Sheet'!DA137)</f>
        <v/>
      </c>
      <c r="X134" s="262" t="str">
        <f>IF('Result Sheet'!DB137="","",'Result Sheet'!DB137)</f>
        <v/>
      </c>
      <c r="Y134" s="263" t="str">
        <f>IF('Result Sheet'!EG137="","",'Result Sheet'!EG137)</f>
        <v/>
      </c>
      <c r="BS134" s="264" t="str">
        <f>'Result Sheet'!G137</f>
        <v/>
      </c>
      <c r="BT134" s="265" t="str">
        <f t="shared" ref="BT134:BT197" si="24">IFERROR(IF(AND(N134="",J134=""),"",IF(AND(H134="SC",I134="M"),N134,"")),"")</f>
        <v/>
      </c>
      <c r="BU134" s="265" t="str">
        <f t="shared" ref="BU134:BU197" si="25">IFERROR(IF(AND(N134="",J134=""),"",IF(AND(H134="SC",I134="F"),N134,"")),"")</f>
        <v/>
      </c>
      <c r="BV134" s="265" t="str">
        <f t="shared" ref="BV134:BV197" si="26">IFERROR(IF(AND(N134="",J134=""),"",IF(AND(H134="ST",I134="M"),N134,"")),"")</f>
        <v/>
      </c>
      <c r="BW134" s="265" t="str">
        <f t="shared" ref="BW134:BW197" si="27">IFERROR(IF(AND(N134="",J134=""),"",IF(AND(H134="ST",I134="F"),N134,"")),"")</f>
        <v/>
      </c>
      <c r="BX134" s="265" t="str">
        <f t="shared" ref="BX134:BX197" si="28">IFERROR(IF(AND(N134="",J134=""),"",IF(AND(H134="OBC",I134="M"),N134,"")),"")</f>
        <v/>
      </c>
      <c r="BY134" s="265" t="str">
        <f t="shared" ref="BY134:BY197" si="29">IFERROR(IF(AND(N134="",J134=""),"",IF(AND(H134="OBC",I134="F"),N134,"")),"")</f>
        <v/>
      </c>
      <c r="BZ134" s="265" t="str">
        <f t="shared" ref="BZ134:BZ197" si="30">IFERROR(IF(AND(N134="",J134=""),"",IF(AND(H134="GEN",I134="M"),N134,"")),"")</f>
        <v/>
      </c>
      <c r="CA134" s="265" t="str">
        <f t="shared" ref="CA134:CA197" si="31">IFERROR(IF(AND(N134="",J134=""),"",IF(AND(H134="GEN",I134="F"),N134,"")),"")</f>
        <v/>
      </c>
      <c r="CB134" s="265" t="str">
        <f t="shared" ref="CB134:CB197" si="32">IFERROR(IF(AND(N134="",J134=""),"",IF(AND(H134="MIN",I134="M"),N134,"")),"")</f>
        <v/>
      </c>
      <c r="CC134" s="265" t="str">
        <f t="shared" ref="CC134:CC197" si="33">IFERROR(IF(AND(N134="",J134=""),"",IF(AND(H134="MIN",I134="M"),N134,"")),"")</f>
        <v/>
      </c>
      <c r="CD134" s="265" t="str">
        <f t="shared" ref="CD134:CD197" si="34">IFERROR(IF(AND(N134="",J134=""),"",IF(AND(H134="SBC",I134="M"),N134,"")),"")</f>
        <v/>
      </c>
      <c r="CE134" s="265" t="str">
        <f t="shared" ref="CE134:CE197" si="35">IFERROR(IF(AND(N134="",J134=""),"",IF(AND(H134="SBC",I134="F"),N134,"")),"")</f>
        <v/>
      </c>
      <c r="CF134" s="266"/>
    </row>
    <row r="135" spans="1:84" ht="15.9" customHeight="1">
      <c r="A135" s="253">
        <f>IF('[1]Statement of Marks'!A138="","",'[1]Statement of Marks'!A138)</f>
        <v>131</v>
      </c>
      <c r="B135" s="254" t="str">
        <f>IF('Result Sheet'!B138="","",'Result Sheet'!B138)</f>
        <v/>
      </c>
      <c r="C135" s="255" t="str">
        <f>IF('Result Sheet'!F138="","",'Result Sheet'!F138)</f>
        <v/>
      </c>
      <c r="D135" s="256" t="str">
        <f>IF('Result Sheet'!E138="","",'Result Sheet'!E138)</f>
        <v/>
      </c>
      <c r="E135" s="257" t="str">
        <f>IF('Result Sheet'!G138="","",'Result Sheet'!G138)</f>
        <v/>
      </c>
      <c r="F135" s="257" t="str">
        <f>IF('Result Sheet'!H138="","",'Result Sheet'!H138)</f>
        <v/>
      </c>
      <c r="G135" s="257" t="str">
        <f>IF('Result Sheet'!I138="","",'Result Sheet'!I138)</f>
        <v/>
      </c>
      <c r="H135" s="258" t="str">
        <f>IF('Result Sheet'!K138="","",'Result Sheet'!K138)</f>
        <v/>
      </c>
      <c r="I135" s="258" t="str">
        <f>IF('Result Sheet'!J138="","",'Result Sheet'!J138)</f>
        <v/>
      </c>
      <c r="J135" s="388" t="str">
        <f>IF('Result Sheet'!EE138="","",'Result Sheet'!EE138)</f>
        <v/>
      </c>
      <c r="K135" s="259" t="str">
        <f>IF('Result Sheet'!EA138="","",'Result Sheet'!EA138)</f>
        <v/>
      </c>
      <c r="L135" s="260" t="str">
        <f>IF('Result Sheet'!EB138="","",'Result Sheet'!EB138)</f>
        <v/>
      </c>
      <c r="M135" s="259" t="str">
        <f>IF('Result Sheet'!EC138="","",'Result Sheet'!EC138)</f>
        <v/>
      </c>
      <c r="N135" s="330" t="str">
        <f>IF('Result Sheet'!EH138="","",'Result Sheet'!EH138)</f>
        <v/>
      </c>
      <c r="O135" s="261" t="str">
        <f>IF('Result Sheet'!AC138="","",'Result Sheet'!AC138)</f>
        <v/>
      </c>
      <c r="P135" s="262" t="str">
        <f>IF('Result Sheet'!AD138="","",'Result Sheet'!AD138)</f>
        <v/>
      </c>
      <c r="Q135" s="261" t="str">
        <f>IF('Result Sheet'!AV138="","",'Result Sheet'!AV138)</f>
        <v/>
      </c>
      <c r="R135" s="262" t="str">
        <f>IF('Result Sheet'!AW138="","",'Result Sheet'!AW138)</f>
        <v/>
      </c>
      <c r="S135" s="261" t="str">
        <f>IF('Result Sheet'!BO138="","",'Result Sheet'!BO138)</f>
        <v/>
      </c>
      <c r="T135" s="262" t="str">
        <f>IF('Result Sheet'!BP138="","",'Result Sheet'!BP138)</f>
        <v/>
      </c>
      <c r="U135" s="261" t="str">
        <f>IF('Result Sheet'!CH138="","",'Result Sheet'!CH138)</f>
        <v/>
      </c>
      <c r="V135" s="262" t="str">
        <f>IF('Result Sheet'!CI138="","",'Result Sheet'!CI138)</f>
        <v/>
      </c>
      <c r="W135" s="261" t="str">
        <f>IF('Result Sheet'!DA138="","",'Result Sheet'!DA138)</f>
        <v/>
      </c>
      <c r="X135" s="262" t="str">
        <f>IF('Result Sheet'!DB138="","",'Result Sheet'!DB138)</f>
        <v/>
      </c>
      <c r="Y135" s="263" t="str">
        <f>IF('Result Sheet'!EG138="","",'Result Sheet'!EG138)</f>
        <v/>
      </c>
      <c r="BS135" s="264" t="str">
        <f>'Result Sheet'!G138</f>
        <v/>
      </c>
      <c r="BT135" s="265" t="str">
        <f t="shared" si="24"/>
        <v/>
      </c>
      <c r="BU135" s="265" t="str">
        <f t="shared" si="25"/>
        <v/>
      </c>
      <c r="BV135" s="265" t="str">
        <f t="shared" si="26"/>
        <v/>
      </c>
      <c r="BW135" s="265" t="str">
        <f t="shared" si="27"/>
        <v/>
      </c>
      <c r="BX135" s="265" t="str">
        <f t="shared" si="28"/>
        <v/>
      </c>
      <c r="BY135" s="265" t="str">
        <f t="shared" si="29"/>
        <v/>
      </c>
      <c r="BZ135" s="265" t="str">
        <f t="shared" si="30"/>
        <v/>
      </c>
      <c r="CA135" s="265" t="str">
        <f t="shared" si="31"/>
        <v/>
      </c>
      <c r="CB135" s="265" t="str">
        <f t="shared" si="32"/>
        <v/>
      </c>
      <c r="CC135" s="265" t="str">
        <f t="shared" si="33"/>
        <v/>
      </c>
      <c r="CD135" s="265" t="str">
        <f t="shared" si="34"/>
        <v/>
      </c>
      <c r="CE135" s="265" t="str">
        <f t="shared" si="35"/>
        <v/>
      </c>
      <c r="CF135" s="266"/>
    </row>
    <row r="136" spans="1:84" ht="15.9" customHeight="1">
      <c r="A136" s="253">
        <f>IF('[1]Statement of Marks'!A139="","",'[1]Statement of Marks'!A139)</f>
        <v>132</v>
      </c>
      <c r="B136" s="254" t="str">
        <f>IF('Result Sheet'!B139="","",'Result Sheet'!B139)</f>
        <v/>
      </c>
      <c r="C136" s="255" t="str">
        <f>IF('Result Sheet'!F139="","",'Result Sheet'!F139)</f>
        <v/>
      </c>
      <c r="D136" s="256" t="str">
        <f>IF('Result Sheet'!E139="","",'Result Sheet'!E139)</f>
        <v/>
      </c>
      <c r="E136" s="257" t="str">
        <f>IF('Result Sheet'!G139="","",'Result Sheet'!G139)</f>
        <v/>
      </c>
      <c r="F136" s="257" t="str">
        <f>IF('Result Sheet'!H139="","",'Result Sheet'!H139)</f>
        <v/>
      </c>
      <c r="G136" s="257" t="str">
        <f>IF('Result Sheet'!I139="","",'Result Sheet'!I139)</f>
        <v/>
      </c>
      <c r="H136" s="258" t="str">
        <f>IF('Result Sheet'!K139="","",'Result Sheet'!K139)</f>
        <v/>
      </c>
      <c r="I136" s="258" t="str">
        <f>IF('Result Sheet'!J139="","",'Result Sheet'!J139)</f>
        <v/>
      </c>
      <c r="J136" s="388" t="str">
        <f>IF('Result Sheet'!EE139="","",'Result Sheet'!EE139)</f>
        <v/>
      </c>
      <c r="K136" s="259" t="str">
        <f>IF('Result Sheet'!EA139="","",'Result Sheet'!EA139)</f>
        <v/>
      </c>
      <c r="L136" s="260" t="str">
        <f>IF('Result Sheet'!EB139="","",'Result Sheet'!EB139)</f>
        <v/>
      </c>
      <c r="M136" s="259" t="str">
        <f>IF('Result Sheet'!EC139="","",'Result Sheet'!EC139)</f>
        <v/>
      </c>
      <c r="N136" s="330" t="str">
        <f>IF('Result Sheet'!EH139="","",'Result Sheet'!EH139)</f>
        <v/>
      </c>
      <c r="O136" s="261" t="str">
        <f>IF('Result Sheet'!AC139="","",'Result Sheet'!AC139)</f>
        <v/>
      </c>
      <c r="P136" s="262" t="str">
        <f>IF('Result Sheet'!AD139="","",'Result Sheet'!AD139)</f>
        <v/>
      </c>
      <c r="Q136" s="261" t="str">
        <f>IF('Result Sheet'!AV139="","",'Result Sheet'!AV139)</f>
        <v/>
      </c>
      <c r="R136" s="262" t="str">
        <f>IF('Result Sheet'!AW139="","",'Result Sheet'!AW139)</f>
        <v/>
      </c>
      <c r="S136" s="261" t="str">
        <f>IF('Result Sheet'!BO139="","",'Result Sheet'!BO139)</f>
        <v/>
      </c>
      <c r="T136" s="262" t="str">
        <f>IF('Result Sheet'!BP139="","",'Result Sheet'!BP139)</f>
        <v/>
      </c>
      <c r="U136" s="261" t="str">
        <f>IF('Result Sheet'!CH139="","",'Result Sheet'!CH139)</f>
        <v/>
      </c>
      <c r="V136" s="262" t="str">
        <f>IF('Result Sheet'!CI139="","",'Result Sheet'!CI139)</f>
        <v/>
      </c>
      <c r="W136" s="261" t="str">
        <f>IF('Result Sheet'!DA139="","",'Result Sheet'!DA139)</f>
        <v/>
      </c>
      <c r="X136" s="262" t="str">
        <f>IF('Result Sheet'!DB139="","",'Result Sheet'!DB139)</f>
        <v/>
      </c>
      <c r="Y136" s="263" t="str">
        <f>IF('Result Sheet'!EG139="","",'Result Sheet'!EG139)</f>
        <v/>
      </c>
      <c r="BS136" s="264" t="str">
        <f>'Result Sheet'!G139</f>
        <v/>
      </c>
      <c r="BT136" s="265" t="str">
        <f t="shared" si="24"/>
        <v/>
      </c>
      <c r="BU136" s="265" t="str">
        <f t="shared" si="25"/>
        <v/>
      </c>
      <c r="BV136" s="265" t="str">
        <f t="shared" si="26"/>
        <v/>
      </c>
      <c r="BW136" s="265" t="str">
        <f t="shared" si="27"/>
        <v/>
      </c>
      <c r="BX136" s="265" t="str">
        <f t="shared" si="28"/>
        <v/>
      </c>
      <c r="BY136" s="265" t="str">
        <f t="shared" si="29"/>
        <v/>
      </c>
      <c r="BZ136" s="265" t="str">
        <f t="shared" si="30"/>
        <v/>
      </c>
      <c r="CA136" s="265" t="str">
        <f t="shared" si="31"/>
        <v/>
      </c>
      <c r="CB136" s="265" t="str">
        <f t="shared" si="32"/>
        <v/>
      </c>
      <c r="CC136" s="265" t="str">
        <f t="shared" si="33"/>
        <v/>
      </c>
      <c r="CD136" s="265" t="str">
        <f t="shared" si="34"/>
        <v/>
      </c>
      <c r="CE136" s="265" t="str">
        <f t="shared" si="35"/>
        <v/>
      </c>
      <c r="CF136" s="266"/>
    </row>
    <row r="137" spans="1:84" ht="15.9" customHeight="1">
      <c r="A137" s="253">
        <f>IF('[1]Statement of Marks'!A140="","",'[1]Statement of Marks'!A140)</f>
        <v>133</v>
      </c>
      <c r="B137" s="254" t="str">
        <f>IF('Result Sheet'!B140="","",'Result Sheet'!B140)</f>
        <v/>
      </c>
      <c r="C137" s="255" t="str">
        <f>IF('Result Sheet'!F140="","",'Result Sheet'!F140)</f>
        <v/>
      </c>
      <c r="D137" s="256" t="str">
        <f>IF('Result Sheet'!E140="","",'Result Sheet'!E140)</f>
        <v/>
      </c>
      <c r="E137" s="257" t="str">
        <f>IF('Result Sheet'!G140="","",'Result Sheet'!G140)</f>
        <v/>
      </c>
      <c r="F137" s="257" t="str">
        <f>IF('Result Sheet'!H140="","",'Result Sheet'!H140)</f>
        <v/>
      </c>
      <c r="G137" s="257" t="str">
        <f>IF('Result Sheet'!I140="","",'Result Sheet'!I140)</f>
        <v/>
      </c>
      <c r="H137" s="258" t="str">
        <f>IF('Result Sheet'!K140="","",'Result Sheet'!K140)</f>
        <v/>
      </c>
      <c r="I137" s="258" t="str">
        <f>IF('Result Sheet'!J140="","",'Result Sheet'!J140)</f>
        <v/>
      </c>
      <c r="J137" s="388" t="str">
        <f>IF('Result Sheet'!EE140="","",'Result Sheet'!EE140)</f>
        <v/>
      </c>
      <c r="K137" s="259" t="str">
        <f>IF('Result Sheet'!EA140="","",'Result Sheet'!EA140)</f>
        <v/>
      </c>
      <c r="L137" s="260" t="str">
        <f>IF('Result Sheet'!EB140="","",'Result Sheet'!EB140)</f>
        <v/>
      </c>
      <c r="M137" s="259" t="str">
        <f>IF('Result Sheet'!EC140="","",'Result Sheet'!EC140)</f>
        <v/>
      </c>
      <c r="N137" s="330" t="str">
        <f>IF('Result Sheet'!EH140="","",'Result Sheet'!EH140)</f>
        <v/>
      </c>
      <c r="O137" s="261" t="str">
        <f>IF('Result Sheet'!AC140="","",'Result Sheet'!AC140)</f>
        <v/>
      </c>
      <c r="P137" s="262" t="str">
        <f>IF('Result Sheet'!AD140="","",'Result Sheet'!AD140)</f>
        <v/>
      </c>
      <c r="Q137" s="261" t="str">
        <f>IF('Result Sheet'!AV140="","",'Result Sheet'!AV140)</f>
        <v/>
      </c>
      <c r="R137" s="262" t="str">
        <f>IF('Result Sheet'!AW140="","",'Result Sheet'!AW140)</f>
        <v/>
      </c>
      <c r="S137" s="261" t="str">
        <f>IF('Result Sheet'!BO140="","",'Result Sheet'!BO140)</f>
        <v/>
      </c>
      <c r="T137" s="262" t="str">
        <f>IF('Result Sheet'!BP140="","",'Result Sheet'!BP140)</f>
        <v/>
      </c>
      <c r="U137" s="261" t="str">
        <f>IF('Result Sheet'!CH140="","",'Result Sheet'!CH140)</f>
        <v/>
      </c>
      <c r="V137" s="262" t="str">
        <f>IF('Result Sheet'!CI140="","",'Result Sheet'!CI140)</f>
        <v/>
      </c>
      <c r="W137" s="261" t="str">
        <f>IF('Result Sheet'!DA140="","",'Result Sheet'!DA140)</f>
        <v/>
      </c>
      <c r="X137" s="262" t="str">
        <f>IF('Result Sheet'!DB140="","",'Result Sheet'!DB140)</f>
        <v/>
      </c>
      <c r="Y137" s="263" t="str">
        <f>IF('Result Sheet'!EG140="","",'Result Sheet'!EG140)</f>
        <v/>
      </c>
      <c r="BS137" s="264" t="str">
        <f>'Result Sheet'!G140</f>
        <v/>
      </c>
      <c r="BT137" s="265" t="str">
        <f t="shared" si="24"/>
        <v/>
      </c>
      <c r="BU137" s="265" t="str">
        <f t="shared" si="25"/>
        <v/>
      </c>
      <c r="BV137" s="265" t="str">
        <f t="shared" si="26"/>
        <v/>
      </c>
      <c r="BW137" s="265" t="str">
        <f t="shared" si="27"/>
        <v/>
      </c>
      <c r="BX137" s="265" t="str">
        <f t="shared" si="28"/>
        <v/>
      </c>
      <c r="BY137" s="265" t="str">
        <f t="shared" si="29"/>
        <v/>
      </c>
      <c r="BZ137" s="265" t="str">
        <f t="shared" si="30"/>
        <v/>
      </c>
      <c r="CA137" s="265" t="str">
        <f t="shared" si="31"/>
        <v/>
      </c>
      <c r="CB137" s="265" t="str">
        <f t="shared" si="32"/>
        <v/>
      </c>
      <c r="CC137" s="265" t="str">
        <f t="shared" si="33"/>
        <v/>
      </c>
      <c r="CD137" s="265" t="str">
        <f t="shared" si="34"/>
        <v/>
      </c>
      <c r="CE137" s="265" t="str">
        <f t="shared" si="35"/>
        <v/>
      </c>
      <c r="CF137" s="266"/>
    </row>
    <row r="138" spans="1:84" ht="15.9" customHeight="1">
      <c r="A138" s="253">
        <f>IF('[1]Statement of Marks'!A141="","",'[1]Statement of Marks'!A141)</f>
        <v>134</v>
      </c>
      <c r="B138" s="254" t="str">
        <f>IF('Result Sheet'!B141="","",'Result Sheet'!B141)</f>
        <v/>
      </c>
      <c r="C138" s="255" t="str">
        <f>IF('Result Sheet'!F141="","",'Result Sheet'!F141)</f>
        <v/>
      </c>
      <c r="D138" s="256" t="str">
        <f>IF('Result Sheet'!E141="","",'Result Sheet'!E141)</f>
        <v/>
      </c>
      <c r="E138" s="257" t="str">
        <f>IF('Result Sheet'!G141="","",'Result Sheet'!G141)</f>
        <v/>
      </c>
      <c r="F138" s="257" t="str">
        <f>IF('Result Sheet'!H141="","",'Result Sheet'!H141)</f>
        <v/>
      </c>
      <c r="G138" s="257" t="str">
        <f>IF('Result Sheet'!I141="","",'Result Sheet'!I141)</f>
        <v/>
      </c>
      <c r="H138" s="258" t="str">
        <f>IF('Result Sheet'!K141="","",'Result Sheet'!K141)</f>
        <v/>
      </c>
      <c r="I138" s="258" t="str">
        <f>IF('Result Sheet'!J141="","",'Result Sheet'!J141)</f>
        <v/>
      </c>
      <c r="J138" s="388" t="str">
        <f>IF('Result Sheet'!EE141="","",'Result Sheet'!EE141)</f>
        <v/>
      </c>
      <c r="K138" s="259" t="str">
        <f>IF('Result Sheet'!EA141="","",'Result Sheet'!EA141)</f>
        <v/>
      </c>
      <c r="L138" s="260" t="str">
        <f>IF('Result Sheet'!EB141="","",'Result Sheet'!EB141)</f>
        <v/>
      </c>
      <c r="M138" s="259" t="str">
        <f>IF('Result Sheet'!EC141="","",'Result Sheet'!EC141)</f>
        <v/>
      </c>
      <c r="N138" s="330" t="str">
        <f>IF('Result Sheet'!EH141="","",'Result Sheet'!EH141)</f>
        <v/>
      </c>
      <c r="O138" s="261" t="str">
        <f>IF('Result Sheet'!AC141="","",'Result Sheet'!AC141)</f>
        <v/>
      </c>
      <c r="P138" s="262" t="str">
        <f>IF('Result Sheet'!AD141="","",'Result Sheet'!AD141)</f>
        <v/>
      </c>
      <c r="Q138" s="261" t="str">
        <f>IF('Result Sheet'!AV141="","",'Result Sheet'!AV141)</f>
        <v/>
      </c>
      <c r="R138" s="262" t="str">
        <f>IF('Result Sheet'!AW141="","",'Result Sheet'!AW141)</f>
        <v/>
      </c>
      <c r="S138" s="261" t="str">
        <f>IF('Result Sheet'!BO141="","",'Result Sheet'!BO141)</f>
        <v/>
      </c>
      <c r="T138" s="262" t="str">
        <f>IF('Result Sheet'!BP141="","",'Result Sheet'!BP141)</f>
        <v/>
      </c>
      <c r="U138" s="261" t="str">
        <f>IF('Result Sheet'!CH141="","",'Result Sheet'!CH141)</f>
        <v/>
      </c>
      <c r="V138" s="262" t="str">
        <f>IF('Result Sheet'!CI141="","",'Result Sheet'!CI141)</f>
        <v/>
      </c>
      <c r="W138" s="261" t="str">
        <f>IF('Result Sheet'!DA141="","",'Result Sheet'!DA141)</f>
        <v/>
      </c>
      <c r="X138" s="262" t="str">
        <f>IF('Result Sheet'!DB141="","",'Result Sheet'!DB141)</f>
        <v/>
      </c>
      <c r="Y138" s="263" t="str">
        <f>IF('Result Sheet'!EG141="","",'Result Sheet'!EG141)</f>
        <v/>
      </c>
      <c r="BS138" s="264" t="str">
        <f>'Result Sheet'!G141</f>
        <v/>
      </c>
      <c r="BT138" s="265" t="str">
        <f t="shared" si="24"/>
        <v/>
      </c>
      <c r="BU138" s="265" t="str">
        <f t="shared" si="25"/>
        <v/>
      </c>
      <c r="BV138" s="265" t="str">
        <f t="shared" si="26"/>
        <v/>
      </c>
      <c r="BW138" s="265" t="str">
        <f t="shared" si="27"/>
        <v/>
      </c>
      <c r="BX138" s="265" t="str">
        <f t="shared" si="28"/>
        <v/>
      </c>
      <c r="BY138" s="265" t="str">
        <f t="shared" si="29"/>
        <v/>
      </c>
      <c r="BZ138" s="265" t="str">
        <f t="shared" si="30"/>
        <v/>
      </c>
      <c r="CA138" s="265" t="str">
        <f t="shared" si="31"/>
        <v/>
      </c>
      <c r="CB138" s="265" t="str">
        <f t="shared" si="32"/>
        <v/>
      </c>
      <c r="CC138" s="265" t="str">
        <f t="shared" si="33"/>
        <v/>
      </c>
      <c r="CD138" s="265" t="str">
        <f t="shared" si="34"/>
        <v/>
      </c>
      <c r="CE138" s="265" t="str">
        <f t="shared" si="35"/>
        <v/>
      </c>
      <c r="CF138" s="266"/>
    </row>
    <row r="139" spans="1:84" ht="15.9" customHeight="1">
      <c r="A139" s="253">
        <f>IF('[1]Statement of Marks'!A142="","",'[1]Statement of Marks'!A142)</f>
        <v>135</v>
      </c>
      <c r="B139" s="254" t="str">
        <f>IF('Result Sheet'!B142="","",'Result Sheet'!B142)</f>
        <v/>
      </c>
      <c r="C139" s="255" t="str">
        <f>IF('Result Sheet'!F142="","",'Result Sheet'!F142)</f>
        <v/>
      </c>
      <c r="D139" s="256" t="str">
        <f>IF('Result Sheet'!E142="","",'Result Sheet'!E142)</f>
        <v/>
      </c>
      <c r="E139" s="257" t="str">
        <f>IF('Result Sheet'!G142="","",'Result Sheet'!G142)</f>
        <v/>
      </c>
      <c r="F139" s="257" t="str">
        <f>IF('Result Sheet'!H142="","",'Result Sheet'!H142)</f>
        <v/>
      </c>
      <c r="G139" s="257" t="str">
        <f>IF('Result Sheet'!I142="","",'Result Sheet'!I142)</f>
        <v/>
      </c>
      <c r="H139" s="258" t="str">
        <f>IF('Result Sheet'!K142="","",'Result Sheet'!K142)</f>
        <v/>
      </c>
      <c r="I139" s="258" t="str">
        <f>IF('Result Sheet'!J142="","",'Result Sheet'!J142)</f>
        <v/>
      </c>
      <c r="J139" s="388" t="str">
        <f>IF('Result Sheet'!EE142="","",'Result Sheet'!EE142)</f>
        <v/>
      </c>
      <c r="K139" s="259" t="str">
        <f>IF('Result Sheet'!EA142="","",'Result Sheet'!EA142)</f>
        <v/>
      </c>
      <c r="L139" s="260" t="str">
        <f>IF('Result Sheet'!EB142="","",'Result Sheet'!EB142)</f>
        <v/>
      </c>
      <c r="M139" s="259" t="str">
        <f>IF('Result Sheet'!EC142="","",'Result Sheet'!EC142)</f>
        <v/>
      </c>
      <c r="N139" s="330" t="str">
        <f>IF('Result Sheet'!EH142="","",'Result Sheet'!EH142)</f>
        <v/>
      </c>
      <c r="O139" s="261" t="str">
        <f>IF('Result Sheet'!AC142="","",'Result Sheet'!AC142)</f>
        <v/>
      </c>
      <c r="P139" s="262" t="str">
        <f>IF('Result Sheet'!AD142="","",'Result Sheet'!AD142)</f>
        <v/>
      </c>
      <c r="Q139" s="261" t="str">
        <f>IF('Result Sheet'!AV142="","",'Result Sheet'!AV142)</f>
        <v/>
      </c>
      <c r="R139" s="262" t="str">
        <f>IF('Result Sheet'!AW142="","",'Result Sheet'!AW142)</f>
        <v/>
      </c>
      <c r="S139" s="261" t="str">
        <f>IF('Result Sheet'!BO142="","",'Result Sheet'!BO142)</f>
        <v/>
      </c>
      <c r="T139" s="262" t="str">
        <f>IF('Result Sheet'!BP142="","",'Result Sheet'!BP142)</f>
        <v/>
      </c>
      <c r="U139" s="261" t="str">
        <f>IF('Result Sheet'!CH142="","",'Result Sheet'!CH142)</f>
        <v/>
      </c>
      <c r="V139" s="262" t="str">
        <f>IF('Result Sheet'!CI142="","",'Result Sheet'!CI142)</f>
        <v/>
      </c>
      <c r="W139" s="261" t="str">
        <f>IF('Result Sheet'!DA142="","",'Result Sheet'!DA142)</f>
        <v/>
      </c>
      <c r="X139" s="262" t="str">
        <f>IF('Result Sheet'!DB142="","",'Result Sheet'!DB142)</f>
        <v/>
      </c>
      <c r="Y139" s="263" t="str">
        <f>IF('Result Sheet'!EG142="","",'Result Sheet'!EG142)</f>
        <v/>
      </c>
      <c r="BS139" s="264" t="str">
        <f>'Result Sheet'!G142</f>
        <v/>
      </c>
      <c r="BT139" s="265" t="str">
        <f t="shared" si="24"/>
        <v/>
      </c>
      <c r="BU139" s="265" t="str">
        <f t="shared" si="25"/>
        <v/>
      </c>
      <c r="BV139" s="265" t="str">
        <f t="shared" si="26"/>
        <v/>
      </c>
      <c r="BW139" s="265" t="str">
        <f t="shared" si="27"/>
        <v/>
      </c>
      <c r="BX139" s="265" t="str">
        <f t="shared" si="28"/>
        <v/>
      </c>
      <c r="BY139" s="265" t="str">
        <f t="shared" si="29"/>
        <v/>
      </c>
      <c r="BZ139" s="265" t="str">
        <f t="shared" si="30"/>
        <v/>
      </c>
      <c r="CA139" s="265" t="str">
        <f t="shared" si="31"/>
        <v/>
      </c>
      <c r="CB139" s="265" t="str">
        <f t="shared" si="32"/>
        <v/>
      </c>
      <c r="CC139" s="265" t="str">
        <f t="shared" si="33"/>
        <v/>
      </c>
      <c r="CD139" s="265" t="str">
        <f t="shared" si="34"/>
        <v/>
      </c>
      <c r="CE139" s="265" t="str">
        <f t="shared" si="35"/>
        <v/>
      </c>
      <c r="CF139" s="266"/>
    </row>
    <row r="140" spans="1:84" ht="15.9" customHeight="1">
      <c r="A140" s="253">
        <f>IF('[1]Statement of Marks'!A143="","",'[1]Statement of Marks'!A143)</f>
        <v>136</v>
      </c>
      <c r="B140" s="254" t="str">
        <f>IF('Result Sheet'!B143="","",'Result Sheet'!B143)</f>
        <v/>
      </c>
      <c r="C140" s="255" t="str">
        <f>IF('Result Sheet'!F143="","",'Result Sheet'!F143)</f>
        <v/>
      </c>
      <c r="D140" s="256" t="str">
        <f>IF('Result Sheet'!E143="","",'Result Sheet'!E143)</f>
        <v/>
      </c>
      <c r="E140" s="257" t="str">
        <f>IF('Result Sheet'!G143="","",'Result Sheet'!G143)</f>
        <v/>
      </c>
      <c r="F140" s="257" t="str">
        <f>IF('Result Sheet'!H143="","",'Result Sheet'!H143)</f>
        <v/>
      </c>
      <c r="G140" s="257" t="str">
        <f>IF('Result Sheet'!I143="","",'Result Sheet'!I143)</f>
        <v/>
      </c>
      <c r="H140" s="258" t="str">
        <f>IF('Result Sheet'!K143="","",'Result Sheet'!K143)</f>
        <v/>
      </c>
      <c r="I140" s="258" t="str">
        <f>IF('Result Sheet'!J143="","",'Result Sheet'!J143)</f>
        <v/>
      </c>
      <c r="J140" s="388" t="str">
        <f>IF('Result Sheet'!EE143="","",'Result Sheet'!EE143)</f>
        <v/>
      </c>
      <c r="K140" s="259" t="str">
        <f>IF('Result Sheet'!EA143="","",'Result Sheet'!EA143)</f>
        <v/>
      </c>
      <c r="L140" s="260" t="str">
        <f>IF('Result Sheet'!EB143="","",'Result Sheet'!EB143)</f>
        <v/>
      </c>
      <c r="M140" s="259" t="str">
        <f>IF('Result Sheet'!EC143="","",'Result Sheet'!EC143)</f>
        <v/>
      </c>
      <c r="N140" s="330" t="str">
        <f>IF('Result Sheet'!EH143="","",'Result Sheet'!EH143)</f>
        <v/>
      </c>
      <c r="O140" s="261" t="str">
        <f>IF('Result Sheet'!AC143="","",'Result Sheet'!AC143)</f>
        <v/>
      </c>
      <c r="P140" s="262" t="str">
        <f>IF('Result Sheet'!AD143="","",'Result Sheet'!AD143)</f>
        <v/>
      </c>
      <c r="Q140" s="261" t="str">
        <f>IF('Result Sheet'!AV143="","",'Result Sheet'!AV143)</f>
        <v/>
      </c>
      <c r="R140" s="262" t="str">
        <f>IF('Result Sheet'!AW143="","",'Result Sheet'!AW143)</f>
        <v/>
      </c>
      <c r="S140" s="261" t="str">
        <f>IF('Result Sheet'!BO143="","",'Result Sheet'!BO143)</f>
        <v/>
      </c>
      <c r="T140" s="262" t="str">
        <f>IF('Result Sheet'!BP143="","",'Result Sheet'!BP143)</f>
        <v/>
      </c>
      <c r="U140" s="261" t="str">
        <f>IF('Result Sheet'!CH143="","",'Result Sheet'!CH143)</f>
        <v/>
      </c>
      <c r="V140" s="262" t="str">
        <f>IF('Result Sheet'!CI143="","",'Result Sheet'!CI143)</f>
        <v/>
      </c>
      <c r="W140" s="261" t="str">
        <f>IF('Result Sheet'!DA143="","",'Result Sheet'!DA143)</f>
        <v/>
      </c>
      <c r="X140" s="262" t="str">
        <f>IF('Result Sheet'!DB143="","",'Result Sheet'!DB143)</f>
        <v/>
      </c>
      <c r="Y140" s="263" t="str">
        <f>IF('Result Sheet'!EG143="","",'Result Sheet'!EG143)</f>
        <v/>
      </c>
      <c r="BS140" s="264" t="str">
        <f>'Result Sheet'!G143</f>
        <v/>
      </c>
      <c r="BT140" s="265" t="str">
        <f t="shared" si="24"/>
        <v/>
      </c>
      <c r="BU140" s="265" t="str">
        <f t="shared" si="25"/>
        <v/>
      </c>
      <c r="BV140" s="265" t="str">
        <f t="shared" si="26"/>
        <v/>
      </c>
      <c r="BW140" s="265" t="str">
        <f t="shared" si="27"/>
        <v/>
      </c>
      <c r="BX140" s="265" t="str">
        <f t="shared" si="28"/>
        <v/>
      </c>
      <c r="BY140" s="265" t="str">
        <f t="shared" si="29"/>
        <v/>
      </c>
      <c r="BZ140" s="265" t="str">
        <f t="shared" si="30"/>
        <v/>
      </c>
      <c r="CA140" s="265" t="str">
        <f t="shared" si="31"/>
        <v/>
      </c>
      <c r="CB140" s="265" t="str">
        <f t="shared" si="32"/>
        <v/>
      </c>
      <c r="CC140" s="265" t="str">
        <f t="shared" si="33"/>
        <v/>
      </c>
      <c r="CD140" s="265" t="str">
        <f t="shared" si="34"/>
        <v/>
      </c>
      <c r="CE140" s="265" t="str">
        <f t="shared" si="35"/>
        <v/>
      </c>
      <c r="CF140" s="266"/>
    </row>
    <row r="141" spans="1:84" ht="15.9" customHeight="1">
      <c r="A141" s="253">
        <f>IF('[1]Statement of Marks'!A144="","",'[1]Statement of Marks'!A144)</f>
        <v>137</v>
      </c>
      <c r="B141" s="254" t="str">
        <f>IF('Result Sheet'!B144="","",'Result Sheet'!B144)</f>
        <v/>
      </c>
      <c r="C141" s="255" t="str">
        <f>IF('Result Sheet'!F144="","",'Result Sheet'!F144)</f>
        <v/>
      </c>
      <c r="D141" s="256" t="str">
        <f>IF('Result Sheet'!E144="","",'Result Sheet'!E144)</f>
        <v/>
      </c>
      <c r="E141" s="257" t="str">
        <f>IF('Result Sheet'!G144="","",'Result Sheet'!G144)</f>
        <v/>
      </c>
      <c r="F141" s="257" t="str">
        <f>IF('Result Sheet'!H144="","",'Result Sheet'!H144)</f>
        <v/>
      </c>
      <c r="G141" s="257" t="str">
        <f>IF('Result Sheet'!I144="","",'Result Sheet'!I144)</f>
        <v/>
      </c>
      <c r="H141" s="258" t="str">
        <f>IF('Result Sheet'!K144="","",'Result Sheet'!K144)</f>
        <v/>
      </c>
      <c r="I141" s="258" t="str">
        <f>IF('Result Sheet'!J144="","",'Result Sheet'!J144)</f>
        <v/>
      </c>
      <c r="J141" s="388" t="str">
        <f>IF('Result Sheet'!EE144="","",'Result Sheet'!EE144)</f>
        <v/>
      </c>
      <c r="K141" s="259" t="str">
        <f>IF('Result Sheet'!EA144="","",'Result Sheet'!EA144)</f>
        <v/>
      </c>
      <c r="L141" s="260" t="str">
        <f>IF('Result Sheet'!EB144="","",'Result Sheet'!EB144)</f>
        <v/>
      </c>
      <c r="M141" s="259" t="str">
        <f>IF('Result Sheet'!EC144="","",'Result Sheet'!EC144)</f>
        <v/>
      </c>
      <c r="N141" s="330" t="str">
        <f>IF('Result Sheet'!EH144="","",'Result Sheet'!EH144)</f>
        <v/>
      </c>
      <c r="O141" s="261" t="str">
        <f>IF('Result Sheet'!AC144="","",'Result Sheet'!AC144)</f>
        <v/>
      </c>
      <c r="P141" s="262" t="str">
        <f>IF('Result Sheet'!AD144="","",'Result Sheet'!AD144)</f>
        <v/>
      </c>
      <c r="Q141" s="261" t="str">
        <f>IF('Result Sheet'!AV144="","",'Result Sheet'!AV144)</f>
        <v/>
      </c>
      <c r="R141" s="262" t="str">
        <f>IF('Result Sheet'!AW144="","",'Result Sheet'!AW144)</f>
        <v/>
      </c>
      <c r="S141" s="261" t="str">
        <f>IF('Result Sheet'!BO144="","",'Result Sheet'!BO144)</f>
        <v/>
      </c>
      <c r="T141" s="262" t="str">
        <f>IF('Result Sheet'!BP144="","",'Result Sheet'!BP144)</f>
        <v/>
      </c>
      <c r="U141" s="261" t="str">
        <f>IF('Result Sheet'!CH144="","",'Result Sheet'!CH144)</f>
        <v/>
      </c>
      <c r="V141" s="262" t="str">
        <f>IF('Result Sheet'!CI144="","",'Result Sheet'!CI144)</f>
        <v/>
      </c>
      <c r="W141" s="261" t="str">
        <f>IF('Result Sheet'!DA144="","",'Result Sheet'!DA144)</f>
        <v/>
      </c>
      <c r="X141" s="262" t="str">
        <f>IF('Result Sheet'!DB144="","",'Result Sheet'!DB144)</f>
        <v/>
      </c>
      <c r="Y141" s="263" t="str">
        <f>IF('Result Sheet'!EG144="","",'Result Sheet'!EG144)</f>
        <v/>
      </c>
      <c r="BS141" s="264" t="str">
        <f>'Result Sheet'!G144</f>
        <v/>
      </c>
      <c r="BT141" s="265" t="str">
        <f t="shared" si="24"/>
        <v/>
      </c>
      <c r="BU141" s="265" t="str">
        <f t="shared" si="25"/>
        <v/>
      </c>
      <c r="BV141" s="265" t="str">
        <f t="shared" si="26"/>
        <v/>
      </c>
      <c r="BW141" s="265" t="str">
        <f t="shared" si="27"/>
        <v/>
      </c>
      <c r="BX141" s="265" t="str">
        <f t="shared" si="28"/>
        <v/>
      </c>
      <c r="BY141" s="265" t="str">
        <f t="shared" si="29"/>
        <v/>
      </c>
      <c r="BZ141" s="265" t="str">
        <f t="shared" si="30"/>
        <v/>
      </c>
      <c r="CA141" s="265" t="str">
        <f t="shared" si="31"/>
        <v/>
      </c>
      <c r="CB141" s="265" t="str">
        <f t="shared" si="32"/>
        <v/>
      </c>
      <c r="CC141" s="265" t="str">
        <f t="shared" si="33"/>
        <v/>
      </c>
      <c r="CD141" s="265" t="str">
        <f t="shared" si="34"/>
        <v/>
      </c>
      <c r="CE141" s="265" t="str">
        <f t="shared" si="35"/>
        <v/>
      </c>
      <c r="CF141" s="266"/>
    </row>
    <row r="142" spans="1:84" ht="15.9" customHeight="1">
      <c r="A142" s="253">
        <f>IF('[1]Statement of Marks'!A145="","",'[1]Statement of Marks'!A145)</f>
        <v>138</v>
      </c>
      <c r="B142" s="254" t="str">
        <f>IF('Result Sheet'!B145="","",'Result Sheet'!B145)</f>
        <v/>
      </c>
      <c r="C142" s="255" t="str">
        <f>IF('Result Sheet'!F145="","",'Result Sheet'!F145)</f>
        <v/>
      </c>
      <c r="D142" s="256" t="str">
        <f>IF('Result Sheet'!E145="","",'Result Sheet'!E145)</f>
        <v/>
      </c>
      <c r="E142" s="257" t="str">
        <f>IF('Result Sheet'!G145="","",'Result Sheet'!G145)</f>
        <v/>
      </c>
      <c r="F142" s="257" t="str">
        <f>IF('Result Sheet'!H145="","",'Result Sheet'!H145)</f>
        <v/>
      </c>
      <c r="G142" s="257" t="str">
        <f>IF('Result Sheet'!I145="","",'Result Sheet'!I145)</f>
        <v/>
      </c>
      <c r="H142" s="258" t="str">
        <f>IF('Result Sheet'!K145="","",'Result Sheet'!K145)</f>
        <v/>
      </c>
      <c r="I142" s="258" t="str">
        <f>IF('Result Sheet'!J145="","",'Result Sheet'!J145)</f>
        <v/>
      </c>
      <c r="J142" s="388" t="str">
        <f>IF('Result Sheet'!EE145="","",'Result Sheet'!EE145)</f>
        <v/>
      </c>
      <c r="K142" s="259" t="str">
        <f>IF('Result Sheet'!EA145="","",'Result Sheet'!EA145)</f>
        <v/>
      </c>
      <c r="L142" s="260" t="str">
        <f>IF('Result Sheet'!EB145="","",'Result Sheet'!EB145)</f>
        <v/>
      </c>
      <c r="M142" s="259" t="str">
        <f>IF('Result Sheet'!EC145="","",'Result Sheet'!EC145)</f>
        <v/>
      </c>
      <c r="N142" s="330" t="str">
        <f>IF('Result Sheet'!EH145="","",'Result Sheet'!EH145)</f>
        <v/>
      </c>
      <c r="O142" s="261" t="str">
        <f>IF('Result Sheet'!AC145="","",'Result Sheet'!AC145)</f>
        <v/>
      </c>
      <c r="P142" s="262" t="str">
        <f>IF('Result Sheet'!AD145="","",'Result Sheet'!AD145)</f>
        <v/>
      </c>
      <c r="Q142" s="261" t="str">
        <f>IF('Result Sheet'!AV145="","",'Result Sheet'!AV145)</f>
        <v/>
      </c>
      <c r="R142" s="262" t="str">
        <f>IF('Result Sheet'!AW145="","",'Result Sheet'!AW145)</f>
        <v/>
      </c>
      <c r="S142" s="261" t="str">
        <f>IF('Result Sheet'!BO145="","",'Result Sheet'!BO145)</f>
        <v/>
      </c>
      <c r="T142" s="262" t="str">
        <f>IF('Result Sheet'!BP145="","",'Result Sheet'!BP145)</f>
        <v/>
      </c>
      <c r="U142" s="261" t="str">
        <f>IF('Result Sheet'!CH145="","",'Result Sheet'!CH145)</f>
        <v/>
      </c>
      <c r="V142" s="262" t="str">
        <f>IF('Result Sheet'!CI145="","",'Result Sheet'!CI145)</f>
        <v/>
      </c>
      <c r="W142" s="261" t="str">
        <f>IF('Result Sheet'!DA145="","",'Result Sheet'!DA145)</f>
        <v/>
      </c>
      <c r="X142" s="262" t="str">
        <f>IF('Result Sheet'!DB145="","",'Result Sheet'!DB145)</f>
        <v/>
      </c>
      <c r="Y142" s="263" t="str">
        <f>IF('Result Sheet'!EG145="","",'Result Sheet'!EG145)</f>
        <v/>
      </c>
      <c r="BS142" s="264" t="str">
        <f>'Result Sheet'!G145</f>
        <v/>
      </c>
      <c r="BT142" s="265" t="str">
        <f t="shared" si="24"/>
        <v/>
      </c>
      <c r="BU142" s="265" t="str">
        <f t="shared" si="25"/>
        <v/>
      </c>
      <c r="BV142" s="265" t="str">
        <f t="shared" si="26"/>
        <v/>
      </c>
      <c r="BW142" s="265" t="str">
        <f t="shared" si="27"/>
        <v/>
      </c>
      <c r="BX142" s="265" t="str">
        <f t="shared" si="28"/>
        <v/>
      </c>
      <c r="BY142" s="265" t="str">
        <f t="shared" si="29"/>
        <v/>
      </c>
      <c r="BZ142" s="265" t="str">
        <f t="shared" si="30"/>
        <v/>
      </c>
      <c r="CA142" s="265" t="str">
        <f t="shared" si="31"/>
        <v/>
      </c>
      <c r="CB142" s="265" t="str">
        <f t="shared" si="32"/>
        <v/>
      </c>
      <c r="CC142" s="265" t="str">
        <f t="shared" si="33"/>
        <v/>
      </c>
      <c r="CD142" s="265" t="str">
        <f t="shared" si="34"/>
        <v/>
      </c>
      <c r="CE142" s="265" t="str">
        <f t="shared" si="35"/>
        <v/>
      </c>
      <c r="CF142" s="266"/>
    </row>
    <row r="143" spans="1:84" ht="15.9" customHeight="1">
      <c r="A143" s="253">
        <f>IF('[1]Statement of Marks'!A146="","",'[1]Statement of Marks'!A146)</f>
        <v>139</v>
      </c>
      <c r="B143" s="254" t="str">
        <f>IF('Result Sheet'!B146="","",'Result Sheet'!B146)</f>
        <v/>
      </c>
      <c r="C143" s="255" t="str">
        <f>IF('Result Sheet'!F146="","",'Result Sheet'!F146)</f>
        <v/>
      </c>
      <c r="D143" s="256" t="str">
        <f>IF('Result Sheet'!E146="","",'Result Sheet'!E146)</f>
        <v/>
      </c>
      <c r="E143" s="257" t="str">
        <f>IF('Result Sheet'!G146="","",'Result Sheet'!G146)</f>
        <v/>
      </c>
      <c r="F143" s="257" t="str">
        <f>IF('Result Sheet'!H146="","",'Result Sheet'!H146)</f>
        <v/>
      </c>
      <c r="G143" s="257" t="str">
        <f>IF('Result Sheet'!I146="","",'Result Sheet'!I146)</f>
        <v/>
      </c>
      <c r="H143" s="258" t="str">
        <f>IF('Result Sheet'!K146="","",'Result Sheet'!K146)</f>
        <v/>
      </c>
      <c r="I143" s="258" t="str">
        <f>IF('Result Sheet'!J146="","",'Result Sheet'!J146)</f>
        <v/>
      </c>
      <c r="J143" s="388" t="str">
        <f>IF('Result Sheet'!EE146="","",'Result Sheet'!EE146)</f>
        <v/>
      </c>
      <c r="K143" s="259" t="str">
        <f>IF('Result Sheet'!EA146="","",'Result Sheet'!EA146)</f>
        <v/>
      </c>
      <c r="L143" s="260" t="str">
        <f>IF('Result Sheet'!EB146="","",'Result Sheet'!EB146)</f>
        <v/>
      </c>
      <c r="M143" s="259" t="str">
        <f>IF('Result Sheet'!EC146="","",'Result Sheet'!EC146)</f>
        <v/>
      </c>
      <c r="N143" s="330" t="str">
        <f>IF('Result Sheet'!EH146="","",'Result Sheet'!EH146)</f>
        <v/>
      </c>
      <c r="O143" s="261" t="str">
        <f>IF('Result Sheet'!AC146="","",'Result Sheet'!AC146)</f>
        <v/>
      </c>
      <c r="P143" s="262" t="str">
        <f>IF('Result Sheet'!AD146="","",'Result Sheet'!AD146)</f>
        <v/>
      </c>
      <c r="Q143" s="261" t="str">
        <f>IF('Result Sheet'!AV146="","",'Result Sheet'!AV146)</f>
        <v/>
      </c>
      <c r="R143" s="262" t="str">
        <f>IF('Result Sheet'!AW146="","",'Result Sheet'!AW146)</f>
        <v/>
      </c>
      <c r="S143" s="261" t="str">
        <f>IF('Result Sheet'!BO146="","",'Result Sheet'!BO146)</f>
        <v/>
      </c>
      <c r="T143" s="262" t="str">
        <f>IF('Result Sheet'!BP146="","",'Result Sheet'!BP146)</f>
        <v/>
      </c>
      <c r="U143" s="261" t="str">
        <f>IF('Result Sheet'!CH146="","",'Result Sheet'!CH146)</f>
        <v/>
      </c>
      <c r="V143" s="262" t="str">
        <f>IF('Result Sheet'!CI146="","",'Result Sheet'!CI146)</f>
        <v/>
      </c>
      <c r="W143" s="261" t="str">
        <f>IF('Result Sheet'!DA146="","",'Result Sheet'!DA146)</f>
        <v/>
      </c>
      <c r="X143" s="262" t="str">
        <f>IF('Result Sheet'!DB146="","",'Result Sheet'!DB146)</f>
        <v/>
      </c>
      <c r="Y143" s="263" t="str">
        <f>IF('Result Sheet'!EG146="","",'Result Sheet'!EG146)</f>
        <v/>
      </c>
      <c r="BS143" s="264" t="str">
        <f>'Result Sheet'!G146</f>
        <v/>
      </c>
      <c r="BT143" s="265" t="str">
        <f t="shared" si="24"/>
        <v/>
      </c>
      <c r="BU143" s="265" t="str">
        <f t="shared" si="25"/>
        <v/>
      </c>
      <c r="BV143" s="265" t="str">
        <f t="shared" si="26"/>
        <v/>
      </c>
      <c r="BW143" s="265" t="str">
        <f t="shared" si="27"/>
        <v/>
      </c>
      <c r="BX143" s="265" t="str">
        <f t="shared" si="28"/>
        <v/>
      </c>
      <c r="BY143" s="265" t="str">
        <f t="shared" si="29"/>
        <v/>
      </c>
      <c r="BZ143" s="265" t="str">
        <f t="shared" si="30"/>
        <v/>
      </c>
      <c r="CA143" s="265" t="str">
        <f t="shared" si="31"/>
        <v/>
      </c>
      <c r="CB143" s="265" t="str">
        <f t="shared" si="32"/>
        <v/>
      </c>
      <c r="CC143" s="265" t="str">
        <f t="shared" si="33"/>
        <v/>
      </c>
      <c r="CD143" s="265" t="str">
        <f t="shared" si="34"/>
        <v/>
      </c>
      <c r="CE143" s="265" t="str">
        <f t="shared" si="35"/>
        <v/>
      </c>
      <c r="CF143" s="266"/>
    </row>
    <row r="144" spans="1:84" ht="15.9" customHeight="1">
      <c r="A144" s="253">
        <f>IF('[1]Statement of Marks'!A147="","",'[1]Statement of Marks'!A147)</f>
        <v>140</v>
      </c>
      <c r="B144" s="254" t="str">
        <f>IF('Result Sheet'!B147="","",'Result Sheet'!B147)</f>
        <v/>
      </c>
      <c r="C144" s="255" t="str">
        <f>IF('Result Sheet'!F147="","",'Result Sheet'!F147)</f>
        <v/>
      </c>
      <c r="D144" s="256" t="str">
        <f>IF('Result Sheet'!E147="","",'Result Sheet'!E147)</f>
        <v/>
      </c>
      <c r="E144" s="257" t="str">
        <f>IF('Result Sheet'!G147="","",'Result Sheet'!G147)</f>
        <v/>
      </c>
      <c r="F144" s="257" t="str">
        <f>IF('Result Sheet'!H147="","",'Result Sheet'!H147)</f>
        <v/>
      </c>
      <c r="G144" s="257" t="str">
        <f>IF('Result Sheet'!I147="","",'Result Sheet'!I147)</f>
        <v/>
      </c>
      <c r="H144" s="258" t="str">
        <f>IF('Result Sheet'!K147="","",'Result Sheet'!K147)</f>
        <v/>
      </c>
      <c r="I144" s="258" t="str">
        <f>IF('Result Sheet'!J147="","",'Result Sheet'!J147)</f>
        <v/>
      </c>
      <c r="J144" s="388" t="str">
        <f>IF('Result Sheet'!EE147="","",'Result Sheet'!EE147)</f>
        <v/>
      </c>
      <c r="K144" s="259" t="str">
        <f>IF('Result Sheet'!EA147="","",'Result Sheet'!EA147)</f>
        <v/>
      </c>
      <c r="L144" s="260" t="str">
        <f>IF('Result Sheet'!EB147="","",'Result Sheet'!EB147)</f>
        <v/>
      </c>
      <c r="M144" s="259" t="str">
        <f>IF('Result Sheet'!EC147="","",'Result Sheet'!EC147)</f>
        <v/>
      </c>
      <c r="N144" s="330" t="str">
        <f>IF('Result Sheet'!EH147="","",'Result Sheet'!EH147)</f>
        <v/>
      </c>
      <c r="O144" s="261" t="str">
        <f>IF('Result Sheet'!AC147="","",'Result Sheet'!AC147)</f>
        <v/>
      </c>
      <c r="P144" s="262" t="str">
        <f>IF('Result Sheet'!AD147="","",'Result Sheet'!AD147)</f>
        <v/>
      </c>
      <c r="Q144" s="261" t="str">
        <f>IF('Result Sheet'!AV147="","",'Result Sheet'!AV147)</f>
        <v/>
      </c>
      <c r="R144" s="262" t="str">
        <f>IF('Result Sheet'!AW147="","",'Result Sheet'!AW147)</f>
        <v/>
      </c>
      <c r="S144" s="261" t="str">
        <f>IF('Result Sheet'!BO147="","",'Result Sheet'!BO147)</f>
        <v/>
      </c>
      <c r="T144" s="262" t="str">
        <f>IF('Result Sheet'!BP147="","",'Result Sheet'!BP147)</f>
        <v/>
      </c>
      <c r="U144" s="261" t="str">
        <f>IF('Result Sheet'!CH147="","",'Result Sheet'!CH147)</f>
        <v/>
      </c>
      <c r="V144" s="262" t="str">
        <f>IF('Result Sheet'!CI147="","",'Result Sheet'!CI147)</f>
        <v/>
      </c>
      <c r="W144" s="261" t="str">
        <f>IF('Result Sheet'!DA147="","",'Result Sheet'!DA147)</f>
        <v/>
      </c>
      <c r="X144" s="262" t="str">
        <f>IF('Result Sheet'!DB147="","",'Result Sheet'!DB147)</f>
        <v/>
      </c>
      <c r="Y144" s="263" t="str">
        <f>IF('Result Sheet'!EG147="","",'Result Sheet'!EG147)</f>
        <v/>
      </c>
      <c r="BS144" s="264" t="str">
        <f>'Result Sheet'!G147</f>
        <v/>
      </c>
      <c r="BT144" s="265" t="str">
        <f t="shared" si="24"/>
        <v/>
      </c>
      <c r="BU144" s="265" t="str">
        <f t="shared" si="25"/>
        <v/>
      </c>
      <c r="BV144" s="265" t="str">
        <f t="shared" si="26"/>
        <v/>
      </c>
      <c r="BW144" s="265" t="str">
        <f t="shared" si="27"/>
        <v/>
      </c>
      <c r="BX144" s="265" t="str">
        <f t="shared" si="28"/>
        <v/>
      </c>
      <c r="BY144" s="265" t="str">
        <f t="shared" si="29"/>
        <v/>
      </c>
      <c r="BZ144" s="265" t="str">
        <f t="shared" si="30"/>
        <v/>
      </c>
      <c r="CA144" s="265" t="str">
        <f t="shared" si="31"/>
        <v/>
      </c>
      <c r="CB144" s="265" t="str">
        <f t="shared" si="32"/>
        <v/>
      </c>
      <c r="CC144" s="265" t="str">
        <f t="shared" si="33"/>
        <v/>
      </c>
      <c r="CD144" s="265" t="str">
        <f t="shared" si="34"/>
        <v/>
      </c>
      <c r="CE144" s="265" t="str">
        <f t="shared" si="35"/>
        <v/>
      </c>
      <c r="CF144" s="266"/>
    </row>
    <row r="145" spans="1:84" ht="15.9" customHeight="1">
      <c r="A145" s="253">
        <f>IF('[1]Statement of Marks'!A148="","",'[1]Statement of Marks'!A148)</f>
        <v>141</v>
      </c>
      <c r="B145" s="254" t="str">
        <f>IF('Result Sheet'!B148="","",'Result Sheet'!B148)</f>
        <v/>
      </c>
      <c r="C145" s="255" t="str">
        <f>IF('Result Sheet'!F148="","",'Result Sheet'!F148)</f>
        <v/>
      </c>
      <c r="D145" s="256" t="str">
        <f>IF('Result Sheet'!E148="","",'Result Sheet'!E148)</f>
        <v/>
      </c>
      <c r="E145" s="257" t="str">
        <f>IF('Result Sheet'!G148="","",'Result Sheet'!G148)</f>
        <v/>
      </c>
      <c r="F145" s="257" t="str">
        <f>IF('Result Sheet'!H148="","",'Result Sheet'!H148)</f>
        <v/>
      </c>
      <c r="G145" s="257" t="str">
        <f>IF('Result Sheet'!I148="","",'Result Sheet'!I148)</f>
        <v/>
      </c>
      <c r="H145" s="258" t="str">
        <f>IF('Result Sheet'!K148="","",'Result Sheet'!K148)</f>
        <v/>
      </c>
      <c r="I145" s="258" t="str">
        <f>IF('Result Sheet'!J148="","",'Result Sheet'!J148)</f>
        <v/>
      </c>
      <c r="J145" s="388" t="str">
        <f>IF('Result Sheet'!EE148="","",'Result Sheet'!EE148)</f>
        <v/>
      </c>
      <c r="K145" s="259" t="str">
        <f>IF('Result Sheet'!EA148="","",'Result Sheet'!EA148)</f>
        <v/>
      </c>
      <c r="L145" s="260" t="str">
        <f>IF('Result Sheet'!EB148="","",'Result Sheet'!EB148)</f>
        <v/>
      </c>
      <c r="M145" s="259" t="str">
        <f>IF('Result Sheet'!EC148="","",'Result Sheet'!EC148)</f>
        <v/>
      </c>
      <c r="N145" s="330" t="str">
        <f>IF('Result Sheet'!EH148="","",'Result Sheet'!EH148)</f>
        <v/>
      </c>
      <c r="O145" s="261" t="str">
        <f>IF('Result Sheet'!AC148="","",'Result Sheet'!AC148)</f>
        <v/>
      </c>
      <c r="P145" s="262" t="str">
        <f>IF('Result Sheet'!AD148="","",'Result Sheet'!AD148)</f>
        <v/>
      </c>
      <c r="Q145" s="261" t="str">
        <f>IF('Result Sheet'!AV148="","",'Result Sheet'!AV148)</f>
        <v/>
      </c>
      <c r="R145" s="262" t="str">
        <f>IF('Result Sheet'!AW148="","",'Result Sheet'!AW148)</f>
        <v/>
      </c>
      <c r="S145" s="261" t="str">
        <f>IF('Result Sheet'!BO148="","",'Result Sheet'!BO148)</f>
        <v/>
      </c>
      <c r="T145" s="262" t="str">
        <f>IF('Result Sheet'!BP148="","",'Result Sheet'!BP148)</f>
        <v/>
      </c>
      <c r="U145" s="261" t="str">
        <f>IF('Result Sheet'!CH148="","",'Result Sheet'!CH148)</f>
        <v/>
      </c>
      <c r="V145" s="262" t="str">
        <f>IF('Result Sheet'!CI148="","",'Result Sheet'!CI148)</f>
        <v/>
      </c>
      <c r="W145" s="261" t="str">
        <f>IF('Result Sheet'!DA148="","",'Result Sheet'!DA148)</f>
        <v/>
      </c>
      <c r="X145" s="262" t="str">
        <f>IF('Result Sheet'!DB148="","",'Result Sheet'!DB148)</f>
        <v/>
      </c>
      <c r="Y145" s="263" t="str">
        <f>IF('Result Sheet'!EG148="","",'Result Sheet'!EG148)</f>
        <v/>
      </c>
      <c r="BS145" s="264" t="str">
        <f>'Result Sheet'!G148</f>
        <v/>
      </c>
      <c r="BT145" s="265" t="str">
        <f t="shared" si="24"/>
        <v/>
      </c>
      <c r="BU145" s="265" t="str">
        <f t="shared" si="25"/>
        <v/>
      </c>
      <c r="BV145" s="265" t="str">
        <f t="shared" si="26"/>
        <v/>
      </c>
      <c r="BW145" s="265" t="str">
        <f t="shared" si="27"/>
        <v/>
      </c>
      <c r="BX145" s="265" t="str">
        <f t="shared" si="28"/>
        <v/>
      </c>
      <c r="BY145" s="265" t="str">
        <f t="shared" si="29"/>
        <v/>
      </c>
      <c r="BZ145" s="265" t="str">
        <f t="shared" si="30"/>
        <v/>
      </c>
      <c r="CA145" s="265" t="str">
        <f t="shared" si="31"/>
        <v/>
      </c>
      <c r="CB145" s="265" t="str">
        <f t="shared" si="32"/>
        <v/>
      </c>
      <c r="CC145" s="265" t="str">
        <f t="shared" si="33"/>
        <v/>
      </c>
      <c r="CD145" s="265" t="str">
        <f t="shared" si="34"/>
        <v/>
      </c>
      <c r="CE145" s="265" t="str">
        <f t="shared" si="35"/>
        <v/>
      </c>
      <c r="CF145" s="266"/>
    </row>
    <row r="146" spans="1:84" ht="15.9" customHeight="1">
      <c r="A146" s="253">
        <f>IF('[1]Statement of Marks'!A149="","",'[1]Statement of Marks'!A149)</f>
        <v>142</v>
      </c>
      <c r="B146" s="254" t="str">
        <f>IF('Result Sheet'!B149="","",'Result Sheet'!B149)</f>
        <v/>
      </c>
      <c r="C146" s="255" t="str">
        <f>IF('Result Sheet'!F149="","",'Result Sheet'!F149)</f>
        <v/>
      </c>
      <c r="D146" s="256" t="str">
        <f>IF('Result Sheet'!E149="","",'Result Sheet'!E149)</f>
        <v/>
      </c>
      <c r="E146" s="257" t="str">
        <f>IF('Result Sheet'!G149="","",'Result Sheet'!G149)</f>
        <v/>
      </c>
      <c r="F146" s="257" t="str">
        <f>IF('Result Sheet'!H149="","",'Result Sheet'!H149)</f>
        <v/>
      </c>
      <c r="G146" s="257" t="str">
        <f>IF('Result Sheet'!I149="","",'Result Sheet'!I149)</f>
        <v/>
      </c>
      <c r="H146" s="258" t="str">
        <f>IF('Result Sheet'!K149="","",'Result Sheet'!K149)</f>
        <v/>
      </c>
      <c r="I146" s="258" t="str">
        <f>IF('Result Sheet'!J149="","",'Result Sheet'!J149)</f>
        <v/>
      </c>
      <c r="J146" s="388" t="str">
        <f>IF('Result Sheet'!EE149="","",'Result Sheet'!EE149)</f>
        <v/>
      </c>
      <c r="K146" s="259" t="str">
        <f>IF('Result Sheet'!EA149="","",'Result Sheet'!EA149)</f>
        <v/>
      </c>
      <c r="L146" s="260" t="str">
        <f>IF('Result Sheet'!EB149="","",'Result Sheet'!EB149)</f>
        <v/>
      </c>
      <c r="M146" s="259" t="str">
        <f>IF('Result Sheet'!EC149="","",'Result Sheet'!EC149)</f>
        <v/>
      </c>
      <c r="N146" s="330" t="str">
        <f>IF('Result Sheet'!EH149="","",'Result Sheet'!EH149)</f>
        <v/>
      </c>
      <c r="O146" s="261" t="str">
        <f>IF('Result Sheet'!AC149="","",'Result Sheet'!AC149)</f>
        <v/>
      </c>
      <c r="P146" s="262" t="str">
        <f>IF('Result Sheet'!AD149="","",'Result Sheet'!AD149)</f>
        <v/>
      </c>
      <c r="Q146" s="261" t="str">
        <f>IF('Result Sheet'!AV149="","",'Result Sheet'!AV149)</f>
        <v/>
      </c>
      <c r="R146" s="262" t="str">
        <f>IF('Result Sheet'!AW149="","",'Result Sheet'!AW149)</f>
        <v/>
      </c>
      <c r="S146" s="261" t="str">
        <f>IF('Result Sheet'!BO149="","",'Result Sheet'!BO149)</f>
        <v/>
      </c>
      <c r="T146" s="262" t="str">
        <f>IF('Result Sheet'!BP149="","",'Result Sheet'!BP149)</f>
        <v/>
      </c>
      <c r="U146" s="261" t="str">
        <f>IF('Result Sheet'!CH149="","",'Result Sheet'!CH149)</f>
        <v/>
      </c>
      <c r="V146" s="262" t="str">
        <f>IF('Result Sheet'!CI149="","",'Result Sheet'!CI149)</f>
        <v/>
      </c>
      <c r="W146" s="261" t="str">
        <f>IF('Result Sheet'!DA149="","",'Result Sheet'!DA149)</f>
        <v/>
      </c>
      <c r="X146" s="262" t="str">
        <f>IF('Result Sheet'!DB149="","",'Result Sheet'!DB149)</f>
        <v/>
      </c>
      <c r="Y146" s="263" t="str">
        <f>IF('Result Sheet'!EG149="","",'Result Sheet'!EG149)</f>
        <v/>
      </c>
      <c r="BS146" s="264" t="str">
        <f>'Result Sheet'!G149</f>
        <v/>
      </c>
      <c r="BT146" s="265" t="str">
        <f t="shared" si="24"/>
        <v/>
      </c>
      <c r="BU146" s="265" t="str">
        <f t="shared" si="25"/>
        <v/>
      </c>
      <c r="BV146" s="265" t="str">
        <f t="shared" si="26"/>
        <v/>
      </c>
      <c r="BW146" s="265" t="str">
        <f t="shared" si="27"/>
        <v/>
      </c>
      <c r="BX146" s="265" t="str">
        <f t="shared" si="28"/>
        <v/>
      </c>
      <c r="BY146" s="265" t="str">
        <f t="shared" si="29"/>
        <v/>
      </c>
      <c r="BZ146" s="265" t="str">
        <f t="shared" si="30"/>
        <v/>
      </c>
      <c r="CA146" s="265" t="str">
        <f t="shared" si="31"/>
        <v/>
      </c>
      <c r="CB146" s="265" t="str">
        <f t="shared" si="32"/>
        <v/>
      </c>
      <c r="CC146" s="265" t="str">
        <f t="shared" si="33"/>
        <v/>
      </c>
      <c r="CD146" s="265" t="str">
        <f t="shared" si="34"/>
        <v/>
      </c>
      <c r="CE146" s="265" t="str">
        <f t="shared" si="35"/>
        <v/>
      </c>
      <c r="CF146" s="266"/>
    </row>
    <row r="147" spans="1:84" ht="15.9" customHeight="1">
      <c r="A147" s="253">
        <f>IF('[1]Statement of Marks'!A150="","",'[1]Statement of Marks'!A150)</f>
        <v>143</v>
      </c>
      <c r="B147" s="254" t="str">
        <f>IF('Result Sheet'!B150="","",'Result Sheet'!B150)</f>
        <v/>
      </c>
      <c r="C147" s="255" t="str">
        <f>IF('Result Sheet'!F150="","",'Result Sheet'!F150)</f>
        <v/>
      </c>
      <c r="D147" s="256" t="str">
        <f>IF('Result Sheet'!E150="","",'Result Sheet'!E150)</f>
        <v/>
      </c>
      <c r="E147" s="257" t="str">
        <f>IF('Result Sheet'!G150="","",'Result Sheet'!G150)</f>
        <v/>
      </c>
      <c r="F147" s="257" t="str">
        <f>IF('Result Sheet'!H150="","",'Result Sheet'!H150)</f>
        <v/>
      </c>
      <c r="G147" s="257" t="str">
        <f>IF('Result Sheet'!I150="","",'Result Sheet'!I150)</f>
        <v/>
      </c>
      <c r="H147" s="258" t="str">
        <f>IF('Result Sheet'!K150="","",'Result Sheet'!K150)</f>
        <v/>
      </c>
      <c r="I147" s="258" t="str">
        <f>IF('Result Sheet'!J150="","",'Result Sheet'!J150)</f>
        <v/>
      </c>
      <c r="J147" s="388" t="str">
        <f>IF('Result Sheet'!EE150="","",'Result Sheet'!EE150)</f>
        <v/>
      </c>
      <c r="K147" s="259" t="str">
        <f>IF('Result Sheet'!EA150="","",'Result Sheet'!EA150)</f>
        <v/>
      </c>
      <c r="L147" s="260" t="str">
        <f>IF('Result Sheet'!EB150="","",'Result Sheet'!EB150)</f>
        <v/>
      </c>
      <c r="M147" s="259" t="str">
        <f>IF('Result Sheet'!EC150="","",'Result Sheet'!EC150)</f>
        <v/>
      </c>
      <c r="N147" s="330" t="str">
        <f>IF('Result Sheet'!EH150="","",'Result Sheet'!EH150)</f>
        <v/>
      </c>
      <c r="O147" s="261" t="str">
        <f>IF('Result Sheet'!AC150="","",'Result Sheet'!AC150)</f>
        <v/>
      </c>
      <c r="P147" s="262" t="str">
        <f>IF('Result Sheet'!AD150="","",'Result Sheet'!AD150)</f>
        <v/>
      </c>
      <c r="Q147" s="261" t="str">
        <f>IF('Result Sheet'!AV150="","",'Result Sheet'!AV150)</f>
        <v/>
      </c>
      <c r="R147" s="262" t="str">
        <f>IF('Result Sheet'!AW150="","",'Result Sheet'!AW150)</f>
        <v/>
      </c>
      <c r="S147" s="261" t="str">
        <f>IF('Result Sheet'!BO150="","",'Result Sheet'!BO150)</f>
        <v/>
      </c>
      <c r="T147" s="262" t="str">
        <f>IF('Result Sheet'!BP150="","",'Result Sheet'!BP150)</f>
        <v/>
      </c>
      <c r="U147" s="261" t="str">
        <f>IF('Result Sheet'!CH150="","",'Result Sheet'!CH150)</f>
        <v/>
      </c>
      <c r="V147" s="262" t="str">
        <f>IF('Result Sheet'!CI150="","",'Result Sheet'!CI150)</f>
        <v/>
      </c>
      <c r="W147" s="261" t="str">
        <f>IF('Result Sheet'!DA150="","",'Result Sheet'!DA150)</f>
        <v/>
      </c>
      <c r="X147" s="262" t="str">
        <f>IF('Result Sheet'!DB150="","",'Result Sheet'!DB150)</f>
        <v/>
      </c>
      <c r="Y147" s="263" t="str">
        <f>IF('Result Sheet'!EG150="","",'Result Sheet'!EG150)</f>
        <v/>
      </c>
      <c r="BS147" s="264" t="str">
        <f>'Result Sheet'!G150</f>
        <v/>
      </c>
      <c r="BT147" s="265" t="str">
        <f t="shared" si="24"/>
        <v/>
      </c>
      <c r="BU147" s="265" t="str">
        <f t="shared" si="25"/>
        <v/>
      </c>
      <c r="BV147" s="265" t="str">
        <f t="shared" si="26"/>
        <v/>
      </c>
      <c r="BW147" s="265" t="str">
        <f t="shared" si="27"/>
        <v/>
      </c>
      <c r="BX147" s="265" t="str">
        <f t="shared" si="28"/>
        <v/>
      </c>
      <c r="BY147" s="265" t="str">
        <f t="shared" si="29"/>
        <v/>
      </c>
      <c r="BZ147" s="265" t="str">
        <f t="shared" si="30"/>
        <v/>
      </c>
      <c r="CA147" s="265" t="str">
        <f t="shared" si="31"/>
        <v/>
      </c>
      <c r="CB147" s="265" t="str">
        <f t="shared" si="32"/>
        <v/>
      </c>
      <c r="CC147" s="265" t="str">
        <f t="shared" si="33"/>
        <v/>
      </c>
      <c r="CD147" s="265" t="str">
        <f t="shared" si="34"/>
        <v/>
      </c>
      <c r="CE147" s="265" t="str">
        <f t="shared" si="35"/>
        <v/>
      </c>
      <c r="CF147" s="266"/>
    </row>
    <row r="148" spans="1:84" ht="15.9" customHeight="1">
      <c r="A148" s="253">
        <f>IF('[1]Statement of Marks'!A151="","",'[1]Statement of Marks'!A151)</f>
        <v>144</v>
      </c>
      <c r="B148" s="254" t="str">
        <f>IF('Result Sheet'!B151="","",'Result Sheet'!B151)</f>
        <v/>
      </c>
      <c r="C148" s="255" t="str">
        <f>IF('Result Sheet'!F151="","",'Result Sheet'!F151)</f>
        <v/>
      </c>
      <c r="D148" s="256" t="str">
        <f>IF('Result Sheet'!E151="","",'Result Sheet'!E151)</f>
        <v/>
      </c>
      <c r="E148" s="257" t="str">
        <f>IF('Result Sheet'!G151="","",'Result Sheet'!G151)</f>
        <v/>
      </c>
      <c r="F148" s="257" t="str">
        <f>IF('Result Sheet'!H151="","",'Result Sheet'!H151)</f>
        <v/>
      </c>
      <c r="G148" s="257" t="str">
        <f>IF('Result Sheet'!I151="","",'Result Sheet'!I151)</f>
        <v/>
      </c>
      <c r="H148" s="258" t="str">
        <f>IF('Result Sheet'!K151="","",'Result Sheet'!K151)</f>
        <v/>
      </c>
      <c r="I148" s="258" t="str">
        <f>IF('Result Sheet'!J151="","",'Result Sheet'!J151)</f>
        <v/>
      </c>
      <c r="J148" s="388" t="str">
        <f>IF('Result Sheet'!EE151="","",'Result Sheet'!EE151)</f>
        <v/>
      </c>
      <c r="K148" s="259" t="str">
        <f>IF('Result Sheet'!EA151="","",'Result Sheet'!EA151)</f>
        <v/>
      </c>
      <c r="L148" s="260" t="str">
        <f>IF('Result Sheet'!EB151="","",'Result Sheet'!EB151)</f>
        <v/>
      </c>
      <c r="M148" s="259" t="str">
        <f>IF('Result Sheet'!EC151="","",'Result Sheet'!EC151)</f>
        <v/>
      </c>
      <c r="N148" s="330" t="str">
        <f>IF('Result Sheet'!EH151="","",'Result Sheet'!EH151)</f>
        <v/>
      </c>
      <c r="O148" s="261" t="str">
        <f>IF('Result Sheet'!AC151="","",'Result Sheet'!AC151)</f>
        <v/>
      </c>
      <c r="P148" s="262" t="str">
        <f>IF('Result Sheet'!AD151="","",'Result Sheet'!AD151)</f>
        <v/>
      </c>
      <c r="Q148" s="261" t="str">
        <f>IF('Result Sheet'!AV151="","",'Result Sheet'!AV151)</f>
        <v/>
      </c>
      <c r="R148" s="262" t="str">
        <f>IF('Result Sheet'!AW151="","",'Result Sheet'!AW151)</f>
        <v/>
      </c>
      <c r="S148" s="261" t="str">
        <f>IF('Result Sheet'!BO151="","",'Result Sheet'!BO151)</f>
        <v/>
      </c>
      <c r="T148" s="262" t="str">
        <f>IF('Result Sheet'!BP151="","",'Result Sheet'!BP151)</f>
        <v/>
      </c>
      <c r="U148" s="261" t="str">
        <f>IF('Result Sheet'!CH151="","",'Result Sheet'!CH151)</f>
        <v/>
      </c>
      <c r="V148" s="262" t="str">
        <f>IF('Result Sheet'!CI151="","",'Result Sheet'!CI151)</f>
        <v/>
      </c>
      <c r="W148" s="261" t="str">
        <f>IF('Result Sheet'!DA151="","",'Result Sheet'!DA151)</f>
        <v/>
      </c>
      <c r="X148" s="262" t="str">
        <f>IF('Result Sheet'!DB151="","",'Result Sheet'!DB151)</f>
        <v/>
      </c>
      <c r="Y148" s="263" t="str">
        <f>IF('Result Sheet'!EG151="","",'Result Sheet'!EG151)</f>
        <v/>
      </c>
      <c r="BS148" s="264" t="str">
        <f>'Result Sheet'!G151</f>
        <v/>
      </c>
      <c r="BT148" s="265" t="str">
        <f t="shared" si="24"/>
        <v/>
      </c>
      <c r="BU148" s="265" t="str">
        <f t="shared" si="25"/>
        <v/>
      </c>
      <c r="BV148" s="265" t="str">
        <f t="shared" si="26"/>
        <v/>
      </c>
      <c r="BW148" s="265" t="str">
        <f t="shared" si="27"/>
        <v/>
      </c>
      <c r="BX148" s="265" t="str">
        <f t="shared" si="28"/>
        <v/>
      </c>
      <c r="BY148" s="265" t="str">
        <f t="shared" si="29"/>
        <v/>
      </c>
      <c r="BZ148" s="265" t="str">
        <f t="shared" si="30"/>
        <v/>
      </c>
      <c r="CA148" s="265" t="str">
        <f t="shared" si="31"/>
        <v/>
      </c>
      <c r="CB148" s="265" t="str">
        <f t="shared" si="32"/>
        <v/>
      </c>
      <c r="CC148" s="265" t="str">
        <f t="shared" si="33"/>
        <v/>
      </c>
      <c r="CD148" s="265" t="str">
        <f t="shared" si="34"/>
        <v/>
      </c>
      <c r="CE148" s="265" t="str">
        <f t="shared" si="35"/>
        <v/>
      </c>
      <c r="CF148" s="266"/>
    </row>
    <row r="149" spans="1:84" ht="15.9" customHeight="1">
      <c r="A149" s="253">
        <f>IF('[1]Statement of Marks'!A152="","",'[1]Statement of Marks'!A152)</f>
        <v>145</v>
      </c>
      <c r="B149" s="254" t="str">
        <f>IF('Result Sheet'!B152="","",'Result Sheet'!B152)</f>
        <v/>
      </c>
      <c r="C149" s="255" t="str">
        <f>IF('Result Sheet'!F152="","",'Result Sheet'!F152)</f>
        <v/>
      </c>
      <c r="D149" s="256" t="str">
        <f>IF('Result Sheet'!E152="","",'Result Sheet'!E152)</f>
        <v/>
      </c>
      <c r="E149" s="257" t="str">
        <f>IF('Result Sheet'!G152="","",'Result Sheet'!G152)</f>
        <v/>
      </c>
      <c r="F149" s="257" t="str">
        <f>IF('Result Sheet'!H152="","",'Result Sheet'!H152)</f>
        <v/>
      </c>
      <c r="G149" s="257" t="str">
        <f>IF('Result Sheet'!I152="","",'Result Sheet'!I152)</f>
        <v/>
      </c>
      <c r="H149" s="258" t="str">
        <f>IF('Result Sheet'!K152="","",'Result Sheet'!K152)</f>
        <v/>
      </c>
      <c r="I149" s="258" t="str">
        <f>IF('Result Sheet'!J152="","",'Result Sheet'!J152)</f>
        <v/>
      </c>
      <c r="J149" s="388" t="str">
        <f>IF('Result Sheet'!EE152="","",'Result Sheet'!EE152)</f>
        <v/>
      </c>
      <c r="K149" s="259" t="str">
        <f>IF('Result Sheet'!EA152="","",'Result Sheet'!EA152)</f>
        <v/>
      </c>
      <c r="L149" s="260" t="str">
        <f>IF('Result Sheet'!EB152="","",'Result Sheet'!EB152)</f>
        <v/>
      </c>
      <c r="M149" s="259" t="str">
        <f>IF('Result Sheet'!EC152="","",'Result Sheet'!EC152)</f>
        <v/>
      </c>
      <c r="N149" s="330" t="str">
        <f>IF('Result Sheet'!EH152="","",'Result Sheet'!EH152)</f>
        <v/>
      </c>
      <c r="O149" s="261" t="str">
        <f>IF('Result Sheet'!AC152="","",'Result Sheet'!AC152)</f>
        <v/>
      </c>
      <c r="P149" s="262" t="str">
        <f>IF('Result Sheet'!AD152="","",'Result Sheet'!AD152)</f>
        <v/>
      </c>
      <c r="Q149" s="261" t="str">
        <f>IF('Result Sheet'!AV152="","",'Result Sheet'!AV152)</f>
        <v/>
      </c>
      <c r="R149" s="262" t="str">
        <f>IF('Result Sheet'!AW152="","",'Result Sheet'!AW152)</f>
        <v/>
      </c>
      <c r="S149" s="261" t="str">
        <f>IF('Result Sheet'!BO152="","",'Result Sheet'!BO152)</f>
        <v/>
      </c>
      <c r="T149" s="262" t="str">
        <f>IF('Result Sheet'!BP152="","",'Result Sheet'!BP152)</f>
        <v/>
      </c>
      <c r="U149" s="261" t="str">
        <f>IF('Result Sheet'!CH152="","",'Result Sheet'!CH152)</f>
        <v/>
      </c>
      <c r="V149" s="262" t="str">
        <f>IF('Result Sheet'!CI152="","",'Result Sheet'!CI152)</f>
        <v/>
      </c>
      <c r="W149" s="261" t="str">
        <f>IF('Result Sheet'!DA152="","",'Result Sheet'!DA152)</f>
        <v/>
      </c>
      <c r="X149" s="262" t="str">
        <f>IF('Result Sheet'!DB152="","",'Result Sheet'!DB152)</f>
        <v/>
      </c>
      <c r="Y149" s="263" t="str">
        <f>IF('Result Sheet'!EG152="","",'Result Sheet'!EG152)</f>
        <v/>
      </c>
      <c r="BS149" s="264" t="str">
        <f>'Result Sheet'!G152</f>
        <v/>
      </c>
      <c r="BT149" s="265" t="str">
        <f t="shared" si="24"/>
        <v/>
      </c>
      <c r="BU149" s="265" t="str">
        <f t="shared" si="25"/>
        <v/>
      </c>
      <c r="BV149" s="265" t="str">
        <f t="shared" si="26"/>
        <v/>
      </c>
      <c r="BW149" s="265" t="str">
        <f t="shared" si="27"/>
        <v/>
      </c>
      <c r="BX149" s="265" t="str">
        <f t="shared" si="28"/>
        <v/>
      </c>
      <c r="BY149" s="265" t="str">
        <f t="shared" si="29"/>
        <v/>
      </c>
      <c r="BZ149" s="265" t="str">
        <f t="shared" si="30"/>
        <v/>
      </c>
      <c r="CA149" s="265" t="str">
        <f t="shared" si="31"/>
        <v/>
      </c>
      <c r="CB149" s="265" t="str">
        <f t="shared" si="32"/>
        <v/>
      </c>
      <c r="CC149" s="265" t="str">
        <f t="shared" si="33"/>
        <v/>
      </c>
      <c r="CD149" s="265" t="str">
        <f t="shared" si="34"/>
        <v/>
      </c>
      <c r="CE149" s="265" t="str">
        <f t="shared" si="35"/>
        <v/>
      </c>
      <c r="CF149" s="266"/>
    </row>
    <row r="150" spans="1:84" ht="15.9" customHeight="1">
      <c r="A150" s="253">
        <f>IF('[1]Statement of Marks'!A153="","",'[1]Statement of Marks'!A153)</f>
        <v>146</v>
      </c>
      <c r="B150" s="254" t="str">
        <f>IF('Result Sheet'!B153="","",'Result Sheet'!B153)</f>
        <v/>
      </c>
      <c r="C150" s="255" t="str">
        <f>IF('Result Sheet'!F153="","",'Result Sheet'!F153)</f>
        <v/>
      </c>
      <c r="D150" s="256" t="str">
        <f>IF('Result Sheet'!E153="","",'Result Sheet'!E153)</f>
        <v/>
      </c>
      <c r="E150" s="257" t="str">
        <f>IF('Result Sheet'!G153="","",'Result Sheet'!G153)</f>
        <v/>
      </c>
      <c r="F150" s="257" t="str">
        <f>IF('Result Sheet'!H153="","",'Result Sheet'!H153)</f>
        <v/>
      </c>
      <c r="G150" s="257" t="str">
        <f>IF('Result Sheet'!I153="","",'Result Sheet'!I153)</f>
        <v/>
      </c>
      <c r="H150" s="258" t="str">
        <f>IF('Result Sheet'!K153="","",'Result Sheet'!K153)</f>
        <v/>
      </c>
      <c r="I150" s="258" t="str">
        <f>IF('Result Sheet'!J153="","",'Result Sheet'!J153)</f>
        <v/>
      </c>
      <c r="J150" s="388" t="str">
        <f>IF('Result Sheet'!EE153="","",'Result Sheet'!EE153)</f>
        <v/>
      </c>
      <c r="K150" s="259" t="str">
        <f>IF('Result Sheet'!EA153="","",'Result Sheet'!EA153)</f>
        <v/>
      </c>
      <c r="L150" s="260" t="str">
        <f>IF('Result Sheet'!EB153="","",'Result Sheet'!EB153)</f>
        <v/>
      </c>
      <c r="M150" s="259" t="str">
        <f>IF('Result Sheet'!EC153="","",'Result Sheet'!EC153)</f>
        <v/>
      </c>
      <c r="N150" s="330" t="str">
        <f>IF('Result Sheet'!EH153="","",'Result Sheet'!EH153)</f>
        <v/>
      </c>
      <c r="O150" s="261" t="str">
        <f>IF('Result Sheet'!AC153="","",'Result Sheet'!AC153)</f>
        <v/>
      </c>
      <c r="P150" s="262" t="str">
        <f>IF('Result Sheet'!AD153="","",'Result Sheet'!AD153)</f>
        <v/>
      </c>
      <c r="Q150" s="261" t="str">
        <f>IF('Result Sheet'!AV153="","",'Result Sheet'!AV153)</f>
        <v/>
      </c>
      <c r="R150" s="262" t="str">
        <f>IF('Result Sheet'!AW153="","",'Result Sheet'!AW153)</f>
        <v/>
      </c>
      <c r="S150" s="261" t="str">
        <f>IF('Result Sheet'!BO153="","",'Result Sheet'!BO153)</f>
        <v/>
      </c>
      <c r="T150" s="262" t="str">
        <f>IF('Result Sheet'!BP153="","",'Result Sheet'!BP153)</f>
        <v/>
      </c>
      <c r="U150" s="261" t="str">
        <f>IF('Result Sheet'!CH153="","",'Result Sheet'!CH153)</f>
        <v/>
      </c>
      <c r="V150" s="262" t="str">
        <f>IF('Result Sheet'!CI153="","",'Result Sheet'!CI153)</f>
        <v/>
      </c>
      <c r="W150" s="261" t="str">
        <f>IF('Result Sheet'!DA153="","",'Result Sheet'!DA153)</f>
        <v/>
      </c>
      <c r="X150" s="262" t="str">
        <f>IF('Result Sheet'!DB153="","",'Result Sheet'!DB153)</f>
        <v/>
      </c>
      <c r="Y150" s="263" t="str">
        <f>IF('Result Sheet'!EG153="","",'Result Sheet'!EG153)</f>
        <v/>
      </c>
      <c r="BS150" s="264" t="str">
        <f>'Result Sheet'!G153</f>
        <v/>
      </c>
      <c r="BT150" s="265" t="str">
        <f t="shared" si="24"/>
        <v/>
      </c>
      <c r="BU150" s="265" t="str">
        <f t="shared" si="25"/>
        <v/>
      </c>
      <c r="BV150" s="265" t="str">
        <f t="shared" si="26"/>
        <v/>
      </c>
      <c r="BW150" s="265" t="str">
        <f t="shared" si="27"/>
        <v/>
      </c>
      <c r="BX150" s="265" t="str">
        <f t="shared" si="28"/>
        <v/>
      </c>
      <c r="BY150" s="265" t="str">
        <f t="shared" si="29"/>
        <v/>
      </c>
      <c r="BZ150" s="265" t="str">
        <f t="shared" si="30"/>
        <v/>
      </c>
      <c r="CA150" s="265" t="str">
        <f t="shared" si="31"/>
        <v/>
      </c>
      <c r="CB150" s="265" t="str">
        <f t="shared" si="32"/>
        <v/>
      </c>
      <c r="CC150" s="265" t="str">
        <f t="shared" si="33"/>
        <v/>
      </c>
      <c r="CD150" s="265" t="str">
        <f t="shared" si="34"/>
        <v/>
      </c>
      <c r="CE150" s="265" t="str">
        <f t="shared" si="35"/>
        <v/>
      </c>
      <c r="CF150" s="266"/>
    </row>
    <row r="151" spans="1:84" ht="15.9" customHeight="1">
      <c r="A151" s="253">
        <f>IF('[1]Statement of Marks'!A154="","",'[1]Statement of Marks'!A154)</f>
        <v>147</v>
      </c>
      <c r="B151" s="254" t="str">
        <f>IF('Result Sheet'!B154="","",'Result Sheet'!B154)</f>
        <v/>
      </c>
      <c r="C151" s="255" t="str">
        <f>IF('Result Sheet'!F154="","",'Result Sheet'!F154)</f>
        <v/>
      </c>
      <c r="D151" s="256" t="str">
        <f>IF('Result Sheet'!E154="","",'Result Sheet'!E154)</f>
        <v/>
      </c>
      <c r="E151" s="257" t="str">
        <f>IF('Result Sheet'!G154="","",'Result Sheet'!G154)</f>
        <v/>
      </c>
      <c r="F151" s="257" t="str">
        <f>IF('Result Sheet'!H154="","",'Result Sheet'!H154)</f>
        <v/>
      </c>
      <c r="G151" s="257" t="str">
        <f>IF('Result Sheet'!I154="","",'Result Sheet'!I154)</f>
        <v/>
      </c>
      <c r="H151" s="258" t="str">
        <f>IF('Result Sheet'!K154="","",'Result Sheet'!K154)</f>
        <v/>
      </c>
      <c r="I151" s="258" t="str">
        <f>IF('Result Sheet'!J154="","",'Result Sheet'!J154)</f>
        <v/>
      </c>
      <c r="J151" s="388" t="str">
        <f>IF('Result Sheet'!EE154="","",'Result Sheet'!EE154)</f>
        <v/>
      </c>
      <c r="K151" s="259" t="str">
        <f>IF('Result Sheet'!EA154="","",'Result Sheet'!EA154)</f>
        <v/>
      </c>
      <c r="L151" s="260" t="str">
        <f>IF('Result Sheet'!EB154="","",'Result Sheet'!EB154)</f>
        <v/>
      </c>
      <c r="M151" s="259" t="str">
        <f>IF('Result Sheet'!EC154="","",'Result Sheet'!EC154)</f>
        <v/>
      </c>
      <c r="N151" s="330" t="str">
        <f>IF('Result Sheet'!EH154="","",'Result Sheet'!EH154)</f>
        <v/>
      </c>
      <c r="O151" s="261" t="str">
        <f>IF('Result Sheet'!AC154="","",'Result Sheet'!AC154)</f>
        <v/>
      </c>
      <c r="P151" s="262" t="str">
        <f>IF('Result Sheet'!AD154="","",'Result Sheet'!AD154)</f>
        <v/>
      </c>
      <c r="Q151" s="261" t="str">
        <f>IF('Result Sheet'!AV154="","",'Result Sheet'!AV154)</f>
        <v/>
      </c>
      <c r="R151" s="262" t="str">
        <f>IF('Result Sheet'!AW154="","",'Result Sheet'!AW154)</f>
        <v/>
      </c>
      <c r="S151" s="261" t="str">
        <f>IF('Result Sheet'!BO154="","",'Result Sheet'!BO154)</f>
        <v/>
      </c>
      <c r="T151" s="262" t="str">
        <f>IF('Result Sheet'!BP154="","",'Result Sheet'!BP154)</f>
        <v/>
      </c>
      <c r="U151" s="261" t="str">
        <f>IF('Result Sheet'!CH154="","",'Result Sheet'!CH154)</f>
        <v/>
      </c>
      <c r="V151" s="262" t="str">
        <f>IF('Result Sheet'!CI154="","",'Result Sheet'!CI154)</f>
        <v/>
      </c>
      <c r="W151" s="261" t="str">
        <f>IF('Result Sheet'!DA154="","",'Result Sheet'!DA154)</f>
        <v/>
      </c>
      <c r="X151" s="262" t="str">
        <f>IF('Result Sheet'!DB154="","",'Result Sheet'!DB154)</f>
        <v/>
      </c>
      <c r="Y151" s="263" t="str">
        <f>IF('Result Sheet'!EG154="","",'Result Sheet'!EG154)</f>
        <v/>
      </c>
      <c r="BS151" s="264" t="str">
        <f>'Result Sheet'!G154</f>
        <v/>
      </c>
      <c r="BT151" s="265" t="str">
        <f t="shared" si="24"/>
        <v/>
      </c>
      <c r="BU151" s="265" t="str">
        <f t="shared" si="25"/>
        <v/>
      </c>
      <c r="BV151" s="265" t="str">
        <f t="shared" si="26"/>
        <v/>
      </c>
      <c r="BW151" s="265" t="str">
        <f t="shared" si="27"/>
        <v/>
      </c>
      <c r="BX151" s="265" t="str">
        <f t="shared" si="28"/>
        <v/>
      </c>
      <c r="BY151" s="265" t="str">
        <f t="shared" si="29"/>
        <v/>
      </c>
      <c r="BZ151" s="265" t="str">
        <f t="shared" si="30"/>
        <v/>
      </c>
      <c r="CA151" s="265" t="str">
        <f t="shared" si="31"/>
        <v/>
      </c>
      <c r="CB151" s="265" t="str">
        <f t="shared" si="32"/>
        <v/>
      </c>
      <c r="CC151" s="265" t="str">
        <f t="shared" si="33"/>
        <v/>
      </c>
      <c r="CD151" s="265" t="str">
        <f t="shared" si="34"/>
        <v/>
      </c>
      <c r="CE151" s="265" t="str">
        <f t="shared" si="35"/>
        <v/>
      </c>
      <c r="CF151" s="266"/>
    </row>
    <row r="152" spans="1:84" ht="15.9" customHeight="1">
      <c r="A152" s="253">
        <f>IF('[1]Statement of Marks'!A155="","",'[1]Statement of Marks'!A155)</f>
        <v>148</v>
      </c>
      <c r="B152" s="254" t="str">
        <f>IF('Result Sheet'!B155="","",'Result Sheet'!B155)</f>
        <v/>
      </c>
      <c r="C152" s="255" t="str">
        <f>IF('Result Sheet'!F155="","",'Result Sheet'!F155)</f>
        <v/>
      </c>
      <c r="D152" s="256" t="str">
        <f>IF('Result Sheet'!E155="","",'Result Sheet'!E155)</f>
        <v/>
      </c>
      <c r="E152" s="257" t="str">
        <f>IF('Result Sheet'!G155="","",'Result Sheet'!G155)</f>
        <v/>
      </c>
      <c r="F152" s="257" t="str">
        <f>IF('Result Sheet'!H155="","",'Result Sheet'!H155)</f>
        <v/>
      </c>
      <c r="G152" s="257" t="str">
        <f>IF('Result Sheet'!I155="","",'Result Sheet'!I155)</f>
        <v/>
      </c>
      <c r="H152" s="258" t="str">
        <f>IF('Result Sheet'!K155="","",'Result Sheet'!K155)</f>
        <v/>
      </c>
      <c r="I152" s="258" t="str">
        <f>IF('Result Sheet'!J155="","",'Result Sheet'!J155)</f>
        <v/>
      </c>
      <c r="J152" s="388" t="str">
        <f>IF('Result Sheet'!EE155="","",'Result Sheet'!EE155)</f>
        <v/>
      </c>
      <c r="K152" s="259" t="str">
        <f>IF('Result Sheet'!EA155="","",'Result Sheet'!EA155)</f>
        <v/>
      </c>
      <c r="L152" s="260" t="str">
        <f>IF('Result Sheet'!EB155="","",'Result Sheet'!EB155)</f>
        <v/>
      </c>
      <c r="M152" s="259" t="str">
        <f>IF('Result Sheet'!EC155="","",'Result Sheet'!EC155)</f>
        <v/>
      </c>
      <c r="N152" s="330" t="str">
        <f>IF('Result Sheet'!EH155="","",'Result Sheet'!EH155)</f>
        <v/>
      </c>
      <c r="O152" s="261" t="str">
        <f>IF('Result Sheet'!AC155="","",'Result Sheet'!AC155)</f>
        <v/>
      </c>
      <c r="P152" s="262" t="str">
        <f>IF('Result Sheet'!AD155="","",'Result Sheet'!AD155)</f>
        <v/>
      </c>
      <c r="Q152" s="261" t="str">
        <f>IF('Result Sheet'!AV155="","",'Result Sheet'!AV155)</f>
        <v/>
      </c>
      <c r="R152" s="262" t="str">
        <f>IF('Result Sheet'!AW155="","",'Result Sheet'!AW155)</f>
        <v/>
      </c>
      <c r="S152" s="261" t="str">
        <f>IF('Result Sheet'!BO155="","",'Result Sheet'!BO155)</f>
        <v/>
      </c>
      <c r="T152" s="262" t="str">
        <f>IF('Result Sheet'!BP155="","",'Result Sheet'!BP155)</f>
        <v/>
      </c>
      <c r="U152" s="261" t="str">
        <f>IF('Result Sheet'!CH155="","",'Result Sheet'!CH155)</f>
        <v/>
      </c>
      <c r="V152" s="262" t="str">
        <f>IF('Result Sheet'!CI155="","",'Result Sheet'!CI155)</f>
        <v/>
      </c>
      <c r="W152" s="261" t="str">
        <f>IF('Result Sheet'!DA155="","",'Result Sheet'!DA155)</f>
        <v/>
      </c>
      <c r="X152" s="262" t="str">
        <f>IF('Result Sheet'!DB155="","",'Result Sheet'!DB155)</f>
        <v/>
      </c>
      <c r="Y152" s="263" t="str">
        <f>IF('Result Sheet'!EG155="","",'Result Sheet'!EG155)</f>
        <v/>
      </c>
      <c r="BS152" s="264" t="str">
        <f>'Result Sheet'!G155</f>
        <v/>
      </c>
      <c r="BT152" s="265" t="str">
        <f t="shared" si="24"/>
        <v/>
      </c>
      <c r="BU152" s="265" t="str">
        <f t="shared" si="25"/>
        <v/>
      </c>
      <c r="BV152" s="265" t="str">
        <f t="shared" si="26"/>
        <v/>
      </c>
      <c r="BW152" s="265" t="str">
        <f t="shared" si="27"/>
        <v/>
      </c>
      <c r="BX152" s="265" t="str">
        <f t="shared" si="28"/>
        <v/>
      </c>
      <c r="BY152" s="265" t="str">
        <f t="shared" si="29"/>
        <v/>
      </c>
      <c r="BZ152" s="265" t="str">
        <f t="shared" si="30"/>
        <v/>
      </c>
      <c r="CA152" s="265" t="str">
        <f t="shared" si="31"/>
        <v/>
      </c>
      <c r="CB152" s="265" t="str">
        <f t="shared" si="32"/>
        <v/>
      </c>
      <c r="CC152" s="265" t="str">
        <f t="shared" si="33"/>
        <v/>
      </c>
      <c r="CD152" s="265" t="str">
        <f t="shared" si="34"/>
        <v/>
      </c>
      <c r="CE152" s="265" t="str">
        <f t="shared" si="35"/>
        <v/>
      </c>
      <c r="CF152" s="266"/>
    </row>
    <row r="153" spans="1:84" ht="15.9" customHeight="1">
      <c r="A153" s="253">
        <f>IF('[1]Statement of Marks'!A156="","",'[1]Statement of Marks'!A156)</f>
        <v>149</v>
      </c>
      <c r="B153" s="254" t="str">
        <f>IF('Result Sheet'!B156="","",'Result Sheet'!B156)</f>
        <v/>
      </c>
      <c r="C153" s="255" t="str">
        <f>IF('Result Sheet'!F156="","",'Result Sheet'!F156)</f>
        <v/>
      </c>
      <c r="D153" s="256" t="str">
        <f>IF('Result Sheet'!E156="","",'Result Sheet'!E156)</f>
        <v/>
      </c>
      <c r="E153" s="257" t="str">
        <f>IF('Result Sheet'!G156="","",'Result Sheet'!G156)</f>
        <v/>
      </c>
      <c r="F153" s="257" t="str">
        <f>IF('Result Sheet'!H156="","",'Result Sheet'!H156)</f>
        <v/>
      </c>
      <c r="G153" s="257" t="str">
        <f>IF('Result Sheet'!I156="","",'Result Sheet'!I156)</f>
        <v/>
      </c>
      <c r="H153" s="258" t="str">
        <f>IF('Result Sheet'!K156="","",'Result Sheet'!K156)</f>
        <v/>
      </c>
      <c r="I153" s="258" t="str">
        <f>IF('Result Sheet'!J156="","",'Result Sheet'!J156)</f>
        <v/>
      </c>
      <c r="J153" s="388" t="str">
        <f>IF('Result Sheet'!EE156="","",'Result Sheet'!EE156)</f>
        <v/>
      </c>
      <c r="K153" s="259" t="str">
        <f>IF('Result Sheet'!EA156="","",'Result Sheet'!EA156)</f>
        <v/>
      </c>
      <c r="L153" s="260" t="str">
        <f>IF('Result Sheet'!EB156="","",'Result Sheet'!EB156)</f>
        <v/>
      </c>
      <c r="M153" s="259" t="str">
        <f>IF('Result Sheet'!EC156="","",'Result Sheet'!EC156)</f>
        <v/>
      </c>
      <c r="N153" s="330" t="str">
        <f>IF('Result Sheet'!EH156="","",'Result Sheet'!EH156)</f>
        <v/>
      </c>
      <c r="O153" s="261" t="str">
        <f>IF('Result Sheet'!AC156="","",'Result Sheet'!AC156)</f>
        <v/>
      </c>
      <c r="P153" s="262" t="str">
        <f>IF('Result Sheet'!AD156="","",'Result Sheet'!AD156)</f>
        <v/>
      </c>
      <c r="Q153" s="261" t="str">
        <f>IF('Result Sheet'!AV156="","",'Result Sheet'!AV156)</f>
        <v/>
      </c>
      <c r="R153" s="262" t="str">
        <f>IF('Result Sheet'!AW156="","",'Result Sheet'!AW156)</f>
        <v/>
      </c>
      <c r="S153" s="261" t="str">
        <f>IF('Result Sheet'!BO156="","",'Result Sheet'!BO156)</f>
        <v/>
      </c>
      <c r="T153" s="262" t="str">
        <f>IF('Result Sheet'!BP156="","",'Result Sheet'!BP156)</f>
        <v/>
      </c>
      <c r="U153" s="261" t="str">
        <f>IF('Result Sheet'!CH156="","",'Result Sheet'!CH156)</f>
        <v/>
      </c>
      <c r="V153" s="262" t="str">
        <f>IF('Result Sheet'!CI156="","",'Result Sheet'!CI156)</f>
        <v/>
      </c>
      <c r="W153" s="261" t="str">
        <f>IF('Result Sheet'!DA156="","",'Result Sheet'!DA156)</f>
        <v/>
      </c>
      <c r="X153" s="262" t="str">
        <f>IF('Result Sheet'!DB156="","",'Result Sheet'!DB156)</f>
        <v/>
      </c>
      <c r="Y153" s="263" t="str">
        <f>IF('Result Sheet'!EG156="","",'Result Sheet'!EG156)</f>
        <v/>
      </c>
      <c r="BS153" s="264" t="str">
        <f>'Result Sheet'!G156</f>
        <v/>
      </c>
      <c r="BT153" s="265" t="str">
        <f t="shared" si="24"/>
        <v/>
      </c>
      <c r="BU153" s="265" t="str">
        <f t="shared" si="25"/>
        <v/>
      </c>
      <c r="BV153" s="265" t="str">
        <f t="shared" si="26"/>
        <v/>
      </c>
      <c r="BW153" s="265" t="str">
        <f t="shared" si="27"/>
        <v/>
      </c>
      <c r="BX153" s="265" t="str">
        <f t="shared" si="28"/>
        <v/>
      </c>
      <c r="BY153" s="265" t="str">
        <f t="shared" si="29"/>
        <v/>
      </c>
      <c r="BZ153" s="265" t="str">
        <f t="shared" si="30"/>
        <v/>
      </c>
      <c r="CA153" s="265" t="str">
        <f t="shared" si="31"/>
        <v/>
      </c>
      <c r="CB153" s="265" t="str">
        <f t="shared" si="32"/>
        <v/>
      </c>
      <c r="CC153" s="265" t="str">
        <f t="shared" si="33"/>
        <v/>
      </c>
      <c r="CD153" s="265" t="str">
        <f t="shared" si="34"/>
        <v/>
      </c>
      <c r="CE153" s="265" t="str">
        <f t="shared" si="35"/>
        <v/>
      </c>
      <c r="CF153" s="266"/>
    </row>
    <row r="154" spans="1:84" ht="15.9" customHeight="1">
      <c r="A154" s="253">
        <f>IF('[1]Statement of Marks'!A157="","",'[1]Statement of Marks'!A157)</f>
        <v>150</v>
      </c>
      <c r="B154" s="254" t="str">
        <f>IF('Result Sheet'!B157="","",'Result Sheet'!B157)</f>
        <v/>
      </c>
      <c r="C154" s="255" t="str">
        <f>IF('Result Sheet'!F157="","",'Result Sheet'!F157)</f>
        <v/>
      </c>
      <c r="D154" s="256" t="str">
        <f>IF('Result Sheet'!E157="","",'Result Sheet'!E157)</f>
        <v/>
      </c>
      <c r="E154" s="257" t="str">
        <f>IF('Result Sheet'!G157="","",'Result Sheet'!G157)</f>
        <v/>
      </c>
      <c r="F154" s="257" t="str">
        <f>IF('Result Sheet'!H157="","",'Result Sheet'!H157)</f>
        <v/>
      </c>
      <c r="G154" s="257" t="str">
        <f>IF('Result Sheet'!I157="","",'Result Sheet'!I157)</f>
        <v/>
      </c>
      <c r="H154" s="258" t="str">
        <f>IF('Result Sheet'!K157="","",'Result Sheet'!K157)</f>
        <v/>
      </c>
      <c r="I154" s="258" t="str">
        <f>IF('Result Sheet'!J157="","",'Result Sheet'!J157)</f>
        <v/>
      </c>
      <c r="J154" s="388" t="str">
        <f>IF('Result Sheet'!EE157="","",'Result Sheet'!EE157)</f>
        <v/>
      </c>
      <c r="K154" s="259" t="str">
        <f>IF('Result Sheet'!EA157="","",'Result Sheet'!EA157)</f>
        <v/>
      </c>
      <c r="L154" s="260" t="str">
        <f>IF('Result Sheet'!EB157="","",'Result Sheet'!EB157)</f>
        <v/>
      </c>
      <c r="M154" s="259" t="str">
        <f>IF('Result Sheet'!EC157="","",'Result Sheet'!EC157)</f>
        <v/>
      </c>
      <c r="N154" s="330" t="str">
        <f>IF('Result Sheet'!EH157="","",'Result Sheet'!EH157)</f>
        <v/>
      </c>
      <c r="O154" s="261" t="str">
        <f>IF('Result Sheet'!AC157="","",'Result Sheet'!AC157)</f>
        <v/>
      </c>
      <c r="P154" s="262" t="str">
        <f>IF('Result Sheet'!AD157="","",'Result Sheet'!AD157)</f>
        <v/>
      </c>
      <c r="Q154" s="261" t="str">
        <f>IF('Result Sheet'!AV157="","",'Result Sheet'!AV157)</f>
        <v/>
      </c>
      <c r="R154" s="262" t="str">
        <f>IF('Result Sheet'!AW157="","",'Result Sheet'!AW157)</f>
        <v/>
      </c>
      <c r="S154" s="261" t="str">
        <f>IF('Result Sheet'!BO157="","",'Result Sheet'!BO157)</f>
        <v/>
      </c>
      <c r="T154" s="262" t="str">
        <f>IF('Result Sheet'!BP157="","",'Result Sheet'!BP157)</f>
        <v/>
      </c>
      <c r="U154" s="261" t="str">
        <f>IF('Result Sheet'!CH157="","",'Result Sheet'!CH157)</f>
        <v/>
      </c>
      <c r="V154" s="262" t="str">
        <f>IF('Result Sheet'!CI157="","",'Result Sheet'!CI157)</f>
        <v/>
      </c>
      <c r="W154" s="261" t="str">
        <f>IF('Result Sheet'!DA157="","",'Result Sheet'!DA157)</f>
        <v/>
      </c>
      <c r="X154" s="262" t="str">
        <f>IF('Result Sheet'!DB157="","",'Result Sheet'!DB157)</f>
        <v/>
      </c>
      <c r="Y154" s="263" t="str">
        <f>IF('Result Sheet'!EG157="","",'Result Sheet'!EG157)</f>
        <v/>
      </c>
      <c r="BS154" s="264" t="str">
        <f>'Result Sheet'!G157</f>
        <v/>
      </c>
      <c r="BT154" s="265" t="str">
        <f t="shared" si="24"/>
        <v/>
      </c>
      <c r="BU154" s="265" t="str">
        <f t="shared" si="25"/>
        <v/>
      </c>
      <c r="BV154" s="265" t="str">
        <f t="shared" si="26"/>
        <v/>
      </c>
      <c r="BW154" s="265" t="str">
        <f t="shared" si="27"/>
        <v/>
      </c>
      <c r="BX154" s="265" t="str">
        <f t="shared" si="28"/>
        <v/>
      </c>
      <c r="BY154" s="265" t="str">
        <f t="shared" si="29"/>
        <v/>
      </c>
      <c r="BZ154" s="265" t="str">
        <f t="shared" si="30"/>
        <v/>
      </c>
      <c r="CA154" s="265" t="str">
        <f t="shared" si="31"/>
        <v/>
      </c>
      <c r="CB154" s="265" t="str">
        <f t="shared" si="32"/>
        <v/>
      </c>
      <c r="CC154" s="265" t="str">
        <f t="shared" si="33"/>
        <v/>
      </c>
      <c r="CD154" s="265" t="str">
        <f t="shared" si="34"/>
        <v/>
      </c>
      <c r="CE154" s="265" t="str">
        <f t="shared" si="35"/>
        <v/>
      </c>
      <c r="CF154" s="266"/>
    </row>
    <row r="155" spans="1:84" ht="15.9" customHeight="1">
      <c r="A155" s="253">
        <f>IF('[1]Statement of Marks'!A158="","",'[1]Statement of Marks'!A158)</f>
        <v>151</v>
      </c>
      <c r="B155" s="254" t="str">
        <f>IF('Result Sheet'!B158="","",'Result Sheet'!B158)</f>
        <v/>
      </c>
      <c r="C155" s="255" t="str">
        <f>IF('Result Sheet'!F158="","",'Result Sheet'!F158)</f>
        <v/>
      </c>
      <c r="D155" s="256" t="str">
        <f>IF('Result Sheet'!E158="","",'Result Sheet'!E158)</f>
        <v/>
      </c>
      <c r="E155" s="257" t="str">
        <f>IF('Result Sheet'!G158="","",'Result Sheet'!G158)</f>
        <v/>
      </c>
      <c r="F155" s="257" t="str">
        <f>IF('Result Sheet'!H158="","",'Result Sheet'!H158)</f>
        <v/>
      </c>
      <c r="G155" s="257" t="str">
        <f>IF('Result Sheet'!I158="","",'Result Sheet'!I158)</f>
        <v/>
      </c>
      <c r="H155" s="258" t="str">
        <f>IF('Result Sheet'!K158="","",'Result Sheet'!K158)</f>
        <v/>
      </c>
      <c r="I155" s="258" t="str">
        <f>IF('Result Sheet'!J158="","",'Result Sheet'!J158)</f>
        <v/>
      </c>
      <c r="J155" s="388" t="str">
        <f>IF('Result Sheet'!EE158="","",'Result Sheet'!EE158)</f>
        <v/>
      </c>
      <c r="K155" s="259" t="str">
        <f>IF('Result Sheet'!EA158="","",'Result Sheet'!EA158)</f>
        <v/>
      </c>
      <c r="L155" s="260" t="str">
        <f>IF('Result Sheet'!EB158="","",'Result Sheet'!EB158)</f>
        <v/>
      </c>
      <c r="M155" s="259" t="str">
        <f>IF('Result Sheet'!EC158="","",'Result Sheet'!EC158)</f>
        <v/>
      </c>
      <c r="N155" s="330" t="str">
        <f>IF('Result Sheet'!EH158="","",'Result Sheet'!EH158)</f>
        <v/>
      </c>
      <c r="O155" s="261" t="str">
        <f>IF('Result Sheet'!AC158="","",'Result Sheet'!AC158)</f>
        <v/>
      </c>
      <c r="P155" s="262" t="str">
        <f>IF('Result Sheet'!AD158="","",'Result Sheet'!AD158)</f>
        <v/>
      </c>
      <c r="Q155" s="261" t="str">
        <f>IF('Result Sheet'!AV158="","",'Result Sheet'!AV158)</f>
        <v/>
      </c>
      <c r="R155" s="262" t="str">
        <f>IF('Result Sheet'!AW158="","",'Result Sheet'!AW158)</f>
        <v/>
      </c>
      <c r="S155" s="261" t="str">
        <f>IF('Result Sheet'!BO158="","",'Result Sheet'!BO158)</f>
        <v/>
      </c>
      <c r="T155" s="262" t="str">
        <f>IF('Result Sheet'!BP158="","",'Result Sheet'!BP158)</f>
        <v/>
      </c>
      <c r="U155" s="261" t="str">
        <f>IF('Result Sheet'!CH158="","",'Result Sheet'!CH158)</f>
        <v/>
      </c>
      <c r="V155" s="262" t="str">
        <f>IF('Result Sheet'!CI158="","",'Result Sheet'!CI158)</f>
        <v/>
      </c>
      <c r="W155" s="261" t="str">
        <f>IF('Result Sheet'!DA158="","",'Result Sheet'!DA158)</f>
        <v/>
      </c>
      <c r="X155" s="262" t="str">
        <f>IF('Result Sheet'!DB158="","",'Result Sheet'!DB158)</f>
        <v/>
      </c>
      <c r="Y155" s="263" t="str">
        <f>IF('Result Sheet'!EG158="","",'Result Sheet'!EG158)</f>
        <v/>
      </c>
      <c r="BS155" s="264" t="str">
        <f>'Result Sheet'!G158</f>
        <v/>
      </c>
      <c r="BT155" s="265" t="str">
        <f t="shared" si="24"/>
        <v/>
      </c>
      <c r="BU155" s="265" t="str">
        <f t="shared" si="25"/>
        <v/>
      </c>
      <c r="BV155" s="265" t="str">
        <f t="shared" si="26"/>
        <v/>
      </c>
      <c r="BW155" s="265" t="str">
        <f t="shared" si="27"/>
        <v/>
      </c>
      <c r="BX155" s="265" t="str">
        <f t="shared" si="28"/>
        <v/>
      </c>
      <c r="BY155" s="265" t="str">
        <f t="shared" si="29"/>
        <v/>
      </c>
      <c r="BZ155" s="265" t="str">
        <f t="shared" si="30"/>
        <v/>
      </c>
      <c r="CA155" s="265" t="str">
        <f t="shared" si="31"/>
        <v/>
      </c>
      <c r="CB155" s="265" t="str">
        <f t="shared" si="32"/>
        <v/>
      </c>
      <c r="CC155" s="265" t="str">
        <f t="shared" si="33"/>
        <v/>
      </c>
      <c r="CD155" s="265" t="str">
        <f t="shared" si="34"/>
        <v/>
      </c>
      <c r="CE155" s="265" t="str">
        <f t="shared" si="35"/>
        <v/>
      </c>
      <c r="CF155" s="266"/>
    </row>
    <row r="156" spans="1:84" ht="15.9" customHeight="1">
      <c r="A156" s="253">
        <f>IF('[1]Statement of Marks'!A159="","",'[1]Statement of Marks'!A159)</f>
        <v>152</v>
      </c>
      <c r="B156" s="254" t="str">
        <f>IF('Result Sheet'!B159="","",'Result Sheet'!B159)</f>
        <v/>
      </c>
      <c r="C156" s="255" t="str">
        <f>IF('Result Sheet'!F159="","",'Result Sheet'!F159)</f>
        <v/>
      </c>
      <c r="D156" s="256" t="str">
        <f>IF('Result Sheet'!E159="","",'Result Sheet'!E159)</f>
        <v/>
      </c>
      <c r="E156" s="257" t="str">
        <f>IF('Result Sheet'!G159="","",'Result Sheet'!G159)</f>
        <v/>
      </c>
      <c r="F156" s="257" t="str">
        <f>IF('Result Sheet'!H159="","",'Result Sheet'!H159)</f>
        <v/>
      </c>
      <c r="G156" s="257" t="str">
        <f>IF('Result Sheet'!I159="","",'Result Sheet'!I159)</f>
        <v/>
      </c>
      <c r="H156" s="258" t="str">
        <f>IF('Result Sheet'!K159="","",'Result Sheet'!K159)</f>
        <v/>
      </c>
      <c r="I156" s="258" t="str">
        <f>IF('Result Sheet'!J159="","",'Result Sheet'!J159)</f>
        <v/>
      </c>
      <c r="J156" s="388" t="str">
        <f>IF('Result Sheet'!EE159="","",'Result Sheet'!EE159)</f>
        <v/>
      </c>
      <c r="K156" s="259" t="str">
        <f>IF('Result Sheet'!EA159="","",'Result Sheet'!EA159)</f>
        <v/>
      </c>
      <c r="L156" s="260" t="str">
        <f>IF('Result Sheet'!EB159="","",'Result Sheet'!EB159)</f>
        <v/>
      </c>
      <c r="M156" s="259" t="str">
        <f>IF('Result Sheet'!EC159="","",'Result Sheet'!EC159)</f>
        <v/>
      </c>
      <c r="N156" s="330" t="str">
        <f>IF('Result Sheet'!EH159="","",'Result Sheet'!EH159)</f>
        <v/>
      </c>
      <c r="O156" s="261" t="str">
        <f>IF('Result Sheet'!AC159="","",'Result Sheet'!AC159)</f>
        <v/>
      </c>
      <c r="P156" s="262" t="str">
        <f>IF('Result Sheet'!AD159="","",'Result Sheet'!AD159)</f>
        <v/>
      </c>
      <c r="Q156" s="261" t="str">
        <f>IF('Result Sheet'!AV159="","",'Result Sheet'!AV159)</f>
        <v/>
      </c>
      <c r="R156" s="262" t="str">
        <f>IF('Result Sheet'!AW159="","",'Result Sheet'!AW159)</f>
        <v/>
      </c>
      <c r="S156" s="261" t="str">
        <f>IF('Result Sheet'!BO159="","",'Result Sheet'!BO159)</f>
        <v/>
      </c>
      <c r="T156" s="262" t="str">
        <f>IF('Result Sheet'!BP159="","",'Result Sheet'!BP159)</f>
        <v/>
      </c>
      <c r="U156" s="261" t="str">
        <f>IF('Result Sheet'!CH159="","",'Result Sheet'!CH159)</f>
        <v/>
      </c>
      <c r="V156" s="262" t="str">
        <f>IF('Result Sheet'!CI159="","",'Result Sheet'!CI159)</f>
        <v/>
      </c>
      <c r="W156" s="261" t="str">
        <f>IF('Result Sheet'!DA159="","",'Result Sheet'!DA159)</f>
        <v/>
      </c>
      <c r="X156" s="262" t="str">
        <f>IF('Result Sheet'!DB159="","",'Result Sheet'!DB159)</f>
        <v/>
      </c>
      <c r="Y156" s="263" t="str">
        <f>IF('Result Sheet'!EG159="","",'Result Sheet'!EG159)</f>
        <v/>
      </c>
      <c r="BS156" s="264" t="str">
        <f>'Result Sheet'!G159</f>
        <v/>
      </c>
      <c r="BT156" s="265" t="str">
        <f t="shared" si="24"/>
        <v/>
      </c>
      <c r="BU156" s="265" t="str">
        <f t="shared" si="25"/>
        <v/>
      </c>
      <c r="BV156" s="265" t="str">
        <f t="shared" si="26"/>
        <v/>
      </c>
      <c r="BW156" s="265" t="str">
        <f t="shared" si="27"/>
        <v/>
      </c>
      <c r="BX156" s="265" t="str">
        <f t="shared" si="28"/>
        <v/>
      </c>
      <c r="BY156" s="265" t="str">
        <f t="shared" si="29"/>
        <v/>
      </c>
      <c r="BZ156" s="265" t="str">
        <f t="shared" si="30"/>
        <v/>
      </c>
      <c r="CA156" s="265" t="str">
        <f t="shared" si="31"/>
        <v/>
      </c>
      <c r="CB156" s="265" t="str">
        <f t="shared" si="32"/>
        <v/>
      </c>
      <c r="CC156" s="265" t="str">
        <f t="shared" si="33"/>
        <v/>
      </c>
      <c r="CD156" s="265" t="str">
        <f t="shared" si="34"/>
        <v/>
      </c>
      <c r="CE156" s="265" t="str">
        <f t="shared" si="35"/>
        <v/>
      </c>
      <c r="CF156" s="266"/>
    </row>
    <row r="157" spans="1:84" ht="15.9" customHeight="1">
      <c r="A157" s="253">
        <f>IF('[1]Statement of Marks'!A160="","",'[1]Statement of Marks'!A160)</f>
        <v>153</v>
      </c>
      <c r="B157" s="254" t="str">
        <f>IF('Result Sheet'!B160="","",'Result Sheet'!B160)</f>
        <v/>
      </c>
      <c r="C157" s="255" t="str">
        <f>IF('Result Sheet'!F160="","",'Result Sheet'!F160)</f>
        <v/>
      </c>
      <c r="D157" s="256" t="str">
        <f>IF('Result Sheet'!E160="","",'Result Sheet'!E160)</f>
        <v/>
      </c>
      <c r="E157" s="257" t="str">
        <f>IF('Result Sheet'!G160="","",'Result Sheet'!G160)</f>
        <v/>
      </c>
      <c r="F157" s="257" t="str">
        <f>IF('Result Sheet'!H160="","",'Result Sheet'!H160)</f>
        <v/>
      </c>
      <c r="G157" s="257" t="str">
        <f>IF('Result Sheet'!I160="","",'Result Sheet'!I160)</f>
        <v/>
      </c>
      <c r="H157" s="258" t="str">
        <f>IF('Result Sheet'!K160="","",'Result Sheet'!K160)</f>
        <v/>
      </c>
      <c r="I157" s="258" t="str">
        <f>IF('Result Sheet'!J160="","",'Result Sheet'!J160)</f>
        <v/>
      </c>
      <c r="J157" s="388" t="str">
        <f>IF('Result Sheet'!EE160="","",'Result Sheet'!EE160)</f>
        <v/>
      </c>
      <c r="K157" s="259" t="str">
        <f>IF('Result Sheet'!EA160="","",'Result Sheet'!EA160)</f>
        <v/>
      </c>
      <c r="L157" s="260" t="str">
        <f>IF('Result Sheet'!EB160="","",'Result Sheet'!EB160)</f>
        <v/>
      </c>
      <c r="M157" s="259" t="str">
        <f>IF('Result Sheet'!EC160="","",'Result Sheet'!EC160)</f>
        <v/>
      </c>
      <c r="N157" s="330" t="str">
        <f>IF('Result Sheet'!EH160="","",'Result Sheet'!EH160)</f>
        <v/>
      </c>
      <c r="O157" s="261" t="str">
        <f>IF('Result Sheet'!AC160="","",'Result Sheet'!AC160)</f>
        <v/>
      </c>
      <c r="P157" s="262" t="str">
        <f>IF('Result Sheet'!AD160="","",'Result Sheet'!AD160)</f>
        <v/>
      </c>
      <c r="Q157" s="261" t="str">
        <f>IF('Result Sheet'!AV160="","",'Result Sheet'!AV160)</f>
        <v/>
      </c>
      <c r="R157" s="262" t="str">
        <f>IF('Result Sheet'!AW160="","",'Result Sheet'!AW160)</f>
        <v/>
      </c>
      <c r="S157" s="261" t="str">
        <f>IF('Result Sheet'!BO160="","",'Result Sheet'!BO160)</f>
        <v/>
      </c>
      <c r="T157" s="262" t="str">
        <f>IF('Result Sheet'!BP160="","",'Result Sheet'!BP160)</f>
        <v/>
      </c>
      <c r="U157" s="261" t="str">
        <f>IF('Result Sheet'!CH160="","",'Result Sheet'!CH160)</f>
        <v/>
      </c>
      <c r="V157" s="262" t="str">
        <f>IF('Result Sheet'!CI160="","",'Result Sheet'!CI160)</f>
        <v/>
      </c>
      <c r="W157" s="261" t="str">
        <f>IF('Result Sheet'!DA160="","",'Result Sheet'!DA160)</f>
        <v/>
      </c>
      <c r="X157" s="262" t="str">
        <f>IF('Result Sheet'!DB160="","",'Result Sheet'!DB160)</f>
        <v/>
      </c>
      <c r="Y157" s="263" t="str">
        <f>IF('Result Sheet'!EG160="","",'Result Sheet'!EG160)</f>
        <v/>
      </c>
      <c r="BS157" s="264" t="str">
        <f>'Result Sheet'!G160</f>
        <v/>
      </c>
      <c r="BT157" s="265" t="str">
        <f t="shared" si="24"/>
        <v/>
      </c>
      <c r="BU157" s="265" t="str">
        <f t="shared" si="25"/>
        <v/>
      </c>
      <c r="BV157" s="265" t="str">
        <f t="shared" si="26"/>
        <v/>
      </c>
      <c r="BW157" s="265" t="str">
        <f t="shared" si="27"/>
        <v/>
      </c>
      <c r="BX157" s="265" t="str">
        <f t="shared" si="28"/>
        <v/>
      </c>
      <c r="BY157" s="265" t="str">
        <f t="shared" si="29"/>
        <v/>
      </c>
      <c r="BZ157" s="265" t="str">
        <f t="shared" si="30"/>
        <v/>
      </c>
      <c r="CA157" s="265" t="str">
        <f t="shared" si="31"/>
        <v/>
      </c>
      <c r="CB157" s="265" t="str">
        <f t="shared" si="32"/>
        <v/>
      </c>
      <c r="CC157" s="265" t="str">
        <f t="shared" si="33"/>
        <v/>
      </c>
      <c r="CD157" s="265" t="str">
        <f t="shared" si="34"/>
        <v/>
      </c>
      <c r="CE157" s="265" t="str">
        <f t="shared" si="35"/>
        <v/>
      </c>
      <c r="CF157" s="266"/>
    </row>
    <row r="158" spans="1:84" ht="15.9" customHeight="1">
      <c r="A158" s="253">
        <f>IF('[1]Statement of Marks'!A161="","",'[1]Statement of Marks'!A161)</f>
        <v>154</v>
      </c>
      <c r="B158" s="254" t="str">
        <f>IF('Result Sheet'!B161="","",'Result Sheet'!B161)</f>
        <v/>
      </c>
      <c r="C158" s="255" t="str">
        <f>IF('Result Sheet'!F161="","",'Result Sheet'!F161)</f>
        <v/>
      </c>
      <c r="D158" s="256" t="str">
        <f>IF('Result Sheet'!E161="","",'Result Sheet'!E161)</f>
        <v/>
      </c>
      <c r="E158" s="257" t="str">
        <f>IF('Result Sheet'!G161="","",'Result Sheet'!G161)</f>
        <v/>
      </c>
      <c r="F158" s="257" t="str">
        <f>IF('Result Sheet'!H161="","",'Result Sheet'!H161)</f>
        <v/>
      </c>
      <c r="G158" s="257" t="str">
        <f>IF('Result Sheet'!I161="","",'Result Sheet'!I161)</f>
        <v/>
      </c>
      <c r="H158" s="258" t="str">
        <f>IF('Result Sheet'!K161="","",'Result Sheet'!K161)</f>
        <v/>
      </c>
      <c r="I158" s="258" t="str">
        <f>IF('Result Sheet'!J161="","",'Result Sheet'!J161)</f>
        <v/>
      </c>
      <c r="J158" s="388" t="str">
        <f>IF('Result Sheet'!EE161="","",'Result Sheet'!EE161)</f>
        <v/>
      </c>
      <c r="K158" s="259" t="str">
        <f>IF('Result Sheet'!EA161="","",'Result Sheet'!EA161)</f>
        <v/>
      </c>
      <c r="L158" s="260" t="str">
        <f>IF('Result Sheet'!EB161="","",'Result Sheet'!EB161)</f>
        <v/>
      </c>
      <c r="M158" s="259" t="str">
        <f>IF('Result Sheet'!EC161="","",'Result Sheet'!EC161)</f>
        <v/>
      </c>
      <c r="N158" s="330" t="str">
        <f>IF('Result Sheet'!EH161="","",'Result Sheet'!EH161)</f>
        <v/>
      </c>
      <c r="O158" s="261" t="str">
        <f>IF('Result Sheet'!AC161="","",'Result Sheet'!AC161)</f>
        <v/>
      </c>
      <c r="P158" s="262" t="str">
        <f>IF('Result Sheet'!AD161="","",'Result Sheet'!AD161)</f>
        <v/>
      </c>
      <c r="Q158" s="261" t="str">
        <f>IF('Result Sheet'!AV161="","",'Result Sheet'!AV161)</f>
        <v/>
      </c>
      <c r="R158" s="262" t="str">
        <f>IF('Result Sheet'!AW161="","",'Result Sheet'!AW161)</f>
        <v/>
      </c>
      <c r="S158" s="261" t="str">
        <f>IF('Result Sheet'!BO161="","",'Result Sheet'!BO161)</f>
        <v/>
      </c>
      <c r="T158" s="262" t="str">
        <f>IF('Result Sheet'!BP161="","",'Result Sheet'!BP161)</f>
        <v/>
      </c>
      <c r="U158" s="261" t="str">
        <f>IF('Result Sheet'!CH161="","",'Result Sheet'!CH161)</f>
        <v/>
      </c>
      <c r="V158" s="262" t="str">
        <f>IF('Result Sheet'!CI161="","",'Result Sheet'!CI161)</f>
        <v/>
      </c>
      <c r="W158" s="261" t="str">
        <f>IF('Result Sheet'!DA161="","",'Result Sheet'!DA161)</f>
        <v/>
      </c>
      <c r="X158" s="262" t="str">
        <f>IF('Result Sheet'!DB161="","",'Result Sheet'!DB161)</f>
        <v/>
      </c>
      <c r="Y158" s="263" t="str">
        <f>IF('Result Sheet'!EG161="","",'Result Sheet'!EG161)</f>
        <v/>
      </c>
      <c r="BS158" s="264" t="str">
        <f>'Result Sheet'!G161</f>
        <v/>
      </c>
      <c r="BT158" s="265" t="str">
        <f t="shared" si="24"/>
        <v/>
      </c>
      <c r="BU158" s="265" t="str">
        <f t="shared" si="25"/>
        <v/>
      </c>
      <c r="BV158" s="265" t="str">
        <f t="shared" si="26"/>
        <v/>
      </c>
      <c r="BW158" s="265" t="str">
        <f t="shared" si="27"/>
        <v/>
      </c>
      <c r="BX158" s="265" t="str">
        <f t="shared" si="28"/>
        <v/>
      </c>
      <c r="BY158" s="265" t="str">
        <f t="shared" si="29"/>
        <v/>
      </c>
      <c r="BZ158" s="265" t="str">
        <f t="shared" si="30"/>
        <v/>
      </c>
      <c r="CA158" s="265" t="str">
        <f t="shared" si="31"/>
        <v/>
      </c>
      <c r="CB158" s="265" t="str">
        <f t="shared" si="32"/>
        <v/>
      </c>
      <c r="CC158" s="265" t="str">
        <f t="shared" si="33"/>
        <v/>
      </c>
      <c r="CD158" s="265" t="str">
        <f t="shared" si="34"/>
        <v/>
      </c>
      <c r="CE158" s="265" t="str">
        <f t="shared" si="35"/>
        <v/>
      </c>
      <c r="CF158" s="266"/>
    </row>
    <row r="159" spans="1:84" ht="15.9" customHeight="1">
      <c r="A159" s="253">
        <f>IF('[1]Statement of Marks'!A162="","",'[1]Statement of Marks'!A162)</f>
        <v>155</v>
      </c>
      <c r="B159" s="254" t="str">
        <f>IF('Result Sheet'!B162="","",'Result Sheet'!B162)</f>
        <v/>
      </c>
      <c r="C159" s="255" t="str">
        <f>IF('Result Sheet'!F162="","",'Result Sheet'!F162)</f>
        <v/>
      </c>
      <c r="D159" s="256" t="str">
        <f>IF('Result Sheet'!E162="","",'Result Sheet'!E162)</f>
        <v/>
      </c>
      <c r="E159" s="257" t="str">
        <f>IF('Result Sheet'!G162="","",'Result Sheet'!G162)</f>
        <v/>
      </c>
      <c r="F159" s="257" t="str">
        <f>IF('Result Sheet'!H162="","",'Result Sheet'!H162)</f>
        <v/>
      </c>
      <c r="G159" s="257" t="str">
        <f>IF('Result Sheet'!I162="","",'Result Sheet'!I162)</f>
        <v/>
      </c>
      <c r="H159" s="258" t="str">
        <f>IF('Result Sheet'!K162="","",'Result Sheet'!K162)</f>
        <v/>
      </c>
      <c r="I159" s="258" t="str">
        <f>IF('Result Sheet'!J162="","",'Result Sheet'!J162)</f>
        <v/>
      </c>
      <c r="J159" s="388" t="str">
        <f>IF('Result Sheet'!EE162="","",'Result Sheet'!EE162)</f>
        <v/>
      </c>
      <c r="K159" s="259" t="str">
        <f>IF('Result Sheet'!EA162="","",'Result Sheet'!EA162)</f>
        <v/>
      </c>
      <c r="L159" s="260" t="str">
        <f>IF('Result Sheet'!EB162="","",'Result Sheet'!EB162)</f>
        <v/>
      </c>
      <c r="M159" s="259" t="str">
        <f>IF('Result Sheet'!EC162="","",'Result Sheet'!EC162)</f>
        <v/>
      </c>
      <c r="N159" s="330" t="str">
        <f>IF('Result Sheet'!EH162="","",'Result Sheet'!EH162)</f>
        <v/>
      </c>
      <c r="O159" s="261" t="str">
        <f>IF('Result Sheet'!AC162="","",'Result Sheet'!AC162)</f>
        <v/>
      </c>
      <c r="P159" s="262" t="str">
        <f>IF('Result Sheet'!AD162="","",'Result Sheet'!AD162)</f>
        <v/>
      </c>
      <c r="Q159" s="261" t="str">
        <f>IF('Result Sheet'!AV162="","",'Result Sheet'!AV162)</f>
        <v/>
      </c>
      <c r="R159" s="262" t="str">
        <f>IF('Result Sheet'!AW162="","",'Result Sheet'!AW162)</f>
        <v/>
      </c>
      <c r="S159" s="261" t="str">
        <f>IF('Result Sheet'!BO162="","",'Result Sheet'!BO162)</f>
        <v/>
      </c>
      <c r="T159" s="262" t="str">
        <f>IF('Result Sheet'!BP162="","",'Result Sheet'!BP162)</f>
        <v/>
      </c>
      <c r="U159" s="261" t="str">
        <f>IF('Result Sheet'!CH162="","",'Result Sheet'!CH162)</f>
        <v/>
      </c>
      <c r="V159" s="262" t="str">
        <f>IF('Result Sheet'!CI162="","",'Result Sheet'!CI162)</f>
        <v/>
      </c>
      <c r="W159" s="261" t="str">
        <f>IF('Result Sheet'!DA162="","",'Result Sheet'!DA162)</f>
        <v/>
      </c>
      <c r="X159" s="262" t="str">
        <f>IF('Result Sheet'!DB162="","",'Result Sheet'!DB162)</f>
        <v/>
      </c>
      <c r="Y159" s="263" t="str">
        <f>IF('Result Sheet'!EG162="","",'Result Sheet'!EG162)</f>
        <v/>
      </c>
      <c r="BS159" s="264" t="str">
        <f>'Result Sheet'!G162</f>
        <v/>
      </c>
      <c r="BT159" s="265" t="str">
        <f t="shared" si="24"/>
        <v/>
      </c>
      <c r="BU159" s="265" t="str">
        <f t="shared" si="25"/>
        <v/>
      </c>
      <c r="BV159" s="265" t="str">
        <f t="shared" si="26"/>
        <v/>
      </c>
      <c r="BW159" s="265" t="str">
        <f t="shared" si="27"/>
        <v/>
      </c>
      <c r="BX159" s="265" t="str">
        <f t="shared" si="28"/>
        <v/>
      </c>
      <c r="BY159" s="265" t="str">
        <f t="shared" si="29"/>
        <v/>
      </c>
      <c r="BZ159" s="265" t="str">
        <f t="shared" si="30"/>
        <v/>
      </c>
      <c r="CA159" s="265" t="str">
        <f t="shared" si="31"/>
        <v/>
      </c>
      <c r="CB159" s="265" t="str">
        <f t="shared" si="32"/>
        <v/>
      </c>
      <c r="CC159" s="265" t="str">
        <f t="shared" si="33"/>
        <v/>
      </c>
      <c r="CD159" s="265" t="str">
        <f t="shared" si="34"/>
        <v/>
      </c>
      <c r="CE159" s="265" t="str">
        <f t="shared" si="35"/>
        <v/>
      </c>
      <c r="CF159" s="266"/>
    </row>
    <row r="160" spans="1:84" ht="15.9" customHeight="1">
      <c r="A160" s="253">
        <f>IF('[1]Statement of Marks'!A163="","",'[1]Statement of Marks'!A163)</f>
        <v>156</v>
      </c>
      <c r="B160" s="254" t="str">
        <f>IF('Result Sheet'!B163="","",'Result Sheet'!B163)</f>
        <v/>
      </c>
      <c r="C160" s="255" t="str">
        <f>IF('Result Sheet'!F163="","",'Result Sheet'!F163)</f>
        <v/>
      </c>
      <c r="D160" s="256" t="str">
        <f>IF('Result Sheet'!E163="","",'Result Sheet'!E163)</f>
        <v/>
      </c>
      <c r="E160" s="257" t="str">
        <f>IF('Result Sheet'!G163="","",'Result Sheet'!G163)</f>
        <v/>
      </c>
      <c r="F160" s="257" t="str">
        <f>IF('Result Sheet'!H163="","",'Result Sheet'!H163)</f>
        <v/>
      </c>
      <c r="G160" s="257" t="str">
        <f>IF('Result Sheet'!I163="","",'Result Sheet'!I163)</f>
        <v/>
      </c>
      <c r="H160" s="258" t="str">
        <f>IF('Result Sheet'!K163="","",'Result Sheet'!K163)</f>
        <v/>
      </c>
      <c r="I160" s="258" t="str">
        <f>IF('Result Sheet'!J163="","",'Result Sheet'!J163)</f>
        <v/>
      </c>
      <c r="J160" s="388" t="str">
        <f>IF('Result Sheet'!EE163="","",'Result Sheet'!EE163)</f>
        <v/>
      </c>
      <c r="K160" s="259" t="str">
        <f>IF('Result Sheet'!EA163="","",'Result Sheet'!EA163)</f>
        <v/>
      </c>
      <c r="L160" s="260" t="str">
        <f>IF('Result Sheet'!EB163="","",'Result Sheet'!EB163)</f>
        <v/>
      </c>
      <c r="M160" s="259" t="str">
        <f>IF('Result Sheet'!EC163="","",'Result Sheet'!EC163)</f>
        <v/>
      </c>
      <c r="N160" s="330" t="str">
        <f>IF('Result Sheet'!EH163="","",'Result Sheet'!EH163)</f>
        <v/>
      </c>
      <c r="O160" s="261" t="str">
        <f>IF('Result Sheet'!AC163="","",'Result Sheet'!AC163)</f>
        <v/>
      </c>
      <c r="P160" s="262" t="str">
        <f>IF('Result Sheet'!AD163="","",'Result Sheet'!AD163)</f>
        <v/>
      </c>
      <c r="Q160" s="261" t="str">
        <f>IF('Result Sheet'!AV163="","",'Result Sheet'!AV163)</f>
        <v/>
      </c>
      <c r="R160" s="262" t="str">
        <f>IF('Result Sheet'!AW163="","",'Result Sheet'!AW163)</f>
        <v/>
      </c>
      <c r="S160" s="261" t="str">
        <f>IF('Result Sheet'!BO163="","",'Result Sheet'!BO163)</f>
        <v/>
      </c>
      <c r="T160" s="262" t="str">
        <f>IF('Result Sheet'!BP163="","",'Result Sheet'!BP163)</f>
        <v/>
      </c>
      <c r="U160" s="261" t="str">
        <f>IF('Result Sheet'!CH163="","",'Result Sheet'!CH163)</f>
        <v/>
      </c>
      <c r="V160" s="262" t="str">
        <f>IF('Result Sheet'!CI163="","",'Result Sheet'!CI163)</f>
        <v/>
      </c>
      <c r="W160" s="261" t="str">
        <f>IF('Result Sheet'!DA163="","",'Result Sheet'!DA163)</f>
        <v/>
      </c>
      <c r="X160" s="262" t="str">
        <f>IF('Result Sheet'!DB163="","",'Result Sheet'!DB163)</f>
        <v/>
      </c>
      <c r="Y160" s="263" t="str">
        <f>IF('Result Sheet'!EG163="","",'Result Sheet'!EG163)</f>
        <v/>
      </c>
      <c r="BS160" s="264" t="str">
        <f>'Result Sheet'!G163</f>
        <v/>
      </c>
      <c r="BT160" s="265" t="str">
        <f t="shared" si="24"/>
        <v/>
      </c>
      <c r="BU160" s="265" t="str">
        <f t="shared" si="25"/>
        <v/>
      </c>
      <c r="BV160" s="265" t="str">
        <f t="shared" si="26"/>
        <v/>
      </c>
      <c r="BW160" s="265" t="str">
        <f t="shared" si="27"/>
        <v/>
      </c>
      <c r="BX160" s="265" t="str">
        <f t="shared" si="28"/>
        <v/>
      </c>
      <c r="BY160" s="265" t="str">
        <f t="shared" si="29"/>
        <v/>
      </c>
      <c r="BZ160" s="265" t="str">
        <f t="shared" si="30"/>
        <v/>
      </c>
      <c r="CA160" s="265" t="str">
        <f t="shared" si="31"/>
        <v/>
      </c>
      <c r="CB160" s="265" t="str">
        <f t="shared" si="32"/>
        <v/>
      </c>
      <c r="CC160" s="265" t="str">
        <f t="shared" si="33"/>
        <v/>
      </c>
      <c r="CD160" s="265" t="str">
        <f t="shared" si="34"/>
        <v/>
      </c>
      <c r="CE160" s="265" t="str">
        <f t="shared" si="35"/>
        <v/>
      </c>
      <c r="CF160" s="266"/>
    </row>
    <row r="161" spans="1:84" ht="15.9" customHeight="1">
      <c r="A161" s="253">
        <f>IF('[1]Statement of Marks'!A164="","",'[1]Statement of Marks'!A164)</f>
        <v>157</v>
      </c>
      <c r="B161" s="254" t="str">
        <f>IF('Result Sheet'!B164="","",'Result Sheet'!B164)</f>
        <v/>
      </c>
      <c r="C161" s="255" t="str">
        <f>IF('Result Sheet'!F164="","",'Result Sheet'!F164)</f>
        <v/>
      </c>
      <c r="D161" s="256" t="str">
        <f>IF('Result Sheet'!E164="","",'Result Sheet'!E164)</f>
        <v/>
      </c>
      <c r="E161" s="257" t="str">
        <f>IF('Result Sheet'!G164="","",'Result Sheet'!G164)</f>
        <v/>
      </c>
      <c r="F161" s="257" t="str">
        <f>IF('Result Sheet'!H164="","",'Result Sheet'!H164)</f>
        <v/>
      </c>
      <c r="G161" s="257" t="str">
        <f>IF('Result Sheet'!I164="","",'Result Sheet'!I164)</f>
        <v/>
      </c>
      <c r="H161" s="258" t="str">
        <f>IF('Result Sheet'!K164="","",'Result Sheet'!K164)</f>
        <v/>
      </c>
      <c r="I161" s="258" t="str">
        <f>IF('Result Sheet'!J164="","",'Result Sheet'!J164)</f>
        <v/>
      </c>
      <c r="J161" s="388" t="str">
        <f>IF('Result Sheet'!EE164="","",'Result Sheet'!EE164)</f>
        <v/>
      </c>
      <c r="K161" s="259" t="str">
        <f>IF('Result Sheet'!EA164="","",'Result Sheet'!EA164)</f>
        <v/>
      </c>
      <c r="L161" s="260" t="str">
        <f>IF('Result Sheet'!EB164="","",'Result Sheet'!EB164)</f>
        <v/>
      </c>
      <c r="M161" s="259" t="str">
        <f>IF('Result Sheet'!EC164="","",'Result Sheet'!EC164)</f>
        <v/>
      </c>
      <c r="N161" s="330" t="str">
        <f>IF('Result Sheet'!EH164="","",'Result Sheet'!EH164)</f>
        <v/>
      </c>
      <c r="O161" s="261" t="str">
        <f>IF('Result Sheet'!AC164="","",'Result Sheet'!AC164)</f>
        <v/>
      </c>
      <c r="P161" s="262" t="str">
        <f>IF('Result Sheet'!AD164="","",'Result Sheet'!AD164)</f>
        <v/>
      </c>
      <c r="Q161" s="261" t="str">
        <f>IF('Result Sheet'!AV164="","",'Result Sheet'!AV164)</f>
        <v/>
      </c>
      <c r="R161" s="262" t="str">
        <f>IF('Result Sheet'!AW164="","",'Result Sheet'!AW164)</f>
        <v/>
      </c>
      <c r="S161" s="261" t="str">
        <f>IF('Result Sheet'!BO164="","",'Result Sheet'!BO164)</f>
        <v/>
      </c>
      <c r="T161" s="262" t="str">
        <f>IF('Result Sheet'!BP164="","",'Result Sheet'!BP164)</f>
        <v/>
      </c>
      <c r="U161" s="261" t="str">
        <f>IF('Result Sheet'!CH164="","",'Result Sheet'!CH164)</f>
        <v/>
      </c>
      <c r="V161" s="262" t="str">
        <f>IF('Result Sheet'!CI164="","",'Result Sheet'!CI164)</f>
        <v/>
      </c>
      <c r="W161" s="261" t="str">
        <f>IF('Result Sheet'!DA164="","",'Result Sheet'!DA164)</f>
        <v/>
      </c>
      <c r="X161" s="262" t="str">
        <f>IF('Result Sheet'!DB164="","",'Result Sheet'!DB164)</f>
        <v/>
      </c>
      <c r="Y161" s="263" t="str">
        <f>IF('Result Sheet'!EG164="","",'Result Sheet'!EG164)</f>
        <v/>
      </c>
      <c r="BS161" s="264" t="str">
        <f>'Result Sheet'!G164</f>
        <v/>
      </c>
      <c r="BT161" s="265" t="str">
        <f t="shared" si="24"/>
        <v/>
      </c>
      <c r="BU161" s="265" t="str">
        <f t="shared" si="25"/>
        <v/>
      </c>
      <c r="BV161" s="265" t="str">
        <f t="shared" si="26"/>
        <v/>
      </c>
      <c r="BW161" s="265" t="str">
        <f t="shared" si="27"/>
        <v/>
      </c>
      <c r="BX161" s="265" t="str">
        <f t="shared" si="28"/>
        <v/>
      </c>
      <c r="BY161" s="265" t="str">
        <f t="shared" si="29"/>
        <v/>
      </c>
      <c r="BZ161" s="265" t="str">
        <f t="shared" si="30"/>
        <v/>
      </c>
      <c r="CA161" s="265" t="str">
        <f t="shared" si="31"/>
        <v/>
      </c>
      <c r="CB161" s="265" t="str">
        <f t="shared" si="32"/>
        <v/>
      </c>
      <c r="CC161" s="265" t="str">
        <f t="shared" si="33"/>
        <v/>
      </c>
      <c r="CD161" s="265" t="str">
        <f t="shared" si="34"/>
        <v/>
      </c>
      <c r="CE161" s="265" t="str">
        <f t="shared" si="35"/>
        <v/>
      </c>
      <c r="CF161" s="266"/>
    </row>
    <row r="162" spans="1:84" ht="15.9" customHeight="1">
      <c r="A162" s="253">
        <f>IF('[1]Statement of Marks'!A165="","",'[1]Statement of Marks'!A165)</f>
        <v>158</v>
      </c>
      <c r="B162" s="254" t="str">
        <f>IF('Result Sheet'!B165="","",'Result Sheet'!B165)</f>
        <v/>
      </c>
      <c r="C162" s="255" t="str">
        <f>IF('Result Sheet'!F165="","",'Result Sheet'!F165)</f>
        <v/>
      </c>
      <c r="D162" s="256" t="str">
        <f>IF('Result Sheet'!E165="","",'Result Sheet'!E165)</f>
        <v/>
      </c>
      <c r="E162" s="257" t="str">
        <f>IF('Result Sheet'!G165="","",'Result Sheet'!G165)</f>
        <v/>
      </c>
      <c r="F162" s="257" t="str">
        <f>IF('Result Sheet'!H165="","",'Result Sheet'!H165)</f>
        <v/>
      </c>
      <c r="G162" s="257" t="str">
        <f>IF('Result Sheet'!I165="","",'Result Sheet'!I165)</f>
        <v/>
      </c>
      <c r="H162" s="258" t="str">
        <f>IF('Result Sheet'!K165="","",'Result Sheet'!K165)</f>
        <v/>
      </c>
      <c r="I162" s="258" t="str">
        <f>IF('Result Sheet'!J165="","",'Result Sheet'!J165)</f>
        <v/>
      </c>
      <c r="J162" s="388" t="str">
        <f>IF('Result Sheet'!EE165="","",'Result Sheet'!EE165)</f>
        <v/>
      </c>
      <c r="K162" s="259" t="str">
        <f>IF('Result Sheet'!EA165="","",'Result Sheet'!EA165)</f>
        <v/>
      </c>
      <c r="L162" s="260" t="str">
        <f>IF('Result Sheet'!EB165="","",'Result Sheet'!EB165)</f>
        <v/>
      </c>
      <c r="M162" s="259" t="str">
        <f>IF('Result Sheet'!EC165="","",'Result Sheet'!EC165)</f>
        <v/>
      </c>
      <c r="N162" s="330" t="str">
        <f>IF('Result Sheet'!EH165="","",'Result Sheet'!EH165)</f>
        <v/>
      </c>
      <c r="O162" s="261" t="str">
        <f>IF('Result Sheet'!AC165="","",'Result Sheet'!AC165)</f>
        <v/>
      </c>
      <c r="P162" s="262" t="str">
        <f>IF('Result Sheet'!AD165="","",'Result Sheet'!AD165)</f>
        <v/>
      </c>
      <c r="Q162" s="261" t="str">
        <f>IF('Result Sheet'!AV165="","",'Result Sheet'!AV165)</f>
        <v/>
      </c>
      <c r="R162" s="262" t="str">
        <f>IF('Result Sheet'!AW165="","",'Result Sheet'!AW165)</f>
        <v/>
      </c>
      <c r="S162" s="261" t="str">
        <f>IF('Result Sheet'!BO165="","",'Result Sheet'!BO165)</f>
        <v/>
      </c>
      <c r="T162" s="262" t="str">
        <f>IF('Result Sheet'!BP165="","",'Result Sheet'!BP165)</f>
        <v/>
      </c>
      <c r="U162" s="261" t="str">
        <f>IF('Result Sheet'!CH165="","",'Result Sheet'!CH165)</f>
        <v/>
      </c>
      <c r="V162" s="262" t="str">
        <f>IF('Result Sheet'!CI165="","",'Result Sheet'!CI165)</f>
        <v/>
      </c>
      <c r="W162" s="261" t="str">
        <f>IF('Result Sheet'!DA165="","",'Result Sheet'!DA165)</f>
        <v/>
      </c>
      <c r="X162" s="262" t="str">
        <f>IF('Result Sheet'!DB165="","",'Result Sheet'!DB165)</f>
        <v/>
      </c>
      <c r="Y162" s="263" t="str">
        <f>IF('Result Sheet'!EG165="","",'Result Sheet'!EG165)</f>
        <v/>
      </c>
      <c r="BS162" s="264" t="str">
        <f>'Result Sheet'!G165</f>
        <v/>
      </c>
      <c r="BT162" s="265" t="str">
        <f t="shared" si="24"/>
        <v/>
      </c>
      <c r="BU162" s="265" t="str">
        <f t="shared" si="25"/>
        <v/>
      </c>
      <c r="BV162" s="265" t="str">
        <f t="shared" si="26"/>
        <v/>
      </c>
      <c r="BW162" s="265" t="str">
        <f t="shared" si="27"/>
        <v/>
      </c>
      <c r="BX162" s="265" t="str">
        <f t="shared" si="28"/>
        <v/>
      </c>
      <c r="BY162" s="265" t="str">
        <f t="shared" si="29"/>
        <v/>
      </c>
      <c r="BZ162" s="265" t="str">
        <f t="shared" si="30"/>
        <v/>
      </c>
      <c r="CA162" s="265" t="str">
        <f t="shared" si="31"/>
        <v/>
      </c>
      <c r="CB162" s="265" t="str">
        <f t="shared" si="32"/>
        <v/>
      </c>
      <c r="CC162" s="265" t="str">
        <f t="shared" si="33"/>
        <v/>
      </c>
      <c r="CD162" s="265" t="str">
        <f t="shared" si="34"/>
        <v/>
      </c>
      <c r="CE162" s="265" t="str">
        <f t="shared" si="35"/>
        <v/>
      </c>
      <c r="CF162" s="266"/>
    </row>
    <row r="163" spans="1:84" ht="15.9" customHeight="1">
      <c r="A163" s="253">
        <f>IF('[1]Statement of Marks'!A166="","",'[1]Statement of Marks'!A166)</f>
        <v>159</v>
      </c>
      <c r="B163" s="254" t="str">
        <f>IF('Result Sheet'!B166="","",'Result Sheet'!B166)</f>
        <v/>
      </c>
      <c r="C163" s="255" t="str">
        <f>IF('Result Sheet'!F166="","",'Result Sheet'!F166)</f>
        <v/>
      </c>
      <c r="D163" s="256" t="str">
        <f>IF('Result Sheet'!E166="","",'Result Sheet'!E166)</f>
        <v/>
      </c>
      <c r="E163" s="257" t="str">
        <f>IF('Result Sheet'!G166="","",'Result Sheet'!G166)</f>
        <v/>
      </c>
      <c r="F163" s="257" t="str">
        <f>IF('Result Sheet'!H166="","",'Result Sheet'!H166)</f>
        <v/>
      </c>
      <c r="G163" s="257" t="str">
        <f>IF('Result Sheet'!I166="","",'Result Sheet'!I166)</f>
        <v/>
      </c>
      <c r="H163" s="258" t="str">
        <f>IF('Result Sheet'!K166="","",'Result Sheet'!K166)</f>
        <v/>
      </c>
      <c r="I163" s="258" t="str">
        <f>IF('Result Sheet'!J166="","",'Result Sheet'!J166)</f>
        <v/>
      </c>
      <c r="J163" s="388" t="str">
        <f>IF('Result Sheet'!EE166="","",'Result Sheet'!EE166)</f>
        <v/>
      </c>
      <c r="K163" s="259" t="str">
        <f>IF('Result Sheet'!EA166="","",'Result Sheet'!EA166)</f>
        <v/>
      </c>
      <c r="L163" s="260" t="str">
        <f>IF('Result Sheet'!EB166="","",'Result Sheet'!EB166)</f>
        <v/>
      </c>
      <c r="M163" s="259" t="str">
        <f>IF('Result Sheet'!EC166="","",'Result Sheet'!EC166)</f>
        <v/>
      </c>
      <c r="N163" s="330" t="str">
        <f>IF('Result Sheet'!EH166="","",'Result Sheet'!EH166)</f>
        <v/>
      </c>
      <c r="O163" s="261" t="str">
        <f>IF('Result Sheet'!AC166="","",'Result Sheet'!AC166)</f>
        <v/>
      </c>
      <c r="P163" s="262" t="str">
        <f>IF('Result Sheet'!AD166="","",'Result Sheet'!AD166)</f>
        <v/>
      </c>
      <c r="Q163" s="261" t="str">
        <f>IF('Result Sheet'!AV166="","",'Result Sheet'!AV166)</f>
        <v/>
      </c>
      <c r="R163" s="262" t="str">
        <f>IF('Result Sheet'!AW166="","",'Result Sheet'!AW166)</f>
        <v/>
      </c>
      <c r="S163" s="261" t="str">
        <f>IF('Result Sheet'!BO166="","",'Result Sheet'!BO166)</f>
        <v/>
      </c>
      <c r="T163" s="262" t="str">
        <f>IF('Result Sheet'!BP166="","",'Result Sheet'!BP166)</f>
        <v/>
      </c>
      <c r="U163" s="261" t="str">
        <f>IF('Result Sheet'!CH166="","",'Result Sheet'!CH166)</f>
        <v/>
      </c>
      <c r="V163" s="262" t="str">
        <f>IF('Result Sheet'!CI166="","",'Result Sheet'!CI166)</f>
        <v/>
      </c>
      <c r="W163" s="261" t="str">
        <f>IF('Result Sheet'!DA166="","",'Result Sheet'!DA166)</f>
        <v/>
      </c>
      <c r="X163" s="262" t="str">
        <f>IF('Result Sheet'!DB166="","",'Result Sheet'!DB166)</f>
        <v/>
      </c>
      <c r="Y163" s="263" t="str">
        <f>IF('Result Sheet'!EG166="","",'Result Sheet'!EG166)</f>
        <v/>
      </c>
      <c r="BS163" s="264" t="str">
        <f>'Result Sheet'!G166</f>
        <v/>
      </c>
      <c r="BT163" s="265" t="str">
        <f t="shared" si="24"/>
        <v/>
      </c>
      <c r="BU163" s="265" t="str">
        <f t="shared" si="25"/>
        <v/>
      </c>
      <c r="BV163" s="265" t="str">
        <f t="shared" si="26"/>
        <v/>
      </c>
      <c r="BW163" s="265" t="str">
        <f t="shared" si="27"/>
        <v/>
      </c>
      <c r="BX163" s="265" t="str">
        <f t="shared" si="28"/>
        <v/>
      </c>
      <c r="BY163" s="265" t="str">
        <f t="shared" si="29"/>
        <v/>
      </c>
      <c r="BZ163" s="265" t="str">
        <f t="shared" si="30"/>
        <v/>
      </c>
      <c r="CA163" s="265" t="str">
        <f t="shared" si="31"/>
        <v/>
      </c>
      <c r="CB163" s="265" t="str">
        <f t="shared" si="32"/>
        <v/>
      </c>
      <c r="CC163" s="265" t="str">
        <f t="shared" si="33"/>
        <v/>
      </c>
      <c r="CD163" s="265" t="str">
        <f t="shared" si="34"/>
        <v/>
      </c>
      <c r="CE163" s="265" t="str">
        <f t="shared" si="35"/>
        <v/>
      </c>
      <c r="CF163" s="266"/>
    </row>
    <row r="164" spans="1:84" ht="15.9" customHeight="1">
      <c r="A164" s="253">
        <f>IF('[1]Statement of Marks'!A167="","",'[1]Statement of Marks'!A167)</f>
        <v>160</v>
      </c>
      <c r="B164" s="254" t="str">
        <f>IF('Result Sheet'!B167="","",'Result Sheet'!B167)</f>
        <v/>
      </c>
      <c r="C164" s="255" t="str">
        <f>IF('Result Sheet'!F167="","",'Result Sheet'!F167)</f>
        <v/>
      </c>
      <c r="D164" s="256" t="str">
        <f>IF('Result Sheet'!E167="","",'Result Sheet'!E167)</f>
        <v/>
      </c>
      <c r="E164" s="257" t="str">
        <f>IF('Result Sheet'!G167="","",'Result Sheet'!G167)</f>
        <v/>
      </c>
      <c r="F164" s="257" t="str">
        <f>IF('Result Sheet'!H167="","",'Result Sheet'!H167)</f>
        <v/>
      </c>
      <c r="G164" s="257" t="str">
        <f>IF('Result Sheet'!I167="","",'Result Sheet'!I167)</f>
        <v/>
      </c>
      <c r="H164" s="258" t="str">
        <f>IF('Result Sheet'!K167="","",'Result Sheet'!K167)</f>
        <v/>
      </c>
      <c r="I164" s="258" t="str">
        <f>IF('Result Sheet'!J167="","",'Result Sheet'!J167)</f>
        <v/>
      </c>
      <c r="J164" s="388" t="str">
        <f>IF('Result Sheet'!EE167="","",'Result Sheet'!EE167)</f>
        <v/>
      </c>
      <c r="K164" s="259" t="str">
        <f>IF('Result Sheet'!EA167="","",'Result Sheet'!EA167)</f>
        <v/>
      </c>
      <c r="L164" s="260" t="str">
        <f>IF('Result Sheet'!EB167="","",'Result Sheet'!EB167)</f>
        <v/>
      </c>
      <c r="M164" s="259" t="str">
        <f>IF('Result Sheet'!EC167="","",'Result Sheet'!EC167)</f>
        <v/>
      </c>
      <c r="N164" s="330" t="str">
        <f>IF('Result Sheet'!EH167="","",'Result Sheet'!EH167)</f>
        <v/>
      </c>
      <c r="O164" s="261" t="str">
        <f>IF('Result Sheet'!AC167="","",'Result Sheet'!AC167)</f>
        <v/>
      </c>
      <c r="P164" s="262" t="str">
        <f>IF('Result Sheet'!AD167="","",'Result Sheet'!AD167)</f>
        <v/>
      </c>
      <c r="Q164" s="261" t="str">
        <f>IF('Result Sheet'!AV167="","",'Result Sheet'!AV167)</f>
        <v/>
      </c>
      <c r="R164" s="262" t="str">
        <f>IF('Result Sheet'!AW167="","",'Result Sheet'!AW167)</f>
        <v/>
      </c>
      <c r="S164" s="261" t="str">
        <f>IF('Result Sheet'!BO167="","",'Result Sheet'!BO167)</f>
        <v/>
      </c>
      <c r="T164" s="262" t="str">
        <f>IF('Result Sheet'!BP167="","",'Result Sheet'!BP167)</f>
        <v/>
      </c>
      <c r="U164" s="261" t="str">
        <f>IF('Result Sheet'!CH167="","",'Result Sheet'!CH167)</f>
        <v/>
      </c>
      <c r="V164" s="262" t="str">
        <f>IF('Result Sheet'!CI167="","",'Result Sheet'!CI167)</f>
        <v/>
      </c>
      <c r="W164" s="261" t="str">
        <f>IF('Result Sheet'!DA167="","",'Result Sheet'!DA167)</f>
        <v/>
      </c>
      <c r="X164" s="262" t="str">
        <f>IF('Result Sheet'!DB167="","",'Result Sheet'!DB167)</f>
        <v/>
      </c>
      <c r="Y164" s="263" t="str">
        <f>IF('Result Sheet'!EG167="","",'Result Sheet'!EG167)</f>
        <v/>
      </c>
      <c r="BS164" s="264" t="str">
        <f>'Result Sheet'!G167</f>
        <v/>
      </c>
      <c r="BT164" s="265" t="str">
        <f t="shared" si="24"/>
        <v/>
      </c>
      <c r="BU164" s="265" t="str">
        <f t="shared" si="25"/>
        <v/>
      </c>
      <c r="BV164" s="265" t="str">
        <f t="shared" si="26"/>
        <v/>
      </c>
      <c r="BW164" s="265" t="str">
        <f t="shared" si="27"/>
        <v/>
      </c>
      <c r="BX164" s="265" t="str">
        <f t="shared" si="28"/>
        <v/>
      </c>
      <c r="BY164" s="265" t="str">
        <f t="shared" si="29"/>
        <v/>
      </c>
      <c r="BZ164" s="265" t="str">
        <f t="shared" si="30"/>
        <v/>
      </c>
      <c r="CA164" s="265" t="str">
        <f t="shared" si="31"/>
        <v/>
      </c>
      <c r="CB164" s="265" t="str">
        <f t="shared" si="32"/>
        <v/>
      </c>
      <c r="CC164" s="265" t="str">
        <f t="shared" si="33"/>
        <v/>
      </c>
      <c r="CD164" s="265" t="str">
        <f t="shared" si="34"/>
        <v/>
      </c>
      <c r="CE164" s="265" t="str">
        <f t="shared" si="35"/>
        <v/>
      </c>
      <c r="CF164" s="266"/>
    </row>
    <row r="165" spans="1:84" ht="15.9" customHeight="1">
      <c r="A165" s="253">
        <f>IF('[1]Statement of Marks'!A168="","",'[1]Statement of Marks'!A168)</f>
        <v>161</v>
      </c>
      <c r="B165" s="254" t="str">
        <f>IF('Result Sheet'!B168="","",'Result Sheet'!B168)</f>
        <v/>
      </c>
      <c r="C165" s="255" t="str">
        <f>IF('Result Sheet'!F168="","",'Result Sheet'!F168)</f>
        <v/>
      </c>
      <c r="D165" s="256" t="str">
        <f>IF('Result Sheet'!E168="","",'Result Sheet'!E168)</f>
        <v/>
      </c>
      <c r="E165" s="257" t="str">
        <f>IF('Result Sheet'!G168="","",'Result Sheet'!G168)</f>
        <v/>
      </c>
      <c r="F165" s="257" t="str">
        <f>IF('Result Sheet'!H168="","",'Result Sheet'!H168)</f>
        <v/>
      </c>
      <c r="G165" s="257" t="str">
        <f>IF('Result Sheet'!I168="","",'Result Sheet'!I168)</f>
        <v/>
      </c>
      <c r="H165" s="258" t="str">
        <f>IF('Result Sheet'!K168="","",'Result Sheet'!K168)</f>
        <v/>
      </c>
      <c r="I165" s="258" t="str">
        <f>IF('Result Sheet'!J168="","",'Result Sheet'!J168)</f>
        <v/>
      </c>
      <c r="J165" s="388" t="str">
        <f>IF('Result Sheet'!EE168="","",'Result Sheet'!EE168)</f>
        <v/>
      </c>
      <c r="K165" s="259" t="str">
        <f>IF('Result Sheet'!EA168="","",'Result Sheet'!EA168)</f>
        <v/>
      </c>
      <c r="L165" s="260" t="str">
        <f>IF('Result Sheet'!EB168="","",'Result Sheet'!EB168)</f>
        <v/>
      </c>
      <c r="M165" s="259" t="str">
        <f>IF('Result Sheet'!EC168="","",'Result Sheet'!EC168)</f>
        <v/>
      </c>
      <c r="N165" s="330" t="str">
        <f>IF('Result Sheet'!EH168="","",'Result Sheet'!EH168)</f>
        <v/>
      </c>
      <c r="O165" s="261" t="str">
        <f>IF('Result Sheet'!AC168="","",'Result Sheet'!AC168)</f>
        <v/>
      </c>
      <c r="P165" s="262" t="str">
        <f>IF('Result Sheet'!AD168="","",'Result Sheet'!AD168)</f>
        <v/>
      </c>
      <c r="Q165" s="261" t="str">
        <f>IF('Result Sheet'!AV168="","",'Result Sheet'!AV168)</f>
        <v/>
      </c>
      <c r="R165" s="262" t="str">
        <f>IF('Result Sheet'!AW168="","",'Result Sheet'!AW168)</f>
        <v/>
      </c>
      <c r="S165" s="261" t="str">
        <f>IF('Result Sheet'!BO168="","",'Result Sheet'!BO168)</f>
        <v/>
      </c>
      <c r="T165" s="262" t="str">
        <f>IF('Result Sheet'!BP168="","",'Result Sheet'!BP168)</f>
        <v/>
      </c>
      <c r="U165" s="261" t="str">
        <f>IF('Result Sheet'!CH168="","",'Result Sheet'!CH168)</f>
        <v/>
      </c>
      <c r="V165" s="262" t="str">
        <f>IF('Result Sheet'!CI168="","",'Result Sheet'!CI168)</f>
        <v/>
      </c>
      <c r="W165" s="261" t="str">
        <f>IF('Result Sheet'!DA168="","",'Result Sheet'!DA168)</f>
        <v/>
      </c>
      <c r="X165" s="262" t="str">
        <f>IF('Result Sheet'!DB168="","",'Result Sheet'!DB168)</f>
        <v/>
      </c>
      <c r="Y165" s="263" t="str">
        <f>IF('Result Sheet'!EG168="","",'Result Sheet'!EG168)</f>
        <v/>
      </c>
      <c r="BS165" s="264" t="str">
        <f>'Result Sheet'!G168</f>
        <v/>
      </c>
      <c r="BT165" s="265" t="str">
        <f t="shared" si="24"/>
        <v/>
      </c>
      <c r="BU165" s="265" t="str">
        <f t="shared" si="25"/>
        <v/>
      </c>
      <c r="BV165" s="265" t="str">
        <f t="shared" si="26"/>
        <v/>
      </c>
      <c r="BW165" s="265" t="str">
        <f t="shared" si="27"/>
        <v/>
      </c>
      <c r="BX165" s="265" t="str">
        <f t="shared" si="28"/>
        <v/>
      </c>
      <c r="BY165" s="265" t="str">
        <f t="shared" si="29"/>
        <v/>
      </c>
      <c r="BZ165" s="265" t="str">
        <f t="shared" si="30"/>
        <v/>
      </c>
      <c r="CA165" s="265" t="str">
        <f t="shared" si="31"/>
        <v/>
      </c>
      <c r="CB165" s="265" t="str">
        <f t="shared" si="32"/>
        <v/>
      </c>
      <c r="CC165" s="265" t="str">
        <f t="shared" si="33"/>
        <v/>
      </c>
      <c r="CD165" s="265" t="str">
        <f t="shared" si="34"/>
        <v/>
      </c>
      <c r="CE165" s="265" t="str">
        <f t="shared" si="35"/>
        <v/>
      </c>
      <c r="CF165" s="266"/>
    </row>
    <row r="166" spans="1:84" ht="15.9" customHeight="1">
      <c r="A166" s="253">
        <f>IF('[1]Statement of Marks'!A169="","",'[1]Statement of Marks'!A169)</f>
        <v>162</v>
      </c>
      <c r="B166" s="254" t="str">
        <f>IF('Result Sheet'!B169="","",'Result Sheet'!B169)</f>
        <v/>
      </c>
      <c r="C166" s="255" t="str">
        <f>IF('Result Sheet'!F169="","",'Result Sheet'!F169)</f>
        <v/>
      </c>
      <c r="D166" s="256" t="str">
        <f>IF('Result Sheet'!E169="","",'Result Sheet'!E169)</f>
        <v/>
      </c>
      <c r="E166" s="257" t="str">
        <f>IF('Result Sheet'!G169="","",'Result Sheet'!G169)</f>
        <v/>
      </c>
      <c r="F166" s="257" t="str">
        <f>IF('Result Sheet'!H169="","",'Result Sheet'!H169)</f>
        <v/>
      </c>
      <c r="G166" s="257" t="str">
        <f>IF('Result Sheet'!I169="","",'Result Sheet'!I169)</f>
        <v/>
      </c>
      <c r="H166" s="258" t="str">
        <f>IF('Result Sheet'!K169="","",'Result Sheet'!K169)</f>
        <v/>
      </c>
      <c r="I166" s="258" t="str">
        <f>IF('Result Sheet'!J169="","",'Result Sheet'!J169)</f>
        <v/>
      </c>
      <c r="J166" s="388" t="str">
        <f>IF('Result Sheet'!EE169="","",'Result Sheet'!EE169)</f>
        <v/>
      </c>
      <c r="K166" s="259" t="str">
        <f>IF('Result Sheet'!EA169="","",'Result Sheet'!EA169)</f>
        <v/>
      </c>
      <c r="L166" s="260" t="str">
        <f>IF('Result Sheet'!EB169="","",'Result Sheet'!EB169)</f>
        <v/>
      </c>
      <c r="M166" s="259" t="str">
        <f>IF('Result Sheet'!EC169="","",'Result Sheet'!EC169)</f>
        <v/>
      </c>
      <c r="N166" s="330" t="str">
        <f>IF('Result Sheet'!EH169="","",'Result Sheet'!EH169)</f>
        <v/>
      </c>
      <c r="O166" s="261" t="str">
        <f>IF('Result Sheet'!AC169="","",'Result Sheet'!AC169)</f>
        <v/>
      </c>
      <c r="P166" s="262" t="str">
        <f>IF('Result Sheet'!AD169="","",'Result Sheet'!AD169)</f>
        <v/>
      </c>
      <c r="Q166" s="261" t="str">
        <f>IF('Result Sheet'!AV169="","",'Result Sheet'!AV169)</f>
        <v/>
      </c>
      <c r="R166" s="262" t="str">
        <f>IF('Result Sheet'!AW169="","",'Result Sheet'!AW169)</f>
        <v/>
      </c>
      <c r="S166" s="261" t="str">
        <f>IF('Result Sheet'!BO169="","",'Result Sheet'!BO169)</f>
        <v/>
      </c>
      <c r="T166" s="262" t="str">
        <f>IF('Result Sheet'!BP169="","",'Result Sheet'!BP169)</f>
        <v/>
      </c>
      <c r="U166" s="261" t="str">
        <f>IF('Result Sheet'!CH169="","",'Result Sheet'!CH169)</f>
        <v/>
      </c>
      <c r="V166" s="262" t="str">
        <f>IF('Result Sheet'!CI169="","",'Result Sheet'!CI169)</f>
        <v/>
      </c>
      <c r="W166" s="261" t="str">
        <f>IF('Result Sheet'!DA169="","",'Result Sheet'!DA169)</f>
        <v/>
      </c>
      <c r="X166" s="262" t="str">
        <f>IF('Result Sheet'!DB169="","",'Result Sheet'!DB169)</f>
        <v/>
      </c>
      <c r="Y166" s="263" t="str">
        <f>IF('Result Sheet'!EG169="","",'Result Sheet'!EG169)</f>
        <v/>
      </c>
      <c r="BS166" s="264" t="str">
        <f>'Result Sheet'!G169</f>
        <v/>
      </c>
      <c r="BT166" s="265" t="str">
        <f t="shared" si="24"/>
        <v/>
      </c>
      <c r="BU166" s="265" t="str">
        <f t="shared" si="25"/>
        <v/>
      </c>
      <c r="BV166" s="265" t="str">
        <f t="shared" si="26"/>
        <v/>
      </c>
      <c r="BW166" s="265" t="str">
        <f t="shared" si="27"/>
        <v/>
      </c>
      <c r="BX166" s="265" t="str">
        <f t="shared" si="28"/>
        <v/>
      </c>
      <c r="BY166" s="265" t="str">
        <f t="shared" si="29"/>
        <v/>
      </c>
      <c r="BZ166" s="265" t="str">
        <f t="shared" si="30"/>
        <v/>
      </c>
      <c r="CA166" s="265" t="str">
        <f t="shared" si="31"/>
        <v/>
      </c>
      <c r="CB166" s="265" t="str">
        <f t="shared" si="32"/>
        <v/>
      </c>
      <c r="CC166" s="265" t="str">
        <f t="shared" si="33"/>
        <v/>
      </c>
      <c r="CD166" s="265" t="str">
        <f t="shared" si="34"/>
        <v/>
      </c>
      <c r="CE166" s="265" t="str">
        <f t="shared" si="35"/>
        <v/>
      </c>
      <c r="CF166" s="266"/>
    </row>
    <row r="167" spans="1:84" ht="15.9" customHeight="1">
      <c r="A167" s="253">
        <f>IF('[1]Statement of Marks'!A170="","",'[1]Statement of Marks'!A170)</f>
        <v>163</v>
      </c>
      <c r="B167" s="254" t="str">
        <f>IF('Result Sheet'!B170="","",'Result Sheet'!B170)</f>
        <v/>
      </c>
      <c r="C167" s="255" t="str">
        <f>IF('Result Sheet'!F170="","",'Result Sheet'!F170)</f>
        <v/>
      </c>
      <c r="D167" s="256" t="str">
        <f>IF('Result Sheet'!E170="","",'Result Sheet'!E170)</f>
        <v/>
      </c>
      <c r="E167" s="257" t="str">
        <f>IF('Result Sheet'!G170="","",'Result Sheet'!G170)</f>
        <v/>
      </c>
      <c r="F167" s="257" t="str">
        <f>IF('Result Sheet'!H170="","",'Result Sheet'!H170)</f>
        <v/>
      </c>
      <c r="G167" s="257" t="str">
        <f>IF('Result Sheet'!I170="","",'Result Sheet'!I170)</f>
        <v/>
      </c>
      <c r="H167" s="258" t="str">
        <f>IF('Result Sheet'!K170="","",'Result Sheet'!K170)</f>
        <v/>
      </c>
      <c r="I167" s="258" t="str">
        <f>IF('Result Sheet'!J170="","",'Result Sheet'!J170)</f>
        <v/>
      </c>
      <c r="J167" s="388" t="str">
        <f>IF('Result Sheet'!EE170="","",'Result Sheet'!EE170)</f>
        <v/>
      </c>
      <c r="K167" s="259" t="str">
        <f>IF('Result Sheet'!EA170="","",'Result Sheet'!EA170)</f>
        <v/>
      </c>
      <c r="L167" s="260" t="str">
        <f>IF('Result Sheet'!EB170="","",'Result Sheet'!EB170)</f>
        <v/>
      </c>
      <c r="M167" s="259" t="str">
        <f>IF('Result Sheet'!EC170="","",'Result Sheet'!EC170)</f>
        <v/>
      </c>
      <c r="N167" s="330" t="str">
        <f>IF('Result Sheet'!EH170="","",'Result Sheet'!EH170)</f>
        <v/>
      </c>
      <c r="O167" s="261" t="str">
        <f>IF('Result Sheet'!AC170="","",'Result Sheet'!AC170)</f>
        <v/>
      </c>
      <c r="P167" s="262" t="str">
        <f>IF('Result Sheet'!AD170="","",'Result Sheet'!AD170)</f>
        <v/>
      </c>
      <c r="Q167" s="261" t="str">
        <f>IF('Result Sheet'!AV170="","",'Result Sheet'!AV170)</f>
        <v/>
      </c>
      <c r="R167" s="262" t="str">
        <f>IF('Result Sheet'!AW170="","",'Result Sheet'!AW170)</f>
        <v/>
      </c>
      <c r="S167" s="261" t="str">
        <f>IF('Result Sheet'!BO170="","",'Result Sheet'!BO170)</f>
        <v/>
      </c>
      <c r="T167" s="262" t="str">
        <f>IF('Result Sheet'!BP170="","",'Result Sheet'!BP170)</f>
        <v/>
      </c>
      <c r="U167" s="261" t="str">
        <f>IF('Result Sheet'!CH170="","",'Result Sheet'!CH170)</f>
        <v/>
      </c>
      <c r="V167" s="262" t="str">
        <f>IF('Result Sheet'!CI170="","",'Result Sheet'!CI170)</f>
        <v/>
      </c>
      <c r="W167" s="261" t="str">
        <f>IF('Result Sheet'!DA170="","",'Result Sheet'!DA170)</f>
        <v/>
      </c>
      <c r="X167" s="262" t="str">
        <f>IF('Result Sheet'!DB170="","",'Result Sheet'!DB170)</f>
        <v/>
      </c>
      <c r="Y167" s="263" t="str">
        <f>IF('Result Sheet'!EG170="","",'Result Sheet'!EG170)</f>
        <v/>
      </c>
      <c r="BS167" s="264" t="str">
        <f>'Result Sheet'!G170</f>
        <v/>
      </c>
      <c r="BT167" s="265" t="str">
        <f t="shared" si="24"/>
        <v/>
      </c>
      <c r="BU167" s="265" t="str">
        <f t="shared" si="25"/>
        <v/>
      </c>
      <c r="BV167" s="265" t="str">
        <f t="shared" si="26"/>
        <v/>
      </c>
      <c r="BW167" s="265" t="str">
        <f t="shared" si="27"/>
        <v/>
      </c>
      <c r="BX167" s="265" t="str">
        <f t="shared" si="28"/>
        <v/>
      </c>
      <c r="BY167" s="265" t="str">
        <f t="shared" si="29"/>
        <v/>
      </c>
      <c r="BZ167" s="265" t="str">
        <f t="shared" si="30"/>
        <v/>
      </c>
      <c r="CA167" s="265" t="str">
        <f t="shared" si="31"/>
        <v/>
      </c>
      <c r="CB167" s="265" t="str">
        <f t="shared" si="32"/>
        <v/>
      </c>
      <c r="CC167" s="265" t="str">
        <f t="shared" si="33"/>
        <v/>
      </c>
      <c r="CD167" s="265" t="str">
        <f t="shared" si="34"/>
        <v/>
      </c>
      <c r="CE167" s="265" t="str">
        <f t="shared" si="35"/>
        <v/>
      </c>
      <c r="CF167" s="266"/>
    </row>
    <row r="168" spans="1:84" ht="15.9" customHeight="1">
      <c r="A168" s="253">
        <f>IF('[1]Statement of Marks'!A171="","",'[1]Statement of Marks'!A171)</f>
        <v>164</v>
      </c>
      <c r="B168" s="254" t="str">
        <f>IF('Result Sheet'!B171="","",'Result Sheet'!B171)</f>
        <v/>
      </c>
      <c r="C168" s="255" t="str">
        <f>IF('Result Sheet'!F171="","",'Result Sheet'!F171)</f>
        <v/>
      </c>
      <c r="D168" s="256" t="str">
        <f>IF('Result Sheet'!E171="","",'Result Sheet'!E171)</f>
        <v/>
      </c>
      <c r="E168" s="257" t="str">
        <f>IF('Result Sheet'!G171="","",'Result Sheet'!G171)</f>
        <v/>
      </c>
      <c r="F168" s="257" t="str">
        <f>IF('Result Sheet'!H171="","",'Result Sheet'!H171)</f>
        <v/>
      </c>
      <c r="G168" s="257" t="str">
        <f>IF('Result Sheet'!I171="","",'Result Sheet'!I171)</f>
        <v/>
      </c>
      <c r="H168" s="258" t="str">
        <f>IF('Result Sheet'!K171="","",'Result Sheet'!K171)</f>
        <v/>
      </c>
      <c r="I168" s="258" t="str">
        <f>IF('Result Sheet'!J171="","",'Result Sheet'!J171)</f>
        <v/>
      </c>
      <c r="J168" s="388" t="str">
        <f>IF('Result Sheet'!EE171="","",'Result Sheet'!EE171)</f>
        <v/>
      </c>
      <c r="K168" s="259" t="str">
        <f>IF('Result Sheet'!EA171="","",'Result Sheet'!EA171)</f>
        <v/>
      </c>
      <c r="L168" s="260" t="str">
        <f>IF('Result Sheet'!EB171="","",'Result Sheet'!EB171)</f>
        <v/>
      </c>
      <c r="M168" s="259" t="str">
        <f>IF('Result Sheet'!EC171="","",'Result Sheet'!EC171)</f>
        <v/>
      </c>
      <c r="N168" s="330" t="str">
        <f>IF('Result Sheet'!EH171="","",'Result Sheet'!EH171)</f>
        <v/>
      </c>
      <c r="O168" s="261" t="str">
        <f>IF('Result Sheet'!AC171="","",'Result Sheet'!AC171)</f>
        <v/>
      </c>
      <c r="P168" s="262" t="str">
        <f>IF('Result Sheet'!AD171="","",'Result Sheet'!AD171)</f>
        <v/>
      </c>
      <c r="Q168" s="261" t="str">
        <f>IF('Result Sheet'!AV171="","",'Result Sheet'!AV171)</f>
        <v/>
      </c>
      <c r="R168" s="262" t="str">
        <f>IF('Result Sheet'!AW171="","",'Result Sheet'!AW171)</f>
        <v/>
      </c>
      <c r="S168" s="261" t="str">
        <f>IF('Result Sheet'!BO171="","",'Result Sheet'!BO171)</f>
        <v/>
      </c>
      <c r="T168" s="262" t="str">
        <f>IF('Result Sheet'!BP171="","",'Result Sheet'!BP171)</f>
        <v/>
      </c>
      <c r="U168" s="261" t="str">
        <f>IF('Result Sheet'!CH171="","",'Result Sheet'!CH171)</f>
        <v/>
      </c>
      <c r="V168" s="262" t="str">
        <f>IF('Result Sheet'!CI171="","",'Result Sheet'!CI171)</f>
        <v/>
      </c>
      <c r="W168" s="261" t="str">
        <f>IF('Result Sheet'!DA171="","",'Result Sheet'!DA171)</f>
        <v/>
      </c>
      <c r="X168" s="262" t="str">
        <f>IF('Result Sheet'!DB171="","",'Result Sheet'!DB171)</f>
        <v/>
      </c>
      <c r="Y168" s="263" t="str">
        <f>IF('Result Sheet'!EG171="","",'Result Sheet'!EG171)</f>
        <v/>
      </c>
      <c r="BS168" s="264" t="str">
        <f>'Result Sheet'!G171</f>
        <v/>
      </c>
      <c r="BT168" s="265" t="str">
        <f t="shared" si="24"/>
        <v/>
      </c>
      <c r="BU168" s="265" t="str">
        <f t="shared" si="25"/>
        <v/>
      </c>
      <c r="BV168" s="265" t="str">
        <f t="shared" si="26"/>
        <v/>
      </c>
      <c r="BW168" s="265" t="str">
        <f t="shared" si="27"/>
        <v/>
      </c>
      <c r="BX168" s="265" t="str">
        <f t="shared" si="28"/>
        <v/>
      </c>
      <c r="BY168" s="265" t="str">
        <f t="shared" si="29"/>
        <v/>
      </c>
      <c r="BZ168" s="265" t="str">
        <f t="shared" si="30"/>
        <v/>
      </c>
      <c r="CA168" s="265" t="str">
        <f t="shared" si="31"/>
        <v/>
      </c>
      <c r="CB168" s="265" t="str">
        <f t="shared" si="32"/>
        <v/>
      </c>
      <c r="CC168" s="265" t="str">
        <f t="shared" si="33"/>
        <v/>
      </c>
      <c r="CD168" s="265" t="str">
        <f t="shared" si="34"/>
        <v/>
      </c>
      <c r="CE168" s="265" t="str">
        <f t="shared" si="35"/>
        <v/>
      </c>
      <c r="CF168" s="266"/>
    </row>
    <row r="169" spans="1:84" ht="15.9" customHeight="1">
      <c r="A169" s="253">
        <f>IF('[1]Statement of Marks'!A172="","",'[1]Statement of Marks'!A172)</f>
        <v>165</v>
      </c>
      <c r="B169" s="254" t="str">
        <f>IF('Result Sheet'!B172="","",'Result Sheet'!B172)</f>
        <v/>
      </c>
      <c r="C169" s="255" t="str">
        <f>IF('Result Sheet'!F172="","",'Result Sheet'!F172)</f>
        <v/>
      </c>
      <c r="D169" s="256" t="str">
        <f>IF('Result Sheet'!E172="","",'Result Sheet'!E172)</f>
        <v/>
      </c>
      <c r="E169" s="257" t="str">
        <f>IF('Result Sheet'!G172="","",'Result Sheet'!G172)</f>
        <v/>
      </c>
      <c r="F169" s="257" t="str">
        <f>IF('Result Sheet'!H172="","",'Result Sheet'!H172)</f>
        <v/>
      </c>
      <c r="G169" s="257" t="str">
        <f>IF('Result Sheet'!I172="","",'Result Sheet'!I172)</f>
        <v/>
      </c>
      <c r="H169" s="258" t="str">
        <f>IF('Result Sheet'!K172="","",'Result Sheet'!K172)</f>
        <v/>
      </c>
      <c r="I169" s="258" t="str">
        <f>IF('Result Sheet'!J172="","",'Result Sheet'!J172)</f>
        <v/>
      </c>
      <c r="J169" s="388" t="str">
        <f>IF('Result Sheet'!EE172="","",'Result Sheet'!EE172)</f>
        <v/>
      </c>
      <c r="K169" s="259" t="str">
        <f>IF('Result Sheet'!EA172="","",'Result Sheet'!EA172)</f>
        <v/>
      </c>
      <c r="L169" s="260" t="str">
        <f>IF('Result Sheet'!EB172="","",'Result Sheet'!EB172)</f>
        <v/>
      </c>
      <c r="M169" s="259" t="str">
        <f>IF('Result Sheet'!EC172="","",'Result Sheet'!EC172)</f>
        <v/>
      </c>
      <c r="N169" s="330" t="str">
        <f>IF('Result Sheet'!EH172="","",'Result Sheet'!EH172)</f>
        <v/>
      </c>
      <c r="O169" s="261" t="str">
        <f>IF('Result Sheet'!AC172="","",'Result Sheet'!AC172)</f>
        <v/>
      </c>
      <c r="P169" s="262" t="str">
        <f>IF('Result Sheet'!AD172="","",'Result Sheet'!AD172)</f>
        <v/>
      </c>
      <c r="Q169" s="261" t="str">
        <f>IF('Result Sheet'!AV172="","",'Result Sheet'!AV172)</f>
        <v/>
      </c>
      <c r="R169" s="262" t="str">
        <f>IF('Result Sheet'!AW172="","",'Result Sheet'!AW172)</f>
        <v/>
      </c>
      <c r="S169" s="261" t="str">
        <f>IF('Result Sheet'!BO172="","",'Result Sheet'!BO172)</f>
        <v/>
      </c>
      <c r="T169" s="262" t="str">
        <f>IF('Result Sheet'!BP172="","",'Result Sheet'!BP172)</f>
        <v/>
      </c>
      <c r="U169" s="261" t="str">
        <f>IF('Result Sheet'!CH172="","",'Result Sheet'!CH172)</f>
        <v/>
      </c>
      <c r="V169" s="262" t="str">
        <f>IF('Result Sheet'!CI172="","",'Result Sheet'!CI172)</f>
        <v/>
      </c>
      <c r="W169" s="261" t="str">
        <f>IF('Result Sheet'!DA172="","",'Result Sheet'!DA172)</f>
        <v/>
      </c>
      <c r="X169" s="262" t="str">
        <f>IF('Result Sheet'!DB172="","",'Result Sheet'!DB172)</f>
        <v/>
      </c>
      <c r="Y169" s="263" t="str">
        <f>IF('Result Sheet'!EG172="","",'Result Sheet'!EG172)</f>
        <v/>
      </c>
      <c r="BS169" s="264" t="str">
        <f>'Result Sheet'!G172</f>
        <v/>
      </c>
      <c r="BT169" s="265" t="str">
        <f t="shared" si="24"/>
        <v/>
      </c>
      <c r="BU169" s="265" t="str">
        <f t="shared" si="25"/>
        <v/>
      </c>
      <c r="BV169" s="265" t="str">
        <f t="shared" si="26"/>
        <v/>
      </c>
      <c r="BW169" s="265" t="str">
        <f t="shared" si="27"/>
        <v/>
      </c>
      <c r="BX169" s="265" t="str">
        <f t="shared" si="28"/>
        <v/>
      </c>
      <c r="BY169" s="265" t="str">
        <f t="shared" si="29"/>
        <v/>
      </c>
      <c r="BZ169" s="265" t="str">
        <f t="shared" si="30"/>
        <v/>
      </c>
      <c r="CA169" s="265" t="str">
        <f t="shared" si="31"/>
        <v/>
      </c>
      <c r="CB169" s="265" t="str">
        <f t="shared" si="32"/>
        <v/>
      </c>
      <c r="CC169" s="265" t="str">
        <f t="shared" si="33"/>
        <v/>
      </c>
      <c r="CD169" s="265" t="str">
        <f t="shared" si="34"/>
        <v/>
      </c>
      <c r="CE169" s="265" t="str">
        <f t="shared" si="35"/>
        <v/>
      </c>
      <c r="CF169" s="266"/>
    </row>
    <row r="170" spans="1:84" ht="15.9" customHeight="1">
      <c r="A170" s="253">
        <f>IF('[1]Statement of Marks'!A173="","",'[1]Statement of Marks'!A173)</f>
        <v>166</v>
      </c>
      <c r="B170" s="254" t="str">
        <f>IF('Result Sheet'!B173="","",'Result Sheet'!B173)</f>
        <v/>
      </c>
      <c r="C170" s="255" t="str">
        <f>IF('Result Sheet'!F173="","",'Result Sheet'!F173)</f>
        <v/>
      </c>
      <c r="D170" s="256" t="str">
        <f>IF('Result Sheet'!E173="","",'Result Sheet'!E173)</f>
        <v/>
      </c>
      <c r="E170" s="257" t="str">
        <f>IF('Result Sheet'!G173="","",'Result Sheet'!G173)</f>
        <v/>
      </c>
      <c r="F170" s="257" t="str">
        <f>IF('Result Sheet'!H173="","",'Result Sheet'!H173)</f>
        <v/>
      </c>
      <c r="G170" s="257" t="str">
        <f>IF('Result Sheet'!I173="","",'Result Sheet'!I173)</f>
        <v/>
      </c>
      <c r="H170" s="258" t="str">
        <f>IF('Result Sheet'!K173="","",'Result Sheet'!K173)</f>
        <v/>
      </c>
      <c r="I170" s="258" t="str">
        <f>IF('Result Sheet'!J173="","",'Result Sheet'!J173)</f>
        <v/>
      </c>
      <c r="J170" s="388" t="str">
        <f>IF('Result Sheet'!EE173="","",'Result Sheet'!EE173)</f>
        <v/>
      </c>
      <c r="K170" s="259" t="str">
        <f>IF('Result Sheet'!EA173="","",'Result Sheet'!EA173)</f>
        <v/>
      </c>
      <c r="L170" s="260" t="str">
        <f>IF('Result Sheet'!EB173="","",'Result Sheet'!EB173)</f>
        <v/>
      </c>
      <c r="M170" s="259" t="str">
        <f>IF('Result Sheet'!EC173="","",'Result Sheet'!EC173)</f>
        <v/>
      </c>
      <c r="N170" s="330" t="str">
        <f>IF('Result Sheet'!EH173="","",'Result Sheet'!EH173)</f>
        <v/>
      </c>
      <c r="O170" s="261" t="str">
        <f>IF('Result Sheet'!AC173="","",'Result Sheet'!AC173)</f>
        <v/>
      </c>
      <c r="P170" s="262" t="str">
        <f>IF('Result Sheet'!AD173="","",'Result Sheet'!AD173)</f>
        <v/>
      </c>
      <c r="Q170" s="261" t="str">
        <f>IF('Result Sheet'!AV173="","",'Result Sheet'!AV173)</f>
        <v/>
      </c>
      <c r="R170" s="262" t="str">
        <f>IF('Result Sheet'!AW173="","",'Result Sheet'!AW173)</f>
        <v/>
      </c>
      <c r="S170" s="261" t="str">
        <f>IF('Result Sheet'!BO173="","",'Result Sheet'!BO173)</f>
        <v/>
      </c>
      <c r="T170" s="262" t="str">
        <f>IF('Result Sheet'!BP173="","",'Result Sheet'!BP173)</f>
        <v/>
      </c>
      <c r="U170" s="261" t="str">
        <f>IF('Result Sheet'!CH173="","",'Result Sheet'!CH173)</f>
        <v/>
      </c>
      <c r="V170" s="262" t="str">
        <f>IF('Result Sheet'!CI173="","",'Result Sheet'!CI173)</f>
        <v/>
      </c>
      <c r="W170" s="261" t="str">
        <f>IF('Result Sheet'!DA173="","",'Result Sheet'!DA173)</f>
        <v/>
      </c>
      <c r="X170" s="262" t="str">
        <f>IF('Result Sheet'!DB173="","",'Result Sheet'!DB173)</f>
        <v/>
      </c>
      <c r="Y170" s="263" t="str">
        <f>IF('Result Sheet'!EG173="","",'Result Sheet'!EG173)</f>
        <v/>
      </c>
      <c r="BS170" s="264" t="str">
        <f>'Result Sheet'!G173</f>
        <v/>
      </c>
      <c r="BT170" s="265" t="str">
        <f t="shared" si="24"/>
        <v/>
      </c>
      <c r="BU170" s="265" t="str">
        <f t="shared" si="25"/>
        <v/>
      </c>
      <c r="BV170" s="265" t="str">
        <f t="shared" si="26"/>
        <v/>
      </c>
      <c r="BW170" s="265" t="str">
        <f t="shared" si="27"/>
        <v/>
      </c>
      <c r="BX170" s="265" t="str">
        <f t="shared" si="28"/>
        <v/>
      </c>
      <c r="BY170" s="265" t="str">
        <f t="shared" si="29"/>
        <v/>
      </c>
      <c r="BZ170" s="265" t="str">
        <f t="shared" si="30"/>
        <v/>
      </c>
      <c r="CA170" s="265" t="str">
        <f t="shared" si="31"/>
        <v/>
      </c>
      <c r="CB170" s="265" t="str">
        <f t="shared" si="32"/>
        <v/>
      </c>
      <c r="CC170" s="265" t="str">
        <f t="shared" si="33"/>
        <v/>
      </c>
      <c r="CD170" s="265" t="str">
        <f t="shared" si="34"/>
        <v/>
      </c>
      <c r="CE170" s="265" t="str">
        <f t="shared" si="35"/>
        <v/>
      </c>
      <c r="CF170" s="266"/>
    </row>
    <row r="171" spans="1:84" ht="15.9" customHeight="1">
      <c r="A171" s="253">
        <f>IF('[1]Statement of Marks'!A174="","",'[1]Statement of Marks'!A174)</f>
        <v>167</v>
      </c>
      <c r="B171" s="254" t="str">
        <f>IF('Result Sheet'!B174="","",'Result Sheet'!B174)</f>
        <v/>
      </c>
      <c r="C171" s="255" t="str">
        <f>IF('Result Sheet'!F174="","",'Result Sheet'!F174)</f>
        <v/>
      </c>
      <c r="D171" s="256" t="str">
        <f>IF('Result Sheet'!E174="","",'Result Sheet'!E174)</f>
        <v/>
      </c>
      <c r="E171" s="257" t="str">
        <f>IF('Result Sheet'!G174="","",'Result Sheet'!G174)</f>
        <v/>
      </c>
      <c r="F171" s="257" t="str">
        <f>IF('Result Sheet'!H174="","",'Result Sheet'!H174)</f>
        <v/>
      </c>
      <c r="G171" s="257" t="str">
        <f>IF('Result Sheet'!I174="","",'Result Sheet'!I174)</f>
        <v/>
      </c>
      <c r="H171" s="258" t="str">
        <f>IF('Result Sheet'!K174="","",'Result Sheet'!K174)</f>
        <v/>
      </c>
      <c r="I171" s="258" t="str">
        <f>IF('Result Sheet'!J174="","",'Result Sheet'!J174)</f>
        <v/>
      </c>
      <c r="J171" s="388" t="str">
        <f>IF('Result Sheet'!EE174="","",'Result Sheet'!EE174)</f>
        <v/>
      </c>
      <c r="K171" s="259" t="str">
        <f>IF('Result Sheet'!EA174="","",'Result Sheet'!EA174)</f>
        <v/>
      </c>
      <c r="L171" s="260" t="str">
        <f>IF('Result Sheet'!EB174="","",'Result Sheet'!EB174)</f>
        <v/>
      </c>
      <c r="M171" s="259" t="str">
        <f>IF('Result Sheet'!EC174="","",'Result Sheet'!EC174)</f>
        <v/>
      </c>
      <c r="N171" s="330" t="str">
        <f>IF('Result Sheet'!EH174="","",'Result Sheet'!EH174)</f>
        <v/>
      </c>
      <c r="O171" s="261" t="str">
        <f>IF('Result Sheet'!AC174="","",'Result Sheet'!AC174)</f>
        <v/>
      </c>
      <c r="P171" s="262" t="str">
        <f>IF('Result Sheet'!AD174="","",'Result Sheet'!AD174)</f>
        <v/>
      </c>
      <c r="Q171" s="261" t="str">
        <f>IF('Result Sheet'!AV174="","",'Result Sheet'!AV174)</f>
        <v/>
      </c>
      <c r="R171" s="262" t="str">
        <f>IF('Result Sheet'!AW174="","",'Result Sheet'!AW174)</f>
        <v/>
      </c>
      <c r="S171" s="261" t="str">
        <f>IF('Result Sheet'!BO174="","",'Result Sheet'!BO174)</f>
        <v/>
      </c>
      <c r="T171" s="262" t="str">
        <f>IF('Result Sheet'!BP174="","",'Result Sheet'!BP174)</f>
        <v/>
      </c>
      <c r="U171" s="261" t="str">
        <f>IF('Result Sheet'!CH174="","",'Result Sheet'!CH174)</f>
        <v/>
      </c>
      <c r="V171" s="262" t="str">
        <f>IF('Result Sheet'!CI174="","",'Result Sheet'!CI174)</f>
        <v/>
      </c>
      <c r="W171" s="261" t="str">
        <f>IF('Result Sheet'!DA174="","",'Result Sheet'!DA174)</f>
        <v/>
      </c>
      <c r="X171" s="262" t="str">
        <f>IF('Result Sheet'!DB174="","",'Result Sheet'!DB174)</f>
        <v/>
      </c>
      <c r="Y171" s="263" t="str">
        <f>IF('Result Sheet'!EG174="","",'Result Sheet'!EG174)</f>
        <v/>
      </c>
      <c r="BS171" s="264" t="str">
        <f>'Result Sheet'!G174</f>
        <v/>
      </c>
      <c r="BT171" s="265" t="str">
        <f t="shared" si="24"/>
        <v/>
      </c>
      <c r="BU171" s="265" t="str">
        <f t="shared" si="25"/>
        <v/>
      </c>
      <c r="BV171" s="265" t="str">
        <f t="shared" si="26"/>
        <v/>
      </c>
      <c r="BW171" s="265" t="str">
        <f t="shared" si="27"/>
        <v/>
      </c>
      <c r="BX171" s="265" t="str">
        <f t="shared" si="28"/>
        <v/>
      </c>
      <c r="BY171" s="265" t="str">
        <f t="shared" si="29"/>
        <v/>
      </c>
      <c r="BZ171" s="265" t="str">
        <f t="shared" si="30"/>
        <v/>
      </c>
      <c r="CA171" s="265" t="str">
        <f t="shared" si="31"/>
        <v/>
      </c>
      <c r="CB171" s="265" t="str">
        <f t="shared" si="32"/>
        <v/>
      </c>
      <c r="CC171" s="265" t="str">
        <f t="shared" si="33"/>
        <v/>
      </c>
      <c r="CD171" s="265" t="str">
        <f t="shared" si="34"/>
        <v/>
      </c>
      <c r="CE171" s="265" t="str">
        <f t="shared" si="35"/>
        <v/>
      </c>
      <c r="CF171" s="266"/>
    </row>
    <row r="172" spans="1:84" ht="15.9" customHeight="1">
      <c r="A172" s="253">
        <f>IF('[1]Statement of Marks'!A175="","",'[1]Statement of Marks'!A175)</f>
        <v>168</v>
      </c>
      <c r="B172" s="254" t="str">
        <f>IF('Result Sheet'!B175="","",'Result Sheet'!B175)</f>
        <v/>
      </c>
      <c r="C172" s="255" t="str">
        <f>IF('Result Sheet'!F175="","",'Result Sheet'!F175)</f>
        <v/>
      </c>
      <c r="D172" s="256" t="str">
        <f>IF('Result Sheet'!E175="","",'Result Sheet'!E175)</f>
        <v/>
      </c>
      <c r="E172" s="257" t="str">
        <f>IF('Result Sheet'!G175="","",'Result Sheet'!G175)</f>
        <v/>
      </c>
      <c r="F172" s="257" t="str">
        <f>IF('Result Sheet'!H175="","",'Result Sheet'!H175)</f>
        <v/>
      </c>
      <c r="G172" s="257" t="str">
        <f>IF('Result Sheet'!I175="","",'Result Sheet'!I175)</f>
        <v/>
      </c>
      <c r="H172" s="258" t="str">
        <f>IF('Result Sheet'!K175="","",'Result Sheet'!K175)</f>
        <v/>
      </c>
      <c r="I172" s="258" t="str">
        <f>IF('Result Sheet'!J175="","",'Result Sheet'!J175)</f>
        <v/>
      </c>
      <c r="J172" s="388" t="str">
        <f>IF('Result Sheet'!EE175="","",'Result Sheet'!EE175)</f>
        <v/>
      </c>
      <c r="K172" s="259" t="str">
        <f>IF('Result Sheet'!EA175="","",'Result Sheet'!EA175)</f>
        <v/>
      </c>
      <c r="L172" s="260" t="str">
        <f>IF('Result Sheet'!EB175="","",'Result Sheet'!EB175)</f>
        <v/>
      </c>
      <c r="M172" s="259" t="str">
        <f>IF('Result Sheet'!EC175="","",'Result Sheet'!EC175)</f>
        <v/>
      </c>
      <c r="N172" s="330" t="str">
        <f>IF('Result Sheet'!EH175="","",'Result Sheet'!EH175)</f>
        <v/>
      </c>
      <c r="O172" s="261" t="str">
        <f>IF('Result Sheet'!AC175="","",'Result Sheet'!AC175)</f>
        <v/>
      </c>
      <c r="P172" s="262" t="str">
        <f>IF('Result Sheet'!AD175="","",'Result Sheet'!AD175)</f>
        <v/>
      </c>
      <c r="Q172" s="261" t="str">
        <f>IF('Result Sheet'!AV175="","",'Result Sheet'!AV175)</f>
        <v/>
      </c>
      <c r="R172" s="262" t="str">
        <f>IF('Result Sheet'!AW175="","",'Result Sheet'!AW175)</f>
        <v/>
      </c>
      <c r="S172" s="261" t="str">
        <f>IF('Result Sheet'!BO175="","",'Result Sheet'!BO175)</f>
        <v/>
      </c>
      <c r="T172" s="262" t="str">
        <f>IF('Result Sheet'!BP175="","",'Result Sheet'!BP175)</f>
        <v/>
      </c>
      <c r="U172" s="261" t="str">
        <f>IF('Result Sheet'!CH175="","",'Result Sheet'!CH175)</f>
        <v/>
      </c>
      <c r="V172" s="262" t="str">
        <f>IF('Result Sheet'!CI175="","",'Result Sheet'!CI175)</f>
        <v/>
      </c>
      <c r="W172" s="261" t="str">
        <f>IF('Result Sheet'!DA175="","",'Result Sheet'!DA175)</f>
        <v/>
      </c>
      <c r="X172" s="262" t="str">
        <f>IF('Result Sheet'!DB175="","",'Result Sheet'!DB175)</f>
        <v/>
      </c>
      <c r="Y172" s="263" t="str">
        <f>IF('Result Sheet'!EG175="","",'Result Sheet'!EG175)</f>
        <v/>
      </c>
      <c r="BS172" s="264" t="str">
        <f>'Result Sheet'!G175</f>
        <v/>
      </c>
      <c r="BT172" s="265" t="str">
        <f t="shared" si="24"/>
        <v/>
      </c>
      <c r="BU172" s="265" t="str">
        <f t="shared" si="25"/>
        <v/>
      </c>
      <c r="BV172" s="265" t="str">
        <f t="shared" si="26"/>
        <v/>
      </c>
      <c r="BW172" s="265" t="str">
        <f t="shared" si="27"/>
        <v/>
      </c>
      <c r="BX172" s="265" t="str">
        <f t="shared" si="28"/>
        <v/>
      </c>
      <c r="BY172" s="265" t="str">
        <f t="shared" si="29"/>
        <v/>
      </c>
      <c r="BZ172" s="265" t="str">
        <f t="shared" si="30"/>
        <v/>
      </c>
      <c r="CA172" s="265" t="str">
        <f t="shared" si="31"/>
        <v/>
      </c>
      <c r="CB172" s="265" t="str">
        <f t="shared" si="32"/>
        <v/>
      </c>
      <c r="CC172" s="265" t="str">
        <f t="shared" si="33"/>
        <v/>
      </c>
      <c r="CD172" s="265" t="str">
        <f t="shared" si="34"/>
        <v/>
      </c>
      <c r="CE172" s="265" t="str">
        <f t="shared" si="35"/>
        <v/>
      </c>
      <c r="CF172" s="266"/>
    </row>
    <row r="173" spans="1:84" ht="15.9" customHeight="1">
      <c r="A173" s="253">
        <f>IF('[1]Statement of Marks'!A176="","",'[1]Statement of Marks'!A176)</f>
        <v>169</v>
      </c>
      <c r="B173" s="254" t="str">
        <f>IF('Result Sheet'!B176="","",'Result Sheet'!B176)</f>
        <v/>
      </c>
      <c r="C173" s="255" t="str">
        <f>IF('Result Sheet'!F176="","",'Result Sheet'!F176)</f>
        <v/>
      </c>
      <c r="D173" s="256" t="str">
        <f>IF('Result Sheet'!E176="","",'Result Sheet'!E176)</f>
        <v/>
      </c>
      <c r="E173" s="257" t="str">
        <f>IF('Result Sheet'!G176="","",'Result Sheet'!G176)</f>
        <v/>
      </c>
      <c r="F173" s="257" t="str">
        <f>IF('Result Sheet'!H176="","",'Result Sheet'!H176)</f>
        <v/>
      </c>
      <c r="G173" s="257" t="str">
        <f>IF('Result Sheet'!I176="","",'Result Sheet'!I176)</f>
        <v/>
      </c>
      <c r="H173" s="258" t="str">
        <f>IF('Result Sheet'!K176="","",'Result Sheet'!K176)</f>
        <v/>
      </c>
      <c r="I173" s="258" t="str">
        <f>IF('Result Sheet'!J176="","",'Result Sheet'!J176)</f>
        <v/>
      </c>
      <c r="J173" s="388" t="str">
        <f>IF('Result Sheet'!EE176="","",'Result Sheet'!EE176)</f>
        <v/>
      </c>
      <c r="K173" s="259" t="str">
        <f>IF('Result Sheet'!EA176="","",'Result Sheet'!EA176)</f>
        <v/>
      </c>
      <c r="L173" s="260" t="str">
        <f>IF('Result Sheet'!EB176="","",'Result Sheet'!EB176)</f>
        <v/>
      </c>
      <c r="M173" s="259" t="str">
        <f>IF('Result Sheet'!EC176="","",'Result Sheet'!EC176)</f>
        <v/>
      </c>
      <c r="N173" s="330" t="str">
        <f>IF('Result Sheet'!EH176="","",'Result Sheet'!EH176)</f>
        <v/>
      </c>
      <c r="O173" s="261" t="str">
        <f>IF('Result Sheet'!AC176="","",'Result Sheet'!AC176)</f>
        <v/>
      </c>
      <c r="P173" s="262" t="str">
        <f>IF('Result Sheet'!AD176="","",'Result Sheet'!AD176)</f>
        <v/>
      </c>
      <c r="Q173" s="261" t="str">
        <f>IF('Result Sheet'!AV176="","",'Result Sheet'!AV176)</f>
        <v/>
      </c>
      <c r="R173" s="262" t="str">
        <f>IF('Result Sheet'!AW176="","",'Result Sheet'!AW176)</f>
        <v/>
      </c>
      <c r="S173" s="261" t="str">
        <f>IF('Result Sheet'!BO176="","",'Result Sheet'!BO176)</f>
        <v/>
      </c>
      <c r="T173" s="262" t="str">
        <f>IF('Result Sheet'!BP176="","",'Result Sheet'!BP176)</f>
        <v/>
      </c>
      <c r="U173" s="261" t="str">
        <f>IF('Result Sheet'!CH176="","",'Result Sheet'!CH176)</f>
        <v/>
      </c>
      <c r="V173" s="262" t="str">
        <f>IF('Result Sheet'!CI176="","",'Result Sheet'!CI176)</f>
        <v/>
      </c>
      <c r="W173" s="261" t="str">
        <f>IF('Result Sheet'!DA176="","",'Result Sheet'!DA176)</f>
        <v/>
      </c>
      <c r="X173" s="262" t="str">
        <f>IF('Result Sheet'!DB176="","",'Result Sheet'!DB176)</f>
        <v/>
      </c>
      <c r="Y173" s="263" t="str">
        <f>IF('Result Sheet'!EG176="","",'Result Sheet'!EG176)</f>
        <v/>
      </c>
      <c r="BS173" s="264" t="str">
        <f>'Result Sheet'!G176</f>
        <v/>
      </c>
      <c r="BT173" s="265" t="str">
        <f t="shared" si="24"/>
        <v/>
      </c>
      <c r="BU173" s="265" t="str">
        <f t="shared" si="25"/>
        <v/>
      </c>
      <c r="BV173" s="265" t="str">
        <f t="shared" si="26"/>
        <v/>
      </c>
      <c r="BW173" s="265" t="str">
        <f t="shared" si="27"/>
        <v/>
      </c>
      <c r="BX173" s="265" t="str">
        <f t="shared" si="28"/>
        <v/>
      </c>
      <c r="BY173" s="265" t="str">
        <f t="shared" si="29"/>
        <v/>
      </c>
      <c r="BZ173" s="265" t="str">
        <f t="shared" si="30"/>
        <v/>
      </c>
      <c r="CA173" s="265" t="str">
        <f t="shared" si="31"/>
        <v/>
      </c>
      <c r="CB173" s="265" t="str">
        <f t="shared" si="32"/>
        <v/>
      </c>
      <c r="CC173" s="265" t="str">
        <f t="shared" si="33"/>
        <v/>
      </c>
      <c r="CD173" s="265" t="str">
        <f t="shared" si="34"/>
        <v/>
      </c>
      <c r="CE173" s="265" t="str">
        <f t="shared" si="35"/>
        <v/>
      </c>
      <c r="CF173" s="266"/>
    </row>
    <row r="174" spans="1:84" ht="15.9" customHeight="1">
      <c r="A174" s="253">
        <f>IF('[1]Statement of Marks'!A177="","",'[1]Statement of Marks'!A177)</f>
        <v>170</v>
      </c>
      <c r="B174" s="254" t="str">
        <f>IF('Result Sheet'!B177="","",'Result Sheet'!B177)</f>
        <v/>
      </c>
      <c r="C174" s="255" t="str">
        <f>IF('Result Sheet'!F177="","",'Result Sheet'!F177)</f>
        <v/>
      </c>
      <c r="D174" s="256" t="str">
        <f>IF('Result Sheet'!E177="","",'Result Sheet'!E177)</f>
        <v/>
      </c>
      <c r="E174" s="257" t="str">
        <f>IF('Result Sheet'!G177="","",'Result Sheet'!G177)</f>
        <v/>
      </c>
      <c r="F174" s="257" t="str">
        <f>IF('Result Sheet'!H177="","",'Result Sheet'!H177)</f>
        <v/>
      </c>
      <c r="G174" s="257" t="str">
        <f>IF('Result Sheet'!I177="","",'Result Sheet'!I177)</f>
        <v/>
      </c>
      <c r="H174" s="258" t="str">
        <f>IF('Result Sheet'!K177="","",'Result Sheet'!K177)</f>
        <v/>
      </c>
      <c r="I174" s="258" t="str">
        <f>IF('Result Sheet'!J177="","",'Result Sheet'!J177)</f>
        <v/>
      </c>
      <c r="J174" s="388" t="str">
        <f>IF('Result Sheet'!EE177="","",'Result Sheet'!EE177)</f>
        <v/>
      </c>
      <c r="K174" s="259" t="str">
        <f>IF('Result Sheet'!EA177="","",'Result Sheet'!EA177)</f>
        <v/>
      </c>
      <c r="L174" s="260" t="str">
        <f>IF('Result Sheet'!EB177="","",'Result Sheet'!EB177)</f>
        <v/>
      </c>
      <c r="M174" s="259" t="str">
        <f>IF('Result Sheet'!EC177="","",'Result Sheet'!EC177)</f>
        <v/>
      </c>
      <c r="N174" s="330" t="str">
        <f>IF('Result Sheet'!EH177="","",'Result Sheet'!EH177)</f>
        <v/>
      </c>
      <c r="O174" s="261" t="str">
        <f>IF('Result Sheet'!AC177="","",'Result Sheet'!AC177)</f>
        <v/>
      </c>
      <c r="P174" s="262" t="str">
        <f>IF('Result Sheet'!AD177="","",'Result Sheet'!AD177)</f>
        <v/>
      </c>
      <c r="Q174" s="261" t="str">
        <f>IF('Result Sheet'!AV177="","",'Result Sheet'!AV177)</f>
        <v/>
      </c>
      <c r="R174" s="262" t="str">
        <f>IF('Result Sheet'!AW177="","",'Result Sheet'!AW177)</f>
        <v/>
      </c>
      <c r="S174" s="261" t="str">
        <f>IF('Result Sheet'!BO177="","",'Result Sheet'!BO177)</f>
        <v/>
      </c>
      <c r="T174" s="262" t="str">
        <f>IF('Result Sheet'!BP177="","",'Result Sheet'!BP177)</f>
        <v/>
      </c>
      <c r="U174" s="261" t="str">
        <f>IF('Result Sheet'!CH177="","",'Result Sheet'!CH177)</f>
        <v/>
      </c>
      <c r="V174" s="262" t="str">
        <f>IF('Result Sheet'!CI177="","",'Result Sheet'!CI177)</f>
        <v/>
      </c>
      <c r="W174" s="261" t="str">
        <f>IF('Result Sheet'!DA177="","",'Result Sheet'!DA177)</f>
        <v/>
      </c>
      <c r="X174" s="262" t="str">
        <f>IF('Result Sheet'!DB177="","",'Result Sheet'!DB177)</f>
        <v/>
      </c>
      <c r="Y174" s="263" t="str">
        <f>IF('Result Sheet'!EG177="","",'Result Sheet'!EG177)</f>
        <v/>
      </c>
      <c r="BS174" s="264" t="str">
        <f>'Result Sheet'!G177</f>
        <v/>
      </c>
      <c r="BT174" s="265" t="str">
        <f t="shared" si="24"/>
        <v/>
      </c>
      <c r="BU174" s="265" t="str">
        <f t="shared" si="25"/>
        <v/>
      </c>
      <c r="BV174" s="265" t="str">
        <f t="shared" si="26"/>
        <v/>
      </c>
      <c r="BW174" s="265" t="str">
        <f t="shared" si="27"/>
        <v/>
      </c>
      <c r="BX174" s="265" t="str">
        <f t="shared" si="28"/>
        <v/>
      </c>
      <c r="BY174" s="265" t="str">
        <f t="shared" si="29"/>
        <v/>
      </c>
      <c r="BZ174" s="265" t="str">
        <f t="shared" si="30"/>
        <v/>
      </c>
      <c r="CA174" s="265" t="str">
        <f t="shared" si="31"/>
        <v/>
      </c>
      <c r="CB174" s="265" t="str">
        <f t="shared" si="32"/>
        <v/>
      </c>
      <c r="CC174" s="265" t="str">
        <f t="shared" si="33"/>
        <v/>
      </c>
      <c r="CD174" s="265" t="str">
        <f t="shared" si="34"/>
        <v/>
      </c>
      <c r="CE174" s="265" t="str">
        <f t="shared" si="35"/>
        <v/>
      </c>
      <c r="CF174" s="266"/>
    </row>
    <row r="175" spans="1:84" ht="15.9" customHeight="1">
      <c r="A175" s="253">
        <f>IF('[1]Statement of Marks'!A178="","",'[1]Statement of Marks'!A178)</f>
        <v>171</v>
      </c>
      <c r="B175" s="254" t="str">
        <f>IF('Result Sheet'!B178="","",'Result Sheet'!B178)</f>
        <v/>
      </c>
      <c r="C175" s="255" t="str">
        <f>IF('Result Sheet'!F178="","",'Result Sheet'!F178)</f>
        <v/>
      </c>
      <c r="D175" s="256" t="str">
        <f>IF('Result Sheet'!E178="","",'Result Sheet'!E178)</f>
        <v/>
      </c>
      <c r="E175" s="257" t="str">
        <f>IF('Result Sheet'!G178="","",'Result Sheet'!G178)</f>
        <v/>
      </c>
      <c r="F175" s="257" t="str">
        <f>IF('Result Sheet'!H178="","",'Result Sheet'!H178)</f>
        <v/>
      </c>
      <c r="G175" s="257" t="str">
        <f>IF('Result Sheet'!I178="","",'Result Sheet'!I178)</f>
        <v/>
      </c>
      <c r="H175" s="258" t="str">
        <f>IF('Result Sheet'!K178="","",'Result Sheet'!K178)</f>
        <v/>
      </c>
      <c r="I175" s="258" t="str">
        <f>IF('Result Sheet'!J178="","",'Result Sheet'!J178)</f>
        <v/>
      </c>
      <c r="J175" s="388" t="str">
        <f>IF('Result Sheet'!EE178="","",'Result Sheet'!EE178)</f>
        <v/>
      </c>
      <c r="K175" s="259" t="str">
        <f>IF('Result Sheet'!EA178="","",'Result Sheet'!EA178)</f>
        <v/>
      </c>
      <c r="L175" s="260" t="str">
        <f>IF('Result Sheet'!EB178="","",'Result Sheet'!EB178)</f>
        <v/>
      </c>
      <c r="M175" s="259" t="str">
        <f>IF('Result Sheet'!EC178="","",'Result Sheet'!EC178)</f>
        <v/>
      </c>
      <c r="N175" s="330" t="str">
        <f>IF('Result Sheet'!EH178="","",'Result Sheet'!EH178)</f>
        <v/>
      </c>
      <c r="O175" s="261" t="str">
        <f>IF('Result Sheet'!AC178="","",'Result Sheet'!AC178)</f>
        <v/>
      </c>
      <c r="P175" s="262" t="str">
        <f>IF('Result Sheet'!AD178="","",'Result Sheet'!AD178)</f>
        <v/>
      </c>
      <c r="Q175" s="261" t="str">
        <f>IF('Result Sheet'!AV178="","",'Result Sheet'!AV178)</f>
        <v/>
      </c>
      <c r="R175" s="262" t="str">
        <f>IF('Result Sheet'!AW178="","",'Result Sheet'!AW178)</f>
        <v/>
      </c>
      <c r="S175" s="261" t="str">
        <f>IF('Result Sheet'!BO178="","",'Result Sheet'!BO178)</f>
        <v/>
      </c>
      <c r="T175" s="262" t="str">
        <f>IF('Result Sheet'!BP178="","",'Result Sheet'!BP178)</f>
        <v/>
      </c>
      <c r="U175" s="261" t="str">
        <f>IF('Result Sheet'!CH178="","",'Result Sheet'!CH178)</f>
        <v/>
      </c>
      <c r="V175" s="262" t="str">
        <f>IF('Result Sheet'!CI178="","",'Result Sheet'!CI178)</f>
        <v/>
      </c>
      <c r="W175" s="261" t="str">
        <f>IF('Result Sheet'!DA178="","",'Result Sheet'!DA178)</f>
        <v/>
      </c>
      <c r="X175" s="262" t="str">
        <f>IF('Result Sheet'!DB178="","",'Result Sheet'!DB178)</f>
        <v/>
      </c>
      <c r="Y175" s="263" t="str">
        <f>IF('Result Sheet'!EG178="","",'Result Sheet'!EG178)</f>
        <v/>
      </c>
      <c r="BS175" s="264" t="str">
        <f>'Result Sheet'!G178</f>
        <v/>
      </c>
      <c r="BT175" s="265" t="str">
        <f t="shared" si="24"/>
        <v/>
      </c>
      <c r="BU175" s="265" t="str">
        <f t="shared" si="25"/>
        <v/>
      </c>
      <c r="BV175" s="265" t="str">
        <f t="shared" si="26"/>
        <v/>
      </c>
      <c r="BW175" s="265" t="str">
        <f t="shared" si="27"/>
        <v/>
      </c>
      <c r="BX175" s="265" t="str">
        <f t="shared" si="28"/>
        <v/>
      </c>
      <c r="BY175" s="265" t="str">
        <f t="shared" si="29"/>
        <v/>
      </c>
      <c r="BZ175" s="265" t="str">
        <f t="shared" si="30"/>
        <v/>
      </c>
      <c r="CA175" s="265" t="str">
        <f t="shared" si="31"/>
        <v/>
      </c>
      <c r="CB175" s="265" t="str">
        <f t="shared" si="32"/>
        <v/>
      </c>
      <c r="CC175" s="265" t="str">
        <f t="shared" si="33"/>
        <v/>
      </c>
      <c r="CD175" s="265" t="str">
        <f t="shared" si="34"/>
        <v/>
      </c>
      <c r="CE175" s="265" t="str">
        <f t="shared" si="35"/>
        <v/>
      </c>
      <c r="CF175" s="266"/>
    </row>
    <row r="176" spans="1:84" ht="15.9" customHeight="1">
      <c r="A176" s="253">
        <f>IF('[1]Statement of Marks'!A179="","",'[1]Statement of Marks'!A179)</f>
        <v>172</v>
      </c>
      <c r="B176" s="254" t="str">
        <f>IF('Result Sheet'!B179="","",'Result Sheet'!B179)</f>
        <v/>
      </c>
      <c r="C176" s="255" t="str">
        <f>IF('Result Sheet'!F179="","",'Result Sheet'!F179)</f>
        <v/>
      </c>
      <c r="D176" s="256" t="str">
        <f>IF('Result Sheet'!E179="","",'Result Sheet'!E179)</f>
        <v/>
      </c>
      <c r="E176" s="257" t="str">
        <f>IF('Result Sheet'!G179="","",'Result Sheet'!G179)</f>
        <v/>
      </c>
      <c r="F176" s="257" t="str">
        <f>IF('Result Sheet'!H179="","",'Result Sheet'!H179)</f>
        <v/>
      </c>
      <c r="G176" s="257" t="str">
        <f>IF('Result Sheet'!I179="","",'Result Sheet'!I179)</f>
        <v/>
      </c>
      <c r="H176" s="258" t="str">
        <f>IF('Result Sheet'!K179="","",'Result Sheet'!K179)</f>
        <v/>
      </c>
      <c r="I176" s="258" t="str">
        <f>IF('Result Sheet'!J179="","",'Result Sheet'!J179)</f>
        <v/>
      </c>
      <c r="J176" s="388" t="str">
        <f>IF('Result Sheet'!EE179="","",'Result Sheet'!EE179)</f>
        <v/>
      </c>
      <c r="K176" s="259" t="str">
        <f>IF('Result Sheet'!EA179="","",'Result Sheet'!EA179)</f>
        <v/>
      </c>
      <c r="L176" s="260" t="str">
        <f>IF('Result Sheet'!EB179="","",'Result Sheet'!EB179)</f>
        <v/>
      </c>
      <c r="M176" s="259" t="str">
        <f>IF('Result Sheet'!EC179="","",'Result Sheet'!EC179)</f>
        <v/>
      </c>
      <c r="N176" s="330" t="str">
        <f>IF('Result Sheet'!EH179="","",'Result Sheet'!EH179)</f>
        <v/>
      </c>
      <c r="O176" s="261" t="str">
        <f>IF('Result Sheet'!AC179="","",'Result Sheet'!AC179)</f>
        <v/>
      </c>
      <c r="P176" s="262" t="str">
        <f>IF('Result Sheet'!AD179="","",'Result Sheet'!AD179)</f>
        <v/>
      </c>
      <c r="Q176" s="261" t="str">
        <f>IF('Result Sheet'!AV179="","",'Result Sheet'!AV179)</f>
        <v/>
      </c>
      <c r="R176" s="262" t="str">
        <f>IF('Result Sheet'!AW179="","",'Result Sheet'!AW179)</f>
        <v/>
      </c>
      <c r="S176" s="261" t="str">
        <f>IF('Result Sheet'!BO179="","",'Result Sheet'!BO179)</f>
        <v/>
      </c>
      <c r="T176" s="262" t="str">
        <f>IF('Result Sheet'!BP179="","",'Result Sheet'!BP179)</f>
        <v/>
      </c>
      <c r="U176" s="261" t="str">
        <f>IF('Result Sheet'!CH179="","",'Result Sheet'!CH179)</f>
        <v/>
      </c>
      <c r="V176" s="262" t="str">
        <f>IF('Result Sheet'!CI179="","",'Result Sheet'!CI179)</f>
        <v/>
      </c>
      <c r="W176" s="261" t="str">
        <f>IF('Result Sheet'!DA179="","",'Result Sheet'!DA179)</f>
        <v/>
      </c>
      <c r="X176" s="262" t="str">
        <f>IF('Result Sheet'!DB179="","",'Result Sheet'!DB179)</f>
        <v/>
      </c>
      <c r="Y176" s="263" t="str">
        <f>IF('Result Sheet'!EG179="","",'Result Sheet'!EG179)</f>
        <v/>
      </c>
      <c r="BS176" s="264" t="str">
        <f>'Result Sheet'!G179</f>
        <v/>
      </c>
      <c r="BT176" s="265" t="str">
        <f t="shared" si="24"/>
        <v/>
      </c>
      <c r="BU176" s="265" t="str">
        <f t="shared" si="25"/>
        <v/>
      </c>
      <c r="BV176" s="265" t="str">
        <f t="shared" si="26"/>
        <v/>
      </c>
      <c r="BW176" s="265" t="str">
        <f t="shared" si="27"/>
        <v/>
      </c>
      <c r="BX176" s="265" t="str">
        <f t="shared" si="28"/>
        <v/>
      </c>
      <c r="BY176" s="265" t="str">
        <f t="shared" si="29"/>
        <v/>
      </c>
      <c r="BZ176" s="265" t="str">
        <f t="shared" si="30"/>
        <v/>
      </c>
      <c r="CA176" s="265" t="str">
        <f t="shared" si="31"/>
        <v/>
      </c>
      <c r="CB176" s="265" t="str">
        <f t="shared" si="32"/>
        <v/>
      </c>
      <c r="CC176" s="265" t="str">
        <f t="shared" si="33"/>
        <v/>
      </c>
      <c r="CD176" s="265" t="str">
        <f t="shared" si="34"/>
        <v/>
      </c>
      <c r="CE176" s="265" t="str">
        <f t="shared" si="35"/>
        <v/>
      </c>
      <c r="CF176" s="266"/>
    </row>
    <row r="177" spans="1:84" ht="15.9" customHeight="1">
      <c r="A177" s="253">
        <f>IF('[1]Statement of Marks'!A180="","",'[1]Statement of Marks'!A180)</f>
        <v>173</v>
      </c>
      <c r="B177" s="254" t="str">
        <f>IF('Result Sheet'!B180="","",'Result Sheet'!B180)</f>
        <v/>
      </c>
      <c r="C177" s="255" t="str">
        <f>IF('Result Sheet'!F180="","",'Result Sheet'!F180)</f>
        <v/>
      </c>
      <c r="D177" s="256" t="str">
        <f>IF('Result Sheet'!E180="","",'Result Sheet'!E180)</f>
        <v/>
      </c>
      <c r="E177" s="257" t="str">
        <f>IF('Result Sheet'!G180="","",'Result Sheet'!G180)</f>
        <v/>
      </c>
      <c r="F177" s="257" t="str">
        <f>IF('Result Sheet'!H180="","",'Result Sheet'!H180)</f>
        <v/>
      </c>
      <c r="G177" s="257" t="str">
        <f>IF('Result Sheet'!I180="","",'Result Sheet'!I180)</f>
        <v/>
      </c>
      <c r="H177" s="258" t="str">
        <f>IF('Result Sheet'!K180="","",'Result Sheet'!K180)</f>
        <v/>
      </c>
      <c r="I177" s="258" t="str">
        <f>IF('Result Sheet'!J180="","",'Result Sheet'!J180)</f>
        <v/>
      </c>
      <c r="J177" s="388" t="str">
        <f>IF('Result Sheet'!EE180="","",'Result Sheet'!EE180)</f>
        <v/>
      </c>
      <c r="K177" s="259" t="str">
        <f>IF('Result Sheet'!EA180="","",'Result Sheet'!EA180)</f>
        <v/>
      </c>
      <c r="L177" s="260" t="str">
        <f>IF('Result Sheet'!EB180="","",'Result Sheet'!EB180)</f>
        <v/>
      </c>
      <c r="M177" s="259" t="str">
        <f>IF('Result Sheet'!EC180="","",'Result Sheet'!EC180)</f>
        <v/>
      </c>
      <c r="N177" s="330" t="str">
        <f>IF('Result Sheet'!EH180="","",'Result Sheet'!EH180)</f>
        <v/>
      </c>
      <c r="O177" s="261" t="str">
        <f>IF('Result Sheet'!AC180="","",'Result Sheet'!AC180)</f>
        <v/>
      </c>
      <c r="P177" s="262" t="str">
        <f>IF('Result Sheet'!AD180="","",'Result Sheet'!AD180)</f>
        <v/>
      </c>
      <c r="Q177" s="261" t="str">
        <f>IF('Result Sheet'!AV180="","",'Result Sheet'!AV180)</f>
        <v/>
      </c>
      <c r="R177" s="262" t="str">
        <f>IF('Result Sheet'!AW180="","",'Result Sheet'!AW180)</f>
        <v/>
      </c>
      <c r="S177" s="261" t="str">
        <f>IF('Result Sheet'!BO180="","",'Result Sheet'!BO180)</f>
        <v/>
      </c>
      <c r="T177" s="262" t="str">
        <f>IF('Result Sheet'!BP180="","",'Result Sheet'!BP180)</f>
        <v/>
      </c>
      <c r="U177" s="261" t="str">
        <f>IF('Result Sheet'!CH180="","",'Result Sheet'!CH180)</f>
        <v/>
      </c>
      <c r="V177" s="262" t="str">
        <f>IF('Result Sheet'!CI180="","",'Result Sheet'!CI180)</f>
        <v/>
      </c>
      <c r="W177" s="261" t="str">
        <f>IF('Result Sheet'!DA180="","",'Result Sheet'!DA180)</f>
        <v/>
      </c>
      <c r="X177" s="262" t="str">
        <f>IF('Result Sheet'!DB180="","",'Result Sheet'!DB180)</f>
        <v/>
      </c>
      <c r="Y177" s="263" t="str">
        <f>IF('Result Sheet'!EG180="","",'Result Sheet'!EG180)</f>
        <v/>
      </c>
      <c r="BS177" s="264" t="str">
        <f>'Result Sheet'!G180</f>
        <v/>
      </c>
      <c r="BT177" s="265" t="str">
        <f t="shared" si="24"/>
        <v/>
      </c>
      <c r="BU177" s="265" t="str">
        <f t="shared" si="25"/>
        <v/>
      </c>
      <c r="BV177" s="265" t="str">
        <f t="shared" si="26"/>
        <v/>
      </c>
      <c r="BW177" s="265" t="str">
        <f t="shared" si="27"/>
        <v/>
      </c>
      <c r="BX177" s="265" t="str">
        <f t="shared" si="28"/>
        <v/>
      </c>
      <c r="BY177" s="265" t="str">
        <f t="shared" si="29"/>
        <v/>
      </c>
      <c r="BZ177" s="265" t="str">
        <f t="shared" si="30"/>
        <v/>
      </c>
      <c r="CA177" s="265" t="str">
        <f t="shared" si="31"/>
        <v/>
      </c>
      <c r="CB177" s="265" t="str">
        <f t="shared" si="32"/>
        <v/>
      </c>
      <c r="CC177" s="265" t="str">
        <f t="shared" si="33"/>
        <v/>
      </c>
      <c r="CD177" s="265" t="str">
        <f t="shared" si="34"/>
        <v/>
      </c>
      <c r="CE177" s="265" t="str">
        <f t="shared" si="35"/>
        <v/>
      </c>
      <c r="CF177" s="266"/>
    </row>
    <row r="178" spans="1:84" ht="15.9" customHeight="1">
      <c r="A178" s="253">
        <f>IF('[1]Statement of Marks'!A181="","",'[1]Statement of Marks'!A181)</f>
        <v>174</v>
      </c>
      <c r="B178" s="254" t="str">
        <f>IF('Result Sheet'!B181="","",'Result Sheet'!B181)</f>
        <v/>
      </c>
      <c r="C178" s="255" t="str">
        <f>IF('Result Sheet'!F181="","",'Result Sheet'!F181)</f>
        <v/>
      </c>
      <c r="D178" s="256" t="str">
        <f>IF('Result Sheet'!E181="","",'Result Sheet'!E181)</f>
        <v/>
      </c>
      <c r="E178" s="257" t="str">
        <f>IF('Result Sheet'!G181="","",'Result Sheet'!G181)</f>
        <v/>
      </c>
      <c r="F178" s="257" t="str">
        <f>IF('Result Sheet'!H181="","",'Result Sheet'!H181)</f>
        <v/>
      </c>
      <c r="G178" s="257" t="str">
        <f>IF('Result Sheet'!I181="","",'Result Sheet'!I181)</f>
        <v/>
      </c>
      <c r="H178" s="258" t="str">
        <f>IF('Result Sheet'!K181="","",'Result Sheet'!K181)</f>
        <v/>
      </c>
      <c r="I178" s="258" t="str">
        <f>IF('Result Sheet'!J181="","",'Result Sheet'!J181)</f>
        <v/>
      </c>
      <c r="J178" s="388" t="str">
        <f>IF('Result Sheet'!EE181="","",'Result Sheet'!EE181)</f>
        <v/>
      </c>
      <c r="K178" s="259" t="str">
        <f>IF('Result Sheet'!EA181="","",'Result Sheet'!EA181)</f>
        <v/>
      </c>
      <c r="L178" s="260" t="str">
        <f>IF('Result Sheet'!EB181="","",'Result Sheet'!EB181)</f>
        <v/>
      </c>
      <c r="M178" s="259" t="str">
        <f>IF('Result Sheet'!EC181="","",'Result Sheet'!EC181)</f>
        <v/>
      </c>
      <c r="N178" s="330" t="str">
        <f>IF('Result Sheet'!EH181="","",'Result Sheet'!EH181)</f>
        <v/>
      </c>
      <c r="O178" s="261" t="str">
        <f>IF('Result Sheet'!AC181="","",'Result Sheet'!AC181)</f>
        <v/>
      </c>
      <c r="P178" s="262" t="str">
        <f>IF('Result Sheet'!AD181="","",'Result Sheet'!AD181)</f>
        <v/>
      </c>
      <c r="Q178" s="261" t="str">
        <f>IF('Result Sheet'!AV181="","",'Result Sheet'!AV181)</f>
        <v/>
      </c>
      <c r="R178" s="262" t="str">
        <f>IF('Result Sheet'!AW181="","",'Result Sheet'!AW181)</f>
        <v/>
      </c>
      <c r="S178" s="261" t="str">
        <f>IF('Result Sheet'!BO181="","",'Result Sheet'!BO181)</f>
        <v/>
      </c>
      <c r="T178" s="262" t="str">
        <f>IF('Result Sheet'!BP181="","",'Result Sheet'!BP181)</f>
        <v/>
      </c>
      <c r="U178" s="261" t="str">
        <f>IF('Result Sheet'!CH181="","",'Result Sheet'!CH181)</f>
        <v/>
      </c>
      <c r="V178" s="262" t="str">
        <f>IF('Result Sheet'!CI181="","",'Result Sheet'!CI181)</f>
        <v/>
      </c>
      <c r="W178" s="261" t="str">
        <f>IF('Result Sheet'!DA181="","",'Result Sheet'!DA181)</f>
        <v/>
      </c>
      <c r="X178" s="262" t="str">
        <f>IF('Result Sheet'!DB181="","",'Result Sheet'!DB181)</f>
        <v/>
      </c>
      <c r="Y178" s="263" t="str">
        <f>IF('Result Sheet'!EG181="","",'Result Sheet'!EG181)</f>
        <v/>
      </c>
      <c r="BS178" s="264" t="str">
        <f>'Result Sheet'!G181</f>
        <v/>
      </c>
      <c r="BT178" s="265" t="str">
        <f t="shared" si="24"/>
        <v/>
      </c>
      <c r="BU178" s="265" t="str">
        <f t="shared" si="25"/>
        <v/>
      </c>
      <c r="BV178" s="265" t="str">
        <f t="shared" si="26"/>
        <v/>
      </c>
      <c r="BW178" s="265" t="str">
        <f t="shared" si="27"/>
        <v/>
      </c>
      <c r="BX178" s="265" t="str">
        <f t="shared" si="28"/>
        <v/>
      </c>
      <c r="BY178" s="265" t="str">
        <f t="shared" si="29"/>
        <v/>
      </c>
      <c r="BZ178" s="265" t="str">
        <f t="shared" si="30"/>
        <v/>
      </c>
      <c r="CA178" s="265" t="str">
        <f t="shared" si="31"/>
        <v/>
      </c>
      <c r="CB178" s="265" t="str">
        <f t="shared" si="32"/>
        <v/>
      </c>
      <c r="CC178" s="265" t="str">
        <f t="shared" si="33"/>
        <v/>
      </c>
      <c r="CD178" s="265" t="str">
        <f t="shared" si="34"/>
        <v/>
      </c>
      <c r="CE178" s="265" t="str">
        <f t="shared" si="35"/>
        <v/>
      </c>
      <c r="CF178" s="266"/>
    </row>
    <row r="179" spans="1:84" ht="15.9" customHeight="1">
      <c r="A179" s="253">
        <f>IF('[1]Statement of Marks'!A182="","",'[1]Statement of Marks'!A182)</f>
        <v>175</v>
      </c>
      <c r="B179" s="254" t="str">
        <f>IF('Result Sheet'!B182="","",'Result Sheet'!B182)</f>
        <v/>
      </c>
      <c r="C179" s="255" t="str">
        <f>IF('Result Sheet'!F182="","",'Result Sheet'!F182)</f>
        <v/>
      </c>
      <c r="D179" s="256" t="str">
        <f>IF('Result Sheet'!E182="","",'Result Sheet'!E182)</f>
        <v/>
      </c>
      <c r="E179" s="257" t="str">
        <f>IF('Result Sheet'!G182="","",'Result Sheet'!G182)</f>
        <v/>
      </c>
      <c r="F179" s="257" t="str">
        <f>IF('Result Sheet'!H182="","",'Result Sheet'!H182)</f>
        <v/>
      </c>
      <c r="G179" s="257" t="str">
        <f>IF('Result Sheet'!I182="","",'Result Sheet'!I182)</f>
        <v/>
      </c>
      <c r="H179" s="258" t="str">
        <f>IF('Result Sheet'!K182="","",'Result Sheet'!K182)</f>
        <v/>
      </c>
      <c r="I179" s="258" t="str">
        <f>IF('Result Sheet'!J182="","",'Result Sheet'!J182)</f>
        <v/>
      </c>
      <c r="J179" s="388" t="str">
        <f>IF('Result Sheet'!EE182="","",'Result Sheet'!EE182)</f>
        <v/>
      </c>
      <c r="K179" s="259" t="str">
        <f>IF('Result Sheet'!EA182="","",'Result Sheet'!EA182)</f>
        <v/>
      </c>
      <c r="L179" s="260" t="str">
        <f>IF('Result Sheet'!EB182="","",'Result Sheet'!EB182)</f>
        <v/>
      </c>
      <c r="M179" s="259" t="str">
        <f>IF('Result Sheet'!EC182="","",'Result Sheet'!EC182)</f>
        <v/>
      </c>
      <c r="N179" s="330" t="str">
        <f>IF('Result Sheet'!EH182="","",'Result Sheet'!EH182)</f>
        <v/>
      </c>
      <c r="O179" s="261" t="str">
        <f>IF('Result Sheet'!AC182="","",'Result Sheet'!AC182)</f>
        <v/>
      </c>
      <c r="P179" s="262" t="str">
        <f>IF('Result Sheet'!AD182="","",'Result Sheet'!AD182)</f>
        <v/>
      </c>
      <c r="Q179" s="261" t="str">
        <f>IF('Result Sheet'!AV182="","",'Result Sheet'!AV182)</f>
        <v/>
      </c>
      <c r="R179" s="262" t="str">
        <f>IF('Result Sheet'!AW182="","",'Result Sheet'!AW182)</f>
        <v/>
      </c>
      <c r="S179" s="261" t="str">
        <f>IF('Result Sheet'!BO182="","",'Result Sheet'!BO182)</f>
        <v/>
      </c>
      <c r="T179" s="262" t="str">
        <f>IF('Result Sheet'!BP182="","",'Result Sheet'!BP182)</f>
        <v/>
      </c>
      <c r="U179" s="261" t="str">
        <f>IF('Result Sheet'!CH182="","",'Result Sheet'!CH182)</f>
        <v/>
      </c>
      <c r="V179" s="262" t="str">
        <f>IF('Result Sheet'!CI182="","",'Result Sheet'!CI182)</f>
        <v/>
      </c>
      <c r="W179" s="261" t="str">
        <f>IF('Result Sheet'!DA182="","",'Result Sheet'!DA182)</f>
        <v/>
      </c>
      <c r="X179" s="262" t="str">
        <f>IF('Result Sheet'!DB182="","",'Result Sheet'!DB182)</f>
        <v/>
      </c>
      <c r="Y179" s="263" t="str">
        <f>IF('Result Sheet'!EG182="","",'Result Sheet'!EG182)</f>
        <v/>
      </c>
      <c r="BS179" s="264" t="str">
        <f>'Result Sheet'!G182</f>
        <v/>
      </c>
      <c r="BT179" s="265" t="str">
        <f t="shared" si="24"/>
        <v/>
      </c>
      <c r="BU179" s="265" t="str">
        <f t="shared" si="25"/>
        <v/>
      </c>
      <c r="BV179" s="265" t="str">
        <f t="shared" si="26"/>
        <v/>
      </c>
      <c r="BW179" s="265" t="str">
        <f t="shared" si="27"/>
        <v/>
      </c>
      <c r="BX179" s="265" t="str">
        <f t="shared" si="28"/>
        <v/>
      </c>
      <c r="BY179" s="265" t="str">
        <f t="shared" si="29"/>
        <v/>
      </c>
      <c r="BZ179" s="265" t="str">
        <f t="shared" si="30"/>
        <v/>
      </c>
      <c r="CA179" s="265" t="str">
        <f t="shared" si="31"/>
        <v/>
      </c>
      <c r="CB179" s="265" t="str">
        <f t="shared" si="32"/>
        <v/>
      </c>
      <c r="CC179" s="265" t="str">
        <f t="shared" si="33"/>
        <v/>
      </c>
      <c r="CD179" s="265" t="str">
        <f t="shared" si="34"/>
        <v/>
      </c>
      <c r="CE179" s="265" t="str">
        <f t="shared" si="35"/>
        <v/>
      </c>
      <c r="CF179" s="266"/>
    </row>
    <row r="180" spans="1:84" ht="15.9" customHeight="1">
      <c r="A180" s="253">
        <f>IF('[1]Statement of Marks'!A183="","",'[1]Statement of Marks'!A183)</f>
        <v>176</v>
      </c>
      <c r="B180" s="254" t="str">
        <f>IF('Result Sheet'!B183="","",'Result Sheet'!B183)</f>
        <v/>
      </c>
      <c r="C180" s="255" t="str">
        <f>IF('Result Sheet'!F183="","",'Result Sheet'!F183)</f>
        <v/>
      </c>
      <c r="D180" s="256" t="str">
        <f>IF('Result Sheet'!E183="","",'Result Sheet'!E183)</f>
        <v/>
      </c>
      <c r="E180" s="257" t="str">
        <f>IF('Result Sheet'!G183="","",'Result Sheet'!G183)</f>
        <v/>
      </c>
      <c r="F180" s="257" t="str">
        <f>IF('Result Sheet'!H183="","",'Result Sheet'!H183)</f>
        <v/>
      </c>
      <c r="G180" s="257" t="str">
        <f>IF('Result Sheet'!I183="","",'Result Sheet'!I183)</f>
        <v/>
      </c>
      <c r="H180" s="258" t="str">
        <f>IF('Result Sheet'!K183="","",'Result Sheet'!K183)</f>
        <v/>
      </c>
      <c r="I180" s="258" t="str">
        <f>IF('Result Sheet'!J183="","",'Result Sheet'!J183)</f>
        <v/>
      </c>
      <c r="J180" s="388" t="str">
        <f>IF('Result Sheet'!EE183="","",'Result Sheet'!EE183)</f>
        <v/>
      </c>
      <c r="K180" s="259" t="str">
        <f>IF('Result Sheet'!EA183="","",'Result Sheet'!EA183)</f>
        <v/>
      </c>
      <c r="L180" s="260" t="str">
        <f>IF('Result Sheet'!EB183="","",'Result Sheet'!EB183)</f>
        <v/>
      </c>
      <c r="M180" s="259" t="str">
        <f>IF('Result Sheet'!EC183="","",'Result Sheet'!EC183)</f>
        <v/>
      </c>
      <c r="N180" s="330" t="str">
        <f>IF('Result Sheet'!EH183="","",'Result Sheet'!EH183)</f>
        <v/>
      </c>
      <c r="O180" s="261" t="str">
        <f>IF('Result Sheet'!AC183="","",'Result Sheet'!AC183)</f>
        <v/>
      </c>
      <c r="P180" s="262" t="str">
        <f>IF('Result Sheet'!AD183="","",'Result Sheet'!AD183)</f>
        <v/>
      </c>
      <c r="Q180" s="261" t="str">
        <f>IF('Result Sheet'!AV183="","",'Result Sheet'!AV183)</f>
        <v/>
      </c>
      <c r="R180" s="262" t="str">
        <f>IF('Result Sheet'!AW183="","",'Result Sheet'!AW183)</f>
        <v/>
      </c>
      <c r="S180" s="261" t="str">
        <f>IF('Result Sheet'!BO183="","",'Result Sheet'!BO183)</f>
        <v/>
      </c>
      <c r="T180" s="262" t="str">
        <f>IF('Result Sheet'!BP183="","",'Result Sheet'!BP183)</f>
        <v/>
      </c>
      <c r="U180" s="261" t="str">
        <f>IF('Result Sheet'!CH183="","",'Result Sheet'!CH183)</f>
        <v/>
      </c>
      <c r="V180" s="262" t="str">
        <f>IF('Result Sheet'!CI183="","",'Result Sheet'!CI183)</f>
        <v/>
      </c>
      <c r="W180" s="261" t="str">
        <f>IF('Result Sheet'!DA183="","",'Result Sheet'!DA183)</f>
        <v/>
      </c>
      <c r="X180" s="262" t="str">
        <f>IF('Result Sheet'!DB183="","",'Result Sheet'!DB183)</f>
        <v/>
      </c>
      <c r="Y180" s="263" t="str">
        <f>IF('Result Sheet'!EG183="","",'Result Sheet'!EG183)</f>
        <v/>
      </c>
      <c r="BS180" s="264" t="str">
        <f>'Result Sheet'!G183</f>
        <v/>
      </c>
      <c r="BT180" s="265" t="str">
        <f t="shared" si="24"/>
        <v/>
      </c>
      <c r="BU180" s="265" t="str">
        <f t="shared" si="25"/>
        <v/>
      </c>
      <c r="BV180" s="265" t="str">
        <f t="shared" si="26"/>
        <v/>
      </c>
      <c r="BW180" s="265" t="str">
        <f t="shared" si="27"/>
        <v/>
      </c>
      <c r="BX180" s="265" t="str">
        <f t="shared" si="28"/>
        <v/>
      </c>
      <c r="BY180" s="265" t="str">
        <f t="shared" si="29"/>
        <v/>
      </c>
      <c r="BZ180" s="265" t="str">
        <f t="shared" si="30"/>
        <v/>
      </c>
      <c r="CA180" s="265" t="str">
        <f t="shared" si="31"/>
        <v/>
      </c>
      <c r="CB180" s="265" t="str">
        <f t="shared" si="32"/>
        <v/>
      </c>
      <c r="CC180" s="265" t="str">
        <f t="shared" si="33"/>
        <v/>
      </c>
      <c r="CD180" s="265" t="str">
        <f t="shared" si="34"/>
        <v/>
      </c>
      <c r="CE180" s="265" t="str">
        <f t="shared" si="35"/>
        <v/>
      </c>
      <c r="CF180" s="266"/>
    </row>
    <row r="181" spans="1:84" ht="15.9" customHeight="1">
      <c r="A181" s="253">
        <f>IF('[1]Statement of Marks'!A184="","",'[1]Statement of Marks'!A184)</f>
        <v>177</v>
      </c>
      <c r="B181" s="254" t="str">
        <f>IF('Result Sheet'!B184="","",'Result Sheet'!B184)</f>
        <v/>
      </c>
      <c r="C181" s="255" t="str">
        <f>IF('Result Sheet'!F184="","",'Result Sheet'!F184)</f>
        <v/>
      </c>
      <c r="D181" s="256" t="str">
        <f>IF('Result Sheet'!E184="","",'Result Sheet'!E184)</f>
        <v/>
      </c>
      <c r="E181" s="257" t="str">
        <f>IF('Result Sheet'!G184="","",'Result Sheet'!G184)</f>
        <v/>
      </c>
      <c r="F181" s="257" t="str">
        <f>IF('Result Sheet'!H184="","",'Result Sheet'!H184)</f>
        <v/>
      </c>
      <c r="G181" s="257" t="str">
        <f>IF('Result Sheet'!I184="","",'Result Sheet'!I184)</f>
        <v/>
      </c>
      <c r="H181" s="258" t="str">
        <f>IF('Result Sheet'!K184="","",'Result Sheet'!K184)</f>
        <v/>
      </c>
      <c r="I181" s="258" t="str">
        <f>IF('Result Sheet'!J184="","",'Result Sheet'!J184)</f>
        <v/>
      </c>
      <c r="J181" s="388" t="str">
        <f>IF('Result Sheet'!EE184="","",'Result Sheet'!EE184)</f>
        <v/>
      </c>
      <c r="K181" s="259" t="str">
        <f>IF('Result Sheet'!EA184="","",'Result Sheet'!EA184)</f>
        <v/>
      </c>
      <c r="L181" s="260" t="str">
        <f>IF('Result Sheet'!EB184="","",'Result Sheet'!EB184)</f>
        <v/>
      </c>
      <c r="M181" s="259" t="str">
        <f>IF('Result Sheet'!EC184="","",'Result Sheet'!EC184)</f>
        <v/>
      </c>
      <c r="N181" s="330" t="str">
        <f>IF('Result Sheet'!EH184="","",'Result Sheet'!EH184)</f>
        <v/>
      </c>
      <c r="O181" s="261" t="str">
        <f>IF('Result Sheet'!AC184="","",'Result Sheet'!AC184)</f>
        <v/>
      </c>
      <c r="P181" s="262" t="str">
        <f>IF('Result Sheet'!AD184="","",'Result Sheet'!AD184)</f>
        <v/>
      </c>
      <c r="Q181" s="261" t="str">
        <f>IF('Result Sheet'!AV184="","",'Result Sheet'!AV184)</f>
        <v/>
      </c>
      <c r="R181" s="262" t="str">
        <f>IF('Result Sheet'!AW184="","",'Result Sheet'!AW184)</f>
        <v/>
      </c>
      <c r="S181" s="261" t="str">
        <f>IF('Result Sheet'!BO184="","",'Result Sheet'!BO184)</f>
        <v/>
      </c>
      <c r="T181" s="262" t="str">
        <f>IF('Result Sheet'!BP184="","",'Result Sheet'!BP184)</f>
        <v/>
      </c>
      <c r="U181" s="261" t="str">
        <f>IF('Result Sheet'!CH184="","",'Result Sheet'!CH184)</f>
        <v/>
      </c>
      <c r="V181" s="262" t="str">
        <f>IF('Result Sheet'!CI184="","",'Result Sheet'!CI184)</f>
        <v/>
      </c>
      <c r="W181" s="261" t="str">
        <f>IF('Result Sheet'!DA184="","",'Result Sheet'!DA184)</f>
        <v/>
      </c>
      <c r="X181" s="262" t="str">
        <f>IF('Result Sheet'!DB184="","",'Result Sheet'!DB184)</f>
        <v/>
      </c>
      <c r="Y181" s="263" t="str">
        <f>IF('Result Sheet'!EG184="","",'Result Sheet'!EG184)</f>
        <v/>
      </c>
      <c r="BS181" s="264" t="str">
        <f>'Result Sheet'!G184</f>
        <v/>
      </c>
      <c r="BT181" s="265" t="str">
        <f t="shared" si="24"/>
        <v/>
      </c>
      <c r="BU181" s="265" t="str">
        <f t="shared" si="25"/>
        <v/>
      </c>
      <c r="BV181" s="265" t="str">
        <f t="shared" si="26"/>
        <v/>
      </c>
      <c r="BW181" s="265" t="str">
        <f t="shared" si="27"/>
        <v/>
      </c>
      <c r="BX181" s="265" t="str">
        <f t="shared" si="28"/>
        <v/>
      </c>
      <c r="BY181" s="265" t="str">
        <f t="shared" si="29"/>
        <v/>
      </c>
      <c r="BZ181" s="265" t="str">
        <f t="shared" si="30"/>
        <v/>
      </c>
      <c r="CA181" s="265" t="str">
        <f t="shared" si="31"/>
        <v/>
      </c>
      <c r="CB181" s="265" t="str">
        <f t="shared" si="32"/>
        <v/>
      </c>
      <c r="CC181" s="265" t="str">
        <f t="shared" si="33"/>
        <v/>
      </c>
      <c r="CD181" s="265" t="str">
        <f t="shared" si="34"/>
        <v/>
      </c>
      <c r="CE181" s="265" t="str">
        <f t="shared" si="35"/>
        <v/>
      </c>
      <c r="CF181" s="266"/>
    </row>
    <row r="182" spans="1:84" ht="15.9" customHeight="1">
      <c r="A182" s="253">
        <f>IF('[1]Statement of Marks'!A185="","",'[1]Statement of Marks'!A185)</f>
        <v>178</v>
      </c>
      <c r="B182" s="254" t="str">
        <f>IF('Result Sheet'!B185="","",'Result Sheet'!B185)</f>
        <v/>
      </c>
      <c r="C182" s="255" t="str">
        <f>IF('Result Sheet'!F185="","",'Result Sheet'!F185)</f>
        <v/>
      </c>
      <c r="D182" s="256" t="str">
        <f>IF('Result Sheet'!E185="","",'Result Sheet'!E185)</f>
        <v/>
      </c>
      <c r="E182" s="257" t="str">
        <f>IF('Result Sheet'!G185="","",'Result Sheet'!G185)</f>
        <v/>
      </c>
      <c r="F182" s="257" t="str">
        <f>IF('Result Sheet'!H185="","",'Result Sheet'!H185)</f>
        <v/>
      </c>
      <c r="G182" s="257" t="str">
        <f>IF('Result Sheet'!I185="","",'Result Sheet'!I185)</f>
        <v/>
      </c>
      <c r="H182" s="258" t="str">
        <f>IF('Result Sheet'!K185="","",'Result Sheet'!K185)</f>
        <v/>
      </c>
      <c r="I182" s="258" t="str">
        <f>IF('Result Sheet'!J185="","",'Result Sheet'!J185)</f>
        <v/>
      </c>
      <c r="J182" s="388" t="str">
        <f>IF('Result Sheet'!EE185="","",'Result Sheet'!EE185)</f>
        <v/>
      </c>
      <c r="K182" s="259" t="str">
        <f>IF('Result Sheet'!EA185="","",'Result Sheet'!EA185)</f>
        <v/>
      </c>
      <c r="L182" s="260" t="str">
        <f>IF('Result Sheet'!EB185="","",'Result Sheet'!EB185)</f>
        <v/>
      </c>
      <c r="M182" s="259" t="str">
        <f>IF('Result Sheet'!EC185="","",'Result Sheet'!EC185)</f>
        <v/>
      </c>
      <c r="N182" s="330" t="str">
        <f>IF('Result Sheet'!EH185="","",'Result Sheet'!EH185)</f>
        <v/>
      </c>
      <c r="O182" s="261" t="str">
        <f>IF('Result Sheet'!AC185="","",'Result Sheet'!AC185)</f>
        <v/>
      </c>
      <c r="P182" s="262" t="str">
        <f>IF('Result Sheet'!AD185="","",'Result Sheet'!AD185)</f>
        <v/>
      </c>
      <c r="Q182" s="261" t="str">
        <f>IF('Result Sheet'!AV185="","",'Result Sheet'!AV185)</f>
        <v/>
      </c>
      <c r="R182" s="262" t="str">
        <f>IF('Result Sheet'!AW185="","",'Result Sheet'!AW185)</f>
        <v/>
      </c>
      <c r="S182" s="261" t="str">
        <f>IF('Result Sheet'!BO185="","",'Result Sheet'!BO185)</f>
        <v/>
      </c>
      <c r="T182" s="262" t="str">
        <f>IF('Result Sheet'!BP185="","",'Result Sheet'!BP185)</f>
        <v/>
      </c>
      <c r="U182" s="261" t="str">
        <f>IF('Result Sheet'!CH185="","",'Result Sheet'!CH185)</f>
        <v/>
      </c>
      <c r="V182" s="262" t="str">
        <f>IF('Result Sheet'!CI185="","",'Result Sheet'!CI185)</f>
        <v/>
      </c>
      <c r="W182" s="261" t="str">
        <f>IF('Result Sheet'!DA185="","",'Result Sheet'!DA185)</f>
        <v/>
      </c>
      <c r="X182" s="262" t="str">
        <f>IF('Result Sheet'!DB185="","",'Result Sheet'!DB185)</f>
        <v/>
      </c>
      <c r="Y182" s="263" t="str">
        <f>IF('Result Sheet'!EG185="","",'Result Sheet'!EG185)</f>
        <v/>
      </c>
      <c r="BS182" s="264" t="str">
        <f>'Result Sheet'!G185</f>
        <v/>
      </c>
      <c r="BT182" s="265" t="str">
        <f t="shared" si="24"/>
        <v/>
      </c>
      <c r="BU182" s="265" t="str">
        <f t="shared" si="25"/>
        <v/>
      </c>
      <c r="BV182" s="265" t="str">
        <f t="shared" si="26"/>
        <v/>
      </c>
      <c r="BW182" s="265" t="str">
        <f t="shared" si="27"/>
        <v/>
      </c>
      <c r="BX182" s="265" t="str">
        <f t="shared" si="28"/>
        <v/>
      </c>
      <c r="BY182" s="265" t="str">
        <f t="shared" si="29"/>
        <v/>
      </c>
      <c r="BZ182" s="265" t="str">
        <f t="shared" si="30"/>
        <v/>
      </c>
      <c r="CA182" s="265" t="str">
        <f t="shared" si="31"/>
        <v/>
      </c>
      <c r="CB182" s="265" t="str">
        <f t="shared" si="32"/>
        <v/>
      </c>
      <c r="CC182" s="265" t="str">
        <f t="shared" si="33"/>
        <v/>
      </c>
      <c r="CD182" s="265" t="str">
        <f t="shared" si="34"/>
        <v/>
      </c>
      <c r="CE182" s="265" t="str">
        <f t="shared" si="35"/>
        <v/>
      </c>
      <c r="CF182" s="266"/>
    </row>
    <row r="183" spans="1:84" ht="15.9" customHeight="1">
      <c r="A183" s="253">
        <f>IF('[1]Statement of Marks'!A186="","",'[1]Statement of Marks'!A186)</f>
        <v>179</v>
      </c>
      <c r="B183" s="254" t="str">
        <f>IF('Result Sheet'!B186="","",'Result Sheet'!B186)</f>
        <v/>
      </c>
      <c r="C183" s="255" t="str">
        <f>IF('Result Sheet'!F186="","",'Result Sheet'!F186)</f>
        <v/>
      </c>
      <c r="D183" s="256" t="str">
        <f>IF('Result Sheet'!E186="","",'Result Sheet'!E186)</f>
        <v/>
      </c>
      <c r="E183" s="257" t="str">
        <f>IF('Result Sheet'!G186="","",'Result Sheet'!G186)</f>
        <v/>
      </c>
      <c r="F183" s="257" t="str">
        <f>IF('Result Sheet'!H186="","",'Result Sheet'!H186)</f>
        <v/>
      </c>
      <c r="G183" s="257" t="str">
        <f>IF('Result Sheet'!I186="","",'Result Sheet'!I186)</f>
        <v/>
      </c>
      <c r="H183" s="258" t="str">
        <f>IF('Result Sheet'!K186="","",'Result Sheet'!K186)</f>
        <v/>
      </c>
      <c r="I183" s="258" t="str">
        <f>IF('Result Sheet'!J186="","",'Result Sheet'!J186)</f>
        <v/>
      </c>
      <c r="J183" s="388" t="str">
        <f>IF('Result Sheet'!EE186="","",'Result Sheet'!EE186)</f>
        <v/>
      </c>
      <c r="K183" s="259" t="str">
        <f>IF('Result Sheet'!EA186="","",'Result Sheet'!EA186)</f>
        <v/>
      </c>
      <c r="L183" s="260" t="str">
        <f>IF('Result Sheet'!EB186="","",'Result Sheet'!EB186)</f>
        <v/>
      </c>
      <c r="M183" s="259" t="str">
        <f>IF('Result Sheet'!EC186="","",'Result Sheet'!EC186)</f>
        <v/>
      </c>
      <c r="N183" s="330" t="str">
        <f>IF('Result Sheet'!EH186="","",'Result Sheet'!EH186)</f>
        <v/>
      </c>
      <c r="O183" s="261" t="str">
        <f>IF('Result Sheet'!AC186="","",'Result Sheet'!AC186)</f>
        <v/>
      </c>
      <c r="P183" s="262" t="str">
        <f>IF('Result Sheet'!AD186="","",'Result Sheet'!AD186)</f>
        <v/>
      </c>
      <c r="Q183" s="261" t="str">
        <f>IF('Result Sheet'!AV186="","",'Result Sheet'!AV186)</f>
        <v/>
      </c>
      <c r="R183" s="262" t="str">
        <f>IF('Result Sheet'!AW186="","",'Result Sheet'!AW186)</f>
        <v/>
      </c>
      <c r="S183" s="261" t="str">
        <f>IF('Result Sheet'!BO186="","",'Result Sheet'!BO186)</f>
        <v/>
      </c>
      <c r="T183" s="262" t="str">
        <f>IF('Result Sheet'!BP186="","",'Result Sheet'!BP186)</f>
        <v/>
      </c>
      <c r="U183" s="261" t="str">
        <f>IF('Result Sheet'!CH186="","",'Result Sheet'!CH186)</f>
        <v/>
      </c>
      <c r="V183" s="262" t="str">
        <f>IF('Result Sheet'!CI186="","",'Result Sheet'!CI186)</f>
        <v/>
      </c>
      <c r="W183" s="261" t="str">
        <f>IF('Result Sheet'!DA186="","",'Result Sheet'!DA186)</f>
        <v/>
      </c>
      <c r="X183" s="262" t="str">
        <f>IF('Result Sheet'!DB186="","",'Result Sheet'!DB186)</f>
        <v/>
      </c>
      <c r="Y183" s="263" t="str">
        <f>IF('Result Sheet'!EG186="","",'Result Sheet'!EG186)</f>
        <v/>
      </c>
      <c r="BS183" s="264" t="str">
        <f>'Result Sheet'!G186</f>
        <v/>
      </c>
      <c r="BT183" s="265" t="str">
        <f t="shared" si="24"/>
        <v/>
      </c>
      <c r="BU183" s="265" t="str">
        <f t="shared" si="25"/>
        <v/>
      </c>
      <c r="BV183" s="265" t="str">
        <f t="shared" si="26"/>
        <v/>
      </c>
      <c r="BW183" s="265" t="str">
        <f t="shared" si="27"/>
        <v/>
      </c>
      <c r="BX183" s="265" t="str">
        <f t="shared" si="28"/>
        <v/>
      </c>
      <c r="BY183" s="265" t="str">
        <f t="shared" si="29"/>
        <v/>
      </c>
      <c r="BZ183" s="265" t="str">
        <f t="shared" si="30"/>
        <v/>
      </c>
      <c r="CA183" s="265" t="str">
        <f t="shared" si="31"/>
        <v/>
      </c>
      <c r="CB183" s="265" t="str">
        <f t="shared" si="32"/>
        <v/>
      </c>
      <c r="CC183" s="265" t="str">
        <f t="shared" si="33"/>
        <v/>
      </c>
      <c r="CD183" s="265" t="str">
        <f t="shared" si="34"/>
        <v/>
      </c>
      <c r="CE183" s="265" t="str">
        <f t="shared" si="35"/>
        <v/>
      </c>
      <c r="CF183" s="266"/>
    </row>
    <row r="184" spans="1:84" ht="15.9" customHeight="1">
      <c r="A184" s="253">
        <f>IF('[1]Statement of Marks'!A187="","",'[1]Statement of Marks'!A187)</f>
        <v>180</v>
      </c>
      <c r="B184" s="254" t="str">
        <f>IF('Result Sheet'!B187="","",'Result Sheet'!B187)</f>
        <v/>
      </c>
      <c r="C184" s="255" t="str">
        <f>IF('Result Sheet'!F187="","",'Result Sheet'!F187)</f>
        <v/>
      </c>
      <c r="D184" s="256" t="str">
        <f>IF('Result Sheet'!E187="","",'Result Sheet'!E187)</f>
        <v/>
      </c>
      <c r="E184" s="257" t="str">
        <f>IF('Result Sheet'!G187="","",'Result Sheet'!G187)</f>
        <v/>
      </c>
      <c r="F184" s="257" t="str">
        <f>IF('Result Sheet'!H187="","",'Result Sheet'!H187)</f>
        <v/>
      </c>
      <c r="G184" s="257" t="str">
        <f>IF('Result Sheet'!I187="","",'Result Sheet'!I187)</f>
        <v/>
      </c>
      <c r="H184" s="258" t="str">
        <f>IF('Result Sheet'!K187="","",'Result Sheet'!K187)</f>
        <v/>
      </c>
      <c r="I184" s="258" t="str">
        <f>IF('Result Sheet'!J187="","",'Result Sheet'!J187)</f>
        <v/>
      </c>
      <c r="J184" s="388" t="str">
        <f>IF('Result Sheet'!EE187="","",'Result Sheet'!EE187)</f>
        <v/>
      </c>
      <c r="K184" s="259" t="str">
        <f>IF('Result Sheet'!EA187="","",'Result Sheet'!EA187)</f>
        <v/>
      </c>
      <c r="L184" s="260" t="str">
        <f>IF('Result Sheet'!EB187="","",'Result Sheet'!EB187)</f>
        <v/>
      </c>
      <c r="M184" s="259" t="str">
        <f>IF('Result Sheet'!EC187="","",'Result Sheet'!EC187)</f>
        <v/>
      </c>
      <c r="N184" s="330" t="str">
        <f>IF('Result Sheet'!EH187="","",'Result Sheet'!EH187)</f>
        <v/>
      </c>
      <c r="O184" s="261" t="str">
        <f>IF('Result Sheet'!AC187="","",'Result Sheet'!AC187)</f>
        <v/>
      </c>
      <c r="P184" s="262" t="str">
        <f>IF('Result Sheet'!AD187="","",'Result Sheet'!AD187)</f>
        <v/>
      </c>
      <c r="Q184" s="261" t="str">
        <f>IF('Result Sheet'!AV187="","",'Result Sheet'!AV187)</f>
        <v/>
      </c>
      <c r="R184" s="262" t="str">
        <f>IF('Result Sheet'!AW187="","",'Result Sheet'!AW187)</f>
        <v/>
      </c>
      <c r="S184" s="261" t="str">
        <f>IF('Result Sheet'!BO187="","",'Result Sheet'!BO187)</f>
        <v/>
      </c>
      <c r="T184" s="262" t="str">
        <f>IF('Result Sheet'!BP187="","",'Result Sheet'!BP187)</f>
        <v/>
      </c>
      <c r="U184" s="261" t="str">
        <f>IF('Result Sheet'!CH187="","",'Result Sheet'!CH187)</f>
        <v/>
      </c>
      <c r="V184" s="262" t="str">
        <f>IF('Result Sheet'!CI187="","",'Result Sheet'!CI187)</f>
        <v/>
      </c>
      <c r="W184" s="261" t="str">
        <f>IF('Result Sheet'!DA187="","",'Result Sheet'!DA187)</f>
        <v/>
      </c>
      <c r="X184" s="262" t="str">
        <f>IF('Result Sheet'!DB187="","",'Result Sheet'!DB187)</f>
        <v/>
      </c>
      <c r="Y184" s="263" t="str">
        <f>IF('Result Sheet'!EG187="","",'Result Sheet'!EG187)</f>
        <v/>
      </c>
      <c r="BS184" s="264" t="str">
        <f>'Result Sheet'!G187</f>
        <v/>
      </c>
      <c r="BT184" s="265" t="str">
        <f t="shared" si="24"/>
        <v/>
      </c>
      <c r="BU184" s="265" t="str">
        <f t="shared" si="25"/>
        <v/>
      </c>
      <c r="BV184" s="265" t="str">
        <f t="shared" si="26"/>
        <v/>
      </c>
      <c r="BW184" s="265" t="str">
        <f t="shared" si="27"/>
        <v/>
      </c>
      <c r="BX184" s="265" t="str">
        <f t="shared" si="28"/>
        <v/>
      </c>
      <c r="BY184" s="265" t="str">
        <f t="shared" si="29"/>
        <v/>
      </c>
      <c r="BZ184" s="265" t="str">
        <f t="shared" si="30"/>
        <v/>
      </c>
      <c r="CA184" s="265" t="str">
        <f t="shared" si="31"/>
        <v/>
      </c>
      <c r="CB184" s="265" t="str">
        <f t="shared" si="32"/>
        <v/>
      </c>
      <c r="CC184" s="265" t="str">
        <f t="shared" si="33"/>
        <v/>
      </c>
      <c r="CD184" s="265" t="str">
        <f t="shared" si="34"/>
        <v/>
      </c>
      <c r="CE184" s="265" t="str">
        <f t="shared" si="35"/>
        <v/>
      </c>
      <c r="CF184" s="266"/>
    </row>
    <row r="185" spans="1:84" ht="15.9" customHeight="1">
      <c r="A185" s="253">
        <f>IF('[1]Statement of Marks'!A188="","",'[1]Statement of Marks'!A188)</f>
        <v>181</v>
      </c>
      <c r="B185" s="254" t="str">
        <f>IF('Result Sheet'!B188="","",'Result Sheet'!B188)</f>
        <v/>
      </c>
      <c r="C185" s="255" t="str">
        <f>IF('Result Sheet'!F188="","",'Result Sheet'!F188)</f>
        <v/>
      </c>
      <c r="D185" s="256" t="str">
        <f>IF('Result Sheet'!E188="","",'Result Sheet'!E188)</f>
        <v/>
      </c>
      <c r="E185" s="257" t="str">
        <f>IF('Result Sheet'!G188="","",'Result Sheet'!G188)</f>
        <v/>
      </c>
      <c r="F185" s="257" t="str">
        <f>IF('Result Sheet'!H188="","",'Result Sheet'!H188)</f>
        <v/>
      </c>
      <c r="G185" s="257" t="str">
        <f>IF('Result Sheet'!I188="","",'Result Sheet'!I188)</f>
        <v/>
      </c>
      <c r="H185" s="258" t="str">
        <f>IF('Result Sheet'!K188="","",'Result Sheet'!K188)</f>
        <v/>
      </c>
      <c r="I185" s="258" t="str">
        <f>IF('Result Sheet'!J188="","",'Result Sheet'!J188)</f>
        <v/>
      </c>
      <c r="J185" s="388" t="str">
        <f>IF('Result Sheet'!EE188="","",'Result Sheet'!EE188)</f>
        <v/>
      </c>
      <c r="K185" s="259" t="str">
        <f>IF('Result Sheet'!EA188="","",'Result Sheet'!EA188)</f>
        <v/>
      </c>
      <c r="L185" s="260" t="str">
        <f>IF('Result Sheet'!EB188="","",'Result Sheet'!EB188)</f>
        <v/>
      </c>
      <c r="M185" s="259" t="str">
        <f>IF('Result Sheet'!EC188="","",'Result Sheet'!EC188)</f>
        <v/>
      </c>
      <c r="N185" s="330" t="str">
        <f>IF('Result Sheet'!EH188="","",'Result Sheet'!EH188)</f>
        <v/>
      </c>
      <c r="O185" s="261" t="str">
        <f>IF('Result Sheet'!AC188="","",'Result Sheet'!AC188)</f>
        <v/>
      </c>
      <c r="P185" s="262" t="str">
        <f>IF('Result Sheet'!AD188="","",'Result Sheet'!AD188)</f>
        <v/>
      </c>
      <c r="Q185" s="261" t="str">
        <f>IF('Result Sheet'!AV188="","",'Result Sheet'!AV188)</f>
        <v/>
      </c>
      <c r="R185" s="262" t="str">
        <f>IF('Result Sheet'!AW188="","",'Result Sheet'!AW188)</f>
        <v/>
      </c>
      <c r="S185" s="261" t="str">
        <f>IF('Result Sheet'!BO188="","",'Result Sheet'!BO188)</f>
        <v/>
      </c>
      <c r="T185" s="262" t="str">
        <f>IF('Result Sheet'!BP188="","",'Result Sheet'!BP188)</f>
        <v/>
      </c>
      <c r="U185" s="261" t="str">
        <f>IF('Result Sheet'!CH188="","",'Result Sheet'!CH188)</f>
        <v/>
      </c>
      <c r="V185" s="262" t="str">
        <f>IF('Result Sheet'!CI188="","",'Result Sheet'!CI188)</f>
        <v/>
      </c>
      <c r="W185" s="261" t="str">
        <f>IF('Result Sheet'!DA188="","",'Result Sheet'!DA188)</f>
        <v/>
      </c>
      <c r="X185" s="262" t="str">
        <f>IF('Result Sheet'!DB188="","",'Result Sheet'!DB188)</f>
        <v/>
      </c>
      <c r="Y185" s="263" t="str">
        <f>IF('Result Sheet'!EG188="","",'Result Sheet'!EG188)</f>
        <v/>
      </c>
      <c r="BS185" s="264" t="str">
        <f>'Result Sheet'!G188</f>
        <v/>
      </c>
      <c r="BT185" s="265" t="str">
        <f t="shared" si="24"/>
        <v/>
      </c>
      <c r="BU185" s="265" t="str">
        <f t="shared" si="25"/>
        <v/>
      </c>
      <c r="BV185" s="265" t="str">
        <f t="shared" si="26"/>
        <v/>
      </c>
      <c r="BW185" s="265" t="str">
        <f t="shared" si="27"/>
        <v/>
      </c>
      <c r="BX185" s="265" t="str">
        <f t="shared" si="28"/>
        <v/>
      </c>
      <c r="BY185" s="265" t="str">
        <f t="shared" si="29"/>
        <v/>
      </c>
      <c r="BZ185" s="265" t="str">
        <f t="shared" si="30"/>
        <v/>
      </c>
      <c r="CA185" s="265" t="str">
        <f t="shared" si="31"/>
        <v/>
      </c>
      <c r="CB185" s="265" t="str">
        <f t="shared" si="32"/>
        <v/>
      </c>
      <c r="CC185" s="265" t="str">
        <f t="shared" si="33"/>
        <v/>
      </c>
      <c r="CD185" s="265" t="str">
        <f t="shared" si="34"/>
        <v/>
      </c>
      <c r="CE185" s="265" t="str">
        <f t="shared" si="35"/>
        <v/>
      </c>
      <c r="CF185" s="266"/>
    </row>
    <row r="186" spans="1:84" ht="15.9" customHeight="1">
      <c r="A186" s="253">
        <f>IF('[1]Statement of Marks'!A189="","",'[1]Statement of Marks'!A189)</f>
        <v>182</v>
      </c>
      <c r="B186" s="254" t="str">
        <f>IF('Result Sheet'!B189="","",'Result Sheet'!B189)</f>
        <v/>
      </c>
      <c r="C186" s="255" t="str">
        <f>IF('Result Sheet'!F189="","",'Result Sheet'!F189)</f>
        <v/>
      </c>
      <c r="D186" s="256" t="str">
        <f>IF('Result Sheet'!E189="","",'Result Sheet'!E189)</f>
        <v/>
      </c>
      <c r="E186" s="257" t="str">
        <f>IF('Result Sheet'!G189="","",'Result Sheet'!G189)</f>
        <v/>
      </c>
      <c r="F186" s="257" t="str">
        <f>IF('Result Sheet'!H189="","",'Result Sheet'!H189)</f>
        <v/>
      </c>
      <c r="G186" s="257" t="str">
        <f>IF('Result Sheet'!I189="","",'Result Sheet'!I189)</f>
        <v/>
      </c>
      <c r="H186" s="258" t="str">
        <f>IF('Result Sheet'!K189="","",'Result Sheet'!K189)</f>
        <v/>
      </c>
      <c r="I186" s="258" t="str">
        <f>IF('Result Sheet'!J189="","",'Result Sheet'!J189)</f>
        <v/>
      </c>
      <c r="J186" s="388" t="str">
        <f>IF('Result Sheet'!EE189="","",'Result Sheet'!EE189)</f>
        <v/>
      </c>
      <c r="K186" s="259" t="str">
        <f>IF('Result Sheet'!EA189="","",'Result Sheet'!EA189)</f>
        <v/>
      </c>
      <c r="L186" s="260" t="str">
        <f>IF('Result Sheet'!EB189="","",'Result Sheet'!EB189)</f>
        <v/>
      </c>
      <c r="M186" s="259" t="str">
        <f>IF('Result Sheet'!EC189="","",'Result Sheet'!EC189)</f>
        <v/>
      </c>
      <c r="N186" s="330" t="str">
        <f>IF('Result Sheet'!EH189="","",'Result Sheet'!EH189)</f>
        <v/>
      </c>
      <c r="O186" s="261" t="str">
        <f>IF('Result Sheet'!AC189="","",'Result Sheet'!AC189)</f>
        <v/>
      </c>
      <c r="P186" s="262" t="str">
        <f>IF('Result Sheet'!AD189="","",'Result Sheet'!AD189)</f>
        <v/>
      </c>
      <c r="Q186" s="261" t="str">
        <f>IF('Result Sheet'!AV189="","",'Result Sheet'!AV189)</f>
        <v/>
      </c>
      <c r="R186" s="262" t="str">
        <f>IF('Result Sheet'!AW189="","",'Result Sheet'!AW189)</f>
        <v/>
      </c>
      <c r="S186" s="261" t="str">
        <f>IF('Result Sheet'!BO189="","",'Result Sheet'!BO189)</f>
        <v/>
      </c>
      <c r="T186" s="262" t="str">
        <f>IF('Result Sheet'!BP189="","",'Result Sheet'!BP189)</f>
        <v/>
      </c>
      <c r="U186" s="261" t="str">
        <f>IF('Result Sheet'!CH189="","",'Result Sheet'!CH189)</f>
        <v/>
      </c>
      <c r="V186" s="262" t="str">
        <f>IF('Result Sheet'!CI189="","",'Result Sheet'!CI189)</f>
        <v/>
      </c>
      <c r="W186" s="261" t="str">
        <f>IF('Result Sheet'!DA189="","",'Result Sheet'!DA189)</f>
        <v/>
      </c>
      <c r="X186" s="262" t="str">
        <f>IF('Result Sheet'!DB189="","",'Result Sheet'!DB189)</f>
        <v/>
      </c>
      <c r="Y186" s="263" t="str">
        <f>IF('Result Sheet'!EG189="","",'Result Sheet'!EG189)</f>
        <v/>
      </c>
      <c r="BS186" s="264" t="str">
        <f>'Result Sheet'!G189</f>
        <v/>
      </c>
      <c r="BT186" s="265" t="str">
        <f t="shared" si="24"/>
        <v/>
      </c>
      <c r="BU186" s="265" t="str">
        <f t="shared" si="25"/>
        <v/>
      </c>
      <c r="BV186" s="265" t="str">
        <f t="shared" si="26"/>
        <v/>
      </c>
      <c r="BW186" s="265" t="str">
        <f t="shared" si="27"/>
        <v/>
      </c>
      <c r="BX186" s="265" t="str">
        <f t="shared" si="28"/>
        <v/>
      </c>
      <c r="BY186" s="265" t="str">
        <f t="shared" si="29"/>
        <v/>
      </c>
      <c r="BZ186" s="265" t="str">
        <f t="shared" si="30"/>
        <v/>
      </c>
      <c r="CA186" s="265" t="str">
        <f t="shared" si="31"/>
        <v/>
      </c>
      <c r="CB186" s="265" t="str">
        <f t="shared" si="32"/>
        <v/>
      </c>
      <c r="CC186" s="265" t="str">
        <f t="shared" si="33"/>
        <v/>
      </c>
      <c r="CD186" s="265" t="str">
        <f t="shared" si="34"/>
        <v/>
      </c>
      <c r="CE186" s="265" t="str">
        <f t="shared" si="35"/>
        <v/>
      </c>
      <c r="CF186" s="266"/>
    </row>
    <row r="187" spans="1:84" ht="15.9" customHeight="1">
      <c r="A187" s="253">
        <f>IF('[1]Statement of Marks'!A190="","",'[1]Statement of Marks'!A190)</f>
        <v>183</v>
      </c>
      <c r="B187" s="254" t="str">
        <f>IF('Result Sheet'!B190="","",'Result Sheet'!B190)</f>
        <v/>
      </c>
      <c r="C187" s="255" t="str">
        <f>IF('Result Sheet'!F190="","",'Result Sheet'!F190)</f>
        <v/>
      </c>
      <c r="D187" s="256" t="str">
        <f>IF('Result Sheet'!E190="","",'Result Sheet'!E190)</f>
        <v/>
      </c>
      <c r="E187" s="257" t="str">
        <f>IF('Result Sheet'!G190="","",'Result Sheet'!G190)</f>
        <v/>
      </c>
      <c r="F187" s="257" t="str">
        <f>IF('Result Sheet'!H190="","",'Result Sheet'!H190)</f>
        <v/>
      </c>
      <c r="G187" s="257" t="str">
        <f>IF('Result Sheet'!I190="","",'Result Sheet'!I190)</f>
        <v/>
      </c>
      <c r="H187" s="258" t="str">
        <f>IF('Result Sheet'!K190="","",'Result Sheet'!K190)</f>
        <v/>
      </c>
      <c r="I187" s="258" t="str">
        <f>IF('Result Sheet'!J190="","",'Result Sheet'!J190)</f>
        <v/>
      </c>
      <c r="J187" s="388" t="str">
        <f>IF('Result Sheet'!EE190="","",'Result Sheet'!EE190)</f>
        <v/>
      </c>
      <c r="K187" s="259" t="str">
        <f>IF('Result Sheet'!EA190="","",'Result Sheet'!EA190)</f>
        <v/>
      </c>
      <c r="L187" s="260" t="str">
        <f>IF('Result Sheet'!EB190="","",'Result Sheet'!EB190)</f>
        <v/>
      </c>
      <c r="M187" s="259" t="str">
        <f>IF('Result Sheet'!EC190="","",'Result Sheet'!EC190)</f>
        <v/>
      </c>
      <c r="N187" s="330" t="str">
        <f>IF('Result Sheet'!EH190="","",'Result Sheet'!EH190)</f>
        <v/>
      </c>
      <c r="O187" s="261" t="str">
        <f>IF('Result Sheet'!AC190="","",'Result Sheet'!AC190)</f>
        <v/>
      </c>
      <c r="P187" s="262" t="str">
        <f>IF('Result Sheet'!AD190="","",'Result Sheet'!AD190)</f>
        <v/>
      </c>
      <c r="Q187" s="261" t="str">
        <f>IF('Result Sheet'!AV190="","",'Result Sheet'!AV190)</f>
        <v/>
      </c>
      <c r="R187" s="262" t="str">
        <f>IF('Result Sheet'!AW190="","",'Result Sheet'!AW190)</f>
        <v/>
      </c>
      <c r="S187" s="261" t="str">
        <f>IF('Result Sheet'!BO190="","",'Result Sheet'!BO190)</f>
        <v/>
      </c>
      <c r="T187" s="262" t="str">
        <f>IF('Result Sheet'!BP190="","",'Result Sheet'!BP190)</f>
        <v/>
      </c>
      <c r="U187" s="261" t="str">
        <f>IF('Result Sheet'!CH190="","",'Result Sheet'!CH190)</f>
        <v/>
      </c>
      <c r="V187" s="262" t="str">
        <f>IF('Result Sheet'!CI190="","",'Result Sheet'!CI190)</f>
        <v/>
      </c>
      <c r="W187" s="261" t="str">
        <f>IF('Result Sheet'!DA190="","",'Result Sheet'!DA190)</f>
        <v/>
      </c>
      <c r="X187" s="262" t="str">
        <f>IF('Result Sheet'!DB190="","",'Result Sheet'!DB190)</f>
        <v/>
      </c>
      <c r="Y187" s="263" t="str">
        <f>IF('Result Sheet'!EG190="","",'Result Sheet'!EG190)</f>
        <v/>
      </c>
      <c r="BS187" s="264" t="str">
        <f>'Result Sheet'!G190</f>
        <v/>
      </c>
      <c r="BT187" s="265" t="str">
        <f t="shared" si="24"/>
        <v/>
      </c>
      <c r="BU187" s="265" t="str">
        <f t="shared" si="25"/>
        <v/>
      </c>
      <c r="BV187" s="265" t="str">
        <f t="shared" si="26"/>
        <v/>
      </c>
      <c r="BW187" s="265" t="str">
        <f t="shared" si="27"/>
        <v/>
      </c>
      <c r="BX187" s="265" t="str">
        <f t="shared" si="28"/>
        <v/>
      </c>
      <c r="BY187" s="265" t="str">
        <f t="shared" si="29"/>
        <v/>
      </c>
      <c r="BZ187" s="265" t="str">
        <f t="shared" si="30"/>
        <v/>
      </c>
      <c r="CA187" s="265" t="str">
        <f t="shared" si="31"/>
        <v/>
      </c>
      <c r="CB187" s="265" t="str">
        <f t="shared" si="32"/>
        <v/>
      </c>
      <c r="CC187" s="265" t="str">
        <f t="shared" si="33"/>
        <v/>
      </c>
      <c r="CD187" s="265" t="str">
        <f t="shared" si="34"/>
        <v/>
      </c>
      <c r="CE187" s="265" t="str">
        <f t="shared" si="35"/>
        <v/>
      </c>
      <c r="CF187" s="266"/>
    </row>
    <row r="188" spans="1:84" ht="15.9" customHeight="1">
      <c r="A188" s="253">
        <f>IF('[1]Statement of Marks'!A191="","",'[1]Statement of Marks'!A191)</f>
        <v>184</v>
      </c>
      <c r="B188" s="254" t="str">
        <f>IF('Result Sheet'!B191="","",'Result Sheet'!B191)</f>
        <v/>
      </c>
      <c r="C188" s="255" t="str">
        <f>IF('Result Sheet'!F191="","",'Result Sheet'!F191)</f>
        <v/>
      </c>
      <c r="D188" s="256" t="str">
        <f>IF('Result Sheet'!E191="","",'Result Sheet'!E191)</f>
        <v/>
      </c>
      <c r="E188" s="257" t="str">
        <f>IF('Result Sheet'!G191="","",'Result Sheet'!G191)</f>
        <v/>
      </c>
      <c r="F188" s="257" t="str">
        <f>IF('Result Sheet'!H191="","",'Result Sheet'!H191)</f>
        <v/>
      </c>
      <c r="G188" s="257" t="str">
        <f>IF('Result Sheet'!I191="","",'Result Sheet'!I191)</f>
        <v/>
      </c>
      <c r="H188" s="258" t="str">
        <f>IF('Result Sheet'!K191="","",'Result Sheet'!K191)</f>
        <v/>
      </c>
      <c r="I188" s="258" t="str">
        <f>IF('Result Sheet'!J191="","",'Result Sheet'!J191)</f>
        <v/>
      </c>
      <c r="J188" s="388" t="str">
        <f>IF('Result Sheet'!EE191="","",'Result Sheet'!EE191)</f>
        <v/>
      </c>
      <c r="K188" s="259" t="str">
        <f>IF('Result Sheet'!EA191="","",'Result Sheet'!EA191)</f>
        <v/>
      </c>
      <c r="L188" s="260" t="str">
        <f>IF('Result Sheet'!EB191="","",'Result Sheet'!EB191)</f>
        <v/>
      </c>
      <c r="M188" s="259" t="str">
        <f>IF('Result Sheet'!EC191="","",'Result Sheet'!EC191)</f>
        <v/>
      </c>
      <c r="N188" s="330" t="str">
        <f>IF('Result Sheet'!EH191="","",'Result Sheet'!EH191)</f>
        <v/>
      </c>
      <c r="O188" s="261" t="str">
        <f>IF('Result Sheet'!AC191="","",'Result Sheet'!AC191)</f>
        <v/>
      </c>
      <c r="P188" s="262" t="str">
        <f>IF('Result Sheet'!AD191="","",'Result Sheet'!AD191)</f>
        <v/>
      </c>
      <c r="Q188" s="261" t="str">
        <f>IF('Result Sheet'!AV191="","",'Result Sheet'!AV191)</f>
        <v/>
      </c>
      <c r="R188" s="262" t="str">
        <f>IF('Result Sheet'!AW191="","",'Result Sheet'!AW191)</f>
        <v/>
      </c>
      <c r="S188" s="261" t="str">
        <f>IF('Result Sheet'!BO191="","",'Result Sheet'!BO191)</f>
        <v/>
      </c>
      <c r="T188" s="262" t="str">
        <f>IF('Result Sheet'!BP191="","",'Result Sheet'!BP191)</f>
        <v/>
      </c>
      <c r="U188" s="261" t="str">
        <f>IF('Result Sheet'!CH191="","",'Result Sheet'!CH191)</f>
        <v/>
      </c>
      <c r="V188" s="262" t="str">
        <f>IF('Result Sheet'!CI191="","",'Result Sheet'!CI191)</f>
        <v/>
      </c>
      <c r="W188" s="261" t="str">
        <f>IF('Result Sheet'!DA191="","",'Result Sheet'!DA191)</f>
        <v/>
      </c>
      <c r="X188" s="262" t="str">
        <f>IF('Result Sheet'!DB191="","",'Result Sheet'!DB191)</f>
        <v/>
      </c>
      <c r="Y188" s="263" t="str">
        <f>IF('Result Sheet'!EG191="","",'Result Sheet'!EG191)</f>
        <v/>
      </c>
      <c r="BS188" s="264" t="str">
        <f>'Result Sheet'!G191</f>
        <v/>
      </c>
      <c r="BT188" s="265" t="str">
        <f t="shared" si="24"/>
        <v/>
      </c>
      <c r="BU188" s="265" t="str">
        <f t="shared" si="25"/>
        <v/>
      </c>
      <c r="BV188" s="265" t="str">
        <f t="shared" si="26"/>
        <v/>
      </c>
      <c r="BW188" s="265" t="str">
        <f t="shared" si="27"/>
        <v/>
      </c>
      <c r="BX188" s="265" t="str">
        <f t="shared" si="28"/>
        <v/>
      </c>
      <c r="BY188" s="265" t="str">
        <f t="shared" si="29"/>
        <v/>
      </c>
      <c r="BZ188" s="265" t="str">
        <f t="shared" si="30"/>
        <v/>
      </c>
      <c r="CA188" s="265" t="str">
        <f t="shared" si="31"/>
        <v/>
      </c>
      <c r="CB188" s="265" t="str">
        <f t="shared" si="32"/>
        <v/>
      </c>
      <c r="CC188" s="265" t="str">
        <f t="shared" si="33"/>
        <v/>
      </c>
      <c r="CD188" s="265" t="str">
        <f t="shared" si="34"/>
        <v/>
      </c>
      <c r="CE188" s="265" t="str">
        <f t="shared" si="35"/>
        <v/>
      </c>
      <c r="CF188" s="266"/>
    </row>
    <row r="189" spans="1:84" ht="15.9" customHeight="1">
      <c r="A189" s="253">
        <f>IF('[1]Statement of Marks'!A192="","",'[1]Statement of Marks'!A192)</f>
        <v>185</v>
      </c>
      <c r="B189" s="254" t="str">
        <f>IF('Result Sheet'!B192="","",'Result Sheet'!B192)</f>
        <v/>
      </c>
      <c r="C189" s="255" t="str">
        <f>IF('Result Sheet'!F192="","",'Result Sheet'!F192)</f>
        <v/>
      </c>
      <c r="D189" s="256" t="str">
        <f>IF('Result Sheet'!E192="","",'Result Sheet'!E192)</f>
        <v/>
      </c>
      <c r="E189" s="257" t="str">
        <f>IF('Result Sheet'!G192="","",'Result Sheet'!G192)</f>
        <v/>
      </c>
      <c r="F189" s="257" t="str">
        <f>IF('Result Sheet'!H192="","",'Result Sheet'!H192)</f>
        <v/>
      </c>
      <c r="G189" s="257" t="str">
        <f>IF('Result Sheet'!I192="","",'Result Sheet'!I192)</f>
        <v/>
      </c>
      <c r="H189" s="258" t="str">
        <f>IF('Result Sheet'!K192="","",'Result Sheet'!K192)</f>
        <v/>
      </c>
      <c r="I189" s="258" t="str">
        <f>IF('Result Sheet'!J192="","",'Result Sheet'!J192)</f>
        <v/>
      </c>
      <c r="J189" s="388" t="str">
        <f>IF('Result Sheet'!EE192="","",'Result Sheet'!EE192)</f>
        <v/>
      </c>
      <c r="K189" s="259" t="str">
        <f>IF('Result Sheet'!EA192="","",'Result Sheet'!EA192)</f>
        <v/>
      </c>
      <c r="L189" s="260" t="str">
        <f>IF('Result Sheet'!EB192="","",'Result Sheet'!EB192)</f>
        <v/>
      </c>
      <c r="M189" s="259" t="str">
        <f>IF('Result Sheet'!EC192="","",'Result Sheet'!EC192)</f>
        <v/>
      </c>
      <c r="N189" s="330" t="str">
        <f>IF('Result Sheet'!EH192="","",'Result Sheet'!EH192)</f>
        <v/>
      </c>
      <c r="O189" s="261" t="str">
        <f>IF('Result Sheet'!AC192="","",'Result Sheet'!AC192)</f>
        <v/>
      </c>
      <c r="P189" s="262" t="str">
        <f>IF('Result Sheet'!AD192="","",'Result Sheet'!AD192)</f>
        <v/>
      </c>
      <c r="Q189" s="261" t="str">
        <f>IF('Result Sheet'!AV192="","",'Result Sheet'!AV192)</f>
        <v/>
      </c>
      <c r="R189" s="262" t="str">
        <f>IF('Result Sheet'!AW192="","",'Result Sheet'!AW192)</f>
        <v/>
      </c>
      <c r="S189" s="261" t="str">
        <f>IF('Result Sheet'!BO192="","",'Result Sheet'!BO192)</f>
        <v/>
      </c>
      <c r="T189" s="262" t="str">
        <f>IF('Result Sheet'!BP192="","",'Result Sheet'!BP192)</f>
        <v/>
      </c>
      <c r="U189" s="261" t="str">
        <f>IF('Result Sheet'!CH192="","",'Result Sheet'!CH192)</f>
        <v/>
      </c>
      <c r="V189" s="262" t="str">
        <f>IF('Result Sheet'!CI192="","",'Result Sheet'!CI192)</f>
        <v/>
      </c>
      <c r="W189" s="261" t="str">
        <f>IF('Result Sheet'!DA192="","",'Result Sheet'!DA192)</f>
        <v/>
      </c>
      <c r="X189" s="262" t="str">
        <f>IF('Result Sheet'!DB192="","",'Result Sheet'!DB192)</f>
        <v/>
      </c>
      <c r="Y189" s="263" t="str">
        <f>IF('Result Sheet'!EG192="","",'Result Sheet'!EG192)</f>
        <v/>
      </c>
      <c r="BS189" s="264" t="str">
        <f>'Result Sheet'!G192</f>
        <v/>
      </c>
      <c r="BT189" s="265" t="str">
        <f t="shared" si="24"/>
        <v/>
      </c>
      <c r="BU189" s="265" t="str">
        <f t="shared" si="25"/>
        <v/>
      </c>
      <c r="BV189" s="265" t="str">
        <f t="shared" si="26"/>
        <v/>
      </c>
      <c r="BW189" s="265" t="str">
        <f t="shared" si="27"/>
        <v/>
      </c>
      <c r="BX189" s="265" t="str">
        <f t="shared" si="28"/>
        <v/>
      </c>
      <c r="BY189" s="265" t="str">
        <f t="shared" si="29"/>
        <v/>
      </c>
      <c r="BZ189" s="265" t="str">
        <f t="shared" si="30"/>
        <v/>
      </c>
      <c r="CA189" s="265" t="str">
        <f t="shared" si="31"/>
        <v/>
      </c>
      <c r="CB189" s="265" t="str">
        <f t="shared" si="32"/>
        <v/>
      </c>
      <c r="CC189" s="265" t="str">
        <f t="shared" si="33"/>
        <v/>
      </c>
      <c r="CD189" s="265" t="str">
        <f t="shared" si="34"/>
        <v/>
      </c>
      <c r="CE189" s="265" t="str">
        <f t="shared" si="35"/>
        <v/>
      </c>
      <c r="CF189" s="266"/>
    </row>
    <row r="190" spans="1:84" ht="15.9" customHeight="1">
      <c r="A190" s="253">
        <f>IF('[1]Statement of Marks'!A193="","",'[1]Statement of Marks'!A193)</f>
        <v>186</v>
      </c>
      <c r="B190" s="254" t="str">
        <f>IF('Result Sheet'!B193="","",'Result Sheet'!B193)</f>
        <v/>
      </c>
      <c r="C190" s="255" t="str">
        <f>IF('Result Sheet'!F193="","",'Result Sheet'!F193)</f>
        <v/>
      </c>
      <c r="D190" s="256" t="str">
        <f>IF('Result Sheet'!E193="","",'Result Sheet'!E193)</f>
        <v/>
      </c>
      <c r="E190" s="257" t="str">
        <f>IF('Result Sheet'!G193="","",'Result Sheet'!G193)</f>
        <v/>
      </c>
      <c r="F190" s="257" t="str">
        <f>IF('Result Sheet'!H193="","",'Result Sheet'!H193)</f>
        <v/>
      </c>
      <c r="G190" s="257" t="str">
        <f>IF('Result Sheet'!I193="","",'Result Sheet'!I193)</f>
        <v/>
      </c>
      <c r="H190" s="258" t="str">
        <f>IF('Result Sheet'!K193="","",'Result Sheet'!K193)</f>
        <v/>
      </c>
      <c r="I190" s="258" t="str">
        <f>IF('Result Sheet'!J193="","",'Result Sheet'!J193)</f>
        <v/>
      </c>
      <c r="J190" s="388" t="str">
        <f>IF('Result Sheet'!EE193="","",'Result Sheet'!EE193)</f>
        <v/>
      </c>
      <c r="K190" s="259" t="str">
        <f>IF('Result Sheet'!EA193="","",'Result Sheet'!EA193)</f>
        <v/>
      </c>
      <c r="L190" s="260" t="str">
        <f>IF('Result Sheet'!EB193="","",'Result Sheet'!EB193)</f>
        <v/>
      </c>
      <c r="M190" s="259" t="str">
        <f>IF('Result Sheet'!EC193="","",'Result Sheet'!EC193)</f>
        <v/>
      </c>
      <c r="N190" s="330" t="str">
        <f>IF('Result Sheet'!EH193="","",'Result Sheet'!EH193)</f>
        <v/>
      </c>
      <c r="O190" s="261" t="str">
        <f>IF('Result Sheet'!AC193="","",'Result Sheet'!AC193)</f>
        <v/>
      </c>
      <c r="P190" s="262" t="str">
        <f>IF('Result Sheet'!AD193="","",'Result Sheet'!AD193)</f>
        <v/>
      </c>
      <c r="Q190" s="261" t="str">
        <f>IF('Result Sheet'!AV193="","",'Result Sheet'!AV193)</f>
        <v/>
      </c>
      <c r="R190" s="262" t="str">
        <f>IF('Result Sheet'!AW193="","",'Result Sheet'!AW193)</f>
        <v/>
      </c>
      <c r="S190" s="261" t="str">
        <f>IF('Result Sheet'!BO193="","",'Result Sheet'!BO193)</f>
        <v/>
      </c>
      <c r="T190" s="262" t="str">
        <f>IF('Result Sheet'!BP193="","",'Result Sheet'!BP193)</f>
        <v/>
      </c>
      <c r="U190" s="261" t="str">
        <f>IF('Result Sheet'!CH193="","",'Result Sheet'!CH193)</f>
        <v/>
      </c>
      <c r="V190" s="262" t="str">
        <f>IF('Result Sheet'!CI193="","",'Result Sheet'!CI193)</f>
        <v/>
      </c>
      <c r="W190" s="261" t="str">
        <f>IF('Result Sheet'!DA193="","",'Result Sheet'!DA193)</f>
        <v/>
      </c>
      <c r="X190" s="262" t="str">
        <f>IF('Result Sheet'!DB193="","",'Result Sheet'!DB193)</f>
        <v/>
      </c>
      <c r="Y190" s="263" t="str">
        <f>IF('Result Sheet'!EG193="","",'Result Sheet'!EG193)</f>
        <v/>
      </c>
      <c r="BS190" s="264" t="str">
        <f>'Result Sheet'!G193</f>
        <v/>
      </c>
      <c r="BT190" s="265" t="str">
        <f t="shared" si="24"/>
        <v/>
      </c>
      <c r="BU190" s="265" t="str">
        <f t="shared" si="25"/>
        <v/>
      </c>
      <c r="BV190" s="265" t="str">
        <f t="shared" si="26"/>
        <v/>
      </c>
      <c r="BW190" s="265" t="str">
        <f t="shared" si="27"/>
        <v/>
      </c>
      <c r="BX190" s="265" t="str">
        <f t="shared" si="28"/>
        <v/>
      </c>
      <c r="BY190" s="265" t="str">
        <f t="shared" si="29"/>
        <v/>
      </c>
      <c r="BZ190" s="265" t="str">
        <f t="shared" si="30"/>
        <v/>
      </c>
      <c r="CA190" s="265" t="str">
        <f t="shared" si="31"/>
        <v/>
      </c>
      <c r="CB190" s="265" t="str">
        <f t="shared" si="32"/>
        <v/>
      </c>
      <c r="CC190" s="265" t="str">
        <f t="shared" si="33"/>
        <v/>
      </c>
      <c r="CD190" s="265" t="str">
        <f t="shared" si="34"/>
        <v/>
      </c>
      <c r="CE190" s="265" t="str">
        <f t="shared" si="35"/>
        <v/>
      </c>
      <c r="CF190" s="266"/>
    </row>
    <row r="191" spans="1:84" ht="15.9" customHeight="1">
      <c r="A191" s="253">
        <f>IF('[1]Statement of Marks'!A194="","",'[1]Statement of Marks'!A194)</f>
        <v>187</v>
      </c>
      <c r="B191" s="254" t="str">
        <f>IF('Result Sheet'!B194="","",'Result Sheet'!B194)</f>
        <v/>
      </c>
      <c r="C191" s="255" t="str">
        <f>IF('Result Sheet'!F194="","",'Result Sheet'!F194)</f>
        <v/>
      </c>
      <c r="D191" s="256" t="str">
        <f>IF('Result Sheet'!E194="","",'Result Sheet'!E194)</f>
        <v/>
      </c>
      <c r="E191" s="257" t="str">
        <f>IF('Result Sheet'!G194="","",'Result Sheet'!G194)</f>
        <v/>
      </c>
      <c r="F191" s="257" t="str">
        <f>IF('Result Sheet'!H194="","",'Result Sheet'!H194)</f>
        <v/>
      </c>
      <c r="G191" s="257" t="str">
        <f>IF('Result Sheet'!I194="","",'Result Sheet'!I194)</f>
        <v/>
      </c>
      <c r="H191" s="258" t="str">
        <f>IF('Result Sheet'!K194="","",'Result Sheet'!K194)</f>
        <v/>
      </c>
      <c r="I191" s="258" t="str">
        <f>IF('Result Sheet'!J194="","",'Result Sheet'!J194)</f>
        <v/>
      </c>
      <c r="J191" s="388" t="str">
        <f>IF('Result Sheet'!EE194="","",'Result Sheet'!EE194)</f>
        <v/>
      </c>
      <c r="K191" s="259" t="str">
        <f>IF('Result Sheet'!EA194="","",'Result Sheet'!EA194)</f>
        <v/>
      </c>
      <c r="L191" s="260" t="str">
        <f>IF('Result Sheet'!EB194="","",'Result Sheet'!EB194)</f>
        <v/>
      </c>
      <c r="M191" s="259" t="str">
        <f>IF('Result Sheet'!EC194="","",'Result Sheet'!EC194)</f>
        <v/>
      </c>
      <c r="N191" s="330" t="str">
        <f>IF('Result Sheet'!EH194="","",'Result Sheet'!EH194)</f>
        <v/>
      </c>
      <c r="O191" s="261" t="str">
        <f>IF('Result Sheet'!AC194="","",'Result Sheet'!AC194)</f>
        <v/>
      </c>
      <c r="P191" s="262" t="str">
        <f>IF('Result Sheet'!AD194="","",'Result Sheet'!AD194)</f>
        <v/>
      </c>
      <c r="Q191" s="261" t="str">
        <f>IF('Result Sheet'!AV194="","",'Result Sheet'!AV194)</f>
        <v/>
      </c>
      <c r="R191" s="262" t="str">
        <f>IF('Result Sheet'!AW194="","",'Result Sheet'!AW194)</f>
        <v/>
      </c>
      <c r="S191" s="261" t="str">
        <f>IF('Result Sheet'!BO194="","",'Result Sheet'!BO194)</f>
        <v/>
      </c>
      <c r="T191" s="262" t="str">
        <f>IF('Result Sheet'!BP194="","",'Result Sheet'!BP194)</f>
        <v/>
      </c>
      <c r="U191" s="261" t="str">
        <f>IF('Result Sheet'!CH194="","",'Result Sheet'!CH194)</f>
        <v/>
      </c>
      <c r="V191" s="262" t="str">
        <f>IF('Result Sheet'!CI194="","",'Result Sheet'!CI194)</f>
        <v/>
      </c>
      <c r="W191" s="261" t="str">
        <f>IF('Result Sheet'!DA194="","",'Result Sheet'!DA194)</f>
        <v/>
      </c>
      <c r="X191" s="262" t="str">
        <f>IF('Result Sheet'!DB194="","",'Result Sheet'!DB194)</f>
        <v/>
      </c>
      <c r="Y191" s="263" t="str">
        <f>IF('Result Sheet'!EG194="","",'Result Sheet'!EG194)</f>
        <v/>
      </c>
      <c r="BS191" s="264" t="str">
        <f>'Result Sheet'!G194</f>
        <v/>
      </c>
      <c r="BT191" s="265" t="str">
        <f t="shared" si="24"/>
        <v/>
      </c>
      <c r="BU191" s="265" t="str">
        <f t="shared" si="25"/>
        <v/>
      </c>
      <c r="BV191" s="265" t="str">
        <f t="shared" si="26"/>
        <v/>
      </c>
      <c r="BW191" s="265" t="str">
        <f t="shared" si="27"/>
        <v/>
      </c>
      <c r="BX191" s="265" t="str">
        <f t="shared" si="28"/>
        <v/>
      </c>
      <c r="BY191" s="265" t="str">
        <f t="shared" si="29"/>
        <v/>
      </c>
      <c r="BZ191" s="265" t="str">
        <f t="shared" si="30"/>
        <v/>
      </c>
      <c r="CA191" s="265" t="str">
        <f t="shared" si="31"/>
        <v/>
      </c>
      <c r="CB191" s="265" t="str">
        <f t="shared" si="32"/>
        <v/>
      </c>
      <c r="CC191" s="265" t="str">
        <f t="shared" si="33"/>
        <v/>
      </c>
      <c r="CD191" s="265" t="str">
        <f t="shared" si="34"/>
        <v/>
      </c>
      <c r="CE191" s="265" t="str">
        <f t="shared" si="35"/>
        <v/>
      </c>
      <c r="CF191" s="266"/>
    </row>
    <row r="192" spans="1:84" ht="15.9" customHeight="1">
      <c r="A192" s="253">
        <f>IF('[1]Statement of Marks'!A195="","",'[1]Statement of Marks'!A195)</f>
        <v>188</v>
      </c>
      <c r="B192" s="254" t="str">
        <f>IF('Result Sheet'!B195="","",'Result Sheet'!B195)</f>
        <v/>
      </c>
      <c r="C192" s="255" t="str">
        <f>IF('Result Sheet'!F195="","",'Result Sheet'!F195)</f>
        <v/>
      </c>
      <c r="D192" s="256" t="str">
        <f>IF('Result Sheet'!E195="","",'Result Sheet'!E195)</f>
        <v/>
      </c>
      <c r="E192" s="257" t="str">
        <f>IF('Result Sheet'!G195="","",'Result Sheet'!G195)</f>
        <v/>
      </c>
      <c r="F192" s="257" t="str">
        <f>IF('Result Sheet'!H195="","",'Result Sheet'!H195)</f>
        <v/>
      </c>
      <c r="G192" s="257" t="str">
        <f>IF('Result Sheet'!I195="","",'Result Sheet'!I195)</f>
        <v/>
      </c>
      <c r="H192" s="258" t="str">
        <f>IF('Result Sheet'!K195="","",'Result Sheet'!K195)</f>
        <v/>
      </c>
      <c r="I192" s="258" t="str">
        <f>IF('Result Sheet'!J195="","",'Result Sheet'!J195)</f>
        <v/>
      </c>
      <c r="J192" s="388" t="str">
        <f>IF('Result Sheet'!EE195="","",'Result Sheet'!EE195)</f>
        <v/>
      </c>
      <c r="K192" s="259" t="str">
        <f>IF('Result Sheet'!EA195="","",'Result Sheet'!EA195)</f>
        <v/>
      </c>
      <c r="L192" s="260" t="str">
        <f>IF('Result Sheet'!EB195="","",'Result Sheet'!EB195)</f>
        <v/>
      </c>
      <c r="M192" s="259" t="str">
        <f>IF('Result Sheet'!EC195="","",'Result Sheet'!EC195)</f>
        <v/>
      </c>
      <c r="N192" s="330" t="str">
        <f>IF('Result Sheet'!EH195="","",'Result Sheet'!EH195)</f>
        <v/>
      </c>
      <c r="O192" s="261" t="str">
        <f>IF('Result Sheet'!AC195="","",'Result Sheet'!AC195)</f>
        <v/>
      </c>
      <c r="P192" s="262" t="str">
        <f>IF('Result Sheet'!AD195="","",'Result Sheet'!AD195)</f>
        <v/>
      </c>
      <c r="Q192" s="261" t="str">
        <f>IF('Result Sheet'!AV195="","",'Result Sheet'!AV195)</f>
        <v/>
      </c>
      <c r="R192" s="262" t="str">
        <f>IF('Result Sheet'!AW195="","",'Result Sheet'!AW195)</f>
        <v/>
      </c>
      <c r="S192" s="261" t="str">
        <f>IF('Result Sheet'!BO195="","",'Result Sheet'!BO195)</f>
        <v/>
      </c>
      <c r="T192" s="262" t="str">
        <f>IF('Result Sheet'!BP195="","",'Result Sheet'!BP195)</f>
        <v/>
      </c>
      <c r="U192" s="261" t="str">
        <f>IF('Result Sheet'!CH195="","",'Result Sheet'!CH195)</f>
        <v/>
      </c>
      <c r="V192" s="262" t="str">
        <f>IF('Result Sheet'!CI195="","",'Result Sheet'!CI195)</f>
        <v/>
      </c>
      <c r="W192" s="261" t="str">
        <f>IF('Result Sheet'!DA195="","",'Result Sheet'!DA195)</f>
        <v/>
      </c>
      <c r="X192" s="262" t="str">
        <f>IF('Result Sheet'!DB195="","",'Result Sheet'!DB195)</f>
        <v/>
      </c>
      <c r="Y192" s="263" t="str">
        <f>IF('Result Sheet'!EG195="","",'Result Sheet'!EG195)</f>
        <v/>
      </c>
      <c r="BS192" s="264" t="str">
        <f>'Result Sheet'!G195</f>
        <v/>
      </c>
      <c r="BT192" s="265" t="str">
        <f t="shared" si="24"/>
        <v/>
      </c>
      <c r="BU192" s="265" t="str">
        <f t="shared" si="25"/>
        <v/>
      </c>
      <c r="BV192" s="265" t="str">
        <f t="shared" si="26"/>
        <v/>
      </c>
      <c r="BW192" s="265" t="str">
        <f t="shared" si="27"/>
        <v/>
      </c>
      <c r="BX192" s="265" t="str">
        <f t="shared" si="28"/>
        <v/>
      </c>
      <c r="BY192" s="265" t="str">
        <f t="shared" si="29"/>
        <v/>
      </c>
      <c r="BZ192" s="265" t="str">
        <f t="shared" si="30"/>
        <v/>
      </c>
      <c r="CA192" s="265" t="str">
        <f t="shared" si="31"/>
        <v/>
      </c>
      <c r="CB192" s="265" t="str">
        <f t="shared" si="32"/>
        <v/>
      </c>
      <c r="CC192" s="265" t="str">
        <f t="shared" si="33"/>
        <v/>
      </c>
      <c r="CD192" s="265" t="str">
        <f t="shared" si="34"/>
        <v/>
      </c>
      <c r="CE192" s="265" t="str">
        <f t="shared" si="35"/>
        <v/>
      </c>
      <c r="CF192" s="266"/>
    </row>
    <row r="193" spans="1:84" ht="15.9" customHeight="1">
      <c r="A193" s="253">
        <f>IF('[1]Statement of Marks'!A196="","",'[1]Statement of Marks'!A196)</f>
        <v>189</v>
      </c>
      <c r="B193" s="254" t="str">
        <f>IF('Result Sheet'!B196="","",'Result Sheet'!B196)</f>
        <v/>
      </c>
      <c r="C193" s="255" t="str">
        <f>IF('Result Sheet'!F196="","",'Result Sheet'!F196)</f>
        <v/>
      </c>
      <c r="D193" s="256" t="str">
        <f>IF('Result Sheet'!E196="","",'Result Sheet'!E196)</f>
        <v/>
      </c>
      <c r="E193" s="257" t="str">
        <f>IF('Result Sheet'!G196="","",'Result Sheet'!G196)</f>
        <v/>
      </c>
      <c r="F193" s="257" t="str">
        <f>IF('Result Sheet'!H196="","",'Result Sheet'!H196)</f>
        <v/>
      </c>
      <c r="G193" s="257" t="str">
        <f>IF('Result Sheet'!I196="","",'Result Sheet'!I196)</f>
        <v/>
      </c>
      <c r="H193" s="258" t="str">
        <f>IF('Result Sheet'!K196="","",'Result Sheet'!K196)</f>
        <v/>
      </c>
      <c r="I193" s="258" t="str">
        <f>IF('Result Sheet'!J196="","",'Result Sheet'!J196)</f>
        <v/>
      </c>
      <c r="J193" s="388" t="str">
        <f>IF('Result Sheet'!EE196="","",'Result Sheet'!EE196)</f>
        <v/>
      </c>
      <c r="K193" s="259" t="str">
        <f>IF('Result Sheet'!EA196="","",'Result Sheet'!EA196)</f>
        <v/>
      </c>
      <c r="L193" s="260" t="str">
        <f>IF('Result Sheet'!EB196="","",'Result Sheet'!EB196)</f>
        <v/>
      </c>
      <c r="M193" s="259" t="str">
        <f>IF('Result Sheet'!EC196="","",'Result Sheet'!EC196)</f>
        <v/>
      </c>
      <c r="N193" s="330" t="str">
        <f>IF('Result Sheet'!EH196="","",'Result Sheet'!EH196)</f>
        <v/>
      </c>
      <c r="O193" s="261" t="str">
        <f>IF('Result Sheet'!AC196="","",'Result Sheet'!AC196)</f>
        <v/>
      </c>
      <c r="P193" s="262" t="str">
        <f>IF('Result Sheet'!AD196="","",'Result Sheet'!AD196)</f>
        <v/>
      </c>
      <c r="Q193" s="261" t="str">
        <f>IF('Result Sheet'!AV196="","",'Result Sheet'!AV196)</f>
        <v/>
      </c>
      <c r="R193" s="262" t="str">
        <f>IF('Result Sheet'!AW196="","",'Result Sheet'!AW196)</f>
        <v/>
      </c>
      <c r="S193" s="261" t="str">
        <f>IF('Result Sheet'!BO196="","",'Result Sheet'!BO196)</f>
        <v/>
      </c>
      <c r="T193" s="262" t="str">
        <f>IF('Result Sheet'!BP196="","",'Result Sheet'!BP196)</f>
        <v/>
      </c>
      <c r="U193" s="261" t="str">
        <f>IF('Result Sheet'!CH196="","",'Result Sheet'!CH196)</f>
        <v/>
      </c>
      <c r="V193" s="262" t="str">
        <f>IF('Result Sheet'!CI196="","",'Result Sheet'!CI196)</f>
        <v/>
      </c>
      <c r="W193" s="261" t="str">
        <f>IF('Result Sheet'!DA196="","",'Result Sheet'!DA196)</f>
        <v/>
      </c>
      <c r="X193" s="262" t="str">
        <f>IF('Result Sheet'!DB196="","",'Result Sheet'!DB196)</f>
        <v/>
      </c>
      <c r="Y193" s="263" t="str">
        <f>IF('Result Sheet'!EG196="","",'Result Sheet'!EG196)</f>
        <v/>
      </c>
      <c r="BS193" s="264" t="str">
        <f>'Result Sheet'!G196</f>
        <v/>
      </c>
      <c r="BT193" s="265" t="str">
        <f t="shared" si="24"/>
        <v/>
      </c>
      <c r="BU193" s="265" t="str">
        <f t="shared" si="25"/>
        <v/>
      </c>
      <c r="BV193" s="265" t="str">
        <f t="shared" si="26"/>
        <v/>
      </c>
      <c r="BW193" s="265" t="str">
        <f t="shared" si="27"/>
        <v/>
      </c>
      <c r="BX193" s="265" t="str">
        <f t="shared" si="28"/>
        <v/>
      </c>
      <c r="BY193" s="265" t="str">
        <f t="shared" si="29"/>
        <v/>
      </c>
      <c r="BZ193" s="265" t="str">
        <f t="shared" si="30"/>
        <v/>
      </c>
      <c r="CA193" s="265" t="str">
        <f t="shared" si="31"/>
        <v/>
      </c>
      <c r="CB193" s="265" t="str">
        <f t="shared" si="32"/>
        <v/>
      </c>
      <c r="CC193" s="265" t="str">
        <f t="shared" si="33"/>
        <v/>
      </c>
      <c r="CD193" s="265" t="str">
        <f t="shared" si="34"/>
        <v/>
      </c>
      <c r="CE193" s="265" t="str">
        <f t="shared" si="35"/>
        <v/>
      </c>
      <c r="CF193" s="266"/>
    </row>
    <row r="194" spans="1:84" ht="15.9" customHeight="1">
      <c r="A194" s="253">
        <f>IF('[1]Statement of Marks'!A197="","",'[1]Statement of Marks'!A197)</f>
        <v>190</v>
      </c>
      <c r="B194" s="254" t="str">
        <f>IF('Result Sheet'!B197="","",'Result Sheet'!B197)</f>
        <v/>
      </c>
      <c r="C194" s="255" t="str">
        <f>IF('Result Sheet'!F197="","",'Result Sheet'!F197)</f>
        <v/>
      </c>
      <c r="D194" s="256" t="str">
        <f>IF('Result Sheet'!E197="","",'Result Sheet'!E197)</f>
        <v/>
      </c>
      <c r="E194" s="257" t="str">
        <f>IF('Result Sheet'!G197="","",'Result Sheet'!G197)</f>
        <v/>
      </c>
      <c r="F194" s="257" t="str">
        <f>IF('Result Sheet'!H197="","",'Result Sheet'!H197)</f>
        <v/>
      </c>
      <c r="G194" s="257" t="str">
        <f>IF('Result Sheet'!I197="","",'Result Sheet'!I197)</f>
        <v/>
      </c>
      <c r="H194" s="258" t="str">
        <f>IF('Result Sheet'!K197="","",'Result Sheet'!K197)</f>
        <v/>
      </c>
      <c r="I194" s="258" t="str">
        <f>IF('Result Sheet'!J197="","",'Result Sheet'!J197)</f>
        <v/>
      </c>
      <c r="J194" s="388" t="str">
        <f>IF('Result Sheet'!EE197="","",'Result Sheet'!EE197)</f>
        <v/>
      </c>
      <c r="K194" s="259" t="str">
        <f>IF('Result Sheet'!EA197="","",'Result Sheet'!EA197)</f>
        <v/>
      </c>
      <c r="L194" s="260" t="str">
        <f>IF('Result Sheet'!EB197="","",'Result Sheet'!EB197)</f>
        <v/>
      </c>
      <c r="M194" s="259" t="str">
        <f>IF('Result Sheet'!EC197="","",'Result Sheet'!EC197)</f>
        <v/>
      </c>
      <c r="N194" s="330" t="str">
        <f>IF('Result Sheet'!EH197="","",'Result Sheet'!EH197)</f>
        <v/>
      </c>
      <c r="O194" s="261" t="str">
        <f>IF('Result Sheet'!AC197="","",'Result Sheet'!AC197)</f>
        <v/>
      </c>
      <c r="P194" s="262" t="str">
        <f>IF('Result Sheet'!AD197="","",'Result Sheet'!AD197)</f>
        <v/>
      </c>
      <c r="Q194" s="261" t="str">
        <f>IF('Result Sheet'!AV197="","",'Result Sheet'!AV197)</f>
        <v/>
      </c>
      <c r="R194" s="262" t="str">
        <f>IF('Result Sheet'!AW197="","",'Result Sheet'!AW197)</f>
        <v/>
      </c>
      <c r="S194" s="261" t="str">
        <f>IF('Result Sheet'!BO197="","",'Result Sheet'!BO197)</f>
        <v/>
      </c>
      <c r="T194" s="262" t="str">
        <f>IF('Result Sheet'!BP197="","",'Result Sheet'!BP197)</f>
        <v/>
      </c>
      <c r="U194" s="261" t="str">
        <f>IF('Result Sheet'!CH197="","",'Result Sheet'!CH197)</f>
        <v/>
      </c>
      <c r="V194" s="262" t="str">
        <f>IF('Result Sheet'!CI197="","",'Result Sheet'!CI197)</f>
        <v/>
      </c>
      <c r="W194" s="261" t="str">
        <f>IF('Result Sheet'!DA197="","",'Result Sheet'!DA197)</f>
        <v/>
      </c>
      <c r="X194" s="262" t="str">
        <f>IF('Result Sheet'!DB197="","",'Result Sheet'!DB197)</f>
        <v/>
      </c>
      <c r="Y194" s="263" t="str">
        <f>IF('Result Sheet'!EG197="","",'Result Sheet'!EG197)</f>
        <v/>
      </c>
      <c r="BS194" s="264" t="str">
        <f>'Result Sheet'!G197</f>
        <v/>
      </c>
      <c r="BT194" s="265" t="str">
        <f t="shared" si="24"/>
        <v/>
      </c>
      <c r="BU194" s="265" t="str">
        <f t="shared" si="25"/>
        <v/>
      </c>
      <c r="BV194" s="265" t="str">
        <f t="shared" si="26"/>
        <v/>
      </c>
      <c r="BW194" s="265" t="str">
        <f t="shared" si="27"/>
        <v/>
      </c>
      <c r="BX194" s="265" t="str">
        <f t="shared" si="28"/>
        <v/>
      </c>
      <c r="BY194" s="265" t="str">
        <f t="shared" si="29"/>
        <v/>
      </c>
      <c r="BZ194" s="265" t="str">
        <f t="shared" si="30"/>
        <v/>
      </c>
      <c r="CA194" s="265" t="str">
        <f t="shared" si="31"/>
        <v/>
      </c>
      <c r="CB194" s="265" t="str">
        <f t="shared" si="32"/>
        <v/>
      </c>
      <c r="CC194" s="265" t="str">
        <f t="shared" si="33"/>
        <v/>
      </c>
      <c r="CD194" s="265" t="str">
        <f t="shared" si="34"/>
        <v/>
      </c>
      <c r="CE194" s="265" t="str">
        <f t="shared" si="35"/>
        <v/>
      </c>
      <c r="CF194" s="266"/>
    </row>
    <row r="195" spans="1:84" ht="15.9" customHeight="1">
      <c r="A195" s="253">
        <f>IF('[1]Statement of Marks'!A198="","",'[1]Statement of Marks'!A198)</f>
        <v>191</v>
      </c>
      <c r="B195" s="254" t="str">
        <f>IF('Result Sheet'!B198="","",'Result Sheet'!B198)</f>
        <v/>
      </c>
      <c r="C195" s="255" t="str">
        <f>IF('Result Sheet'!F198="","",'Result Sheet'!F198)</f>
        <v/>
      </c>
      <c r="D195" s="256" t="str">
        <f>IF('Result Sheet'!E198="","",'Result Sheet'!E198)</f>
        <v/>
      </c>
      <c r="E195" s="257" t="str">
        <f>IF('Result Sheet'!G198="","",'Result Sheet'!G198)</f>
        <v/>
      </c>
      <c r="F195" s="257" t="str">
        <f>IF('Result Sheet'!H198="","",'Result Sheet'!H198)</f>
        <v/>
      </c>
      <c r="G195" s="257" t="str">
        <f>IF('Result Sheet'!I198="","",'Result Sheet'!I198)</f>
        <v/>
      </c>
      <c r="H195" s="258" t="str">
        <f>IF('Result Sheet'!K198="","",'Result Sheet'!K198)</f>
        <v/>
      </c>
      <c r="I195" s="258" t="str">
        <f>IF('Result Sheet'!J198="","",'Result Sheet'!J198)</f>
        <v/>
      </c>
      <c r="J195" s="388" t="str">
        <f>IF('Result Sheet'!EE198="","",'Result Sheet'!EE198)</f>
        <v/>
      </c>
      <c r="K195" s="259" t="str">
        <f>IF('Result Sheet'!EA198="","",'Result Sheet'!EA198)</f>
        <v/>
      </c>
      <c r="L195" s="260" t="str">
        <f>IF('Result Sheet'!EB198="","",'Result Sheet'!EB198)</f>
        <v/>
      </c>
      <c r="M195" s="259" t="str">
        <f>IF('Result Sheet'!EC198="","",'Result Sheet'!EC198)</f>
        <v/>
      </c>
      <c r="N195" s="330" t="str">
        <f>IF('Result Sheet'!EH198="","",'Result Sheet'!EH198)</f>
        <v/>
      </c>
      <c r="O195" s="261" t="str">
        <f>IF('Result Sheet'!AC198="","",'Result Sheet'!AC198)</f>
        <v/>
      </c>
      <c r="P195" s="262" t="str">
        <f>IF('Result Sheet'!AD198="","",'Result Sheet'!AD198)</f>
        <v/>
      </c>
      <c r="Q195" s="261" t="str">
        <f>IF('Result Sheet'!AV198="","",'Result Sheet'!AV198)</f>
        <v/>
      </c>
      <c r="R195" s="262" t="str">
        <f>IF('Result Sheet'!AW198="","",'Result Sheet'!AW198)</f>
        <v/>
      </c>
      <c r="S195" s="261" t="str">
        <f>IF('Result Sheet'!BO198="","",'Result Sheet'!BO198)</f>
        <v/>
      </c>
      <c r="T195" s="262" t="str">
        <f>IF('Result Sheet'!BP198="","",'Result Sheet'!BP198)</f>
        <v/>
      </c>
      <c r="U195" s="261" t="str">
        <f>IF('Result Sheet'!CH198="","",'Result Sheet'!CH198)</f>
        <v/>
      </c>
      <c r="V195" s="262" t="str">
        <f>IF('Result Sheet'!CI198="","",'Result Sheet'!CI198)</f>
        <v/>
      </c>
      <c r="W195" s="261" t="str">
        <f>IF('Result Sheet'!DA198="","",'Result Sheet'!DA198)</f>
        <v/>
      </c>
      <c r="X195" s="262" t="str">
        <f>IF('Result Sheet'!DB198="","",'Result Sheet'!DB198)</f>
        <v/>
      </c>
      <c r="Y195" s="263" t="str">
        <f>IF('Result Sheet'!EG198="","",'Result Sheet'!EG198)</f>
        <v/>
      </c>
      <c r="BS195" s="264" t="str">
        <f>'Result Sheet'!G198</f>
        <v/>
      </c>
      <c r="BT195" s="265" t="str">
        <f t="shared" si="24"/>
        <v/>
      </c>
      <c r="BU195" s="265" t="str">
        <f t="shared" si="25"/>
        <v/>
      </c>
      <c r="BV195" s="265" t="str">
        <f t="shared" si="26"/>
        <v/>
      </c>
      <c r="BW195" s="265" t="str">
        <f t="shared" si="27"/>
        <v/>
      </c>
      <c r="BX195" s="265" t="str">
        <f t="shared" si="28"/>
        <v/>
      </c>
      <c r="BY195" s="265" t="str">
        <f t="shared" si="29"/>
        <v/>
      </c>
      <c r="BZ195" s="265" t="str">
        <f t="shared" si="30"/>
        <v/>
      </c>
      <c r="CA195" s="265" t="str">
        <f t="shared" si="31"/>
        <v/>
      </c>
      <c r="CB195" s="265" t="str">
        <f t="shared" si="32"/>
        <v/>
      </c>
      <c r="CC195" s="265" t="str">
        <f t="shared" si="33"/>
        <v/>
      </c>
      <c r="CD195" s="265" t="str">
        <f t="shared" si="34"/>
        <v/>
      </c>
      <c r="CE195" s="265" t="str">
        <f t="shared" si="35"/>
        <v/>
      </c>
      <c r="CF195" s="266"/>
    </row>
    <row r="196" spans="1:84" ht="15.9" customHeight="1">
      <c r="A196" s="253">
        <f>IF('[1]Statement of Marks'!A199="","",'[1]Statement of Marks'!A199)</f>
        <v>192</v>
      </c>
      <c r="B196" s="254" t="str">
        <f>IF('Result Sheet'!B199="","",'Result Sheet'!B199)</f>
        <v/>
      </c>
      <c r="C196" s="255" t="str">
        <f>IF('Result Sheet'!F199="","",'Result Sheet'!F199)</f>
        <v/>
      </c>
      <c r="D196" s="256" t="str">
        <f>IF('Result Sheet'!E199="","",'Result Sheet'!E199)</f>
        <v/>
      </c>
      <c r="E196" s="257" t="str">
        <f>IF('Result Sheet'!G199="","",'Result Sheet'!G199)</f>
        <v/>
      </c>
      <c r="F196" s="257" t="str">
        <f>IF('Result Sheet'!H199="","",'Result Sheet'!H199)</f>
        <v/>
      </c>
      <c r="G196" s="257" t="str">
        <f>IF('Result Sheet'!I199="","",'Result Sheet'!I199)</f>
        <v/>
      </c>
      <c r="H196" s="258" t="str">
        <f>IF('Result Sheet'!K199="","",'Result Sheet'!K199)</f>
        <v/>
      </c>
      <c r="I196" s="258" t="str">
        <f>IF('Result Sheet'!J199="","",'Result Sheet'!J199)</f>
        <v/>
      </c>
      <c r="J196" s="388" t="str">
        <f>IF('Result Sheet'!EE199="","",'Result Sheet'!EE199)</f>
        <v/>
      </c>
      <c r="K196" s="259" t="str">
        <f>IF('Result Sheet'!EA199="","",'Result Sheet'!EA199)</f>
        <v/>
      </c>
      <c r="L196" s="260" t="str">
        <f>IF('Result Sheet'!EB199="","",'Result Sheet'!EB199)</f>
        <v/>
      </c>
      <c r="M196" s="259" t="str">
        <f>IF('Result Sheet'!EC199="","",'Result Sheet'!EC199)</f>
        <v/>
      </c>
      <c r="N196" s="330" t="str">
        <f>IF('Result Sheet'!EH199="","",'Result Sheet'!EH199)</f>
        <v/>
      </c>
      <c r="O196" s="261" t="str">
        <f>IF('Result Sheet'!AC199="","",'Result Sheet'!AC199)</f>
        <v/>
      </c>
      <c r="P196" s="262" t="str">
        <f>IF('Result Sheet'!AD199="","",'Result Sheet'!AD199)</f>
        <v/>
      </c>
      <c r="Q196" s="261" t="str">
        <f>IF('Result Sheet'!AV199="","",'Result Sheet'!AV199)</f>
        <v/>
      </c>
      <c r="R196" s="262" t="str">
        <f>IF('Result Sheet'!AW199="","",'Result Sheet'!AW199)</f>
        <v/>
      </c>
      <c r="S196" s="261" t="str">
        <f>IF('Result Sheet'!BO199="","",'Result Sheet'!BO199)</f>
        <v/>
      </c>
      <c r="T196" s="262" t="str">
        <f>IF('Result Sheet'!BP199="","",'Result Sheet'!BP199)</f>
        <v/>
      </c>
      <c r="U196" s="261" t="str">
        <f>IF('Result Sheet'!CH199="","",'Result Sheet'!CH199)</f>
        <v/>
      </c>
      <c r="V196" s="262" t="str">
        <f>IF('Result Sheet'!CI199="","",'Result Sheet'!CI199)</f>
        <v/>
      </c>
      <c r="W196" s="261" t="str">
        <f>IF('Result Sheet'!DA199="","",'Result Sheet'!DA199)</f>
        <v/>
      </c>
      <c r="X196" s="262" t="str">
        <f>IF('Result Sheet'!DB199="","",'Result Sheet'!DB199)</f>
        <v/>
      </c>
      <c r="Y196" s="263" t="str">
        <f>IF('Result Sheet'!EG199="","",'Result Sheet'!EG199)</f>
        <v/>
      </c>
      <c r="BS196" s="264" t="str">
        <f>'Result Sheet'!G199</f>
        <v/>
      </c>
      <c r="BT196" s="265" t="str">
        <f t="shared" si="24"/>
        <v/>
      </c>
      <c r="BU196" s="265" t="str">
        <f t="shared" si="25"/>
        <v/>
      </c>
      <c r="BV196" s="265" t="str">
        <f t="shared" si="26"/>
        <v/>
      </c>
      <c r="BW196" s="265" t="str">
        <f t="shared" si="27"/>
        <v/>
      </c>
      <c r="BX196" s="265" t="str">
        <f t="shared" si="28"/>
        <v/>
      </c>
      <c r="BY196" s="265" t="str">
        <f t="shared" si="29"/>
        <v/>
      </c>
      <c r="BZ196" s="265" t="str">
        <f t="shared" si="30"/>
        <v/>
      </c>
      <c r="CA196" s="265" t="str">
        <f t="shared" si="31"/>
        <v/>
      </c>
      <c r="CB196" s="265" t="str">
        <f t="shared" si="32"/>
        <v/>
      </c>
      <c r="CC196" s="265" t="str">
        <f t="shared" si="33"/>
        <v/>
      </c>
      <c r="CD196" s="265" t="str">
        <f t="shared" si="34"/>
        <v/>
      </c>
      <c r="CE196" s="265" t="str">
        <f t="shared" si="35"/>
        <v/>
      </c>
      <c r="CF196" s="266"/>
    </row>
    <row r="197" spans="1:84" ht="15.9" customHeight="1">
      <c r="A197" s="253">
        <f>IF('[1]Statement of Marks'!A200="","",'[1]Statement of Marks'!A200)</f>
        <v>193</v>
      </c>
      <c r="B197" s="254" t="str">
        <f>IF('Result Sheet'!B200="","",'Result Sheet'!B200)</f>
        <v/>
      </c>
      <c r="C197" s="255" t="str">
        <f>IF('Result Sheet'!F200="","",'Result Sheet'!F200)</f>
        <v/>
      </c>
      <c r="D197" s="256" t="str">
        <f>IF('Result Sheet'!E200="","",'Result Sheet'!E200)</f>
        <v/>
      </c>
      <c r="E197" s="257" t="str">
        <f>IF('Result Sheet'!G200="","",'Result Sheet'!G200)</f>
        <v/>
      </c>
      <c r="F197" s="257" t="str">
        <f>IF('Result Sheet'!H200="","",'Result Sheet'!H200)</f>
        <v/>
      </c>
      <c r="G197" s="257" t="str">
        <f>IF('Result Sheet'!I200="","",'Result Sheet'!I200)</f>
        <v/>
      </c>
      <c r="H197" s="258" t="str">
        <f>IF('Result Sheet'!K200="","",'Result Sheet'!K200)</f>
        <v/>
      </c>
      <c r="I197" s="258" t="str">
        <f>IF('Result Sheet'!J200="","",'Result Sheet'!J200)</f>
        <v/>
      </c>
      <c r="J197" s="388" t="str">
        <f>IF('Result Sheet'!EE200="","",'Result Sheet'!EE200)</f>
        <v/>
      </c>
      <c r="K197" s="259" t="str">
        <f>IF('Result Sheet'!EA200="","",'Result Sheet'!EA200)</f>
        <v/>
      </c>
      <c r="L197" s="260" t="str">
        <f>IF('Result Sheet'!EB200="","",'Result Sheet'!EB200)</f>
        <v/>
      </c>
      <c r="M197" s="259" t="str">
        <f>IF('Result Sheet'!EC200="","",'Result Sheet'!EC200)</f>
        <v/>
      </c>
      <c r="N197" s="330" t="str">
        <f>IF('Result Sheet'!EH200="","",'Result Sheet'!EH200)</f>
        <v/>
      </c>
      <c r="O197" s="261" t="str">
        <f>IF('Result Sheet'!AC200="","",'Result Sheet'!AC200)</f>
        <v/>
      </c>
      <c r="P197" s="262" t="str">
        <f>IF('Result Sheet'!AD200="","",'Result Sheet'!AD200)</f>
        <v/>
      </c>
      <c r="Q197" s="261" t="str">
        <f>IF('Result Sheet'!AV200="","",'Result Sheet'!AV200)</f>
        <v/>
      </c>
      <c r="R197" s="262" t="str">
        <f>IF('Result Sheet'!AW200="","",'Result Sheet'!AW200)</f>
        <v/>
      </c>
      <c r="S197" s="261" t="str">
        <f>IF('Result Sheet'!BO200="","",'Result Sheet'!BO200)</f>
        <v/>
      </c>
      <c r="T197" s="262" t="str">
        <f>IF('Result Sheet'!BP200="","",'Result Sheet'!BP200)</f>
        <v/>
      </c>
      <c r="U197" s="261" t="str">
        <f>IF('Result Sheet'!CH200="","",'Result Sheet'!CH200)</f>
        <v/>
      </c>
      <c r="V197" s="262" t="str">
        <f>IF('Result Sheet'!CI200="","",'Result Sheet'!CI200)</f>
        <v/>
      </c>
      <c r="W197" s="261" t="str">
        <f>IF('Result Sheet'!DA200="","",'Result Sheet'!DA200)</f>
        <v/>
      </c>
      <c r="X197" s="262" t="str">
        <f>IF('Result Sheet'!DB200="","",'Result Sheet'!DB200)</f>
        <v/>
      </c>
      <c r="Y197" s="263" t="str">
        <f>IF('Result Sheet'!EG200="","",'Result Sheet'!EG200)</f>
        <v/>
      </c>
      <c r="BS197" s="264" t="str">
        <f>'Result Sheet'!G200</f>
        <v/>
      </c>
      <c r="BT197" s="265" t="str">
        <f t="shared" si="24"/>
        <v/>
      </c>
      <c r="BU197" s="265" t="str">
        <f t="shared" si="25"/>
        <v/>
      </c>
      <c r="BV197" s="265" t="str">
        <f t="shared" si="26"/>
        <v/>
      </c>
      <c r="BW197" s="265" t="str">
        <f t="shared" si="27"/>
        <v/>
      </c>
      <c r="BX197" s="265" t="str">
        <f t="shared" si="28"/>
        <v/>
      </c>
      <c r="BY197" s="265" t="str">
        <f t="shared" si="29"/>
        <v/>
      </c>
      <c r="BZ197" s="265" t="str">
        <f t="shared" si="30"/>
        <v/>
      </c>
      <c r="CA197" s="265" t="str">
        <f t="shared" si="31"/>
        <v/>
      </c>
      <c r="CB197" s="265" t="str">
        <f t="shared" si="32"/>
        <v/>
      </c>
      <c r="CC197" s="265" t="str">
        <f t="shared" si="33"/>
        <v/>
      </c>
      <c r="CD197" s="265" t="str">
        <f t="shared" si="34"/>
        <v/>
      </c>
      <c r="CE197" s="265" t="str">
        <f t="shared" si="35"/>
        <v/>
      </c>
      <c r="CF197" s="266"/>
    </row>
    <row r="198" spans="1:84" ht="15.9" customHeight="1">
      <c r="A198" s="253">
        <f>IF('[1]Statement of Marks'!A201="","",'[1]Statement of Marks'!A201)</f>
        <v>194</v>
      </c>
      <c r="B198" s="254" t="str">
        <f>IF('Result Sheet'!B201="","",'Result Sheet'!B201)</f>
        <v/>
      </c>
      <c r="C198" s="255" t="str">
        <f>IF('Result Sheet'!F201="","",'Result Sheet'!F201)</f>
        <v/>
      </c>
      <c r="D198" s="256" t="str">
        <f>IF('Result Sheet'!E201="","",'Result Sheet'!E201)</f>
        <v/>
      </c>
      <c r="E198" s="257" t="str">
        <f>IF('Result Sheet'!G201="","",'Result Sheet'!G201)</f>
        <v/>
      </c>
      <c r="F198" s="257" t="str">
        <f>IF('Result Sheet'!H201="","",'Result Sheet'!H201)</f>
        <v/>
      </c>
      <c r="G198" s="257" t="str">
        <f>IF('Result Sheet'!I201="","",'Result Sheet'!I201)</f>
        <v/>
      </c>
      <c r="H198" s="258" t="str">
        <f>IF('Result Sheet'!K201="","",'Result Sheet'!K201)</f>
        <v/>
      </c>
      <c r="I198" s="258" t="str">
        <f>IF('Result Sheet'!J201="","",'Result Sheet'!J201)</f>
        <v/>
      </c>
      <c r="J198" s="388" t="str">
        <f>IF('Result Sheet'!EE201="","",'Result Sheet'!EE201)</f>
        <v/>
      </c>
      <c r="K198" s="259" t="str">
        <f>IF('Result Sheet'!EA201="","",'Result Sheet'!EA201)</f>
        <v/>
      </c>
      <c r="L198" s="260" t="str">
        <f>IF('Result Sheet'!EB201="","",'Result Sheet'!EB201)</f>
        <v/>
      </c>
      <c r="M198" s="259" t="str">
        <f>IF('Result Sheet'!EC201="","",'Result Sheet'!EC201)</f>
        <v/>
      </c>
      <c r="N198" s="330" t="str">
        <f>IF('Result Sheet'!EH201="","",'Result Sheet'!EH201)</f>
        <v/>
      </c>
      <c r="O198" s="261" t="str">
        <f>IF('Result Sheet'!AC201="","",'Result Sheet'!AC201)</f>
        <v/>
      </c>
      <c r="P198" s="262" t="str">
        <f>IF('Result Sheet'!AD201="","",'Result Sheet'!AD201)</f>
        <v/>
      </c>
      <c r="Q198" s="261" t="str">
        <f>IF('Result Sheet'!AV201="","",'Result Sheet'!AV201)</f>
        <v/>
      </c>
      <c r="R198" s="262" t="str">
        <f>IF('Result Sheet'!AW201="","",'Result Sheet'!AW201)</f>
        <v/>
      </c>
      <c r="S198" s="261" t="str">
        <f>IF('Result Sheet'!BO201="","",'Result Sheet'!BO201)</f>
        <v/>
      </c>
      <c r="T198" s="262" t="str">
        <f>IF('Result Sheet'!BP201="","",'Result Sheet'!BP201)</f>
        <v/>
      </c>
      <c r="U198" s="261" t="str">
        <f>IF('Result Sheet'!CH201="","",'Result Sheet'!CH201)</f>
        <v/>
      </c>
      <c r="V198" s="262" t="str">
        <f>IF('Result Sheet'!CI201="","",'Result Sheet'!CI201)</f>
        <v/>
      </c>
      <c r="W198" s="261" t="str">
        <f>IF('Result Sheet'!DA201="","",'Result Sheet'!DA201)</f>
        <v/>
      </c>
      <c r="X198" s="262" t="str">
        <f>IF('Result Sheet'!DB201="","",'Result Sheet'!DB201)</f>
        <v/>
      </c>
      <c r="Y198" s="263" t="str">
        <f>IF('Result Sheet'!EG201="","",'Result Sheet'!EG201)</f>
        <v/>
      </c>
      <c r="BS198" s="264" t="str">
        <f>'Result Sheet'!G201</f>
        <v/>
      </c>
      <c r="BT198" s="265" t="str">
        <f t="shared" ref="BT198:BT204" si="36">IFERROR(IF(AND(N198="",J198=""),"",IF(AND(H198="SC",I198="M"),N198,"")),"")</f>
        <v/>
      </c>
      <c r="BU198" s="265" t="str">
        <f t="shared" ref="BU198:BU204" si="37">IFERROR(IF(AND(N198="",J198=""),"",IF(AND(H198="SC",I198="F"),N198,"")),"")</f>
        <v/>
      </c>
      <c r="BV198" s="265" t="str">
        <f t="shared" ref="BV198:BV204" si="38">IFERROR(IF(AND(N198="",J198=""),"",IF(AND(H198="ST",I198="M"),N198,"")),"")</f>
        <v/>
      </c>
      <c r="BW198" s="265" t="str">
        <f t="shared" ref="BW198:BW204" si="39">IFERROR(IF(AND(N198="",J198=""),"",IF(AND(H198="ST",I198="F"),N198,"")),"")</f>
        <v/>
      </c>
      <c r="BX198" s="265" t="str">
        <f t="shared" ref="BX198:BX204" si="40">IFERROR(IF(AND(N198="",J198=""),"",IF(AND(H198="OBC",I198="M"),N198,"")),"")</f>
        <v/>
      </c>
      <c r="BY198" s="265" t="str">
        <f t="shared" ref="BY198:BY204" si="41">IFERROR(IF(AND(N198="",J198=""),"",IF(AND(H198="OBC",I198="F"),N198,"")),"")</f>
        <v/>
      </c>
      <c r="BZ198" s="265" t="str">
        <f t="shared" ref="BZ198:BZ204" si="42">IFERROR(IF(AND(N198="",J198=""),"",IF(AND(H198="GEN",I198="M"),N198,"")),"")</f>
        <v/>
      </c>
      <c r="CA198" s="265" t="str">
        <f t="shared" ref="CA198:CA204" si="43">IFERROR(IF(AND(N198="",J198=""),"",IF(AND(H198="GEN",I198="F"),N198,"")),"")</f>
        <v/>
      </c>
      <c r="CB198" s="265" t="str">
        <f t="shared" ref="CB198:CB204" si="44">IFERROR(IF(AND(N198="",J198=""),"",IF(AND(H198="MIN",I198="M"),N198,"")),"")</f>
        <v/>
      </c>
      <c r="CC198" s="265" t="str">
        <f t="shared" ref="CC198:CC204" si="45">IFERROR(IF(AND(N198="",J198=""),"",IF(AND(H198="MIN",I198="M"),N198,"")),"")</f>
        <v/>
      </c>
      <c r="CD198" s="265" t="str">
        <f t="shared" ref="CD198:CD204" si="46">IFERROR(IF(AND(N198="",J198=""),"",IF(AND(H198="SBC",I198="M"),N198,"")),"")</f>
        <v/>
      </c>
      <c r="CE198" s="265" t="str">
        <f t="shared" ref="CE198:CE204" si="47">IFERROR(IF(AND(N198="",J198=""),"",IF(AND(H198="SBC",I198="F"),N198,"")),"")</f>
        <v/>
      </c>
      <c r="CF198" s="266"/>
    </row>
    <row r="199" spans="1:84" ht="15.9" customHeight="1">
      <c r="A199" s="253">
        <f>IF('[1]Statement of Marks'!A202="","",'[1]Statement of Marks'!A202)</f>
        <v>195</v>
      </c>
      <c r="B199" s="254" t="str">
        <f>IF('Result Sheet'!B202="","",'Result Sheet'!B202)</f>
        <v/>
      </c>
      <c r="C199" s="255" t="str">
        <f>IF('Result Sheet'!F202="","",'Result Sheet'!F202)</f>
        <v/>
      </c>
      <c r="D199" s="256" t="str">
        <f>IF('Result Sheet'!E202="","",'Result Sheet'!E202)</f>
        <v/>
      </c>
      <c r="E199" s="257" t="str">
        <f>IF('Result Sheet'!G202="","",'Result Sheet'!G202)</f>
        <v/>
      </c>
      <c r="F199" s="257" t="str">
        <f>IF('Result Sheet'!H202="","",'Result Sheet'!H202)</f>
        <v/>
      </c>
      <c r="G199" s="257" t="str">
        <f>IF('Result Sheet'!I202="","",'Result Sheet'!I202)</f>
        <v/>
      </c>
      <c r="H199" s="258" t="str">
        <f>IF('Result Sheet'!K202="","",'Result Sheet'!K202)</f>
        <v/>
      </c>
      <c r="I199" s="258" t="str">
        <f>IF('Result Sheet'!J202="","",'Result Sheet'!J202)</f>
        <v/>
      </c>
      <c r="J199" s="388" t="str">
        <f>IF('Result Sheet'!EE202="","",'Result Sheet'!EE202)</f>
        <v/>
      </c>
      <c r="K199" s="259" t="str">
        <f>IF('Result Sheet'!EA202="","",'Result Sheet'!EA202)</f>
        <v/>
      </c>
      <c r="L199" s="260" t="str">
        <f>IF('Result Sheet'!EB202="","",'Result Sheet'!EB202)</f>
        <v/>
      </c>
      <c r="M199" s="259" t="str">
        <f>IF('Result Sheet'!EC202="","",'Result Sheet'!EC202)</f>
        <v/>
      </c>
      <c r="N199" s="330" t="str">
        <f>IF('Result Sheet'!EH202="","",'Result Sheet'!EH202)</f>
        <v/>
      </c>
      <c r="O199" s="261" t="str">
        <f>IF('Result Sheet'!AC202="","",'Result Sheet'!AC202)</f>
        <v/>
      </c>
      <c r="P199" s="262" t="str">
        <f>IF('Result Sheet'!AD202="","",'Result Sheet'!AD202)</f>
        <v/>
      </c>
      <c r="Q199" s="261" t="str">
        <f>IF('Result Sheet'!AV202="","",'Result Sheet'!AV202)</f>
        <v/>
      </c>
      <c r="R199" s="262" t="str">
        <f>IF('Result Sheet'!AW202="","",'Result Sheet'!AW202)</f>
        <v/>
      </c>
      <c r="S199" s="261" t="str">
        <f>IF('Result Sheet'!BO202="","",'Result Sheet'!BO202)</f>
        <v/>
      </c>
      <c r="T199" s="262" t="str">
        <f>IF('Result Sheet'!BP202="","",'Result Sheet'!BP202)</f>
        <v/>
      </c>
      <c r="U199" s="261" t="str">
        <f>IF('Result Sheet'!CH202="","",'Result Sheet'!CH202)</f>
        <v/>
      </c>
      <c r="V199" s="262" t="str">
        <f>IF('Result Sheet'!CI202="","",'Result Sheet'!CI202)</f>
        <v/>
      </c>
      <c r="W199" s="261" t="str">
        <f>IF('Result Sheet'!DA202="","",'Result Sheet'!DA202)</f>
        <v/>
      </c>
      <c r="X199" s="262" t="str">
        <f>IF('Result Sheet'!DB202="","",'Result Sheet'!DB202)</f>
        <v/>
      </c>
      <c r="Y199" s="263" t="str">
        <f>IF('Result Sheet'!EG202="","",'Result Sheet'!EG202)</f>
        <v/>
      </c>
      <c r="BS199" s="264" t="str">
        <f>'Result Sheet'!G202</f>
        <v/>
      </c>
      <c r="BT199" s="265" t="str">
        <f t="shared" si="36"/>
        <v/>
      </c>
      <c r="BU199" s="265" t="str">
        <f t="shared" si="37"/>
        <v/>
      </c>
      <c r="BV199" s="265" t="str">
        <f t="shared" si="38"/>
        <v/>
      </c>
      <c r="BW199" s="265" t="str">
        <f t="shared" si="39"/>
        <v/>
      </c>
      <c r="BX199" s="265" t="str">
        <f t="shared" si="40"/>
        <v/>
      </c>
      <c r="BY199" s="265" t="str">
        <f t="shared" si="41"/>
        <v/>
      </c>
      <c r="BZ199" s="265" t="str">
        <f t="shared" si="42"/>
        <v/>
      </c>
      <c r="CA199" s="265" t="str">
        <f t="shared" si="43"/>
        <v/>
      </c>
      <c r="CB199" s="265" t="str">
        <f t="shared" si="44"/>
        <v/>
      </c>
      <c r="CC199" s="265" t="str">
        <f t="shared" si="45"/>
        <v/>
      </c>
      <c r="CD199" s="265" t="str">
        <f t="shared" si="46"/>
        <v/>
      </c>
      <c r="CE199" s="265" t="str">
        <f t="shared" si="47"/>
        <v/>
      </c>
      <c r="CF199" s="266"/>
    </row>
    <row r="200" spans="1:84" ht="15.9" customHeight="1">
      <c r="A200" s="253">
        <f>IF('[1]Statement of Marks'!A203="","",'[1]Statement of Marks'!A203)</f>
        <v>196</v>
      </c>
      <c r="B200" s="254" t="str">
        <f>IF('Result Sheet'!B203="","",'Result Sheet'!B203)</f>
        <v/>
      </c>
      <c r="C200" s="255" t="str">
        <f>IF('Result Sheet'!F203="","",'Result Sheet'!F203)</f>
        <v/>
      </c>
      <c r="D200" s="256" t="str">
        <f>IF('Result Sheet'!E203="","",'Result Sheet'!E203)</f>
        <v/>
      </c>
      <c r="E200" s="257" t="str">
        <f>IF('Result Sheet'!G203="","",'Result Sheet'!G203)</f>
        <v/>
      </c>
      <c r="F200" s="257" t="str">
        <f>IF('Result Sheet'!H203="","",'Result Sheet'!H203)</f>
        <v/>
      </c>
      <c r="G200" s="257" t="str">
        <f>IF('Result Sheet'!I203="","",'Result Sheet'!I203)</f>
        <v/>
      </c>
      <c r="H200" s="258" t="str">
        <f>IF('Result Sheet'!K203="","",'Result Sheet'!K203)</f>
        <v/>
      </c>
      <c r="I200" s="258" t="str">
        <f>IF('Result Sheet'!J203="","",'Result Sheet'!J203)</f>
        <v/>
      </c>
      <c r="J200" s="388" t="str">
        <f>IF('Result Sheet'!EE203="","",'Result Sheet'!EE203)</f>
        <v/>
      </c>
      <c r="K200" s="259" t="str">
        <f>IF('Result Sheet'!EA203="","",'Result Sheet'!EA203)</f>
        <v/>
      </c>
      <c r="L200" s="260" t="str">
        <f>IF('Result Sheet'!EB203="","",'Result Sheet'!EB203)</f>
        <v/>
      </c>
      <c r="M200" s="259" t="str">
        <f>IF('Result Sheet'!EC203="","",'Result Sheet'!EC203)</f>
        <v/>
      </c>
      <c r="N200" s="330" t="str">
        <f>IF('Result Sheet'!EH203="","",'Result Sheet'!EH203)</f>
        <v/>
      </c>
      <c r="O200" s="261" t="str">
        <f>IF('Result Sheet'!AC203="","",'Result Sheet'!AC203)</f>
        <v/>
      </c>
      <c r="P200" s="262" t="str">
        <f>IF('Result Sheet'!AD203="","",'Result Sheet'!AD203)</f>
        <v/>
      </c>
      <c r="Q200" s="261" t="str">
        <f>IF('Result Sheet'!AV203="","",'Result Sheet'!AV203)</f>
        <v/>
      </c>
      <c r="R200" s="262" t="str">
        <f>IF('Result Sheet'!AW203="","",'Result Sheet'!AW203)</f>
        <v/>
      </c>
      <c r="S200" s="261" t="str">
        <f>IF('Result Sheet'!BO203="","",'Result Sheet'!BO203)</f>
        <v/>
      </c>
      <c r="T200" s="262" t="str">
        <f>IF('Result Sheet'!BP203="","",'Result Sheet'!BP203)</f>
        <v/>
      </c>
      <c r="U200" s="261" t="str">
        <f>IF('Result Sheet'!CH203="","",'Result Sheet'!CH203)</f>
        <v/>
      </c>
      <c r="V200" s="262" t="str">
        <f>IF('Result Sheet'!CI203="","",'Result Sheet'!CI203)</f>
        <v/>
      </c>
      <c r="W200" s="261" t="str">
        <f>IF('Result Sheet'!DA203="","",'Result Sheet'!DA203)</f>
        <v/>
      </c>
      <c r="X200" s="262" t="str">
        <f>IF('Result Sheet'!DB203="","",'Result Sheet'!DB203)</f>
        <v/>
      </c>
      <c r="Y200" s="263" t="str">
        <f>IF('Result Sheet'!EG203="","",'Result Sheet'!EG203)</f>
        <v/>
      </c>
      <c r="BS200" s="264" t="str">
        <f>'Result Sheet'!G203</f>
        <v/>
      </c>
      <c r="BT200" s="265" t="str">
        <f t="shared" si="36"/>
        <v/>
      </c>
      <c r="BU200" s="265" t="str">
        <f t="shared" si="37"/>
        <v/>
      </c>
      <c r="BV200" s="265" t="str">
        <f t="shared" si="38"/>
        <v/>
      </c>
      <c r="BW200" s="265" t="str">
        <f t="shared" si="39"/>
        <v/>
      </c>
      <c r="BX200" s="265" t="str">
        <f t="shared" si="40"/>
        <v/>
      </c>
      <c r="BY200" s="265" t="str">
        <f t="shared" si="41"/>
        <v/>
      </c>
      <c r="BZ200" s="265" t="str">
        <f t="shared" si="42"/>
        <v/>
      </c>
      <c r="CA200" s="265" t="str">
        <f t="shared" si="43"/>
        <v/>
      </c>
      <c r="CB200" s="265" t="str">
        <f t="shared" si="44"/>
        <v/>
      </c>
      <c r="CC200" s="265" t="str">
        <f t="shared" si="45"/>
        <v/>
      </c>
      <c r="CD200" s="265" t="str">
        <f t="shared" si="46"/>
        <v/>
      </c>
      <c r="CE200" s="265" t="str">
        <f t="shared" si="47"/>
        <v/>
      </c>
      <c r="CF200" s="266"/>
    </row>
    <row r="201" spans="1:84" ht="15.9" customHeight="1">
      <c r="A201" s="253">
        <f>IF('[1]Statement of Marks'!A204="","",'[1]Statement of Marks'!A204)</f>
        <v>197</v>
      </c>
      <c r="B201" s="254" t="str">
        <f>IF('Result Sheet'!B204="","",'Result Sheet'!B204)</f>
        <v/>
      </c>
      <c r="C201" s="255" t="str">
        <f>IF('Result Sheet'!F204="","",'Result Sheet'!F204)</f>
        <v/>
      </c>
      <c r="D201" s="256" t="str">
        <f>IF('Result Sheet'!E204="","",'Result Sheet'!E204)</f>
        <v/>
      </c>
      <c r="E201" s="257" t="str">
        <f>IF('Result Sheet'!G204="","",'Result Sheet'!G204)</f>
        <v/>
      </c>
      <c r="F201" s="257" t="str">
        <f>IF('Result Sheet'!H204="","",'Result Sheet'!H204)</f>
        <v/>
      </c>
      <c r="G201" s="257" t="str">
        <f>IF('Result Sheet'!I204="","",'Result Sheet'!I204)</f>
        <v/>
      </c>
      <c r="H201" s="258" t="str">
        <f>IF('Result Sheet'!K204="","",'Result Sheet'!K204)</f>
        <v/>
      </c>
      <c r="I201" s="258" t="str">
        <f>IF('Result Sheet'!J204="","",'Result Sheet'!J204)</f>
        <v/>
      </c>
      <c r="J201" s="388" t="str">
        <f>IF('Result Sheet'!EE204="","",'Result Sheet'!EE204)</f>
        <v/>
      </c>
      <c r="K201" s="259" t="str">
        <f>IF('Result Sheet'!EA204="","",'Result Sheet'!EA204)</f>
        <v/>
      </c>
      <c r="L201" s="260" t="str">
        <f>IF('Result Sheet'!EB204="","",'Result Sheet'!EB204)</f>
        <v/>
      </c>
      <c r="M201" s="259" t="str">
        <f>IF('Result Sheet'!EC204="","",'Result Sheet'!EC204)</f>
        <v/>
      </c>
      <c r="N201" s="330" t="str">
        <f>IF('Result Sheet'!EH204="","",'Result Sheet'!EH204)</f>
        <v/>
      </c>
      <c r="O201" s="261" t="str">
        <f>IF('Result Sheet'!AC204="","",'Result Sheet'!AC204)</f>
        <v/>
      </c>
      <c r="P201" s="262" t="str">
        <f>IF('Result Sheet'!AD204="","",'Result Sheet'!AD204)</f>
        <v/>
      </c>
      <c r="Q201" s="261" t="str">
        <f>IF('Result Sheet'!AV204="","",'Result Sheet'!AV204)</f>
        <v/>
      </c>
      <c r="R201" s="262" t="str">
        <f>IF('Result Sheet'!AW204="","",'Result Sheet'!AW204)</f>
        <v/>
      </c>
      <c r="S201" s="261" t="str">
        <f>IF('Result Sheet'!BO204="","",'Result Sheet'!BO204)</f>
        <v/>
      </c>
      <c r="T201" s="262" t="str">
        <f>IF('Result Sheet'!BP204="","",'Result Sheet'!BP204)</f>
        <v/>
      </c>
      <c r="U201" s="261" t="str">
        <f>IF('Result Sheet'!CH204="","",'Result Sheet'!CH204)</f>
        <v/>
      </c>
      <c r="V201" s="262" t="str">
        <f>IF('Result Sheet'!CI204="","",'Result Sheet'!CI204)</f>
        <v/>
      </c>
      <c r="W201" s="261" t="str">
        <f>IF('Result Sheet'!DA204="","",'Result Sheet'!DA204)</f>
        <v/>
      </c>
      <c r="X201" s="262" t="str">
        <f>IF('Result Sheet'!DB204="","",'Result Sheet'!DB204)</f>
        <v/>
      </c>
      <c r="Y201" s="263" t="str">
        <f>IF('Result Sheet'!EG204="","",'Result Sheet'!EG204)</f>
        <v/>
      </c>
      <c r="BS201" s="264" t="str">
        <f>'Result Sheet'!G204</f>
        <v/>
      </c>
      <c r="BT201" s="265" t="str">
        <f t="shared" si="36"/>
        <v/>
      </c>
      <c r="BU201" s="265" t="str">
        <f t="shared" si="37"/>
        <v/>
      </c>
      <c r="BV201" s="265" t="str">
        <f t="shared" si="38"/>
        <v/>
      </c>
      <c r="BW201" s="265" t="str">
        <f t="shared" si="39"/>
        <v/>
      </c>
      <c r="BX201" s="265" t="str">
        <f t="shared" si="40"/>
        <v/>
      </c>
      <c r="BY201" s="265" t="str">
        <f t="shared" si="41"/>
        <v/>
      </c>
      <c r="BZ201" s="265" t="str">
        <f t="shared" si="42"/>
        <v/>
      </c>
      <c r="CA201" s="265" t="str">
        <f t="shared" si="43"/>
        <v/>
      </c>
      <c r="CB201" s="265" t="str">
        <f t="shared" si="44"/>
        <v/>
      </c>
      <c r="CC201" s="265" t="str">
        <f t="shared" si="45"/>
        <v/>
      </c>
      <c r="CD201" s="265" t="str">
        <f t="shared" si="46"/>
        <v/>
      </c>
      <c r="CE201" s="265" t="str">
        <f t="shared" si="47"/>
        <v/>
      </c>
      <c r="CF201" s="266"/>
    </row>
    <row r="202" spans="1:84" ht="15.9" customHeight="1">
      <c r="A202" s="253">
        <f>IF('[1]Statement of Marks'!A205="","",'[1]Statement of Marks'!A205)</f>
        <v>198</v>
      </c>
      <c r="B202" s="254" t="str">
        <f>IF('Result Sheet'!B205="","",'Result Sheet'!B205)</f>
        <v/>
      </c>
      <c r="C202" s="255" t="str">
        <f>IF('Result Sheet'!F205="","",'Result Sheet'!F205)</f>
        <v/>
      </c>
      <c r="D202" s="256" t="str">
        <f>IF('Result Sheet'!E205="","",'Result Sheet'!E205)</f>
        <v/>
      </c>
      <c r="E202" s="257" t="str">
        <f>IF('Result Sheet'!G205="","",'Result Sheet'!G205)</f>
        <v/>
      </c>
      <c r="F202" s="257" t="str">
        <f>IF('Result Sheet'!H205="","",'Result Sheet'!H205)</f>
        <v/>
      </c>
      <c r="G202" s="257" t="str">
        <f>IF('Result Sheet'!I205="","",'Result Sheet'!I205)</f>
        <v/>
      </c>
      <c r="H202" s="258" t="str">
        <f>IF('Result Sheet'!K205="","",'Result Sheet'!K205)</f>
        <v/>
      </c>
      <c r="I202" s="258" t="str">
        <f>IF('Result Sheet'!J205="","",'Result Sheet'!J205)</f>
        <v/>
      </c>
      <c r="J202" s="388" t="str">
        <f>IF('Result Sheet'!EE205="","",'Result Sheet'!EE205)</f>
        <v/>
      </c>
      <c r="K202" s="259" t="str">
        <f>IF('Result Sheet'!EA205="","",'Result Sheet'!EA205)</f>
        <v/>
      </c>
      <c r="L202" s="260" t="str">
        <f>IF('Result Sheet'!EB205="","",'Result Sheet'!EB205)</f>
        <v/>
      </c>
      <c r="M202" s="259" t="str">
        <f>IF('Result Sheet'!EC205="","",'Result Sheet'!EC205)</f>
        <v/>
      </c>
      <c r="N202" s="330" t="str">
        <f>IF('Result Sheet'!EH205="","",'Result Sheet'!EH205)</f>
        <v/>
      </c>
      <c r="O202" s="261" t="str">
        <f>IF('Result Sheet'!AC205="","",'Result Sheet'!AC205)</f>
        <v/>
      </c>
      <c r="P202" s="262" t="str">
        <f>IF('Result Sheet'!AD205="","",'Result Sheet'!AD205)</f>
        <v/>
      </c>
      <c r="Q202" s="261" t="str">
        <f>IF('Result Sheet'!AV205="","",'Result Sheet'!AV205)</f>
        <v/>
      </c>
      <c r="R202" s="262" t="str">
        <f>IF('Result Sheet'!AW205="","",'Result Sheet'!AW205)</f>
        <v/>
      </c>
      <c r="S202" s="261" t="str">
        <f>IF('Result Sheet'!BO205="","",'Result Sheet'!BO205)</f>
        <v/>
      </c>
      <c r="T202" s="262" t="str">
        <f>IF('Result Sheet'!BP205="","",'Result Sheet'!BP205)</f>
        <v/>
      </c>
      <c r="U202" s="261" t="str">
        <f>IF('Result Sheet'!CH205="","",'Result Sheet'!CH205)</f>
        <v/>
      </c>
      <c r="V202" s="262" t="str">
        <f>IF('Result Sheet'!CI205="","",'Result Sheet'!CI205)</f>
        <v/>
      </c>
      <c r="W202" s="261" t="str">
        <f>IF('Result Sheet'!DA205="","",'Result Sheet'!DA205)</f>
        <v/>
      </c>
      <c r="X202" s="262" t="str">
        <f>IF('Result Sheet'!DB205="","",'Result Sheet'!DB205)</f>
        <v/>
      </c>
      <c r="Y202" s="263" t="str">
        <f>IF('Result Sheet'!EG205="","",'Result Sheet'!EG205)</f>
        <v/>
      </c>
      <c r="BS202" s="264" t="str">
        <f>'Result Sheet'!G205</f>
        <v/>
      </c>
      <c r="BT202" s="265" t="str">
        <f t="shared" si="36"/>
        <v/>
      </c>
      <c r="BU202" s="265" t="str">
        <f t="shared" si="37"/>
        <v/>
      </c>
      <c r="BV202" s="265" t="str">
        <f t="shared" si="38"/>
        <v/>
      </c>
      <c r="BW202" s="265" t="str">
        <f t="shared" si="39"/>
        <v/>
      </c>
      <c r="BX202" s="265" t="str">
        <f t="shared" si="40"/>
        <v/>
      </c>
      <c r="BY202" s="265" t="str">
        <f t="shared" si="41"/>
        <v/>
      </c>
      <c r="BZ202" s="265" t="str">
        <f t="shared" si="42"/>
        <v/>
      </c>
      <c r="CA202" s="265" t="str">
        <f t="shared" si="43"/>
        <v/>
      </c>
      <c r="CB202" s="265" t="str">
        <f t="shared" si="44"/>
        <v/>
      </c>
      <c r="CC202" s="265" t="str">
        <f t="shared" si="45"/>
        <v/>
      </c>
      <c r="CD202" s="265" t="str">
        <f t="shared" si="46"/>
        <v/>
      </c>
      <c r="CE202" s="265" t="str">
        <f t="shared" si="47"/>
        <v/>
      </c>
      <c r="CF202" s="266"/>
    </row>
    <row r="203" spans="1:84" ht="15.9" customHeight="1">
      <c r="A203" s="253">
        <f>IF('[1]Statement of Marks'!A206="","",'[1]Statement of Marks'!A206)</f>
        <v>199</v>
      </c>
      <c r="B203" s="254" t="str">
        <f>IF('Result Sheet'!B206="","",'Result Sheet'!B206)</f>
        <v/>
      </c>
      <c r="C203" s="255" t="str">
        <f>IF('Result Sheet'!F206="","",'Result Sheet'!F206)</f>
        <v/>
      </c>
      <c r="D203" s="256" t="str">
        <f>IF('Result Sheet'!E206="","",'Result Sheet'!E206)</f>
        <v/>
      </c>
      <c r="E203" s="257" t="str">
        <f>IF('Result Sheet'!G206="","",'Result Sheet'!G206)</f>
        <v/>
      </c>
      <c r="F203" s="257" t="str">
        <f>IF('Result Sheet'!H206="","",'Result Sheet'!H206)</f>
        <v/>
      </c>
      <c r="G203" s="257" t="str">
        <f>IF('Result Sheet'!I206="","",'Result Sheet'!I206)</f>
        <v/>
      </c>
      <c r="H203" s="258" t="str">
        <f>IF('Result Sheet'!K206="","",'Result Sheet'!K206)</f>
        <v/>
      </c>
      <c r="I203" s="258" t="str">
        <f>IF('Result Sheet'!J206="","",'Result Sheet'!J206)</f>
        <v/>
      </c>
      <c r="J203" s="388" t="str">
        <f>IF('Result Sheet'!EE206="","",'Result Sheet'!EE206)</f>
        <v/>
      </c>
      <c r="K203" s="259" t="str">
        <f>IF('Result Sheet'!EA206="","",'Result Sheet'!EA206)</f>
        <v/>
      </c>
      <c r="L203" s="260" t="str">
        <f>IF('Result Sheet'!EB206="","",'Result Sheet'!EB206)</f>
        <v/>
      </c>
      <c r="M203" s="259" t="str">
        <f>IF('Result Sheet'!EC206="","",'Result Sheet'!EC206)</f>
        <v/>
      </c>
      <c r="N203" s="330" t="str">
        <f>IF('Result Sheet'!EH206="","",'Result Sheet'!EH206)</f>
        <v/>
      </c>
      <c r="O203" s="261" t="str">
        <f>IF('Result Sheet'!AC206="","",'Result Sheet'!AC206)</f>
        <v/>
      </c>
      <c r="P203" s="262" t="str">
        <f>IF('Result Sheet'!AD206="","",'Result Sheet'!AD206)</f>
        <v/>
      </c>
      <c r="Q203" s="261" t="str">
        <f>IF('Result Sheet'!AV206="","",'Result Sheet'!AV206)</f>
        <v/>
      </c>
      <c r="R203" s="262" t="str">
        <f>IF('Result Sheet'!AW206="","",'Result Sheet'!AW206)</f>
        <v/>
      </c>
      <c r="S203" s="261" t="str">
        <f>IF('Result Sheet'!BO206="","",'Result Sheet'!BO206)</f>
        <v/>
      </c>
      <c r="T203" s="262" t="str">
        <f>IF('Result Sheet'!BP206="","",'Result Sheet'!BP206)</f>
        <v/>
      </c>
      <c r="U203" s="261" t="str">
        <f>IF('Result Sheet'!CH206="","",'Result Sheet'!CH206)</f>
        <v/>
      </c>
      <c r="V203" s="262" t="str">
        <f>IF('Result Sheet'!CI206="","",'Result Sheet'!CI206)</f>
        <v/>
      </c>
      <c r="W203" s="261" t="str">
        <f>IF('Result Sheet'!DA206="","",'Result Sheet'!DA206)</f>
        <v/>
      </c>
      <c r="X203" s="262" t="str">
        <f>IF('Result Sheet'!DB206="","",'Result Sheet'!DB206)</f>
        <v/>
      </c>
      <c r="Y203" s="263" t="str">
        <f>IF('Result Sheet'!EG206="","",'Result Sheet'!EG206)</f>
        <v/>
      </c>
      <c r="BS203" s="264" t="str">
        <f>'Result Sheet'!G206</f>
        <v/>
      </c>
      <c r="BT203" s="265" t="str">
        <f t="shared" si="36"/>
        <v/>
      </c>
      <c r="BU203" s="265" t="str">
        <f t="shared" si="37"/>
        <v/>
      </c>
      <c r="BV203" s="265" t="str">
        <f t="shared" si="38"/>
        <v/>
      </c>
      <c r="BW203" s="265" t="str">
        <f t="shared" si="39"/>
        <v/>
      </c>
      <c r="BX203" s="265" t="str">
        <f t="shared" si="40"/>
        <v/>
      </c>
      <c r="BY203" s="265" t="str">
        <f t="shared" si="41"/>
        <v/>
      </c>
      <c r="BZ203" s="265" t="str">
        <f t="shared" si="42"/>
        <v/>
      </c>
      <c r="CA203" s="265" t="str">
        <f t="shared" si="43"/>
        <v/>
      </c>
      <c r="CB203" s="265" t="str">
        <f t="shared" si="44"/>
        <v/>
      </c>
      <c r="CC203" s="265" t="str">
        <f t="shared" si="45"/>
        <v/>
      </c>
      <c r="CD203" s="265" t="str">
        <f t="shared" si="46"/>
        <v/>
      </c>
      <c r="CE203" s="265" t="str">
        <f t="shared" si="47"/>
        <v/>
      </c>
      <c r="CF203" s="266"/>
    </row>
    <row r="204" spans="1:84" ht="15.9" customHeight="1">
      <c r="A204" s="268">
        <f>IF('[1]Statement of Marks'!A207="","",'[1]Statement of Marks'!A207)</f>
        <v>200</v>
      </c>
      <c r="B204" s="269" t="str">
        <f>IF('Result Sheet'!B207="","",'Result Sheet'!B207)</f>
        <v/>
      </c>
      <c r="C204" s="270" t="str">
        <f>IF('Result Sheet'!F207="","",'Result Sheet'!F207)</f>
        <v/>
      </c>
      <c r="D204" s="271" t="str">
        <f>IF('Result Sheet'!E207="","",'Result Sheet'!E207)</f>
        <v/>
      </c>
      <c r="E204" s="272" t="str">
        <f>IF('Result Sheet'!G207="","",'Result Sheet'!G207)</f>
        <v/>
      </c>
      <c r="F204" s="272" t="str">
        <f>IF('Result Sheet'!H207="","",'Result Sheet'!H207)</f>
        <v/>
      </c>
      <c r="G204" s="272" t="str">
        <f>IF('Result Sheet'!I207="","",'Result Sheet'!I207)</f>
        <v/>
      </c>
      <c r="H204" s="273" t="str">
        <f>IF('Result Sheet'!K207="","",'Result Sheet'!K207)</f>
        <v/>
      </c>
      <c r="I204" s="273" t="str">
        <f>IF('Result Sheet'!J207="","",'Result Sheet'!J207)</f>
        <v/>
      </c>
      <c r="J204" s="389" t="str">
        <f>IF('Result Sheet'!EE207="","",'Result Sheet'!EE207)</f>
        <v/>
      </c>
      <c r="K204" s="274" t="str">
        <f>IF('Result Sheet'!EA207="","",'Result Sheet'!EA207)</f>
        <v/>
      </c>
      <c r="L204" s="275" t="str">
        <f>IF('Result Sheet'!EB207="","",'Result Sheet'!EB207)</f>
        <v/>
      </c>
      <c r="M204" s="274" t="str">
        <f>IF('Result Sheet'!EC207="","",'Result Sheet'!EC207)</f>
        <v/>
      </c>
      <c r="N204" s="330" t="str">
        <f>IF('Result Sheet'!EH207="","",'Result Sheet'!EH207)</f>
        <v/>
      </c>
      <c r="O204" s="276" t="str">
        <f>IF('Result Sheet'!AC207="","",'Result Sheet'!AC207)</f>
        <v/>
      </c>
      <c r="P204" s="277" t="str">
        <f>IF('Result Sheet'!AD207="","",'Result Sheet'!AD207)</f>
        <v/>
      </c>
      <c r="Q204" s="276" t="str">
        <f>IF('Result Sheet'!AV207="","",'Result Sheet'!AV207)</f>
        <v/>
      </c>
      <c r="R204" s="277" t="str">
        <f>IF('Result Sheet'!AW207="","",'Result Sheet'!AW207)</f>
        <v/>
      </c>
      <c r="S204" s="261" t="str">
        <f>IF('Result Sheet'!BO207="","",'Result Sheet'!BO207)</f>
        <v/>
      </c>
      <c r="T204" s="262" t="str">
        <f>IF('Result Sheet'!BP207="","",'Result Sheet'!BP207)</f>
        <v/>
      </c>
      <c r="U204" s="276" t="str">
        <f>IF('Result Sheet'!CH207="","",'Result Sheet'!CH207)</f>
        <v/>
      </c>
      <c r="V204" s="277" t="str">
        <f>IF('Result Sheet'!CI207="","",'Result Sheet'!CI207)</f>
        <v/>
      </c>
      <c r="W204" s="276" t="str">
        <f>IF('Result Sheet'!DA207="","",'Result Sheet'!DA207)</f>
        <v/>
      </c>
      <c r="X204" s="277" t="str">
        <f>IF('Result Sheet'!DB207="","",'Result Sheet'!DB207)</f>
        <v/>
      </c>
      <c r="Y204" s="278" t="str">
        <f>IF('Result Sheet'!EG207="","",'Result Sheet'!EG207)</f>
        <v/>
      </c>
      <c r="BS204" s="264" t="str">
        <f>'Result Sheet'!G207</f>
        <v/>
      </c>
      <c r="BT204" s="265" t="str">
        <f t="shared" si="36"/>
        <v/>
      </c>
      <c r="BU204" s="265" t="str">
        <f t="shared" si="37"/>
        <v/>
      </c>
      <c r="BV204" s="265" t="str">
        <f t="shared" si="38"/>
        <v/>
      </c>
      <c r="BW204" s="265" t="str">
        <f t="shared" si="39"/>
        <v/>
      </c>
      <c r="BX204" s="265" t="str">
        <f t="shared" si="40"/>
        <v/>
      </c>
      <c r="BY204" s="265" t="str">
        <f t="shared" si="41"/>
        <v/>
      </c>
      <c r="BZ204" s="265" t="str">
        <f t="shared" si="42"/>
        <v/>
      </c>
      <c r="CA204" s="265" t="str">
        <f t="shared" si="43"/>
        <v/>
      </c>
      <c r="CB204" s="265" t="str">
        <f t="shared" si="44"/>
        <v/>
      </c>
      <c r="CC204" s="265" t="str">
        <f t="shared" si="45"/>
        <v/>
      </c>
      <c r="CD204" s="265" t="str">
        <f t="shared" si="46"/>
        <v/>
      </c>
      <c r="CE204" s="265" t="str">
        <f t="shared" si="47"/>
        <v/>
      </c>
      <c r="CF204" s="266"/>
    </row>
    <row r="205" spans="1:84" ht="16.2" thickBot="1">
      <c r="A205" s="764"/>
      <c r="B205" s="764"/>
      <c r="C205" s="764"/>
      <c r="D205" s="764"/>
      <c r="E205" s="764"/>
      <c r="F205" s="764"/>
      <c r="G205" s="765"/>
      <c r="H205" s="765"/>
      <c r="I205" s="765"/>
      <c r="J205" s="764"/>
      <c r="K205" s="764"/>
      <c r="L205" s="764"/>
      <c r="M205" s="764"/>
      <c r="N205" s="764"/>
      <c r="O205" s="764"/>
      <c r="P205" s="764"/>
      <c r="Q205" s="764"/>
      <c r="R205" s="764"/>
      <c r="S205" s="764"/>
      <c r="T205" s="764"/>
      <c r="U205" s="764"/>
      <c r="V205" s="764"/>
      <c r="W205" s="764"/>
      <c r="X205" s="764"/>
      <c r="Y205" s="764"/>
      <c r="BS205" s="742"/>
      <c r="BT205" s="743"/>
      <c r="BU205" s="743"/>
      <c r="BV205" s="743"/>
      <c r="BW205" s="743"/>
      <c r="BX205" s="743"/>
      <c r="BY205" s="743"/>
      <c r="BZ205" s="743"/>
      <c r="CA205" s="743"/>
      <c r="CB205" s="743"/>
      <c r="CC205" s="743"/>
      <c r="CD205" s="743"/>
      <c r="CE205" s="743"/>
      <c r="CF205" s="744"/>
    </row>
    <row r="206" spans="1:84" ht="21" customHeight="1" thickTop="1">
      <c r="A206" s="279"/>
      <c r="B206" s="280" t="s">
        <v>323</v>
      </c>
      <c r="C206" s="280"/>
      <c r="D206" s="745" t="s">
        <v>324</v>
      </c>
      <c r="E206" s="745"/>
      <c r="F206" s="282">
        <f>COUNTA(B5:B204)-COUNTIF(B5:B204,"nso")-COUNTBLANK(B5:B204)</f>
        <v>30</v>
      </c>
      <c r="G206" s="157"/>
      <c r="H206" s="746"/>
      <c r="I206" s="747"/>
      <c r="J206" s="748" t="s">
        <v>282</v>
      </c>
      <c r="K206" s="749"/>
      <c r="L206" s="750"/>
      <c r="M206" s="754" t="str">
        <f>IF(AND(C2=1),CONCATENATE("( ",UPPER('Master sheet'!F10)," )"),IF(AND(C2=2),CONCATENATE("( ",UPPER('Master sheet'!F18)," )"),IF(AND(C2=3),CONCATENATE("( ",UPPER('Master sheet'!J10)," )"),IF(AND(C2=4),CONCATENATE("( ",UPPER('Master sheet'!J18)," )"),""))))</f>
        <v>( PUSHPENDRA JAWRA )</v>
      </c>
      <c r="N206" s="755"/>
      <c r="O206" s="755"/>
      <c r="P206" s="755"/>
      <c r="Q206" s="755"/>
      <c r="R206" s="755"/>
      <c r="S206" s="756"/>
      <c r="T206" s="754" t="str">
        <f>CONCATENATE("( ",UPPER('Master sheet'!C12)," )")</f>
        <v>( USHA PALIYA )</v>
      </c>
      <c r="U206" s="755"/>
      <c r="V206" s="755"/>
      <c r="W206" s="755"/>
      <c r="X206" s="755"/>
      <c r="Y206" s="756"/>
      <c r="BS206" s="281"/>
      <c r="BT206" s="751" t="str">
        <f>BS1</f>
        <v>tkfrokj ifj.kke</v>
      </c>
      <c r="BU206" s="751"/>
      <c r="BV206" s="751"/>
      <c r="BW206" s="751"/>
      <c r="BX206" s="751"/>
      <c r="BY206" s="751"/>
      <c r="BZ206" s="751"/>
      <c r="CA206" s="751"/>
      <c r="CB206" s="751"/>
      <c r="CC206" s="751"/>
      <c r="CD206" s="751"/>
      <c r="CE206" s="751"/>
      <c r="CF206" s="752"/>
    </row>
    <row r="207" spans="1:84" ht="20.399999999999999">
      <c r="A207" s="279"/>
      <c r="B207" s="280" t="s">
        <v>323</v>
      </c>
      <c r="C207" s="280"/>
      <c r="D207" s="703" t="s">
        <v>346</v>
      </c>
      <c r="E207" s="703"/>
      <c r="F207" s="282">
        <f>COUNTIF(N5:N204,"A")</f>
        <v>0</v>
      </c>
      <c r="G207" s="283"/>
      <c r="H207" s="735"/>
      <c r="I207" s="736"/>
      <c r="J207" s="732"/>
      <c r="K207" s="733"/>
      <c r="L207" s="734"/>
      <c r="M207" s="757"/>
      <c r="N207" s="758"/>
      <c r="O207" s="758"/>
      <c r="P207" s="758"/>
      <c r="Q207" s="758"/>
      <c r="R207" s="758"/>
      <c r="S207" s="759"/>
      <c r="T207" s="771"/>
      <c r="U207" s="772"/>
      <c r="V207" s="772"/>
      <c r="W207" s="772"/>
      <c r="X207" s="772"/>
      <c r="Y207" s="773"/>
      <c r="BS207" s="284"/>
      <c r="BT207" s="285" t="str">
        <f t="shared" ref="BT207:CE207" si="48">BT3</f>
        <v>SC BOYS</v>
      </c>
      <c r="BU207" s="285" t="str">
        <f t="shared" si="48"/>
        <v>SC GIRLS</v>
      </c>
      <c r="BV207" s="285" t="str">
        <f t="shared" si="48"/>
        <v>ST BOYS</v>
      </c>
      <c r="BW207" s="285" t="str">
        <f t="shared" si="48"/>
        <v>ST GIRLS</v>
      </c>
      <c r="BX207" s="285" t="str">
        <f t="shared" si="48"/>
        <v>OBC BOYS</v>
      </c>
      <c r="BY207" s="285" t="str">
        <f t="shared" si="48"/>
        <v>OBC GIRLS</v>
      </c>
      <c r="BZ207" s="285" t="str">
        <f t="shared" si="48"/>
        <v>GEN BOYS</v>
      </c>
      <c r="CA207" s="285" t="str">
        <f t="shared" si="48"/>
        <v>GEN GIRLS</v>
      </c>
      <c r="CB207" s="285" t="str">
        <f t="shared" si="48"/>
        <v>MIN BOYS</v>
      </c>
      <c r="CC207" s="285" t="str">
        <f t="shared" si="48"/>
        <v>MIN GIRLS</v>
      </c>
      <c r="CD207" s="285" t="str">
        <f t="shared" si="48"/>
        <v>SBC BOYS</v>
      </c>
      <c r="CE207" s="285" t="str">
        <f t="shared" si="48"/>
        <v>SBC GIRLS</v>
      </c>
      <c r="CF207" s="286" t="s">
        <v>295</v>
      </c>
    </row>
    <row r="208" spans="1:84" ht="18.75" customHeight="1">
      <c r="A208" s="279"/>
      <c r="B208" s="280" t="s">
        <v>323</v>
      </c>
      <c r="C208" s="280"/>
      <c r="D208" s="703" t="s">
        <v>347</v>
      </c>
      <c r="E208" s="703"/>
      <c r="F208" s="287">
        <f>COUNTIF(N5:N204,"B")</f>
        <v>0</v>
      </c>
      <c r="G208" s="288"/>
      <c r="H208" s="770"/>
      <c r="I208" s="736"/>
      <c r="J208" s="732" t="s">
        <v>283</v>
      </c>
      <c r="K208" s="733"/>
      <c r="L208" s="734"/>
      <c r="M208" s="754" t="str">
        <f>IF(AND(C2=1),CONCATENATE("( ",UPPER('Master sheet'!F10)," )"),IF(AND(C2=2),CONCATENATE("( ",UPPER('Master sheet'!F18)," )"),IF(AND(C2=3),CONCATENATE("( ",UPPER('Master sheet'!J10)," )"),IF(AND(C2=4),CONCATENATE("( ",UPPER('Master sheet'!J18)," )"),""))))</f>
        <v>( PUSHPENDRA JAWRA )</v>
      </c>
      <c r="N208" s="755"/>
      <c r="O208" s="755"/>
      <c r="P208" s="755"/>
      <c r="Q208" s="755"/>
      <c r="R208" s="755"/>
      <c r="S208" s="756"/>
      <c r="T208" s="771"/>
      <c r="U208" s="772"/>
      <c r="V208" s="772"/>
      <c r="W208" s="772"/>
      <c r="X208" s="772"/>
      <c r="Y208" s="773"/>
      <c r="BS208" s="289" t="str">
        <f>'Teacher &amp; Cat. Wise Result'!A26</f>
        <v xml:space="preserve">Grade 'A' </v>
      </c>
      <c r="BT208" s="290">
        <f>COUNTIF(BT5:BT204,"A")</f>
        <v>0</v>
      </c>
      <c r="BU208" s="290">
        <f t="shared" ref="BU208:CE208" si="49">COUNTIF(BU5:BU204,"A")</f>
        <v>0</v>
      </c>
      <c r="BV208" s="290">
        <f t="shared" si="49"/>
        <v>0</v>
      </c>
      <c r="BW208" s="290">
        <f t="shared" si="49"/>
        <v>0</v>
      </c>
      <c r="BX208" s="290">
        <f t="shared" si="49"/>
        <v>0</v>
      </c>
      <c r="BY208" s="290">
        <f t="shared" si="49"/>
        <v>0</v>
      </c>
      <c r="BZ208" s="290">
        <f t="shared" si="49"/>
        <v>0</v>
      </c>
      <c r="CA208" s="290">
        <f t="shared" si="49"/>
        <v>0</v>
      </c>
      <c r="CB208" s="290">
        <f t="shared" si="49"/>
        <v>0</v>
      </c>
      <c r="CC208" s="290">
        <f t="shared" si="49"/>
        <v>0</v>
      </c>
      <c r="CD208" s="290">
        <f t="shared" si="49"/>
        <v>0</v>
      </c>
      <c r="CE208" s="290">
        <f t="shared" si="49"/>
        <v>0</v>
      </c>
      <c r="CF208" s="291">
        <f>SUM(BT208:CE208)</f>
        <v>0</v>
      </c>
    </row>
    <row r="209" spans="1:84" ht="18">
      <c r="A209" s="279"/>
      <c r="B209" s="280" t="s">
        <v>323</v>
      </c>
      <c r="C209" s="280"/>
      <c r="D209" s="703" t="s">
        <v>348</v>
      </c>
      <c r="E209" s="703"/>
      <c r="F209" s="292">
        <f>COUNTIF(N5:N204,"C")</f>
        <v>30</v>
      </c>
      <c r="G209" s="293"/>
      <c r="H209" s="770"/>
      <c r="I209" s="736"/>
      <c r="J209" s="732"/>
      <c r="K209" s="733"/>
      <c r="L209" s="734"/>
      <c r="M209" s="757"/>
      <c r="N209" s="758"/>
      <c r="O209" s="758"/>
      <c r="P209" s="758"/>
      <c r="Q209" s="758"/>
      <c r="R209" s="758"/>
      <c r="S209" s="759"/>
      <c r="T209" s="771"/>
      <c r="U209" s="772"/>
      <c r="V209" s="772"/>
      <c r="W209" s="772"/>
      <c r="X209" s="772"/>
      <c r="Y209" s="773"/>
      <c r="BS209" s="289" t="str">
        <f>'Teacher &amp; Cat. Wise Result'!A27</f>
        <v xml:space="preserve">Grade 'B' </v>
      </c>
      <c r="BT209" s="290">
        <f>COUNTIF(BT5:BT204,"B")</f>
        <v>0</v>
      </c>
      <c r="BU209" s="290">
        <f t="shared" ref="BU209:CE209" si="50">COUNTIF(BU5:BU204,"B")</f>
        <v>0</v>
      </c>
      <c r="BV209" s="290">
        <f t="shared" si="50"/>
        <v>0</v>
      </c>
      <c r="BW209" s="290">
        <f t="shared" si="50"/>
        <v>0</v>
      </c>
      <c r="BX209" s="290">
        <f t="shared" si="50"/>
        <v>0</v>
      </c>
      <c r="BY209" s="290">
        <f t="shared" si="50"/>
        <v>0</v>
      </c>
      <c r="BZ209" s="290">
        <f t="shared" si="50"/>
        <v>0</v>
      </c>
      <c r="CA209" s="290">
        <f t="shared" si="50"/>
        <v>0</v>
      </c>
      <c r="CB209" s="290">
        <f t="shared" si="50"/>
        <v>0</v>
      </c>
      <c r="CC209" s="290">
        <f t="shared" si="50"/>
        <v>0</v>
      </c>
      <c r="CD209" s="290">
        <f t="shared" si="50"/>
        <v>0</v>
      </c>
      <c r="CE209" s="290">
        <f t="shared" si="50"/>
        <v>0</v>
      </c>
      <c r="CF209" s="291">
        <f t="shared" ref="CF209:CF215" si="51">SUM(BT209:CE209)</f>
        <v>0</v>
      </c>
    </row>
    <row r="210" spans="1:84" ht="18.75" customHeight="1">
      <c r="A210" s="279"/>
      <c r="B210" s="280" t="s">
        <v>323</v>
      </c>
      <c r="C210" s="280"/>
      <c r="D210" s="703" t="s">
        <v>349</v>
      </c>
      <c r="E210" s="703"/>
      <c r="F210" s="294">
        <f>COUNTIF(N5:N204,"D")</f>
        <v>0</v>
      </c>
      <c r="G210" s="288"/>
      <c r="H210" s="730"/>
      <c r="I210" s="731"/>
      <c r="J210" s="732" t="s">
        <v>284</v>
      </c>
      <c r="K210" s="733"/>
      <c r="L210" s="734"/>
      <c r="M210" s="754" t="str">
        <f>CONCATENATE("( ",UPPER('Master sheet'!C15)," )")</f>
        <v>( RAKESH KUMAR )</v>
      </c>
      <c r="N210" s="755"/>
      <c r="O210" s="755"/>
      <c r="P210" s="755"/>
      <c r="Q210" s="755"/>
      <c r="R210" s="755"/>
      <c r="S210" s="756"/>
      <c r="T210" s="771"/>
      <c r="U210" s="772"/>
      <c r="V210" s="772"/>
      <c r="W210" s="772"/>
      <c r="X210" s="772"/>
      <c r="Y210" s="773"/>
      <c r="BS210" s="289" t="str">
        <f>'Teacher &amp; Cat. Wise Result'!A28</f>
        <v xml:space="preserve">Grade 'C' </v>
      </c>
      <c r="BT210" s="290">
        <f>COUNTIF(BT5:BT204,"C")</f>
        <v>2</v>
      </c>
      <c r="BU210" s="290">
        <f t="shared" ref="BU210:CE210" si="52">COUNTIF(BU5:BU204,"C")</f>
        <v>1</v>
      </c>
      <c r="BV210" s="290">
        <f t="shared" si="52"/>
        <v>0</v>
      </c>
      <c r="BW210" s="290">
        <f t="shared" si="52"/>
        <v>0</v>
      </c>
      <c r="BX210" s="290">
        <f t="shared" si="52"/>
        <v>15</v>
      </c>
      <c r="BY210" s="290">
        <f t="shared" si="52"/>
        <v>8</v>
      </c>
      <c r="BZ210" s="290">
        <f t="shared" si="52"/>
        <v>1</v>
      </c>
      <c r="CA210" s="290">
        <f t="shared" si="52"/>
        <v>1</v>
      </c>
      <c r="CB210" s="290">
        <f t="shared" si="52"/>
        <v>0</v>
      </c>
      <c r="CC210" s="290">
        <f t="shared" si="52"/>
        <v>0</v>
      </c>
      <c r="CD210" s="290">
        <f t="shared" si="52"/>
        <v>2</v>
      </c>
      <c r="CE210" s="290">
        <f t="shared" si="52"/>
        <v>0</v>
      </c>
      <c r="CF210" s="291">
        <f t="shared" si="51"/>
        <v>30</v>
      </c>
    </row>
    <row r="211" spans="1:84" ht="18.75" customHeight="1">
      <c r="A211" s="279"/>
      <c r="B211" s="280" t="s">
        <v>323</v>
      </c>
      <c r="C211" s="280"/>
      <c r="D211" s="703" t="s">
        <v>533</v>
      </c>
      <c r="E211" s="703"/>
      <c r="F211" s="282">
        <f>COUNTIF(N5:N204,"E")</f>
        <v>0</v>
      </c>
      <c r="G211" s="295"/>
      <c r="H211" s="735"/>
      <c r="I211" s="736"/>
      <c r="J211" s="732"/>
      <c r="K211" s="733"/>
      <c r="L211" s="734"/>
      <c r="M211" s="757"/>
      <c r="N211" s="758"/>
      <c r="O211" s="758"/>
      <c r="P211" s="758"/>
      <c r="Q211" s="758"/>
      <c r="R211" s="758"/>
      <c r="S211" s="759"/>
      <c r="T211" s="757"/>
      <c r="U211" s="758"/>
      <c r="V211" s="758"/>
      <c r="W211" s="758"/>
      <c r="X211" s="758"/>
      <c r="Y211" s="759"/>
      <c r="BS211" s="289" t="str">
        <f>'Teacher &amp; Cat. Wise Result'!A29</f>
        <v xml:space="preserve">Grade 'D' </v>
      </c>
      <c r="BT211" s="290">
        <f>COUNTIF(BT5:BT204,"D")</f>
        <v>0</v>
      </c>
      <c r="BU211" s="290">
        <f t="shared" ref="BU211:CE211" si="53">COUNTIF(BU5:BU204,"D")</f>
        <v>0</v>
      </c>
      <c r="BV211" s="290">
        <f t="shared" si="53"/>
        <v>0</v>
      </c>
      <c r="BW211" s="290">
        <f t="shared" si="53"/>
        <v>0</v>
      </c>
      <c r="BX211" s="290">
        <f t="shared" si="53"/>
        <v>0</v>
      </c>
      <c r="BY211" s="290">
        <f t="shared" si="53"/>
        <v>0</v>
      </c>
      <c r="BZ211" s="290">
        <f t="shared" si="53"/>
        <v>0</v>
      </c>
      <c r="CA211" s="290">
        <f t="shared" si="53"/>
        <v>0</v>
      </c>
      <c r="CB211" s="290">
        <f t="shared" si="53"/>
        <v>0</v>
      </c>
      <c r="CC211" s="290">
        <f t="shared" si="53"/>
        <v>0</v>
      </c>
      <c r="CD211" s="290">
        <f t="shared" si="53"/>
        <v>0</v>
      </c>
      <c r="CE211" s="290">
        <f t="shared" si="53"/>
        <v>0</v>
      </c>
      <c r="CF211" s="291">
        <f t="shared" si="51"/>
        <v>0</v>
      </c>
    </row>
    <row r="212" spans="1:84" ht="18.75" customHeight="1">
      <c r="A212" s="296"/>
      <c r="B212" s="297" t="s">
        <v>323</v>
      </c>
      <c r="C212" s="297"/>
      <c r="D212" s="703" t="s">
        <v>534</v>
      </c>
      <c r="E212" s="703"/>
      <c r="F212" s="282">
        <f>COUNTIF(J5:J204,"कक्षोंन्नति")</f>
        <v>0</v>
      </c>
      <c r="G212" s="298"/>
      <c r="H212" s="768"/>
      <c r="I212" s="769"/>
      <c r="J212" s="732" t="s">
        <v>285</v>
      </c>
      <c r="K212" s="733"/>
      <c r="L212" s="734"/>
      <c r="M212" s="754" t="str">
        <f>CONCATENATE("( ",UPPER('Master sheet'!C14)," )")</f>
        <v>( SURESH KUMAR )</v>
      </c>
      <c r="N212" s="755"/>
      <c r="O212" s="755"/>
      <c r="P212" s="755"/>
      <c r="Q212" s="755"/>
      <c r="R212" s="755"/>
      <c r="S212" s="756"/>
      <c r="T212" s="774" t="s">
        <v>296</v>
      </c>
      <c r="U212" s="775"/>
      <c r="V212" s="775"/>
      <c r="W212" s="775"/>
      <c r="X212" s="775"/>
      <c r="Y212" s="776"/>
      <c r="BS212" s="289" t="str">
        <f>'Teacher &amp; Cat. Wise Result'!A30</f>
        <v xml:space="preserve">Grade 'E' </v>
      </c>
      <c r="BT212" s="290">
        <f>COUNTIF(BT5:BT204,"E")</f>
        <v>0</v>
      </c>
      <c r="BU212" s="290">
        <f t="shared" ref="BU212:CE212" si="54">COUNTIF(BU5:BU204,"E")</f>
        <v>0</v>
      </c>
      <c r="BV212" s="290">
        <f t="shared" si="54"/>
        <v>0</v>
      </c>
      <c r="BW212" s="290">
        <f t="shared" si="54"/>
        <v>0</v>
      </c>
      <c r="BX212" s="290">
        <f t="shared" si="54"/>
        <v>0</v>
      </c>
      <c r="BY212" s="290">
        <f t="shared" si="54"/>
        <v>0</v>
      </c>
      <c r="BZ212" s="290">
        <f t="shared" si="54"/>
        <v>0</v>
      </c>
      <c r="CA212" s="290">
        <f t="shared" si="54"/>
        <v>0</v>
      </c>
      <c r="CB212" s="290">
        <f t="shared" si="54"/>
        <v>0</v>
      </c>
      <c r="CC212" s="290">
        <f t="shared" si="54"/>
        <v>0</v>
      </c>
      <c r="CD212" s="290">
        <f t="shared" si="54"/>
        <v>0</v>
      </c>
      <c r="CE212" s="290">
        <f t="shared" si="54"/>
        <v>0</v>
      </c>
      <c r="CF212" s="291">
        <f>SUM(BT212:CE212)</f>
        <v>0</v>
      </c>
    </row>
    <row r="213" spans="1:84" ht="19.5" customHeight="1">
      <c r="A213" s="279"/>
      <c r="B213" s="280" t="s">
        <v>323</v>
      </c>
      <c r="C213" s="280"/>
      <c r="D213" s="703" t="s">
        <v>325</v>
      </c>
      <c r="E213" s="703"/>
      <c r="F213" s="329">
        <f>IF(F206=0,"",F212/F206*100)</f>
        <v>0</v>
      </c>
      <c r="G213" s="299"/>
      <c r="H213" s="766"/>
      <c r="I213" s="767"/>
      <c r="J213" s="732"/>
      <c r="K213" s="733"/>
      <c r="L213" s="734"/>
      <c r="M213" s="757"/>
      <c r="N213" s="758"/>
      <c r="O213" s="758"/>
      <c r="P213" s="758"/>
      <c r="Q213" s="758"/>
      <c r="R213" s="758"/>
      <c r="S213" s="759"/>
      <c r="T213" s="777"/>
      <c r="U213" s="778"/>
      <c r="V213" s="778"/>
      <c r="W213" s="778"/>
      <c r="X213" s="778"/>
      <c r="Y213" s="779"/>
      <c r="BS213" s="289" t="str">
        <f>'Teacher &amp; Cat. Wise Result'!A31</f>
        <v>Total Pass</v>
      </c>
      <c r="BT213" s="300">
        <f>SUM(BT208,BT209,BT210,BT211,BT212)</f>
        <v>2</v>
      </c>
      <c r="BU213" s="300">
        <f t="shared" ref="BU213:CE213" si="55">SUM(BU208,BU209,BU210,BU211,BU212)</f>
        <v>1</v>
      </c>
      <c r="BV213" s="300">
        <f t="shared" si="55"/>
        <v>0</v>
      </c>
      <c r="BW213" s="300">
        <f t="shared" si="55"/>
        <v>0</v>
      </c>
      <c r="BX213" s="300">
        <f t="shared" si="55"/>
        <v>15</v>
      </c>
      <c r="BY213" s="300">
        <f t="shared" si="55"/>
        <v>8</v>
      </c>
      <c r="BZ213" s="300">
        <f t="shared" si="55"/>
        <v>1</v>
      </c>
      <c r="CA213" s="300">
        <f t="shared" si="55"/>
        <v>1</v>
      </c>
      <c r="CB213" s="300">
        <f t="shared" si="55"/>
        <v>0</v>
      </c>
      <c r="CC213" s="300">
        <f t="shared" si="55"/>
        <v>0</v>
      </c>
      <c r="CD213" s="300">
        <f t="shared" si="55"/>
        <v>2</v>
      </c>
      <c r="CE213" s="300">
        <f t="shared" si="55"/>
        <v>0</v>
      </c>
      <c r="CF213" s="291">
        <f t="shared" si="51"/>
        <v>30</v>
      </c>
    </row>
    <row r="214" spans="1:84" ht="15.6">
      <c r="BS214" s="289" t="str">
        <f>'Teacher &amp; Cat. Wise Result'!A32</f>
        <v>Re-Exam</v>
      </c>
      <c r="BT214" s="290">
        <f>COUNTIF(BT5:BT204,"RE")</f>
        <v>0</v>
      </c>
      <c r="BU214" s="290">
        <f t="shared" ref="BU214:CE214" si="56">COUNTIF(BU5:BU204,"RE")</f>
        <v>0</v>
      </c>
      <c r="BV214" s="290">
        <f t="shared" si="56"/>
        <v>0</v>
      </c>
      <c r="BW214" s="290">
        <f t="shared" si="56"/>
        <v>0</v>
      </c>
      <c r="BX214" s="290">
        <f t="shared" si="56"/>
        <v>0</v>
      </c>
      <c r="BY214" s="290">
        <f t="shared" si="56"/>
        <v>0</v>
      </c>
      <c r="BZ214" s="290">
        <f t="shared" si="56"/>
        <v>0</v>
      </c>
      <c r="CA214" s="290">
        <f t="shared" si="56"/>
        <v>0</v>
      </c>
      <c r="CB214" s="290">
        <f t="shared" si="56"/>
        <v>0</v>
      </c>
      <c r="CC214" s="290">
        <f t="shared" si="56"/>
        <v>0</v>
      </c>
      <c r="CD214" s="290">
        <f t="shared" si="56"/>
        <v>0</v>
      </c>
      <c r="CE214" s="290">
        <f t="shared" si="56"/>
        <v>0</v>
      </c>
      <c r="CF214" s="291">
        <f>SUM(BT214:CE214)</f>
        <v>0</v>
      </c>
    </row>
    <row r="215" spans="1:84" ht="15.6">
      <c r="BS215" s="289" t="str">
        <f>'Teacher &amp; Cat. Wise Result'!A33</f>
        <v>No. of students appeared</v>
      </c>
      <c r="BT215" s="290">
        <f>SUM(BT213:BT214)</f>
        <v>2</v>
      </c>
      <c r="BU215" s="290">
        <f t="shared" ref="BU215:CE215" si="57">SUM(BU213:BU214)</f>
        <v>1</v>
      </c>
      <c r="BV215" s="290">
        <f t="shared" si="57"/>
        <v>0</v>
      </c>
      <c r="BW215" s="290">
        <f t="shared" si="57"/>
        <v>0</v>
      </c>
      <c r="BX215" s="290">
        <f t="shared" si="57"/>
        <v>15</v>
      </c>
      <c r="BY215" s="290">
        <f t="shared" si="57"/>
        <v>8</v>
      </c>
      <c r="BZ215" s="290">
        <f t="shared" si="57"/>
        <v>1</v>
      </c>
      <c r="CA215" s="290">
        <f t="shared" si="57"/>
        <v>1</v>
      </c>
      <c r="CB215" s="290">
        <f t="shared" si="57"/>
        <v>0</v>
      </c>
      <c r="CC215" s="290">
        <f t="shared" si="57"/>
        <v>0</v>
      </c>
      <c r="CD215" s="290">
        <f t="shared" si="57"/>
        <v>2</v>
      </c>
      <c r="CE215" s="290">
        <f t="shared" si="57"/>
        <v>0</v>
      </c>
      <c r="CF215" s="291">
        <f t="shared" si="51"/>
        <v>30</v>
      </c>
    </row>
    <row r="216" spans="1:84" ht="15.6">
      <c r="BS216" s="289" t="str">
        <f>'Teacher &amp; Cat. Wise Result'!A34</f>
        <v>Pass percentage</v>
      </c>
      <c r="BT216" s="302">
        <f>IF(BT215=0,"",BT213/BT215*100)</f>
        <v>100</v>
      </c>
      <c r="BU216" s="302">
        <f t="shared" ref="BU216:CF216" si="58">IF(BU215=0,"",BU213/BU215*100)</f>
        <v>100</v>
      </c>
      <c r="BV216" s="302" t="str">
        <f t="shared" si="58"/>
        <v/>
      </c>
      <c r="BW216" s="302" t="str">
        <f t="shared" si="58"/>
        <v/>
      </c>
      <c r="BX216" s="302">
        <f t="shared" si="58"/>
        <v>100</v>
      </c>
      <c r="BY216" s="302">
        <f t="shared" si="58"/>
        <v>100</v>
      </c>
      <c r="BZ216" s="302">
        <f t="shared" si="58"/>
        <v>100</v>
      </c>
      <c r="CA216" s="302">
        <f t="shared" si="58"/>
        <v>100</v>
      </c>
      <c r="CB216" s="302" t="str">
        <f t="shared" si="58"/>
        <v/>
      </c>
      <c r="CC216" s="302" t="str">
        <f t="shared" si="58"/>
        <v/>
      </c>
      <c r="CD216" s="302">
        <f t="shared" si="58"/>
        <v>100</v>
      </c>
      <c r="CE216" s="302" t="str">
        <f t="shared" si="58"/>
        <v/>
      </c>
      <c r="CF216" s="302">
        <f t="shared" si="58"/>
        <v>100</v>
      </c>
    </row>
    <row r="217" spans="1:84" ht="16.2" thickBot="1">
      <c r="BS217" s="289" t="e">
        <f>'Teacher &amp; Cat. Wise Result'!#REF!</f>
        <v>#REF!</v>
      </c>
      <c r="BT217" s="303">
        <f>COUNTIF(BT5:BT204,"NSO")</f>
        <v>0</v>
      </c>
      <c r="BU217" s="303">
        <f t="shared" ref="BU217:CE217" si="59">COUNTIF(BU5:BU204,"NSO")</f>
        <v>0</v>
      </c>
      <c r="BV217" s="303">
        <f t="shared" si="59"/>
        <v>0</v>
      </c>
      <c r="BW217" s="303">
        <f t="shared" si="59"/>
        <v>0</v>
      </c>
      <c r="BX217" s="303">
        <f t="shared" si="59"/>
        <v>0</v>
      </c>
      <c r="BY217" s="303">
        <f t="shared" si="59"/>
        <v>0</v>
      </c>
      <c r="BZ217" s="303">
        <f t="shared" si="59"/>
        <v>0</v>
      </c>
      <c r="CA217" s="303">
        <f t="shared" si="59"/>
        <v>0</v>
      </c>
      <c r="CB217" s="303">
        <f t="shared" si="59"/>
        <v>0</v>
      </c>
      <c r="CC217" s="303">
        <f t="shared" si="59"/>
        <v>0</v>
      </c>
      <c r="CD217" s="303">
        <f t="shared" si="59"/>
        <v>0</v>
      </c>
      <c r="CE217" s="303">
        <f t="shared" si="59"/>
        <v>0</v>
      </c>
      <c r="CF217" s="304">
        <f>SUM(BT217:CE217)</f>
        <v>0</v>
      </c>
    </row>
    <row r="218" spans="1:84" ht="15" thickTop="1"/>
    <row r="219" spans="1:84"/>
    <row r="220" spans="1:84"/>
    <row r="221" spans="1:84"/>
    <row r="222" spans="1:84"/>
    <row r="223" spans="1:84"/>
    <row r="224" spans="1:8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</sheetData>
  <sheetProtection password="D498" sheet="1" objects="1" scenarios="1" formatColumns="0" formatRows="0"/>
  <protectedRanges>
    <protectedRange password="DC77" sqref="H208:Y211 N1 A1:M207 N2:O207 A208:F211 T212 T206 P1:S207 V1:Y207 T1:U205 T207:U207 A212:S213 V212:Y213 T213:U213" name="Range1_1"/>
  </protectedRanges>
  <mergeCells count="54">
    <mergeCell ref="M208:S209"/>
    <mergeCell ref="M210:S211"/>
    <mergeCell ref="M212:S213"/>
    <mergeCell ref="T206:Y211"/>
    <mergeCell ref="T212:Y213"/>
    <mergeCell ref="N1:Y1"/>
    <mergeCell ref="N2:N4"/>
    <mergeCell ref="A205:Y205"/>
    <mergeCell ref="D213:E213"/>
    <mergeCell ref="H213:I213"/>
    <mergeCell ref="D212:E212"/>
    <mergeCell ref="H212:I212"/>
    <mergeCell ref="J212:L213"/>
    <mergeCell ref="H208:I208"/>
    <mergeCell ref="J208:L209"/>
    <mergeCell ref="D209:E209"/>
    <mergeCell ref="H209:I209"/>
    <mergeCell ref="H207:I207"/>
    <mergeCell ref="B3:B4"/>
    <mergeCell ref="C3:C4"/>
    <mergeCell ref="D2:D4"/>
    <mergeCell ref="E2:E4"/>
    <mergeCell ref="A2:B2"/>
    <mergeCell ref="L2:L4"/>
    <mergeCell ref="BS205:CF205"/>
    <mergeCell ref="D206:E206"/>
    <mergeCell ref="H206:I206"/>
    <mergeCell ref="J206:L207"/>
    <mergeCell ref="BT206:CF206"/>
    <mergeCell ref="D207:E207"/>
    <mergeCell ref="K2:K4"/>
    <mergeCell ref="S2:T3"/>
    <mergeCell ref="M206:S207"/>
    <mergeCell ref="D210:E210"/>
    <mergeCell ref="H210:I210"/>
    <mergeCell ref="J210:L211"/>
    <mergeCell ref="D211:E211"/>
    <mergeCell ref="H211:I211"/>
    <mergeCell ref="D208:E208"/>
    <mergeCell ref="A1:M1"/>
    <mergeCell ref="BS1:CF2"/>
    <mergeCell ref="H2:I2"/>
    <mergeCell ref="Y2:Y3"/>
    <mergeCell ref="F2:F4"/>
    <mergeCell ref="G2:G4"/>
    <mergeCell ref="H3:H4"/>
    <mergeCell ref="I3:I4"/>
    <mergeCell ref="J3:J4"/>
    <mergeCell ref="U2:V3"/>
    <mergeCell ref="W2:X3"/>
    <mergeCell ref="M2:M4"/>
    <mergeCell ref="O2:P3"/>
    <mergeCell ref="Q2:R3"/>
    <mergeCell ref="A3:A4"/>
  </mergeCells>
  <conditionalFormatting sqref="H208:I209 H211:I213 D5:I204 I3 J2 A2:A205 B3:C204 O5:Y204 BT1:CF4 H207:J207 J209:J212 D2:H2 BT206:CF207 CF217 CF208:CF215 G206:I206 BS1:BS217">
    <cfRule type="cellIs" dxfId="27" priority="94" stopIfTrue="1" operator="equal">
      <formula>0</formula>
    </cfRule>
  </conditionalFormatting>
  <conditionalFormatting sqref="J214:J218 J2 G206:I206 J207:J212">
    <cfRule type="containsText" dxfId="26" priority="93" stopIfTrue="1" operator="containsText" text="iwjd">
      <formula>NOT(ISERROR(SEARCH("iwjd",G2)))</formula>
    </cfRule>
  </conditionalFormatting>
  <conditionalFormatting sqref="J5:J204">
    <cfRule type="containsText" dxfId="25" priority="92" stopIfTrue="1" operator="containsText" text="Re-Exam">
      <formula>NOT(ISERROR(SEARCH("Re-Exam",J5)))</formula>
    </cfRule>
  </conditionalFormatting>
  <conditionalFormatting sqref="H2:H3 I3">
    <cfRule type="containsText" dxfId="24" priority="90" stopIfTrue="1" operator="containsText" text="ST">
      <formula>NOT(ISERROR(SEARCH("ST",H2)))</formula>
    </cfRule>
    <cfRule type="containsText" dxfId="23" priority="91" stopIfTrue="1" operator="containsText" text="SC">
      <formula>NOT(ISERROR(SEARCH("SC",H2)))</formula>
    </cfRule>
  </conditionalFormatting>
  <conditionalFormatting sqref="H5:I204">
    <cfRule type="containsText" dxfId="22" priority="87" stopIfTrue="1" operator="containsText" text="OBC">
      <formula>NOT(ISERROR(SEARCH("OBC",H5)))</formula>
    </cfRule>
    <cfRule type="containsText" dxfId="21" priority="88" stopIfTrue="1" operator="containsText" text="ST">
      <formula>NOT(ISERROR(SEARCH("ST",H5)))</formula>
    </cfRule>
    <cfRule type="containsText" dxfId="20" priority="89" stopIfTrue="1" operator="containsText" text="SC">
      <formula>NOT(ISERROR(SEARCH("SC",H5)))</formula>
    </cfRule>
  </conditionalFormatting>
  <conditionalFormatting sqref="U5:X204 BT5:CF204">
    <cfRule type="containsText" dxfId="19" priority="85" stopIfTrue="1" operator="containsText" text="mRrh.kZ">
      <formula>NOT(ISERROR(SEARCH("mRrh.kZ",U5)))</formula>
    </cfRule>
    <cfRule type="containsText" dxfId="18" priority="86" stopIfTrue="1" operator="containsText" text="vuqRrh.kZ">
      <formula>NOT(ISERROR(SEARCH("vuqRrh.kZ",U5)))</formula>
    </cfRule>
  </conditionalFormatting>
  <conditionalFormatting sqref="BT208:CF217">
    <cfRule type="cellIs" dxfId="17" priority="84" operator="equal">
      <formula>0</formula>
    </cfRule>
  </conditionalFormatting>
  <conditionalFormatting sqref="BT5:CF204">
    <cfRule type="containsText" dxfId="16" priority="80" operator="containsText" text="iwjd">
      <formula>NOT(ISERROR(SEARCH("iwjd",BT5)))</formula>
    </cfRule>
    <cfRule type="containsText" dxfId="15" priority="81" operator="containsText" text="uke i`Fkd">
      <formula>NOT(ISERROR(SEARCH("uke i`Fkd",BT5)))</formula>
    </cfRule>
    <cfRule type="containsText" dxfId="14" priority="82" operator="containsText" text="iqu% ijh{k">
      <formula>NOT(ISERROR(SEARCH("iqu% ijh{k",BT5)))</formula>
    </cfRule>
    <cfRule type="containsText" dxfId="13" priority="83" operator="containsText" text="vuqRrh.kZ">
      <formula>NOT(ISERROR(SEARCH("vuqRrh.kZ",BT5)))</formula>
    </cfRule>
  </conditionalFormatting>
  <conditionalFormatting sqref="H2:H3 I3">
    <cfRule type="containsText" dxfId="12" priority="76" stopIfTrue="1" operator="containsText" text="ST">
      <formula>NOT(ISERROR(SEARCH("ST",H2)))</formula>
    </cfRule>
    <cfRule type="containsText" dxfId="11" priority="77" stopIfTrue="1" operator="containsText" text="SC">
      <formula>NOT(ISERROR(SEARCH("SC",H2)))</formula>
    </cfRule>
  </conditionalFormatting>
  <conditionalFormatting sqref="I5:I204">
    <cfRule type="expression" dxfId="10" priority="53">
      <formula>I5="F"</formula>
    </cfRule>
    <cfRule type="expression" dxfId="9" priority="54">
      <formula>I5="M"</formula>
    </cfRule>
  </conditionalFormatting>
  <conditionalFormatting sqref="L5:L204">
    <cfRule type="expression" dxfId="8" priority="50">
      <formula>L5=""</formula>
    </cfRule>
    <cfRule type="top10" dxfId="7" priority="51" rank="3"/>
    <cfRule type="top10" dxfId="6" priority="52" percent="1" rank="3"/>
  </conditionalFormatting>
  <conditionalFormatting sqref="J5:J204">
    <cfRule type="containsText" dxfId="5" priority="47" stopIfTrue="1" operator="containsText" text="कक्षा क्रमोन्नत">
      <formula>NOT(ISERROR(SEARCH("कक्षा क्रमोन्नत",J5)))</formula>
    </cfRule>
  </conditionalFormatting>
  <pageMargins left="0.7" right="0.2" top="0.25" bottom="0.25" header="0.3" footer="0.3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सामान्य जानकारी</vt:lpstr>
      <vt:lpstr>Master sheet</vt:lpstr>
      <vt:lpstr>Marks Entry 1st</vt:lpstr>
      <vt:lpstr>Marks Entry 2nd</vt:lpstr>
      <vt:lpstr>Marks Entry 3rd</vt:lpstr>
      <vt:lpstr>Marks Entry 4th</vt:lpstr>
      <vt:lpstr>Result Sheet</vt:lpstr>
      <vt:lpstr>Teacher &amp; Cat. Wise Result</vt:lpstr>
      <vt:lpstr>Result Aggregate</vt:lpstr>
      <vt:lpstr>All student Report Card</vt:lpstr>
      <vt:lpstr>Mark</vt:lpstr>
      <vt:lpstr>Marks</vt:lpstr>
      <vt:lpstr>'All student Report Card'!Print_Area</vt:lpstr>
      <vt:lpstr>'Result Aggregate'!Print_Area</vt:lpstr>
      <vt:lpstr>'Result Sheet'!Print_Area</vt:lpstr>
      <vt:lpstr>'Teacher &amp; Cat. Wise Result'!Print_Area</vt:lpstr>
      <vt:lpstr>sessional</vt:lpstr>
      <vt:lpstr>Sub</vt:lpstr>
      <vt:lpstr>Subject</vt:lpstr>
      <vt:lpstr>subject1</vt:lpstr>
      <vt:lpstr>subject2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SHREE</cp:lastModifiedBy>
  <cp:lastPrinted>2022-05-09T17:21:20Z</cp:lastPrinted>
  <dcterms:created xsi:type="dcterms:W3CDTF">2019-03-06T09:30:06Z</dcterms:created>
  <dcterms:modified xsi:type="dcterms:W3CDTF">2022-05-11T07:24:40Z</dcterms:modified>
</cp:coreProperties>
</file>